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1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xo55\git\FRAM\fram\"/>
    </mc:Choice>
  </mc:AlternateContent>
  <xr:revisionPtr revIDLastSave="0" documentId="13_ncr:1_{7D5E4252-8DA9-4863-957C-C253F1505590}" xr6:coauthVersionLast="47" xr6:coauthVersionMax="47" xr10:uidLastSave="{00000000-0000-0000-0000-000000000000}"/>
  <bookViews>
    <workbookView xWindow="-120" yWindow="-120" windowWidth="29040" windowHeight="15720" xr2:uid="{7CCDB78E-954F-4DE9-BBAA-71EC422CC878}"/>
  </bookViews>
  <sheets>
    <sheet name="Forutsetninger" sheetId="1" r:id="rId1"/>
    <sheet name="BNP per innbygger" sheetId="2" r:id="rId2"/>
    <sheet name="Valutakurser" sheetId="3" r:id="rId3"/>
    <sheet name="Tidskostnader" sheetId="4" r:id="rId4"/>
    <sheet name="Drivstoffeffektivisering" sheetId="7" r:id="rId5"/>
    <sheet name="blokkoeffisient" sheetId="6" r:id="rId6"/>
    <sheet name="Drivstoffmiks" sheetId="8" r:id="rId7"/>
    <sheet name="Drivstoffpriser" sheetId="30" r:id="rId8"/>
    <sheet name="Virkningsgrad" sheetId="32" r:id="rId9"/>
    <sheet name="energikonvertering" sheetId="10" r:id="rId10"/>
    <sheet name="Forurensede sedimenter" sheetId="26" r:id="rId11"/>
    <sheet name="Befolkning kommune" sheetId="27" r:id="rId12"/>
    <sheet name="konsekvenser_personska" sheetId="11" r:id="rId13"/>
    <sheet name="konsekvenser_død" sheetId="12" r:id="rId14"/>
    <sheet name="kalkpriser_helse" sheetId="13" r:id="rId15"/>
    <sheet name="kalkpris_materiell_koll" sheetId="14" r:id="rId16"/>
    <sheet name="kalkpris_materiell_kontakt" sheetId="15" r:id="rId17"/>
    <sheet name="kalkpris_materiell_grunn" sheetId="16" r:id="rId18"/>
    <sheet name="konsekvenser_utslipp" sheetId="17" r:id="rId19"/>
    <sheet name="kalkpris_utslipp" sheetId="18" r:id="rId20"/>
    <sheet name="Folsomhetsanalyser" sheetId="19" r:id="rId21"/>
    <sheet name="kalkpris_oppgradering" sheetId="20" r:id="rId22"/>
    <sheet name="kalkpris_vedlikehold" sheetId="21" r:id="rId23"/>
    <sheet name="kalkpris_utslipp_luft" sheetId="22" r:id="rId24"/>
    <sheet name="nasjonale_mmsi_vekter" sheetId="33" r:id="rId25"/>
    <sheet name="Utslippluft" sheetId="31" r:id="rId26"/>
    <sheet name="aisyrisk_skipstypekonvertering" sheetId="34" r:id="rId27"/>
    <sheet name="aisyrisk_lengdekonvertering" sheetId="35" r:id="rId28"/>
    <sheet name="REFERANSER" sheetId="24" r:id="rId29"/>
  </sheets>
  <externalReferences>
    <externalReference r:id="rId30"/>
  </externalReferences>
  <definedNames>
    <definedName name="_xlnm._FilterDatabase" localSheetId="6" hidden="1">Drivstoffmiks!$A$1:$R$129</definedName>
    <definedName name="_xlnm._FilterDatabase" localSheetId="7" hidden="1">Drivstoffpriser!$O$2:$Y$386</definedName>
    <definedName name="_xlnm._FilterDatabase" localSheetId="15">kalkpris_materiell_koll!$A$1:$G$129</definedName>
    <definedName name="_xlnm._FilterDatabase" localSheetId="24" hidden="1">nasjonale_mmsi_vekter!$A$1:$K$19125</definedName>
    <definedName name="_xlnm._FilterDatabase" localSheetId="3">Tidskostnader!$A$2:$Z$57</definedName>
    <definedName name="_xlnm._FilterDatabase" localSheetId="25">Utslippluft!$A$1:$T$25</definedName>
    <definedName name="andel_olje" localSheetId="18">konsekvenser_utslipp!$B$111</definedName>
    <definedName name="andel_olje">#REF!</definedName>
    <definedName name="antall_tanker_bunkers">konsekvenser_utslipp!$B$44</definedName>
    <definedName name="Deflator09">Forutsetninger!$H$4</definedName>
    <definedName name="Deflator10">Forutsetninger!$I$4</definedName>
    <definedName name="Deflator11">Forutsetninger!$J$4</definedName>
    <definedName name="Deflator12">Forutsetninger!$K$4</definedName>
    <definedName name="deflator1221">Forutsetninger!$K$9</definedName>
    <definedName name="Deflator13">Forutsetninger!$L$4</definedName>
    <definedName name="Deflator14">Forutsetninger!$M$4</definedName>
    <definedName name="Deflator15">Forutsetninger!$N$4</definedName>
    <definedName name="Deflator16">Forutsetninger!$O$4</definedName>
    <definedName name="Deflator17">Forutsetninger!$P$4</definedName>
    <definedName name="Deflator18">Forutsetninger!$Q$4</definedName>
    <definedName name="Deflator19">Forutsetninger!$R$4</definedName>
    <definedName name="deflator1921">Forutsetninger!$R$9</definedName>
    <definedName name="Deflator20">Forutsetninger!$S$4</definedName>
    <definedName name="Deflator21">Forutsetninger!$T$4</definedName>
    <definedName name="Deflator22">Forutsetninger!$U$4</definedName>
    <definedName name="Deflator23">Forutsetninger!$V$4</definedName>
    <definedName name="Deflator24">Forutsetninger!$W$4</definedName>
    <definedName name="Deflator25">Forutsetninger!$X$4</definedName>
    <definedName name="PrisjustOpprensk">[1]Panel!$F$29</definedName>
    <definedName name="prisvekst">Forutsetninger!$B$35</definedName>
    <definedName name="real10">'BNP per innbygger'!$I$5</definedName>
    <definedName name="real11">'BNP per innbygger'!$J$5</definedName>
    <definedName name="real12">'BNP per innbygger'!$K$5</definedName>
    <definedName name="real13">'BNP per innbygger'!$L$5</definedName>
    <definedName name="real14">'BNP per innbygger'!$M$5</definedName>
    <definedName name="real15">'BNP per innbygger'!$N$5</definedName>
    <definedName name="real16">'BNP per innbygger'!$O$5</definedName>
    <definedName name="real17">'BNP per innbygger'!$P$5</definedName>
    <definedName name="real18">'BNP per innbygger'!$Q$5</definedName>
    <definedName name="real19">'BNP per innbygger'!$R$5</definedName>
    <definedName name="real20">'BNP per innbygger'!$S$5</definedName>
    <definedName name="real21">'BNP per innbygger'!$T$5</definedName>
    <definedName name="real22">'BNP per innbygger'!$U$5</definedName>
    <definedName name="realvekst">Forutsetninger!$B$16</definedName>
    <definedName name="Vekst_pax" localSheetId="13">konsekvenser_død!$I$7</definedName>
    <definedName name="Vekst_pax" localSheetId="12">konsekvenser_personska!$I$7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11" i="2" l="1"/>
  <c r="C48" i="4" l="1"/>
  <c r="C49" i="4"/>
  <c r="C50" i="4"/>
  <c r="B49" i="4"/>
  <c r="B50" i="4"/>
  <c r="B48" i="4"/>
  <c r="E55" i="4"/>
  <c r="E54" i="4"/>
  <c r="E53" i="4"/>
  <c r="T9" i="1"/>
  <c r="J9" i="1"/>
  <c r="I9" i="1"/>
  <c r="H9" i="1"/>
  <c r="B14" i="2"/>
  <c r="H5" i="2"/>
  <c r="I5" i="2" l="1"/>
  <c r="B2" i="2" s="1"/>
  <c r="J5" i="2"/>
  <c r="K5" i="2"/>
  <c r="L5" i="2"/>
  <c r="O11" i="2"/>
  <c r="P11" i="2"/>
  <c r="Q11" i="2"/>
  <c r="R11" i="2"/>
  <c r="S11" i="2"/>
  <c r="T11" i="2"/>
  <c r="U11" i="2"/>
  <c r="O10" i="2"/>
  <c r="P10" i="2"/>
  <c r="Q10" i="2"/>
  <c r="R10" i="2"/>
  <c r="S10" i="2"/>
  <c r="T10" i="2"/>
  <c r="U10" i="2"/>
  <c r="U4" i="1"/>
  <c r="M2" i="22"/>
  <c r="N2" i="22"/>
  <c r="O2" i="22"/>
  <c r="P2" i="22"/>
  <c r="Q2" i="22"/>
  <c r="R2" i="22"/>
  <c r="S2" i="22"/>
  <c r="T2" i="22"/>
  <c r="U2" i="22"/>
  <c r="V2" i="22"/>
  <c r="W2" i="22"/>
  <c r="X2" i="22"/>
  <c r="Y2" i="22"/>
  <c r="Z2" i="22"/>
  <c r="AA2" i="22"/>
  <c r="AB2" i="22"/>
  <c r="AC2" i="22"/>
  <c r="AD2" i="22"/>
  <c r="AE2" i="22"/>
  <c r="AF2" i="22"/>
  <c r="AG2" i="22"/>
  <c r="AH2" i="22"/>
  <c r="AI2" i="22"/>
  <c r="AJ2" i="22"/>
  <c r="AK2" i="22"/>
  <c r="AL2" i="22"/>
  <c r="AM2" i="22"/>
  <c r="AN2" i="22"/>
  <c r="AO2" i="22"/>
  <c r="AP2" i="22"/>
  <c r="AQ2" i="22"/>
  <c r="AR2" i="22"/>
  <c r="AS2" i="22"/>
  <c r="AT2" i="22"/>
  <c r="AU2" i="22"/>
  <c r="AV2" i="22"/>
  <c r="AW2" i="22"/>
  <c r="AX2" i="22"/>
  <c r="AY2" i="22"/>
  <c r="AZ2" i="22"/>
  <c r="BA2" i="22"/>
  <c r="BB2" i="22"/>
  <c r="BC2" i="22"/>
  <c r="BD2" i="22"/>
  <c r="BE2" i="22"/>
  <c r="BF2" i="22"/>
  <c r="BG2" i="22"/>
  <c r="BH2" i="22"/>
  <c r="BI2" i="22"/>
  <c r="BJ2" i="22"/>
  <c r="BK2" i="22"/>
  <c r="BL2" i="22"/>
  <c r="BM2" i="22"/>
  <c r="BN2" i="22"/>
  <c r="BO2" i="22"/>
  <c r="BP2" i="22"/>
  <c r="BQ2" i="22"/>
  <c r="BR2" i="22"/>
  <c r="BS2" i="22"/>
  <c r="BT2" i="22"/>
  <c r="BU2" i="22"/>
  <c r="BV2" i="22"/>
  <c r="BW2" i="22"/>
  <c r="BX2" i="22"/>
  <c r="BY2" i="22"/>
  <c r="BZ2" i="22"/>
  <c r="CA2" i="22"/>
  <c r="CB2" i="22"/>
  <c r="CC2" i="22"/>
  <c r="CD2" i="22"/>
  <c r="CE2" i="22"/>
  <c r="CF2" i="22"/>
  <c r="CG2" i="22"/>
  <c r="CH2" i="22"/>
  <c r="CI2" i="22"/>
  <c r="CJ2" i="22"/>
  <c r="CK2" i="22"/>
  <c r="CL2" i="22"/>
  <c r="CM2" i="22"/>
  <c r="CN2" i="22"/>
  <c r="CO2" i="22"/>
  <c r="CP2" i="22"/>
  <c r="CQ2" i="22"/>
  <c r="CR2" i="22"/>
  <c r="CS2" i="22"/>
  <c r="CT2" i="22"/>
  <c r="CU2" i="22"/>
  <c r="CV2" i="22"/>
  <c r="CW2" i="22"/>
  <c r="CX2" i="22"/>
  <c r="CY2" i="22"/>
  <c r="CZ2" i="22"/>
  <c r="DA2" i="22"/>
  <c r="DB2" i="22"/>
  <c r="DC2" i="22"/>
  <c r="DD2" i="22"/>
  <c r="DE2" i="22"/>
  <c r="DF2" i="22"/>
  <c r="DG2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Z3" i="22"/>
  <c r="AA3" i="22"/>
  <c r="AB3" i="22"/>
  <c r="AC3" i="22"/>
  <c r="AD3" i="22"/>
  <c r="AE3" i="22"/>
  <c r="AF3" i="22"/>
  <c r="AG3" i="22"/>
  <c r="AH3" i="22"/>
  <c r="AI3" i="22"/>
  <c r="AJ3" i="22"/>
  <c r="AK3" i="22"/>
  <c r="AL3" i="22"/>
  <c r="AM3" i="22"/>
  <c r="AN3" i="22"/>
  <c r="AO3" i="22"/>
  <c r="AP3" i="22"/>
  <c r="AQ3" i="22"/>
  <c r="AR3" i="22"/>
  <c r="AS3" i="22"/>
  <c r="AT3" i="22"/>
  <c r="AU3" i="22"/>
  <c r="AV3" i="22"/>
  <c r="AW3" i="22"/>
  <c r="AX3" i="22"/>
  <c r="AY3" i="22"/>
  <c r="AZ3" i="22"/>
  <c r="BA3" i="22"/>
  <c r="BB3" i="22"/>
  <c r="BC3" i="22"/>
  <c r="BD3" i="22"/>
  <c r="BE3" i="22"/>
  <c r="BF3" i="22"/>
  <c r="BG3" i="22"/>
  <c r="BH3" i="22"/>
  <c r="BI3" i="22"/>
  <c r="BJ3" i="22"/>
  <c r="BK3" i="22"/>
  <c r="BL3" i="22"/>
  <c r="BM3" i="22"/>
  <c r="BN3" i="22"/>
  <c r="BO3" i="22"/>
  <c r="BP3" i="22"/>
  <c r="BQ3" i="22"/>
  <c r="BR3" i="22"/>
  <c r="BS3" i="22"/>
  <c r="BT3" i="22"/>
  <c r="BU3" i="22"/>
  <c r="BV3" i="22"/>
  <c r="BW3" i="22"/>
  <c r="BX3" i="22"/>
  <c r="BY3" i="22"/>
  <c r="BZ3" i="22"/>
  <c r="CA3" i="22"/>
  <c r="CB3" i="22"/>
  <c r="CC3" i="22"/>
  <c r="CD3" i="22"/>
  <c r="CE3" i="22"/>
  <c r="CF3" i="22"/>
  <c r="CG3" i="22"/>
  <c r="CH3" i="22"/>
  <c r="CI3" i="22"/>
  <c r="CJ3" i="22"/>
  <c r="CK3" i="22"/>
  <c r="CL3" i="22"/>
  <c r="CM3" i="22"/>
  <c r="CN3" i="22"/>
  <c r="CO3" i="22"/>
  <c r="CP3" i="22"/>
  <c r="CQ3" i="22"/>
  <c r="CR3" i="22"/>
  <c r="CS3" i="22"/>
  <c r="CT3" i="22"/>
  <c r="CU3" i="22"/>
  <c r="CV3" i="22"/>
  <c r="CW3" i="22"/>
  <c r="CX3" i="22"/>
  <c r="CY3" i="22"/>
  <c r="CZ3" i="22"/>
  <c r="DA3" i="22"/>
  <c r="DB3" i="22"/>
  <c r="DC3" i="22"/>
  <c r="DD3" i="22"/>
  <c r="DE3" i="22"/>
  <c r="DF3" i="22"/>
  <c r="DG3" i="22"/>
  <c r="M4" i="22"/>
  <c r="N4" i="22"/>
  <c r="O4" i="22"/>
  <c r="P4" i="22"/>
  <c r="Q4" i="22"/>
  <c r="R4" i="22"/>
  <c r="S4" i="22"/>
  <c r="T4" i="22"/>
  <c r="U4" i="22"/>
  <c r="V4" i="22"/>
  <c r="W4" i="22"/>
  <c r="X4" i="22"/>
  <c r="Y4" i="22"/>
  <c r="Z4" i="22"/>
  <c r="AA4" i="22"/>
  <c r="AB4" i="22"/>
  <c r="AC4" i="22"/>
  <c r="AD4" i="22"/>
  <c r="AE4" i="22"/>
  <c r="AF4" i="22"/>
  <c r="AG4" i="22"/>
  <c r="AH4" i="22"/>
  <c r="AI4" i="22"/>
  <c r="AJ4" i="22"/>
  <c r="AK4" i="22"/>
  <c r="AL4" i="22"/>
  <c r="AM4" i="22"/>
  <c r="AN4" i="22"/>
  <c r="AO4" i="22"/>
  <c r="AP4" i="22"/>
  <c r="AQ4" i="22"/>
  <c r="AR4" i="22"/>
  <c r="AS4" i="22"/>
  <c r="AT4" i="22"/>
  <c r="AU4" i="22"/>
  <c r="AV4" i="22"/>
  <c r="AW4" i="22"/>
  <c r="AX4" i="22"/>
  <c r="AY4" i="22"/>
  <c r="AZ4" i="22"/>
  <c r="BA4" i="22"/>
  <c r="BB4" i="22"/>
  <c r="BC4" i="22"/>
  <c r="BD4" i="22"/>
  <c r="BE4" i="22"/>
  <c r="BF4" i="22"/>
  <c r="BG4" i="22"/>
  <c r="BH4" i="22"/>
  <c r="BI4" i="22"/>
  <c r="BJ4" i="22"/>
  <c r="BK4" i="22"/>
  <c r="BL4" i="22"/>
  <c r="BM4" i="22"/>
  <c r="BN4" i="22"/>
  <c r="BO4" i="22"/>
  <c r="BP4" i="22"/>
  <c r="BQ4" i="22"/>
  <c r="BR4" i="22"/>
  <c r="BS4" i="22"/>
  <c r="BT4" i="22"/>
  <c r="BU4" i="22"/>
  <c r="BV4" i="22"/>
  <c r="BW4" i="22"/>
  <c r="BX4" i="22"/>
  <c r="BY4" i="22"/>
  <c r="BZ4" i="22"/>
  <c r="CA4" i="22"/>
  <c r="CB4" i="22"/>
  <c r="CC4" i="22"/>
  <c r="CD4" i="22"/>
  <c r="CE4" i="22"/>
  <c r="CF4" i="22"/>
  <c r="CG4" i="22"/>
  <c r="CH4" i="22"/>
  <c r="CI4" i="22"/>
  <c r="CJ4" i="22"/>
  <c r="CK4" i="22"/>
  <c r="CL4" i="22"/>
  <c r="CM4" i="22"/>
  <c r="CN4" i="22"/>
  <c r="CO4" i="22"/>
  <c r="CP4" i="22"/>
  <c r="CQ4" i="22"/>
  <c r="CR4" i="22"/>
  <c r="CS4" i="22"/>
  <c r="CT4" i="22"/>
  <c r="CU4" i="22"/>
  <c r="CV4" i="22"/>
  <c r="CW4" i="22"/>
  <c r="CX4" i="22"/>
  <c r="CY4" i="22"/>
  <c r="CZ4" i="22"/>
  <c r="DA4" i="22"/>
  <c r="DB4" i="22"/>
  <c r="DC4" i="22"/>
  <c r="DD4" i="22"/>
  <c r="DE4" i="22"/>
  <c r="DF4" i="22"/>
  <c r="DG4" i="22"/>
  <c r="L3" i="22"/>
  <c r="L4" i="22"/>
  <c r="L2" i="22"/>
  <c r="CD38" i="22"/>
  <c r="CD37" i="22"/>
  <c r="CD36" i="22"/>
  <c r="CE36" i="22"/>
  <c r="F35" i="22"/>
  <c r="G35" i="22" s="1"/>
  <c r="H35" i="22" s="1"/>
  <c r="I35" i="22" s="1"/>
  <c r="J35" i="22" s="1"/>
  <c r="K35" i="22" s="1"/>
  <c r="L35" i="22" s="1"/>
  <c r="M35" i="22" s="1"/>
  <c r="N35" i="22" s="1"/>
  <c r="O35" i="22" s="1"/>
  <c r="P35" i="22" s="1"/>
  <c r="Q35" i="22" s="1"/>
  <c r="R35" i="22" s="1"/>
  <c r="S35" i="22" s="1"/>
  <c r="T35" i="22" s="1"/>
  <c r="U35" i="22" s="1"/>
  <c r="V35" i="22" s="1"/>
  <c r="W35" i="22" s="1"/>
  <c r="X35" i="22" s="1"/>
  <c r="Y35" i="22" s="1"/>
  <c r="Z35" i="22" s="1"/>
  <c r="AA35" i="22" s="1"/>
  <c r="AB35" i="22" s="1"/>
  <c r="AC35" i="22" s="1"/>
  <c r="AD35" i="22" s="1"/>
  <c r="AE35" i="22" s="1"/>
  <c r="AF35" i="22" s="1"/>
  <c r="AG35" i="22" s="1"/>
  <c r="AH35" i="22" s="1"/>
  <c r="AI35" i="22" s="1"/>
  <c r="AJ35" i="22" s="1"/>
  <c r="AK35" i="22" s="1"/>
  <c r="AL35" i="22" s="1"/>
  <c r="AM35" i="22" s="1"/>
  <c r="AN35" i="22" s="1"/>
  <c r="AO35" i="22" s="1"/>
  <c r="AP35" i="22" s="1"/>
  <c r="AQ35" i="22" s="1"/>
  <c r="AR35" i="22" s="1"/>
  <c r="AS35" i="22" s="1"/>
  <c r="AT35" i="22" s="1"/>
  <c r="AU35" i="22" s="1"/>
  <c r="AV35" i="22" s="1"/>
  <c r="AW35" i="22" s="1"/>
  <c r="AX35" i="22" s="1"/>
  <c r="AY35" i="22" s="1"/>
  <c r="AZ35" i="22" s="1"/>
  <c r="BA35" i="22" s="1"/>
  <c r="BB35" i="22" s="1"/>
  <c r="BC35" i="22" s="1"/>
  <c r="BD35" i="22" s="1"/>
  <c r="BE35" i="22" s="1"/>
  <c r="BF35" i="22" s="1"/>
  <c r="BG35" i="22" s="1"/>
  <c r="BH35" i="22" s="1"/>
  <c r="BI35" i="22" s="1"/>
  <c r="BJ35" i="22" s="1"/>
  <c r="BK35" i="22" s="1"/>
  <c r="BL35" i="22" s="1"/>
  <c r="BM35" i="22" s="1"/>
  <c r="BN35" i="22" s="1"/>
  <c r="BO35" i="22" s="1"/>
  <c r="BP35" i="22" s="1"/>
  <c r="BQ35" i="22" s="1"/>
  <c r="BR35" i="22" s="1"/>
  <c r="BS35" i="22" s="1"/>
  <c r="BT35" i="22" s="1"/>
  <c r="BU35" i="22" s="1"/>
  <c r="BV35" i="22" s="1"/>
  <c r="BW35" i="22" s="1"/>
  <c r="BX35" i="22" s="1"/>
  <c r="BY35" i="22" s="1"/>
  <c r="BZ35" i="22" s="1"/>
  <c r="CA35" i="22" s="1"/>
  <c r="CB35" i="22" s="1"/>
  <c r="CC35" i="22" s="1"/>
  <c r="CD35" i="22" s="1"/>
  <c r="CE35" i="22" s="1"/>
  <c r="CF35" i="22" s="1"/>
  <c r="CG35" i="22" s="1"/>
  <c r="CH35" i="22" s="1"/>
  <c r="CI35" i="22" s="1"/>
  <c r="CJ35" i="22" s="1"/>
  <c r="CK35" i="22" s="1"/>
  <c r="CL35" i="22" s="1"/>
  <c r="CM35" i="22" s="1"/>
  <c r="CN35" i="22" s="1"/>
  <c r="CO35" i="22" s="1"/>
  <c r="CP35" i="22" s="1"/>
  <c r="CQ35" i="22" s="1"/>
  <c r="CR35" i="22" s="1"/>
  <c r="CS35" i="22" s="1"/>
  <c r="CT35" i="22" s="1"/>
  <c r="CU35" i="22" s="1"/>
  <c r="CV35" i="22" s="1"/>
  <c r="CW35" i="22" s="1"/>
  <c r="CX35" i="22" s="1"/>
  <c r="CY35" i="22" s="1"/>
  <c r="CZ35" i="22" s="1"/>
  <c r="E35" i="22"/>
  <c r="CM5" i="22"/>
  <c r="CN5" i="22"/>
  <c r="CO5" i="22"/>
  <c r="CP5" i="22"/>
  <c r="CQ5" i="22"/>
  <c r="CR5" i="22"/>
  <c r="CS5" i="22"/>
  <c r="CT5" i="22"/>
  <c r="CU5" i="22"/>
  <c r="CV5" i="22"/>
  <c r="CW5" i="22"/>
  <c r="CX5" i="22"/>
  <c r="CY5" i="22"/>
  <c r="CZ5" i="22"/>
  <c r="DA5" i="22"/>
  <c r="DB5" i="22"/>
  <c r="DC5" i="22"/>
  <c r="DD5" i="22"/>
  <c r="DE5" i="22"/>
  <c r="DF5" i="22"/>
  <c r="DG5" i="22"/>
  <c r="CM6" i="22"/>
  <c r="CN6" i="22"/>
  <c r="CO6" i="22"/>
  <c r="CP6" i="22"/>
  <c r="CQ6" i="22"/>
  <c r="CR6" i="22"/>
  <c r="CS6" i="22"/>
  <c r="CT6" i="22"/>
  <c r="CU6" i="22"/>
  <c r="CV6" i="22"/>
  <c r="CW6" i="22"/>
  <c r="CX6" i="22"/>
  <c r="CY6" i="22"/>
  <c r="CZ6" i="22"/>
  <c r="DA6" i="22"/>
  <c r="DB6" i="22"/>
  <c r="DC6" i="22"/>
  <c r="DD6" i="22"/>
  <c r="DE6" i="22"/>
  <c r="DF6" i="22"/>
  <c r="DG6" i="22"/>
  <c r="CM7" i="22"/>
  <c r="CN7" i="22"/>
  <c r="CO7" i="22"/>
  <c r="CP7" i="22"/>
  <c r="CQ7" i="22"/>
  <c r="CR7" i="22"/>
  <c r="CS7" i="22"/>
  <c r="CT7" i="22"/>
  <c r="CU7" i="22"/>
  <c r="CV7" i="22"/>
  <c r="CW7" i="22"/>
  <c r="CX7" i="22"/>
  <c r="CY7" i="22"/>
  <c r="CZ7" i="22"/>
  <c r="DA7" i="22"/>
  <c r="DB7" i="22"/>
  <c r="DC7" i="22"/>
  <c r="DD7" i="22"/>
  <c r="DE7" i="22"/>
  <c r="DF7" i="22"/>
  <c r="DG7" i="22"/>
  <c r="CM8" i="22"/>
  <c r="CN8" i="22"/>
  <c r="CO8" i="22"/>
  <c r="CP8" i="22"/>
  <c r="CQ8" i="22"/>
  <c r="CR8" i="22"/>
  <c r="CS8" i="22"/>
  <c r="CT8" i="22"/>
  <c r="CU8" i="22"/>
  <c r="CV8" i="22"/>
  <c r="CW8" i="22"/>
  <c r="CX8" i="22"/>
  <c r="CY8" i="22"/>
  <c r="CZ8" i="22"/>
  <c r="DA8" i="22"/>
  <c r="DB8" i="22"/>
  <c r="DC8" i="22"/>
  <c r="DD8" i="22"/>
  <c r="DE8" i="22"/>
  <c r="DF8" i="22"/>
  <c r="DG8" i="22"/>
  <c r="CM9" i="22"/>
  <c r="CN9" i="22"/>
  <c r="CO9" i="22"/>
  <c r="CP9" i="22"/>
  <c r="CQ9" i="22"/>
  <c r="CR9" i="22"/>
  <c r="CS9" i="22"/>
  <c r="CT9" i="22"/>
  <c r="CU9" i="22"/>
  <c r="CV9" i="22"/>
  <c r="CW9" i="22"/>
  <c r="CX9" i="22"/>
  <c r="CY9" i="22"/>
  <c r="CZ9" i="22"/>
  <c r="DA9" i="22"/>
  <c r="DB9" i="22"/>
  <c r="DC9" i="22"/>
  <c r="DD9" i="22"/>
  <c r="DE9" i="22"/>
  <c r="DF9" i="22"/>
  <c r="DG9" i="22"/>
  <c r="CM10" i="22"/>
  <c r="CN10" i="22"/>
  <c r="CO10" i="22"/>
  <c r="CP10" i="22"/>
  <c r="CQ10" i="22"/>
  <c r="CR10" i="22"/>
  <c r="CS10" i="22"/>
  <c r="CT10" i="22"/>
  <c r="CU10" i="22"/>
  <c r="CV10" i="22"/>
  <c r="CW10" i="22"/>
  <c r="CX10" i="22"/>
  <c r="CY10" i="22"/>
  <c r="CZ10" i="22"/>
  <c r="DA10" i="22"/>
  <c r="DB10" i="22"/>
  <c r="DC10" i="22"/>
  <c r="DD10" i="22"/>
  <c r="DE10" i="22"/>
  <c r="DF10" i="22"/>
  <c r="DG10" i="22"/>
  <c r="CL5" i="22"/>
  <c r="CL6" i="22"/>
  <c r="CL7" i="22"/>
  <c r="CL8" i="22"/>
  <c r="CL9" i="22"/>
  <c r="CL10" i="22"/>
  <c r="CF36" i="22"/>
  <c r="CG36" i="22" s="1"/>
  <c r="CE37" i="22"/>
  <c r="CF37" i="22" s="1"/>
  <c r="CE38" i="22"/>
  <c r="CK1" i="22"/>
  <c r="CL1" i="22" s="1"/>
  <c r="CM1" i="22" s="1"/>
  <c r="CN1" i="22" s="1"/>
  <c r="CO1" i="22" s="1"/>
  <c r="CP1" i="22" s="1"/>
  <c r="CQ1" i="22" s="1"/>
  <c r="CR1" i="22" s="1"/>
  <c r="CS1" i="22" s="1"/>
  <c r="CT1" i="22" s="1"/>
  <c r="CU1" i="22" s="1"/>
  <c r="CV1" i="22" s="1"/>
  <c r="CW1" i="22" s="1"/>
  <c r="CX1" i="22" s="1"/>
  <c r="CY1" i="22" s="1"/>
  <c r="CZ1" i="22" s="1"/>
  <c r="DA1" i="22" s="1"/>
  <c r="DB1" i="22" s="1"/>
  <c r="DC1" i="22" s="1"/>
  <c r="DD1" i="22" s="1"/>
  <c r="DE1" i="22" s="1"/>
  <c r="DF1" i="22" s="1"/>
  <c r="DG1" i="22" s="1"/>
  <c r="B16" i="2"/>
  <c r="B15" i="2"/>
  <c r="V3" i="1"/>
  <c r="K4" i="1" s="1"/>
  <c r="B20" i="1" s="1"/>
  <c r="I4" i="1"/>
  <c r="B18" i="1" s="1"/>
  <c r="B11" i="1"/>
  <c r="M5" i="2" l="1"/>
  <c r="R12" i="2"/>
  <c r="Q5" i="2" s="1"/>
  <c r="U12" i="2"/>
  <c r="T5" i="2" s="1"/>
  <c r="B13" i="2" s="1"/>
  <c r="Q12" i="2"/>
  <c r="P5" i="2" s="1"/>
  <c r="S12" i="2"/>
  <c r="R5" i="2" s="1"/>
  <c r="P12" i="2"/>
  <c r="O5" i="2" s="1"/>
  <c r="T12" i="2"/>
  <c r="S5" i="2" s="1"/>
  <c r="O12" i="2"/>
  <c r="N5" i="2" s="1"/>
  <c r="B3" i="2"/>
  <c r="R4" i="1"/>
  <c r="Q4" i="1"/>
  <c r="J4" i="1"/>
  <c r="B19" i="1" s="1"/>
  <c r="P4" i="1"/>
  <c r="O4" i="1"/>
  <c r="N4" i="1"/>
  <c r="B23" i="1" s="1"/>
  <c r="B30" i="1" a="1"/>
  <c r="B30" i="1" s="1"/>
  <c r="M4" i="1"/>
  <c r="B22" i="1" s="1"/>
  <c r="H4" i="1"/>
  <c r="B17" i="1" s="1"/>
  <c r="T4" i="1"/>
  <c r="L4" i="1"/>
  <c r="B21" i="1" s="1"/>
  <c r="S4" i="1"/>
  <c r="CF38" i="22"/>
  <c r="CH36" i="22"/>
  <c r="CG37" i="22"/>
  <c r="CG38" i="22"/>
  <c r="W3" i="1"/>
  <c r="V4" i="1"/>
  <c r="B31" i="1" s="1"/>
  <c r="M22" i="14"/>
  <c r="N22" i="14"/>
  <c r="O22" i="14"/>
  <c r="P22" i="14"/>
  <c r="Q22" i="14"/>
  <c r="L22" i="14"/>
  <c r="O25" i="14"/>
  <c r="P25" i="14"/>
  <c r="Q25" i="14"/>
  <c r="R25" i="14"/>
  <c r="S25" i="14"/>
  <c r="N25" i="14"/>
  <c r="M23" i="15"/>
  <c r="N23" i="15"/>
  <c r="O23" i="15"/>
  <c r="P23" i="15"/>
  <c r="Q23" i="15"/>
  <c r="L23" i="15"/>
  <c r="K22" i="16"/>
  <c r="M22" i="16"/>
  <c r="N22" i="16"/>
  <c r="O22" i="16"/>
  <c r="P22" i="16"/>
  <c r="Q22" i="16"/>
  <c r="L22" i="16"/>
  <c r="O25" i="16"/>
  <c r="P25" i="16"/>
  <c r="Q25" i="16"/>
  <c r="R25" i="16"/>
  <c r="S25" i="16"/>
  <c r="N25" i="16"/>
  <c r="J22" i="16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Y5" i="22"/>
  <c r="Z5" i="22"/>
  <c r="AA5" i="22"/>
  <c r="AB5" i="22"/>
  <c r="AC5" i="22"/>
  <c r="AD5" i="22"/>
  <c r="AE5" i="22"/>
  <c r="AF5" i="22"/>
  <c r="AG5" i="22"/>
  <c r="AH5" i="22"/>
  <c r="AI5" i="22"/>
  <c r="AJ5" i="22"/>
  <c r="AK5" i="22"/>
  <c r="AL5" i="22"/>
  <c r="AM5" i="22"/>
  <c r="AN5" i="22"/>
  <c r="AO5" i="22"/>
  <c r="AP5" i="22"/>
  <c r="AQ5" i="22"/>
  <c r="AR5" i="22"/>
  <c r="AS5" i="22"/>
  <c r="AT5" i="22"/>
  <c r="AU5" i="22"/>
  <c r="AV5" i="22"/>
  <c r="AW5" i="22"/>
  <c r="AX5" i="22"/>
  <c r="AY5" i="22"/>
  <c r="AZ5" i="22"/>
  <c r="BA5" i="22"/>
  <c r="BB5" i="22"/>
  <c r="BC5" i="22"/>
  <c r="BD5" i="22"/>
  <c r="BE5" i="22"/>
  <c r="BF5" i="22"/>
  <c r="BG5" i="22"/>
  <c r="BH5" i="22"/>
  <c r="BI5" i="22"/>
  <c r="BJ5" i="22"/>
  <c r="BK5" i="22"/>
  <c r="BL5" i="22"/>
  <c r="BM5" i="22"/>
  <c r="BN5" i="22"/>
  <c r="BO5" i="22"/>
  <c r="BP5" i="22"/>
  <c r="BQ5" i="22"/>
  <c r="BR5" i="22"/>
  <c r="BS5" i="22"/>
  <c r="BT5" i="22"/>
  <c r="BU5" i="22"/>
  <c r="BV5" i="22"/>
  <c r="BW5" i="22"/>
  <c r="BX5" i="22"/>
  <c r="BY5" i="22"/>
  <c r="BZ5" i="22"/>
  <c r="CA5" i="22"/>
  <c r="CB5" i="22"/>
  <c r="CC5" i="22"/>
  <c r="CD5" i="22"/>
  <c r="CE5" i="22"/>
  <c r="CF5" i="22"/>
  <c r="CG5" i="22"/>
  <c r="CH5" i="22"/>
  <c r="CI5" i="22"/>
  <c r="CJ5" i="22"/>
  <c r="CK5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Y6" i="22"/>
  <c r="Z6" i="22"/>
  <c r="AA6" i="22"/>
  <c r="AB6" i="22"/>
  <c r="AC6" i="22"/>
  <c r="AD6" i="22"/>
  <c r="AE6" i="22"/>
  <c r="AF6" i="22"/>
  <c r="AG6" i="22"/>
  <c r="AH6" i="22"/>
  <c r="AI6" i="22"/>
  <c r="AJ6" i="22"/>
  <c r="AK6" i="22"/>
  <c r="AL6" i="22"/>
  <c r="AM6" i="22"/>
  <c r="AN6" i="22"/>
  <c r="AO6" i="22"/>
  <c r="AP6" i="22"/>
  <c r="AQ6" i="22"/>
  <c r="AR6" i="22"/>
  <c r="AS6" i="22"/>
  <c r="AT6" i="22"/>
  <c r="AU6" i="22"/>
  <c r="AV6" i="22"/>
  <c r="AW6" i="22"/>
  <c r="AX6" i="22"/>
  <c r="AY6" i="22"/>
  <c r="AZ6" i="22"/>
  <c r="BA6" i="22"/>
  <c r="BB6" i="22"/>
  <c r="BC6" i="22"/>
  <c r="BD6" i="22"/>
  <c r="BE6" i="22"/>
  <c r="BF6" i="22"/>
  <c r="BG6" i="22"/>
  <c r="BH6" i="22"/>
  <c r="BI6" i="22"/>
  <c r="BJ6" i="22"/>
  <c r="BK6" i="22"/>
  <c r="BL6" i="22"/>
  <c r="BM6" i="22"/>
  <c r="BN6" i="22"/>
  <c r="BO6" i="22"/>
  <c r="BP6" i="22"/>
  <c r="BQ6" i="22"/>
  <c r="BR6" i="22"/>
  <c r="BS6" i="22"/>
  <c r="BT6" i="22"/>
  <c r="BU6" i="22"/>
  <c r="BV6" i="22"/>
  <c r="BW6" i="22"/>
  <c r="BX6" i="22"/>
  <c r="BY6" i="22"/>
  <c r="BZ6" i="22"/>
  <c r="CA6" i="22"/>
  <c r="CB6" i="22"/>
  <c r="CC6" i="22"/>
  <c r="CD6" i="22"/>
  <c r="CE6" i="22"/>
  <c r="CF6" i="22"/>
  <c r="CG6" i="22"/>
  <c r="CH6" i="22"/>
  <c r="CI6" i="22"/>
  <c r="CJ6" i="22"/>
  <c r="CK6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Y7" i="22"/>
  <c r="Z7" i="22"/>
  <c r="AA7" i="22"/>
  <c r="AB7" i="22"/>
  <c r="AC7" i="22"/>
  <c r="AD7" i="22"/>
  <c r="AE7" i="22"/>
  <c r="AF7" i="22"/>
  <c r="AG7" i="22"/>
  <c r="AH7" i="22"/>
  <c r="AI7" i="22"/>
  <c r="AJ7" i="22"/>
  <c r="AK7" i="22"/>
  <c r="AL7" i="22"/>
  <c r="AM7" i="22"/>
  <c r="AN7" i="22"/>
  <c r="AO7" i="22"/>
  <c r="AP7" i="22"/>
  <c r="AQ7" i="22"/>
  <c r="AR7" i="22"/>
  <c r="AS7" i="22"/>
  <c r="AT7" i="22"/>
  <c r="AU7" i="22"/>
  <c r="AV7" i="22"/>
  <c r="AW7" i="22"/>
  <c r="AX7" i="22"/>
  <c r="AY7" i="22"/>
  <c r="AZ7" i="22"/>
  <c r="BA7" i="22"/>
  <c r="BB7" i="22"/>
  <c r="BC7" i="22"/>
  <c r="BD7" i="22"/>
  <c r="BE7" i="22"/>
  <c r="BF7" i="22"/>
  <c r="BG7" i="22"/>
  <c r="BH7" i="22"/>
  <c r="BI7" i="22"/>
  <c r="BJ7" i="22"/>
  <c r="BK7" i="22"/>
  <c r="BL7" i="22"/>
  <c r="BM7" i="22"/>
  <c r="BN7" i="22"/>
  <c r="BO7" i="22"/>
  <c r="BP7" i="22"/>
  <c r="BQ7" i="22"/>
  <c r="BR7" i="22"/>
  <c r="BS7" i="22"/>
  <c r="BT7" i="22"/>
  <c r="BU7" i="22"/>
  <c r="BV7" i="22"/>
  <c r="BW7" i="22"/>
  <c r="BX7" i="22"/>
  <c r="BY7" i="22"/>
  <c r="BZ7" i="22"/>
  <c r="CA7" i="22"/>
  <c r="CB7" i="22"/>
  <c r="CC7" i="22"/>
  <c r="CD7" i="22"/>
  <c r="CE7" i="22"/>
  <c r="CF7" i="22"/>
  <c r="CG7" i="22"/>
  <c r="CH7" i="22"/>
  <c r="CI7" i="22"/>
  <c r="CJ7" i="22"/>
  <c r="CK7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W8" i="22"/>
  <c r="X8" i="22"/>
  <c r="Y8" i="22"/>
  <c r="Z8" i="22"/>
  <c r="AA8" i="22"/>
  <c r="AB8" i="22"/>
  <c r="AC8" i="22"/>
  <c r="AD8" i="22"/>
  <c r="AE8" i="22"/>
  <c r="AF8" i="22"/>
  <c r="AG8" i="22"/>
  <c r="AH8" i="22"/>
  <c r="AI8" i="22"/>
  <c r="AJ8" i="22"/>
  <c r="AK8" i="22"/>
  <c r="AL8" i="22"/>
  <c r="AM8" i="22"/>
  <c r="AN8" i="22"/>
  <c r="AO8" i="22"/>
  <c r="AP8" i="22"/>
  <c r="AQ8" i="22"/>
  <c r="AR8" i="22"/>
  <c r="AS8" i="22"/>
  <c r="AT8" i="22"/>
  <c r="AU8" i="22"/>
  <c r="AV8" i="22"/>
  <c r="AW8" i="22"/>
  <c r="AX8" i="22"/>
  <c r="AY8" i="22"/>
  <c r="AZ8" i="22"/>
  <c r="BA8" i="22"/>
  <c r="BB8" i="22"/>
  <c r="BC8" i="22"/>
  <c r="BD8" i="22"/>
  <c r="BE8" i="22"/>
  <c r="BF8" i="22"/>
  <c r="BG8" i="22"/>
  <c r="BH8" i="22"/>
  <c r="BI8" i="22"/>
  <c r="BJ8" i="22"/>
  <c r="BK8" i="22"/>
  <c r="BL8" i="22"/>
  <c r="BM8" i="22"/>
  <c r="BN8" i="22"/>
  <c r="BO8" i="22"/>
  <c r="BP8" i="22"/>
  <c r="BQ8" i="22"/>
  <c r="BR8" i="22"/>
  <c r="BS8" i="22"/>
  <c r="BT8" i="22"/>
  <c r="BU8" i="22"/>
  <c r="BV8" i="22"/>
  <c r="BW8" i="22"/>
  <c r="BX8" i="22"/>
  <c r="BY8" i="22"/>
  <c r="BZ8" i="22"/>
  <c r="CA8" i="22"/>
  <c r="CB8" i="22"/>
  <c r="CC8" i="22"/>
  <c r="CD8" i="22"/>
  <c r="CE8" i="22"/>
  <c r="CF8" i="22"/>
  <c r="CG8" i="22"/>
  <c r="CH8" i="22"/>
  <c r="CI8" i="22"/>
  <c r="CJ8" i="22"/>
  <c r="CK8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AF9" i="22"/>
  <c r="AG9" i="22"/>
  <c r="AH9" i="22"/>
  <c r="AI9" i="22"/>
  <c r="AJ9" i="22"/>
  <c r="AK9" i="22"/>
  <c r="AL9" i="22"/>
  <c r="AM9" i="22"/>
  <c r="AN9" i="22"/>
  <c r="AO9" i="22"/>
  <c r="AP9" i="22"/>
  <c r="AQ9" i="22"/>
  <c r="AR9" i="22"/>
  <c r="AS9" i="22"/>
  <c r="AT9" i="22"/>
  <c r="AU9" i="22"/>
  <c r="AV9" i="22"/>
  <c r="AW9" i="22"/>
  <c r="AX9" i="22"/>
  <c r="AY9" i="22"/>
  <c r="AZ9" i="22"/>
  <c r="BA9" i="22"/>
  <c r="BB9" i="22"/>
  <c r="BC9" i="22"/>
  <c r="BD9" i="22"/>
  <c r="BE9" i="22"/>
  <c r="BF9" i="22"/>
  <c r="BG9" i="22"/>
  <c r="BH9" i="22"/>
  <c r="BI9" i="22"/>
  <c r="BJ9" i="22"/>
  <c r="BK9" i="22"/>
  <c r="BL9" i="22"/>
  <c r="BM9" i="22"/>
  <c r="BN9" i="22"/>
  <c r="BO9" i="22"/>
  <c r="BP9" i="22"/>
  <c r="BQ9" i="22"/>
  <c r="BR9" i="22"/>
  <c r="BS9" i="22"/>
  <c r="BT9" i="22"/>
  <c r="BU9" i="22"/>
  <c r="BV9" i="22"/>
  <c r="BW9" i="22"/>
  <c r="BX9" i="22"/>
  <c r="BY9" i="22"/>
  <c r="BZ9" i="22"/>
  <c r="CA9" i="22"/>
  <c r="CB9" i="22"/>
  <c r="CC9" i="22"/>
  <c r="CD9" i="22"/>
  <c r="CE9" i="22"/>
  <c r="CF9" i="22"/>
  <c r="CG9" i="22"/>
  <c r="CH9" i="22"/>
  <c r="CI9" i="22"/>
  <c r="CJ9" i="22"/>
  <c r="CK9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W10" i="22"/>
  <c r="X10" i="22"/>
  <c r="Y10" i="22"/>
  <c r="Z10" i="22"/>
  <c r="AA10" i="22"/>
  <c r="AB10" i="22"/>
  <c r="AC10" i="22"/>
  <c r="AD10" i="22"/>
  <c r="AE10" i="22"/>
  <c r="AF10" i="22"/>
  <c r="AG10" i="22"/>
  <c r="AH10" i="22"/>
  <c r="AI10" i="22"/>
  <c r="AJ10" i="22"/>
  <c r="AK10" i="22"/>
  <c r="AL10" i="22"/>
  <c r="AM10" i="22"/>
  <c r="AN10" i="22"/>
  <c r="AO10" i="22"/>
  <c r="AP10" i="22"/>
  <c r="AQ10" i="22"/>
  <c r="AR10" i="22"/>
  <c r="AS10" i="22"/>
  <c r="AT10" i="22"/>
  <c r="AU10" i="22"/>
  <c r="AV10" i="22"/>
  <c r="AW10" i="22"/>
  <c r="AX10" i="22"/>
  <c r="AY10" i="22"/>
  <c r="AZ10" i="22"/>
  <c r="BA10" i="22"/>
  <c r="BB10" i="22"/>
  <c r="BC10" i="22"/>
  <c r="BD10" i="22"/>
  <c r="BE10" i="22"/>
  <c r="BF10" i="22"/>
  <c r="BG10" i="22"/>
  <c r="BH10" i="22"/>
  <c r="BI10" i="22"/>
  <c r="BJ10" i="22"/>
  <c r="BK10" i="22"/>
  <c r="BL10" i="22"/>
  <c r="BM10" i="22"/>
  <c r="BN10" i="22"/>
  <c r="BO10" i="22"/>
  <c r="BP10" i="22"/>
  <c r="BQ10" i="22"/>
  <c r="BR10" i="22"/>
  <c r="BS10" i="22"/>
  <c r="BT10" i="22"/>
  <c r="BU10" i="22"/>
  <c r="BV10" i="22"/>
  <c r="BW10" i="22"/>
  <c r="BX10" i="22"/>
  <c r="BY10" i="22"/>
  <c r="BZ10" i="22"/>
  <c r="CA10" i="22"/>
  <c r="CB10" i="22"/>
  <c r="CC10" i="22"/>
  <c r="CD10" i="22"/>
  <c r="CE10" i="22"/>
  <c r="CF10" i="22"/>
  <c r="CG10" i="22"/>
  <c r="CH10" i="22"/>
  <c r="CI10" i="22"/>
  <c r="CJ10" i="22"/>
  <c r="CK10" i="22"/>
  <c r="D9" i="22"/>
  <c r="D8" i="22"/>
  <c r="D7" i="22"/>
  <c r="D6" i="22"/>
  <c r="D5" i="22"/>
  <c r="D10" i="22"/>
  <c r="J27" i="31"/>
  <c r="AC60" i="4"/>
  <c r="AC59" i="4"/>
  <c r="Q92" i="4"/>
  <c r="Q85" i="4"/>
  <c r="Q86" i="4"/>
  <c r="Q87" i="4"/>
  <c r="Q88" i="4"/>
  <c r="Q89" i="4"/>
  <c r="Q90" i="4"/>
  <c r="Q91" i="4"/>
  <c r="Q79" i="4"/>
  <c r="Q80" i="4"/>
  <c r="Q81" i="4"/>
  <c r="Q82" i="4"/>
  <c r="Q83" i="4"/>
  <c r="Q84" i="4"/>
  <c r="Q73" i="4"/>
  <c r="Q74" i="4"/>
  <c r="Q75" i="4"/>
  <c r="Q76" i="4"/>
  <c r="Q77" i="4"/>
  <c r="Q78" i="4"/>
  <c r="Q71" i="4"/>
  <c r="Q72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59" i="4"/>
  <c r="Q60" i="4"/>
  <c r="Q61" i="4"/>
  <c r="Q62" i="4"/>
  <c r="Q63" i="4"/>
  <c r="Q64" i="4"/>
  <c r="Q65" i="4"/>
  <c r="Q66" i="4"/>
  <c r="Q67" i="4"/>
  <c r="Q68" i="4"/>
  <c r="Q69" i="4"/>
  <c r="Q70" i="4"/>
  <c r="Q59" i="4"/>
  <c r="P8" i="1"/>
  <c r="Q8" i="1"/>
  <c r="R8" i="1"/>
  <c r="S8" i="1"/>
  <c r="T8" i="1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59" i="4"/>
  <c r="N3" i="4" s="1"/>
  <c r="N15" i="4" l="1"/>
  <c r="N40" i="4"/>
  <c r="N44" i="4" s="1"/>
  <c r="X3" i="1"/>
  <c r="CH38" i="22"/>
  <c r="CH37" i="22"/>
  <c r="CI36" i="22"/>
  <c r="W4" i="1"/>
  <c r="B32" i="1" s="1"/>
  <c r="N13" i="4"/>
  <c r="N12" i="4"/>
  <c r="N35" i="4"/>
  <c r="N27" i="4"/>
  <c r="N19" i="4"/>
  <c r="N11" i="4"/>
  <c r="N34" i="4"/>
  <c r="N26" i="4"/>
  <c r="N18" i="4"/>
  <c r="N10" i="4"/>
  <c r="N28" i="4"/>
  <c r="N7" i="4"/>
  <c r="N33" i="4"/>
  <c r="N25" i="4"/>
  <c r="N17" i="4"/>
  <c r="N9" i="4"/>
  <c r="N20" i="4"/>
  <c r="N32" i="4"/>
  <c r="N24" i="4"/>
  <c r="N16" i="4"/>
  <c r="N8" i="4"/>
  <c r="N39" i="4"/>
  <c r="N31" i="4"/>
  <c r="N23" i="4"/>
  <c r="N36" i="4"/>
  <c r="N38" i="4"/>
  <c r="N30" i="4"/>
  <c r="N22" i="4"/>
  <c r="N14" i="4"/>
  <c r="N37" i="4"/>
  <c r="N29" i="4"/>
  <c r="N21" i="4"/>
  <c r="X4" i="1" l="1"/>
  <c r="B33" i="1" s="1"/>
  <c r="CJ36" i="22"/>
  <c r="CI37" i="22"/>
  <c r="CI38" i="22"/>
  <c r="B12" i="1"/>
  <c r="CJ38" i="22" l="1"/>
  <c r="CJ37" i="22"/>
  <c r="CK36" i="22"/>
  <c r="Q9" i="1"/>
  <c r="K9" i="1"/>
  <c r="L9" i="1"/>
  <c r="N9" i="1"/>
  <c r="O9" i="1"/>
  <c r="M9" i="1"/>
  <c r="R9" i="1"/>
  <c r="S9" i="1"/>
  <c r="B29" i="1"/>
  <c r="D6" i="31"/>
  <c r="D5" i="31"/>
  <c r="D4" i="31"/>
  <c r="D3" i="31"/>
  <c r="D2" i="31"/>
  <c r="J28" i="31"/>
  <c r="J29" i="31"/>
  <c r="J30" i="31"/>
  <c r="CK37" i="22" l="1"/>
  <c r="CL36" i="22"/>
  <c r="CK38" i="22"/>
  <c r="P9" i="1"/>
  <c r="N6" i="4"/>
  <c r="N4" i="4"/>
  <c r="N5" i="4"/>
  <c r="N41" i="4"/>
  <c r="N42" i="4"/>
  <c r="N43" i="4"/>
  <c r="D21" i="31"/>
  <c r="D25" i="31"/>
  <c r="CL38" i="22" l="1"/>
  <c r="CM36" i="22"/>
  <c r="CL37" i="22"/>
  <c r="E50" i="4"/>
  <c r="E48" i="4"/>
  <c r="E49" i="4"/>
  <c r="I18" i="10"/>
  <c r="CM37" i="22" l="1"/>
  <c r="CN36" i="22"/>
  <c r="CM38" i="22"/>
  <c r="J12" i="32"/>
  <c r="I10" i="32"/>
  <c r="K12" i="32"/>
  <c r="K11" i="32"/>
  <c r="K10" i="32"/>
  <c r="J11" i="32"/>
  <c r="J10" i="32"/>
  <c r="I17" i="10"/>
  <c r="I16" i="10"/>
  <c r="I15" i="10"/>
  <c r="CN38" i="22" l="1"/>
  <c r="CO36" i="22"/>
  <c r="CN37" i="22"/>
  <c r="I11" i="32"/>
  <c r="D21" i="32" s="1" a="1"/>
  <c r="D21" i="32" s="1"/>
  <c r="I12" i="32"/>
  <c r="D22" i="32" s="1" a="1"/>
  <c r="D22" i="32" s="1"/>
  <c r="D25" i="32" a="1"/>
  <c r="D25" i="32" s="1"/>
  <c r="D32" i="32" a="1"/>
  <c r="D32" i="32" s="1"/>
  <c r="D35" i="32" a="1"/>
  <c r="D35" i="32" s="1"/>
  <c r="D30" i="32" a="1"/>
  <c r="D30" i="32" s="1"/>
  <c r="D36" i="32" a="1"/>
  <c r="D36" i="32" s="1"/>
  <c r="D31" i="32" a="1"/>
  <c r="D31" i="32" s="1"/>
  <c r="D34" i="32" a="1"/>
  <c r="D34" i="32" s="1"/>
  <c r="D20" i="32" a="1"/>
  <c r="D20" i="32" s="1"/>
  <c r="D23" i="32" a="1"/>
  <c r="D23" i="32" s="1"/>
  <c r="D26" i="32" a="1"/>
  <c r="D26" i="32" s="1"/>
  <c r="D37" i="32" a="1"/>
  <c r="D37" i="32" s="1"/>
  <c r="D33" i="32" a="1"/>
  <c r="D33" i="32" s="1"/>
  <c r="D29" i="32" a="1"/>
  <c r="D29" i="32" s="1"/>
  <c r="D28" i="32" a="1"/>
  <c r="D28" i="32" s="1"/>
  <c r="D27" i="32" a="1"/>
  <c r="D27" i="32" s="1"/>
  <c r="D24" i="32" a="1"/>
  <c r="D24" i="32" s="1"/>
  <c r="D19" i="32" a="1"/>
  <c r="D19" i="32" s="1"/>
  <c r="D18" i="32" a="1"/>
  <c r="D18" i="32" s="1"/>
  <c r="D17" i="32" a="1"/>
  <c r="D17" i="32" s="1"/>
  <c r="D16" i="32" a="1"/>
  <c r="D16" i="32" s="1"/>
  <c r="D15" i="32" a="1"/>
  <c r="D15" i="32" s="1"/>
  <c r="D14" i="32" a="1"/>
  <c r="D14" i="32" s="1"/>
  <c r="D13" i="32" a="1"/>
  <c r="D13" i="32" s="1"/>
  <c r="D12" i="32" a="1"/>
  <c r="D12" i="32" s="1"/>
  <c r="D11" i="32" a="1"/>
  <c r="D11" i="32" s="1"/>
  <c r="D10" i="32" a="1"/>
  <c r="D10" i="32" s="1"/>
  <c r="D9" i="32" a="1"/>
  <c r="D9" i="32" s="1"/>
  <c r="D8" i="32" a="1"/>
  <c r="D8" i="32" s="1"/>
  <c r="D7" i="32" a="1"/>
  <c r="D7" i="32" s="1"/>
  <c r="D6" i="32" a="1"/>
  <c r="D6" i="32" s="1"/>
  <c r="D5" i="32" a="1"/>
  <c r="D5" i="32" s="1"/>
  <c r="D4" i="32" a="1"/>
  <c r="D4" i="32" s="1"/>
  <c r="D3" i="32" a="1"/>
  <c r="D3" i="32" s="1"/>
  <c r="D2" i="32" a="1"/>
  <c r="D2" i="32" s="1"/>
  <c r="CO37" i="22" l="1"/>
  <c r="CP36" i="22"/>
  <c r="CO38" i="22"/>
  <c r="H12" i="10"/>
  <c r="CP38" i="22" l="1"/>
  <c r="CQ36" i="22"/>
  <c r="CP37" i="22"/>
  <c r="H12" i="31"/>
  <c r="H11" i="31"/>
  <c r="H10" i="31"/>
  <c r="H9" i="31"/>
  <c r="H8" i="31"/>
  <c r="H7" i="31"/>
  <c r="H6" i="31"/>
  <c r="H5" i="31"/>
  <c r="O386" i="30"/>
  <c r="O385" i="30"/>
  <c r="O384" i="30"/>
  <c r="O383" i="30"/>
  <c r="O382" i="30"/>
  <c r="O381" i="30"/>
  <c r="O380" i="30"/>
  <c r="O379" i="30"/>
  <c r="O378" i="30"/>
  <c r="O377" i="30"/>
  <c r="O376" i="30"/>
  <c r="O375" i="30"/>
  <c r="O374" i="30"/>
  <c r="O373" i="30"/>
  <c r="O372" i="30"/>
  <c r="O371" i="30"/>
  <c r="O370" i="30"/>
  <c r="O369" i="30"/>
  <c r="O368" i="30"/>
  <c r="O367" i="30"/>
  <c r="O366" i="30"/>
  <c r="O365" i="30"/>
  <c r="O364" i="30"/>
  <c r="O363" i="30"/>
  <c r="O362" i="30"/>
  <c r="O361" i="30"/>
  <c r="O360" i="30"/>
  <c r="O359" i="30"/>
  <c r="O358" i="30"/>
  <c r="O357" i="30"/>
  <c r="O356" i="30"/>
  <c r="O355" i="30"/>
  <c r="O354" i="30"/>
  <c r="O353" i="30"/>
  <c r="O352" i="30"/>
  <c r="O351" i="30"/>
  <c r="O350" i="30"/>
  <c r="O349" i="30"/>
  <c r="O348" i="30"/>
  <c r="O347" i="30"/>
  <c r="O346" i="30"/>
  <c r="O345" i="30"/>
  <c r="O344" i="30"/>
  <c r="O343" i="30"/>
  <c r="O342" i="30"/>
  <c r="O341" i="30"/>
  <c r="O340" i="30"/>
  <c r="O339" i="30"/>
  <c r="O338" i="30"/>
  <c r="O337" i="30"/>
  <c r="O336" i="30"/>
  <c r="O335" i="30"/>
  <c r="O334" i="30"/>
  <c r="O333" i="30"/>
  <c r="O332" i="30"/>
  <c r="O331" i="30"/>
  <c r="O330" i="30"/>
  <c r="O329" i="30"/>
  <c r="O328" i="30"/>
  <c r="O327" i="30"/>
  <c r="O326" i="30"/>
  <c r="O325" i="30"/>
  <c r="O324" i="30"/>
  <c r="O323" i="30"/>
  <c r="O322" i="30"/>
  <c r="O321" i="30"/>
  <c r="O320" i="30"/>
  <c r="O319" i="30"/>
  <c r="O318" i="30"/>
  <c r="O317" i="30"/>
  <c r="O316" i="30"/>
  <c r="O315" i="30"/>
  <c r="O314" i="30"/>
  <c r="O313" i="30"/>
  <c r="O312" i="30"/>
  <c r="O311" i="30"/>
  <c r="O310" i="30"/>
  <c r="O309" i="30"/>
  <c r="O308" i="30"/>
  <c r="O307" i="30"/>
  <c r="O306" i="30"/>
  <c r="O305" i="30"/>
  <c r="O304" i="30"/>
  <c r="O303" i="30"/>
  <c r="O302" i="30"/>
  <c r="O301" i="30"/>
  <c r="O300" i="30"/>
  <c r="O299" i="30"/>
  <c r="O298" i="30"/>
  <c r="O297" i="30"/>
  <c r="O296" i="30"/>
  <c r="O295" i="30"/>
  <c r="O294" i="30"/>
  <c r="O293" i="30"/>
  <c r="O292" i="30"/>
  <c r="O291" i="30"/>
  <c r="O290" i="30"/>
  <c r="O289" i="30"/>
  <c r="O288" i="30"/>
  <c r="O287" i="30"/>
  <c r="O286" i="30"/>
  <c r="O285" i="30"/>
  <c r="O284" i="30"/>
  <c r="O283" i="30"/>
  <c r="O282" i="30"/>
  <c r="O281" i="30"/>
  <c r="O280" i="30"/>
  <c r="O279" i="30"/>
  <c r="O278" i="30"/>
  <c r="O277" i="30"/>
  <c r="O276" i="30"/>
  <c r="O275" i="30"/>
  <c r="O274" i="30"/>
  <c r="O273" i="30"/>
  <c r="O272" i="30"/>
  <c r="O271" i="30"/>
  <c r="O270" i="30"/>
  <c r="O269" i="30"/>
  <c r="O268" i="30"/>
  <c r="O267" i="30"/>
  <c r="O266" i="30"/>
  <c r="O265" i="30"/>
  <c r="O264" i="30"/>
  <c r="O263" i="30"/>
  <c r="O262" i="30"/>
  <c r="O261" i="30"/>
  <c r="O260" i="30"/>
  <c r="O259" i="30"/>
  <c r="O258" i="30"/>
  <c r="O257" i="30"/>
  <c r="O256" i="30"/>
  <c r="O255" i="30"/>
  <c r="O254" i="30"/>
  <c r="O253" i="30"/>
  <c r="O252" i="30"/>
  <c r="O251" i="30"/>
  <c r="O250" i="30"/>
  <c r="O249" i="30"/>
  <c r="O248" i="30"/>
  <c r="O247" i="30"/>
  <c r="O246" i="30"/>
  <c r="O245" i="30"/>
  <c r="O244" i="30"/>
  <c r="O243" i="30"/>
  <c r="O242" i="30"/>
  <c r="O241" i="30"/>
  <c r="O240" i="30"/>
  <c r="O239" i="30"/>
  <c r="O238" i="30"/>
  <c r="O237" i="30"/>
  <c r="O236" i="30"/>
  <c r="O235" i="30"/>
  <c r="O234" i="30"/>
  <c r="O233" i="30"/>
  <c r="O232" i="30"/>
  <c r="O231" i="30"/>
  <c r="O230" i="30"/>
  <c r="O229" i="30"/>
  <c r="O228" i="30"/>
  <c r="O227" i="30"/>
  <c r="O226" i="30"/>
  <c r="O225" i="30"/>
  <c r="O224" i="30"/>
  <c r="O223" i="30"/>
  <c r="O222" i="30"/>
  <c r="O221" i="30"/>
  <c r="O220" i="30"/>
  <c r="O219" i="30"/>
  <c r="O218" i="30"/>
  <c r="O217" i="30"/>
  <c r="O216" i="30"/>
  <c r="O215" i="30"/>
  <c r="O214" i="30"/>
  <c r="O213" i="30"/>
  <c r="O212" i="30"/>
  <c r="O211" i="30"/>
  <c r="O210" i="30"/>
  <c r="O209" i="30"/>
  <c r="O208" i="30"/>
  <c r="O207" i="30"/>
  <c r="O206" i="30"/>
  <c r="O205" i="30"/>
  <c r="O204" i="30"/>
  <c r="O203" i="30"/>
  <c r="O202" i="30"/>
  <c r="O201" i="30"/>
  <c r="O200" i="30"/>
  <c r="O199" i="30"/>
  <c r="O198" i="30"/>
  <c r="O197" i="30"/>
  <c r="O196" i="30"/>
  <c r="O195" i="30"/>
  <c r="O194" i="30"/>
  <c r="O193" i="30"/>
  <c r="O192" i="30"/>
  <c r="O191" i="30"/>
  <c r="O190" i="30"/>
  <c r="O189" i="30"/>
  <c r="O188" i="30"/>
  <c r="O187" i="30"/>
  <c r="O186" i="30"/>
  <c r="O185" i="30"/>
  <c r="O184" i="30"/>
  <c r="O183" i="30"/>
  <c r="O182" i="30"/>
  <c r="O181" i="30"/>
  <c r="O180" i="30"/>
  <c r="O179" i="30"/>
  <c r="O178" i="30"/>
  <c r="O177" i="30"/>
  <c r="O176" i="30"/>
  <c r="O175" i="30"/>
  <c r="O174" i="30"/>
  <c r="O173" i="30"/>
  <c r="O172" i="30"/>
  <c r="O171" i="30"/>
  <c r="O170" i="30"/>
  <c r="O169" i="30"/>
  <c r="O168" i="30"/>
  <c r="O167" i="30"/>
  <c r="O166" i="30"/>
  <c r="O165" i="30"/>
  <c r="O164" i="30"/>
  <c r="O163" i="30"/>
  <c r="O162" i="30"/>
  <c r="O161" i="30"/>
  <c r="O160" i="30"/>
  <c r="O159" i="30"/>
  <c r="O158" i="30"/>
  <c r="O157" i="30"/>
  <c r="O156" i="30"/>
  <c r="O155" i="30"/>
  <c r="O154" i="30"/>
  <c r="O153" i="30"/>
  <c r="O152" i="30"/>
  <c r="O151" i="30"/>
  <c r="O150" i="30"/>
  <c r="O149" i="30"/>
  <c r="O148" i="30"/>
  <c r="O147" i="30"/>
  <c r="O146" i="30"/>
  <c r="O145" i="30"/>
  <c r="O144" i="30"/>
  <c r="O143" i="30"/>
  <c r="O142" i="30"/>
  <c r="O141" i="30"/>
  <c r="O140" i="30"/>
  <c r="O139" i="30"/>
  <c r="O138" i="30"/>
  <c r="O137" i="30"/>
  <c r="O136" i="30"/>
  <c r="O135" i="30"/>
  <c r="O134" i="30"/>
  <c r="O133" i="30"/>
  <c r="O132" i="30"/>
  <c r="O131" i="30"/>
  <c r="O130" i="30"/>
  <c r="O129" i="30"/>
  <c r="O128" i="30"/>
  <c r="O127" i="30"/>
  <c r="O126" i="30"/>
  <c r="O125" i="30"/>
  <c r="O124" i="30"/>
  <c r="O123" i="30"/>
  <c r="O122" i="30"/>
  <c r="O121" i="30"/>
  <c r="O120" i="30"/>
  <c r="O119" i="30"/>
  <c r="O118" i="30"/>
  <c r="O117" i="30"/>
  <c r="O116" i="30"/>
  <c r="O115" i="30"/>
  <c r="O114" i="30"/>
  <c r="O113" i="30"/>
  <c r="O112" i="30"/>
  <c r="O111" i="30"/>
  <c r="O110" i="30"/>
  <c r="O109" i="30"/>
  <c r="O108" i="30"/>
  <c r="O107" i="30"/>
  <c r="O106" i="30"/>
  <c r="O105" i="30"/>
  <c r="O104" i="30"/>
  <c r="O103" i="30"/>
  <c r="O102" i="30"/>
  <c r="O101" i="30"/>
  <c r="O100" i="30"/>
  <c r="O99" i="30"/>
  <c r="O98" i="30"/>
  <c r="O97" i="30"/>
  <c r="O96" i="30"/>
  <c r="O95" i="30"/>
  <c r="O94" i="30"/>
  <c r="O93" i="30"/>
  <c r="O92" i="30"/>
  <c r="O91" i="30"/>
  <c r="O90" i="30"/>
  <c r="O89" i="30"/>
  <c r="O88" i="30"/>
  <c r="O87" i="30"/>
  <c r="O86" i="30"/>
  <c r="O85" i="30"/>
  <c r="O84" i="30"/>
  <c r="O83" i="30"/>
  <c r="O82" i="30"/>
  <c r="O81" i="30"/>
  <c r="O80" i="30"/>
  <c r="O79" i="30"/>
  <c r="O78" i="30"/>
  <c r="O77" i="30"/>
  <c r="O76" i="30"/>
  <c r="O75" i="30"/>
  <c r="O74" i="30"/>
  <c r="O73" i="30"/>
  <c r="O72" i="30"/>
  <c r="O71" i="30"/>
  <c r="O70" i="30"/>
  <c r="O69" i="30"/>
  <c r="O68" i="30"/>
  <c r="O67" i="30"/>
  <c r="O66" i="30"/>
  <c r="O65" i="30"/>
  <c r="O64" i="30"/>
  <c r="O63" i="30"/>
  <c r="O62" i="30"/>
  <c r="O61" i="30"/>
  <c r="O60" i="30"/>
  <c r="O59" i="30"/>
  <c r="O58" i="30"/>
  <c r="O57" i="30"/>
  <c r="O56" i="30"/>
  <c r="O55" i="30"/>
  <c r="O54" i="30"/>
  <c r="O53" i="30"/>
  <c r="O52" i="30"/>
  <c r="O51" i="30"/>
  <c r="O50" i="30"/>
  <c r="O49" i="30"/>
  <c r="O48" i="30"/>
  <c r="O47" i="30"/>
  <c r="O46" i="30"/>
  <c r="O45" i="30"/>
  <c r="O44" i="30"/>
  <c r="O43" i="30"/>
  <c r="O42" i="30"/>
  <c r="O41" i="30"/>
  <c r="O40" i="30"/>
  <c r="O39" i="30"/>
  <c r="O38" i="30"/>
  <c r="O37" i="30"/>
  <c r="O36" i="30"/>
  <c r="O35" i="30"/>
  <c r="O34" i="30"/>
  <c r="O33" i="30"/>
  <c r="O32" i="30"/>
  <c r="O31" i="30"/>
  <c r="O30" i="30"/>
  <c r="O29" i="30"/>
  <c r="O28" i="30"/>
  <c r="O27" i="30"/>
  <c r="O26" i="30"/>
  <c r="O25" i="30"/>
  <c r="O24" i="30"/>
  <c r="O23" i="30"/>
  <c r="O22" i="30"/>
  <c r="O21" i="30"/>
  <c r="O20" i="30"/>
  <c r="O19" i="30"/>
  <c r="O18" i="30"/>
  <c r="O17" i="30"/>
  <c r="O16" i="30"/>
  <c r="O15" i="30"/>
  <c r="O14" i="30"/>
  <c r="O13" i="30"/>
  <c r="O12" i="30"/>
  <c r="O11" i="30"/>
  <c r="O10" i="30"/>
  <c r="O9" i="30"/>
  <c r="O8" i="30"/>
  <c r="O7" i="30"/>
  <c r="O6" i="30"/>
  <c r="O5" i="30"/>
  <c r="O4" i="30"/>
  <c r="O3" i="30"/>
  <c r="CQ37" i="22" l="1"/>
  <c r="CR36" i="22"/>
  <c r="CQ38" i="22"/>
  <c r="D7" i="31"/>
  <c r="D11" i="31"/>
  <c r="D15" i="31"/>
  <c r="D19" i="31"/>
  <c r="D23" i="31"/>
  <c r="D8" i="31"/>
  <c r="D12" i="31"/>
  <c r="D16" i="31"/>
  <c r="D20" i="31"/>
  <c r="D24" i="31"/>
  <c r="D10" i="31"/>
  <c r="D18" i="31"/>
  <c r="D22" i="31"/>
  <c r="D9" i="31"/>
  <c r="D13" i="31"/>
  <c r="D17" i="31"/>
  <c r="D14" i="31"/>
  <c r="CR38" i="22" l="1"/>
  <c r="CS36" i="22"/>
  <c r="CR37" i="22"/>
  <c r="L558" i="17"/>
  <c r="B558" i="17" s="1"/>
  <c r="S557" i="17"/>
  <c r="I557" i="17" s="1"/>
  <c r="R557" i="17"/>
  <c r="Q557" i="17"/>
  <c r="G557" i="17" s="1"/>
  <c r="P557" i="17"/>
  <c r="O557" i="17"/>
  <c r="E557" i="17" s="1"/>
  <c r="N557" i="17"/>
  <c r="M557" i="17"/>
  <c r="C557" i="17" s="1"/>
  <c r="L557" i="17"/>
  <c r="B557" i="17" s="1"/>
  <c r="H557" i="17"/>
  <c r="F557" i="17"/>
  <c r="D557" i="17"/>
  <c r="L553" i="17"/>
  <c r="B553" i="17" s="1"/>
  <c r="S552" i="17"/>
  <c r="I552" i="17" s="1"/>
  <c r="R552" i="17"/>
  <c r="H552" i="17" s="1"/>
  <c r="Q552" i="17"/>
  <c r="P552" i="17"/>
  <c r="F552" i="17" s="1"/>
  <c r="O552" i="17"/>
  <c r="E552" i="17" s="1"/>
  <c r="N552" i="17"/>
  <c r="D552" i="17" s="1"/>
  <c r="M552" i="17"/>
  <c r="C552" i="17" s="1"/>
  <c r="L552" i="17"/>
  <c r="B552" i="17" s="1"/>
  <c r="G552" i="17"/>
  <c r="L548" i="17"/>
  <c r="B548" i="17" s="1"/>
  <c r="S547" i="17"/>
  <c r="R547" i="17"/>
  <c r="Q547" i="17"/>
  <c r="P547" i="17"/>
  <c r="O547" i="17"/>
  <c r="N547" i="17"/>
  <c r="M547" i="17"/>
  <c r="L547" i="17"/>
  <c r="I547" i="17"/>
  <c r="H547" i="17"/>
  <c r="G547" i="17"/>
  <c r="F547" i="17"/>
  <c r="E547" i="17"/>
  <c r="D547" i="17"/>
  <c r="C547" i="17"/>
  <c r="B547" i="17"/>
  <c r="L541" i="17"/>
  <c r="B541" i="17" s="1"/>
  <c r="S540" i="17"/>
  <c r="R540" i="17"/>
  <c r="Q540" i="17"/>
  <c r="G540" i="17" s="1"/>
  <c r="P540" i="17"/>
  <c r="F540" i="17" s="1"/>
  <c r="O540" i="17"/>
  <c r="E540" i="17" s="1"/>
  <c r="N540" i="17"/>
  <c r="D540" i="17" s="1"/>
  <c r="M540" i="17"/>
  <c r="C540" i="17" s="1"/>
  <c r="L540" i="17"/>
  <c r="B540" i="17" s="1"/>
  <c r="I540" i="17"/>
  <c r="H540" i="17"/>
  <c r="L536" i="17"/>
  <c r="B536" i="17" s="1"/>
  <c r="L535" i="17"/>
  <c r="B535" i="17" s="1"/>
  <c r="L531" i="17"/>
  <c r="B531" i="17" s="1"/>
  <c r="S530" i="17"/>
  <c r="R530" i="17"/>
  <c r="Q530" i="17"/>
  <c r="G530" i="17" s="1"/>
  <c r="P530" i="17"/>
  <c r="F530" i="17" s="1"/>
  <c r="O530" i="17"/>
  <c r="E530" i="17" s="1"/>
  <c r="N530" i="17"/>
  <c r="D530" i="17" s="1"/>
  <c r="M530" i="17"/>
  <c r="C530" i="17" s="1"/>
  <c r="L530" i="17"/>
  <c r="B530" i="17" s="1"/>
  <c r="I530" i="17"/>
  <c r="H530" i="17"/>
  <c r="L524" i="17"/>
  <c r="B524" i="17" s="1"/>
  <c r="S523" i="17"/>
  <c r="R523" i="17"/>
  <c r="Q523" i="17"/>
  <c r="P523" i="17"/>
  <c r="O523" i="17"/>
  <c r="N523" i="17"/>
  <c r="M523" i="17"/>
  <c r="C523" i="17" s="1"/>
  <c r="L523" i="17"/>
  <c r="B523" i="17" s="1"/>
  <c r="I523" i="17"/>
  <c r="H523" i="17"/>
  <c r="G523" i="17"/>
  <c r="F523" i="17"/>
  <c r="E523" i="17"/>
  <c r="D523" i="17"/>
  <c r="L519" i="17"/>
  <c r="B519" i="17" s="1"/>
  <c r="S518" i="17"/>
  <c r="R518" i="17"/>
  <c r="Q518" i="17"/>
  <c r="P518" i="17"/>
  <c r="O518" i="17"/>
  <c r="N518" i="17"/>
  <c r="M518" i="17"/>
  <c r="C518" i="17" s="1"/>
  <c r="L518" i="17"/>
  <c r="B518" i="17" s="1"/>
  <c r="I518" i="17"/>
  <c r="H518" i="17"/>
  <c r="G518" i="17"/>
  <c r="F518" i="17"/>
  <c r="E518" i="17"/>
  <c r="D518" i="17"/>
  <c r="L514" i="17"/>
  <c r="B514" i="17"/>
  <c r="S513" i="17"/>
  <c r="R513" i="17"/>
  <c r="Q513" i="17"/>
  <c r="P513" i="17"/>
  <c r="O513" i="17"/>
  <c r="N513" i="17"/>
  <c r="M513" i="17"/>
  <c r="L513" i="17"/>
  <c r="B513" i="17" s="1"/>
  <c r="I513" i="17"/>
  <c r="H513" i="17"/>
  <c r="G513" i="17"/>
  <c r="F513" i="17"/>
  <c r="E513" i="17"/>
  <c r="D513" i="17"/>
  <c r="C513" i="17"/>
  <c r="S330" i="17"/>
  <c r="H330" i="17" s="1"/>
  <c r="S329" i="17"/>
  <c r="H329" i="17" s="1"/>
  <c r="S328" i="17"/>
  <c r="H328" i="17" s="1"/>
  <c r="H303" i="17"/>
  <c r="B303" i="17"/>
  <c r="I302" i="17"/>
  <c r="H302" i="17"/>
  <c r="G302" i="17"/>
  <c r="F302" i="17"/>
  <c r="E302" i="17"/>
  <c r="D302" i="17"/>
  <c r="C302" i="17"/>
  <c r="B302" i="17"/>
  <c r="B297" i="17"/>
  <c r="I296" i="17"/>
  <c r="H296" i="17"/>
  <c r="G296" i="17"/>
  <c r="F296" i="17"/>
  <c r="E296" i="17"/>
  <c r="D296" i="17"/>
  <c r="C296" i="17"/>
  <c r="B296" i="17"/>
  <c r="B291" i="17"/>
  <c r="I290" i="17"/>
  <c r="H290" i="17"/>
  <c r="G290" i="17"/>
  <c r="F290" i="17"/>
  <c r="E290" i="17"/>
  <c r="D290" i="17"/>
  <c r="C290" i="17"/>
  <c r="B290" i="17"/>
  <c r="H283" i="17"/>
  <c r="B283" i="17"/>
  <c r="I282" i="17"/>
  <c r="H282" i="17"/>
  <c r="G282" i="17"/>
  <c r="F282" i="17"/>
  <c r="E282" i="17"/>
  <c r="D282" i="17"/>
  <c r="C282" i="17"/>
  <c r="B282" i="17"/>
  <c r="H277" i="17"/>
  <c r="B277" i="17"/>
  <c r="I276" i="17"/>
  <c r="H276" i="17"/>
  <c r="G276" i="17"/>
  <c r="F276" i="17"/>
  <c r="E276" i="17"/>
  <c r="D276" i="17"/>
  <c r="C276" i="17"/>
  <c r="B276" i="17"/>
  <c r="B271" i="17"/>
  <c r="I270" i="17"/>
  <c r="H270" i="17"/>
  <c r="G270" i="17"/>
  <c r="F270" i="17"/>
  <c r="E270" i="17"/>
  <c r="D270" i="17"/>
  <c r="C270" i="17"/>
  <c r="B270" i="17"/>
  <c r="H263" i="17"/>
  <c r="B263" i="17"/>
  <c r="I262" i="17"/>
  <c r="H262" i="17"/>
  <c r="G262" i="17"/>
  <c r="F262" i="17"/>
  <c r="E262" i="17"/>
  <c r="D262" i="17"/>
  <c r="C262" i="17"/>
  <c r="B262" i="17"/>
  <c r="H257" i="17"/>
  <c r="B257" i="17"/>
  <c r="I256" i="17"/>
  <c r="H256" i="17"/>
  <c r="G256" i="17"/>
  <c r="F256" i="17"/>
  <c r="E256" i="17"/>
  <c r="D256" i="17"/>
  <c r="C256" i="17"/>
  <c r="B256" i="17"/>
  <c r="H251" i="17"/>
  <c r="B251" i="17"/>
  <c r="I250" i="17"/>
  <c r="H250" i="17"/>
  <c r="G250" i="17"/>
  <c r="F250" i="17"/>
  <c r="E250" i="17"/>
  <c r="D250" i="17"/>
  <c r="C250" i="17"/>
  <c r="B250" i="17"/>
  <c r="H155" i="17"/>
  <c r="B155" i="17"/>
  <c r="B153" i="17"/>
  <c r="H152" i="17"/>
  <c r="B151" i="17"/>
  <c r="H150" i="17"/>
  <c r="B149" i="17"/>
  <c r="H148" i="17"/>
  <c r="B147" i="17"/>
  <c r="H146" i="17"/>
  <c r="B145" i="17"/>
  <c r="H144" i="17"/>
  <c r="B143" i="17"/>
  <c r="H142" i="17"/>
  <c r="D141" i="17"/>
  <c r="B141" i="17"/>
  <c r="E135" i="17"/>
  <c r="B135" i="17"/>
  <c r="H134" i="17"/>
  <c r="E134" i="17"/>
  <c r="H133" i="17"/>
  <c r="E133" i="17"/>
  <c r="D133" i="17"/>
  <c r="H132" i="17"/>
  <c r="E132" i="17"/>
  <c r="D132" i="17"/>
  <c r="B132" i="17"/>
  <c r="E131" i="17"/>
  <c r="D131" i="17"/>
  <c r="B131" i="17"/>
  <c r="H130" i="17"/>
  <c r="E130" i="17"/>
  <c r="H129" i="17"/>
  <c r="E129" i="17"/>
  <c r="D129" i="17"/>
  <c r="H128" i="17"/>
  <c r="E128" i="17"/>
  <c r="D128" i="17"/>
  <c r="B128" i="17"/>
  <c r="E127" i="17"/>
  <c r="D127" i="17"/>
  <c r="B127" i="17"/>
  <c r="H126" i="17"/>
  <c r="E126" i="17"/>
  <c r="H125" i="17"/>
  <c r="E125" i="17"/>
  <c r="D125" i="17"/>
  <c r="H124" i="17"/>
  <c r="E124" i="17"/>
  <c r="D124" i="17"/>
  <c r="B124" i="17"/>
  <c r="D123" i="17"/>
  <c r="B123" i="17"/>
  <c r="H122" i="17"/>
  <c r="H121" i="17"/>
  <c r="E121" i="17"/>
  <c r="D121" i="17"/>
  <c r="H120" i="17"/>
  <c r="D120" i="17"/>
  <c r="B120" i="17"/>
  <c r="I96" i="17"/>
  <c r="H96" i="17"/>
  <c r="H291" i="17" s="1"/>
  <c r="G96" i="17"/>
  <c r="F96" i="17"/>
  <c r="E96" i="17"/>
  <c r="D96" i="17"/>
  <c r="C96" i="17"/>
  <c r="I84" i="17"/>
  <c r="H84" i="17"/>
  <c r="G84" i="17"/>
  <c r="F84" i="17"/>
  <c r="E84" i="17"/>
  <c r="D84" i="17"/>
  <c r="C84" i="17"/>
  <c r="B84" i="17"/>
  <c r="I83" i="17"/>
  <c r="H83" i="17"/>
  <c r="G83" i="17"/>
  <c r="F83" i="17"/>
  <c r="E83" i="17"/>
  <c r="D83" i="17"/>
  <c r="C83" i="17"/>
  <c r="B83" i="17"/>
  <c r="I82" i="17"/>
  <c r="H82" i="17"/>
  <c r="G82" i="17"/>
  <c r="F82" i="17"/>
  <c r="E82" i="17"/>
  <c r="D82" i="17"/>
  <c r="C82" i="17"/>
  <c r="B82" i="17"/>
  <c r="I81" i="17"/>
  <c r="H81" i="17"/>
  <c r="H153" i="17" s="1"/>
  <c r="G81" i="17"/>
  <c r="F81" i="17"/>
  <c r="E81" i="17"/>
  <c r="D81" i="17"/>
  <c r="C81" i="17"/>
  <c r="B81" i="17"/>
  <c r="I80" i="17"/>
  <c r="H80" i="17"/>
  <c r="H131" i="17" s="1"/>
  <c r="G80" i="17"/>
  <c r="F80" i="17"/>
  <c r="E80" i="17"/>
  <c r="D80" i="17"/>
  <c r="C80" i="17"/>
  <c r="B80" i="17"/>
  <c r="I79" i="17"/>
  <c r="H79" i="17"/>
  <c r="H151" i="17" s="1"/>
  <c r="G79" i="17"/>
  <c r="F79" i="17"/>
  <c r="E79" i="17"/>
  <c r="D79" i="17"/>
  <c r="C79" i="17"/>
  <c r="B79" i="17"/>
  <c r="I78" i="17"/>
  <c r="H78" i="17"/>
  <c r="G78" i="17"/>
  <c r="F78" i="17"/>
  <c r="E78" i="17"/>
  <c r="D78" i="17"/>
  <c r="C78" i="17"/>
  <c r="B78" i="17"/>
  <c r="I77" i="17"/>
  <c r="H77" i="17"/>
  <c r="H149" i="17" s="1"/>
  <c r="G77" i="17"/>
  <c r="F77" i="17"/>
  <c r="E77" i="17"/>
  <c r="D77" i="17"/>
  <c r="C77" i="17"/>
  <c r="B77" i="17"/>
  <c r="I76" i="17"/>
  <c r="H76" i="17"/>
  <c r="G76" i="17"/>
  <c r="F76" i="17"/>
  <c r="E76" i="17"/>
  <c r="D76" i="17"/>
  <c r="C76" i="17"/>
  <c r="B76" i="17"/>
  <c r="I75" i="17"/>
  <c r="H75" i="17"/>
  <c r="G75" i="17"/>
  <c r="F75" i="17"/>
  <c r="E75" i="17"/>
  <c r="D75" i="17"/>
  <c r="C75" i="17"/>
  <c r="B75" i="17"/>
  <c r="I74" i="17"/>
  <c r="H74" i="17"/>
  <c r="G74" i="17"/>
  <c r="F74" i="17"/>
  <c r="E74" i="17"/>
  <c r="D74" i="17"/>
  <c r="C74" i="17"/>
  <c r="B74" i="17"/>
  <c r="I73" i="17"/>
  <c r="H73" i="17"/>
  <c r="H145" i="17" s="1"/>
  <c r="G73" i="17"/>
  <c r="F73" i="17"/>
  <c r="E73" i="17"/>
  <c r="D73" i="17"/>
  <c r="C73" i="17"/>
  <c r="B73" i="17"/>
  <c r="I72" i="17"/>
  <c r="H72" i="17"/>
  <c r="H123" i="17" s="1"/>
  <c r="G72" i="17"/>
  <c r="F72" i="17"/>
  <c r="E72" i="17"/>
  <c r="D72" i="17"/>
  <c r="C72" i="17"/>
  <c r="B72" i="17"/>
  <c r="I71" i="17"/>
  <c r="H71" i="17"/>
  <c r="H143" i="17" s="1"/>
  <c r="G71" i="17"/>
  <c r="F71" i="17"/>
  <c r="E71" i="17"/>
  <c r="D71" i="17"/>
  <c r="C71" i="17"/>
  <c r="B71" i="17"/>
  <c r="I70" i="17"/>
  <c r="H70" i="17"/>
  <c r="G70" i="17"/>
  <c r="F70" i="17"/>
  <c r="E70" i="17"/>
  <c r="P324" i="17" s="1"/>
  <c r="E324" i="17" s="1"/>
  <c r="D70" i="17"/>
  <c r="C70" i="17"/>
  <c r="B70" i="17"/>
  <c r="I69" i="17"/>
  <c r="H69" i="17"/>
  <c r="H141" i="17" s="1"/>
  <c r="G69" i="17"/>
  <c r="F69" i="17"/>
  <c r="E69" i="17"/>
  <c r="E120" i="17" s="1"/>
  <c r="D69" i="17"/>
  <c r="C69" i="17"/>
  <c r="B69" i="17"/>
  <c r="I21" i="17"/>
  <c r="B18" i="17" s="1"/>
  <c r="H21" i="17"/>
  <c r="G21" i="17"/>
  <c r="D20" i="17"/>
  <c r="B20" i="17"/>
  <c r="C13" i="17"/>
  <c r="B13" i="17"/>
  <c r="D12" i="17"/>
  <c r="D11" i="17"/>
  <c r="D19" i="17" s="1"/>
  <c r="D10" i="17"/>
  <c r="D18" i="17" s="1"/>
  <c r="H237" i="17" s="1"/>
  <c r="C129" i="16"/>
  <c r="C128" i="16"/>
  <c r="C127" i="16"/>
  <c r="C126" i="16"/>
  <c r="C125" i="16"/>
  <c r="C124" i="16"/>
  <c r="C123" i="16"/>
  <c r="C122" i="16"/>
  <c r="C121" i="16"/>
  <c r="C120" i="16"/>
  <c r="C119" i="16"/>
  <c r="C118" i="16"/>
  <c r="C117" i="16"/>
  <c r="C116" i="16"/>
  <c r="C115" i="16"/>
  <c r="C114" i="16"/>
  <c r="C113" i="16"/>
  <c r="C112" i="16"/>
  <c r="C111" i="16"/>
  <c r="C110" i="16"/>
  <c r="C109" i="16"/>
  <c r="C108" i="16"/>
  <c r="C107" i="16"/>
  <c r="C106" i="16"/>
  <c r="C105" i="16"/>
  <c r="C104" i="16"/>
  <c r="C103" i="16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M16" i="16"/>
  <c r="N16" i="16" s="1"/>
  <c r="O16" i="16" s="1"/>
  <c r="P16" i="16" s="1"/>
  <c r="C16" i="16"/>
  <c r="N15" i="16"/>
  <c r="O15" i="16" s="1"/>
  <c r="P15" i="16" s="1"/>
  <c r="C15" i="16"/>
  <c r="O14" i="16"/>
  <c r="P14" i="16" s="1"/>
  <c r="N14" i="16"/>
  <c r="C14" i="16"/>
  <c r="C13" i="16"/>
  <c r="C12" i="16"/>
  <c r="C11" i="16"/>
  <c r="C10" i="16"/>
  <c r="C9" i="16"/>
  <c r="C8" i="16"/>
  <c r="C7" i="16"/>
  <c r="P6" i="16"/>
  <c r="C6" i="16"/>
  <c r="C5" i="16"/>
  <c r="C4" i="16"/>
  <c r="C3" i="16"/>
  <c r="C2" i="16"/>
  <c r="C129" i="15"/>
  <c r="C128" i="15"/>
  <c r="C127" i="15"/>
  <c r="C126" i="15"/>
  <c r="C125" i="15"/>
  <c r="C124" i="15"/>
  <c r="C123" i="15"/>
  <c r="C122" i="15"/>
  <c r="C121" i="15"/>
  <c r="C120" i="15"/>
  <c r="C119" i="15"/>
  <c r="C118" i="15"/>
  <c r="C117" i="15"/>
  <c r="C116" i="15"/>
  <c r="C113" i="15"/>
  <c r="C112" i="15"/>
  <c r="C111" i="15"/>
  <c r="C110" i="15"/>
  <c r="C109" i="15"/>
  <c r="C108" i="15"/>
  <c r="C107" i="15"/>
  <c r="C106" i="15"/>
  <c r="C105" i="15"/>
  <c r="C104" i="15"/>
  <c r="C103" i="15"/>
  <c r="C102" i="15"/>
  <c r="C101" i="15"/>
  <c r="C100" i="15"/>
  <c r="C99" i="15"/>
  <c r="C98" i="15"/>
  <c r="C97" i="15"/>
  <c r="C96" i="15"/>
  <c r="C95" i="15"/>
  <c r="C94" i="15"/>
  <c r="C93" i="15"/>
  <c r="C92" i="15"/>
  <c r="C91" i="15"/>
  <c r="C90" i="15"/>
  <c r="C89" i="15"/>
  <c r="C88" i="15"/>
  <c r="C87" i="15"/>
  <c r="C86" i="15"/>
  <c r="C85" i="15"/>
  <c r="C84" i="15"/>
  <c r="C83" i="15"/>
  <c r="C82" i="15"/>
  <c r="C81" i="15"/>
  <c r="C80" i="15"/>
  <c r="C79" i="15"/>
  <c r="C78" i="15"/>
  <c r="C77" i="15"/>
  <c r="C76" i="15"/>
  <c r="C75" i="15"/>
  <c r="C74" i="15"/>
  <c r="C73" i="15"/>
  <c r="C72" i="15"/>
  <c r="C71" i="15"/>
  <c r="C70" i="15"/>
  <c r="C69" i="15"/>
  <c r="C68" i="15"/>
  <c r="C67" i="15"/>
  <c r="C66" i="15"/>
  <c r="C65" i="15"/>
  <c r="C64" i="15"/>
  <c r="C63" i="15"/>
  <c r="C62" i="15"/>
  <c r="C61" i="15"/>
  <c r="C60" i="15"/>
  <c r="C59" i="15"/>
  <c r="C58" i="15"/>
  <c r="C57" i="15"/>
  <c r="C56" i="15"/>
  <c r="C55" i="15"/>
  <c r="C54" i="15"/>
  <c r="C53" i="15"/>
  <c r="C52" i="15"/>
  <c r="C51" i="15"/>
  <c r="C50" i="15"/>
  <c r="C49" i="15"/>
  <c r="C48" i="15"/>
  <c r="C47" i="15"/>
  <c r="C46" i="15"/>
  <c r="C45" i="15"/>
  <c r="C44" i="15"/>
  <c r="C43" i="15"/>
  <c r="C42" i="15"/>
  <c r="C41" i="15"/>
  <c r="C40" i="15"/>
  <c r="C39" i="15"/>
  <c r="C38" i="15"/>
  <c r="C37" i="15"/>
  <c r="C36" i="15"/>
  <c r="C35" i="15"/>
  <c r="C34" i="15"/>
  <c r="C33" i="15"/>
  <c r="C32" i="15"/>
  <c r="C31" i="15"/>
  <c r="C30" i="15"/>
  <c r="C29" i="15"/>
  <c r="C28" i="15"/>
  <c r="C27" i="15"/>
  <c r="C26" i="15"/>
  <c r="C25" i="15"/>
  <c r="C24" i="15"/>
  <c r="J23" i="15"/>
  <c r="C23" i="15"/>
  <c r="C22" i="15"/>
  <c r="C21" i="15"/>
  <c r="C20" i="15"/>
  <c r="C19" i="15"/>
  <c r="C18" i="15"/>
  <c r="C17" i="15"/>
  <c r="C16" i="15"/>
  <c r="C15" i="15"/>
  <c r="C14" i="15"/>
  <c r="C13" i="15"/>
  <c r="C12" i="15"/>
  <c r="C11" i="15"/>
  <c r="C10" i="15"/>
  <c r="C9" i="15"/>
  <c r="C8" i="15"/>
  <c r="C7" i="15"/>
  <c r="C6" i="15"/>
  <c r="C5" i="15"/>
  <c r="C4" i="15"/>
  <c r="C3" i="15"/>
  <c r="C2" i="15"/>
  <c r="C129" i="14"/>
  <c r="C128" i="14"/>
  <c r="C127" i="14"/>
  <c r="C126" i="14"/>
  <c r="C125" i="14"/>
  <c r="C124" i="14"/>
  <c r="C123" i="14"/>
  <c r="C122" i="14"/>
  <c r="C121" i="14"/>
  <c r="C120" i="14"/>
  <c r="C119" i="14"/>
  <c r="C118" i="14"/>
  <c r="C117" i="14"/>
  <c r="C116" i="14"/>
  <c r="C115" i="14"/>
  <c r="C114" i="14"/>
  <c r="C113" i="14"/>
  <c r="C112" i="14"/>
  <c r="C111" i="14"/>
  <c r="C110" i="14"/>
  <c r="C109" i="14"/>
  <c r="C108" i="14"/>
  <c r="C107" i="14"/>
  <c r="C106" i="14"/>
  <c r="C105" i="14"/>
  <c r="C104" i="14"/>
  <c r="C103" i="14"/>
  <c r="C102" i="14"/>
  <c r="C101" i="14"/>
  <c r="C100" i="14"/>
  <c r="C99" i="14"/>
  <c r="C98" i="14"/>
  <c r="C97" i="14"/>
  <c r="C96" i="14"/>
  <c r="C95" i="14"/>
  <c r="C94" i="14"/>
  <c r="C93" i="14"/>
  <c r="C92" i="14"/>
  <c r="C91" i="14"/>
  <c r="C90" i="14"/>
  <c r="C89" i="14"/>
  <c r="C88" i="14"/>
  <c r="C87" i="14"/>
  <c r="C86" i="14"/>
  <c r="C85" i="14"/>
  <c r="C84" i="14"/>
  <c r="C83" i="14"/>
  <c r="C82" i="14"/>
  <c r="C81" i="14"/>
  <c r="C80" i="14"/>
  <c r="C79" i="14"/>
  <c r="C78" i="14"/>
  <c r="C77" i="14"/>
  <c r="C76" i="14"/>
  <c r="C75" i="14"/>
  <c r="C74" i="14"/>
  <c r="C73" i="14"/>
  <c r="C72" i="14"/>
  <c r="C71" i="14"/>
  <c r="C70" i="14"/>
  <c r="C69" i="14"/>
  <c r="C68" i="14"/>
  <c r="C67" i="14"/>
  <c r="C66" i="14"/>
  <c r="C65" i="14"/>
  <c r="C64" i="14"/>
  <c r="C63" i="14"/>
  <c r="C62" i="14"/>
  <c r="C61" i="14"/>
  <c r="C60" i="14"/>
  <c r="C59" i="14"/>
  <c r="C58" i="14"/>
  <c r="C57" i="14"/>
  <c r="C56" i="14"/>
  <c r="C55" i="14"/>
  <c r="C54" i="14"/>
  <c r="C53" i="14"/>
  <c r="C52" i="14"/>
  <c r="C51" i="14"/>
  <c r="C50" i="14"/>
  <c r="C49" i="14"/>
  <c r="C48" i="14"/>
  <c r="C47" i="14"/>
  <c r="C46" i="14"/>
  <c r="C45" i="14"/>
  <c r="C44" i="14"/>
  <c r="C43" i="14"/>
  <c r="C42" i="14"/>
  <c r="C41" i="14"/>
  <c r="C40" i="14"/>
  <c r="C39" i="14"/>
  <c r="C38" i="14"/>
  <c r="C37" i="14"/>
  <c r="C36" i="14"/>
  <c r="C35" i="14"/>
  <c r="C34" i="14"/>
  <c r="C33" i="14"/>
  <c r="C32" i="14"/>
  <c r="C31" i="14"/>
  <c r="C30" i="14"/>
  <c r="C29" i="14"/>
  <c r="C28" i="14"/>
  <c r="C27" i="14"/>
  <c r="C26" i="14"/>
  <c r="C25" i="14"/>
  <c r="C24" i="14"/>
  <c r="C23" i="14"/>
  <c r="K22" i="14"/>
  <c r="J22" i="14"/>
  <c r="C22" i="14"/>
  <c r="C21" i="14"/>
  <c r="C20" i="14"/>
  <c r="C19" i="14"/>
  <c r="C18" i="14"/>
  <c r="C17" i="14"/>
  <c r="M16" i="14"/>
  <c r="N16" i="14" s="1"/>
  <c r="O16" i="14" s="1"/>
  <c r="P16" i="14" s="1"/>
  <c r="C16" i="14"/>
  <c r="C15" i="14"/>
  <c r="C14" i="14"/>
  <c r="C13" i="14"/>
  <c r="C12" i="14"/>
  <c r="C11" i="14"/>
  <c r="C10" i="14"/>
  <c r="C9" i="14"/>
  <c r="C8" i="14"/>
  <c r="C7" i="14"/>
  <c r="C6" i="14"/>
  <c r="C5" i="14"/>
  <c r="C4" i="14"/>
  <c r="C3" i="14"/>
  <c r="C2" i="14"/>
  <c r="O54" i="12"/>
  <c r="M54" i="12"/>
  <c r="K54" i="12"/>
  <c r="I54" i="12"/>
  <c r="H54" i="12"/>
  <c r="G54" i="12"/>
  <c r="P48" i="12" s="1"/>
  <c r="F54" i="12"/>
  <c r="E54" i="12"/>
  <c r="D54" i="12"/>
  <c r="C54" i="12"/>
  <c r="L52" i="12" s="1"/>
  <c r="B54" i="12"/>
  <c r="R53" i="12"/>
  <c r="Q53" i="12"/>
  <c r="P53" i="12"/>
  <c r="O53" i="12"/>
  <c r="N53" i="12"/>
  <c r="M53" i="12"/>
  <c r="L53" i="12"/>
  <c r="K53" i="12"/>
  <c r="J53" i="12"/>
  <c r="Q52" i="12"/>
  <c r="O52" i="12"/>
  <c r="M52" i="12"/>
  <c r="K52" i="12"/>
  <c r="J52" i="12"/>
  <c r="R51" i="12"/>
  <c r="Q51" i="12"/>
  <c r="O51" i="12"/>
  <c r="N51" i="12"/>
  <c r="M51" i="12"/>
  <c r="K51" i="12"/>
  <c r="J51" i="12"/>
  <c r="R50" i="12"/>
  <c r="Q50" i="12"/>
  <c r="O50" i="12"/>
  <c r="N50" i="12"/>
  <c r="M50" i="12"/>
  <c r="K50" i="12"/>
  <c r="J50" i="12"/>
  <c r="R49" i="12"/>
  <c r="Q49" i="12"/>
  <c r="P49" i="12"/>
  <c r="O49" i="12"/>
  <c r="N49" i="12"/>
  <c r="M49" i="12"/>
  <c r="L49" i="12"/>
  <c r="K49" i="12"/>
  <c r="J49" i="12"/>
  <c r="R48" i="12"/>
  <c r="Q48" i="12"/>
  <c r="O48" i="12"/>
  <c r="N48" i="12"/>
  <c r="M48" i="12"/>
  <c r="K48" i="12"/>
  <c r="J48" i="12"/>
  <c r="R47" i="12"/>
  <c r="Q47" i="12"/>
  <c r="O47" i="12"/>
  <c r="N47" i="12"/>
  <c r="M47" i="12"/>
  <c r="K47" i="12"/>
  <c r="J47" i="12"/>
  <c r="R46" i="12"/>
  <c r="Q46" i="12"/>
  <c r="O46" i="12"/>
  <c r="N46" i="12"/>
  <c r="M46" i="12"/>
  <c r="K46" i="12"/>
  <c r="J46" i="12"/>
  <c r="R45" i="12"/>
  <c r="Q45" i="12"/>
  <c r="P45" i="12"/>
  <c r="O45" i="12"/>
  <c r="N45" i="12"/>
  <c r="M45" i="12"/>
  <c r="L45" i="12"/>
  <c r="K45" i="12"/>
  <c r="J45" i="12"/>
  <c r="R44" i="12"/>
  <c r="Q44" i="12"/>
  <c r="O44" i="12"/>
  <c r="N44" i="12"/>
  <c r="M44" i="12"/>
  <c r="K44" i="12"/>
  <c r="J44" i="12"/>
  <c r="R43" i="12"/>
  <c r="Q43" i="12"/>
  <c r="O43" i="12"/>
  <c r="N43" i="12"/>
  <c r="M43" i="12"/>
  <c r="K43" i="12"/>
  <c r="J43" i="12"/>
  <c r="R42" i="12"/>
  <c r="Q42" i="12"/>
  <c r="O42" i="12"/>
  <c r="N42" i="12"/>
  <c r="M42" i="12"/>
  <c r="K42" i="12"/>
  <c r="J42" i="12"/>
  <c r="R41" i="12"/>
  <c r="Q41" i="12"/>
  <c r="P41" i="12"/>
  <c r="O41" i="12"/>
  <c r="N41" i="12"/>
  <c r="M41" i="12"/>
  <c r="L41" i="12"/>
  <c r="K41" i="12"/>
  <c r="J41" i="12"/>
  <c r="R40" i="12"/>
  <c r="Q40" i="12"/>
  <c r="O40" i="12"/>
  <c r="N40" i="12"/>
  <c r="M40" i="12"/>
  <c r="K40" i="12"/>
  <c r="J40" i="12"/>
  <c r="R39" i="12"/>
  <c r="Q39" i="12"/>
  <c r="O39" i="12"/>
  <c r="N39" i="12"/>
  <c r="M39" i="12"/>
  <c r="K39" i="12"/>
  <c r="J39" i="12"/>
  <c r="R38" i="12"/>
  <c r="Q38" i="12"/>
  <c r="O38" i="12"/>
  <c r="N38" i="12"/>
  <c r="M38" i="12"/>
  <c r="K38" i="12"/>
  <c r="J38" i="12"/>
  <c r="D10" i="12"/>
  <c r="C10" i="12"/>
  <c r="B10" i="12"/>
  <c r="F9" i="12"/>
  <c r="E9" i="12"/>
  <c r="F8" i="12"/>
  <c r="E8" i="12"/>
  <c r="F7" i="12"/>
  <c r="E7" i="12"/>
  <c r="Q54" i="11"/>
  <c r="N54" i="11"/>
  <c r="L54" i="11"/>
  <c r="I54" i="11"/>
  <c r="H54" i="11"/>
  <c r="Q47" i="11" s="1"/>
  <c r="G54" i="11"/>
  <c r="P54" i="11" s="1"/>
  <c r="F54" i="11"/>
  <c r="O54" i="11" s="1"/>
  <c r="E54" i="11"/>
  <c r="D54" i="11"/>
  <c r="C54" i="11"/>
  <c r="B54" i="11"/>
  <c r="R53" i="11"/>
  <c r="Q53" i="11"/>
  <c r="P53" i="11"/>
  <c r="O53" i="11"/>
  <c r="N53" i="11"/>
  <c r="M53" i="11"/>
  <c r="L53" i="11"/>
  <c r="K53" i="11"/>
  <c r="J53" i="11"/>
  <c r="Q52" i="11"/>
  <c r="P52" i="11"/>
  <c r="N52" i="11"/>
  <c r="L52" i="11"/>
  <c r="K52" i="11"/>
  <c r="J52" i="11"/>
  <c r="R51" i="11"/>
  <c r="Q51" i="11"/>
  <c r="O51" i="11"/>
  <c r="N51" i="11"/>
  <c r="M51" i="11"/>
  <c r="L51" i="11"/>
  <c r="K51" i="11"/>
  <c r="J51" i="11"/>
  <c r="R50" i="11"/>
  <c r="N50" i="11"/>
  <c r="M50" i="11"/>
  <c r="L50" i="11"/>
  <c r="K50" i="11"/>
  <c r="J50" i="11"/>
  <c r="O49" i="11"/>
  <c r="N49" i="11"/>
  <c r="M49" i="11"/>
  <c r="L49" i="11"/>
  <c r="K49" i="11"/>
  <c r="J49" i="11"/>
  <c r="O48" i="11"/>
  <c r="N48" i="11"/>
  <c r="M48" i="11"/>
  <c r="L48" i="11"/>
  <c r="J48" i="11"/>
  <c r="N47" i="11"/>
  <c r="M47" i="11"/>
  <c r="L47" i="11"/>
  <c r="K47" i="11"/>
  <c r="J47" i="11"/>
  <c r="O46" i="11"/>
  <c r="N46" i="11"/>
  <c r="L46" i="11"/>
  <c r="J46" i="11"/>
  <c r="N45" i="11"/>
  <c r="M45" i="11"/>
  <c r="L45" i="11"/>
  <c r="K45" i="11"/>
  <c r="J45" i="11"/>
  <c r="N44" i="11"/>
  <c r="L44" i="11"/>
  <c r="K44" i="11"/>
  <c r="J44" i="11"/>
  <c r="N43" i="11"/>
  <c r="M43" i="11"/>
  <c r="L43" i="11"/>
  <c r="K43" i="11"/>
  <c r="J43" i="11"/>
  <c r="N42" i="11"/>
  <c r="M42" i="11"/>
  <c r="L42" i="11"/>
  <c r="K42" i="11"/>
  <c r="J42" i="11"/>
  <c r="Q41" i="11"/>
  <c r="N41" i="11"/>
  <c r="M41" i="11"/>
  <c r="L41" i="11"/>
  <c r="K41" i="11"/>
  <c r="J41" i="11"/>
  <c r="Q40" i="11"/>
  <c r="N40" i="11"/>
  <c r="M40" i="11"/>
  <c r="L40" i="11"/>
  <c r="K40" i="11"/>
  <c r="J40" i="11"/>
  <c r="Q39" i="11"/>
  <c r="N39" i="11"/>
  <c r="M39" i="11"/>
  <c r="L39" i="11"/>
  <c r="K39" i="11"/>
  <c r="J39" i="11"/>
  <c r="N38" i="11"/>
  <c r="M38" i="11"/>
  <c r="L38" i="11"/>
  <c r="K38" i="11"/>
  <c r="J38" i="11"/>
  <c r="D10" i="11"/>
  <c r="C10" i="11"/>
  <c r="B10" i="11"/>
  <c r="F9" i="11"/>
  <c r="E9" i="11"/>
  <c r="F8" i="11"/>
  <c r="E8" i="11"/>
  <c r="F7" i="11"/>
  <c r="E7" i="11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2" i="7"/>
  <c r="N17" i="6"/>
  <c r="M17" i="6"/>
  <c r="N16" i="6"/>
  <c r="M16" i="6"/>
  <c r="N15" i="6"/>
  <c r="M15" i="6"/>
  <c r="N14" i="6"/>
  <c r="M14" i="6"/>
  <c r="N13" i="6"/>
  <c r="M13" i="6"/>
  <c r="N12" i="6"/>
  <c r="M12" i="6"/>
  <c r="N11" i="6"/>
  <c r="M11" i="6"/>
  <c r="N10" i="6"/>
  <c r="M10" i="6"/>
  <c r="N9" i="6"/>
  <c r="M9" i="6"/>
  <c r="N8" i="6"/>
  <c r="M8" i="6"/>
  <c r="N7" i="6"/>
  <c r="M7" i="6"/>
  <c r="N6" i="6"/>
  <c r="M6" i="6"/>
  <c r="N5" i="6"/>
  <c r="M5" i="6"/>
  <c r="N4" i="6"/>
  <c r="M4" i="6"/>
  <c r="N3" i="6"/>
  <c r="M3" i="6"/>
  <c r="C44" i="4"/>
  <c r="M43" i="4"/>
  <c r="M42" i="4"/>
  <c r="M41" i="4"/>
  <c r="B9" i="2"/>
  <c r="B8" i="2"/>
  <c r="B7" i="2"/>
  <c r="B6" i="2"/>
  <c r="B5" i="2"/>
  <c r="B4" i="2"/>
  <c r="AG134" i="1"/>
  <c r="AF134" i="1"/>
  <c r="AG133" i="1"/>
  <c r="AF133" i="1"/>
  <c r="AG132" i="1"/>
  <c r="AF132" i="1"/>
  <c r="AG131" i="1"/>
  <c r="AF131" i="1"/>
  <c r="AG130" i="1"/>
  <c r="AF130" i="1"/>
  <c r="AG129" i="1"/>
  <c r="AF129" i="1"/>
  <c r="AG128" i="1"/>
  <c r="AF128" i="1"/>
  <c r="AG127" i="1"/>
  <c r="AF127" i="1"/>
  <c r="AG126" i="1"/>
  <c r="AF126" i="1"/>
  <c r="AG125" i="1"/>
  <c r="AF125" i="1"/>
  <c r="AG124" i="1"/>
  <c r="AF124" i="1"/>
  <c r="AG123" i="1"/>
  <c r="AF123" i="1"/>
  <c r="AG122" i="1"/>
  <c r="AF122" i="1"/>
  <c r="AG121" i="1"/>
  <c r="AF121" i="1"/>
  <c r="AG120" i="1"/>
  <c r="AF120" i="1"/>
  <c r="AG119" i="1"/>
  <c r="AF119" i="1"/>
  <c r="AG118" i="1"/>
  <c r="AF118" i="1"/>
  <c r="AG117" i="1"/>
  <c r="AF117" i="1"/>
  <c r="AG116" i="1"/>
  <c r="AF116" i="1"/>
  <c r="AG115" i="1"/>
  <c r="AF115" i="1"/>
  <c r="AG114" i="1"/>
  <c r="AF114" i="1"/>
  <c r="AG113" i="1"/>
  <c r="AF113" i="1"/>
  <c r="AG112" i="1"/>
  <c r="AF112" i="1"/>
  <c r="AG111" i="1"/>
  <c r="AF111" i="1"/>
  <c r="AG110" i="1"/>
  <c r="AF110" i="1"/>
  <c r="AG109" i="1"/>
  <c r="AF109" i="1"/>
  <c r="AG108" i="1"/>
  <c r="AF108" i="1"/>
  <c r="AG107" i="1"/>
  <c r="AF107" i="1"/>
  <c r="AG106" i="1"/>
  <c r="AF106" i="1"/>
  <c r="A101" i="6" s="1"/>
  <c r="AG105" i="1"/>
  <c r="AF105" i="1"/>
  <c r="AG104" i="1"/>
  <c r="AF104" i="1"/>
  <c r="AG103" i="1"/>
  <c r="AF103" i="1"/>
  <c r="AG102" i="1"/>
  <c r="AF102" i="1"/>
  <c r="AG101" i="1"/>
  <c r="AF101" i="1"/>
  <c r="AG100" i="1"/>
  <c r="AF100" i="1"/>
  <c r="AG99" i="1"/>
  <c r="AF99" i="1"/>
  <c r="AG98" i="1"/>
  <c r="AF98" i="1"/>
  <c r="A93" i="6" s="1"/>
  <c r="AG97" i="1"/>
  <c r="AF97" i="1"/>
  <c r="AG96" i="1"/>
  <c r="AF96" i="1"/>
  <c r="AG95" i="1"/>
  <c r="AF95" i="1"/>
  <c r="AG94" i="1"/>
  <c r="AF94" i="1"/>
  <c r="AG93" i="1"/>
  <c r="AF93" i="1"/>
  <c r="AG92" i="1"/>
  <c r="AF92" i="1"/>
  <c r="AG91" i="1"/>
  <c r="AF91" i="1"/>
  <c r="AG90" i="1"/>
  <c r="AF90" i="1"/>
  <c r="AG89" i="1"/>
  <c r="AF89" i="1"/>
  <c r="AG88" i="1"/>
  <c r="AF88" i="1"/>
  <c r="AG87" i="1"/>
  <c r="AF87" i="1"/>
  <c r="AG86" i="1"/>
  <c r="AF86" i="1"/>
  <c r="AG85" i="1"/>
  <c r="AF85" i="1"/>
  <c r="AG84" i="1"/>
  <c r="AF84" i="1"/>
  <c r="AG83" i="1"/>
  <c r="AF83" i="1"/>
  <c r="AG82" i="1"/>
  <c r="AF82" i="1"/>
  <c r="A77" i="6" s="1"/>
  <c r="AG81" i="1"/>
  <c r="AF81" i="1"/>
  <c r="AG80" i="1"/>
  <c r="AF80" i="1"/>
  <c r="AG79" i="1"/>
  <c r="AF79" i="1"/>
  <c r="AG78" i="1"/>
  <c r="AF78" i="1"/>
  <c r="AG77" i="1"/>
  <c r="AF77" i="1"/>
  <c r="AG76" i="1"/>
  <c r="AF76" i="1"/>
  <c r="AG75" i="1"/>
  <c r="AF75" i="1"/>
  <c r="AG74" i="1"/>
  <c r="AF74" i="1"/>
  <c r="A69" i="6" s="1"/>
  <c r="AG73" i="1"/>
  <c r="AF73" i="1"/>
  <c r="AG72" i="1"/>
  <c r="AF72" i="1"/>
  <c r="AG71" i="1"/>
  <c r="AF71" i="1"/>
  <c r="AG70" i="1"/>
  <c r="AF70" i="1"/>
  <c r="AG69" i="1"/>
  <c r="AF69" i="1"/>
  <c r="AG68" i="1"/>
  <c r="AF68" i="1"/>
  <c r="AG67" i="1"/>
  <c r="AF67" i="1"/>
  <c r="AG66" i="1"/>
  <c r="AF66" i="1"/>
  <c r="A61" i="6" s="1"/>
  <c r="AG65" i="1"/>
  <c r="AF65" i="1"/>
  <c r="AG64" i="1"/>
  <c r="AF64" i="1"/>
  <c r="AG63" i="1"/>
  <c r="AF63" i="1"/>
  <c r="AG62" i="1"/>
  <c r="AF62" i="1"/>
  <c r="AG61" i="1"/>
  <c r="AF61" i="1"/>
  <c r="AG60" i="1"/>
  <c r="AF60" i="1"/>
  <c r="AG59" i="1"/>
  <c r="AF59" i="1"/>
  <c r="AG58" i="1"/>
  <c r="AF58" i="1"/>
  <c r="AG57" i="1"/>
  <c r="AF57" i="1"/>
  <c r="AG56" i="1"/>
  <c r="AF56" i="1"/>
  <c r="AG55" i="1"/>
  <c r="AF55" i="1"/>
  <c r="AG54" i="1"/>
  <c r="AF54" i="1"/>
  <c r="AG53" i="1"/>
  <c r="AF53" i="1"/>
  <c r="AG52" i="1"/>
  <c r="AF52" i="1"/>
  <c r="AG51" i="1"/>
  <c r="AF51" i="1"/>
  <c r="AG50" i="1"/>
  <c r="AF50" i="1"/>
  <c r="A45" i="6" s="1"/>
  <c r="AG49" i="1"/>
  <c r="AF49" i="1"/>
  <c r="AG48" i="1"/>
  <c r="AF48" i="1"/>
  <c r="AG47" i="1"/>
  <c r="AF47" i="1"/>
  <c r="AG46" i="1"/>
  <c r="AF46" i="1"/>
  <c r="AG45" i="1"/>
  <c r="AF45" i="1"/>
  <c r="AG44" i="1"/>
  <c r="AF44" i="1"/>
  <c r="AG43" i="1"/>
  <c r="AF43" i="1"/>
  <c r="AG42" i="1"/>
  <c r="AF42" i="1"/>
  <c r="A37" i="6" s="1"/>
  <c r="AG41" i="1"/>
  <c r="AF41" i="1"/>
  <c r="AG40" i="1"/>
  <c r="AF40" i="1"/>
  <c r="AG39" i="1"/>
  <c r="AF39" i="1"/>
  <c r="AG38" i="1"/>
  <c r="AF38" i="1"/>
  <c r="AG37" i="1"/>
  <c r="AF37" i="1"/>
  <c r="AG36" i="1"/>
  <c r="AF36" i="1"/>
  <c r="AG35" i="1"/>
  <c r="AF35" i="1"/>
  <c r="A30" i="6" s="1"/>
  <c r="AG34" i="1"/>
  <c r="AF34" i="1"/>
  <c r="AG28" i="1"/>
  <c r="AF28" i="1"/>
  <c r="AG27" i="1"/>
  <c r="AF27" i="1"/>
  <c r="AG26" i="1"/>
  <c r="AF26" i="1"/>
  <c r="AG25" i="1"/>
  <c r="C25" i="6" s="1"/>
  <c r="AF25" i="1"/>
  <c r="AG24" i="1"/>
  <c r="AF24" i="1"/>
  <c r="AG23" i="1"/>
  <c r="AF23" i="1"/>
  <c r="AG22" i="1"/>
  <c r="AF22" i="1"/>
  <c r="AG21" i="1"/>
  <c r="AF21" i="1"/>
  <c r="AG20" i="1"/>
  <c r="AF20" i="1"/>
  <c r="AG19" i="1"/>
  <c r="AF19" i="1"/>
  <c r="AG18" i="1"/>
  <c r="AF18" i="1"/>
  <c r="AG17" i="1"/>
  <c r="AF17" i="1"/>
  <c r="AG16" i="1"/>
  <c r="AF16" i="1"/>
  <c r="AG15" i="1"/>
  <c r="AF15" i="1"/>
  <c r="AG14" i="1"/>
  <c r="AF14" i="1"/>
  <c r="AG13" i="1"/>
  <c r="AF13" i="1"/>
  <c r="AG12" i="1"/>
  <c r="AF12" i="1"/>
  <c r="AG11" i="1"/>
  <c r="AF11" i="1"/>
  <c r="AG10" i="1"/>
  <c r="AF10" i="1"/>
  <c r="B10" i="1"/>
  <c r="AG9" i="1"/>
  <c r="AF9" i="1"/>
  <c r="AG8" i="1"/>
  <c r="AF8" i="1"/>
  <c r="O8" i="1"/>
  <c r="N8" i="1"/>
  <c r="M8" i="1"/>
  <c r="L8" i="1"/>
  <c r="K8" i="1"/>
  <c r="J8" i="1"/>
  <c r="I8" i="1"/>
  <c r="H8" i="1"/>
  <c r="AG7" i="1"/>
  <c r="AF7" i="1"/>
  <c r="AG6" i="1"/>
  <c r="AF6" i="1"/>
  <c r="AG5" i="1"/>
  <c r="AF5" i="1"/>
  <c r="AG4" i="1"/>
  <c r="AF4" i="1"/>
  <c r="AG3" i="1"/>
  <c r="AF3" i="1"/>
  <c r="AG2" i="1"/>
  <c r="AF2" i="1"/>
  <c r="CS37" i="22" l="1"/>
  <c r="CT36" i="22"/>
  <c r="CS38" i="22"/>
  <c r="C6" i="6"/>
  <c r="B902" i="30"/>
  <c r="B774" i="30"/>
  <c r="B646" i="30"/>
  <c r="B518" i="30"/>
  <c r="B390" i="30"/>
  <c r="B262" i="30"/>
  <c r="B134" i="30"/>
  <c r="B6" i="30"/>
  <c r="B916" i="30"/>
  <c r="B788" i="30"/>
  <c r="B660" i="30"/>
  <c r="B532" i="30"/>
  <c r="B404" i="30"/>
  <c r="B276" i="30"/>
  <c r="B148" i="30"/>
  <c r="B20" i="30"/>
  <c r="B940" i="30"/>
  <c r="B812" i="30"/>
  <c r="B684" i="30"/>
  <c r="B556" i="30"/>
  <c r="B300" i="30"/>
  <c r="B428" i="30"/>
  <c r="B172" i="30"/>
  <c r="B44" i="30"/>
  <c r="B960" i="30"/>
  <c r="B832" i="30"/>
  <c r="B704" i="30"/>
  <c r="B576" i="30"/>
  <c r="B448" i="30"/>
  <c r="B320" i="30"/>
  <c r="B64" i="30"/>
  <c r="B192" i="30"/>
  <c r="B980" i="30"/>
  <c r="B852" i="30"/>
  <c r="B724" i="30"/>
  <c r="B596" i="30"/>
  <c r="B468" i="30"/>
  <c r="B340" i="30"/>
  <c r="B212" i="30"/>
  <c r="B84" i="30"/>
  <c r="B1008" i="30"/>
  <c r="B880" i="30"/>
  <c r="B752" i="30"/>
  <c r="B624" i="30"/>
  <c r="B496" i="30"/>
  <c r="B368" i="30"/>
  <c r="B112" i="30"/>
  <c r="B240" i="30"/>
  <c r="C5" i="6"/>
  <c r="B901" i="30"/>
  <c r="B517" i="30"/>
  <c r="B773" i="30"/>
  <c r="B645" i="30"/>
  <c r="B261" i="30"/>
  <c r="B133" i="30"/>
  <c r="B389" i="30"/>
  <c r="B5" i="30"/>
  <c r="B779" i="30"/>
  <c r="B651" i="30"/>
  <c r="B907" i="30"/>
  <c r="B523" i="30"/>
  <c r="B395" i="30"/>
  <c r="B267" i="30"/>
  <c r="B139" i="30"/>
  <c r="B11" i="30"/>
  <c r="B783" i="30"/>
  <c r="B911" i="30"/>
  <c r="B527" i="30"/>
  <c r="B655" i="30"/>
  <c r="B399" i="30"/>
  <c r="B271" i="30"/>
  <c r="B143" i="30"/>
  <c r="B15" i="30"/>
  <c r="C19" i="6"/>
  <c r="B915" i="30"/>
  <c r="B659" i="30"/>
  <c r="B531" i="30"/>
  <c r="B787" i="30"/>
  <c r="B275" i="30"/>
  <c r="B147" i="30"/>
  <c r="B19" i="30"/>
  <c r="B403" i="30"/>
  <c r="B535" i="30"/>
  <c r="B791" i="30"/>
  <c r="B663" i="30"/>
  <c r="B919" i="30"/>
  <c r="B279" i="30"/>
  <c r="B151" i="30"/>
  <c r="B407" i="30"/>
  <c r="B23" i="30"/>
  <c r="B795" i="30"/>
  <c r="B667" i="30"/>
  <c r="B923" i="30"/>
  <c r="B539" i="30"/>
  <c r="B411" i="30"/>
  <c r="B283" i="30"/>
  <c r="B155" i="30"/>
  <c r="B27" i="30"/>
  <c r="C31" i="6"/>
  <c r="B927" i="30"/>
  <c r="B543" i="30"/>
  <c r="B799" i="30"/>
  <c r="B287" i="30"/>
  <c r="B671" i="30"/>
  <c r="B415" i="30"/>
  <c r="B159" i="30"/>
  <c r="B31" i="30"/>
  <c r="C35" i="6"/>
  <c r="B803" i="30"/>
  <c r="B675" i="30"/>
  <c r="B931" i="30"/>
  <c r="B547" i="30"/>
  <c r="B291" i="30"/>
  <c r="B163" i="30"/>
  <c r="B419" i="30"/>
  <c r="B35" i="30"/>
  <c r="B935" i="30"/>
  <c r="B679" i="30"/>
  <c r="B551" i="30"/>
  <c r="B295" i="30"/>
  <c r="B167" i="30"/>
  <c r="B807" i="30"/>
  <c r="B423" i="30"/>
  <c r="B39" i="30"/>
  <c r="C43" i="6"/>
  <c r="B683" i="30"/>
  <c r="B811" i="30"/>
  <c r="B555" i="30"/>
  <c r="B427" i="30"/>
  <c r="B171" i="30"/>
  <c r="B939" i="30"/>
  <c r="B299" i="30"/>
  <c r="B43" i="30"/>
  <c r="B815" i="30"/>
  <c r="B943" i="30"/>
  <c r="B559" i="30"/>
  <c r="B687" i="30"/>
  <c r="B303" i="30"/>
  <c r="B431" i="30"/>
  <c r="B175" i="30"/>
  <c r="B47" i="30"/>
  <c r="C51" i="6"/>
  <c r="B947" i="30"/>
  <c r="B691" i="30"/>
  <c r="B819" i="30"/>
  <c r="B563" i="30"/>
  <c r="B307" i="30"/>
  <c r="B179" i="30"/>
  <c r="B51" i="30"/>
  <c r="B435" i="30"/>
  <c r="B695" i="30"/>
  <c r="B823" i="30"/>
  <c r="B567" i="30"/>
  <c r="B951" i="30"/>
  <c r="B311" i="30"/>
  <c r="B183" i="30"/>
  <c r="B55" i="30"/>
  <c r="B439" i="30"/>
  <c r="C59" i="6"/>
  <c r="B827" i="30"/>
  <c r="B955" i="30"/>
  <c r="B571" i="30"/>
  <c r="B699" i="30"/>
  <c r="B443" i="30"/>
  <c r="B315" i="30"/>
  <c r="B187" i="30"/>
  <c r="B59" i="30"/>
  <c r="B959" i="30"/>
  <c r="B703" i="30"/>
  <c r="B575" i="30"/>
  <c r="B319" i="30"/>
  <c r="B831" i="30"/>
  <c r="B447" i="30"/>
  <c r="B191" i="30"/>
  <c r="B63" i="30"/>
  <c r="C67" i="6"/>
  <c r="B835" i="30"/>
  <c r="B707" i="30"/>
  <c r="B579" i="30"/>
  <c r="B963" i="30"/>
  <c r="B323" i="30"/>
  <c r="B195" i="30"/>
  <c r="B67" i="30"/>
  <c r="B451" i="30"/>
  <c r="B967" i="30"/>
  <c r="B711" i="30"/>
  <c r="B583" i="30"/>
  <c r="B327" i="30"/>
  <c r="B839" i="30"/>
  <c r="B199" i="30"/>
  <c r="B71" i="30"/>
  <c r="B455" i="30"/>
  <c r="C75" i="6"/>
  <c r="B715" i="30"/>
  <c r="B843" i="30"/>
  <c r="B459" i="30"/>
  <c r="B971" i="30"/>
  <c r="B587" i="30"/>
  <c r="B331" i="30"/>
  <c r="B203" i="30"/>
  <c r="B75" i="30"/>
  <c r="B847" i="30"/>
  <c r="B975" i="30"/>
  <c r="B591" i="30"/>
  <c r="B335" i="30"/>
  <c r="B463" i="30"/>
  <c r="B207" i="30"/>
  <c r="B79" i="30"/>
  <c r="B719" i="30"/>
  <c r="C83" i="6"/>
  <c r="B979" i="30"/>
  <c r="B467" i="30"/>
  <c r="B723" i="30"/>
  <c r="B595" i="30"/>
  <c r="B339" i="30"/>
  <c r="B211" i="30"/>
  <c r="B83" i="30"/>
  <c r="B851" i="30"/>
  <c r="B727" i="30"/>
  <c r="B599" i="30"/>
  <c r="B343" i="30"/>
  <c r="B855" i="30"/>
  <c r="B471" i="30"/>
  <c r="B215" i="30"/>
  <c r="B87" i="30"/>
  <c r="B983" i="30"/>
  <c r="C91" i="6"/>
  <c r="B859" i="30"/>
  <c r="B475" i="30"/>
  <c r="B731" i="30"/>
  <c r="B987" i="30"/>
  <c r="B603" i="30"/>
  <c r="B347" i="30"/>
  <c r="B219" i="30"/>
  <c r="B91" i="30"/>
  <c r="B991" i="30"/>
  <c r="B735" i="30"/>
  <c r="B607" i="30"/>
  <c r="B863" i="30"/>
  <c r="B351" i="30"/>
  <c r="B479" i="30"/>
  <c r="B223" i="30"/>
  <c r="B95" i="30"/>
  <c r="C99" i="6"/>
  <c r="B867" i="30"/>
  <c r="B483" i="30"/>
  <c r="B995" i="30"/>
  <c r="B611" i="30"/>
  <c r="B739" i="30"/>
  <c r="B355" i="30"/>
  <c r="B227" i="30"/>
  <c r="B99" i="30"/>
  <c r="B999" i="30"/>
  <c r="B743" i="30"/>
  <c r="B615" i="30"/>
  <c r="B359" i="30"/>
  <c r="B487" i="30"/>
  <c r="B231" i="30"/>
  <c r="B103" i="30"/>
  <c r="B871" i="30"/>
  <c r="C107" i="6"/>
  <c r="B747" i="30"/>
  <c r="B875" i="30"/>
  <c r="B491" i="30"/>
  <c r="B619" i="30"/>
  <c r="B363" i="30"/>
  <c r="B1003" i="30"/>
  <c r="B235" i="30"/>
  <c r="B107" i="30"/>
  <c r="C111" i="6"/>
  <c r="B879" i="30"/>
  <c r="B1007" i="30"/>
  <c r="B623" i="30"/>
  <c r="B751" i="30"/>
  <c r="B367" i="30"/>
  <c r="B495" i="30"/>
  <c r="B239" i="30"/>
  <c r="B111" i="30"/>
  <c r="B1011" i="30"/>
  <c r="B755" i="30"/>
  <c r="B499" i="30"/>
  <c r="B883" i="30"/>
  <c r="B627" i="30"/>
  <c r="B371" i="30"/>
  <c r="B243" i="30"/>
  <c r="B115" i="30"/>
  <c r="B759" i="30"/>
  <c r="B887" i="30"/>
  <c r="B631" i="30"/>
  <c r="B1015" i="30"/>
  <c r="B375" i="30"/>
  <c r="B503" i="30"/>
  <c r="B247" i="30"/>
  <c r="B119" i="30"/>
  <c r="C123" i="6"/>
  <c r="B891" i="30"/>
  <c r="B1019" i="30"/>
  <c r="B507" i="30"/>
  <c r="B635" i="30"/>
  <c r="B763" i="30"/>
  <c r="B379" i="30"/>
  <c r="B251" i="30"/>
  <c r="B123" i="30"/>
  <c r="C127" i="6"/>
  <c r="B1023" i="30"/>
  <c r="B767" i="30"/>
  <c r="B639" i="30"/>
  <c r="B383" i="30"/>
  <c r="B511" i="30"/>
  <c r="B895" i="30"/>
  <c r="B255" i="30"/>
  <c r="B127" i="30"/>
  <c r="A908" i="30"/>
  <c r="A780" i="30"/>
  <c r="A652" i="30"/>
  <c r="A524" i="30"/>
  <c r="A396" i="30"/>
  <c r="A268" i="30"/>
  <c r="A140" i="30"/>
  <c r="A12" i="30"/>
  <c r="A16" i="6"/>
  <c r="B16" i="6" s="1"/>
  <c r="A912" i="30"/>
  <c r="A784" i="30"/>
  <c r="A656" i="30"/>
  <c r="A528" i="30"/>
  <c r="A400" i="30"/>
  <c r="A16" i="30"/>
  <c r="A144" i="30"/>
  <c r="A272" i="30"/>
  <c r="A20" i="6"/>
  <c r="A916" i="30"/>
  <c r="A788" i="30"/>
  <c r="A660" i="30"/>
  <c r="A532" i="30"/>
  <c r="A404" i="30"/>
  <c r="A276" i="30"/>
  <c r="A148" i="30"/>
  <c r="A20" i="30"/>
  <c r="A920" i="30"/>
  <c r="A792" i="30"/>
  <c r="A664" i="30"/>
  <c r="A536" i="30"/>
  <c r="A408" i="30"/>
  <c r="A152" i="30"/>
  <c r="A280" i="30"/>
  <c r="A24" i="30"/>
  <c r="A28" i="6"/>
  <c r="B28" i="6" s="1"/>
  <c r="A924" i="30"/>
  <c r="A796" i="30"/>
  <c r="A668" i="30"/>
  <c r="A540" i="30"/>
  <c r="A284" i="30"/>
  <c r="A412" i="30"/>
  <c r="A156" i="30"/>
  <c r="A28" i="30"/>
  <c r="A928" i="30"/>
  <c r="A800" i="30"/>
  <c r="A672" i="30"/>
  <c r="A544" i="30"/>
  <c r="A288" i="30"/>
  <c r="A416" i="30"/>
  <c r="A32" i="30"/>
  <c r="A160" i="30"/>
  <c r="A36" i="6"/>
  <c r="B36" i="6" s="1"/>
  <c r="A932" i="30"/>
  <c r="A804" i="30"/>
  <c r="A676" i="30"/>
  <c r="A548" i="30"/>
  <c r="A292" i="30"/>
  <c r="A420" i="30"/>
  <c r="A164" i="30"/>
  <c r="A36" i="30"/>
  <c r="A936" i="30"/>
  <c r="A808" i="30"/>
  <c r="A680" i="30"/>
  <c r="A552" i="30"/>
  <c r="A296" i="30"/>
  <c r="A424" i="30"/>
  <c r="A168" i="30"/>
  <c r="A40" i="30"/>
  <c r="A940" i="30"/>
  <c r="A812" i="30"/>
  <c r="A684" i="30"/>
  <c r="A556" i="30"/>
  <c r="A300" i="30"/>
  <c r="A428" i="30"/>
  <c r="A172" i="30"/>
  <c r="A44" i="30"/>
  <c r="A944" i="30"/>
  <c r="A816" i="30"/>
  <c r="A688" i="30"/>
  <c r="A560" i="30"/>
  <c r="A304" i="30"/>
  <c r="A432" i="30"/>
  <c r="A48" i="30"/>
  <c r="A176" i="30"/>
  <c r="A948" i="30"/>
  <c r="A820" i="30"/>
  <c r="A692" i="30"/>
  <c r="A564" i="30"/>
  <c r="A308" i="30"/>
  <c r="A436" i="30"/>
  <c r="A180" i="30"/>
  <c r="A52" i="30"/>
  <c r="A952" i="30"/>
  <c r="A824" i="30"/>
  <c r="A696" i="30"/>
  <c r="A568" i="30"/>
  <c r="A312" i="30"/>
  <c r="A440" i="30"/>
  <c r="A184" i="30"/>
  <c r="A56" i="30"/>
  <c r="A956" i="30"/>
  <c r="A828" i="30"/>
  <c r="A700" i="30"/>
  <c r="A572" i="30"/>
  <c r="A316" i="30"/>
  <c r="A444" i="30"/>
  <c r="A188" i="30"/>
  <c r="A60" i="30"/>
  <c r="A960" i="30"/>
  <c r="A832" i="30"/>
  <c r="A704" i="30"/>
  <c r="A576" i="30"/>
  <c r="A320" i="30"/>
  <c r="A448" i="30"/>
  <c r="A64" i="30"/>
  <c r="A192" i="30"/>
  <c r="A964" i="30"/>
  <c r="A836" i="30"/>
  <c r="A708" i="30"/>
  <c r="A580" i="30"/>
  <c r="A324" i="30"/>
  <c r="A452" i="30"/>
  <c r="A196" i="30"/>
  <c r="A68" i="30"/>
  <c r="A968" i="30"/>
  <c r="A840" i="30"/>
  <c r="A712" i="30"/>
  <c r="A584" i="30"/>
  <c r="A456" i="30"/>
  <c r="A328" i="30"/>
  <c r="A200" i="30"/>
  <c r="A72" i="30"/>
  <c r="A972" i="30"/>
  <c r="A844" i="30"/>
  <c r="A716" i="30"/>
  <c r="A588" i="30"/>
  <c r="A460" i="30"/>
  <c r="A332" i="30"/>
  <c r="A204" i="30"/>
  <c r="A76" i="30"/>
  <c r="A976" i="30"/>
  <c r="A848" i="30"/>
  <c r="A720" i="30"/>
  <c r="A592" i="30"/>
  <c r="A464" i="30"/>
  <c r="A336" i="30"/>
  <c r="A208" i="30"/>
  <c r="A80" i="30"/>
  <c r="A980" i="30"/>
  <c r="A852" i="30"/>
  <c r="A724" i="30"/>
  <c r="A596" i="30"/>
  <c r="A468" i="30"/>
  <c r="A340" i="30"/>
  <c r="A212" i="30"/>
  <c r="A84" i="30"/>
  <c r="A984" i="30"/>
  <c r="A856" i="30"/>
  <c r="A728" i="30"/>
  <c r="A600" i="30"/>
  <c r="A472" i="30"/>
  <c r="A344" i="30"/>
  <c r="A216" i="30"/>
  <c r="A88" i="30"/>
  <c r="A988" i="30"/>
  <c r="A860" i="30"/>
  <c r="A732" i="30"/>
  <c r="A604" i="30"/>
  <c r="A476" i="30"/>
  <c r="A348" i="30"/>
  <c r="A220" i="30"/>
  <c r="A92" i="30"/>
  <c r="A992" i="30"/>
  <c r="A864" i="30"/>
  <c r="A736" i="30"/>
  <c r="A608" i="30"/>
  <c r="A480" i="30"/>
  <c r="A352" i="30"/>
  <c r="A96" i="30"/>
  <c r="A224" i="30"/>
  <c r="A996" i="30"/>
  <c r="A868" i="30"/>
  <c r="A740" i="30"/>
  <c r="A612" i="30"/>
  <c r="A484" i="30"/>
  <c r="A356" i="30"/>
  <c r="A228" i="30"/>
  <c r="A100" i="30"/>
  <c r="A1000" i="30"/>
  <c r="A872" i="30"/>
  <c r="A744" i="30"/>
  <c r="A616" i="30"/>
  <c r="A488" i="30"/>
  <c r="A360" i="30"/>
  <c r="A232" i="30"/>
  <c r="A104" i="30"/>
  <c r="A1004" i="30"/>
  <c r="A876" i="30"/>
  <c r="A748" i="30"/>
  <c r="A620" i="30"/>
  <c r="A492" i="30"/>
  <c r="A364" i="30"/>
  <c r="A236" i="30"/>
  <c r="A108" i="30"/>
  <c r="A1008" i="30"/>
  <c r="A880" i="30"/>
  <c r="A752" i="30"/>
  <c r="A624" i="30"/>
  <c r="A496" i="30"/>
  <c r="A368" i="30"/>
  <c r="A112" i="30"/>
  <c r="A240" i="30"/>
  <c r="A1012" i="30"/>
  <c r="A884" i="30"/>
  <c r="A756" i="30"/>
  <c r="A628" i="30"/>
  <c r="A500" i="30"/>
  <c r="A372" i="30"/>
  <c r="A244" i="30"/>
  <c r="A116" i="30"/>
  <c r="A1016" i="30"/>
  <c r="A888" i="30"/>
  <c r="A760" i="30"/>
  <c r="A632" i="30"/>
  <c r="A504" i="30"/>
  <c r="A376" i="30"/>
  <c r="A248" i="30"/>
  <c r="A120" i="30"/>
  <c r="A1020" i="30"/>
  <c r="A892" i="30"/>
  <c r="A764" i="30"/>
  <c r="A636" i="30"/>
  <c r="A508" i="30"/>
  <c r="A380" i="30"/>
  <c r="A252" i="30"/>
  <c r="A124" i="30"/>
  <c r="A1024" i="30"/>
  <c r="A896" i="30"/>
  <c r="A768" i="30"/>
  <c r="A640" i="30"/>
  <c r="A512" i="30"/>
  <c r="A384" i="30"/>
  <c r="A128" i="30"/>
  <c r="A256" i="30"/>
  <c r="C63" i="6"/>
  <c r="C95" i="6"/>
  <c r="B908" i="30"/>
  <c r="B780" i="30"/>
  <c r="B652" i="30"/>
  <c r="B524" i="30"/>
  <c r="B396" i="30"/>
  <c r="B268" i="30"/>
  <c r="B140" i="30"/>
  <c r="B12" i="30"/>
  <c r="B924" i="30"/>
  <c r="B796" i="30"/>
  <c r="B668" i="30"/>
  <c r="B540" i="30"/>
  <c r="B412" i="30"/>
  <c r="B156" i="30"/>
  <c r="B284" i="30"/>
  <c r="B28" i="30"/>
  <c r="B944" i="30"/>
  <c r="B816" i="30"/>
  <c r="B688" i="30"/>
  <c r="B560" i="30"/>
  <c r="B432" i="30"/>
  <c r="B48" i="30"/>
  <c r="B304" i="30"/>
  <c r="B176" i="30"/>
  <c r="B968" i="30"/>
  <c r="B840" i="30"/>
  <c r="B712" i="30"/>
  <c r="B584" i="30"/>
  <c r="B456" i="30"/>
  <c r="B328" i="30"/>
  <c r="B72" i="30"/>
  <c r="B200" i="30"/>
  <c r="B992" i="30"/>
  <c r="B864" i="30"/>
  <c r="B736" i="30"/>
  <c r="B608" i="30"/>
  <c r="B480" i="30"/>
  <c r="B352" i="30"/>
  <c r="B96" i="30"/>
  <c r="B224" i="30"/>
  <c r="B1012" i="30"/>
  <c r="B884" i="30"/>
  <c r="B756" i="30"/>
  <c r="B628" i="30"/>
  <c r="B500" i="30"/>
  <c r="B372" i="30"/>
  <c r="B244" i="30"/>
  <c r="B116" i="30"/>
  <c r="A1005" i="30"/>
  <c r="A877" i="30"/>
  <c r="A749" i="30"/>
  <c r="A621" i="30"/>
  <c r="A493" i="30"/>
  <c r="A365" i="30"/>
  <c r="A237" i="30"/>
  <c r="A109" i="30"/>
  <c r="B920" i="30"/>
  <c r="B792" i="30"/>
  <c r="B664" i="30"/>
  <c r="B536" i="30"/>
  <c r="B408" i="30"/>
  <c r="B280" i="30"/>
  <c r="B24" i="30"/>
  <c r="B152" i="30"/>
  <c r="B936" i="30"/>
  <c r="B808" i="30"/>
  <c r="B680" i="30"/>
  <c r="B552" i="30"/>
  <c r="B424" i="30"/>
  <c r="B296" i="30"/>
  <c r="B40" i="30"/>
  <c r="B168" i="30"/>
  <c r="B952" i="30"/>
  <c r="B824" i="30"/>
  <c r="B696" i="30"/>
  <c r="B568" i="30"/>
  <c r="B440" i="30"/>
  <c r="B312" i="30"/>
  <c r="B56" i="30"/>
  <c r="B184" i="30"/>
  <c r="B972" i="30"/>
  <c r="B844" i="30"/>
  <c r="B716" i="30"/>
  <c r="B588" i="30"/>
  <c r="B460" i="30"/>
  <c r="B332" i="30"/>
  <c r="B204" i="30"/>
  <c r="B76" i="30"/>
  <c r="B988" i="30"/>
  <c r="B860" i="30"/>
  <c r="B732" i="30"/>
  <c r="B604" i="30"/>
  <c r="B476" i="30"/>
  <c r="B348" i="30"/>
  <c r="B220" i="30"/>
  <c r="B92" i="30"/>
  <c r="B1004" i="30"/>
  <c r="B876" i="30"/>
  <c r="B748" i="30"/>
  <c r="B620" i="30"/>
  <c r="B492" i="30"/>
  <c r="B364" i="30"/>
  <c r="B236" i="30"/>
  <c r="B108" i="30"/>
  <c r="B1024" i="30"/>
  <c r="B896" i="30"/>
  <c r="B768" i="30"/>
  <c r="B640" i="30"/>
  <c r="B512" i="30"/>
  <c r="B384" i="30"/>
  <c r="B128" i="30"/>
  <c r="B256" i="30"/>
  <c r="A913" i="30"/>
  <c r="A785" i="30"/>
  <c r="A657" i="30"/>
  <c r="A529" i="30"/>
  <c r="A401" i="30"/>
  <c r="A273" i="30"/>
  <c r="A145" i="30"/>
  <c r="A17" i="30"/>
  <c r="A925" i="30"/>
  <c r="A797" i="30"/>
  <c r="A669" i="30"/>
  <c r="A541" i="30"/>
  <c r="A285" i="30"/>
  <c r="A413" i="30"/>
  <c r="A157" i="30"/>
  <c r="A29" i="30"/>
  <c r="A937" i="30"/>
  <c r="A809" i="30"/>
  <c r="A681" i="30"/>
  <c r="A553" i="30"/>
  <c r="A425" i="30"/>
  <c r="A297" i="30"/>
  <c r="A169" i="30"/>
  <c r="A41" i="30"/>
  <c r="A949" i="30"/>
  <c r="A821" i="30"/>
  <c r="A693" i="30"/>
  <c r="A565" i="30"/>
  <c r="A309" i="30"/>
  <c r="A437" i="30"/>
  <c r="A181" i="30"/>
  <c r="A53" i="30"/>
  <c r="A961" i="30"/>
  <c r="A833" i="30"/>
  <c r="A705" i="30"/>
  <c r="A577" i="30"/>
  <c r="A449" i="30"/>
  <c r="A321" i="30"/>
  <c r="A193" i="30"/>
  <c r="A65" i="30"/>
  <c r="A985" i="30"/>
  <c r="A857" i="30"/>
  <c r="A729" i="30"/>
  <c r="A601" i="30"/>
  <c r="A473" i="30"/>
  <c r="A345" i="30"/>
  <c r="A217" i="30"/>
  <c r="A89" i="30"/>
  <c r="A989" i="30"/>
  <c r="A861" i="30"/>
  <c r="A733" i="30"/>
  <c r="A605" i="30"/>
  <c r="A477" i="30"/>
  <c r="A349" i="30"/>
  <c r="A221" i="30"/>
  <c r="A93" i="30"/>
  <c r="A1001" i="30"/>
  <c r="A873" i="30"/>
  <c r="A745" i="30"/>
  <c r="A617" i="30"/>
  <c r="A489" i="30"/>
  <c r="A361" i="30"/>
  <c r="A233" i="30"/>
  <c r="A105" i="30"/>
  <c r="A1013" i="30"/>
  <c r="A885" i="30"/>
  <c r="A757" i="30"/>
  <c r="A629" i="30"/>
  <c r="A501" i="30"/>
  <c r="A373" i="30"/>
  <c r="A245" i="30"/>
  <c r="A117" i="30"/>
  <c r="A1025" i="30"/>
  <c r="A897" i="30"/>
  <c r="A769" i="30"/>
  <c r="A641" i="30"/>
  <c r="A513" i="30"/>
  <c r="A385" i="30"/>
  <c r="A257" i="30"/>
  <c r="A129" i="30"/>
  <c r="B899" i="30"/>
  <c r="B771" i="30"/>
  <c r="B387" i="30"/>
  <c r="B515" i="30"/>
  <c r="B643" i="30"/>
  <c r="B3" i="30"/>
  <c r="B131" i="30"/>
  <c r="B259" i="30"/>
  <c r="B903" i="30"/>
  <c r="B775" i="30"/>
  <c r="B647" i="30"/>
  <c r="B519" i="30"/>
  <c r="B391" i="30"/>
  <c r="B135" i="30"/>
  <c r="B263" i="30"/>
  <c r="B7" i="30"/>
  <c r="C13" i="6"/>
  <c r="B909" i="30"/>
  <c r="B781" i="30"/>
  <c r="B397" i="30"/>
  <c r="B525" i="30"/>
  <c r="B653" i="30"/>
  <c r="B141" i="30"/>
  <c r="B269" i="30"/>
  <c r="B13" i="30"/>
  <c r="C17" i="6"/>
  <c r="B913" i="30"/>
  <c r="B785" i="30"/>
  <c r="B401" i="30"/>
  <c r="B657" i="30"/>
  <c r="B529" i="30"/>
  <c r="B273" i="30"/>
  <c r="B145" i="30"/>
  <c r="B17" i="30"/>
  <c r="C21" i="6"/>
  <c r="B917" i="30"/>
  <c r="B789" i="30"/>
  <c r="B405" i="30"/>
  <c r="B533" i="30"/>
  <c r="B661" i="30"/>
  <c r="B21" i="30"/>
  <c r="B149" i="30"/>
  <c r="B277" i="30"/>
  <c r="B921" i="30"/>
  <c r="B793" i="30"/>
  <c r="B409" i="30"/>
  <c r="B665" i="30"/>
  <c r="B537" i="30"/>
  <c r="B281" i="30"/>
  <c r="B153" i="30"/>
  <c r="B25" i="30"/>
  <c r="B925" i="30"/>
  <c r="B797" i="30"/>
  <c r="B413" i="30"/>
  <c r="B541" i="30"/>
  <c r="B669" i="30"/>
  <c r="B285" i="30"/>
  <c r="B157" i="30"/>
  <c r="B29" i="30"/>
  <c r="B929" i="30"/>
  <c r="B801" i="30"/>
  <c r="B417" i="30"/>
  <c r="B673" i="30"/>
  <c r="B289" i="30"/>
  <c r="B161" i="30"/>
  <c r="B33" i="30"/>
  <c r="B545" i="30"/>
  <c r="B933" i="30"/>
  <c r="B805" i="30"/>
  <c r="B293" i="30"/>
  <c r="B421" i="30"/>
  <c r="B549" i="30"/>
  <c r="B37" i="30"/>
  <c r="B165" i="30"/>
  <c r="B677" i="30"/>
  <c r="B937" i="30"/>
  <c r="B809" i="30"/>
  <c r="B681" i="30"/>
  <c r="B425" i="30"/>
  <c r="B297" i="30"/>
  <c r="B169" i="30"/>
  <c r="B553" i="30"/>
  <c r="B41" i="30"/>
  <c r="B941" i="30"/>
  <c r="B813" i="30"/>
  <c r="B685" i="30"/>
  <c r="B301" i="30"/>
  <c r="B429" i="30"/>
  <c r="B557" i="30"/>
  <c r="B173" i="30"/>
  <c r="B45" i="30"/>
  <c r="B945" i="30"/>
  <c r="B817" i="30"/>
  <c r="B689" i="30"/>
  <c r="B433" i="30"/>
  <c r="B305" i="30"/>
  <c r="B561" i="30"/>
  <c r="B177" i="30"/>
  <c r="B49" i="30"/>
  <c r="B949" i="30"/>
  <c r="B821" i="30"/>
  <c r="B693" i="30"/>
  <c r="B309" i="30"/>
  <c r="B437" i="30"/>
  <c r="B565" i="30"/>
  <c r="B53" i="30"/>
  <c r="B181" i="30"/>
  <c r="B953" i="30"/>
  <c r="B825" i="30"/>
  <c r="B697" i="30"/>
  <c r="B441" i="30"/>
  <c r="B313" i="30"/>
  <c r="B569" i="30"/>
  <c r="B185" i="30"/>
  <c r="B57" i="30"/>
  <c r="B957" i="30"/>
  <c r="B829" i="30"/>
  <c r="B701" i="30"/>
  <c r="B317" i="30"/>
  <c r="B445" i="30"/>
  <c r="B573" i="30"/>
  <c r="B189" i="30"/>
  <c r="B61" i="30"/>
  <c r="B961" i="30"/>
  <c r="B833" i="30"/>
  <c r="B705" i="30"/>
  <c r="B449" i="30"/>
  <c r="B321" i="30"/>
  <c r="B193" i="30"/>
  <c r="B65" i="30"/>
  <c r="B577" i="30"/>
  <c r="B965" i="30"/>
  <c r="B837" i="30"/>
  <c r="B709" i="30"/>
  <c r="B325" i="30"/>
  <c r="B453" i="30"/>
  <c r="B581" i="30"/>
  <c r="B69" i="30"/>
  <c r="B197" i="30"/>
  <c r="B969" i="30"/>
  <c r="B841" i="30"/>
  <c r="B713" i="30"/>
  <c r="B457" i="30"/>
  <c r="B329" i="30"/>
  <c r="B201" i="30"/>
  <c r="B585" i="30"/>
  <c r="B73" i="30"/>
  <c r="B973" i="30"/>
  <c r="B845" i="30"/>
  <c r="B717" i="30"/>
  <c r="B333" i="30"/>
  <c r="B589" i="30"/>
  <c r="B461" i="30"/>
  <c r="B205" i="30"/>
  <c r="B77" i="30"/>
  <c r="B977" i="30"/>
  <c r="B849" i="30"/>
  <c r="B721" i="30"/>
  <c r="B465" i="30"/>
  <c r="B337" i="30"/>
  <c r="B593" i="30"/>
  <c r="B209" i="30"/>
  <c r="B81" i="30"/>
  <c r="B981" i="30"/>
  <c r="B853" i="30"/>
  <c r="B725" i="30"/>
  <c r="B341" i="30"/>
  <c r="B597" i="30"/>
  <c r="B469" i="30"/>
  <c r="B85" i="30"/>
  <c r="B213" i="30"/>
  <c r="B985" i="30"/>
  <c r="B857" i="30"/>
  <c r="B729" i="30"/>
  <c r="B473" i="30"/>
  <c r="B345" i="30"/>
  <c r="B601" i="30"/>
  <c r="B217" i="30"/>
  <c r="B89" i="30"/>
  <c r="B989" i="30"/>
  <c r="B861" i="30"/>
  <c r="B733" i="30"/>
  <c r="B349" i="30"/>
  <c r="B605" i="30"/>
  <c r="B221" i="30"/>
  <c r="B93" i="30"/>
  <c r="B477" i="30"/>
  <c r="B993" i="30"/>
  <c r="B865" i="30"/>
  <c r="B737" i="30"/>
  <c r="B481" i="30"/>
  <c r="B353" i="30"/>
  <c r="B225" i="30"/>
  <c r="B97" i="30"/>
  <c r="B609" i="30"/>
  <c r="B997" i="30"/>
  <c r="B869" i="30"/>
  <c r="B741" i="30"/>
  <c r="B357" i="30"/>
  <c r="B613" i="30"/>
  <c r="B485" i="30"/>
  <c r="B101" i="30"/>
  <c r="B229" i="30"/>
  <c r="B1001" i="30"/>
  <c r="B873" i="30"/>
  <c r="B745" i="30"/>
  <c r="B489" i="30"/>
  <c r="B361" i="30"/>
  <c r="B233" i="30"/>
  <c r="B105" i="30"/>
  <c r="B617" i="30"/>
  <c r="B1005" i="30"/>
  <c r="B877" i="30"/>
  <c r="B749" i="30"/>
  <c r="B365" i="30"/>
  <c r="B621" i="30"/>
  <c r="B493" i="30"/>
  <c r="B237" i="30"/>
  <c r="B109" i="30"/>
  <c r="C113" i="6"/>
  <c r="B1009" i="30"/>
  <c r="B881" i="30"/>
  <c r="B753" i="30"/>
  <c r="B497" i="30"/>
  <c r="B369" i="30"/>
  <c r="B625" i="30"/>
  <c r="B241" i="30"/>
  <c r="B113" i="30"/>
  <c r="B1013" i="30"/>
  <c r="B885" i="30"/>
  <c r="B757" i="30"/>
  <c r="B373" i="30"/>
  <c r="B629" i="30"/>
  <c r="B501" i="30"/>
  <c r="B117" i="30"/>
  <c r="B245" i="30"/>
  <c r="B1017" i="30"/>
  <c r="B889" i="30"/>
  <c r="B761" i="30"/>
  <c r="B505" i="30"/>
  <c r="B377" i="30"/>
  <c r="B633" i="30"/>
  <c r="B249" i="30"/>
  <c r="B121" i="30"/>
  <c r="B1021" i="30"/>
  <c r="B893" i="30"/>
  <c r="B765" i="30"/>
  <c r="B381" i="30"/>
  <c r="B637" i="30"/>
  <c r="B253" i="30"/>
  <c r="B509" i="30"/>
  <c r="B125" i="30"/>
  <c r="B1025" i="30"/>
  <c r="B897" i="30"/>
  <c r="B769" i="30"/>
  <c r="B513" i="30"/>
  <c r="B385" i="30"/>
  <c r="B257" i="30"/>
  <c r="B129" i="30"/>
  <c r="B641" i="30"/>
  <c r="C119" i="6"/>
  <c r="C2" i="6"/>
  <c r="B770" i="30"/>
  <c r="B898" i="30"/>
  <c r="B514" i="30"/>
  <c r="B386" i="30"/>
  <c r="B258" i="30"/>
  <c r="B130" i="30"/>
  <c r="B642" i="30"/>
  <c r="B2" i="30"/>
  <c r="B912" i="30"/>
  <c r="B784" i="30"/>
  <c r="B656" i="30"/>
  <c r="B528" i="30"/>
  <c r="B400" i="30"/>
  <c r="B16" i="30"/>
  <c r="B272" i="30"/>
  <c r="B144" i="30"/>
  <c r="B932" i="30"/>
  <c r="B804" i="30"/>
  <c r="B676" i="30"/>
  <c r="B548" i="30"/>
  <c r="B292" i="30"/>
  <c r="B420" i="30"/>
  <c r="B164" i="30"/>
  <c r="B36" i="30"/>
  <c r="B956" i="30"/>
  <c r="B828" i="30"/>
  <c r="B700" i="30"/>
  <c r="B572" i="30"/>
  <c r="B316" i="30"/>
  <c r="B444" i="30"/>
  <c r="B188" i="30"/>
  <c r="B60" i="30"/>
  <c r="B976" i="30"/>
  <c r="B848" i="30"/>
  <c r="B720" i="30"/>
  <c r="B592" i="30"/>
  <c r="B464" i="30"/>
  <c r="B336" i="30"/>
  <c r="B208" i="30"/>
  <c r="B80" i="30"/>
  <c r="B996" i="30"/>
  <c r="B868" i="30"/>
  <c r="B740" i="30"/>
  <c r="B612" i="30"/>
  <c r="B484" i="30"/>
  <c r="B356" i="30"/>
  <c r="B228" i="30"/>
  <c r="B100" i="30"/>
  <c r="B1016" i="30"/>
  <c r="B888" i="30"/>
  <c r="B760" i="30"/>
  <c r="B632" i="30"/>
  <c r="B504" i="30"/>
  <c r="B376" i="30"/>
  <c r="B120" i="30"/>
  <c r="B248" i="30"/>
  <c r="A13" i="6"/>
  <c r="B13" i="6" s="1"/>
  <c r="A909" i="30"/>
  <c r="A781" i="30"/>
  <c r="A653" i="30"/>
  <c r="A525" i="30"/>
  <c r="A397" i="30"/>
  <c r="A269" i="30"/>
  <c r="A141" i="30"/>
  <c r="A13" i="30"/>
  <c r="A921" i="30"/>
  <c r="A793" i="30"/>
  <c r="A665" i="30"/>
  <c r="A537" i="30"/>
  <c r="A409" i="30"/>
  <c r="A281" i="30"/>
  <c r="A153" i="30"/>
  <c r="A25" i="30"/>
  <c r="A929" i="30"/>
  <c r="A801" i="30"/>
  <c r="A673" i="30"/>
  <c r="A545" i="30"/>
  <c r="A417" i="30"/>
  <c r="A289" i="30"/>
  <c r="A161" i="30"/>
  <c r="A33" i="30"/>
  <c r="A941" i="30"/>
  <c r="A813" i="30"/>
  <c r="A685" i="30"/>
  <c r="A557" i="30"/>
  <c r="A301" i="30"/>
  <c r="A429" i="30"/>
  <c r="A173" i="30"/>
  <c r="A45" i="30"/>
  <c r="A953" i="30"/>
  <c r="A825" i="30"/>
  <c r="A697" i="30"/>
  <c r="A569" i="30"/>
  <c r="A441" i="30"/>
  <c r="A185" i="30"/>
  <c r="A57" i="30"/>
  <c r="A313" i="30"/>
  <c r="A965" i="30"/>
  <c r="A837" i="30"/>
  <c r="A709" i="30"/>
  <c r="A581" i="30"/>
  <c r="A325" i="30"/>
  <c r="A453" i="30"/>
  <c r="A197" i="30"/>
  <c r="A69" i="30"/>
  <c r="A973" i="30"/>
  <c r="A845" i="30"/>
  <c r="A717" i="30"/>
  <c r="A589" i="30"/>
  <c r="A461" i="30"/>
  <c r="A333" i="30"/>
  <c r="A205" i="30"/>
  <c r="A77" i="30"/>
  <c r="A981" i="30"/>
  <c r="A853" i="30"/>
  <c r="A725" i="30"/>
  <c r="A597" i="30"/>
  <c r="A469" i="30"/>
  <c r="A341" i="30"/>
  <c r="A213" i="30"/>
  <c r="A85" i="30"/>
  <c r="A993" i="30"/>
  <c r="A865" i="30"/>
  <c r="A737" i="30"/>
  <c r="A609" i="30"/>
  <c r="A481" i="30"/>
  <c r="A353" i="30"/>
  <c r="A225" i="30"/>
  <c r="A97" i="30"/>
  <c r="A1009" i="30"/>
  <c r="A881" i="30"/>
  <c r="A753" i="30"/>
  <c r="A625" i="30"/>
  <c r="A497" i="30"/>
  <c r="A369" i="30"/>
  <c r="A241" i="30"/>
  <c r="A113" i="30"/>
  <c r="A1017" i="30"/>
  <c r="A889" i="30"/>
  <c r="A761" i="30"/>
  <c r="A633" i="30"/>
  <c r="A505" i="30"/>
  <c r="A377" i="30"/>
  <c r="A249" i="30"/>
  <c r="A121" i="30"/>
  <c r="A1021" i="30"/>
  <c r="A893" i="30"/>
  <c r="A765" i="30"/>
  <c r="A637" i="30"/>
  <c r="A509" i="30"/>
  <c r="A381" i="30"/>
  <c r="A253" i="30"/>
  <c r="A125" i="30"/>
  <c r="C71" i="6"/>
  <c r="A906" i="30"/>
  <c r="A394" i="30"/>
  <c r="A778" i="30"/>
  <c r="A650" i="30"/>
  <c r="A266" i="30"/>
  <c r="A138" i="30"/>
  <c r="A522" i="30"/>
  <c r="A10" i="30"/>
  <c r="A22" i="6"/>
  <c r="B22" i="6" s="1"/>
  <c r="A918" i="30"/>
  <c r="A406" i="30"/>
  <c r="A534" i="30"/>
  <c r="A790" i="30"/>
  <c r="A662" i="30"/>
  <c r="A278" i="30"/>
  <c r="A150" i="30"/>
  <c r="A22" i="30"/>
  <c r="A926" i="30"/>
  <c r="A414" i="30"/>
  <c r="A542" i="30"/>
  <c r="A798" i="30"/>
  <c r="A670" i="30"/>
  <c r="A158" i="30"/>
  <c r="A286" i="30"/>
  <c r="A30" i="30"/>
  <c r="A806" i="30"/>
  <c r="A934" i="30"/>
  <c r="A422" i="30"/>
  <c r="A550" i="30"/>
  <c r="A294" i="30"/>
  <c r="A166" i="30"/>
  <c r="A38" i="30"/>
  <c r="A678" i="30"/>
  <c r="A686" i="30"/>
  <c r="A430" i="30"/>
  <c r="A558" i="30"/>
  <c r="A814" i="30"/>
  <c r="A302" i="30"/>
  <c r="A174" i="30"/>
  <c r="A942" i="30"/>
  <c r="A46" i="30"/>
  <c r="A950" i="30"/>
  <c r="A694" i="30"/>
  <c r="A822" i="30"/>
  <c r="A438" i="30"/>
  <c r="A566" i="30"/>
  <c r="A310" i="30"/>
  <c r="A182" i="30"/>
  <c r="A54" i="30"/>
  <c r="A826" i="30"/>
  <c r="A954" i="30"/>
  <c r="A442" i="30"/>
  <c r="A314" i="30"/>
  <c r="A570" i="30"/>
  <c r="A186" i="30"/>
  <c r="A58" i="30"/>
  <c r="A698" i="30"/>
  <c r="A958" i="30"/>
  <c r="A702" i="30"/>
  <c r="A446" i="30"/>
  <c r="A574" i="30"/>
  <c r="A830" i="30"/>
  <c r="A190" i="30"/>
  <c r="A62" i="30"/>
  <c r="A318" i="30"/>
  <c r="A706" i="30"/>
  <c r="A834" i="30"/>
  <c r="A450" i="30"/>
  <c r="A322" i="30"/>
  <c r="A194" i="30"/>
  <c r="A66" i="30"/>
  <c r="A962" i="30"/>
  <c r="A578" i="30"/>
  <c r="A838" i="30"/>
  <c r="A966" i="30"/>
  <c r="A454" i="30"/>
  <c r="A710" i="30"/>
  <c r="A582" i="30"/>
  <c r="A326" i="30"/>
  <c r="A198" i="30"/>
  <c r="A70" i="30"/>
  <c r="A970" i="30"/>
  <c r="A714" i="30"/>
  <c r="A842" i="30"/>
  <c r="A458" i="30"/>
  <c r="A330" i="30"/>
  <c r="A202" i="30"/>
  <c r="A74" i="30"/>
  <c r="A586" i="30"/>
  <c r="A718" i="30"/>
  <c r="A846" i="30"/>
  <c r="A974" i="30"/>
  <c r="A590" i="30"/>
  <c r="A462" i="30"/>
  <c r="A334" i="30"/>
  <c r="A206" i="30"/>
  <c r="A78" i="30"/>
  <c r="A850" i="30"/>
  <c r="A978" i="30"/>
  <c r="A466" i="30"/>
  <c r="A338" i="30"/>
  <c r="A722" i="30"/>
  <c r="A210" i="30"/>
  <c r="A82" i="30"/>
  <c r="A594" i="30"/>
  <c r="A982" i="30"/>
  <c r="A726" i="30"/>
  <c r="A598" i="30"/>
  <c r="A854" i="30"/>
  <c r="A470" i="30"/>
  <c r="A342" i="30"/>
  <c r="A214" i="30"/>
  <c r="A86" i="30"/>
  <c r="A858" i="30"/>
  <c r="A474" i="30"/>
  <c r="A346" i="30"/>
  <c r="A730" i="30"/>
  <c r="A986" i="30"/>
  <c r="A602" i="30"/>
  <c r="A218" i="30"/>
  <c r="A90" i="30"/>
  <c r="A990" i="30"/>
  <c r="A734" i="30"/>
  <c r="A606" i="30"/>
  <c r="A862" i="30"/>
  <c r="A350" i="30"/>
  <c r="A222" i="30"/>
  <c r="A94" i="30"/>
  <c r="A478" i="30"/>
  <c r="A738" i="30"/>
  <c r="A866" i="30"/>
  <c r="A482" i="30"/>
  <c r="A354" i="30"/>
  <c r="A994" i="30"/>
  <c r="A226" i="30"/>
  <c r="A98" i="30"/>
  <c r="A610" i="30"/>
  <c r="A870" i="30"/>
  <c r="A998" i="30"/>
  <c r="A614" i="30"/>
  <c r="A742" i="30"/>
  <c r="A358" i="30"/>
  <c r="A486" i="30"/>
  <c r="A230" i="30"/>
  <c r="A102" i="30"/>
  <c r="A1002" i="30"/>
  <c r="A490" i="30"/>
  <c r="A362" i="30"/>
  <c r="A746" i="30"/>
  <c r="A234" i="30"/>
  <c r="A106" i="30"/>
  <c r="A874" i="30"/>
  <c r="A618" i="30"/>
  <c r="A750" i="30"/>
  <c r="A622" i="30"/>
  <c r="A878" i="30"/>
  <c r="A1006" i="30"/>
  <c r="A494" i="30"/>
  <c r="A366" i="30"/>
  <c r="A238" i="30"/>
  <c r="A110" i="30"/>
  <c r="A882" i="30"/>
  <c r="A754" i="30"/>
  <c r="A498" i="30"/>
  <c r="A370" i="30"/>
  <c r="A1010" i="30"/>
  <c r="A242" i="30"/>
  <c r="A114" i="30"/>
  <c r="A626" i="30"/>
  <c r="A1014" i="30"/>
  <c r="A758" i="30"/>
  <c r="A886" i="30"/>
  <c r="A630" i="30"/>
  <c r="A502" i="30"/>
  <c r="A374" i="30"/>
  <c r="A246" i="30"/>
  <c r="A118" i="30"/>
  <c r="A890" i="30"/>
  <c r="A1018" i="30"/>
  <c r="A506" i="30"/>
  <c r="A378" i="30"/>
  <c r="A634" i="30"/>
  <c r="A250" i="30"/>
  <c r="A122" i="30"/>
  <c r="A762" i="30"/>
  <c r="A1022" i="30"/>
  <c r="A766" i="30"/>
  <c r="A638" i="30"/>
  <c r="A894" i="30"/>
  <c r="A382" i="30"/>
  <c r="A254" i="30"/>
  <c r="A126" i="30"/>
  <c r="A510" i="30"/>
  <c r="C47" i="6"/>
  <c r="C79" i="6"/>
  <c r="B928" i="30"/>
  <c r="B800" i="30"/>
  <c r="B672" i="30"/>
  <c r="B544" i="30"/>
  <c r="B416" i="30"/>
  <c r="B288" i="30"/>
  <c r="B32" i="30"/>
  <c r="B160" i="30"/>
  <c r="B948" i="30"/>
  <c r="B820" i="30"/>
  <c r="B692" i="30"/>
  <c r="B564" i="30"/>
  <c r="B308" i="30"/>
  <c r="B436" i="30"/>
  <c r="B180" i="30"/>
  <c r="B52" i="30"/>
  <c r="B964" i="30"/>
  <c r="B836" i="30"/>
  <c r="B708" i="30"/>
  <c r="B580" i="30"/>
  <c r="B324" i="30"/>
  <c r="B452" i="30"/>
  <c r="B196" i="30"/>
  <c r="B68" i="30"/>
  <c r="B984" i="30"/>
  <c r="B856" i="30"/>
  <c r="B728" i="30"/>
  <c r="B600" i="30"/>
  <c r="B472" i="30"/>
  <c r="B344" i="30"/>
  <c r="B88" i="30"/>
  <c r="B216" i="30"/>
  <c r="B1000" i="30"/>
  <c r="B872" i="30"/>
  <c r="B744" i="30"/>
  <c r="B616" i="30"/>
  <c r="B488" i="30"/>
  <c r="B360" i="30"/>
  <c r="B104" i="30"/>
  <c r="B232" i="30"/>
  <c r="B1020" i="30"/>
  <c r="B892" i="30"/>
  <c r="B764" i="30"/>
  <c r="B636" i="30"/>
  <c r="B508" i="30"/>
  <c r="B380" i="30"/>
  <c r="B252" i="30"/>
  <c r="B124" i="30"/>
  <c r="C9" i="6"/>
  <c r="B905" i="30"/>
  <c r="B777" i="30"/>
  <c r="B393" i="30"/>
  <c r="B649" i="30"/>
  <c r="B265" i="30"/>
  <c r="B137" i="30"/>
  <c r="B521" i="30"/>
  <c r="B9" i="30"/>
  <c r="A917" i="30"/>
  <c r="A789" i="30"/>
  <c r="A661" i="30"/>
  <c r="A533" i="30"/>
  <c r="A405" i="30"/>
  <c r="A277" i="30"/>
  <c r="A149" i="30"/>
  <c r="A21" i="30"/>
  <c r="A933" i="30"/>
  <c r="A805" i="30"/>
  <c r="A677" i="30"/>
  <c r="A549" i="30"/>
  <c r="A293" i="30"/>
  <c r="A421" i="30"/>
  <c r="A165" i="30"/>
  <c r="A37" i="30"/>
  <c r="A945" i="30"/>
  <c r="A817" i="30"/>
  <c r="A689" i="30"/>
  <c r="A561" i="30"/>
  <c r="A433" i="30"/>
  <c r="A177" i="30"/>
  <c r="A305" i="30"/>
  <c r="A49" i="30"/>
  <c r="A957" i="30"/>
  <c r="A829" i="30"/>
  <c r="A701" i="30"/>
  <c r="A573" i="30"/>
  <c r="A317" i="30"/>
  <c r="A445" i="30"/>
  <c r="A189" i="30"/>
  <c r="A61" i="30"/>
  <c r="A969" i="30"/>
  <c r="A841" i="30"/>
  <c r="A713" i="30"/>
  <c r="A585" i="30"/>
  <c r="A457" i="30"/>
  <c r="A329" i="30"/>
  <c r="A201" i="30"/>
  <c r="A73" i="30"/>
  <c r="A977" i="30"/>
  <c r="A849" i="30"/>
  <c r="A721" i="30"/>
  <c r="A593" i="30"/>
  <c r="A465" i="30"/>
  <c r="A337" i="30"/>
  <c r="A209" i="30"/>
  <c r="A81" i="30"/>
  <c r="A997" i="30"/>
  <c r="A869" i="30"/>
  <c r="A741" i="30"/>
  <c r="A613" i="30"/>
  <c r="A485" i="30"/>
  <c r="A357" i="30"/>
  <c r="A229" i="30"/>
  <c r="A101" i="30"/>
  <c r="C39" i="6"/>
  <c r="C103" i="6"/>
  <c r="A782" i="30"/>
  <c r="A398" i="30"/>
  <c r="A910" i="30"/>
  <c r="A526" i="30"/>
  <c r="A654" i="30"/>
  <c r="A270" i="30"/>
  <c r="A142" i="30"/>
  <c r="A14" i="30"/>
  <c r="A786" i="30"/>
  <c r="A914" i="30"/>
  <c r="A402" i="30"/>
  <c r="A658" i="30"/>
  <c r="A274" i="30"/>
  <c r="A146" i="30"/>
  <c r="A530" i="30"/>
  <c r="A18" i="30"/>
  <c r="A794" i="30"/>
  <c r="A410" i="30"/>
  <c r="A666" i="30"/>
  <c r="A922" i="30"/>
  <c r="A538" i="30"/>
  <c r="A282" i="30"/>
  <c r="A154" i="30"/>
  <c r="A26" i="30"/>
  <c r="A802" i="30"/>
  <c r="A418" i="30"/>
  <c r="A674" i="30"/>
  <c r="A290" i="30"/>
  <c r="A930" i="30"/>
  <c r="A162" i="30"/>
  <c r="A34" i="30"/>
  <c r="A546" i="30"/>
  <c r="A938" i="30"/>
  <c r="A426" i="30"/>
  <c r="A298" i="30"/>
  <c r="A682" i="30"/>
  <c r="A170" i="30"/>
  <c r="A810" i="30"/>
  <c r="A554" i="30"/>
  <c r="A42" i="30"/>
  <c r="A818" i="30"/>
  <c r="A690" i="30"/>
  <c r="A434" i="30"/>
  <c r="A306" i="30"/>
  <c r="A946" i="30"/>
  <c r="A178" i="30"/>
  <c r="A50" i="30"/>
  <c r="A562" i="30"/>
  <c r="B772" i="30"/>
  <c r="B644" i="30"/>
  <c r="B516" i="30"/>
  <c r="B900" i="30"/>
  <c r="B388" i="30"/>
  <c r="B260" i="30"/>
  <c r="B132" i="30"/>
  <c r="B4" i="30"/>
  <c r="B904" i="30"/>
  <c r="B776" i="30"/>
  <c r="B648" i="30"/>
  <c r="B520" i="30"/>
  <c r="B392" i="30"/>
  <c r="B264" i="30"/>
  <c r="B136" i="30"/>
  <c r="B8" i="30"/>
  <c r="C10" i="6"/>
  <c r="B906" i="30"/>
  <c r="B778" i="30"/>
  <c r="B394" i="30"/>
  <c r="B650" i="30"/>
  <c r="B522" i="30"/>
  <c r="B266" i="30"/>
  <c r="B138" i="30"/>
  <c r="B10" i="30"/>
  <c r="B910" i="30"/>
  <c r="B782" i="30"/>
  <c r="B398" i="30"/>
  <c r="B526" i="30"/>
  <c r="B654" i="30"/>
  <c r="B270" i="30"/>
  <c r="B142" i="30"/>
  <c r="B14" i="30"/>
  <c r="B914" i="30"/>
  <c r="B786" i="30"/>
  <c r="B402" i="30"/>
  <c r="B658" i="30"/>
  <c r="B530" i="30"/>
  <c r="B274" i="30"/>
  <c r="B146" i="30"/>
  <c r="B18" i="30"/>
  <c r="B918" i="30"/>
  <c r="B790" i="30"/>
  <c r="B406" i="30"/>
  <c r="B534" i="30"/>
  <c r="B662" i="30"/>
  <c r="B278" i="30"/>
  <c r="B150" i="30"/>
  <c r="B22" i="30"/>
  <c r="B922" i="30"/>
  <c r="B794" i="30"/>
  <c r="B410" i="30"/>
  <c r="B666" i="30"/>
  <c r="B538" i="30"/>
  <c r="B282" i="30"/>
  <c r="B154" i="30"/>
  <c r="B26" i="30"/>
  <c r="B926" i="30"/>
  <c r="B798" i="30"/>
  <c r="B414" i="30"/>
  <c r="B542" i="30"/>
  <c r="B670" i="30"/>
  <c r="B158" i="30"/>
  <c r="B286" i="30"/>
  <c r="B30" i="30"/>
  <c r="B930" i="30"/>
  <c r="B802" i="30"/>
  <c r="B418" i="30"/>
  <c r="B674" i="30"/>
  <c r="B290" i="30"/>
  <c r="B546" i="30"/>
  <c r="B162" i="30"/>
  <c r="B34" i="30"/>
  <c r="B934" i="30"/>
  <c r="B806" i="30"/>
  <c r="B678" i="30"/>
  <c r="B422" i="30"/>
  <c r="B550" i="30"/>
  <c r="B294" i="30"/>
  <c r="B166" i="30"/>
  <c r="B38" i="30"/>
  <c r="B938" i="30"/>
  <c r="B810" i="30"/>
  <c r="B682" i="30"/>
  <c r="B426" i="30"/>
  <c r="B298" i="30"/>
  <c r="B554" i="30"/>
  <c r="B170" i="30"/>
  <c r="B42" i="30"/>
  <c r="B942" i="30"/>
  <c r="B814" i="30"/>
  <c r="B686" i="30"/>
  <c r="B430" i="30"/>
  <c r="B558" i="30"/>
  <c r="B302" i="30"/>
  <c r="B174" i="30"/>
  <c r="B46" i="30"/>
  <c r="B946" i="30"/>
  <c r="B818" i="30"/>
  <c r="B690" i="30"/>
  <c r="B434" i="30"/>
  <c r="B306" i="30"/>
  <c r="B562" i="30"/>
  <c r="B178" i="30"/>
  <c r="B50" i="30"/>
  <c r="B950" i="30"/>
  <c r="B822" i="30"/>
  <c r="B694" i="30"/>
  <c r="B438" i="30"/>
  <c r="B566" i="30"/>
  <c r="B310" i="30"/>
  <c r="B182" i="30"/>
  <c r="B54" i="30"/>
  <c r="B954" i="30"/>
  <c r="B826" i="30"/>
  <c r="B698" i="30"/>
  <c r="B442" i="30"/>
  <c r="B314" i="30"/>
  <c r="B570" i="30"/>
  <c r="B186" i="30"/>
  <c r="B58" i="30"/>
  <c r="B958" i="30"/>
  <c r="B830" i="30"/>
  <c r="B702" i="30"/>
  <c r="B446" i="30"/>
  <c r="B574" i="30"/>
  <c r="B190" i="30"/>
  <c r="B62" i="30"/>
  <c r="B318" i="30"/>
  <c r="B962" i="30"/>
  <c r="B834" i="30"/>
  <c r="B706" i="30"/>
  <c r="B450" i="30"/>
  <c r="B322" i="30"/>
  <c r="B578" i="30"/>
  <c r="B194" i="30"/>
  <c r="B66" i="30"/>
  <c r="B966" i="30"/>
  <c r="B838" i="30"/>
  <c r="B710" i="30"/>
  <c r="B454" i="30"/>
  <c r="B582" i="30"/>
  <c r="B326" i="30"/>
  <c r="B198" i="30"/>
  <c r="B70" i="30"/>
  <c r="B970" i="30"/>
  <c r="B842" i="30"/>
  <c r="B714" i="30"/>
  <c r="B458" i="30"/>
  <c r="B330" i="30"/>
  <c r="B586" i="30"/>
  <c r="B202" i="30"/>
  <c r="B74" i="30"/>
  <c r="B974" i="30"/>
  <c r="B846" i="30"/>
  <c r="B718" i="30"/>
  <c r="B590" i="30"/>
  <c r="B462" i="30"/>
  <c r="B334" i="30"/>
  <c r="B206" i="30"/>
  <c r="B78" i="30"/>
  <c r="B978" i="30"/>
  <c r="B850" i="30"/>
  <c r="B722" i="30"/>
  <c r="B466" i="30"/>
  <c r="B338" i="30"/>
  <c r="B594" i="30"/>
  <c r="B210" i="30"/>
  <c r="B82" i="30"/>
  <c r="B982" i="30"/>
  <c r="B854" i="30"/>
  <c r="B726" i="30"/>
  <c r="B598" i="30"/>
  <c r="B470" i="30"/>
  <c r="B342" i="30"/>
  <c r="B214" i="30"/>
  <c r="B86" i="30"/>
  <c r="B986" i="30"/>
  <c r="B858" i="30"/>
  <c r="B730" i="30"/>
  <c r="B474" i="30"/>
  <c r="B346" i="30"/>
  <c r="B602" i="30"/>
  <c r="B218" i="30"/>
  <c r="B90" i="30"/>
  <c r="B990" i="30"/>
  <c r="B862" i="30"/>
  <c r="B734" i="30"/>
  <c r="B606" i="30"/>
  <c r="B478" i="30"/>
  <c r="B350" i="30"/>
  <c r="B222" i="30"/>
  <c r="B94" i="30"/>
  <c r="B994" i="30"/>
  <c r="B866" i="30"/>
  <c r="B738" i="30"/>
  <c r="B482" i="30"/>
  <c r="B354" i="30"/>
  <c r="B610" i="30"/>
  <c r="B226" i="30"/>
  <c r="B98" i="30"/>
  <c r="B998" i="30"/>
  <c r="B870" i="30"/>
  <c r="B742" i="30"/>
  <c r="B614" i="30"/>
  <c r="B486" i="30"/>
  <c r="B358" i="30"/>
  <c r="B230" i="30"/>
  <c r="B102" i="30"/>
  <c r="B1002" i="30"/>
  <c r="B874" i="30"/>
  <c r="B746" i="30"/>
  <c r="B490" i="30"/>
  <c r="B362" i="30"/>
  <c r="B618" i="30"/>
  <c r="B234" i="30"/>
  <c r="B106" i="30"/>
  <c r="B1006" i="30"/>
  <c r="B878" i="30"/>
  <c r="B750" i="30"/>
  <c r="B622" i="30"/>
  <c r="B494" i="30"/>
  <c r="B366" i="30"/>
  <c r="B238" i="30"/>
  <c r="B110" i="30"/>
  <c r="B1010" i="30"/>
  <c r="B882" i="30"/>
  <c r="B754" i="30"/>
  <c r="B498" i="30"/>
  <c r="B370" i="30"/>
  <c r="B626" i="30"/>
  <c r="B242" i="30"/>
  <c r="B114" i="30"/>
  <c r="B1014" i="30"/>
  <c r="B886" i="30"/>
  <c r="B758" i="30"/>
  <c r="B630" i="30"/>
  <c r="B502" i="30"/>
  <c r="B374" i="30"/>
  <c r="B246" i="30"/>
  <c r="B118" i="30"/>
  <c r="B1018" i="30"/>
  <c r="B890" i="30"/>
  <c r="B762" i="30"/>
  <c r="B506" i="30"/>
  <c r="B378" i="30"/>
  <c r="B634" i="30"/>
  <c r="B250" i="30"/>
  <c r="B122" i="30"/>
  <c r="B1022" i="30"/>
  <c r="B894" i="30"/>
  <c r="B766" i="30"/>
  <c r="B638" i="30"/>
  <c r="B510" i="30"/>
  <c r="B382" i="30"/>
  <c r="B254" i="30"/>
  <c r="B126" i="30"/>
  <c r="A53" i="6"/>
  <c r="B53" i="6" s="1"/>
  <c r="A85" i="6"/>
  <c r="B85" i="6" s="1"/>
  <c r="A907" i="30"/>
  <c r="A651" i="30"/>
  <c r="A523" i="30"/>
  <c r="A779" i="30"/>
  <c r="A395" i="30"/>
  <c r="A11" i="30"/>
  <c r="A139" i="30"/>
  <c r="A267" i="30"/>
  <c r="A783" i="30"/>
  <c r="A655" i="30"/>
  <c r="A527" i="30"/>
  <c r="A911" i="30"/>
  <c r="A399" i="30"/>
  <c r="A271" i="30"/>
  <c r="A143" i="30"/>
  <c r="A15" i="30"/>
  <c r="A19" i="6"/>
  <c r="A915" i="30"/>
  <c r="A659" i="30"/>
  <c r="A531" i="30"/>
  <c r="A787" i="30"/>
  <c r="A275" i="30"/>
  <c r="A19" i="30"/>
  <c r="A403" i="30"/>
  <c r="A147" i="30"/>
  <c r="A791" i="30"/>
  <c r="A663" i="30"/>
  <c r="A535" i="30"/>
  <c r="A919" i="30"/>
  <c r="A279" i="30"/>
  <c r="A151" i="30"/>
  <c r="A407" i="30"/>
  <c r="A23" i="30"/>
  <c r="A795" i="30"/>
  <c r="A923" i="30"/>
  <c r="A667" i="30"/>
  <c r="A539" i="30"/>
  <c r="A411" i="30"/>
  <c r="A27" i="30"/>
  <c r="A283" i="30"/>
  <c r="A155" i="30"/>
  <c r="A31" i="6"/>
  <c r="D31" i="6" s="1"/>
  <c r="A927" i="30"/>
  <c r="A671" i="30"/>
  <c r="A543" i="30"/>
  <c r="A799" i="30"/>
  <c r="A287" i="30"/>
  <c r="A415" i="30"/>
  <c r="A159" i="30"/>
  <c r="A31" i="30"/>
  <c r="A35" i="6"/>
  <c r="A675" i="30"/>
  <c r="A547" i="30"/>
  <c r="A803" i="30"/>
  <c r="A931" i="30"/>
  <c r="A419" i="30"/>
  <c r="A291" i="30"/>
  <c r="A35" i="30"/>
  <c r="A163" i="30"/>
  <c r="A807" i="30"/>
  <c r="A551" i="30"/>
  <c r="A935" i="30"/>
  <c r="A295" i="30"/>
  <c r="A679" i="30"/>
  <c r="A167" i="30"/>
  <c r="A423" i="30"/>
  <c r="A39" i="30"/>
  <c r="A43" i="6"/>
  <c r="B43" i="6" s="1"/>
  <c r="A939" i="30"/>
  <c r="A683" i="30"/>
  <c r="A555" i="30"/>
  <c r="A811" i="30"/>
  <c r="A299" i="30"/>
  <c r="A427" i="30"/>
  <c r="A43" i="30"/>
  <c r="A171" i="30"/>
  <c r="A815" i="30"/>
  <c r="A559" i="30"/>
  <c r="A687" i="30"/>
  <c r="A303" i="30"/>
  <c r="A943" i="30"/>
  <c r="A431" i="30"/>
  <c r="A175" i="30"/>
  <c r="A47" i="30"/>
  <c r="A51" i="6"/>
  <c r="B51" i="6" s="1"/>
  <c r="A947" i="30"/>
  <c r="A691" i="30"/>
  <c r="A563" i="30"/>
  <c r="A819" i="30"/>
  <c r="A307" i="30"/>
  <c r="A51" i="30"/>
  <c r="A179" i="30"/>
  <c r="A435" i="30"/>
  <c r="A695" i="30"/>
  <c r="A823" i="30"/>
  <c r="A567" i="30"/>
  <c r="A951" i="30"/>
  <c r="A311" i="30"/>
  <c r="A183" i="30"/>
  <c r="A55" i="30"/>
  <c r="A439" i="30"/>
  <c r="A59" i="6"/>
  <c r="A827" i="30"/>
  <c r="A955" i="30"/>
  <c r="A571" i="30"/>
  <c r="A443" i="30"/>
  <c r="A699" i="30"/>
  <c r="A315" i="30"/>
  <c r="A187" i="30"/>
  <c r="A59" i="30"/>
  <c r="A959" i="30"/>
  <c r="A575" i="30"/>
  <c r="A319" i="30"/>
  <c r="A703" i="30"/>
  <c r="A831" i="30"/>
  <c r="A447" i="30"/>
  <c r="A191" i="30"/>
  <c r="A63" i="30"/>
  <c r="A67" i="6"/>
  <c r="D67" i="6" s="1"/>
  <c r="A707" i="30"/>
  <c r="A579" i="30"/>
  <c r="A835" i="30"/>
  <c r="A963" i="30"/>
  <c r="A451" i="30"/>
  <c r="A195" i="30"/>
  <c r="A67" i="30"/>
  <c r="A323" i="30"/>
  <c r="A839" i="30"/>
  <c r="A583" i="30"/>
  <c r="A711" i="30"/>
  <c r="A327" i="30"/>
  <c r="A967" i="30"/>
  <c r="A199" i="30"/>
  <c r="A71" i="30"/>
  <c r="A455" i="30"/>
  <c r="A75" i="6"/>
  <c r="B75" i="6" s="1"/>
  <c r="A971" i="30"/>
  <c r="A715" i="30"/>
  <c r="A587" i="30"/>
  <c r="A459" i="30"/>
  <c r="A843" i="30"/>
  <c r="A331" i="30"/>
  <c r="A203" i="30"/>
  <c r="A75" i="30"/>
  <c r="A847" i="30"/>
  <c r="A591" i="30"/>
  <c r="A463" i="30"/>
  <c r="A975" i="30"/>
  <c r="A335" i="30"/>
  <c r="A207" i="30"/>
  <c r="A79" i="30"/>
  <c r="A719" i="30"/>
  <c r="A83" i="6"/>
  <c r="A979" i="30"/>
  <c r="A723" i="30"/>
  <c r="A595" i="30"/>
  <c r="A467" i="30"/>
  <c r="A339" i="30"/>
  <c r="A83" i="30"/>
  <c r="A851" i="30"/>
  <c r="A211" i="30"/>
  <c r="A727" i="30"/>
  <c r="A855" i="30"/>
  <c r="A599" i="30"/>
  <c r="A471" i="30"/>
  <c r="A343" i="30"/>
  <c r="A215" i="30"/>
  <c r="A87" i="30"/>
  <c r="A983" i="30"/>
  <c r="A91" i="6"/>
  <c r="D91" i="6" s="1"/>
  <c r="A859" i="30"/>
  <c r="A987" i="30"/>
  <c r="A603" i="30"/>
  <c r="A475" i="30"/>
  <c r="A731" i="30"/>
  <c r="A347" i="30"/>
  <c r="A219" i="30"/>
  <c r="A91" i="30"/>
  <c r="A991" i="30"/>
  <c r="A607" i="30"/>
  <c r="A479" i="30"/>
  <c r="A735" i="30"/>
  <c r="A863" i="30"/>
  <c r="A351" i="30"/>
  <c r="A223" i="30"/>
  <c r="A95" i="30"/>
  <c r="A99" i="6"/>
  <c r="A739" i="30"/>
  <c r="A611" i="30"/>
  <c r="A483" i="30"/>
  <c r="A867" i="30"/>
  <c r="A995" i="30"/>
  <c r="A355" i="30"/>
  <c r="A99" i="30"/>
  <c r="A227" i="30"/>
  <c r="A871" i="30"/>
  <c r="A615" i="30"/>
  <c r="A487" i="30"/>
  <c r="A999" i="30"/>
  <c r="A359" i="30"/>
  <c r="A743" i="30"/>
  <c r="A231" i="30"/>
  <c r="A103" i="30"/>
  <c r="A1003" i="30"/>
  <c r="A747" i="30"/>
  <c r="A619" i="30"/>
  <c r="A491" i="30"/>
  <c r="A875" i="30"/>
  <c r="A363" i="30"/>
  <c r="A107" i="30"/>
  <c r="A235" i="30"/>
  <c r="A879" i="30"/>
  <c r="A623" i="30"/>
  <c r="A495" i="30"/>
  <c r="A751" i="30"/>
  <c r="A367" i="30"/>
  <c r="A1007" i="30"/>
  <c r="A239" i="30"/>
  <c r="A111" i="30"/>
  <c r="A1011" i="30"/>
  <c r="A755" i="30"/>
  <c r="A627" i="30"/>
  <c r="A499" i="30"/>
  <c r="A883" i="30"/>
  <c r="A371" i="30"/>
  <c r="A115" i="30"/>
  <c r="A243" i="30"/>
  <c r="A759" i="30"/>
  <c r="A887" i="30"/>
  <c r="A631" i="30"/>
  <c r="A503" i="30"/>
  <c r="A1015" i="30"/>
  <c r="A375" i="30"/>
  <c r="A247" i="30"/>
  <c r="A119" i="30"/>
  <c r="A891" i="30"/>
  <c r="A1019" i="30"/>
  <c r="A635" i="30"/>
  <c r="A507" i="30"/>
  <c r="A379" i="30"/>
  <c r="A123" i="30"/>
  <c r="A251" i="30"/>
  <c r="A763" i="30"/>
  <c r="A1023" i="30"/>
  <c r="A639" i="30"/>
  <c r="A511" i="30"/>
  <c r="A383" i="30"/>
  <c r="A767" i="30"/>
  <c r="A895" i="30"/>
  <c r="A255" i="30"/>
  <c r="A127" i="30"/>
  <c r="A21" i="6"/>
  <c r="C55" i="6"/>
  <c r="C87" i="6"/>
  <c r="A4" i="6"/>
  <c r="B4" i="6" s="1"/>
  <c r="A260" i="30"/>
  <c r="A132" i="30"/>
  <c r="A4" i="30"/>
  <c r="A900" i="30"/>
  <c r="A772" i="30"/>
  <c r="A644" i="30"/>
  <c r="A516" i="30"/>
  <c r="A388" i="30"/>
  <c r="A9" i="6"/>
  <c r="A905" i="30"/>
  <c r="A777" i="30"/>
  <c r="A649" i="30"/>
  <c r="A521" i="30"/>
  <c r="A393" i="30"/>
  <c r="A265" i="30"/>
  <c r="A137" i="30"/>
  <c r="A9" i="30"/>
  <c r="A2" i="6"/>
  <c r="B2" i="6" s="1"/>
  <c r="A386" i="30"/>
  <c r="A258" i="30"/>
  <c r="A130" i="30"/>
  <c r="A642" i="30"/>
  <c r="A770" i="30"/>
  <c r="A514" i="30"/>
  <c r="A2" i="30"/>
  <c r="A898" i="30"/>
  <c r="A774" i="30"/>
  <c r="A518" i="30"/>
  <c r="A390" i="30"/>
  <c r="A6" i="30"/>
  <c r="A262" i="30"/>
  <c r="A134" i="30"/>
  <c r="A646" i="30"/>
  <c r="A902" i="30"/>
  <c r="A3" i="30"/>
  <c r="A131" i="30"/>
  <c r="A899" i="30"/>
  <c r="A771" i="30"/>
  <c r="A643" i="30"/>
  <c r="A515" i="30"/>
  <c r="A387" i="30"/>
  <c r="A259" i="30"/>
  <c r="A8" i="6"/>
  <c r="B8" i="6" s="1"/>
  <c r="A904" i="30"/>
  <c r="A776" i="30"/>
  <c r="A648" i="30"/>
  <c r="A520" i="30"/>
  <c r="A392" i="30"/>
  <c r="A264" i="30"/>
  <c r="A136" i="30"/>
  <c r="A8" i="30"/>
  <c r="A7" i="6"/>
  <c r="B7" i="6" s="1"/>
  <c r="A263" i="30"/>
  <c r="A135" i="30"/>
  <c r="A7" i="30"/>
  <c r="A903" i="30"/>
  <c r="A775" i="30"/>
  <c r="A647" i="30"/>
  <c r="A519" i="30"/>
  <c r="A391" i="30"/>
  <c r="D21" i="6"/>
  <c r="A5" i="6"/>
  <c r="B5" i="6" s="1"/>
  <c r="A901" i="30"/>
  <c r="A773" i="30"/>
  <c r="A645" i="30"/>
  <c r="A517" i="30"/>
  <c r="A389" i="30"/>
  <c r="A261" i="30"/>
  <c r="A133" i="30"/>
  <c r="A5" i="30"/>
  <c r="B31" i="6"/>
  <c r="B20" i="6"/>
  <c r="B35" i="6"/>
  <c r="B11" i="2"/>
  <c r="B14" i="16"/>
  <c r="B14" i="15"/>
  <c r="B14" i="14"/>
  <c r="B36" i="16"/>
  <c r="B36" i="15"/>
  <c r="B36" i="14"/>
  <c r="C36" i="6"/>
  <c r="B64" i="16"/>
  <c r="B64" i="15"/>
  <c r="B64" i="14"/>
  <c r="C64" i="6"/>
  <c r="B88" i="16"/>
  <c r="B88" i="15"/>
  <c r="B88" i="14"/>
  <c r="C88" i="6"/>
  <c r="B112" i="16"/>
  <c r="B112" i="15"/>
  <c r="B112" i="14"/>
  <c r="C112" i="6"/>
  <c r="B128" i="15"/>
  <c r="B128" i="16"/>
  <c r="B128" i="14"/>
  <c r="C128" i="6"/>
  <c r="B4" i="16"/>
  <c r="B4" i="15"/>
  <c r="B4" i="14"/>
  <c r="B8" i="16"/>
  <c r="B8" i="15"/>
  <c r="B8" i="14"/>
  <c r="B11" i="16"/>
  <c r="B11" i="15"/>
  <c r="B11" i="14"/>
  <c r="A15" i="16"/>
  <c r="D15" i="16" s="1"/>
  <c r="A15" i="15"/>
  <c r="D15" i="15" s="1"/>
  <c r="A15" i="14"/>
  <c r="D15" i="14" s="1"/>
  <c r="A18" i="16"/>
  <c r="D18" i="16" s="1"/>
  <c r="A18" i="15"/>
  <c r="D18" i="15" s="1"/>
  <c r="A18" i="14"/>
  <c r="D18" i="14" s="1"/>
  <c r="B23" i="16"/>
  <c r="B23" i="14"/>
  <c r="B23" i="15"/>
  <c r="A26" i="16"/>
  <c r="D26" i="16" s="1"/>
  <c r="A26" i="15"/>
  <c r="D26" i="15" s="1"/>
  <c r="A26" i="14"/>
  <c r="D26" i="14" s="1"/>
  <c r="A29" i="15"/>
  <c r="D29" i="15" s="1"/>
  <c r="A29" i="16"/>
  <c r="D29" i="16" s="1"/>
  <c r="A29" i="14"/>
  <c r="D29" i="14" s="1"/>
  <c r="A33" i="15"/>
  <c r="D33" i="15" s="1"/>
  <c r="A33" i="16"/>
  <c r="D33" i="16" s="1"/>
  <c r="A33" i="14"/>
  <c r="D33" i="14" s="1"/>
  <c r="A37" i="16"/>
  <c r="D37" i="16" s="1"/>
  <c r="A37" i="15"/>
  <c r="D37" i="15" s="1"/>
  <c r="A37" i="14"/>
  <c r="D37" i="14" s="1"/>
  <c r="A41" i="15"/>
  <c r="D41" i="15" s="1"/>
  <c r="A41" i="16"/>
  <c r="D41" i="16" s="1"/>
  <c r="A41" i="14"/>
  <c r="D41" i="14" s="1"/>
  <c r="A45" i="15"/>
  <c r="D45" i="15" s="1"/>
  <c r="A45" i="16"/>
  <c r="D45" i="16" s="1"/>
  <c r="A45" i="14"/>
  <c r="D45" i="14" s="1"/>
  <c r="A49" i="15"/>
  <c r="D49" i="15" s="1"/>
  <c r="A49" i="16"/>
  <c r="D49" i="16" s="1"/>
  <c r="A49" i="14"/>
  <c r="D49" i="14" s="1"/>
  <c r="A53" i="15"/>
  <c r="D53" i="15" s="1"/>
  <c r="A53" i="16"/>
  <c r="D53" i="16" s="1"/>
  <c r="A53" i="14"/>
  <c r="D53" i="14" s="1"/>
  <c r="A57" i="15"/>
  <c r="D57" i="15" s="1"/>
  <c r="A57" i="16"/>
  <c r="D57" i="16" s="1"/>
  <c r="A57" i="14"/>
  <c r="D57" i="14" s="1"/>
  <c r="A61" i="15"/>
  <c r="D61" i="15" s="1"/>
  <c r="A61" i="16"/>
  <c r="D61" i="16" s="1"/>
  <c r="A61" i="14"/>
  <c r="D61" i="14" s="1"/>
  <c r="A65" i="15"/>
  <c r="D65" i="15" s="1"/>
  <c r="A65" i="16"/>
  <c r="D65" i="16" s="1"/>
  <c r="A65" i="14"/>
  <c r="D65" i="14" s="1"/>
  <c r="A69" i="15"/>
  <c r="D69" i="15" s="1"/>
  <c r="A69" i="16"/>
  <c r="D69" i="16" s="1"/>
  <c r="A69" i="14"/>
  <c r="D69" i="14" s="1"/>
  <c r="A73" i="15"/>
  <c r="D73" i="15" s="1"/>
  <c r="A73" i="16"/>
  <c r="D73" i="16" s="1"/>
  <c r="A73" i="14"/>
  <c r="D73" i="14" s="1"/>
  <c r="A77" i="15"/>
  <c r="D77" i="15" s="1"/>
  <c r="A77" i="16"/>
  <c r="D77" i="16" s="1"/>
  <c r="A77" i="14"/>
  <c r="D77" i="14" s="1"/>
  <c r="A81" i="15"/>
  <c r="D81" i="15" s="1"/>
  <c r="A81" i="16"/>
  <c r="D81" i="16" s="1"/>
  <c r="A81" i="14"/>
  <c r="D81" i="14" s="1"/>
  <c r="A85" i="15"/>
  <c r="D85" i="15" s="1"/>
  <c r="A85" i="16"/>
  <c r="D85" i="16" s="1"/>
  <c r="A85" i="14"/>
  <c r="D85" i="14" s="1"/>
  <c r="A89" i="15"/>
  <c r="D89" i="15" s="1"/>
  <c r="A89" i="16"/>
  <c r="D89" i="16" s="1"/>
  <c r="A89" i="14"/>
  <c r="D89" i="14" s="1"/>
  <c r="A93" i="15"/>
  <c r="D93" i="15" s="1"/>
  <c r="A93" i="16"/>
  <c r="D93" i="16" s="1"/>
  <c r="A93" i="14"/>
  <c r="D93" i="14" s="1"/>
  <c r="A97" i="15"/>
  <c r="D97" i="15" s="1"/>
  <c r="A97" i="16"/>
  <c r="D97" i="16" s="1"/>
  <c r="A97" i="14"/>
  <c r="D97" i="14" s="1"/>
  <c r="A101" i="15"/>
  <c r="D101" i="15" s="1"/>
  <c r="A101" i="16"/>
  <c r="D101" i="16" s="1"/>
  <c r="A101" i="14"/>
  <c r="D101" i="14" s="1"/>
  <c r="A105" i="15"/>
  <c r="D105" i="15" s="1"/>
  <c r="A105" i="16"/>
  <c r="D105" i="16" s="1"/>
  <c r="A105" i="14"/>
  <c r="D105" i="14" s="1"/>
  <c r="A105" i="6"/>
  <c r="A109" i="15"/>
  <c r="D109" i="15" s="1"/>
  <c r="A109" i="16"/>
  <c r="D109" i="16" s="1"/>
  <c r="A109" i="14"/>
  <c r="D109" i="14" s="1"/>
  <c r="A109" i="6"/>
  <c r="A113" i="15"/>
  <c r="D113" i="15" s="1"/>
  <c r="A113" i="16"/>
  <c r="D113" i="16" s="1"/>
  <c r="A113" i="14"/>
  <c r="D113" i="14" s="1"/>
  <c r="A113" i="6"/>
  <c r="A117" i="15"/>
  <c r="D117" i="15" s="1"/>
  <c r="A117" i="14"/>
  <c r="D117" i="14" s="1"/>
  <c r="A117" i="16"/>
  <c r="D117" i="16" s="1"/>
  <c r="A117" i="6"/>
  <c r="A121" i="15"/>
  <c r="D121" i="15" s="1"/>
  <c r="A121" i="14"/>
  <c r="D121" i="14" s="1"/>
  <c r="A121" i="16"/>
  <c r="D121" i="16" s="1"/>
  <c r="A121" i="6"/>
  <c r="A125" i="15"/>
  <c r="D125" i="15" s="1"/>
  <c r="A125" i="14"/>
  <c r="D125" i="14" s="1"/>
  <c r="A125" i="16"/>
  <c r="D125" i="16" s="1"/>
  <c r="A125" i="6"/>
  <c r="A129" i="15"/>
  <c r="D129" i="15" s="1"/>
  <c r="A129" i="14"/>
  <c r="D129" i="14" s="1"/>
  <c r="A129" i="16"/>
  <c r="D129" i="16" s="1"/>
  <c r="A129" i="6"/>
  <c r="C14" i="6"/>
  <c r="B21" i="6"/>
  <c r="C23" i="6"/>
  <c r="B30" i="6"/>
  <c r="B37" i="6"/>
  <c r="B45" i="6"/>
  <c r="B61" i="6"/>
  <c r="B69" i="6"/>
  <c r="B77" i="6"/>
  <c r="B93" i="6"/>
  <c r="B101" i="6"/>
  <c r="A11" i="16"/>
  <c r="D11" i="16" s="1"/>
  <c r="A11" i="15"/>
  <c r="D11" i="15" s="1"/>
  <c r="A11" i="14"/>
  <c r="D11" i="14" s="1"/>
  <c r="B40" i="16"/>
  <c r="B40" i="15"/>
  <c r="B40" i="14"/>
  <c r="C40" i="6"/>
  <c r="B52" i="16"/>
  <c r="B52" i="15"/>
  <c r="B52" i="14"/>
  <c r="C52" i="6"/>
  <c r="B68" i="16"/>
  <c r="B68" i="15"/>
  <c r="B68" i="14"/>
  <c r="C68" i="6"/>
  <c r="B84" i="16"/>
  <c r="B84" i="15"/>
  <c r="B84" i="14"/>
  <c r="C84" i="6"/>
  <c r="B96" i="16"/>
  <c r="B96" i="15"/>
  <c r="B96" i="14"/>
  <c r="C96" i="6"/>
  <c r="B108" i="16"/>
  <c r="B108" i="15"/>
  <c r="B108" i="14"/>
  <c r="C108" i="6"/>
  <c r="B124" i="15"/>
  <c r="B124" i="16"/>
  <c r="B124" i="14"/>
  <c r="C124" i="6"/>
  <c r="A3" i="16"/>
  <c r="D3" i="16" s="1"/>
  <c r="A3" i="15"/>
  <c r="D3" i="15" s="1"/>
  <c r="A3" i="14"/>
  <c r="D3" i="14" s="1"/>
  <c r="A5" i="16"/>
  <c r="D5" i="16" s="1"/>
  <c r="A5" i="15"/>
  <c r="D5" i="15" s="1"/>
  <c r="A5" i="14"/>
  <c r="D5" i="14" s="1"/>
  <c r="A9" i="16"/>
  <c r="D9" i="16" s="1"/>
  <c r="A9" i="15"/>
  <c r="D9" i="15" s="1"/>
  <c r="A9" i="14"/>
  <c r="D9" i="14" s="1"/>
  <c r="B15" i="16"/>
  <c r="B15" i="15"/>
  <c r="B15" i="14"/>
  <c r="B18" i="16"/>
  <c r="B18" i="14"/>
  <c r="B18" i="15"/>
  <c r="C18" i="6"/>
  <c r="A21" i="16"/>
  <c r="D21" i="16" s="1"/>
  <c r="A21" i="15"/>
  <c r="D21" i="15" s="1"/>
  <c r="A21" i="14"/>
  <c r="D21" i="14" s="1"/>
  <c r="B26" i="15"/>
  <c r="B26" i="16"/>
  <c r="B26" i="14"/>
  <c r="C26" i="6"/>
  <c r="B29" i="16"/>
  <c r="B29" i="14"/>
  <c r="B29" i="15"/>
  <c r="B33" i="16"/>
  <c r="B33" i="15"/>
  <c r="B33" i="14"/>
  <c r="B37" i="16"/>
  <c r="B37" i="15"/>
  <c r="B37" i="14"/>
  <c r="B41" i="16"/>
  <c r="B41" i="15"/>
  <c r="B41" i="14"/>
  <c r="B45" i="16"/>
  <c r="B45" i="15"/>
  <c r="B45" i="14"/>
  <c r="B49" i="16"/>
  <c r="B49" i="15"/>
  <c r="B49" i="14"/>
  <c r="B53" i="15"/>
  <c r="B53" i="16"/>
  <c r="B53" i="14"/>
  <c r="B57" i="15"/>
  <c r="B57" i="16"/>
  <c r="B57" i="14"/>
  <c r="B61" i="15"/>
  <c r="B61" i="16"/>
  <c r="B61" i="14"/>
  <c r="B65" i="15"/>
  <c r="B65" i="16"/>
  <c r="B65" i="14"/>
  <c r="B69" i="15"/>
  <c r="B69" i="16"/>
  <c r="B69" i="14"/>
  <c r="B73" i="15"/>
  <c r="B73" i="16"/>
  <c r="B73" i="14"/>
  <c r="B77" i="15"/>
  <c r="B77" i="16"/>
  <c r="B77" i="14"/>
  <c r="B81" i="15"/>
  <c r="B81" i="16"/>
  <c r="B81" i="14"/>
  <c r="B85" i="15"/>
  <c r="B85" i="16"/>
  <c r="B85" i="14"/>
  <c r="B89" i="15"/>
  <c r="B89" i="16"/>
  <c r="B89" i="14"/>
  <c r="B93" i="15"/>
  <c r="B93" i="16"/>
  <c r="B93" i="14"/>
  <c r="B97" i="15"/>
  <c r="B97" i="16"/>
  <c r="B97" i="14"/>
  <c r="B101" i="15"/>
  <c r="B101" i="16"/>
  <c r="B101" i="14"/>
  <c r="B105" i="15"/>
  <c r="B105" i="16"/>
  <c r="B105" i="14"/>
  <c r="B109" i="15"/>
  <c r="B109" i="16"/>
  <c r="B109" i="14"/>
  <c r="B113" i="15"/>
  <c r="B113" i="16"/>
  <c r="B113" i="14"/>
  <c r="B117" i="15"/>
  <c r="B117" i="16"/>
  <c r="B117" i="14"/>
  <c r="B121" i="15"/>
  <c r="B121" i="16"/>
  <c r="B121" i="14"/>
  <c r="B125" i="15"/>
  <c r="B125" i="16"/>
  <c r="B125" i="14"/>
  <c r="B129" i="15"/>
  <c r="B129" i="16"/>
  <c r="B129" i="14"/>
  <c r="B10" i="2"/>
  <c r="A26" i="6"/>
  <c r="A33" i="6"/>
  <c r="C37" i="6"/>
  <c r="D37" i="6" s="1"/>
  <c r="C45" i="6"/>
  <c r="D45" i="6" s="1"/>
  <c r="C53" i="6"/>
  <c r="C61" i="6"/>
  <c r="D61" i="6" s="1"/>
  <c r="C69" i="6"/>
  <c r="D69" i="6" s="1"/>
  <c r="C77" i="6"/>
  <c r="D77" i="6" s="1"/>
  <c r="C85" i="6"/>
  <c r="C93" i="6"/>
  <c r="D93" i="6" s="1"/>
  <c r="C101" i="6"/>
  <c r="D101" i="6" s="1"/>
  <c r="B20" i="16"/>
  <c r="B20" i="15"/>
  <c r="B20" i="14"/>
  <c r="C20" i="6"/>
  <c r="A12" i="16"/>
  <c r="D12" i="16" s="1"/>
  <c r="A12" i="14"/>
  <c r="D12" i="14" s="1"/>
  <c r="A12" i="15"/>
  <c r="D12" i="15" s="1"/>
  <c r="A24" i="16"/>
  <c r="D24" i="16" s="1"/>
  <c r="A24" i="15"/>
  <c r="D24" i="15" s="1"/>
  <c r="A24" i="14"/>
  <c r="D24" i="14" s="1"/>
  <c r="A30" i="15"/>
  <c r="D30" i="15" s="1"/>
  <c r="A30" i="16"/>
  <c r="D30" i="16" s="1"/>
  <c r="A30" i="14"/>
  <c r="D30" i="14" s="1"/>
  <c r="A34" i="16"/>
  <c r="D34" i="16" s="1"/>
  <c r="A34" i="15"/>
  <c r="D34" i="15" s="1"/>
  <c r="A34" i="14"/>
  <c r="D34" i="14" s="1"/>
  <c r="A38" i="15"/>
  <c r="D38" i="15" s="1"/>
  <c r="A38" i="16"/>
  <c r="D38" i="16" s="1"/>
  <c r="A38" i="14"/>
  <c r="D38" i="14" s="1"/>
  <c r="A38" i="6"/>
  <c r="A42" i="15"/>
  <c r="D42" i="15" s="1"/>
  <c r="A42" i="16"/>
  <c r="D42" i="16" s="1"/>
  <c r="A42" i="14"/>
  <c r="D42" i="14" s="1"/>
  <c r="A42" i="6"/>
  <c r="A46" i="15"/>
  <c r="D46" i="15" s="1"/>
  <c r="A46" i="16"/>
  <c r="D46" i="16" s="1"/>
  <c r="A46" i="14"/>
  <c r="D46" i="14" s="1"/>
  <c r="A46" i="6"/>
  <c r="A50" i="15"/>
  <c r="D50" i="15" s="1"/>
  <c r="A50" i="16"/>
  <c r="D50" i="16" s="1"/>
  <c r="A50" i="14"/>
  <c r="D50" i="14" s="1"/>
  <c r="A50" i="6"/>
  <c r="A54" i="16"/>
  <c r="D54" i="16" s="1"/>
  <c r="A54" i="15"/>
  <c r="D54" i="15" s="1"/>
  <c r="A54" i="14"/>
  <c r="D54" i="14" s="1"/>
  <c r="A54" i="6"/>
  <c r="A58" i="15"/>
  <c r="D58" i="15" s="1"/>
  <c r="A58" i="16"/>
  <c r="D58" i="16" s="1"/>
  <c r="A58" i="14"/>
  <c r="D58" i="14" s="1"/>
  <c r="A58" i="6"/>
  <c r="A62" i="15"/>
  <c r="D62" i="15" s="1"/>
  <c r="A62" i="16"/>
  <c r="D62" i="16" s="1"/>
  <c r="A62" i="14"/>
  <c r="D62" i="14" s="1"/>
  <c r="A62" i="6"/>
  <c r="A66" i="15"/>
  <c r="D66" i="15" s="1"/>
  <c r="A66" i="16"/>
  <c r="D66" i="16" s="1"/>
  <c r="A66" i="14"/>
  <c r="D66" i="14" s="1"/>
  <c r="A66" i="6"/>
  <c r="A70" i="15"/>
  <c r="D70" i="15" s="1"/>
  <c r="A70" i="16"/>
  <c r="D70" i="16" s="1"/>
  <c r="A70" i="14"/>
  <c r="D70" i="14" s="1"/>
  <c r="A70" i="6"/>
  <c r="A74" i="15"/>
  <c r="D74" i="15" s="1"/>
  <c r="A74" i="16"/>
  <c r="D74" i="16" s="1"/>
  <c r="A74" i="14"/>
  <c r="D74" i="14" s="1"/>
  <c r="A74" i="6"/>
  <c r="A78" i="15"/>
  <c r="D78" i="15" s="1"/>
  <c r="A78" i="16"/>
  <c r="D78" i="16" s="1"/>
  <c r="A78" i="14"/>
  <c r="D78" i="14" s="1"/>
  <c r="A78" i="6"/>
  <c r="A82" i="15"/>
  <c r="D82" i="15" s="1"/>
  <c r="A82" i="16"/>
  <c r="D82" i="16" s="1"/>
  <c r="A82" i="14"/>
  <c r="D82" i="14" s="1"/>
  <c r="A82" i="6"/>
  <c r="A86" i="15"/>
  <c r="D86" i="15" s="1"/>
  <c r="A86" i="16"/>
  <c r="D86" i="16" s="1"/>
  <c r="A86" i="14"/>
  <c r="D86" i="14" s="1"/>
  <c r="A86" i="6"/>
  <c r="A90" i="15"/>
  <c r="D90" i="15" s="1"/>
  <c r="A90" i="16"/>
  <c r="D90" i="16" s="1"/>
  <c r="A90" i="14"/>
  <c r="D90" i="14" s="1"/>
  <c r="A90" i="6"/>
  <c r="A94" i="15"/>
  <c r="D94" i="15" s="1"/>
  <c r="A94" i="16"/>
  <c r="D94" i="16" s="1"/>
  <c r="A94" i="14"/>
  <c r="D94" i="14" s="1"/>
  <c r="A94" i="6"/>
  <c r="A98" i="15"/>
  <c r="D98" i="15" s="1"/>
  <c r="A98" i="16"/>
  <c r="D98" i="16" s="1"/>
  <c r="A98" i="14"/>
  <c r="D98" i="14" s="1"/>
  <c r="A98" i="6"/>
  <c r="A102" i="15"/>
  <c r="D102" i="15" s="1"/>
  <c r="A102" i="16"/>
  <c r="D102" i="16" s="1"/>
  <c r="A102" i="14"/>
  <c r="D102" i="14" s="1"/>
  <c r="A102" i="6"/>
  <c r="A106" i="15"/>
  <c r="D106" i="15" s="1"/>
  <c r="A106" i="16"/>
  <c r="D106" i="16" s="1"/>
  <c r="A106" i="14"/>
  <c r="D106" i="14" s="1"/>
  <c r="A106" i="6"/>
  <c r="A110" i="15"/>
  <c r="D110" i="15" s="1"/>
  <c r="A110" i="16"/>
  <c r="D110" i="16" s="1"/>
  <c r="A110" i="14"/>
  <c r="D110" i="14" s="1"/>
  <c r="A110" i="6"/>
  <c r="A114" i="15"/>
  <c r="D114" i="15" s="1"/>
  <c r="A114" i="16"/>
  <c r="D114" i="16" s="1"/>
  <c r="A114" i="14"/>
  <c r="D114" i="14" s="1"/>
  <c r="A114" i="6"/>
  <c r="A118" i="15"/>
  <c r="D118" i="15" s="1"/>
  <c r="A118" i="16"/>
  <c r="D118" i="16" s="1"/>
  <c r="A118" i="14"/>
  <c r="D118" i="14" s="1"/>
  <c r="A118" i="6"/>
  <c r="A122" i="16"/>
  <c r="D122" i="16" s="1"/>
  <c r="A122" i="15"/>
  <c r="D122" i="15" s="1"/>
  <c r="A122" i="14"/>
  <c r="D122" i="14" s="1"/>
  <c r="A122" i="6"/>
  <c r="A126" i="15"/>
  <c r="D126" i="15" s="1"/>
  <c r="A126" i="16"/>
  <c r="D126" i="16" s="1"/>
  <c r="A126" i="14"/>
  <c r="D126" i="14" s="1"/>
  <c r="A126" i="6"/>
  <c r="A12" i="6"/>
  <c r="A24" i="6"/>
  <c r="C117" i="6"/>
  <c r="B60" i="16"/>
  <c r="B60" i="15"/>
  <c r="B60" i="14"/>
  <c r="C60" i="6"/>
  <c r="B9" i="16"/>
  <c r="B9" i="15"/>
  <c r="B9" i="14"/>
  <c r="A6" i="16"/>
  <c r="D6" i="16" s="1"/>
  <c r="A6" i="15"/>
  <c r="D6" i="15" s="1"/>
  <c r="A6" i="14"/>
  <c r="D6" i="14" s="1"/>
  <c r="B12" i="16"/>
  <c r="B12" i="15"/>
  <c r="B12" i="14"/>
  <c r="B16" i="16"/>
  <c r="B16" i="15"/>
  <c r="B16" i="14"/>
  <c r="A19" i="15"/>
  <c r="D19" i="15" s="1"/>
  <c r="A19" i="16"/>
  <c r="D19" i="16" s="1"/>
  <c r="A19" i="14"/>
  <c r="D19" i="14" s="1"/>
  <c r="B24" i="16"/>
  <c r="B24" i="15"/>
  <c r="B24" i="14"/>
  <c r="C24" i="6"/>
  <c r="A27" i="16"/>
  <c r="D27" i="16" s="1"/>
  <c r="A27" i="14"/>
  <c r="D27" i="14" s="1"/>
  <c r="A27" i="15"/>
  <c r="D27" i="15" s="1"/>
  <c r="B30" i="15"/>
  <c r="B30" i="16"/>
  <c r="B30" i="14"/>
  <c r="C30" i="6"/>
  <c r="D30" i="6" s="1"/>
  <c r="B34" i="16"/>
  <c r="B34" i="15"/>
  <c r="B34" i="14"/>
  <c r="C34" i="6"/>
  <c r="B38" i="15"/>
  <c r="B38" i="16"/>
  <c r="B38" i="14"/>
  <c r="C38" i="6"/>
  <c r="B42" i="16"/>
  <c r="B42" i="15"/>
  <c r="B42" i="14"/>
  <c r="C42" i="6"/>
  <c r="B46" i="16"/>
  <c r="B46" i="15"/>
  <c r="B46" i="14"/>
  <c r="C46" i="6"/>
  <c r="B50" i="16"/>
  <c r="B50" i="15"/>
  <c r="B50" i="14"/>
  <c r="C50" i="6"/>
  <c r="B54" i="16"/>
  <c r="B54" i="15"/>
  <c r="B54" i="14"/>
  <c r="C54" i="6"/>
  <c r="B58" i="16"/>
  <c r="B58" i="15"/>
  <c r="B58" i="14"/>
  <c r="C58" i="6"/>
  <c r="B62" i="16"/>
  <c r="B62" i="15"/>
  <c r="B62" i="14"/>
  <c r="C62" i="6"/>
  <c r="B66" i="16"/>
  <c r="B66" i="15"/>
  <c r="B66" i="14"/>
  <c r="C66" i="6"/>
  <c r="B70" i="16"/>
  <c r="B70" i="15"/>
  <c r="B70" i="14"/>
  <c r="C70" i="6"/>
  <c r="B74" i="15"/>
  <c r="B74" i="16"/>
  <c r="B74" i="14"/>
  <c r="C74" i="6"/>
  <c r="B78" i="15"/>
  <c r="B78" i="16"/>
  <c r="B78" i="14"/>
  <c r="C78" i="6"/>
  <c r="B82" i="15"/>
  <c r="B82" i="16"/>
  <c r="B82" i="14"/>
  <c r="C82" i="6"/>
  <c r="B86" i="15"/>
  <c r="B86" i="16"/>
  <c r="B86" i="14"/>
  <c r="C86" i="6"/>
  <c r="B90" i="15"/>
  <c r="B90" i="16"/>
  <c r="B90" i="14"/>
  <c r="C90" i="6"/>
  <c r="B94" i="15"/>
  <c r="B94" i="16"/>
  <c r="B94" i="14"/>
  <c r="C94" i="6"/>
  <c r="B98" i="15"/>
  <c r="B98" i="16"/>
  <c r="B98" i="14"/>
  <c r="C98" i="6"/>
  <c r="B102" i="15"/>
  <c r="B102" i="16"/>
  <c r="B102" i="14"/>
  <c r="C102" i="6"/>
  <c r="B106" i="15"/>
  <c r="B106" i="16"/>
  <c r="B106" i="14"/>
  <c r="C106" i="6"/>
  <c r="B110" i="15"/>
  <c r="B110" i="16"/>
  <c r="B110" i="14"/>
  <c r="C110" i="6"/>
  <c r="B114" i="15"/>
  <c r="B114" i="16"/>
  <c r="B114" i="14"/>
  <c r="C114" i="6"/>
  <c r="B118" i="16"/>
  <c r="B118" i="15"/>
  <c r="B118" i="14"/>
  <c r="C118" i="6"/>
  <c r="B122" i="16"/>
  <c r="B122" i="15"/>
  <c r="B122" i="14"/>
  <c r="C122" i="6"/>
  <c r="B126" i="16"/>
  <c r="B126" i="15"/>
  <c r="B126" i="14"/>
  <c r="C126" i="6"/>
  <c r="A29" i="6"/>
  <c r="C33" i="6"/>
  <c r="A41" i="6"/>
  <c r="A49" i="6"/>
  <c r="A57" i="6"/>
  <c r="A65" i="6"/>
  <c r="A73" i="6"/>
  <c r="A81" i="6"/>
  <c r="A89" i="6"/>
  <c r="A97" i="6"/>
  <c r="A4" i="16"/>
  <c r="D4" i="16" s="1"/>
  <c r="A4" i="14"/>
  <c r="D4" i="14" s="1"/>
  <c r="A4" i="15"/>
  <c r="D4" i="15" s="1"/>
  <c r="A23" i="16"/>
  <c r="D23" i="16" s="1"/>
  <c r="A23" i="15"/>
  <c r="D23" i="15" s="1"/>
  <c r="A23" i="14"/>
  <c r="D23" i="14" s="1"/>
  <c r="B48" i="16"/>
  <c r="B48" i="15"/>
  <c r="B48" i="14"/>
  <c r="C48" i="6"/>
  <c r="B72" i="16"/>
  <c r="B72" i="15"/>
  <c r="B72" i="14"/>
  <c r="C72" i="6"/>
  <c r="B100" i="16"/>
  <c r="B100" i="15"/>
  <c r="B100" i="14"/>
  <c r="C100" i="6"/>
  <c r="B116" i="15"/>
  <c r="B116" i="16"/>
  <c r="B116" i="14"/>
  <c r="C116" i="6"/>
  <c r="B3" i="16"/>
  <c r="B3" i="15"/>
  <c r="B3" i="14"/>
  <c r="B6" i="16"/>
  <c r="B6" i="15"/>
  <c r="B6" i="14"/>
  <c r="A10" i="16"/>
  <c r="D10" i="16" s="1"/>
  <c r="A10" i="15"/>
  <c r="D10" i="15" s="1"/>
  <c r="A10" i="14"/>
  <c r="D10" i="14" s="1"/>
  <c r="A13" i="16"/>
  <c r="D13" i="16" s="1"/>
  <c r="A13" i="15"/>
  <c r="D13" i="15" s="1"/>
  <c r="A13" i="14"/>
  <c r="D13" i="14" s="1"/>
  <c r="B19" i="16"/>
  <c r="B19" i="15"/>
  <c r="B19" i="14"/>
  <c r="A22" i="16"/>
  <c r="D22" i="16" s="1"/>
  <c r="A22" i="15"/>
  <c r="D22" i="15" s="1"/>
  <c r="A22" i="14"/>
  <c r="D22" i="14" s="1"/>
  <c r="B27" i="16"/>
  <c r="B27" i="15"/>
  <c r="B27" i="14"/>
  <c r="A31" i="16"/>
  <c r="D31" i="16" s="1"/>
  <c r="A31" i="15"/>
  <c r="D31" i="15" s="1"/>
  <c r="A31" i="14"/>
  <c r="D31" i="14" s="1"/>
  <c r="A35" i="16"/>
  <c r="D35" i="16" s="1"/>
  <c r="A35" i="15"/>
  <c r="D35" i="15" s="1"/>
  <c r="A35" i="14"/>
  <c r="D35" i="14" s="1"/>
  <c r="A39" i="16"/>
  <c r="D39" i="16" s="1"/>
  <c r="A39" i="15"/>
  <c r="D39" i="15" s="1"/>
  <c r="A39" i="14"/>
  <c r="D39" i="14" s="1"/>
  <c r="A43" i="16"/>
  <c r="D43" i="16" s="1"/>
  <c r="A43" i="15"/>
  <c r="D43" i="15" s="1"/>
  <c r="A43" i="14"/>
  <c r="D43" i="14" s="1"/>
  <c r="A47" i="16"/>
  <c r="D47" i="16" s="1"/>
  <c r="A47" i="15"/>
  <c r="D47" i="15" s="1"/>
  <c r="A47" i="14"/>
  <c r="D47" i="14" s="1"/>
  <c r="A51" i="16"/>
  <c r="D51" i="16" s="1"/>
  <c r="A51" i="15"/>
  <c r="D51" i="15" s="1"/>
  <c r="A51" i="14"/>
  <c r="D51" i="14" s="1"/>
  <c r="A55" i="16"/>
  <c r="D55" i="16" s="1"/>
  <c r="A55" i="15"/>
  <c r="D55" i="15" s="1"/>
  <c r="A55" i="14"/>
  <c r="D55" i="14" s="1"/>
  <c r="A59" i="16"/>
  <c r="D59" i="16" s="1"/>
  <c r="A59" i="15"/>
  <c r="D59" i="15" s="1"/>
  <c r="A59" i="14"/>
  <c r="D59" i="14" s="1"/>
  <c r="A63" i="16"/>
  <c r="D63" i="16" s="1"/>
  <c r="A63" i="15"/>
  <c r="D63" i="15" s="1"/>
  <c r="A63" i="14"/>
  <c r="D63" i="14" s="1"/>
  <c r="A67" i="16"/>
  <c r="D67" i="16" s="1"/>
  <c r="A67" i="15"/>
  <c r="D67" i="15" s="1"/>
  <c r="A67" i="14"/>
  <c r="D67" i="14" s="1"/>
  <c r="A71" i="16"/>
  <c r="D71" i="16" s="1"/>
  <c r="A71" i="15"/>
  <c r="D71" i="15" s="1"/>
  <c r="A71" i="14"/>
  <c r="D71" i="14" s="1"/>
  <c r="A75" i="16"/>
  <c r="D75" i="16" s="1"/>
  <c r="A75" i="15"/>
  <c r="D75" i="15" s="1"/>
  <c r="A75" i="14"/>
  <c r="D75" i="14" s="1"/>
  <c r="A79" i="16"/>
  <c r="D79" i="16" s="1"/>
  <c r="A79" i="15"/>
  <c r="D79" i="15" s="1"/>
  <c r="A79" i="14"/>
  <c r="D79" i="14" s="1"/>
  <c r="A83" i="16"/>
  <c r="D83" i="16" s="1"/>
  <c r="A83" i="15"/>
  <c r="D83" i="15" s="1"/>
  <c r="A83" i="14"/>
  <c r="D83" i="14" s="1"/>
  <c r="A87" i="16"/>
  <c r="D87" i="16" s="1"/>
  <c r="A87" i="15"/>
  <c r="D87" i="15" s="1"/>
  <c r="A87" i="14"/>
  <c r="D87" i="14" s="1"/>
  <c r="A91" i="16"/>
  <c r="D91" i="16" s="1"/>
  <c r="A91" i="15"/>
  <c r="D91" i="15" s="1"/>
  <c r="A91" i="14"/>
  <c r="D91" i="14" s="1"/>
  <c r="A95" i="16"/>
  <c r="D95" i="16" s="1"/>
  <c r="A95" i="15"/>
  <c r="D95" i="15" s="1"/>
  <c r="A95" i="14"/>
  <c r="D95" i="14" s="1"/>
  <c r="A99" i="16"/>
  <c r="D99" i="16" s="1"/>
  <c r="A99" i="15"/>
  <c r="D99" i="15" s="1"/>
  <c r="A99" i="14"/>
  <c r="D99" i="14" s="1"/>
  <c r="A103" i="16"/>
  <c r="D103" i="16" s="1"/>
  <c r="A103" i="15"/>
  <c r="D103" i="15" s="1"/>
  <c r="A103" i="14"/>
  <c r="D103" i="14" s="1"/>
  <c r="A107" i="16"/>
  <c r="D107" i="16" s="1"/>
  <c r="A107" i="15"/>
  <c r="D107" i="15" s="1"/>
  <c r="A107" i="14"/>
  <c r="D107" i="14" s="1"/>
  <c r="A107" i="6"/>
  <c r="A111" i="16"/>
  <c r="D111" i="16" s="1"/>
  <c r="A111" i="15"/>
  <c r="D111" i="15" s="1"/>
  <c r="A111" i="14"/>
  <c r="D111" i="14" s="1"/>
  <c r="A111" i="6"/>
  <c r="A115" i="16"/>
  <c r="D115" i="16" s="1"/>
  <c r="A115" i="15"/>
  <c r="D115" i="15" s="1"/>
  <c r="A115" i="14"/>
  <c r="D115" i="14" s="1"/>
  <c r="A115" i="6"/>
  <c r="A119" i="15"/>
  <c r="D119" i="15" s="1"/>
  <c r="A119" i="16"/>
  <c r="D119" i="16" s="1"/>
  <c r="A119" i="14"/>
  <c r="D119" i="14" s="1"/>
  <c r="A119" i="6"/>
  <c r="A123" i="15"/>
  <c r="D123" i="15" s="1"/>
  <c r="A123" i="16"/>
  <c r="D123" i="16" s="1"/>
  <c r="A123" i="14"/>
  <c r="D123" i="14" s="1"/>
  <c r="A123" i="6"/>
  <c r="A127" i="15"/>
  <c r="D127" i="15" s="1"/>
  <c r="A127" i="16"/>
  <c r="D127" i="16" s="1"/>
  <c r="A127" i="14"/>
  <c r="D127" i="14" s="1"/>
  <c r="A127" i="6"/>
  <c r="A3" i="6"/>
  <c r="C4" i="6"/>
  <c r="C8" i="6"/>
  <c r="D8" i="6" s="1"/>
  <c r="A11" i="6"/>
  <c r="C12" i="6"/>
  <c r="A15" i="6"/>
  <c r="C16" i="6"/>
  <c r="A27" i="6"/>
  <c r="C105" i="6"/>
  <c r="C121" i="6"/>
  <c r="C125" i="6"/>
  <c r="C129" i="6"/>
  <c r="A8" i="16"/>
  <c r="D8" i="16" s="1"/>
  <c r="A8" i="14"/>
  <c r="D8" i="14" s="1"/>
  <c r="A8" i="15"/>
  <c r="D8" i="15" s="1"/>
  <c r="B28" i="16"/>
  <c r="B28" i="15"/>
  <c r="B28" i="14"/>
  <c r="C28" i="6"/>
  <c r="B76" i="16"/>
  <c r="B76" i="15"/>
  <c r="B76" i="14"/>
  <c r="C76" i="6"/>
  <c r="B5" i="16"/>
  <c r="B5" i="15"/>
  <c r="B5" i="14"/>
  <c r="A16" i="16"/>
  <c r="D16" i="16" s="1"/>
  <c r="A16" i="15"/>
  <c r="D16" i="15" s="1"/>
  <c r="A16" i="14"/>
  <c r="D16" i="14" s="1"/>
  <c r="A2" i="16"/>
  <c r="D2" i="16" s="1"/>
  <c r="A2" i="15"/>
  <c r="D2" i="15" s="1"/>
  <c r="A2" i="14"/>
  <c r="D2" i="14" s="1"/>
  <c r="A7" i="15"/>
  <c r="D7" i="15" s="1"/>
  <c r="A7" i="16"/>
  <c r="D7" i="16" s="1"/>
  <c r="A7" i="14"/>
  <c r="D7" i="14" s="1"/>
  <c r="B10" i="16"/>
  <c r="B10" i="15"/>
  <c r="B10" i="14"/>
  <c r="B13" i="16"/>
  <c r="B13" i="15"/>
  <c r="B13" i="14"/>
  <c r="A17" i="16"/>
  <c r="D17" i="16" s="1"/>
  <c r="A17" i="15"/>
  <c r="D17" i="15" s="1"/>
  <c r="A17" i="14"/>
  <c r="D17" i="14" s="1"/>
  <c r="A17" i="6"/>
  <c r="B22" i="16"/>
  <c r="B22" i="15"/>
  <c r="B22" i="14"/>
  <c r="C22" i="6"/>
  <c r="A25" i="15"/>
  <c r="D25" i="15" s="1"/>
  <c r="A25" i="16"/>
  <c r="D25" i="16" s="1"/>
  <c r="A25" i="14"/>
  <c r="D25" i="14" s="1"/>
  <c r="B31" i="16"/>
  <c r="B31" i="15"/>
  <c r="B31" i="14"/>
  <c r="B35" i="16"/>
  <c r="B35" i="15"/>
  <c r="B35" i="14"/>
  <c r="B39" i="16"/>
  <c r="B39" i="15"/>
  <c r="B39" i="14"/>
  <c r="B43" i="16"/>
  <c r="B43" i="15"/>
  <c r="B43" i="14"/>
  <c r="B47" i="16"/>
  <c r="B47" i="15"/>
  <c r="B47" i="14"/>
  <c r="B51" i="16"/>
  <c r="B51" i="15"/>
  <c r="B51" i="14"/>
  <c r="B55" i="16"/>
  <c r="B55" i="15"/>
  <c r="B55" i="14"/>
  <c r="B59" i="16"/>
  <c r="B59" i="15"/>
  <c r="B59" i="14"/>
  <c r="B63" i="16"/>
  <c r="B63" i="15"/>
  <c r="B63" i="14"/>
  <c r="B67" i="16"/>
  <c r="B67" i="15"/>
  <c r="B67" i="14"/>
  <c r="B71" i="16"/>
  <c r="B71" i="15"/>
  <c r="B71" i="14"/>
  <c r="B75" i="16"/>
  <c r="B75" i="15"/>
  <c r="B75" i="14"/>
  <c r="B79" i="16"/>
  <c r="B79" i="15"/>
  <c r="B79" i="14"/>
  <c r="B83" i="16"/>
  <c r="B83" i="15"/>
  <c r="B83" i="14"/>
  <c r="B87" i="16"/>
  <c r="B87" i="15"/>
  <c r="B87" i="14"/>
  <c r="B91" i="16"/>
  <c r="B91" i="15"/>
  <c r="B91" i="14"/>
  <c r="B95" i="16"/>
  <c r="B95" i="15"/>
  <c r="B95" i="14"/>
  <c r="B99" i="16"/>
  <c r="B99" i="15"/>
  <c r="B99" i="14"/>
  <c r="B103" i="16"/>
  <c r="B103" i="15"/>
  <c r="B103" i="14"/>
  <c r="B107" i="16"/>
  <c r="B107" i="15"/>
  <c r="B107" i="14"/>
  <c r="B111" i="16"/>
  <c r="B111" i="15"/>
  <c r="B111" i="14"/>
  <c r="B115" i="16"/>
  <c r="B115" i="15"/>
  <c r="B115" i="14"/>
  <c r="B119" i="16"/>
  <c r="B119" i="15"/>
  <c r="B119" i="14"/>
  <c r="B123" i="16"/>
  <c r="B123" i="15"/>
  <c r="B123" i="14"/>
  <c r="B127" i="16"/>
  <c r="B127" i="15"/>
  <c r="B127" i="14"/>
  <c r="A18" i="6"/>
  <c r="A25" i="6"/>
  <c r="C29" i="6"/>
  <c r="A34" i="6"/>
  <c r="A39" i="6"/>
  <c r="C41" i="6"/>
  <c r="A47" i="6"/>
  <c r="C49" i="6"/>
  <c r="A55" i="6"/>
  <c r="C57" i="6"/>
  <c r="A63" i="6"/>
  <c r="C65" i="6"/>
  <c r="A71" i="6"/>
  <c r="C73" i="6"/>
  <c r="A79" i="6"/>
  <c r="C81" i="6"/>
  <c r="A87" i="6"/>
  <c r="C89" i="6"/>
  <c r="A95" i="6"/>
  <c r="C97" i="6"/>
  <c r="A103" i="6"/>
  <c r="C115" i="6"/>
  <c r="B32" i="16"/>
  <c r="B32" i="15"/>
  <c r="B32" i="14"/>
  <c r="C32" i="6"/>
  <c r="B44" i="16"/>
  <c r="B44" i="15"/>
  <c r="B44" i="14"/>
  <c r="C44" i="6"/>
  <c r="B56" i="16"/>
  <c r="B56" i="15"/>
  <c r="B56" i="14"/>
  <c r="C56" i="6"/>
  <c r="B80" i="16"/>
  <c r="B80" i="15"/>
  <c r="B80" i="14"/>
  <c r="C80" i="6"/>
  <c r="B92" i="16"/>
  <c r="B92" i="15"/>
  <c r="B92" i="14"/>
  <c r="C92" i="6"/>
  <c r="B104" i="16"/>
  <c r="B104" i="15"/>
  <c r="B104" i="14"/>
  <c r="C104" i="6"/>
  <c r="B120" i="15"/>
  <c r="B120" i="16"/>
  <c r="B120" i="14"/>
  <c r="C120" i="6"/>
  <c r="B21" i="16"/>
  <c r="B21" i="15"/>
  <c r="B21" i="14"/>
  <c r="B2" i="16"/>
  <c r="B2" i="15"/>
  <c r="B2" i="14"/>
  <c r="B7" i="16"/>
  <c r="B7" i="15"/>
  <c r="B7" i="14"/>
  <c r="A14" i="16"/>
  <c r="D14" i="16" s="1"/>
  <c r="A14" i="15"/>
  <c r="D14" i="15" s="1"/>
  <c r="A14" i="14"/>
  <c r="D14" i="14" s="1"/>
  <c r="B17" i="16"/>
  <c r="B17" i="15"/>
  <c r="B17" i="14"/>
  <c r="A20" i="16"/>
  <c r="D20" i="16" s="1"/>
  <c r="A20" i="15"/>
  <c r="D20" i="15" s="1"/>
  <c r="A20" i="14"/>
  <c r="D20" i="14" s="1"/>
  <c r="B25" i="16"/>
  <c r="B25" i="14"/>
  <c r="B25" i="15"/>
  <c r="A28" i="16"/>
  <c r="D28" i="16" s="1"/>
  <c r="A28" i="15"/>
  <c r="D28" i="15" s="1"/>
  <c r="A28" i="14"/>
  <c r="D28" i="14" s="1"/>
  <c r="A32" i="16"/>
  <c r="D32" i="16" s="1"/>
  <c r="A32" i="15"/>
  <c r="D32" i="15" s="1"/>
  <c r="A32" i="14"/>
  <c r="D32" i="14" s="1"/>
  <c r="A36" i="16"/>
  <c r="D36" i="16" s="1"/>
  <c r="A36" i="15"/>
  <c r="D36" i="15" s="1"/>
  <c r="A36" i="14"/>
  <c r="D36" i="14" s="1"/>
  <c r="A40" i="16"/>
  <c r="D40" i="16" s="1"/>
  <c r="A40" i="15"/>
  <c r="D40" i="15" s="1"/>
  <c r="A40" i="14"/>
  <c r="D40" i="14" s="1"/>
  <c r="A40" i="6"/>
  <c r="A44" i="16"/>
  <c r="D44" i="16" s="1"/>
  <c r="A44" i="15"/>
  <c r="D44" i="15" s="1"/>
  <c r="A44" i="14"/>
  <c r="D44" i="14" s="1"/>
  <c r="A44" i="6"/>
  <c r="A48" i="16"/>
  <c r="D48" i="16" s="1"/>
  <c r="A48" i="15"/>
  <c r="D48" i="15" s="1"/>
  <c r="A48" i="14"/>
  <c r="D48" i="14" s="1"/>
  <c r="A48" i="6"/>
  <c r="A52" i="16"/>
  <c r="D52" i="16" s="1"/>
  <c r="A52" i="15"/>
  <c r="D52" i="15" s="1"/>
  <c r="A52" i="14"/>
  <c r="D52" i="14" s="1"/>
  <c r="A52" i="6"/>
  <c r="A56" i="16"/>
  <c r="D56" i="16" s="1"/>
  <c r="A56" i="15"/>
  <c r="D56" i="15" s="1"/>
  <c r="A56" i="14"/>
  <c r="D56" i="14" s="1"/>
  <c r="A56" i="6"/>
  <c r="A60" i="16"/>
  <c r="D60" i="16" s="1"/>
  <c r="A60" i="15"/>
  <c r="D60" i="15" s="1"/>
  <c r="A60" i="14"/>
  <c r="D60" i="14" s="1"/>
  <c r="A60" i="6"/>
  <c r="A64" i="16"/>
  <c r="D64" i="16" s="1"/>
  <c r="A64" i="15"/>
  <c r="D64" i="15" s="1"/>
  <c r="A64" i="14"/>
  <c r="D64" i="14" s="1"/>
  <c r="A64" i="6"/>
  <c r="A68" i="16"/>
  <c r="D68" i="16" s="1"/>
  <c r="A68" i="15"/>
  <c r="D68" i="15" s="1"/>
  <c r="A68" i="14"/>
  <c r="D68" i="14" s="1"/>
  <c r="A68" i="6"/>
  <c r="A72" i="16"/>
  <c r="D72" i="16" s="1"/>
  <c r="A72" i="15"/>
  <c r="D72" i="15" s="1"/>
  <c r="A72" i="14"/>
  <c r="D72" i="14" s="1"/>
  <c r="A72" i="6"/>
  <c r="A76" i="16"/>
  <c r="D76" i="16" s="1"/>
  <c r="A76" i="15"/>
  <c r="D76" i="15" s="1"/>
  <c r="A76" i="14"/>
  <c r="D76" i="14" s="1"/>
  <c r="A76" i="6"/>
  <c r="A80" i="16"/>
  <c r="D80" i="16" s="1"/>
  <c r="A80" i="15"/>
  <c r="D80" i="15" s="1"/>
  <c r="A80" i="14"/>
  <c r="D80" i="14" s="1"/>
  <c r="A80" i="6"/>
  <c r="A84" i="16"/>
  <c r="D84" i="16" s="1"/>
  <c r="A84" i="15"/>
  <c r="D84" i="15" s="1"/>
  <c r="A84" i="14"/>
  <c r="D84" i="14" s="1"/>
  <c r="A84" i="6"/>
  <c r="A88" i="16"/>
  <c r="D88" i="16" s="1"/>
  <c r="A88" i="15"/>
  <c r="D88" i="15" s="1"/>
  <c r="A88" i="14"/>
  <c r="D88" i="14" s="1"/>
  <c r="A88" i="6"/>
  <c r="A92" i="16"/>
  <c r="D92" i="16" s="1"/>
  <c r="A92" i="15"/>
  <c r="D92" i="15" s="1"/>
  <c r="A92" i="14"/>
  <c r="D92" i="14" s="1"/>
  <c r="A92" i="6"/>
  <c r="A96" i="15"/>
  <c r="D96" i="15" s="1"/>
  <c r="A96" i="16"/>
  <c r="D96" i="16" s="1"/>
  <c r="A96" i="14"/>
  <c r="D96" i="14" s="1"/>
  <c r="A96" i="6"/>
  <c r="A100" i="15"/>
  <c r="D100" i="15" s="1"/>
  <c r="A100" i="16"/>
  <c r="D100" i="16" s="1"/>
  <c r="A100" i="14"/>
  <c r="D100" i="14" s="1"/>
  <c r="A100" i="6"/>
  <c r="A104" i="15"/>
  <c r="D104" i="15" s="1"/>
  <c r="A104" i="16"/>
  <c r="D104" i="16" s="1"/>
  <c r="A104" i="14"/>
  <c r="D104" i="14" s="1"/>
  <c r="A104" i="6"/>
  <c r="A108" i="15"/>
  <c r="D108" i="15" s="1"/>
  <c r="A108" i="16"/>
  <c r="D108" i="16" s="1"/>
  <c r="A108" i="14"/>
  <c r="D108" i="14" s="1"/>
  <c r="A108" i="6"/>
  <c r="A112" i="15"/>
  <c r="D112" i="15" s="1"/>
  <c r="A112" i="16"/>
  <c r="D112" i="16" s="1"/>
  <c r="A112" i="14"/>
  <c r="D112" i="14" s="1"/>
  <c r="A112" i="6"/>
  <c r="A116" i="15"/>
  <c r="D116" i="15" s="1"/>
  <c r="A116" i="16"/>
  <c r="D116" i="16" s="1"/>
  <c r="A116" i="14"/>
  <c r="D116" i="14" s="1"/>
  <c r="A116" i="6"/>
  <c r="A120" i="15"/>
  <c r="D120" i="15" s="1"/>
  <c r="A120" i="16"/>
  <c r="D120" i="16" s="1"/>
  <c r="A120" i="14"/>
  <c r="D120" i="14" s="1"/>
  <c r="A120" i="6"/>
  <c r="A124" i="15"/>
  <c r="D124" i="15" s="1"/>
  <c r="A124" i="16"/>
  <c r="D124" i="16" s="1"/>
  <c r="A124" i="14"/>
  <c r="D124" i="14" s="1"/>
  <c r="A124" i="6"/>
  <c r="A128" i="15"/>
  <c r="D128" i="15" s="1"/>
  <c r="A128" i="16"/>
  <c r="D128" i="16" s="1"/>
  <c r="A128" i="14"/>
  <c r="D128" i="14" s="1"/>
  <c r="A128" i="6"/>
  <c r="C3" i="6"/>
  <c r="A6" i="6"/>
  <c r="C7" i="6"/>
  <c r="A10" i="6"/>
  <c r="C11" i="6"/>
  <c r="A14" i="6"/>
  <c r="C15" i="6"/>
  <c r="A23" i="6"/>
  <c r="C27" i="6"/>
  <c r="A32" i="6"/>
  <c r="C109" i="6"/>
  <c r="J54" i="11"/>
  <c r="B55" i="11" s="1"/>
  <c r="R49" i="11"/>
  <c r="R41" i="11"/>
  <c r="R47" i="11"/>
  <c r="R54" i="11"/>
  <c r="R52" i="11"/>
  <c r="R40" i="11"/>
  <c r="R39" i="11"/>
  <c r="R45" i="11"/>
  <c r="R43" i="11"/>
  <c r="R42" i="11"/>
  <c r="R38" i="11"/>
  <c r="R46" i="11"/>
  <c r="R44" i="11"/>
  <c r="R48" i="11"/>
  <c r="O38" i="11"/>
  <c r="P44" i="11"/>
  <c r="O45" i="11"/>
  <c r="P46" i="11"/>
  <c r="O47" i="11"/>
  <c r="P48" i="11"/>
  <c r="Q49" i="11"/>
  <c r="K48" i="11"/>
  <c r="K54" i="11"/>
  <c r="K46" i="11"/>
  <c r="P38" i="11"/>
  <c r="O39" i="11"/>
  <c r="O43" i="11"/>
  <c r="Q44" i="11"/>
  <c r="P45" i="11"/>
  <c r="Q46" i="11"/>
  <c r="P47" i="11"/>
  <c r="Q38" i="11"/>
  <c r="P39" i="11"/>
  <c r="O40" i="11"/>
  <c r="P42" i="11"/>
  <c r="Q43" i="11"/>
  <c r="Q45" i="11"/>
  <c r="M54" i="11"/>
  <c r="M46" i="11"/>
  <c r="M52" i="11"/>
  <c r="M44" i="11"/>
  <c r="P40" i="11"/>
  <c r="O41" i="11"/>
  <c r="O52" i="11"/>
  <c r="O44" i="11"/>
  <c r="O50" i="11"/>
  <c r="O42" i="11"/>
  <c r="P51" i="11"/>
  <c r="P43" i="11"/>
  <c r="P49" i="11"/>
  <c r="P41" i="11"/>
  <c r="P50" i="11"/>
  <c r="Q50" i="11"/>
  <c r="Q42" i="11"/>
  <c r="Q48" i="11"/>
  <c r="H55" i="11"/>
  <c r="T123" i="11" s="1"/>
  <c r="T77" i="12"/>
  <c r="J54" i="12"/>
  <c r="E55" i="12"/>
  <c r="Q100" i="12" s="1"/>
  <c r="H55" i="12"/>
  <c r="T123" i="12" s="1"/>
  <c r="I55" i="12"/>
  <c r="U123" i="12" s="1"/>
  <c r="L38" i="12"/>
  <c r="P42" i="12"/>
  <c r="L46" i="12"/>
  <c r="P50" i="12"/>
  <c r="N52" i="12"/>
  <c r="L54" i="12"/>
  <c r="C55" i="12"/>
  <c r="U77" i="12"/>
  <c r="H214" i="17"/>
  <c r="H208" i="17"/>
  <c r="L39" i="12"/>
  <c r="P43" i="12"/>
  <c r="L47" i="12"/>
  <c r="P51" i="12"/>
  <c r="O123" i="12"/>
  <c r="L40" i="12"/>
  <c r="P44" i="12"/>
  <c r="L48" i="12"/>
  <c r="P52" i="12"/>
  <c r="N54" i="12"/>
  <c r="O77" i="12"/>
  <c r="U100" i="12"/>
  <c r="P38" i="12"/>
  <c r="L42" i="12"/>
  <c r="P46" i="12"/>
  <c r="L50" i="12"/>
  <c r="R52" i="12"/>
  <c r="P54" i="12"/>
  <c r="G55" i="12"/>
  <c r="S77" i="12" s="1"/>
  <c r="P39" i="12"/>
  <c r="L43" i="12"/>
  <c r="P47" i="12"/>
  <c r="L51" i="12"/>
  <c r="Q54" i="12"/>
  <c r="O100" i="12"/>
  <c r="Q123" i="12"/>
  <c r="P40" i="12"/>
  <c r="L44" i="12"/>
  <c r="R54" i="12"/>
  <c r="N468" i="17"/>
  <c r="C467" i="17" s="1"/>
  <c r="N488" i="17"/>
  <c r="C487" i="17" s="1"/>
  <c r="N448" i="17"/>
  <c r="C447" i="17" s="1"/>
  <c r="N425" i="17"/>
  <c r="C425" i="17" s="1"/>
  <c r="N405" i="17"/>
  <c r="N385" i="17"/>
  <c r="C385" i="17" s="1"/>
  <c r="N363" i="17"/>
  <c r="C363" i="17" s="1"/>
  <c r="N343" i="17"/>
  <c r="C343" i="17" s="1"/>
  <c r="C226" i="17"/>
  <c r="C162" i="17"/>
  <c r="N323" i="17"/>
  <c r="C323" i="17" s="1"/>
  <c r="C141" i="17"/>
  <c r="C120" i="17"/>
  <c r="N489" i="17"/>
  <c r="C488" i="17" s="1"/>
  <c r="N449" i="17"/>
  <c r="C448" i="17" s="1"/>
  <c r="N469" i="17"/>
  <c r="C468" i="17" s="1"/>
  <c r="N426" i="17"/>
  <c r="C426" i="17" s="1"/>
  <c r="N406" i="17"/>
  <c r="C406" i="17" s="1"/>
  <c r="N386" i="17"/>
  <c r="C386" i="17" s="1"/>
  <c r="N364" i="17"/>
  <c r="C364" i="17" s="1"/>
  <c r="N344" i="17"/>
  <c r="C344" i="17" s="1"/>
  <c r="N324" i="17"/>
  <c r="C324" i="17" s="1"/>
  <c r="C227" i="17"/>
  <c r="C163" i="17"/>
  <c r="C121" i="17"/>
  <c r="C142" i="17"/>
  <c r="N470" i="17"/>
  <c r="C469" i="17" s="1"/>
  <c r="N450" i="17"/>
  <c r="C449" i="17" s="1"/>
  <c r="N427" i="17"/>
  <c r="C427" i="17" s="1"/>
  <c r="N407" i="17"/>
  <c r="C407" i="17" s="1"/>
  <c r="N490" i="17"/>
  <c r="C489" i="17" s="1"/>
  <c r="N387" i="17"/>
  <c r="C387" i="17" s="1"/>
  <c r="N365" i="17"/>
  <c r="C365" i="17" s="1"/>
  <c r="N345" i="17"/>
  <c r="C345" i="17" s="1"/>
  <c r="N325" i="17"/>
  <c r="C325" i="17" s="1"/>
  <c r="C228" i="17"/>
  <c r="C164" i="17"/>
  <c r="C122" i="17"/>
  <c r="C143" i="17"/>
  <c r="N471" i="17"/>
  <c r="C470" i="17" s="1"/>
  <c r="N491" i="17"/>
  <c r="C490" i="17" s="1"/>
  <c r="N451" i="17"/>
  <c r="C450" i="17" s="1"/>
  <c r="N428" i="17"/>
  <c r="C428" i="17" s="1"/>
  <c r="N408" i="17"/>
  <c r="C408" i="17" s="1"/>
  <c r="N388" i="17"/>
  <c r="C388" i="17" s="1"/>
  <c r="N366" i="17"/>
  <c r="C366" i="17" s="1"/>
  <c r="N346" i="17"/>
  <c r="C346" i="17" s="1"/>
  <c r="N326" i="17"/>
  <c r="C326" i="17" s="1"/>
  <c r="C229" i="17"/>
  <c r="C208" i="17"/>
  <c r="C165" i="17"/>
  <c r="C144" i="17"/>
  <c r="C123" i="17"/>
  <c r="N452" i="17"/>
  <c r="C451" i="17" s="1"/>
  <c r="N492" i="17"/>
  <c r="C491" i="17" s="1"/>
  <c r="N472" i="17"/>
  <c r="C471" i="17" s="1"/>
  <c r="N429" i="17"/>
  <c r="C429" i="17" s="1"/>
  <c r="N409" i="17"/>
  <c r="C409" i="17" s="1"/>
  <c r="N389" i="17"/>
  <c r="C389" i="17" s="1"/>
  <c r="N367" i="17"/>
  <c r="C367" i="17" s="1"/>
  <c r="N347" i="17"/>
  <c r="C347" i="17" s="1"/>
  <c r="N327" i="17"/>
  <c r="C327" i="17" s="1"/>
  <c r="C230" i="17"/>
  <c r="C209" i="17"/>
  <c r="C188" i="17"/>
  <c r="C166" i="17"/>
  <c r="C145" i="17"/>
  <c r="C124" i="17"/>
  <c r="N493" i="17"/>
  <c r="C492" i="17" s="1"/>
  <c r="N453" i="17"/>
  <c r="C452" i="17" s="1"/>
  <c r="N473" i="17"/>
  <c r="C472" i="17" s="1"/>
  <c r="N430" i="17"/>
  <c r="C430" i="17" s="1"/>
  <c r="N410" i="17"/>
  <c r="C410" i="17" s="1"/>
  <c r="N390" i="17"/>
  <c r="C390" i="17" s="1"/>
  <c r="N368" i="17"/>
  <c r="C368" i="17" s="1"/>
  <c r="N348" i="17"/>
  <c r="C348" i="17" s="1"/>
  <c r="N328" i="17"/>
  <c r="C328" i="17" s="1"/>
  <c r="C231" i="17"/>
  <c r="C210" i="17"/>
  <c r="C189" i="17"/>
  <c r="C167" i="17"/>
  <c r="C146" i="17"/>
  <c r="C125" i="17"/>
  <c r="N474" i="17"/>
  <c r="C473" i="17" s="1"/>
  <c r="N454" i="17"/>
  <c r="C453" i="17" s="1"/>
  <c r="N431" i="17"/>
  <c r="C431" i="17" s="1"/>
  <c r="N494" i="17"/>
  <c r="C493" i="17" s="1"/>
  <c r="N391" i="17"/>
  <c r="C391" i="17" s="1"/>
  <c r="N369" i="17"/>
  <c r="C369" i="17" s="1"/>
  <c r="N411" i="17"/>
  <c r="C411" i="17" s="1"/>
  <c r="N349" i="17"/>
  <c r="C349" i="17" s="1"/>
  <c r="N329" i="17"/>
  <c r="C329" i="17" s="1"/>
  <c r="C232" i="17"/>
  <c r="C211" i="17"/>
  <c r="C168" i="17"/>
  <c r="C126" i="17"/>
  <c r="C147" i="17"/>
  <c r="N475" i="17"/>
  <c r="C474" i="17" s="1"/>
  <c r="N495" i="17"/>
  <c r="C494" i="17" s="1"/>
  <c r="N455" i="17"/>
  <c r="C454" i="17" s="1"/>
  <c r="N432" i="17"/>
  <c r="C432" i="17" s="1"/>
  <c r="N412" i="17"/>
  <c r="C412" i="17" s="1"/>
  <c r="N370" i="17"/>
  <c r="C370" i="17" s="1"/>
  <c r="N392" i="17"/>
  <c r="C392" i="17" s="1"/>
  <c r="N350" i="17"/>
  <c r="C350" i="17" s="1"/>
  <c r="N330" i="17"/>
  <c r="C330" i="17" s="1"/>
  <c r="C233" i="17"/>
  <c r="C212" i="17"/>
  <c r="C169" i="17"/>
  <c r="C148" i="17"/>
  <c r="C127" i="17"/>
  <c r="N456" i="17"/>
  <c r="C455" i="17" s="1"/>
  <c r="N496" i="17"/>
  <c r="C495" i="17" s="1"/>
  <c r="N433" i="17"/>
  <c r="C433" i="17" s="1"/>
  <c r="N413" i="17"/>
  <c r="C413" i="17" s="1"/>
  <c r="N476" i="17"/>
  <c r="C475" i="17" s="1"/>
  <c r="N371" i="17"/>
  <c r="C371" i="17" s="1"/>
  <c r="N393" i="17"/>
  <c r="C393" i="17" s="1"/>
  <c r="N351" i="17"/>
  <c r="C351" i="17" s="1"/>
  <c r="N331" i="17"/>
  <c r="C331" i="17" s="1"/>
  <c r="C234" i="17"/>
  <c r="C170" i="17"/>
  <c r="C149" i="17"/>
  <c r="C128" i="17"/>
  <c r="N497" i="17"/>
  <c r="C496" i="17" s="1"/>
  <c r="N457" i="17"/>
  <c r="C456" i="17" s="1"/>
  <c r="N477" i="17"/>
  <c r="C476" i="17" s="1"/>
  <c r="N434" i="17"/>
  <c r="C434" i="17" s="1"/>
  <c r="N414" i="17"/>
  <c r="C414" i="17" s="1"/>
  <c r="N394" i="17"/>
  <c r="C394" i="17" s="1"/>
  <c r="N372" i="17"/>
  <c r="C372" i="17" s="1"/>
  <c r="N352" i="17"/>
  <c r="C352" i="17" s="1"/>
  <c r="N332" i="17"/>
  <c r="C332" i="17" s="1"/>
  <c r="C235" i="17"/>
  <c r="C214" i="17"/>
  <c r="C171" i="17"/>
  <c r="C150" i="17"/>
  <c r="C129" i="17"/>
  <c r="N478" i="17"/>
  <c r="C477" i="17" s="1"/>
  <c r="N458" i="17"/>
  <c r="C457" i="17" s="1"/>
  <c r="N498" i="17"/>
  <c r="C497" i="17" s="1"/>
  <c r="N435" i="17"/>
  <c r="C435" i="17" s="1"/>
  <c r="N395" i="17"/>
  <c r="C395" i="17" s="1"/>
  <c r="N373" i="17"/>
  <c r="C373" i="17" s="1"/>
  <c r="N415" i="17"/>
  <c r="C415" i="17" s="1"/>
  <c r="N353" i="17"/>
  <c r="C353" i="17" s="1"/>
  <c r="N333" i="17"/>
  <c r="C333" i="17" s="1"/>
  <c r="C236" i="17"/>
  <c r="C172" i="17"/>
  <c r="C130" i="17"/>
  <c r="C151" i="17"/>
  <c r="N479" i="17"/>
  <c r="C478" i="17" s="1"/>
  <c r="N499" i="17"/>
  <c r="C498" i="17" s="1"/>
  <c r="N459" i="17"/>
  <c r="C458" i="17" s="1"/>
  <c r="N436" i="17"/>
  <c r="C436" i="17" s="1"/>
  <c r="N416" i="17"/>
  <c r="C416" i="17" s="1"/>
  <c r="N374" i="17"/>
  <c r="C374" i="17" s="1"/>
  <c r="N354" i="17"/>
  <c r="C354" i="17" s="1"/>
  <c r="N396" i="17"/>
  <c r="C396" i="17" s="1"/>
  <c r="N334" i="17"/>
  <c r="C334" i="17" s="1"/>
  <c r="C237" i="17"/>
  <c r="C216" i="17"/>
  <c r="C173" i="17"/>
  <c r="C152" i="17"/>
  <c r="C131" i="17"/>
  <c r="N460" i="17"/>
  <c r="C459" i="17" s="1"/>
  <c r="N500" i="17"/>
  <c r="C499" i="17" s="1"/>
  <c r="N437" i="17"/>
  <c r="C437" i="17" s="1"/>
  <c r="N417" i="17"/>
  <c r="C417" i="17" s="1"/>
  <c r="N480" i="17"/>
  <c r="C479" i="17" s="1"/>
  <c r="N375" i="17"/>
  <c r="C375" i="17" s="1"/>
  <c r="N355" i="17"/>
  <c r="C355" i="17" s="1"/>
  <c r="N397" i="17"/>
  <c r="C397" i="17" s="1"/>
  <c r="N335" i="17"/>
  <c r="C335" i="17" s="1"/>
  <c r="C238" i="17"/>
  <c r="C217" i="17"/>
  <c r="C196" i="17"/>
  <c r="C174" i="17"/>
  <c r="C153" i="17"/>
  <c r="C132" i="17"/>
  <c r="N501" i="17"/>
  <c r="C500" i="17" s="1"/>
  <c r="N461" i="17"/>
  <c r="C460" i="17" s="1"/>
  <c r="N481" i="17"/>
  <c r="C480" i="17" s="1"/>
  <c r="N438" i="17"/>
  <c r="C438" i="17" s="1"/>
  <c r="N418" i="17"/>
  <c r="C418" i="17" s="1"/>
  <c r="N398" i="17"/>
  <c r="C398" i="17" s="1"/>
  <c r="N376" i="17"/>
  <c r="C376" i="17" s="1"/>
  <c r="N356" i="17"/>
  <c r="C356" i="17" s="1"/>
  <c r="N336" i="17"/>
  <c r="C336" i="17" s="1"/>
  <c r="C239" i="17"/>
  <c r="C218" i="17"/>
  <c r="C197" i="17"/>
  <c r="C175" i="17"/>
  <c r="C133" i="17"/>
  <c r="C154" i="17"/>
  <c r="N462" i="17"/>
  <c r="C461" i="17" s="1"/>
  <c r="N439" i="17"/>
  <c r="C439" i="17" s="1"/>
  <c r="N419" i="17"/>
  <c r="C419" i="17" s="1"/>
  <c r="N482" i="17"/>
  <c r="C481" i="17" s="1"/>
  <c r="N399" i="17"/>
  <c r="C399" i="17" s="1"/>
  <c r="N377" i="17"/>
  <c r="C377" i="17" s="1"/>
  <c r="N357" i="17"/>
  <c r="C357" i="17" s="1"/>
  <c r="N502" i="17"/>
  <c r="C501" i="17" s="1"/>
  <c r="N337" i="17"/>
  <c r="C337" i="17" s="1"/>
  <c r="C240" i="17"/>
  <c r="C219" i="17"/>
  <c r="C176" i="17"/>
  <c r="C134" i="17"/>
  <c r="C155" i="17"/>
  <c r="N463" i="17"/>
  <c r="C462" i="17" s="1"/>
  <c r="N483" i="17"/>
  <c r="C482" i="17" s="1"/>
  <c r="N440" i="17"/>
  <c r="C440" i="17" s="1"/>
  <c r="N420" i="17"/>
  <c r="C420" i="17" s="1"/>
  <c r="N503" i="17"/>
  <c r="C502" i="17" s="1"/>
  <c r="N400" i="17"/>
  <c r="C400" i="17" s="1"/>
  <c r="N378" i="17"/>
  <c r="C378" i="17" s="1"/>
  <c r="N358" i="17"/>
  <c r="C358" i="17" s="1"/>
  <c r="N338" i="17"/>
  <c r="C338" i="17" s="1"/>
  <c r="C241" i="17"/>
  <c r="C220" i="17"/>
  <c r="C177" i="17"/>
  <c r="C156" i="17"/>
  <c r="C135" i="17"/>
  <c r="N558" i="17"/>
  <c r="D558" i="17" s="1"/>
  <c r="N553" i="17"/>
  <c r="D553" i="17" s="1"/>
  <c r="N531" i="17"/>
  <c r="D531" i="17" s="1"/>
  <c r="N536" i="17"/>
  <c r="D536" i="17" s="1"/>
  <c r="N541" i="17"/>
  <c r="D541" i="17" s="1"/>
  <c r="N524" i="17"/>
  <c r="D524" i="17" s="1"/>
  <c r="N514" i="17"/>
  <c r="D514" i="17" s="1"/>
  <c r="N548" i="17"/>
  <c r="D548" i="17" s="1"/>
  <c r="N519" i="17"/>
  <c r="D519" i="17" s="1"/>
  <c r="D303" i="17"/>
  <c r="D297" i="17"/>
  <c r="D291" i="17"/>
  <c r="D283" i="17"/>
  <c r="D277" i="17"/>
  <c r="D271" i="17"/>
  <c r="D263" i="17"/>
  <c r="D257" i="17"/>
  <c r="D251" i="17"/>
  <c r="H235" i="17"/>
  <c r="D9" i="17"/>
  <c r="D13" i="17" s="1"/>
  <c r="H163" i="17"/>
  <c r="H236" i="17"/>
  <c r="H228" i="17"/>
  <c r="D17" i="17"/>
  <c r="D21" i="17" s="1"/>
  <c r="H165" i="17"/>
  <c r="H171" i="17"/>
  <c r="H231" i="17"/>
  <c r="H232" i="17"/>
  <c r="H233" i="17"/>
  <c r="H239" i="17"/>
  <c r="H240" i="17"/>
  <c r="H241" i="17"/>
  <c r="H173" i="17"/>
  <c r="C19" i="17"/>
  <c r="B19" i="17"/>
  <c r="H206" i="17" s="1"/>
  <c r="C18" i="17"/>
  <c r="C191" i="17" s="1"/>
  <c r="C20" i="17"/>
  <c r="B195" i="17" s="1"/>
  <c r="T488" i="17"/>
  <c r="I487" i="17" s="1"/>
  <c r="T468" i="17"/>
  <c r="I467" i="17" s="1"/>
  <c r="T448" i="17"/>
  <c r="I447" i="17" s="1"/>
  <c r="T405" i="17"/>
  <c r="T425" i="17"/>
  <c r="I425" i="17" s="1"/>
  <c r="T385" i="17"/>
  <c r="I385" i="17" s="1"/>
  <c r="T363" i="17"/>
  <c r="I363" i="17" s="1"/>
  <c r="T343" i="17"/>
  <c r="I343" i="17" s="1"/>
  <c r="T323" i="17"/>
  <c r="I323" i="17" s="1"/>
  <c r="I226" i="17"/>
  <c r="I205" i="17"/>
  <c r="I162" i="17"/>
  <c r="I120" i="17"/>
  <c r="I141" i="17"/>
  <c r="T489" i="17"/>
  <c r="I488" i="17" s="1"/>
  <c r="T469" i="17"/>
  <c r="I468" i="17" s="1"/>
  <c r="T449" i="17"/>
  <c r="I448" i="17" s="1"/>
  <c r="T406" i="17"/>
  <c r="I406" i="17" s="1"/>
  <c r="T426" i="17"/>
  <c r="I426" i="17" s="1"/>
  <c r="T386" i="17"/>
  <c r="I386" i="17" s="1"/>
  <c r="T364" i="17"/>
  <c r="I364" i="17" s="1"/>
  <c r="T344" i="17"/>
  <c r="I344" i="17" s="1"/>
  <c r="T324" i="17"/>
  <c r="I324" i="17" s="1"/>
  <c r="I227" i="17"/>
  <c r="I206" i="17"/>
  <c r="I185" i="17"/>
  <c r="I163" i="17"/>
  <c r="I121" i="17"/>
  <c r="I142" i="17"/>
  <c r="T490" i="17"/>
  <c r="I489" i="17" s="1"/>
  <c r="T470" i="17"/>
  <c r="I469" i="17" s="1"/>
  <c r="T450" i="17"/>
  <c r="I449" i="17" s="1"/>
  <c r="T407" i="17"/>
  <c r="I407" i="17" s="1"/>
  <c r="T427" i="17"/>
  <c r="I427" i="17" s="1"/>
  <c r="T387" i="17"/>
  <c r="I387" i="17" s="1"/>
  <c r="T365" i="17"/>
  <c r="I365" i="17" s="1"/>
  <c r="T345" i="17"/>
  <c r="I345" i="17" s="1"/>
  <c r="T325" i="17"/>
  <c r="I325" i="17" s="1"/>
  <c r="I228" i="17"/>
  <c r="I207" i="17"/>
  <c r="I186" i="17"/>
  <c r="I164" i="17"/>
  <c r="I143" i="17"/>
  <c r="I122" i="17"/>
  <c r="T491" i="17"/>
  <c r="I490" i="17" s="1"/>
  <c r="T471" i="17"/>
  <c r="I470" i="17" s="1"/>
  <c r="T408" i="17"/>
  <c r="I408" i="17" s="1"/>
  <c r="T451" i="17"/>
  <c r="I450" i="17" s="1"/>
  <c r="T428" i="17"/>
  <c r="I428" i="17" s="1"/>
  <c r="T388" i="17"/>
  <c r="I388" i="17" s="1"/>
  <c r="T366" i="17"/>
  <c r="I366" i="17" s="1"/>
  <c r="T346" i="17"/>
  <c r="I346" i="17" s="1"/>
  <c r="I229" i="17"/>
  <c r="I208" i="17"/>
  <c r="I187" i="17"/>
  <c r="I165" i="17"/>
  <c r="I123" i="17"/>
  <c r="T326" i="17"/>
  <c r="I326" i="17" s="1"/>
  <c r="I144" i="17"/>
  <c r="T492" i="17"/>
  <c r="I491" i="17" s="1"/>
  <c r="T472" i="17"/>
  <c r="I471" i="17" s="1"/>
  <c r="T452" i="17"/>
  <c r="I451" i="17" s="1"/>
  <c r="T409" i="17"/>
  <c r="I409" i="17" s="1"/>
  <c r="T429" i="17"/>
  <c r="I429" i="17" s="1"/>
  <c r="T389" i="17"/>
  <c r="I389" i="17" s="1"/>
  <c r="T367" i="17"/>
  <c r="I367" i="17" s="1"/>
  <c r="T347" i="17"/>
  <c r="I347" i="17" s="1"/>
  <c r="T327" i="17"/>
  <c r="I327" i="17" s="1"/>
  <c r="I230" i="17"/>
  <c r="I209" i="17"/>
  <c r="I188" i="17"/>
  <c r="I166" i="17"/>
  <c r="I145" i="17"/>
  <c r="I124" i="17"/>
  <c r="T493" i="17"/>
  <c r="I492" i="17" s="1"/>
  <c r="T473" i="17"/>
  <c r="I472" i="17" s="1"/>
  <c r="T453" i="17"/>
  <c r="I452" i="17" s="1"/>
  <c r="T410" i="17"/>
  <c r="I410" i="17" s="1"/>
  <c r="T430" i="17"/>
  <c r="I430" i="17" s="1"/>
  <c r="T390" i="17"/>
  <c r="I390" i="17" s="1"/>
  <c r="T368" i="17"/>
  <c r="I368" i="17" s="1"/>
  <c r="T348" i="17"/>
  <c r="I348" i="17" s="1"/>
  <c r="T328" i="17"/>
  <c r="I328" i="17" s="1"/>
  <c r="I231" i="17"/>
  <c r="I210" i="17"/>
  <c r="I189" i="17"/>
  <c r="I167" i="17"/>
  <c r="I125" i="17"/>
  <c r="I146" i="17"/>
  <c r="T494" i="17"/>
  <c r="I493" i="17" s="1"/>
  <c r="T474" i="17"/>
  <c r="I473" i="17" s="1"/>
  <c r="T454" i="17"/>
  <c r="I453" i="17" s="1"/>
  <c r="T411" i="17"/>
  <c r="I411" i="17" s="1"/>
  <c r="T391" i="17"/>
  <c r="I391" i="17" s="1"/>
  <c r="T369" i="17"/>
  <c r="I369" i="17" s="1"/>
  <c r="T349" i="17"/>
  <c r="I349" i="17" s="1"/>
  <c r="T431" i="17"/>
  <c r="I431" i="17" s="1"/>
  <c r="T329" i="17"/>
  <c r="I329" i="17" s="1"/>
  <c r="I232" i="17"/>
  <c r="I211" i="17"/>
  <c r="I168" i="17"/>
  <c r="I147" i="17"/>
  <c r="I126" i="17"/>
  <c r="T495" i="17"/>
  <c r="I494" i="17" s="1"/>
  <c r="T475" i="17"/>
  <c r="I474" i="17" s="1"/>
  <c r="T392" i="17"/>
  <c r="I392" i="17" s="1"/>
  <c r="T412" i="17"/>
  <c r="I412" i="17" s="1"/>
  <c r="T455" i="17"/>
  <c r="I454" i="17" s="1"/>
  <c r="T432" i="17"/>
  <c r="I432" i="17" s="1"/>
  <c r="T370" i="17"/>
  <c r="I370" i="17" s="1"/>
  <c r="T350" i="17"/>
  <c r="I350" i="17" s="1"/>
  <c r="T330" i="17"/>
  <c r="I330" i="17" s="1"/>
  <c r="I233" i="17"/>
  <c r="I212" i="17"/>
  <c r="I169" i="17"/>
  <c r="I127" i="17"/>
  <c r="I148" i="17"/>
  <c r="T496" i="17"/>
  <c r="I495" i="17" s="1"/>
  <c r="T476" i="17"/>
  <c r="I475" i="17" s="1"/>
  <c r="T456" i="17"/>
  <c r="I455" i="17" s="1"/>
  <c r="T393" i="17"/>
  <c r="I393" i="17" s="1"/>
  <c r="T413" i="17"/>
  <c r="I413" i="17" s="1"/>
  <c r="T433" i="17"/>
  <c r="I433" i="17" s="1"/>
  <c r="T371" i="17"/>
  <c r="I371" i="17" s="1"/>
  <c r="T351" i="17"/>
  <c r="I351" i="17" s="1"/>
  <c r="T331" i="17"/>
  <c r="I331" i="17" s="1"/>
  <c r="I234" i="17"/>
  <c r="I213" i="17"/>
  <c r="I170" i="17"/>
  <c r="I149" i="17"/>
  <c r="I128" i="17"/>
  <c r="T497" i="17"/>
  <c r="I496" i="17" s="1"/>
  <c r="T477" i="17"/>
  <c r="I476" i="17" s="1"/>
  <c r="T457" i="17"/>
  <c r="I456" i="17" s="1"/>
  <c r="T394" i="17"/>
  <c r="I394" i="17" s="1"/>
  <c r="T434" i="17"/>
  <c r="I434" i="17" s="1"/>
  <c r="T414" i="17"/>
  <c r="I414" i="17" s="1"/>
  <c r="T352" i="17"/>
  <c r="I352" i="17" s="1"/>
  <c r="T332" i="17"/>
  <c r="I332" i="17" s="1"/>
  <c r="T372" i="17"/>
  <c r="I372" i="17" s="1"/>
  <c r="I235" i="17"/>
  <c r="I214" i="17"/>
  <c r="I193" i="17"/>
  <c r="I171" i="17"/>
  <c r="I129" i="17"/>
  <c r="I150" i="17"/>
  <c r="T498" i="17"/>
  <c r="I497" i="17" s="1"/>
  <c r="T478" i="17"/>
  <c r="I477" i="17" s="1"/>
  <c r="T458" i="17"/>
  <c r="I457" i="17" s="1"/>
  <c r="T395" i="17"/>
  <c r="I395" i="17" s="1"/>
  <c r="T435" i="17"/>
  <c r="I435" i="17" s="1"/>
  <c r="T353" i="17"/>
  <c r="I353" i="17" s="1"/>
  <c r="T333" i="17"/>
  <c r="I333" i="17" s="1"/>
  <c r="T415" i="17"/>
  <c r="I415" i="17" s="1"/>
  <c r="T373" i="17"/>
  <c r="I373" i="17" s="1"/>
  <c r="I236" i="17"/>
  <c r="I215" i="17"/>
  <c r="I194" i="17"/>
  <c r="I172" i="17"/>
  <c r="I151" i="17"/>
  <c r="I130" i="17"/>
  <c r="T499" i="17"/>
  <c r="I498" i="17" s="1"/>
  <c r="T479" i="17"/>
  <c r="I478" i="17" s="1"/>
  <c r="T396" i="17"/>
  <c r="I396" i="17" s="1"/>
  <c r="T416" i="17"/>
  <c r="I416" i="17" s="1"/>
  <c r="T459" i="17"/>
  <c r="I458" i="17" s="1"/>
  <c r="T436" i="17"/>
  <c r="I436" i="17" s="1"/>
  <c r="T334" i="17"/>
  <c r="I334" i="17" s="1"/>
  <c r="T354" i="17"/>
  <c r="I354" i="17" s="1"/>
  <c r="T374" i="17"/>
  <c r="I374" i="17" s="1"/>
  <c r="I237" i="17"/>
  <c r="I216" i="17"/>
  <c r="I173" i="17"/>
  <c r="I131" i="17"/>
  <c r="I152" i="17"/>
  <c r="T500" i="17"/>
  <c r="I499" i="17" s="1"/>
  <c r="T480" i="17"/>
  <c r="I479" i="17" s="1"/>
  <c r="T460" i="17"/>
  <c r="I459" i="17" s="1"/>
  <c r="T397" i="17"/>
  <c r="I397" i="17" s="1"/>
  <c r="T417" i="17"/>
  <c r="I417" i="17" s="1"/>
  <c r="T437" i="17"/>
  <c r="I437" i="17" s="1"/>
  <c r="T335" i="17"/>
  <c r="I335" i="17" s="1"/>
  <c r="T355" i="17"/>
  <c r="I355" i="17" s="1"/>
  <c r="I238" i="17"/>
  <c r="I217" i="17"/>
  <c r="I196" i="17"/>
  <c r="I174" i="17"/>
  <c r="I153" i="17"/>
  <c r="I132" i="17"/>
  <c r="T375" i="17"/>
  <c r="I375" i="17" s="1"/>
  <c r="T501" i="17"/>
  <c r="I500" i="17" s="1"/>
  <c r="T481" i="17"/>
  <c r="I480" i="17" s="1"/>
  <c r="T461" i="17"/>
  <c r="I460" i="17" s="1"/>
  <c r="T398" i="17"/>
  <c r="I398" i="17" s="1"/>
  <c r="T438" i="17"/>
  <c r="I438" i="17" s="1"/>
  <c r="T356" i="17"/>
  <c r="I356" i="17" s="1"/>
  <c r="T336" i="17"/>
  <c r="I336" i="17" s="1"/>
  <c r="T376" i="17"/>
  <c r="I376" i="17" s="1"/>
  <c r="T418" i="17"/>
  <c r="I418" i="17" s="1"/>
  <c r="I239" i="17"/>
  <c r="I218" i="17"/>
  <c r="I197" i="17"/>
  <c r="I175" i="17"/>
  <c r="I154" i="17"/>
  <c r="I133" i="17"/>
  <c r="T502" i="17"/>
  <c r="I501" i="17" s="1"/>
  <c r="T482" i="17"/>
  <c r="I481" i="17" s="1"/>
  <c r="T462" i="17"/>
  <c r="I461" i="17" s="1"/>
  <c r="T399" i="17"/>
  <c r="I399" i="17" s="1"/>
  <c r="T419" i="17"/>
  <c r="I419" i="17" s="1"/>
  <c r="T357" i="17"/>
  <c r="I357" i="17" s="1"/>
  <c r="T337" i="17"/>
  <c r="I337" i="17" s="1"/>
  <c r="T377" i="17"/>
  <c r="I377" i="17" s="1"/>
  <c r="T439" i="17"/>
  <c r="I439" i="17" s="1"/>
  <c r="I240" i="17"/>
  <c r="I219" i="17"/>
  <c r="I176" i="17"/>
  <c r="I155" i="17"/>
  <c r="I134" i="17"/>
  <c r="T503" i="17"/>
  <c r="I502" i="17" s="1"/>
  <c r="T483" i="17"/>
  <c r="I482" i="17" s="1"/>
  <c r="T400" i="17"/>
  <c r="I400" i="17" s="1"/>
  <c r="T463" i="17"/>
  <c r="I462" i="17" s="1"/>
  <c r="T440" i="17"/>
  <c r="I440" i="17" s="1"/>
  <c r="T358" i="17"/>
  <c r="I358" i="17" s="1"/>
  <c r="T338" i="17"/>
  <c r="I338" i="17" s="1"/>
  <c r="T378" i="17"/>
  <c r="I378" i="17" s="1"/>
  <c r="T420" i="17"/>
  <c r="I420" i="17" s="1"/>
  <c r="I241" i="17"/>
  <c r="I220" i="17"/>
  <c r="I177" i="17"/>
  <c r="I156" i="17"/>
  <c r="I135" i="17"/>
  <c r="H227" i="17"/>
  <c r="H229" i="17"/>
  <c r="M488" i="17"/>
  <c r="B487" i="17" s="1"/>
  <c r="M448" i="17"/>
  <c r="B447" i="17" s="1"/>
  <c r="M468" i="17"/>
  <c r="B467" i="17" s="1"/>
  <c r="M385" i="17"/>
  <c r="B385" i="17" s="1"/>
  <c r="M405" i="17"/>
  <c r="B405" i="17" s="1"/>
  <c r="M363" i="17"/>
  <c r="B363" i="17" s="1"/>
  <c r="M425" i="17"/>
  <c r="B425" i="17" s="1"/>
  <c r="M343" i="17"/>
  <c r="B343" i="17" s="1"/>
  <c r="B226" i="17"/>
  <c r="B205" i="17"/>
  <c r="M323" i="17"/>
  <c r="B323" i="17" s="1"/>
  <c r="M489" i="17"/>
  <c r="B488" i="17" s="1"/>
  <c r="M469" i="17"/>
  <c r="B468" i="17" s="1"/>
  <c r="M449" i="17"/>
  <c r="B448" i="17" s="1"/>
  <c r="M406" i="17"/>
  <c r="B406" i="17" s="1"/>
  <c r="M426" i="17"/>
  <c r="B426" i="17" s="1"/>
  <c r="M386" i="17"/>
  <c r="B386" i="17" s="1"/>
  <c r="M364" i="17"/>
  <c r="B364" i="17" s="1"/>
  <c r="M324" i="17"/>
  <c r="B324" i="17" s="1"/>
  <c r="M344" i="17"/>
  <c r="B344" i="17" s="1"/>
  <c r="B227" i="17"/>
  <c r="B206" i="17"/>
  <c r="B185" i="17"/>
  <c r="B163" i="17"/>
  <c r="M490" i="17"/>
  <c r="B489" i="17" s="1"/>
  <c r="M450" i="17"/>
  <c r="B449" i="17" s="1"/>
  <c r="M427" i="17"/>
  <c r="B427" i="17" s="1"/>
  <c r="M407" i="17"/>
  <c r="B407" i="17" s="1"/>
  <c r="M387" i="17"/>
  <c r="B387" i="17" s="1"/>
  <c r="M470" i="17"/>
  <c r="B469" i="17" s="1"/>
  <c r="M365" i="17"/>
  <c r="B365" i="17" s="1"/>
  <c r="M345" i="17"/>
  <c r="B345" i="17" s="1"/>
  <c r="M325" i="17"/>
  <c r="B325" i="17" s="1"/>
  <c r="B228" i="17"/>
  <c r="B207" i="17"/>
  <c r="B186" i="17"/>
  <c r="B164" i="17"/>
  <c r="M451" i="17"/>
  <c r="B450" i="17" s="1"/>
  <c r="M471" i="17"/>
  <c r="B470" i="17" s="1"/>
  <c r="M428" i="17"/>
  <c r="B428" i="17" s="1"/>
  <c r="M491" i="17"/>
  <c r="B490" i="17" s="1"/>
  <c r="M388" i="17"/>
  <c r="B388" i="17" s="1"/>
  <c r="M408" i="17"/>
  <c r="B408" i="17" s="1"/>
  <c r="M366" i="17"/>
  <c r="B366" i="17" s="1"/>
  <c r="M346" i="17"/>
  <c r="B346" i="17" s="1"/>
  <c r="M326" i="17"/>
  <c r="B326" i="17" s="1"/>
  <c r="B229" i="17"/>
  <c r="B208" i="17"/>
  <c r="B165" i="17"/>
  <c r="M492" i="17"/>
  <c r="B491" i="17" s="1"/>
  <c r="M472" i="17"/>
  <c r="B471" i="17" s="1"/>
  <c r="M429" i="17"/>
  <c r="B429" i="17" s="1"/>
  <c r="M452" i="17"/>
  <c r="B451" i="17" s="1"/>
  <c r="M409" i="17"/>
  <c r="B409" i="17" s="1"/>
  <c r="M389" i="17"/>
  <c r="B389" i="17" s="1"/>
  <c r="M367" i="17"/>
  <c r="B367" i="17" s="1"/>
  <c r="M327" i="17"/>
  <c r="B327" i="17" s="1"/>
  <c r="B230" i="17"/>
  <c r="B209" i="17"/>
  <c r="B188" i="17"/>
  <c r="B166" i="17"/>
  <c r="M347" i="17"/>
  <c r="B347" i="17" s="1"/>
  <c r="M430" i="17"/>
  <c r="B430" i="17" s="1"/>
  <c r="M473" i="17"/>
  <c r="B472" i="17" s="1"/>
  <c r="M493" i="17"/>
  <c r="B492" i="17" s="1"/>
  <c r="M453" i="17"/>
  <c r="B452" i="17" s="1"/>
  <c r="M410" i="17"/>
  <c r="B410" i="17" s="1"/>
  <c r="M390" i="17"/>
  <c r="B390" i="17" s="1"/>
  <c r="M368" i="17"/>
  <c r="B368" i="17" s="1"/>
  <c r="M328" i="17"/>
  <c r="B328" i="17" s="1"/>
  <c r="M348" i="17"/>
  <c r="B348" i="17" s="1"/>
  <c r="B231" i="17"/>
  <c r="B210" i="17"/>
  <c r="B167" i="17"/>
  <c r="M494" i="17"/>
  <c r="B493" i="17" s="1"/>
  <c r="M431" i="17"/>
  <c r="B431" i="17" s="1"/>
  <c r="M474" i="17"/>
  <c r="B473" i="17" s="1"/>
  <c r="M454" i="17"/>
  <c r="B453" i="17" s="1"/>
  <c r="M391" i="17"/>
  <c r="B391" i="17" s="1"/>
  <c r="M411" i="17"/>
  <c r="B411" i="17" s="1"/>
  <c r="M369" i="17"/>
  <c r="B369" i="17" s="1"/>
  <c r="M329" i="17"/>
  <c r="B329" i="17" s="1"/>
  <c r="M349" i="17"/>
  <c r="B349" i="17" s="1"/>
  <c r="B232" i="17"/>
  <c r="B211" i="17"/>
  <c r="B190" i="17"/>
  <c r="B168" i="17"/>
  <c r="M495" i="17"/>
  <c r="B494" i="17" s="1"/>
  <c r="M475" i="17"/>
  <c r="B474" i="17" s="1"/>
  <c r="M455" i="17"/>
  <c r="B454" i="17" s="1"/>
  <c r="M432" i="17"/>
  <c r="B432" i="17" s="1"/>
  <c r="M412" i="17"/>
  <c r="B412" i="17" s="1"/>
  <c r="M392" i="17"/>
  <c r="B392" i="17" s="1"/>
  <c r="M370" i="17"/>
  <c r="B370" i="17" s="1"/>
  <c r="M350" i="17"/>
  <c r="B350" i="17" s="1"/>
  <c r="M330" i="17"/>
  <c r="B330" i="17" s="1"/>
  <c r="B233" i="17"/>
  <c r="B212" i="17"/>
  <c r="B191" i="17"/>
  <c r="B169" i="17"/>
  <c r="M496" i="17"/>
  <c r="B495" i="17" s="1"/>
  <c r="M476" i="17"/>
  <c r="B475" i="17" s="1"/>
  <c r="M433" i="17"/>
  <c r="B433" i="17" s="1"/>
  <c r="M456" i="17"/>
  <c r="B455" i="17" s="1"/>
  <c r="M413" i="17"/>
  <c r="B413" i="17" s="1"/>
  <c r="M371" i="17"/>
  <c r="B371" i="17" s="1"/>
  <c r="M393" i="17"/>
  <c r="B393" i="17" s="1"/>
  <c r="M331" i="17"/>
  <c r="B331" i="17" s="1"/>
  <c r="B234" i="17"/>
  <c r="B213" i="17"/>
  <c r="B170" i="17"/>
  <c r="M351" i="17"/>
  <c r="B351" i="17" s="1"/>
  <c r="M497" i="17"/>
  <c r="B496" i="17" s="1"/>
  <c r="M434" i="17"/>
  <c r="B434" i="17" s="1"/>
  <c r="M414" i="17"/>
  <c r="B414" i="17" s="1"/>
  <c r="M457" i="17"/>
  <c r="B456" i="17" s="1"/>
  <c r="M477" i="17"/>
  <c r="B476" i="17" s="1"/>
  <c r="M394" i="17"/>
  <c r="B394" i="17" s="1"/>
  <c r="M372" i="17"/>
  <c r="B372" i="17" s="1"/>
  <c r="M352" i="17"/>
  <c r="B352" i="17" s="1"/>
  <c r="M332" i="17"/>
  <c r="B332" i="17" s="1"/>
  <c r="B235" i="17"/>
  <c r="B214" i="17"/>
  <c r="B193" i="17"/>
  <c r="B171" i="17"/>
  <c r="M498" i="17"/>
  <c r="B497" i="17" s="1"/>
  <c r="M435" i="17"/>
  <c r="B435" i="17" s="1"/>
  <c r="M458" i="17"/>
  <c r="B457" i="17" s="1"/>
  <c r="M478" i="17"/>
  <c r="B477" i="17" s="1"/>
  <c r="M415" i="17"/>
  <c r="B415" i="17" s="1"/>
  <c r="M395" i="17"/>
  <c r="B395" i="17" s="1"/>
  <c r="M373" i="17"/>
  <c r="B373" i="17" s="1"/>
  <c r="M333" i="17"/>
  <c r="B333" i="17" s="1"/>
  <c r="M353" i="17"/>
  <c r="B353" i="17" s="1"/>
  <c r="B236" i="17"/>
  <c r="B215" i="17"/>
  <c r="B194" i="17"/>
  <c r="B172" i="17"/>
  <c r="M499" i="17"/>
  <c r="B498" i="17" s="1"/>
  <c r="M459" i="17"/>
  <c r="B458" i="17" s="1"/>
  <c r="M436" i="17"/>
  <c r="B436" i="17" s="1"/>
  <c r="M479" i="17"/>
  <c r="B478" i="17" s="1"/>
  <c r="M416" i="17"/>
  <c r="B416" i="17" s="1"/>
  <c r="M374" i="17"/>
  <c r="B374" i="17" s="1"/>
  <c r="M354" i="17"/>
  <c r="B354" i="17" s="1"/>
  <c r="M396" i="17"/>
  <c r="B396" i="17" s="1"/>
  <c r="M334" i="17"/>
  <c r="B334" i="17" s="1"/>
  <c r="B237" i="17"/>
  <c r="B216" i="17"/>
  <c r="B173" i="17"/>
  <c r="M500" i="17"/>
  <c r="B499" i="17" s="1"/>
  <c r="M480" i="17"/>
  <c r="B479" i="17" s="1"/>
  <c r="M437" i="17"/>
  <c r="B437" i="17" s="1"/>
  <c r="M460" i="17"/>
  <c r="B459" i="17" s="1"/>
  <c r="M417" i="17"/>
  <c r="B417" i="17" s="1"/>
  <c r="M375" i="17"/>
  <c r="B375" i="17" s="1"/>
  <c r="M397" i="17"/>
  <c r="B397" i="17" s="1"/>
  <c r="M355" i="17"/>
  <c r="B355" i="17" s="1"/>
  <c r="M335" i="17"/>
  <c r="B335" i="17" s="1"/>
  <c r="B238" i="17"/>
  <c r="B217" i="17"/>
  <c r="B196" i="17"/>
  <c r="B174" i="17"/>
  <c r="M501" i="17"/>
  <c r="B500" i="17" s="1"/>
  <c r="M438" i="17"/>
  <c r="B438" i="17" s="1"/>
  <c r="M481" i="17"/>
  <c r="B480" i="17" s="1"/>
  <c r="M461" i="17"/>
  <c r="B460" i="17" s="1"/>
  <c r="M418" i="17"/>
  <c r="B418" i="17" s="1"/>
  <c r="M398" i="17"/>
  <c r="B398" i="17" s="1"/>
  <c r="M376" i="17"/>
  <c r="B376" i="17" s="1"/>
  <c r="M356" i="17"/>
  <c r="B356" i="17" s="1"/>
  <c r="M336" i="17"/>
  <c r="B336" i="17" s="1"/>
  <c r="B239" i="17"/>
  <c r="B218" i="17"/>
  <c r="B175" i="17"/>
  <c r="M502" i="17"/>
  <c r="B501" i="17" s="1"/>
  <c r="M482" i="17"/>
  <c r="B481" i="17" s="1"/>
  <c r="M439" i="17"/>
  <c r="B439" i="17" s="1"/>
  <c r="M462" i="17"/>
  <c r="B461" i="17" s="1"/>
  <c r="M419" i="17"/>
  <c r="B419" i="17" s="1"/>
  <c r="M399" i="17"/>
  <c r="B399" i="17" s="1"/>
  <c r="M377" i="17"/>
  <c r="B377" i="17" s="1"/>
  <c r="M357" i="17"/>
  <c r="B357" i="17" s="1"/>
  <c r="M337" i="17"/>
  <c r="B337" i="17" s="1"/>
  <c r="B240" i="17"/>
  <c r="B219" i="17"/>
  <c r="B198" i="17"/>
  <c r="B176" i="17"/>
  <c r="M440" i="17"/>
  <c r="B440" i="17" s="1"/>
  <c r="M483" i="17"/>
  <c r="B482" i="17" s="1"/>
  <c r="M503" i="17"/>
  <c r="B502" i="17" s="1"/>
  <c r="M420" i="17"/>
  <c r="B420" i="17" s="1"/>
  <c r="M463" i="17"/>
  <c r="B462" i="17" s="1"/>
  <c r="M378" i="17"/>
  <c r="B378" i="17" s="1"/>
  <c r="M400" i="17"/>
  <c r="B400" i="17" s="1"/>
  <c r="M358" i="17"/>
  <c r="B358" i="17" s="1"/>
  <c r="M338" i="17"/>
  <c r="B338" i="17" s="1"/>
  <c r="B241" i="17"/>
  <c r="B220" i="17"/>
  <c r="B199" i="17"/>
  <c r="B177" i="17"/>
  <c r="M558" i="17"/>
  <c r="C558" i="17" s="1"/>
  <c r="M553" i="17"/>
  <c r="C553" i="17" s="1"/>
  <c r="M548" i="17"/>
  <c r="C548" i="17" s="1"/>
  <c r="M531" i="17"/>
  <c r="C531" i="17" s="1"/>
  <c r="M514" i="17"/>
  <c r="C514" i="17" s="1"/>
  <c r="M541" i="17"/>
  <c r="C541" i="17" s="1"/>
  <c r="M524" i="17"/>
  <c r="C524" i="17" s="1"/>
  <c r="M536" i="17"/>
  <c r="C536" i="17" s="1"/>
  <c r="M519" i="17"/>
  <c r="C519" i="17" s="1"/>
  <c r="C303" i="17"/>
  <c r="C297" i="17"/>
  <c r="C291" i="17"/>
  <c r="C283" i="17"/>
  <c r="C277" i="17"/>
  <c r="C271" i="17"/>
  <c r="C263" i="17"/>
  <c r="C257" i="17"/>
  <c r="C251" i="17"/>
  <c r="H164" i="17"/>
  <c r="H172" i="17"/>
  <c r="O488" i="17"/>
  <c r="D487" i="17" s="1"/>
  <c r="O448" i="17"/>
  <c r="D447" i="17" s="1"/>
  <c r="O425" i="17"/>
  <c r="D425" i="17" s="1"/>
  <c r="O468" i="17"/>
  <c r="D467" i="17" s="1"/>
  <c r="O385" i="17"/>
  <c r="D385" i="17" s="1"/>
  <c r="O363" i="17"/>
  <c r="D363" i="17" s="1"/>
  <c r="O405" i="17"/>
  <c r="O343" i="17"/>
  <c r="D343" i="17" s="1"/>
  <c r="D226" i="17"/>
  <c r="D205" i="17"/>
  <c r="D184" i="17"/>
  <c r="D162" i="17"/>
  <c r="O323" i="17"/>
  <c r="D323" i="17" s="1"/>
  <c r="O469" i="17"/>
  <c r="D468" i="17" s="1"/>
  <c r="O489" i="17"/>
  <c r="D488" i="17" s="1"/>
  <c r="O449" i="17"/>
  <c r="D448" i="17" s="1"/>
  <c r="O426" i="17"/>
  <c r="D426" i="17" s="1"/>
  <c r="O406" i="17"/>
  <c r="D406" i="17" s="1"/>
  <c r="O386" i="17"/>
  <c r="D386" i="17" s="1"/>
  <c r="O364" i="17"/>
  <c r="D364" i="17" s="1"/>
  <c r="O344" i="17"/>
  <c r="D344" i="17" s="1"/>
  <c r="O324" i="17"/>
  <c r="D324" i="17" s="1"/>
  <c r="D227" i="17"/>
  <c r="D206" i="17"/>
  <c r="D185" i="17"/>
  <c r="D163" i="17"/>
  <c r="O490" i="17"/>
  <c r="D489" i="17" s="1"/>
  <c r="O470" i="17"/>
  <c r="D469" i="17" s="1"/>
  <c r="O427" i="17"/>
  <c r="D427" i="17" s="1"/>
  <c r="O450" i="17"/>
  <c r="D449" i="17" s="1"/>
  <c r="O407" i="17"/>
  <c r="D407" i="17" s="1"/>
  <c r="O387" i="17"/>
  <c r="D387" i="17" s="1"/>
  <c r="O365" i="17"/>
  <c r="D365" i="17" s="1"/>
  <c r="O345" i="17"/>
  <c r="D345" i="17" s="1"/>
  <c r="D228" i="17"/>
  <c r="D207" i="17"/>
  <c r="D186" i="17"/>
  <c r="D164" i="17"/>
  <c r="D143" i="17"/>
  <c r="O325" i="17"/>
  <c r="D325" i="17" s="1"/>
  <c r="O471" i="17"/>
  <c r="D470" i="17" s="1"/>
  <c r="O491" i="17"/>
  <c r="D490" i="17" s="1"/>
  <c r="O428" i="17"/>
  <c r="D428" i="17" s="1"/>
  <c r="O451" i="17"/>
  <c r="D450" i="17" s="1"/>
  <c r="O388" i="17"/>
  <c r="D388" i="17" s="1"/>
  <c r="O366" i="17"/>
  <c r="D366" i="17" s="1"/>
  <c r="O408" i="17"/>
  <c r="D408" i="17" s="1"/>
  <c r="O346" i="17"/>
  <c r="D346" i="17" s="1"/>
  <c r="O326" i="17"/>
  <c r="D326" i="17" s="1"/>
  <c r="D229" i="17"/>
  <c r="D208" i="17"/>
  <c r="D187" i="17"/>
  <c r="D165" i="17"/>
  <c r="D144" i="17"/>
  <c r="O492" i="17"/>
  <c r="D491" i="17" s="1"/>
  <c r="O472" i="17"/>
  <c r="D471" i="17" s="1"/>
  <c r="O429" i="17"/>
  <c r="D429" i="17" s="1"/>
  <c r="O389" i="17"/>
  <c r="D389" i="17" s="1"/>
  <c r="O367" i="17"/>
  <c r="D367" i="17" s="1"/>
  <c r="O452" i="17"/>
  <c r="D451" i="17" s="1"/>
  <c r="O409" i="17"/>
  <c r="D409" i="17" s="1"/>
  <c r="O347" i="17"/>
  <c r="D347" i="17" s="1"/>
  <c r="O327" i="17"/>
  <c r="D327" i="17" s="1"/>
  <c r="D230" i="17"/>
  <c r="D209" i="17"/>
  <c r="D188" i="17"/>
  <c r="D166" i="17"/>
  <c r="D145" i="17"/>
  <c r="O473" i="17"/>
  <c r="D472" i="17" s="1"/>
  <c r="O493" i="17"/>
  <c r="D492" i="17" s="1"/>
  <c r="O453" i="17"/>
  <c r="D452" i="17" s="1"/>
  <c r="O430" i="17"/>
  <c r="D430" i="17" s="1"/>
  <c r="O410" i="17"/>
  <c r="D410" i="17" s="1"/>
  <c r="O390" i="17"/>
  <c r="D390" i="17" s="1"/>
  <c r="O368" i="17"/>
  <c r="D368" i="17" s="1"/>
  <c r="O348" i="17"/>
  <c r="D348" i="17" s="1"/>
  <c r="O328" i="17"/>
  <c r="D328" i="17" s="1"/>
  <c r="D231" i="17"/>
  <c r="D210" i="17"/>
  <c r="D189" i="17"/>
  <c r="D167" i="17"/>
  <c r="D146" i="17"/>
  <c r="O494" i="17"/>
  <c r="D493" i="17" s="1"/>
  <c r="O474" i="17"/>
  <c r="D473" i="17" s="1"/>
  <c r="O431" i="17"/>
  <c r="D431" i="17" s="1"/>
  <c r="O411" i="17"/>
  <c r="D411" i="17" s="1"/>
  <c r="O391" i="17"/>
  <c r="D391" i="17" s="1"/>
  <c r="O369" i="17"/>
  <c r="D369" i="17" s="1"/>
  <c r="O454" i="17"/>
  <c r="D453" i="17" s="1"/>
  <c r="O349" i="17"/>
  <c r="D349" i="17" s="1"/>
  <c r="O329" i="17"/>
  <c r="D329" i="17" s="1"/>
  <c r="D232" i="17"/>
  <c r="D211" i="17"/>
  <c r="D190" i="17"/>
  <c r="D168" i="17"/>
  <c r="D147" i="17"/>
  <c r="O432" i="17"/>
  <c r="D432" i="17" s="1"/>
  <c r="O455" i="17"/>
  <c r="D454" i="17" s="1"/>
  <c r="O495" i="17"/>
  <c r="D494" i="17" s="1"/>
  <c r="O475" i="17"/>
  <c r="D474" i="17" s="1"/>
  <c r="O370" i="17"/>
  <c r="D370" i="17" s="1"/>
  <c r="O392" i="17"/>
  <c r="D392" i="17" s="1"/>
  <c r="O412" i="17"/>
  <c r="D412" i="17" s="1"/>
  <c r="O350" i="17"/>
  <c r="D350" i="17" s="1"/>
  <c r="O330" i="17"/>
  <c r="D330" i="17" s="1"/>
  <c r="D233" i="17"/>
  <c r="D212" i="17"/>
  <c r="D191" i="17"/>
  <c r="D169" i="17"/>
  <c r="D148" i="17"/>
  <c r="O496" i="17"/>
  <c r="D495" i="17" s="1"/>
  <c r="O476" i="17"/>
  <c r="D475" i="17" s="1"/>
  <c r="O433" i="17"/>
  <c r="D433" i="17" s="1"/>
  <c r="O456" i="17"/>
  <c r="D455" i="17" s="1"/>
  <c r="O413" i="17"/>
  <c r="D413" i="17" s="1"/>
  <c r="O371" i="17"/>
  <c r="D371" i="17" s="1"/>
  <c r="O393" i="17"/>
  <c r="D393" i="17" s="1"/>
  <c r="O351" i="17"/>
  <c r="D351" i="17" s="1"/>
  <c r="O331" i="17"/>
  <c r="D331" i="17" s="1"/>
  <c r="D234" i="17"/>
  <c r="D213" i="17"/>
  <c r="D192" i="17"/>
  <c r="D170" i="17"/>
  <c r="D149" i="17"/>
  <c r="O477" i="17"/>
  <c r="D476" i="17" s="1"/>
  <c r="O457" i="17"/>
  <c r="D456" i="17" s="1"/>
  <c r="O497" i="17"/>
  <c r="D496" i="17" s="1"/>
  <c r="O434" i="17"/>
  <c r="D434" i="17" s="1"/>
  <c r="O414" i="17"/>
  <c r="D414" i="17" s="1"/>
  <c r="O394" i="17"/>
  <c r="D394" i="17" s="1"/>
  <c r="O372" i="17"/>
  <c r="D372" i="17" s="1"/>
  <c r="O352" i="17"/>
  <c r="D352" i="17" s="1"/>
  <c r="O332" i="17"/>
  <c r="D332" i="17" s="1"/>
  <c r="D235" i="17"/>
  <c r="D214" i="17"/>
  <c r="D193" i="17"/>
  <c r="D171" i="17"/>
  <c r="D150" i="17"/>
  <c r="O498" i="17"/>
  <c r="D497" i="17" s="1"/>
  <c r="O435" i="17"/>
  <c r="D435" i="17" s="1"/>
  <c r="O458" i="17"/>
  <c r="D457" i="17" s="1"/>
  <c r="O478" i="17"/>
  <c r="D477" i="17" s="1"/>
  <c r="O415" i="17"/>
  <c r="D415" i="17" s="1"/>
  <c r="O373" i="17"/>
  <c r="D373" i="17" s="1"/>
  <c r="O353" i="17"/>
  <c r="D353" i="17" s="1"/>
  <c r="O333" i="17"/>
  <c r="D333" i="17" s="1"/>
  <c r="O395" i="17"/>
  <c r="D395" i="17" s="1"/>
  <c r="D236" i="17"/>
  <c r="D215" i="17"/>
  <c r="D194" i="17"/>
  <c r="D172" i="17"/>
  <c r="D151" i="17"/>
  <c r="O436" i="17"/>
  <c r="D436" i="17" s="1"/>
  <c r="O499" i="17"/>
  <c r="D498" i="17" s="1"/>
  <c r="O459" i="17"/>
  <c r="D458" i="17" s="1"/>
  <c r="O416" i="17"/>
  <c r="D416" i="17" s="1"/>
  <c r="O374" i="17"/>
  <c r="D374" i="17" s="1"/>
  <c r="O354" i="17"/>
  <c r="D354" i="17" s="1"/>
  <c r="O396" i="17"/>
  <c r="D396" i="17" s="1"/>
  <c r="O479" i="17"/>
  <c r="D478" i="17" s="1"/>
  <c r="O334" i="17"/>
  <c r="D334" i="17" s="1"/>
  <c r="D237" i="17"/>
  <c r="D216" i="17"/>
  <c r="D195" i="17"/>
  <c r="D173" i="17"/>
  <c r="D152" i="17"/>
  <c r="O500" i="17"/>
  <c r="D499" i="17" s="1"/>
  <c r="O480" i="17"/>
  <c r="D479" i="17" s="1"/>
  <c r="O437" i="17"/>
  <c r="D437" i="17" s="1"/>
  <c r="O375" i="17"/>
  <c r="D375" i="17" s="1"/>
  <c r="O355" i="17"/>
  <c r="D355" i="17" s="1"/>
  <c r="O397" i="17"/>
  <c r="D397" i="17" s="1"/>
  <c r="O460" i="17"/>
  <c r="D459" i="17" s="1"/>
  <c r="O417" i="17"/>
  <c r="D417" i="17" s="1"/>
  <c r="O335" i="17"/>
  <c r="D335" i="17" s="1"/>
  <c r="D238" i="17"/>
  <c r="D217" i="17"/>
  <c r="D196" i="17"/>
  <c r="D174" i="17"/>
  <c r="D153" i="17"/>
  <c r="O481" i="17"/>
  <c r="D480" i="17" s="1"/>
  <c r="O461" i="17"/>
  <c r="D460" i="17" s="1"/>
  <c r="O438" i="17"/>
  <c r="D438" i="17" s="1"/>
  <c r="O501" i="17"/>
  <c r="D500" i="17" s="1"/>
  <c r="O418" i="17"/>
  <c r="D418" i="17" s="1"/>
  <c r="O398" i="17"/>
  <c r="D398" i="17" s="1"/>
  <c r="O376" i="17"/>
  <c r="D376" i="17" s="1"/>
  <c r="O356" i="17"/>
  <c r="D356" i="17" s="1"/>
  <c r="O336" i="17"/>
  <c r="D336" i="17" s="1"/>
  <c r="D239" i="17"/>
  <c r="D218" i="17"/>
  <c r="D197" i="17"/>
  <c r="D175" i="17"/>
  <c r="D154" i="17"/>
  <c r="O502" i="17"/>
  <c r="D501" i="17" s="1"/>
  <c r="O482" i="17"/>
  <c r="D481" i="17" s="1"/>
  <c r="O439" i="17"/>
  <c r="D439" i="17" s="1"/>
  <c r="O419" i="17"/>
  <c r="D419" i="17" s="1"/>
  <c r="O462" i="17"/>
  <c r="D461" i="17" s="1"/>
  <c r="O399" i="17"/>
  <c r="D399" i="17" s="1"/>
  <c r="O377" i="17"/>
  <c r="D377" i="17" s="1"/>
  <c r="O357" i="17"/>
  <c r="D357" i="17" s="1"/>
  <c r="O337" i="17"/>
  <c r="D337" i="17" s="1"/>
  <c r="D240" i="17"/>
  <c r="D219" i="17"/>
  <c r="D198" i="17"/>
  <c r="D176" i="17"/>
  <c r="D155" i="17"/>
  <c r="O503" i="17"/>
  <c r="D502" i="17" s="1"/>
  <c r="O483" i="17"/>
  <c r="D482" i="17" s="1"/>
  <c r="O440" i="17"/>
  <c r="D440" i="17" s="1"/>
  <c r="O420" i="17"/>
  <c r="D420" i="17" s="1"/>
  <c r="O463" i="17"/>
  <c r="D462" i="17" s="1"/>
  <c r="O378" i="17"/>
  <c r="D378" i="17" s="1"/>
  <c r="O358" i="17"/>
  <c r="D358" i="17" s="1"/>
  <c r="O400" i="17"/>
  <c r="D400" i="17" s="1"/>
  <c r="O338" i="17"/>
  <c r="D338" i="17" s="1"/>
  <c r="D241" i="17"/>
  <c r="D220" i="17"/>
  <c r="D199" i="17"/>
  <c r="D177" i="17"/>
  <c r="D156" i="17"/>
  <c r="O558" i="17"/>
  <c r="E558" i="17" s="1"/>
  <c r="O553" i="17"/>
  <c r="E553" i="17" s="1"/>
  <c r="O548" i="17"/>
  <c r="E548" i="17" s="1"/>
  <c r="O541" i="17"/>
  <c r="E541" i="17" s="1"/>
  <c r="O536" i="17"/>
  <c r="E536" i="17" s="1"/>
  <c r="O531" i="17"/>
  <c r="E531" i="17" s="1"/>
  <c r="O524" i="17"/>
  <c r="E524" i="17" s="1"/>
  <c r="O519" i="17"/>
  <c r="E519" i="17" s="1"/>
  <c r="O514" i="17"/>
  <c r="E514" i="17" s="1"/>
  <c r="E303" i="17"/>
  <c r="E297" i="17"/>
  <c r="E291" i="17"/>
  <c r="E283" i="17"/>
  <c r="E277" i="17"/>
  <c r="E271" i="17"/>
  <c r="E263" i="17"/>
  <c r="E257" i="17"/>
  <c r="E251" i="17"/>
  <c r="B156" i="17"/>
  <c r="H166" i="17"/>
  <c r="H174" i="17"/>
  <c r="H188" i="17"/>
  <c r="H196" i="17"/>
  <c r="H209" i="17"/>
  <c r="H217" i="17"/>
  <c r="H230" i="17"/>
  <c r="H238" i="17"/>
  <c r="P488" i="17"/>
  <c r="E487" i="17" s="1"/>
  <c r="P468" i="17"/>
  <c r="E467" i="17" s="1"/>
  <c r="P448" i="17"/>
  <c r="E447" i="17" s="1"/>
  <c r="P385" i="17"/>
  <c r="E385" i="17" s="1"/>
  <c r="P363" i="17"/>
  <c r="E363" i="17" s="1"/>
  <c r="P425" i="17"/>
  <c r="E425" i="17" s="1"/>
  <c r="P405" i="17"/>
  <c r="P343" i="17"/>
  <c r="E343" i="17" s="1"/>
  <c r="E226" i="17"/>
  <c r="E205" i="17"/>
  <c r="E184" i="17"/>
  <c r="E162" i="17"/>
  <c r="E141" i="17"/>
  <c r="P323" i="17"/>
  <c r="E323" i="17" s="1"/>
  <c r="P489" i="17"/>
  <c r="E488" i="17" s="1"/>
  <c r="P449" i="17"/>
  <c r="E448" i="17" s="1"/>
  <c r="P469" i="17"/>
  <c r="E468" i="17" s="1"/>
  <c r="P426" i="17"/>
  <c r="E426" i="17" s="1"/>
  <c r="P386" i="17"/>
  <c r="E386" i="17" s="1"/>
  <c r="P364" i="17"/>
  <c r="E364" i="17" s="1"/>
  <c r="P406" i="17"/>
  <c r="E406" i="17" s="1"/>
  <c r="P344" i="17"/>
  <c r="E344" i="17" s="1"/>
  <c r="E227" i="17"/>
  <c r="E206" i="17"/>
  <c r="E185" i="17"/>
  <c r="E163" i="17"/>
  <c r="E142" i="17"/>
  <c r="P490" i="17"/>
  <c r="E489" i="17" s="1"/>
  <c r="P450" i="17"/>
  <c r="E449" i="17" s="1"/>
  <c r="P470" i="17"/>
  <c r="E469" i="17" s="1"/>
  <c r="P427" i="17"/>
  <c r="E427" i="17" s="1"/>
  <c r="P407" i="17"/>
  <c r="E407" i="17" s="1"/>
  <c r="P387" i="17"/>
  <c r="E387" i="17" s="1"/>
  <c r="P365" i="17"/>
  <c r="E365" i="17" s="1"/>
  <c r="P345" i="17"/>
  <c r="E345" i="17" s="1"/>
  <c r="P325" i="17"/>
  <c r="E325" i="17" s="1"/>
  <c r="E228" i="17"/>
  <c r="E207" i="17"/>
  <c r="E186" i="17"/>
  <c r="E164" i="17"/>
  <c r="E143" i="17"/>
  <c r="P471" i="17"/>
  <c r="E470" i="17" s="1"/>
  <c r="P451" i="17"/>
  <c r="E450" i="17" s="1"/>
  <c r="P491" i="17"/>
  <c r="E490" i="17" s="1"/>
  <c r="P388" i="17"/>
  <c r="E388" i="17" s="1"/>
  <c r="P366" i="17"/>
  <c r="E366" i="17" s="1"/>
  <c r="P408" i="17"/>
  <c r="E408" i="17" s="1"/>
  <c r="P428" i="17"/>
  <c r="E428" i="17" s="1"/>
  <c r="P346" i="17"/>
  <c r="E346" i="17" s="1"/>
  <c r="P326" i="17"/>
  <c r="E326" i="17" s="1"/>
  <c r="E229" i="17"/>
  <c r="E208" i="17"/>
  <c r="E187" i="17"/>
  <c r="E165" i="17"/>
  <c r="E144" i="17"/>
  <c r="E230" i="17"/>
  <c r="E231" i="17"/>
  <c r="E232" i="17"/>
  <c r="E233" i="17"/>
  <c r="E234" i="17"/>
  <c r="E235" i="17"/>
  <c r="E236" i="17"/>
  <c r="E237" i="17"/>
  <c r="E238" i="17"/>
  <c r="E239" i="17"/>
  <c r="E240" i="17"/>
  <c r="E241" i="17"/>
  <c r="B122" i="17"/>
  <c r="B126" i="17"/>
  <c r="B130" i="17"/>
  <c r="B134" i="17"/>
  <c r="D135" i="17"/>
  <c r="H147" i="17"/>
  <c r="H167" i="17"/>
  <c r="H175" i="17"/>
  <c r="H189" i="17"/>
  <c r="H197" i="17"/>
  <c r="H210" i="17"/>
  <c r="H218" i="17"/>
  <c r="Q488" i="17"/>
  <c r="F487" i="17" s="1"/>
  <c r="Q468" i="17"/>
  <c r="F467" i="17" s="1"/>
  <c r="Q448" i="17"/>
  <c r="F447" i="17" s="1"/>
  <c r="Q405" i="17"/>
  <c r="Q425" i="17"/>
  <c r="F425" i="17" s="1"/>
  <c r="Q385" i="17"/>
  <c r="F385" i="17" s="1"/>
  <c r="Q363" i="17"/>
  <c r="F363" i="17" s="1"/>
  <c r="Q343" i="17"/>
  <c r="F343" i="17" s="1"/>
  <c r="Q323" i="17"/>
  <c r="F323" i="17" s="1"/>
  <c r="F226" i="17"/>
  <c r="F205" i="17"/>
  <c r="F184" i="17"/>
  <c r="F162" i="17"/>
  <c r="F141" i="17"/>
  <c r="F120" i="17"/>
  <c r="Q489" i="17"/>
  <c r="F488" i="17" s="1"/>
  <c r="Q449" i="17"/>
  <c r="F448" i="17" s="1"/>
  <c r="Q469" i="17"/>
  <c r="F468" i="17" s="1"/>
  <c r="Q426" i="17"/>
  <c r="F426" i="17" s="1"/>
  <c r="Q406" i="17"/>
  <c r="F406" i="17" s="1"/>
  <c r="Q386" i="17"/>
  <c r="F386" i="17" s="1"/>
  <c r="Q364" i="17"/>
  <c r="F364" i="17" s="1"/>
  <c r="Q344" i="17"/>
  <c r="F344" i="17" s="1"/>
  <c r="Q324" i="17"/>
  <c r="F324" i="17" s="1"/>
  <c r="F227" i="17"/>
  <c r="F206" i="17"/>
  <c r="F185" i="17"/>
  <c r="F163" i="17"/>
  <c r="F142" i="17"/>
  <c r="F121" i="17"/>
  <c r="F228" i="17"/>
  <c r="F229" i="17"/>
  <c r="F230" i="17"/>
  <c r="F231" i="17"/>
  <c r="F232" i="17"/>
  <c r="F233" i="17"/>
  <c r="F234" i="17"/>
  <c r="F235" i="17"/>
  <c r="F236" i="17"/>
  <c r="F237" i="17"/>
  <c r="F238" i="17"/>
  <c r="F239" i="17"/>
  <c r="F240" i="17"/>
  <c r="F241" i="17"/>
  <c r="E123" i="17"/>
  <c r="B142" i="17"/>
  <c r="B154" i="17"/>
  <c r="H156" i="17"/>
  <c r="H168" i="17"/>
  <c r="H176" i="17"/>
  <c r="H190" i="17"/>
  <c r="H198" i="17"/>
  <c r="H211" i="17"/>
  <c r="H219" i="17"/>
  <c r="R468" i="17"/>
  <c r="G467" i="17" s="1"/>
  <c r="R425" i="17"/>
  <c r="G425" i="17" s="1"/>
  <c r="R488" i="17"/>
  <c r="G487" i="17" s="1"/>
  <c r="R448" i="17"/>
  <c r="G447" i="17" s="1"/>
  <c r="R405" i="17"/>
  <c r="R385" i="17"/>
  <c r="G385" i="17" s="1"/>
  <c r="R363" i="17"/>
  <c r="G363" i="17" s="1"/>
  <c r="R343" i="17"/>
  <c r="G343" i="17" s="1"/>
  <c r="G226" i="17"/>
  <c r="G205" i="17"/>
  <c r="G184" i="17"/>
  <c r="G162" i="17"/>
  <c r="G141" i="17"/>
  <c r="G120" i="17"/>
  <c r="R323" i="17"/>
  <c r="G323" i="17" s="1"/>
  <c r="R489" i="17"/>
  <c r="G488" i="17" s="1"/>
  <c r="R469" i="17"/>
  <c r="G468" i="17" s="1"/>
  <c r="R426" i="17"/>
  <c r="G426" i="17" s="1"/>
  <c r="R406" i="17"/>
  <c r="G406" i="17" s="1"/>
  <c r="R449" i="17"/>
  <c r="G448" i="17" s="1"/>
  <c r="R364" i="17"/>
  <c r="G364" i="17" s="1"/>
  <c r="R344" i="17"/>
  <c r="G344" i="17" s="1"/>
  <c r="R386" i="17"/>
  <c r="G386" i="17" s="1"/>
  <c r="G227" i="17"/>
  <c r="G206" i="17"/>
  <c r="G185" i="17"/>
  <c r="G163" i="17"/>
  <c r="G142" i="17"/>
  <c r="G121" i="17"/>
  <c r="R324" i="17"/>
  <c r="G324" i="17" s="1"/>
  <c r="R470" i="17"/>
  <c r="G469" i="17" s="1"/>
  <c r="R490" i="17"/>
  <c r="G489" i="17" s="1"/>
  <c r="R427" i="17"/>
  <c r="G427" i="17" s="1"/>
  <c r="R450" i="17"/>
  <c r="G449" i="17" s="1"/>
  <c r="R407" i="17"/>
  <c r="G407" i="17" s="1"/>
  <c r="R387" i="17"/>
  <c r="G387" i="17" s="1"/>
  <c r="R365" i="17"/>
  <c r="G365" i="17" s="1"/>
  <c r="R345" i="17"/>
  <c r="G345" i="17" s="1"/>
  <c r="G228" i="17"/>
  <c r="G207" i="17"/>
  <c r="G186" i="17"/>
  <c r="G164" i="17"/>
  <c r="G143" i="17"/>
  <c r="G122" i="17"/>
  <c r="R325" i="17"/>
  <c r="G325" i="17" s="1"/>
  <c r="R491" i="17"/>
  <c r="G490" i="17" s="1"/>
  <c r="R471" i="17"/>
  <c r="G470" i="17" s="1"/>
  <c r="R428" i="17"/>
  <c r="G428" i="17" s="1"/>
  <c r="R408" i="17"/>
  <c r="G408" i="17" s="1"/>
  <c r="R451" i="17"/>
  <c r="G450" i="17" s="1"/>
  <c r="R366" i="17"/>
  <c r="G366" i="17" s="1"/>
  <c r="R346" i="17"/>
  <c r="G346" i="17" s="1"/>
  <c r="R388" i="17"/>
  <c r="G388" i="17" s="1"/>
  <c r="G229" i="17"/>
  <c r="G208" i="17"/>
  <c r="G187" i="17"/>
  <c r="G165" i="17"/>
  <c r="G144" i="17"/>
  <c r="G123" i="17"/>
  <c r="R326" i="17"/>
  <c r="G326" i="17" s="1"/>
  <c r="R472" i="17"/>
  <c r="G471" i="17" s="1"/>
  <c r="R452" i="17"/>
  <c r="G451" i="17" s="1"/>
  <c r="R429" i="17"/>
  <c r="G429" i="17" s="1"/>
  <c r="R409" i="17"/>
  <c r="G409" i="17" s="1"/>
  <c r="R492" i="17"/>
  <c r="G491" i="17" s="1"/>
  <c r="R389" i="17"/>
  <c r="G389" i="17" s="1"/>
  <c r="R367" i="17"/>
  <c r="G367" i="17" s="1"/>
  <c r="R347" i="17"/>
  <c r="G347" i="17" s="1"/>
  <c r="R327" i="17"/>
  <c r="G327" i="17" s="1"/>
  <c r="G230" i="17"/>
  <c r="G209" i="17"/>
  <c r="G188" i="17"/>
  <c r="G166" i="17"/>
  <c r="G145" i="17"/>
  <c r="G124" i="17"/>
  <c r="R493" i="17"/>
  <c r="G492" i="17" s="1"/>
  <c r="R473" i="17"/>
  <c r="G472" i="17" s="1"/>
  <c r="R430" i="17"/>
  <c r="G430" i="17" s="1"/>
  <c r="R410" i="17"/>
  <c r="G410" i="17" s="1"/>
  <c r="R453" i="17"/>
  <c r="G452" i="17" s="1"/>
  <c r="R368" i="17"/>
  <c r="G368" i="17" s="1"/>
  <c r="R348" i="17"/>
  <c r="G348" i="17" s="1"/>
  <c r="R390" i="17"/>
  <c r="G390" i="17" s="1"/>
  <c r="R328" i="17"/>
  <c r="G328" i="17" s="1"/>
  <c r="G231" i="17"/>
  <c r="G210" i="17"/>
  <c r="G189" i="17"/>
  <c r="G167" i="17"/>
  <c r="G146" i="17"/>
  <c r="G125" i="17"/>
  <c r="R494" i="17"/>
  <c r="G493" i="17" s="1"/>
  <c r="R431" i="17"/>
  <c r="G431" i="17" s="1"/>
  <c r="R411" i="17"/>
  <c r="G411" i="17" s="1"/>
  <c r="R474" i="17"/>
  <c r="G473" i="17" s="1"/>
  <c r="R454" i="17"/>
  <c r="G453" i="17" s="1"/>
  <c r="R391" i="17"/>
  <c r="G391" i="17" s="1"/>
  <c r="R369" i="17"/>
  <c r="G369" i="17" s="1"/>
  <c r="R349" i="17"/>
  <c r="G349" i="17" s="1"/>
  <c r="R329" i="17"/>
  <c r="G329" i="17" s="1"/>
  <c r="G232" i="17"/>
  <c r="G211" i="17"/>
  <c r="G190" i="17"/>
  <c r="G168" i="17"/>
  <c r="G147" i="17"/>
  <c r="G126" i="17"/>
  <c r="R495" i="17"/>
  <c r="G494" i="17" s="1"/>
  <c r="R432" i="17"/>
  <c r="G432" i="17" s="1"/>
  <c r="R412" i="17"/>
  <c r="G412" i="17" s="1"/>
  <c r="R475" i="17"/>
  <c r="G474" i="17" s="1"/>
  <c r="R392" i="17"/>
  <c r="G392" i="17" s="1"/>
  <c r="R455" i="17"/>
  <c r="G454" i="17" s="1"/>
  <c r="R370" i="17"/>
  <c r="G370" i="17" s="1"/>
  <c r="R350" i="17"/>
  <c r="G350" i="17" s="1"/>
  <c r="R330" i="17"/>
  <c r="G330" i="17" s="1"/>
  <c r="G233" i="17"/>
  <c r="G212" i="17"/>
  <c r="G191" i="17"/>
  <c r="G169" i="17"/>
  <c r="G148" i="17"/>
  <c r="G127" i="17"/>
  <c r="R476" i="17"/>
  <c r="G475" i="17" s="1"/>
  <c r="R496" i="17"/>
  <c r="G495" i="17" s="1"/>
  <c r="R456" i="17"/>
  <c r="G455" i="17" s="1"/>
  <c r="R433" i="17"/>
  <c r="G433" i="17" s="1"/>
  <c r="R413" i="17"/>
  <c r="G413" i="17" s="1"/>
  <c r="R393" i="17"/>
  <c r="G393" i="17" s="1"/>
  <c r="R371" i="17"/>
  <c r="G371" i="17" s="1"/>
  <c r="R351" i="17"/>
  <c r="G351" i="17" s="1"/>
  <c r="R331" i="17"/>
  <c r="G331" i="17" s="1"/>
  <c r="G234" i="17"/>
  <c r="G213" i="17"/>
  <c r="G192" i="17"/>
  <c r="G170" i="17"/>
  <c r="G149" i="17"/>
  <c r="G128" i="17"/>
  <c r="R497" i="17"/>
  <c r="G496" i="17" s="1"/>
  <c r="R477" i="17"/>
  <c r="G476" i="17" s="1"/>
  <c r="R434" i="17"/>
  <c r="G434" i="17" s="1"/>
  <c r="R414" i="17"/>
  <c r="G414" i="17" s="1"/>
  <c r="R394" i="17"/>
  <c r="G394" i="17" s="1"/>
  <c r="R457" i="17"/>
  <c r="G456" i="17" s="1"/>
  <c r="R352" i="17"/>
  <c r="G352" i="17" s="1"/>
  <c r="R332" i="17"/>
  <c r="G332" i="17" s="1"/>
  <c r="R372" i="17"/>
  <c r="G372" i="17" s="1"/>
  <c r="G235" i="17"/>
  <c r="G214" i="17"/>
  <c r="G193" i="17"/>
  <c r="G171" i="17"/>
  <c r="G150" i="17"/>
  <c r="G129" i="17"/>
  <c r="R498" i="17"/>
  <c r="G497" i="17" s="1"/>
  <c r="R478" i="17"/>
  <c r="G477" i="17" s="1"/>
  <c r="R435" i="17"/>
  <c r="G435" i="17" s="1"/>
  <c r="R415" i="17"/>
  <c r="G415" i="17" s="1"/>
  <c r="R458" i="17"/>
  <c r="G457" i="17" s="1"/>
  <c r="R395" i="17"/>
  <c r="G395" i="17" s="1"/>
  <c r="R353" i="17"/>
  <c r="G353" i="17" s="1"/>
  <c r="R333" i="17"/>
  <c r="G333" i="17" s="1"/>
  <c r="R373" i="17"/>
  <c r="G373" i="17" s="1"/>
  <c r="G236" i="17"/>
  <c r="G215" i="17"/>
  <c r="G194" i="17"/>
  <c r="G172" i="17"/>
  <c r="G151" i="17"/>
  <c r="G130" i="17"/>
  <c r="R499" i="17"/>
  <c r="G498" i="17" s="1"/>
  <c r="R479" i="17"/>
  <c r="G478" i="17" s="1"/>
  <c r="R436" i="17"/>
  <c r="G436" i="17" s="1"/>
  <c r="R416" i="17"/>
  <c r="G416" i="17" s="1"/>
  <c r="R396" i="17"/>
  <c r="G396" i="17" s="1"/>
  <c r="R459" i="17"/>
  <c r="G458" i="17" s="1"/>
  <c r="R334" i="17"/>
  <c r="G334" i="17" s="1"/>
  <c r="R354" i="17"/>
  <c r="G354" i="17" s="1"/>
  <c r="R374" i="17"/>
  <c r="G374" i="17" s="1"/>
  <c r="G237" i="17"/>
  <c r="G216" i="17"/>
  <c r="G195" i="17"/>
  <c r="G173" i="17"/>
  <c r="G152" i="17"/>
  <c r="G131" i="17"/>
  <c r="R480" i="17"/>
  <c r="G479" i="17" s="1"/>
  <c r="R500" i="17"/>
  <c r="G499" i="17" s="1"/>
  <c r="R460" i="17"/>
  <c r="G459" i="17" s="1"/>
  <c r="R437" i="17"/>
  <c r="G437" i="17" s="1"/>
  <c r="R417" i="17"/>
  <c r="G417" i="17" s="1"/>
  <c r="R397" i="17"/>
  <c r="G397" i="17" s="1"/>
  <c r="R375" i="17"/>
  <c r="G375" i="17" s="1"/>
  <c r="R335" i="17"/>
  <c r="G335" i="17" s="1"/>
  <c r="R355" i="17"/>
  <c r="G355" i="17" s="1"/>
  <c r="G238" i="17"/>
  <c r="G217" i="17"/>
  <c r="G196" i="17"/>
  <c r="G174" i="17"/>
  <c r="G153" i="17"/>
  <c r="G132" i="17"/>
  <c r="R501" i="17"/>
  <c r="G500" i="17" s="1"/>
  <c r="R481" i="17"/>
  <c r="G480" i="17" s="1"/>
  <c r="R438" i="17"/>
  <c r="G438" i="17" s="1"/>
  <c r="R418" i="17"/>
  <c r="G418" i="17" s="1"/>
  <c r="R461" i="17"/>
  <c r="G460" i="17" s="1"/>
  <c r="R398" i="17"/>
  <c r="G398" i="17" s="1"/>
  <c r="R356" i="17"/>
  <c r="G356" i="17" s="1"/>
  <c r="R336" i="17"/>
  <c r="G336" i="17" s="1"/>
  <c r="R376" i="17"/>
  <c r="G376" i="17" s="1"/>
  <c r="G239" i="17"/>
  <c r="G218" i="17"/>
  <c r="G197" i="17"/>
  <c r="G175" i="17"/>
  <c r="G154" i="17"/>
  <c r="G133" i="17"/>
  <c r="R502" i="17"/>
  <c r="G501" i="17" s="1"/>
  <c r="R482" i="17"/>
  <c r="G481" i="17" s="1"/>
  <c r="R439" i="17"/>
  <c r="G439" i="17" s="1"/>
  <c r="R419" i="17"/>
  <c r="G419" i="17" s="1"/>
  <c r="R399" i="17"/>
  <c r="G399" i="17" s="1"/>
  <c r="R462" i="17"/>
  <c r="G461" i="17" s="1"/>
  <c r="R357" i="17"/>
  <c r="G357" i="17" s="1"/>
  <c r="R337" i="17"/>
  <c r="G337" i="17" s="1"/>
  <c r="R377" i="17"/>
  <c r="G377" i="17" s="1"/>
  <c r="G240" i="17"/>
  <c r="G219" i="17"/>
  <c r="G198" i="17"/>
  <c r="G176" i="17"/>
  <c r="G155" i="17"/>
  <c r="G134" i="17"/>
  <c r="R503" i="17"/>
  <c r="G502" i="17" s="1"/>
  <c r="R483" i="17"/>
  <c r="G482" i="17" s="1"/>
  <c r="R463" i="17"/>
  <c r="G462" i="17" s="1"/>
  <c r="R440" i="17"/>
  <c r="G440" i="17" s="1"/>
  <c r="R420" i="17"/>
  <c r="G420" i="17" s="1"/>
  <c r="R400" i="17"/>
  <c r="G400" i="17" s="1"/>
  <c r="R358" i="17"/>
  <c r="G358" i="17" s="1"/>
  <c r="R338" i="17"/>
  <c r="G338" i="17" s="1"/>
  <c r="G241" i="17"/>
  <c r="G220" i="17"/>
  <c r="G199" i="17"/>
  <c r="G177" i="17"/>
  <c r="G156" i="17"/>
  <c r="G135" i="17"/>
  <c r="R378" i="17"/>
  <c r="G378" i="17" s="1"/>
  <c r="R558" i="17"/>
  <c r="H558" i="17" s="1"/>
  <c r="R553" i="17"/>
  <c r="H553" i="17" s="1"/>
  <c r="R548" i="17"/>
  <c r="H548" i="17" s="1"/>
  <c r="R541" i="17"/>
  <c r="H541" i="17" s="1"/>
  <c r="R536" i="17"/>
  <c r="H536" i="17" s="1"/>
  <c r="R531" i="17"/>
  <c r="H531" i="17" s="1"/>
  <c r="R524" i="17"/>
  <c r="H524" i="17" s="1"/>
  <c r="R519" i="17"/>
  <c r="H519" i="17" s="1"/>
  <c r="R514" i="17"/>
  <c r="H514" i="17" s="1"/>
  <c r="B121" i="17"/>
  <c r="D122" i="17"/>
  <c r="B125" i="17"/>
  <c r="D126" i="17"/>
  <c r="H127" i="17"/>
  <c r="B129" i="17"/>
  <c r="D130" i="17"/>
  <c r="B133" i="17"/>
  <c r="D134" i="17"/>
  <c r="H135" i="17"/>
  <c r="B144" i="17"/>
  <c r="B146" i="17"/>
  <c r="B148" i="17"/>
  <c r="B150" i="17"/>
  <c r="B152" i="17"/>
  <c r="B162" i="17"/>
  <c r="H169" i="17"/>
  <c r="H177" i="17"/>
  <c r="H191" i="17"/>
  <c r="H199" i="17"/>
  <c r="H212" i="17"/>
  <c r="H220" i="17"/>
  <c r="H271" i="17"/>
  <c r="H297" i="17"/>
  <c r="S468" i="17"/>
  <c r="H467" i="17" s="1"/>
  <c r="S448" i="17"/>
  <c r="H447" i="17" s="1"/>
  <c r="S488" i="17"/>
  <c r="H487" i="17" s="1"/>
  <c r="S425" i="17"/>
  <c r="H425" i="17" s="1"/>
  <c r="S405" i="17"/>
  <c r="S385" i="17"/>
  <c r="H385" i="17" s="1"/>
  <c r="S363" i="17"/>
  <c r="H363" i="17" s="1"/>
  <c r="S343" i="17"/>
  <c r="H343" i="17" s="1"/>
  <c r="S323" i="17"/>
  <c r="H323" i="17" s="1"/>
  <c r="S449" i="17"/>
  <c r="H448" i="17" s="1"/>
  <c r="S489" i="17"/>
  <c r="H488" i="17" s="1"/>
  <c r="S469" i="17"/>
  <c r="H468" i="17" s="1"/>
  <c r="S426" i="17"/>
  <c r="H426" i="17" s="1"/>
  <c r="S406" i="17"/>
  <c r="H406" i="17" s="1"/>
  <c r="S364" i="17"/>
  <c r="H364" i="17" s="1"/>
  <c r="S386" i="17"/>
  <c r="H386" i="17" s="1"/>
  <c r="S344" i="17"/>
  <c r="H344" i="17" s="1"/>
  <c r="S324" i="17"/>
  <c r="H324" i="17" s="1"/>
  <c r="S450" i="17"/>
  <c r="H449" i="17" s="1"/>
  <c r="S490" i="17"/>
  <c r="H489" i="17" s="1"/>
  <c r="S470" i="17"/>
  <c r="H469" i="17" s="1"/>
  <c r="S427" i="17"/>
  <c r="H427" i="17" s="1"/>
  <c r="S407" i="17"/>
  <c r="H407" i="17" s="1"/>
  <c r="S387" i="17"/>
  <c r="H387" i="17" s="1"/>
  <c r="S365" i="17"/>
  <c r="H365" i="17" s="1"/>
  <c r="S345" i="17"/>
  <c r="H345" i="17" s="1"/>
  <c r="S325" i="17"/>
  <c r="H325" i="17" s="1"/>
  <c r="S451" i="17"/>
  <c r="H450" i="17" s="1"/>
  <c r="S471" i="17"/>
  <c r="H470" i="17" s="1"/>
  <c r="S428" i="17"/>
  <c r="H428" i="17" s="1"/>
  <c r="S491" i="17"/>
  <c r="H490" i="17" s="1"/>
  <c r="S408" i="17"/>
  <c r="H408" i="17" s="1"/>
  <c r="S366" i="17"/>
  <c r="H366" i="17" s="1"/>
  <c r="S346" i="17"/>
  <c r="H346" i="17" s="1"/>
  <c r="S388" i="17"/>
  <c r="H388" i="17" s="1"/>
  <c r="S326" i="17"/>
  <c r="H326" i="17" s="1"/>
  <c r="S452" i="17"/>
  <c r="H451" i="17" s="1"/>
  <c r="S492" i="17"/>
  <c r="H491" i="17" s="1"/>
  <c r="S429" i="17"/>
  <c r="H429" i="17" s="1"/>
  <c r="S472" i="17"/>
  <c r="H471" i="17" s="1"/>
  <c r="S409" i="17"/>
  <c r="H409" i="17" s="1"/>
  <c r="S389" i="17"/>
  <c r="H389" i="17" s="1"/>
  <c r="S367" i="17"/>
  <c r="H367" i="17" s="1"/>
  <c r="S347" i="17"/>
  <c r="H347" i="17" s="1"/>
  <c r="S453" i="17"/>
  <c r="H452" i="17" s="1"/>
  <c r="S493" i="17"/>
  <c r="H492" i="17" s="1"/>
  <c r="S430" i="17"/>
  <c r="H430" i="17" s="1"/>
  <c r="S473" i="17"/>
  <c r="H472" i="17" s="1"/>
  <c r="S410" i="17"/>
  <c r="H410" i="17" s="1"/>
  <c r="S368" i="17"/>
  <c r="H368" i="17" s="1"/>
  <c r="S348" i="17"/>
  <c r="H348" i="17" s="1"/>
  <c r="S390" i="17"/>
  <c r="H390" i="17" s="1"/>
  <c r="S454" i="17"/>
  <c r="H453" i="17" s="1"/>
  <c r="S494" i="17"/>
  <c r="H493" i="17" s="1"/>
  <c r="S431" i="17"/>
  <c r="H431" i="17" s="1"/>
  <c r="S411" i="17"/>
  <c r="H411" i="17" s="1"/>
  <c r="S474" i="17"/>
  <c r="H473" i="17" s="1"/>
  <c r="S391" i="17"/>
  <c r="H391" i="17" s="1"/>
  <c r="S369" i="17"/>
  <c r="H369" i="17" s="1"/>
  <c r="S349" i="17"/>
  <c r="H349" i="17" s="1"/>
  <c r="S455" i="17"/>
  <c r="H454" i="17" s="1"/>
  <c r="S475" i="17"/>
  <c r="H474" i="17" s="1"/>
  <c r="S432" i="17"/>
  <c r="H432" i="17" s="1"/>
  <c r="S495" i="17"/>
  <c r="H494" i="17" s="1"/>
  <c r="S412" i="17"/>
  <c r="H412" i="17" s="1"/>
  <c r="S370" i="17"/>
  <c r="H370" i="17" s="1"/>
  <c r="S350" i="17"/>
  <c r="H350" i="17" s="1"/>
  <c r="S392" i="17"/>
  <c r="H392" i="17" s="1"/>
  <c r="S456" i="17"/>
  <c r="H455" i="17" s="1"/>
  <c r="S496" i="17"/>
  <c r="H495" i="17" s="1"/>
  <c r="S433" i="17"/>
  <c r="H433" i="17" s="1"/>
  <c r="S476" i="17"/>
  <c r="H475" i="17" s="1"/>
  <c r="S413" i="17"/>
  <c r="H413" i="17" s="1"/>
  <c r="S393" i="17"/>
  <c r="H393" i="17" s="1"/>
  <c r="S371" i="17"/>
  <c r="H371" i="17" s="1"/>
  <c r="S351" i="17"/>
  <c r="H351" i="17" s="1"/>
  <c r="S331" i="17"/>
  <c r="H331" i="17" s="1"/>
  <c r="S457" i="17"/>
  <c r="H456" i="17" s="1"/>
  <c r="S434" i="17"/>
  <c r="H434" i="17" s="1"/>
  <c r="S477" i="17"/>
  <c r="H476" i="17" s="1"/>
  <c r="S394" i="17"/>
  <c r="H394" i="17" s="1"/>
  <c r="S497" i="17"/>
  <c r="H496" i="17" s="1"/>
  <c r="S414" i="17"/>
  <c r="H414" i="17" s="1"/>
  <c r="S352" i="17"/>
  <c r="H352" i="17" s="1"/>
  <c r="S372" i="17"/>
  <c r="H372" i="17" s="1"/>
  <c r="S332" i="17"/>
  <c r="H332" i="17" s="1"/>
  <c r="S458" i="17"/>
  <c r="H457" i="17" s="1"/>
  <c r="S498" i="17"/>
  <c r="H497" i="17" s="1"/>
  <c r="S478" i="17"/>
  <c r="H477" i="17" s="1"/>
  <c r="S435" i="17"/>
  <c r="H435" i="17" s="1"/>
  <c r="S415" i="17"/>
  <c r="H415" i="17" s="1"/>
  <c r="S395" i="17"/>
  <c r="H395" i="17" s="1"/>
  <c r="S353" i="17"/>
  <c r="H353" i="17" s="1"/>
  <c r="S373" i="17"/>
  <c r="H373" i="17" s="1"/>
  <c r="S333" i="17"/>
  <c r="H333" i="17" s="1"/>
  <c r="S459" i="17"/>
  <c r="H458" i="17" s="1"/>
  <c r="S479" i="17"/>
  <c r="H478" i="17" s="1"/>
  <c r="S436" i="17"/>
  <c r="H436" i="17" s="1"/>
  <c r="S499" i="17"/>
  <c r="H498" i="17" s="1"/>
  <c r="S396" i="17"/>
  <c r="H396" i="17" s="1"/>
  <c r="S416" i="17"/>
  <c r="H416" i="17" s="1"/>
  <c r="S354" i="17"/>
  <c r="H354" i="17" s="1"/>
  <c r="S374" i="17"/>
  <c r="H374" i="17" s="1"/>
  <c r="S334" i="17"/>
  <c r="H334" i="17" s="1"/>
  <c r="S460" i="17"/>
  <c r="H459" i="17" s="1"/>
  <c r="S500" i="17"/>
  <c r="H499" i="17" s="1"/>
  <c r="S480" i="17"/>
  <c r="H479" i="17" s="1"/>
  <c r="S437" i="17"/>
  <c r="H437" i="17" s="1"/>
  <c r="S397" i="17"/>
  <c r="H397" i="17" s="1"/>
  <c r="S417" i="17"/>
  <c r="H417" i="17" s="1"/>
  <c r="S375" i="17"/>
  <c r="H375" i="17" s="1"/>
  <c r="S355" i="17"/>
  <c r="H355" i="17" s="1"/>
  <c r="S335" i="17"/>
  <c r="H335" i="17" s="1"/>
  <c r="S461" i="17"/>
  <c r="H460" i="17" s="1"/>
  <c r="S481" i="17"/>
  <c r="H480" i="17" s="1"/>
  <c r="S501" i="17"/>
  <c r="H500" i="17" s="1"/>
  <c r="S438" i="17"/>
  <c r="H438" i="17" s="1"/>
  <c r="S398" i="17"/>
  <c r="H398" i="17" s="1"/>
  <c r="S418" i="17"/>
  <c r="H418" i="17" s="1"/>
  <c r="S356" i="17"/>
  <c r="H356" i="17" s="1"/>
  <c r="S376" i="17"/>
  <c r="H376" i="17" s="1"/>
  <c r="S336" i="17"/>
  <c r="H336" i="17" s="1"/>
  <c r="S462" i="17"/>
  <c r="H461" i="17" s="1"/>
  <c r="S502" i="17"/>
  <c r="H501" i="17" s="1"/>
  <c r="S482" i="17"/>
  <c r="H481" i="17" s="1"/>
  <c r="S439" i="17"/>
  <c r="H439" i="17" s="1"/>
  <c r="S419" i="17"/>
  <c r="H419" i="17" s="1"/>
  <c r="S399" i="17"/>
  <c r="H399" i="17" s="1"/>
  <c r="S357" i="17"/>
  <c r="H357" i="17" s="1"/>
  <c r="S377" i="17"/>
  <c r="H377" i="17" s="1"/>
  <c r="S337" i="17"/>
  <c r="H337" i="17" s="1"/>
  <c r="S503" i="17"/>
  <c r="H502" i="17" s="1"/>
  <c r="S483" i="17"/>
  <c r="H482" i="17" s="1"/>
  <c r="S463" i="17"/>
  <c r="H462" i="17" s="1"/>
  <c r="S440" i="17"/>
  <c r="H440" i="17" s="1"/>
  <c r="S420" i="17"/>
  <c r="H420" i="17" s="1"/>
  <c r="S400" i="17"/>
  <c r="H400" i="17" s="1"/>
  <c r="S358" i="17"/>
  <c r="H358" i="17" s="1"/>
  <c r="S378" i="17"/>
  <c r="H378" i="17" s="1"/>
  <c r="S338" i="17"/>
  <c r="H338" i="17" s="1"/>
  <c r="S558" i="17"/>
  <c r="I558" i="17" s="1"/>
  <c r="S553" i="17"/>
  <c r="I553" i="17" s="1"/>
  <c r="S548" i="17"/>
  <c r="I548" i="17" s="1"/>
  <c r="S541" i="17"/>
  <c r="I541" i="17" s="1"/>
  <c r="S536" i="17"/>
  <c r="I536" i="17" s="1"/>
  <c r="S531" i="17"/>
  <c r="I531" i="17" s="1"/>
  <c r="S524" i="17"/>
  <c r="I524" i="17" s="1"/>
  <c r="S519" i="17"/>
  <c r="I519" i="17" s="1"/>
  <c r="S514" i="17"/>
  <c r="I514" i="17" s="1"/>
  <c r="E506" i="17" s="1"/>
  <c r="I303" i="17"/>
  <c r="I297" i="17"/>
  <c r="I291" i="17"/>
  <c r="I283" i="17"/>
  <c r="I277" i="17"/>
  <c r="I271" i="17"/>
  <c r="I263" i="17"/>
  <c r="I257" i="17"/>
  <c r="I251" i="17"/>
  <c r="E122" i="17"/>
  <c r="D142" i="17"/>
  <c r="H154" i="17"/>
  <c r="H162" i="17"/>
  <c r="H170" i="17"/>
  <c r="H184" i="17"/>
  <c r="H192" i="17"/>
  <c r="H205" i="17"/>
  <c r="H213" i="17"/>
  <c r="H226" i="17"/>
  <c r="H234" i="17"/>
  <c r="S327" i="17"/>
  <c r="H327" i="17" s="1"/>
  <c r="P412" i="17"/>
  <c r="E412" i="17" s="1"/>
  <c r="P436" i="17"/>
  <c r="E436" i="17" s="1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E166" i="17"/>
  <c r="E167" i="17"/>
  <c r="E168" i="17"/>
  <c r="E169" i="17"/>
  <c r="E170" i="17"/>
  <c r="E171" i="17"/>
  <c r="E172" i="17"/>
  <c r="E173" i="17"/>
  <c r="E174" i="17"/>
  <c r="E175" i="17"/>
  <c r="E176" i="17"/>
  <c r="E177" i="17"/>
  <c r="E188" i="17"/>
  <c r="E189" i="17"/>
  <c r="E190" i="17"/>
  <c r="E191" i="17"/>
  <c r="E192" i="17"/>
  <c r="E193" i="17"/>
  <c r="E194" i="17"/>
  <c r="E195" i="17"/>
  <c r="E196" i="17"/>
  <c r="E197" i="17"/>
  <c r="E198" i="17"/>
  <c r="E199" i="17"/>
  <c r="E209" i="17"/>
  <c r="E210" i="17"/>
  <c r="E211" i="17"/>
  <c r="E212" i="17"/>
  <c r="E213" i="17"/>
  <c r="E214" i="17"/>
  <c r="E215" i="17"/>
  <c r="E216" i="17"/>
  <c r="E217" i="17"/>
  <c r="E218" i="17"/>
  <c r="E219" i="17"/>
  <c r="E220" i="17"/>
  <c r="P492" i="17"/>
  <c r="E491" i="17" s="1"/>
  <c r="P472" i="17"/>
  <c r="E471" i="17" s="1"/>
  <c r="P452" i="17"/>
  <c r="E451" i="17" s="1"/>
  <c r="P409" i="17"/>
  <c r="E409" i="17" s="1"/>
  <c r="P389" i="17"/>
  <c r="E389" i="17" s="1"/>
  <c r="P367" i="17"/>
  <c r="E367" i="17" s="1"/>
  <c r="P429" i="17"/>
  <c r="E429" i="17" s="1"/>
  <c r="P347" i="17"/>
  <c r="E347" i="17" s="1"/>
  <c r="P327" i="17"/>
  <c r="E327" i="17" s="1"/>
  <c r="P473" i="17"/>
  <c r="E472" i="17" s="1"/>
  <c r="P493" i="17"/>
  <c r="E492" i="17" s="1"/>
  <c r="P453" i="17"/>
  <c r="E452" i="17" s="1"/>
  <c r="P410" i="17"/>
  <c r="E410" i="17" s="1"/>
  <c r="P390" i="17"/>
  <c r="E390" i="17" s="1"/>
  <c r="P368" i="17"/>
  <c r="E368" i="17" s="1"/>
  <c r="P430" i="17"/>
  <c r="E430" i="17" s="1"/>
  <c r="P348" i="17"/>
  <c r="E348" i="17" s="1"/>
  <c r="P328" i="17"/>
  <c r="E328" i="17" s="1"/>
  <c r="P494" i="17"/>
  <c r="E493" i="17" s="1"/>
  <c r="P454" i="17"/>
  <c r="E453" i="17" s="1"/>
  <c r="P474" i="17"/>
  <c r="E473" i="17" s="1"/>
  <c r="P411" i="17"/>
  <c r="E411" i="17" s="1"/>
  <c r="P431" i="17"/>
  <c r="E431" i="17" s="1"/>
  <c r="P391" i="17"/>
  <c r="E391" i="17" s="1"/>
  <c r="P369" i="17"/>
  <c r="E369" i="17" s="1"/>
  <c r="P349" i="17"/>
  <c r="E349" i="17" s="1"/>
  <c r="P329" i="17"/>
  <c r="E329" i="17" s="1"/>
  <c r="P475" i="17"/>
  <c r="E474" i="17" s="1"/>
  <c r="P495" i="17"/>
  <c r="E494" i="17" s="1"/>
  <c r="P455" i="17"/>
  <c r="E454" i="17" s="1"/>
  <c r="P370" i="17"/>
  <c r="E370" i="17" s="1"/>
  <c r="P392" i="17"/>
  <c r="E392" i="17" s="1"/>
  <c r="P432" i="17"/>
  <c r="E432" i="17" s="1"/>
  <c r="P350" i="17"/>
  <c r="E350" i="17" s="1"/>
  <c r="P330" i="17"/>
  <c r="E330" i="17" s="1"/>
  <c r="P496" i="17"/>
  <c r="E495" i="17" s="1"/>
  <c r="P476" i="17"/>
  <c r="E475" i="17" s="1"/>
  <c r="P456" i="17"/>
  <c r="E455" i="17" s="1"/>
  <c r="P413" i="17"/>
  <c r="E413" i="17" s="1"/>
  <c r="P371" i="17"/>
  <c r="E371" i="17" s="1"/>
  <c r="P433" i="17"/>
  <c r="E433" i="17" s="1"/>
  <c r="P393" i="17"/>
  <c r="E393" i="17" s="1"/>
  <c r="P351" i="17"/>
  <c r="E351" i="17" s="1"/>
  <c r="P331" i="17"/>
  <c r="E331" i="17" s="1"/>
  <c r="P457" i="17"/>
  <c r="E456" i="17" s="1"/>
  <c r="P414" i="17"/>
  <c r="E414" i="17" s="1"/>
  <c r="P477" i="17"/>
  <c r="E476" i="17" s="1"/>
  <c r="P394" i="17"/>
  <c r="E394" i="17" s="1"/>
  <c r="P372" i="17"/>
  <c r="E372" i="17" s="1"/>
  <c r="P434" i="17"/>
  <c r="E434" i="17" s="1"/>
  <c r="P497" i="17"/>
  <c r="E496" i="17" s="1"/>
  <c r="P352" i="17"/>
  <c r="E352" i="17" s="1"/>
  <c r="P332" i="17"/>
  <c r="E332" i="17" s="1"/>
  <c r="P498" i="17"/>
  <c r="E497" i="17" s="1"/>
  <c r="P458" i="17"/>
  <c r="E457" i="17" s="1"/>
  <c r="P478" i="17"/>
  <c r="E477" i="17" s="1"/>
  <c r="P415" i="17"/>
  <c r="E415" i="17" s="1"/>
  <c r="P435" i="17"/>
  <c r="E435" i="17" s="1"/>
  <c r="P373" i="17"/>
  <c r="E373" i="17" s="1"/>
  <c r="P353" i="17"/>
  <c r="E353" i="17" s="1"/>
  <c r="P333" i="17"/>
  <c r="E333" i="17" s="1"/>
  <c r="P395" i="17"/>
  <c r="E395" i="17" s="1"/>
  <c r="P479" i="17"/>
  <c r="E478" i="17" s="1"/>
  <c r="P459" i="17"/>
  <c r="E458" i="17" s="1"/>
  <c r="P499" i="17"/>
  <c r="E498" i="17" s="1"/>
  <c r="P416" i="17"/>
  <c r="E416" i="17" s="1"/>
  <c r="P374" i="17"/>
  <c r="E374" i="17" s="1"/>
  <c r="P396" i="17"/>
  <c r="E396" i="17" s="1"/>
  <c r="P354" i="17"/>
  <c r="E354" i="17" s="1"/>
  <c r="P334" i="17"/>
  <c r="E334" i="17" s="1"/>
  <c r="P500" i="17"/>
  <c r="E499" i="17" s="1"/>
  <c r="P480" i="17"/>
  <c r="E479" i="17" s="1"/>
  <c r="P460" i="17"/>
  <c r="E459" i="17" s="1"/>
  <c r="P417" i="17"/>
  <c r="E417" i="17" s="1"/>
  <c r="P375" i="17"/>
  <c r="E375" i="17" s="1"/>
  <c r="P355" i="17"/>
  <c r="E355" i="17" s="1"/>
  <c r="P397" i="17"/>
  <c r="E397" i="17" s="1"/>
  <c r="P437" i="17"/>
  <c r="E437" i="17" s="1"/>
  <c r="P335" i="17"/>
  <c r="E335" i="17" s="1"/>
  <c r="P481" i="17"/>
  <c r="E480" i="17" s="1"/>
  <c r="P461" i="17"/>
  <c r="E460" i="17" s="1"/>
  <c r="P501" i="17"/>
  <c r="E500" i="17" s="1"/>
  <c r="P418" i="17"/>
  <c r="E418" i="17" s="1"/>
  <c r="P398" i="17"/>
  <c r="E398" i="17" s="1"/>
  <c r="P376" i="17"/>
  <c r="E376" i="17" s="1"/>
  <c r="P356" i="17"/>
  <c r="E356" i="17" s="1"/>
  <c r="P438" i="17"/>
  <c r="E438" i="17" s="1"/>
  <c r="P336" i="17"/>
  <c r="E336" i="17" s="1"/>
  <c r="P502" i="17"/>
  <c r="E501" i="17" s="1"/>
  <c r="P482" i="17"/>
  <c r="E481" i="17" s="1"/>
  <c r="P462" i="17"/>
  <c r="E461" i="17" s="1"/>
  <c r="P419" i="17"/>
  <c r="E419" i="17" s="1"/>
  <c r="P439" i="17"/>
  <c r="E439" i="17" s="1"/>
  <c r="P399" i="17"/>
  <c r="E399" i="17" s="1"/>
  <c r="P377" i="17"/>
  <c r="E377" i="17" s="1"/>
  <c r="P357" i="17"/>
  <c r="E357" i="17" s="1"/>
  <c r="P337" i="17"/>
  <c r="E337" i="17" s="1"/>
  <c r="P483" i="17"/>
  <c r="E482" i="17" s="1"/>
  <c r="P463" i="17"/>
  <c r="E462" i="17" s="1"/>
  <c r="P420" i="17"/>
  <c r="E420" i="17" s="1"/>
  <c r="P378" i="17"/>
  <c r="E378" i="17" s="1"/>
  <c r="P358" i="17"/>
  <c r="E358" i="17" s="1"/>
  <c r="P503" i="17"/>
  <c r="E502" i="17" s="1"/>
  <c r="P400" i="17"/>
  <c r="E400" i="17" s="1"/>
  <c r="P338" i="17"/>
  <c r="E338" i="17" s="1"/>
  <c r="P440" i="17"/>
  <c r="E440" i="17" s="1"/>
  <c r="P558" i="17"/>
  <c r="F558" i="17" s="1"/>
  <c r="P553" i="17"/>
  <c r="F553" i="17" s="1"/>
  <c r="P548" i="17"/>
  <c r="F548" i="17" s="1"/>
  <c r="P541" i="17"/>
  <c r="F541" i="17" s="1"/>
  <c r="P536" i="17"/>
  <c r="F536" i="17" s="1"/>
  <c r="P531" i="17"/>
  <c r="F531" i="17" s="1"/>
  <c r="P524" i="17"/>
  <c r="F524" i="17" s="1"/>
  <c r="P519" i="17"/>
  <c r="F519" i="17" s="1"/>
  <c r="P514" i="17"/>
  <c r="F514" i="17" s="1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51" i="17"/>
  <c r="F257" i="17"/>
  <c r="F263" i="17"/>
  <c r="F271" i="17"/>
  <c r="F277" i="17"/>
  <c r="F283" i="17"/>
  <c r="F291" i="17"/>
  <c r="F297" i="17"/>
  <c r="F303" i="17"/>
  <c r="Q490" i="17"/>
  <c r="F489" i="17" s="1"/>
  <c r="Q450" i="17"/>
  <c r="F449" i="17" s="1"/>
  <c r="Q470" i="17"/>
  <c r="F469" i="17" s="1"/>
  <c r="Q427" i="17"/>
  <c r="F427" i="17" s="1"/>
  <c r="Q407" i="17"/>
  <c r="F407" i="17" s="1"/>
  <c r="Q387" i="17"/>
  <c r="F387" i="17" s="1"/>
  <c r="Q365" i="17"/>
  <c r="F365" i="17" s="1"/>
  <c r="Q345" i="17"/>
  <c r="F345" i="17" s="1"/>
  <c r="Q325" i="17"/>
  <c r="F325" i="17" s="1"/>
  <c r="Q491" i="17"/>
  <c r="F490" i="17" s="1"/>
  <c r="Q451" i="17"/>
  <c r="F450" i="17" s="1"/>
  <c r="Q471" i="17"/>
  <c r="F470" i="17" s="1"/>
  <c r="Q408" i="17"/>
  <c r="F408" i="17" s="1"/>
  <c r="Q428" i="17"/>
  <c r="F428" i="17" s="1"/>
  <c r="Q388" i="17"/>
  <c r="F388" i="17" s="1"/>
  <c r="Q366" i="17"/>
  <c r="F366" i="17" s="1"/>
  <c r="Q346" i="17"/>
  <c r="F346" i="17" s="1"/>
  <c r="Q326" i="17"/>
  <c r="F326" i="17" s="1"/>
  <c r="Q492" i="17"/>
  <c r="F491" i="17" s="1"/>
  <c r="Q452" i="17"/>
  <c r="F451" i="17" s="1"/>
  <c r="Q472" i="17"/>
  <c r="F471" i="17" s="1"/>
  <c r="Q429" i="17"/>
  <c r="F429" i="17" s="1"/>
  <c r="Q389" i="17"/>
  <c r="F389" i="17" s="1"/>
  <c r="Q367" i="17"/>
  <c r="F367" i="17" s="1"/>
  <c r="Q409" i="17"/>
  <c r="F409" i="17" s="1"/>
  <c r="Q347" i="17"/>
  <c r="F347" i="17" s="1"/>
  <c r="Q327" i="17"/>
  <c r="F327" i="17" s="1"/>
  <c r="Q493" i="17"/>
  <c r="F492" i="17" s="1"/>
  <c r="Q453" i="17"/>
  <c r="F452" i="17" s="1"/>
  <c r="Q473" i="17"/>
  <c r="F472" i="17" s="1"/>
  <c r="Q430" i="17"/>
  <c r="F430" i="17" s="1"/>
  <c r="Q390" i="17"/>
  <c r="F390" i="17" s="1"/>
  <c r="Q368" i="17"/>
  <c r="F368" i="17" s="1"/>
  <c r="Q410" i="17"/>
  <c r="F410" i="17" s="1"/>
  <c r="Q348" i="17"/>
  <c r="F348" i="17" s="1"/>
  <c r="Q328" i="17"/>
  <c r="F328" i="17" s="1"/>
  <c r="Q494" i="17"/>
  <c r="F493" i="17" s="1"/>
  <c r="Q454" i="17"/>
  <c r="F453" i="17" s="1"/>
  <c r="Q474" i="17"/>
  <c r="F473" i="17" s="1"/>
  <c r="Q411" i="17"/>
  <c r="F411" i="17" s="1"/>
  <c r="Q431" i="17"/>
  <c r="F431" i="17" s="1"/>
  <c r="Q391" i="17"/>
  <c r="F391" i="17" s="1"/>
  <c r="Q369" i="17"/>
  <c r="F369" i="17" s="1"/>
  <c r="Q349" i="17"/>
  <c r="F349" i="17" s="1"/>
  <c r="Q329" i="17"/>
  <c r="F329" i="17" s="1"/>
  <c r="Q495" i="17"/>
  <c r="F494" i="17" s="1"/>
  <c r="Q455" i="17"/>
  <c r="F454" i="17" s="1"/>
  <c r="Q475" i="17"/>
  <c r="F474" i="17" s="1"/>
  <c r="Q412" i="17"/>
  <c r="F412" i="17" s="1"/>
  <c r="Q432" i="17"/>
  <c r="F432" i="17" s="1"/>
  <c r="Q370" i="17"/>
  <c r="F370" i="17" s="1"/>
  <c r="Q392" i="17"/>
  <c r="F392" i="17" s="1"/>
  <c r="Q350" i="17"/>
  <c r="F350" i="17" s="1"/>
  <c r="Q330" i="17"/>
  <c r="F330" i="17" s="1"/>
  <c r="Q496" i="17"/>
  <c r="F495" i="17" s="1"/>
  <c r="Q456" i="17"/>
  <c r="F455" i="17" s="1"/>
  <c r="Q476" i="17"/>
  <c r="F475" i="17" s="1"/>
  <c r="Q433" i="17"/>
  <c r="F433" i="17" s="1"/>
  <c r="Q371" i="17"/>
  <c r="F371" i="17" s="1"/>
  <c r="Q413" i="17"/>
  <c r="F413" i="17" s="1"/>
  <c r="Q393" i="17"/>
  <c r="F393" i="17" s="1"/>
  <c r="Q351" i="17"/>
  <c r="F351" i="17" s="1"/>
  <c r="Q331" i="17"/>
  <c r="F331" i="17" s="1"/>
  <c r="Q497" i="17"/>
  <c r="F496" i="17" s="1"/>
  <c r="Q457" i="17"/>
  <c r="F456" i="17" s="1"/>
  <c r="Q434" i="17"/>
  <c r="F434" i="17" s="1"/>
  <c r="Q372" i="17"/>
  <c r="F372" i="17" s="1"/>
  <c r="Q414" i="17"/>
  <c r="F414" i="17" s="1"/>
  <c r="Q394" i="17"/>
  <c r="F394" i="17" s="1"/>
  <c r="Q352" i="17"/>
  <c r="F352" i="17" s="1"/>
  <c r="Q332" i="17"/>
  <c r="F332" i="17" s="1"/>
  <c r="Q477" i="17"/>
  <c r="F476" i="17" s="1"/>
  <c r="Q498" i="17"/>
  <c r="F497" i="17" s="1"/>
  <c r="Q458" i="17"/>
  <c r="F457" i="17" s="1"/>
  <c r="Q478" i="17"/>
  <c r="F477" i="17" s="1"/>
  <c r="Q415" i="17"/>
  <c r="F415" i="17" s="1"/>
  <c r="Q435" i="17"/>
  <c r="F435" i="17" s="1"/>
  <c r="Q373" i="17"/>
  <c r="F373" i="17" s="1"/>
  <c r="Q395" i="17"/>
  <c r="F395" i="17" s="1"/>
  <c r="Q353" i="17"/>
  <c r="F353" i="17" s="1"/>
  <c r="Q333" i="17"/>
  <c r="F333" i="17" s="1"/>
  <c r="Q499" i="17"/>
  <c r="F498" i="17" s="1"/>
  <c r="Q459" i="17"/>
  <c r="F458" i="17" s="1"/>
  <c r="Q479" i="17"/>
  <c r="F478" i="17" s="1"/>
  <c r="Q416" i="17"/>
  <c r="F416" i="17" s="1"/>
  <c r="Q436" i="17"/>
  <c r="F436" i="17" s="1"/>
  <c r="Q374" i="17"/>
  <c r="F374" i="17" s="1"/>
  <c r="Q396" i="17"/>
  <c r="F396" i="17" s="1"/>
  <c r="Q334" i="17"/>
  <c r="F334" i="17" s="1"/>
  <c r="Q500" i="17"/>
  <c r="F499" i="17" s="1"/>
  <c r="Q460" i="17"/>
  <c r="F459" i="17" s="1"/>
  <c r="Q480" i="17"/>
  <c r="F479" i="17" s="1"/>
  <c r="Q437" i="17"/>
  <c r="F437" i="17" s="1"/>
  <c r="Q375" i="17"/>
  <c r="F375" i="17" s="1"/>
  <c r="Q397" i="17"/>
  <c r="F397" i="17" s="1"/>
  <c r="Q417" i="17"/>
  <c r="F417" i="17" s="1"/>
  <c r="Q335" i="17"/>
  <c r="F335" i="17" s="1"/>
  <c r="Q355" i="17"/>
  <c r="F355" i="17" s="1"/>
  <c r="Q501" i="17"/>
  <c r="F500" i="17" s="1"/>
  <c r="Q461" i="17"/>
  <c r="F460" i="17" s="1"/>
  <c r="Q481" i="17"/>
  <c r="F480" i="17" s="1"/>
  <c r="Q438" i="17"/>
  <c r="F438" i="17" s="1"/>
  <c r="Q376" i="17"/>
  <c r="F376" i="17" s="1"/>
  <c r="Q418" i="17"/>
  <c r="F418" i="17" s="1"/>
  <c r="Q356" i="17"/>
  <c r="F356" i="17" s="1"/>
  <c r="Q336" i="17"/>
  <c r="F336" i="17" s="1"/>
  <c r="Q398" i="17"/>
  <c r="F398" i="17" s="1"/>
  <c r="Q502" i="17"/>
  <c r="F501" i="17" s="1"/>
  <c r="Q482" i="17"/>
  <c r="F481" i="17" s="1"/>
  <c r="Q462" i="17"/>
  <c r="F461" i="17" s="1"/>
  <c r="Q419" i="17"/>
  <c r="F419" i="17" s="1"/>
  <c r="Q399" i="17"/>
  <c r="F399" i="17" s="1"/>
  <c r="Q439" i="17"/>
  <c r="F439" i="17" s="1"/>
  <c r="Q377" i="17"/>
  <c r="F377" i="17" s="1"/>
  <c r="Q357" i="17"/>
  <c r="F357" i="17" s="1"/>
  <c r="Q337" i="17"/>
  <c r="F337" i="17" s="1"/>
  <c r="Q503" i="17"/>
  <c r="F502" i="17" s="1"/>
  <c r="Q483" i="17"/>
  <c r="F482" i="17" s="1"/>
  <c r="Q463" i="17"/>
  <c r="F462" i="17" s="1"/>
  <c r="Q400" i="17"/>
  <c r="F400" i="17" s="1"/>
  <c r="Q440" i="17"/>
  <c r="F440" i="17" s="1"/>
  <c r="Q420" i="17"/>
  <c r="F420" i="17" s="1"/>
  <c r="Q378" i="17"/>
  <c r="F378" i="17" s="1"/>
  <c r="Q358" i="17"/>
  <c r="F358" i="17" s="1"/>
  <c r="Q338" i="17"/>
  <c r="F338" i="17" s="1"/>
  <c r="Q558" i="17"/>
  <c r="G558" i="17" s="1"/>
  <c r="Q553" i="17"/>
  <c r="G553" i="17" s="1"/>
  <c r="Q548" i="17"/>
  <c r="G548" i="17" s="1"/>
  <c r="Q541" i="17"/>
  <c r="G541" i="17" s="1"/>
  <c r="Q536" i="17"/>
  <c r="G536" i="17" s="1"/>
  <c r="Q531" i="17"/>
  <c r="G531" i="17" s="1"/>
  <c r="Q524" i="17"/>
  <c r="G524" i="17" s="1"/>
  <c r="Q519" i="17"/>
  <c r="G519" i="17" s="1"/>
  <c r="Q514" i="17"/>
  <c r="G514" i="17" s="1"/>
  <c r="G251" i="17"/>
  <c r="G257" i="17"/>
  <c r="G263" i="17"/>
  <c r="G271" i="17"/>
  <c r="G277" i="17"/>
  <c r="G283" i="17"/>
  <c r="G291" i="17"/>
  <c r="G297" i="17"/>
  <c r="G303" i="17"/>
  <c r="Q354" i="17"/>
  <c r="F354" i="17" s="1"/>
  <c r="D28" i="6" l="1"/>
  <c r="D35" i="6"/>
  <c r="D20" i="6"/>
  <c r="D43" i="6"/>
  <c r="D83" i="6"/>
  <c r="D19" i="6"/>
  <c r="D36" i="6"/>
  <c r="D9" i="6"/>
  <c r="D16" i="6"/>
  <c r="B91" i="6"/>
  <c r="CT38" i="22"/>
  <c r="CU36" i="22"/>
  <c r="CT37" i="22"/>
  <c r="D7" i="6"/>
  <c r="D51" i="6"/>
  <c r="D4" i="6"/>
  <c r="D59" i="6"/>
  <c r="D22" i="6"/>
  <c r="D13" i="6"/>
  <c r="D99" i="6"/>
  <c r="B83" i="6"/>
  <c r="B9" i="6"/>
  <c r="D75" i="6"/>
  <c r="B19" i="6"/>
  <c r="D2" i="6"/>
  <c r="D53" i="6"/>
  <c r="F767" i="30"/>
  <c r="G767" i="30"/>
  <c r="F379" i="30"/>
  <c r="G379" i="30"/>
  <c r="F1015" i="30"/>
  <c r="G1015" i="30"/>
  <c r="F883" i="30"/>
  <c r="G883" i="30"/>
  <c r="F367" i="30"/>
  <c r="G367" i="30"/>
  <c r="F875" i="30"/>
  <c r="G875" i="30"/>
  <c r="G359" i="30"/>
  <c r="F359" i="30"/>
  <c r="F995" i="30"/>
  <c r="G995" i="30"/>
  <c r="F351" i="30"/>
  <c r="G351" i="30"/>
  <c r="F347" i="30"/>
  <c r="G347" i="30"/>
  <c r="F87" i="30"/>
  <c r="G87" i="30"/>
  <c r="G851" i="30"/>
  <c r="F851" i="30"/>
  <c r="F719" i="30"/>
  <c r="G719" i="30"/>
  <c r="F75" i="30"/>
  <c r="G75" i="30"/>
  <c r="F839" i="30"/>
  <c r="G839" i="30"/>
  <c r="G707" i="30"/>
  <c r="F707" i="30"/>
  <c r="G575" i="30"/>
  <c r="F575" i="30"/>
  <c r="G955" i="30"/>
  <c r="F955" i="30"/>
  <c r="G567" i="30"/>
  <c r="F567" i="30"/>
  <c r="G563" i="30"/>
  <c r="F563" i="30"/>
  <c r="F303" i="30"/>
  <c r="G303" i="30"/>
  <c r="F811" i="30"/>
  <c r="G811" i="30"/>
  <c r="G679" i="30"/>
  <c r="F679" i="30"/>
  <c r="F419" i="30"/>
  <c r="G419" i="30"/>
  <c r="F415" i="30"/>
  <c r="G415" i="30"/>
  <c r="F283" i="30"/>
  <c r="G283" i="30"/>
  <c r="F407" i="30"/>
  <c r="G407" i="30"/>
  <c r="F403" i="30"/>
  <c r="G403" i="30"/>
  <c r="F15" i="30"/>
  <c r="G15" i="30"/>
  <c r="F267" i="30"/>
  <c r="G267" i="30"/>
  <c r="G434" i="30"/>
  <c r="F434" i="30"/>
  <c r="G298" i="30"/>
  <c r="F298" i="30"/>
  <c r="F674" i="30"/>
  <c r="G674" i="30"/>
  <c r="F666" i="30"/>
  <c r="G666" i="30"/>
  <c r="G402" i="30"/>
  <c r="F402" i="30"/>
  <c r="G910" i="30"/>
  <c r="F910" i="30"/>
  <c r="G485" i="30"/>
  <c r="F485" i="30"/>
  <c r="G465" i="30"/>
  <c r="F465" i="30"/>
  <c r="F457" i="30"/>
  <c r="G457" i="30"/>
  <c r="F317" i="30"/>
  <c r="G317" i="30"/>
  <c r="F433" i="30"/>
  <c r="G433" i="30"/>
  <c r="F293" i="30"/>
  <c r="G293" i="30"/>
  <c r="G405" i="30"/>
  <c r="F405" i="30"/>
  <c r="F510" i="30"/>
  <c r="G510" i="30"/>
  <c r="G762" i="30"/>
  <c r="F762" i="30"/>
  <c r="F118" i="30"/>
  <c r="G118" i="30"/>
  <c r="F626" i="30"/>
  <c r="G626" i="30"/>
  <c r="F110" i="30"/>
  <c r="G110" i="30"/>
  <c r="F618" i="30"/>
  <c r="G618" i="30"/>
  <c r="F102" i="30"/>
  <c r="G102" i="30"/>
  <c r="F610" i="30"/>
  <c r="G610" i="30"/>
  <c r="F478" i="30"/>
  <c r="G478" i="30"/>
  <c r="F90" i="30"/>
  <c r="G90" i="30"/>
  <c r="F86" i="30"/>
  <c r="G86" i="30"/>
  <c r="F594" i="30"/>
  <c r="G594" i="30"/>
  <c r="F78" i="30"/>
  <c r="G78" i="30"/>
  <c r="F586" i="30"/>
  <c r="G586" i="30"/>
  <c r="F70" i="30"/>
  <c r="G70" i="30"/>
  <c r="F578" i="30"/>
  <c r="G578" i="30"/>
  <c r="G318" i="30"/>
  <c r="F318" i="30"/>
  <c r="F698" i="30"/>
  <c r="G698" i="30"/>
  <c r="F54" i="30"/>
  <c r="G54" i="30"/>
  <c r="F46" i="30"/>
  <c r="G46" i="30"/>
  <c r="G678" i="30"/>
  <c r="F678" i="30"/>
  <c r="F30" i="30"/>
  <c r="G30" i="30"/>
  <c r="F22" i="30"/>
  <c r="G22" i="30"/>
  <c r="F906" i="30"/>
  <c r="G906" i="30"/>
  <c r="G893" i="30"/>
  <c r="F893" i="30"/>
  <c r="F889" i="30"/>
  <c r="G889" i="30"/>
  <c r="G881" i="30"/>
  <c r="F881" i="30"/>
  <c r="G865" i="30"/>
  <c r="F865" i="30"/>
  <c r="F853" i="30"/>
  <c r="G853" i="30"/>
  <c r="G845" i="30"/>
  <c r="F845" i="30"/>
  <c r="F837" i="30"/>
  <c r="G837" i="30"/>
  <c r="F825" i="30"/>
  <c r="G825" i="30"/>
  <c r="F813" i="30"/>
  <c r="G813" i="30"/>
  <c r="G801" i="30"/>
  <c r="F801" i="30"/>
  <c r="F793" i="30"/>
  <c r="G793" i="30"/>
  <c r="F781" i="30"/>
  <c r="G781" i="30"/>
  <c r="F1025" i="30"/>
  <c r="G1025" i="30"/>
  <c r="F1013" i="30"/>
  <c r="G1013" i="30"/>
  <c r="G1001" i="30"/>
  <c r="F1001" i="30"/>
  <c r="F989" i="30"/>
  <c r="G989" i="30"/>
  <c r="G985" i="30"/>
  <c r="F985" i="30"/>
  <c r="F961" i="30"/>
  <c r="G961" i="30"/>
  <c r="F949" i="30"/>
  <c r="G949" i="30"/>
  <c r="G937" i="30"/>
  <c r="F937" i="30"/>
  <c r="G925" i="30"/>
  <c r="F925" i="30"/>
  <c r="F913" i="30"/>
  <c r="G913" i="30"/>
  <c r="G1005" i="30"/>
  <c r="F1005" i="30"/>
  <c r="F768" i="30"/>
  <c r="G768" i="30"/>
  <c r="G764" i="30"/>
  <c r="F764" i="30"/>
  <c r="G760" i="30"/>
  <c r="F760" i="30"/>
  <c r="F756" i="30"/>
  <c r="G756" i="30"/>
  <c r="G752" i="30"/>
  <c r="F752" i="30"/>
  <c r="G748" i="30"/>
  <c r="F748" i="30"/>
  <c r="F744" i="30"/>
  <c r="G744" i="30"/>
  <c r="F740" i="30"/>
  <c r="G740" i="30"/>
  <c r="F736" i="30"/>
  <c r="G736" i="30"/>
  <c r="F732" i="30"/>
  <c r="G732" i="30"/>
  <c r="F728" i="30"/>
  <c r="G728" i="30"/>
  <c r="F724" i="30"/>
  <c r="G724" i="30"/>
  <c r="F720" i="30"/>
  <c r="G720" i="30"/>
  <c r="F716" i="30"/>
  <c r="G716" i="30"/>
  <c r="F712" i="30"/>
  <c r="G712" i="30"/>
  <c r="F708" i="30"/>
  <c r="G708" i="30"/>
  <c r="F704" i="30"/>
  <c r="G704" i="30"/>
  <c r="F700" i="30"/>
  <c r="G700" i="30"/>
  <c r="F696" i="30"/>
  <c r="G696" i="30"/>
  <c r="F692" i="30"/>
  <c r="G692" i="30"/>
  <c r="F688" i="30"/>
  <c r="G688" i="30"/>
  <c r="G684" i="30"/>
  <c r="F684" i="30"/>
  <c r="G680" i="30"/>
  <c r="F680" i="30"/>
  <c r="F676" i="30"/>
  <c r="G676" i="30"/>
  <c r="F544" i="30"/>
  <c r="G544" i="30"/>
  <c r="G540" i="30"/>
  <c r="F540" i="30"/>
  <c r="G408" i="30"/>
  <c r="F408" i="30"/>
  <c r="G404" i="30"/>
  <c r="F404" i="30"/>
  <c r="F16" i="30"/>
  <c r="G16" i="30"/>
  <c r="F140" i="30"/>
  <c r="G140" i="30"/>
  <c r="F109" i="30"/>
  <c r="G109" i="30"/>
  <c r="F896" i="30"/>
  <c r="G896" i="30"/>
  <c r="F892" i="30"/>
  <c r="G892" i="30"/>
  <c r="F888" i="30"/>
  <c r="G888" i="30"/>
  <c r="F884" i="30"/>
  <c r="G884" i="30"/>
  <c r="F880" i="30"/>
  <c r="G880" i="30"/>
  <c r="F876" i="30"/>
  <c r="G876" i="30"/>
  <c r="F872" i="30"/>
  <c r="G872" i="30"/>
  <c r="F868" i="30"/>
  <c r="G868" i="30"/>
  <c r="F864" i="30"/>
  <c r="G864" i="30"/>
  <c r="F860" i="30"/>
  <c r="G860" i="30"/>
  <c r="G856" i="30"/>
  <c r="F856" i="30"/>
  <c r="F852" i="30"/>
  <c r="G852" i="30"/>
  <c r="F848" i="30"/>
  <c r="G848" i="30"/>
  <c r="F844" i="30"/>
  <c r="G844" i="30"/>
  <c r="G840" i="30"/>
  <c r="F840" i="30"/>
  <c r="G836" i="30"/>
  <c r="F836" i="30"/>
  <c r="G832" i="30"/>
  <c r="F832" i="30"/>
  <c r="F828" i="30"/>
  <c r="G828" i="30"/>
  <c r="G824" i="30"/>
  <c r="F824" i="30"/>
  <c r="G820" i="30"/>
  <c r="F820" i="30"/>
  <c r="G816" i="30"/>
  <c r="F816" i="30"/>
  <c r="F812" i="30"/>
  <c r="G812" i="30"/>
  <c r="G808" i="30"/>
  <c r="F808" i="30"/>
  <c r="F804" i="30"/>
  <c r="G804" i="30"/>
  <c r="F672" i="30"/>
  <c r="G672" i="30"/>
  <c r="F668" i="30"/>
  <c r="G668" i="30"/>
  <c r="F536" i="30"/>
  <c r="G536" i="30"/>
  <c r="G532" i="30"/>
  <c r="F532" i="30"/>
  <c r="G400" i="30"/>
  <c r="F400" i="30"/>
  <c r="G268" i="30"/>
  <c r="F268" i="30"/>
  <c r="F507" i="30"/>
  <c r="G507" i="30"/>
  <c r="F499" i="30"/>
  <c r="G499" i="30"/>
  <c r="G731" i="30"/>
  <c r="F731" i="30"/>
  <c r="F323" i="30"/>
  <c r="G323" i="30"/>
  <c r="G691" i="30"/>
  <c r="F691" i="30"/>
  <c r="F287" i="30"/>
  <c r="G287" i="30"/>
  <c r="F19" i="30"/>
  <c r="G19" i="30"/>
  <c r="F690" i="30"/>
  <c r="G690" i="30"/>
  <c r="G398" i="30"/>
  <c r="F398" i="30"/>
  <c r="F561" i="30"/>
  <c r="G561" i="30"/>
  <c r="G238" i="30"/>
  <c r="F238" i="30"/>
  <c r="F94" i="30"/>
  <c r="G94" i="30"/>
  <c r="F74" i="30"/>
  <c r="G74" i="30"/>
  <c r="F62" i="30"/>
  <c r="G62" i="30"/>
  <c r="F38" i="30"/>
  <c r="G38" i="30"/>
  <c r="G1021" i="30"/>
  <c r="F1021" i="30"/>
  <c r="F973" i="30"/>
  <c r="G973" i="30"/>
  <c r="G921" i="30"/>
  <c r="F921" i="30"/>
  <c r="F117" i="30"/>
  <c r="G117" i="30"/>
  <c r="F511" i="30"/>
  <c r="G511" i="30"/>
  <c r="F495" i="30"/>
  <c r="G495" i="30"/>
  <c r="G735" i="30"/>
  <c r="F735" i="30"/>
  <c r="G207" i="30"/>
  <c r="F207" i="30"/>
  <c r="F331" i="30"/>
  <c r="G331" i="30"/>
  <c r="F59" i="30"/>
  <c r="G59" i="30"/>
  <c r="F559" i="30"/>
  <c r="G559" i="30"/>
  <c r="F803" i="30"/>
  <c r="G803" i="30"/>
  <c r="G279" i="30"/>
  <c r="F279" i="30"/>
  <c r="G938" i="30"/>
  <c r="F938" i="30"/>
  <c r="F782" i="30"/>
  <c r="G782" i="30"/>
  <c r="F713" i="30"/>
  <c r="G713" i="30"/>
  <c r="F661" i="30"/>
  <c r="G661" i="30"/>
  <c r="G254" i="30"/>
  <c r="F254" i="30"/>
  <c r="G242" i="30"/>
  <c r="F242" i="30"/>
  <c r="F106" i="30"/>
  <c r="G106" i="30"/>
  <c r="G226" i="30"/>
  <c r="F226" i="30"/>
  <c r="G342" i="30"/>
  <c r="F342" i="30"/>
  <c r="G202" i="30"/>
  <c r="F202" i="30"/>
  <c r="G186" i="30"/>
  <c r="F186" i="30"/>
  <c r="F166" i="30"/>
  <c r="G166" i="30"/>
  <c r="F522" i="30"/>
  <c r="G522" i="30"/>
  <c r="F121" i="30"/>
  <c r="G121" i="30"/>
  <c r="F85" i="30"/>
  <c r="G85" i="30"/>
  <c r="F69" i="30"/>
  <c r="G69" i="30"/>
  <c r="F313" i="30"/>
  <c r="G313" i="30"/>
  <c r="F33" i="30"/>
  <c r="G33" i="30"/>
  <c r="F13" i="30"/>
  <c r="G13" i="30"/>
  <c r="F257" i="30"/>
  <c r="G257" i="30"/>
  <c r="F233" i="30"/>
  <c r="G233" i="30"/>
  <c r="F217" i="30"/>
  <c r="G217" i="30"/>
  <c r="F181" i="30"/>
  <c r="G181" i="30"/>
  <c r="F157" i="30"/>
  <c r="G157" i="30"/>
  <c r="G1020" i="30"/>
  <c r="F1020" i="30"/>
  <c r="G1004" i="30"/>
  <c r="F1004" i="30"/>
  <c r="F996" i="30"/>
  <c r="G996" i="30"/>
  <c r="F988" i="30"/>
  <c r="G988" i="30"/>
  <c r="F980" i="30"/>
  <c r="G980" i="30"/>
  <c r="F972" i="30"/>
  <c r="G972" i="30"/>
  <c r="G964" i="30"/>
  <c r="F964" i="30"/>
  <c r="G956" i="30"/>
  <c r="F956" i="30"/>
  <c r="G948" i="30"/>
  <c r="F948" i="30"/>
  <c r="G940" i="30"/>
  <c r="F940" i="30"/>
  <c r="F932" i="30"/>
  <c r="G932" i="30"/>
  <c r="G664" i="30"/>
  <c r="F664" i="30"/>
  <c r="G528" i="30"/>
  <c r="F528" i="30"/>
  <c r="B99" i="6"/>
  <c r="B67" i="6"/>
  <c r="G639" i="30"/>
  <c r="F639" i="30"/>
  <c r="F1019" i="30"/>
  <c r="G1019" i="30"/>
  <c r="F887" i="30"/>
  <c r="G887" i="30"/>
  <c r="F755" i="30"/>
  <c r="G755" i="30"/>
  <c r="F623" i="30"/>
  <c r="G623" i="30"/>
  <c r="G747" i="30"/>
  <c r="F747" i="30"/>
  <c r="F615" i="30"/>
  <c r="G615" i="30"/>
  <c r="G611" i="30"/>
  <c r="F611" i="30"/>
  <c r="F479" i="30"/>
  <c r="G479" i="30"/>
  <c r="G603" i="30"/>
  <c r="F603" i="30"/>
  <c r="F471" i="30"/>
  <c r="G471" i="30"/>
  <c r="F467" i="30"/>
  <c r="G467" i="30"/>
  <c r="F335" i="30"/>
  <c r="G335" i="30"/>
  <c r="G843" i="30"/>
  <c r="F843" i="30"/>
  <c r="F199" i="30"/>
  <c r="G199" i="30"/>
  <c r="F195" i="30"/>
  <c r="G195" i="30"/>
  <c r="F191" i="30"/>
  <c r="G191" i="30"/>
  <c r="F187" i="30"/>
  <c r="G187" i="30"/>
  <c r="G439" i="30"/>
  <c r="F439" i="30"/>
  <c r="G435" i="30"/>
  <c r="F435" i="30"/>
  <c r="F815" i="30"/>
  <c r="G815" i="30"/>
  <c r="G939" i="30"/>
  <c r="F939" i="30"/>
  <c r="G551" i="30"/>
  <c r="F551" i="30"/>
  <c r="G547" i="30"/>
  <c r="F547" i="30"/>
  <c r="G543" i="30"/>
  <c r="F543" i="30"/>
  <c r="G539" i="30"/>
  <c r="F539" i="30"/>
  <c r="F919" i="30"/>
  <c r="G919" i="30"/>
  <c r="F787" i="30"/>
  <c r="G787" i="30"/>
  <c r="F399" i="30"/>
  <c r="G399" i="30"/>
  <c r="F395" i="30"/>
  <c r="G395" i="30"/>
  <c r="F562" i="30"/>
  <c r="G562" i="30"/>
  <c r="F42" i="30"/>
  <c r="G42" i="30"/>
  <c r="F546" i="30"/>
  <c r="G546" i="30"/>
  <c r="F26" i="30"/>
  <c r="G26" i="30"/>
  <c r="F18" i="30"/>
  <c r="G18" i="30"/>
  <c r="F14" i="30"/>
  <c r="G14" i="30"/>
  <c r="G869" i="30"/>
  <c r="F869" i="30"/>
  <c r="G849" i="30"/>
  <c r="F849" i="30"/>
  <c r="F841" i="30"/>
  <c r="G841" i="30"/>
  <c r="F829" i="30"/>
  <c r="G829" i="30"/>
  <c r="G817" i="30"/>
  <c r="F817" i="30"/>
  <c r="G805" i="30"/>
  <c r="F805" i="30"/>
  <c r="G789" i="30"/>
  <c r="F789" i="30"/>
  <c r="G382" i="30"/>
  <c r="F382" i="30"/>
  <c r="G634" i="30"/>
  <c r="F634" i="30"/>
  <c r="F502" i="30"/>
  <c r="G502" i="30"/>
  <c r="G1010" i="30"/>
  <c r="F1010" i="30"/>
  <c r="F494" i="30"/>
  <c r="G494" i="30"/>
  <c r="G234" i="30"/>
  <c r="F234" i="30"/>
  <c r="G358" i="30"/>
  <c r="F358" i="30"/>
  <c r="F994" i="30"/>
  <c r="G994" i="30"/>
  <c r="G350" i="30"/>
  <c r="F350" i="30"/>
  <c r="F986" i="30"/>
  <c r="G986" i="30"/>
  <c r="F470" i="30"/>
  <c r="G470" i="30"/>
  <c r="G722" i="30"/>
  <c r="F722" i="30"/>
  <c r="F462" i="30"/>
  <c r="G462" i="30"/>
  <c r="G330" i="30"/>
  <c r="F330" i="30"/>
  <c r="F582" i="30"/>
  <c r="G582" i="30"/>
  <c r="G194" i="30"/>
  <c r="F194" i="30"/>
  <c r="F830" i="30"/>
  <c r="G830" i="30"/>
  <c r="G570" i="30"/>
  <c r="F570" i="30"/>
  <c r="F566" i="30"/>
  <c r="G566" i="30"/>
  <c r="G302" i="30"/>
  <c r="F302" i="30"/>
  <c r="G294" i="30"/>
  <c r="F294" i="30"/>
  <c r="F670" i="30"/>
  <c r="G670" i="30"/>
  <c r="G662" i="30"/>
  <c r="F662" i="30"/>
  <c r="F138" i="30"/>
  <c r="G138" i="30"/>
  <c r="F253" i="30"/>
  <c r="G253" i="30"/>
  <c r="F249" i="30"/>
  <c r="G249" i="30"/>
  <c r="F241" i="30"/>
  <c r="G241" i="30"/>
  <c r="F225" i="30"/>
  <c r="G225" i="30"/>
  <c r="F213" i="30"/>
  <c r="G213" i="30"/>
  <c r="F205" i="30"/>
  <c r="G205" i="30"/>
  <c r="F197" i="30"/>
  <c r="G197" i="30"/>
  <c r="F57" i="30"/>
  <c r="G57" i="30"/>
  <c r="F173" i="30"/>
  <c r="G173" i="30"/>
  <c r="F161" i="30"/>
  <c r="G161" i="30"/>
  <c r="F153" i="30"/>
  <c r="G153" i="30"/>
  <c r="F141" i="30"/>
  <c r="G141" i="30"/>
  <c r="F385" i="30"/>
  <c r="G385" i="30"/>
  <c r="F373" i="30"/>
  <c r="G373" i="30"/>
  <c r="F361" i="30"/>
  <c r="G361" i="30"/>
  <c r="F349" i="30"/>
  <c r="G349" i="30"/>
  <c r="G345" i="30"/>
  <c r="F345" i="30"/>
  <c r="F321" i="30"/>
  <c r="G321" i="30"/>
  <c r="G437" i="30"/>
  <c r="F437" i="30"/>
  <c r="F297" i="30"/>
  <c r="G297" i="30"/>
  <c r="G413" i="30"/>
  <c r="F413" i="30"/>
  <c r="F273" i="30"/>
  <c r="G273" i="30"/>
  <c r="F365" i="30"/>
  <c r="G365" i="30"/>
  <c r="G256" i="30"/>
  <c r="F256" i="30"/>
  <c r="F124" i="30"/>
  <c r="G124" i="30"/>
  <c r="F120" i="30"/>
  <c r="G120" i="30"/>
  <c r="F116" i="30"/>
  <c r="G116" i="30"/>
  <c r="G240" i="30"/>
  <c r="F240" i="30"/>
  <c r="F108" i="30"/>
  <c r="G108" i="30"/>
  <c r="F104" i="30"/>
  <c r="G104" i="30"/>
  <c r="F100" i="30"/>
  <c r="G100" i="30"/>
  <c r="F224" i="30"/>
  <c r="G224" i="30"/>
  <c r="G92" i="30"/>
  <c r="F92" i="30"/>
  <c r="F88" i="30"/>
  <c r="G88" i="30"/>
  <c r="F84" i="30"/>
  <c r="G84" i="30"/>
  <c r="F80" i="30"/>
  <c r="G80" i="30"/>
  <c r="F76" i="30"/>
  <c r="G76" i="30"/>
  <c r="F72" i="30"/>
  <c r="G72" i="30"/>
  <c r="F68" i="30"/>
  <c r="G68" i="30"/>
  <c r="G192" i="30"/>
  <c r="F192" i="30"/>
  <c r="F60" i="30"/>
  <c r="G60" i="30"/>
  <c r="F56" i="30"/>
  <c r="G56" i="30"/>
  <c r="F52" i="30"/>
  <c r="G52" i="30"/>
  <c r="G176" i="30"/>
  <c r="F176" i="30"/>
  <c r="F44" i="30"/>
  <c r="G44" i="30"/>
  <c r="F40" i="30"/>
  <c r="G40" i="30"/>
  <c r="F36" i="30"/>
  <c r="G36" i="30"/>
  <c r="F928" i="30"/>
  <c r="G928" i="30"/>
  <c r="F924" i="30"/>
  <c r="G924" i="30"/>
  <c r="F792" i="30"/>
  <c r="G792" i="30"/>
  <c r="F788" i="30"/>
  <c r="G788" i="30"/>
  <c r="F656" i="30"/>
  <c r="G656" i="30"/>
  <c r="F524" i="30"/>
  <c r="G524" i="30"/>
  <c r="F503" i="30"/>
  <c r="G503" i="30"/>
  <c r="G867" i="30"/>
  <c r="F867" i="30"/>
  <c r="F215" i="30"/>
  <c r="G215" i="30"/>
  <c r="F455" i="30"/>
  <c r="G455" i="30"/>
  <c r="F823" i="30"/>
  <c r="G823" i="30"/>
  <c r="G931" i="30"/>
  <c r="F931" i="30"/>
  <c r="G143" i="30"/>
  <c r="F143" i="30"/>
  <c r="G410" i="30"/>
  <c r="F410" i="30"/>
  <c r="F593" i="30"/>
  <c r="G593" i="30"/>
  <c r="G549" i="30"/>
  <c r="F549" i="30"/>
  <c r="F122" i="30"/>
  <c r="G122" i="30"/>
  <c r="F114" i="30"/>
  <c r="G114" i="30"/>
  <c r="F98" i="30"/>
  <c r="G98" i="30"/>
  <c r="G218" i="30"/>
  <c r="F218" i="30"/>
  <c r="G198" i="30"/>
  <c r="F198" i="30"/>
  <c r="G182" i="30"/>
  <c r="F182" i="30"/>
  <c r="G286" i="30"/>
  <c r="F286" i="30"/>
  <c r="F993" i="30"/>
  <c r="G993" i="30"/>
  <c r="G941" i="30"/>
  <c r="F941" i="30"/>
  <c r="G129" i="30"/>
  <c r="F129" i="30"/>
  <c r="F89" i="30"/>
  <c r="G89" i="30"/>
  <c r="F65" i="30"/>
  <c r="G65" i="30"/>
  <c r="F53" i="30"/>
  <c r="G53" i="30"/>
  <c r="F29" i="30"/>
  <c r="G29" i="30"/>
  <c r="G631" i="30"/>
  <c r="F631" i="30"/>
  <c r="F487" i="30"/>
  <c r="G487" i="30"/>
  <c r="G343" i="30"/>
  <c r="F343" i="30"/>
  <c r="F63" i="30"/>
  <c r="G63" i="30"/>
  <c r="G695" i="30"/>
  <c r="F695" i="30"/>
  <c r="F935" i="30"/>
  <c r="G935" i="30"/>
  <c r="F411" i="30"/>
  <c r="G411" i="30"/>
  <c r="F11" i="30"/>
  <c r="G11" i="30"/>
  <c r="F802" i="30"/>
  <c r="G802" i="30"/>
  <c r="G741" i="30"/>
  <c r="F741" i="30"/>
  <c r="F701" i="30"/>
  <c r="G701" i="30"/>
  <c r="F677" i="30"/>
  <c r="G677" i="30"/>
  <c r="G250" i="30"/>
  <c r="F250" i="30"/>
  <c r="G374" i="30"/>
  <c r="F374" i="30"/>
  <c r="G366" i="30"/>
  <c r="F366" i="30"/>
  <c r="F486" i="30"/>
  <c r="G486" i="30"/>
  <c r="G222" i="30"/>
  <c r="F222" i="30"/>
  <c r="G602" i="30"/>
  <c r="F602" i="30"/>
  <c r="G210" i="30"/>
  <c r="F210" i="30"/>
  <c r="G334" i="30"/>
  <c r="F334" i="30"/>
  <c r="F66" i="30"/>
  <c r="G66" i="30"/>
  <c r="G190" i="30"/>
  <c r="F190" i="30"/>
  <c r="G310" i="30"/>
  <c r="F310" i="30"/>
  <c r="G174" i="30"/>
  <c r="F174" i="30"/>
  <c r="F158" i="30"/>
  <c r="G158" i="30"/>
  <c r="G278" i="30"/>
  <c r="F278" i="30"/>
  <c r="F125" i="30"/>
  <c r="G125" i="30"/>
  <c r="F113" i="30"/>
  <c r="G113" i="30"/>
  <c r="G97" i="30"/>
  <c r="F97" i="30"/>
  <c r="F77" i="30"/>
  <c r="G77" i="30"/>
  <c r="F45" i="30"/>
  <c r="G45" i="30"/>
  <c r="F25" i="30"/>
  <c r="G25" i="30"/>
  <c r="F245" i="30"/>
  <c r="G245" i="30"/>
  <c r="F221" i="30"/>
  <c r="G221" i="30"/>
  <c r="F193" i="30"/>
  <c r="G193" i="30"/>
  <c r="F169" i="30"/>
  <c r="G169" i="30"/>
  <c r="F145" i="30"/>
  <c r="G145" i="30"/>
  <c r="F237" i="30"/>
  <c r="G237" i="30"/>
  <c r="G1024" i="30"/>
  <c r="F1024" i="30"/>
  <c r="G1016" i="30"/>
  <c r="F1016" i="30"/>
  <c r="G1012" i="30"/>
  <c r="F1012" i="30"/>
  <c r="F1008" i="30"/>
  <c r="G1008" i="30"/>
  <c r="G1000" i="30"/>
  <c r="F1000" i="30"/>
  <c r="G992" i="30"/>
  <c r="F992" i="30"/>
  <c r="F984" i="30"/>
  <c r="G984" i="30"/>
  <c r="F976" i="30"/>
  <c r="G976" i="30"/>
  <c r="G968" i="30"/>
  <c r="F968" i="30"/>
  <c r="G960" i="30"/>
  <c r="F960" i="30"/>
  <c r="G952" i="30"/>
  <c r="F952" i="30"/>
  <c r="F944" i="30"/>
  <c r="G944" i="30"/>
  <c r="F936" i="30"/>
  <c r="G936" i="30"/>
  <c r="G800" i="30"/>
  <c r="F800" i="30"/>
  <c r="F796" i="30"/>
  <c r="G796" i="30"/>
  <c r="F660" i="30"/>
  <c r="G660" i="30"/>
  <c r="G396" i="30"/>
  <c r="F396" i="30"/>
  <c r="D85" i="6"/>
  <c r="F1023" i="30"/>
  <c r="G1023" i="30"/>
  <c r="F891" i="30"/>
  <c r="G891" i="30"/>
  <c r="G759" i="30"/>
  <c r="F759" i="30"/>
  <c r="F1011" i="30"/>
  <c r="G1011" i="30"/>
  <c r="F879" i="30"/>
  <c r="G879" i="30"/>
  <c r="G1003" i="30"/>
  <c r="F1003" i="30"/>
  <c r="F871" i="30"/>
  <c r="G871" i="30"/>
  <c r="G739" i="30"/>
  <c r="F739" i="30"/>
  <c r="G607" i="30"/>
  <c r="F607" i="30"/>
  <c r="G987" i="30"/>
  <c r="F987" i="30"/>
  <c r="G599" i="30"/>
  <c r="F599" i="30"/>
  <c r="G595" i="30"/>
  <c r="F595" i="30"/>
  <c r="F975" i="30"/>
  <c r="G975" i="30"/>
  <c r="F459" i="30"/>
  <c r="G459" i="30"/>
  <c r="F967" i="30"/>
  <c r="G967" i="30"/>
  <c r="F451" i="30"/>
  <c r="G451" i="30"/>
  <c r="F447" i="30"/>
  <c r="G447" i="30"/>
  <c r="F315" i="30"/>
  <c r="G315" i="30"/>
  <c r="F55" i="30"/>
  <c r="G55" i="30"/>
  <c r="F179" i="30"/>
  <c r="G179" i="30"/>
  <c r="F47" i="30"/>
  <c r="G47" i="30"/>
  <c r="F171" i="30"/>
  <c r="G171" i="30"/>
  <c r="F807" i="30"/>
  <c r="G807" i="30"/>
  <c r="G675" i="30"/>
  <c r="F675" i="30"/>
  <c r="G671" i="30"/>
  <c r="F671" i="30"/>
  <c r="G667" i="30"/>
  <c r="F667" i="30"/>
  <c r="G535" i="30"/>
  <c r="F535" i="30"/>
  <c r="G531" i="30"/>
  <c r="F531" i="30"/>
  <c r="F911" i="30"/>
  <c r="G911" i="30"/>
  <c r="F779" i="30"/>
  <c r="G779" i="30"/>
  <c r="F50" i="30"/>
  <c r="G50" i="30"/>
  <c r="F554" i="30"/>
  <c r="G554" i="30"/>
  <c r="F34" i="30"/>
  <c r="G34" i="30"/>
  <c r="F154" i="30"/>
  <c r="G154" i="30"/>
  <c r="F530" i="30"/>
  <c r="G530" i="30"/>
  <c r="F142" i="30"/>
  <c r="G142" i="30"/>
  <c r="F997" i="30"/>
  <c r="G997" i="30"/>
  <c r="F977" i="30"/>
  <c r="G977" i="30"/>
  <c r="F969" i="30"/>
  <c r="G969" i="30"/>
  <c r="F957" i="30"/>
  <c r="G957" i="30"/>
  <c r="F945" i="30"/>
  <c r="G945" i="30"/>
  <c r="G933" i="30"/>
  <c r="F933" i="30"/>
  <c r="F917" i="30"/>
  <c r="G917" i="30"/>
  <c r="F894" i="30"/>
  <c r="G894" i="30"/>
  <c r="G378" i="30"/>
  <c r="F378" i="30"/>
  <c r="F630" i="30"/>
  <c r="G630" i="30"/>
  <c r="G370" i="30"/>
  <c r="F370" i="30"/>
  <c r="G1006" i="30"/>
  <c r="F1006" i="30"/>
  <c r="G746" i="30"/>
  <c r="F746" i="30"/>
  <c r="G742" i="30"/>
  <c r="F742" i="30"/>
  <c r="G354" i="30"/>
  <c r="F354" i="30"/>
  <c r="F862" i="30"/>
  <c r="G862" i="30"/>
  <c r="F730" i="30"/>
  <c r="G730" i="30"/>
  <c r="F854" i="30"/>
  <c r="G854" i="30"/>
  <c r="G338" i="30"/>
  <c r="F338" i="30"/>
  <c r="F590" i="30"/>
  <c r="G590" i="30"/>
  <c r="F458" i="30"/>
  <c r="G458" i="30"/>
  <c r="G710" i="30"/>
  <c r="F710" i="30"/>
  <c r="G322" i="30"/>
  <c r="F322" i="30"/>
  <c r="F574" i="30"/>
  <c r="G574" i="30"/>
  <c r="G314" i="30"/>
  <c r="F314" i="30"/>
  <c r="G438" i="30"/>
  <c r="F438" i="30"/>
  <c r="G814" i="30"/>
  <c r="F814" i="30"/>
  <c r="F550" i="30"/>
  <c r="G550" i="30"/>
  <c r="G798" i="30"/>
  <c r="F798" i="30"/>
  <c r="F790" i="30"/>
  <c r="G790" i="30"/>
  <c r="G266" i="30"/>
  <c r="F266" i="30"/>
  <c r="F381" i="30"/>
  <c r="G381" i="30"/>
  <c r="F377" i="30"/>
  <c r="G377" i="30"/>
  <c r="F369" i="30"/>
  <c r="G369" i="30"/>
  <c r="F353" i="30"/>
  <c r="G353" i="30"/>
  <c r="F341" i="30"/>
  <c r="G341" i="30"/>
  <c r="F333" i="30"/>
  <c r="G333" i="30"/>
  <c r="G453" i="30"/>
  <c r="F453" i="30"/>
  <c r="F185" i="30"/>
  <c r="G185" i="30"/>
  <c r="G429" i="30"/>
  <c r="F429" i="30"/>
  <c r="F289" i="30"/>
  <c r="G289" i="30"/>
  <c r="F281" i="30"/>
  <c r="G281" i="30"/>
  <c r="F269" i="30"/>
  <c r="G269" i="30"/>
  <c r="F513" i="30"/>
  <c r="G513" i="30"/>
  <c r="F501" i="30"/>
  <c r="G501" i="30"/>
  <c r="F489" i="30"/>
  <c r="G489" i="30"/>
  <c r="F477" i="30"/>
  <c r="G477" i="30"/>
  <c r="F473" i="30"/>
  <c r="G473" i="30"/>
  <c r="F449" i="30"/>
  <c r="G449" i="30"/>
  <c r="F309" i="30"/>
  <c r="G309" i="30"/>
  <c r="F425" i="30"/>
  <c r="G425" i="30"/>
  <c r="G285" i="30"/>
  <c r="F285" i="30"/>
  <c r="F401" i="30"/>
  <c r="G401" i="30"/>
  <c r="F493" i="30"/>
  <c r="G493" i="30"/>
  <c r="F128" i="30"/>
  <c r="G128" i="30"/>
  <c r="G252" i="30"/>
  <c r="F252" i="30"/>
  <c r="G248" i="30"/>
  <c r="F248" i="30"/>
  <c r="G244" i="30"/>
  <c r="F244" i="30"/>
  <c r="F112" i="30"/>
  <c r="G112" i="30"/>
  <c r="G236" i="30"/>
  <c r="F236" i="30"/>
  <c r="G232" i="30"/>
  <c r="F232" i="30"/>
  <c r="G228" i="30"/>
  <c r="F228" i="30"/>
  <c r="F96" i="30"/>
  <c r="G96" i="30"/>
  <c r="G220" i="30"/>
  <c r="F220" i="30"/>
  <c r="G216" i="30"/>
  <c r="F216" i="30"/>
  <c r="G212" i="30"/>
  <c r="F212" i="30"/>
  <c r="G208" i="30"/>
  <c r="F208" i="30"/>
  <c r="G204" i="30"/>
  <c r="F204" i="30"/>
  <c r="G200" i="30"/>
  <c r="F200" i="30"/>
  <c r="F196" i="30"/>
  <c r="G196" i="30"/>
  <c r="F64" i="30"/>
  <c r="G64" i="30"/>
  <c r="G188" i="30"/>
  <c r="F188" i="30"/>
  <c r="G184" i="30"/>
  <c r="F184" i="30"/>
  <c r="G180" i="30"/>
  <c r="F180" i="30"/>
  <c r="F48" i="30"/>
  <c r="G48" i="30"/>
  <c r="F172" i="30"/>
  <c r="G172" i="30"/>
  <c r="F168" i="30"/>
  <c r="G168" i="30"/>
  <c r="G164" i="30"/>
  <c r="F164" i="30"/>
  <c r="F160" i="30"/>
  <c r="G160" i="30"/>
  <c r="F28" i="30"/>
  <c r="G28" i="30"/>
  <c r="G920" i="30"/>
  <c r="F920" i="30"/>
  <c r="G916" i="30"/>
  <c r="F916" i="30"/>
  <c r="G784" i="30"/>
  <c r="F784" i="30"/>
  <c r="F652" i="30"/>
  <c r="G652" i="30"/>
  <c r="F999" i="30"/>
  <c r="G999" i="30"/>
  <c r="F79" i="30"/>
  <c r="G79" i="30"/>
  <c r="F959" i="30"/>
  <c r="G959" i="30"/>
  <c r="G295" i="30"/>
  <c r="F295" i="30"/>
  <c r="G426" i="30"/>
  <c r="F426" i="30"/>
  <c r="F613" i="30"/>
  <c r="G613" i="30"/>
  <c r="F533" i="30"/>
  <c r="G533" i="30"/>
  <c r="G246" i="30"/>
  <c r="F246" i="30"/>
  <c r="F874" i="30"/>
  <c r="G874" i="30"/>
  <c r="G206" i="30"/>
  <c r="F206" i="30"/>
  <c r="F58" i="30"/>
  <c r="G58" i="30"/>
  <c r="F150" i="30"/>
  <c r="G150" i="30"/>
  <c r="G1017" i="30"/>
  <c r="F1017" i="30"/>
  <c r="F965" i="30"/>
  <c r="G965" i="30"/>
  <c r="F929" i="30"/>
  <c r="G929" i="30"/>
  <c r="F93" i="30"/>
  <c r="G93" i="30"/>
  <c r="F41" i="30"/>
  <c r="G41" i="30"/>
  <c r="G635" i="30"/>
  <c r="F635" i="30"/>
  <c r="G619" i="30"/>
  <c r="F619" i="30"/>
  <c r="F475" i="30"/>
  <c r="G475" i="30"/>
  <c r="F67" i="30"/>
  <c r="G67" i="30"/>
  <c r="F947" i="30"/>
  <c r="G947" i="30"/>
  <c r="F275" i="30"/>
  <c r="G275" i="30"/>
  <c r="F794" i="30"/>
  <c r="G794" i="30"/>
  <c r="F127" i="30"/>
  <c r="G127" i="30"/>
  <c r="G763" i="30"/>
  <c r="F763" i="30"/>
  <c r="F119" i="30"/>
  <c r="G119" i="30"/>
  <c r="F243" i="30"/>
  <c r="G243" i="30"/>
  <c r="F111" i="30"/>
  <c r="G111" i="30"/>
  <c r="F235" i="30"/>
  <c r="G235" i="30"/>
  <c r="G103" i="30"/>
  <c r="F103" i="30"/>
  <c r="F227" i="30"/>
  <c r="G227" i="30"/>
  <c r="F991" i="30"/>
  <c r="G991" i="30"/>
  <c r="F859" i="30"/>
  <c r="G859" i="30"/>
  <c r="F855" i="30"/>
  <c r="G855" i="30"/>
  <c r="G723" i="30"/>
  <c r="F723" i="30"/>
  <c r="F463" i="30"/>
  <c r="G463" i="30"/>
  <c r="G587" i="30"/>
  <c r="F587" i="30"/>
  <c r="G327" i="30"/>
  <c r="F327" i="30"/>
  <c r="F963" i="30"/>
  <c r="G963" i="30"/>
  <c r="F831" i="30"/>
  <c r="G831" i="30"/>
  <c r="G699" i="30"/>
  <c r="F699" i="30"/>
  <c r="F183" i="30"/>
  <c r="G183" i="30"/>
  <c r="F51" i="30"/>
  <c r="G51" i="30"/>
  <c r="G175" i="30"/>
  <c r="F175" i="30"/>
  <c r="F43" i="30"/>
  <c r="G43" i="30"/>
  <c r="F39" i="30"/>
  <c r="G39" i="30"/>
  <c r="F163" i="30"/>
  <c r="G163" i="30"/>
  <c r="F927" i="30"/>
  <c r="G927" i="30"/>
  <c r="F923" i="30"/>
  <c r="G923" i="30"/>
  <c r="G663" i="30"/>
  <c r="F663" i="30"/>
  <c r="G659" i="30"/>
  <c r="F659" i="30"/>
  <c r="G527" i="30"/>
  <c r="F527" i="30"/>
  <c r="G523" i="30"/>
  <c r="F523" i="30"/>
  <c r="G178" i="30"/>
  <c r="F178" i="30"/>
  <c r="F810" i="30"/>
  <c r="G810" i="30"/>
  <c r="F162" i="30"/>
  <c r="G162" i="30"/>
  <c r="G282" i="30"/>
  <c r="F282" i="30"/>
  <c r="F146" i="30"/>
  <c r="G146" i="30"/>
  <c r="G270" i="30"/>
  <c r="F270" i="30"/>
  <c r="F101" i="30"/>
  <c r="G101" i="30"/>
  <c r="F81" i="30"/>
  <c r="G81" i="30"/>
  <c r="G73" i="30"/>
  <c r="F73" i="30"/>
  <c r="F61" i="30"/>
  <c r="G61" i="30"/>
  <c r="F49" i="30"/>
  <c r="G49" i="30"/>
  <c r="G37" i="30"/>
  <c r="F37" i="30"/>
  <c r="F21" i="30"/>
  <c r="G21" i="30"/>
  <c r="G638" i="30"/>
  <c r="F638" i="30"/>
  <c r="F506" i="30"/>
  <c r="G506" i="30"/>
  <c r="F886" i="30"/>
  <c r="G886" i="30"/>
  <c r="F498" i="30"/>
  <c r="G498" i="30"/>
  <c r="G878" i="30"/>
  <c r="F878" i="30"/>
  <c r="G362" i="30"/>
  <c r="F362" i="30"/>
  <c r="F614" i="30"/>
  <c r="G614" i="30"/>
  <c r="F482" i="30"/>
  <c r="G482" i="30"/>
  <c r="G606" i="30"/>
  <c r="F606" i="30"/>
  <c r="G346" i="30"/>
  <c r="F346" i="30"/>
  <c r="F598" i="30"/>
  <c r="G598" i="30"/>
  <c r="F466" i="30"/>
  <c r="G466" i="30"/>
  <c r="G974" i="30"/>
  <c r="F974" i="30"/>
  <c r="F842" i="30"/>
  <c r="G842" i="30"/>
  <c r="F454" i="30"/>
  <c r="G454" i="30"/>
  <c r="F450" i="30"/>
  <c r="G450" i="30"/>
  <c r="F446" i="30"/>
  <c r="G446" i="30"/>
  <c r="G442" i="30"/>
  <c r="F442" i="30"/>
  <c r="F822" i="30"/>
  <c r="G822" i="30"/>
  <c r="F558" i="30"/>
  <c r="G558" i="30"/>
  <c r="F422" i="30"/>
  <c r="G422" i="30"/>
  <c r="F542" i="30"/>
  <c r="G542" i="30"/>
  <c r="F534" i="30"/>
  <c r="G534" i="30"/>
  <c r="F650" i="30"/>
  <c r="G650" i="30"/>
  <c r="F509" i="30"/>
  <c r="G509" i="30"/>
  <c r="F505" i="30"/>
  <c r="G505" i="30"/>
  <c r="G497" i="30"/>
  <c r="F497" i="30"/>
  <c r="G481" i="30"/>
  <c r="F481" i="30"/>
  <c r="G469" i="30"/>
  <c r="F469" i="30"/>
  <c r="F461" i="30"/>
  <c r="G461" i="30"/>
  <c r="F325" i="30"/>
  <c r="G325" i="30"/>
  <c r="G441" i="30"/>
  <c r="F441" i="30"/>
  <c r="F301" i="30"/>
  <c r="G301" i="30"/>
  <c r="F417" i="30"/>
  <c r="G417" i="30"/>
  <c r="F409" i="30"/>
  <c r="G409" i="30"/>
  <c r="G397" i="30"/>
  <c r="F397" i="30"/>
  <c r="G641" i="30"/>
  <c r="F641" i="30"/>
  <c r="F629" i="30"/>
  <c r="G629" i="30"/>
  <c r="F617" i="30"/>
  <c r="G617" i="30"/>
  <c r="G605" i="30"/>
  <c r="F605" i="30"/>
  <c r="G601" i="30"/>
  <c r="F601" i="30"/>
  <c r="F577" i="30"/>
  <c r="G577" i="30"/>
  <c r="F565" i="30"/>
  <c r="G565" i="30"/>
  <c r="F553" i="30"/>
  <c r="G553" i="30"/>
  <c r="G541" i="30"/>
  <c r="F541" i="30"/>
  <c r="F529" i="30"/>
  <c r="G529" i="30"/>
  <c r="F621" i="30"/>
  <c r="G621" i="30"/>
  <c r="G384" i="30"/>
  <c r="F384" i="30"/>
  <c r="G380" i="30"/>
  <c r="F380" i="30"/>
  <c r="G376" i="30"/>
  <c r="F376" i="30"/>
  <c r="G372" i="30"/>
  <c r="F372" i="30"/>
  <c r="G368" i="30"/>
  <c r="F368" i="30"/>
  <c r="G364" i="30"/>
  <c r="F364" i="30"/>
  <c r="F360" i="30"/>
  <c r="G360" i="30"/>
  <c r="G356" i="30"/>
  <c r="F356" i="30"/>
  <c r="G352" i="30"/>
  <c r="F352" i="30"/>
  <c r="G348" i="30"/>
  <c r="F348" i="30"/>
  <c r="G344" i="30"/>
  <c r="F344" i="30"/>
  <c r="G340" i="30"/>
  <c r="F340" i="30"/>
  <c r="G336" i="30"/>
  <c r="F336" i="30"/>
  <c r="G332" i="30"/>
  <c r="F332" i="30"/>
  <c r="F328" i="30"/>
  <c r="G328" i="30"/>
  <c r="F452" i="30"/>
  <c r="G452" i="30"/>
  <c r="F448" i="30"/>
  <c r="G448" i="30"/>
  <c r="F444" i="30"/>
  <c r="G444" i="30"/>
  <c r="F440" i="30"/>
  <c r="G440" i="30"/>
  <c r="G436" i="30"/>
  <c r="F436" i="30"/>
  <c r="G432" i="30"/>
  <c r="F432" i="30"/>
  <c r="G428" i="30"/>
  <c r="F428" i="30"/>
  <c r="G424" i="30"/>
  <c r="F424" i="30"/>
  <c r="F420" i="30"/>
  <c r="G420" i="30"/>
  <c r="F32" i="30"/>
  <c r="G32" i="30"/>
  <c r="F156" i="30"/>
  <c r="G156" i="30"/>
  <c r="F24" i="30"/>
  <c r="G24" i="30"/>
  <c r="F20" i="30"/>
  <c r="G20" i="30"/>
  <c r="F912" i="30"/>
  <c r="G912" i="30"/>
  <c r="F780" i="30"/>
  <c r="G780" i="30"/>
  <c r="F383" i="30"/>
  <c r="G383" i="30"/>
  <c r="F751" i="30"/>
  <c r="G751" i="30"/>
  <c r="F863" i="30"/>
  <c r="G863" i="30"/>
  <c r="F203" i="30"/>
  <c r="G203" i="30"/>
  <c r="F827" i="30"/>
  <c r="G827" i="30"/>
  <c r="G555" i="30"/>
  <c r="F555" i="30"/>
  <c r="F151" i="30"/>
  <c r="G151" i="30"/>
  <c r="F914" i="30"/>
  <c r="G914" i="30"/>
  <c r="F573" i="30"/>
  <c r="G573" i="30"/>
  <c r="G230" i="30"/>
  <c r="F230" i="30"/>
  <c r="F82" i="30"/>
  <c r="G82" i="30"/>
  <c r="F962" i="30"/>
  <c r="G962" i="30"/>
  <c r="G942" i="30"/>
  <c r="F942" i="30"/>
  <c r="F10" i="30"/>
  <c r="G10" i="30"/>
  <c r="F1009" i="30"/>
  <c r="G1009" i="30"/>
  <c r="G953" i="30"/>
  <c r="F953" i="30"/>
  <c r="G909" i="30"/>
  <c r="F909" i="30"/>
  <c r="F105" i="30"/>
  <c r="G105" i="30"/>
  <c r="G627" i="30"/>
  <c r="F627" i="30"/>
  <c r="F483" i="30"/>
  <c r="G483" i="30"/>
  <c r="F339" i="30"/>
  <c r="G339" i="30"/>
  <c r="F71" i="30"/>
  <c r="G71" i="30"/>
  <c r="G683" i="30"/>
  <c r="F683" i="30"/>
  <c r="G799" i="30"/>
  <c r="F799" i="30"/>
  <c r="F271" i="30"/>
  <c r="G271" i="30"/>
  <c r="G818" i="30"/>
  <c r="F818" i="30"/>
  <c r="G786" i="30"/>
  <c r="F786" i="30"/>
  <c r="F721" i="30"/>
  <c r="G721" i="30"/>
  <c r="F689" i="30"/>
  <c r="G689" i="30"/>
  <c r="G326" i="30"/>
  <c r="F326" i="30"/>
  <c r="B59" i="6"/>
  <c r="F255" i="30"/>
  <c r="G255" i="30"/>
  <c r="F251" i="30"/>
  <c r="G251" i="30"/>
  <c r="F247" i="30"/>
  <c r="G247" i="30"/>
  <c r="F115" i="30"/>
  <c r="G115" i="30"/>
  <c r="G239" i="30"/>
  <c r="F239" i="30"/>
  <c r="F107" i="30"/>
  <c r="G107" i="30"/>
  <c r="F231" i="30"/>
  <c r="G231" i="30"/>
  <c r="F99" i="30"/>
  <c r="G99" i="30"/>
  <c r="F95" i="30"/>
  <c r="G95" i="30"/>
  <c r="F91" i="30"/>
  <c r="G91" i="30"/>
  <c r="F727" i="30"/>
  <c r="G727" i="30"/>
  <c r="G979" i="30"/>
  <c r="F979" i="30"/>
  <c r="F591" i="30"/>
  <c r="G591" i="30"/>
  <c r="G715" i="30"/>
  <c r="F715" i="30"/>
  <c r="G711" i="30"/>
  <c r="F711" i="30"/>
  <c r="F835" i="30"/>
  <c r="G835" i="30"/>
  <c r="G703" i="30"/>
  <c r="F703" i="30"/>
  <c r="G443" i="30"/>
  <c r="F443" i="30"/>
  <c r="G311" i="30"/>
  <c r="F311" i="30"/>
  <c r="F307" i="30"/>
  <c r="G307" i="30"/>
  <c r="G431" i="30"/>
  <c r="F431" i="30"/>
  <c r="F427" i="30"/>
  <c r="G427" i="30"/>
  <c r="F423" i="30"/>
  <c r="G423" i="30"/>
  <c r="F35" i="30"/>
  <c r="G35" i="30"/>
  <c r="F31" i="30"/>
  <c r="G31" i="30"/>
  <c r="G795" i="30"/>
  <c r="F795" i="30"/>
  <c r="F791" i="30"/>
  <c r="G791" i="30"/>
  <c r="F915" i="30"/>
  <c r="G915" i="30"/>
  <c r="G655" i="30"/>
  <c r="F655" i="30"/>
  <c r="G651" i="30"/>
  <c r="F651" i="30"/>
  <c r="G946" i="30"/>
  <c r="F946" i="30"/>
  <c r="F170" i="30"/>
  <c r="G170" i="30"/>
  <c r="F930" i="30"/>
  <c r="G930" i="30"/>
  <c r="F538" i="30"/>
  <c r="G538" i="30"/>
  <c r="G274" i="30"/>
  <c r="F274" i="30"/>
  <c r="F654" i="30"/>
  <c r="G654" i="30"/>
  <c r="F229" i="30"/>
  <c r="G229" i="30"/>
  <c r="G209" i="30"/>
  <c r="F209" i="30"/>
  <c r="F201" i="30"/>
  <c r="G201" i="30"/>
  <c r="G189" i="30"/>
  <c r="F189" i="30"/>
  <c r="F305" i="30"/>
  <c r="G305" i="30"/>
  <c r="G165" i="30"/>
  <c r="F165" i="30"/>
  <c r="F149" i="30"/>
  <c r="G149" i="30"/>
  <c r="F766" i="30"/>
  <c r="G766" i="30"/>
  <c r="F1018" i="30"/>
  <c r="G1018" i="30"/>
  <c r="F758" i="30"/>
  <c r="G758" i="30"/>
  <c r="F754" i="30"/>
  <c r="G754" i="30"/>
  <c r="G622" i="30"/>
  <c r="F622" i="30"/>
  <c r="F490" i="30"/>
  <c r="G490" i="30"/>
  <c r="G998" i="30"/>
  <c r="F998" i="30"/>
  <c r="F866" i="30"/>
  <c r="G866" i="30"/>
  <c r="F734" i="30"/>
  <c r="G734" i="30"/>
  <c r="F474" i="30"/>
  <c r="G474" i="30"/>
  <c r="G726" i="30"/>
  <c r="F726" i="30"/>
  <c r="G978" i="30"/>
  <c r="F978" i="30"/>
  <c r="F846" i="30"/>
  <c r="G846" i="30"/>
  <c r="F714" i="30"/>
  <c r="G714" i="30"/>
  <c r="F966" i="30"/>
  <c r="G966" i="30"/>
  <c r="G834" i="30"/>
  <c r="F834" i="30"/>
  <c r="F702" i="30"/>
  <c r="G702" i="30"/>
  <c r="F954" i="30"/>
  <c r="G954" i="30"/>
  <c r="F694" i="30"/>
  <c r="G694" i="30"/>
  <c r="G430" i="30"/>
  <c r="F430" i="30"/>
  <c r="F934" i="30"/>
  <c r="G934" i="30"/>
  <c r="G414" i="30"/>
  <c r="F414" i="30"/>
  <c r="G406" i="30"/>
  <c r="F406" i="30"/>
  <c r="F778" i="30"/>
  <c r="G778" i="30"/>
  <c r="F637" i="30"/>
  <c r="G637" i="30"/>
  <c r="G633" i="30"/>
  <c r="F633" i="30"/>
  <c r="F625" i="30"/>
  <c r="G625" i="30"/>
  <c r="G609" i="30"/>
  <c r="F609" i="30"/>
  <c r="G597" i="30"/>
  <c r="F597" i="30"/>
  <c r="F589" i="30"/>
  <c r="G589" i="30"/>
  <c r="F581" i="30"/>
  <c r="G581" i="30"/>
  <c r="F569" i="30"/>
  <c r="G569" i="30"/>
  <c r="F557" i="30"/>
  <c r="G557" i="30"/>
  <c r="F545" i="30"/>
  <c r="G545" i="30"/>
  <c r="F537" i="30"/>
  <c r="G537" i="30"/>
  <c r="F525" i="30"/>
  <c r="G525" i="30"/>
  <c r="F769" i="30"/>
  <c r="G769" i="30"/>
  <c r="F757" i="30"/>
  <c r="G757" i="30"/>
  <c r="G745" i="30"/>
  <c r="F745" i="30"/>
  <c r="F733" i="30"/>
  <c r="G733" i="30"/>
  <c r="F729" i="30"/>
  <c r="G729" i="30"/>
  <c r="G705" i="30"/>
  <c r="F705" i="30"/>
  <c r="F693" i="30"/>
  <c r="G693" i="30"/>
  <c r="F681" i="30"/>
  <c r="G681" i="30"/>
  <c r="F669" i="30"/>
  <c r="G669" i="30"/>
  <c r="F657" i="30"/>
  <c r="G657" i="30"/>
  <c r="F749" i="30"/>
  <c r="G749" i="30"/>
  <c r="F512" i="30"/>
  <c r="G512" i="30"/>
  <c r="F508" i="30"/>
  <c r="G508" i="30"/>
  <c r="F504" i="30"/>
  <c r="G504" i="30"/>
  <c r="F500" i="30"/>
  <c r="G500" i="30"/>
  <c r="F496" i="30"/>
  <c r="G496" i="30"/>
  <c r="F492" i="30"/>
  <c r="G492" i="30"/>
  <c r="F488" i="30"/>
  <c r="G488" i="30"/>
  <c r="F484" i="30"/>
  <c r="G484" i="30"/>
  <c r="F480" i="30"/>
  <c r="G480" i="30"/>
  <c r="F476" i="30"/>
  <c r="G476" i="30"/>
  <c r="G472" i="30"/>
  <c r="F472" i="30"/>
  <c r="F468" i="30"/>
  <c r="G468" i="30"/>
  <c r="F464" i="30"/>
  <c r="G464" i="30"/>
  <c r="F460" i="30"/>
  <c r="G460" i="30"/>
  <c r="G456" i="30"/>
  <c r="F456" i="30"/>
  <c r="G324" i="30"/>
  <c r="F324" i="30"/>
  <c r="G320" i="30"/>
  <c r="F320" i="30"/>
  <c r="G316" i="30"/>
  <c r="F316" i="30"/>
  <c r="G312" i="30"/>
  <c r="F312" i="30"/>
  <c r="G308" i="30"/>
  <c r="F308" i="30"/>
  <c r="G304" i="30"/>
  <c r="F304" i="30"/>
  <c r="G300" i="30"/>
  <c r="F300" i="30"/>
  <c r="G296" i="30"/>
  <c r="F296" i="30"/>
  <c r="G292" i="30"/>
  <c r="F292" i="30"/>
  <c r="G416" i="30"/>
  <c r="F416" i="30"/>
  <c r="G412" i="30"/>
  <c r="F412" i="30"/>
  <c r="G280" i="30"/>
  <c r="F280" i="30"/>
  <c r="F148" i="30"/>
  <c r="G148" i="30"/>
  <c r="G272" i="30"/>
  <c r="F272" i="30"/>
  <c r="G908" i="30"/>
  <c r="F908" i="30"/>
  <c r="F491" i="30"/>
  <c r="G491" i="30"/>
  <c r="F83" i="30"/>
  <c r="G83" i="30"/>
  <c r="F687" i="30"/>
  <c r="G687" i="30"/>
  <c r="F27" i="30"/>
  <c r="G27" i="30"/>
  <c r="F139" i="30"/>
  <c r="G139" i="30"/>
  <c r="G418" i="30"/>
  <c r="F418" i="30"/>
  <c r="F585" i="30"/>
  <c r="G585" i="30"/>
  <c r="F126" i="30"/>
  <c r="G126" i="30"/>
  <c r="G214" i="30"/>
  <c r="F214" i="30"/>
  <c r="G981" i="30"/>
  <c r="F981" i="30"/>
  <c r="F17" i="30"/>
  <c r="G17" i="30"/>
  <c r="D5" i="6"/>
  <c r="G895" i="30"/>
  <c r="F895" i="30"/>
  <c r="F123" i="30"/>
  <c r="G123" i="30"/>
  <c r="G375" i="30"/>
  <c r="F375" i="30"/>
  <c r="F371" i="30"/>
  <c r="G371" i="30"/>
  <c r="F1007" i="30"/>
  <c r="G1007" i="30"/>
  <c r="F363" i="30"/>
  <c r="G363" i="30"/>
  <c r="F743" i="30"/>
  <c r="G743" i="30"/>
  <c r="F355" i="30"/>
  <c r="G355" i="30"/>
  <c r="F223" i="30"/>
  <c r="G223" i="30"/>
  <c r="F219" i="30"/>
  <c r="G219" i="30"/>
  <c r="F983" i="30"/>
  <c r="G983" i="30"/>
  <c r="F211" i="30"/>
  <c r="G211" i="30"/>
  <c r="F847" i="30"/>
  <c r="G847" i="30"/>
  <c r="F971" i="30"/>
  <c r="G971" i="30"/>
  <c r="F583" i="30"/>
  <c r="G583" i="30"/>
  <c r="G579" i="30"/>
  <c r="F579" i="30"/>
  <c r="F319" i="30"/>
  <c r="G319" i="30"/>
  <c r="G571" i="30"/>
  <c r="F571" i="30"/>
  <c r="F951" i="30"/>
  <c r="G951" i="30"/>
  <c r="F819" i="30"/>
  <c r="G819" i="30"/>
  <c r="F943" i="30"/>
  <c r="G943" i="30"/>
  <c r="F299" i="30"/>
  <c r="G299" i="30"/>
  <c r="F167" i="30"/>
  <c r="G167" i="30"/>
  <c r="F291" i="30"/>
  <c r="G291" i="30"/>
  <c r="F159" i="30"/>
  <c r="G159" i="30"/>
  <c r="F155" i="30"/>
  <c r="G155" i="30"/>
  <c r="F23" i="30"/>
  <c r="G23" i="30"/>
  <c r="F147" i="30"/>
  <c r="G147" i="30"/>
  <c r="F783" i="30"/>
  <c r="G783" i="30"/>
  <c r="F907" i="30"/>
  <c r="G907" i="30"/>
  <c r="G306" i="30"/>
  <c r="F306" i="30"/>
  <c r="F682" i="30"/>
  <c r="G682" i="30"/>
  <c r="G290" i="30"/>
  <c r="F290" i="30"/>
  <c r="F922" i="30"/>
  <c r="G922" i="30"/>
  <c r="F658" i="30"/>
  <c r="G658" i="30"/>
  <c r="F526" i="30"/>
  <c r="G526" i="30"/>
  <c r="G357" i="30"/>
  <c r="F357" i="30"/>
  <c r="F337" i="30"/>
  <c r="G337" i="30"/>
  <c r="G329" i="30"/>
  <c r="F329" i="30"/>
  <c r="F445" i="30"/>
  <c r="G445" i="30"/>
  <c r="F177" i="30"/>
  <c r="G177" i="30"/>
  <c r="G421" i="30"/>
  <c r="F421" i="30"/>
  <c r="F277" i="30"/>
  <c r="G277" i="30"/>
  <c r="F1022" i="30"/>
  <c r="G1022" i="30"/>
  <c r="F890" i="30"/>
  <c r="G890" i="30"/>
  <c r="F1014" i="30"/>
  <c r="G1014" i="30"/>
  <c r="G882" i="30"/>
  <c r="F882" i="30"/>
  <c r="G750" i="30"/>
  <c r="F750" i="30"/>
  <c r="G1002" i="30"/>
  <c r="F1002" i="30"/>
  <c r="F870" i="30"/>
  <c r="G870" i="30"/>
  <c r="F738" i="30"/>
  <c r="G738" i="30"/>
  <c r="F990" i="30"/>
  <c r="G990" i="30"/>
  <c r="F858" i="30"/>
  <c r="G858" i="30"/>
  <c r="G982" i="30"/>
  <c r="F982" i="30"/>
  <c r="F850" i="30"/>
  <c r="G850" i="30"/>
  <c r="F718" i="30"/>
  <c r="G718" i="30"/>
  <c r="G970" i="30"/>
  <c r="F970" i="30"/>
  <c r="F838" i="30"/>
  <c r="G838" i="30"/>
  <c r="G706" i="30"/>
  <c r="F706" i="30"/>
  <c r="F958" i="30"/>
  <c r="G958" i="30"/>
  <c r="F826" i="30"/>
  <c r="G826" i="30"/>
  <c r="G950" i="30"/>
  <c r="F950" i="30"/>
  <c r="F686" i="30"/>
  <c r="G686" i="30"/>
  <c r="G806" i="30"/>
  <c r="F806" i="30"/>
  <c r="F926" i="30"/>
  <c r="G926" i="30"/>
  <c r="G918" i="30"/>
  <c r="F918" i="30"/>
  <c r="G394" i="30"/>
  <c r="F394" i="30"/>
  <c r="F765" i="30"/>
  <c r="G765" i="30"/>
  <c r="G761" i="30"/>
  <c r="F761" i="30"/>
  <c r="F753" i="30"/>
  <c r="G753" i="30"/>
  <c r="G737" i="30"/>
  <c r="F737" i="30"/>
  <c r="F725" i="30"/>
  <c r="G725" i="30"/>
  <c r="F717" i="30"/>
  <c r="G717" i="30"/>
  <c r="F709" i="30"/>
  <c r="G709" i="30"/>
  <c r="F697" i="30"/>
  <c r="G697" i="30"/>
  <c r="F685" i="30"/>
  <c r="G685" i="30"/>
  <c r="G673" i="30"/>
  <c r="F673" i="30"/>
  <c r="F665" i="30"/>
  <c r="G665" i="30"/>
  <c r="F653" i="30"/>
  <c r="G653" i="30"/>
  <c r="F897" i="30"/>
  <c r="G897" i="30"/>
  <c r="G885" i="30"/>
  <c r="F885" i="30"/>
  <c r="F873" i="30"/>
  <c r="G873" i="30"/>
  <c r="F861" i="30"/>
  <c r="G861" i="30"/>
  <c r="F857" i="30"/>
  <c r="G857" i="30"/>
  <c r="F833" i="30"/>
  <c r="G833" i="30"/>
  <c r="G821" i="30"/>
  <c r="F821" i="30"/>
  <c r="F809" i="30"/>
  <c r="G809" i="30"/>
  <c r="F797" i="30"/>
  <c r="G797" i="30"/>
  <c r="G785" i="30"/>
  <c r="F785" i="30"/>
  <c r="F877" i="30"/>
  <c r="G877" i="30"/>
  <c r="G640" i="30"/>
  <c r="F640" i="30"/>
  <c r="F636" i="30"/>
  <c r="G636" i="30"/>
  <c r="F632" i="30"/>
  <c r="G632" i="30"/>
  <c r="G628" i="30"/>
  <c r="F628" i="30"/>
  <c r="G624" i="30"/>
  <c r="F624" i="30"/>
  <c r="F620" i="30"/>
  <c r="G620" i="30"/>
  <c r="F616" i="30"/>
  <c r="G616" i="30"/>
  <c r="F612" i="30"/>
  <c r="G612" i="30"/>
  <c r="F608" i="30"/>
  <c r="G608" i="30"/>
  <c r="F604" i="30"/>
  <c r="G604" i="30"/>
  <c r="F600" i="30"/>
  <c r="G600" i="30"/>
  <c r="G596" i="30"/>
  <c r="F596" i="30"/>
  <c r="G592" i="30"/>
  <c r="F592" i="30"/>
  <c r="F588" i="30"/>
  <c r="G588" i="30"/>
  <c r="F584" i="30"/>
  <c r="G584" i="30"/>
  <c r="F580" i="30"/>
  <c r="G580" i="30"/>
  <c r="G576" i="30"/>
  <c r="F576" i="30"/>
  <c r="F572" i="30"/>
  <c r="G572" i="30"/>
  <c r="F568" i="30"/>
  <c r="G568" i="30"/>
  <c r="G564" i="30"/>
  <c r="F564" i="30"/>
  <c r="G560" i="30"/>
  <c r="F560" i="30"/>
  <c r="F556" i="30"/>
  <c r="G556" i="30"/>
  <c r="F552" i="30"/>
  <c r="G552" i="30"/>
  <c r="F548" i="30"/>
  <c r="G548" i="30"/>
  <c r="G288" i="30"/>
  <c r="F288" i="30"/>
  <c r="G284" i="30"/>
  <c r="F284" i="30"/>
  <c r="F152" i="30"/>
  <c r="G152" i="30"/>
  <c r="G276" i="30"/>
  <c r="F276" i="30"/>
  <c r="F144" i="30"/>
  <c r="G144" i="30"/>
  <c r="G12" i="30"/>
  <c r="F12" i="30"/>
  <c r="F901" i="30"/>
  <c r="G901" i="30"/>
  <c r="G7" i="30"/>
  <c r="F7" i="30"/>
  <c r="F520" i="30"/>
  <c r="G520" i="30"/>
  <c r="G643" i="30"/>
  <c r="F643" i="30"/>
  <c r="G262" i="30"/>
  <c r="F262" i="30"/>
  <c r="G770" i="30"/>
  <c r="F770" i="30"/>
  <c r="F265" i="30"/>
  <c r="G265" i="30"/>
  <c r="F516" i="30"/>
  <c r="G516" i="30"/>
  <c r="F5" i="30"/>
  <c r="G5" i="30"/>
  <c r="F135" i="30"/>
  <c r="G135" i="30"/>
  <c r="F648" i="30"/>
  <c r="G648" i="30"/>
  <c r="F771" i="30"/>
  <c r="G771" i="30"/>
  <c r="F6" i="30"/>
  <c r="G6" i="30"/>
  <c r="F642" i="30"/>
  <c r="G642" i="30"/>
  <c r="F393" i="30"/>
  <c r="G393" i="30"/>
  <c r="F644" i="30"/>
  <c r="G644" i="30"/>
  <c r="F133" i="30"/>
  <c r="G133" i="30"/>
  <c r="F263" i="30"/>
  <c r="G263" i="30"/>
  <c r="F776" i="30"/>
  <c r="G776" i="30"/>
  <c r="F899" i="30"/>
  <c r="G899" i="30"/>
  <c r="F390" i="30"/>
  <c r="G390" i="30"/>
  <c r="G130" i="30"/>
  <c r="F130" i="30"/>
  <c r="F521" i="30"/>
  <c r="G521" i="30"/>
  <c r="G772" i="30"/>
  <c r="F772" i="30"/>
  <c r="F261" i="30"/>
  <c r="G261" i="30"/>
  <c r="F391" i="30"/>
  <c r="G391" i="30"/>
  <c r="G904" i="30"/>
  <c r="F904" i="30"/>
  <c r="F131" i="30"/>
  <c r="G131" i="30"/>
  <c r="F518" i="30"/>
  <c r="G518" i="30"/>
  <c r="G258" i="30"/>
  <c r="F258" i="30"/>
  <c r="G649" i="30"/>
  <c r="F649" i="30"/>
  <c r="F900" i="30"/>
  <c r="G900" i="30"/>
  <c r="F389" i="30"/>
  <c r="G389" i="30"/>
  <c r="G519" i="30"/>
  <c r="F519" i="30"/>
  <c r="F8" i="30"/>
  <c r="G8" i="30"/>
  <c r="F3" i="30"/>
  <c r="G3" i="30"/>
  <c r="F774" i="30"/>
  <c r="G774" i="30"/>
  <c r="G386" i="30"/>
  <c r="F386" i="30"/>
  <c r="F777" i="30"/>
  <c r="G777" i="30"/>
  <c r="F4" i="30"/>
  <c r="G4" i="30"/>
  <c r="F517" i="30"/>
  <c r="G517" i="30"/>
  <c r="G647" i="30"/>
  <c r="F647" i="30"/>
  <c r="F136" i="30"/>
  <c r="G136" i="30"/>
  <c r="F259" i="30"/>
  <c r="G259" i="30"/>
  <c r="G902" i="30"/>
  <c r="F902" i="30"/>
  <c r="F898" i="30"/>
  <c r="G898" i="30"/>
  <c r="G905" i="30"/>
  <c r="F905" i="30"/>
  <c r="F132" i="30"/>
  <c r="G132" i="30"/>
  <c r="F645" i="30"/>
  <c r="G645" i="30"/>
  <c r="F775" i="30"/>
  <c r="G775" i="30"/>
  <c r="F264" i="30"/>
  <c r="G264" i="30"/>
  <c r="F387" i="30"/>
  <c r="G387" i="30"/>
  <c r="F646" i="30"/>
  <c r="G646" i="30"/>
  <c r="G2" i="30"/>
  <c r="F2" i="30"/>
  <c r="F9" i="30"/>
  <c r="G9" i="30"/>
  <c r="G260" i="30"/>
  <c r="F260" i="30"/>
  <c r="F773" i="30"/>
  <c r="G773" i="30"/>
  <c r="F903" i="30"/>
  <c r="G903" i="30"/>
  <c r="G392" i="30"/>
  <c r="F392" i="30"/>
  <c r="G515" i="30"/>
  <c r="F515" i="30"/>
  <c r="F134" i="30"/>
  <c r="G134" i="30"/>
  <c r="F514" i="30"/>
  <c r="G514" i="30"/>
  <c r="F137" i="30"/>
  <c r="G137" i="30"/>
  <c r="F388" i="30"/>
  <c r="G388" i="30"/>
  <c r="C506" i="17"/>
  <c r="T121" i="12"/>
  <c r="T120" i="12"/>
  <c r="T116" i="12"/>
  <c r="T112" i="12"/>
  <c r="T119" i="12"/>
  <c r="T115" i="12"/>
  <c r="T108" i="12"/>
  <c r="T114" i="12"/>
  <c r="T118" i="12"/>
  <c r="T111" i="12"/>
  <c r="T107" i="12"/>
  <c r="T110" i="12"/>
  <c r="T117" i="12"/>
  <c r="T109" i="12"/>
  <c r="T122" i="12"/>
  <c r="T113" i="12"/>
  <c r="Q96" i="12"/>
  <c r="Q92" i="12"/>
  <c r="Q88" i="12"/>
  <c r="Q84" i="12"/>
  <c r="Q99" i="12"/>
  <c r="Q95" i="12"/>
  <c r="Q91" i="12"/>
  <c r="Q87" i="12"/>
  <c r="Q98" i="12"/>
  <c r="Q94" i="12"/>
  <c r="Q90" i="12"/>
  <c r="Q86" i="12"/>
  <c r="Q97" i="12"/>
  <c r="Q93" i="12"/>
  <c r="Q89" i="12"/>
  <c r="Q85" i="12"/>
  <c r="S73" i="12"/>
  <c r="S69" i="12"/>
  <c r="S65" i="12"/>
  <c r="S61" i="12"/>
  <c r="S76" i="12"/>
  <c r="S72" i="12"/>
  <c r="S68" i="12"/>
  <c r="S64" i="12"/>
  <c r="S75" i="12"/>
  <c r="S71" i="12"/>
  <c r="S67" i="12"/>
  <c r="S63" i="12"/>
  <c r="S74" i="12"/>
  <c r="S70" i="12"/>
  <c r="S66" i="12"/>
  <c r="S62" i="12"/>
  <c r="T122" i="11"/>
  <c r="T118" i="11"/>
  <c r="T114" i="11"/>
  <c r="T121" i="11"/>
  <c r="T117" i="11"/>
  <c r="T113" i="11"/>
  <c r="T109" i="11"/>
  <c r="T120" i="11"/>
  <c r="T116" i="11"/>
  <c r="T112" i="11"/>
  <c r="T108" i="11"/>
  <c r="T119" i="11"/>
  <c r="T115" i="11"/>
  <c r="T111" i="11"/>
  <c r="T107" i="11"/>
  <c r="T110" i="11"/>
  <c r="N100" i="11"/>
  <c r="N77" i="11"/>
  <c r="N123" i="11"/>
  <c r="U120" i="12"/>
  <c r="U116" i="12"/>
  <c r="U122" i="12"/>
  <c r="U118" i="12"/>
  <c r="U114" i="12"/>
  <c r="U111" i="12"/>
  <c r="U107" i="12"/>
  <c r="U119" i="12"/>
  <c r="U115" i="12"/>
  <c r="U110" i="12"/>
  <c r="U117" i="12"/>
  <c r="U112" i="12"/>
  <c r="U109" i="12"/>
  <c r="U121" i="12"/>
  <c r="U113" i="12"/>
  <c r="U108" i="12"/>
  <c r="F111" i="14"/>
  <c r="E111" i="14"/>
  <c r="F59" i="14"/>
  <c r="E59" i="14"/>
  <c r="E4" i="15"/>
  <c r="F4" i="15"/>
  <c r="D57" i="6"/>
  <c r="B57" i="6"/>
  <c r="E19" i="14"/>
  <c r="F19" i="14"/>
  <c r="F30" i="16"/>
  <c r="E30" i="16"/>
  <c r="E5" i="14"/>
  <c r="F5" i="14"/>
  <c r="F101" i="14"/>
  <c r="E101" i="14"/>
  <c r="F93" i="15"/>
  <c r="E93" i="15"/>
  <c r="F81" i="16"/>
  <c r="E81" i="16"/>
  <c r="F69" i="14"/>
  <c r="E69" i="14"/>
  <c r="F61" i="15"/>
  <c r="E61" i="15"/>
  <c r="F49" i="16"/>
  <c r="E49" i="16"/>
  <c r="E37" i="14"/>
  <c r="F37" i="14"/>
  <c r="F29" i="15"/>
  <c r="E29" i="15"/>
  <c r="F18" i="15"/>
  <c r="E18" i="15"/>
  <c r="D96" i="6"/>
  <c r="B96" i="6"/>
  <c r="D72" i="6"/>
  <c r="B72" i="6"/>
  <c r="D56" i="6"/>
  <c r="B56" i="6"/>
  <c r="F119" i="14"/>
  <c r="E119" i="14"/>
  <c r="F51" i="16"/>
  <c r="E51" i="16"/>
  <c r="U98" i="12"/>
  <c r="U94" i="12"/>
  <c r="U90" i="12"/>
  <c r="U86" i="12"/>
  <c r="U97" i="12"/>
  <c r="U93" i="12"/>
  <c r="U89" i="12"/>
  <c r="U85" i="12"/>
  <c r="U96" i="12"/>
  <c r="U92" i="12"/>
  <c r="U88" i="12"/>
  <c r="U84" i="12"/>
  <c r="U99" i="12"/>
  <c r="U95" i="12"/>
  <c r="U91" i="12"/>
  <c r="U87" i="12"/>
  <c r="O119" i="12"/>
  <c r="O121" i="12"/>
  <c r="O115" i="12"/>
  <c r="O112" i="12"/>
  <c r="O122" i="12"/>
  <c r="O110" i="12"/>
  <c r="O113" i="12"/>
  <c r="O116" i="12"/>
  <c r="O109" i="12"/>
  <c r="O118" i="12"/>
  <c r="O114" i="12"/>
  <c r="O108" i="12"/>
  <c r="O120" i="12"/>
  <c r="O117" i="12"/>
  <c r="O111" i="12"/>
  <c r="O107" i="12"/>
  <c r="D14" i="6"/>
  <c r="B14" i="6"/>
  <c r="F128" i="14"/>
  <c r="E128" i="14"/>
  <c r="F120" i="14"/>
  <c r="E120" i="14"/>
  <c r="F112" i="14"/>
  <c r="E112" i="14"/>
  <c r="F104" i="14"/>
  <c r="E104" i="14"/>
  <c r="E96" i="14"/>
  <c r="F96" i="14"/>
  <c r="F88" i="14"/>
  <c r="E88" i="14"/>
  <c r="F80" i="14"/>
  <c r="E80" i="14"/>
  <c r="F72" i="14"/>
  <c r="E72" i="14"/>
  <c r="E64" i="14"/>
  <c r="F64" i="14"/>
  <c r="F56" i="14"/>
  <c r="E56" i="14"/>
  <c r="F48" i="14"/>
  <c r="E48" i="14"/>
  <c r="F40" i="14"/>
  <c r="E40" i="14"/>
  <c r="F32" i="16"/>
  <c r="E32" i="16"/>
  <c r="E20" i="15"/>
  <c r="F20" i="15"/>
  <c r="B95" i="6"/>
  <c r="D95" i="6"/>
  <c r="B63" i="6"/>
  <c r="D63" i="6"/>
  <c r="F25" i="14"/>
  <c r="E25" i="14"/>
  <c r="F17" i="14"/>
  <c r="E17" i="14"/>
  <c r="E16" i="15"/>
  <c r="F16" i="15"/>
  <c r="D11" i="6"/>
  <c r="B11" i="6"/>
  <c r="F127" i="16"/>
  <c r="E127" i="16"/>
  <c r="F119" i="16"/>
  <c r="E119" i="16"/>
  <c r="F111" i="15"/>
  <c r="E111" i="15"/>
  <c r="F103" i="16"/>
  <c r="E103" i="16"/>
  <c r="F91" i="15"/>
  <c r="E91" i="15"/>
  <c r="F79" i="14"/>
  <c r="E79" i="14"/>
  <c r="F71" i="16"/>
  <c r="E71" i="16"/>
  <c r="F59" i="15"/>
  <c r="E59" i="15"/>
  <c r="F47" i="14"/>
  <c r="E47" i="14"/>
  <c r="F39" i="16"/>
  <c r="E39" i="16"/>
  <c r="E13" i="14"/>
  <c r="F13" i="14"/>
  <c r="F4" i="14"/>
  <c r="E4" i="14"/>
  <c r="D49" i="6"/>
  <c r="B49" i="6"/>
  <c r="E27" i="15"/>
  <c r="F27" i="15"/>
  <c r="F19" i="16"/>
  <c r="E19" i="16"/>
  <c r="F6" i="14"/>
  <c r="E6" i="14"/>
  <c r="F126" i="14"/>
  <c r="E126" i="14"/>
  <c r="F118" i="14"/>
  <c r="E118" i="14"/>
  <c r="F110" i="14"/>
  <c r="E110" i="14"/>
  <c r="F102" i="14"/>
  <c r="E102" i="14"/>
  <c r="F94" i="14"/>
  <c r="E94" i="14"/>
  <c r="F86" i="14"/>
  <c r="E86" i="14"/>
  <c r="F78" i="14"/>
  <c r="E78" i="14"/>
  <c r="F70" i="14"/>
  <c r="E70" i="14"/>
  <c r="F62" i="14"/>
  <c r="E62" i="14"/>
  <c r="F54" i="14"/>
  <c r="E54" i="14"/>
  <c r="F46" i="14"/>
  <c r="E46" i="14"/>
  <c r="F38" i="14"/>
  <c r="E38" i="14"/>
  <c r="F30" i="15"/>
  <c r="E30" i="15"/>
  <c r="E5" i="15"/>
  <c r="F5" i="15"/>
  <c r="F125" i="16"/>
  <c r="E125" i="16"/>
  <c r="F117" i="16"/>
  <c r="E117" i="16"/>
  <c r="F109" i="14"/>
  <c r="E109" i="14"/>
  <c r="F101" i="16"/>
  <c r="E101" i="16"/>
  <c r="F89" i="14"/>
  <c r="E89" i="14"/>
  <c r="F81" i="15"/>
  <c r="E81" i="15"/>
  <c r="F69" i="16"/>
  <c r="E69" i="16"/>
  <c r="F57" i="14"/>
  <c r="E57" i="14"/>
  <c r="F49" i="15"/>
  <c r="E49" i="15"/>
  <c r="F37" i="15"/>
  <c r="E37" i="15"/>
  <c r="F26" i="14"/>
  <c r="E26" i="14"/>
  <c r="F18" i="16"/>
  <c r="E18" i="16"/>
  <c r="O75" i="12"/>
  <c r="O71" i="12"/>
  <c r="O67" i="12"/>
  <c r="O63" i="12"/>
  <c r="O74" i="12"/>
  <c r="O70" i="12"/>
  <c r="O66" i="12"/>
  <c r="O62" i="12"/>
  <c r="O73" i="12"/>
  <c r="O69" i="12"/>
  <c r="O65" i="12"/>
  <c r="O61" i="12"/>
  <c r="O76" i="12"/>
  <c r="O72" i="12"/>
  <c r="O68" i="12"/>
  <c r="O64" i="12"/>
  <c r="D120" i="6"/>
  <c r="B120" i="6"/>
  <c r="F103" i="15"/>
  <c r="E103" i="15"/>
  <c r="R535" i="17"/>
  <c r="H535" i="17" s="1"/>
  <c r="H405" i="17"/>
  <c r="P535" i="17"/>
  <c r="F535" i="17" s="1"/>
  <c r="F405" i="17"/>
  <c r="I195" i="17"/>
  <c r="C198" i="17"/>
  <c r="C190" i="17"/>
  <c r="H216" i="17"/>
  <c r="U76" i="12"/>
  <c r="U72" i="12"/>
  <c r="U68" i="12"/>
  <c r="U64" i="12"/>
  <c r="U75" i="12"/>
  <c r="U71" i="12"/>
  <c r="U67" i="12"/>
  <c r="U63" i="12"/>
  <c r="U74" i="12"/>
  <c r="U70" i="12"/>
  <c r="U66" i="12"/>
  <c r="U62" i="12"/>
  <c r="U73" i="12"/>
  <c r="U69" i="12"/>
  <c r="U65" i="12"/>
  <c r="U61" i="12"/>
  <c r="G55" i="11"/>
  <c r="I55" i="11"/>
  <c r="F128" i="16"/>
  <c r="E128" i="16"/>
  <c r="F120" i="16"/>
  <c r="E120" i="16"/>
  <c r="F112" i="16"/>
  <c r="E112" i="16"/>
  <c r="F104" i="16"/>
  <c r="E104" i="16"/>
  <c r="F96" i="16"/>
  <c r="E96" i="16"/>
  <c r="F88" i="15"/>
  <c r="E88" i="15"/>
  <c r="F80" i="15"/>
  <c r="E80" i="15"/>
  <c r="E72" i="15"/>
  <c r="F72" i="15"/>
  <c r="E64" i="15"/>
  <c r="F64" i="15"/>
  <c r="F56" i="15"/>
  <c r="E56" i="15"/>
  <c r="F48" i="15"/>
  <c r="E48" i="15"/>
  <c r="F40" i="15"/>
  <c r="E40" i="15"/>
  <c r="F28" i="14"/>
  <c r="E28" i="14"/>
  <c r="F20" i="16"/>
  <c r="E20" i="16"/>
  <c r="B25" i="6"/>
  <c r="D25" i="6"/>
  <c r="F25" i="16"/>
  <c r="E25" i="16"/>
  <c r="D17" i="6"/>
  <c r="B17" i="6"/>
  <c r="E17" i="15"/>
  <c r="F17" i="15"/>
  <c r="F7" i="14"/>
  <c r="E7" i="14"/>
  <c r="E16" i="16"/>
  <c r="F16" i="16"/>
  <c r="F127" i="15"/>
  <c r="E127" i="15"/>
  <c r="F119" i="15"/>
  <c r="E119" i="15"/>
  <c r="F111" i="16"/>
  <c r="E111" i="16"/>
  <c r="F99" i="14"/>
  <c r="E99" i="14"/>
  <c r="F91" i="16"/>
  <c r="E91" i="16"/>
  <c r="F79" i="15"/>
  <c r="E79" i="15"/>
  <c r="F67" i="14"/>
  <c r="E67" i="14"/>
  <c r="F59" i="16"/>
  <c r="E59" i="16"/>
  <c r="E47" i="15"/>
  <c r="F47" i="15"/>
  <c r="F35" i="14"/>
  <c r="E35" i="14"/>
  <c r="E13" i="15"/>
  <c r="F13" i="15"/>
  <c r="F4" i="16"/>
  <c r="E4" i="16"/>
  <c r="D41" i="6"/>
  <c r="B41" i="6"/>
  <c r="F27" i="14"/>
  <c r="E27" i="14"/>
  <c r="F19" i="15"/>
  <c r="E19" i="15"/>
  <c r="F6" i="15"/>
  <c r="E6" i="15"/>
  <c r="D126" i="6"/>
  <c r="B126" i="6"/>
  <c r="F126" i="16"/>
  <c r="E126" i="16"/>
  <c r="D118" i="6"/>
  <c r="B118" i="6"/>
  <c r="F118" i="16"/>
  <c r="E118" i="16"/>
  <c r="D110" i="6"/>
  <c r="B110" i="6"/>
  <c r="F110" i="16"/>
  <c r="E110" i="16"/>
  <c r="D102" i="6"/>
  <c r="B102" i="6"/>
  <c r="F102" i="16"/>
  <c r="E102" i="16"/>
  <c r="D94" i="6"/>
  <c r="B94" i="6"/>
  <c r="F94" i="16"/>
  <c r="E94" i="16"/>
  <c r="D86" i="6"/>
  <c r="B86" i="6"/>
  <c r="F86" i="16"/>
  <c r="E86" i="16"/>
  <c r="D78" i="6"/>
  <c r="B78" i="6"/>
  <c r="F78" i="16"/>
  <c r="E78" i="16"/>
  <c r="D70" i="6"/>
  <c r="B70" i="6"/>
  <c r="F70" i="16"/>
  <c r="E70" i="16"/>
  <c r="D62" i="6"/>
  <c r="B62" i="6"/>
  <c r="F62" i="16"/>
  <c r="E62" i="16"/>
  <c r="D54" i="6"/>
  <c r="B54" i="6"/>
  <c r="F54" i="15"/>
  <c r="E54" i="15"/>
  <c r="D46" i="6"/>
  <c r="B46" i="6"/>
  <c r="F46" i="16"/>
  <c r="E46" i="16"/>
  <c r="D38" i="6"/>
  <c r="B38" i="6"/>
  <c r="F38" i="16"/>
  <c r="E38" i="16"/>
  <c r="F24" i="14"/>
  <c r="E24" i="14"/>
  <c r="F21" i="14"/>
  <c r="E21" i="14"/>
  <c r="E5" i="16"/>
  <c r="F5" i="16"/>
  <c r="E125" i="14"/>
  <c r="F125" i="14"/>
  <c r="E117" i="14"/>
  <c r="F117" i="14"/>
  <c r="F109" i="16"/>
  <c r="E109" i="16"/>
  <c r="F101" i="15"/>
  <c r="E101" i="15"/>
  <c r="F89" i="16"/>
  <c r="E89" i="16"/>
  <c r="F77" i="14"/>
  <c r="E77" i="14"/>
  <c r="F69" i="15"/>
  <c r="E69" i="15"/>
  <c r="F57" i="16"/>
  <c r="E57" i="16"/>
  <c r="E45" i="14"/>
  <c r="F45" i="14"/>
  <c r="F37" i="16"/>
  <c r="E37" i="16"/>
  <c r="F26" i="15"/>
  <c r="E26" i="15"/>
  <c r="F15" i="14"/>
  <c r="E15" i="14"/>
  <c r="F32" i="15"/>
  <c r="E32" i="15"/>
  <c r="F16" i="14"/>
  <c r="E16" i="14"/>
  <c r="E39" i="15"/>
  <c r="F39" i="15"/>
  <c r="Q535" i="17"/>
  <c r="G535" i="17" s="1"/>
  <c r="G405" i="17"/>
  <c r="C199" i="17"/>
  <c r="M535" i="17"/>
  <c r="C535" i="17" s="1"/>
  <c r="C405" i="17"/>
  <c r="O97" i="12"/>
  <c r="O93" i="12"/>
  <c r="O89" i="12"/>
  <c r="O85" i="12"/>
  <c r="O96" i="12"/>
  <c r="O92" i="12"/>
  <c r="O88" i="12"/>
  <c r="O84" i="12"/>
  <c r="O99" i="12"/>
  <c r="O95" i="12"/>
  <c r="O91" i="12"/>
  <c r="O87" i="12"/>
  <c r="O98" i="12"/>
  <c r="O94" i="12"/>
  <c r="O90" i="12"/>
  <c r="O86" i="12"/>
  <c r="H207" i="17"/>
  <c r="T77" i="11"/>
  <c r="B10" i="6"/>
  <c r="D10" i="6"/>
  <c r="F128" i="15"/>
  <c r="E128" i="15"/>
  <c r="F120" i="15"/>
  <c r="E120" i="15"/>
  <c r="F112" i="15"/>
  <c r="E112" i="15"/>
  <c r="F104" i="15"/>
  <c r="E104" i="15"/>
  <c r="F96" i="15"/>
  <c r="E96" i="15"/>
  <c r="F88" i="16"/>
  <c r="E88" i="16"/>
  <c r="F80" i="16"/>
  <c r="E80" i="16"/>
  <c r="F72" i="16"/>
  <c r="E72" i="16"/>
  <c r="F64" i="16"/>
  <c r="E64" i="16"/>
  <c r="F56" i="16"/>
  <c r="E56" i="16"/>
  <c r="F48" i="16"/>
  <c r="E48" i="16"/>
  <c r="F40" i="16"/>
  <c r="E40" i="16"/>
  <c r="F28" i="15"/>
  <c r="E28" i="15"/>
  <c r="B87" i="6"/>
  <c r="D87" i="6"/>
  <c r="B55" i="6"/>
  <c r="D55" i="6"/>
  <c r="B18" i="6"/>
  <c r="D18" i="6"/>
  <c r="F25" i="15"/>
  <c r="E25" i="15"/>
  <c r="F17" i="16"/>
  <c r="E17" i="16"/>
  <c r="F7" i="16"/>
  <c r="E7" i="16"/>
  <c r="F99" i="15"/>
  <c r="E99" i="15"/>
  <c r="F87" i="14"/>
  <c r="E87" i="14"/>
  <c r="F79" i="16"/>
  <c r="E79" i="16"/>
  <c r="F67" i="15"/>
  <c r="E67" i="15"/>
  <c r="F55" i="14"/>
  <c r="E55" i="14"/>
  <c r="F47" i="16"/>
  <c r="E47" i="16"/>
  <c r="E35" i="15"/>
  <c r="F35" i="15"/>
  <c r="F22" i="14"/>
  <c r="E22" i="14"/>
  <c r="F13" i="16"/>
  <c r="E13" i="16"/>
  <c r="D97" i="6"/>
  <c r="B97" i="6"/>
  <c r="F27" i="16"/>
  <c r="E27" i="16"/>
  <c r="F6" i="16"/>
  <c r="E6" i="16"/>
  <c r="F126" i="15"/>
  <c r="E126" i="15"/>
  <c r="F118" i="15"/>
  <c r="E118" i="15"/>
  <c r="E110" i="15"/>
  <c r="F110" i="15"/>
  <c r="E102" i="15"/>
  <c r="F102" i="15"/>
  <c r="F94" i="15"/>
  <c r="E94" i="15"/>
  <c r="F86" i="15"/>
  <c r="E86" i="15"/>
  <c r="F78" i="15"/>
  <c r="E78" i="15"/>
  <c r="F70" i="15"/>
  <c r="E70" i="15"/>
  <c r="F62" i="15"/>
  <c r="E62" i="15"/>
  <c r="F54" i="16"/>
  <c r="E54" i="16"/>
  <c r="F46" i="15"/>
  <c r="E46" i="15"/>
  <c r="F38" i="15"/>
  <c r="E38" i="15"/>
  <c r="F24" i="15"/>
  <c r="E24" i="15"/>
  <c r="E21" i="15"/>
  <c r="F21" i="15"/>
  <c r="F3" i="14"/>
  <c r="E3" i="14"/>
  <c r="F11" i="14"/>
  <c r="E11" i="14"/>
  <c r="D125" i="6"/>
  <c r="B125" i="6"/>
  <c r="E125" i="15"/>
  <c r="F125" i="15"/>
  <c r="D117" i="6"/>
  <c r="B117" i="6"/>
  <c r="E117" i="15"/>
  <c r="F117" i="15"/>
  <c r="B109" i="6"/>
  <c r="D109" i="6"/>
  <c r="F109" i="15"/>
  <c r="E109" i="15"/>
  <c r="F97" i="14"/>
  <c r="E97" i="14"/>
  <c r="E89" i="15"/>
  <c r="F89" i="15"/>
  <c r="F77" i="16"/>
  <c r="E77" i="16"/>
  <c r="F65" i="14"/>
  <c r="E65" i="14"/>
  <c r="F57" i="15"/>
  <c r="E57" i="15"/>
  <c r="F45" i="16"/>
  <c r="E45" i="16"/>
  <c r="E33" i="14"/>
  <c r="F33" i="14"/>
  <c r="F26" i="16"/>
  <c r="E26" i="16"/>
  <c r="F15" i="15"/>
  <c r="E15" i="15"/>
  <c r="T73" i="12"/>
  <c r="T69" i="12"/>
  <c r="T65" i="12"/>
  <c r="T61" i="12"/>
  <c r="T76" i="12"/>
  <c r="T72" i="12"/>
  <c r="T68" i="12"/>
  <c r="T64" i="12"/>
  <c r="T75" i="12"/>
  <c r="T71" i="12"/>
  <c r="T67" i="12"/>
  <c r="T63" i="12"/>
  <c r="T74" i="12"/>
  <c r="T70" i="12"/>
  <c r="T66" i="12"/>
  <c r="T62" i="12"/>
  <c r="D112" i="6"/>
  <c r="B112" i="6"/>
  <c r="D80" i="6"/>
  <c r="B80" i="6"/>
  <c r="F20" i="14"/>
  <c r="E20" i="14"/>
  <c r="F83" i="16"/>
  <c r="E83" i="16"/>
  <c r="H194" i="17"/>
  <c r="H186" i="17"/>
  <c r="H187" i="17"/>
  <c r="H185" i="17"/>
  <c r="H195" i="17"/>
  <c r="H193" i="17"/>
  <c r="C17" i="17"/>
  <c r="C21" i="17" s="1"/>
  <c r="C192" i="17"/>
  <c r="Q122" i="12"/>
  <c r="Q118" i="12"/>
  <c r="Q120" i="12"/>
  <c r="Q116" i="12"/>
  <c r="Q113" i="12"/>
  <c r="Q109" i="12"/>
  <c r="Q108" i="12"/>
  <c r="Q114" i="12"/>
  <c r="Q119" i="12"/>
  <c r="Q111" i="12"/>
  <c r="Q107" i="12"/>
  <c r="Q117" i="12"/>
  <c r="Q115" i="12"/>
  <c r="Q112" i="12"/>
  <c r="Q121" i="12"/>
  <c r="Q110" i="12"/>
  <c r="H215" i="17"/>
  <c r="F55" i="11"/>
  <c r="D124" i="6"/>
  <c r="B124" i="6"/>
  <c r="B116" i="6"/>
  <c r="D116" i="6"/>
  <c r="D108" i="6"/>
  <c r="B108" i="6"/>
  <c r="D100" i="6"/>
  <c r="B100" i="6"/>
  <c r="D92" i="6"/>
  <c r="B92" i="6"/>
  <c r="D84" i="6"/>
  <c r="B84" i="6"/>
  <c r="D76" i="6"/>
  <c r="B76" i="6"/>
  <c r="D68" i="6"/>
  <c r="B68" i="6"/>
  <c r="D60" i="6"/>
  <c r="B60" i="6"/>
  <c r="D52" i="6"/>
  <c r="B52" i="6"/>
  <c r="F36" i="14"/>
  <c r="E36" i="14"/>
  <c r="E28" i="16"/>
  <c r="F28" i="16"/>
  <c r="F7" i="15"/>
  <c r="E7" i="15"/>
  <c r="B3" i="6"/>
  <c r="D3" i="6"/>
  <c r="F123" i="14"/>
  <c r="E123" i="14"/>
  <c r="F115" i="14"/>
  <c r="E115" i="14"/>
  <c r="F107" i="14"/>
  <c r="E107" i="14"/>
  <c r="F99" i="16"/>
  <c r="E99" i="16"/>
  <c r="F87" i="15"/>
  <c r="E87" i="15"/>
  <c r="F75" i="14"/>
  <c r="E75" i="14"/>
  <c r="F67" i="16"/>
  <c r="E67" i="16"/>
  <c r="F55" i="15"/>
  <c r="E55" i="15"/>
  <c r="F43" i="14"/>
  <c r="E43" i="14"/>
  <c r="F35" i="16"/>
  <c r="E35" i="16"/>
  <c r="F22" i="15"/>
  <c r="E22" i="15"/>
  <c r="F10" i="14"/>
  <c r="E10" i="14"/>
  <c r="D89" i="6"/>
  <c r="B89" i="6"/>
  <c r="D29" i="6"/>
  <c r="B29" i="6"/>
  <c r="D24" i="6"/>
  <c r="B24" i="6"/>
  <c r="D122" i="6"/>
  <c r="B122" i="6"/>
  <c r="D114" i="6"/>
  <c r="B114" i="6"/>
  <c r="B106" i="6"/>
  <c r="D106" i="6"/>
  <c r="D98" i="6"/>
  <c r="B98" i="6"/>
  <c r="B90" i="6"/>
  <c r="D90" i="6"/>
  <c r="B82" i="6"/>
  <c r="D82" i="6"/>
  <c r="B74" i="6"/>
  <c r="D74" i="6"/>
  <c r="B66" i="6"/>
  <c r="D66" i="6"/>
  <c r="B58" i="6"/>
  <c r="D58" i="6"/>
  <c r="B50" i="6"/>
  <c r="D50" i="6"/>
  <c r="B42" i="6"/>
  <c r="D42" i="6"/>
  <c r="F34" i="14"/>
  <c r="E34" i="14"/>
  <c r="E24" i="16"/>
  <c r="F24" i="16"/>
  <c r="F21" i="16"/>
  <c r="E21" i="16"/>
  <c r="F3" i="15"/>
  <c r="E3" i="15"/>
  <c r="F11" i="15"/>
  <c r="E11" i="15"/>
  <c r="F97" i="16"/>
  <c r="E97" i="16"/>
  <c r="F85" i="14"/>
  <c r="E85" i="14"/>
  <c r="F77" i="15"/>
  <c r="E77" i="15"/>
  <c r="F65" i="16"/>
  <c r="E65" i="16"/>
  <c r="F53" i="14"/>
  <c r="E53" i="14"/>
  <c r="F45" i="15"/>
  <c r="E45" i="15"/>
  <c r="F33" i="16"/>
  <c r="E33" i="16"/>
  <c r="E15" i="16"/>
  <c r="F15" i="16"/>
  <c r="D64" i="6"/>
  <c r="B64" i="6"/>
  <c r="D40" i="6"/>
  <c r="B40" i="6"/>
  <c r="F8" i="16"/>
  <c r="E8" i="16"/>
  <c r="C505" i="17"/>
  <c r="B197" i="17"/>
  <c r="B189" i="17"/>
  <c r="I198" i="17"/>
  <c r="I190" i="17"/>
  <c r="C193" i="17"/>
  <c r="C213" i="17"/>
  <c r="C185" i="17"/>
  <c r="C184" i="17"/>
  <c r="Q77" i="12"/>
  <c r="S100" i="12"/>
  <c r="B17" i="17"/>
  <c r="B21" i="17" s="1"/>
  <c r="B32" i="6"/>
  <c r="D32" i="6"/>
  <c r="B6" i="6"/>
  <c r="D6" i="6"/>
  <c r="F124" i="14"/>
  <c r="E124" i="14"/>
  <c r="E116" i="14"/>
  <c r="F116" i="14"/>
  <c r="F108" i="14"/>
  <c r="E108" i="14"/>
  <c r="F100" i="14"/>
  <c r="E100" i="14"/>
  <c r="F92" i="14"/>
  <c r="E92" i="14"/>
  <c r="F84" i="14"/>
  <c r="E84" i="14"/>
  <c r="F76" i="14"/>
  <c r="E76" i="14"/>
  <c r="F68" i="14"/>
  <c r="E68" i="14"/>
  <c r="F60" i="14"/>
  <c r="E60" i="14"/>
  <c r="F52" i="14"/>
  <c r="E52" i="14"/>
  <c r="D44" i="6"/>
  <c r="B44" i="6"/>
  <c r="F44" i="14"/>
  <c r="E44" i="14"/>
  <c r="F36" i="15"/>
  <c r="E36" i="15"/>
  <c r="B79" i="6"/>
  <c r="D79" i="6"/>
  <c r="B47" i="6"/>
  <c r="D47" i="6"/>
  <c r="F2" i="14"/>
  <c r="E2" i="14"/>
  <c r="B27" i="6"/>
  <c r="D27" i="6"/>
  <c r="D123" i="6"/>
  <c r="B123" i="6"/>
  <c r="F123" i="16"/>
  <c r="E123" i="16"/>
  <c r="D115" i="6"/>
  <c r="B115" i="6"/>
  <c r="F115" i="15"/>
  <c r="E115" i="15"/>
  <c r="D107" i="6"/>
  <c r="B107" i="6"/>
  <c r="F107" i="15"/>
  <c r="E107" i="15"/>
  <c r="F95" i="14"/>
  <c r="E95" i="14"/>
  <c r="F87" i="16"/>
  <c r="E87" i="16"/>
  <c r="F75" i="15"/>
  <c r="E75" i="15"/>
  <c r="F63" i="14"/>
  <c r="E63" i="14"/>
  <c r="F55" i="16"/>
  <c r="E55" i="16"/>
  <c r="E43" i="15"/>
  <c r="F43" i="15"/>
  <c r="F31" i="14"/>
  <c r="E31" i="14"/>
  <c r="F22" i="16"/>
  <c r="E22" i="16"/>
  <c r="F10" i="15"/>
  <c r="E10" i="15"/>
  <c r="F23" i="14"/>
  <c r="E23" i="14"/>
  <c r="D81" i="6"/>
  <c r="B81" i="6"/>
  <c r="D12" i="6"/>
  <c r="B12" i="6"/>
  <c r="F122" i="14"/>
  <c r="E122" i="14"/>
  <c r="F114" i="14"/>
  <c r="E114" i="14"/>
  <c r="F106" i="14"/>
  <c r="E106" i="14"/>
  <c r="F98" i="14"/>
  <c r="E98" i="14"/>
  <c r="E90" i="14"/>
  <c r="F90" i="14"/>
  <c r="F82" i="14"/>
  <c r="E82" i="14"/>
  <c r="F74" i="14"/>
  <c r="E74" i="14"/>
  <c r="F66" i="14"/>
  <c r="E66" i="14"/>
  <c r="E58" i="14"/>
  <c r="F58" i="14"/>
  <c r="F50" i="14"/>
  <c r="E50" i="14"/>
  <c r="F42" i="14"/>
  <c r="E42" i="14"/>
  <c r="F34" i="15"/>
  <c r="E34" i="15"/>
  <c r="F12" i="15"/>
  <c r="E12" i="15"/>
  <c r="D33" i="6"/>
  <c r="B33" i="6"/>
  <c r="E9" i="14"/>
  <c r="F9" i="14"/>
  <c r="F3" i="16"/>
  <c r="E3" i="16"/>
  <c r="F11" i="16"/>
  <c r="E11" i="16"/>
  <c r="F129" i="16"/>
  <c r="E129" i="16"/>
  <c r="F121" i="16"/>
  <c r="E121" i="16"/>
  <c r="F113" i="14"/>
  <c r="E113" i="14"/>
  <c r="F105" i="14"/>
  <c r="E105" i="14"/>
  <c r="F97" i="15"/>
  <c r="E97" i="15"/>
  <c r="F85" i="16"/>
  <c r="E85" i="16"/>
  <c r="F73" i="14"/>
  <c r="E73" i="14"/>
  <c r="F65" i="15"/>
  <c r="E65" i="15"/>
  <c r="F53" i="16"/>
  <c r="E53" i="16"/>
  <c r="E41" i="14"/>
  <c r="F41" i="14"/>
  <c r="F33" i="15"/>
  <c r="E33" i="15"/>
  <c r="J55" i="11"/>
  <c r="E55" i="11"/>
  <c r="C55" i="11"/>
  <c r="F14" i="16"/>
  <c r="E14" i="16"/>
  <c r="B34" i="6"/>
  <c r="D34" i="6"/>
  <c r="F127" i="14"/>
  <c r="E127" i="14"/>
  <c r="F71" i="15"/>
  <c r="E71" i="15"/>
  <c r="E505" i="17"/>
  <c r="O535" i="17"/>
  <c r="E535" i="17" s="1"/>
  <c r="E405" i="17"/>
  <c r="B184" i="17"/>
  <c r="I199" i="17"/>
  <c r="I191" i="17"/>
  <c r="C194" i="17"/>
  <c r="C186" i="17"/>
  <c r="C206" i="17"/>
  <c r="C205" i="17"/>
  <c r="S123" i="12"/>
  <c r="T100" i="11"/>
  <c r="F124" i="16"/>
  <c r="E124" i="16"/>
  <c r="F116" i="16"/>
  <c r="E116" i="16"/>
  <c r="F108" i="16"/>
  <c r="E108" i="16"/>
  <c r="F100" i="16"/>
  <c r="E100" i="16"/>
  <c r="F92" i="15"/>
  <c r="E92" i="15"/>
  <c r="F84" i="15"/>
  <c r="E84" i="15"/>
  <c r="F76" i="15"/>
  <c r="E76" i="15"/>
  <c r="E68" i="15"/>
  <c r="F68" i="15"/>
  <c r="E60" i="15"/>
  <c r="F60" i="15"/>
  <c r="F52" i="15"/>
  <c r="E52" i="15"/>
  <c r="F44" i="15"/>
  <c r="E44" i="15"/>
  <c r="F36" i="16"/>
  <c r="E36" i="16"/>
  <c r="F14" i="14"/>
  <c r="E14" i="14"/>
  <c r="F2" i="15"/>
  <c r="E2" i="15"/>
  <c r="F8" i="15"/>
  <c r="E8" i="15"/>
  <c r="F123" i="15"/>
  <c r="E123" i="15"/>
  <c r="F115" i="16"/>
  <c r="E115" i="16"/>
  <c r="F107" i="16"/>
  <c r="E107" i="16"/>
  <c r="F95" i="15"/>
  <c r="E95" i="15"/>
  <c r="F83" i="14"/>
  <c r="E83" i="14"/>
  <c r="F75" i="16"/>
  <c r="E75" i="16"/>
  <c r="F63" i="15"/>
  <c r="E63" i="15"/>
  <c r="F51" i="14"/>
  <c r="E51" i="14"/>
  <c r="F43" i="16"/>
  <c r="E43" i="16"/>
  <c r="E31" i="15"/>
  <c r="F31" i="15"/>
  <c r="F10" i="16"/>
  <c r="E10" i="16"/>
  <c r="F23" i="15"/>
  <c r="E23" i="15"/>
  <c r="D73" i="6"/>
  <c r="B73" i="6"/>
  <c r="F122" i="15"/>
  <c r="E122" i="15"/>
  <c r="F114" i="16"/>
  <c r="E114" i="16"/>
  <c r="F106" i="16"/>
  <c r="E106" i="16"/>
  <c r="F98" i="16"/>
  <c r="E98" i="16"/>
  <c r="F90" i="16"/>
  <c r="E90" i="16"/>
  <c r="F82" i="16"/>
  <c r="E82" i="16"/>
  <c r="F74" i="16"/>
  <c r="E74" i="16"/>
  <c r="F66" i="16"/>
  <c r="E66" i="16"/>
  <c r="F58" i="16"/>
  <c r="E58" i="16"/>
  <c r="F50" i="16"/>
  <c r="E50" i="16"/>
  <c r="F42" i="16"/>
  <c r="E42" i="16"/>
  <c r="F34" i="16"/>
  <c r="E34" i="16"/>
  <c r="F12" i="14"/>
  <c r="E12" i="14"/>
  <c r="D26" i="6"/>
  <c r="B26" i="6"/>
  <c r="E9" i="15"/>
  <c r="F9" i="15"/>
  <c r="B28" i="1"/>
  <c r="B26" i="1"/>
  <c r="B25" i="1"/>
  <c r="B24" i="1"/>
  <c r="D129" i="6"/>
  <c r="B129" i="6"/>
  <c r="E129" i="14"/>
  <c r="F129" i="14"/>
  <c r="D121" i="6"/>
  <c r="B121" i="6"/>
  <c r="E121" i="14"/>
  <c r="F121" i="14"/>
  <c r="B113" i="6"/>
  <c r="D113" i="6"/>
  <c r="F113" i="16"/>
  <c r="E113" i="16"/>
  <c r="D105" i="6"/>
  <c r="B105" i="6"/>
  <c r="F105" i="16"/>
  <c r="E105" i="16"/>
  <c r="E93" i="14"/>
  <c r="F93" i="14"/>
  <c r="F85" i="15"/>
  <c r="E85" i="15"/>
  <c r="F73" i="16"/>
  <c r="E73" i="16"/>
  <c r="E61" i="14"/>
  <c r="F61" i="14"/>
  <c r="F53" i="15"/>
  <c r="E53" i="15"/>
  <c r="F41" i="16"/>
  <c r="E41" i="16"/>
  <c r="E29" i="14"/>
  <c r="F29" i="14"/>
  <c r="B27" i="1"/>
  <c r="D128" i="6"/>
  <c r="B128" i="6"/>
  <c r="D104" i="6"/>
  <c r="B104" i="6"/>
  <c r="D88" i="6"/>
  <c r="B88" i="6"/>
  <c r="D48" i="6"/>
  <c r="B48" i="6"/>
  <c r="F91" i="14"/>
  <c r="E91" i="14"/>
  <c r="N535" i="17"/>
  <c r="D535" i="17" s="1"/>
  <c r="D405" i="17"/>
  <c r="B192" i="17"/>
  <c r="B187" i="17"/>
  <c r="I192" i="17"/>
  <c r="I184" i="17"/>
  <c r="S535" i="17"/>
  <c r="I535" i="17" s="1"/>
  <c r="I405" i="17"/>
  <c r="C195" i="17"/>
  <c r="C215" i="17"/>
  <c r="C187" i="17"/>
  <c r="C207" i="17"/>
  <c r="T100" i="12"/>
  <c r="J55" i="12"/>
  <c r="B55" i="12"/>
  <c r="F55" i="12"/>
  <c r="D55" i="12"/>
  <c r="D55" i="11"/>
  <c r="D23" i="6"/>
  <c r="B23" i="6"/>
  <c r="F124" i="15"/>
  <c r="E124" i="15"/>
  <c r="F116" i="15"/>
  <c r="E116" i="15"/>
  <c r="F108" i="15"/>
  <c r="E108" i="15"/>
  <c r="F100" i="15"/>
  <c r="E100" i="15"/>
  <c r="F92" i="16"/>
  <c r="E92" i="16"/>
  <c r="F84" i="16"/>
  <c r="E84" i="16"/>
  <c r="F76" i="16"/>
  <c r="E76" i="16"/>
  <c r="F68" i="16"/>
  <c r="E68" i="16"/>
  <c r="F60" i="16"/>
  <c r="E60" i="16"/>
  <c r="F52" i="16"/>
  <c r="E52" i="16"/>
  <c r="F44" i="16"/>
  <c r="E44" i="16"/>
  <c r="F32" i="14"/>
  <c r="E32" i="14"/>
  <c r="F14" i="15"/>
  <c r="E14" i="15"/>
  <c r="B103" i="6"/>
  <c r="D103" i="6"/>
  <c r="B71" i="6"/>
  <c r="D71" i="6"/>
  <c r="B39" i="6"/>
  <c r="D39" i="6"/>
  <c r="F2" i="16"/>
  <c r="E2" i="16"/>
  <c r="F8" i="14"/>
  <c r="E8" i="14"/>
  <c r="B15" i="6"/>
  <c r="D15" i="6"/>
  <c r="D127" i="6"/>
  <c r="B127" i="6"/>
  <c r="B119" i="6"/>
  <c r="D119" i="6"/>
  <c r="D111" i="6"/>
  <c r="B111" i="6"/>
  <c r="F103" i="14"/>
  <c r="E103" i="14"/>
  <c r="F95" i="16"/>
  <c r="E95" i="16"/>
  <c r="F83" i="15"/>
  <c r="E83" i="15"/>
  <c r="F71" i="14"/>
  <c r="E71" i="14"/>
  <c r="F63" i="16"/>
  <c r="E63" i="16"/>
  <c r="F51" i="15"/>
  <c r="E51" i="15"/>
  <c r="F39" i="14"/>
  <c r="E39" i="14"/>
  <c r="F31" i="16"/>
  <c r="E31" i="16"/>
  <c r="F23" i="16"/>
  <c r="E23" i="16"/>
  <c r="D65" i="6"/>
  <c r="B65" i="6"/>
  <c r="F122" i="16"/>
  <c r="E122" i="16"/>
  <c r="F114" i="15"/>
  <c r="E114" i="15"/>
  <c r="E106" i="15"/>
  <c r="F106" i="15"/>
  <c r="E98" i="15"/>
  <c r="F98" i="15"/>
  <c r="F90" i="15"/>
  <c r="E90" i="15"/>
  <c r="F82" i="15"/>
  <c r="E82" i="15"/>
  <c r="F74" i="15"/>
  <c r="E74" i="15"/>
  <c r="F66" i="15"/>
  <c r="E66" i="15"/>
  <c r="F58" i="15"/>
  <c r="E58" i="15"/>
  <c r="F50" i="15"/>
  <c r="E50" i="15"/>
  <c r="F42" i="15"/>
  <c r="E42" i="15"/>
  <c r="F30" i="14"/>
  <c r="E30" i="14"/>
  <c r="F12" i="16"/>
  <c r="E12" i="16"/>
  <c r="F9" i="16"/>
  <c r="E9" i="16"/>
  <c r="E129" i="15"/>
  <c r="F129" i="15"/>
  <c r="E121" i="15"/>
  <c r="F121" i="15"/>
  <c r="F113" i="15"/>
  <c r="E113" i="15"/>
  <c r="F105" i="15"/>
  <c r="E105" i="15"/>
  <c r="F93" i="16"/>
  <c r="E93" i="16"/>
  <c r="F81" i="14"/>
  <c r="E81" i="14"/>
  <c r="E73" i="15"/>
  <c r="F73" i="15"/>
  <c r="F61" i="16"/>
  <c r="E61" i="16"/>
  <c r="E49" i="14"/>
  <c r="F49" i="14"/>
  <c r="F41" i="15"/>
  <c r="E41" i="15"/>
  <c r="F29" i="16"/>
  <c r="E29" i="16"/>
  <c r="F18" i="14"/>
  <c r="E18" i="14"/>
  <c r="CU37" i="22" l="1"/>
  <c r="CV36" i="22"/>
  <c r="CU38" i="22"/>
  <c r="B12" i="2"/>
  <c r="T98" i="12"/>
  <c r="T94" i="12"/>
  <c r="T90" i="12"/>
  <c r="T86" i="12"/>
  <c r="T97" i="12"/>
  <c r="T93" i="12"/>
  <c r="T89" i="12"/>
  <c r="T85" i="12"/>
  <c r="T96" i="12"/>
  <c r="T92" i="12"/>
  <c r="T88" i="12"/>
  <c r="T84" i="12"/>
  <c r="T99" i="12"/>
  <c r="T95" i="12"/>
  <c r="T91" i="12"/>
  <c r="T87" i="12"/>
  <c r="Q74" i="12"/>
  <c r="Q70" i="12"/>
  <c r="Q66" i="12"/>
  <c r="Q62" i="12"/>
  <c r="Q73" i="12"/>
  <c r="Q69" i="12"/>
  <c r="Q65" i="12"/>
  <c r="Q61" i="12"/>
  <c r="Q76" i="12"/>
  <c r="Q72" i="12"/>
  <c r="Q68" i="12"/>
  <c r="Q64" i="12"/>
  <c r="Q75" i="12"/>
  <c r="Q71" i="12"/>
  <c r="Q67" i="12"/>
  <c r="Q63" i="12"/>
  <c r="F175" i="12"/>
  <c r="F110" i="12"/>
  <c r="F114" i="12"/>
  <c r="F179" i="12"/>
  <c r="I71" i="12"/>
  <c r="I138" i="12"/>
  <c r="I69" i="12"/>
  <c r="I136" i="12"/>
  <c r="T74" i="11"/>
  <c r="T70" i="11"/>
  <c r="T66" i="11"/>
  <c r="T62" i="11"/>
  <c r="T73" i="11"/>
  <c r="T69" i="11"/>
  <c r="T65" i="11"/>
  <c r="T61" i="11"/>
  <c r="T76" i="11"/>
  <c r="T72" i="11"/>
  <c r="T68" i="11"/>
  <c r="T64" i="11"/>
  <c r="T71" i="11"/>
  <c r="T63" i="11"/>
  <c r="T75" i="11"/>
  <c r="T67" i="11"/>
  <c r="D160" i="12"/>
  <c r="D95" i="12"/>
  <c r="D158" i="12"/>
  <c r="D93" i="12"/>
  <c r="J133" i="12"/>
  <c r="J66" i="12"/>
  <c r="J68" i="12"/>
  <c r="J135" i="12"/>
  <c r="D140" i="12"/>
  <c r="D73" i="12"/>
  <c r="D75" i="12"/>
  <c r="D142" i="12"/>
  <c r="D176" i="12"/>
  <c r="D111" i="12"/>
  <c r="D178" i="12"/>
  <c r="D113" i="12"/>
  <c r="J91" i="12"/>
  <c r="J156" i="12"/>
  <c r="J89" i="12"/>
  <c r="J154" i="12"/>
  <c r="J109" i="12"/>
  <c r="J174" i="12"/>
  <c r="J179" i="12"/>
  <c r="J114" i="12"/>
  <c r="I110" i="11"/>
  <c r="I175" i="11"/>
  <c r="I120" i="11"/>
  <c r="I185" i="11"/>
  <c r="H62" i="12"/>
  <c r="H129" i="12"/>
  <c r="H64" i="12"/>
  <c r="H131" i="12"/>
  <c r="F150" i="12"/>
  <c r="F85" i="12"/>
  <c r="F152" i="12"/>
  <c r="F87" i="12"/>
  <c r="I113" i="12"/>
  <c r="I178" i="12"/>
  <c r="I114" i="12"/>
  <c r="I179" i="12"/>
  <c r="T97" i="11"/>
  <c r="T93" i="11"/>
  <c r="T89" i="11"/>
  <c r="T85" i="11"/>
  <c r="T96" i="11"/>
  <c r="T92" i="11"/>
  <c r="T88" i="11"/>
  <c r="T84" i="11"/>
  <c r="T98" i="11"/>
  <c r="T94" i="11"/>
  <c r="T90" i="11"/>
  <c r="T86" i="11"/>
  <c r="T95" i="11"/>
  <c r="T91" i="11"/>
  <c r="T87" i="11"/>
  <c r="T99" i="11"/>
  <c r="O77" i="11"/>
  <c r="O100" i="11"/>
  <c r="O123" i="11"/>
  <c r="F186" i="12"/>
  <c r="F121" i="12"/>
  <c r="F108" i="12"/>
  <c r="F173" i="12"/>
  <c r="I142" i="12"/>
  <c r="I75" i="12"/>
  <c r="I140" i="12"/>
  <c r="I73" i="12"/>
  <c r="D164" i="12"/>
  <c r="D99" i="12"/>
  <c r="D162" i="12"/>
  <c r="D97" i="12"/>
  <c r="U123" i="11"/>
  <c r="U100" i="11"/>
  <c r="U77" i="11"/>
  <c r="J70" i="12"/>
  <c r="J137" i="12"/>
  <c r="J139" i="12"/>
  <c r="J72" i="12"/>
  <c r="D64" i="12"/>
  <c r="D131" i="12"/>
  <c r="D62" i="12"/>
  <c r="D129" i="12"/>
  <c r="D117" i="12"/>
  <c r="D182" i="12"/>
  <c r="D110" i="12"/>
  <c r="D175" i="12"/>
  <c r="J160" i="12"/>
  <c r="J95" i="12"/>
  <c r="J158" i="12"/>
  <c r="J93" i="12"/>
  <c r="J177" i="12"/>
  <c r="J112" i="12"/>
  <c r="J183" i="12"/>
  <c r="J118" i="12"/>
  <c r="T124" i="11"/>
  <c r="I107" i="11"/>
  <c r="I172" i="11"/>
  <c r="I109" i="11"/>
  <c r="I174" i="11"/>
  <c r="H133" i="12"/>
  <c r="H66" i="12"/>
  <c r="H68" i="12"/>
  <c r="H135" i="12"/>
  <c r="F89" i="12"/>
  <c r="F154" i="12"/>
  <c r="F156" i="12"/>
  <c r="F91" i="12"/>
  <c r="I187" i="12"/>
  <c r="I122" i="12"/>
  <c r="I173" i="12"/>
  <c r="I108" i="12"/>
  <c r="S121" i="12"/>
  <c r="S117" i="12"/>
  <c r="S119" i="12"/>
  <c r="S122" i="12"/>
  <c r="S116" i="12"/>
  <c r="S113" i="12"/>
  <c r="S108" i="12"/>
  <c r="S114" i="12"/>
  <c r="S118" i="12"/>
  <c r="S111" i="12"/>
  <c r="S107" i="12"/>
  <c r="S115" i="12"/>
  <c r="S120" i="12"/>
  <c r="S112" i="12"/>
  <c r="S110" i="12"/>
  <c r="S109" i="12"/>
  <c r="Q100" i="11"/>
  <c r="Q123" i="11"/>
  <c r="Q77" i="11"/>
  <c r="F177" i="12"/>
  <c r="F112" i="12"/>
  <c r="F109" i="12"/>
  <c r="F174" i="12"/>
  <c r="I129" i="12"/>
  <c r="I62" i="12"/>
  <c r="I131" i="12"/>
  <c r="I64" i="12"/>
  <c r="D151" i="12"/>
  <c r="D86" i="12"/>
  <c r="O101" i="12"/>
  <c r="D84" i="12"/>
  <c r="D100" i="12" s="1"/>
  <c r="D149" i="12"/>
  <c r="S123" i="11"/>
  <c r="S100" i="11"/>
  <c r="S77" i="11"/>
  <c r="J141" i="12"/>
  <c r="J74" i="12"/>
  <c r="J76" i="12"/>
  <c r="J143" i="12"/>
  <c r="D68" i="12"/>
  <c r="D135" i="12"/>
  <c r="D133" i="12"/>
  <c r="D66" i="12"/>
  <c r="D185" i="12"/>
  <c r="D120" i="12"/>
  <c r="D122" i="12"/>
  <c r="D187" i="12"/>
  <c r="J99" i="12"/>
  <c r="J164" i="12"/>
  <c r="J97" i="12"/>
  <c r="J162" i="12"/>
  <c r="J182" i="12"/>
  <c r="J117" i="12"/>
  <c r="J187" i="12"/>
  <c r="J122" i="12"/>
  <c r="I176" i="11"/>
  <c r="I111" i="11"/>
  <c r="I178" i="11"/>
  <c r="I113" i="11"/>
  <c r="H137" i="12"/>
  <c r="H70" i="12"/>
  <c r="H72" i="12"/>
  <c r="H139" i="12"/>
  <c r="F158" i="12"/>
  <c r="F93" i="12"/>
  <c r="F95" i="12"/>
  <c r="F160" i="12"/>
  <c r="I109" i="12"/>
  <c r="I174" i="12"/>
  <c r="I180" i="12"/>
  <c r="I115" i="12"/>
  <c r="P77" i="11"/>
  <c r="P100" i="11"/>
  <c r="P123" i="11"/>
  <c r="F115" i="12"/>
  <c r="F180" i="12"/>
  <c r="F178" i="12"/>
  <c r="F113" i="12"/>
  <c r="I133" i="12"/>
  <c r="I66" i="12"/>
  <c r="I68" i="12"/>
  <c r="I135" i="12"/>
  <c r="D90" i="12"/>
  <c r="D155" i="12"/>
  <c r="D153" i="12"/>
  <c r="D88" i="12"/>
  <c r="J61" i="12"/>
  <c r="U78" i="12"/>
  <c r="J128" i="12"/>
  <c r="J63" i="12"/>
  <c r="J130" i="12"/>
  <c r="D139" i="12"/>
  <c r="D72" i="12"/>
  <c r="D137" i="12"/>
  <c r="D70" i="12"/>
  <c r="D173" i="12"/>
  <c r="D108" i="12"/>
  <c r="D177" i="12"/>
  <c r="D112" i="12"/>
  <c r="U101" i="12"/>
  <c r="J149" i="12"/>
  <c r="J84" i="12"/>
  <c r="J86" i="12"/>
  <c r="J151" i="12"/>
  <c r="J175" i="12"/>
  <c r="J110" i="12"/>
  <c r="J116" i="12"/>
  <c r="J181" i="12"/>
  <c r="I115" i="11"/>
  <c r="I180" i="11"/>
  <c r="I117" i="11"/>
  <c r="I182" i="11"/>
  <c r="H74" i="12"/>
  <c r="H141" i="12"/>
  <c r="H76" i="12"/>
  <c r="H143" i="12"/>
  <c r="F162" i="12"/>
  <c r="F97" i="12"/>
  <c r="F99" i="12"/>
  <c r="F164" i="12"/>
  <c r="I117" i="12"/>
  <c r="I182" i="12"/>
  <c r="I184" i="12"/>
  <c r="I119" i="12"/>
  <c r="P100" i="12"/>
  <c r="P123" i="12"/>
  <c r="P77" i="12"/>
  <c r="F182" i="12"/>
  <c r="F117" i="12"/>
  <c r="F116" i="12"/>
  <c r="F181" i="12"/>
  <c r="I137" i="12"/>
  <c r="I70" i="12"/>
  <c r="I139" i="12"/>
  <c r="I72" i="12"/>
  <c r="D159" i="12"/>
  <c r="D94" i="12"/>
  <c r="D92" i="12"/>
  <c r="D157" i="12"/>
  <c r="J65" i="12"/>
  <c r="J132" i="12"/>
  <c r="J67" i="12"/>
  <c r="J134" i="12"/>
  <c r="D76" i="12"/>
  <c r="D143" i="12"/>
  <c r="D141" i="12"/>
  <c r="D74" i="12"/>
  <c r="D179" i="12"/>
  <c r="D114" i="12"/>
  <c r="D180" i="12"/>
  <c r="D115" i="12"/>
  <c r="J88" i="12"/>
  <c r="J153" i="12"/>
  <c r="J90" i="12"/>
  <c r="J155" i="12"/>
  <c r="J180" i="12"/>
  <c r="J115" i="12"/>
  <c r="J185" i="12"/>
  <c r="J120" i="12"/>
  <c r="I184" i="11"/>
  <c r="I119" i="11"/>
  <c r="I186" i="11"/>
  <c r="I121" i="11"/>
  <c r="H63" i="12"/>
  <c r="H130" i="12"/>
  <c r="S78" i="12"/>
  <c r="H61" i="12"/>
  <c r="H77" i="12" s="1"/>
  <c r="H128" i="12"/>
  <c r="F151" i="12"/>
  <c r="F86" i="12"/>
  <c r="Q101" i="12"/>
  <c r="F84" i="12"/>
  <c r="F149" i="12"/>
  <c r="I110" i="12"/>
  <c r="I175" i="12"/>
  <c r="I177" i="12"/>
  <c r="I112" i="12"/>
  <c r="R77" i="12"/>
  <c r="R123" i="12"/>
  <c r="R100" i="12"/>
  <c r="Q124" i="12"/>
  <c r="F107" i="12"/>
  <c r="F172" i="12"/>
  <c r="F120" i="12"/>
  <c r="F185" i="12"/>
  <c r="I141" i="12"/>
  <c r="I74" i="12"/>
  <c r="I143" i="12"/>
  <c r="I76" i="12"/>
  <c r="D98" i="12"/>
  <c r="D163" i="12"/>
  <c r="D161" i="12"/>
  <c r="D96" i="12"/>
  <c r="J69" i="12"/>
  <c r="J136" i="12"/>
  <c r="J138" i="12"/>
  <c r="J71" i="12"/>
  <c r="O78" i="12"/>
  <c r="D61" i="12"/>
  <c r="D77" i="12" s="1"/>
  <c r="D128" i="12"/>
  <c r="D130" i="12"/>
  <c r="D63" i="12"/>
  <c r="D183" i="12"/>
  <c r="D118" i="12"/>
  <c r="D186" i="12"/>
  <c r="D121" i="12"/>
  <c r="J157" i="12"/>
  <c r="J92" i="12"/>
  <c r="J94" i="12"/>
  <c r="J159" i="12"/>
  <c r="J173" i="12"/>
  <c r="J108" i="12"/>
  <c r="J184" i="12"/>
  <c r="J119" i="12"/>
  <c r="N121" i="11"/>
  <c r="N117" i="11"/>
  <c r="N113" i="11"/>
  <c r="N120" i="11"/>
  <c r="N116" i="11"/>
  <c r="N112" i="11"/>
  <c r="N108" i="11"/>
  <c r="N119" i="11"/>
  <c r="N115" i="11"/>
  <c r="N111" i="11"/>
  <c r="N107" i="11"/>
  <c r="N122" i="11"/>
  <c r="N118" i="11"/>
  <c r="N114" i="11"/>
  <c r="N110" i="11"/>
  <c r="N109" i="11"/>
  <c r="I173" i="11"/>
  <c r="I108" i="11"/>
  <c r="I179" i="11"/>
  <c r="I114" i="11"/>
  <c r="H67" i="12"/>
  <c r="H134" i="12"/>
  <c r="H65" i="12"/>
  <c r="H132" i="12"/>
  <c r="F155" i="12"/>
  <c r="F90" i="12"/>
  <c r="F153" i="12"/>
  <c r="F88" i="12"/>
  <c r="T124" i="12"/>
  <c r="I172" i="12"/>
  <c r="I107" i="12"/>
  <c r="I116" i="12"/>
  <c r="I181" i="12"/>
  <c r="N77" i="12"/>
  <c r="N123" i="12"/>
  <c r="N100" i="12"/>
  <c r="R123" i="11"/>
  <c r="V123" i="11" s="1"/>
  <c r="R100" i="11"/>
  <c r="R77" i="11"/>
  <c r="F176" i="12"/>
  <c r="F111" i="12"/>
  <c r="F118" i="12"/>
  <c r="F183" i="12"/>
  <c r="I63" i="12"/>
  <c r="I130" i="12"/>
  <c r="T78" i="12"/>
  <c r="I61" i="12"/>
  <c r="I128" i="12"/>
  <c r="D87" i="12"/>
  <c r="D152" i="12"/>
  <c r="D150" i="12"/>
  <c r="D85" i="12"/>
  <c r="J73" i="12"/>
  <c r="J140" i="12"/>
  <c r="J142" i="12"/>
  <c r="J75" i="12"/>
  <c r="D65" i="12"/>
  <c r="D132" i="12"/>
  <c r="D134" i="12"/>
  <c r="D67" i="12"/>
  <c r="D109" i="12"/>
  <c r="D174" i="12"/>
  <c r="D184" i="12"/>
  <c r="D119" i="12"/>
  <c r="J96" i="12"/>
  <c r="J161" i="12"/>
  <c r="J98" i="12"/>
  <c r="J163" i="12"/>
  <c r="J113" i="12"/>
  <c r="J178" i="12"/>
  <c r="U124" i="12"/>
  <c r="J172" i="12"/>
  <c r="J188" i="12" s="1"/>
  <c r="J107" i="12"/>
  <c r="V77" i="11"/>
  <c r="N73" i="11"/>
  <c r="N69" i="11"/>
  <c r="N65" i="11"/>
  <c r="N61" i="11"/>
  <c r="N76" i="11"/>
  <c r="N72" i="11"/>
  <c r="N68" i="11"/>
  <c r="N64" i="11"/>
  <c r="N75" i="11"/>
  <c r="N71" i="11"/>
  <c r="N67" i="11"/>
  <c r="N63" i="11"/>
  <c r="N74" i="11"/>
  <c r="N66" i="11"/>
  <c r="N70" i="11"/>
  <c r="N62" i="11"/>
  <c r="I112" i="11"/>
  <c r="I177" i="11"/>
  <c r="I118" i="11"/>
  <c r="I183" i="11"/>
  <c r="H71" i="12"/>
  <c r="H138" i="12"/>
  <c r="H69" i="12"/>
  <c r="H136" i="12"/>
  <c r="F159" i="12"/>
  <c r="F94" i="12"/>
  <c r="F157" i="12"/>
  <c r="F92" i="12"/>
  <c r="I111" i="12"/>
  <c r="I176" i="12"/>
  <c r="I185" i="12"/>
  <c r="I120" i="12"/>
  <c r="S99" i="12"/>
  <c r="S95" i="12"/>
  <c r="S91" i="12"/>
  <c r="S87" i="12"/>
  <c r="S98" i="12"/>
  <c r="S94" i="12"/>
  <c r="S90" i="12"/>
  <c r="S86" i="12"/>
  <c r="S97" i="12"/>
  <c r="S93" i="12"/>
  <c r="S89" i="12"/>
  <c r="S85" i="12"/>
  <c r="S96" i="12"/>
  <c r="S92" i="12"/>
  <c r="S88" i="12"/>
  <c r="S84" i="12"/>
  <c r="F184" i="12"/>
  <c r="F119" i="12"/>
  <c r="F122" i="12"/>
  <c r="F187" i="12"/>
  <c r="I134" i="12"/>
  <c r="I67" i="12"/>
  <c r="I132" i="12"/>
  <c r="I65" i="12"/>
  <c r="D91" i="12"/>
  <c r="D156" i="12"/>
  <c r="D154" i="12"/>
  <c r="D89" i="12"/>
  <c r="J62" i="12"/>
  <c r="J129" i="12"/>
  <c r="J131" i="12"/>
  <c r="J64" i="12"/>
  <c r="D69" i="12"/>
  <c r="D136" i="12"/>
  <c r="D138" i="12"/>
  <c r="D71" i="12"/>
  <c r="O124" i="12"/>
  <c r="D172" i="12"/>
  <c r="D188" i="12" s="1"/>
  <c r="D107" i="12"/>
  <c r="D116" i="12"/>
  <c r="D181" i="12"/>
  <c r="J152" i="12"/>
  <c r="J87" i="12"/>
  <c r="J85" i="12"/>
  <c r="J150" i="12"/>
  <c r="J121" i="12"/>
  <c r="J186" i="12"/>
  <c r="J176" i="12"/>
  <c r="J111" i="12"/>
  <c r="V100" i="11"/>
  <c r="N96" i="11"/>
  <c r="N92" i="11"/>
  <c r="N88" i="11"/>
  <c r="N84" i="11"/>
  <c r="N99" i="11"/>
  <c r="N95" i="11"/>
  <c r="N91" i="11"/>
  <c r="N87" i="11"/>
  <c r="N97" i="11"/>
  <c r="N93" i="11"/>
  <c r="N89" i="11"/>
  <c r="N85" i="11"/>
  <c r="N90" i="11"/>
  <c r="N86" i="11"/>
  <c r="N98" i="11"/>
  <c r="N94" i="11"/>
  <c r="I181" i="11"/>
  <c r="I116" i="11"/>
  <c r="I122" i="11"/>
  <c r="I187" i="11"/>
  <c r="H142" i="12"/>
  <c r="H75" i="12"/>
  <c r="H140" i="12"/>
  <c r="H73" i="12"/>
  <c r="F163" i="12"/>
  <c r="F98" i="12"/>
  <c r="F161" i="12"/>
  <c r="F96" i="12"/>
  <c r="I118" i="12"/>
  <c r="I183" i="12"/>
  <c r="I186" i="12"/>
  <c r="I121" i="12"/>
  <c r="CV38" i="22" l="1"/>
  <c r="CW36" i="22"/>
  <c r="CV37" i="22"/>
  <c r="I144" i="12"/>
  <c r="C186" i="11"/>
  <c r="C121" i="11"/>
  <c r="P75" i="12"/>
  <c r="P71" i="12"/>
  <c r="P67" i="12"/>
  <c r="P63" i="12"/>
  <c r="P74" i="12"/>
  <c r="P70" i="12"/>
  <c r="P66" i="12"/>
  <c r="P62" i="12"/>
  <c r="P73" i="12"/>
  <c r="P69" i="12"/>
  <c r="P65" i="12"/>
  <c r="P61" i="12"/>
  <c r="P76" i="12"/>
  <c r="P72" i="12"/>
  <c r="P68" i="12"/>
  <c r="P64" i="12"/>
  <c r="H175" i="12"/>
  <c r="H110" i="12"/>
  <c r="C157" i="11"/>
  <c r="C92" i="11"/>
  <c r="C151" i="11"/>
  <c r="C86" i="11"/>
  <c r="S101" i="12"/>
  <c r="H84" i="12"/>
  <c r="H149" i="12"/>
  <c r="C62" i="11"/>
  <c r="C129" i="11"/>
  <c r="C131" i="11"/>
  <c r="C64" i="11"/>
  <c r="N76" i="12"/>
  <c r="N72" i="12"/>
  <c r="N68" i="12"/>
  <c r="N64" i="12"/>
  <c r="N75" i="12"/>
  <c r="N71" i="12"/>
  <c r="N67" i="12"/>
  <c r="N63" i="12"/>
  <c r="N74" i="12"/>
  <c r="N70" i="12"/>
  <c r="N66" i="12"/>
  <c r="N62" i="12"/>
  <c r="V77" i="12"/>
  <c r="N73" i="12"/>
  <c r="N69" i="12"/>
  <c r="N65" i="12"/>
  <c r="N61" i="12"/>
  <c r="C176" i="11"/>
  <c r="C111" i="11"/>
  <c r="C178" i="11"/>
  <c r="C113" i="11"/>
  <c r="J144" i="12"/>
  <c r="P99" i="11"/>
  <c r="P95" i="11"/>
  <c r="P91" i="11"/>
  <c r="P87" i="11"/>
  <c r="P98" i="11"/>
  <c r="P94" i="11"/>
  <c r="P90" i="11"/>
  <c r="P86" i="11"/>
  <c r="P96" i="11"/>
  <c r="P92" i="11"/>
  <c r="P88" i="11"/>
  <c r="P84" i="11"/>
  <c r="P97" i="11"/>
  <c r="P93" i="11"/>
  <c r="P89" i="11"/>
  <c r="P85" i="11"/>
  <c r="S119" i="11"/>
  <c r="S115" i="11"/>
  <c r="S111" i="11"/>
  <c r="S107" i="11"/>
  <c r="S122" i="11"/>
  <c r="S118" i="11"/>
  <c r="S114" i="11"/>
  <c r="S110" i="11"/>
  <c r="S121" i="11"/>
  <c r="S117" i="11"/>
  <c r="S113" i="11"/>
  <c r="S120" i="11"/>
  <c r="S116" i="11"/>
  <c r="S112" i="11"/>
  <c r="S108" i="11"/>
  <c r="S109" i="11"/>
  <c r="Q97" i="11"/>
  <c r="Q93" i="11"/>
  <c r="Q89" i="11"/>
  <c r="Q85" i="11"/>
  <c r="Q96" i="11"/>
  <c r="Q92" i="11"/>
  <c r="Q88" i="11"/>
  <c r="Q84" i="11"/>
  <c r="Q99" i="11"/>
  <c r="Q95" i="11"/>
  <c r="Q91" i="11"/>
  <c r="Q87" i="11"/>
  <c r="Q90" i="11"/>
  <c r="Q86" i="11"/>
  <c r="Q98" i="11"/>
  <c r="Q94" i="11"/>
  <c r="H183" i="12"/>
  <c r="H118" i="12"/>
  <c r="H121" i="12"/>
  <c r="H186" i="12"/>
  <c r="I123" i="11"/>
  <c r="U122" i="11"/>
  <c r="U118" i="11"/>
  <c r="U114" i="11"/>
  <c r="U110" i="11"/>
  <c r="U121" i="11"/>
  <c r="U117" i="11"/>
  <c r="U113" i="11"/>
  <c r="U109" i="11"/>
  <c r="U120" i="11"/>
  <c r="U116" i="11"/>
  <c r="U112" i="11"/>
  <c r="U119" i="11"/>
  <c r="U115" i="11"/>
  <c r="U111" i="11"/>
  <c r="U107" i="11"/>
  <c r="U108" i="11"/>
  <c r="I164" i="11"/>
  <c r="I99" i="11"/>
  <c r="T101" i="11"/>
  <c r="I149" i="11"/>
  <c r="I84" i="11"/>
  <c r="I67" i="11"/>
  <c r="I134" i="11"/>
  <c r="T78" i="11"/>
  <c r="I128" i="11"/>
  <c r="I61" i="11"/>
  <c r="F63" i="12"/>
  <c r="F130" i="12"/>
  <c r="Q78" i="12"/>
  <c r="F61" i="12"/>
  <c r="F128" i="12"/>
  <c r="I152" i="12"/>
  <c r="I87" i="12"/>
  <c r="I150" i="12"/>
  <c r="I85" i="12"/>
  <c r="C184" i="11"/>
  <c r="C119" i="11"/>
  <c r="F69" i="12"/>
  <c r="F136" i="12"/>
  <c r="C95" i="11"/>
  <c r="C160" i="11"/>
  <c r="H86" i="12"/>
  <c r="H151" i="12"/>
  <c r="C155" i="11"/>
  <c r="C90" i="11"/>
  <c r="C99" i="11"/>
  <c r="C164" i="11"/>
  <c r="D123" i="12"/>
  <c r="H153" i="12"/>
  <c r="H88" i="12"/>
  <c r="H155" i="12"/>
  <c r="H90" i="12"/>
  <c r="C70" i="11"/>
  <c r="C137" i="11"/>
  <c r="C135" i="11"/>
  <c r="C68" i="11"/>
  <c r="J123" i="12"/>
  <c r="C180" i="11"/>
  <c r="C115" i="11"/>
  <c r="C117" i="11"/>
  <c r="C182" i="11"/>
  <c r="D144" i="12"/>
  <c r="H144" i="12"/>
  <c r="P76" i="11"/>
  <c r="P72" i="11"/>
  <c r="P68" i="11"/>
  <c r="P64" i="11"/>
  <c r="P75" i="11"/>
  <c r="P71" i="11"/>
  <c r="P67" i="11"/>
  <c r="P63" i="11"/>
  <c r="P74" i="11"/>
  <c r="P70" i="11"/>
  <c r="P66" i="11"/>
  <c r="P62" i="11"/>
  <c r="P73" i="11"/>
  <c r="P65" i="11"/>
  <c r="P69" i="11"/>
  <c r="P61" i="11"/>
  <c r="D165" i="12"/>
  <c r="H174" i="12"/>
  <c r="H109" i="12"/>
  <c r="H114" i="12"/>
  <c r="H179" i="12"/>
  <c r="I87" i="11"/>
  <c r="I152" i="11"/>
  <c r="I88" i="11"/>
  <c r="I153" i="11"/>
  <c r="I75" i="11"/>
  <c r="I142" i="11"/>
  <c r="I132" i="11"/>
  <c r="I65" i="11"/>
  <c r="F67" i="12"/>
  <c r="F134" i="12"/>
  <c r="F65" i="12"/>
  <c r="F132" i="12"/>
  <c r="I91" i="12"/>
  <c r="I156" i="12"/>
  <c r="I154" i="12"/>
  <c r="I89" i="12"/>
  <c r="I95" i="12"/>
  <c r="I160" i="12"/>
  <c r="N101" i="11"/>
  <c r="C84" i="11"/>
  <c r="C149" i="11"/>
  <c r="J77" i="12"/>
  <c r="I156" i="11"/>
  <c r="I91" i="11"/>
  <c r="I92" i="11"/>
  <c r="I157" i="11"/>
  <c r="I158" i="12"/>
  <c r="I93" i="12"/>
  <c r="C154" i="11"/>
  <c r="C89" i="11"/>
  <c r="C88" i="11"/>
  <c r="C153" i="11"/>
  <c r="H161" i="12"/>
  <c r="H96" i="12"/>
  <c r="H163" i="12"/>
  <c r="H98" i="12"/>
  <c r="C74" i="11"/>
  <c r="C141" i="11"/>
  <c r="C143" i="11"/>
  <c r="C76" i="11"/>
  <c r="I77" i="12"/>
  <c r="R75" i="11"/>
  <c r="R71" i="11"/>
  <c r="R67" i="11"/>
  <c r="R63" i="11"/>
  <c r="R74" i="11"/>
  <c r="R70" i="11"/>
  <c r="R66" i="11"/>
  <c r="R62" i="11"/>
  <c r="R73" i="11"/>
  <c r="R69" i="11"/>
  <c r="R65" i="11"/>
  <c r="R61" i="11"/>
  <c r="R72" i="11"/>
  <c r="R64" i="11"/>
  <c r="R76" i="11"/>
  <c r="R68" i="11"/>
  <c r="I123" i="12"/>
  <c r="C175" i="11"/>
  <c r="C110" i="11"/>
  <c r="F123" i="12"/>
  <c r="P119" i="12"/>
  <c r="P122" i="12"/>
  <c r="P118" i="12"/>
  <c r="P114" i="12"/>
  <c r="P121" i="12"/>
  <c r="P117" i="12"/>
  <c r="P113" i="12"/>
  <c r="P110" i="12"/>
  <c r="P116" i="12"/>
  <c r="P109" i="12"/>
  <c r="P108" i="12"/>
  <c r="P120" i="12"/>
  <c r="P111" i="12"/>
  <c r="P107" i="12"/>
  <c r="P115" i="12"/>
  <c r="P112" i="12"/>
  <c r="J100" i="12"/>
  <c r="H177" i="12"/>
  <c r="H112" i="12"/>
  <c r="H178" i="12"/>
  <c r="H113" i="12"/>
  <c r="I95" i="11"/>
  <c r="I160" i="11"/>
  <c r="I161" i="11"/>
  <c r="I96" i="11"/>
  <c r="I71" i="11"/>
  <c r="I138" i="11"/>
  <c r="I140" i="11"/>
  <c r="I73" i="11"/>
  <c r="F142" i="12"/>
  <c r="F75" i="12"/>
  <c r="F73" i="12"/>
  <c r="F140" i="12"/>
  <c r="I99" i="12"/>
  <c r="I164" i="12"/>
  <c r="I162" i="12"/>
  <c r="I97" i="12"/>
  <c r="V66" i="11"/>
  <c r="C66" i="11"/>
  <c r="C133" i="11"/>
  <c r="F188" i="12"/>
  <c r="H173" i="12"/>
  <c r="H108" i="12"/>
  <c r="H87" i="12"/>
  <c r="H152" i="12"/>
  <c r="V61" i="11"/>
  <c r="N78" i="11"/>
  <c r="C61" i="11"/>
  <c r="C128" i="11"/>
  <c r="R98" i="11"/>
  <c r="R94" i="11"/>
  <c r="R90" i="11"/>
  <c r="R86" i="11"/>
  <c r="R97" i="11"/>
  <c r="R93" i="11"/>
  <c r="R89" i="11"/>
  <c r="R85" i="11"/>
  <c r="R99" i="11"/>
  <c r="R95" i="11"/>
  <c r="R91" i="11"/>
  <c r="R87" i="11"/>
  <c r="R88" i="11"/>
  <c r="R84" i="11"/>
  <c r="R96" i="11"/>
  <c r="R92" i="11"/>
  <c r="I188" i="12"/>
  <c r="C114" i="11"/>
  <c r="C179" i="11"/>
  <c r="C173" i="11"/>
  <c r="C108" i="11"/>
  <c r="F165" i="12"/>
  <c r="P96" i="12"/>
  <c r="P92" i="12"/>
  <c r="P88" i="12"/>
  <c r="P84" i="12"/>
  <c r="P99" i="12"/>
  <c r="P95" i="12"/>
  <c r="P91" i="12"/>
  <c r="P87" i="12"/>
  <c r="P98" i="12"/>
  <c r="P94" i="12"/>
  <c r="P90" i="12"/>
  <c r="P86" i="12"/>
  <c r="P97" i="12"/>
  <c r="P93" i="12"/>
  <c r="P89" i="12"/>
  <c r="P85" i="12"/>
  <c r="J165" i="12"/>
  <c r="H185" i="12"/>
  <c r="H120" i="12"/>
  <c r="H116" i="12"/>
  <c r="H181" i="12"/>
  <c r="I151" i="11"/>
  <c r="I86" i="11"/>
  <c r="I85" i="11"/>
  <c r="I150" i="11"/>
  <c r="I131" i="11"/>
  <c r="I64" i="11"/>
  <c r="I62" i="11"/>
  <c r="I129" i="11"/>
  <c r="F131" i="12"/>
  <c r="F64" i="12"/>
  <c r="F129" i="12"/>
  <c r="F62" i="12"/>
  <c r="T101" i="12"/>
  <c r="I84" i="12"/>
  <c r="I149" i="12"/>
  <c r="I86" i="12"/>
  <c r="I151" i="12"/>
  <c r="H94" i="12"/>
  <c r="H159" i="12"/>
  <c r="I136" i="11"/>
  <c r="I69" i="11"/>
  <c r="H150" i="12"/>
  <c r="H85" i="12"/>
  <c r="C63" i="11"/>
  <c r="C130" i="11"/>
  <c r="C162" i="11"/>
  <c r="C97" i="11"/>
  <c r="C96" i="11"/>
  <c r="C161" i="11"/>
  <c r="H154" i="12"/>
  <c r="H89" i="12"/>
  <c r="H91" i="12"/>
  <c r="H156" i="12"/>
  <c r="C67" i="11"/>
  <c r="C134" i="11"/>
  <c r="C65" i="11"/>
  <c r="C132" i="11"/>
  <c r="R119" i="11"/>
  <c r="R115" i="11"/>
  <c r="R122" i="11"/>
  <c r="R118" i="11"/>
  <c r="R114" i="11"/>
  <c r="R110" i="11"/>
  <c r="R121" i="11"/>
  <c r="R117" i="11"/>
  <c r="R113" i="11"/>
  <c r="R109" i="11"/>
  <c r="R120" i="11"/>
  <c r="R116" i="11"/>
  <c r="R112" i="11"/>
  <c r="R108" i="11"/>
  <c r="V108" i="11" s="1"/>
  <c r="R111" i="11"/>
  <c r="R107" i="11"/>
  <c r="C183" i="11"/>
  <c r="C118" i="11"/>
  <c r="C112" i="11"/>
  <c r="C177" i="11"/>
  <c r="R99" i="12"/>
  <c r="R95" i="12"/>
  <c r="R91" i="12"/>
  <c r="R87" i="12"/>
  <c r="R98" i="12"/>
  <c r="R94" i="12"/>
  <c r="R90" i="12"/>
  <c r="R86" i="12"/>
  <c r="R97" i="12"/>
  <c r="R93" i="12"/>
  <c r="R89" i="12"/>
  <c r="R85" i="12"/>
  <c r="R96" i="12"/>
  <c r="R92" i="12"/>
  <c r="R88" i="12"/>
  <c r="R84" i="12"/>
  <c r="F100" i="12"/>
  <c r="H115" i="12"/>
  <c r="H180" i="12"/>
  <c r="H122" i="12"/>
  <c r="H187" i="12"/>
  <c r="O121" i="11"/>
  <c r="O117" i="11"/>
  <c r="O113" i="11"/>
  <c r="O109" i="11"/>
  <c r="O120" i="11"/>
  <c r="O116" i="11"/>
  <c r="O112" i="11"/>
  <c r="V112" i="11" s="1"/>
  <c r="O108" i="11"/>
  <c r="O119" i="11"/>
  <c r="V119" i="11" s="1"/>
  <c r="O115" i="11"/>
  <c r="O122" i="11"/>
  <c r="V122" i="11" s="1"/>
  <c r="O118" i="11"/>
  <c r="O114" i="11"/>
  <c r="O110" i="11"/>
  <c r="V110" i="11" s="1"/>
  <c r="O111" i="11"/>
  <c r="O107" i="11"/>
  <c r="I90" i="11"/>
  <c r="I155" i="11"/>
  <c r="I154" i="11"/>
  <c r="I89" i="11"/>
  <c r="I68" i="11"/>
  <c r="I135" i="11"/>
  <c r="I66" i="11"/>
  <c r="I133" i="11"/>
  <c r="F68" i="12"/>
  <c r="F135" i="12"/>
  <c r="F133" i="12"/>
  <c r="F66" i="12"/>
  <c r="I153" i="12"/>
  <c r="I88" i="12"/>
  <c r="I90" i="12"/>
  <c r="I155" i="12"/>
  <c r="C139" i="11"/>
  <c r="C72" i="11"/>
  <c r="C109" i="11"/>
  <c r="C174" i="11"/>
  <c r="F138" i="12"/>
  <c r="F71" i="12"/>
  <c r="H95" i="12"/>
  <c r="H160" i="12"/>
  <c r="C71" i="11"/>
  <c r="C138" i="11"/>
  <c r="N97" i="12"/>
  <c r="N93" i="12"/>
  <c r="N89" i="12"/>
  <c r="N85" i="12"/>
  <c r="V100" i="12"/>
  <c r="N96" i="12"/>
  <c r="N92" i="12"/>
  <c r="N88" i="12"/>
  <c r="N84" i="12"/>
  <c r="N99" i="12"/>
  <c r="N95" i="12"/>
  <c r="N91" i="12"/>
  <c r="N87" i="12"/>
  <c r="N98" i="12"/>
  <c r="N94" i="12"/>
  <c r="N90" i="12"/>
  <c r="N86" i="12"/>
  <c r="C116" i="11"/>
  <c r="C181" i="11"/>
  <c r="R122" i="12"/>
  <c r="R121" i="12"/>
  <c r="R117" i="12"/>
  <c r="R113" i="12"/>
  <c r="R120" i="12"/>
  <c r="R116" i="12"/>
  <c r="R112" i="12"/>
  <c r="R109" i="12"/>
  <c r="R108" i="12"/>
  <c r="R114" i="12"/>
  <c r="R119" i="12"/>
  <c r="R118" i="12"/>
  <c r="R111" i="12"/>
  <c r="R107" i="12"/>
  <c r="R115" i="12"/>
  <c r="R110" i="12"/>
  <c r="S73" i="11"/>
  <c r="S69" i="11"/>
  <c r="S65" i="11"/>
  <c r="S61" i="11"/>
  <c r="S72" i="11"/>
  <c r="S64" i="11"/>
  <c r="S71" i="11"/>
  <c r="S63" i="11"/>
  <c r="S70" i="11"/>
  <c r="S62" i="11"/>
  <c r="S76" i="11"/>
  <c r="S68" i="11"/>
  <c r="S75" i="11"/>
  <c r="S67" i="11"/>
  <c r="S74" i="11"/>
  <c r="S66" i="11"/>
  <c r="Q74" i="11"/>
  <c r="Q70" i="11"/>
  <c r="Q66" i="11"/>
  <c r="Q62" i="11"/>
  <c r="Q73" i="11"/>
  <c r="Q65" i="11"/>
  <c r="Q72" i="11"/>
  <c r="Q64" i="11"/>
  <c r="Q71" i="11"/>
  <c r="Q63" i="11"/>
  <c r="Q69" i="11"/>
  <c r="Q61" i="11"/>
  <c r="Q76" i="11"/>
  <c r="Q68" i="11"/>
  <c r="Q67" i="11"/>
  <c r="Q75" i="11"/>
  <c r="S124" i="12"/>
  <c r="H107" i="12"/>
  <c r="H123" i="12" s="1"/>
  <c r="H172" i="12"/>
  <c r="H119" i="12"/>
  <c r="H184" i="12"/>
  <c r="U76" i="11"/>
  <c r="U72" i="11"/>
  <c r="U68" i="11"/>
  <c r="U64" i="11"/>
  <c r="U71" i="11"/>
  <c r="U63" i="11"/>
  <c r="U70" i="11"/>
  <c r="U62" i="11"/>
  <c r="U69" i="11"/>
  <c r="U61" i="11"/>
  <c r="U75" i="11"/>
  <c r="U67" i="11"/>
  <c r="U74" i="11"/>
  <c r="U66" i="11"/>
  <c r="U73" i="11"/>
  <c r="U65" i="11"/>
  <c r="O98" i="11"/>
  <c r="O94" i="11"/>
  <c r="O90" i="11"/>
  <c r="V90" i="11" s="1"/>
  <c r="O86" i="11"/>
  <c r="O97" i="11"/>
  <c r="O93" i="11"/>
  <c r="O89" i="11"/>
  <c r="O85" i="11"/>
  <c r="O96" i="11"/>
  <c r="V96" i="11" s="1"/>
  <c r="O92" i="11"/>
  <c r="O88" i="11"/>
  <c r="O84" i="11"/>
  <c r="V84" i="11" s="1"/>
  <c r="O99" i="11"/>
  <c r="O95" i="11"/>
  <c r="O91" i="11"/>
  <c r="O87" i="11"/>
  <c r="I159" i="11"/>
  <c r="I94" i="11"/>
  <c r="I93" i="11"/>
  <c r="I158" i="11"/>
  <c r="I72" i="11"/>
  <c r="I139" i="11"/>
  <c r="I70" i="11"/>
  <c r="I137" i="11"/>
  <c r="F139" i="12"/>
  <c r="F72" i="12"/>
  <c r="F137" i="12"/>
  <c r="F70" i="12"/>
  <c r="I92" i="12"/>
  <c r="I157" i="12"/>
  <c r="I94" i="12"/>
  <c r="I159" i="12"/>
  <c r="C150" i="11"/>
  <c r="C85" i="11"/>
  <c r="H92" i="12"/>
  <c r="H157" i="12"/>
  <c r="I63" i="11"/>
  <c r="I130" i="11"/>
  <c r="C158" i="11"/>
  <c r="C93" i="11"/>
  <c r="C94" i="11"/>
  <c r="C159" i="11"/>
  <c r="C87" i="11"/>
  <c r="C152" i="11"/>
  <c r="H158" i="12"/>
  <c r="H93" i="12"/>
  <c r="C69" i="11"/>
  <c r="C136" i="11"/>
  <c r="C187" i="11"/>
  <c r="C122" i="11"/>
  <c r="C98" i="11"/>
  <c r="C163" i="11"/>
  <c r="C156" i="11"/>
  <c r="C91" i="11"/>
  <c r="H162" i="12"/>
  <c r="H97" i="12"/>
  <c r="H99" i="12"/>
  <c r="H164" i="12"/>
  <c r="C142" i="11"/>
  <c r="C75" i="11"/>
  <c r="C73" i="11"/>
  <c r="C140" i="11"/>
  <c r="N120" i="12"/>
  <c r="V123" i="12"/>
  <c r="N119" i="12"/>
  <c r="N115" i="12"/>
  <c r="N122" i="12"/>
  <c r="N118" i="12"/>
  <c r="N114" i="12"/>
  <c r="N121" i="12"/>
  <c r="N117" i="12"/>
  <c r="N111" i="12"/>
  <c r="N107" i="12"/>
  <c r="N112" i="12"/>
  <c r="N110" i="12"/>
  <c r="N113" i="12"/>
  <c r="N116" i="12"/>
  <c r="N109" i="12"/>
  <c r="N108" i="12"/>
  <c r="N124" i="11"/>
  <c r="C172" i="11"/>
  <c r="C107" i="11"/>
  <c r="C185" i="11"/>
  <c r="C120" i="11"/>
  <c r="R74" i="12"/>
  <c r="R70" i="12"/>
  <c r="R66" i="12"/>
  <c r="R62" i="12"/>
  <c r="R73" i="12"/>
  <c r="R69" i="12"/>
  <c r="R65" i="12"/>
  <c r="R61" i="12"/>
  <c r="R76" i="12"/>
  <c r="R72" i="12"/>
  <c r="R68" i="12"/>
  <c r="R64" i="12"/>
  <c r="R75" i="12"/>
  <c r="R71" i="12"/>
  <c r="R67" i="12"/>
  <c r="R63" i="12"/>
  <c r="P120" i="11"/>
  <c r="V120" i="11" s="1"/>
  <c r="P116" i="11"/>
  <c r="P112" i="11"/>
  <c r="P119" i="11"/>
  <c r="P115" i="11"/>
  <c r="P111" i="11"/>
  <c r="P107" i="11"/>
  <c r="P122" i="11"/>
  <c r="P118" i="11"/>
  <c r="P114" i="11"/>
  <c r="P110" i="11"/>
  <c r="P121" i="11"/>
  <c r="P117" i="11"/>
  <c r="P113" i="11"/>
  <c r="P109" i="11"/>
  <c r="P108" i="11"/>
  <c r="S96" i="11"/>
  <c r="S92" i="11"/>
  <c r="S88" i="11"/>
  <c r="S84" i="11"/>
  <c r="S99" i="11"/>
  <c r="S95" i="11"/>
  <c r="S91" i="11"/>
  <c r="S87" i="11"/>
  <c r="V87" i="11" s="1"/>
  <c r="S98" i="11"/>
  <c r="S94" i="11"/>
  <c r="V94" i="11" s="1"/>
  <c r="S90" i="11"/>
  <c r="S86" i="11"/>
  <c r="S97" i="11"/>
  <c r="S93" i="11"/>
  <c r="S89" i="11"/>
  <c r="S85" i="11"/>
  <c r="Q120" i="11"/>
  <c r="Q116" i="11"/>
  <c r="Q112" i="11"/>
  <c r="Q108" i="11"/>
  <c r="Q119" i="11"/>
  <c r="Q115" i="11"/>
  <c r="Q111" i="11"/>
  <c r="Q107" i="11"/>
  <c r="Q122" i="11"/>
  <c r="Q118" i="11"/>
  <c r="Q114" i="11"/>
  <c r="Q121" i="11"/>
  <c r="Q117" i="11"/>
  <c r="Q113" i="11"/>
  <c r="Q109" i="11"/>
  <c r="Q110" i="11"/>
  <c r="H111" i="12"/>
  <c r="H176" i="12"/>
  <c r="H117" i="12"/>
  <c r="H182" i="12"/>
  <c r="I188" i="11"/>
  <c r="U99" i="11"/>
  <c r="U95" i="11"/>
  <c r="U91" i="11"/>
  <c r="U87" i="11"/>
  <c r="U98" i="11"/>
  <c r="U94" i="11"/>
  <c r="U90" i="11"/>
  <c r="U86" i="11"/>
  <c r="U97" i="11"/>
  <c r="U93" i="11"/>
  <c r="U89" i="11"/>
  <c r="U85" i="11"/>
  <c r="U88" i="11"/>
  <c r="U84" i="11"/>
  <c r="U96" i="11"/>
  <c r="U92" i="11"/>
  <c r="O75" i="11"/>
  <c r="O71" i="11"/>
  <c r="O67" i="11"/>
  <c r="V67" i="11" s="1"/>
  <c r="O63" i="11"/>
  <c r="O74" i="11"/>
  <c r="V74" i="11" s="1"/>
  <c r="O66" i="11"/>
  <c r="O73" i="11"/>
  <c r="V73" i="11" s="1"/>
  <c r="O65" i="11"/>
  <c r="V65" i="11" s="1"/>
  <c r="O72" i="11"/>
  <c r="O64" i="11"/>
  <c r="O70" i="11"/>
  <c r="V70" i="11" s="1"/>
  <c r="O62" i="11"/>
  <c r="V62" i="11" s="1"/>
  <c r="O69" i="11"/>
  <c r="V69" i="11" s="1"/>
  <c r="O61" i="11"/>
  <c r="O76" i="11"/>
  <c r="V76" i="11" s="1"/>
  <c r="O68" i="11"/>
  <c r="I98" i="11"/>
  <c r="I163" i="11"/>
  <c r="I162" i="11"/>
  <c r="I97" i="11"/>
  <c r="I76" i="11"/>
  <c r="I143" i="11"/>
  <c r="I74" i="11"/>
  <c r="I141" i="11"/>
  <c r="F76" i="12"/>
  <c r="F143" i="12"/>
  <c r="F141" i="12"/>
  <c r="F74" i="12"/>
  <c r="I161" i="12"/>
  <c r="I96" i="12"/>
  <c r="I163" i="12"/>
  <c r="I98" i="12"/>
  <c r="CW37" i="22" l="1"/>
  <c r="CX36" i="22"/>
  <c r="CW38" i="22"/>
  <c r="F184" i="11"/>
  <c r="F119" i="11"/>
  <c r="J71" i="11"/>
  <c r="J138" i="11"/>
  <c r="V98" i="12"/>
  <c r="C98" i="12"/>
  <c r="C163" i="12"/>
  <c r="E97" i="12"/>
  <c r="E162" i="12"/>
  <c r="D64" i="11"/>
  <c r="D131" i="11"/>
  <c r="J95" i="11"/>
  <c r="J160" i="11"/>
  <c r="F176" i="11"/>
  <c r="F111" i="11"/>
  <c r="E109" i="11"/>
  <c r="E174" i="11"/>
  <c r="V114" i="12"/>
  <c r="C179" i="12"/>
  <c r="C114" i="12"/>
  <c r="D156" i="11"/>
  <c r="K156" i="11" s="1"/>
  <c r="D91" i="11"/>
  <c r="D154" i="11"/>
  <c r="D89" i="11"/>
  <c r="J140" i="11"/>
  <c r="J73" i="11"/>
  <c r="J137" i="11"/>
  <c r="J70" i="11"/>
  <c r="Q78" i="11"/>
  <c r="F61" i="11"/>
  <c r="F128" i="11"/>
  <c r="F129" i="11"/>
  <c r="F62" i="11"/>
  <c r="H68" i="11"/>
  <c r="H135" i="11"/>
  <c r="S78" i="11"/>
  <c r="H128" i="11"/>
  <c r="H61" i="11"/>
  <c r="G118" i="12"/>
  <c r="G183" i="12"/>
  <c r="G178" i="12"/>
  <c r="G113" i="12"/>
  <c r="V90" i="12"/>
  <c r="C90" i="12"/>
  <c r="C155" i="12"/>
  <c r="V88" i="12"/>
  <c r="C88" i="12"/>
  <c r="C153" i="12"/>
  <c r="D114" i="11"/>
  <c r="D179" i="11"/>
  <c r="D185" i="11"/>
  <c r="D120" i="11"/>
  <c r="G93" i="12"/>
  <c r="G158" i="12"/>
  <c r="G160" i="12"/>
  <c r="G95" i="12"/>
  <c r="R124" i="11"/>
  <c r="G107" i="11"/>
  <c r="G172" i="11"/>
  <c r="G182" i="11"/>
  <c r="G117" i="11"/>
  <c r="E154" i="12"/>
  <c r="E89" i="12"/>
  <c r="E91" i="12"/>
  <c r="E156" i="12"/>
  <c r="G96" i="11"/>
  <c r="G161" i="11"/>
  <c r="G154" i="11"/>
  <c r="G89" i="11"/>
  <c r="C77" i="11"/>
  <c r="E112" i="12"/>
  <c r="E177" i="12"/>
  <c r="E175" i="12"/>
  <c r="E110" i="12"/>
  <c r="G72" i="11"/>
  <c r="G139" i="11"/>
  <c r="G141" i="11"/>
  <c r="G74" i="11"/>
  <c r="P78" i="11"/>
  <c r="E61" i="11"/>
  <c r="E128" i="11"/>
  <c r="E130" i="11"/>
  <c r="E63" i="11"/>
  <c r="F144" i="12"/>
  <c r="U124" i="11"/>
  <c r="J107" i="11"/>
  <c r="J172" i="11"/>
  <c r="J178" i="11"/>
  <c r="J113" i="11"/>
  <c r="F87" i="11"/>
  <c r="F152" i="11"/>
  <c r="F150" i="11"/>
  <c r="F85" i="11"/>
  <c r="H185" i="11"/>
  <c r="H120" i="11"/>
  <c r="S124" i="11"/>
  <c r="H107" i="11"/>
  <c r="H172" i="11"/>
  <c r="P101" i="11"/>
  <c r="E149" i="11"/>
  <c r="E84" i="11"/>
  <c r="E87" i="11"/>
  <c r="E152" i="11"/>
  <c r="V62" i="12"/>
  <c r="C62" i="12"/>
  <c r="C129" i="12"/>
  <c r="V64" i="12"/>
  <c r="C131" i="12"/>
  <c r="C64" i="12"/>
  <c r="E76" i="12"/>
  <c r="E143" i="12"/>
  <c r="E141" i="12"/>
  <c r="E74" i="12"/>
  <c r="J157" i="11"/>
  <c r="J92" i="11"/>
  <c r="H97" i="11"/>
  <c r="H162" i="11"/>
  <c r="C123" i="11"/>
  <c r="F63" i="11"/>
  <c r="F130" i="11"/>
  <c r="D113" i="11"/>
  <c r="D178" i="11"/>
  <c r="G110" i="11"/>
  <c r="G175" i="11"/>
  <c r="D138" i="11"/>
  <c r="K138" i="11" s="1"/>
  <c r="D71" i="11"/>
  <c r="J158" i="11"/>
  <c r="J93" i="11"/>
  <c r="F109" i="11"/>
  <c r="F174" i="11"/>
  <c r="H89" i="11"/>
  <c r="H154" i="11"/>
  <c r="H91" i="11"/>
  <c r="H156" i="11"/>
  <c r="P124" i="11"/>
  <c r="E107" i="11"/>
  <c r="E172" i="11"/>
  <c r="G134" i="12"/>
  <c r="G67" i="12"/>
  <c r="G132" i="12"/>
  <c r="G65" i="12"/>
  <c r="V116" i="12"/>
  <c r="C181" i="12"/>
  <c r="C116" i="12"/>
  <c r="D72" i="11"/>
  <c r="K72" i="11" s="1"/>
  <c r="D139" i="11"/>
  <c r="D142" i="11"/>
  <c r="D75" i="11"/>
  <c r="J162" i="11"/>
  <c r="J97" i="11"/>
  <c r="J164" i="11"/>
  <c r="J99" i="11"/>
  <c r="F178" i="11"/>
  <c r="F113" i="11"/>
  <c r="F115" i="11"/>
  <c r="F180" i="11"/>
  <c r="H158" i="11"/>
  <c r="H93" i="11"/>
  <c r="H95" i="11"/>
  <c r="H160" i="11"/>
  <c r="E178" i="11"/>
  <c r="E113" i="11"/>
  <c r="E111" i="11"/>
  <c r="E176" i="11"/>
  <c r="G138" i="12"/>
  <c r="G71" i="12"/>
  <c r="G69" i="12"/>
  <c r="G136" i="12"/>
  <c r="V113" i="12"/>
  <c r="C178" i="12"/>
  <c r="C113" i="12"/>
  <c r="V118" i="12"/>
  <c r="C183" i="12"/>
  <c r="C118" i="12"/>
  <c r="D95" i="11"/>
  <c r="D160" i="11"/>
  <c r="D93" i="11"/>
  <c r="D158" i="11"/>
  <c r="J66" i="11"/>
  <c r="J133" i="11"/>
  <c r="J63" i="11"/>
  <c r="J130" i="11"/>
  <c r="H188" i="12"/>
  <c r="F69" i="11"/>
  <c r="F136" i="11"/>
  <c r="F133" i="11"/>
  <c r="F66" i="11"/>
  <c r="H76" i="11"/>
  <c r="H143" i="11"/>
  <c r="H132" i="11"/>
  <c r="H65" i="11"/>
  <c r="G184" i="12"/>
  <c r="G119" i="12"/>
  <c r="G117" i="12"/>
  <c r="G182" i="12"/>
  <c r="V94" i="12"/>
  <c r="C94" i="12"/>
  <c r="C159" i="12"/>
  <c r="V92" i="12"/>
  <c r="C157" i="12"/>
  <c r="C92" i="12"/>
  <c r="V109" i="11"/>
  <c r="D183" i="11"/>
  <c r="D118" i="11"/>
  <c r="D109" i="11"/>
  <c r="K109" i="11" s="1"/>
  <c r="D174" i="11"/>
  <c r="G162" i="12"/>
  <c r="G97" i="12"/>
  <c r="G99" i="12"/>
  <c r="G164" i="12"/>
  <c r="G111" i="11"/>
  <c r="G176" i="11"/>
  <c r="G186" i="11"/>
  <c r="G121" i="11"/>
  <c r="E93" i="12"/>
  <c r="E158" i="12"/>
  <c r="E160" i="12"/>
  <c r="E95" i="12"/>
  <c r="R101" i="11"/>
  <c r="G149" i="11"/>
  <c r="G84" i="11"/>
  <c r="G93" i="11"/>
  <c r="G158" i="11"/>
  <c r="E115" i="12"/>
  <c r="E180" i="12"/>
  <c r="E113" i="12"/>
  <c r="E178" i="12"/>
  <c r="R78" i="11"/>
  <c r="G61" i="11"/>
  <c r="G128" i="11"/>
  <c r="G63" i="11"/>
  <c r="G130" i="11"/>
  <c r="E69" i="11"/>
  <c r="E136" i="11"/>
  <c r="E134" i="11"/>
  <c r="E67" i="11"/>
  <c r="F77" i="12"/>
  <c r="J176" i="11"/>
  <c r="J111" i="11"/>
  <c r="J182" i="11"/>
  <c r="J117" i="11"/>
  <c r="F156" i="11"/>
  <c r="F91" i="11"/>
  <c r="F89" i="11"/>
  <c r="F154" i="11"/>
  <c r="H178" i="11"/>
  <c r="H113" i="11"/>
  <c r="H111" i="11"/>
  <c r="H176" i="11"/>
  <c r="E88" i="11"/>
  <c r="E153" i="11"/>
  <c r="E91" i="11"/>
  <c r="K91" i="11" s="1"/>
  <c r="E156" i="11"/>
  <c r="V66" i="12"/>
  <c r="C133" i="12"/>
  <c r="C66" i="12"/>
  <c r="V68" i="12"/>
  <c r="C68" i="12"/>
  <c r="C135" i="12"/>
  <c r="P78" i="12"/>
  <c r="E128" i="12"/>
  <c r="E61" i="12"/>
  <c r="E63" i="12"/>
  <c r="E130" i="12"/>
  <c r="D135" i="11"/>
  <c r="D68" i="11"/>
  <c r="K68" i="11" s="1"/>
  <c r="G75" i="12"/>
  <c r="G142" i="12"/>
  <c r="J74" i="11"/>
  <c r="J141" i="11"/>
  <c r="H136" i="11"/>
  <c r="H69" i="11"/>
  <c r="E99" i="12"/>
  <c r="E164" i="12"/>
  <c r="G88" i="11"/>
  <c r="G153" i="11"/>
  <c r="G162" i="11"/>
  <c r="G97" i="11"/>
  <c r="P124" i="12"/>
  <c r="E107" i="12"/>
  <c r="E172" i="12"/>
  <c r="V88" i="11"/>
  <c r="E65" i="11"/>
  <c r="E132" i="11"/>
  <c r="E71" i="11"/>
  <c r="K71" i="11" s="1"/>
  <c r="E138" i="11"/>
  <c r="I100" i="11"/>
  <c r="J180" i="11"/>
  <c r="J115" i="11"/>
  <c r="J186" i="11"/>
  <c r="J121" i="11"/>
  <c r="F95" i="11"/>
  <c r="F160" i="11"/>
  <c r="F158" i="11"/>
  <c r="F93" i="11"/>
  <c r="H117" i="11"/>
  <c r="H182" i="11"/>
  <c r="H180" i="11"/>
  <c r="H115" i="11"/>
  <c r="E157" i="11"/>
  <c r="E92" i="11"/>
  <c r="E95" i="11"/>
  <c r="E160" i="11"/>
  <c r="V111" i="11"/>
  <c r="V70" i="12"/>
  <c r="C137" i="12"/>
  <c r="C70" i="12"/>
  <c r="V72" i="12"/>
  <c r="C139" i="12"/>
  <c r="C72" i="12"/>
  <c r="H165" i="12"/>
  <c r="V92" i="11"/>
  <c r="E132" i="12"/>
  <c r="E65" i="12"/>
  <c r="E134" i="12"/>
  <c r="E67" i="12"/>
  <c r="F117" i="11"/>
  <c r="F182" i="11"/>
  <c r="D99" i="11"/>
  <c r="D164" i="11"/>
  <c r="V71" i="11"/>
  <c r="G67" i="11"/>
  <c r="G134" i="11"/>
  <c r="D143" i="11"/>
  <c r="D76" i="11"/>
  <c r="J155" i="11"/>
  <c r="J90" i="11"/>
  <c r="F173" i="11"/>
  <c r="F108" i="11"/>
  <c r="E186" i="11"/>
  <c r="E121" i="11"/>
  <c r="G64" i="12"/>
  <c r="G131" i="12"/>
  <c r="C188" i="11"/>
  <c r="V112" i="12"/>
  <c r="C112" i="12"/>
  <c r="C177" i="12"/>
  <c r="V91" i="11"/>
  <c r="O101" i="11"/>
  <c r="D149" i="11"/>
  <c r="D84" i="11"/>
  <c r="D151" i="11"/>
  <c r="D86" i="11"/>
  <c r="J67" i="11"/>
  <c r="J134" i="11"/>
  <c r="J131" i="11"/>
  <c r="J64" i="11"/>
  <c r="F71" i="11"/>
  <c r="F138" i="11"/>
  <c r="F141" i="11"/>
  <c r="F74" i="11"/>
  <c r="H137" i="11"/>
  <c r="H70" i="11"/>
  <c r="H140" i="11"/>
  <c r="H73" i="11"/>
  <c r="G173" i="12"/>
  <c r="G108" i="12"/>
  <c r="G122" i="12"/>
  <c r="G187" i="12"/>
  <c r="V87" i="12"/>
  <c r="C87" i="12"/>
  <c r="C152" i="12"/>
  <c r="D115" i="11"/>
  <c r="D180" i="11"/>
  <c r="D182" i="11"/>
  <c r="K182" i="11" s="1"/>
  <c r="D117" i="11"/>
  <c r="G153" i="12"/>
  <c r="G88" i="12"/>
  <c r="G155" i="12"/>
  <c r="G90" i="12"/>
  <c r="G177" i="11"/>
  <c r="G112" i="11"/>
  <c r="G179" i="11"/>
  <c r="G114" i="11"/>
  <c r="I165" i="12"/>
  <c r="E86" i="12"/>
  <c r="E151" i="12"/>
  <c r="P101" i="12"/>
  <c r="E84" i="12"/>
  <c r="E149" i="12"/>
  <c r="G152" i="11"/>
  <c r="G87" i="11"/>
  <c r="G86" i="11"/>
  <c r="G151" i="11"/>
  <c r="E111" i="12"/>
  <c r="E176" i="12"/>
  <c r="E121" i="12"/>
  <c r="E186" i="12"/>
  <c r="G69" i="11"/>
  <c r="G136" i="11"/>
  <c r="G71" i="11"/>
  <c r="G138" i="11"/>
  <c r="E73" i="11"/>
  <c r="E140" i="11"/>
  <c r="E142" i="11"/>
  <c r="K142" i="11" s="1"/>
  <c r="E75" i="11"/>
  <c r="V68" i="11"/>
  <c r="I165" i="11"/>
  <c r="J184" i="11"/>
  <c r="J119" i="11"/>
  <c r="J175" i="11"/>
  <c r="J110" i="11"/>
  <c r="F164" i="11"/>
  <c r="F99" i="11"/>
  <c r="F97" i="11"/>
  <c r="F162" i="11"/>
  <c r="H121" i="11"/>
  <c r="H186" i="11"/>
  <c r="H184" i="11"/>
  <c r="H119" i="11"/>
  <c r="E161" i="11"/>
  <c r="E96" i="11"/>
  <c r="E164" i="11"/>
  <c r="E99" i="11"/>
  <c r="N78" i="12"/>
  <c r="V61" i="12"/>
  <c r="C61" i="12"/>
  <c r="C128" i="12"/>
  <c r="V74" i="12"/>
  <c r="C74" i="12"/>
  <c r="C141" i="12"/>
  <c r="V76" i="12"/>
  <c r="C76" i="12"/>
  <c r="C143" i="12"/>
  <c r="H100" i="12"/>
  <c r="E136" i="12"/>
  <c r="E69" i="12"/>
  <c r="E71" i="12"/>
  <c r="E138" i="12"/>
  <c r="E115" i="11"/>
  <c r="E180" i="11"/>
  <c r="V110" i="12"/>
  <c r="C175" i="12"/>
  <c r="K175" i="12" s="1"/>
  <c r="C110" i="12"/>
  <c r="K110" i="12" s="1"/>
  <c r="H129" i="11"/>
  <c r="H62" i="11"/>
  <c r="G108" i="11"/>
  <c r="G173" i="11"/>
  <c r="J96" i="11"/>
  <c r="J161" i="11"/>
  <c r="H151" i="11"/>
  <c r="H86" i="11"/>
  <c r="S101" i="11"/>
  <c r="H84" i="11"/>
  <c r="H149" i="11"/>
  <c r="E119" i="11"/>
  <c r="E184" i="11"/>
  <c r="G62" i="12"/>
  <c r="G129" i="12"/>
  <c r="V115" i="12"/>
  <c r="C115" i="12"/>
  <c r="C180" i="12"/>
  <c r="O78" i="11"/>
  <c r="D128" i="11"/>
  <c r="D61" i="11"/>
  <c r="D133" i="11"/>
  <c r="K133" i="11" s="1"/>
  <c r="D66" i="11"/>
  <c r="K66" i="11" s="1"/>
  <c r="U101" i="11"/>
  <c r="J149" i="11"/>
  <c r="J84" i="11"/>
  <c r="J94" i="11"/>
  <c r="J159" i="11"/>
  <c r="F114" i="11"/>
  <c r="F179" i="11"/>
  <c r="F177" i="11"/>
  <c r="F112" i="11"/>
  <c r="H155" i="11"/>
  <c r="H90" i="11"/>
  <c r="H88" i="11"/>
  <c r="H153" i="11"/>
  <c r="E175" i="11"/>
  <c r="E110" i="11"/>
  <c r="E112" i="11"/>
  <c r="E177" i="11"/>
  <c r="G68" i="12"/>
  <c r="G135" i="12"/>
  <c r="G133" i="12"/>
  <c r="G66" i="12"/>
  <c r="V107" i="11"/>
  <c r="N124" i="12"/>
  <c r="V107" i="12"/>
  <c r="C172" i="12"/>
  <c r="C107" i="12"/>
  <c r="V119" i="12"/>
  <c r="C119" i="12"/>
  <c r="C184" i="12"/>
  <c r="V75" i="11"/>
  <c r="D88" i="11"/>
  <c r="K88" i="11" s="1"/>
  <c r="D153" i="11"/>
  <c r="K153" i="11" s="1"/>
  <c r="D155" i="11"/>
  <c r="K155" i="11" s="1"/>
  <c r="D90" i="11"/>
  <c r="J75" i="11"/>
  <c r="J142" i="11"/>
  <c r="J135" i="11"/>
  <c r="J68" i="11"/>
  <c r="F142" i="11"/>
  <c r="F75" i="11"/>
  <c r="K75" i="11" s="1"/>
  <c r="F64" i="11"/>
  <c r="F131" i="11"/>
  <c r="H133" i="11"/>
  <c r="H66" i="11"/>
  <c r="H63" i="11"/>
  <c r="H130" i="11"/>
  <c r="G110" i="12"/>
  <c r="G175" i="12"/>
  <c r="G109" i="12"/>
  <c r="G174" i="12"/>
  <c r="V91" i="12"/>
  <c r="C91" i="12"/>
  <c r="C156" i="12"/>
  <c r="V85" i="12"/>
  <c r="C150" i="12"/>
  <c r="C85" i="12"/>
  <c r="V72" i="11"/>
  <c r="D184" i="11"/>
  <c r="D119" i="11"/>
  <c r="K119" i="11" s="1"/>
  <c r="D121" i="11"/>
  <c r="K121" i="11" s="1"/>
  <c r="D186" i="11"/>
  <c r="G92" i="12"/>
  <c r="G157" i="12"/>
  <c r="G159" i="12"/>
  <c r="G94" i="12"/>
  <c r="G116" i="11"/>
  <c r="G181" i="11"/>
  <c r="G118" i="11"/>
  <c r="G183" i="11"/>
  <c r="I100" i="12"/>
  <c r="E155" i="12"/>
  <c r="E90" i="12"/>
  <c r="E153" i="12"/>
  <c r="E88" i="12"/>
  <c r="K114" i="11"/>
  <c r="G91" i="11"/>
  <c r="G156" i="11"/>
  <c r="G155" i="11"/>
  <c r="G90" i="11"/>
  <c r="E120" i="12"/>
  <c r="E185" i="12"/>
  <c r="E179" i="12"/>
  <c r="E114" i="12"/>
  <c r="G73" i="11"/>
  <c r="G140" i="11"/>
  <c r="G75" i="11"/>
  <c r="G142" i="11"/>
  <c r="E62" i="11"/>
  <c r="E129" i="11"/>
  <c r="E64" i="11"/>
  <c r="K64" i="11" s="1"/>
  <c r="E131" i="11"/>
  <c r="V117" i="11"/>
  <c r="J177" i="11"/>
  <c r="J112" i="11"/>
  <c r="J179" i="11"/>
  <c r="J114" i="11"/>
  <c r="F159" i="11"/>
  <c r="F94" i="11"/>
  <c r="Q101" i="11"/>
  <c r="F84" i="11"/>
  <c r="F149" i="11"/>
  <c r="H109" i="11"/>
  <c r="H174" i="11"/>
  <c r="H175" i="11"/>
  <c r="H110" i="11"/>
  <c r="E85" i="11"/>
  <c r="E150" i="11"/>
  <c r="E86" i="11"/>
  <c r="E151" i="11"/>
  <c r="V65" i="12"/>
  <c r="C65" i="12"/>
  <c r="K65" i="12" s="1"/>
  <c r="C132" i="12"/>
  <c r="K132" i="12" s="1"/>
  <c r="V63" i="12"/>
  <c r="C130" i="12"/>
  <c r="C63" i="12"/>
  <c r="E140" i="12"/>
  <c r="E73" i="12"/>
  <c r="E75" i="12"/>
  <c r="E142" i="12"/>
  <c r="H164" i="11"/>
  <c r="H99" i="11"/>
  <c r="V122" i="12"/>
  <c r="C187" i="12"/>
  <c r="C122" i="12"/>
  <c r="D162" i="11"/>
  <c r="D97" i="11"/>
  <c r="K97" i="11" s="1"/>
  <c r="G114" i="12"/>
  <c r="G179" i="12"/>
  <c r="D187" i="11"/>
  <c r="K187" i="11" s="1"/>
  <c r="D122" i="11"/>
  <c r="V63" i="11"/>
  <c r="V78" i="11" s="1"/>
  <c r="G132" i="11"/>
  <c r="G65" i="11"/>
  <c r="D73" i="11"/>
  <c r="K73" i="11" s="1"/>
  <c r="D140" i="11"/>
  <c r="F186" i="11"/>
  <c r="F121" i="11"/>
  <c r="D136" i="11"/>
  <c r="D69" i="11"/>
  <c r="K69" i="11" s="1"/>
  <c r="D141" i="11"/>
  <c r="K141" i="11" s="1"/>
  <c r="D74" i="11"/>
  <c r="K74" i="11" s="1"/>
  <c r="J153" i="11"/>
  <c r="J88" i="11"/>
  <c r="J163" i="11"/>
  <c r="J98" i="11"/>
  <c r="F183" i="11"/>
  <c r="F118" i="11"/>
  <c r="F181" i="11"/>
  <c r="F116" i="11"/>
  <c r="H159" i="11"/>
  <c r="H94" i="11"/>
  <c r="H92" i="11"/>
  <c r="H157" i="11"/>
  <c r="E114" i="11"/>
  <c r="E179" i="11"/>
  <c r="K179" i="11" s="1"/>
  <c r="E116" i="11"/>
  <c r="E181" i="11"/>
  <c r="G72" i="12"/>
  <c r="G139" i="12"/>
  <c r="G70" i="12"/>
  <c r="G137" i="12"/>
  <c r="V111" i="12"/>
  <c r="C176" i="12"/>
  <c r="C111" i="12"/>
  <c r="K93" i="11"/>
  <c r="D157" i="11"/>
  <c r="D92" i="11"/>
  <c r="K92" i="11" s="1"/>
  <c r="D159" i="11"/>
  <c r="K159" i="11" s="1"/>
  <c r="D94" i="11"/>
  <c r="K94" i="11" s="1"/>
  <c r="U78" i="11"/>
  <c r="J128" i="11"/>
  <c r="J61" i="11"/>
  <c r="J139" i="11"/>
  <c r="J72" i="11"/>
  <c r="F134" i="11"/>
  <c r="F67" i="11"/>
  <c r="F72" i="11"/>
  <c r="F139" i="11"/>
  <c r="H141" i="11"/>
  <c r="H74" i="11"/>
  <c r="H71" i="11"/>
  <c r="H138" i="11"/>
  <c r="G180" i="12"/>
  <c r="G115" i="12"/>
  <c r="G177" i="12"/>
  <c r="G112" i="12"/>
  <c r="V95" i="12"/>
  <c r="C95" i="12"/>
  <c r="K95" i="12" s="1"/>
  <c r="C160" i="12"/>
  <c r="K160" i="12" s="1"/>
  <c r="V89" i="12"/>
  <c r="C89" i="12"/>
  <c r="C154" i="12"/>
  <c r="O124" i="11"/>
  <c r="D107" i="11"/>
  <c r="D172" i="11"/>
  <c r="K172" i="11" s="1"/>
  <c r="D173" i="11"/>
  <c r="K173" i="11" s="1"/>
  <c r="D108" i="11"/>
  <c r="K108" i="11" s="1"/>
  <c r="G161" i="12"/>
  <c r="G96" i="12"/>
  <c r="G163" i="12"/>
  <c r="G98" i="12"/>
  <c r="G185" i="11"/>
  <c r="G120" i="11"/>
  <c r="G187" i="11"/>
  <c r="G122" i="11"/>
  <c r="E94" i="12"/>
  <c r="E159" i="12"/>
  <c r="E92" i="12"/>
  <c r="E157" i="12"/>
  <c r="V114" i="11"/>
  <c r="G160" i="11"/>
  <c r="K160" i="11" s="1"/>
  <c r="G95" i="11"/>
  <c r="G94" i="11"/>
  <c r="G159" i="11"/>
  <c r="E108" i="12"/>
  <c r="E173" i="12"/>
  <c r="E183" i="12"/>
  <c r="E118" i="12"/>
  <c r="G68" i="11"/>
  <c r="G135" i="11"/>
  <c r="G129" i="11"/>
  <c r="G62" i="11"/>
  <c r="V89" i="11"/>
  <c r="C165" i="11"/>
  <c r="K149" i="11"/>
  <c r="E66" i="11"/>
  <c r="E133" i="11"/>
  <c r="E68" i="11"/>
  <c r="E135" i="11"/>
  <c r="K135" i="11" s="1"/>
  <c r="K95" i="11"/>
  <c r="I77" i="11"/>
  <c r="J116" i="11"/>
  <c r="J181" i="11"/>
  <c r="J183" i="11"/>
  <c r="J118" i="11"/>
  <c r="F98" i="11"/>
  <c r="F163" i="11"/>
  <c r="F88" i="11"/>
  <c r="F153" i="11"/>
  <c r="H108" i="11"/>
  <c r="H173" i="11"/>
  <c r="H179" i="11"/>
  <c r="H114" i="11"/>
  <c r="E154" i="11"/>
  <c r="K154" i="11" s="1"/>
  <c r="E89" i="11"/>
  <c r="K89" i="11" s="1"/>
  <c r="E90" i="11"/>
  <c r="E155" i="11"/>
  <c r="V69" i="12"/>
  <c r="C69" i="12"/>
  <c r="K69" i="12" s="1"/>
  <c r="C136" i="12"/>
  <c r="V67" i="12"/>
  <c r="C67" i="12"/>
  <c r="K67" i="12" s="1"/>
  <c r="C134" i="12"/>
  <c r="K134" i="12" s="1"/>
  <c r="E64" i="12"/>
  <c r="E131" i="12"/>
  <c r="E62" i="12"/>
  <c r="E129" i="12"/>
  <c r="D65" i="11"/>
  <c r="K65" i="11" s="1"/>
  <c r="D132" i="11"/>
  <c r="K132" i="11" s="1"/>
  <c r="E117" i="11"/>
  <c r="K117" i="11" s="1"/>
  <c r="E182" i="11"/>
  <c r="F137" i="11"/>
  <c r="F70" i="11"/>
  <c r="V96" i="12"/>
  <c r="C161" i="12"/>
  <c r="K161" i="12" s="1"/>
  <c r="C96" i="12"/>
  <c r="K96" i="12" s="1"/>
  <c r="G151" i="12"/>
  <c r="G86" i="12"/>
  <c r="J85" i="11"/>
  <c r="J150" i="11"/>
  <c r="H163" i="11"/>
  <c r="H98" i="11"/>
  <c r="E183" i="11"/>
  <c r="K183" i="11" s="1"/>
  <c r="E118" i="11"/>
  <c r="K118" i="11" s="1"/>
  <c r="G141" i="12"/>
  <c r="G74" i="12"/>
  <c r="V120" i="12"/>
  <c r="C120" i="12"/>
  <c r="C185" i="12"/>
  <c r="V98" i="11"/>
  <c r="K158" i="11"/>
  <c r="D96" i="11"/>
  <c r="K96" i="11" s="1"/>
  <c r="D161" i="11"/>
  <c r="K161" i="11" s="1"/>
  <c r="D98" i="11"/>
  <c r="K98" i="11" s="1"/>
  <c r="D163" i="11"/>
  <c r="J136" i="11"/>
  <c r="K136" i="11" s="1"/>
  <c r="J69" i="11"/>
  <c r="J143" i="11"/>
  <c r="J76" i="11"/>
  <c r="F135" i="11"/>
  <c r="F68" i="11"/>
  <c r="F132" i="11"/>
  <c r="F65" i="11"/>
  <c r="H134" i="11"/>
  <c r="H67" i="11"/>
  <c r="H64" i="11"/>
  <c r="H131" i="11"/>
  <c r="R124" i="12"/>
  <c r="G107" i="12"/>
  <c r="G172" i="12"/>
  <c r="G181" i="12"/>
  <c r="G116" i="12"/>
  <c r="V116" i="11"/>
  <c r="V99" i="12"/>
  <c r="C99" i="12"/>
  <c r="K99" i="12" s="1"/>
  <c r="C164" i="12"/>
  <c r="K164" i="12" s="1"/>
  <c r="V93" i="12"/>
  <c r="C93" i="12"/>
  <c r="K93" i="12" s="1"/>
  <c r="C158" i="12"/>
  <c r="K158" i="12" s="1"/>
  <c r="D176" i="11"/>
  <c r="K176" i="11" s="1"/>
  <c r="D111" i="11"/>
  <c r="K111" i="11" s="1"/>
  <c r="D177" i="11"/>
  <c r="K177" i="11" s="1"/>
  <c r="D112" i="11"/>
  <c r="K112" i="11" s="1"/>
  <c r="G85" i="12"/>
  <c r="G150" i="12"/>
  <c r="G152" i="12"/>
  <c r="G87" i="12"/>
  <c r="G174" i="11"/>
  <c r="G109" i="11"/>
  <c r="G115" i="11"/>
  <c r="K115" i="11" s="1"/>
  <c r="G180" i="11"/>
  <c r="E163" i="12"/>
  <c r="E98" i="12"/>
  <c r="E161" i="12"/>
  <c r="E96" i="12"/>
  <c r="G99" i="11"/>
  <c r="K99" i="11" s="1"/>
  <c r="G164" i="11"/>
  <c r="K164" i="11" s="1"/>
  <c r="G98" i="11"/>
  <c r="G163" i="11"/>
  <c r="E174" i="12"/>
  <c r="E109" i="12"/>
  <c r="E187" i="12"/>
  <c r="E122" i="12"/>
  <c r="G76" i="11"/>
  <c r="G143" i="11"/>
  <c r="G133" i="11"/>
  <c r="G66" i="11"/>
  <c r="K84" i="11"/>
  <c r="C100" i="11"/>
  <c r="E70" i="11"/>
  <c r="E137" i="11"/>
  <c r="E72" i="11"/>
  <c r="E139" i="11"/>
  <c r="K139" i="11" s="1"/>
  <c r="V99" i="11"/>
  <c r="V95" i="11"/>
  <c r="I144" i="11"/>
  <c r="J185" i="11"/>
  <c r="J120" i="11"/>
  <c r="J122" i="11"/>
  <c r="J187" i="11"/>
  <c r="F151" i="11"/>
  <c r="F86" i="11"/>
  <c r="K86" i="11" s="1"/>
  <c r="F92" i="11"/>
  <c r="F157" i="11"/>
  <c r="H177" i="11"/>
  <c r="H112" i="11"/>
  <c r="H183" i="11"/>
  <c r="H118" i="11"/>
  <c r="E158" i="11"/>
  <c r="E93" i="11"/>
  <c r="E94" i="11"/>
  <c r="E159" i="11"/>
  <c r="V73" i="12"/>
  <c r="C73" i="12"/>
  <c r="C140" i="12"/>
  <c r="K140" i="12" s="1"/>
  <c r="V71" i="12"/>
  <c r="C71" i="12"/>
  <c r="K71" i="12" s="1"/>
  <c r="C138" i="12"/>
  <c r="K138" i="12" s="1"/>
  <c r="V64" i="11"/>
  <c r="E68" i="12"/>
  <c r="E135" i="12"/>
  <c r="E133" i="12"/>
  <c r="E66" i="12"/>
  <c r="K186" i="11"/>
  <c r="J86" i="11"/>
  <c r="J151" i="11"/>
  <c r="K151" i="11" s="1"/>
  <c r="G140" i="12"/>
  <c r="G73" i="12"/>
  <c r="G121" i="12"/>
  <c r="G186" i="12"/>
  <c r="R101" i="12"/>
  <c r="G84" i="12"/>
  <c r="G149" i="12"/>
  <c r="E182" i="12"/>
  <c r="E117" i="12"/>
  <c r="D62" i="11"/>
  <c r="K62" i="11" s="1"/>
  <c r="D129" i="11"/>
  <c r="K129" i="11" s="1"/>
  <c r="D63" i="11"/>
  <c r="K63" i="11" s="1"/>
  <c r="D130" i="11"/>
  <c r="K130" i="11" s="1"/>
  <c r="J87" i="11"/>
  <c r="J152" i="11"/>
  <c r="F122" i="11"/>
  <c r="F187" i="11"/>
  <c r="F185" i="11"/>
  <c r="F120" i="11"/>
  <c r="H96" i="11"/>
  <c r="H161" i="11"/>
  <c r="E185" i="11"/>
  <c r="K185" i="11" s="1"/>
  <c r="E120" i="11"/>
  <c r="G76" i="12"/>
  <c r="G143" i="12"/>
  <c r="V108" i="12"/>
  <c r="C108" i="12"/>
  <c r="K108" i="12" s="1"/>
  <c r="C173" i="12"/>
  <c r="K173" i="12" s="1"/>
  <c r="V117" i="12"/>
  <c r="C182" i="12"/>
  <c r="C117" i="12"/>
  <c r="V85" i="11"/>
  <c r="V101" i="11" s="1"/>
  <c r="D70" i="11"/>
  <c r="K70" i="11" s="1"/>
  <c r="D137" i="11"/>
  <c r="K137" i="11" s="1"/>
  <c r="D134" i="11"/>
  <c r="K134" i="11" s="1"/>
  <c r="D67" i="11"/>
  <c r="K67" i="11" s="1"/>
  <c r="J89" i="11"/>
  <c r="J154" i="11"/>
  <c r="J156" i="11"/>
  <c r="J91" i="11"/>
  <c r="F175" i="11"/>
  <c r="F110" i="11"/>
  <c r="Q124" i="11"/>
  <c r="F107" i="11"/>
  <c r="F172" i="11"/>
  <c r="H150" i="11"/>
  <c r="H85" i="11"/>
  <c r="H87" i="11"/>
  <c r="H152" i="11"/>
  <c r="E173" i="11"/>
  <c r="E108" i="11"/>
  <c r="E187" i="11"/>
  <c r="E122" i="11"/>
  <c r="G63" i="12"/>
  <c r="G130" i="12"/>
  <c r="R78" i="12"/>
  <c r="G61" i="12"/>
  <c r="G128" i="12"/>
  <c r="K120" i="11"/>
  <c r="V109" i="12"/>
  <c r="C174" i="12"/>
  <c r="K174" i="12" s="1"/>
  <c r="C109" i="12"/>
  <c r="K109" i="12" s="1"/>
  <c r="V121" i="12"/>
  <c r="C121" i="12"/>
  <c r="C186" i="12"/>
  <c r="K186" i="12" s="1"/>
  <c r="K140" i="11"/>
  <c r="K122" i="11"/>
  <c r="K152" i="11"/>
  <c r="V93" i="11"/>
  <c r="D152" i="11"/>
  <c r="D87" i="11"/>
  <c r="K87" i="11" s="1"/>
  <c r="D85" i="11"/>
  <c r="K85" i="11" s="1"/>
  <c r="D150" i="11"/>
  <c r="K150" i="11" s="1"/>
  <c r="J132" i="11"/>
  <c r="J65" i="11"/>
  <c r="J129" i="11"/>
  <c r="J62" i="11"/>
  <c r="F143" i="11"/>
  <c r="F76" i="11"/>
  <c r="F73" i="11"/>
  <c r="F140" i="11"/>
  <c r="H142" i="11"/>
  <c r="H75" i="11"/>
  <c r="H72" i="11"/>
  <c r="H139" i="11"/>
  <c r="G176" i="12"/>
  <c r="G111" i="12"/>
  <c r="G185" i="12"/>
  <c r="G120" i="12"/>
  <c r="V86" i="12"/>
  <c r="C86" i="12"/>
  <c r="K86" i="12" s="1"/>
  <c r="C151" i="12"/>
  <c r="K151" i="12" s="1"/>
  <c r="N101" i="12"/>
  <c r="V84" i="12"/>
  <c r="C149" i="12"/>
  <c r="C84" i="12"/>
  <c r="V97" i="12"/>
  <c r="C162" i="12"/>
  <c r="K162" i="12" s="1"/>
  <c r="C97" i="12"/>
  <c r="K97" i="12" s="1"/>
  <c r="K174" i="11"/>
  <c r="D175" i="11"/>
  <c r="K175" i="11" s="1"/>
  <c r="D110" i="11"/>
  <c r="K110" i="11" s="1"/>
  <c r="D116" i="11"/>
  <c r="K116" i="11" s="1"/>
  <c r="D181" i="11"/>
  <c r="K181" i="11" s="1"/>
  <c r="G154" i="12"/>
  <c r="G89" i="12"/>
  <c r="G91" i="12"/>
  <c r="G156" i="12"/>
  <c r="V118" i="11"/>
  <c r="G178" i="11"/>
  <c r="K178" i="11" s="1"/>
  <c r="G113" i="11"/>
  <c r="K113" i="11" s="1"/>
  <c r="G119" i="11"/>
  <c r="G184" i="11"/>
  <c r="K184" i="11" s="1"/>
  <c r="V97" i="11"/>
  <c r="E85" i="12"/>
  <c r="E150" i="12"/>
  <c r="E152" i="12"/>
  <c r="E87" i="12"/>
  <c r="G157" i="11"/>
  <c r="G92" i="11"/>
  <c r="G85" i="11"/>
  <c r="G150" i="11"/>
  <c r="C144" i="11"/>
  <c r="K128" i="11"/>
  <c r="E181" i="12"/>
  <c r="E116" i="12"/>
  <c r="E119" i="12"/>
  <c r="E184" i="12"/>
  <c r="G64" i="11"/>
  <c r="G131" i="11"/>
  <c r="K131" i="11" s="1"/>
  <c r="G137" i="11"/>
  <c r="G70" i="11"/>
  <c r="E141" i="11"/>
  <c r="E74" i="11"/>
  <c r="E76" i="11"/>
  <c r="K76" i="11" s="1"/>
  <c r="E143" i="11"/>
  <c r="K143" i="11" s="1"/>
  <c r="V115" i="11"/>
  <c r="K90" i="11"/>
  <c r="J108" i="11"/>
  <c r="J173" i="11"/>
  <c r="J174" i="11"/>
  <c r="J109" i="11"/>
  <c r="F90" i="11"/>
  <c r="F155" i="11"/>
  <c r="F161" i="11"/>
  <c r="F96" i="11"/>
  <c r="H116" i="11"/>
  <c r="H181" i="11"/>
  <c r="H122" i="11"/>
  <c r="H187" i="11"/>
  <c r="E97" i="11"/>
  <c r="E162" i="11"/>
  <c r="K162" i="11" s="1"/>
  <c r="E163" i="11"/>
  <c r="K163" i="11" s="1"/>
  <c r="E98" i="11"/>
  <c r="V113" i="11"/>
  <c r="V75" i="12"/>
  <c r="C75" i="12"/>
  <c r="K75" i="12" s="1"/>
  <c r="C142" i="12"/>
  <c r="K142" i="12" s="1"/>
  <c r="V86" i="11"/>
  <c r="E72" i="12"/>
  <c r="E139" i="12"/>
  <c r="E70" i="12"/>
  <c r="E137" i="12"/>
  <c r="V121" i="11"/>
  <c r="CX38" i="22" l="1"/>
  <c r="CY36" i="22"/>
  <c r="CX37" i="22"/>
  <c r="G144" i="12"/>
  <c r="K136" i="12"/>
  <c r="K180" i="11"/>
  <c r="K157" i="11"/>
  <c r="F188" i="11"/>
  <c r="G123" i="12"/>
  <c r="K130" i="12"/>
  <c r="K150" i="12"/>
  <c r="K107" i="12"/>
  <c r="C123" i="12"/>
  <c r="K123" i="12" s="1"/>
  <c r="J165" i="11"/>
  <c r="K115" i="12"/>
  <c r="K74" i="12"/>
  <c r="E77" i="12"/>
  <c r="K133" i="12"/>
  <c r="K113" i="12"/>
  <c r="H123" i="11"/>
  <c r="K114" i="12"/>
  <c r="K98" i="12"/>
  <c r="F123" i="11"/>
  <c r="C188" i="12"/>
  <c r="K172" i="12"/>
  <c r="K152" i="12"/>
  <c r="E144" i="12"/>
  <c r="G100" i="11"/>
  <c r="K92" i="12"/>
  <c r="K178" i="12"/>
  <c r="E144" i="11"/>
  <c r="K179" i="12"/>
  <c r="K73" i="12"/>
  <c r="K156" i="12"/>
  <c r="V124" i="12"/>
  <c r="C144" i="12"/>
  <c r="K128" i="12"/>
  <c r="K87" i="12"/>
  <c r="G165" i="11"/>
  <c r="K157" i="12"/>
  <c r="J188" i="11"/>
  <c r="E77" i="11"/>
  <c r="K153" i="12"/>
  <c r="D188" i="11"/>
  <c r="J77" i="11"/>
  <c r="K91" i="12"/>
  <c r="C77" i="12"/>
  <c r="K77" i="12" s="1"/>
  <c r="K61" i="12"/>
  <c r="E165" i="12"/>
  <c r="K72" i="12"/>
  <c r="E188" i="12"/>
  <c r="E188" i="11"/>
  <c r="K64" i="12"/>
  <c r="J123" i="11"/>
  <c r="K88" i="12"/>
  <c r="F144" i="11"/>
  <c r="G77" i="12"/>
  <c r="K185" i="12"/>
  <c r="D123" i="11"/>
  <c r="K123" i="11" s="1"/>
  <c r="J144" i="11"/>
  <c r="V124" i="11"/>
  <c r="D77" i="11"/>
  <c r="K143" i="12"/>
  <c r="V78" i="12"/>
  <c r="E100" i="12"/>
  <c r="K139" i="12"/>
  <c r="E123" i="12"/>
  <c r="K135" i="12"/>
  <c r="K159" i="12"/>
  <c r="K116" i="12"/>
  <c r="E123" i="11"/>
  <c r="K131" i="12"/>
  <c r="E100" i="11"/>
  <c r="H77" i="11"/>
  <c r="F77" i="11"/>
  <c r="K121" i="12"/>
  <c r="K120" i="12"/>
  <c r="K111" i="12"/>
  <c r="K122" i="12"/>
  <c r="F165" i="11"/>
  <c r="K184" i="12"/>
  <c r="D144" i="11"/>
  <c r="K76" i="12"/>
  <c r="K177" i="12"/>
  <c r="K68" i="12"/>
  <c r="K94" i="12"/>
  <c r="K118" i="12"/>
  <c r="K181" i="12"/>
  <c r="E165" i="11"/>
  <c r="G188" i="11"/>
  <c r="K155" i="12"/>
  <c r="H144" i="11"/>
  <c r="C165" i="12"/>
  <c r="K149" i="12"/>
  <c r="K117" i="12"/>
  <c r="G165" i="12"/>
  <c r="K154" i="12"/>
  <c r="K176" i="12"/>
  <c r="K187" i="12"/>
  <c r="F100" i="11"/>
  <c r="K119" i="12"/>
  <c r="H165" i="11"/>
  <c r="D100" i="11"/>
  <c r="K100" i="11" s="1"/>
  <c r="K112" i="12"/>
  <c r="K70" i="12"/>
  <c r="G144" i="11"/>
  <c r="K183" i="12"/>
  <c r="K129" i="12"/>
  <c r="K61" i="11"/>
  <c r="G123" i="11"/>
  <c r="K90" i="12"/>
  <c r="C100" i="12"/>
  <c r="K100" i="12" s="1"/>
  <c r="K84" i="12"/>
  <c r="V101" i="12"/>
  <c r="K182" i="12"/>
  <c r="G100" i="12"/>
  <c r="G188" i="12"/>
  <c r="K89" i="12"/>
  <c r="K63" i="12"/>
  <c r="K85" i="12"/>
  <c r="J100" i="11"/>
  <c r="K180" i="12"/>
  <c r="H100" i="11"/>
  <c r="K141" i="12"/>
  <c r="D165" i="11"/>
  <c r="K137" i="12"/>
  <c r="K66" i="12"/>
  <c r="G77" i="11"/>
  <c r="K77" i="11" s="1"/>
  <c r="K107" i="11"/>
  <c r="K62" i="12"/>
  <c r="H188" i="11"/>
  <c r="K163" i="12"/>
  <c r="CY37" i="22" l="1"/>
  <c r="CZ36" i="22"/>
  <c r="CY38" i="22"/>
  <c r="K144" i="11"/>
  <c r="K165" i="11"/>
  <c r="K188" i="11"/>
  <c r="K144" i="12"/>
  <c r="K165" i="12"/>
  <c r="K188" i="12"/>
  <c r="CZ38" i="22" l="1"/>
  <c r="CZ37" i="2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11" authorId="0" shapeId="0" xr:uid="{00000000-0006-0000-1000-000001000000}">
      <text>
        <r>
          <rPr>
            <sz val="11"/>
            <color rgb="FF000000"/>
            <rFont val="Calibri"/>
            <family val="2"/>
            <charset val="1"/>
          </rPr>
          <t>[Kommentartråd]
Din versjon av Excel lar deg lese denne kommentartråden. Eventuelle endringer i den vil imidlertid bli fjernet hvis filen åpnes i en nyere versjon av Excel. Finn ut mer: https://go.microsoft.com/fwlink/?linkid=870924
Kommentar:
    Denne skal behandles på samme måte som kategori 4 utslipp ifølge DNV GL.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<sst xmlns="http://schemas.openxmlformats.org/spreadsheetml/2006/main" count="61440" uniqueCount="1580">
  <si>
    <t>Variabel</t>
  </si>
  <si>
    <t>Verdi</t>
  </si>
  <si>
    <t>Kilde</t>
  </si>
  <si>
    <t>Forklaring</t>
  </si>
  <si>
    <t>Konsumprisindeks og deflator. Kilde: SSB https://www.ssb.no/kpi</t>
  </si>
  <si>
    <t>Skipsmatrise</t>
  </si>
  <si>
    <t>Lengdegrupper i meter</t>
  </si>
  <si>
    <t>Skipstype</t>
  </si>
  <si>
    <t>Lengdegruppe</t>
  </si>
  <si>
    <t>Ferdigstillelsesår</t>
  </si>
  <si>
    <t>År</t>
  </si>
  <si>
    <t>Ny matrise</t>
  </si>
  <si>
    <t>Gammel matrise</t>
  </si>
  <si>
    <t>0-30</t>
  </si>
  <si>
    <t>Sammenstillingsår</t>
  </si>
  <si>
    <t>KPI</t>
  </si>
  <si>
    <t>Oljetankskip</t>
  </si>
  <si>
    <t>30-70</t>
  </si>
  <si>
    <t>Analyseperiode</t>
  </si>
  <si>
    <t>Deflator</t>
  </si>
  <si>
    <t>Kjemikalie-/Produktskip</t>
  </si>
  <si>
    <t>Kjemikalie-/produkttankskip</t>
  </si>
  <si>
    <t>70-100</t>
  </si>
  <si>
    <t>Levetid</t>
  </si>
  <si>
    <t>Gasstankskip</t>
  </si>
  <si>
    <t>100-150</t>
  </si>
  <si>
    <t>Skattefinansieringskostnad</t>
  </si>
  <si>
    <t>D03</t>
  </si>
  <si>
    <t>Bulkskip</t>
  </si>
  <si>
    <t>150-200</t>
  </si>
  <si>
    <t>Selskapsskattesats</t>
  </si>
  <si>
    <t>Stykkgods-/Roro-skip</t>
  </si>
  <si>
    <t>Stykkgodsskip</t>
  </si>
  <si>
    <t>200-250</t>
  </si>
  <si>
    <t>Skjermingsfradrag skatt</t>
  </si>
  <si>
    <t>Containerskip</t>
  </si>
  <si>
    <t>250-300</t>
  </si>
  <si>
    <t>Marinalskattesats</t>
  </si>
  <si>
    <t>Deflator2016</t>
  </si>
  <si>
    <t>Passasjerbåt</t>
  </si>
  <si>
    <t>300-</t>
  </si>
  <si>
    <t>Diskår 1</t>
  </si>
  <si>
    <t>Passasjerskip/Roro</t>
  </si>
  <si>
    <t>Diskår 2</t>
  </si>
  <si>
    <t>Cruiseskip</t>
  </si>
  <si>
    <t>Diskår 3</t>
  </si>
  <si>
    <t>Offshore supplyskip</t>
  </si>
  <si>
    <t>Kalkrente 1</t>
  </si>
  <si>
    <t>Andre offshorefartøy</t>
  </si>
  <si>
    <t>Andre offshoreskip</t>
  </si>
  <si>
    <t>Kalkrente 2</t>
  </si>
  <si>
    <t>Brønnbåt</t>
  </si>
  <si>
    <t>Andre serviceskip</t>
  </si>
  <si>
    <t>Kalkrente 3</t>
  </si>
  <si>
    <t>Slepefartøy</t>
  </si>
  <si>
    <t>Realprisvekst</t>
  </si>
  <si>
    <t>Andre servicefartøy</t>
  </si>
  <si>
    <t>Deflator09</t>
  </si>
  <si>
    <t>SSB, https://www.ssb.no/kpi</t>
  </si>
  <si>
    <t>Fiskefartøy</t>
  </si>
  <si>
    <t>Deflator10</t>
  </si>
  <si>
    <t>Annet</t>
  </si>
  <si>
    <t>Deflator11</t>
  </si>
  <si>
    <t>Deflator12</t>
  </si>
  <si>
    <t>Roro lasteskip</t>
  </si>
  <si>
    <t>Deflator13</t>
  </si>
  <si>
    <t>Kjøle-/fryseskip</t>
  </si>
  <si>
    <t>Deflator14</t>
  </si>
  <si>
    <t>Deflator15</t>
  </si>
  <si>
    <t>Deflator16</t>
  </si>
  <si>
    <t>Deflator17</t>
  </si>
  <si>
    <t>Deflator18</t>
  </si>
  <si>
    <t>Deflator19</t>
  </si>
  <si>
    <t>Deflator20</t>
  </si>
  <si>
    <t>Kroneår</t>
  </si>
  <si>
    <t>aar</t>
  </si>
  <si>
    <t>realpris</t>
  </si>
  <si>
    <t>Dato</t>
  </si>
  <si>
    <t>EUR_1</t>
  </si>
  <si>
    <t>GBP_1</t>
  </si>
  <si>
    <t>USD_1</t>
  </si>
  <si>
    <t>Valutakurser, indikative midtkurser, månedsgjennomsnitt av daglige noteringer. Kilde: Norges bank (https://www.norges-bank.no/Statistikk/Valutakurser/)</t>
  </si>
  <si>
    <t>DWT</t>
  </si>
  <si>
    <t>BT</t>
  </si>
  <si>
    <t>gasskap</t>
  </si>
  <si>
    <t>Kapital</t>
  </si>
  <si>
    <t>Mannskap</t>
  </si>
  <si>
    <t>Stores</t>
  </si>
  <si>
    <t>Rep/Vedl</t>
  </si>
  <si>
    <t>Forsikring</t>
  </si>
  <si>
    <t>Admin.</t>
  </si>
  <si>
    <t>Totalt 2012-kroner</t>
  </si>
  <si>
    <t>Totalt uten forsikring i 2012-kroner</t>
  </si>
  <si>
    <t>D04</t>
  </si>
  <si>
    <t>Utenlandsferger/cruiseskip</t>
  </si>
  <si>
    <t>Tørrbulkskip</t>
  </si>
  <si>
    <t>RoRo lasteskip</t>
  </si>
  <si>
    <t>Kjøle/fryseskip</t>
  </si>
  <si>
    <t>døgnrate inkl. forsikring</t>
  </si>
  <si>
    <t>kr per dwt</t>
  </si>
  <si>
    <t>Slepebåt</t>
  </si>
  <si>
    <t>Oljetankere</t>
  </si>
  <si>
    <t>Offshore supply</t>
  </si>
  <si>
    <t>stigningstall</t>
  </si>
  <si>
    <t>konstantledd</t>
  </si>
  <si>
    <t>lengde</t>
  </si>
  <si>
    <t>kr</t>
  </si>
  <si>
    <t>Produkt- og kjemikalieskip</t>
  </si>
  <si>
    <t>Hurtigbåt</t>
  </si>
  <si>
    <t>Alder</t>
  </si>
  <si>
    <t>kW</t>
  </si>
  <si>
    <t>&lt;1984</t>
  </si>
  <si>
    <t>&lt;5000</t>
  </si>
  <si>
    <t>5000-15000</t>
  </si>
  <si>
    <t>Alder motor (år)</t>
  </si>
  <si>
    <t>&gt;15000</t>
  </si>
  <si>
    <t>1984-2000</t>
  </si>
  <si>
    <t>&gt;2000</t>
  </si>
  <si>
    <t>Gammel_skipstype</t>
  </si>
  <si>
    <t>skrogform</t>
  </si>
  <si>
    <t>Blokkkoffisient. Kilde: D06</t>
  </si>
  <si>
    <t xml:space="preserve">Offshore supplyskip </t>
  </si>
  <si>
    <t>0-12</t>
  </si>
  <si>
    <t>12-21</t>
  </si>
  <si>
    <t>21-28</t>
  </si>
  <si>
    <t>28-70</t>
  </si>
  <si>
    <t>28-30</t>
  </si>
  <si>
    <t>Vekter 0-30</t>
  </si>
  <si>
    <t>Vekter 30-70</t>
  </si>
  <si>
    <t>Drivstoffeffektivisering fra DNV GL. Kilde: D06</t>
  </si>
  <si>
    <t>justeringsfaktor</t>
  </si>
  <si>
    <t>Drivstofftype</t>
  </si>
  <si>
    <t>MGO og HFO</t>
  </si>
  <si>
    <t>LNG</t>
  </si>
  <si>
    <t>El</t>
  </si>
  <si>
    <t>Karbonnøytrale</t>
  </si>
  <si>
    <t>Elektrisitet</t>
  </si>
  <si>
    <t>gammel lengdegruppe</t>
  </si>
  <si>
    <t>Sted</t>
  </si>
  <si>
    <t>Kroneverdi</t>
  </si>
  <si>
    <t>0-100</t>
  </si>
  <si>
    <t>nord</t>
  </si>
  <si>
    <t>variabel</t>
  </si>
  <si>
    <t>NASJONAL -NORD</t>
  </si>
  <si>
    <t>Nord</t>
  </si>
  <si>
    <t>Sør</t>
  </si>
  <si>
    <t>Int</t>
  </si>
  <si>
    <t>Pris 2018</t>
  </si>
  <si>
    <t>Pris 2050</t>
  </si>
  <si>
    <t>NORD</t>
  </si>
  <si>
    <t>&gt;150</t>
  </si>
  <si>
    <t>30% SØR og 70% INT</t>
  </si>
  <si>
    <t>100% INT</t>
  </si>
  <si>
    <t>SØR</t>
  </si>
  <si>
    <t>sør</t>
  </si>
  <si>
    <t>Drivstofftype:</t>
  </si>
  <si>
    <t>Virkningsgrad</t>
  </si>
  <si>
    <t xml:space="preserve">Kilde: </t>
  </si>
  <si>
    <t>MGO</t>
  </si>
  <si>
    <t>HFO</t>
  </si>
  <si>
    <t>Hydrogen</t>
  </si>
  <si>
    <t>Biodiesel</t>
  </si>
  <si>
    <t>LBG</t>
  </si>
  <si>
    <t>Personskader</t>
  </si>
  <si>
    <t>År:</t>
  </si>
  <si>
    <t>1981 - 2017</t>
  </si>
  <si>
    <t>Antall ulykker med personskader i norske farvann fra og med år 1981 til og med år 2017. Kilde: D12</t>
  </si>
  <si>
    <t>Akkumulert passasjervekst for cruiseskip fra 2018 til 2050. Kilde: D14</t>
  </si>
  <si>
    <t>Antall</t>
  </si>
  <si>
    <t>Hendelser med personskader</t>
  </si>
  <si>
    <t>Antall personskader</t>
  </si>
  <si>
    <t>Sannsynlighet for personskade gitt en hendelse</t>
  </si>
  <si>
    <t>Antall personskader gitt en hendelse med personskade</t>
  </si>
  <si>
    <t>Kollisjoner</t>
  </si>
  <si>
    <t>Vekst tall</t>
  </si>
  <si>
    <t>Grunnstøtinger</t>
  </si>
  <si>
    <t>Kontaktskader</t>
  </si>
  <si>
    <t>Totalt</t>
  </si>
  <si>
    <t>Antall personskader ved hendelser som fører til personskader. Snitt av SDU og IHS</t>
  </si>
  <si>
    <t>&lt; 1000 GT</t>
  </si>
  <si>
    <t>1000 – 5000 GT</t>
  </si>
  <si>
    <t>5000 – 10000 GT</t>
  </si>
  <si>
    <t>10000 – 25000 GT</t>
  </si>
  <si>
    <t>25000 – 50000 GT</t>
  </si>
  <si>
    <t>50000 – 100000 GT</t>
  </si>
  <si>
    <t>&gt;100000 GT</t>
  </si>
  <si>
    <t>Skipstype Kystverket</t>
  </si>
  <si>
    <t>Snitt alle størrelser</t>
  </si>
  <si>
    <t>Vekttall</t>
  </si>
  <si>
    <t>Snitt alle fartøyskategorier</t>
  </si>
  <si>
    <t>Kollisjon - Forventet antall personskader ved kollisjon (gjelder kun struck)</t>
  </si>
  <si>
    <t>Antall personskader ved kollisjoner som fører til personskader. Basert på SDU, og vektet i forhold til snitt av IHS og SDU</t>
  </si>
  <si>
    <t>Aar</t>
  </si>
  <si>
    <t>Sum</t>
  </si>
  <si>
    <t>Grunnstøting - Forventet antall personskader ved grunnstøting</t>
  </si>
  <si>
    <t>Antall personskader ved grunnstøtinger som fører til personskader. Basert på SDU, og vektet i forhold til snitt av IHS og SDU</t>
  </si>
  <si>
    <t>Kontaktskade - Forventet antall personskader ved kontaktskade</t>
  </si>
  <si>
    <t>Antall personskader ved kontaktskade som fører til personskader. Basert på SDU, og vektet i forhold til snitt av IHS og SDU</t>
  </si>
  <si>
    <t xml:space="preserve">Dødsfall </t>
  </si>
  <si>
    <t>Akkumulert passasjervekst for cruiseskip ffra 2018 til 2050. Kilde: D14</t>
  </si>
  <si>
    <t>Hendelser med omkomne</t>
  </si>
  <si>
    <t>Antall omkomne</t>
  </si>
  <si>
    <t>Sannsynlighet for omkomne gitt en hendelse</t>
  </si>
  <si>
    <t>Antall omkomne gitt en hendelse med omkomne</t>
  </si>
  <si>
    <t>Veksttall</t>
  </si>
  <si>
    <t>Kommentar fra DNV GL:</t>
  </si>
  <si>
    <t>Antar nå konstant sannsynlighet for omkomne gitt hendelse for alle skip innenfor en hendelsestype, men at de varierer på tvers av hendelsestype</t>
  </si>
  <si>
    <t>Antall døde ved hendelser som fører til dødsfall. Snitt av SDU og IHS</t>
  </si>
  <si>
    <t>Kollisjon - Forventet antall omkomne ved kollisjon</t>
  </si>
  <si>
    <t>Antall døde ved kollisjoner som fører til dødsfall. Basert på SDU, og vektet i forhold til snitt av IHS og SDU</t>
  </si>
  <si>
    <t>Grunnstøting - Forventet antall omkomne ved grunnstøting</t>
  </si>
  <si>
    <t>Antall døde ved grunnstøtinger som fører til dødsfall. Basert på SDU, og vektet i forhold til snitt av IHS og SDU</t>
  </si>
  <si>
    <t>Rad 129 korrigerer for høyere antall døde ved grunnstøting med omkomne enn snittet for alle hendelser.</t>
  </si>
  <si>
    <t>Kontaktskade - Forventet antall omkomne ved kontaktskade</t>
  </si>
  <si>
    <t>Antall døde ved kontaktskade som fører til dødsfall. Basert på SDU, og vektet i forhold til snitt av IHS og SDU</t>
  </si>
  <si>
    <t>Rad 154 korrigerer for lavere antall døde ved kontaktskade med omkomne enn snittet for alle hendelser.</t>
  </si>
  <si>
    <t>Input</t>
  </si>
  <si>
    <t>Dødsfall</t>
  </si>
  <si>
    <t>2016-kroner, D08</t>
  </si>
  <si>
    <t>Gjennomsnitt rapportert personskade</t>
  </si>
  <si>
    <t>Gammel_lendegruppe</t>
  </si>
  <si>
    <t>Reparasjonskostnader</t>
  </si>
  <si>
    <t>tid_u_drift</t>
  </si>
  <si>
    <t>Kroneverdi repkostnader</t>
  </si>
  <si>
    <t>&lt;70</t>
  </si>
  <si>
    <t>Enhetskostnad reparasjon ved kontaktskade i 1000-kroner ved kontaktskade i 2016-kroner. Kilde: D10</t>
  </si>
  <si>
    <t>Timer ute av drift ved kontaktskade per skipstype og lengde. Kilde: D10</t>
  </si>
  <si>
    <t>12-30</t>
  </si>
  <si>
    <t>Vekter</t>
  </si>
  <si>
    <t>Sannsynlighet per utslippskategori i 2018. Kilde: Input hentet fra h), se fane "Referanser"</t>
  </si>
  <si>
    <t>Andel utslipp per utslippskategori. Kilde: Input hentet fra g), se fane "Referanser"</t>
  </si>
  <si>
    <t>Utslippskategori</t>
  </si>
  <si>
    <t>Grunnstøting</t>
  </si>
  <si>
    <t>Kollisjon</t>
  </si>
  <si>
    <t>Kontaktskade</t>
  </si>
  <si>
    <t>Kontaktskade (som grunnstøting)</t>
  </si>
  <si>
    <t>Kategori 1</t>
  </si>
  <si>
    <t>[andel av last/drivstoff fra en tank]</t>
  </si>
  <si>
    <t>Kategori 2</t>
  </si>
  <si>
    <t>[liten andel av last/drivstoff fra en tank]</t>
  </si>
  <si>
    <t>Kategori 3</t>
  </si>
  <si>
    <t>[stor andel av last/drivstoff fra en tank]</t>
  </si>
  <si>
    <t>Kategori 4</t>
  </si>
  <si>
    <t>[andel av skipets totalt tilgjengelige volum last/drivstoff]</t>
  </si>
  <si>
    <t>Sannsynlighet per utslippskategori i 2050. Kilde: Input hentet fra h), se fane "Referanser"</t>
  </si>
  <si>
    <t>Drivstoffmiks i 2018 og 2050. Kilde: DNV GL (2018)</t>
  </si>
  <si>
    <t>Drivstoff som medfører utslipp</t>
  </si>
  <si>
    <t>Fordeling av drivstoff på ulike typer drivsstoff i 2018</t>
  </si>
  <si>
    <t>Fordeling av bunkerstyper</t>
  </si>
  <si>
    <t>Marin diesel (MGO, MDO)</t>
  </si>
  <si>
    <t>A</t>
  </si>
  <si>
    <t>Distillate marine fuels (&lt;11 cSt)</t>
  </si>
  <si>
    <t>B</t>
  </si>
  <si>
    <t>C</t>
  </si>
  <si>
    <t>Tungolje (IFO)</t>
  </si>
  <si>
    <t>Residual marine fuels (11-180 cSt)</t>
  </si>
  <si>
    <t>Tungolje (HFO)</t>
  </si>
  <si>
    <t>Residual marine fuels (&gt;180 cSt)</t>
  </si>
  <si>
    <t>Antall drivstofftanker</t>
  </si>
  <si>
    <t>Fyllingsgrad</t>
  </si>
  <si>
    <t>Bunkersvolum totalt alle tanker (i tonn)</t>
  </si>
  <si>
    <t>Forventet mengde olje per tank. Input til utregning av bunkersvolum (tonn), antar 2 tanker og 65 % fulle tanker</t>
  </si>
  <si>
    <t>Estimert antall tanker for last. Input hentet fra i), se fane "Referanser"</t>
  </si>
  <si>
    <t>1. &lt; 1000 GT</t>
  </si>
  <si>
    <t>2. 1000 - 4999 GT</t>
  </si>
  <si>
    <t>3. 5000 - 9999 GT</t>
  </si>
  <si>
    <t>4. 10000 - 24999 GT</t>
  </si>
  <si>
    <t>5. 25000 - 49999 GT</t>
  </si>
  <si>
    <t>6. 50000 - 99999 GT</t>
  </si>
  <si>
    <t>7. &gt; 100000 GT</t>
  </si>
  <si>
    <t>Forventet fyllingsgrad per tank.</t>
  </si>
  <si>
    <t>Kapasitet justering</t>
  </si>
  <si>
    <t>Utslipp av olje - Kalkulasjonspriser</t>
  </si>
  <si>
    <t>Komponent</t>
  </si>
  <si>
    <t>2013-kroner</t>
  </si>
  <si>
    <t>Opprensking bunkersolje</t>
  </si>
  <si>
    <t>Opprensking lastolje 0-1000t</t>
  </si>
  <si>
    <t>Opprensking lastolje &gt; 1000t</t>
  </si>
  <si>
    <t xml:space="preserve">Forutsetninger i beregning av opprenskingskostnader </t>
  </si>
  <si>
    <t>Andel</t>
  </si>
  <si>
    <t>Andel oppsamlet olje</t>
  </si>
  <si>
    <t>Opprenskingskostnader per hendelse - bunkers</t>
  </si>
  <si>
    <t>Forventet utslippsvolum per hendelse (altså hendelser med og uten utslipp)</t>
  </si>
  <si>
    <t xml:space="preserve">Opprenskingskostnader per hendelse - last. </t>
  </si>
  <si>
    <t>Forventet utslippsvolum per hendelse med oljeutslipp</t>
  </si>
  <si>
    <t xml:space="preserve">Velferdstap av oljeutslipp. </t>
  </si>
  <si>
    <t>Kategori</t>
  </si>
  <si>
    <t>Tonn</t>
  </si>
  <si>
    <t>M1</t>
  </si>
  <si>
    <t>10-100</t>
  </si>
  <si>
    <t>M2</t>
  </si>
  <si>
    <t>100-500</t>
  </si>
  <si>
    <t>M3</t>
  </si>
  <si>
    <t>500-2000</t>
  </si>
  <si>
    <t>M4</t>
  </si>
  <si>
    <t>2000-10000</t>
  </si>
  <si>
    <t>M5</t>
  </si>
  <si>
    <t>10000-50000</t>
  </si>
  <si>
    <t>M6</t>
  </si>
  <si>
    <t>&gt;50000</t>
  </si>
  <si>
    <t>Velferdstap av oljeutslipp - bunkers</t>
  </si>
  <si>
    <t>KOLLISJON</t>
  </si>
  <si>
    <t>Kollisjon - kategori 2</t>
  </si>
  <si>
    <t>Forventet oljeutslipp gitt hendelse med oljeutslipp</t>
  </si>
  <si>
    <t>Kollisjon - kategori 3</t>
  </si>
  <si>
    <t>Kollisjon - kategori 4</t>
  </si>
  <si>
    <t>GRUNNSTØTING</t>
  </si>
  <si>
    <t>Grunnstøting - kategori 2</t>
  </si>
  <si>
    <t>Grunnstøting - kategori 3</t>
  </si>
  <si>
    <t>Grunnstøting - kategori 4</t>
  </si>
  <si>
    <t>KONTAKTSKADE</t>
  </si>
  <si>
    <t>Kontaktskade - kategori 2</t>
  </si>
  <si>
    <t>Kontaktskade - kategori 3</t>
  </si>
  <si>
    <t>Kontaktskade - kategori 4</t>
  </si>
  <si>
    <t>Velferdstap av oljeutslipp - last</t>
  </si>
  <si>
    <t>Miljøsårbarhet</t>
  </si>
  <si>
    <t>Utslippsfaktor</t>
  </si>
  <si>
    <t>liten</t>
  </si>
  <si>
    <t>moderat</t>
  </si>
  <si>
    <t>hoy</t>
  </si>
  <si>
    <t>svaart hoy</t>
  </si>
  <si>
    <t>Buffer (km)</t>
  </si>
  <si>
    <t>Liten</t>
  </si>
  <si>
    <t>Middels</t>
  </si>
  <si>
    <t>Stor</t>
  </si>
  <si>
    <t>Svært stor</t>
  </si>
  <si>
    <t>D</t>
  </si>
  <si>
    <t>Fylke</t>
  </si>
  <si>
    <t>Ostfold</t>
  </si>
  <si>
    <t>Akershus</t>
  </si>
  <si>
    <t>Oslo</t>
  </si>
  <si>
    <t>Buskerud</t>
  </si>
  <si>
    <t>Vestfold</t>
  </si>
  <si>
    <t>Telemark</t>
  </si>
  <si>
    <t>Aust-Agder</t>
  </si>
  <si>
    <t>Vest-Agder</t>
  </si>
  <si>
    <t>Rogaland</t>
  </si>
  <si>
    <t>Hordaland</t>
  </si>
  <si>
    <t>Sogn og Fjordane</t>
  </si>
  <si>
    <t>More og Romsdal</t>
  </si>
  <si>
    <t>Sor-Trondelag</t>
  </si>
  <si>
    <t>Nord-Trondelag</t>
  </si>
  <si>
    <t>Nordland</t>
  </si>
  <si>
    <t>Troms</t>
  </si>
  <si>
    <t xml:space="preserve">Finnmark </t>
  </si>
  <si>
    <t>Folsomhetsanalyse</t>
  </si>
  <si>
    <t>_folsom_inv_hoy</t>
  </si>
  <si>
    <t>_folsom_inv_lav</t>
  </si>
  <si>
    <t>_folsom_vedlikehold_hoy</t>
  </si>
  <si>
    <t>_folsom_vedlikehold_lav</t>
  </si>
  <si>
    <t>_folsom_trafikkvolum_hoy</t>
  </si>
  <si>
    <t>_folsom_trafikkvolum_lav</t>
  </si>
  <si>
    <t>_folsom_ulykkesfrekvens_hoy</t>
  </si>
  <si>
    <t>_folsom_ulykkesfrekvens_lav</t>
  </si>
  <si>
    <t>_folsom_tidskost_hoy</t>
  </si>
  <si>
    <t>_folsom_tidskost_lav</t>
  </si>
  <si>
    <t>_folsom_drivstoff_hoy</t>
  </si>
  <si>
    <t>_folsom_drivstoff_lav</t>
  </si>
  <si>
    <t>Objektklasse</t>
  </si>
  <si>
    <t>Objekttype</t>
  </si>
  <si>
    <t>Objektkomponent</t>
  </si>
  <si>
    <t>Sammensatt</t>
  </si>
  <si>
    <t>Materiell</t>
  </si>
  <si>
    <t>Arbeid</t>
  </si>
  <si>
    <t>Total</t>
  </si>
  <si>
    <t>TG0-&gt;TG2</t>
  </si>
  <si>
    <t>TG1-&gt;TG2</t>
  </si>
  <si>
    <t>Fyrlykter</t>
  </si>
  <si>
    <t>Lyktehus på stativ</t>
  </si>
  <si>
    <t>Stativ</t>
  </si>
  <si>
    <t>Lyktehus på stativ - Stativ</t>
  </si>
  <si>
    <t>Elektroteknisk materiell</t>
  </si>
  <si>
    <t>Lyktehus på stativ - Elektroteknisk materiell</t>
  </si>
  <si>
    <t>Enhetskostnader drift</t>
  </si>
  <si>
    <t>Kostnad som løper for alle objekter pr år</t>
  </si>
  <si>
    <t>Lyktehus på søyle</t>
  </si>
  <si>
    <t>Søyle</t>
  </si>
  <si>
    <t>Lyktehus på søyle - Søyle</t>
  </si>
  <si>
    <t xml:space="preserve">Oppgradering </t>
  </si>
  <si>
    <t xml:space="preserve">Når objektet er nytt har det TG0. Kostnad oppstår når objekt når tilstandsgrad 2 (TG2). Objektetkomponentene brytes ned til TG2 i løpet av x antall år, definert i fanen Nedbrytingstid, kolonne F. Etter oppgradering oppnår objektet TG1 og brytes ned til TG2 i hht antall år i arkfanen Nedbrytingstid, kolonne G. Det er ulik nedbrytingstid for elektroteknisk materiell og for kontruksjonen. </t>
  </si>
  <si>
    <t>Lyktehus på søyle - Elektroteknisk materiell</t>
  </si>
  <si>
    <t>Nedbrytingstid</t>
  </si>
  <si>
    <t xml:space="preserve">Hele år </t>
  </si>
  <si>
    <t>Lyktehus på underbygning</t>
  </si>
  <si>
    <t>Underbygning</t>
  </si>
  <si>
    <t>Lyktehus på underbygning - Underbygning</t>
  </si>
  <si>
    <t>Lyktehus på underbygning - Elektroteknisk materiell</t>
  </si>
  <si>
    <t>Lyktehus på varde</t>
  </si>
  <si>
    <t>Varde</t>
  </si>
  <si>
    <t>Lyktehus på varde - Varde</t>
  </si>
  <si>
    <t>Lyktehus på varde - Elektroteknisk materiell</t>
  </si>
  <si>
    <t>HIB</t>
  </si>
  <si>
    <t>HIB på stativ</t>
  </si>
  <si>
    <t>HIB på stativ - Stativ</t>
  </si>
  <si>
    <t>HIB på stativ - Elektroteknisk materiell</t>
  </si>
  <si>
    <t>HIB på søyle</t>
  </si>
  <si>
    <t>HIB på søyle - Søyle</t>
  </si>
  <si>
    <t>HIB på søyle - Elektroteknisk materiell</t>
  </si>
  <si>
    <t>HIB på stang</t>
  </si>
  <si>
    <t>Stang</t>
  </si>
  <si>
    <t>HIB på stang - Stang</t>
  </si>
  <si>
    <t>HIB på stang - Elektroteknisk materiell</t>
  </si>
  <si>
    <t>HIB på varde</t>
  </si>
  <si>
    <t>HIB på varde - Varde</t>
  </si>
  <si>
    <t>HIB på varde - Elektroteknisk materiell</t>
  </si>
  <si>
    <t>IB</t>
  </si>
  <si>
    <t>IB på stativ</t>
  </si>
  <si>
    <t>IB på stativ - Stativ</t>
  </si>
  <si>
    <t>IB på stativ - Elektroteknisk materiell</t>
  </si>
  <si>
    <t xml:space="preserve">IB på søyle </t>
  </si>
  <si>
    <t>IB på søyle  - Søyle</t>
  </si>
  <si>
    <t>IB på søyle  - Elektroteknisk materiell</t>
  </si>
  <si>
    <t>IB på stang</t>
  </si>
  <si>
    <t>IB på stang - Stang</t>
  </si>
  <si>
    <t>IB på stang - Elektroteknisk materiell</t>
  </si>
  <si>
    <t>IB på varde</t>
  </si>
  <si>
    <t>IB på varde - Varde</t>
  </si>
  <si>
    <t>IB på varde - Elektroteknisk materiell</t>
  </si>
  <si>
    <t>Lanterne</t>
  </si>
  <si>
    <t>Lanterne på stativ</t>
  </si>
  <si>
    <t>Lanterne på stativ - Stativ</t>
  </si>
  <si>
    <t>Lanterne på stativ - Elektroteknisk materiell</t>
  </si>
  <si>
    <t>Lanterne på søyle</t>
  </si>
  <si>
    <t>Lanterne på søyle - Søyle</t>
  </si>
  <si>
    <t>Lanterne på søyle - Elektroteknisk materiell</t>
  </si>
  <si>
    <t>Lanterne på stang</t>
  </si>
  <si>
    <t>Lanterne på stang - Stang</t>
  </si>
  <si>
    <t>Lanterne på stang - Elektroteknisk materiell</t>
  </si>
  <si>
    <t>Lanterne på varde</t>
  </si>
  <si>
    <t>Lanterne på varde - Varde</t>
  </si>
  <si>
    <t>Lanterne på varde - Elektroteknisk materiell</t>
  </si>
  <si>
    <t>Lysbøye</t>
  </si>
  <si>
    <t>Lysbøye i glassfiber</t>
  </si>
  <si>
    <t>Lysbøye i glassfiber - Lysbøye i glassfiber</t>
  </si>
  <si>
    <t>Lysbøye i glassfiber - Elektroteknisk materiell</t>
  </si>
  <si>
    <t>Lysbøye i stål</t>
  </si>
  <si>
    <t>Lysbøye i stål - Lysbøye i stål</t>
  </si>
  <si>
    <t>Lysbøye i stål - Elektroteknisk materiell</t>
  </si>
  <si>
    <t>Merke</t>
  </si>
  <si>
    <t>Båke</t>
  </si>
  <si>
    <t>Båke - Båke</t>
  </si>
  <si>
    <t>Stake</t>
  </si>
  <si>
    <t>Stake - Stake</t>
  </si>
  <si>
    <t>Stang - Stang</t>
  </si>
  <si>
    <t>Varde - Varde</t>
  </si>
  <si>
    <t>Fyrstasjon</t>
  </si>
  <si>
    <t>Fyrstasjon - Fyrstasjon</t>
  </si>
  <si>
    <t>Antall objekt</t>
  </si>
  <si>
    <t>Område</t>
  </si>
  <si>
    <t>CO2</t>
  </si>
  <si>
    <t>Alle</t>
  </si>
  <si>
    <t>NOX</t>
  </si>
  <si>
    <t>Spredt</t>
  </si>
  <si>
    <t>Tettbygd</t>
  </si>
  <si>
    <t>By</t>
  </si>
  <si>
    <t>PM10</t>
  </si>
  <si>
    <t>Parameter</t>
  </si>
  <si>
    <t>Spredt bebyggelse</t>
  </si>
  <si>
    <t>Tettsted</t>
  </si>
  <si>
    <t>By/storby</t>
  </si>
  <si>
    <t>(&gt;15 000 innb.)</t>
  </si>
  <si>
    <t>(15 000 – 100 000 innb.)</t>
  </si>
  <si>
    <t>(&gt;150 000 innb.)</t>
  </si>
  <si>
    <t>NOx</t>
  </si>
  <si>
    <t>SOx</t>
  </si>
  <si>
    <r>
      <rPr>
        <sz val="11"/>
        <color rgb="FF000000"/>
        <rFont val="Calibri"/>
        <family val="2"/>
        <charset val="1"/>
      </rPr>
      <t>PM</t>
    </r>
    <r>
      <rPr>
        <vertAlign val="subscript"/>
        <sz val="10"/>
        <color rgb="FF000000"/>
        <rFont val="Calibri"/>
        <family val="2"/>
        <charset val="1"/>
      </rPr>
      <t xml:space="preserve">10 </t>
    </r>
    <r>
      <rPr>
        <sz val="10"/>
        <color rgb="FF000000"/>
        <rFont val="Calibri"/>
        <family val="2"/>
        <charset val="1"/>
      </rPr>
      <t>(inkl. PM</t>
    </r>
    <r>
      <rPr>
        <vertAlign val="subscript"/>
        <sz val="10"/>
        <color rgb="FF000000"/>
        <rFont val="Calibri"/>
        <family val="2"/>
        <charset val="1"/>
      </rPr>
      <t>2,5</t>
    </r>
    <r>
      <rPr>
        <sz val="10"/>
        <color rgb="FF000000"/>
        <rFont val="Calibri"/>
        <family val="2"/>
        <charset val="1"/>
      </rPr>
      <t>)</t>
    </r>
  </si>
  <si>
    <t>Type</t>
  </si>
  <si>
    <t>Utslippsfaktorer. Kilde: D06</t>
  </si>
  <si>
    <t>PM10 (kg/MJ)</t>
  </si>
  <si>
    <t>Nox (kg/MJ)</t>
  </si>
  <si>
    <t>CO2 (kg/MJ)</t>
  </si>
  <si>
    <t>elektrisitet</t>
  </si>
  <si>
    <r>
      <rPr>
        <b/>
        <sz val="10"/>
        <color rgb="FFFFFFFF"/>
        <rFont val="Calibri"/>
        <family val="2"/>
        <charset val="1"/>
      </rPr>
      <t>Kr/tonn CO</t>
    </r>
    <r>
      <rPr>
        <b/>
        <vertAlign val="subscript"/>
        <sz val="10"/>
        <color rgb="FFFFFFFF"/>
        <rFont val="Calibri"/>
        <family val="2"/>
        <charset val="1"/>
      </rPr>
      <t>2</t>
    </r>
    <r>
      <rPr>
        <b/>
        <sz val="10"/>
        <color rgb="FFFFFFFF"/>
        <rFont val="Calibri"/>
        <family val="2"/>
        <charset val="1"/>
      </rPr>
      <t>-ekvivalent</t>
    </r>
  </si>
  <si>
    <t>Årstall</t>
  </si>
  <si>
    <t>Referanser</t>
  </si>
  <si>
    <t xml:space="preserve">ID </t>
  </si>
  <si>
    <t>Beskrivelse</t>
  </si>
  <si>
    <t>Fremgangsmåte</t>
  </si>
  <si>
    <t>D01</t>
  </si>
  <si>
    <t>Forutsetninger beskrevet i avrop Kystverk 2018</t>
  </si>
  <si>
    <t>Kystverket 2018 (b)</t>
  </si>
  <si>
    <t>D02</t>
  </si>
  <si>
    <t>Mail fra Øystein Linnestad i Kystverket sendt 6. des 2018</t>
  </si>
  <si>
    <t>Kystverket 2018 (a)</t>
  </si>
  <si>
    <t>Sitma 2013</t>
  </si>
  <si>
    <t>D05</t>
  </si>
  <si>
    <t>Veileder Kystverket</t>
  </si>
  <si>
    <t>Kystverket 2018 ©</t>
  </si>
  <si>
    <t>D06</t>
  </si>
  <si>
    <t>DNV GL (2019)</t>
  </si>
  <si>
    <t>D08</t>
  </si>
  <si>
    <t>Statens vegvesens veileder i SØA</t>
  </si>
  <si>
    <t>Statens vegvesen (2018)</t>
  </si>
  <si>
    <t>D09</t>
  </si>
  <si>
    <t>Kystverket 2018 (d)</t>
  </si>
  <si>
    <t>D11</t>
  </si>
  <si>
    <t>D12</t>
  </si>
  <si>
    <t>Antall ulykker med personskader i norske farvann fra og med år 1981 til og med år 2017</t>
  </si>
  <si>
    <t>D13</t>
  </si>
  <si>
    <t>Rød</t>
  </si>
  <si>
    <t>Oransje</t>
  </si>
  <si>
    <t>0-19.9</t>
  </si>
  <si>
    <t>WTP_2</t>
  </si>
  <si>
    <t>Gul</t>
  </si>
  <si>
    <t>Grønn</t>
  </si>
  <si>
    <t>WTP_3</t>
  </si>
  <si>
    <t>WTP_4</t>
  </si>
  <si>
    <t>20-150</t>
  </si>
  <si>
    <t>150-400</t>
  </si>
  <si>
    <t>&gt;400</t>
  </si>
  <si>
    <t>WTP_5</t>
  </si>
  <si>
    <t>verdsettingsfaktor_navn</t>
  </si>
  <si>
    <t>verdsettingsfaktor_tall</t>
  </si>
  <si>
    <t>2019</t>
  </si>
  <si>
    <t>0101</t>
  </si>
  <si>
    <t>Halden</t>
  </si>
  <si>
    <t>0104</t>
  </si>
  <si>
    <t>Moss</t>
  </si>
  <si>
    <t>0105</t>
  </si>
  <si>
    <t>Sarpsborg</t>
  </si>
  <si>
    <t>0106</t>
  </si>
  <si>
    <t>Fredrikstad</t>
  </si>
  <si>
    <t>0111</t>
  </si>
  <si>
    <t>Hvaler</t>
  </si>
  <si>
    <t>0118</t>
  </si>
  <si>
    <t>Aremark</t>
  </si>
  <si>
    <t>0119</t>
  </si>
  <si>
    <t>Marker</t>
  </si>
  <si>
    <t>0121</t>
  </si>
  <si>
    <t>Rømskog</t>
  </si>
  <si>
    <t>0122</t>
  </si>
  <si>
    <t>Trøgstad</t>
  </si>
  <si>
    <t>0123</t>
  </si>
  <si>
    <t>Spydeberg</t>
  </si>
  <si>
    <t>0124</t>
  </si>
  <si>
    <t>Askim</t>
  </si>
  <si>
    <t>0125</t>
  </si>
  <si>
    <t>Eidsberg</t>
  </si>
  <si>
    <t>0127</t>
  </si>
  <si>
    <t>Skiptvet</t>
  </si>
  <si>
    <t>0128</t>
  </si>
  <si>
    <t>Rakkestad</t>
  </si>
  <si>
    <t>0135</t>
  </si>
  <si>
    <t>Råde</t>
  </si>
  <si>
    <t>0136</t>
  </si>
  <si>
    <t>Rygge</t>
  </si>
  <si>
    <t>0137</t>
  </si>
  <si>
    <t>Våler (Østfold)</t>
  </si>
  <si>
    <t>0138</t>
  </si>
  <si>
    <t>Hobøl</t>
  </si>
  <si>
    <t>0211</t>
  </si>
  <si>
    <t>Vestby</t>
  </si>
  <si>
    <t>0213</t>
  </si>
  <si>
    <t>Ski</t>
  </si>
  <si>
    <t>0214</t>
  </si>
  <si>
    <t>Ås</t>
  </si>
  <si>
    <t>0215</t>
  </si>
  <si>
    <t>Frogn</t>
  </si>
  <si>
    <t>0216</t>
  </si>
  <si>
    <t>Nesodden</t>
  </si>
  <si>
    <t>0217</t>
  </si>
  <si>
    <t>Oppegård</t>
  </si>
  <si>
    <t>0219</t>
  </si>
  <si>
    <t>Bærum</t>
  </si>
  <si>
    <t>0220</t>
  </si>
  <si>
    <t>Asker</t>
  </si>
  <si>
    <t>0221</t>
  </si>
  <si>
    <t>Aurskog-Høland</t>
  </si>
  <si>
    <t>0226</t>
  </si>
  <si>
    <t>Sørum</t>
  </si>
  <si>
    <t>0227</t>
  </si>
  <si>
    <t>Fet</t>
  </si>
  <si>
    <t>0228</t>
  </si>
  <si>
    <t>Rælingen</t>
  </si>
  <si>
    <t>0229</t>
  </si>
  <si>
    <t>Enebakk</t>
  </si>
  <si>
    <t>0230</t>
  </si>
  <si>
    <t>Lørenskog</t>
  </si>
  <si>
    <t>0231</t>
  </si>
  <si>
    <t>Skedsmo</t>
  </si>
  <si>
    <t>0233</t>
  </si>
  <si>
    <t>Nittedal</t>
  </si>
  <si>
    <t>0234</t>
  </si>
  <si>
    <t>Gjerdrum</t>
  </si>
  <si>
    <t>0235</t>
  </si>
  <si>
    <t>Ullensaker</t>
  </si>
  <si>
    <t>0236</t>
  </si>
  <si>
    <t>Nes (Akershus)</t>
  </si>
  <si>
    <t>0237</t>
  </si>
  <si>
    <t>Eidsvoll</t>
  </si>
  <si>
    <t>0238</t>
  </si>
  <si>
    <t>Nannestad</t>
  </si>
  <si>
    <t>0239</t>
  </si>
  <si>
    <t>Hurdal</t>
  </si>
  <si>
    <t>0301</t>
  </si>
  <si>
    <t>Oslo kommune</t>
  </si>
  <si>
    <t>0402</t>
  </si>
  <si>
    <t>Kongsvinger</t>
  </si>
  <si>
    <t>0403</t>
  </si>
  <si>
    <t>Hamar</t>
  </si>
  <si>
    <t>0412</t>
  </si>
  <si>
    <t>Ringsaker</t>
  </si>
  <si>
    <t>0415</t>
  </si>
  <si>
    <t>Løten</t>
  </si>
  <si>
    <t>0417</t>
  </si>
  <si>
    <t>Stange</t>
  </si>
  <si>
    <t>0418</t>
  </si>
  <si>
    <t>Nord-Odal</t>
  </si>
  <si>
    <t>0419</t>
  </si>
  <si>
    <t>Sør-Odal</t>
  </si>
  <si>
    <t>0420</t>
  </si>
  <si>
    <t>Eidskog</t>
  </si>
  <si>
    <t>0423</t>
  </si>
  <si>
    <t>Grue</t>
  </si>
  <si>
    <t>0425</t>
  </si>
  <si>
    <t>Åsnes</t>
  </si>
  <si>
    <t>0426</t>
  </si>
  <si>
    <t>Våler (Hedmark)</t>
  </si>
  <si>
    <t>0427</t>
  </si>
  <si>
    <t>Elverum</t>
  </si>
  <si>
    <t>0428</t>
  </si>
  <si>
    <t>Trysil</t>
  </si>
  <si>
    <t>0429</t>
  </si>
  <si>
    <t>Åmot</t>
  </si>
  <si>
    <t>0430</t>
  </si>
  <si>
    <t>Stor-Elvdal</t>
  </si>
  <si>
    <t>0432</t>
  </si>
  <si>
    <t>Rendalen</t>
  </si>
  <si>
    <t>0434</t>
  </si>
  <si>
    <t>Engerdal</t>
  </si>
  <si>
    <t>0436</t>
  </si>
  <si>
    <t>Tolga</t>
  </si>
  <si>
    <t>0437</t>
  </si>
  <si>
    <t>Tynset</t>
  </si>
  <si>
    <t>0438</t>
  </si>
  <si>
    <t>Alvdal</t>
  </si>
  <si>
    <t>0439</t>
  </si>
  <si>
    <t>Folldal</t>
  </si>
  <si>
    <t>0441</t>
  </si>
  <si>
    <t>Os (Hedmark)</t>
  </si>
  <si>
    <t>0501</t>
  </si>
  <si>
    <t>Lillehammer</t>
  </si>
  <si>
    <t>0502</t>
  </si>
  <si>
    <t>Gjøvik</t>
  </si>
  <si>
    <t>0511</t>
  </si>
  <si>
    <t>Dovre</t>
  </si>
  <si>
    <t>0512</t>
  </si>
  <si>
    <t>Lesja</t>
  </si>
  <si>
    <t>0513</t>
  </si>
  <si>
    <t>Skjåk</t>
  </si>
  <si>
    <t>0514</t>
  </si>
  <si>
    <t>Lom</t>
  </si>
  <si>
    <t>0515</t>
  </si>
  <si>
    <t>Vågå</t>
  </si>
  <si>
    <t>0516</t>
  </si>
  <si>
    <t>Nord-Fron</t>
  </si>
  <si>
    <t>0517</t>
  </si>
  <si>
    <t>Sel</t>
  </si>
  <si>
    <t>0519</t>
  </si>
  <si>
    <t>Sør-Fron</t>
  </si>
  <si>
    <t>0520</t>
  </si>
  <si>
    <t>Ringebu</t>
  </si>
  <si>
    <t>0521</t>
  </si>
  <si>
    <t>Øyer</t>
  </si>
  <si>
    <t>0522</t>
  </si>
  <si>
    <t>Gausdal</t>
  </si>
  <si>
    <t>0528</t>
  </si>
  <si>
    <t>Østre Toten</t>
  </si>
  <si>
    <t>0529</t>
  </si>
  <si>
    <t>Vestre Toten</t>
  </si>
  <si>
    <t>0532</t>
  </si>
  <si>
    <t>Jevnaker</t>
  </si>
  <si>
    <t>0533</t>
  </si>
  <si>
    <t>Lunner</t>
  </si>
  <si>
    <t>0534</t>
  </si>
  <si>
    <t>Gran</t>
  </si>
  <si>
    <t>0536</t>
  </si>
  <si>
    <t>Søndre Land</t>
  </si>
  <si>
    <t>0538</t>
  </si>
  <si>
    <t>Nordre Land</t>
  </si>
  <si>
    <t>0540</t>
  </si>
  <si>
    <t>Sør-Aurdal</t>
  </si>
  <si>
    <t>0541</t>
  </si>
  <si>
    <t>Etnedal</t>
  </si>
  <si>
    <t>0542</t>
  </si>
  <si>
    <t>Nord-Aurdal</t>
  </si>
  <si>
    <t>0543</t>
  </si>
  <si>
    <t>Vestre Slidre</t>
  </si>
  <si>
    <t>0544</t>
  </si>
  <si>
    <t>Øystre Slidre</t>
  </si>
  <si>
    <t>0545</t>
  </si>
  <si>
    <t>Vang</t>
  </si>
  <si>
    <t>0602</t>
  </si>
  <si>
    <t>Drammen</t>
  </si>
  <si>
    <t>0604</t>
  </si>
  <si>
    <t>Kongsberg</t>
  </si>
  <si>
    <t>0605</t>
  </si>
  <si>
    <t>Ringerike</t>
  </si>
  <si>
    <t>0612</t>
  </si>
  <si>
    <t>Hole</t>
  </si>
  <si>
    <t>0615</t>
  </si>
  <si>
    <t>Flå</t>
  </si>
  <si>
    <t>0616</t>
  </si>
  <si>
    <t>Nes (Buskerud)</t>
  </si>
  <si>
    <t>0617</t>
  </si>
  <si>
    <t>Gol</t>
  </si>
  <si>
    <t>0618</t>
  </si>
  <si>
    <t>Hemsedal</t>
  </si>
  <si>
    <t>0619</t>
  </si>
  <si>
    <t>Ål</t>
  </si>
  <si>
    <t>0620</t>
  </si>
  <si>
    <t>Hol</t>
  </si>
  <si>
    <t>0621</t>
  </si>
  <si>
    <t>Sigdal</t>
  </si>
  <si>
    <t>0622</t>
  </si>
  <si>
    <t>Krødsherad</t>
  </si>
  <si>
    <t>0623</t>
  </si>
  <si>
    <t>Modum</t>
  </si>
  <si>
    <t>0624</t>
  </si>
  <si>
    <t>Øvre Eiker</t>
  </si>
  <si>
    <t>0625</t>
  </si>
  <si>
    <t>Nedre Eiker</t>
  </si>
  <si>
    <t>0626</t>
  </si>
  <si>
    <t>Lier</t>
  </si>
  <si>
    <t>0627</t>
  </si>
  <si>
    <t>Røyken</t>
  </si>
  <si>
    <t>0628</t>
  </si>
  <si>
    <t>Hurum</t>
  </si>
  <si>
    <t>0631</t>
  </si>
  <si>
    <t>Flesberg</t>
  </si>
  <si>
    <t>0632</t>
  </si>
  <si>
    <t>Rollag</t>
  </si>
  <si>
    <t>0633</t>
  </si>
  <si>
    <t>Nore og Uvdal</t>
  </si>
  <si>
    <t>0701</t>
  </si>
  <si>
    <t>Horten</t>
  </si>
  <si>
    <t>0704</t>
  </si>
  <si>
    <t>Tønsberg</t>
  </si>
  <si>
    <t>0710</t>
  </si>
  <si>
    <t>Sandefjord</t>
  </si>
  <si>
    <t>0711</t>
  </si>
  <si>
    <t>Svelvik</t>
  </si>
  <si>
    <t>0712</t>
  </si>
  <si>
    <t>Larvik</t>
  </si>
  <si>
    <t>0713</t>
  </si>
  <si>
    <t>Sande (Vestfold)</t>
  </si>
  <si>
    <t>0715</t>
  </si>
  <si>
    <t>Holmestrand</t>
  </si>
  <si>
    <t>0716</t>
  </si>
  <si>
    <t>Re</t>
  </si>
  <si>
    <t>0729</t>
  </si>
  <si>
    <t>Færder</t>
  </si>
  <si>
    <t>0805</t>
  </si>
  <si>
    <t>Porsgrunn</t>
  </si>
  <si>
    <t>0806</t>
  </si>
  <si>
    <t>Skien</t>
  </si>
  <si>
    <t>0807</t>
  </si>
  <si>
    <t>Notodden</t>
  </si>
  <si>
    <t>0811</t>
  </si>
  <si>
    <t>Siljan</t>
  </si>
  <si>
    <t>0814</t>
  </si>
  <si>
    <t>Bamble</t>
  </si>
  <si>
    <t>0815</t>
  </si>
  <si>
    <t>Kragerø</t>
  </si>
  <si>
    <t>0817</t>
  </si>
  <si>
    <t>Drangedal</t>
  </si>
  <si>
    <t>0819</t>
  </si>
  <si>
    <t>Nome</t>
  </si>
  <si>
    <t>0821</t>
  </si>
  <si>
    <t>Bø (Telemark)</t>
  </si>
  <si>
    <t>0822</t>
  </si>
  <si>
    <t>Sauherad</t>
  </si>
  <si>
    <t>0826</t>
  </si>
  <si>
    <t>Tinn</t>
  </si>
  <si>
    <t>0827</t>
  </si>
  <si>
    <t>Hjartdal</t>
  </si>
  <si>
    <t>0828</t>
  </si>
  <si>
    <t>Seljord</t>
  </si>
  <si>
    <t>0829</t>
  </si>
  <si>
    <t>Kviteseid</t>
  </si>
  <si>
    <t>0830</t>
  </si>
  <si>
    <t>Nissedal</t>
  </si>
  <si>
    <t>0831</t>
  </si>
  <si>
    <t>Fyresdal</t>
  </si>
  <si>
    <t>0833</t>
  </si>
  <si>
    <t>Tokke</t>
  </si>
  <si>
    <t>0834</t>
  </si>
  <si>
    <t>Vinje</t>
  </si>
  <si>
    <t>0901</t>
  </si>
  <si>
    <t>Risør</t>
  </si>
  <si>
    <t>0904</t>
  </si>
  <si>
    <t>Grimstad</t>
  </si>
  <si>
    <t>0906</t>
  </si>
  <si>
    <t>Arendal</t>
  </si>
  <si>
    <t>0911</t>
  </si>
  <si>
    <t>Gjerstad</t>
  </si>
  <si>
    <t>0912</t>
  </si>
  <si>
    <t>Vegårshei</t>
  </si>
  <si>
    <t>0914</t>
  </si>
  <si>
    <t>Tvedestrand</t>
  </si>
  <si>
    <t>0919</t>
  </si>
  <si>
    <t>Froland</t>
  </si>
  <si>
    <t>0926</t>
  </si>
  <si>
    <t>Lillesand</t>
  </si>
  <si>
    <t>0928</t>
  </si>
  <si>
    <t>Birkenes</t>
  </si>
  <si>
    <t>0929</t>
  </si>
  <si>
    <t>Åmli</t>
  </si>
  <si>
    <t>0935</t>
  </si>
  <si>
    <t>Iveland</t>
  </si>
  <si>
    <t>0937</t>
  </si>
  <si>
    <t>Evje og Hornnes</t>
  </si>
  <si>
    <t>0938</t>
  </si>
  <si>
    <t>Bygland</t>
  </si>
  <si>
    <t>0940</t>
  </si>
  <si>
    <t>Valle</t>
  </si>
  <si>
    <t>0941</t>
  </si>
  <si>
    <t>Bykle</t>
  </si>
  <si>
    <t>1001</t>
  </si>
  <si>
    <t>Kristiansand</t>
  </si>
  <si>
    <t>1002</t>
  </si>
  <si>
    <t>Mandal</t>
  </si>
  <si>
    <t>1003</t>
  </si>
  <si>
    <t>Farsund</t>
  </si>
  <si>
    <t>1004</t>
  </si>
  <si>
    <t>Flekkefjord</t>
  </si>
  <si>
    <t>1014</t>
  </si>
  <si>
    <t>Vennesla</t>
  </si>
  <si>
    <t>1017</t>
  </si>
  <si>
    <t>Songdalen</t>
  </si>
  <si>
    <t>1018</t>
  </si>
  <si>
    <t>Søgne</t>
  </si>
  <si>
    <t>1021</t>
  </si>
  <si>
    <t>Marnardal</t>
  </si>
  <si>
    <t>1026</t>
  </si>
  <si>
    <t>Åseral</t>
  </si>
  <si>
    <t>1027</t>
  </si>
  <si>
    <t>Audnedal</t>
  </si>
  <si>
    <t>1029</t>
  </si>
  <si>
    <t>Lindesnes</t>
  </si>
  <si>
    <t>1032</t>
  </si>
  <si>
    <t>Lyngdal</t>
  </si>
  <si>
    <t>1034</t>
  </si>
  <si>
    <t>Hægebostad</t>
  </si>
  <si>
    <t>1037</t>
  </si>
  <si>
    <t>Kvinesdal</t>
  </si>
  <si>
    <t>1046</t>
  </si>
  <si>
    <t>Sirdal</t>
  </si>
  <si>
    <t>1101</t>
  </si>
  <si>
    <t>Eigersund</t>
  </si>
  <si>
    <t>1102</t>
  </si>
  <si>
    <t>Sandnes</t>
  </si>
  <si>
    <t>1103</t>
  </si>
  <si>
    <t>Stavanger</t>
  </si>
  <si>
    <t>1106</t>
  </si>
  <si>
    <t>Haugesund</t>
  </si>
  <si>
    <t>1111</t>
  </si>
  <si>
    <t>Sokndal</t>
  </si>
  <si>
    <t>1112</t>
  </si>
  <si>
    <t>Lund</t>
  </si>
  <si>
    <t>1114</t>
  </si>
  <si>
    <t>Bjerkreim</t>
  </si>
  <si>
    <t>1119</t>
  </si>
  <si>
    <t>Hå</t>
  </si>
  <si>
    <t>1120</t>
  </si>
  <si>
    <t>Klepp</t>
  </si>
  <si>
    <t>1121</t>
  </si>
  <si>
    <t>Time</t>
  </si>
  <si>
    <t>1122</t>
  </si>
  <si>
    <t>Gjesdal</t>
  </si>
  <si>
    <t>1124</t>
  </si>
  <si>
    <t>Sola</t>
  </si>
  <si>
    <t>1127</t>
  </si>
  <si>
    <t>Randaberg</t>
  </si>
  <si>
    <t>1129</t>
  </si>
  <si>
    <t>Forsand</t>
  </si>
  <si>
    <t>1130</t>
  </si>
  <si>
    <t>Strand</t>
  </si>
  <si>
    <t>1133</t>
  </si>
  <si>
    <t>Hjelmeland</t>
  </si>
  <si>
    <t>1134</t>
  </si>
  <si>
    <t>Suldal</t>
  </si>
  <si>
    <t>1135</t>
  </si>
  <si>
    <t>Sauda</t>
  </si>
  <si>
    <t>1141</t>
  </si>
  <si>
    <t>Finnøy</t>
  </si>
  <si>
    <t>1142</t>
  </si>
  <si>
    <t>Rennesøy</t>
  </si>
  <si>
    <t>1144</t>
  </si>
  <si>
    <t>Kvitsøy</t>
  </si>
  <si>
    <t>1145</t>
  </si>
  <si>
    <t>Bokn</t>
  </si>
  <si>
    <t>1146</t>
  </si>
  <si>
    <t>Tysvær</t>
  </si>
  <si>
    <t>1149</t>
  </si>
  <si>
    <t>Karmøy</t>
  </si>
  <si>
    <t>1151</t>
  </si>
  <si>
    <t>Utsira</t>
  </si>
  <si>
    <t>1160</t>
  </si>
  <si>
    <t>Vindafjord</t>
  </si>
  <si>
    <t>1201</t>
  </si>
  <si>
    <t>Bergen</t>
  </si>
  <si>
    <t>1211</t>
  </si>
  <si>
    <t>Etne</t>
  </si>
  <si>
    <t>1216</t>
  </si>
  <si>
    <t>Sveio</t>
  </si>
  <si>
    <t>1219</t>
  </si>
  <si>
    <t>Bømlo</t>
  </si>
  <si>
    <t>1221</t>
  </si>
  <si>
    <t>Stord</t>
  </si>
  <si>
    <t>1222</t>
  </si>
  <si>
    <t>Fitjar</t>
  </si>
  <si>
    <t>1223</t>
  </si>
  <si>
    <t>Tysnes</t>
  </si>
  <si>
    <t>1224</t>
  </si>
  <si>
    <t>Kvinnherad</t>
  </si>
  <si>
    <t>1227</t>
  </si>
  <si>
    <t>Jondal</t>
  </si>
  <si>
    <t>1228</t>
  </si>
  <si>
    <t>Odda</t>
  </si>
  <si>
    <t>1231</t>
  </si>
  <si>
    <t>Ullensvang</t>
  </si>
  <si>
    <t>1232</t>
  </si>
  <si>
    <t>Eidfjord</t>
  </si>
  <si>
    <t>1233</t>
  </si>
  <si>
    <t>Ulvik</t>
  </si>
  <si>
    <t>1234</t>
  </si>
  <si>
    <t>Granvin</t>
  </si>
  <si>
    <t>1235</t>
  </si>
  <si>
    <t>Voss</t>
  </si>
  <si>
    <t>1238</t>
  </si>
  <si>
    <t>Kvam</t>
  </si>
  <si>
    <t>1241</t>
  </si>
  <si>
    <t>Fusa</t>
  </si>
  <si>
    <t>1242</t>
  </si>
  <si>
    <t>Samnanger</t>
  </si>
  <si>
    <t>1243</t>
  </si>
  <si>
    <t>Os (Hordaland)</t>
  </si>
  <si>
    <t>1244</t>
  </si>
  <si>
    <t>Austevoll</t>
  </si>
  <si>
    <t>1245</t>
  </si>
  <si>
    <t>Sund</t>
  </si>
  <si>
    <t>1246</t>
  </si>
  <si>
    <t>Fjell</t>
  </si>
  <si>
    <t>1247</t>
  </si>
  <si>
    <t>Askøy</t>
  </si>
  <si>
    <t>1251</t>
  </si>
  <si>
    <t>Vaksdal</t>
  </si>
  <si>
    <t>1252</t>
  </si>
  <si>
    <t>Modalen</t>
  </si>
  <si>
    <t>1253</t>
  </si>
  <si>
    <t>Osterøy</t>
  </si>
  <si>
    <t>1256</t>
  </si>
  <si>
    <t>Meland</t>
  </si>
  <si>
    <t>1259</t>
  </si>
  <si>
    <t>Øygarden</t>
  </si>
  <si>
    <t>1260</t>
  </si>
  <si>
    <t>Radøy</t>
  </si>
  <si>
    <t>1263</t>
  </si>
  <si>
    <t>Lindås</t>
  </si>
  <si>
    <t>1264</t>
  </si>
  <si>
    <t>Austrheim</t>
  </si>
  <si>
    <t>1265</t>
  </si>
  <si>
    <t>Fedje</t>
  </si>
  <si>
    <t>1266</t>
  </si>
  <si>
    <t>Masfjorden</t>
  </si>
  <si>
    <t>1401</t>
  </si>
  <si>
    <t>Flora</t>
  </si>
  <si>
    <t>1411</t>
  </si>
  <si>
    <t>Gulen</t>
  </si>
  <si>
    <t>1412</t>
  </si>
  <si>
    <t>Solund</t>
  </si>
  <si>
    <t>1413</t>
  </si>
  <si>
    <t>Hyllestad</t>
  </si>
  <si>
    <t>1416</t>
  </si>
  <si>
    <t>Høyanger</t>
  </si>
  <si>
    <t>1417</t>
  </si>
  <si>
    <t>Vik</t>
  </si>
  <si>
    <t>1418</t>
  </si>
  <si>
    <t>Balestrand</t>
  </si>
  <si>
    <t>1419</t>
  </si>
  <si>
    <t>Leikanger</t>
  </si>
  <si>
    <t>1420</t>
  </si>
  <si>
    <t>Sogndal</t>
  </si>
  <si>
    <t>1421</t>
  </si>
  <si>
    <t>Aurland</t>
  </si>
  <si>
    <t>1422</t>
  </si>
  <si>
    <t>Lærdal</t>
  </si>
  <si>
    <t>1424</t>
  </si>
  <si>
    <t>Årdal</t>
  </si>
  <si>
    <t>1426</t>
  </si>
  <si>
    <t>Luster</t>
  </si>
  <si>
    <t>1428</t>
  </si>
  <si>
    <t>Askvoll</t>
  </si>
  <si>
    <t>1429</t>
  </si>
  <si>
    <t>Fjaler</t>
  </si>
  <si>
    <t>1430</t>
  </si>
  <si>
    <t>Gaular</t>
  </si>
  <si>
    <t>1431</t>
  </si>
  <si>
    <t>Jølster</t>
  </si>
  <si>
    <t>1432</t>
  </si>
  <si>
    <t>Førde</t>
  </si>
  <si>
    <t>1433</t>
  </si>
  <si>
    <t>Naustdal</t>
  </si>
  <si>
    <t>1438</t>
  </si>
  <si>
    <t>Bremanger</t>
  </si>
  <si>
    <t>1439</t>
  </si>
  <si>
    <t>Vågsøy</t>
  </si>
  <si>
    <t>1441</t>
  </si>
  <si>
    <t>Selje</t>
  </si>
  <si>
    <t>1443</t>
  </si>
  <si>
    <t>Eid</t>
  </si>
  <si>
    <t>1444</t>
  </si>
  <si>
    <t>Hornindal</t>
  </si>
  <si>
    <t>1445</t>
  </si>
  <si>
    <t>Gloppen</t>
  </si>
  <si>
    <t>1449</t>
  </si>
  <si>
    <t>Stryn</t>
  </si>
  <si>
    <t>1502</t>
  </si>
  <si>
    <t>Molde</t>
  </si>
  <si>
    <t>1504</t>
  </si>
  <si>
    <t>Ålesund</t>
  </si>
  <si>
    <t>1505</t>
  </si>
  <si>
    <t>Kristiansund</t>
  </si>
  <si>
    <t>1511</t>
  </si>
  <si>
    <t>Vanylven</t>
  </si>
  <si>
    <t>1514</t>
  </si>
  <si>
    <t>Sande (Møre og Romsdal)</t>
  </si>
  <si>
    <t>1515</t>
  </si>
  <si>
    <t>Herøy (Møre og Romsdal)</t>
  </si>
  <si>
    <t>1516</t>
  </si>
  <si>
    <t>Ulstein</t>
  </si>
  <si>
    <t>1517</t>
  </si>
  <si>
    <t>Hareid</t>
  </si>
  <si>
    <t>1519</t>
  </si>
  <si>
    <t>Volda</t>
  </si>
  <si>
    <t>1520</t>
  </si>
  <si>
    <t>Ørsta</t>
  </si>
  <si>
    <t>1523</t>
  </si>
  <si>
    <t>Ørskog</t>
  </si>
  <si>
    <t>1524</t>
  </si>
  <si>
    <t>Norddal</t>
  </si>
  <si>
    <t>1525</t>
  </si>
  <si>
    <t>Stranda</t>
  </si>
  <si>
    <t>1526</t>
  </si>
  <si>
    <t>Stordal</t>
  </si>
  <si>
    <t>1528</t>
  </si>
  <si>
    <t>Sykkylven</t>
  </si>
  <si>
    <t>1529</t>
  </si>
  <si>
    <t>Skodje</t>
  </si>
  <si>
    <t>1531</t>
  </si>
  <si>
    <t>Sula</t>
  </si>
  <si>
    <t>1532</t>
  </si>
  <si>
    <t>Giske</t>
  </si>
  <si>
    <t>1534</t>
  </si>
  <si>
    <t>Haram</t>
  </si>
  <si>
    <t>1535</t>
  </si>
  <si>
    <t>Vestnes</t>
  </si>
  <si>
    <t>1539</t>
  </si>
  <si>
    <t>Rauma</t>
  </si>
  <si>
    <t>1543</t>
  </si>
  <si>
    <t>Nesset</t>
  </si>
  <si>
    <t>1545</t>
  </si>
  <si>
    <t>Midsund</t>
  </si>
  <si>
    <t>1546</t>
  </si>
  <si>
    <t>Sandøy</t>
  </si>
  <si>
    <t>1547</t>
  </si>
  <si>
    <t>Aukra</t>
  </si>
  <si>
    <t>1548</t>
  </si>
  <si>
    <t>Fræna</t>
  </si>
  <si>
    <t>1551</t>
  </si>
  <si>
    <t>Eide</t>
  </si>
  <si>
    <t>1554</t>
  </si>
  <si>
    <t>Averøy</t>
  </si>
  <si>
    <t>1557</t>
  </si>
  <si>
    <t>Gjemnes</t>
  </si>
  <si>
    <t>1560</t>
  </si>
  <si>
    <t>Tingvoll</t>
  </si>
  <si>
    <t>1563</t>
  </si>
  <si>
    <t>Sunndal</t>
  </si>
  <si>
    <t>1566</t>
  </si>
  <si>
    <t>Surnadal</t>
  </si>
  <si>
    <t>1567</t>
  </si>
  <si>
    <t>Rindal (-2018)</t>
  </si>
  <si>
    <t>1571</t>
  </si>
  <si>
    <t>Halsa</t>
  </si>
  <si>
    <t>1573</t>
  </si>
  <si>
    <t>Smøla</t>
  </si>
  <si>
    <t>1576</t>
  </si>
  <si>
    <t>Aure</t>
  </si>
  <si>
    <t>5001</t>
  </si>
  <si>
    <t>Trondheim</t>
  </si>
  <si>
    <t>5004</t>
  </si>
  <si>
    <t>Steinkjer</t>
  </si>
  <si>
    <t>5005</t>
  </si>
  <si>
    <t>Namsos</t>
  </si>
  <si>
    <t>5011</t>
  </si>
  <si>
    <t>Hemne</t>
  </si>
  <si>
    <t>5012</t>
  </si>
  <si>
    <t>Snillfjord</t>
  </si>
  <si>
    <t>5013</t>
  </si>
  <si>
    <t>Hitra</t>
  </si>
  <si>
    <t>5014</t>
  </si>
  <si>
    <t>Frøya</t>
  </si>
  <si>
    <t>5015</t>
  </si>
  <si>
    <t>Ørland</t>
  </si>
  <si>
    <t>5016</t>
  </si>
  <si>
    <t>Agdenes</t>
  </si>
  <si>
    <t>5017</t>
  </si>
  <si>
    <t>Bjugn</t>
  </si>
  <si>
    <t>5018</t>
  </si>
  <si>
    <t>Åfjord</t>
  </si>
  <si>
    <t>5019</t>
  </si>
  <si>
    <t>Roan</t>
  </si>
  <si>
    <t>5020</t>
  </si>
  <si>
    <t>Osen</t>
  </si>
  <si>
    <t>5021</t>
  </si>
  <si>
    <t>Oppdal</t>
  </si>
  <si>
    <t>5022</t>
  </si>
  <si>
    <t>Rennebu</t>
  </si>
  <si>
    <t>5023</t>
  </si>
  <si>
    <t>Meldal</t>
  </si>
  <si>
    <t>5024</t>
  </si>
  <si>
    <t>Orkdal</t>
  </si>
  <si>
    <t>5025</t>
  </si>
  <si>
    <t>Røros</t>
  </si>
  <si>
    <t>5026</t>
  </si>
  <si>
    <t>Holtålen</t>
  </si>
  <si>
    <t>5027</t>
  </si>
  <si>
    <t>Midtre Gauldal</t>
  </si>
  <si>
    <t>5028</t>
  </si>
  <si>
    <t>Melhus</t>
  </si>
  <si>
    <t>5029</t>
  </si>
  <si>
    <t>Skaun</t>
  </si>
  <si>
    <t>5030</t>
  </si>
  <si>
    <t>Klæbu</t>
  </si>
  <si>
    <t>5031</t>
  </si>
  <si>
    <t>Malvik</t>
  </si>
  <si>
    <t>5032</t>
  </si>
  <si>
    <t>Selbu</t>
  </si>
  <si>
    <t>5033</t>
  </si>
  <si>
    <t>Tydal</t>
  </si>
  <si>
    <t>5034</t>
  </si>
  <si>
    <t>Meråker</t>
  </si>
  <si>
    <t>5035</t>
  </si>
  <si>
    <t>Stjørdal</t>
  </si>
  <si>
    <t>5036</t>
  </si>
  <si>
    <t>Frosta</t>
  </si>
  <si>
    <t>5037</t>
  </si>
  <si>
    <t>Levanger</t>
  </si>
  <si>
    <t>5038</t>
  </si>
  <si>
    <t>Verdal</t>
  </si>
  <si>
    <t>5039</t>
  </si>
  <si>
    <t>Verran</t>
  </si>
  <si>
    <t>5040</t>
  </si>
  <si>
    <t>Namdalseid</t>
  </si>
  <si>
    <t>5041</t>
  </si>
  <si>
    <t>Snåase - Snåsa</t>
  </si>
  <si>
    <t>5042</t>
  </si>
  <si>
    <t>Lierne</t>
  </si>
  <si>
    <t>5043</t>
  </si>
  <si>
    <t>Raarvihke - Røyrvik</t>
  </si>
  <si>
    <t>5044</t>
  </si>
  <si>
    <t>Namsskogan</t>
  </si>
  <si>
    <t>5045</t>
  </si>
  <si>
    <t>Grong</t>
  </si>
  <si>
    <t>5046</t>
  </si>
  <si>
    <t>Høylandet</t>
  </si>
  <si>
    <t>5047</t>
  </si>
  <si>
    <t>Overhalla</t>
  </si>
  <si>
    <t>5048</t>
  </si>
  <si>
    <t>Fosnes</t>
  </si>
  <si>
    <t>5049</t>
  </si>
  <si>
    <t>Flatanger</t>
  </si>
  <si>
    <t>5050</t>
  </si>
  <si>
    <t>Vikna</t>
  </si>
  <si>
    <t>5051</t>
  </si>
  <si>
    <t>Nærøy</t>
  </si>
  <si>
    <t>5052</t>
  </si>
  <si>
    <t>Leka</t>
  </si>
  <si>
    <t>5053</t>
  </si>
  <si>
    <t>Inderøy</t>
  </si>
  <si>
    <t>5054</t>
  </si>
  <si>
    <t>Indre Fosen</t>
  </si>
  <si>
    <t>5061</t>
  </si>
  <si>
    <t>Rindal</t>
  </si>
  <si>
    <t>1804</t>
  </si>
  <si>
    <t>Bodø</t>
  </si>
  <si>
    <t>1805</t>
  </si>
  <si>
    <t>Narvik</t>
  </si>
  <si>
    <t>1811</t>
  </si>
  <si>
    <t>Bindal</t>
  </si>
  <si>
    <t>1812</t>
  </si>
  <si>
    <t>Sømna</t>
  </si>
  <si>
    <t>1813</t>
  </si>
  <si>
    <t>Brønnøy</t>
  </si>
  <si>
    <t>1815</t>
  </si>
  <si>
    <t>Vega</t>
  </si>
  <si>
    <t>1816</t>
  </si>
  <si>
    <t>Vevelstad</t>
  </si>
  <si>
    <t>1818</t>
  </si>
  <si>
    <t>Herøy (Nordland)</t>
  </si>
  <si>
    <t>1820</t>
  </si>
  <si>
    <t>Alstahaug</t>
  </si>
  <si>
    <t>1822</t>
  </si>
  <si>
    <t>Leirfjord</t>
  </si>
  <si>
    <t>1824</t>
  </si>
  <si>
    <t>Vefsn</t>
  </si>
  <si>
    <t>1825</t>
  </si>
  <si>
    <t>Grane</t>
  </si>
  <si>
    <t>1826</t>
  </si>
  <si>
    <t>Hattfjelldal</t>
  </si>
  <si>
    <t>1827</t>
  </si>
  <si>
    <t>Dønna</t>
  </si>
  <si>
    <t>1828</t>
  </si>
  <si>
    <t>Nesna</t>
  </si>
  <si>
    <t>1832</t>
  </si>
  <si>
    <t>Hemnes</t>
  </si>
  <si>
    <t>1833</t>
  </si>
  <si>
    <t>Rana</t>
  </si>
  <si>
    <t>1834</t>
  </si>
  <si>
    <t>Lurøy</t>
  </si>
  <si>
    <t>1835</t>
  </si>
  <si>
    <t>Træna</t>
  </si>
  <si>
    <t>1836</t>
  </si>
  <si>
    <t>Rødøy</t>
  </si>
  <si>
    <t>1837</t>
  </si>
  <si>
    <t>Meløy</t>
  </si>
  <si>
    <t>1838</t>
  </si>
  <si>
    <t>Gildeskål</t>
  </si>
  <si>
    <t>1839</t>
  </si>
  <si>
    <t>Beiarn</t>
  </si>
  <si>
    <t>1840</t>
  </si>
  <si>
    <t>Saltdal</t>
  </si>
  <si>
    <t>1841</t>
  </si>
  <si>
    <t>Fauske - Fuosko</t>
  </si>
  <si>
    <t>1845</t>
  </si>
  <si>
    <t>Sørfold</t>
  </si>
  <si>
    <t>1848</t>
  </si>
  <si>
    <t>Steigen</t>
  </si>
  <si>
    <t>1849</t>
  </si>
  <si>
    <t>Hamarøy - Hábmer</t>
  </si>
  <si>
    <t>1850</t>
  </si>
  <si>
    <t>Divtasvuodna - Tysfjord</t>
  </si>
  <si>
    <t>1851</t>
  </si>
  <si>
    <t>Lødingen</t>
  </si>
  <si>
    <t>1852</t>
  </si>
  <si>
    <t>Tjeldsund</t>
  </si>
  <si>
    <t>1853</t>
  </si>
  <si>
    <t>Evenes</t>
  </si>
  <si>
    <t>1854</t>
  </si>
  <si>
    <t>Ballangen</t>
  </si>
  <si>
    <t>1856</t>
  </si>
  <si>
    <t>Røst</t>
  </si>
  <si>
    <t>1857</t>
  </si>
  <si>
    <t>Værøy</t>
  </si>
  <si>
    <t>1859</t>
  </si>
  <si>
    <t>Flakstad</t>
  </si>
  <si>
    <t>1860</t>
  </si>
  <si>
    <t>Vestvågøy</t>
  </si>
  <si>
    <t>1865</t>
  </si>
  <si>
    <t>Vågan</t>
  </si>
  <si>
    <t>1866</t>
  </si>
  <si>
    <t>Hadsel</t>
  </si>
  <si>
    <t>1867</t>
  </si>
  <si>
    <t>Bø (Nordland)</t>
  </si>
  <si>
    <t>1868</t>
  </si>
  <si>
    <t>Øksnes</t>
  </si>
  <si>
    <t>1870</t>
  </si>
  <si>
    <t>Sortland - Suortá</t>
  </si>
  <si>
    <t>1871</t>
  </si>
  <si>
    <t>Andøy</t>
  </si>
  <si>
    <t>1874</t>
  </si>
  <si>
    <t>Moskenes</t>
  </si>
  <si>
    <t>1902</t>
  </si>
  <si>
    <t>Tromsø</t>
  </si>
  <si>
    <t>1903</t>
  </si>
  <si>
    <t>Harstad - Hárstták</t>
  </si>
  <si>
    <t>1911</t>
  </si>
  <si>
    <t>Kvæfjord</t>
  </si>
  <si>
    <t>1913</t>
  </si>
  <si>
    <t>Skånland</t>
  </si>
  <si>
    <t>1917</t>
  </si>
  <si>
    <t>Ibestad</t>
  </si>
  <si>
    <t>1919</t>
  </si>
  <si>
    <t>Gratangen</t>
  </si>
  <si>
    <t>1920</t>
  </si>
  <si>
    <t>Loabák - Lavangen</t>
  </si>
  <si>
    <t>1922</t>
  </si>
  <si>
    <t>Bardu</t>
  </si>
  <si>
    <t>1923</t>
  </si>
  <si>
    <t>Salangen</t>
  </si>
  <si>
    <t>1924</t>
  </si>
  <si>
    <t>Målselv</t>
  </si>
  <si>
    <t>1925</t>
  </si>
  <si>
    <t>Sørreisa</t>
  </si>
  <si>
    <t>1926</t>
  </si>
  <si>
    <t>Dyrøy</t>
  </si>
  <si>
    <t>1927</t>
  </si>
  <si>
    <t>Tranøy</t>
  </si>
  <si>
    <t>1928</t>
  </si>
  <si>
    <t>Torsken</t>
  </si>
  <si>
    <t>1929</t>
  </si>
  <si>
    <t>Berg</t>
  </si>
  <si>
    <t>1931</t>
  </si>
  <si>
    <t>Lenvik</t>
  </si>
  <si>
    <t>1933</t>
  </si>
  <si>
    <t>Balsfjord</t>
  </si>
  <si>
    <t>1936</t>
  </si>
  <si>
    <t>Karlsøy</t>
  </si>
  <si>
    <t>1938</t>
  </si>
  <si>
    <t>Lyngen</t>
  </si>
  <si>
    <t>1939</t>
  </si>
  <si>
    <t>Storfjord - Omasvuotna - Omasvuono</t>
  </si>
  <si>
    <t>1940</t>
  </si>
  <si>
    <t>Gáivuotna - Kåfjord - Kaivuono</t>
  </si>
  <si>
    <t>1941</t>
  </si>
  <si>
    <t>Skjervøy</t>
  </si>
  <si>
    <t>1942</t>
  </si>
  <si>
    <t>Nordreisa - Ráisa - Raisi</t>
  </si>
  <si>
    <t>1943</t>
  </si>
  <si>
    <t>Kvænangen</t>
  </si>
  <si>
    <t>2002</t>
  </si>
  <si>
    <t>Vardø</t>
  </si>
  <si>
    <t>2003</t>
  </si>
  <si>
    <t>Vadsø</t>
  </si>
  <si>
    <t>2004</t>
  </si>
  <si>
    <t>Hammerfest</t>
  </si>
  <si>
    <t>2011</t>
  </si>
  <si>
    <t>Guovdageaidnu - Kautokeino</t>
  </si>
  <si>
    <t>2012</t>
  </si>
  <si>
    <t>Alta</t>
  </si>
  <si>
    <t>2014</t>
  </si>
  <si>
    <t>Loppa</t>
  </si>
  <si>
    <t>2015</t>
  </si>
  <si>
    <t>Hasvik</t>
  </si>
  <si>
    <t>2017</t>
  </si>
  <si>
    <t>Kvalsund</t>
  </si>
  <si>
    <t>2018</t>
  </si>
  <si>
    <t>Måsøy</t>
  </si>
  <si>
    <t>Nordkapp</t>
  </si>
  <si>
    <t>2020</t>
  </si>
  <si>
    <t>Porsanger - Porsángu - Porsanki</t>
  </si>
  <si>
    <t>2021</t>
  </si>
  <si>
    <t>Kárásjohka - Karasjok</t>
  </si>
  <si>
    <t>2022</t>
  </si>
  <si>
    <t>Lebesby</t>
  </si>
  <si>
    <t>2023</t>
  </si>
  <si>
    <t>Gamvik</t>
  </si>
  <si>
    <t>2024</t>
  </si>
  <si>
    <t>Berlevåg</t>
  </si>
  <si>
    <t>2025</t>
  </si>
  <si>
    <t>Deatnu - Tana</t>
  </si>
  <si>
    <t>2027</t>
  </si>
  <si>
    <t>Unjárga - Nesseby</t>
  </si>
  <si>
    <t>2028</t>
  </si>
  <si>
    <t>Båtsfjord</t>
  </si>
  <si>
    <t>2030</t>
  </si>
  <si>
    <t>Sør-Varanger</t>
  </si>
  <si>
    <t>komm_navn</t>
  </si>
  <si>
    <t>komm_nr</t>
  </si>
  <si>
    <t>personer_2019</t>
  </si>
  <si>
    <t>tilstand_før</t>
  </si>
  <si>
    <t>tilstand_etter</t>
  </si>
  <si>
    <t>Areal (1000 m2)</t>
  </si>
  <si>
    <t>Kilde: SSB (2020) tabell 07459: Befolkning, etter region, statistikkvariabel og år</t>
  </si>
  <si>
    <t>Karbonøytrale drivstoff</t>
  </si>
  <si>
    <t>kg/enhet</t>
  </si>
  <si>
    <t>Karbonnøytrale*</t>
  </si>
  <si>
    <t xml:space="preserve">Karbonnøytrale </t>
  </si>
  <si>
    <t>GJ/kg</t>
  </si>
  <si>
    <t>Beregning Karbonnøytrale</t>
  </si>
  <si>
    <t>MJ/enhet</t>
  </si>
  <si>
    <t>DNV GL og Menon (2020)</t>
  </si>
  <si>
    <t xml:space="preserve">Drivstoffpriser og drivstoffmiks fra DNV GL i 2018-kroner. Se kilde: D06 </t>
  </si>
  <si>
    <t xml:space="preserve">D06 </t>
  </si>
  <si>
    <t>Forutsetninger fra Sitma 2013 tidskostnader</t>
  </si>
  <si>
    <t>Drivstofforutsetninger DNV GL FRAM3_0</t>
  </si>
  <si>
    <t>Oppdaterte drivstoffforutsetninger</t>
  </si>
  <si>
    <t>Risikoberegninger DNV</t>
  </si>
  <si>
    <t>Antall ulykker med omkomne i norske farvann fra og med år 1981 til og med år 2017. Kilde: D12</t>
  </si>
  <si>
    <t>Enhetskostnad reparasjon ved kollisjon i 1000-kroner ved grunnstøt i 2013-kroner. Kilde: D09</t>
  </si>
  <si>
    <t>Enhetskostnad reparasjon ved grunnstøting i 1000-kroner ved kollisjon i 2013-kroner. Kilde: D09</t>
  </si>
  <si>
    <t>Timer ute av drift ved grunnstøting per skipstype og lengde. Kilde: D09</t>
  </si>
  <si>
    <t>Timer ute av drift ved kollisjon per skipstype og lengde. Kilde: D11 oppdaterte kalkpriser og tid ute av drift</t>
  </si>
  <si>
    <t>Input til beregninger. D12</t>
  </si>
  <si>
    <t>Årlige vedlikeholdskostnader per enhet. Kilde: D15</t>
  </si>
  <si>
    <t>Tettheter. Kilde: D16</t>
  </si>
  <si>
    <t>SFOC. Kilde: D16</t>
  </si>
  <si>
    <t>Kilde: D19</t>
  </si>
  <si>
    <t>D10</t>
  </si>
  <si>
    <t>Propel skadekostnader kontaktskade</t>
  </si>
  <si>
    <t>Propel (2018)</t>
  </si>
  <si>
    <t>Oppdaterte kalkpriser og tid ute av drift grunnstøting og kollisjon</t>
  </si>
  <si>
    <t>Verdsettingsfaktorer ved oljeutslipp</t>
  </si>
  <si>
    <t>D15</t>
  </si>
  <si>
    <t>D16</t>
  </si>
  <si>
    <t>D18</t>
  </si>
  <si>
    <t>D19</t>
  </si>
  <si>
    <t>Verdsetting av sedimenter</t>
  </si>
  <si>
    <t>Deflator21</t>
  </si>
  <si>
    <t>D23</t>
  </si>
  <si>
    <t>mmsi</t>
  </si>
  <si>
    <t>vekt</t>
  </si>
  <si>
    <t>dwt</t>
  </si>
  <si>
    <t>engine_kw_total</t>
  </si>
  <si>
    <t>grosstonnage</t>
  </si>
  <si>
    <t>skipslengde</t>
  </si>
  <si>
    <t>speed</t>
  </si>
  <si>
    <t>year_built</t>
  </si>
  <si>
    <t>Break bulk</t>
  </si>
  <si>
    <t>Dry bulk</t>
  </si>
  <si>
    <t>Totalt uten forsikring i 2021-kroner</t>
  </si>
  <si>
    <t>Deflator 2021-kroner. Brukes for å justere tidskostnader</t>
  </si>
  <si>
    <t>Betegnelse</t>
  </si>
  <si>
    <t>CBM</t>
  </si>
  <si>
    <t>Container lo/lo 9000 dwt</t>
  </si>
  <si>
    <t>Container lo/lo 12000 dwt</t>
  </si>
  <si>
    <t>Container lo/lo 21000 dwt</t>
  </si>
  <si>
    <t>Break bulk lolo, 1000dwt</t>
  </si>
  <si>
    <t>Break bulk lolo, 3200dwt</t>
  </si>
  <si>
    <t>Break bulk lolo,, 5000 dwt</t>
  </si>
  <si>
    <t>Break bulk lolo, 8500 dwt</t>
  </si>
  <si>
    <t>Break bulk lolo, 15000 dwt</t>
  </si>
  <si>
    <t>Break bulk lolo, 40000 dwt</t>
  </si>
  <si>
    <t>Dry bulk 2500 dwt</t>
  </si>
  <si>
    <t>Dry bulk 6200 dwt</t>
  </si>
  <si>
    <t>Dry bulk 26000 dwt</t>
  </si>
  <si>
    <t>Dry bulk 40000 dwt</t>
  </si>
  <si>
    <t>Dry bulk 60000 dwt</t>
  </si>
  <si>
    <t>Dry bulk 80000 dwt</t>
  </si>
  <si>
    <t>Ro/ro (cargo) 10070 dwt</t>
  </si>
  <si>
    <t>Ro/ro (cargo) 15990 dwt</t>
  </si>
  <si>
    <t>GC (coastal sideport) 1250 dwt</t>
  </si>
  <si>
    <t>GC (coastal sideport) 2530 dwt</t>
  </si>
  <si>
    <t>CC coastal, LNG drevet 5000 dwt</t>
  </si>
  <si>
    <t>Tanker vessel 2500 dwt</t>
  </si>
  <si>
    <t>Tanker vessel 6500 dwt</t>
  </si>
  <si>
    <t>Tanker vessel 40000 dwt</t>
  </si>
  <si>
    <t>Tanker vessel 73000 dwt</t>
  </si>
  <si>
    <t>Tanker vessel 110000 dwt</t>
  </si>
  <si>
    <t>Tanker vessel 160000dwt</t>
  </si>
  <si>
    <t>skipstype søke</t>
  </si>
  <si>
    <t>Forsikringsandel</t>
  </si>
  <si>
    <t>Kroner per time eks. forsikring</t>
  </si>
  <si>
    <t>Kroner per time inkl. forsikring</t>
  </si>
  <si>
    <t>Søkekolonne</t>
  </si>
  <si>
    <t>roro/stykkgods</t>
  </si>
  <si>
    <t>cruise/passasjer</t>
  </si>
  <si>
    <t>1.0237*BT+2660.1</t>
  </si>
  <si>
    <t>Supply skip offshore 4000 dwt (total)</t>
  </si>
  <si>
    <t>2,076*BT+414,01</t>
  </si>
  <si>
    <t>(dwt/4000)*17752</t>
  </si>
  <si>
    <t>Tidskostnader 2021-kroner</t>
  </si>
  <si>
    <t>0.011*dwt+4269</t>
  </si>
  <si>
    <t>0.0823* dwt + 2161,3</t>
  </si>
  <si>
    <t>0.1001*gasskap + 3969,4</t>
  </si>
  <si>
    <t>801,34*ln(dwt)-5430,3</t>
  </si>
  <si>
    <t>1038,2*ln(dwt)-7429,2</t>
  </si>
  <si>
    <t>0,0681*dwt+2235,7</t>
  </si>
  <si>
    <t>(dwt/4000)*3994</t>
  </si>
  <si>
    <t>12*lengde</t>
  </si>
  <si>
    <t>65*lengde - 684</t>
  </si>
  <si>
    <t>60*lengde -560</t>
  </si>
  <si>
    <t>Beregning karbonnøytrale. Kilde: D16</t>
  </si>
  <si>
    <t>Kalkulasjonspriser for lokale utslipp i 2016-kroner. Kilde: D05</t>
  </si>
  <si>
    <t>Kalkulasjonspriser. Kilde: D13</t>
  </si>
  <si>
    <t>Utslipp av olje - Kalkulasjonspriser. Kilde: D05</t>
  </si>
  <si>
    <t>Skipstype. Kilde: D09</t>
  </si>
  <si>
    <t>Skipstype. Kilde: D10</t>
  </si>
  <si>
    <t>Vekter fra 2015-2019 fra AIS-data</t>
  </si>
  <si>
    <t>Andel av karonnøytrale. Kilde: D16</t>
  </si>
  <si>
    <t>Tidskostnader. Kilde: Grønland (D04). Kroneverdi 2012</t>
  </si>
  <si>
    <t>Tidskostnader  i 2021-kroner. Kilde: D24 TØI</t>
  </si>
  <si>
    <t>Kostnader for slepebåter i 2018-kroner. Kilde: D25</t>
  </si>
  <si>
    <t xml:space="preserve">Datainnsamling tidsavhengige kostnader. </t>
  </si>
  <si>
    <t>D01, D02, D03</t>
  </si>
  <si>
    <t>D26</t>
  </si>
  <si>
    <t>Svalbard</t>
  </si>
  <si>
    <t>CO2-hoved</t>
  </si>
  <si>
    <t>CO2-lav</t>
  </si>
  <si>
    <t>CO2-høy</t>
  </si>
  <si>
    <t>Deflator22</t>
  </si>
  <si>
    <t>D28</t>
  </si>
  <si>
    <t>NB! Betyr at nyttevirkninger begynner fra og med 2029</t>
  </si>
  <si>
    <t>Deflator24</t>
  </si>
  <si>
    <t>Deflator25</t>
  </si>
  <si>
    <t>https://www.ssb.no/nasjonalregnskap-og-konjunkturer/konjunkturer/statistikk/konjunkturtendensene</t>
  </si>
  <si>
    <t>risk_norwegian_main_vessel_category_id</t>
  </si>
  <si>
    <t>risk_norwegian_main_vessel_category_name</t>
  </si>
  <si>
    <t>count</t>
  </si>
  <si>
    <t>Total_per_aisyrisk_gruppe</t>
  </si>
  <si>
    <t>Vekt</t>
  </si>
  <si>
    <t>Gas tankers</t>
  </si>
  <si>
    <t>Bulk carriers</t>
  </si>
  <si>
    <t>General cargo ships</t>
  </si>
  <si>
    <t>Container ships</t>
  </si>
  <si>
    <t>Ro-Ro cargo ships</t>
  </si>
  <si>
    <t>Refrigerated cargo ships</t>
  </si>
  <si>
    <t>Offshore supply ships</t>
  </si>
  <si>
    <t>Other service offshore vessels</t>
  </si>
  <si>
    <t>Other activities</t>
  </si>
  <si>
    <t>Fishing vessels</t>
  </si>
  <si>
    <t>Crude oil tankers</t>
  </si>
  <si>
    <t>Oil product tankers</t>
  </si>
  <si>
    <t>Chemical tankers</t>
  </si>
  <si>
    <t>Cruise ships</t>
  </si>
  <si>
    <t>Passenger ships</t>
  </si>
  <si>
    <t>gt_gruppe_id</t>
  </si>
  <si>
    <t>1</t>
  </si>
  <si>
    <t>2</t>
  </si>
  <si>
    <t>3</t>
  </si>
  <si>
    <t>4</t>
  </si>
  <si>
    <t>5</t>
  </si>
  <si>
    <t>6</t>
  </si>
  <si>
    <t>7</t>
  </si>
  <si>
    <t>Drivstofftype kategori 1</t>
  </si>
  <si>
    <t>Drivstofftype kategori 2</t>
  </si>
  <si>
    <t>Modus</t>
  </si>
  <si>
    <t>0-30 m</t>
  </si>
  <si>
    <t>30-70 m</t>
  </si>
  <si>
    <t>70-100 m</t>
  </si>
  <si>
    <t>100-150 m</t>
  </si>
  <si>
    <t>150-200 m</t>
  </si>
  <si>
    <t>200-250 m</t>
  </si>
  <si>
    <t>250-300 m</t>
  </si>
  <si>
    <t>300 m -</t>
  </si>
  <si>
    <t>Drivstoffmiks fra DNV GL. Kilde: D27</t>
  </si>
  <si>
    <t>Konvensjonell</t>
  </si>
  <si>
    <t>Seilas</t>
  </si>
  <si>
    <t>NØS</t>
  </si>
  <si>
    <t>Territorial</t>
  </si>
  <si>
    <t>Havn</t>
  </si>
  <si>
    <t>Strøm</t>
  </si>
  <si>
    <t>Hydrogenbasert</t>
  </si>
  <si>
    <t>Biodrivstoff</t>
  </si>
  <si>
    <t>HVO</t>
  </si>
  <si>
    <t>Herfra og ut er prisene konstante i tråd med epost fra Linnestad</t>
  </si>
  <si>
    <t>Deflator23</t>
  </si>
  <si>
    <t>Utslipp</t>
  </si>
  <si>
    <t xml:space="preserve">Kr per tonn </t>
  </si>
  <si>
    <t>BNP per innbygger - løpende priser</t>
  </si>
  <si>
    <t>Vekst - løpende priser</t>
  </si>
  <si>
    <t>Vekst - i kpi</t>
  </si>
  <si>
    <t>BNP per innbygger. Kilde: https://www.ssb.no/statbank/table/09842/  og SSB tabell 09842 (metode fra DFØ. Sjekk: https://dfo.no/fagomrader/utredning-og-analyse-av-statlige-tiltak/samfunnsokonomiske-analyser/verdien-av-et-statistisk-liv-vsl)</t>
  </si>
  <si>
    <t>Vekst i BNP per innbygger dekomponert for KPI-vekst</t>
  </si>
  <si>
    <t>2012-kroner, D03</t>
  </si>
  <si>
    <t>Vekst - vekst i bnp per innbygger utover KPI-vekst</t>
  </si>
  <si>
    <t>NB! I tråd med føringer fra Kystverket (D30) skal stykkgods/roro ha lineær linefit. Tidligere var dett en LN-funksjon</t>
  </si>
  <si>
    <t>NB! I tråd med føringer fra Kystverket (D30) skal bulkskip ha linefær linefit. I tidligere versjoner var dette en LN-funksjon</t>
  </si>
  <si>
    <t>Kostnader for fiskebåter i 2021-kroner. Kilde: D30</t>
  </si>
  <si>
    <t>Kostnader for fiskeribåter i 2019-kroner. Kilde: D24 Oppdatering av kalkulasjonspriser og enhetskostnader for fiskefartøy - UTKAST Kystverket (2023)</t>
  </si>
  <si>
    <t>Fiskefartøy 0-13</t>
  </si>
  <si>
    <t>Fiskefartøy 12-38</t>
  </si>
  <si>
    <t>Fiskefartøy &gt;28</t>
  </si>
  <si>
    <t>Avrop fra Kystverket i 2018 med forutsetninger</t>
  </si>
  <si>
    <t>D07</t>
  </si>
  <si>
    <t>Fiskerikalkpriser</t>
  </si>
  <si>
    <t>Pedersen (2014)</t>
  </si>
  <si>
    <t>D09 SV Kollisjon og grunnstøting - oppdaterte verdier</t>
  </si>
  <si>
    <t>Lindhjem (2022)</t>
  </si>
  <si>
    <t>Ny CO2-prisbane NTP</t>
  </si>
  <si>
    <t>Kystverket (2022)</t>
  </si>
  <si>
    <t>D24</t>
  </si>
  <si>
    <t>TØI 2021</t>
  </si>
  <si>
    <t>D25</t>
  </si>
  <si>
    <t>SV slepebåter</t>
  </si>
  <si>
    <t>Rundskriv r 109/21</t>
  </si>
  <si>
    <t>Finansdepartementet (2021)</t>
  </si>
  <si>
    <t>Enhetskostnader drift og fornying navobjekter NTP 2022-2033</t>
  </si>
  <si>
    <t>Kystverket</t>
  </si>
  <si>
    <t>DNV</t>
  </si>
  <si>
    <t xml:space="preserve">Tidskostnader </t>
  </si>
  <si>
    <t>Prognose drivstoff</t>
  </si>
  <si>
    <t>Firesetnunger i FRAM 2023</t>
  </si>
  <si>
    <t>Karbonpriser 2023</t>
  </si>
  <si>
    <t>Oppdaterte kalkpriser tidsavhengige kostnader</t>
  </si>
  <si>
    <t>D30</t>
  </si>
  <si>
    <t>D29</t>
  </si>
  <si>
    <t>D27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</si>
</sst>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43" formatCode="_-* #,##0.00_-;\-* #,##0.00_-;_-* &quot;-&quot;??_-;_-@_-"/>
    <numFmt numFmtId="164" formatCode="_-* #,##0.00_-;\-* #,##0.00_-;_-* \-??_-;_-@_-"/>
    <numFmt numFmtId="165" formatCode="#,##0_ ;[Red]\-#,##0\ "/>
    <numFmt numFmtId="166" formatCode="_-* #,##0.0_-;\-* #,##0.0_-;_-* \-??_-;_-@_-"/>
    <numFmt numFmtId="167" formatCode="_-* #,##0.000_-;\-* #,##0.000_-;_-* \-??_-;_-@_-"/>
    <numFmt numFmtId="168" formatCode="_-* #,##0_-;\-* #,##0_-;_-* \-??_-;_-@_-"/>
    <numFmt numFmtId="169" formatCode="#0.0000"/>
    <numFmt numFmtId="170" formatCode="#0.00"/>
    <numFmt numFmtId="171" formatCode="mmmm\ yyyy;@"/>
    <numFmt numFmtId="172" formatCode="0.0000"/>
    <numFmt numFmtId="173" formatCode="_ * #,##0_ ;_ * \-#,##0_ ;_ * \-??_ ;_ @_ "/>
    <numFmt numFmtId="174" formatCode="_-* #,##0.0000_-;\-* #,##0.0000_-;_-* \-??_-;_-@_-"/>
    <numFmt numFmtId="175" formatCode="0.0%"/>
    <numFmt numFmtId="176" formatCode="0.000"/>
    <numFmt numFmtId="177" formatCode="0.0000\ %"/>
    <numFmt numFmtId="178" formatCode="0.0"/>
    <numFmt numFmtId="179" formatCode="_-* #,##0.0000_-;\-* #,##0.0000_-;_-* \-????_-;_-@_-"/>
    <numFmt numFmtId="180" formatCode="0.00000"/>
    <numFmt numFmtId="181" formatCode="_-* #,##0.00000_-;\-* #,##0.00000_-;_-* \-??_-;_-@_-"/>
    <numFmt numFmtId="182" formatCode="0.00000000"/>
    <numFmt numFmtId="183" formatCode="_-* #,##0_-;\-* #,##0_-;_-* &quot;-&quot;??_-;_-@_-"/>
    <numFmt numFmtId="184" formatCode="_ * #,##0_ ;_ * \-#,##0_ ;_ * &quot;-&quot;??_ ;_ @_ "/>
    <numFmt numFmtId="185" formatCode="_-* #,##0.0_-;\-* #,##0.0_-;_-* &quot;-&quot;?_-;_-@_-"/>
    <numFmt numFmtId="186" formatCode="0.0\ %"/>
  </numFmts>
  <fonts count="57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  <charset val="1"/>
    </font>
    <font>
      <b/>
      <sz val="11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i/>
      <sz val="10"/>
      <color rgb="FF000000"/>
      <name val="Calibri"/>
      <family val="2"/>
      <charset val="1"/>
    </font>
    <font>
      <sz val="11"/>
      <color rgb="FFA6B340"/>
      <name val="Calibri"/>
      <family val="2"/>
      <charset val="1"/>
    </font>
    <font>
      <b/>
      <sz val="11"/>
      <color rgb="FFA6B340"/>
      <name val="Calibri"/>
      <family val="2"/>
      <charset val="1"/>
    </font>
    <font>
      <sz val="11"/>
      <name val="Calibri"/>
      <family val="2"/>
      <charset val="1"/>
    </font>
    <font>
      <sz val="8"/>
      <name val="Arial"/>
      <family val="2"/>
      <charset val="1"/>
    </font>
    <font>
      <b/>
      <sz val="18"/>
      <color rgb="FFFFFFFF"/>
      <name val="Calibri"/>
      <family val="2"/>
      <charset val="1"/>
    </font>
    <font>
      <sz val="18"/>
      <color rgb="FF000000"/>
      <name val="Calibri"/>
      <family val="2"/>
      <charset val="1"/>
    </font>
    <font>
      <b/>
      <i/>
      <sz val="10"/>
      <color rgb="FFFFFFFF"/>
      <name val="Calibri"/>
      <family val="2"/>
      <charset val="1"/>
    </font>
    <font>
      <b/>
      <sz val="10"/>
      <color rgb="FFFFFFFF"/>
      <name val="Calibri"/>
      <family val="2"/>
      <charset val="1"/>
    </font>
    <font>
      <b/>
      <sz val="16"/>
      <color rgb="FFFFFFFF"/>
      <name val="Calibri"/>
      <family val="2"/>
      <charset val="1"/>
    </font>
    <font>
      <b/>
      <sz val="16"/>
      <color rgb="FF000000"/>
      <name val="Calibri"/>
      <family val="2"/>
      <charset val="1"/>
    </font>
    <font>
      <b/>
      <sz val="16"/>
      <color rgb="FF808080"/>
      <name val="Calibri"/>
      <family val="2"/>
      <charset val="1"/>
    </font>
    <font>
      <u/>
      <sz val="11"/>
      <color rgb="FF0563C1"/>
      <name val="Calibri"/>
      <family val="2"/>
      <charset val="1"/>
    </font>
    <font>
      <b/>
      <u/>
      <sz val="11"/>
      <color rgb="FFFFFFFF"/>
      <name val="Calibri"/>
      <family val="2"/>
      <charset val="1"/>
    </font>
    <font>
      <b/>
      <sz val="16"/>
      <name val="Calibri"/>
      <family val="2"/>
      <charset val="1"/>
    </font>
    <font>
      <b/>
      <i/>
      <sz val="11"/>
      <color rgb="FF000000"/>
      <name val="Calibri"/>
      <family val="2"/>
      <charset val="1"/>
    </font>
    <font>
      <b/>
      <sz val="9"/>
      <color rgb="FF000000"/>
      <name val="Calibri"/>
      <family val="2"/>
      <charset val="1"/>
    </font>
    <font>
      <sz val="10"/>
      <color rgb="FF000000"/>
      <name val="Times New Roman"/>
      <family val="1"/>
      <charset val="1"/>
    </font>
    <font>
      <b/>
      <sz val="26"/>
      <color rgb="FFFFFFFF"/>
      <name val="Calibri"/>
      <family val="2"/>
      <charset val="1"/>
    </font>
    <font>
      <sz val="26"/>
      <color rgb="FFFFFFFF"/>
      <name val="Calibri"/>
      <family val="2"/>
      <charset val="1"/>
    </font>
    <font>
      <i/>
      <sz val="11"/>
      <color rgb="FF7F7F7F"/>
      <name val="Calibri"/>
      <family val="2"/>
      <charset val="1"/>
    </font>
    <font>
      <i/>
      <sz val="11"/>
      <name val="Calibri"/>
      <family val="2"/>
      <charset val="1"/>
    </font>
    <font>
      <sz val="18"/>
      <color rgb="FFFFFFFF"/>
      <name val="Calibri"/>
      <family val="2"/>
      <charset val="1"/>
    </font>
    <font>
      <b/>
      <sz val="20"/>
      <color rgb="FFFFFFFF"/>
      <name val="Calibri"/>
      <family val="2"/>
      <charset val="1"/>
    </font>
    <font>
      <b/>
      <sz val="22"/>
      <color rgb="FFFFFFFF"/>
      <name val="Calibri"/>
      <family val="2"/>
      <charset val="1"/>
    </font>
    <font>
      <sz val="22"/>
      <color rgb="FF000000"/>
      <name val="Calibri"/>
      <family val="2"/>
      <charset val="1"/>
    </font>
    <font>
      <b/>
      <sz val="12"/>
      <color rgb="FFFFFFFF"/>
      <name val="Calibri"/>
      <family val="2"/>
      <charset val="1"/>
    </font>
    <font>
      <b/>
      <sz val="24"/>
      <color rgb="FFFFFFFF"/>
      <name val="Calibri"/>
      <family val="2"/>
      <charset val="1"/>
    </font>
    <font>
      <sz val="9"/>
      <name val="Calibri"/>
      <family val="2"/>
      <charset val="1"/>
    </font>
    <font>
      <sz val="9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b/>
      <sz val="14"/>
      <color rgb="FFFFFFFF"/>
      <name val="Calibri"/>
      <family val="2"/>
      <charset val="1"/>
    </font>
    <font>
      <sz val="11"/>
      <color rgb="FFFF0000"/>
      <name val="Calibri"/>
      <family val="2"/>
      <charset val="1"/>
    </font>
    <font>
      <sz val="10"/>
      <color rgb="FFFFFFFF"/>
      <name val="Calibri"/>
      <family val="2"/>
      <charset val="1"/>
    </font>
    <font>
      <vertAlign val="subscript"/>
      <sz val="10"/>
      <color rgb="FF000000"/>
      <name val="Calibri"/>
      <family val="2"/>
      <charset val="1"/>
    </font>
    <font>
      <b/>
      <vertAlign val="subscript"/>
      <sz val="10"/>
      <color rgb="FFFFFFFF"/>
      <name val="Calibri"/>
      <family val="2"/>
      <charset val="1"/>
    </font>
    <font>
      <u/>
      <sz val="11"/>
      <name val="Calibri"/>
      <family val="2"/>
      <charset val="1"/>
    </font>
    <font>
      <sz val="11"/>
      <color rgb="FF000000"/>
      <name val="Calibri"/>
      <family val="2"/>
      <charset val="1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sz val="8"/>
      <name val="Calibri"/>
      <family val="2"/>
      <charset val="1"/>
    </font>
    <font>
      <sz val="11"/>
      <color theme="0"/>
      <name val="Calibri"/>
      <family val="2"/>
      <charset val="1"/>
    </font>
    <font>
      <b/>
      <sz val="11"/>
      <color theme="1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charset val="1"/>
    </font>
  </fonts>
  <fills count="20">
    <fill>
      <patternFill patternType="none"/>
    </fill>
    <fill>
      <patternFill patternType="gray125"/>
    </fill>
    <fill>
      <patternFill patternType="solid">
        <fgColor rgb="FF395775"/>
        <bgColor rgb="FF305496"/>
      </patternFill>
    </fill>
    <fill>
      <patternFill patternType="solid">
        <fgColor rgb="FFA6B340"/>
        <bgColor rgb="FF7D8630"/>
      </patternFill>
    </fill>
    <fill>
      <patternFill patternType="solid">
        <fgColor rgb="FF941100"/>
        <bgColor rgb="FF800000"/>
      </patternFill>
    </fill>
    <fill>
      <patternFill patternType="solid">
        <fgColor rgb="FFD2DDE9"/>
        <bgColor rgb="FFD9DAD9"/>
      </patternFill>
    </fill>
    <fill>
      <patternFill patternType="solid">
        <fgColor rgb="FFFFFF99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E6E6E5"/>
        <bgColor rgb="FFD9DAD9"/>
      </patternFill>
    </fill>
    <fill>
      <patternFill patternType="solid">
        <fgColor rgb="FFD9DAD9"/>
        <bgColor rgb="FFD9D9D9"/>
      </patternFill>
    </fill>
    <fill>
      <patternFill patternType="solid">
        <fgColor rgb="FFEE8630"/>
        <bgColor rgb="FFFF8080"/>
      </patternFill>
    </fill>
    <fill>
      <patternFill patternType="solid">
        <fgColor rgb="FF2B4158"/>
        <bgColor rgb="FF1D2C3B"/>
      </patternFill>
    </fill>
    <fill>
      <patternFill patternType="solid">
        <fgColor rgb="FF1D2C3B"/>
        <bgColor rgb="FF2B4158"/>
      </patternFill>
    </fill>
    <fill>
      <patternFill patternType="solid">
        <fgColor rgb="FFFF3300"/>
        <bgColor rgb="FFFF0000"/>
      </patternFill>
    </fill>
    <fill>
      <patternFill patternType="solid">
        <fgColor rgb="FF305496"/>
        <bgColor rgb="FF395775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rgb="FF305496"/>
      </patternFill>
    </fill>
    <fill>
      <patternFill patternType="solid">
        <fgColor theme="8" tint="0.39997558519241921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</borders>
  <cellStyleXfs count="8">
    <xf numFmtId="0" fontId="0" fillId="0" borderId="0"/>
    <xf numFmtId="164" fontId="46" fillId="0" borderId="0" applyBorder="0" applyProtection="0"/>
    <xf numFmtId="9" fontId="46" fillId="0" borderId="0" applyBorder="0" applyProtection="0"/>
    <xf numFmtId="0" fontId="21" fillId="0" borderId="0" applyBorder="0" applyProtection="0"/>
    <xf numFmtId="0" fontId="29" fillId="0" borderId="0" applyBorder="0" applyProtection="0"/>
    <xf numFmtId="0" fontId="3" fillId="0" borderId="0"/>
    <xf numFmtId="0" fontId="1" fillId="0" borderId="0"/>
    <xf numFmtId="0" fontId="54" fillId="0" borderId="0" applyBorder="0"/>
  </cellStyleXfs>
  <cellXfs count="486">
    <xf numFmtId="0" fontId="0" fillId="0" borderId="0" xfId="0"/>
    <xf numFmtId="0" fontId="5" fillId="2" borderId="0" xfId="0" applyFont="1" applyFill="1"/>
    <xf numFmtId="0" fontId="0" fillId="2" borderId="0" xfId="0" applyFill="1"/>
    <xf numFmtId="0" fontId="6" fillId="2" borderId="0" xfId="0" applyFont="1" applyFill="1"/>
    <xf numFmtId="0" fontId="7" fillId="0" borderId="0" xfId="0" applyFont="1"/>
    <xf numFmtId="0" fontId="0" fillId="0" borderId="0" xfId="0" applyAlignment="1">
      <alignment vertical="center"/>
    </xf>
    <xf numFmtId="166" fontId="8" fillId="0" borderId="0" xfId="1" applyNumberFormat="1" applyFont="1" applyBorder="1" applyProtection="1"/>
    <xf numFmtId="0" fontId="0" fillId="0" borderId="0" xfId="0" applyAlignment="1">
      <alignment horizontal="justify" vertical="center"/>
    </xf>
    <xf numFmtId="49" fontId="0" fillId="0" borderId="0" xfId="0" applyNumberFormat="1" applyAlignment="1">
      <alignment vertical="center"/>
    </xf>
    <xf numFmtId="49" fontId="0" fillId="0" borderId="0" xfId="0" applyNumberFormat="1"/>
    <xf numFmtId="167" fontId="0" fillId="0" borderId="0" xfId="1" applyNumberFormat="1" applyFont="1" applyBorder="1" applyProtection="1"/>
    <xf numFmtId="9" fontId="0" fillId="0" borderId="0" xfId="0" applyNumberFormat="1"/>
    <xf numFmtId="10" fontId="0" fillId="0" borderId="0" xfId="0" applyNumberFormat="1"/>
    <xf numFmtId="164" fontId="0" fillId="0" borderId="0" xfId="1" applyFont="1" applyBorder="1" applyProtection="1"/>
    <xf numFmtId="0" fontId="9" fillId="0" borderId="0" xfId="0" applyFont="1" applyAlignment="1">
      <alignment horizontal="justify" vertical="center"/>
    </xf>
    <xf numFmtId="49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2" fontId="0" fillId="0" borderId="0" xfId="0" applyNumberFormat="1"/>
    <xf numFmtId="0" fontId="5" fillId="2" borderId="1" xfId="0" applyFont="1" applyFill="1" applyBorder="1"/>
    <xf numFmtId="0" fontId="5" fillId="2" borderId="2" xfId="0" applyFont="1" applyFill="1" applyBorder="1"/>
    <xf numFmtId="0" fontId="0" fillId="2" borderId="2" xfId="0" applyFill="1" applyBorder="1"/>
    <xf numFmtId="0" fontId="6" fillId="2" borderId="2" xfId="0" applyFont="1" applyFill="1" applyBorder="1"/>
    <xf numFmtId="0" fontId="6" fillId="2" borderId="3" xfId="0" applyFont="1" applyFill="1" applyBorder="1"/>
    <xf numFmtId="0" fontId="7" fillId="0" borderId="4" xfId="0" applyFont="1" applyBorder="1"/>
    <xf numFmtId="0" fontId="7" fillId="0" borderId="5" xfId="0" applyFont="1" applyBorder="1"/>
    <xf numFmtId="0" fontId="0" fillId="0" borderId="4" xfId="0" applyBorder="1"/>
    <xf numFmtId="168" fontId="0" fillId="0" borderId="0" xfId="1" applyNumberFormat="1" applyFont="1" applyBorder="1" applyProtection="1"/>
    <xf numFmtId="0" fontId="0" fillId="0" borderId="5" xfId="0" applyBorder="1"/>
    <xf numFmtId="0" fontId="0" fillId="0" borderId="6" xfId="0" applyBorder="1"/>
    <xf numFmtId="0" fontId="0" fillId="0" borderId="7" xfId="0" applyBorder="1"/>
    <xf numFmtId="164" fontId="0" fillId="0" borderId="0" xfId="0" applyNumberFormat="1"/>
    <xf numFmtId="0" fontId="10" fillId="0" borderId="0" xfId="0" applyFont="1"/>
    <xf numFmtId="0" fontId="11" fillId="0" borderId="0" xfId="0" applyFont="1"/>
    <xf numFmtId="17" fontId="0" fillId="0" borderId="0" xfId="0" applyNumberFormat="1"/>
    <xf numFmtId="0" fontId="0" fillId="0" borderId="0" xfId="0" applyAlignment="1">
      <alignment horizontal="right"/>
    </xf>
    <xf numFmtId="169" fontId="0" fillId="0" borderId="0" xfId="0" applyNumberFormat="1" applyAlignment="1">
      <alignment horizontal="right"/>
    </xf>
    <xf numFmtId="170" fontId="0" fillId="0" borderId="0" xfId="0" applyNumberFormat="1" applyAlignment="1">
      <alignment horizontal="right"/>
    </xf>
    <xf numFmtId="171" fontId="13" fillId="0" borderId="0" xfId="0" applyNumberFormat="1" applyFont="1"/>
    <xf numFmtId="169" fontId="13" fillId="0" borderId="0" xfId="0" applyNumberFormat="1" applyFont="1"/>
    <xf numFmtId="170" fontId="13" fillId="0" borderId="0" xfId="0" applyNumberFormat="1" applyFont="1"/>
    <xf numFmtId="172" fontId="0" fillId="0" borderId="0" xfId="0" applyNumberFormat="1"/>
    <xf numFmtId="0" fontId="14" fillId="2" borderId="0" xfId="0" applyFont="1" applyFill="1"/>
    <xf numFmtId="0" fontId="14" fillId="0" borderId="0" xfId="0" applyFont="1"/>
    <xf numFmtId="0" fontId="15" fillId="0" borderId="0" xfId="0" applyFont="1"/>
    <xf numFmtId="0" fontId="5" fillId="0" borderId="0" xfId="0" applyFont="1" applyAlignment="1">
      <alignment wrapText="1"/>
    </xf>
    <xf numFmtId="168" fontId="0" fillId="0" borderId="0" xfId="0" applyNumberFormat="1"/>
    <xf numFmtId="173" fontId="0" fillId="0" borderId="0" xfId="1" applyNumberFormat="1" applyFont="1" applyBorder="1" applyProtection="1"/>
    <xf numFmtId="0" fontId="16" fillId="2" borderId="0" xfId="0" applyFont="1" applyFill="1" applyAlignment="1">
      <alignment horizontal="justify" vertical="center" wrapText="1"/>
    </xf>
    <xf numFmtId="0" fontId="9" fillId="0" borderId="0" xfId="0" applyFont="1" applyAlignment="1">
      <alignment horizontal="justify" vertical="center" wrapText="1"/>
    </xf>
    <xf numFmtId="0" fontId="4" fillId="0" borderId="0" xfId="0" applyFont="1" applyAlignment="1">
      <alignment horizontal="justify" vertical="center" wrapText="1"/>
    </xf>
    <xf numFmtId="0" fontId="17" fillId="2" borderId="10" xfId="0" applyFont="1" applyFill="1" applyBorder="1" applyAlignment="1">
      <alignment horizontal="justify" vertical="center" wrapText="1"/>
    </xf>
    <xf numFmtId="0" fontId="17" fillId="2" borderId="11" xfId="0" applyFont="1" applyFill="1" applyBorder="1" applyAlignment="1">
      <alignment horizontal="justify" vertical="center" wrapText="1"/>
    </xf>
    <xf numFmtId="0" fontId="9" fillId="0" borderId="12" xfId="0" applyFont="1" applyBorder="1" applyAlignment="1">
      <alignment horizontal="justify" vertical="center" wrapText="1"/>
    </xf>
    <xf numFmtId="0" fontId="4" fillId="0" borderId="13" xfId="0" applyFont="1" applyBorder="1" applyAlignment="1">
      <alignment horizontal="justify" vertical="center" wrapText="1"/>
    </xf>
    <xf numFmtId="0" fontId="17" fillId="2" borderId="0" xfId="0" applyFont="1" applyFill="1" applyAlignment="1">
      <alignment horizontal="justify" vertical="center"/>
    </xf>
    <xf numFmtId="0" fontId="5" fillId="2" borderId="14" xfId="0" applyFont="1" applyFill="1" applyBorder="1"/>
    <xf numFmtId="0" fontId="5" fillId="2" borderId="15" xfId="0" applyFont="1" applyFill="1" applyBorder="1"/>
    <xf numFmtId="49" fontId="5" fillId="2" borderId="16" xfId="0" applyNumberFormat="1" applyFont="1" applyFill="1" applyBorder="1"/>
    <xf numFmtId="0" fontId="5" fillId="2" borderId="16" xfId="0" applyFont="1" applyFill="1" applyBorder="1"/>
    <xf numFmtId="0" fontId="5" fillId="2" borderId="17" xfId="0" applyFont="1" applyFill="1" applyBorder="1"/>
    <xf numFmtId="0" fontId="0" fillId="0" borderId="18" xfId="0" applyBorder="1" applyAlignment="1">
      <alignment horizontal="justify" vertical="center"/>
    </xf>
    <xf numFmtId="0" fontId="0" fillId="0" borderId="18" xfId="0" applyBorder="1"/>
    <xf numFmtId="0" fontId="0" fillId="0" borderId="14" xfId="0" applyBorder="1"/>
    <xf numFmtId="0" fontId="0" fillId="0" borderId="8" xfId="0" applyBorder="1"/>
    <xf numFmtId="0" fontId="17" fillId="2" borderId="1" xfId="0" applyFont="1" applyFill="1" applyBorder="1" applyAlignment="1">
      <alignment horizontal="justify" vertical="center"/>
    </xf>
    <xf numFmtId="0" fontId="17" fillId="2" borderId="2" xfId="0" applyFont="1" applyFill="1" applyBorder="1" applyAlignment="1">
      <alignment horizontal="justify" vertical="center"/>
    </xf>
    <xf numFmtId="0" fontId="0" fillId="3" borderId="7" xfId="0" applyFill="1" applyBorder="1"/>
    <xf numFmtId="0" fontId="5" fillId="2" borderId="19" xfId="0" applyFont="1" applyFill="1" applyBorder="1"/>
    <xf numFmtId="0" fontId="5" fillId="2" borderId="3" xfId="0" applyFont="1" applyFill="1" applyBorder="1"/>
    <xf numFmtId="9" fontId="0" fillId="0" borderId="0" xfId="2" applyFont="1" applyBorder="1" applyProtection="1"/>
    <xf numFmtId="9" fontId="7" fillId="0" borderId="0" xfId="0" applyNumberFormat="1" applyFont="1"/>
    <xf numFmtId="0" fontId="5" fillId="2" borderId="0" xfId="0" applyFont="1" applyFill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8" xfId="0" applyBorder="1" applyAlignment="1">
      <alignment vertical="center"/>
    </xf>
    <xf numFmtId="11" fontId="18" fillId="2" borderId="0" xfId="0" applyNumberFormat="1" applyFont="1" applyFill="1" applyAlignment="1">
      <alignment horizontal="center"/>
    </xf>
    <xf numFmtId="11" fontId="18" fillId="2" borderId="0" xfId="0" applyNumberFormat="1" applyFont="1" applyFill="1" applyAlignment="1">
      <alignment horizontal="left"/>
    </xf>
    <xf numFmtId="0" fontId="18" fillId="2" borderId="10" xfId="0" applyFont="1" applyFill="1" applyBorder="1" applyAlignment="1">
      <alignment horizontal="center"/>
    </xf>
    <xf numFmtId="10" fontId="5" fillId="2" borderId="0" xfId="0" applyNumberFormat="1" applyFont="1" applyFill="1"/>
    <xf numFmtId="0" fontId="18" fillId="2" borderId="0" xfId="0" applyFont="1" applyFill="1" applyAlignment="1">
      <alignment horizontal="center"/>
    </xf>
    <xf numFmtId="11" fontId="19" fillId="0" borderId="0" xfId="0" applyNumberFormat="1" applyFont="1" applyAlignment="1">
      <alignment horizontal="left"/>
    </xf>
    <xf numFmtId="11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11" fontId="20" fillId="0" borderId="0" xfId="0" applyNumberFormat="1" applyFont="1" applyAlignment="1">
      <alignment horizontal="left"/>
    </xf>
    <xf numFmtId="10" fontId="7" fillId="0" borderId="0" xfId="0" applyNumberFormat="1" applyFont="1"/>
    <xf numFmtId="11" fontId="5" fillId="2" borderId="0" xfId="0" applyNumberFormat="1" applyFont="1" applyFill="1" applyAlignment="1">
      <alignment horizontal="left"/>
    </xf>
    <xf numFmtId="11" fontId="22" fillId="2" borderId="0" xfId="3" applyNumberFormat="1" applyFont="1" applyFill="1" applyBorder="1" applyAlignment="1" applyProtection="1">
      <alignment horizontal="left"/>
    </xf>
    <xf numFmtId="11" fontId="19" fillId="2" borderId="0" xfId="0" applyNumberFormat="1" applyFont="1" applyFill="1" applyAlignment="1">
      <alignment horizontal="left"/>
    </xf>
    <xf numFmtId="0" fontId="0" fillId="0" borderId="15" xfId="0" applyBorder="1"/>
    <xf numFmtId="0" fontId="7" fillId="0" borderId="15" xfId="0" applyFont="1" applyBorder="1" applyAlignment="1">
      <alignment horizontal="right" wrapText="1"/>
    </xf>
    <xf numFmtId="0" fontId="7" fillId="0" borderId="16" xfId="0" applyFont="1" applyBorder="1" applyAlignment="1">
      <alignment horizontal="right" wrapText="1"/>
    </xf>
    <xf numFmtId="0" fontId="7" fillId="0" borderId="17" xfId="0" applyFont="1" applyBorder="1" applyAlignment="1">
      <alignment horizontal="right" wrapText="1"/>
    </xf>
    <xf numFmtId="0" fontId="12" fillId="3" borderId="4" xfId="0" applyFont="1" applyFill="1" applyBorder="1"/>
    <xf numFmtId="0" fontId="12" fillId="3" borderId="0" xfId="0" applyFont="1" applyFill="1"/>
    <xf numFmtId="0" fontId="12" fillId="3" borderId="5" xfId="0" applyFont="1" applyFill="1" applyBorder="1"/>
    <xf numFmtId="175" fontId="0" fillId="0" borderId="0" xfId="2" applyNumberFormat="1" applyFont="1" applyBorder="1" applyProtection="1"/>
    <xf numFmtId="164" fontId="0" fillId="0" borderId="5" xfId="1" applyFont="1" applyBorder="1" applyProtection="1"/>
    <xf numFmtId="175" fontId="7" fillId="0" borderId="7" xfId="0" applyNumberFormat="1" applyFont="1" applyBorder="1"/>
    <xf numFmtId="9" fontId="7" fillId="0" borderId="8" xfId="2" applyFont="1" applyBorder="1" applyProtection="1"/>
    <xf numFmtId="0" fontId="0" fillId="0" borderId="20" xfId="0" applyBorder="1"/>
    <xf numFmtId="175" fontId="7" fillId="0" borderId="0" xfId="2" applyNumberFormat="1" applyFont="1" applyBorder="1" applyProtection="1"/>
    <xf numFmtId="0" fontId="21" fillId="0" borderId="0" xfId="3" applyBorder="1" applyProtection="1"/>
    <xf numFmtId="11" fontId="23" fillId="0" borderId="0" xfId="0" applyNumberFormat="1" applyFont="1"/>
    <xf numFmtId="0" fontId="0" fillId="0" borderId="0" xfId="0" applyAlignment="1">
      <alignment wrapText="1"/>
    </xf>
    <xf numFmtId="0" fontId="12" fillId="0" borderId="0" xfId="0" applyFont="1"/>
    <xf numFmtId="0" fontId="0" fillId="0" borderId="19" xfId="0" applyBorder="1"/>
    <xf numFmtId="0" fontId="7" fillId="0" borderId="1" xfId="0" applyFont="1" applyBorder="1" applyAlignment="1">
      <alignment horizontal="right"/>
    </xf>
    <xf numFmtId="0" fontId="7" fillId="0" borderId="2" xfId="0" applyFont="1" applyBorder="1" applyAlignment="1">
      <alignment horizontal="right"/>
    </xf>
    <xf numFmtId="0" fontId="7" fillId="0" borderId="3" xfId="0" applyFont="1" applyBorder="1"/>
    <xf numFmtId="2" fontId="0" fillId="0" borderId="1" xfId="0" applyNumberFormat="1" applyBorder="1"/>
    <xf numFmtId="0" fontId="0" fillId="0" borderId="2" xfId="0" applyBorder="1"/>
    <xf numFmtId="0" fontId="0" fillId="0" borderId="3" xfId="0" applyBorder="1"/>
    <xf numFmtId="11" fontId="7" fillId="0" borderId="18" xfId="0" applyNumberFormat="1" applyFont="1" applyBorder="1" applyAlignment="1">
      <alignment wrapText="1"/>
    </xf>
    <xf numFmtId="0" fontId="7" fillId="0" borderId="4" xfId="0" applyFont="1" applyBorder="1" applyAlignment="1">
      <alignment horizontal="right"/>
    </xf>
    <xf numFmtId="0" fontId="7" fillId="0" borderId="0" xfId="0" applyFont="1" applyAlignment="1">
      <alignment horizontal="right"/>
    </xf>
    <xf numFmtId="0" fontId="7" fillId="0" borderId="5" xfId="0" applyFont="1" applyBorder="1" applyAlignment="1">
      <alignment horizontal="right"/>
    </xf>
    <xf numFmtId="2" fontId="0" fillId="3" borderId="1" xfId="0" applyNumberFormat="1" applyFill="1" applyBorder="1"/>
    <xf numFmtId="2" fontId="0" fillId="3" borderId="2" xfId="0" applyNumberFormat="1" applyFill="1" applyBorder="1"/>
    <xf numFmtId="2" fontId="7" fillId="0" borderId="3" xfId="2" applyNumberFormat="1" applyFont="1" applyBorder="1" applyProtection="1"/>
    <xf numFmtId="2" fontId="0" fillId="0" borderId="2" xfId="0" applyNumberFormat="1" applyBorder="1"/>
    <xf numFmtId="2" fontId="0" fillId="0" borderId="3" xfId="0" applyNumberFormat="1" applyBorder="1"/>
    <xf numFmtId="2" fontId="0" fillId="3" borderId="4" xfId="0" applyNumberFormat="1" applyFill="1" applyBorder="1"/>
    <xf numFmtId="2" fontId="0" fillId="3" borderId="0" xfId="0" applyNumberFormat="1" applyFill="1"/>
    <xf numFmtId="2" fontId="7" fillId="0" borderId="5" xfId="2" applyNumberFormat="1" applyFont="1" applyBorder="1" applyProtection="1"/>
    <xf numFmtId="2" fontId="0" fillId="0" borderId="4" xfId="0" applyNumberFormat="1" applyBorder="1"/>
    <xf numFmtId="2" fontId="0" fillId="0" borderId="5" xfId="0" applyNumberFormat="1" applyBorder="1"/>
    <xf numFmtId="0" fontId="7" fillId="0" borderId="14" xfId="0" applyFont="1" applyBorder="1"/>
    <xf numFmtId="2" fontId="7" fillId="0" borderId="6" xfId="0" applyNumberFormat="1" applyFont="1" applyBorder="1"/>
    <xf numFmtId="2" fontId="7" fillId="0" borderId="7" xfId="0" applyNumberFormat="1" applyFont="1" applyBorder="1"/>
    <xf numFmtId="2" fontId="7" fillId="0" borderId="8" xfId="2" applyNumberFormat="1" applyFont="1" applyBorder="1" applyProtection="1"/>
    <xf numFmtId="2" fontId="0" fillId="0" borderId="6" xfId="0" applyNumberFormat="1" applyBorder="1"/>
    <xf numFmtId="2" fontId="0" fillId="0" borderId="7" xfId="0" applyNumberFormat="1" applyBorder="1"/>
    <xf numFmtId="2" fontId="0" fillId="0" borderId="8" xfId="0" applyNumberFormat="1" applyBorder="1"/>
    <xf numFmtId="0" fontId="24" fillId="0" borderId="14" xfId="0" applyFont="1" applyBorder="1"/>
    <xf numFmtId="2" fontId="7" fillId="0" borderId="8" xfId="0" applyNumberFormat="1" applyFont="1" applyBorder="1"/>
    <xf numFmtId="2" fontId="7" fillId="0" borderId="0" xfId="0" applyNumberFormat="1" applyFont="1"/>
    <xf numFmtId="10" fontId="7" fillId="0" borderId="0" xfId="2" applyNumberFormat="1" applyFont="1" applyBorder="1" applyProtection="1"/>
    <xf numFmtId="11" fontId="18" fillId="2" borderId="0" xfId="0" applyNumberFormat="1" applyFont="1" applyFill="1"/>
    <xf numFmtId="0" fontId="7" fillId="0" borderId="19" xfId="0" applyFont="1" applyBorder="1"/>
    <xf numFmtId="11" fontId="25" fillId="0" borderId="0" xfId="0" applyNumberFormat="1" applyFont="1" applyAlignment="1">
      <alignment wrapText="1"/>
    </xf>
    <xf numFmtId="11" fontId="7" fillId="0" borderId="14" xfId="0" applyNumberFormat="1" applyFont="1" applyBorder="1" applyAlignment="1">
      <alignment wrapText="1"/>
    </xf>
    <xf numFmtId="0" fontId="7" fillId="0" borderId="6" xfId="0" applyFont="1" applyBorder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14" xfId="0" applyFont="1" applyBorder="1" applyAlignment="1">
      <alignment horizontal="right"/>
    </xf>
    <xf numFmtId="11" fontId="7" fillId="0" borderId="0" xfId="0" applyNumberFormat="1" applyFont="1" applyAlignment="1">
      <alignment wrapText="1"/>
    </xf>
    <xf numFmtId="2" fontId="7" fillId="0" borderId="18" xfId="0" applyNumberFormat="1" applyFont="1" applyBorder="1"/>
    <xf numFmtId="176" fontId="7" fillId="0" borderId="0" xfId="2" applyNumberFormat="1" applyFont="1" applyBorder="1" applyProtection="1"/>
    <xf numFmtId="2" fontId="7" fillId="0" borderId="14" xfId="0" applyNumberFormat="1" applyFont="1" applyBorder="1"/>
    <xf numFmtId="0" fontId="7" fillId="0" borderId="15" xfId="0" applyFont="1" applyBorder="1"/>
    <xf numFmtId="11" fontId="7" fillId="0" borderId="15" xfId="0" applyNumberFormat="1" applyFont="1" applyBorder="1"/>
    <xf numFmtId="11" fontId="7" fillId="0" borderId="16" xfId="0" applyNumberFormat="1" applyFont="1" applyBorder="1"/>
    <xf numFmtId="11" fontId="7" fillId="0" borderId="17" xfId="0" applyNumberFormat="1" applyFont="1" applyBorder="1"/>
    <xf numFmtId="176" fontId="0" fillId="0" borderId="0" xfId="0" applyNumberFormat="1"/>
    <xf numFmtId="2" fontId="8" fillId="0" borderId="7" xfId="0" applyNumberFormat="1" applyFont="1" applyBorder="1"/>
    <xf numFmtId="2" fontId="8" fillId="0" borderId="14" xfId="0" applyNumberFormat="1" applyFont="1" applyBorder="1"/>
    <xf numFmtId="0" fontId="24" fillId="0" borderId="0" xfId="0" applyFont="1"/>
    <xf numFmtId="2" fontId="8" fillId="0" borderId="0" xfId="0" applyNumberFormat="1" applyFont="1"/>
    <xf numFmtId="0" fontId="19" fillId="0" borderId="0" xfId="0" applyFont="1"/>
    <xf numFmtId="0" fontId="0" fillId="0" borderId="1" xfId="0" applyBorder="1"/>
    <xf numFmtId="11" fontId="7" fillId="0" borderId="6" xfId="0" applyNumberFormat="1" applyFont="1" applyBorder="1" applyAlignment="1">
      <alignment wrapText="1"/>
    </xf>
    <xf numFmtId="0" fontId="7" fillId="0" borderId="8" xfId="0" applyFont="1" applyBorder="1" applyAlignment="1">
      <alignment horizontal="right"/>
    </xf>
    <xf numFmtId="164" fontId="0" fillId="0" borderId="4" xfId="1" applyFont="1" applyBorder="1" applyProtection="1"/>
    <xf numFmtId="164" fontId="7" fillId="0" borderId="5" xfId="1" applyFont="1" applyBorder="1" applyProtection="1"/>
    <xf numFmtId="164" fontId="7" fillId="0" borderId="15" xfId="1" applyFont="1" applyBorder="1" applyProtection="1"/>
    <xf numFmtId="164" fontId="7" fillId="0" borderId="16" xfId="1" applyFont="1" applyBorder="1" applyProtection="1"/>
    <xf numFmtId="164" fontId="7" fillId="0" borderId="17" xfId="1" applyFont="1" applyBorder="1" applyProtection="1"/>
    <xf numFmtId="164" fontId="6" fillId="2" borderId="0" xfId="1" applyFont="1" applyFill="1" applyBorder="1" applyProtection="1"/>
    <xf numFmtId="164" fontId="7" fillId="0" borderId="1" xfId="1" applyFont="1" applyBorder="1" applyAlignment="1" applyProtection="1">
      <alignment horizontal="right"/>
    </xf>
    <xf numFmtId="164" fontId="7" fillId="0" borderId="2" xfId="1" applyFont="1" applyBorder="1" applyAlignment="1" applyProtection="1">
      <alignment horizontal="right"/>
    </xf>
    <xf numFmtId="164" fontId="7" fillId="0" borderId="3" xfId="1" applyFont="1" applyBorder="1" applyProtection="1"/>
    <xf numFmtId="164" fontId="7" fillId="0" borderId="6" xfId="1" applyFont="1" applyBorder="1" applyAlignment="1" applyProtection="1">
      <alignment horizontal="right"/>
    </xf>
    <xf numFmtId="164" fontId="7" fillId="0" borderId="7" xfId="1" applyFont="1" applyBorder="1" applyAlignment="1" applyProtection="1">
      <alignment horizontal="right"/>
    </xf>
    <xf numFmtId="164" fontId="7" fillId="0" borderId="8" xfId="1" applyFont="1" applyBorder="1" applyAlignment="1" applyProtection="1">
      <alignment horizontal="right"/>
    </xf>
    <xf numFmtId="164" fontId="7" fillId="0" borderId="19" xfId="1" applyFont="1" applyBorder="1" applyProtection="1"/>
    <xf numFmtId="164" fontId="7" fillId="0" borderId="14" xfId="1" applyFont="1" applyBorder="1" applyAlignment="1" applyProtection="1">
      <alignment horizontal="right"/>
    </xf>
    <xf numFmtId="164" fontId="7" fillId="0" borderId="18" xfId="1" applyFont="1" applyBorder="1" applyProtection="1"/>
    <xf numFmtId="0" fontId="26" fillId="3" borderId="0" xfId="0" applyFont="1" applyFill="1" applyAlignment="1">
      <alignment horizontal="right" vertical="center"/>
    </xf>
    <xf numFmtId="3" fontId="4" fillId="3" borderId="0" xfId="0" applyNumberFormat="1" applyFont="1" applyFill="1" applyAlignment="1">
      <alignment horizontal="right" vertical="center"/>
    </xf>
    <xf numFmtId="0" fontId="0" fillId="3" borderId="0" xfId="0" applyFill="1"/>
    <xf numFmtId="3" fontId="4" fillId="4" borderId="0" xfId="0" applyNumberFormat="1" applyFont="1" applyFill="1" applyAlignment="1">
      <alignment horizontal="right" vertical="center"/>
    </xf>
    <xf numFmtId="0" fontId="26" fillId="4" borderId="0" xfId="0" applyFont="1" applyFill="1" applyAlignment="1">
      <alignment horizontal="right" vertical="center"/>
    </xf>
    <xf numFmtId="0" fontId="4" fillId="4" borderId="0" xfId="0" applyFont="1" applyFill="1" applyAlignment="1">
      <alignment horizontal="right" vertical="center"/>
    </xf>
    <xf numFmtId="3" fontId="26" fillId="4" borderId="0" xfId="0" applyNumberFormat="1" applyFont="1" applyFill="1" applyAlignment="1">
      <alignment horizontal="right" vertical="center"/>
    </xf>
    <xf numFmtId="0" fontId="4" fillId="0" borderId="0" xfId="0" applyFont="1" applyAlignment="1">
      <alignment horizontal="justify" vertical="center"/>
    </xf>
    <xf numFmtId="0" fontId="17" fillId="0" borderId="0" xfId="0" applyFont="1" applyAlignment="1">
      <alignment horizontal="justify" vertical="center"/>
    </xf>
    <xf numFmtId="0" fontId="26" fillId="0" borderId="0" xfId="0" applyFont="1"/>
    <xf numFmtId="3" fontId="4" fillId="0" borderId="0" xfId="0" applyNumberFormat="1" applyFont="1" applyAlignment="1">
      <alignment horizontal="justify" vertical="center"/>
    </xf>
    <xf numFmtId="0" fontId="4" fillId="3" borderId="0" xfId="0" applyFont="1" applyFill="1" applyAlignment="1">
      <alignment horizontal="right" vertical="center"/>
    </xf>
    <xf numFmtId="168" fontId="26" fillId="3" borderId="0" xfId="1" applyNumberFormat="1" applyFont="1" applyFill="1" applyBorder="1" applyAlignment="1" applyProtection="1">
      <alignment vertical="center"/>
    </xf>
    <xf numFmtId="168" fontId="4" fillId="3" borderId="0" xfId="1" applyNumberFormat="1" applyFont="1" applyFill="1" applyBorder="1" applyAlignment="1" applyProtection="1">
      <alignment horizontal="justify" vertical="center"/>
    </xf>
    <xf numFmtId="0" fontId="0" fillId="3" borderId="0" xfId="0" applyFill="1" applyAlignment="1">
      <alignment horizontal="right"/>
    </xf>
    <xf numFmtId="0" fontId="4" fillId="3" borderId="7" xfId="0" applyFont="1" applyFill="1" applyBorder="1" applyAlignment="1">
      <alignment horizontal="right" vertical="center"/>
    </xf>
    <xf numFmtId="0" fontId="17" fillId="2" borderId="3" xfId="0" applyFont="1" applyFill="1" applyBorder="1" applyAlignment="1">
      <alignment horizontal="justify" vertical="center"/>
    </xf>
    <xf numFmtId="0" fontId="4" fillId="3" borderId="0" xfId="0" applyFont="1" applyFill="1" applyAlignment="1">
      <alignment horizontal="left" vertical="center"/>
    </xf>
    <xf numFmtId="3" fontId="4" fillId="3" borderId="0" xfId="0" applyNumberFormat="1" applyFont="1" applyFill="1" applyAlignment="1">
      <alignment horizontal="left" vertical="center"/>
    </xf>
    <xf numFmtId="3" fontId="26" fillId="3" borderId="0" xfId="0" applyNumberFormat="1" applyFont="1" applyFill="1" applyAlignment="1">
      <alignment horizontal="right" vertical="center"/>
    </xf>
    <xf numFmtId="0" fontId="26" fillId="4" borderId="7" xfId="0" applyFont="1" applyFill="1" applyBorder="1" applyAlignment="1">
      <alignment horizontal="right" vertical="center"/>
    </xf>
    <xf numFmtId="0" fontId="28" fillId="2" borderId="0" xfId="0" applyFont="1" applyFill="1"/>
    <xf numFmtId="11" fontId="18" fillId="0" borderId="0" xfId="0" applyNumberFormat="1" applyFont="1" applyAlignment="1">
      <alignment wrapText="1"/>
    </xf>
    <xf numFmtId="0" fontId="6" fillId="0" borderId="0" xfId="0" applyFont="1"/>
    <xf numFmtId="0" fontId="7" fillId="0" borderId="4" xfId="3" applyFont="1" applyBorder="1" applyAlignment="1" applyProtection="1">
      <alignment vertical="top"/>
    </xf>
    <xf numFmtId="0" fontId="7" fillId="0" borderId="3" xfId="0" applyFont="1" applyBorder="1" applyAlignment="1">
      <alignment horizontal="right"/>
    </xf>
    <xf numFmtId="0" fontId="7" fillId="0" borderId="0" xfId="0" applyFont="1" applyAlignment="1">
      <alignment horizontal="center"/>
    </xf>
    <xf numFmtId="0" fontId="21" fillId="0" borderId="4" xfId="3" applyBorder="1" applyAlignment="1" applyProtection="1">
      <alignment vertical="top"/>
    </xf>
    <xf numFmtId="9" fontId="12" fillId="3" borderId="1" xfId="2" applyFont="1" applyFill="1" applyBorder="1" applyProtection="1"/>
    <xf numFmtId="9" fontId="12" fillId="3" borderId="2" xfId="2" applyFont="1" applyFill="1" applyBorder="1" applyProtection="1"/>
    <xf numFmtId="9" fontId="12" fillId="3" borderId="3" xfId="2" applyFont="1" applyFill="1" applyBorder="1" applyProtection="1"/>
    <xf numFmtId="176" fontId="12" fillId="0" borderId="0" xfId="0" applyNumberFormat="1" applyFont="1" applyAlignment="1">
      <alignment horizontal="center"/>
    </xf>
    <xf numFmtId="0" fontId="7" fillId="0" borderId="1" xfId="0" applyFont="1" applyBorder="1"/>
    <xf numFmtId="176" fontId="12" fillId="3" borderId="1" xfId="0" applyNumberFormat="1" applyFont="1" applyFill="1" applyBorder="1"/>
    <xf numFmtId="176" fontId="12" fillId="3" borderId="2" xfId="0" applyNumberFormat="1" applyFont="1" applyFill="1" applyBorder="1"/>
    <xf numFmtId="176" fontId="12" fillId="3" borderId="3" xfId="0" applyNumberFormat="1" applyFont="1" applyFill="1" applyBorder="1"/>
    <xf numFmtId="177" fontId="12" fillId="3" borderId="4" xfId="2" applyNumberFormat="1" applyFont="1" applyFill="1" applyBorder="1" applyProtection="1"/>
    <xf numFmtId="177" fontId="12" fillId="3" borderId="0" xfId="2" applyNumberFormat="1" applyFont="1" applyFill="1" applyBorder="1" applyProtection="1"/>
    <xf numFmtId="177" fontId="12" fillId="3" borderId="5" xfId="2" applyNumberFormat="1" applyFont="1" applyFill="1" applyBorder="1" applyProtection="1"/>
    <xf numFmtId="9" fontId="12" fillId="3" borderId="4" xfId="2" applyFont="1" applyFill="1" applyBorder="1" applyProtection="1"/>
    <xf numFmtId="9" fontId="12" fillId="3" borderId="0" xfId="2" applyFont="1" applyFill="1" applyBorder="1" applyProtection="1"/>
    <xf numFmtId="9" fontId="12" fillId="3" borderId="5" xfId="2" applyFont="1" applyFill="1" applyBorder="1" applyProtection="1"/>
    <xf numFmtId="177" fontId="12" fillId="3" borderId="6" xfId="2" applyNumberFormat="1" applyFont="1" applyFill="1" applyBorder="1" applyProtection="1"/>
    <xf numFmtId="177" fontId="12" fillId="3" borderId="7" xfId="2" applyNumberFormat="1" applyFont="1" applyFill="1" applyBorder="1" applyProtection="1"/>
    <xf numFmtId="177" fontId="12" fillId="3" borderId="8" xfId="2" applyNumberFormat="1" applyFont="1" applyFill="1" applyBorder="1" applyProtection="1"/>
    <xf numFmtId="0" fontId="7" fillId="0" borderId="6" xfId="0" applyFont="1" applyBorder="1"/>
    <xf numFmtId="9" fontId="12" fillId="3" borderId="6" xfId="2" applyFont="1" applyFill="1" applyBorder="1" applyProtection="1"/>
    <xf numFmtId="9" fontId="12" fillId="3" borderId="7" xfId="2" applyFont="1" applyFill="1" applyBorder="1" applyProtection="1"/>
    <xf numFmtId="9" fontId="12" fillId="3" borderId="8" xfId="2" applyFont="1" applyFill="1" applyBorder="1" applyProtection="1"/>
    <xf numFmtId="0" fontId="7" fillId="0" borderId="2" xfId="0" applyFont="1" applyBorder="1"/>
    <xf numFmtId="10" fontId="12" fillId="3" borderId="1" xfId="2" applyNumberFormat="1" applyFont="1" applyFill="1" applyBorder="1" applyProtection="1"/>
    <xf numFmtId="10" fontId="12" fillId="3" borderId="4" xfId="2" applyNumberFormat="1" applyFont="1" applyFill="1" applyBorder="1" applyProtection="1"/>
    <xf numFmtId="9" fontId="0" fillId="0" borderId="15" xfId="2" applyFont="1" applyBorder="1" applyProtection="1"/>
    <xf numFmtId="9" fontId="0" fillId="0" borderId="22" xfId="2" applyFont="1" applyBorder="1" applyProtection="1"/>
    <xf numFmtId="9" fontId="0" fillId="0" borderId="17" xfId="2" applyFont="1" applyBorder="1" applyProtection="1"/>
    <xf numFmtId="9" fontId="12" fillId="3" borderId="15" xfId="2" applyFont="1" applyFill="1" applyBorder="1" applyProtection="1"/>
    <xf numFmtId="9" fontId="12" fillId="3" borderId="16" xfId="2" applyFont="1" applyFill="1" applyBorder="1" applyProtection="1"/>
    <xf numFmtId="9" fontId="12" fillId="3" borderId="17" xfId="2" applyFont="1" applyFill="1" applyBorder="1" applyProtection="1"/>
    <xf numFmtId="11" fontId="7" fillId="0" borderId="0" xfId="0" applyNumberFormat="1" applyFont="1"/>
    <xf numFmtId="0" fontId="0" fillId="0" borderId="19" xfId="0" applyBorder="1" applyAlignment="1">
      <alignment horizontal="center"/>
    </xf>
    <xf numFmtId="0" fontId="0" fillId="3" borderId="1" xfId="0" applyFill="1" applyBorder="1" applyAlignment="1">
      <alignment horizontal="right"/>
    </xf>
    <xf numFmtId="0" fontId="0" fillId="3" borderId="2" xfId="0" applyFill="1" applyBorder="1" applyAlignment="1">
      <alignment horizontal="right"/>
    </xf>
    <xf numFmtId="0" fontId="0" fillId="3" borderId="3" xfId="0" applyFill="1" applyBorder="1" applyAlignment="1">
      <alignment horizontal="right"/>
    </xf>
    <xf numFmtId="0" fontId="0" fillId="0" borderId="18" xfId="0" applyBorder="1" applyAlignment="1">
      <alignment horizontal="center"/>
    </xf>
    <xf numFmtId="0" fontId="0" fillId="3" borderId="4" xfId="0" applyFill="1" applyBorder="1" applyAlignment="1">
      <alignment horizontal="right"/>
    </xf>
    <xf numFmtId="0" fontId="0" fillId="3" borderId="5" xfId="0" applyFill="1" applyBorder="1" applyAlignment="1">
      <alignment horizontal="right"/>
    </xf>
    <xf numFmtId="0" fontId="0" fillId="0" borderId="14" xfId="0" applyBorder="1" applyAlignment="1">
      <alignment horizontal="center"/>
    </xf>
    <xf numFmtId="0" fontId="0" fillId="3" borderId="6" xfId="0" applyFill="1" applyBorder="1" applyAlignment="1">
      <alignment horizontal="right"/>
    </xf>
    <xf numFmtId="0" fontId="0" fillId="3" borderId="7" xfId="0" applyFill="1" applyBorder="1" applyAlignment="1">
      <alignment horizontal="right"/>
    </xf>
    <xf numFmtId="0" fontId="0" fillId="3" borderId="8" xfId="0" applyFill="1" applyBorder="1" applyAlignment="1">
      <alignment horizontal="right"/>
    </xf>
    <xf numFmtId="0" fontId="0" fillId="3" borderId="23" xfId="0" applyFill="1" applyBorder="1"/>
    <xf numFmtId="9" fontId="0" fillId="3" borderId="12" xfId="0" applyNumberFormat="1" applyFill="1" applyBorder="1"/>
    <xf numFmtId="0" fontId="6" fillId="2" borderId="2" xfId="0" applyFont="1" applyFill="1" applyBorder="1" applyAlignment="1">
      <alignment horizontal="right"/>
    </xf>
    <xf numFmtId="11" fontId="7" fillId="0" borderId="4" xfId="0" applyNumberFormat="1" applyFont="1" applyBorder="1"/>
    <xf numFmtId="1" fontId="0" fillId="3" borderId="1" xfId="0" applyNumberFormat="1" applyFill="1" applyBorder="1"/>
    <xf numFmtId="1" fontId="0" fillId="3" borderId="2" xfId="0" applyNumberFormat="1" applyFill="1" applyBorder="1"/>
    <xf numFmtId="1" fontId="0" fillId="3" borderId="3" xfId="0" applyNumberFormat="1" applyFill="1" applyBorder="1"/>
    <xf numFmtId="1" fontId="0" fillId="3" borderId="4" xfId="0" applyNumberFormat="1" applyFill="1" applyBorder="1"/>
    <xf numFmtId="1" fontId="0" fillId="3" borderId="0" xfId="0" applyNumberFormat="1" applyFill="1"/>
    <xf numFmtId="1" fontId="0" fillId="3" borderId="5" xfId="0" applyNumberFormat="1" applyFill="1" applyBorder="1"/>
    <xf numFmtId="0" fontId="0" fillId="0" borderId="0" xfId="0" applyAlignment="1">
      <alignment horizontal="left"/>
    </xf>
    <xf numFmtId="178" fontId="0" fillId="0" borderId="0" xfId="0" applyNumberFormat="1"/>
    <xf numFmtId="1" fontId="0" fillId="3" borderId="6" xfId="0" applyNumberFormat="1" applyFill="1" applyBorder="1"/>
    <xf numFmtId="1" fontId="0" fillId="3" borderId="7" xfId="0" applyNumberFormat="1" applyFill="1" applyBorder="1"/>
    <xf numFmtId="1" fontId="0" fillId="3" borderId="8" xfId="0" applyNumberFormat="1" applyFill="1" applyBorder="1"/>
    <xf numFmtId="0" fontId="6" fillId="2" borderId="16" xfId="0" applyFont="1" applyFill="1" applyBorder="1"/>
    <xf numFmtId="0" fontId="6" fillId="2" borderId="17" xfId="0" applyFont="1" applyFill="1" applyBorder="1"/>
    <xf numFmtId="11" fontId="7" fillId="0" borderId="22" xfId="0" applyNumberFormat="1" applyFont="1" applyBorder="1"/>
    <xf numFmtId="0" fontId="7" fillId="0" borderId="16" xfId="0" applyFont="1" applyBorder="1" applyAlignment="1">
      <alignment horizontal="right"/>
    </xf>
    <xf numFmtId="0" fontId="7" fillId="0" borderId="17" xfId="0" applyFont="1" applyBorder="1" applyAlignment="1">
      <alignment horizontal="right"/>
    </xf>
    <xf numFmtId="1" fontId="12" fillId="0" borderId="0" xfId="0" applyNumberFormat="1" applyFont="1" applyAlignment="1">
      <alignment horizontal="right"/>
    </xf>
    <xf numFmtId="1" fontId="12" fillId="0" borderId="5" xfId="0" applyNumberFormat="1" applyFont="1" applyBorder="1" applyAlignment="1">
      <alignment horizontal="right"/>
    </xf>
    <xf numFmtId="179" fontId="0" fillId="0" borderId="0" xfId="0" applyNumberFormat="1"/>
    <xf numFmtId="1" fontId="12" fillId="0" borderId="7" xfId="0" applyNumberFormat="1" applyFont="1" applyBorder="1" applyAlignment="1">
      <alignment horizontal="right"/>
    </xf>
    <xf numFmtId="1" fontId="12" fillId="0" borderId="8" xfId="0" applyNumberFormat="1" applyFont="1" applyBorder="1" applyAlignment="1">
      <alignment horizontal="right"/>
    </xf>
    <xf numFmtId="0" fontId="12" fillId="0" borderId="0" xfId="0" applyFont="1" applyAlignment="1">
      <alignment horizontal="center"/>
    </xf>
    <xf numFmtId="0" fontId="21" fillId="0" borderId="1" xfId="3" applyBorder="1" applyProtection="1"/>
    <xf numFmtId="0" fontId="0" fillId="0" borderId="0" xfId="0" applyAlignment="1">
      <alignment horizontal="center"/>
    </xf>
    <xf numFmtId="0" fontId="21" fillId="0" borderId="19" xfId="3" applyBorder="1" applyProtection="1"/>
    <xf numFmtId="0" fontId="7" fillId="0" borderId="18" xfId="0" applyFont="1" applyBorder="1"/>
    <xf numFmtId="11" fontId="0" fillId="0" borderId="0" xfId="0" applyNumberFormat="1" applyAlignment="1">
      <alignment horizontal="right" wrapText="1"/>
    </xf>
    <xf numFmtId="11" fontId="0" fillId="0" borderId="5" xfId="0" applyNumberFormat="1" applyBorder="1" applyAlignment="1">
      <alignment horizontal="right" wrapText="1"/>
    </xf>
    <xf numFmtId="0" fontId="0" fillId="3" borderId="2" xfId="0" applyFill="1" applyBorder="1"/>
    <xf numFmtId="0" fontId="0" fillId="3" borderId="3" xfId="0" applyFill="1" applyBorder="1"/>
    <xf numFmtId="0" fontId="0" fillId="3" borderId="8" xfId="0" applyFill="1" applyBorder="1"/>
    <xf numFmtId="0" fontId="0" fillId="0" borderId="22" xfId="0" applyBorder="1"/>
    <xf numFmtId="9" fontId="0" fillId="3" borderId="22" xfId="2" applyFont="1" applyFill="1" applyBorder="1" applyProtection="1"/>
    <xf numFmtId="0" fontId="30" fillId="0" borderId="0" xfId="4" applyFont="1" applyBorder="1" applyProtection="1"/>
    <xf numFmtId="0" fontId="29" fillId="0" borderId="0" xfId="4" applyBorder="1" applyProtection="1"/>
    <xf numFmtId="165" fontId="5" fillId="2" borderId="0" xfId="4" applyNumberFormat="1" applyFont="1" applyFill="1"/>
    <xf numFmtId="165" fontId="5" fillId="2" borderId="0" xfId="0" applyNumberFormat="1" applyFont="1" applyFill="1"/>
    <xf numFmtId="165" fontId="5" fillId="2" borderId="0" xfId="0" applyNumberFormat="1" applyFont="1" applyFill="1" applyAlignment="1">
      <alignment horizontal="center"/>
    </xf>
    <xf numFmtId="165" fontId="46" fillId="0" borderId="0" xfId="4" applyNumberFormat="1" applyFont="1"/>
    <xf numFmtId="165" fontId="46" fillId="3" borderId="0" xfId="4" applyNumberFormat="1" applyFont="1" applyFill="1"/>
    <xf numFmtId="165" fontId="6" fillId="2" borderId="0" xfId="0" applyNumberFormat="1" applyFont="1" applyFill="1"/>
    <xf numFmtId="165" fontId="6" fillId="2" borderId="0" xfId="0" applyNumberFormat="1" applyFont="1" applyFill="1" applyAlignment="1">
      <alignment horizontal="center"/>
    </xf>
    <xf numFmtId="9" fontId="0" fillId="3" borderId="0" xfId="2" applyFont="1" applyFill="1" applyBorder="1" applyProtection="1"/>
    <xf numFmtId="0" fontId="14" fillId="4" borderId="0" xfId="0" applyFont="1" applyFill="1"/>
    <xf numFmtId="0" fontId="31" fillId="4" borderId="0" xfId="0" applyFont="1" applyFill="1"/>
    <xf numFmtId="0" fontId="27" fillId="2" borderId="0" xfId="0" applyFont="1" applyFill="1"/>
    <xf numFmtId="0" fontId="7" fillId="0" borderId="7" xfId="0" applyFont="1" applyBorder="1"/>
    <xf numFmtId="11" fontId="19" fillId="0" borderId="7" xfId="0" applyNumberFormat="1" applyFont="1" applyBorder="1" applyAlignment="1">
      <alignment wrapText="1"/>
    </xf>
    <xf numFmtId="168" fontId="7" fillId="0" borderId="0" xfId="1" applyNumberFormat="1" applyFont="1" applyBorder="1" applyProtection="1"/>
    <xf numFmtId="174" fontId="5" fillId="2" borderId="0" xfId="1" applyNumberFormat="1" applyFont="1" applyFill="1" applyBorder="1" applyProtection="1"/>
    <xf numFmtId="0" fontId="32" fillId="2" borderId="0" xfId="0" applyFont="1" applyFill="1"/>
    <xf numFmtId="177" fontId="0" fillId="0" borderId="0" xfId="0" applyNumberFormat="1"/>
    <xf numFmtId="0" fontId="33" fillId="4" borderId="0" xfId="0" applyFont="1" applyFill="1"/>
    <xf numFmtId="0" fontId="34" fillId="4" borderId="0" xfId="0" applyFont="1" applyFill="1"/>
    <xf numFmtId="11" fontId="35" fillId="2" borderId="19" xfId="0" applyNumberFormat="1" applyFont="1" applyFill="1" applyBorder="1" applyAlignment="1">
      <alignment horizontal="right"/>
    </xf>
    <xf numFmtId="0" fontId="35" fillId="2" borderId="3" xfId="0" applyFont="1" applyFill="1" applyBorder="1" applyAlignment="1">
      <alignment horizontal="right"/>
    </xf>
    <xf numFmtId="168" fontId="46" fillId="0" borderId="18" xfId="4" applyNumberFormat="1" applyFont="1" applyBorder="1" applyAlignment="1">
      <alignment horizontal="right"/>
    </xf>
    <xf numFmtId="168" fontId="46" fillId="0" borderId="5" xfId="4" applyNumberFormat="1" applyFont="1" applyBorder="1" applyAlignment="1">
      <alignment horizontal="right"/>
    </xf>
    <xf numFmtId="3" fontId="4" fillId="0" borderId="5" xfId="4" applyNumberFormat="1" applyFont="1" applyBorder="1" applyAlignment="1">
      <alignment horizontal="right"/>
    </xf>
    <xf numFmtId="168" fontId="46" fillId="0" borderId="14" xfId="4" applyNumberFormat="1" applyFont="1" applyBorder="1" applyAlignment="1">
      <alignment horizontal="right"/>
    </xf>
    <xf numFmtId="0" fontId="4" fillId="0" borderId="8" xfId="0" applyFont="1" applyBorder="1" applyAlignment="1">
      <alignment horizontal="right"/>
    </xf>
    <xf numFmtId="168" fontId="46" fillId="0" borderId="0" xfId="4" applyNumberFormat="1" applyFont="1" applyAlignment="1">
      <alignment horizontal="right"/>
    </xf>
    <xf numFmtId="0" fontId="36" fillId="2" borderId="0" xfId="0" applyFont="1" applyFill="1"/>
    <xf numFmtId="0" fontId="35" fillId="2" borderId="0" xfId="0" applyFont="1" applyFill="1"/>
    <xf numFmtId="11" fontId="7" fillId="0" borderId="7" xfId="0" applyNumberFormat="1" applyFont="1" applyBorder="1"/>
    <xf numFmtId="164" fontId="46" fillId="0" borderId="0" xfId="4" applyNumberFormat="1" applyFont="1"/>
    <xf numFmtId="0" fontId="5" fillId="2" borderId="1" xfId="4" applyFont="1" applyFill="1" applyBorder="1"/>
    <xf numFmtId="0" fontId="6" fillId="2" borderId="3" xfId="4" applyFont="1" applyFill="1" applyBorder="1"/>
    <xf numFmtId="0" fontId="5" fillId="2" borderId="2" xfId="4" applyFont="1" applyFill="1" applyBorder="1"/>
    <xf numFmtId="0" fontId="5" fillId="2" borderId="3" xfId="4" applyFont="1" applyFill="1" applyBorder="1"/>
    <xf numFmtId="0" fontId="5" fillId="2" borderId="19" xfId="4" applyFont="1" applyFill="1" applyBorder="1"/>
    <xf numFmtId="0" fontId="7" fillId="0" borderId="4" xfId="4" applyFont="1" applyBorder="1"/>
    <xf numFmtId="0" fontId="7" fillId="0" borderId="0" xfId="4" applyFont="1"/>
    <xf numFmtId="0" fontId="7" fillId="0" borderId="4" xfId="4" applyFont="1" applyBorder="1" applyAlignment="1">
      <alignment horizontal="center"/>
    </xf>
    <xf numFmtId="0" fontId="7" fillId="0" borderId="0" xfId="4" applyFont="1" applyAlignment="1">
      <alignment horizontal="center"/>
    </xf>
    <xf numFmtId="0" fontId="7" fillId="0" borderId="18" xfId="4" applyFont="1" applyBorder="1" applyAlignment="1">
      <alignment horizontal="left"/>
    </xf>
    <xf numFmtId="0" fontId="7" fillId="0" borderId="24" xfId="4" applyFont="1" applyBorder="1"/>
    <xf numFmtId="0" fontId="12" fillId="5" borderId="25" xfId="4" applyFont="1" applyFill="1" applyBorder="1" applyAlignment="1">
      <alignment horizontal="center"/>
    </xf>
    <xf numFmtId="0" fontId="37" fillId="6" borderId="26" xfId="4" applyFont="1" applyFill="1" applyBorder="1" applyAlignment="1">
      <alignment horizontal="center"/>
    </xf>
    <xf numFmtId="0" fontId="37" fillId="6" borderId="25" xfId="4" applyFont="1" applyFill="1" applyBorder="1" applyAlignment="1">
      <alignment horizontal="center"/>
    </xf>
    <xf numFmtId="0" fontId="38" fillId="7" borderId="27" xfId="4" applyFont="1" applyFill="1" applyBorder="1" applyAlignment="1">
      <alignment horizontal="center"/>
    </xf>
    <xf numFmtId="0" fontId="46" fillId="0" borderId="28" xfId="4" applyFont="1" applyBorder="1"/>
    <xf numFmtId="0" fontId="7" fillId="0" borderId="20" xfId="4" applyFont="1" applyBorder="1"/>
    <xf numFmtId="0" fontId="0" fillId="8" borderId="0" xfId="4" applyFont="1" applyFill="1" applyAlignment="1">
      <alignment horizontal="center"/>
    </xf>
    <xf numFmtId="0" fontId="37" fillId="6" borderId="4" xfId="4" applyFont="1" applyFill="1" applyBorder="1" applyAlignment="1">
      <alignment horizontal="center"/>
    </xf>
    <xf numFmtId="0" fontId="37" fillId="6" borderId="0" xfId="4" applyFont="1" applyFill="1" applyAlignment="1">
      <alignment horizontal="center"/>
    </xf>
    <xf numFmtId="0" fontId="38" fillId="7" borderId="0" xfId="4" applyFont="1" applyFill="1" applyAlignment="1">
      <alignment horizontal="center"/>
    </xf>
    <xf numFmtId="0" fontId="38" fillId="7" borderId="5" xfId="4" applyFont="1" applyFill="1" applyBorder="1" applyAlignment="1">
      <alignment horizontal="center"/>
    </xf>
    <xf numFmtId="0" fontId="46" fillId="0" borderId="29" xfId="4" applyFont="1" applyBorder="1"/>
    <xf numFmtId="0" fontId="0" fillId="9" borderId="0" xfId="4" applyFont="1" applyFill="1" applyAlignment="1">
      <alignment horizontal="center"/>
    </xf>
    <xf numFmtId="0" fontId="38" fillId="10" borderId="5" xfId="4" applyFont="1" applyFill="1" applyBorder="1" applyAlignment="1">
      <alignment horizontal="center"/>
    </xf>
    <xf numFmtId="0" fontId="6" fillId="11" borderId="0" xfId="4" applyFont="1" applyFill="1" applyAlignment="1">
      <alignment horizontal="center"/>
    </xf>
    <xf numFmtId="0" fontId="38" fillId="7" borderId="4" xfId="4" applyFont="1" applyFill="1" applyBorder="1" applyAlignment="1">
      <alignment horizontal="center"/>
    </xf>
    <xf numFmtId="0" fontId="38" fillId="10" borderId="0" xfId="4" applyFont="1" applyFill="1" applyAlignment="1">
      <alignment horizontal="center"/>
    </xf>
    <xf numFmtId="0" fontId="7" fillId="0" borderId="30" xfId="4" applyFont="1" applyBorder="1"/>
    <xf numFmtId="0" fontId="6" fillId="12" borderId="9" xfId="4" applyFont="1" applyFill="1" applyBorder="1" applyAlignment="1">
      <alignment horizontal="center"/>
    </xf>
    <xf numFmtId="0" fontId="38" fillId="7" borderId="31" xfId="4" applyFont="1" applyFill="1" applyBorder="1" applyAlignment="1">
      <alignment horizontal="center"/>
    </xf>
    <xf numFmtId="0" fontId="38" fillId="10" borderId="9" xfId="4" applyFont="1" applyFill="1" applyBorder="1" applyAlignment="1">
      <alignment horizontal="center"/>
    </xf>
    <xf numFmtId="0" fontId="38" fillId="13" borderId="32" xfId="4" applyFont="1" applyFill="1" applyBorder="1" applyAlignment="1">
      <alignment horizontal="center"/>
    </xf>
    <xf numFmtId="0" fontId="46" fillId="0" borderId="13" xfId="4" applyFont="1" applyBorder="1"/>
    <xf numFmtId="0" fontId="38" fillId="7" borderId="25" xfId="4" applyFont="1" applyFill="1" applyBorder="1" applyAlignment="1">
      <alignment horizontal="center"/>
    </xf>
    <xf numFmtId="0" fontId="38" fillId="10" borderId="27" xfId="4" applyFont="1" applyFill="1" applyBorder="1" applyAlignment="1">
      <alignment horizontal="center"/>
    </xf>
    <xf numFmtId="0" fontId="38" fillId="13" borderId="5" xfId="4" applyFont="1" applyFill="1" applyBorder="1" applyAlignment="1">
      <alignment horizontal="center"/>
    </xf>
    <xf numFmtId="0" fontId="38" fillId="10" borderId="4" xfId="4" applyFont="1" applyFill="1" applyBorder="1" applyAlignment="1">
      <alignment horizontal="center"/>
    </xf>
    <xf numFmtId="0" fontId="38" fillId="13" borderId="0" xfId="4" applyFont="1" applyFill="1" applyAlignment="1">
      <alignment horizontal="center"/>
    </xf>
    <xf numFmtId="0" fontId="38" fillId="10" borderId="31" xfId="4" applyFont="1" applyFill="1" applyBorder="1" applyAlignment="1">
      <alignment horizontal="center"/>
    </xf>
    <xf numFmtId="0" fontId="38" fillId="13" borderId="9" xfId="4" applyFont="1" applyFill="1" applyBorder="1" applyAlignment="1">
      <alignment horizontal="center"/>
    </xf>
    <xf numFmtId="0" fontId="12" fillId="5" borderId="0" xfId="4" applyFont="1" applyFill="1" applyAlignment="1">
      <alignment horizontal="center"/>
    </xf>
    <xf numFmtId="0" fontId="46" fillId="0" borderId="5" xfId="4" applyFont="1" applyBorder="1"/>
    <xf numFmtId="0" fontId="7" fillId="0" borderId="6" xfId="4" applyFont="1" applyBorder="1"/>
    <xf numFmtId="0" fontId="6" fillId="12" borderId="7" xfId="4" applyFont="1" applyFill="1" applyBorder="1" applyAlignment="1">
      <alignment horizontal="center"/>
    </xf>
    <xf numFmtId="0" fontId="38" fillId="10" borderId="6" xfId="4" applyFont="1" applyFill="1" applyBorder="1" applyAlignment="1">
      <alignment horizontal="center"/>
    </xf>
    <xf numFmtId="0" fontId="38" fillId="13" borderId="7" xfId="4" applyFont="1" applyFill="1" applyBorder="1" applyAlignment="1">
      <alignment horizontal="center"/>
    </xf>
    <xf numFmtId="0" fontId="38" fillId="13" borderId="8" xfId="4" applyFont="1" applyFill="1" applyBorder="1" applyAlignment="1">
      <alignment horizontal="center"/>
    </xf>
    <xf numFmtId="0" fontId="46" fillId="0" borderId="8" xfId="4" applyFont="1" applyBorder="1"/>
    <xf numFmtId="0" fontId="7" fillId="0" borderId="1" xfId="4" applyFont="1" applyBorder="1"/>
    <xf numFmtId="168" fontId="39" fillId="0" borderId="0" xfId="1" applyNumberFormat="1" applyFont="1" applyBorder="1" applyProtection="1"/>
    <xf numFmtId="0" fontId="40" fillId="2" borderId="0" xfId="0" applyFont="1" applyFill="1" applyAlignment="1">
      <alignment horizontal="justify" vertical="center"/>
    </xf>
    <xf numFmtId="0" fontId="5" fillId="0" borderId="0" xfId="0" applyFont="1"/>
    <xf numFmtId="0" fontId="41" fillId="0" borderId="0" xfId="0" applyFont="1"/>
    <xf numFmtId="180" fontId="0" fillId="0" borderId="0" xfId="0" applyNumberFormat="1"/>
    <xf numFmtId="0" fontId="42" fillId="2" borderId="0" xfId="0" applyFont="1" applyFill="1" applyAlignment="1">
      <alignment vertical="center" wrapText="1"/>
    </xf>
    <xf numFmtId="0" fontId="42" fillId="2" borderId="0" xfId="0" applyFont="1" applyFill="1" applyAlignment="1">
      <alignment horizontal="justify" vertical="center" wrapText="1"/>
    </xf>
    <xf numFmtId="181" fontId="0" fillId="0" borderId="0" xfId="0" applyNumberFormat="1"/>
    <xf numFmtId="164" fontId="5" fillId="2" borderId="0" xfId="1" applyFont="1" applyFill="1" applyBorder="1" applyProtection="1"/>
    <xf numFmtId="0" fontId="17" fillId="14" borderId="10" xfId="0" applyFont="1" applyFill="1" applyBorder="1" applyAlignment="1">
      <alignment horizontal="justify" vertical="center" wrapText="1"/>
    </xf>
    <xf numFmtId="0" fontId="17" fillId="14" borderId="11" xfId="0" applyFont="1" applyFill="1" applyBorder="1" applyAlignment="1">
      <alignment horizontal="justify" vertical="center" wrapText="1"/>
    </xf>
    <xf numFmtId="0" fontId="4" fillId="0" borderId="12" xfId="0" applyFont="1" applyBorder="1" applyAlignment="1">
      <alignment horizontal="justify" vertical="center" wrapText="1"/>
    </xf>
    <xf numFmtId="0" fontId="45" fillId="0" borderId="0" xfId="0" applyFont="1"/>
    <xf numFmtId="0" fontId="45" fillId="0" borderId="0" xfId="0" applyFont="1" applyAlignment="1">
      <alignment wrapText="1"/>
    </xf>
    <xf numFmtId="0" fontId="47" fillId="0" borderId="0" xfId="0" applyFont="1"/>
    <xf numFmtId="0" fontId="48" fillId="0" borderId="0" xfId="0" applyFont="1"/>
    <xf numFmtId="49" fontId="7" fillId="0" borderId="0" xfId="1" applyNumberFormat="1" applyFont="1" applyBorder="1" applyProtection="1"/>
    <xf numFmtId="0" fontId="48" fillId="0" borderId="0" xfId="0" applyFont="1" applyAlignment="1">
      <alignment vertical="center"/>
    </xf>
    <xf numFmtId="168" fontId="46" fillId="0" borderId="0" xfId="1" applyNumberFormat="1" applyBorder="1" applyProtection="1"/>
    <xf numFmtId="9" fontId="46" fillId="0" borderId="12" xfId="2" applyBorder="1"/>
    <xf numFmtId="0" fontId="48" fillId="0" borderId="6" xfId="0" applyFont="1" applyBorder="1" applyAlignment="1">
      <alignment vertical="center"/>
    </xf>
    <xf numFmtId="0" fontId="48" fillId="0" borderId="7" xfId="0" applyFont="1" applyBorder="1" applyAlignment="1">
      <alignment horizontal="right" vertical="center"/>
    </xf>
    <xf numFmtId="0" fontId="48" fillId="0" borderId="8" xfId="0" applyFont="1" applyBorder="1" applyAlignment="1">
      <alignment vertical="center"/>
    </xf>
    <xf numFmtId="0" fontId="49" fillId="15" borderId="0" xfId="0" applyFont="1" applyFill="1"/>
    <xf numFmtId="0" fontId="50" fillId="15" borderId="0" xfId="0" applyFont="1" applyFill="1"/>
    <xf numFmtId="0" fontId="12" fillId="0" borderId="0" xfId="0" applyFont="1" applyAlignment="1">
      <alignment wrapText="1"/>
    </xf>
    <xf numFmtId="0" fontId="5" fillId="2" borderId="1" xfId="0" applyFont="1" applyFill="1" applyBorder="1" applyAlignment="1">
      <alignment wrapText="1"/>
    </xf>
    <xf numFmtId="0" fontId="5" fillId="2" borderId="2" xfId="0" applyFont="1" applyFill="1" applyBorder="1" applyAlignment="1">
      <alignment wrapText="1"/>
    </xf>
    <xf numFmtId="168" fontId="0" fillId="0" borderId="4" xfId="1" applyNumberFormat="1" applyFont="1" applyBorder="1" applyProtection="1"/>
    <xf numFmtId="173" fontId="0" fillId="0" borderId="4" xfId="1" applyNumberFormat="1" applyFont="1" applyBorder="1" applyProtection="1"/>
    <xf numFmtId="168" fontId="0" fillId="0" borderId="8" xfId="0" applyNumberFormat="1" applyBorder="1"/>
    <xf numFmtId="0" fontId="5" fillId="2" borderId="15" xfId="0" applyFont="1" applyFill="1" applyBorder="1" applyAlignment="1">
      <alignment wrapText="1"/>
    </xf>
    <xf numFmtId="0" fontId="5" fillId="2" borderId="16" xfId="0" applyFont="1" applyFill="1" applyBorder="1" applyAlignment="1">
      <alignment wrapText="1"/>
    </xf>
    <xf numFmtId="0" fontId="5" fillId="2" borderId="17" xfId="0" applyFont="1" applyFill="1" applyBorder="1" applyAlignment="1">
      <alignment wrapText="1"/>
    </xf>
    <xf numFmtId="0" fontId="52" fillId="16" borderId="0" xfId="0" applyFont="1" applyFill="1"/>
    <xf numFmtId="0" fontId="49" fillId="16" borderId="0" xfId="0" applyFont="1" applyFill="1"/>
    <xf numFmtId="168" fontId="0" fillId="0" borderId="2" xfId="1" applyNumberFormat="1" applyFont="1" applyBorder="1" applyProtection="1"/>
    <xf numFmtId="168" fontId="0" fillId="0" borderId="2" xfId="0" applyNumberFormat="1" applyBorder="1"/>
    <xf numFmtId="168" fontId="0" fillId="0" borderId="7" xfId="1" applyNumberFormat="1" applyFont="1" applyBorder="1" applyProtection="1"/>
    <xf numFmtId="168" fontId="0" fillId="0" borderId="7" xfId="0" applyNumberFormat="1" applyBorder="1"/>
    <xf numFmtId="9" fontId="46" fillId="0" borderId="0" xfId="2"/>
    <xf numFmtId="0" fontId="0" fillId="17" borderId="0" xfId="0" applyFill="1"/>
    <xf numFmtId="184" fontId="0" fillId="17" borderId="0" xfId="1" applyNumberFormat="1" applyFont="1" applyFill="1"/>
    <xf numFmtId="183" fontId="0" fillId="17" borderId="0" xfId="1" applyNumberFormat="1" applyFont="1" applyFill="1"/>
    <xf numFmtId="173" fontId="0" fillId="0" borderId="1" xfId="1" applyNumberFormat="1" applyFont="1" applyBorder="1" applyProtection="1"/>
    <xf numFmtId="173" fontId="0" fillId="0" borderId="6" xfId="1" applyNumberFormat="1" applyFont="1" applyBorder="1" applyProtection="1"/>
    <xf numFmtId="168" fontId="0" fillId="0" borderId="3" xfId="1" applyNumberFormat="1" applyFont="1" applyBorder="1" applyProtection="1"/>
    <xf numFmtId="168" fontId="0" fillId="0" borderId="6" xfId="1" applyNumberFormat="1" applyFont="1" applyBorder="1" applyProtection="1"/>
    <xf numFmtId="168" fontId="0" fillId="0" borderId="8" xfId="1" applyNumberFormat="1" applyFont="1" applyBorder="1" applyProtection="1"/>
    <xf numFmtId="168" fontId="0" fillId="0" borderId="5" xfId="1" applyNumberFormat="1" applyFont="1" applyBorder="1" applyProtection="1"/>
    <xf numFmtId="0" fontId="0" fillId="0" borderId="16" xfId="0" applyBorder="1"/>
    <xf numFmtId="168" fontId="0" fillId="0" borderId="16" xfId="1" applyNumberFormat="1" applyFont="1" applyBorder="1" applyProtection="1"/>
    <xf numFmtId="168" fontId="0" fillId="0" borderId="16" xfId="0" applyNumberFormat="1" applyBorder="1"/>
    <xf numFmtId="168" fontId="0" fillId="0" borderId="5" xfId="0" applyNumberFormat="1" applyBorder="1"/>
    <xf numFmtId="1" fontId="0" fillId="0" borderId="3" xfId="0" applyNumberFormat="1" applyBorder="1"/>
    <xf numFmtId="168" fontId="0" fillId="0" borderId="17" xfId="0" applyNumberFormat="1" applyBorder="1"/>
    <xf numFmtId="0" fontId="53" fillId="0" borderId="0" xfId="0" applyFont="1"/>
    <xf numFmtId="0" fontId="47" fillId="0" borderId="0" xfId="0" applyFont="1" applyAlignment="1">
      <alignment horizontal="center"/>
    </xf>
    <xf numFmtId="0" fontId="47" fillId="0" borderId="0" xfId="0" applyFont="1" applyAlignment="1">
      <alignment horizontal="center" wrapText="1"/>
    </xf>
    <xf numFmtId="0" fontId="5" fillId="18" borderId="0" xfId="0" applyFont="1" applyFill="1"/>
    <xf numFmtId="183" fontId="0" fillId="17" borderId="0" xfId="0" applyNumberFormat="1" applyFill="1"/>
    <xf numFmtId="9" fontId="46" fillId="17" borderId="0" xfId="2" applyFill="1"/>
    <xf numFmtId="168" fontId="46" fillId="0" borderId="0" xfId="1" applyNumberFormat="1"/>
    <xf numFmtId="173" fontId="0" fillId="0" borderId="7" xfId="1" applyNumberFormat="1" applyFont="1" applyBorder="1" applyProtection="1"/>
    <xf numFmtId="173" fontId="0" fillId="0" borderId="2" xfId="1" applyNumberFormat="1" applyFont="1" applyBorder="1" applyProtection="1"/>
    <xf numFmtId="168" fontId="0" fillId="17" borderId="0" xfId="1" applyNumberFormat="1" applyFont="1" applyFill="1" applyBorder="1" applyProtection="1"/>
    <xf numFmtId="0" fontId="47" fillId="0" borderId="22" xfId="5" applyFont="1" applyBorder="1" applyAlignment="1">
      <alignment horizontal="center" vertical="top"/>
    </xf>
    <xf numFmtId="0" fontId="3" fillId="0" borderId="0" xfId="5"/>
    <xf numFmtId="0" fontId="54" fillId="0" borderId="0" xfId="0" applyFont="1"/>
    <xf numFmtId="0" fontId="2" fillId="0" borderId="0" xfId="5" applyFont="1" applyAlignment="1">
      <alignment horizontal="center" vertical="top"/>
    </xf>
    <xf numFmtId="164" fontId="0" fillId="17" borderId="0" xfId="1" applyFont="1" applyFill="1" applyBorder="1" applyProtection="1"/>
    <xf numFmtId="182" fontId="0" fillId="17" borderId="0" xfId="0" applyNumberFormat="1" applyFill="1"/>
    <xf numFmtId="0" fontId="0" fillId="17" borderId="0" xfId="0" applyFill="1" applyAlignment="1">
      <alignment horizontal="right" vertical="center"/>
    </xf>
    <xf numFmtId="0" fontId="0" fillId="17" borderId="7" xfId="0" applyFill="1" applyBorder="1" applyAlignment="1">
      <alignment horizontal="right" vertical="center"/>
    </xf>
    <xf numFmtId="9" fontId="46" fillId="17" borderId="0" xfId="2" applyFill="1" applyBorder="1"/>
    <xf numFmtId="173" fontId="0" fillId="17" borderId="0" xfId="1" applyNumberFormat="1" applyFont="1" applyFill="1" applyBorder="1" applyProtection="1"/>
    <xf numFmtId="0" fontId="0" fillId="17" borderId="7" xfId="0" applyFill="1" applyBorder="1"/>
    <xf numFmtId="1" fontId="0" fillId="17" borderId="0" xfId="0" applyNumberFormat="1" applyFill="1"/>
    <xf numFmtId="0" fontId="0" fillId="17" borderId="0" xfId="0" applyFill="1" applyAlignment="1">
      <alignment vertical="center"/>
    </xf>
    <xf numFmtId="9" fontId="46" fillId="17" borderId="7" xfId="2" applyFill="1" applyBorder="1"/>
    <xf numFmtId="164" fontId="46" fillId="17" borderId="13" xfId="1" applyFill="1" applyBorder="1"/>
    <xf numFmtId="43" fontId="46" fillId="17" borderId="13" xfId="1" applyNumberFormat="1" applyFill="1" applyBorder="1"/>
    <xf numFmtId="9" fontId="0" fillId="17" borderId="0" xfId="0" applyNumberFormat="1" applyFill="1"/>
    <xf numFmtId="174" fontId="0" fillId="17" borderId="0" xfId="1" applyNumberFormat="1" applyFont="1" applyFill="1" applyBorder="1" applyProtection="1"/>
    <xf numFmtId="9" fontId="0" fillId="17" borderId="5" xfId="0" applyNumberFormat="1" applyFill="1" applyBorder="1"/>
    <xf numFmtId="9" fontId="0" fillId="17" borderId="7" xfId="0" applyNumberFormat="1" applyFill="1" applyBorder="1"/>
    <xf numFmtId="9" fontId="0" fillId="17" borderId="8" xfId="0" applyNumberFormat="1" applyFill="1" applyBorder="1"/>
    <xf numFmtId="169" fontId="12" fillId="17" borderId="0" xfId="0" applyNumberFormat="1" applyFont="1" applyFill="1"/>
    <xf numFmtId="166" fontId="8" fillId="17" borderId="0" xfId="1" applyNumberFormat="1" applyFont="1" applyFill="1" applyBorder="1" applyProtection="1"/>
    <xf numFmtId="10" fontId="0" fillId="17" borderId="0" xfId="0" applyNumberFormat="1" applyFill="1"/>
    <xf numFmtId="0" fontId="0" fillId="0" borderId="0" xfId="1" applyNumberFormat="1" applyFont="1" applyBorder="1" applyProtection="1"/>
    <xf numFmtId="0" fontId="0" fillId="0" borderId="0" xfId="0" applyAlignment="1">
      <alignment horizontal="left" vertical="top" wrapText="1"/>
    </xf>
    <xf numFmtId="1" fontId="0" fillId="0" borderId="0" xfId="0" applyNumberFormat="1"/>
    <xf numFmtId="1" fontId="55" fillId="0" borderId="0" xfId="0" applyNumberFormat="1" applyFont="1"/>
    <xf numFmtId="0" fontId="47" fillId="0" borderId="22" xfId="0" applyFont="1" applyBorder="1" applyAlignment="1">
      <alignment horizontal="center" vertical="top"/>
    </xf>
    <xf numFmtId="9" fontId="0" fillId="19" borderId="0" xfId="2" applyFont="1" applyFill="1"/>
    <xf numFmtId="0" fontId="0" fillId="15" borderId="0" xfId="0" applyFill="1"/>
    <xf numFmtId="0" fontId="52" fillId="15" borderId="0" xfId="0" applyFont="1" applyFill="1"/>
    <xf numFmtId="164" fontId="46" fillId="0" borderId="0" xfId="1"/>
    <xf numFmtId="185" fontId="0" fillId="0" borderId="0" xfId="0" applyNumberFormat="1"/>
    <xf numFmtId="167" fontId="46" fillId="0" borderId="0" xfId="1" applyNumberFormat="1"/>
    <xf numFmtId="0" fontId="0" fillId="17" borderId="0" xfId="1" applyNumberFormat="1" applyFont="1" applyFill="1" applyBorder="1" applyProtection="1"/>
    <xf numFmtId="0" fontId="0" fillId="17" borderId="5" xfId="1" applyNumberFormat="1" applyFont="1" applyFill="1" applyBorder="1" applyProtection="1"/>
    <xf numFmtId="1" fontId="55" fillId="17" borderId="0" xfId="0" applyNumberFormat="1" applyFont="1" applyFill="1"/>
    <xf numFmtId="0" fontId="7" fillId="0" borderId="0" xfId="0" applyFont="1" applyBorder="1"/>
    <xf numFmtId="167" fontId="48" fillId="0" borderId="0" xfId="1" applyNumberFormat="1" applyFont="1"/>
    <xf numFmtId="0" fontId="0" fillId="0" borderId="0" xfId="0" applyBorder="1"/>
    <xf numFmtId="0" fontId="0" fillId="17" borderId="0" xfId="0" applyFill="1" applyBorder="1"/>
    <xf numFmtId="3" fontId="0" fillId="17" borderId="0" xfId="0" applyNumberFormat="1" applyFill="1" applyBorder="1"/>
    <xf numFmtId="0" fontId="56" fillId="0" borderId="0" xfId="0" applyFont="1"/>
    <xf numFmtId="167" fontId="0" fillId="0" borderId="7" xfId="0" applyNumberFormat="1" applyBorder="1"/>
    <xf numFmtId="168" fontId="46" fillId="17" borderId="0" xfId="1" applyNumberFormat="1" applyFill="1"/>
    <xf numFmtId="168" fontId="0" fillId="17" borderId="0" xfId="0" applyNumberFormat="1" applyFill="1"/>
    <xf numFmtId="0" fontId="0" fillId="0" borderId="0" xfId="0" applyFill="1"/>
    <xf numFmtId="168" fontId="46" fillId="0" borderId="0" xfId="1" applyNumberFormat="1" applyFill="1"/>
    <xf numFmtId="168" fontId="0" fillId="0" borderId="0" xfId="0" applyNumberFormat="1" applyFill="1"/>
    <xf numFmtId="186" fontId="0" fillId="17" borderId="0" xfId="0" applyNumberFormat="1" applyFill="1"/>
    <xf numFmtId="166" fontId="8" fillId="0" borderId="0" xfId="1" applyNumberFormat="1" applyFont="1" applyFill="1" applyBorder="1" applyProtection="1"/>
    <xf numFmtId="11" fontId="27" fillId="2" borderId="21" xfId="0" applyNumberFormat="1" applyFont="1" applyFill="1" applyBorder="1" applyAlignment="1">
      <alignment wrapText="1"/>
    </xf>
  </cellXfs>
  <cellStyles count="8">
    <cellStyle name="Comma" xfId="1" builtinId="3"/>
    <cellStyle name="Explanatory Text" xfId="4" builtinId="53" customBuiltin="1"/>
    <cellStyle name="Hyperlink" xfId="3" builtinId="8"/>
    <cellStyle name="Normal" xfId="0" builtinId="0"/>
    <cellStyle name="Normal 2" xfId="5" xr:uid="{CC06E5EC-0E46-4516-89A6-52EB360694E6}"/>
    <cellStyle name="Normal 2 2" xfId="6" xr:uid="{AEF5764C-8FFB-4035-AFEF-9CCBD3ACCDAE}"/>
    <cellStyle name="Normal 3" xfId="7" xr:uid="{BAB75670-D4F2-4350-9FA3-EE38E86C92C1}"/>
    <cellStyle name="Percent" xfId="2" builtinId="5"/>
  </cellStyles>
  <dxfs count="135">
    <dxf>
      <fill>
        <patternFill>
          <bgColor rgb="FFD2DDE9"/>
        </patternFill>
      </fill>
    </dxf>
    <dxf>
      <fill>
        <patternFill>
          <bgColor rgb="FFE6E6E5"/>
        </patternFill>
      </fill>
    </dxf>
    <dxf>
      <fill>
        <patternFill>
          <bgColor rgb="FFD9DAD9"/>
        </patternFill>
      </fill>
    </dxf>
    <dxf>
      <font>
        <color rgb="FFFFFFFF"/>
      </font>
      <fill>
        <patternFill>
          <bgColor rgb="FF2B4158"/>
        </patternFill>
      </fill>
    </dxf>
    <dxf>
      <font>
        <color rgb="FFFFFFFF"/>
      </font>
      <fill>
        <patternFill>
          <bgColor rgb="FF60625E"/>
        </patternFill>
      </fill>
    </dxf>
    <dxf>
      <fill>
        <patternFill>
          <bgColor rgb="FFD2DDE9"/>
        </patternFill>
      </fill>
    </dxf>
    <dxf>
      <fill>
        <patternFill>
          <bgColor rgb="FFE6E6E5"/>
        </patternFill>
      </fill>
    </dxf>
    <dxf>
      <fill>
        <patternFill>
          <bgColor rgb="FFD9DAD9"/>
        </patternFill>
      </fill>
    </dxf>
    <dxf>
      <font>
        <color rgb="FFFFFFFF"/>
      </font>
      <fill>
        <patternFill>
          <bgColor rgb="FF2B4158"/>
        </patternFill>
      </fill>
    </dxf>
    <dxf>
      <font>
        <color rgb="FFFFFFFF"/>
      </font>
      <fill>
        <patternFill>
          <bgColor rgb="FF60625E"/>
        </patternFill>
      </fill>
    </dxf>
    <dxf>
      <fill>
        <patternFill>
          <bgColor rgb="FFD2DDE9"/>
        </patternFill>
      </fill>
    </dxf>
    <dxf>
      <fill>
        <patternFill>
          <bgColor rgb="FFE6E6E5"/>
        </patternFill>
      </fill>
    </dxf>
    <dxf>
      <fill>
        <patternFill>
          <bgColor rgb="FFD9DAD9"/>
        </patternFill>
      </fill>
    </dxf>
    <dxf>
      <font>
        <color rgb="FFFFFFFF"/>
      </font>
      <fill>
        <patternFill>
          <bgColor rgb="FF2B4158"/>
        </patternFill>
      </fill>
    </dxf>
    <dxf>
      <font>
        <color rgb="FFFFFFFF"/>
      </font>
      <fill>
        <patternFill>
          <bgColor rgb="FF60625E"/>
        </patternFill>
      </fill>
    </dxf>
    <dxf>
      <fill>
        <patternFill>
          <bgColor rgb="FFD2DDE9"/>
        </patternFill>
      </fill>
    </dxf>
    <dxf>
      <fill>
        <patternFill>
          <bgColor rgb="FFE6E6E5"/>
        </patternFill>
      </fill>
    </dxf>
    <dxf>
      <fill>
        <patternFill>
          <bgColor rgb="FFD9DAD9"/>
        </patternFill>
      </fill>
    </dxf>
    <dxf>
      <font>
        <color rgb="FFFFFFFF"/>
      </font>
      <fill>
        <patternFill>
          <bgColor rgb="FF2B4158"/>
        </patternFill>
      </fill>
    </dxf>
    <dxf>
      <font>
        <color rgb="FFFFFFFF"/>
      </font>
      <fill>
        <patternFill>
          <bgColor rgb="FF60625E"/>
        </patternFill>
      </fill>
    </dxf>
    <dxf>
      <fill>
        <patternFill>
          <bgColor rgb="FFD2DDE9"/>
        </patternFill>
      </fill>
    </dxf>
    <dxf>
      <fill>
        <patternFill>
          <bgColor rgb="FFE6E6E5"/>
        </patternFill>
      </fill>
    </dxf>
    <dxf>
      <fill>
        <patternFill>
          <bgColor rgb="FFD9DAD9"/>
        </patternFill>
      </fill>
    </dxf>
    <dxf>
      <font>
        <color rgb="FFFFFFFF"/>
      </font>
      <fill>
        <patternFill>
          <bgColor rgb="FF2B4158"/>
        </patternFill>
      </fill>
    </dxf>
    <dxf>
      <font>
        <color rgb="FFFFFFFF"/>
      </font>
      <fill>
        <patternFill>
          <bgColor rgb="FF60625E"/>
        </patternFill>
      </fill>
    </dxf>
    <dxf>
      <fill>
        <patternFill>
          <bgColor rgb="FFD2DDE9"/>
        </patternFill>
      </fill>
    </dxf>
    <dxf>
      <fill>
        <patternFill>
          <bgColor rgb="FFE6E6E5"/>
        </patternFill>
      </fill>
    </dxf>
    <dxf>
      <fill>
        <patternFill>
          <bgColor rgb="FFD9DAD9"/>
        </patternFill>
      </fill>
    </dxf>
    <dxf>
      <font>
        <color rgb="FFFFFFFF"/>
      </font>
      <fill>
        <patternFill>
          <bgColor rgb="FF2B4158"/>
        </patternFill>
      </fill>
    </dxf>
    <dxf>
      <font>
        <color rgb="FFFFFFFF"/>
      </font>
      <fill>
        <patternFill>
          <bgColor rgb="FF60625E"/>
        </patternFill>
      </fill>
    </dxf>
    <dxf>
      <fill>
        <patternFill>
          <bgColor rgb="FFD2DDE9"/>
        </patternFill>
      </fill>
    </dxf>
    <dxf>
      <fill>
        <patternFill>
          <bgColor rgb="FFE6E6E5"/>
        </patternFill>
      </fill>
    </dxf>
    <dxf>
      <fill>
        <patternFill>
          <bgColor rgb="FFD9DAD9"/>
        </patternFill>
      </fill>
    </dxf>
    <dxf>
      <font>
        <color rgb="FFFFFFFF"/>
      </font>
      <fill>
        <patternFill>
          <bgColor rgb="FF2B4158"/>
        </patternFill>
      </fill>
    </dxf>
    <dxf>
      <font>
        <color rgb="FFFFFFFF"/>
      </font>
      <fill>
        <patternFill>
          <bgColor rgb="FF60625E"/>
        </patternFill>
      </fill>
    </dxf>
    <dxf>
      <fill>
        <patternFill>
          <bgColor rgb="FFD2DDE9"/>
        </patternFill>
      </fill>
    </dxf>
    <dxf>
      <fill>
        <patternFill>
          <bgColor rgb="FFE6E6E5"/>
        </patternFill>
      </fill>
    </dxf>
    <dxf>
      <fill>
        <patternFill>
          <bgColor rgb="FFD9DAD9"/>
        </patternFill>
      </fill>
    </dxf>
    <dxf>
      <font>
        <color rgb="FFFFFFFF"/>
      </font>
      <fill>
        <patternFill>
          <bgColor rgb="FF2B4158"/>
        </patternFill>
      </fill>
    </dxf>
    <dxf>
      <font>
        <color rgb="FFFFFFFF"/>
      </font>
      <fill>
        <patternFill>
          <bgColor rgb="FF60625E"/>
        </patternFill>
      </fill>
    </dxf>
    <dxf>
      <fill>
        <patternFill>
          <bgColor rgb="FFD2DDE9"/>
        </patternFill>
      </fill>
    </dxf>
    <dxf>
      <fill>
        <patternFill>
          <bgColor rgb="FFE6E6E5"/>
        </patternFill>
      </fill>
    </dxf>
    <dxf>
      <fill>
        <patternFill>
          <bgColor rgb="FFD9DAD9"/>
        </patternFill>
      </fill>
    </dxf>
    <dxf>
      <font>
        <color rgb="FFFFFFFF"/>
      </font>
      <fill>
        <patternFill>
          <bgColor rgb="FF2B4158"/>
        </patternFill>
      </fill>
    </dxf>
    <dxf>
      <font>
        <color rgb="FFFFFFFF"/>
      </font>
      <fill>
        <patternFill>
          <bgColor rgb="FF60625E"/>
        </patternFill>
      </fill>
    </dxf>
    <dxf>
      <fill>
        <patternFill>
          <bgColor rgb="FFD2DDE9"/>
        </patternFill>
      </fill>
    </dxf>
    <dxf>
      <fill>
        <patternFill>
          <bgColor rgb="FFE6E6E5"/>
        </patternFill>
      </fill>
    </dxf>
    <dxf>
      <fill>
        <patternFill>
          <bgColor rgb="FFD9DAD9"/>
        </patternFill>
      </fill>
    </dxf>
    <dxf>
      <font>
        <color rgb="FFFFFFFF"/>
      </font>
      <fill>
        <patternFill>
          <bgColor rgb="FF2B4158"/>
        </patternFill>
      </fill>
    </dxf>
    <dxf>
      <font>
        <color rgb="FFFFFFFF"/>
      </font>
      <fill>
        <patternFill>
          <bgColor rgb="FF60625E"/>
        </patternFill>
      </fill>
    </dxf>
    <dxf>
      <fill>
        <patternFill>
          <bgColor rgb="FFD2DDE9"/>
        </patternFill>
      </fill>
    </dxf>
    <dxf>
      <fill>
        <patternFill>
          <bgColor rgb="FFE6E6E5"/>
        </patternFill>
      </fill>
    </dxf>
    <dxf>
      <fill>
        <patternFill>
          <bgColor rgb="FFD9DAD9"/>
        </patternFill>
      </fill>
    </dxf>
    <dxf>
      <font>
        <color rgb="FFFFFFFF"/>
      </font>
      <fill>
        <patternFill>
          <bgColor rgb="FF2B4158"/>
        </patternFill>
      </fill>
    </dxf>
    <dxf>
      <font>
        <color rgb="FFFFFFFF"/>
      </font>
      <fill>
        <patternFill>
          <bgColor rgb="FF60625E"/>
        </patternFill>
      </fill>
    </dxf>
    <dxf>
      <fill>
        <patternFill>
          <bgColor rgb="FFD2DDE9"/>
        </patternFill>
      </fill>
    </dxf>
    <dxf>
      <fill>
        <patternFill>
          <bgColor rgb="FFE6E6E5"/>
        </patternFill>
      </fill>
    </dxf>
    <dxf>
      <fill>
        <patternFill>
          <bgColor rgb="FFD9DAD9"/>
        </patternFill>
      </fill>
    </dxf>
    <dxf>
      <font>
        <color rgb="FFFFFFFF"/>
      </font>
      <fill>
        <patternFill>
          <bgColor rgb="FF2B4158"/>
        </patternFill>
      </fill>
    </dxf>
    <dxf>
      <font>
        <color rgb="FFFFFFFF"/>
      </font>
      <fill>
        <patternFill>
          <bgColor rgb="FF60625E"/>
        </patternFill>
      </fill>
    </dxf>
    <dxf>
      <fill>
        <patternFill>
          <bgColor rgb="FFD2DDE9"/>
        </patternFill>
      </fill>
    </dxf>
    <dxf>
      <fill>
        <patternFill>
          <bgColor rgb="FFE6E6E5"/>
        </patternFill>
      </fill>
    </dxf>
    <dxf>
      <fill>
        <patternFill>
          <bgColor rgb="FFD9DAD9"/>
        </patternFill>
      </fill>
    </dxf>
    <dxf>
      <font>
        <color rgb="FFFFFFFF"/>
      </font>
      <fill>
        <patternFill>
          <bgColor rgb="FF2B4158"/>
        </patternFill>
      </fill>
    </dxf>
    <dxf>
      <font>
        <color rgb="FFFFFFFF"/>
      </font>
      <fill>
        <patternFill>
          <bgColor rgb="FF60625E"/>
        </patternFill>
      </fill>
    </dxf>
    <dxf>
      <fill>
        <patternFill>
          <bgColor rgb="FFD2DDE9"/>
        </patternFill>
      </fill>
    </dxf>
    <dxf>
      <fill>
        <patternFill>
          <bgColor rgb="FFE6E6E5"/>
        </patternFill>
      </fill>
    </dxf>
    <dxf>
      <fill>
        <patternFill>
          <bgColor rgb="FFD9DAD9"/>
        </patternFill>
      </fill>
    </dxf>
    <dxf>
      <font>
        <color rgb="FFFFFFFF"/>
      </font>
      <fill>
        <patternFill>
          <bgColor rgb="FF2B4158"/>
        </patternFill>
      </fill>
    </dxf>
    <dxf>
      <font>
        <color rgb="FFFFFFFF"/>
      </font>
      <fill>
        <patternFill>
          <bgColor rgb="FF60625E"/>
        </patternFill>
      </fill>
    </dxf>
    <dxf>
      <fill>
        <patternFill>
          <bgColor rgb="FFD2DDE9"/>
        </patternFill>
      </fill>
    </dxf>
    <dxf>
      <fill>
        <patternFill>
          <bgColor rgb="FFE6E6E5"/>
        </patternFill>
      </fill>
    </dxf>
    <dxf>
      <fill>
        <patternFill>
          <bgColor rgb="FFD9DAD9"/>
        </patternFill>
      </fill>
    </dxf>
    <dxf>
      <font>
        <color rgb="FFFFFFFF"/>
      </font>
      <fill>
        <patternFill>
          <bgColor rgb="FF2B4158"/>
        </patternFill>
      </fill>
    </dxf>
    <dxf>
      <font>
        <color rgb="FFFFFFFF"/>
      </font>
      <fill>
        <patternFill>
          <bgColor rgb="FF60625E"/>
        </patternFill>
      </fill>
    </dxf>
    <dxf>
      <fill>
        <patternFill>
          <bgColor rgb="FFD2DDE9"/>
        </patternFill>
      </fill>
    </dxf>
    <dxf>
      <fill>
        <patternFill>
          <bgColor rgb="FFE6E6E5"/>
        </patternFill>
      </fill>
    </dxf>
    <dxf>
      <fill>
        <patternFill>
          <bgColor rgb="FFD9DAD9"/>
        </patternFill>
      </fill>
    </dxf>
    <dxf>
      <font>
        <color rgb="FFFFFFFF"/>
      </font>
      <fill>
        <patternFill>
          <bgColor rgb="FF2B4158"/>
        </patternFill>
      </fill>
    </dxf>
    <dxf>
      <font>
        <color rgb="FFFFFFFF"/>
      </font>
      <fill>
        <patternFill>
          <bgColor rgb="FF60625E"/>
        </patternFill>
      </fill>
    </dxf>
    <dxf>
      <fill>
        <patternFill>
          <bgColor rgb="FFD2DDE9"/>
        </patternFill>
      </fill>
    </dxf>
    <dxf>
      <fill>
        <patternFill>
          <bgColor rgb="FFE6E6E5"/>
        </patternFill>
      </fill>
    </dxf>
    <dxf>
      <fill>
        <patternFill>
          <bgColor rgb="FFD9DAD9"/>
        </patternFill>
      </fill>
    </dxf>
    <dxf>
      <font>
        <color rgb="FFFFFFFF"/>
      </font>
      <fill>
        <patternFill>
          <bgColor rgb="FF2B4158"/>
        </patternFill>
      </fill>
    </dxf>
    <dxf>
      <font>
        <color rgb="FFFFFFFF"/>
      </font>
      <fill>
        <patternFill>
          <bgColor rgb="FF60625E"/>
        </patternFill>
      </fill>
    </dxf>
    <dxf>
      <fill>
        <patternFill>
          <bgColor rgb="FFD2DDE9"/>
        </patternFill>
      </fill>
    </dxf>
    <dxf>
      <fill>
        <patternFill>
          <bgColor rgb="FFE6E6E5"/>
        </patternFill>
      </fill>
    </dxf>
    <dxf>
      <fill>
        <patternFill>
          <bgColor rgb="FFD9DAD9"/>
        </patternFill>
      </fill>
    </dxf>
    <dxf>
      <font>
        <color rgb="FFFFFFFF"/>
      </font>
      <fill>
        <patternFill>
          <bgColor rgb="FF2B4158"/>
        </patternFill>
      </fill>
    </dxf>
    <dxf>
      <font>
        <color rgb="FFFFFFFF"/>
      </font>
      <fill>
        <patternFill>
          <bgColor rgb="FF60625E"/>
        </patternFill>
      </fill>
    </dxf>
    <dxf>
      <fill>
        <patternFill>
          <bgColor rgb="FFD2DDE9"/>
        </patternFill>
      </fill>
    </dxf>
    <dxf>
      <fill>
        <patternFill>
          <bgColor rgb="FFE6E6E5"/>
        </patternFill>
      </fill>
    </dxf>
    <dxf>
      <fill>
        <patternFill>
          <bgColor rgb="FFD9DAD9"/>
        </patternFill>
      </fill>
    </dxf>
    <dxf>
      <font>
        <color rgb="FFFFFFFF"/>
      </font>
      <fill>
        <patternFill>
          <bgColor rgb="FF2B4158"/>
        </patternFill>
      </fill>
    </dxf>
    <dxf>
      <font>
        <color rgb="FFFFFFFF"/>
      </font>
      <fill>
        <patternFill>
          <bgColor rgb="FF60625E"/>
        </patternFill>
      </fill>
    </dxf>
    <dxf>
      <fill>
        <patternFill>
          <bgColor rgb="FFD2DDE9"/>
        </patternFill>
      </fill>
    </dxf>
    <dxf>
      <fill>
        <patternFill>
          <bgColor rgb="FFE6E6E5"/>
        </patternFill>
      </fill>
    </dxf>
    <dxf>
      <fill>
        <patternFill>
          <bgColor rgb="FFD9DAD9"/>
        </patternFill>
      </fill>
    </dxf>
    <dxf>
      <font>
        <color rgb="FFFFFFFF"/>
      </font>
      <fill>
        <patternFill>
          <bgColor rgb="FF2B4158"/>
        </patternFill>
      </fill>
    </dxf>
    <dxf>
      <font>
        <color rgb="FFFFFFFF"/>
      </font>
      <fill>
        <patternFill>
          <bgColor rgb="FF60625E"/>
        </patternFill>
      </fill>
    </dxf>
    <dxf>
      <fill>
        <patternFill>
          <bgColor rgb="FFD2DDE9"/>
        </patternFill>
      </fill>
    </dxf>
    <dxf>
      <fill>
        <patternFill>
          <bgColor rgb="FFE6E6E5"/>
        </patternFill>
      </fill>
    </dxf>
    <dxf>
      <fill>
        <patternFill>
          <bgColor rgb="FFD9DAD9"/>
        </patternFill>
      </fill>
    </dxf>
    <dxf>
      <font>
        <color rgb="FFFFFFFF"/>
      </font>
      <fill>
        <patternFill>
          <bgColor rgb="FF2B4158"/>
        </patternFill>
      </fill>
    </dxf>
    <dxf>
      <font>
        <color rgb="FFFFFFFF"/>
      </font>
      <fill>
        <patternFill>
          <bgColor rgb="FF60625E"/>
        </patternFill>
      </fill>
    </dxf>
    <dxf>
      <fill>
        <patternFill>
          <bgColor rgb="FFD2DDE9"/>
        </patternFill>
      </fill>
    </dxf>
    <dxf>
      <fill>
        <patternFill>
          <bgColor rgb="FFE6E6E5"/>
        </patternFill>
      </fill>
    </dxf>
    <dxf>
      <fill>
        <patternFill>
          <bgColor rgb="FFD9DAD9"/>
        </patternFill>
      </fill>
    </dxf>
    <dxf>
      <font>
        <color rgb="FFFFFFFF"/>
      </font>
      <fill>
        <patternFill>
          <bgColor rgb="FF2B4158"/>
        </patternFill>
      </fill>
    </dxf>
    <dxf>
      <font>
        <color rgb="FFFFFFFF"/>
      </font>
      <fill>
        <patternFill>
          <bgColor rgb="FF60625E"/>
        </patternFill>
      </fill>
    </dxf>
    <dxf>
      <fill>
        <patternFill>
          <bgColor rgb="FFD2DDE9"/>
        </patternFill>
      </fill>
    </dxf>
    <dxf>
      <fill>
        <patternFill>
          <bgColor rgb="FFE6E6E5"/>
        </patternFill>
      </fill>
    </dxf>
    <dxf>
      <fill>
        <patternFill>
          <bgColor rgb="FFD9DAD9"/>
        </patternFill>
      </fill>
    </dxf>
    <dxf>
      <font>
        <color rgb="FFFFFFFF"/>
      </font>
      <fill>
        <patternFill>
          <bgColor rgb="FF2B4158"/>
        </patternFill>
      </fill>
    </dxf>
    <dxf>
      <font>
        <color rgb="FFFFFFFF"/>
      </font>
      <fill>
        <patternFill>
          <bgColor rgb="FF60625E"/>
        </patternFill>
      </fill>
    </dxf>
    <dxf>
      <fill>
        <patternFill>
          <bgColor rgb="FFD2DDE9"/>
        </patternFill>
      </fill>
    </dxf>
    <dxf>
      <fill>
        <patternFill>
          <bgColor rgb="FFE6E6E5"/>
        </patternFill>
      </fill>
    </dxf>
    <dxf>
      <fill>
        <patternFill>
          <bgColor rgb="FFD9DAD9"/>
        </patternFill>
      </fill>
    </dxf>
    <dxf>
      <font>
        <color rgb="FFFFFFFF"/>
      </font>
      <fill>
        <patternFill>
          <bgColor rgb="FF2B4158"/>
        </patternFill>
      </fill>
    </dxf>
    <dxf>
      <font>
        <color rgb="FFFFFFFF"/>
      </font>
      <fill>
        <patternFill>
          <bgColor rgb="FF60625E"/>
        </patternFill>
      </fill>
    </dxf>
    <dxf>
      <fill>
        <patternFill>
          <bgColor rgb="FFD2DDE9"/>
        </patternFill>
      </fill>
    </dxf>
    <dxf>
      <fill>
        <patternFill>
          <bgColor rgb="FFE6E6E5"/>
        </patternFill>
      </fill>
    </dxf>
    <dxf>
      <fill>
        <patternFill>
          <bgColor rgb="FFD9DAD9"/>
        </patternFill>
      </fill>
    </dxf>
    <dxf>
      <font>
        <color rgb="FFFFFFFF"/>
      </font>
      <fill>
        <patternFill>
          <bgColor rgb="FF2B4158"/>
        </patternFill>
      </fill>
    </dxf>
    <dxf>
      <font>
        <color rgb="FFFFFFFF"/>
      </font>
      <fill>
        <patternFill>
          <bgColor rgb="FF60625E"/>
        </patternFill>
      </fill>
    </dxf>
    <dxf>
      <fill>
        <patternFill>
          <bgColor rgb="FFD2DDE9"/>
        </patternFill>
      </fill>
    </dxf>
    <dxf>
      <fill>
        <patternFill>
          <bgColor rgb="FFE6E6E5"/>
        </patternFill>
      </fill>
    </dxf>
    <dxf>
      <fill>
        <patternFill>
          <bgColor rgb="FFD9DAD9"/>
        </patternFill>
      </fill>
    </dxf>
    <dxf>
      <font>
        <color rgb="FFFFFFFF"/>
      </font>
      <fill>
        <patternFill>
          <bgColor rgb="FF2B4158"/>
        </patternFill>
      </fill>
    </dxf>
    <dxf>
      <font>
        <color rgb="FFFFFFFF"/>
      </font>
      <fill>
        <patternFill>
          <bgColor rgb="FF60625E"/>
        </patternFill>
      </fill>
    </dxf>
    <dxf>
      <fill>
        <patternFill>
          <bgColor rgb="FFD2DDE9"/>
        </patternFill>
      </fill>
    </dxf>
    <dxf>
      <fill>
        <patternFill>
          <bgColor rgb="FFE6E6E5"/>
        </patternFill>
      </fill>
    </dxf>
    <dxf>
      <fill>
        <patternFill>
          <bgColor rgb="FFD9DAD9"/>
        </patternFill>
      </fill>
    </dxf>
    <dxf>
      <font>
        <color rgb="FFFFFFFF"/>
      </font>
      <fill>
        <patternFill>
          <bgColor rgb="FF2B4158"/>
        </patternFill>
      </fill>
    </dxf>
    <dxf>
      <font>
        <color rgb="FFFFFFFF"/>
      </font>
      <fill>
        <patternFill>
          <bgColor rgb="FF60625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41100"/>
      <rgbColor rgb="FF008000"/>
      <rgbColor rgb="FF000080"/>
      <rgbColor rgb="FF7D8630"/>
      <rgbColor rgb="FF800080"/>
      <rgbColor rgb="FF008080"/>
      <rgbColor rgb="FFBFBFBF"/>
      <rgbColor rgb="FF808080"/>
      <rgbColor rgb="FF9999FF"/>
      <rgbColor rgb="FF595959"/>
      <rgbColor rgb="FFE6E6E5"/>
      <rgbColor rgb="FFCCFFFF"/>
      <rgbColor rgb="FF660066"/>
      <rgbColor rgb="FFFF8080"/>
      <rgbColor rgb="FF0563C1"/>
      <rgbColor rgb="FFD2DDE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9DAD9"/>
      <rgbColor rgb="FFFFFF99"/>
      <rgbColor rgb="FF99CCFF"/>
      <rgbColor rgb="FFFF99CC"/>
      <rgbColor rgb="FFCC99FF"/>
      <rgbColor rgb="FFD9D9D9"/>
      <rgbColor rgb="FF305496"/>
      <rgbColor rgb="FF33CCCC"/>
      <rgbColor rgb="FFA6B340"/>
      <rgbColor rgb="FFFFCC00"/>
      <rgbColor rgb="FFEE8630"/>
      <rgbColor rgb="FFFF3300"/>
      <rgbColor rgb="FF60625E"/>
      <rgbColor rgb="FF7F7F7F"/>
      <rgbColor rgb="FF395775"/>
      <rgbColor rgb="FF7C8630"/>
      <rgbColor rgb="FF003300"/>
      <rgbColor rgb="FF333300"/>
      <rgbColor rgb="FF993300"/>
      <rgbColor rgb="FF993366"/>
      <rgbColor rgb="FF2B4158"/>
      <rgbColor rgb="FF1D2C3B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400" b="0" strike="noStrike" spc="-1">
                <a:solidFill>
                  <a:srgbClr val="595959"/>
                </a:solidFill>
                <a:latin typeface="Calibri"/>
              </a:defRPr>
            </a:pPr>
            <a:r>
              <a:rPr lang="nb-NO" sz="1400" b="0" strike="noStrike" spc="-1">
                <a:solidFill>
                  <a:srgbClr val="595959"/>
                </a:solidFill>
                <a:latin typeface="Calibri"/>
              </a:rPr>
              <a:t>Cruiseskip (BT)</a:t>
            </a:r>
          </a:p>
        </c:rich>
      </c:tx>
      <c:layout>
        <c:manualLayout>
          <c:xMode val="edge"/>
          <c:yMode val="edge"/>
          <c:x val="0.38126143135288199"/>
          <c:y val="2.7793862188766599E-2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4845123606112"/>
          <c:y val="0.179888052499517"/>
          <c:w val="0.80323322909906203"/>
          <c:h val="0.71520941903107504"/>
        </c:manualLayout>
      </c:layout>
      <c:scatterChart>
        <c:scatterStyle val="lineMarker"/>
        <c:varyColors val="0"/>
        <c:ser>
          <c:idx val="0"/>
          <c:order val="0"/>
          <c:spPr>
            <a:ln w="28440">
              <a:noFill/>
            </a:ln>
          </c:spPr>
          <c:marker>
            <c:symbol val="circle"/>
            <c:size val="5"/>
            <c:spPr>
              <a:solidFill>
                <a:srgbClr val="39577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19080">
                <a:solidFill>
                  <a:srgbClr val="395775"/>
                </a:solidFill>
                <a:round/>
              </a:ln>
            </c:spPr>
            <c:trendlineType val="linear"/>
            <c:dispRSqr val="0"/>
            <c:dispEq val="0"/>
          </c:trendline>
          <c:trendline>
            <c:spPr>
              <a:ln w="19080">
                <a:solidFill>
                  <a:srgbClr val="395775"/>
                </a:solidFill>
                <a:round/>
              </a:ln>
            </c:spPr>
            <c:trendlineType val="linear"/>
            <c:dispRSqr val="0"/>
            <c:dispEq val="1"/>
            <c:trendlineLbl>
              <c:numFmt formatCode="General" sourceLinked="0"/>
            </c:trendlineLbl>
          </c:trendline>
          <c:xVal>
            <c:numRef>
              <c:f>Tidskostnader!$D$3:$D$6</c:f>
              <c:numCache>
                <c:formatCode>General</c:formatCode>
                <c:ptCount val="4"/>
                <c:pt idx="0">
                  <c:v>40000</c:v>
                </c:pt>
                <c:pt idx="1">
                  <c:v>75000</c:v>
                </c:pt>
                <c:pt idx="2">
                  <c:v>77000</c:v>
                </c:pt>
                <c:pt idx="3">
                  <c:v>128000</c:v>
                </c:pt>
              </c:numCache>
            </c:numRef>
          </c:xVal>
          <c:yVal>
            <c:numRef>
              <c:f>Tidskostnader!$N$3:$N$6</c:f>
              <c:numCache>
                <c:formatCode>_-* #\ ##0_-;\-* #\ ##0_-;_-* \-??_-;_-@_-</c:formatCode>
                <c:ptCount val="4"/>
                <c:pt idx="0">
                  <c:v>52603.322135392344</c:v>
                </c:pt>
                <c:pt idx="1">
                  <c:v>70804.061325202827</c:v>
                </c:pt>
                <c:pt idx="2">
                  <c:v>76647.846154234314</c:v>
                </c:pt>
                <c:pt idx="3">
                  <c:v>140589.01855344095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02-4D5A-90B1-EA1832C44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38178"/>
        <c:axId val="36542504"/>
      </c:scatterChart>
      <c:valAx>
        <c:axId val="72938178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nb-NO"/>
          </a:p>
        </c:txPr>
        <c:crossAx val="36542504"/>
        <c:crosses val="autoZero"/>
        <c:crossBetween val="midCat"/>
      </c:valAx>
      <c:valAx>
        <c:axId val="3654250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_-* #\ ##0_-;\-* #\ ##0_-;_-* \-??_-;_-@_-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nb-NO"/>
          </a:p>
        </c:txPr>
        <c:crossAx val="72938178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400" b="0" strike="noStrike" spc="-1">
                <a:solidFill>
                  <a:srgbClr val="595959"/>
                </a:solidFill>
                <a:latin typeface="Calibri"/>
              </a:defRPr>
            </a:pPr>
            <a:r>
              <a:rPr lang="nb-NO" sz="1400" b="0" strike="noStrike" spc="-1">
                <a:solidFill>
                  <a:srgbClr val="595959"/>
                </a:solidFill>
                <a:latin typeface="Calibri"/>
              </a:rPr>
              <a:t>Containerskip (DWT)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440">
              <a:noFill/>
            </a:ln>
          </c:spPr>
          <c:marker>
            <c:symbol val="circle"/>
            <c:size val="5"/>
            <c:spPr>
              <a:solidFill>
                <a:srgbClr val="39577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19080">
                <a:solidFill>
                  <a:srgbClr val="395775"/>
                </a:solidFill>
                <a:round/>
              </a:ln>
            </c:spPr>
            <c:trendlineType val="linear"/>
            <c:dispRSqr val="0"/>
            <c:dispEq val="0"/>
          </c:trendline>
          <c:trendline>
            <c:spPr>
              <a:ln w="19080">
                <a:solidFill>
                  <a:srgbClr val="395775"/>
                </a:solidFill>
                <a:round/>
              </a:ln>
            </c:spPr>
            <c:trendlineType val="linear"/>
            <c:dispRSqr val="0"/>
            <c:dispEq val="1"/>
            <c:trendlineLbl>
              <c:numFmt formatCode="General" sourceLinked="0"/>
            </c:trendlineLbl>
          </c:trendline>
          <c:xVal>
            <c:numRef>
              <c:f>Tidskostnader!$C$19:$C$21</c:f>
              <c:numCache>
                <c:formatCode>_ * #\ ##0_ ;_ * \-#\ ##0_ ;_ * \-??_ ;_ @_ </c:formatCode>
                <c:ptCount val="3"/>
                <c:pt idx="0">
                  <c:v>9000</c:v>
                </c:pt>
                <c:pt idx="1">
                  <c:v>12000</c:v>
                </c:pt>
                <c:pt idx="2">
                  <c:v>21000</c:v>
                </c:pt>
              </c:numCache>
            </c:numRef>
          </c:xVal>
          <c:yVal>
            <c:numRef>
              <c:f>Tidskostnader!$N$19:$N$21</c:f>
              <c:numCache>
                <c:formatCode>_-* #\ ##0_-;\-* #\ ##0_-;_-* \-??_-;_-@_-</c:formatCode>
                <c:ptCount val="3"/>
                <c:pt idx="0">
                  <c:v>2715.6749729553076</c:v>
                </c:pt>
                <c:pt idx="1">
                  <c:v>3229.3997041261782</c:v>
                </c:pt>
                <c:pt idx="2">
                  <c:v>3620.8999639404101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E5-491B-87E7-2A6A4A31B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19495"/>
        <c:axId val="92927939"/>
      </c:scatterChart>
      <c:valAx>
        <c:axId val="66419495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_ * #\ ##0_ ;_ * \-#\ ##0_ ;_ * \-??_ ;_ @_ 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nb-NO"/>
          </a:p>
        </c:txPr>
        <c:crossAx val="92927939"/>
        <c:crosses val="autoZero"/>
        <c:crossBetween val="midCat"/>
      </c:valAx>
      <c:valAx>
        <c:axId val="9292793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_-* #\ ##0_-;\-* #\ ##0_-;_-* \-??_-;_-@_-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nb-NO"/>
          </a:p>
        </c:txPr>
        <c:crossAx val="66419495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400" b="0" strike="noStrike" spc="-1">
                <a:solidFill>
                  <a:srgbClr val="595959"/>
                </a:solidFill>
                <a:latin typeface="Calibri"/>
              </a:defRPr>
            </a:pPr>
            <a:r>
              <a:rPr lang="nb-NO" sz="1400" b="0" strike="noStrike" spc="-1">
                <a:solidFill>
                  <a:srgbClr val="595959"/>
                </a:solidFill>
                <a:latin typeface="Calibri"/>
              </a:rPr>
              <a:t>Oljetankskip (DWT)</a:t>
            </a:r>
          </a:p>
        </c:rich>
      </c:tx>
      <c:layout>
        <c:manualLayout>
          <c:xMode val="edge"/>
          <c:yMode val="edge"/>
          <c:x val="0.31772195054434171"/>
          <c:y val="3.1757826035701653E-2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84534828662196"/>
          <c:y val="0.15018190631050043"/>
          <c:w val="0.82796916939594667"/>
          <c:h val="0.72648224026635133"/>
        </c:manualLayout>
      </c:layout>
      <c:scatterChart>
        <c:scatterStyle val="lineMarker"/>
        <c:varyColors val="0"/>
        <c:ser>
          <c:idx val="0"/>
          <c:order val="0"/>
          <c:spPr>
            <a:ln w="28440">
              <a:noFill/>
            </a:ln>
          </c:spPr>
          <c:marker>
            <c:symbol val="circle"/>
            <c:size val="5"/>
            <c:spPr>
              <a:solidFill>
                <a:srgbClr val="39577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19080">
                <a:solidFill>
                  <a:srgbClr val="395775"/>
                </a:solidFill>
                <a:round/>
              </a:ln>
            </c:spPr>
            <c:trendlineType val="linear"/>
            <c:dispRSqr val="0"/>
            <c:dispEq val="0"/>
          </c:trendline>
          <c:trendline>
            <c:spPr>
              <a:ln w="19080">
                <a:solidFill>
                  <a:srgbClr val="395775"/>
                </a:solidFill>
                <a:round/>
              </a:ln>
            </c:spPr>
            <c:trendlineType val="linear"/>
            <c:dispRSqr val="0"/>
            <c:dispEq val="1"/>
            <c:trendlineLbl>
              <c:layout>
                <c:manualLayout>
                  <c:x val="5.1570796958093697E-2"/>
                  <c:y val="0.19811373231602042"/>
                </c:manualLayout>
              </c:layout>
              <c:numFmt formatCode="General" sourceLinked="0"/>
            </c:trendlineLbl>
          </c:trendline>
          <c:xVal>
            <c:numRef>
              <c:f>Tidskostnader!$C$27:$C$32</c:f>
              <c:numCache>
                <c:formatCode>General</c:formatCode>
                <c:ptCount val="6"/>
                <c:pt idx="0">
                  <c:v>2500</c:v>
                </c:pt>
                <c:pt idx="1">
                  <c:v>6500</c:v>
                </c:pt>
                <c:pt idx="2">
                  <c:v>40000</c:v>
                </c:pt>
                <c:pt idx="3">
                  <c:v>73000</c:v>
                </c:pt>
                <c:pt idx="4">
                  <c:v>110000</c:v>
                </c:pt>
                <c:pt idx="5">
                  <c:v>160000</c:v>
                </c:pt>
              </c:numCache>
            </c:numRef>
          </c:xVal>
          <c:yVal>
            <c:numRef>
              <c:f>Tidskostnader!$N$27:$N$32</c:f>
              <c:numCache>
                <c:formatCode>_-* #\ ##0_-;\-* #\ ##0_-;_-* \-??_-;_-@_-</c:formatCode>
                <c:ptCount val="6"/>
                <c:pt idx="0">
                  <c:v>2501.9137573490871</c:v>
                </c:pt>
                <c:pt idx="1">
                  <c:v>4536.7777737832785</c:v>
                </c:pt>
                <c:pt idx="2">
                  <c:v>5879.7880246298455</c:v>
                </c:pt>
                <c:pt idx="3">
                  <c:v>5686.9604345010812</c:v>
                </c:pt>
                <c:pt idx="4">
                  <c:v>6633.6566935754645</c:v>
                </c:pt>
                <c:pt idx="5">
                  <c:v>4669.5284262839859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2F-4742-A414-6139CC03F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00856"/>
        <c:axId val="33391700"/>
      </c:scatterChart>
      <c:valAx>
        <c:axId val="89900856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nb-NO"/>
          </a:p>
        </c:txPr>
        <c:crossAx val="33391700"/>
        <c:crosses val="autoZero"/>
        <c:crossBetween val="midCat"/>
      </c:valAx>
      <c:valAx>
        <c:axId val="3339170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_-* #\ ##0_-;\-* #\ ##0_-;_-* \-??_-;_-@_-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nb-NO"/>
          </a:p>
        </c:txPr>
        <c:crossAx val="89900856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400" b="0" strike="noStrike" spc="-1">
                <a:solidFill>
                  <a:srgbClr val="595959"/>
                </a:solidFill>
                <a:latin typeface="Calibri"/>
              </a:defRPr>
            </a:pPr>
            <a:r>
              <a:rPr lang="nb-NO" sz="1400" b="0" strike="noStrike" spc="-1">
                <a:solidFill>
                  <a:srgbClr val="595959"/>
                </a:solidFill>
                <a:latin typeface="Calibri"/>
              </a:rPr>
              <a:t>Produkt- og kjemikalieskip (DWT)</a:t>
            </a:r>
          </a:p>
        </c:rich>
      </c:tx>
      <c:layout>
        <c:manualLayout>
          <c:xMode val="edge"/>
          <c:yMode val="edge"/>
          <c:x val="0.2331142864359676"/>
          <c:y val="1.645836642034362E-2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2184497117232506E-2"/>
          <c:y val="0.151549508692366"/>
          <c:w val="0.83395259449071102"/>
          <c:h val="0.71513605442176897"/>
        </c:manualLayout>
      </c:layout>
      <c:scatterChart>
        <c:scatterStyle val="lineMarker"/>
        <c:varyColors val="0"/>
        <c:ser>
          <c:idx val="0"/>
          <c:order val="0"/>
          <c:spPr>
            <a:ln w="28440">
              <a:noFill/>
            </a:ln>
          </c:spPr>
          <c:marker>
            <c:symbol val="circle"/>
            <c:size val="5"/>
            <c:spPr>
              <a:solidFill>
                <a:srgbClr val="39577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19080">
                <a:solidFill>
                  <a:srgbClr val="395775"/>
                </a:solidFill>
                <a:round/>
              </a:ln>
            </c:spPr>
            <c:trendlineType val="linear"/>
            <c:dispRSqr val="0"/>
            <c:dispEq val="0"/>
          </c:trendline>
          <c:trendline>
            <c:spPr>
              <a:ln w="19080">
                <a:solidFill>
                  <a:srgbClr val="395775"/>
                </a:solidFill>
                <a:round/>
              </a:ln>
            </c:spPr>
            <c:trendlineType val="linear"/>
            <c:dispRSqr val="0"/>
            <c:dispEq val="1"/>
            <c:trendlineLbl>
              <c:numFmt formatCode="General" sourceLinked="0"/>
            </c:trendlineLbl>
          </c:trendline>
          <c:xVal>
            <c:numRef>
              <c:f>Tidskostnader!$C$33:$C$34</c:f>
              <c:numCache>
                <c:formatCode>General</c:formatCode>
                <c:ptCount val="2"/>
                <c:pt idx="0">
                  <c:v>8000</c:v>
                </c:pt>
                <c:pt idx="1">
                  <c:v>44500</c:v>
                </c:pt>
              </c:numCache>
            </c:numRef>
          </c:xVal>
          <c:yVal>
            <c:numRef>
              <c:f>Tidskostnader!$N$33:$N$34</c:f>
              <c:numCache>
                <c:formatCode>_-* #\ ##0_-;\-* #\ ##0_-;_-* \-??_-;_-@_-</c:formatCode>
                <c:ptCount val="2"/>
                <c:pt idx="0" formatCode="0">
                  <c:v>2819.3719584522187</c:v>
                </c:pt>
                <c:pt idx="1">
                  <c:v>5822.0467377326004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3E7-4949-9B19-77BA64514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72665"/>
        <c:axId val="67078967"/>
      </c:scatterChart>
      <c:valAx>
        <c:axId val="64472665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nb-NO"/>
          </a:p>
        </c:txPr>
        <c:crossAx val="67078967"/>
        <c:crosses val="autoZero"/>
        <c:crossBetween val="midCat"/>
      </c:valAx>
      <c:valAx>
        <c:axId val="6707896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_-* #\ ##0_-;\-* #\ ##0_-;_-* \-??_-;_-@_-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nb-NO"/>
          </a:p>
        </c:txPr>
        <c:crossAx val="64472665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400" b="0" strike="noStrike" spc="-1">
                <a:solidFill>
                  <a:srgbClr val="595959"/>
                </a:solidFill>
                <a:latin typeface="Calibri"/>
              </a:defRPr>
            </a:pPr>
            <a:r>
              <a:rPr lang="nb-NO" sz="1400" b="0" strike="noStrike" spc="-1">
                <a:solidFill>
                  <a:srgbClr val="595959"/>
                </a:solidFill>
                <a:latin typeface="Calibri"/>
              </a:rPr>
              <a:t>Brønnbåter (BT)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440">
              <a:noFill/>
            </a:ln>
          </c:spPr>
          <c:marker>
            <c:symbol val="circle"/>
            <c:size val="5"/>
            <c:spPr>
              <a:solidFill>
                <a:srgbClr val="39577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19080">
                <a:solidFill>
                  <a:srgbClr val="395775"/>
                </a:solidFill>
                <a:round/>
              </a:ln>
            </c:spPr>
            <c:trendlineType val="linear"/>
            <c:dispRSqr val="0"/>
            <c:dispEq val="0"/>
          </c:trendline>
          <c:trendline>
            <c:spPr>
              <a:ln w="19080">
                <a:solidFill>
                  <a:srgbClr val="395775"/>
                </a:solidFill>
                <a:round/>
              </a:ln>
            </c:spPr>
            <c:trendlineType val="linear"/>
            <c:dispRSqr val="0"/>
            <c:dispEq val="1"/>
            <c:trendlineLbl>
              <c:layout>
                <c:manualLayout>
                  <c:x val="0.13401310374962383"/>
                  <c:y val="0.14589584883445209"/>
                </c:manualLayout>
              </c:layout>
              <c:numFmt formatCode="General" sourceLinked="0"/>
            </c:trendlineLbl>
          </c:trendline>
          <c:xVal>
            <c:numRef>
              <c:f>Tidskostnader!$D$41:$D$43</c:f>
              <c:numCache>
                <c:formatCode>General</c:formatCode>
                <c:ptCount val="3"/>
                <c:pt idx="0">
                  <c:v>950</c:v>
                </c:pt>
                <c:pt idx="1">
                  <c:v>1250</c:v>
                </c:pt>
                <c:pt idx="2">
                  <c:v>2050</c:v>
                </c:pt>
              </c:numCache>
            </c:numRef>
          </c:xVal>
          <c:yVal>
            <c:numRef>
              <c:f>Tidskostnader!$N$41:$N$43</c:f>
              <c:numCache>
                <c:formatCode>_-* #\ ##0_-;\-* #\ ##0_-;_-* \-??_-;_-@_-</c:formatCode>
                <c:ptCount val="3"/>
                <c:pt idx="0">
                  <c:v>2312.9051793254266</c:v>
                </c:pt>
                <c:pt idx="1">
                  <c:v>3154.6926416053925</c:v>
                </c:pt>
                <c:pt idx="2">
                  <c:v>4669.2578530335513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0F-4D73-A262-84F5B2256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04980"/>
        <c:axId val="99339299"/>
      </c:scatterChart>
      <c:valAx>
        <c:axId val="57404980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nb-NO"/>
          </a:p>
        </c:txPr>
        <c:crossAx val="99339299"/>
        <c:crosses val="autoZero"/>
        <c:crossBetween val="midCat"/>
      </c:valAx>
      <c:valAx>
        <c:axId val="9933929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_-* #\ ##0_-;\-* #\ ##0_-;_-* \-??_-;_-@_-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nb-NO"/>
          </a:p>
        </c:txPr>
        <c:crossAx val="57404980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400" b="0" strike="noStrike" spc="-1">
                <a:solidFill>
                  <a:srgbClr val="595959"/>
                </a:solidFill>
                <a:latin typeface="Calibri"/>
              </a:defRPr>
            </a:pPr>
            <a:r>
              <a:rPr lang="nb-NO" sz="1400" b="0" strike="noStrike" spc="-1">
                <a:solidFill>
                  <a:srgbClr val="595959"/>
                </a:solidFill>
                <a:latin typeface="Calibri"/>
              </a:rPr>
              <a:t>Bulkskip (DWT)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440">
              <a:noFill/>
            </a:ln>
          </c:spPr>
          <c:marker>
            <c:symbol val="circle"/>
            <c:size val="5"/>
            <c:spPr>
              <a:solidFill>
                <a:srgbClr val="39577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trendlineType val="linear"/>
            <c:dispRSqr val="0"/>
            <c:dispEq val="1"/>
            <c:trendlineLbl>
              <c:numFmt formatCode="General" sourceLinked="0"/>
            </c:trendlineLbl>
          </c:trendline>
          <c:xVal>
            <c:numRef>
              <c:f>Tidskostnader!$C$7:$C$18</c:f>
              <c:numCache>
                <c:formatCode>General</c:formatCode>
                <c:ptCount val="12"/>
                <c:pt idx="0">
                  <c:v>1000</c:v>
                </c:pt>
                <c:pt idx="1">
                  <c:v>3200</c:v>
                </c:pt>
                <c:pt idx="2">
                  <c:v>5000</c:v>
                </c:pt>
                <c:pt idx="3">
                  <c:v>8500</c:v>
                </c:pt>
                <c:pt idx="4">
                  <c:v>15000</c:v>
                </c:pt>
                <c:pt idx="5">
                  <c:v>40000</c:v>
                </c:pt>
                <c:pt idx="6">
                  <c:v>2500</c:v>
                </c:pt>
                <c:pt idx="7">
                  <c:v>6200</c:v>
                </c:pt>
                <c:pt idx="8">
                  <c:v>26000</c:v>
                </c:pt>
                <c:pt idx="9">
                  <c:v>40000</c:v>
                </c:pt>
                <c:pt idx="10">
                  <c:v>60000</c:v>
                </c:pt>
                <c:pt idx="11">
                  <c:v>80000</c:v>
                </c:pt>
              </c:numCache>
            </c:numRef>
          </c:xVal>
          <c:yVal>
            <c:numRef>
              <c:f>Tidskostnader!$N$7:$N$18</c:f>
              <c:numCache>
                <c:formatCode>_-* #\ ##0_-;\-* #\ ##0_-;_-* \-??_-;_-@_-</c:formatCode>
                <c:ptCount val="12"/>
                <c:pt idx="0">
                  <c:v>763.35898978808905</c:v>
                </c:pt>
                <c:pt idx="1">
                  <c:v>928.51338757871963</c:v>
                </c:pt>
                <c:pt idx="2">
                  <c:v>1071.5831856647892</c:v>
                </c:pt>
                <c:pt idx="3">
                  <c:v>1351.9615819139992</c:v>
                </c:pt>
                <c:pt idx="4">
                  <c:v>1992.4149733462702</c:v>
                </c:pt>
                <c:pt idx="5">
                  <c:v>3352.0581551575083</c:v>
                </c:pt>
                <c:pt idx="6">
                  <c:v>928.51338757871963</c:v>
                </c:pt>
                <c:pt idx="7">
                  <c:v>1370.2053816699411</c:v>
                </c:pt>
                <c:pt idx="8">
                  <c:v>2375.5347682210468</c:v>
                </c:pt>
                <c:pt idx="9">
                  <c:v>3352.0581551575083</c:v>
                </c:pt>
                <c:pt idx="10">
                  <c:v>3594.9887519076797</c:v>
                </c:pt>
                <c:pt idx="11">
                  <c:v>3799.5113491716584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52-41D5-A865-624BE9DE2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72643"/>
        <c:axId val="13028021"/>
      </c:scatterChart>
      <c:valAx>
        <c:axId val="71972643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nb-NO"/>
          </a:p>
        </c:txPr>
        <c:crossAx val="13028021"/>
        <c:crosses val="autoZero"/>
        <c:crossBetween val="midCat"/>
      </c:valAx>
      <c:valAx>
        <c:axId val="1302802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_-* #\ ##0_-;\-* #\ ##0_-;_-* \-??_-;_-@_-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nb-NO"/>
          </a:p>
        </c:txPr>
        <c:crossAx val="71972643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400" b="0" strike="noStrike" spc="-1">
                <a:solidFill>
                  <a:srgbClr val="595959"/>
                </a:solidFill>
                <a:latin typeface="Calibri"/>
              </a:defRPr>
            </a:pPr>
            <a:r>
              <a:rPr lang="nb-NO" sz="1400" b="0" strike="noStrike" spc="-1">
                <a:solidFill>
                  <a:srgbClr val="595959"/>
                </a:solidFill>
                <a:latin typeface="Calibri"/>
              </a:rPr>
              <a:t>Stykkgods/roro (dwt)</a:t>
            </a:r>
          </a:p>
        </c:rich>
      </c:tx>
      <c:layout>
        <c:manualLayout>
          <c:xMode val="edge"/>
          <c:yMode val="edge"/>
          <c:x val="0.32798665469010602"/>
          <c:y val="2.7773995915588798E-2"/>
        </c:manualLayout>
      </c:layout>
      <c:overlay val="0"/>
      <c:spPr>
        <a:noFill/>
        <a:ln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440">
              <a:noFill/>
            </a:ln>
          </c:spPr>
          <c:marker>
            <c:symbol val="circle"/>
            <c:size val="5"/>
            <c:spPr>
              <a:solidFill>
                <a:srgbClr val="39577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trendlineType val="linear"/>
            <c:dispRSqr val="0"/>
            <c:dispEq val="1"/>
            <c:trendlineLbl>
              <c:numFmt formatCode="General" sourceLinked="0"/>
            </c:trendlineLbl>
          </c:trendline>
          <c:xVal>
            <c:numRef>
              <c:f>Tidskostnader!$C$22:$C$26</c:f>
              <c:numCache>
                <c:formatCode>General</c:formatCode>
                <c:ptCount val="5"/>
                <c:pt idx="0">
                  <c:v>10070</c:v>
                </c:pt>
                <c:pt idx="1">
                  <c:v>15990</c:v>
                </c:pt>
                <c:pt idx="2" formatCode="_-* #\ ##0_-;\-* #\ ##0_-;_-* \-??_-;_-@_-">
                  <c:v>1250</c:v>
                </c:pt>
                <c:pt idx="3" formatCode="_-* #\ ##0_-;\-* #\ ##0_-;_-* \-??_-;_-@_-">
                  <c:v>2530</c:v>
                </c:pt>
                <c:pt idx="4" formatCode="_-* #\ ##0_-;\-* #\ ##0_-;_-* \-??_-;_-@_-">
                  <c:v>5000</c:v>
                </c:pt>
              </c:numCache>
            </c:numRef>
          </c:xVal>
          <c:yVal>
            <c:numRef>
              <c:f>Tidskostnader!$N$22:$N$26</c:f>
              <c:numCache>
                <c:formatCode>_-* #\ ##0_-;\-* #\ ##0_-;_-* \-??_-;_-@_-</c:formatCode>
                <c:ptCount val="5"/>
                <c:pt idx="0">
                  <c:v>2390.0773963824404</c:v>
                </c:pt>
                <c:pt idx="1">
                  <c:v>2868.8642238274247</c:v>
                </c:pt>
                <c:pt idx="2">
                  <c:v>413.22223312282858</c:v>
                </c:pt>
                <c:pt idx="3">
                  <c:v>493.66282783740587</c:v>
                </c:pt>
                <c:pt idx="4">
                  <c:v>686.49986996139251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16-4943-856C-DDBD9EB5B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94317"/>
        <c:axId val="82506478"/>
      </c:scatterChart>
      <c:valAx>
        <c:axId val="96294317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nb-NO"/>
          </a:p>
        </c:txPr>
        <c:crossAx val="82506478"/>
        <c:crosses val="autoZero"/>
        <c:crossBetween val="midCat"/>
      </c:valAx>
      <c:valAx>
        <c:axId val="8250647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_-* #\ ##0_-;\-* #\ ##0_-;_-* \-??_-;_-@_-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nb-NO"/>
          </a:p>
        </c:txPr>
        <c:crossAx val="96294317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400" b="0" strike="noStrike" spc="-1">
                <a:solidFill>
                  <a:srgbClr val="595959"/>
                </a:solidFill>
                <a:latin typeface="Calibri"/>
              </a:defRPr>
            </a:pPr>
            <a:r>
              <a:rPr lang="nb-NO" sz="1400" b="0" strike="noStrike" spc="-1">
                <a:solidFill>
                  <a:srgbClr val="595959"/>
                </a:solidFill>
                <a:latin typeface="Calibri"/>
              </a:rPr>
              <a:t>Gasstankere (gasskap)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>
              <a:noFill/>
            </a:ln>
          </c:spPr>
          <c:marker>
            <c:symbol val="circle"/>
            <c:size val="5"/>
            <c:spPr>
              <a:solidFill>
                <a:srgbClr val="395775"/>
              </a:solidFill>
            </c:spPr>
          </c:marker>
          <c:trendline>
            <c:spPr>
              <a:ln w="19080">
                <a:solidFill>
                  <a:srgbClr val="395775"/>
                </a:solidFill>
                <a:round/>
              </a:ln>
            </c:spPr>
            <c:trendlineType val="linear"/>
            <c:dispRSqr val="0"/>
            <c:dispEq val="1"/>
            <c:trendlineLbl>
              <c:numFmt formatCode="General" sourceLinked="0"/>
            </c:trendlineLbl>
          </c:trendline>
          <c:xVal>
            <c:numRef>
              <c:f>Tidskostnader!$E$35:$E$39</c:f>
              <c:numCache>
                <c:formatCode>_ * #\ ##0_ ;_ * \-#\ ##0_ ;_ * \-??_ ;_ @_ </c:formatCode>
                <c:ptCount val="5"/>
                <c:pt idx="0">
                  <c:v>5200</c:v>
                </c:pt>
                <c:pt idx="1">
                  <c:v>29000</c:v>
                </c:pt>
                <c:pt idx="2">
                  <c:v>38000</c:v>
                </c:pt>
                <c:pt idx="3">
                  <c:v>74000</c:v>
                </c:pt>
                <c:pt idx="4">
                  <c:v>150000</c:v>
                </c:pt>
              </c:numCache>
            </c:numRef>
          </c:xVal>
          <c:yVal>
            <c:numRef>
              <c:f>Tidskostnader!$N$35:$N$39</c:f>
              <c:numCache>
                <c:formatCode>_-* #\ ##0_-;\-* #\ ##0_-;_-* \-??_-;_-@_-</c:formatCode>
                <c:ptCount val="5"/>
                <c:pt idx="0">
                  <c:v>8826.1676990865235</c:v>
                </c:pt>
                <c:pt idx="1">
                  <c:v>6145.7803287776587</c:v>
                </c:pt>
                <c:pt idx="2">
                  <c:v>1963.0039863724526</c:v>
                </c:pt>
                <c:pt idx="3">
                  <c:v>12836.458419124505</c:v>
                </c:pt>
                <c:pt idx="4">
                  <c:v>19729.023090196628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51-4146-8613-FD92B59B3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92287"/>
        <c:axId val="9085592"/>
      </c:scatterChart>
      <c:valAx>
        <c:axId val="11092287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_ * #\ ##0_ ;_ * \-#\ ##0_ ;_ * \-??_ ;_ @_ 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nb-NO"/>
          </a:p>
        </c:txPr>
        <c:crossAx val="9085592"/>
        <c:crosses val="autoZero"/>
        <c:crossBetween val="midCat"/>
      </c:valAx>
      <c:valAx>
        <c:axId val="908559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_-* #\ ##0_-;\-* #\ ##0_-;_-* \-??_-;_-@_-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nb-NO"/>
          </a:p>
        </c:txPr>
        <c:crossAx val="11092287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400" b="0" strike="noStrike" spc="-1">
                <a:solidFill>
                  <a:srgbClr val="595959"/>
                </a:solidFill>
                <a:latin typeface="Calibri"/>
              </a:defRPr>
            </a:pPr>
            <a:r>
              <a:rPr lang="nb-NO" sz="1400" b="0" strike="noStrike" spc="-1">
                <a:solidFill>
                  <a:srgbClr val="595959"/>
                </a:solidFill>
                <a:latin typeface="Calibri"/>
              </a:rPr>
              <a:t>Offshore supply (dwt) </a:t>
            </a:r>
          </a:p>
        </c:rich>
      </c:tx>
      <c:layout>
        <c:manualLayout>
          <c:xMode val="edge"/>
          <c:yMode val="edge"/>
          <c:x val="0.32796032238065698"/>
          <c:y val="2.7708850289495501E-2"/>
        </c:manualLayout>
      </c:layout>
      <c:overlay val="0"/>
      <c:spPr>
        <a:noFill/>
        <a:ln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440">
              <a:noFill/>
            </a:ln>
          </c:spPr>
          <c:marker>
            <c:symbol val="circle"/>
            <c:size val="5"/>
            <c:spPr>
              <a:solidFill>
                <a:srgbClr val="39577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19080">
                <a:solidFill>
                  <a:srgbClr val="395775"/>
                </a:solidFill>
                <a:round/>
              </a:ln>
            </c:spPr>
            <c:trendlineType val="linear"/>
            <c:dispRSqr val="0"/>
            <c:dispEq val="0"/>
          </c:trendline>
          <c:trendline>
            <c:spPr>
              <a:ln w="19080">
                <a:solidFill>
                  <a:srgbClr val="395775"/>
                </a:solidFill>
                <a:round/>
              </a:ln>
            </c:spPr>
            <c:trendlineType val="linear"/>
            <c:dispRSqr val="0"/>
            <c:dispEq val="0"/>
          </c:trendline>
          <c:trendline>
            <c:spPr>
              <a:ln w="19080">
                <a:solidFill>
                  <a:srgbClr val="395775"/>
                </a:solidFill>
                <a:round/>
              </a:ln>
            </c:spPr>
            <c:trendlineType val="linear"/>
            <c:dispRSqr val="0"/>
            <c:dispEq val="0"/>
          </c:trendline>
          <c:trendline>
            <c:trendlineType val="linear"/>
            <c:dispRSqr val="0"/>
            <c:dispEq val="0"/>
          </c:trendline>
          <c:trendline>
            <c:trendlineType val="linear"/>
            <c:dispRSqr val="0"/>
            <c:dispEq val="0"/>
          </c:trendline>
          <c:xVal>
            <c:numRef>
              <c:f>Tidskostnader!$C$40</c:f>
              <c:numCache>
                <c:formatCode>General</c:formatCode>
                <c:ptCount val="1"/>
                <c:pt idx="0">
                  <c:v>4000</c:v>
                </c:pt>
              </c:numCache>
            </c:numRef>
          </c:xVal>
          <c:yVal>
            <c:numRef>
              <c:f>Tidskostnader!$N$40</c:f>
              <c:numCache>
                <c:formatCode>_-* #\ ##0_-;\-* #\ ##0_-;_-* \-??_-;_-@_-</c:formatCode>
                <c:ptCount val="1"/>
                <c:pt idx="0">
                  <c:v>3994.26909674537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597-45F6-82F3-9A135E657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48543"/>
        <c:axId val="39433893"/>
      </c:scatterChart>
      <c:valAx>
        <c:axId val="15448543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nb-NO"/>
          </a:p>
        </c:txPr>
        <c:crossAx val="39433893"/>
        <c:crosses val="autoZero"/>
        <c:crossBetween val="midCat"/>
      </c:valAx>
      <c:valAx>
        <c:axId val="3943389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_-* #\ ##0_-;\-* #\ ##0_-;_-* \-??_-;_-@_-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nb-NO"/>
          </a:p>
        </c:txPr>
        <c:crossAx val="15448543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752475</xdr:colOff>
      <xdr:row>17</xdr:row>
      <xdr:rowOff>38100</xdr:rowOff>
    </xdr:from>
    <xdr:to>
      <xdr:col>12</xdr:col>
      <xdr:colOff>295275</xdr:colOff>
      <xdr:row>30</xdr:row>
      <xdr:rowOff>85725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3D9727F-7835-3AB2-B0E7-BAC26B3DD738}"/>
            </a:ext>
          </a:extLst>
        </xdr:cNvPr>
        <xdr:cNvSpPr/>
      </xdr:nvSpPr>
      <xdr:spPr>
        <a:xfrm>
          <a:off x="4229100" y="3276600"/>
          <a:ext cx="9277350" cy="2524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nb-NO" sz="1100"/>
            <a:t>Oppdaterer</a:t>
          </a:r>
          <a:r>
            <a:rPr lang="nb-NO" sz="1100" baseline="0"/>
            <a:t> til samme metode som benyttes hos DFØ. For å slippe å endre på selve FRAM-modellen så gjør vi følgende: </a:t>
          </a:r>
        </a:p>
        <a:p>
          <a:pPr algn="l"/>
          <a:endParaRPr lang="nb-NO" sz="1100" baseline="0"/>
        </a:p>
        <a:p>
          <a:pPr algn="l"/>
          <a:r>
            <a:rPr lang="nb-NO" sz="1100" baseline="0"/>
            <a:t>1. I FRAM-modelle justeres alle priser med pris_riktig_kroneår = opprinnelig_pris * realprisjustering_til_riktig_kroneår * KPIvekst_til_riktig_kroneår</a:t>
          </a:r>
        </a:p>
        <a:p>
          <a:pPr algn="l"/>
          <a:endParaRPr lang="nb-NO" sz="1100" baseline="0"/>
        </a:p>
        <a:p>
          <a:pPr algn="l"/>
          <a:r>
            <a:rPr lang="nb-NO" sz="1100" baseline="0"/>
            <a:t>2. For å slippe å endre koden så har vi dekomponert BNP per innbygger i løpende priser ved å justere for vekst i KPI. Når FRAM da bruker formelen over så vil produktet bli det samme som å bruke veksten slik DFØ legger opp til. </a:t>
          </a:r>
        </a:p>
        <a:p>
          <a:pPr algn="l"/>
          <a:r>
            <a:rPr lang="nb-NO" sz="1100"/>
            <a:t>https://dfo.no/fagomrader/utredning-og-analyse-av-statlige-tiltak/samfunnsokonomiske-analyser/verdien-av-et-statistisk-liv-vsl</a:t>
          </a:r>
        </a:p>
        <a:p>
          <a:pPr algn="l"/>
          <a:endParaRPr lang="nb-NO" sz="1100"/>
        </a:p>
        <a:p>
          <a:pPr algn="l"/>
          <a:r>
            <a:rPr lang="nb-NO" sz="1100"/>
            <a:t>3. NB!</a:t>
          </a:r>
          <a:r>
            <a:rPr lang="nb-NO" sz="1100" baseline="0"/>
            <a:t> i periodiseringen så bruker FRAM tilaar - 1 og fraaar - 1 slik at veksten er forskøvet ett år i formelen over. </a:t>
          </a:r>
          <a:endParaRPr lang="nb-NO" sz="1100"/>
        </a:p>
        <a:p>
          <a:pPr algn="l"/>
          <a:endParaRPr lang="nb-NO" sz="1100"/>
        </a:p>
      </xdr:txBody>
    </xdr:sp>
    <xdr:clientData/>
  </xdr:twoCellAnchor>
  <xdr:twoCellAnchor>
    <xdr:from>
      <xdr:col>14</xdr:col>
      <xdr:colOff>0</xdr:colOff>
      <xdr:row>17</xdr:row>
      <xdr:rowOff>0</xdr:rowOff>
    </xdr:from>
    <xdr:to>
      <xdr:col>25</xdr:col>
      <xdr:colOff>179294</xdr:colOff>
      <xdr:row>35</xdr:row>
      <xdr:rowOff>44823</xdr:rowOff>
    </xdr:to>
    <xdr:sp macro="" textlink="">
      <xdr:nvSpPr>
        <xdr:cNvPr id="3" name="Rectangle 1">
          <a:extLst>
            <a:ext uri="{FF2B5EF4-FFF2-40B4-BE49-F238E27FC236}">
              <a16:creationId xmlns:a16="http://schemas.microsoft.com/office/drawing/2014/main" id="{C26914AE-6E4E-475A-A572-9A60B2403B8C}"/>
            </a:ext>
          </a:extLst>
        </xdr:cNvPr>
        <xdr:cNvSpPr/>
      </xdr:nvSpPr>
      <xdr:spPr>
        <a:xfrm>
          <a:off x="14735735" y="3238500"/>
          <a:ext cx="7989794" cy="34738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nb-NO" sz="1100" i="1" u="sng"/>
            <a:t>Forklaring</a:t>
          </a:r>
          <a:r>
            <a:rPr lang="nb-NO" sz="1100" i="1" u="sng" baseline="0"/>
            <a:t> til e</a:t>
          </a:r>
          <a:r>
            <a:rPr lang="nb-NO" sz="1100" i="1" u="sng"/>
            <a:t>ndring 29.06.2023:</a:t>
          </a:r>
        </a:p>
        <a:p>
          <a:pPr algn="l"/>
          <a:endParaRPr lang="nb-NO" sz="1100"/>
        </a:p>
        <a:p>
          <a:pPr rtl="0"/>
          <a:r>
            <a:rPr lang="nb-NO">
              <a:effectLst/>
            </a:rPr>
            <a:t>Etter diskusjoner i metodegruppen ble det bestemt, og avklart med Finansdepartementet, at vi skulle endre praksis for realprisjustering til NTP-leveransen oktober 2023. Der vi tidligere realprisjusterte alle priser med BNP per innbygger (SSB tabell 09842), skal vi nå fortsette å realprisjustere helseeffekter (VSL og personskade) med BNP per innbygger, mens andre tidskostnader skal realprisjusteres med nominell lønnsutvikling (SSB tabell 11536).</a:t>
          </a:r>
        </a:p>
        <a:p>
          <a:pPr rtl="0"/>
          <a:r>
            <a:rPr lang="nb-NO">
              <a:effectLst/>
            </a:rPr>
            <a:t>For å kunne gjennomføre dette i FRAM, dvs. å realprisjustere priser ulikt har vi valgt å realprisjustere VSL og personskader utenfor FRAM og plotte inn verdien i forutsetningsfila med kroneåret for analysen (2024 i dette tilfellet). Metoden som er brukt for å realprisjustere disse to kostnadene utenfor FRAM er beskrevet her: </a:t>
          </a:r>
          <a:r>
            <a:rPr lang="nb-NO">
              <a:effectLst/>
              <a:hlinkClick xmlns:r="http://schemas.openxmlformats.org/officeDocument/2006/relationships" r:id=""/>
            </a:rPr>
            <a:t>https://dfo.no/fagomrader/utredning-og-analyse-av-statlige-tiltak/samfunnsokonomiske-analyser/verdien-av-et-statistisk-liv-vsl</a:t>
          </a:r>
          <a:endParaRPr lang="nb-NO">
            <a:effectLst/>
          </a:endParaRPr>
        </a:p>
        <a:p>
          <a:pPr rtl="0"/>
          <a:r>
            <a:rPr lang="nb-NO">
              <a:effectLst/>
            </a:rPr>
            <a:t>De andre prisene blir realprisjustert med indeksen i kolonne B i arket «BNP per innbygger» i forutsetningsfilen. Vi har derfor byttet indeksen i dette arket fra BNP per innbygger (SSB tabell 09842) til lønnsutvikling (SSB tabell 11536). I versjon 3.5 av FRAM vil ikke arknavnet «BNP per innbygger» bli endret.</a:t>
          </a:r>
        </a:p>
        <a:p>
          <a:pPr rtl="0"/>
          <a:r>
            <a:rPr lang="nb-NO">
              <a:effectLst/>
            </a:rPr>
            <a:t>På denne måten får vi realprisjustert tidskostnader med lønnsutvikling og helseeffekter med BNP per innbygger. </a:t>
          </a:r>
        </a:p>
        <a:p>
          <a:pPr algn="l"/>
          <a:endParaRPr lang="nb-NO" sz="1100" baseline="0"/>
        </a:p>
        <a:p>
          <a:pPr algn="l"/>
          <a:endParaRPr lang="nb-NO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1339125</xdr:colOff>
      <xdr:row>2</xdr:row>
      <xdr:rowOff>7200</xdr:rowOff>
    </xdr:from>
    <xdr:to>
      <xdr:col>22</xdr:col>
      <xdr:colOff>291354</xdr:colOff>
      <xdr:row>17</xdr:row>
      <xdr:rowOff>31484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1287929</xdr:colOff>
      <xdr:row>35</xdr:row>
      <xdr:rowOff>6028</xdr:rowOff>
    </xdr:from>
    <xdr:to>
      <xdr:col>22</xdr:col>
      <xdr:colOff>295089</xdr:colOff>
      <xdr:row>50</xdr:row>
      <xdr:rowOff>1645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23</xdr:col>
      <xdr:colOff>61631</xdr:colOff>
      <xdr:row>18</xdr:row>
      <xdr:rowOff>48558</xdr:rowOff>
    </xdr:from>
    <xdr:to>
      <xdr:col>26</xdr:col>
      <xdr:colOff>776318</xdr:colOff>
      <xdr:row>33</xdr:row>
      <xdr:rowOff>87512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23</xdr:col>
      <xdr:colOff>75553</xdr:colOff>
      <xdr:row>33</xdr:row>
      <xdr:rowOff>177740</xdr:rowOff>
    </xdr:from>
    <xdr:to>
      <xdr:col>26</xdr:col>
      <xdr:colOff>890119</xdr:colOff>
      <xdr:row>48</xdr:row>
      <xdr:rowOff>52294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27</xdr:col>
      <xdr:colOff>49204</xdr:colOff>
      <xdr:row>33</xdr:row>
      <xdr:rowOff>170203</xdr:rowOff>
    </xdr:from>
    <xdr:to>
      <xdr:col>32</xdr:col>
      <xdr:colOff>140339</xdr:colOff>
      <xdr:row>48</xdr:row>
      <xdr:rowOff>59398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14</xdr:col>
      <xdr:colOff>1334894</xdr:colOff>
      <xdr:row>17</xdr:row>
      <xdr:rowOff>181183</xdr:rowOff>
    </xdr:from>
    <xdr:to>
      <xdr:col>22</xdr:col>
      <xdr:colOff>291354</xdr:colOff>
      <xdr:row>33</xdr:row>
      <xdr:rowOff>16541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22</xdr:col>
      <xdr:colOff>494227</xdr:colOff>
      <xdr:row>2</xdr:row>
      <xdr:rowOff>11700</xdr:rowOff>
    </xdr:from>
    <xdr:to>
      <xdr:col>26</xdr:col>
      <xdr:colOff>672352</xdr:colOff>
      <xdr:row>16</xdr:row>
      <xdr:rowOff>173425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27</xdr:col>
      <xdr:colOff>14941</xdr:colOff>
      <xdr:row>1</xdr:row>
      <xdr:rowOff>357930</xdr:rowOff>
    </xdr:from>
    <xdr:to>
      <xdr:col>32</xdr:col>
      <xdr:colOff>5024</xdr:colOff>
      <xdr:row>16</xdr:row>
      <xdr:rowOff>47103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27</xdr:col>
      <xdr:colOff>21723</xdr:colOff>
      <xdr:row>17</xdr:row>
      <xdr:rowOff>194773</xdr:rowOff>
    </xdr:from>
    <xdr:to>
      <xdr:col>32</xdr:col>
      <xdr:colOff>69411</xdr:colOff>
      <xdr:row>32</xdr:row>
      <xdr:rowOff>45427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11</xdr:col>
      <xdr:colOff>390525</xdr:colOff>
      <xdr:row>40</xdr:row>
      <xdr:rowOff>0</xdr:rowOff>
    </xdr:to>
    <xdr:sp macro="" textlink="">
      <xdr:nvSpPr>
        <xdr:cNvPr id="1026" name="shapetype_202" hidden="1">
          <a:extLst>
            <a:ext uri="{FF2B5EF4-FFF2-40B4-BE49-F238E27FC236}">
              <a16:creationId xmlns:a16="http://schemas.microsoft.com/office/drawing/2014/main" id="{00000000-0008-0000-0300-00000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605118</xdr:colOff>
      <xdr:row>10</xdr:row>
      <xdr:rowOff>67235</xdr:rowOff>
    </xdr:from>
    <xdr:to>
      <xdr:col>13</xdr:col>
      <xdr:colOff>22412</xdr:colOff>
      <xdr:row>17</xdr:row>
      <xdr:rowOff>168088</xdr:rowOff>
    </xdr:to>
    <xdr:sp macro="" textlink="">
      <xdr:nvSpPr>
        <xdr:cNvPr id="2" name="TekstSylinder 1">
          <a:extLst>
            <a:ext uri="{FF2B5EF4-FFF2-40B4-BE49-F238E27FC236}">
              <a16:creationId xmlns:a16="http://schemas.microsoft.com/office/drawing/2014/main" id="{7F40976F-7A8E-4082-BBC9-7352D7170702}"/>
            </a:ext>
          </a:extLst>
        </xdr:cNvPr>
        <xdr:cNvSpPr txBox="1"/>
      </xdr:nvSpPr>
      <xdr:spPr>
        <a:xfrm>
          <a:off x="9368118" y="1972235"/>
          <a:ext cx="2241176" cy="143435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nb-NO" sz="1100" b="1"/>
            <a:t>Multipliserer pris</a:t>
          </a:r>
          <a:r>
            <a:rPr lang="nb-NO" sz="1100" b="1" baseline="0"/>
            <a:t> per MJ med MJ per enhet for å få pris per enhet.</a:t>
          </a:r>
          <a:endParaRPr lang="nb-NO" sz="1100" b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60120</xdr:colOff>
      <xdr:row>3</xdr:row>
      <xdr:rowOff>59760</xdr:rowOff>
    </xdr:from>
    <xdr:to>
      <xdr:col>15</xdr:col>
      <xdr:colOff>59760</xdr:colOff>
      <xdr:row>11</xdr:row>
      <xdr:rowOff>110160</xdr:rowOff>
    </xdr:to>
    <xdr:sp macro="" textlink="">
      <xdr:nvSpPr>
        <xdr:cNvPr id="9" name="CustomShape 1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18822240" y="874800"/>
          <a:ext cx="7152840" cy="2046960"/>
        </a:xfrm>
        <a:prstGeom prst="rect">
          <a:avLst/>
        </a:prstGeom>
        <a:solidFill>
          <a:schemeClr val="accent6"/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tIns="45000" rIns="90000" bIns="45000" anchor="ctr"/>
        <a:lstStyle/>
        <a:p>
          <a:pPr algn="ctr">
            <a:lnSpc>
              <a:spcPct val="100000"/>
            </a:lnSpc>
          </a:pPr>
          <a:r>
            <a:rPr lang="en-US" sz="1600" b="1" strike="noStrike" spc="-1">
              <a:solidFill>
                <a:srgbClr val="FFFFFF"/>
              </a:solidFill>
              <a:latin typeface="Calibri"/>
            </a:rPr>
            <a:t>NB! IKKE FLYTT PÅ CELLER ELLER RADER!! </a:t>
          </a:r>
          <a:endParaRPr lang="en-US" sz="1600" b="0" strike="noStrike" spc="-1">
            <a:latin typeface="Times New Roman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7</xdr:col>
      <xdr:colOff>127186</xdr:colOff>
      <xdr:row>23</xdr:row>
      <xdr:rowOff>47625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A9E5547-0CE3-4CCF-9E04-7E949153F501}"/>
            </a:ext>
          </a:extLst>
        </xdr:cNvPr>
        <xdr:cNvSpPr/>
      </xdr:nvSpPr>
      <xdr:spPr>
        <a:xfrm>
          <a:off x="0" y="952500"/>
          <a:ext cx="6461311" cy="3476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nb-NO" sz="1100"/>
            <a:t>Endring 29.06.2023:</a:t>
          </a:r>
        </a:p>
        <a:p>
          <a:pPr algn="l"/>
          <a:endParaRPr lang="nb-NO" sz="1100"/>
        </a:p>
        <a:p>
          <a:pPr rtl="0"/>
          <a:r>
            <a:rPr lang="nb-NO">
              <a:effectLst/>
            </a:rPr>
            <a:t>Etter diskusjoner i metodegruppen ble det bestemt, og avklart med Finansdepartementet, at vi skulle endre praksis for realprisjustering til NTP-leveransen oktober 2023. Der vi tidligere realprisjusterte alle priser med BNP per innbygger (SSB tabell 09842), skal vi nå fortsette å realprisjustere helseeffekter (VSL og personskade) med BNP per innbygger, mens andre tidskostnader skal realprisjusteres med nominell lønnsutvikling (SSB tabell 11536).</a:t>
          </a:r>
        </a:p>
        <a:p>
          <a:pPr rtl="0"/>
          <a:r>
            <a:rPr lang="nb-NO">
              <a:effectLst/>
            </a:rPr>
            <a:t>For å kunne gjennomføre dette i FRAM, dvs. å realprisjustere priser ulikt har vi valgt å realprisjustere VSL og personskader utenfor FRAM og plotte inn verdien i forutsetningsfila med kroneåret for analysen (2024 i dette tilfellet). Metoden som er brukt for å realprisjustere disse to kostnadene utenfor FRAM er beskrevet her: </a:t>
          </a:r>
          <a:r>
            <a:rPr lang="nb-NO">
              <a:effectLst/>
              <a:hlinkClick xmlns:r="http://schemas.openxmlformats.org/officeDocument/2006/relationships" r:id=""/>
            </a:rPr>
            <a:t>https://dfo.no/fagomrader/utredning-og-analyse-av-statlige-tiltak/samfunnsokonomiske-analyser/verdien-av-et-statistisk-liv-vsl</a:t>
          </a:r>
          <a:endParaRPr lang="nb-NO">
            <a:effectLst/>
          </a:endParaRPr>
        </a:p>
        <a:p>
          <a:pPr rtl="0"/>
          <a:r>
            <a:rPr lang="nb-NO">
              <a:effectLst/>
            </a:rPr>
            <a:t>De andre prisene blir realprisjustert med indeksen i kolonne B i arket «BNP per innbygger» i forutsetningsfilen. Vi har derfor byttet indeksen i dette arket fra BNP per innbygger (SSB tabell 09842) til lønnsutvikling (SSB tabell 11536). I versjon 3.5 av FRAM vil ikke arknavnet «BNP per innbygger» bli endret.</a:t>
          </a:r>
        </a:p>
        <a:p>
          <a:pPr rtl="0"/>
          <a:r>
            <a:rPr lang="nb-NO">
              <a:effectLst/>
            </a:rPr>
            <a:t>På denne måten får vi realprisjustert tidskostnader med lønnsutvikling og helseeffekter med BNP per innbygger. </a:t>
          </a:r>
        </a:p>
        <a:p>
          <a:pPr algn="l"/>
          <a:endParaRPr lang="nb-NO" sz="1100" baseline="0"/>
        </a:p>
        <a:p>
          <a:pPr algn="l"/>
          <a:endParaRPr lang="nb-NO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28575</xdr:colOff>
      <xdr:row>47</xdr:row>
      <xdr:rowOff>9525</xdr:rowOff>
    </xdr:to>
    <xdr:sp macro="" textlink="">
      <xdr:nvSpPr>
        <xdr:cNvPr id="5122" name="shapetype_202" hidden="1">
          <a:extLst>
            <a:ext uri="{FF2B5EF4-FFF2-40B4-BE49-F238E27FC236}">
              <a16:creationId xmlns:a16="http://schemas.microsoft.com/office/drawing/2014/main" id="{00000000-0008-0000-1000-00000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63500</xdr:colOff>
      <xdr:row>19</xdr:row>
      <xdr:rowOff>152400</xdr:rowOff>
    </xdr:from>
    <xdr:to>
      <xdr:col>9</xdr:col>
      <xdr:colOff>279400</xdr:colOff>
      <xdr:row>31</xdr:row>
      <xdr:rowOff>0</xdr:rowOff>
    </xdr:to>
    <xdr:sp macro="" textlink="">
      <xdr:nvSpPr>
        <xdr:cNvPr id="2" name="TekstSylinder 1">
          <a:extLst>
            <a:ext uri="{FF2B5EF4-FFF2-40B4-BE49-F238E27FC236}">
              <a16:creationId xmlns:a16="http://schemas.microsoft.com/office/drawing/2014/main" id="{BD0F4EDC-A751-684A-A796-0011F2E7040A}"/>
            </a:ext>
          </a:extLst>
        </xdr:cNvPr>
        <xdr:cNvSpPr txBox="1"/>
      </xdr:nvSpPr>
      <xdr:spPr>
        <a:xfrm>
          <a:off x="2444750" y="5114925"/>
          <a:ext cx="4492625" cy="2562225"/>
        </a:xfrm>
        <a:prstGeom prst="rect">
          <a:avLst/>
        </a:prstGeom>
        <a:solidFill>
          <a:schemeClr val="accen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nb-NO" sz="1400" b="1">
              <a:solidFill>
                <a:schemeClr val="bg1"/>
              </a:solidFill>
            </a:rPr>
            <a:t>CO2-prisbanen</a:t>
          </a:r>
          <a:r>
            <a:rPr lang="nb-NO" sz="1400" b="1" baseline="0">
              <a:solidFill>
                <a:schemeClr val="bg1"/>
              </a:solidFill>
            </a:rPr>
            <a:t> er satt som følger:</a:t>
          </a:r>
        </a:p>
        <a:p>
          <a:r>
            <a:rPr lang="nb-NO" sz="1400" b="0" baseline="0">
              <a:solidFill>
                <a:schemeClr val="bg1"/>
              </a:solidFill>
            </a:rPr>
            <a:t>CO2-prisbanen følger rundskriv R-109/2021. Prisbanene ble hentet fra https://www.regjeringen.no/no/tema/okonomi-og-budsjett/statlig-okonomistyring/karbonprisbaner-for-bruk-i-samfunnsokonomiske-analyser/id2878113/30. februar 2023.(kilde D29)</a:t>
          </a:r>
        </a:p>
        <a:p>
          <a:r>
            <a:rPr lang="nb-NO" sz="1400" b="0" baseline="0">
              <a:solidFill>
                <a:schemeClr val="bg1"/>
              </a:solidFill>
            </a:rPr>
            <a:t>Det er hentet tre prisbaner: Ikke-kvotepliktig (her CO2-hoved), lav bane (her CO2-lav) og høy bane (her CO2-høy)</a:t>
          </a:r>
        </a:p>
        <a:p>
          <a:r>
            <a:rPr lang="nb-NO" sz="1400" b="0" baseline="0">
              <a:solidFill>
                <a:schemeClr val="bg1"/>
              </a:solidFill>
            </a:rPr>
            <a:t>Prisen er satt til null før første år i FIN-prisbanene</a:t>
          </a:r>
        </a:p>
        <a:p>
          <a:r>
            <a:rPr lang="nb-NO" sz="1400" b="0" baseline="0">
              <a:solidFill>
                <a:schemeClr val="bg1"/>
              </a:solidFill>
            </a:rPr>
            <a:t>Prisen er konstant fra 2100. I hoved-banen har vi lagt til grunn ikke-kvotepliktig utslipp. 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190501</xdr:colOff>
      <xdr:row>2</xdr:row>
      <xdr:rowOff>123825</xdr:rowOff>
    </xdr:from>
    <xdr:to>
      <xdr:col>6</xdr:col>
      <xdr:colOff>533401</xdr:colOff>
      <xdr:row>11</xdr:row>
      <xdr:rowOff>152400</xdr:rowOff>
    </xdr:to>
    <xdr:sp macro="" textlink="">
      <xdr:nvSpPr>
        <xdr:cNvPr id="2" name="TekstSylinder 1">
          <a:extLst>
            <a:ext uri="{FF2B5EF4-FFF2-40B4-BE49-F238E27FC236}">
              <a16:creationId xmlns:a16="http://schemas.microsoft.com/office/drawing/2014/main" id="{78E4ED82-27AE-4A9A-860F-7A3685728471}"/>
            </a:ext>
          </a:extLst>
        </xdr:cNvPr>
        <xdr:cNvSpPr txBox="1"/>
      </xdr:nvSpPr>
      <xdr:spPr>
        <a:xfrm>
          <a:off x="5429251" y="504825"/>
          <a:ext cx="1752600" cy="1724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nb-NO" sz="1100" b="1"/>
            <a:t>Multipliserer kg utslipp per MJ med MJ per enhet</a:t>
          </a:r>
          <a:r>
            <a:rPr lang="nb-NO" sz="1100" b="1" baseline="0"/>
            <a:t> </a:t>
          </a:r>
          <a:r>
            <a:rPr lang="nb-NO" sz="1100" b="1"/>
            <a:t>for å få utslipp per enhet.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/Users/Aase/Git-prosjekter/kyv_utilities/utilities/kost_nytte/Users/Aase/Dropbox%20(Menon)/Menon%20arkiv/Menon%20arkiv_kopi_13.09.2018/Prosjektarkiv%202016/Kystverket%20FARLED/Beregningsmodell%20til%20Kystverket/S&#216;A%20Moss/FRAM2%20-%20MOSS%20v4.xlsx?626DEC3A" TargetMode="External"/><Relationship Id="rId1" Type="http://schemas.openxmlformats.org/officeDocument/2006/relationships/externalLinkPath" Target="file:///\\626DEC3A\FRAM2%20-%20MOSS%20v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el"/>
      <sheetName val="Følsom"/>
      <sheetName val="Nåverdi"/>
      <sheetName val="Trafikk"/>
      <sheetName val="Prognoser"/>
      <sheetName val="RisikoInput"/>
      <sheetName val="RisikoFreq"/>
      <sheetName val="RisikoGrunnReferanse"/>
      <sheetName val="RisikoGrunnTiltak"/>
      <sheetName val="RisikoGrunnDiff"/>
      <sheetName val="RisikoGrunnUtslippReferanse"/>
      <sheetName val="RisikoGrunnUtslippTiltak"/>
      <sheetName val="RisikoGrunnUtslippDiff"/>
      <sheetName val="RisikoKollReferanse"/>
      <sheetName val="RisikoKollTiltak"/>
      <sheetName val="RisikoKollDiff"/>
      <sheetName val="Bastø Fosen"/>
      <sheetName val="Dødsfall"/>
      <sheetName val="InvVedlForny X"/>
      <sheetName val="Miljøskadematrise"/>
      <sheetName val="Invkost_Merker X"/>
      <sheetName val="BF Ventetid - bruker"/>
      <sheetName val="BF Ventetid- drivstoff"/>
      <sheetName val="BF Seilingsdistanse - drivstoff"/>
      <sheetName val="BF Seilingsdistanse bruker"/>
      <sheetName val="BF CO2-avgift"/>
      <sheetName val="Grunnprognoser trafikk (TØI)"/>
      <sheetName val="RisikoKollUtslippRef"/>
      <sheetName val="RisikoKollUtslippDiff"/>
      <sheetName val="RisikoKollUtslippTilta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theme/theme1.xml><?xml version="1.0" encoding="utf-8"?>
<a:theme xmlns:a="http://schemas.openxmlformats.org/drawingml/2006/main" name="Office-tema">
  <a:themeElements>
    <a:clrScheme name="Menonfarger">
      <a:dk1>
        <a:sysClr val="windowText" lastClr="000000"/>
      </a:dk1>
      <a:lt1>
        <a:sysClr val="window" lastClr="FFFFFF"/>
      </a:lt1>
      <a:dk2>
        <a:srgbClr val="C0C1BF"/>
      </a:dk2>
      <a:lt2>
        <a:srgbClr val="EFEEED"/>
      </a:lt2>
      <a:accent1>
        <a:srgbClr val="395775"/>
      </a:accent1>
      <a:accent2>
        <a:srgbClr val="D77F16"/>
      </a:accent2>
      <a:accent3>
        <a:srgbClr val="737B82"/>
      </a:accent3>
      <a:accent4>
        <a:srgbClr val="ACB3B8"/>
      </a:accent4>
      <a:accent5>
        <a:srgbClr val="A6B340"/>
      </a:accent5>
      <a:accent6>
        <a:srgbClr val="9411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395775"/>
  </sheetPr>
  <dimension ref="A1:AK134"/>
  <sheetViews>
    <sheetView tabSelected="1" topLeftCell="B1" zoomScale="85" zoomScaleNormal="85" workbookViewId="0">
      <selection activeCell="X5" sqref="X5"/>
    </sheetView>
  </sheetViews>
  <sheetFormatPr defaultColWidth="9.140625" defaultRowHeight="15" x14ac:dyDescent="0.25"/>
  <cols>
    <col min="1" max="1" width="35.42578125" customWidth="1"/>
    <col min="2" max="2" width="17.42578125" customWidth="1"/>
    <col min="3" max="3" width="32.42578125" customWidth="1"/>
    <col min="4" max="6" width="10.42578125" customWidth="1"/>
    <col min="7" max="7" width="15.42578125" customWidth="1"/>
    <col min="8" max="8" width="21.42578125" customWidth="1"/>
    <col min="9" max="15" width="11.42578125" customWidth="1"/>
    <col min="16" max="25" width="10.42578125" customWidth="1"/>
    <col min="26" max="26" width="26.42578125" customWidth="1"/>
    <col min="27" max="27" width="27.42578125" customWidth="1"/>
    <col min="28" max="28" width="12.42578125" customWidth="1"/>
    <col min="29" max="29" width="14.42578125" customWidth="1"/>
    <col min="30" max="30" width="11.42578125" customWidth="1"/>
    <col min="31" max="31" width="16.42578125" customWidth="1"/>
    <col min="32" max="32" width="22.42578125" customWidth="1"/>
    <col min="33" max="33" width="13.42578125" customWidth="1"/>
    <col min="34" max="1030" width="10.42578125" customWidth="1"/>
  </cols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2"/>
      <c r="G1" s="1" t="s">
        <v>4</v>
      </c>
      <c r="H1" s="1"/>
      <c r="I1" s="1"/>
      <c r="J1" s="1"/>
      <c r="K1" s="1"/>
      <c r="L1" s="1"/>
      <c r="M1" s="1"/>
      <c r="N1" s="1"/>
      <c r="O1" s="1"/>
      <c r="P1" s="1"/>
      <c r="Q1" s="2"/>
      <c r="R1" s="2"/>
      <c r="S1" s="2"/>
      <c r="T1" s="2"/>
      <c r="U1" s="2"/>
      <c r="V1" s="2"/>
      <c r="W1" s="2"/>
      <c r="X1" s="2"/>
      <c r="Y1" s="2"/>
      <c r="Z1" s="1" t="s">
        <v>5</v>
      </c>
      <c r="AA1" s="3"/>
      <c r="AC1" s="1" t="s">
        <v>6</v>
      </c>
      <c r="AF1" s="1" t="s">
        <v>7</v>
      </c>
      <c r="AG1" s="1" t="s">
        <v>8</v>
      </c>
    </row>
    <row r="2" spans="1:33" x14ac:dyDescent="0.25">
      <c r="A2" t="s">
        <v>9</v>
      </c>
      <c r="B2" s="408">
        <v>2029</v>
      </c>
      <c r="C2" t="s">
        <v>1483</v>
      </c>
      <c r="D2" t="s">
        <v>1484</v>
      </c>
      <c r="G2" s="4" t="s">
        <v>10</v>
      </c>
      <c r="H2" s="4">
        <v>2009</v>
      </c>
      <c r="I2" s="4">
        <v>2010</v>
      </c>
      <c r="J2" s="4">
        <v>2011</v>
      </c>
      <c r="K2" s="4">
        <v>2012</v>
      </c>
      <c r="L2" s="4">
        <v>2013</v>
      </c>
      <c r="M2" s="4">
        <v>2014</v>
      </c>
      <c r="N2" s="4">
        <v>2015</v>
      </c>
      <c r="O2" s="4">
        <v>2016</v>
      </c>
      <c r="P2" s="4">
        <v>2017</v>
      </c>
      <c r="Q2" s="4">
        <v>2018</v>
      </c>
      <c r="R2" s="4">
        <v>2019</v>
      </c>
      <c r="S2" s="4">
        <v>2020</v>
      </c>
      <c r="T2" s="4">
        <v>2021</v>
      </c>
      <c r="U2" s="4">
        <v>2022</v>
      </c>
      <c r="V2" s="4">
        <v>2023</v>
      </c>
      <c r="W2" s="4">
        <v>2024</v>
      </c>
      <c r="X2" s="4">
        <v>2025</v>
      </c>
      <c r="Y2" s="4"/>
      <c r="Z2" s="4" t="s">
        <v>11</v>
      </c>
      <c r="AA2" s="4" t="s">
        <v>12</v>
      </c>
      <c r="AC2" s="5" t="s">
        <v>13</v>
      </c>
      <c r="AF2" t="str">
        <f t="shared" ref="AF2:AF9" si="0">$Z$3</f>
        <v>Oljetankskip</v>
      </c>
      <c r="AG2" t="str">
        <f>$AC$2</f>
        <v>0-30</v>
      </c>
    </row>
    <row r="3" spans="1:33" x14ac:dyDescent="0.25">
      <c r="A3" t="s">
        <v>14</v>
      </c>
      <c r="B3" s="408">
        <v>2025</v>
      </c>
      <c r="C3" t="s">
        <v>1483</v>
      </c>
      <c r="G3" t="s">
        <v>15</v>
      </c>
      <c r="H3" s="408">
        <v>89.9</v>
      </c>
      <c r="I3" s="408">
        <v>92.1</v>
      </c>
      <c r="J3" s="408">
        <v>93.3</v>
      </c>
      <c r="K3" s="408">
        <v>93.9</v>
      </c>
      <c r="L3" s="408">
        <v>95.9</v>
      </c>
      <c r="M3" s="408">
        <v>97.9</v>
      </c>
      <c r="N3" s="408">
        <v>100</v>
      </c>
      <c r="O3" s="408">
        <v>103.6</v>
      </c>
      <c r="P3" s="408">
        <v>105.5</v>
      </c>
      <c r="Q3" s="408">
        <v>108.4</v>
      </c>
      <c r="R3" s="455">
        <v>110.8</v>
      </c>
      <c r="S3" s="455">
        <v>112.2</v>
      </c>
      <c r="T3" s="455">
        <v>116.1</v>
      </c>
      <c r="U3" s="455">
        <v>122.8</v>
      </c>
      <c r="V3" s="484">
        <f t="shared" ref="V3:X3" si="1">U3*(1+V5)</f>
        <v>129.43119999999999</v>
      </c>
      <c r="W3" s="484">
        <f t="shared" si="1"/>
        <v>133.31413599999999</v>
      </c>
      <c r="X3" s="484">
        <f t="shared" si="1"/>
        <v>136.513675264</v>
      </c>
      <c r="Y3" s="6"/>
      <c r="Z3" s="7" t="s">
        <v>16</v>
      </c>
      <c r="AA3" t="s">
        <v>16</v>
      </c>
      <c r="AC3" s="8" t="s">
        <v>17</v>
      </c>
      <c r="AF3" t="str">
        <f t="shared" si="0"/>
        <v>Oljetankskip</v>
      </c>
      <c r="AG3" s="9" t="str">
        <f>$AC$3</f>
        <v>30-70</v>
      </c>
    </row>
    <row r="4" spans="1:33" x14ac:dyDescent="0.25">
      <c r="A4" t="s">
        <v>18</v>
      </c>
      <c r="B4" s="408">
        <v>40</v>
      </c>
      <c r="C4" t="s">
        <v>1476</v>
      </c>
      <c r="G4" t="s">
        <v>19</v>
      </c>
      <c r="H4" s="10">
        <f>H3/HLOOKUP($B$34,$H$2:$X$3,2,0)</f>
        <v>0.67434709249437741</v>
      </c>
      <c r="I4" s="10">
        <f t="shared" ref="I4:X4" si="2">I3/HLOOKUP($B$34,$H$2:$X$3,2,0)</f>
        <v>0.69084946850647555</v>
      </c>
      <c r="J4" s="10">
        <f t="shared" si="2"/>
        <v>0.6998507645130746</v>
      </c>
      <c r="K4" s="10">
        <f t="shared" si="2"/>
        <v>0.70435141251637423</v>
      </c>
      <c r="L4" s="10">
        <f t="shared" si="2"/>
        <v>0.71935357252737253</v>
      </c>
      <c r="M4" s="10">
        <f t="shared" si="2"/>
        <v>0.73435573253837094</v>
      </c>
      <c r="N4" s="10">
        <f t="shared" si="2"/>
        <v>0.75010800054991922</v>
      </c>
      <c r="O4" s="10">
        <f t="shared" si="2"/>
        <v>0.77711188856971625</v>
      </c>
      <c r="P4" s="10">
        <f t="shared" si="2"/>
        <v>0.79136394058016479</v>
      </c>
      <c r="Q4" s="10">
        <f t="shared" si="2"/>
        <v>0.81311707259611243</v>
      </c>
      <c r="R4" s="10">
        <f t="shared" si="2"/>
        <v>0.83111966460931053</v>
      </c>
      <c r="S4" s="10">
        <f t="shared" si="2"/>
        <v>0.84162117661700941</v>
      </c>
      <c r="T4" s="10">
        <f t="shared" si="2"/>
        <v>0.87087538863845615</v>
      </c>
      <c r="U4" s="10">
        <f>U3/HLOOKUP($B$34,$H$2:$X$3,2,0)</f>
        <v>0.92113262467530077</v>
      </c>
      <c r="V4" s="10">
        <f t="shared" si="2"/>
        <v>0.970873786407767</v>
      </c>
      <c r="W4" s="10">
        <f t="shared" si="2"/>
        <v>1</v>
      </c>
      <c r="X4" s="10">
        <f t="shared" si="2"/>
        <v>1.024</v>
      </c>
      <c r="Y4" s="10"/>
      <c r="Z4" t="s">
        <v>20</v>
      </c>
      <c r="AA4" t="s">
        <v>21</v>
      </c>
      <c r="AC4" s="8" t="s">
        <v>22</v>
      </c>
      <c r="AF4" t="str">
        <f t="shared" si="0"/>
        <v>Oljetankskip</v>
      </c>
      <c r="AG4" s="9" t="str">
        <f>$AC$4</f>
        <v>70-100</v>
      </c>
    </row>
    <row r="5" spans="1:33" x14ac:dyDescent="0.25">
      <c r="A5" t="s">
        <v>23</v>
      </c>
      <c r="B5" s="408">
        <v>75</v>
      </c>
      <c r="C5" t="s">
        <v>1476</v>
      </c>
      <c r="H5" s="465"/>
      <c r="I5" s="465"/>
      <c r="J5" s="465"/>
      <c r="K5" s="465"/>
      <c r="L5" s="465"/>
      <c r="M5" s="465"/>
      <c r="N5" s="465"/>
      <c r="O5" s="465"/>
      <c r="P5" s="465"/>
      <c r="Q5" s="465"/>
      <c r="R5" s="465"/>
      <c r="S5" s="465"/>
      <c r="T5" s="465"/>
      <c r="U5" s="465"/>
      <c r="V5" s="483">
        <v>5.3999999999999999E-2</v>
      </c>
      <c r="W5" s="483">
        <v>0.03</v>
      </c>
      <c r="X5" s="483">
        <v>2.4E-2</v>
      </c>
      <c r="Z5" t="s">
        <v>24</v>
      </c>
      <c r="AA5" s="7" t="s">
        <v>24</v>
      </c>
      <c r="AC5" s="8" t="s">
        <v>25</v>
      </c>
      <c r="AF5" t="str">
        <f t="shared" si="0"/>
        <v>Oljetankskip</v>
      </c>
      <c r="AG5" s="9" t="str">
        <f>$AC$5</f>
        <v>100-150</v>
      </c>
    </row>
    <row r="6" spans="1:33" x14ac:dyDescent="0.25">
      <c r="A6" t="s">
        <v>26</v>
      </c>
      <c r="B6" s="449">
        <v>0.2</v>
      </c>
      <c r="C6" s="11" t="s">
        <v>1477</v>
      </c>
      <c r="P6" s="467"/>
      <c r="Q6" s="467"/>
      <c r="R6" s="467"/>
      <c r="S6" s="467"/>
      <c r="T6" s="467"/>
      <c r="Z6" t="s">
        <v>28</v>
      </c>
      <c r="AA6" s="7" t="s">
        <v>28</v>
      </c>
      <c r="AC6" s="8" t="s">
        <v>29</v>
      </c>
      <c r="AF6" t="str">
        <f t="shared" si="0"/>
        <v>Oljetankskip</v>
      </c>
      <c r="AG6" s="9" t="str">
        <f>$AC$6</f>
        <v>150-200</v>
      </c>
    </row>
    <row r="7" spans="1:33" x14ac:dyDescent="0.25">
      <c r="A7" t="s">
        <v>30</v>
      </c>
      <c r="B7" s="449"/>
      <c r="C7" s="11"/>
      <c r="G7" s="1" t="s">
        <v>1413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Z7" t="s">
        <v>31</v>
      </c>
      <c r="AA7" t="s">
        <v>32</v>
      </c>
      <c r="AC7" s="8" t="s">
        <v>33</v>
      </c>
      <c r="AF7" t="str">
        <f t="shared" si="0"/>
        <v>Oljetankskip</v>
      </c>
      <c r="AG7" s="9" t="str">
        <f>$AC$7</f>
        <v>200-250</v>
      </c>
    </row>
    <row r="8" spans="1:33" x14ac:dyDescent="0.25">
      <c r="A8" t="s">
        <v>34</v>
      </c>
      <c r="B8" s="456"/>
      <c r="C8" s="12"/>
      <c r="G8" s="4" t="s">
        <v>10</v>
      </c>
      <c r="H8" s="4">
        <f t="shared" ref="H8:T8" si="3">H2</f>
        <v>2009</v>
      </c>
      <c r="I8" s="4">
        <f t="shared" si="3"/>
        <v>2010</v>
      </c>
      <c r="J8" s="4">
        <f t="shared" si="3"/>
        <v>2011</v>
      </c>
      <c r="K8" s="4">
        <f t="shared" si="3"/>
        <v>2012</v>
      </c>
      <c r="L8" s="4">
        <f t="shared" si="3"/>
        <v>2013</v>
      </c>
      <c r="M8" s="4">
        <f t="shared" si="3"/>
        <v>2014</v>
      </c>
      <c r="N8" s="4">
        <f t="shared" si="3"/>
        <v>2015</v>
      </c>
      <c r="O8" s="4">
        <f t="shared" si="3"/>
        <v>2016</v>
      </c>
      <c r="P8" s="4">
        <f t="shared" si="3"/>
        <v>2017</v>
      </c>
      <c r="Q8" s="4">
        <f t="shared" si="3"/>
        <v>2018</v>
      </c>
      <c r="R8" s="4">
        <f t="shared" si="3"/>
        <v>2019</v>
      </c>
      <c r="S8" s="4">
        <f t="shared" si="3"/>
        <v>2020</v>
      </c>
      <c r="T8" s="4">
        <f t="shared" si="3"/>
        <v>2021</v>
      </c>
      <c r="Y8" s="4"/>
      <c r="Z8" t="s">
        <v>35</v>
      </c>
      <c r="AA8" s="7" t="s">
        <v>35</v>
      </c>
      <c r="AC8" s="8" t="s">
        <v>36</v>
      </c>
      <c r="AF8" t="str">
        <f t="shared" si="0"/>
        <v>Oljetankskip</v>
      </c>
      <c r="AG8" s="9" t="str">
        <f>$AC$8</f>
        <v>250-300</v>
      </c>
    </row>
    <row r="9" spans="1:33" x14ac:dyDescent="0.25">
      <c r="A9" t="s">
        <v>37</v>
      </c>
      <c r="B9" s="408"/>
      <c r="G9" t="s">
        <v>38</v>
      </c>
      <c r="H9" s="13">
        <f>H3/$T$3</f>
        <v>0.7743324720068907</v>
      </c>
      <c r="I9" s="13">
        <f>I3/$T$3</f>
        <v>0.79328165374677007</v>
      </c>
      <c r="J9" s="13">
        <f>J3/$T$3</f>
        <v>0.80361757105943155</v>
      </c>
      <c r="K9" s="13">
        <f t="shared" ref="K9:S9" si="4">K3/$T$3</f>
        <v>0.80878552971576234</v>
      </c>
      <c r="L9" s="13">
        <f t="shared" si="4"/>
        <v>0.82601205857019822</v>
      </c>
      <c r="M9" s="13">
        <f t="shared" si="4"/>
        <v>0.84323858742463398</v>
      </c>
      <c r="N9" s="13">
        <f t="shared" si="4"/>
        <v>0.8613264427217916</v>
      </c>
      <c r="O9" s="13">
        <f t="shared" si="4"/>
        <v>0.89233419465977604</v>
      </c>
      <c r="P9" s="13">
        <f t="shared" si="4"/>
        <v>0.90869939707149017</v>
      </c>
      <c r="Q9" s="13">
        <f t="shared" si="4"/>
        <v>0.93367786391042218</v>
      </c>
      <c r="R9" s="13">
        <f t="shared" si="4"/>
        <v>0.95434969853574503</v>
      </c>
      <c r="S9" s="13">
        <f t="shared" si="4"/>
        <v>0.96640826873385022</v>
      </c>
      <c r="T9" s="13">
        <f>T3/$T$3</f>
        <v>1</v>
      </c>
      <c r="Y9" s="13"/>
      <c r="Z9" t="s">
        <v>39</v>
      </c>
      <c r="AA9" s="7" t="s">
        <v>39</v>
      </c>
      <c r="AC9" s="8" t="s">
        <v>40</v>
      </c>
      <c r="AF9" t="str">
        <f t="shared" si="0"/>
        <v>Oljetankskip</v>
      </c>
      <c r="AG9" s="9" t="str">
        <f>$AC$9</f>
        <v>300-</v>
      </c>
    </row>
    <row r="10" spans="1:33" x14ac:dyDescent="0.25">
      <c r="A10" t="s">
        <v>41</v>
      </c>
      <c r="B10" s="457">
        <f>B3</f>
        <v>2025</v>
      </c>
      <c r="C10" s="11" t="s">
        <v>1477</v>
      </c>
      <c r="H10" s="466"/>
      <c r="Z10" t="s">
        <v>42</v>
      </c>
      <c r="AA10" s="7" t="s">
        <v>42</v>
      </c>
      <c r="AF10" t="str">
        <f t="shared" ref="AF10:AF17" si="5">$Z$4</f>
        <v>Kjemikalie-/Produktskip</v>
      </c>
      <c r="AG10" t="str">
        <f>$AC$2</f>
        <v>0-30</v>
      </c>
    </row>
    <row r="11" spans="1:33" x14ac:dyDescent="0.25">
      <c r="A11" t="s">
        <v>43</v>
      </c>
      <c r="B11">
        <f>B2+40</f>
        <v>2069</v>
      </c>
      <c r="C11" s="11" t="s">
        <v>1477</v>
      </c>
      <c r="Z11" t="s">
        <v>44</v>
      </c>
      <c r="AA11" s="7" t="s">
        <v>44</v>
      </c>
      <c r="AF11" t="str">
        <f t="shared" si="5"/>
        <v>Kjemikalie-/Produktskip</v>
      </c>
      <c r="AG11" s="9" t="str">
        <f>$AC$3</f>
        <v>30-70</v>
      </c>
    </row>
    <row r="12" spans="1:33" x14ac:dyDescent="0.25">
      <c r="A12" t="s">
        <v>45</v>
      </c>
      <c r="B12">
        <f>B11+35</f>
        <v>2104</v>
      </c>
      <c r="C12" s="11" t="s">
        <v>1477</v>
      </c>
      <c r="Z12" t="s">
        <v>46</v>
      </c>
      <c r="AA12" s="7" t="s">
        <v>46</v>
      </c>
      <c r="AF12" t="str">
        <f t="shared" si="5"/>
        <v>Kjemikalie-/Produktskip</v>
      </c>
      <c r="AG12" s="9" t="str">
        <f>$AC$4</f>
        <v>70-100</v>
      </c>
    </row>
    <row r="13" spans="1:33" x14ac:dyDescent="0.25">
      <c r="A13" t="s">
        <v>47</v>
      </c>
      <c r="B13" s="449">
        <v>0.04</v>
      </c>
      <c r="C13" s="11" t="s">
        <v>1477</v>
      </c>
      <c r="Z13" t="s">
        <v>48</v>
      </c>
      <c r="AA13" s="7" t="s">
        <v>49</v>
      </c>
      <c r="AF13" t="str">
        <f t="shared" si="5"/>
        <v>Kjemikalie-/Produktskip</v>
      </c>
      <c r="AG13" s="9" t="str">
        <f>$AC$5</f>
        <v>100-150</v>
      </c>
    </row>
    <row r="14" spans="1:33" x14ac:dyDescent="0.25">
      <c r="A14" t="s">
        <v>50</v>
      </c>
      <c r="B14" s="449">
        <v>0.03</v>
      </c>
      <c r="C14" s="11" t="s">
        <v>1477</v>
      </c>
      <c r="Z14" t="s">
        <v>51</v>
      </c>
      <c r="AA14" s="7" t="s">
        <v>52</v>
      </c>
      <c r="AF14" t="str">
        <f t="shared" si="5"/>
        <v>Kjemikalie-/Produktskip</v>
      </c>
      <c r="AG14" s="9" t="str">
        <f>$AC$6</f>
        <v>150-200</v>
      </c>
    </row>
    <row r="15" spans="1:33" x14ac:dyDescent="0.25">
      <c r="A15" t="s">
        <v>53</v>
      </c>
      <c r="B15" s="449">
        <v>0.02</v>
      </c>
      <c r="C15" s="11" t="s">
        <v>1477</v>
      </c>
      <c r="Z15" t="s">
        <v>54</v>
      </c>
      <c r="AA15" s="7" t="s">
        <v>52</v>
      </c>
      <c r="AC15" s="8"/>
      <c r="AF15" t="str">
        <f t="shared" si="5"/>
        <v>Kjemikalie-/Produktskip</v>
      </c>
      <c r="AG15" s="9" t="str">
        <f>$AC$7</f>
        <v>200-250</v>
      </c>
    </row>
    <row r="16" spans="1:33" x14ac:dyDescent="0.25">
      <c r="A16" t="s">
        <v>55</v>
      </c>
      <c r="B16" s="456">
        <v>8.9999999999999993E-3</v>
      </c>
      <c r="C16" t="s">
        <v>1483</v>
      </c>
      <c r="Z16" t="s">
        <v>56</v>
      </c>
      <c r="AA16" s="7" t="s">
        <v>52</v>
      </c>
      <c r="AF16" t="str">
        <f t="shared" si="5"/>
        <v>Kjemikalie-/Produktskip</v>
      </c>
      <c r="AG16" s="9" t="str">
        <f>$AC$8</f>
        <v>250-300</v>
      </c>
    </row>
    <row r="17" spans="1:37" x14ac:dyDescent="0.25">
      <c r="A17" t="s">
        <v>57</v>
      </c>
      <c r="B17" s="13">
        <f>Deflator09</f>
        <v>0.67434709249437741</v>
      </c>
      <c r="C17" s="11" t="s">
        <v>58</v>
      </c>
      <c r="Z17" t="s">
        <v>59</v>
      </c>
      <c r="AA17" s="7" t="s">
        <v>59</v>
      </c>
      <c r="AB17" s="5"/>
      <c r="AD17" s="8"/>
      <c r="AE17" s="8"/>
      <c r="AF17" t="str">
        <f t="shared" si="5"/>
        <v>Kjemikalie-/Produktskip</v>
      </c>
      <c r="AG17" s="9" t="str">
        <f>$AC$9</f>
        <v>300-</v>
      </c>
      <c r="AH17" s="8"/>
      <c r="AI17" s="8"/>
      <c r="AJ17" s="8"/>
      <c r="AK17" s="8"/>
    </row>
    <row r="18" spans="1:37" x14ac:dyDescent="0.25">
      <c r="A18" t="s">
        <v>60</v>
      </c>
      <c r="B18" s="13">
        <f>Deflator10</f>
        <v>0.69084946850647555</v>
      </c>
      <c r="C18" s="11" t="s">
        <v>58</v>
      </c>
      <c r="Z18" t="s">
        <v>61</v>
      </c>
      <c r="AA18" s="7" t="s">
        <v>61</v>
      </c>
      <c r="AF18" t="str">
        <f t="shared" ref="AF18:AF25" si="6">Z$5</f>
        <v>Gasstankskip</v>
      </c>
      <c r="AG18" t="str">
        <f>$AC$2</f>
        <v>0-30</v>
      </c>
    </row>
    <row r="19" spans="1:37" x14ac:dyDescent="0.25">
      <c r="A19" t="s">
        <v>62</v>
      </c>
      <c r="B19" s="13">
        <f>Deflator11</f>
        <v>0.6998507645130746</v>
      </c>
      <c r="C19" s="11" t="s">
        <v>58</v>
      </c>
      <c r="AA19" s="7" t="s">
        <v>32</v>
      </c>
      <c r="AF19" t="str">
        <f t="shared" si="6"/>
        <v>Gasstankskip</v>
      </c>
      <c r="AG19" s="9" t="str">
        <f>$AC$3</f>
        <v>30-70</v>
      </c>
    </row>
    <row r="20" spans="1:37" x14ac:dyDescent="0.25">
      <c r="A20" t="s">
        <v>63</v>
      </c>
      <c r="B20" s="13">
        <f>Deflator12</f>
        <v>0.70435141251637423</v>
      </c>
      <c r="C20" s="11" t="s">
        <v>58</v>
      </c>
      <c r="H20" s="14"/>
      <c r="AA20" s="7" t="s">
        <v>64</v>
      </c>
      <c r="AF20" t="str">
        <f t="shared" si="6"/>
        <v>Gasstankskip</v>
      </c>
      <c r="AG20" s="9" t="str">
        <f>$AC$4</f>
        <v>70-100</v>
      </c>
    </row>
    <row r="21" spans="1:37" x14ac:dyDescent="0.25">
      <c r="A21" t="s">
        <v>65</v>
      </c>
      <c r="B21" s="13">
        <f>Deflator13</f>
        <v>0.71935357252737253</v>
      </c>
      <c r="C21" s="11" t="s">
        <v>58</v>
      </c>
      <c r="H21" s="14"/>
      <c r="AA21" s="7" t="s">
        <v>66</v>
      </c>
      <c r="AF21" t="str">
        <f t="shared" si="6"/>
        <v>Gasstankskip</v>
      </c>
      <c r="AG21" s="9" t="str">
        <f>$AC$5</f>
        <v>100-150</v>
      </c>
    </row>
    <row r="22" spans="1:37" x14ac:dyDescent="0.25">
      <c r="A22" t="s">
        <v>67</v>
      </c>
      <c r="B22" s="13">
        <f>Deflator14</f>
        <v>0.73435573253837094</v>
      </c>
      <c r="C22" s="11" t="s">
        <v>58</v>
      </c>
      <c r="H22" s="14"/>
      <c r="AF22" t="str">
        <f t="shared" si="6"/>
        <v>Gasstankskip</v>
      </c>
      <c r="AG22" s="9" t="str">
        <f>$AC$6</f>
        <v>150-200</v>
      </c>
    </row>
    <row r="23" spans="1:37" x14ac:dyDescent="0.25">
      <c r="A23" t="s">
        <v>68</v>
      </c>
      <c r="B23" s="13">
        <f>Deflator15</f>
        <v>0.75010800054991922</v>
      </c>
      <c r="C23" s="11" t="s">
        <v>58</v>
      </c>
      <c r="AF23" t="str">
        <f t="shared" si="6"/>
        <v>Gasstankskip</v>
      </c>
      <c r="AG23" s="9" t="str">
        <f>$AC$7</f>
        <v>200-250</v>
      </c>
    </row>
    <row r="24" spans="1:37" x14ac:dyDescent="0.25">
      <c r="A24" t="s">
        <v>69</v>
      </c>
      <c r="B24" s="13">
        <f>Deflator16</f>
        <v>0.77711188856971625</v>
      </c>
      <c r="C24" s="11" t="s">
        <v>58</v>
      </c>
      <c r="AC24" s="15"/>
      <c r="AF24" t="str">
        <f t="shared" si="6"/>
        <v>Gasstankskip</v>
      </c>
      <c r="AG24" s="9" t="str">
        <f>$AC$8</f>
        <v>250-300</v>
      </c>
    </row>
    <row r="25" spans="1:37" x14ac:dyDescent="0.25">
      <c r="A25" t="s">
        <v>70</v>
      </c>
      <c r="B25" s="13">
        <f>Deflator17</f>
        <v>0.79136394058016479</v>
      </c>
      <c r="C25" s="11" t="s">
        <v>58</v>
      </c>
      <c r="AC25" s="15"/>
      <c r="AF25" t="str">
        <f t="shared" si="6"/>
        <v>Gasstankskip</v>
      </c>
      <c r="AG25" s="9" t="str">
        <f>$AC$9</f>
        <v>300-</v>
      </c>
    </row>
    <row r="26" spans="1:37" x14ac:dyDescent="0.25">
      <c r="A26" t="s">
        <v>71</v>
      </c>
      <c r="B26" s="13">
        <f>Deflator18</f>
        <v>0.81311707259611243</v>
      </c>
      <c r="C26" s="11" t="s">
        <v>58</v>
      </c>
      <c r="Z26" s="4"/>
      <c r="AA26" s="16"/>
      <c r="AB26" s="15"/>
      <c r="AC26" s="15"/>
      <c r="AD26" s="15"/>
      <c r="AE26" s="15"/>
      <c r="AF26" t="str">
        <f t="shared" ref="AF26:AF38" si="7">Z$6</f>
        <v>Bulkskip</v>
      </c>
      <c r="AG26" t="str">
        <f>$AC$2</f>
        <v>0-30</v>
      </c>
      <c r="AH26" s="15"/>
      <c r="AI26" s="15"/>
      <c r="AJ26" s="15"/>
    </row>
    <row r="27" spans="1:37" x14ac:dyDescent="0.25">
      <c r="A27" t="s">
        <v>72</v>
      </c>
      <c r="B27" s="17">
        <f>Deflator19</f>
        <v>0.83111966460931053</v>
      </c>
      <c r="C27" s="11" t="s">
        <v>58</v>
      </c>
      <c r="Z27" s="4"/>
      <c r="AA27" s="16"/>
      <c r="AB27" s="15"/>
      <c r="AD27" s="15"/>
      <c r="AE27" s="15"/>
      <c r="AF27" t="str">
        <f t="shared" si="7"/>
        <v>Bulkskip</v>
      </c>
      <c r="AG27" s="9" t="str">
        <f>$AC$3</f>
        <v>30-70</v>
      </c>
      <c r="AH27" s="15"/>
      <c r="AI27" s="15"/>
      <c r="AJ27" s="15"/>
    </row>
    <row r="28" spans="1:37" x14ac:dyDescent="0.25">
      <c r="A28" t="s">
        <v>73</v>
      </c>
      <c r="B28" s="17">
        <f>Deflator20</f>
        <v>0.84162117661700941</v>
      </c>
      <c r="C28" s="11" t="s">
        <v>58</v>
      </c>
      <c r="Z28" s="4"/>
      <c r="AA28" s="16"/>
      <c r="AB28" s="15"/>
      <c r="AD28" s="15"/>
      <c r="AE28" s="15"/>
      <c r="AF28" t="str">
        <f t="shared" si="7"/>
        <v>Bulkskip</v>
      </c>
      <c r="AG28" s="9" t="str">
        <f>$AC$4</f>
        <v>70-100</v>
      </c>
      <c r="AH28" s="15"/>
      <c r="AI28" s="15"/>
      <c r="AJ28" s="15"/>
    </row>
    <row r="29" spans="1:37" x14ac:dyDescent="0.25">
      <c r="A29" t="s">
        <v>1400</v>
      </c>
      <c r="B29" s="17">
        <f>Deflator21</f>
        <v>0.87087538863845615</v>
      </c>
      <c r="C29" s="11" t="s">
        <v>58</v>
      </c>
      <c r="Z29" s="4"/>
      <c r="AA29" s="16"/>
      <c r="AB29" s="15"/>
      <c r="AD29" s="15"/>
      <c r="AE29" s="15"/>
      <c r="AG29" s="9"/>
      <c r="AH29" s="15"/>
      <c r="AI29" s="15"/>
      <c r="AJ29" s="15"/>
    </row>
    <row r="30" spans="1:37" x14ac:dyDescent="0.25">
      <c r="A30" t="s">
        <v>1482</v>
      </c>
      <c r="B30" s="17" cm="1">
        <f t="array" ref="B30">Deflator22</f>
        <v>0.92113262467530077</v>
      </c>
      <c r="C30" t="s">
        <v>1487</v>
      </c>
      <c r="Z30" s="4"/>
      <c r="AA30" s="16"/>
      <c r="AB30" s="15"/>
      <c r="AD30" s="15"/>
      <c r="AE30" s="15"/>
      <c r="AG30" s="9"/>
      <c r="AH30" s="15"/>
      <c r="AI30" s="15"/>
      <c r="AJ30" s="15"/>
    </row>
    <row r="31" spans="1:37" x14ac:dyDescent="0.25">
      <c r="A31" t="s">
        <v>1538</v>
      </c>
      <c r="B31" s="17">
        <f>Deflator23</f>
        <v>0.970873786407767</v>
      </c>
      <c r="C31" t="s">
        <v>1487</v>
      </c>
      <c r="Z31" s="4"/>
      <c r="AA31" s="16"/>
      <c r="AB31" s="15"/>
      <c r="AD31" s="15"/>
      <c r="AE31" s="15"/>
      <c r="AG31" s="9"/>
      <c r="AH31" s="15"/>
      <c r="AI31" s="15"/>
      <c r="AJ31" s="15"/>
    </row>
    <row r="32" spans="1:37" x14ac:dyDescent="0.25">
      <c r="A32" t="s">
        <v>1485</v>
      </c>
      <c r="B32" s="17">
        <f>Deflator24</f>
        <v>1</v>
      </c>
      <c r="C32" t="s">
        <v>1487</v>
      </c>
      <c r="Z32" s="4"/>
      <c r="AA32" s="16"/>
      <c r="AB32" s="15"/>
      <c r="AD32" s="15"/>
      <c r="AE32" s="15"/>
      <c r="AG32" s="9"/>
      <c r="AH32" s="15"/>
      <c r="AI32" s="15"/>
      <c r="AJ32" s="15"/>
    </row>
    <row r="33" spans="1:36" x14ac:dyDescent="0.25">
      <c r="A33" t="s">
        <v>1486</v>
      </c>
      <c r="B33" s="17">
        <f>Deflator25</f>
        <v>1.024</v>
      </c>
      <c r="C33" t="s">
        <v>1487</v>
      </c>
      <c r="Z33" s="4"/>
      <c r="AA33" s="16"/>
      <c r="AB33" s="15"/>
      <c r="AD33" s="15"/>
      <c r="AE33" s="15"/>
      <c r="AG33" s="9"/>
      <c r="AH33" s="15"/>
      <c r="AI33" s="15"/>
      <c r="AJ33" s="15"/>
    </row>
    <row r="34" spans="1:36" x14ac:dyDescent="0.25">
      <c r="A34" t="s">
        <v>74</v>
      </c>
      <c r="B34" s="408">
        <v>2024</v>
      </c>
      <c r="C34" t="s">
        <v>1483</v>
      </c>
      <c r="H34" s="14"/>
      <c r="Z34" s="4"/>
      <c r="AF34" t="str">
        <f t="shared" si="7"/>
        <v>Bulkskip</v>
      </c>
      <c r="AG34" s="9" t="str">
        <f>$AC$5</f>
        <v>100-150</v>
      </c>
      <c r="AI34" s="14"/>
    </row>
    <row r="35" spans="1:36" x14ac:dyDescent="0.25">
      <c r="B35" s="11"/>
      <c r="C35" s="11"/>
      <c r="Z35" s="4"/>
      <c r="AF35" t="str">
        <f t="shared" si="7"/>
        <v>Bulkskip</v>
      </c>
      <c r="AG35" s="9" t="str">
        <f>$AC$6</f>
        <v>150-200</v>
      </c>
    </row>
    <row r="36" spans="1:36" x14ac:dyDescent="0.25">
      <c r="Z36" s="4"/>
      <c r="AF36" t="str">
        <f t="shared" si="7"/>
        <v>Bulkskip</v>
      </c>
      <c r="AG36" s="9" t="str">
        <f>$AC$7</f>
        <v>200-250</v>
      </c>
      <c r="AI36" s="14"/>
    </row>
    <row r="37" spans="1:36" x14ac:dyDescent="0.25">
      <c r="Z37" s="4"/>
      <c r="AF37" t="str">
        <f t="shared" si="7"/>
        <v>Bulkskip</v>
      </c>
      <c r="AG37" s="9" t="str">
        <f>$AC$8</f>
        <v>250-300</v>
      </c>
      <c r="AI37" s="14"/>
    </row>
    <row r="38" spans="1:36" x14ac:dyDescent="0.25">
      <c r="Z38" s="4"/>
      <c r="AF38" t="str">
        <f t="shared" si="7"/>
        <v>Bulkskip</v>
      </c>
      <c r="AG38" s="9" t="str">
        <f>$AC$9</f>
        <v>300-</v>
      </c>
      <c r="AI38" s="14"/>
    </row>
    <row r="39" spans="1:36" x14ac:dyDescent="0.25">
      <c r="Z39" s="4"/>
      <c r="AF39" t="str">
        <f t="shared" ref="AF39:AF46" si="8">Z$7</f>
        <v>Stykkgods-/Roro-skip</v>
      </c>
      <c r="AG39" t="str">
        <f>$AC$2</f>
        <v>0-30</v>
      </c>
      <c r="AI39" s="14"/>
    </row>
    <row r="40" spans="1:36" x14ac:dyDescent="0.25">
      <c r="Z40" s="4"/>
      <c r="AF40" t="str">
        <f t="shared" si="8"/>
        <v>Stykkgods-/Roro-skip</v>
      </c>
      <c r="AG40" s="9" t="str">
        <f>$AC$3</f>
        <v>30-70</v>
      </c>
      <c r="AI40" s="14"/>
    </row>
    <row r="41" spans="1:36" ht="16.5" customHeight="1" x14ac:dyDescent="0.25">
      <c r="Z41" s="4"/>
      <c r="AF41" t="str">
        <f t="shared" si="8"/>
        <v>Stykkgods-/Roro-skip</v>
      </c>
      <c r="AG41" s="9" t="str">
        <f>$AC$4</f>
        <v>70-100</v>
      </c>
      <c r="AI41" s="14"/>
    </row>
    <row r="42" spans="1:36" x14ac:dyDescent="0.25">
      <c r="Z42" s="4"/>
      <c r="AF42" t="str">
        <f t="shared" si="8"/>
        <v>Stykkgods-/Roro-skip</v>
      </c>
      <c r="AG42" s="9" t="str">
        <f>$AC$5</f>
        <v>100-150</v>
      </c>
    </row>
    <row r="43" spans="1:36" x14ac:dyDescent="0.25">
      <c r="Z43" s="4"/>
      <c r="AF43" t="str">
        <f t="shared" si="8"/>
        <v>Stykkgods-/Roro-skip</v>
      </c>
      <c r="AG43" s="9" t="str">
        <f>$AC$6</f>
        <v>150-200</v>
      </c>
    </row>
    <row r="44" spans="1:36" x14ac:dyDescent="0.25">
      <c r="Z44" s="4"/>
      <c r="AF44" t="str">
        <f t="shared" si="8"/>
        <v>Stykkgods-/Roro-skip</v>
      </c>
      <c r="AG44" s="9" t="str">
        <f>$AC$7</f>
        <v>200-250</v>
      </c>
      <c r="AI44" s="14"/>
    </row>
    <row r="45" spans="1:36" x14ac:dyDescent="0.25">
      <c r="Z45" s="4"/>
      <c r="AF45" t="str">
        <f t="shared" si="8"/>
        <v>Stykkgods-/Roro-skip</v>
      </c>
      <c r="AG45" s="9" t="str">
        <f>$AC$8</f>
        <v>250-300</v>
      </c>
      <c r="AI45" s="14"/>
    </row>
    <row r="46" spans="1:36" x14ac:dyDescent="0.25">
      <c r="Z46" s="4"/>
      <c r="AE46" s="14"/>
      <c r="AF46" t="str">
        <f t="shared" si="8"/>
        <v>Stykkgods-/Roro-skip</v>
      </c>
      <c r="AG46" s="9" t="str">
        <f>$AC$9</f>
        <v>300-</v>
      </c>
    </row>
    <row r="47" spans="1:36" x14ac:dyDescent="0.25">
      <c r="Z47" s="4"/>
      <c r="AE47" s="14"/>
      <c r="AF47" t="str">
        <f t="shared" ref="AF47:AF54" si="9">Z$8</f>
        <v>Containerskip</v>
      </c>
      <c r="AG47" t="str">
        <f>$AC$2</f>
        <v>0-30</v>
      </c>
    </row>
    <row r="48" spans="1:36" x14ac:dyDescent="0.25">
      <c r="Z48" s="4"/>
      <c r="AE48" s="14"/>
      <c r="AF48" t="str">
        <f t="shared" si="9"/>
        <v>Containerskip</v>
      </c>
      <c r="AG48" s="9" t="str">
        <f>$AC$3</f>
        <v>30-70</v>
      </c>
    </row>
    <row r="49" spans="26:33" x14ac:dyDescent="0.25">
      <c r="Z49" s="4"/>
      <c r="AE49" s="14"/>
      <c r="AF49" t="str">
        <f t="shared" si="9"/>
        <v>Containerskip</v>
      </c>
      <c r="AG49" s="9" t="str">
        <f>$AC$4</f>
        <v>70-100</v>
      </c>
    </row>
    <row r="50" spans="26:33" x14ac:dyDescent="0.25">
      <c r="AF50" t="str">
        <f t="shared" si="9"/>
        <v>Containerskip</v>
      </c>
      <c r="AG50" s="9" t="str">
        <f>$AC$5</f>
        <v>100-150</v>
      </c>
    </row>
    <row r="51" spans="26:33" x14ac:dyDescent="0.25">
      <c r="AF51" t="str">
        <f t="shared" si="9"/>
        <v>Containerskip</v>
      </c>
      <c r="AG51" s="9" t="str">
        <f>$AC$6</f>
        <v>150-200</v>
      </c>
    </row>
    <row r="52" spans="26:33" x14ac:dyDescent="0.25">
      <c r="AF52" t="str">
        <f t="shared" si="9"/>
        <v>Containerskip</v>
      </c>
      <c r="AG52" s="9" t="str">
        <f>$AC$7</f>
        <v>200-250</v>
      </c>
    </row>
    <row r="53" spans="26:33" x14ac:dyDescent="0.25">
      <c r="AF53" t="str">
        <f t="shared" si="9"/>
        <v>Containerskip</v>
      </c>
      <c r="AG53" s="9" t="str">
        <f>$AC$8</f>
        <v>250-300</v>
      </c>
    </row>
    <row r="54" spans="26:33" x14ac:dyDescent="0.25">
      <c r="AF54" t="str">
        <f t="shared" si="9"/>
        <v>Containerskip</v>
      </c>
      <c r="AG54" s="9" t="str">
        <f>$AC$9</f>
        <v>300-</v>
      </c>
    </row>
    <row r="55" spans="26:33" x14ac:dyDescent="0.25">
      <c r="AF55" t="str">
        <f t="shared" ref="AF55:AF62" si="10">Z$9</f>
        <v>Passasjerbåt</v>
      </c>
      <c r="AG55" t="str">
        <f>$AC$2</f>
        <v>0-30</v>
      </c>
    </row>
    <row r="56" spans="26:33" x14ac:dyDescent="0.25">
      <c r="AF56" t="str">
        <f t="shared" si="10"/>
        <v>Passasjerbåt</v>
      </c>
      <c r="AG56" s="9" t="str">
        <f>$AC$3</f>
        <v>30-70</v>
      </c>
    </row>
    <row r="57" spans="26:33" x14ac:dyDescent="0.25">
      <c r="AF57" t="str">
        <f t="shared" si="10"/>
        <v>Passasjerbåt</v>
      </c>
      <c r="AG57" s="9" t="str">
        <f>$AC$4</f>
        <v>70-100</v>
      </c>
    </row>
    <row r="58" spans="26:33" x14ac:dyDescent="0.25">
      <c r="AF58" t="str">
        <f t="shared" si="10"/>
        <v>Passasjerbåt</v>
      </c>
      <c r="AG58" s="9" t="str">
        <f>$AC$5</f>
        <v>100-150</v>
      </c>
    </row>
    <row r="59" spans="26:33" x14ac:dyDescent="0.25">
      <c r="AF59" t="str">
        <f t="shared" si="10"/>
        <v>Passasjerbåt</v>
      </c>
      <c r="AG59" s="9" t="str">
        <f>$AC$6</f>
        <v>150-200</v>
      </c>
    </row>
    <row r="60" spans="26:33" x14ac:dyDescent="0.25">
      <c r="AF60" t="str">
        <f t="shared" si="10"/>
        <v>Passasjerbåt</v>
      </c>
      <c r="AG60" s="9" t="str">
        <f>$AC$7</f>
        <v>200-250</v>
      </c>
    </row>
    <row r="61" spans="26:33" x14ac:dyDescent="0.25">
      <c r="AF61" t="str">
        <f t="shared" si="10"/>
        <v>Passasjerbåt</v>
      </c>
      <c r="AG61" s="9" t="str">
        <f>$AC$8</f>
        <v>250-300</v>
      </c>
    </row>
    <row r="62" spans="26:33" x14ac:dyDescent="0.25">
      <c r="AF62" t="str">
        <f t="shared" si="10"/>
        <v>Passasjerbåt</v>
      </c>
      <c r="AG62" s="9" t="str">
        <f>$AC$9</f>
        <v>300-</v>
      </c>
    </row>
    <row r="63" spans="26:33" x14ac:dyDescent="0.25">
      <c r="AF63" t="str">
        <f t="shared" ref="AF63:AF70" si="11">Z$10</f>
        <v>Passasjerskip/Roro</v>
      </c>
      <c r="AG63" t="str">
        <f>$AC$2</f>
        <v>0-30</v>
      </c>
    </row>
    <row r="64" spans="26:33" x14ac:dyDescent="0.25">
      <c r="AF64" t="str">
        <f t="shared" si="11"/>
        <v>Passasjerskip/Roro</v>
      </c>
      <c r="AG64" s="9" t="str">
        <f>$AC$3</f>
        <v>30-70</v>
      </c>
    </row>
    <row r="65" spans="32:33" x14ac:dyDescent="0.25">
      <c r="AF65" t="str">
        <f t="shared" si="11"/>
        <v>Passasjerskip/Roro</v>
      </c>
      <c r="AG65" s="9" t="str">
        <f>$AC$4</f>
        <v>70-100</v>
      </c>
    </row>
    <row r="66" spans="32:33" x14ac:dyDescent="0.25">
      <c r="AF66" t="str">
        <f t="shared" si="11"/>
        <v>Passasjerskip/Roro</v>
      </c>
      <c r="AG66" s="9" t="str">
        <f>$AC$5</f>
        <v>100-150</v>
      </c>
    </row>
    <row r="67" spans="32:33" x14ac:dyDescent="0.25">
      <c r="AF67" t="str">
        <f t="shared" si="11"/>
        <v>Passasjerskip/Roro</v>
      </c>
      <c r="AG67" s="9" t="str">
        <f>$AC$6</f>
        <v>150-200</v>
      </c>
    </row>
    <row r="68" spans="32:33" x14ac:dyDescent="0.25">
      <c r="AF68" t="str">
        <f t="shared" si="11"/>
        <v>Passasjerskip/Roro</v>
      </c>
      <c r="AG68" s="9" t="str">
        <f>$AC$7</f>
        <v>200-250</v>
      </c>
    </row>
    <row r="69" spans="32:33" x14ac:dyDescent="0.25">
      <c r="AF69" t="str">
        <f t="shared" si="11"/>
        <v>Passasjerskip/Roro</v>
      </c>
      <c r="AG69" s="9" t="str">
        <f>$AC$8</f>
        <v>250-300</v>
      </c>
    </row>
    <row r="70" spans="32:33" x14ac:dyDescent="0.25">
      <c r="AF70" t="str">
        <f t="shared" si="11"/>
        <v>Passasjerskip/Roro</v>
      </c>
      <c r="AG70" s="9" t="str">
        <f>$AC$9</f>
        <v>300-</v>
      </c>
    </row>
    <row r="71" spans="32:33" x14ac:dyDescent="0.25">
      <c r="AF71" t="str">
        <f t="shared" ref="AF71:AF78" si="12">Z$11</f>
        <v>Cruiseskip</v>
      </c>
      <c r="AG71" t="str">
        <f>$AC$2</f>
        <v>0-30</v>
      </c>
    </row>
    <row r="72" spans="32:33" x14ac:dyDescent="0.25">
      <c r="AF72" t="str">
        <f t="shared" si="12"/>
        <v>Cruiseskip</v>
      </c>
      <c r="AG72" s="9" t="str">
        <f>$AC$3</f>
        <v>30-70</v>
      </c>
    </row>
    <row r="73" spans="32:33" x14ac:dyDescent="0.25">
      <c r="AF73" t="str">
        <f t="shared" si="12"/>
        <v>Cruiseskip</v>
      </c>
      <c r="AG73" s="9" t="str">
        <f>$AC$4</f>
        <v>70-100</v>
      </c>
    </row>
    <row r="74" spans="32:33" x14ac:dyDescent="0.25">
      <c r="AF74" t="str">
        <f t="shared" si="12"/>
        <v>Cruiseskip</v>
      </c>
      <c r="AG74" s="9" t="str">
        <f>$AC$5</f>
        <v>100-150</v>
      </c>
    </row>
    <row r="75" spans="32:33" x14ac:dyDescent="0.25">
      <c r="AF75" t="str">
        <f t="shared" si="12"/>
        <v>Cruiseskip</v>
      </c>
      <c r="AG75" s="9" t="str">
        <f>$AC$6</f>
        <v>150-200</v>
      </c>
    </row>
    <row r="76" spans="32:33" x14ac:dyDescent="0.25">
      <c r="AF76" t="str">
        <f t="shared" si="12"/>
        <v>Cruiseskip</v>
      </c>
      <c r="AG76" s="9" t="str">
        <f>$AC$7</f>
        <v>200-250</v>
      </c>
    </row>
    <row r="77" spans="32:33" x14ac:dyDescent="0.25">
      <c r="AF77" t="str">
        <f t="shared" si="12"/>
        <v>Cruiseskip</v>
      </c>
      <c r="AG77" s="9" t="str">
        <f>$AC$8</f>
        <v>250-300</v>
      </c>
    </row>
    <row r="78" spans="32:33" x14ac:dyDescent="0.25">
      <c r="AF78" t="str">
        <f t="shared" si="12"/>
        <v>Cruiseskip</v>
      </c>
      <c r="AG78" s="9" t="str">
        <f>$AC$9</f>
        <v>300-</v>
      </c>
    </row>
    <row r="79" spans="32:33" x14ac:dyDescent="0.25">
      <c r="AF79" t="str">
        <f t="shared" ref="AF79:AF86" si="13">Z$12</f>
        <v>Offshore supplyskip</v>
      </c>
      <c r="AG79" t="str">
        <f>$AC$2</f>
        <v>0-30</v>
      </c>
    </row>
    <row r="80" spans="32:33" x14ac:dyDescent="0.25">
      <c r="AF80" t="str">
        <f t="shared" si="13"/>
        <v>Offshore supplyskip</v>
      </c>
      <c r="AG80" s="9" t="str">
        <f>$AC$3</f>
        <v>30-70</v>
      </c>
    </row>
    <row r="81" spans="32:33" x14ac:dyDescent="0.25">
      <c r="AF81" t="str">
        <f t="shared" si="13"/>
        <v>Offshore supplyskip</v>
      </c>
      <c r="AG81" s="9" t="str">
        <f>$AC$4</f>
        <v>70-100</v>
      </c>
    </row>
    <row r="82" spans="32:33" x14ac:dyDescent="0.25">
      <c r="AF82" t="str">
        <f t="shared" si="13"/>
        <v>Offshore supplyskip</v>
      </c>
      <c r="AG82" s="9" t="str">
        <f>$AC$5</f>
        <v>100-150</v>
      </c>
    </row>
    <row r="83" spans="32:33" x14ac:dyDescent="0.25">
      <c r="AF83" t="str">
        <f t="shared" si="13"/>
        <v>Offshore supplyskip</v>
      </c>
      <c r="AG83" s="9" t="str">
        <f>$AC$6</f>
        <v>150-200</v>
      </c>
    </row>
    <row r="84" spans="32:33" x14ac:dyDescent="0.25">
      <c r="AF84" t="str">
        <f t="shared" si="13"/>
        <v>Offshore supplyskip</v>
      </c>
      <c r="AG84" s="9" t="str">
        <f>$AC$7</f>
        <v>200-250</v>
      </c>
    </row>
    <row r="85" spans="32:33" x14ac:dyDescent="0.25">
      <c r="AF85" t="str">
        <f t="shared" si="13"/>
        <v>Offshore supplyskip</v>
      </c>
      <c r="AG85" s="9" t="str">
        <f>$AC$8</f>
        <v>250-300</v>
      </c>
    </row>
    <row r="86" spans="32:33" x14ac:dyDescent="0.25">
      <c r="AF86" t="str">
        <f t="shared" si="13"/>
        <v>Offshore supplyskip</v>
      </c>
      <c r="AG86" s="9" t="str">
        <f>$AC$9</f>
        <v>300-</v>
      </c>
    </row>
    <row r="87" spans="32:33" x14ac:dyDescent="0.25">
      <c r="AF87" t="str">
        <f t="shared" ref="AF87:AF94" si="14">Z$13</f>
        <v>Andre offshorefartøy</v>
      </c>
      <c r="AG87" t="str">
        <f>$AC$2</f>
        <v>0-30</v>
      </c>
    </row>
    <row r="88" spans="32:33" x14ac:dyDescent="0.25">
      <c r="AF88" t="str">
        <f t="shared" si="14"/>
        <v>Andre offshorefartøy</v>
      </c>
      <c r="AG88" s="9" t="str">
        <f>$AC$3</f>
        <v>30-70</v>
      </c>
    </row>
    <row r="89" spans="32:33" x14ac:dyDescent="0.25">
      <c r="AF89" t="str">
        <f t="shared" si="14"/>
        <v>Andre offshorefartøy</v>
      </c>
      <c r="AG89" s="9" t="str">
        <f>$AC$4</f>
        <v>70-100</v>
      </c>
    </row>
    <row r="90" spans="32:33" x14ac:dyDescent="0.25">
      <c r="AF90" t="str">
        <f t="shared" si="14"/>
        <v>Andre offshorefartøy</v>
      </c>
      <c r="AG90" s="9" t="str">
        <f>$AC$5</f>
        <v>100-150</v>
      </c>
    </row>
    <row r="91" spans="32:33" x14ac:dyDescent="0.25">
      <c r="AF91" t="str">
        <f t="shared" si="14"/>
        <v>Andre offshorefartøy</v>
      </c>
      <c r="AG91" s="9" t="str">
        <f>$AC$6</f>
        <v>150-200</v>
      </c>
    </row>
    <row r="92" spans="32:33" x14ac:dyDescent="0.25">
      <c r="AF92" t="str">
        <f t="shared" si="14"/>
        <v>Andre offshorefartøy</v>
      </c>
      <c r="AG92" s="9" t="str">
        <f>$AC$7</f>
        <v>200-250</v>
      </c>
    </row>
    <row r="93" spans="32:33" x14ac:dyDescent="0.25">
      <c r="AF93" t="str">
        <f t="shared" si="14"/>
        <v>Andre offshorefartøy</v>
      </c>
      <c r="AG93" s="9" t="str">
        <f>$AC$8</f>
        <v>250-300</v>
      </c>
    </row>
    <row r="94" spans="32:33" x14ac:dyDescent="0.25">
      <c r="AF94" t="str">
        <f t="shared" si="14"/>
        <v>Andre offshorefartøy</v>
      </c>
      <c r="AG94" s="9" t="str">
        <f>$AC$9</f>
        <v>300-</v>
      </c>
    </row>
    <row r="95" spans="32:33" x14ac:dyDescent="0.25">
      <c r="AF95" t="str">
        <f t="shared" ref="AF95:AF102" si="15">Z$14</f>
        <v>Brønnbåt</v>
      </c>
      <c r="AG95" t="str">
        <f>$AC$2</f>
        <v>0-30</v>
      </c>
    </row>
    <row r="96" spans="32:33" x14ac:dyDescent="0.25">
      <c r="AF96" t="str">
        <f t="shared" si="15"/>
        <v>Brønnbåt</v>
      </c>
      <c r="AG96" s="9" t="str">
        <f>$AC$3</f>
        <v>30-70</v>
      </c>
    </row>
    <row r="97" spans="32:33" x14ac:dyDescent="0.25">
      <c r="AF97" t="str">
        <f t="shared" si="15"/>
        <v>Brønnbåt</v>
      </c>
      <c r="AG97" s="9" t="str">
        <f>$AC$4</f>
        <v>70-100</v>
      </c>
    </row>
    <row r="98" spans="32:33" x14ac:dyDescent="0.25">
      <c r="AF98" t="str">
        <f t="shared" si="15"/>
        <v>Brønnbåt</v>
      </c>
      <c r="AG98" s="9" t="str">
        <f>$AC$5</f>
        <v>100-150</v>
      </c>
    </row>
    <row r="99" spans="32:33" x14ac:dyDescent="0.25">
      <c r="AF99" t="str">
        <f t="shared" si="15"/>
        <v>Brønnbåt</v>
      </c>
      <c r="AG99" s="9" t="str">
        <f>$AC$6</f>
        <v>150-200</v>
      </c>
    </row>
    <row r="100" spans="32:33" x14ac:dyDescent="0.25">
      <c r="AF100" t="str">
        <f t="shared" si="15"/>
        <v>Brønnbåt</v>
      </c>
      <c r="AG100" s="9" t="str">
        <f>$AC$7</f>
        <v>200-250</v>
      </c>
    </row>
    <row r="101" spans="32:33" x14ac:dyDescent="0.25">
      <c r="AF101" t="str">
        <f t="shared" si="15"/>
        <v>Brønnbåt</v>
      </c>
      <c r="AG101" s="9" t="str">
        <f>$AC$8</f>
        <v>250-300</v>
      </c>
    </row>
    <row r="102" spans="32:33" x14ac:dyDescent="0.25">
      <c r="AF102" t="str">
        <f t="shared" si="15"/>
        <v>Brønnbåt</v>
      </c>
      <c r="AG102" s="9" t="str">
        <f>$AC$9</f>
        <v>300-</v>
      </c>
    </row>
    <row r="103" spans="32:33" x14ac:dyDescent="0.25">
      <c r="AF103" t="str">
        <f t="shared" ref="AF103:AF110" si="16">Z$15</f>
        <v>Slepefartøy</v>
      </c>
      <c r="AG103" t="str">
        <f>$AC$2</f>
        <v>0-30</v>
      </c>
    </row>
    <row r="104" spans="32:33" x14ac:dyDescent="0.25">
      <c r="AF104" t="str">
        <f t="shared" si="16"/>
        <v>Slepefartøy</v>
      </c>
      <c r="AG104" s="9" t="str">
        <f>$AC$3</f>
        <v>30-70</v>
      </c>
    </row>
    <row r="105" spans="32:33" x14ac:dyDescent="0.25">
      <c r="AF105" t="str">
        <f t="shared" si="16"/>
        <v>Slepefartøy</v>
      </c>
      <c r="AG105" s="9" t="str">
        <f>$AC$4</f>
        <v>70-100</v>
      </c>
    </row>
    <row r="106" spans="32:33" x14ac:dyDescent="0.25">
      <c r="AF106" t="str">
        <f t="shared" si="16"/>
        <v>Slepefartøy</v>
      </c>
      <c r="AG106" s="9" t="str">
        <f>$AC$5</f>
        <v>100-150</v>
      </c>
    </row>
    <row r="107" spans="32:33" x14ac:dyDescent="0.25">
      <c r="AF107" t="str">
        <f t="shared" si="16"/>
        <v>Slepefartøy</v>
      </c>
      <c r="AG107" s="9" t="str">
        <f>$AC$6</f>
        <v>150-200</v>
      </c>
    </row>
    <row r="108" spans="32:33" x14ac:dyDescent="0.25">
      <c r="AF108" t="str">
        <f t="shared" si="16"/>
        <v>Slepefartøy</v>
      </c>
      <c r="AG108" s="9" t="str">
        <f>$AC$7</f>
        <v>200-250</v>
      </c>
    </row>
    <row r="109" spans="32:33" x14ac:dyDescent="0.25">
      <c r="AF109" t="str">
        <f t="shared" si="16"/>
        <v>Slepefartøy</v>
      </c>
      <c r="AG109" s="9" t="str">
        <f>$AC$8</f>
        <v>250-300</v>
      </c>
    </row>
    <row r="110" spans="32:33" x14ac:dyDescent="0.25">
      <c r="AF110" t="str">
        <f t="shared" si="16"/>
        <v>Slepefartøy</v>
      </c>
      <c r="AG110" s="9" t="str">
        <f>$AC$9</f>
        <v>300-</v>
      </c>
    </row>
    <row r="111" spans="32:33" x14ac:dyDescent="0.25">
      <c r="AF111" t="str">
        <f t="shared" ref="AF111:AF118" si="17">Z$16</f>
        <v>Andre servicefartøy</v>
      </c>
      <c r="AG111" t="str">
        <f>$AC$2</f>
        <v>0-30</v>
      </c>
    </row>
    <row r="112" spans="32:33" x14ac:dyDescent="0.25">
      <c r="AF112" t="str">
        <f t="shared" si="17"/>
        <v>Andre servicefartøy</v>
      </c>
      <c r="AG112" s="9" t="str">
        <f>$AC$3</f>
        <v>30-70</v>
      </c>
    </row>
    <row r="113" spans="32:33" x14ac:dyDescent="0.25">
      <c r="AF113" t="str">
        <f t="shared" si="17"/>
        <v>Andre servicefartøy</v>
      </c>
      <c r="AG113" s="9" t="str">
        <f>$AC$4</f>
        <v>70-100</v>
      </c>
    </row>
    <row r="114" spans="32:33" x14ac:dyDescent="0.25">
      <c r="AF114" t="str">
        <f t="shared" si="17"/>
        <v>Andre servicefartøy</v>
      </c>
      <c r="AG114" s="9" t="str">
        <f>$AC$5</f>
        <v>100-150</v>
      </c>
    </row>
    <row r="115" spans="32:33" x14ac:dyDescent="0.25">
      <c r="AF115" t="str">
        <f t="shared" si="17"/>
        <v>Andre servicefartøy</v>
      </c>
      <c r="AG115" s="9" t="str">
        <f>$AC$6</f>
        <v>150-200</v>
      </c>
    </row>
    <row r="116" spans="32:33" x14ac:dyDescent="0.25">
      <c r="AF116" t="str">
        <f t="shared" si="17"/>
        <v>Andre servicefartøy</v>
      </c>
      <c r="AG116" s="9" t="str">
        <f>$AC$7</f>
        <v>200-250</v>
      </c>
    </row>
    <row r="117" spans="32:33" x14ac:dyDescent="0.25">
      <c r="AF117" t="str">
        <f t="shared" si="17"/>
        <v>Andre servicefartøy</v>
      </c>
      <c r="AG117" s="9" t="str">
        <f>$AC$8</f>
        <v>250-300</v>
      </c>
    </row>
    <row r="118" spans="32:33" x14ac:dyDescent="0.25">
      <c r="AF118" t="str">
        <f t="shared" si="17"/>
        <v>Andre servicefartøy</v>
      </c>
      <c r="AG118" s="9" t="str">
        <f>$AC$9</f>
        <v>300-</v>
      </c>
    </row>
    <row r="119" spans="32:33" x14ac:dyDescent="0.25">
      <c r="AF119" t="str">
        <f t="shared" ref="AF119:AF126" si="18">Z$17</f>
        <v>Fiskefartøy</v>
      </c>
      <c r="AG119" t="str">
        <f>$AC$2</f>
        <v>0-30</v>
      </c>
    </row>
    <row r="120" spans="32:33" x14ac:dyDescent="0.25">
      <c r="AF120" t="str">
        <f t="shared" si="18"/>
        <v>Fiskefartøy</v>
      </c>
      <c r="AG120" s="9" t="str">
        <f>$AC$3</f>
        <v>30-70</v>
      </c>
    </row>
    <row r="121" spans="32:33" x14ac:dyDescent="0.25">
      <c r="AF121" t="str">
        <f t="shared" si="18"/>
        <v>Fiskefartøy</v>
      </c>
      <c r="AG121" s="9" t="str">
        <f>$AC$4</f>
        <v>70-100</v>
      </c>
    </row>
    <row r="122" spans="32:33" x14ac:dyDescent="0.25">
      <c r="AF122" t="str">
        <f t="shared" si="18"/>
        <v>Fiskefartøy</v>
      </c>
      <c r="AG122" s="9" t="str">
        <f>$AC$5</f>
        <v>100-150</v>
      </c>
    </row>
    <row r="123" spans="32:33" x14ac:dyDescent="0.25">
      <c r="AF123" t="str">
        <f t="shared" si="18"/>
        <v>Fiskefartøy</v>
      </c>
      <c r="AG123" s="9" t="str">
        <f>$AC$6</f>
        <v>150-200</v>
      </c>
    </row>
    <row r="124" spans="32:33" x14ac:dyDescent="0.25">
      <c r="AF124" t="str">
        <f t="shared" si="18"/>
        <v>Fiskefartøy</v>
      </c>
      <c r="AG124" s="9" t="str">
        <f>$AC$7</f>
        <v>200-250</v>
      </c>
    </row>
    <row r="125" spans="32:33" x14ac:dyDescent="0.25">
      <c r="AF125" t="str">
        <f t="shared" si="18"/>
        <v>Fiskefartøy</v>
      </c>
      <c r="AG125" s="9" t="str">
        <f>$AC$8</f>
        <v>250-300</v>
      </c>
    </row>
    <row r="126" spans="32:33" x14ac:dyDescent="0.25">
      <c r="AF126" t="str">
        <f t="shared" si="18"/>
        <v>Fiskefartøy</v>
      </c>
      <c r="AG126" s="9" t="str">
        <f>$AC$9</f>
        <v>300-</v>
      </c>
    </row>
    <row r="127" spans="32:33" x14ac:dyDescent="0.25">
      <c r="AF127" t="str">
        <f t="shared" ref="AF127:AF134" si="19">Z$18</f>
        <v>Annet</v>
      </c>
      <c r="AG127" t="str">
        <f>$AC$2</f>
        <v>0-30</v>
      </c>
    </row>
    <row r="128" spans="32:33" x14ac:dyDescent="0.25">
      <c r="AF128" t="str">
        <f t="shared" si="19"/>
        <v>Annet</v>
      </c>
      <c r="AG128" s="9" t="str">
        <f>$AC$3</f>
        <v>30-70</v>
      </c>
    </row>
    <row r="129" spans="32:33" x14ac:dyDescent="0.25">
      <c r="AF129" t="str">
        <f t="shared" si="19"/>
        <v>Annet</v>
      </c>
      <c r="AG129" s="9" t="str">
        <f>$AC$4</f>
        <v>70-100</v>
      </c>
    </row>
    <row r="130" spans="32:33" x14ac:dyDescent="0.25">
      <c r="AF130" t="str">
        <f t="shared" si="19"/>
        <v>Annet</v>
      </c>
      <c r="AG130" s="9" t="str">
        <f>$AC$5</f>
        <v>100-150</v>
      </c>
    </row>
    <row r="131" spans="32:33" x14ac:dyDescent="0.25">
      <c r="AF131" t="str">
        <f t="shared" si="19"/>
        <v>Annet</v>
      </c>
      <c r="AG131" s="9" t="str">
        <f>$AC$6</f>
        <v>150-200</v>
      </c>
    </row>
    <row r="132" spans="32:33" x14ac:dyDescent="0.25">
      <c r="AF132" t="str">
        <f t="shared" si="19"/>
        <v>Annet</v>
      </c>
      <c r="AG132" s="9" t="str">
        <f>$AC$7</f>
        <v>200-250</v>
      </c>
    </row>
    <row r="133" spans="32:33" x14ac:dyDescent="0.25">
      <c r="AF133" t="str">
        <f t="shared" si="19"/>
        <v>Annet</v>
      </c>
      <c r="AG133" s="9" t="str">
        <f>$AC$8</f>
        <v>250-300</v>
      </c>
    </row>
    <row r="134" spans="32:33" x14ac:dyDescent="0.25">
      <c r="AF134" t="str">
        <f t="shared" si="19"/>
        <v>Annet</v>
      </c>
      <c r="AG134" s="9" t="str">
        <f>$AC$9</f>
        <v>300-</v>
      </c>
    </row>
  </sheetData>
  <phoneticPr fontId="51" type="noConversion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395775"/>
  </sheetPr>
  <dimension ref="A1:U16"/>
  <sheetViews>
    <sheetView topLeftCell="J1" zoomScale="85" zoomScaleNormal="85" workbookViewId="0">
      <selection activeCell="O18" sqref="O18"/>
    </sheetView>
  </sheetViews>
  <sheetFormatPr defaultColWidth="9.140625" defaultRowHeight="15" x14ac:dyDescent="0.25"/>
  <cols>
    <col min="1" max="5" width="10.42578125" customWidth="1"/>
    <col min="6" max="6" width="33.42578125" customWidth="1"/>
    <col min="7" max="7" width="47.42578125" customWidth="1"/>
    <col min="8" max="8" width="18.42578125" customWidth="1"/>
    <col min="9" max="9" width="12.42578125" bestFit="1" customWidth="1"/>
    <col min="10" max="15" width="11.42578125"/>
    <col min="16" max="16" width="12" bestFit="1" customWidth="1"/>
    <col min="17" max="1025" width="10.42578125" customWidth="1"/>
  </cols>
  <sheetData>
    <row r="1" spans="1:21" x14ac:dyDescent="0.25">
      <c r="A1" s="1" t="s">
        <v>75</v>
      </c>
      <c r="B1" s="1" t="s">
        <v>76</v>
      </c>
      <c r="C1" s="1"/>
      <c r="D1" s="1"/>
      <c r="G1" s="18" t="s">
        <v>1544</v>
      </c>
      <c r="H1" s="19"/>
      <c r="I1" s="20"/>
      <c r="J1" s="20"/>
      <c r="K1" s="20"/>
      <c r="L1" s="20"/>
      <c r="M1" s="20"/>
      <c r="N1" s="20"/>
      <c r="O1" s="20"/>
      <c r="P1" s="20"/>
      <c r="Q1" s="21"/>
      <c r="R1" s="21"/>
      <c r="S1" s="21"/>
      <c r="T1" s="21"/>
      <c r="U1" s="22"/>
    </row>
    <row r="2" spans="1:21" x14ac:dyDescent="0.25">
      <c r="A2">
        <v>2010</v>
      </c>
      <c r="B2" s="10">
        <f>real10+1</f>
        <v>0</v>
      </c>
      <c r="C2" s="11"/>
      <c r="D2" s="11"/>
      <c r="G2" s="23" t="s">
        <v>10</v>
      </c>
      <c r="H2" s="471">
        <v>2009</v>
      </c>
      <c r="I2" s="471">
        <v>2010</v>
      </c>
      <c r="J2" s="471">
        <v>2011</v>
      </c>
      <c r="K2" s="471">
        <v>2012</v>
      </c>
      <c r="L2" s="471">
        <v>2013</v>
      </c>
      <c r="M2" s="471">
        <v>2014</v>
      </c>
      <c r="N2" s="471">
        <v>2015</v>
      </c>
      <c r="O2" s="471">
        <v>2016</v>
      </c>
      <c r="P2" s="471">
        <v>2017</v>
      </c>
      <c r="Q2" s="471">
        <v>2018</v>
      </c>
      <c r="R2" s="471">
        <v>2019</v>
      </c>
      <c r="S2" s="471">
        <v>2020</v>
      </c>
      <c r="T2" s="471">
        <v>2021</v>
      </c>
      <c r="U2" s="24">
        <v>2022</v>
      </c>
    </row>
    <row r="3" spans="1:21" x14ac:dyDescent="0.25">
      <c r="A3">
        <v>2011</v>
      </c>
      <c r="B3" s="10">
        <f>real11+1</f>
        <v>0</v>
      </c>
      <c r="C3" s="11"/>
      <c r="D3" s="11"/>
      <c r="G3" s="25"/>
      <c r="H3" s="474"/>
      <c r="I3" s="432"/>
      <c r="J3" s="432"/>
      <c r="K3" s="432"/>
      <c r="L3" s="432"/>
      <c r="M3" s="432"/>
      <c r="N3" s="432"/>
      <c r="O3" s="432"/>
      <c r="P3" s="432"/>
      <c r="Q3" s="475"/>
      <c r="R3" s="474"/>
      <c r="S3" s="474"/>
      <c r="T3" s="473"/>
      <c r="U3" s="27"/>
    </row>
    <row r="4" spans="1:21" x14ac:dyDescent="0.25">
      <c r="A4">
        <v>2012</v>
      </c>
      <c r="B4" s="10">
        <f>real12+1</f>
        <v>0</v>
      </c>
      <c r="C4" s="11"/>
      <c r="D4" s="11"/>
      <c r="G4" s="25"/>
      <c r="H4" s="432"/>
      <c r="I4" s="432"/>
      <c r="J4" s="432"/>
      <c r="K4" s="432"/>
      <c r="L4" s="432"/>
      <c r="M4" s="432"/>
      <c r="N4" s="432"/>
      <c r="O4" s="468"/>
      <c r="P4" s="468"/>
      <c r="Q4" s="468"/>
      <c r="R4" s="468"/>
      <c r="S4" s="468"/>
      <c r="T4" s="468"/>
      <c r="U4" s="469"/>
    </row>
    <row r="5" spans="1:21" x14ac:dyDescent="0.25">
      <c r="A5">
        <v>2013</v>
      </c>
      <c r="B5" s="10">
        <f>real13+1</f>
        <v>0</v>
      </c>
      <c r="C5" s="11"/>
      <c r="D5" s="11"/>
      <c r="G5" s="28" t="s">
        <v>1545</v>
      </c>
      <c r="H5" s="477">
        <f>I12-1</f>
        <v>-1</v>
      </c>
      <c r="I5" s="477">
        <f t="shared" ref="I5:T5" si="0">J12-1</f>
        <v>-1</v>
      </c>
      <c r="J5" s="477">
        <f t="shared" si="0"/>
        <v>-1</v>
      </c>
      <c r="K5" s="477">
        <f t="shared" si="0"/>
        <v>-1</v>
      </c>
      <c r="L5" s="477">
        <f t="shared" si="0"/>
        <v>-1</v>
      </c>
      <c r="M5" s="477">
        <f t="shared" si="0"/>
        <v>-1</v>
      </c>
      <c r="N5" s="477">
        <f t="shared" si="0"/>
        <v>-2.2215737332016317E-2</v>
      </c>
      <c r="O5" s="477">
        <f t="shared" si="0"/>
        <v>5.8498663066450796E-3</v>
      </c>
      <c r="P5" s="477">
        <f t="shared" si="0"/>
        <v>1.2412694168033589E-3</v>
      </c>
      <c r="Q5" s="477">
        <f t="shared" si="0"/>
        <v>1.2265061125399601E-2</v>
      </c>
      <c r="R5" s="477">
        <f t="shared" si="0"/>
        <v>1.8192828025306307E-2</v>
      </c>
      <c r="S5" s="477">
        <f t="shared" si="0"/>
        <v>2.591015350842607E-3</v>
      </c>
      <c r="T5" s="477">
        <f t="shared" si="0"/>
        <v>-1.5632213573059217E-2</v>
      </c>
      <c r="U5" s="477"/>
    </row>
    <row r="6" spans="1:21" x14ac:dyDescent="0.25">
      <c r="A6">
        <v>2014</v>
      </c>
      <c r="B6" s="10">
        <f>real14+1</f>
        <v>0</v>
      </c>
      <c r="C6" s="11"/>
      <c r="D6" s="11"/>
      <c r="I6" s="30"/>
    </row>
    <row r="7" spans="1:21" x14ac:dyDescent="0.25">
      <c r="A7">
        <v>2015</v>
      </c>
      <c r="B7" s="10">
        <f>real15+1</f>
        <v>0.97778426266798368</v>
      </c>
      <c r="C7" s="11"/>
      <c r="D7" s="465"/>
      <c r="G7" s="31"/>
      <c r="H7" s="32"/>
      <c r="I7" s="32"/>
      <c r="J7" s="32"/>
      <c r="K7" s="32"/>
      <c r="L7" s="32"/>
      <c r="M7" s="32"/>
      <c r="N7" s="32"/>
    </row>
    <row r="8" spans="1:21" x14ac:dyDescent="0.25">
      <c r="A8">
        <v>2016</v>
      </c>
      <c r="B8" s="10">
        <f>real16+1</f>
        <v>1.0058498663066451</v>
      </c>
      <c r="C8" s="11"/>
      <c r="D8" s="11"/>
      <c r="G8" s="32"/>
      <c r="H8" s="476">
        <v>2009</v>
      </c>
      <c r="I8" s="476">
        <v>2010</v>
      </c>
      <c r="J8" s="476">
        <v>2011</v>
      </c>
      <c r="K8" s="4">
        <v>2012</v>
      </c>
      <c r="L8" s="4">
        <v>2013</v>
      </c>
      <c r="M8" s="4">
        <v>2014</v>
      </c>
      <c r="N8" s="4">
        <v>2015</v>
      </c>
      <c r="O8" s="4">
        <v>2016</v>
      </c>
      <c r="P8" s="4">
        <v>2017</v>
      </c>
      <c r="Q8" s="4">
        <v>2018</v>
      </c>
      <c r="R8" s="4">
        <v>2019</v>
      </c>
      <c r="S8" s="4">
        <v>2020</v>
      </c>
      <c r="T8" s="471">
        <v>2021</v>
      </c>
      <c r="U8" s="471">
        <v>2022</v>
      </c>
    </row>
    <row r="9" spans="1:21" x14ac:dyDescent="0.25">
      <c r="A9">
        <v>2017</v>
      </c>
      <c r="B9" s="10">
        <f>real17+1</f>
        <v>1.0012412694168034</v>
      </c>
      <c r="C9" s="11"/>
      <c r="D9" s="11"/>
      <c r="G9" t="s">
        <v>1541</v>
      </c>
      <c r="H9" s="429"/>
      <c r="I9" s="429"/>
      <c r="J9" s="429"/>
      <c r="K9" s="429"/>
      <c r="L9" s="429"/>
      <c r="M9" s="429"/>
      <c r="N9" s="478">
        <v>516000</v>
      </c>
      <c r="O9" s="478">
        <v>522700</v>
      </c>
      <c r="P9" s="478">
        <v>535400</v>
      </c>
      <c r="Q9" s="478">
        <v>550800</v>
      </c>
      <c r="R9" s="478">
        <v>569900</v>
      </c>
      <c r="S9" s="478">
        <v>587600</v>
      </c>
      <c r="T9" s="478">
        <v>609600</v>
      </c>
      <c r="U9" s="478">
        <v>634700</v>
      </c>
    </row>
    <row r="10" spans="1:21" x14ac:dyDescent="0.25">
      <c r="A10">
        <v>2018</v>
      </c>
      <c r="B10" s="10">
        <f>real18+1</f>
        <v>1.0122650611253996</v>
      </c>
      <c r="C10" s="11"/>
      <c r="G10" t="s">
        <v>1542</v>
      </c>
      <c r="H10" s="467"/>
      <c r="I10" s="467"/>
      <c r="J10" s="467"/>
      <c r="K10" s="467"/>
      <c r="L10" s="467"/>
      <c r="M10" s="467"/>
      <c r="N10" s="467"/>
      <c r="O10" s="467">
        <f t="shared" ref="O10:U10" si="1">O9/N9</f>
        <v>1.0129844961240311</v>
      </c>
      <c r="P10" s="467">
        <f t="shared" si="1"/>
        <v>1.0242969198392959</v>
      </c>
      <c r="Q10" s="467">
        <f t="shared" si="1"/>
        <v>1.0287635412775495</v>
      </c>
      <c r="R10" s="467">
        <f t="shared" si="1"/>
        <v>1.0346768336964416</v>
      </c>
      <c r="S10" s="467">
        <f t="shared" si="1"/>
        <v>1.0310580803649763</v>
      </c>
      <c r="T10" s="467">
        <f t="shared" si="1"/>
        <v>1.0374404356705242</v>
      </c>
      <c r="U10" s="467">
        <f t="shared" si="1"/>
        <v>1.0411745406824147</v>
      </c>
    </row>
    <row r="11" spans="1:21" x14ac:dyDescent="0.25">
      <c r="A11">
        <v>2019</v>
      </c>
      <c r="B11" s="10">
        <f>real19+1</f>
        <v>1.0181928280253063</v>
      </c>
      <c r="C11" s="11"/>
      <c r="G11" t="s">
        <v>1543</v>
      </c>
      <c r="I11" s="467"/>
      <c r="J11" s="467"/>
      <c r="K11" s="467"/>
      <c r="L11" s="467"/>
      <c r="M11" s="467"/>
      <c r="N11" s="467">
        <f>HLOOKUP(N8,Forutsetninger!$H$2:$X$3,2,0)/HLOOKUP(N8-1,Forutsetninger!$H$2:$X$3,2,0)</f>
        <v>1.0214504596527068</v>
      </c>
      <c r="O11" s="467">
        <f>HLOOKUP(O8,Forutsetninger!$H$2:$X$3,2,0)/HLOOKUP(O8-1,Forutsetninger!$H$2:$X$3,2,0)</f>
        <v>1.036</v>
      </c>
      <c r="P11" s="467">
        <f>HLOOKUP(P8,Forutsetninger!$H$2:$X$3,2,0)/HLOOKUP(P8-1,Forutsetninger!$H$2:$X$3,2,0)</f>
        <v>1.0183397683397684</v>
      </c>
      <c r="Q11" s="467">
        <f>HLOOKUP(Q8,Forutsetninger!$H$2:$X$3,2,0)/HLOOKUP(Q8-1,Forutsetninger!$H$2:$X$3,2,0)</f>
        <v>1.0274881516587677</v>
      </c>
      <c r="R11" s="467">
        <f>HLOOKUP(R8,Forutsetninger!$H$2:$X$3,2,0)/HLOOKUP(R8-1,Forutsetninger!$H$2:$X$3,2,0)</f>
        <v>1.0221402214022139</v>
      </c>
      <c r="S11" s="467">
        <f>HLOOKUP(S8,Forutsetninger!$H$2:$X$3,2,0)/HLOOKUP(S8-1,Forutsetninger!$H$2:$X$3,2,0)</f>
        <v>1.0126353790613718</v>
      </c>
      <c r="T11" s="467">
        <f>HLOOKUP(T8,Forutsetninger!$H$2:$X$3,2,0)/HLOOKUP(T8-1,Forutsetninger!$H$2:$X$3,2,0)</f>
        <v>1.03475935828877</v>
      </c>
      <c r="U11" s="467">
        <f>HLOOKUP(U8,Forutsetninger!$H$2:$X$3,2,0)/HLOOKUP(U8-1,Forutsetninger!$H$2:$X$3,2,0)</f>
        <v>1.0577088716623602</v>
      </c>
    </row>
    <row r="12" spans="1:21" x14ac:dyDescent="0.25">
      <c r="A12">
        <v>2020</v>
      </c>
      <c r="B12" s="10">
        <f>real20+1</f>
        <v>1.0025910153508426</v>
      </c>
      <c r="C12" s="11"/>
      <c r="G12" t="s">
        <v>1547</v>
      </c>
      <c r="I12" s="467"/>
      <c r="J12" s="467"/>
      <c r="K12" s="467"/>
      <c r="L12" s="467"/>
      <c r="M12" s="467"/>
      <c r="N12" s="467"/>
      <c r="O12" s="467">
        <f t="shared" ref="O12:U12" si="2">O10/O11</f>
        <v>0.97778426266798368</v>
      </c>
      <c r="P12" s="467">
        <f t="shared" si="2"/>
        <v>1.0058498663066451</v>
      </c>
      <c r="Q12" s="467">
        <f t="shared" si="2"/>
        <v>1.0012412694168034</v>
      </c>
      <c r="R12" s="467">
        <f t="shared" si="2"/>
        <v>1.0122650611253996</v>
      </c>
      <c r="S12" s="467">
        <f t="shared" si="2"/>
        <v>1.0181928280253063</v>
      </c>
      <c r="T12" s="467">
        <f t="shared" si="2"/>
        <v>1.0025910153508426</v>
      </c>
      <c r="U12" s="467">
        <f t="shared" si="2"/>
        <v>0.98436778642694078</v>
      </c>
    </row>
    <row r="13" spans="1:21" x14ac:dyDescent="0.25">
      <c r="A13">
        <v>2021</v>
      </c>
      <c r="B13" s="10">
        <f>real21+1</f>
        <v>0.98436778642694078</v>
      </c>
      <c r="C13" s="11"/>
      <c r="G13" s="382"/>
      <c r="H13" s="382"/>
      <c r="I13" s="472"/>
      <c r="J13" s="472"/>
      <c r="K13" s="472"/>
      <c r="L13" s="472"/>
      <c r="M13" s="472"/>
      <c r="N13" s="472"/>
      <c r="O13" s="472"/>
      <c r="P13" s="472"/>
      <c r="Q13" s="472"/>
      <c r="R13" s="472"/>
      <c r="S13" s="472"/>
      <c r="T13" s="472"/>
      <c r="U13" s="472"/>
    </row>
    <row r="14" spans="1:21" x14ac:dyDescent="0.25">
      <c r="A14">
        <v>2022</v>
      </c>
      <c r="B14" s="10">
        <f>realvekst+1</f>
        <v>1.0089999999999999</v>
      </c>
      <c r="C14" s="11"/>
    </row>
    <row r="15" spans="1:21" x14ac:dyDescent="0.25">
      <c r="A15">
        <v>2023</v>
      </c>
      <c r="B15" s="10">
        <f>realvekst+1</f>
        <v>1.0089999999999999</v>
      </c>
    </row>
    <row r="16" spans="1:21" x14ac:dyDescent="0.25">
      <c r="A16">
        <v>2024</v>
      </c>
      <c r="B16" s="10">
        <f>realvekst+1</f>
        <v>1.0089999999999999</v>
      </c>
    </row>
  </sheetData>
  <pageMargins left="0.7" right="0.7" top="0.75" bottom="0.75" header="0.51180555555555496" footer="0.51180555555555496"/>
  <pageSetup firstPageNumber="0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395775"/>
  </sheetPr>
  <dimension ref="A1:Q227"/>
  <sheetViews>
    <sheetView workbookViewId="0">
      <selection activeCell="C8" sqref="C8"/>
    </sheetView>
  </sheetViews>
  <sheetFormatPr defaultColWidth="9.140625" defaultRowHeight="15" x14ac:dyDescent="0.25"/>
  <cols>
    <col min="1" max="1025" width="10.42578125" customWidth="1"/>
  </cols>
  <sheetData>
    <row r="1" spans="1:17" x14ac:dyDescent="0.25">
      <c r="A1" s="1" t="s">
        <v>77</v>
      </c>
      <c r="B1" s="1" t="s">
        <v>78</v>
      </c>
      <c r="C1" s="1" t="s">
        <v>79</v>
      </c>
      <c r="D1" s="1" t="s">
        <v>80</v>
      </c>
      <c r="F1" s="1" t="s">
        <v>81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33">
        <v>43374</v>
      </c>
      <c r="B2" s="454">
        <v>9.4793000000000003</v>
      </c>
      <c r="C2" s="454">
        <v>10.739100000000001</v>
      </c>
      <c r="D2" s="454">
        <v>8.2548999999999992</v>
      </c>
      <c r="F2" s="34"/>
      <c r="G2" s="35"/>
      <c r="H2" s="35"/>
      <c r="I2" s="35"/>
      <c r="J2" s="36"/>
    </row>
    <row r="3" spans="1:17" x14ac:dyDescent="0.25">
      <c r="A3" s="33">
        <v>43344</v>
      </c>
      <c r="B3" s="454">
        <v>9.6204999999999998</v>
      </c>
      <c r="C3" s="454">
        <v>10.775499999999999</v>
      </c>
      <c r="D3" s="454">
        <v>8.2523</v>
      </c>
      <c r="F3" s="37"/>
      <c r="G3" s="38"/>
      <c r="H3" s="38"/>
      <c r="I3" s="38"/>
      <c r="J3" s="39"/>
      <c r="K3" s="40"/>
      <c r="L3" s="40"/>
      <c r="M3" s="40"/>
      <c r="N3" s="40"/>
    </row>
    <row r="4" spans="1:17" x14ac:dyDescent="0.25">
      <c r="A4" s="33">
        <v>43313</v>
      </c>
      <c r="B4" s="454">
        <v>9.6160999999999994</v>
      </c>
      <c r="C4" s="454">
        <v>10.7219</v>
      </c>
      <c r="D4" s="454">
        <v>8.327</v>
      </c>
      <c r="F4" s="37"/>
      <c r="G4" s="38"/>
      <c r="H4" s="38"/>
      <c r="I4" s="38"/>
      <c r="J4" s="39"/>
      <c r="K4" s="40"/>
      <c r="L4" s="40"/>
      <c r="M4" s="40"/>
      <c r="N4" s="40"/>
    </row>
    <row r="5" spans="1:17" x14ac:dyDescent="0.25">
      <c r="A5" s="33">
        <v>43282</v>
      </c>
      <c r="B5" s="454">
        <v>9.4975000000000005</v>
      </c>
      <c r="C5" s="454">
        <v>10.7044</v>
      </c>
      <c r="D5" s="454">
        <v>8.1275999999999993</v>
      </c>
      <c r="F5" s="37"/>
      <c r="G5" s="38"/>
      <c r="H5" s="38"/>
      <c r="I5" s="38"/>
      <c r="J5" s="39"/>
      <c r="K5" s="40"/>
      <c r="L5" s="40"/>
      <c r="M5" s="40"/>
      <c r="N5" s="40"/>
    </row>
    <row r="6" spans="1:17" x14ac:dyDescent="0.25">
      <c r="A6" s="33">
        <v>43252</v>
      </c>
      <c r="B6" s="454">
        <v>9.4746000000000006</v>
      </c>
      <c r="C6" s="454">
        <v>10.7807</v>
      </c>
      <c r="D6" s="454">
        <v>8.1134000000000004</v>
      </c>
      <c r="F6" s="37"/>
      <c r="G6" s="38"/>
      <c r="H6" s="38"/>
      <c r="I6" s="38"/>
      <c r="J6" s="39"/>
      <c r="K6" s="40"/>
      <c r="L6" s="40"/>
      <c r="M6" s="40"/>
      <c r="N6" s="40"/>
    </row>
    <row r="7" spans="1:17" x14ac:dyDescent="0.25">
      <c r="A7" s="33">
        <v>43221</v>
      </c>
      <c r="B7" s="454">
        <v>9.5673999999999992</v>
      </c>
      <c r="C7" s="454">
        <v>10.903600000000001</v>
      </c>
      <c r="D7" s="454">
        <v>8.1004000000000005</v>
      </c>
      <c r="F7" s="37"/>
      <c r="G7" s="38"/>
      <c r="H7" s="38"/>
      <c r="I7" s="38"/>
      <c r="J7" s="39"/>
      <c r="K7" s="40"/>
      <c r="L7" s="40"/>
      <c r="M7" s="40"/>
      <c r="N7" s="40"/>
    </row>
    <row r="8" spans="1:17" x14ac:dyDescent="0.25">
      <c r="A8" s="33">
        <v>43191</v>
      </c>
      <c r="B8" s="454">
        <v>9.6202000000000005</v>
      </c>
      <c r="C8" s="454">
        <v>11.031000000000001</v>
      </c>
      <c r="D8" s="454">
        <v>7.8369999999999997</v>
      </c>
      <c r="F8" s="37"/>
      <c r="G8" s="38"/>
      <c r="H8" s="38"/>
      <c r="I8" s="38"/>
      <c r="J8" s="39"/>
      <c r="K8" s="40"/>
      <c r="L8" s="40"/>
      <c r="M8" s="40"/>
      <c r="N8" s="40"/>
    </row>
    <row r="9" spans="1:17" x14ac:dyDescent="0.25">
      <c r="A9" s="33">
        <v>43160</v>
      </c>
      <c r="B9" s="454">
        <v>9.5800999999999998</v>
      </c>
      <c r="C9" s="454">
        <v>10.8467</v>
      </c>
      <c r="D9" s="454">
        <v>7.7655000000000003</v>
      </c>
      <c r="F9" s="37"/>
      <c r="G9" s="38"/>
      <c r="H9" s="38"/>
      <c r="I9" s="38"/>
      <c r="J9" s="39"/>
      <c r="K9" s="40"/>
      <c r="L9" s="40"/>
      <c r="M9" s="40"/>
      <c r="N9" s="40"/>
    </row>
    <row r="10" spans="1:17" x14ac:dyDescent="0.25">
      <c r="A10" s="33">
        <v>43132</v>
      </c>
      <c r="B10" s="454">
        <v>9.6712000000000007</v>
      </c>
      <c r="C10" s="454">
        <v>10.9407</v>
      </c>
      <c r="D10" s="454">
        <v>7.8327</v>
      </c>
      <c r="F10" s="37"/>
      <c r="G10" s="38"/>
      <c r="H10" s="38"/>
      <c r="I10" s="38"/>
      <c r="J10" s="39"/>
      <c r="K10" s="40"/>
      <c r="L10" s="40"/>
      <c r="M10" s="40"/>
      <c r="N10" s="40"/>
    </row>
    <row r="11" spans="1:17" x14ac:dyDescent="0.25">
      <c r="A11" s="33">
        <v>43101</v>
      </c>
      <c r="B11" s="454">
        <v>9.6463999999999999</v>
      </c>
      <c r="C11" s="454">
        <v>10.9209</v>
      </c>
      <c r="D11" s="454">
        <v>7.9092000000000002</v>
      </c>
      <c r="F11" s="37"/>
      <c r="G11" s="38"/>
      <c r="H11" s="38"/>
      <c r="I11" s="38"/>
      <c r="J11" s="39"/>
      <c r="K11" s="40"/>
      <c r="L11" s="40"/>
      <c r="M11" s="40"/>
      <c r="N11" s="40"/>
    </row>
    <row r="12" spans="1:17" x14ac:dyDescent="0.25">
      <c r="A12" s="33">
        <v>43070</v>
      </c>
      <c r="B12" s="454">
        <v>9.8412000000000006</v>
      </c>
      <c r="C12" s="454">
        <v>11.149699999999999</v>
      </c>
      <c r="D12" s="454">
        <v>8.3147000000000002</v>
      </c>
      <c r="F12" s="37"/>
      <c r="G12" s="38"/>
      <c r="H12" s="38"/>
      <c r="I12" s="38"/>
      <c r="J12" s="39"/>
      <c r="K12" s="40"/>
      <c r="L12" s="40"/>
      <c r="M12" s="40"/>
      <c r="N12" s="40"/>
    </row>
    <row r="13" spans="1:17" x14ac:dyDescent="0.25">
      <c r="A13" s="33">
        <v>43040</v>
      </c>
      <c r="B13" s="454">
        <v>9.6082000000000001</v>
      </c>
      <c r="C13" s="454">
        <v>10.8208</v>
      </c>
      <c r="D13" s="454">
        <v>8.1852999999999998</v>
      </c>
      <c r="F13" s="37"/>
      <c r="G13" s="38"/>
      <c r="H13" s="38"/>
      <c r="I13" s="38"/>
      <c r="J13" s="39"/>
      <c r="K13" s="40"/>
      <c r="L13" s="40"/>
      <c r="M13" s="40"/>
      <c r="N13" s="40"/>
    </row>
    <row r="14" spans="1:17" x14ac:dyDescent="0.25">
      <c r="A14" s="33">
        <v>43009</v>
      </c>
      <c r="B14" s="454">
        <v>9.3976000000000006</v>
      </c>
      <c r="C14" s="454">
        <v>10.5512</v>
      </c>
      <c r="D14" s="454">
        <v>7.9943999999999997</v>
      </c>
      <c r="F14" s="37"/>
      <c r="G14" s="38"/>
      <c r="H14" s="38"/>
      <c r="I14" s="38"/>
      <c r="J14" s="39"/>
      <c r="K14" s="40"/>
      <c r="L14" s="40"/>
      <c r="M14" s="40"/>
      <c r="N14" s="40"/>
    </row>
    <row r="15" spans="1:17" x14ac:dyDescent="0.25">
      <c r="A15" s="33">
        <v>42979</v>
      </c>
      <c r="B15" s="454">
        <v>9.3275000000000006</v>
      </c>
      <c r="C15" s="454">
        <v>10.428800000000001</v>
      </c>
      <c r="D15" s="454">
        <v>7.8289999999999997</v>
      </c>
      <c r="F15" s="37"/>
      <c r="G15" s="38"/>
      <c r="H15" s="38"/>
      <c r="I15" s="38"/>
      <c r="J15" s="39"/>
      <c r="K15" s="40"/>
      <c r="L15" s="40"/>
      <c r="M15" s="40"/>
      <c r="N15" s="40"/>
    </row>
    <row r="16" spans="1:17" x14ac:dyDescent="0.25">
      <c r="A16" s="33">
        <v>42948</v>
      </c>
      <c r="B16" s="454">
        <v>9.3201000000000001</v>
      </c>
      <c r="C16" s="454">
        <v>10.229699999999999</v>
      </c>
      <c r="D16" s="454">
        <v>7.8943000000000003</v>
      </c>
      <c r="F16" s="37"/>
      <c r="G16" s="38"/>
      <c r="H16" s="38"/>
      <c r="I16" s="38"/>
      <c r="J16" s="39"/>
      <c r="K16" s="40"/>
      <c r="L16" s="40"/>
      <c r="M16" s="40"/>
      <c r="N16" s="40"/>
    </row>
    <row r="17" spans="1:14" x14ac:dyDescent="0.25">
      <c r="A17" s="33">
        <v>42917</v>
      </c>
      <c r="B17" s="454">
        <v>9.3987999999999996</v>
      </c>
      <c r="C17" s="454">
        <v>10.607100000000001</v>
      </c>
      <c r="D17" s="454">
        <v>8.1669</v>
      </c>
      <c r="F17" s="37"/>
      <c r="G17" s="38"/>
      <c r="H17" s="38"/>
      <c r="I17" s="38"/>
      <c r="J17" s="39"/>
      <c r="K17" s="40"/>
      <c r="L17" s="40"/>
      <c r="M17" s="40"/>
      <c r="N17" s="40"/>
    </row>
    <row r="18" spans="1:14" x14ac:dyDescent="0.25">
      <c r="A18" s="33">
        <v>42887</v>
      </c>
      <c r="B18" s="454">
        <v>9.4997000000000007</v>
      </c>
      <c r="C18" s="454">
        <v>10.825900000000001</v>
      </c>
      <c r="D18" s="454">
        <v>8.4604999999999997</v>
      </c>
      <c r="F18" s="37"/>
      <c r="G18" s="38"/>
      <c r="H18" s="38"/>
      <c r="I18" s="38"/>
      <c r="J18" s="39"/>
      <c r="K18" s="40"/>
      <c r="L18" s="40"/>
      <c r="M18" s="40"/>
      <c r="N18" s="40"/>
    </row>
    <row r="19" spans="1:14" x14ac:dyDescent="0.25">
      <c r="A19" s="33">
        <v>42856</v>
      </c>
      <c r="B19" s="454">
        <v>9.4049999999999994</v>
      </c>
      <c r="C19" s="454">
        <v>11.0022</v>
      </c>
      <c r="D19" s="454">
        <v>8.5152000000000001</v>
      </c>
      <c r="F19" s="37"/>
      <c r="G19" s="38"/>
      <c r="H19" s="38"/>
      <c r="I19" s="38"/>
      <c r="J19" s="39"/>
      <c r="K19" s="40"/>
      <c r="L19" s="40"/>
      <c r="M19" s="40"/>
      <c r="N19" s="40"/>
    </row>
    <row r="20" spans="1:14" x14ac:dyDescent="0.25">
      <c r="A20" s="33">
        <v>42826</v>
      </c>
      <c r="B20" s="454">
        <v>9.2049000000000003</v>
      </c>
      <c r="C20" s="454">
        <v>10.8522</v>
      </c>
      <c r="D20" s="454">
        <v>8.5803999999999991</v>
      </c>
      <c r="F20" s="37"/>
      <c r="G20" s="38"/>
      <c r="H20" s="38"/>
      <c r="I20" s="38"/>
      <c r="J20" s="39"/>
      <c r="K20" s="40"/>
      <c r="L20" s="40"/>
      <c r="M20" s="40"/>
      <c r="N20" s="40"/>
    </row>
    <row r="21" spans="1:14" x14ac:dyDescent="0.25">
      <c r="A21" s="33">
        <v>42795</v>
      </c>
      <c r="B21" s="454">
        <v>9.0919000000000008</v>
      </c>
      <c r="C21" s="454">
        <v>10.5036</v>
      </c>
      <c r="D21" s="454">
        <v>8.5092999999999996</v>
      </c>
      <c r="F21" s="37"/>
      <c r="G21" s="38"/>
      <c r="H21" s="38"/>
      <c r="I21" s="38"/>
      <c r="J21" s="39"/>
      <c r="K21" s="40"/>
      <c r="L21" s="40"/>
      <c r="M21" s="40"/>
      <c r="N21" s="40"/>
    </row>
    <row r="22" spans="1:14" x14ac:dyDescent="0.25">
      <c r="A22" s="33">
        <v>42767</v>
      </c>
      <c r="B22" s="454">
        <v>8.8603000000000005</v>
      </c>
      <c r="C22" s="454">
        <v>10.3909</v>
      </c>
      <c r="D22" s="454">
        <v>8.3255999999999997</v>
      </c>
      <c r="F22" s="37"/>
      <c r="G22" s="38"/>
      <c r="H22" s="38"/>
      <c r="I22" s="38"/>
      <c r="J22" s="39"/>
      <c r="K22" s="40"/>
      <c r="L22" s="40"/>
      <c r="M22" s="40"/>
      <c r="N22" s="40"/>
    </row>
    <row r="23" spans="1:14" x14ac:dyDescent="0.25">
      <c r="A23" s="33">
        <v>42736</v>
      </c>
      <c r="B23" s="454">
        <v>8.9990000000000006</v>
      </c>
      <c r="C23" s="454">
        <v>10.452400000000001</v>
      </c>
      <c r="D23" s="454">
        <v>8.4791000000000007</v>
      </c>
      <c r="F23" s="37"/>
      <c r="G23" s="38"/>
      <c r="H23" s="38"/>
      <c r="I23" s="38"/>
      <c r="J23" s="39"/>
      <c r="K23" s="40"/>
      <c r="L23" s="40"/>
      <c r="M23" s="40"/>
      <c r="N23" s="40"/>
    </row>
    <row r="24" spans="1:14" x14ac:dyDescent="0.25">
      <c r="A24" s="33">
        <v>42705</v>
      </c>
      <c r="B24" s="454">
        <v>9.0251999999999999</v>
      </c>
      <c r="C24" s="454">
        <v>10.688499999999999</v>
      </c>
      <c r="D24" s="454">
        <v>8.5619999999999994</v>
      </c>
      <c r="F24" s="37"/>
      <c r="G24" s="38"/>
      <c r="H24" s="38"/>
      <c r="I24" s="38"/>
      <c r="J24" s="39"/>
      <c r="K24" s="40"/>
      <c r="L24" s="40"/>
      <c r="M24" s="40"/>
      <c r="N24" s="40"/>
    </row>
    <row r="25" spans="1:14" x14ac:dyDescent="0.25">
      <c r="A25" s="33">
        <v>42675</v>
      </c>
      <c r="B25" s="454">
        <v>9.0807000000000002</v>
      </c>
      <c r="C25" s="454">
        <v>10.454499999999999</v>
      </c>
      <c r="D25" s="454">
        <v>8.4116</v>
      </c>
      <c r="F25" s="37"/>
      <c r="G25" s="38"/>
      <c r="H25" s="38"/>
      <c r="I25" s="38"/>
      <c r="J25" s="39"/>
      <c r="K25" s="40"/>
      <c r="L25" s="40"/>
      <c r="M25" s="40"/>
      <c r="N25" s="40"/>
    </row>
    <row r="26" spans="1:14" x14ac:dyDescent="0.25">
      <c r="A26" s="33">
        <v>42644</v>
      </c>
      <c r="B26" s="454">
        <v>9.0008999999999997</v>
      </c>
      <c r="C26" s="454">
        <v>10.07</v>
      </c>
      <c r="D26" s="454">
        <v>8.1641999999999992</v>
      </c>
      <c r="F26" s="37"/>
      <c r="G26" s="38"/>
      <c r="H26" s="38"/>
      <c r="I26" s="38"/>
      <c r="J26" s="39"/>
      <c r="K26" s="40"/>
      <c r="L26" s="40"/>
      <c r="M26" s="40"/>
      <c r="N26" s="40"/>
    </row>
    <row r="27" spans="1:14" x14ac:dyDescent="0.25">
      <c r="A27" s="33">
        <v>42614</v>
      </c>
      <c r="B27" s="454">
        <v>9.1971000000000007</v>
      </c>
      <c r="C27" s="454">
        <v>10.7933</v>
      </c>
      <c r="D27" s="454">
        <v>8.2029999999999994</v>
      </c>
      <c r="F27" s="37"/>
      <c r="G27" s="38"/>
      <c r="H27" s="38"/>
      <c r="I27" s="38"/>
      <c r="J27" s="39"/>
      <c r="K27" s="40"/>
      <c r="L27" s="40"/>
      <c r="M27" s="40"/>
      <c r="N27" s="40"/>
    </row>
    <row r="28" spans="1:14" x14ac:dyDescent="0.25">
      <c r="A28" s="33">
        <v>42583</v>
      </c>
      <c r="B28" s="454">
        <v>9.3030000000000008</v>
      </c>
      <c r="C28" s="454">
        <v>10.8797</v>
      </c>
      <c r="D28" s="454">
        <v>8.2980999999999998</v>
      </c>
      <c r="F28" s="37"/>
      <c r="G28" s="38"/>
      <c r="H28" s="38"/>
      <c r="I28" s="38"/>
      <c r="J28" s="39"/>
      <c r="K28" s="40"/>
      <c r="L28" s="40"/>
      <c r="M28" s="40"/>
      <c r="N28" s="40"/>
    </row>
    <row r="29" spans="1:14" x14ac:dyDescent="0.25">
      <c r="A29" s="33">
        <v>42552</v>
      </c>
      <c r="B29" s="454">
        <v>9.3689999999999998</v>
      </c>
      <c r="C29" s="454">
        <v>11.1401</v>
      </c>
      <c r="D29" s="454">
        <v>8.4648000000000003</v>
      </c>
      <c r="F29" s="37"/>
      <c r="G29" s="38"/>
      <c r="H29" s="38"/>
      <c r="I29" s="38"/>
      <c r="J29" s="39"/>
      <c r="K29" s="40"/>
      <c r="L29" s="40"/>
      <c r="M29" s="40"/>
      <c r="N29" s="40"/>
    </row>
    <row r="30" spans="1:14" x14ac:dyDescent="0.25">
      <c r="A30" s="33">
        <v>42522</v>
      </c>
      <c r="B30" s="454">
        <v>9.3277999999999999</v>
      </c>
      <c r="C30" s="454">
        <v>11.8072</v>
      </c>
      <c r="D30" s="454">
        <v>8.3079999999999998</v>
      </c>
      <c r="F30" s="37"/>
      <c r="G30" s="38"/>
      <c r="H30" s="38"/>
      <c r="I30" s="38"/>
      <c r="J30" s="39"/>
      <c r="K30" s="40"/>
      <c r="L30" s="40"/>
      <c r="M30" s="40"/>
      <c r="N30" s="40"/>
    </row>
    <row r="31" spans="1:14" x14ac:dyDescent="0.25">
      <c r="A31" s="33">
        <v>42491</v>
      </c>
      <c r="B31" s="454">
        <v>9.3099000000000007</v>
      </c>
      <c r="C31" s="454">
        <v>11.992699999999999</v>
      </c>
      <c r="D31" s="454">
        <v>8.2376000000000005</v>
      </c>
      <c r="F31" s="37"/>
      <c r="G31" s="38"/>
      <c r="H31" s="38"/>
      <c r="I31" s="38"/>
      <c r="J31" s="39"/>
      <c r="K31" s="40"/>
      <c r="L31" s="40"/>
      <c r="M31" s="40"/>
      <c r="N31" s="40"/>
    </row>
    <row r="32" spans="1:14" x14ac:dyDescent="0.25">
      <c r="A32" s="33">
        <v>42461</v>
      </c>
      <c r="B32" s="454">
        <v>9.3224</v>
      </c>
      <c r="C32" s="454">
        <v>11.766999999999999</v>
      </c>
      <c r="D32" s="454">
        <v>8.2213999999999992</v>
      </c>
      <c r="F32" s="37"/>
      <c r="G32" s="38"/>
      <c r="H32" s="38"/>
      <c r="I32" s="38"/>
      <c r="J32" s="39"/>
      <c r="K32" s="40"/>
      <c r="L32" s="40"/>
      <c r="M32" s="40"/>
      <c r="N32" s="40"/>
    </row>
    <row r="33" spans="1:14" x14ac:dyDescent="0.25">
      <c r="A33" s="33">
        <v>42430</v>
      </c>
      <c r="B33" s="454">
        <v>9.4245999999999999</v>
      </c>
      <c r="C33" s="454">
        <v>12.087999999999999</v>
      </c>
      <c r="D33" s="454">
        <v>8.4937000000000005</v>
      </c>
      <c r="F33" s="37"/>
      <c r="G33" s="38"/>
      <c r="H33" s="38"/>
      <c r="I33" s="38"/>
      <c r="J33" s="39"/>
      <c r="K33" s="40"/>
      <c r="L33" s="40"/>
      <c r="M33" s="40"/>
      <c r="N33" s="40"/>
    </row>
    <row r="34" spans="1:14" x14ac:dyDescent="0.25">
      <c r="A34" s="33">
        <v>42401</v>
      </c>
      <c r="B34" s="454">
        <v>9.5627999999999993</v>
      </c>
      <c r="C34" s="454">
        <v>12.3314</v>
      </c>
      <c r="D34" s="454">
        <v>8.6212</v>
      </c>
      <c r="F34" s="37"/>
      <c r="G34" s="38"/>
      <c r="H34" s="38"/>
      <c r="I34" s="38"/>
      <c r="J34" s="39"/>
      <c r="K34" s="40"/>
      <c r="L34" s="40"/>
      <c r="M34" s="40"/>
      <c r="N34" s="40"/>
    </row>
    <row r="35" spans="1:14" x14ac:dyDescent="0.25">
      <c r="A35" s="33">
        <v>42370</v>
      </c>
      <c r="B35" s="454">
        <v>9.5899000000000001</v>
      </c>
      <c r="C35" s="454">
        <v>12.712</v>
      </c>
      <c r="D35" s="454">
        <v>8.8308999999999997</v>
      </c>
      <c r="F35" s="37"/>
      <c r="G35" s="38"/>
      <c r="H35" s="38"/>
      <c r="I35" s="38"/>
      <c r="J35" s="39"/>
      <c r="K35" s="40"/>
      <c r="L35" s="40"/>
      <c r="M35" s="40"/>
      <c r="N35" s="40"/>
    </row>
    <row r="36" spans="1:14" x14ac:dyDescent="0.25">
      <c r="A36" s="33">
        <v>42339</v>
      </c>
      <c r="B36" s="454">
        <v>9.4626000000000001</v>
      </c>
      <c r="C36" s="454">
        <v>13.0403</v>
      </c>
      <c r="D36" s="454">
        <v>8.7007999999999992</v>
      </c>
      <c r="F36" s="37"/>
      <c r="G36" s="38"/>
      <c r="H36" s="38"/>
      <c r="I36" s="38"/>
      <c r="J36" s="39"/>
      <c r="K36" s="40"/>
      <c r="L36" s="40"/>
      <c r="M36" s="40"/>
      <c r="N36" s="40"/>
    </row>
    <row r="37" spans="1:14" x14ac:dyDescent="0.25">
      <c r="A37" s="33">
        <v>42309</v>
      </c>
      <c r="B37" s="454">
        <v>9.2571999999999992</v>
      </c>
      <c r="C37" s="454">
        <v>13.101800000000001</v>
      </c>
      <c r="D37" s="454">
        <v>8.6233000000000004</v>
      </c>
      <c r="F37" s="37"/>
      <c r="G37" s="38"/>
      <c r="H37" s="38"/>
      <c r="I37" s="38"/>
      <c r="J37" s="39"/>
      <c r="K37" s="40"/>
      <c r="L37" s="40"/>
      <c r="M37" s="40"/>
      <c r="N37" s="40"/>
    </row>
    <row r="38" spans="1:14" x14ac:dyDescent="0.25">
      <c r="A38" s="33">
        <v>42278</v>
      </c>
      <c r="B38" s="454">
        <v>9.2891999999999992</v>
      </c>
      <c r="C38" s="454">
        <v>12.677300000000001</v>
      </c>
      <c r="D38" s="454">
        <v>8.27</v>
      </c>
      <c r="F38" s="37"/>
      <c r="G38" s="38"/>
      <c r="H38" s="38"/>
      <c r="I38" s="38"/>
      <c r="J38" s="39"/>
      <c r="K38" s="40"/>
      <c r="L38" s="40"/>
      <c r="M38" s="40"/>
      <c r="N38" s="40"/>
    </row>
    <row r="39" spans="1:14" x14ac:dyDescent="0.25">
      <c r="A39" s="33">
        <v>42248</v>
      </c>
      <c r="B39" s="454">
        <v>9.3074999999999992</v>
      </c>
      <c r="C39" s="454">
        <v>12.7272</v>
      </c>
      <c r="D39" s="454">
        <v>8.2949999999999999</v>
      </c>
      <c r="F39" s="37"/>
      <c r="G39" s="38"/>
      <c r="H39" s="38"/>
      <c r="I39" s="38"/>
      <c r="J39" s="39"/>
      <c r="K39" s="40"/>
      <c r="L39" s="40"/>
      <c r="M39" s="40"/>
      <c r="N39" s="40"/>
    </row>
    <row r="40" spans="1:14" x14ac:dyDescent="0.25">
      <c r="A40" s="33">
        <v>42217</v>
      </c>
      <c r="B40" s="454">
        <v>9.1814999999999998</v>
      </c>
      <c r="C40" s="454">
        <v>12.8551</v>
      </c>
      <c r="D40" s="454">
        <v>8.2428000000000008</v>
      </c>
      <c r="F40" s="37"/>
      <c r="G40" s="38"/>
      <c r="H40" s="38"/>
      <c r="I40" s="38"/>
      <c r="J40" s="39"/>
      <c r="K40" s="40"/>
      <c r="L40" s="40"/>
      <c r="M40" s="40"/>
      <c r="N40" s="40"/>
    </row>
    <row r="41" spans="1:14" x14ac:dyDescent="0.25">
      <c r="A41" s="33">
        <v>42186</v>
      </c>
      <c r="B41" s="454">
        <v>8.9357000000000006</v>
      </c>
      <c r="C41" s="454">
        <v>12.642300000000001</v>
      </c>
      <c r="D41" s="454">
        <v>8.1268999999999991</v>
      </c>
      <c r="F41" s="37"/>
      <c r="G41" s="38"/>
      <c r="H41" s="38"/>
      <c r="I41" s="38"/>
      <c r="J41" s="39"/>
      <c r="K41" s="40"/>
      <c r="L41" s="40"/>
      <c r="M41" s="40"/>
      <c r="N41" s="40"/>
    </row>
    <row r="42" spans="1:14" x14ac:dyDescent="0.25">
      <c r="A42" s="33">
        <v>42156</v>
      </c>
      <c r="B42" s="454">
        <v>8.7550000000000008</v>
      </c>
      <c r="C42" s="454">
        <v>12.148199999999999</v>
      </c>
      <c r="D42" s="454">
        <v>7.8082000000000003</v>
      </c>
      <c r="F42" s="37"/>
      <c r="G42" s="38"/>
      <c r="H42" s="38"/>
      <c r="I42" s="38"/>
      <c r="J42" s="39"/>
      <c r="K42" s="40"/>
      <c r="L42" s="40"/>
      <c r="M42" s="40"/>
      <c r="N42" s="40"/>
    </row>
    <row r="43" spans="1:14" x14ac:dyDescent="0.25">
      <c r="A43" s="33">
        <v>42125</v>
      </c>
      <c r="B43" s="454">
        <v>8.4101999999999997</v>
      </c>
      <c r="C43" s="454">
        <v>11.6548</v>
      </c>
      <c r="D43" s="454">
        <v>7.5484</v>
      </c>
      <c r="F43" s="37"/>
      <c r="G43" s="38"/>
      <c r="H43" s="38"/>
      <c r="I43" s="38"/>
      <c r="J43" s="39"/>
      <c r="K43" s="40"/>
      <c r="L43" s="40"/>
      <c r="M43" s="40"/>
      <c r="N43" s="40"/>
    </row>
    <row r="44" spans="1:14" x14ac:dyDescent="0.25">
      <c r="A44" s="33">
        <v>42095</v>
      </c>
      <c r="B44" s="454">
        <v>8.4987999999999992</v>
      </c>
      <c r="C44" s="454">
        <v>11.7966</v>
      </c>
      <c r="D44" s="454">
        <v>7.8886000000000003</v>
      </c>
      <c r="F44" s="37"/>
      <c r="G44" s="38"/>
      <c r="H44" s="38"/>
      <c r="I44" s="38"/>
      <c r="J44" s="39"/>
      <c r="K44" s="40"/>
      <c r="L44" s="40"/>
      <c r="M44" s="40"/>
      <c r="N44" s="40"/>
    </row>
    <row r="45" spans="1:14" x14ac:dyDescent="0.25">
      <c r="A45" s="33">
        <v>42064</v>
      </c>
      <c r="B45" s="454">
        <v>8.6433999999999997</v>
      </c>
      <c r="C45" s="454">
        <v>11.9472</v>
      </c>
      <c r="D45" s="454">
        <v>7.9787999999999997</v>
      </c>
      <c r="F45" s="37"/>
      <c r="G45" s="38"/>
      <c r="H45" s="38"/>
      <c r="I45" s="38"/>
      <c r="J45" s="39"/>
      <c r="K45" s="40"/>
      <c r="L45" s="40"/>
      <c r="M45" s="40"/>
      <c r="N45" s="40"/>
    </row>
    <row r="46" spans="1:14" x14ac:dyDescent="0.25">
      <c r="A46" s="33">
        <v>42036</v>
      </c>
      <c r="B46" s="454">
        <v>8.6188000000000002</v>
      </c>
      <c r="C46" s="454">
        <v>11.64</v>
      </c>
      <c r="D46" s="454">
        <v>7.5941000000000001</v>
      </c>
      <c r="F46" s="37"/>
      <c r="G46" s="38"/>
      <c r="H46" s="38"/>
      <c r="I46" s="38"/>
      <c r="J46" s="39"/>
      <c r="K46" s="40"/>
      <c r="L46" s="40"/>
      <c r="M46" s="40"/>
      <c r="N46" s="40"/>
    </row>
    <row r="47" spans="1:14" x14ac:dyDescent="0.25">
      <c r="A47" s="33">
        <v>42005</v>
      </c>
      <c r="B47" s="454">
        <v>8.9320000000000004</v>
      </c>
      <c r="C47" s="454">
        <v>11.649100000000001</v>
      </c>
      <c r="D47" s="454">
        <v>7.6868999999999996</v>
      </c>
      <c r="F47" s="37"/>
      <c r="G47" s="38"/>
      <c r="H47" s="38"/>
      <c r="I47" s="38"/>
      <c r="J47" s="39"/>
      <c r="K47" s="40"/>
      <c r="L47" s="40"/>
      <c r="M47" s="40"/>
      <c r="N47" s="40"/>
    </row>
    <row r="48" spans="1:14" x14ac:dyDescent="0.25">
      <c r="A48" s="33">
        <v>41974</v>
      </c>
      <c r="B48" s="454">
        <v>8.9713999999999992</v>
      </c>
      <c r="C48" s="454">
        <v>11.377800000000001</v>
      </c>
      <c r="D48" s="454">
        <v>7.2717999999999998</v>
      </c>
      <c r="F48" s="37"/>
      <c r="G48" s="38"/>
      <c r="H48" s="38"/>
      <c r="I48" s="38"/>
      <c r="J48" s="39"/>
      <c r="K48" s="40"/>
      <c r="L48" s="40"/>
      <c r="M48" s="40"/>
      <c r="N48" s="40"/>
    </row>
    <row r="49" spans="1:14" x14ac:dyDescent="0.25">
      <c r="A49" s="33">
        <v>41944</v>
      </c>
      <c r="B49" s="454">
        <v>8.4911999999999992</v>
      </c>
      <c r="C49" s="454">
        <v>10.7418</v>
      </c>
      <c r="D49" s="454">
        <v>6.8080999999999996</v>
      </c>
      <c r="F49" s="37"/>
      <c r="G49" s="38"/>
      <c r="H49" s="38"/>
      <c r="I49" s="38"/>
      <c r="J49" s="39"/>
      <c r="K49" s="40"/>
      <c r="L49" s="40"/>
      <c r="M49" s="40"/>
      <c r="N49" s="40"/>
    </row>
    <row r="50" spans="1:14" x14ac:dyDescent="0.25">
      <c r="A50" s="33">
        <v>41913</v>
      </c>
      <c r="B50" s="454">
        <v>8.3135999999999992</v>
      </c>
      <c r="C50" s="454">
        <v>10.5418</v>
      </c>
      <c r="D50" s="454">
        <v>6.5602999999999998</v>
      </c>
      <c r="F50" s="37"/>
      <c r="G50" s="38"/>
      <c r="H50" s="38"/>
      <c r="I50" s="38"/>
      <c r="J50" s="39"/>
      <c r="K50" s="40"/>
      <c r="L50" s="40"/>
      <c r="M50" s="40"/>
      <c r="N50" s="40"/>
    </row>
    <row r="51" spans="1:14" x14ac:dyDescent="0.25">
      <c r="A51" s="33">
        <v>41883</v>
      </c>
      <c r="B51" s="454">
        <v>8.1798000000000002</v>
      </c>
      <c r="C51" s="454">
        <v>10.34</v>
      </c>
      <c r="D51" s="454">
        <v>6.3409000000000004</v>
      </c>
      <c r="F51" s="37"/>
      <c r="G51" s="38"/>
      <c r="H51" s="38"/>
      <c r="I51" s="38"/>
      <c r="J51" s="39"/>
      <c r="K51" s="40"/>
      <c r="L51" s="40"/>
      <c r="M51" s="40"/>
      <c r="N51" s="40"/>
    </row>
    <row r="52" spans="1:14" x14ac:dyDescent="0.25">
      <c r="A52" s="33">
        <v>41852</v>
      </c>
      <c r="B52" s="454">
        <v>8.2522000000000002</v>
      </c>
      <c r="C52" s="454">
        <v>10.3505</v>
      </c>
      <c r="D52" s="454">
        <v>6.1970999999999998</v>
      </c>
      <c r="F52" s="37"/>
      <c r="G52" s="38"/>
      <c r="H52" s="38"/>
      <c r="I52" s="38"/>
      <c r="J52" s="39"/>
      <c r="K52" s="40"/>
      <c r="L52" s="40"/>
      <c r="M52" s="40"/>
      <c r="N52" s="40"/>
    </row>
    <row r="53" spans="1:14" x14ac:dyDescent="0.25">
      <c r="A53" s="33">
        <v>41821</v>
      </c>
      <c r="B53" s="454">
        <v>8.3879999999999999</v>
      </c>
      <c r="C53" s="454">
        <v>10.5761</v>
      </c>
      <c r="D53" s="454">
        <v>6.1955</v>
      </c>
      <c r="F53" s="37"/>
      <c r="G53" s="38"/>
      <c r="H53" s="38"/>
      <c r="I53" s="38"/>
      <c r="J53" s="39"/>
      <c r="K53" s="40"/>
      <c r="L53" s="40"/>
      <c r="M53" s="40"/>
      <c r="N53" s="40"/>
    </row>
    <row r="54" spans="1:14" x14ac:dyDescent="0.25">
      <c r="A54" s="33">
        <v>41791</v>
      </c>
      <c r="B54" s="454">
        <v>8.2207000000000008</v>
      </c>
      <c r="C54" s="454">
        <v>10.2281</v>
      </c>
      <c r="D54" s="454">
        <v>6.0481999999999996</v>
      </c>
      <c r="F54" s="37"/>
      <c r="G54" s="38"/>
      <c r="H54" s="38"/>
      <c r="I54" s="38"/>
      <c r="J54" s="39"/>
      <c r="K54" s="40"/>
      <c r="L54" s="40"/>
      <c r="M54" s="40"/>
      <c r="N54" s="40"/>
    </row>
    <row r="55" spans="1:14" x14ac:dyDescent="0.25">
      <c r="A55" s="33">
        <v>41760</v>
      </c>
      <c r="B55" s="454">
        <v>8.1532999999999998</v>
      </c>
      <c r="C55" s="454">
        <v>9.9992999999999999</v>
      </c>
      <c r="D55" s="454">
        <v>5.9349999999999996</v>
      </c>
      <c r="F55" s="37"/>
      <c r="G55" s="38"/>
      <c r="H55" s="38"/>
      <c r="I55" s="38"/>
      <c r="J55" s="39"/>
      <c r="K55" s="40"/>
      <c r="L55" s="40"/>
      <c r="M55" s="40"/>
      <c r="N55" s="40"/>
    </row>
    <row r="56" spans="1:14" x14ac:dyDescent="0.25">
      <c r="A56" s="33">
        <v>41730</v>
      </c>
      <c r="B56" s="454">
        <v>8.2484000000000002</v>
      </c>
      <c r="C56" s="454">
        <v>9.9939999999999998</v>
      </c>
      <c r="D56" s="454">
        <v>5.9729999999999999</v>
      </c>
      <c r="F56" s="37"/>
      <c r="G56" s="38"/>
      <c r="H56" s="38"/>
      <c r="I56" s="38"/>
      <c r="J56" s="39"/>
      <c r="K56" s="40"/>
      <c r="L56" s="40"/>
      <c r="M56" s="40"/>
      <c r="N56" s="40"/>
    </row>
    <row r="57" spans="1:14" x14ac:dyDescent="0.25">
      <c r="A57" s="33">
        <v>41699</v>
      </c>
      <c r="B57" s="454">
        <v>8.2905999999999995</v>
      </c>
      <c r="C57" s="454">
        <v>9.9685000000000006</v>
      </c>
      <c r="D57" s="454">
        <v>5.9981</v>
      </c>
      <c r="F57" s="37"/>
      <c r="G57" s="38"/>
      <c r="H57" s="38"/>
      <c r="I57" s="38"/>
      <c r="J57" s="39"/>
      <c r="K57" s="40"/>
      <c r="L57" s="40"/>
      <c r="M57" s="40"/>
      <c r="N57" s="40"/>
    </row>
    <row r="58" spans="1:14" x14ac:dyDescent="0.25">
      <c r="A58" s="33">
        <v>41671</v>
      </c>
      <c r="B58" s="454">
        <v>8.3561999999999994</v>
      </c>
      <c r="C58" s="454">
        <v>10.1275</v>
      </c>
      <c r="D58" s="454">
        <v>6.1185</v>
      </c>
      <c r="F58" s="37"/>
      <c r="G58" s="38"/>
      <c r="H58" s="38"/>
      <c r="I58" s="38"/>
      <c r="J58" s="39"/>
      <c r="K58" s="40"/>
      <c r="L58" s="40"/>
      <c r="M58" s="40"/>
      <c r="N58" s="40"/>
    </row>
    <row r="59" spans="1:14" x14ac:dyDescent="0.25">
      <c r="A59" s="33">
        <v>41640</v>
      </c>
      <c r="B59" s="454">
        <v>8.3926999999999996</v>
      </c>
      <c r="C59" s="454">
        <v>10.1518</v>
      </c>
      <c r="D59" s="454">
        <v>6.1665999999999999</v>
      </c>
      <c r="F59" s="37"/>
      <c r="G59" s="38"/>
      <c r="H59" s="38"/>
      <c r="I59" s="38"/>
      <c r="J59" s="39"/>
      <c r="K59" s="40"/>
      <c r="L59" s="40"/>
      <c r="M59" s="40"/>
      <c r="N59" s="40"/>
    </row>
    <row r="60" spans="1:14" x14ac:dyDescent="0.25">
      <c r="A60" s="33">
        <v>41609</v>
      </c>
      <c r="B60" s="454">
        <v>8.4047999999999998</v>
      </c>
      <c r="C60" s="454">
        <v>10.0487</v>
      </c>
      <c r="D60" s="454">
        <v>6.1332000000000004</v>
      </c>
      <c r="F60" s="37"/>
      <c r="G60" s="38"/>
      <c r="H60" s="38"/>
      <c r="I60" s="38"/>
      <c r="J60" s="39"/>
      <c r="K60" s="40"/>
      <c r="L60" s="40"/>
      <c r="M60" s="40"/>
      <c r="N60" s="40"/>
    </row>
    <row r="61" spans="1:14" x14ac:dyDescent="0.25">
      <c r="A61" s="33">
        <v>41579</v>
      </c>
      <c r="B61" s="454">
        <v>8.2055000000000007</v>
      </c>
      <c r="C61" s="454">
        <v>9.7944999999999993</v>
      </c>
      <c r="D61" s="454">
        <v>6.0814000000000004</v>
      </c>
      <c r="F61" s="37"/>
      <c r="G61" s="38"/>
      <c r="H61" s="38"/>
      <c r="I61" s="38"/>
      <c r="J61" s="39"/>
      <c r="K61" s="40"/>
      <c r="L61" s="40"/>
      <c r="M61" s="40"/>
      <c r="N61" s="40"/>
    </row>
    <row r="62" spans="1:14" x14ac:dyDescent="0.25">
      <c r="A62" s="33">
        <v>41548</v>
      </c>
      <c r="B62" s="454">
        <v>8.1207999999999991</v>
      </c>
      <c r="C62" s="454">
        <v>9.5859000000000005</v>
      </c>
      <c r="D62" s="454">
        <v>5.9561999999999999</v>
      </c>
      <c r="F62" s="37"/>
      <c r="G62" s="38"/>
      <c r="H62" s="38"/>
      <c r="I62" s="38"/>
      <c r="J62" s="39"/>
      <c r="K62" s="40"/>
      <c r="L62" s="40"/>
      <c r="M62" s="40"/>
      <c r="N62" s="40"/>
    </row>
    <row r="63" spans="1:14" x14ac:dyDescent="0.25">
      <c r="A63" s="33">
        <v>41518</v>
      </c>
      <c r="B63" s="454">
        <v>7.9725000000000001</v>
      </c>
      <c r="C63" s="454">
        <v>9.4718999999999998</v>
      </c>
      <c r="D63" s="454">
        <v>5.9733999999999998</v>
      </c>
      <c r="F63" s="37"/>
      <c r="G63" s="38"/>
      <c r="H63" s="38"/>
      <c r="I63" s="38"/>
      <c r="J63" s="39"/>
      <c r="K63" s="40"/>
      <c r="L63" s="40"/>
      <c r="M63" s="40"/>
      <c r="N63" s="40"/>
    </row>
    <row r="64" spans="1:14" x14ac:dyDescent="0.25">
      <c r="A64" s="33">
        <v>41487</v>
      </c>
      <c r="B64" s="454">
        <v>7.9386000000000001</v>
      </c>
      <c r="C64" s="454">
        <v>9.2418999999999993</v>
      </c>
      <c r="D64" s="454">
        <v>5.9645999999999999</v>
      </c>
      <c r="F64" s="37"/>
      <c r="G64" s="38"/>
      <c r="H64" s="38"/>
      <c r="I64" s="38"/>
      <c r="J64" s="39"/>
      <c r="K64" s="40"/>
      <c r="L64" s="40"/>
      <c r="M64" s="40"/>
      <c r="N64" s="40"/>
    </row>
    <row r="65" spans="1:14" x14ac:dyDescent="0.25">
      <c r="A65" s="33">
        <v>41456</v>
      </c>
      <c r="B65" s="454">
        <v>7.8837000000000002</v>
      </c>
      <c r="C65" s="454">
        <v>9.1470000000000002</v>
      </c>
      <c r="D65" s="454">
        <v>6.0282</v>
      </c>
      <c r="F65" s="37"/>
      <c r="G65" s="38"/>
      <c r="H65" s="38"/>
      <c r="I65" s="38"/>
      <c r="J65" s="39"/>
      <c r="K65" s="40"/>
      <c r="L65" s="40"/>
      <c r="M65" s="40"/>
      <c r="N65" s="40"/>
    </row>
    <row r="66" spans="1:14" x14ac:dyDescent="0.25">
      <c r="A66" s="33">
        <v>41426</v>
      </c>
      <c r="B66" s="454">
        <v>7.7393999999999998</v>
      </c>
      <c r="C66" s="454">
        <v>9.0847999999999995</v>
      </c>
      <c r="D66" s="454">
        <v>5.8689999999999998</v>
      </c>
      <c r="F66" s="37"/>
      <c r="G66" s="38"/>
      <c r="H66" s="38"/>
      <c r="I66" s="38"/>
      <c r="J66" s="39"/>
      <c r="K66" s="40"/>
      <c r="L66" s="40"/>
      <c r="M66" s="40"/>
      <c r="N66" s="40"/>
    </row>
    <row r="67" spans="1:14" x14ac:dyDescent="0.25">
      <c r="A67" s="33">
        <v>41395</v>
      </c>
      <c r="B67" s="454">
        <v>7.5628000000000002</v>
      </c>
      <c r="C67" s="454">
        <v>8.9</v>
      </c>
      <c r="D67" s="454">
        <v>5.8238000000000003</v>
      </c>
      <c r="F67" s="37"/>
      <c r="G67" s="38"/>
      <c r="H67" s="38"/>
      <c r="I67" s="38"/>
      <c r="J67" s="39"/>
      <c r="K67" s="40"/>
      <c r="L67" s="40"/>
      <c r="M67" s="40"/>
      <c r="N67" s="40"/>
    </row>
    <row r="68" spans="1:14" x14ac:dyDescent="0.25">
      <c r="A68" s="33">
        <v>41365</v>
      </c>
      <c r="B68" s="454">
        <v>7.5444000000000004</v>
      </c>
      <c r="C68" s="454">
        <v>8.8681999999999999</v>
      </c>
      <c r="D68" s="454">
        <v>5.7919</v>
      </c>
      <c r="F68" s="37"/>
      <c r="G68" s="38"/>
      <c r="H68" s="38"/>
      <c r="I68" s="38"/>
      <c r="J68" s="39"/>
      <c r="K68" s="40"/>
      <c r="L68" s="40"/>
      <c r="M68" s="40"/>
      <c r="N68" s="40"/>
    </row>
    <row r="69" spans="1:14" x14ac:dyDescent="0.25">
      <c r="A69" s="33">
        <v>41334</v>
      </c>
      <c r="B69" s="454">
        <v>7.4851000000000001</v>
      </c>
      <c r="C69" s="454">
        <v>8.6971000000000007</v>
      </c>
      <c r="D69" s="454">
        <v>5.7690000000000001</v>
      </c>
      <c r="F69" s="37"/>
      <c r="G69" s="38"/>
      <c r="H69" s="38"/>
      <c r="I69" s="38"/>
      <c r="J69" s="39"/>
      <c r="K69" s="40"/>
      <c r="L69" s="40"/>
      <c r="M69" s="40"/>
      <c r="N69" s="40"/>
    </row>
    <row r="70" spans="1:14" x14ac:dyDescent="0.25">
      <c r="A70" s="33">
        <v>41306</v>
      </c>
      <c r="B70" s="454">
        <v>7.4231999999999996</v>
      </c>
      <c r="C70" s="454">
        <v>8.6069999999999993</v>
      </c>
      <c r="D70" s="454">
        <v>5.5575999999999999</v>
      </c>
      <c r="F70" s="37"/>
      <c r="G70" s="38"/>
      <c r="H70" s="38"/>
      <c r="I70" s="38"/>
      <c r="J70" s="39"/>
      <c r="K70" s="40"/>
      <c r="L70" s="40"/>
      <c r="M70" s="40"/>
      <c r="N70" s="40"/>
    </row>
    <row r="71" spans="1:14" x14ac:dyDescent="0.25">
      <c r="A71" s="33">
        <v>41275</v>
      </c>
      <c r="B71" s="454">
        <v>7.3821000000000003</v>
      </c>
      <c r="C71" s="454">
        <v>8.8673000000000002</v>
      </c>
      <c r="D71" s="454">
        <v>5.5557999999999996</v>
      </c>
      <c r="F71" s="37"/>
      <c r="G71" s="38"/>
      <c r="H71" s="38"/>
      <c r="I71" s="38"/>
      <c r="J71" s="39"/>
      <c r="K71" s="40"/>
      <c r="L71" s="40"/>
      <c r="M71" s="40"/>
      <c r="N71" s="40"/>
    </row>
    <row r="72" spans="1:14" x14ac:dyDescent="0.25">
      <c r="A72" s="33">
        <v>41244</v>
      </c>
      <c r="B72" s="454">
        <v>7.3489000000000004</v>
      </c>
      <c r="C72" s="454">
        <v>9.0495999999999999</v>
      </c>
      <c r="D72" s="454">
        <v>5.6043000000000003</v>
      </c>
      <c r="F72" s="37"/>
      <c r="G72" s="38"/>
      <c r="H72" s="38"/>
      <c r="I72" s="38"/>
      <c r="J72" s="39"/>
      <c r="K72" s="40"/>
      <c r="L72" s="40"/>
      <c r="M72" s="40"/>
      <c r="N72" s="40"/>
    </row>
    <row r="73" spans="1:14" x14ac:dyDescent="0.25">
      <c r="A73" s="33">
        <v>41214</v>
      </c>
      <c r="B73" s="454">
        <v>7.3371000000000004</v>
      </c>
      <c r="C73" s="454">
        <v>9.1272000000000002</v>
      </c>
      <c r="D73" s="454">
        <v>5.72</v>
      </c>
      <c r="F73" s="37"/>
      <c r="G73" s="38"/>
      <c r="H73" s="38"/>
      <c r="I73" s="38"/>
      <c r="J73" s="39"/>
      <c r="K73" s="40"/>
      <c r="L73" s="40"/>
      <c r="M73" s="40"/>
      <c r="N73" s="40"/>
    </row>
    <row r="74" spans="1:14" x14ac:dyDescent="0.25">
      <c r="A74" s="33">
        <v>41183</v>
      </c>
      <c r="B74" s="454">
        <v>7.4076000000000004</v>
      </c>
      <c r="C74" s="454">
        <v>9.1834000000000007</v>
      </c>
      <c r="D74" s="454">
        <v>5.7096</v>
      </c>
      <c r="F74" s="37"/>
      <c r="G74" s="38"/>
      <c r="H74" s="38"/>
      <c r="I74" s="38"/>
      <c r="J74" s="39"/>
      <c r="K74" s="40"/>
      <c r="L74" s="40"/>
      <c r="M74" s="40"/>
      <c r="N74" s="40"/>
    </row>
    <row r="75" spans="1:14" x14ac:dyDescent="0.25">
      <c r="A75" s="33">
        <v>41153</v>
      </c>
      <c r="B75" s="454">
        <v>7.3944999999999999</v>
      </c>
      <c r="C75" s="454">
        <v>9.2637999999999998</v>
      </c>
      <c r="D75" s="454">
        <v>5.7523999999999997</v>
      </c>
      <c r="F75" s="37"/>
      <c r="G75" s="38"/>
      <c r="H75" s="38"/>
      <c r="I75" s="38"/>
      <c r="J75" s="39"/>
      <c r="K75" s="40"/>
      <c r="L75" s="40"/>
      <c r="M75" s="40"/>
      <c r="N75" s="40"/>
    </row>
    <row r="76" spans="1:14" x14ac:dyDescent="0.25">
      <c r="A76" s="33">
        <v>41122</v>
      </c>
      <c r="B76" s="454">
        <v>7.3239000000000001</v>
      </c>
      <c r="C76" s="454">
        <v>9.2845999999999993</v>
      </c>
      <c r="D76" s="454">
        <v>5.9069000000000003</v>
      </c>
      <c r="F76" s="37"/>
      <c r="G76" s="38"/>
      <c r="H76" s="38"/>
      <c r="I76" s="38"/>
      <c r="J76" s="39"/>
      <c r="K76" s="40"/>
      <c r="L76" s="40"/>
      <c r="M76" s="40"/>
      <c r="N76" s="40"/>
    </row>
    <row r="77" spans="1:14" x14ac:dyDescent="0.25">
      <c r="A77" s="33">
        <v>41091</v>
      </c>
      <c r="B77" s="454">
        <v>7.4579000000000004</v>
      </c>
      <c r="C77" s="454">
        <v>9.4617000000000004</v>
      </c>
      <c r="D77" s="454">
        <v>6.0694999999999997</v>
      </c>
      <c r="F77" s="37"/>
      <c r="G77" s="38"/>
      <c r="H77" s="38"/>
      <c r="I77" s="38"/>
      <c r="J77" s="39"/>
      <c r="K77" s="40"/>
      <c r="L77" s="40"/>
      <c r="M77" s="40"/>
      <c r="N77" s="40"/>
    </row>
    <row r="78" spans="1:14" x14ac:dyDescent="0.25">
      <c r="A78" s="33">
        <v>41061</v>
      </c>
      <c r="B78" s="454">
        <v>7.5400999999999998</v>
      </c>
      <c r="C78" s="454">
        <v>9.3574999999999999</v>
      </c>
      <c r="D78" s="454">
        <v>6.0198999999999998</v>
      </c>
      <c r="F78" s="37"/>
      <c r="G78" s="38"/>
      <c r="H78" s="38"/>
      <c r="I78" s="38"/>
      <c r="J78" s="39"/>
      <c r="K78" s="40"/>
      <c r="L78" s="40"/>
      <c r="M78" s="40"/>
      <c r="N78" s="40"/>
    </row>
    <row r="79" spans="1:14" x14ac:dyDescent="0.25">
      <c r="A79" s="33">
        <v>41030</v>
      </c>
      <c r="B79" s="454">
        <v>7.5663</v>
      </c>
      <c r="C79" s="454">
        <v>9.4106000000000005</v>
      </c>
      <c r="D79" s="454">
        <v>5.9104000000000001</v>
      </c>
      <c r="F79" s="37"/>
      <c r="G79" s="38"/>
      <c r="H79" s="38"/>
      <c r="I79" s="38"/>
      <c r="J79" s="39"/>
      <c r="K79" s="40"/>
      <c r="L79" s="40"/>
      <c r="M79" s="40"/>
      <c r="N79" s="40"/>
    </row>
    <row r="80" spans="1:14" x14ac:dyDescent="0.25">
      <c r="A80" s="33">
        <v>41000</v>
      </c>
      <c r="B80" s="454">
        <v>7.5697999999999999</v>
      </c>
      <c r="C80" s="454">
        <v>9.2106999999999992</v>
      </c>
      <c r="D80" s="454">
        <v>5.7481</v>
      </c>
      <c r="F80" s="37"/>
      <c r="G80" s="38"/>
      <c r="H80" s="38"/>
      <c r="I80" s="38"/>
      <c r="J80" s="39"/>
      <c r="K80" s="40"/>
      <c r="L80" s="40"/>
      <c r="M80" s="40"/>
      <c r="N80" s="40"/>
    </row>
    <row r="81" spans="1:14" x14ac:dyDescent="0.25">
      <c r="A81" s="33">
        <v>40969</v>
      </c>
      <c r="B81" s="454">
        <v>7.5315000000000003</v>
      </c>
      <c r="C81" s="454">
        <v>9.0254999999999992</v>
      </c>
      <c r="D81" s="454">
        <v>5.7054</v>
      </c>
      <c r="F81" s="37"/>
      <c r="G81" s="38"/>
      <c r="H81" s="38"/>
      <c r="I81" s="38"/>
      <c r="J81" s="39"/>
      <c r="K81" s="40"/>
      <c r="L81" s="40"/>
      <c r="M81" s="40"/>
      <c r="N81" s="40"/>
    </row>
    <row r="82" spans="1:14" x14ac:dyDescent="0.25">
      <c r="A82" s="33">
        <v>40940</v>
      </c>
      <c r="B82" s="454">
        <v>7.5522</v>
      </c>
      <c r="C82" s="454">
        <v>9.0244</v>
      </c>
      <c r="D82" s="454">
        <v>5.7117000000000004</v>
      </c>
      <c r="F82" s="37"/>
      <c r="G82" s="38"/>
      <c r="H82" s="38"/>
      <c r="I82" s="38"/>
      <c r="J82" s="39"/>
      <c r="K82" s="40"/>
      <c r="L82" s="40"/>
      <c r="M82" s="40"/>
      <c r="N82" s="40"/>
    </row>
    <row r="83" spans="1:14" x14ac:dyDescent="0.25">
      <c r="A83" s="33">
        <v>40909</v>
      </c>
      <c r="B83" s="454">
        <v>7.6752000000000002</v>
      </c>
      <c r="C83" s="454">
        <v>9.2241</v>
      </c>
      <c r="D83" s="454">
        <v>5.9482999999999997</v>
      </c>
      <c r="F83" s="37"/>
      <c r="G83" s="38"/>
      <c r="H83" s="38"/>
      <c r="I83" s="38"/>
      <c r="J83" s="39"/>
      <c r="K83" s="40"/>
      <c r="L83" s="40"/>
      <c r="M83" s="40"/>
      <c r="N83" s="40"/>
    </row>
    <row r="84" spans="1:14" x14ac:dyDescent="0.25">
      <c r="A84" s="33">
        <v>40878</v>
      </c>
      <c r="B84" s="454">
        <v>7.7450999999999999</v>
      </c>
      <c r="C84" s="454">
        <v>9.1776999999999997</v>
      </c>
      <c r="D84" s="454">
        <v>5.8783000000000003</v>
      </c>
      <c r="F84" s="37"/>
      <c r="G84" s="38"/>
      <c r="H84" s="38"/>
      <c r="I84" s="38"/>
      <c r="J84" s="39"/>
      <c r="K84" s="40"/>
      <c r="L84" s="40"/>
      <c r="M84" s="40"/>
      <c r="N84" s="40"/>
    </row>
    <row r="85" spans="1:14" x14ac:dyDescent="0.25">
      <c r="A85" s="33">
        <v>40848</v>
      </c>
      <c r="B85" s="454">
        <v>7.7868000000000004</v>
      </c>
      <c r="C85" s="454">
        <v>9.0820000000000007</v>
      </c>
      <c r="D85" s="454">
        <v>5.7454000000000001</v>
      </c>
      <c r="F85" s="37"/>
      <c r="G85" s="38"/>
      <c r="H85" s="38"/>
      <c r="I85" s="38"/>
      <c r="J85" s="39"/>
      <c r="K85" s="40"/>
      <c r="L85" s="40"/>
      <c r="M85" s="40"/>
      <c r="N85" s="40"/>
    </row>
    <row r="86" spans="1:14" x14ac:dyDescent="0.25">
      <c r="A86" s="33">
        <v>40817</v>
      </c>
      <c r="B86" s="454">
        <v>7.7473999999999998</v>
      </c>
      <c r="C86" s="454">
        <v>8.9019999999999992</v>
      </c>
      <c r="D86" s="454">
        <v>5.6551999999999998</v>
      </c>
      <c r="F86" s="37"/>
      <c r="G86" s="38"/>
      <c r="H86" s="38"/>
      <c r="I86" s="38"/>
      <c r="J86" s="39"/>
      <c r="K86" s="40"/>
      <c r="L86" s="40"/>
      <c r="M86" s="40"/>
      <c r="N86" s="40"/>
    </row>
    <row r="87" spans="1:14" x14ac:dyDescent="0.25">
      <c r="A87" s="33">
        <v>40787</v>
      </c>
      <c r="B87" s="454">
        <v>7.7243000000000004</v>
      </c>
      <c r="C87" s="454">
        <v>8.8613999999999997</v>
      </c>
      <c r="D87" s="454">
        <v>5.6123000000000003</v>
      </c>
      <c r="F87" s="37"/>
      <c r="G87" s="38"/>
      <c r="H87" s="38"/>
      <c r="I87" s="38"/>
      <c r="J87" s="39"/>
      <c r="K87" s="40"/>
      <c r="L87" s="40"/>
      <c r="M87" s="40"/>
      <c r="N87" s="40"/>
    </row>
    <row r="88" spans="1:14" x14ac:dyDescent="0.25">
      <c r="A88" s="33">
        <v>40756</v>
      </c>
      <c r="B88" s="454">
        <v>7.7881999999999998</v>
      </c>
      <c r="C88" s="454">
        <v>8.8841000000000001</v>
      </c>
      <c r="D88" s="454">
        <v>5.4301000000000004</v>
      </c>
      <c r="F88" s="37"/>
      <c r="G88" s="38"/>
      <c r="H88" s="38"/>
      <c r="I88" s="38"/>
      <c r="J88" s="39"/>
      <c r="K88" s="40"/>
      <c r="L88" s="40"/>
      <c r="M88" s="40"/>
      <c r="N88" s="40"/>
    </row>
    <row r="89" spans="1:14" x14ac:dyDescent="0.25">
      <c r="A89" s="33">
        <v>40725</v>
      </c>
      <c r="B89" s="454">
        <v>7.7828999999999997</v>
      </c>
      <c r="C89" s="454">
        <v>8.7975999999999992</v>
      </c>
      <c r="D89" s="454">
        <v>5.4569999999999999</v>
      </c>
      <c r="F89" s="37"/>
      <c r="G89" s="38"/>
      <c r="H89" s="38"/>
      <c r="I89" s="38"/>
      <c r="J89" s="39"/>
      <c r="K89" s="40"/>
      <c r="L89" s="40"/>
      <c r="M89" s="40"/>
      <c r="N89" s="40"/>
    </row>
    <row r="90" spans="1:14" x14ac:dyDescent="0.25">
      <c r="A90" s="33">
        <v>40695</v>
      </c>
      <c r="B90" s="454">
        <v>7.8319999999999999</v>
      </c>
      <c r="C90" s="454">
        <v>8.8201999999999998</v>
      </c>
      <c r="D90" s="454">
        <v>5.4446000000000003</v>
      </c>
      <c r="F90" s="37"/>
      <c r="G90" s="38"/>
      <c r="H90" s="38"/>
      <c r="I90" s="38"/>
      <c r="J90" s="39"/>
      <c r="K90" s="40"/>
      <c r="L90" s="40"/>
      <c r="M90" s="40"/>
      <c r="N90" s="40"/>
    </row>
    <row r="91" spans="1:14" x14ac:dyDescent="0.25">
      <c r="A91" s="33">
        <v>40664</v>
      </c>
      <c r="B91" s="454">
        <v>7.8335999999999997</v>
      </c>
      <c r="C91" s="454">
        <v>8.9217999999999993</v>
      </c>
      <c r="D91" s="454">
        <v>5.4579000000000004</v>
      </c>
      <c r="F91" s="37"/>
      <c r="G91" s="38"/>
      <c r="H91" s="38"/>
      <c r="I91" s="38"/>
      <c r="J91" s="39"/>
      <c r="K91" s="40"/>
      <c r="L91" s="40"/>
      <c r="M91" s="40"/>
      <c r="N91" s="40"/>
    </row>
    <row r="92" spans="1:14" x14ac:dyDescent="0.25">
      <c r="A92" s="33">
        <v>40634</v>
      </c>
      <c r="B92" s="454">
        <v>7.8068999999999997</v>
      </c>
      <c r="C92" s="454">
        <v>8.8447999999999993</v>
      </c>
      <c r="D92" s="454">
        <v>5.4116</v>
      </c>
      <c r="F92" s="37"/>
      <c r="G92" s="38"/>
      <c r="H92" s="38"/>
      <c r="I92" s="38"/>
      <c r="J92" s="39"/>
      <c r="K92" s="40"/>
      <c r="L92" s="40"/>
      <c r="M92" s="40"/>
      <c r="N92" s="40"/>
    </row>
    <row r="93" spans="1:14" x14ac:dyDescent="0.25">
      <c r="A93" s="33">
        <v>40603</v>
      </c>
      <c r="B93" s="454">
        <v>7.8295000000000003</v>
      </c>
      <c r="C93" s="454">
        <v>9.0358000000000001</v>
      </c>
      <c r="D93" s="454">
        <v>5.593</v>
      </c>
      <c r="F93" s="37"/>
      <c r="G93" s="38"/>
      <c r="H93" s="38"/>
      <c r="I93" s="38"/>
      <c r="J93" s="39"/>
      <c r="K93" s="40"/>
      <c r="L93" s="40"/>
      <c r="M93" s="40"/>
      <c r="N93" s="40"/>
    </row>
    <row r="94" spans="1:14" x14ac:dyDescent="0.25">
      <c r="A94" s="33">
        <v>40575</v>
      </c>
      <c r="B94" s="454">
        <v>7.8205999999999998</v>
      </c>
      <c r="C94" s="454">
        <v>9.2407000000000004</v>
      </c>
      <c r="D94" s="454">
        <v>5.7304000000000004</v>
      </c>
      <c r="F94" s="37"/>
      <c r="G94" s="38"/>
      <c r="H94" s="38"/>
      <c r="I94" s="38"/>
      <c r="J94" s="39"/>
      <c r="K94" s="40"/>
      <c r="L94" s="40"/>
      <c r="M94" s="40"/>
      <c r="N94" s="40"/>
    </row>
    <row r="95" spans="1:14" x14ac:dyDescent="0.25">
      <c r="A95" s="33">
        <v>40544</v>
      </c>
      <c r="B95" s="454">
        <v>7.8198999999999996</v>
      </c>
      <c r="C95" s="454">
        <v>9.2319999999999993</v>
      </c>
      <c r="D95" s="454">
        <v>5.8547000000000002</v>
      </c>
      <c r="F95" s="37"/>
      <c r="G95" s="38"/>
      <c r="H95" s="38"/>
      <c r="I95" s="38"/>
      <c r="J95" s="39"/>
      <c r="K95" s="40"/>
      <c r="L95" s="40"/>
      <c r="M95" s="40"/>
      <c r="N95" s="40"/>
    </row>
    <row r="96" spans="1:14" x14ac:dyDescent="0.25">
      <c r="A96" s="33">
        <v>40513</v>
      </c>
      <c r="B96" s="454">
        <v>7.9059999999999997</v>
      </c>
      <c r="C96" s="454">
        <v>9.3231000000000002</v>
      </c>
      <c r="D96" s="454">
        <v>5.9785000000000004</v>
      </c>
      <c r="F96" s="37"/>
      <c r="G96" s="38"/>
      <c r="H96" s="38"/>
      <c r="I96" s="38"/>
      <c r="J96" s="39"/>
      <c r="K96" s="40"/>
      <c r="L96" s="40"/>
      <c r="M96" s="40"/>
      <c r="N96" s="40"/>
    </row>
    <row r="97" spans="1:14" x14ac:dyDescent="0.25">
      <c r="A97" s="33">
        <v>40483</v>
      </c>
      <c r="B97" s="454">
        <v>8.1463000000000001</v>
      </c>
      <c r="C97" s="454">
        <v>9.5280000000000005</v>
      </c>
      <c r="D97" s="454">
        <v>5.9663000000000004</v>
      </c>
      <c r="F97" s="37"/>
      <c r="G97" s="38"/>
      <c r="H97" s="38"/>
      <c r="I97" s="38"/>
      <c r="J97" s="39"/>
      <c r="K97" s="40"/>
      <c r="L97" s="40"/>
      <c r="M97" s="40"/>
      <c r="N97" s="40"/>
    </row>
    <row r="98" spans="1:14" x14ac:dyDescent="0.25">
      <c r="A98" s="33">
        <v>40452</v>
      </c>
      <c r="B98" s="454">
        <v>8.1110000000000007</v>
      </c>
      <c r="C98" s="454">
        <v>9.2555999999999994</v>
      </c>
      <c r="D98" s="454">
        <v>5.8365</v>
      </c>
      <c r="F98" s="37"/>
      <c r="G98" s="38"/>
      <c r="H98" s="38"/>
      <c r="I98" s="38"/>
      <c r="J98" s="39"/>
      <c r="K98" s="40"/>
      <c r="L98" s="40"/>
      <c r="M98" s="40"/>
      <c r="N98" s="40"/>
    </row>
    <row r="99" spans="1:14" x14ac:dyDescent="0.25">
      <c r="A99" s="33">
        <v>40422</v>
      </c>
      <c r="B99" s="454">
        <v>7.9156000000000004</v>
      </c>
      <c r="C99" s="454">
        <v>9.4262999999999995</v>
      </c>
      <c r="D99" s="454">
        <v>6.0606</v>
      </c>
      <c r="F99" s="37"/>
      <c r="G99" s="38"/>
      <c r="H99" s="38"/>
      <c r="I99" s="38"/>
      <c r="J99" s="39"/>
      <c r="K99" s="40"/>
      <c r="L99" s="40"/>
      <c r="M99" s="40"/>
      <c r="N99" s="40"/>
    </row>
    <row r="100" spans="1:14" x14ac:dyDescent="0.25">
      <c r="A100" s="33">
        <v>40391</v>
      </c>
      <c r="B100" s="454">
        <v>7.9325000000000001</v>
      </c>
      <c r="C100" s="454">
        <v>9.6317000000000004</v>
      </c>
      <c r="D100" s="454">
        <v>6.1542000000000003</v>
      </c>
      <c r="F100" s="37"/>
      <c r="G100" s="38"/>
      <c r="H100" s="38"/>
      <c r="I100" s="38"/>
      <c r="J100" s="39"/>
      <c r="K100" s="40"/>
      <c r="L100" s="40"/>
      <c r="M100" s="40"/>
      <c r="N100" s="40"/>
    </row>
    <row r="101" spans="1:14" x14ac:dyDescent="0.25">
      <c r="A101" s="33">
        <v>40360</v>
      </c>
      <c r="B101" s="454">
        <v>8.0200999999999993</v>
      </c>
      <c r="C101" s="454">
        <v>9.5977999999999994</v>
      </c>
      <c r="D101" s="454">
        <v>6.2821999999999996</v>
      </c>
      <c r="F101" s="37"/>
      <c r="G101" s="38"/>
      <c r="H101" s="38"/>
      <c r="I101" s="38"/>
      <c r="J101" s="39"/>
      <c r="K101" s="40"/>
      <c r="L101" s="40"/>
      <c r="M101" s="40"/>
      <c r="N101" s="40"/>
    </row>
    <row r="102" spans="1:14" x14ac:dyDescent="0.25">
      <c r="A102" s="33">
        <v>40330</v>
      </c>
      <c r="B102" s="454">
        <v>7.9062000000000001</v>
      </c>
      <c r="C102" s="454">
        <v>9.5527999999999995</v>
      </c>
      <c r="D102" s="454">
        <v>6.4767999999999999</v>
      </c>
      <c r="F102" s="37"/>
      <c r="G102" s="38"/>
      <c r="H102" s="38"/>
      <c r="I102" s="38"/>
      <c r="J102" s="39"/>
      <c r="K102" s="40"/>
      <c r="L102" s="40"/>
      <c r="M102" s="40"/>
      <c r="N102" s="40"/>
    </row>
    <row r="103" spans="1:14" x14ac:dyDescent="0.25">
      <c r="A103" s="33">
        <v>40299</v>
      </c>
      <c r="B103" s="454">
        <v>7.8971999999999998</v>
      </c>
      <c r="C103" s="454">
        <v>9.2126999999999999</v>
      </c>
      <c r="D103" s="454">
        <v>6.2784000000000004</v>
      </c>
      <c r="F103" s="37"/>
      <c r="G103" s="38"/>
      <c r="H103" s="38"/>
      <c r="I103" s="38"/>
      <c r="J103" s="39"/>
      <c r="K103" s="40"/>
      <c r="L103" s="40"/>
      <c r="M103" s="40"/>
      <c r="N103" s="40"/>
    </row>
    <row r="104" spans="1:14" x14ac:dyDescent="0.25">
      <c r="A104" s="33">
        <v>40269</v>
      </c>
      <c r="B104" s="454">
        <v>7.9278000000000004</v>
      </c>
      <c r="C104" s="454">
        <v>9.0706000000000007</v>
      </c>
      <c r="D104" s="454">
        <v>5.9154</v>
      </c>
      <c r="F104" s="37"/>
      <c r="G104" s="38"/>
      <c r="H104" s="38"/>
      <c r="I104" s="38"/>
      <c r="J104" s="39"/>
      <c r="K104" s="40"/>
      <c r="L104" s="40"/>
      <c r="M104" s="40"/>
      <c r="N104" s="40"/>
    </row>
    <row r="105" spans="1:14" x14ac:dyDescent="0.25">
      <c r="A105" s="33">
        <v>40238</v>
      </c>
      <c r="B105" s="454">
        <v>8.0367999999999995</v>
      </c>
      <c r="C105" s="454">
        <v>8.9138000000000002</v>
      </c>
      <c r="D105" s="454">
        <v>5.9248000000000003</v>
      </c>
      <c r="F105" s="37"/>
      <c r="G105" s="38"/>
      <c r="H105" s="38"/>
      <c r="I105" s="38"/>
      <c r="J105" s="39"/>
      <c r="K105" s="40"/>
      <c r="L105" s="40"/>
      <c r="M105" s="40"/>
      <c r="N105" s="40"/>
    </row>
    <row r="106" spans="1:14" x14ac:dyDescent="0.25">
      <c r="A106" s="33">
        <v>40210</v>
      </c>
      <c r="B106" s="454">
        <v>8.0970999999999993</v>
      </c>
      <c r="C106" s="454">
        <v>9.2432999999999996</v>
      </c>
      <c r="D106" s="454">
        <v>5.9168000000000003</v>
      </c>
      <c r="F106" s="37"/>
      <c r="G106" s="38"/>
      <c r="H106" s="38"/>
      <c r="I106" s="38"/>
      <c r="J106" s="39"/>
      <c r="K106" s="40"/>
      <c r="L106" s="40"/>
      <c r="M106" s="40"/>
      <c r="N106" s="40"/>
    </row>
    <row r="107" spans="1:14" x14ac:dyDescent="0.25">
      <c r="A107" s="33">
        <v>40179</v>
      </c>
      <c r="B107" s="454">
        <v>8.1816999999999993</v>
      </c>
      <c r="C107" s="454">
        <v>9.2672000000000008</v>
      </c>
      <c r="D107" s="454">
        <v>5.7336</v>
      </c>
      <c r="F107" s="37"/>
      <c r="G107" s="38"/>
      <c r="H107" s="38"/>
      <c r="I107" s="38"/>
      <c r="J107" s="39"/>
      <c r="K107" s="40"/>
      <c r="L107" s="40"/>
      <c r="M107" s="40"/>
      <c r="N107" s="40"/>
    </row>
    <row r="108" spans="1:14" x14ac:dyDescent="0.25">
      <c r="A108" s="33">
        <v>40148</v>
      </c>
      <c r="B108" s="454">
        <v>8.4107000000000003</v>
      </c>
      <c r="C108" s="454">
        <v>9.3468</v>
      </c>
      <c r="D108" s="454">
        <v>5.7530999999999999</v>
      </c>
      <c r="F108" s="37"/>
      <c r="G108" s="38"/>
      <c r="H108" s="38"/>
      <c r="I108" s="38"/>
      <c r="J108" s="39"/>
      <c r="K108" s="40"/>
      <c r="L108" s="40"/>
      <c r="M108" s="40"/>
      <c r="N108" s="40"/>
    </row>
    <row r="109" spans="1:14" x14ac:dyDescent="0.25">
      <c r="A109" s="33">
        <v>40118</v>
      </c>
      <c r="B109" s="454">
        <v>8.4143000000000008</v>
      </c>
      <c r="C109" s="454">
        <v>9.3606999999999996</v>
      </c>
      <c r="D109" s="454">
        <v>5.6420000000000003</v>
      </c>
      <c r="F109" s="37"/>
      <c r="G109" s="38"/>
      <c r="H109" s="38"/>
      <c r="I109" s="38"/>
      <c r="J109" s="39"/>
      <c r="K109" s="40"/>
      <c r="L109" s="40"/>
      <c r="M109" s="40"/>
      <c r="N109" s="40"/>
    </row>
    <row r="110" spans="1:14" x14ac:dyDescent="0.25">
      <c r="A110" s="33">
        <v>40087</v>
      </c>
      <c r="B110" s="454">
        <v>8.3596000000000004</v>
      </c>
      <c r="C110" s="454">
        <v>9.1320999999999994</v>
      </c>
      <c r="D110" s="454">
        <v>5.6428000000000003</v>
      </c>
      <c r="F110" s="37"/>
      <c r="G110" s="38"/>
      <c r="H110" s="38"/>
      <c r="I110" s="38"/>
      <c r="J110" s="39"/>
      <c r="K110" s="40"/>
      <c r="L110" s="40"/>
      <c r="M110" s="40"/>
      <c r="N110" s="40"/>
    </row>
    <row r="111" spans="1:14" x14ac:dyDescent="0.25">
      <c r="A111" s="33">
        <v>40057</v>
      </c>
      <c r="B111" s="454">
        <v>8.5963999999999992</v>
      </c>
      <c r="C111" s="454">
        <v>9.6483000000000008</v>
      </c>
      <c r="D111" s="454">
        <v>5.9043999999999999</v>
      </c>
      <c r="F111" s="37"/>
      <c r="G111" s="38"/>
      <c r="H111" s="38"/>
      <c r="I111" s="38"/>
      <c r="J111" s="39"/>
      <c r="K111" s="40"/>
      <c r="L111" s="40"/>
      <c r="M111" s="40"/>
      <c r="N111" s="40"/>
    </row>
    <row r="112" spans="1:14" x14ac:dyDescent="0.25">
      <c r="A112" s="33">
        <v>40026</v>
      </c>
      <c r="B112" s="454">
        <v>8.6601999999999997</v>
      </c>
      <c r="C112" s="454">
        <v>10.040900000000001</v>
      </c>
      <c r="D112" s="454">
        <v>6.07</v>
      </c>
      <c r="F112" s="37"/>
      <c r="G112" s="38"/>
      <c r="H112" s="38"/>
      <c r="I112" s="38"/>
      <c r="J112" s="39"/>
      <c r="K112" s="40"/>
      <c r="L112" s="40"/>
      <c r="M112" s="40"/>
      <c r="N112" s="40"/>
    </row>
    <row r="113" spans="1:14" x14ac:dyDescent="0.25">
      <c r="A113" s="33">
        <v>39995</v>
      </c>
      <c r="B113" s="454">
        <v>8.9494000000000007</v>
      </c>
      <c r="C113" s="454">
        <v>10.395200000000001</v>
      </c>
      <c r="D113" s="454">
        <v>6.3533999999999997</v>
      </c>
      <c r="F113" s="37"/>
      <c r="G113" s="38"/>
      <c r="H113" s="38"/>
      <c r="I113" s="38"/>
      <c r="J113" s="39"/>
      <c r="K113" s="40"/>
      <c r="L113" s="40"/>
      <c r="M113" s="40"/>
      <c r="N113" s="40"/>
    </row>
    <row r="114" spans="1:14" x14ac:dyDescent="0.25">
      <c r="A114" s="33">
        <v>39965</v>
      </c>
      <c r="B114" s="454">
        <v>8.9450000000000003</v>
      </c>
      <c r="C114" s="454">
        <v>10.4491</v>
      </c>
      <c r="D114" s="454">
        <v>6.3867000000000003</v>
      </c>
      <c r="F114" s="37"/>
      <c r="G114" s="38"/>
      <c r="H114" s="38"/>
      <c r="I114" s="38"/>
      <c r="J114" s="39"/>
      <c r="K114" s="40"/>
      <c r="L114" s="40"/>
      <c r="M114" s="40"/>
      <c r="N114" s="40"/>
    </row>
    <row r="115" spans="1:14" x14ac:dyDescent="0.25">
      <c r="A115" s="33">
        <v>39934</v>
      </c>
      <c r="B115" s="454">
        <v>8.7919999999999998</v>
      </c>
      <c r="C115" s="454">
        <v>9.9390000000000001</v>
      </c>
      <c r="D115" s="454">
        <v>6.4448999999999996</v>
      </c>
      <c r="F115" s="37"/>
      <c r="G115" s="38"/>
      <c r="H115" s="38"/>
      <c r="I115" s="38"/>
      <c r="J115" s="39"/>
      <c r="K115" s="40"/>
      <c r="L115" s="40"/>
      <c r="M115" s="40"/>
      <c r="N115" s="40"/>
    </row>
    <row r="116" spans="1:14" x14ac:dyDescent="0.25">
      <c r="A116" s="33">
        <v>39904</v>
      </c>
      <c r="B116" s="454">
        <v>8.7870000000000008</v>
      </c>
      <c r="C116" s="454">
        <v>9.7950999999999997</v>
      </c>
      <c r="D116" s="454">
        <v>6.6658999999999997</v>
      </c>
      <c r="F116" s="37"/>
      <c r="G116" s="38"/>
      <c r="H116" s="38"/>
      <c r="I116" s="38"/>
      <c r="J116" s="39"/>
      <c r="K116" s="40"/>
      <c r="L116" s="40"/>
      <c r="M116" s="40"/>
      <c r="N116" s="40"/>
    </row>
    <row r="117" spans="1:14" x14ac:dyDescent="0.25">
      <c r="A117" s="33">
        <v>39873</v>
      </c>
      <c r="B117" s="454">
        <v>8.8388000000000009</v>
      </c>
      <c r="C117" s="454">
        <v>9.6155000000000008</v>
      </c>
      <c r="D117" s="454">
        <v>6.7812999999999999</v>
      </c>
      <c r="F117" s="37"/>
      <c r="G117" s="38"/>
      <c r="H117" s="38"/>
      <c r="I117" s="38"/>
      <c r="J117" s="39"/>
      <c r="K117" s="40"/>
      <c r="L117" s="40"/>
      <c r="M117" s="40"/>
      <c r="N117" s="40"/>
    </row>
    <row r="118" spans="1:14" x14ac:dyDescent="0.25">
      <c r="A118" s="33">
        <v>39845</v>
      </c>
      <c r="B118" s="454">
        <v>8.7837999999999994</v>
      </c>
      <c r="C118" s="454">
        <v>9.9044000000000008</v>
      </c>
      <c r="D118" s="454">
        <v>6.8712</v>
      </c>
      <c r="F118" s="37"/>
      <c r="G118" s="38"/>
      <c r="H118" s="38"/>
      <c r="I118" s="38"/>
      <c r="J118" s="39"/>
      <c r="K118" s="40"/>
      <c r="L118" s="40"/>
      <c r="M118" s="40"/>
      <c r="N118" s="40"/>
    </row>
    <row r="119" spans="1:14" x14ac:dyDescent="0.25">
      <c r="A119" s="33">
        <v>39814</v>
      </c>
      <c r="B119" s="454">
        <v>9.2164000000000001</v>
      </c>
      <c r="C119" s="454">
        <v>10.043799999999999</v>
      </c>
      <c r="D119" s="454">
        <v>6.9619999999999997</v>
      </c>
      <c r="F119" s="37"/>
      <c r="G119" s="38"/>
      <c r="H119" s="38"/>
      <c r="I119" s="38"/>
      <c r="J119" s="39"/>
      <c r="K119" s="40"/>
      <c r="L119" s="40"/>
      <c r="M119" s="40"/>
      <c r="N119" s="40"/>
    </row>
    <row r="120" spans="1:14" x14ac:dyDescent="0.25">
      <c r="A120" s="33">
        <v>39783</v>
      </c>
      <c r="B120" s="454">
        <v>9.4039000000000001</v>
      </c>
      <c r="C120" s="454">
        <v>10.4156</v>
      </c>
      <c r="D120" s="454">
        <v>7.0057999999999998</v>
      </c>
      <c r="F120" s="37"/>
      <c r="G120" s="38"/>
      <c r="H120" s="38"/>
      <c r="I120" s="38"/>
      <c r="J120" s="39"/>
      <c r="K120" s="40"/>
      <c r="L120" s="40"/>
      <c r="M120" s="40"/>
      <c r="N120" s="40"/>
    </row>
    <row r="121" spans="1:14" x14ac:dyDescent="0.25">
      <c r="A121" s="33">
        <v>39753</v>
      </c>
      <c r="B121" s="454">
        <v>8.8094000000000001</v>
      </c>
      <c r="C121" s="454">
        <v>10.607900000000001</v>
      </c>
      <c r="D121" s="454">
        <v>6.9198000000000004</v>
      </c>
      <c r="F121" s="37"/>
      <c r="G121" s="38"/>
      <c r="H121" s="38"/>
      <c r="I121" s="38"/>
      <c r="J121" s="39"/>
      <c r="K121" s="40"/>
      <c r="L121" s="40"/>
      <c r="M121" s="40"/>
      <c r="N121" s="40"/>
    </row>
    <row r="122" spans="1:14" x14ac:dyDescent="0.25">
      <c r="A122" s="33">
        <v>39722</v>
      </c>
      <c r="B122" s="454">
        <v>8.5928000000000004</v>
      </c>
      <c r="C122" s="454">
        <v>10.924300000000001</v>
      </c>
      <c r="D122" s="454">
        <v>6.4626999999999999</v>
      </c>
      <c r="F122" s="37"/>
      <c r="G122" s="38"/>
      <c r="H122" s="38"/>
      <c r="I122" s="38"/>
      <c r="J122" s="39"/>
      <c r="K122" s="40"/>
      <c r="L122" s="40"/>
      <c r="M122" s="40"/>
      <c r="N122" s="40"/>
    </row>
    <row r="123" spans="1:14" x14ac:dyDescent="0.25">
      <c r="A123" s="33">
        <v>39692</v>
      </c>
      <c r="B123" s="454">
        <v>8.1565999999999992</v>
      </c>
      <c r="C123" s="454">
        <v>10.207800000000001</v>
      </c>
      <c r="D123" s="454">
        <v>5.6775000000000002</v>
      </c>
      <c r="F123" s="37"/>
      <c r="G123" s="38"/>
      <c r="H123" s="38"/>
      <c r="I123" s="38"/>
      <c r="J123" s="39"/>
      <c r="K123" s="40"/>
      <c r="L123" s="40"/>
      <c r="M123" s="40"/>
      <c r="N123" s="40"/>
    </row>
    <row r="124" spans="1:14" x14ac:dyDescent="0.25">
      <c r="A124" s="33">
        <v>39661</v>
      </c>
      <c r="B124" s="454">
        <v>7.9722999999999997</v>
      </c>
      <c r="C124" s="454">
        <v>10.056800000000001</v>
      </c>
      <c r="D124" s="454">
        <v>5.3255999999999997</v>
      </c>
      <c r="F124" s="37"/>
      <c r="G124" s="38"/>
      <c r="H124" s="38"/>
      <c r="I124" s="38"/>
      <c r="J124" s="39"/>
      <c r="K124" s="40"/>
      <c r="L124" s="40"/>
      <c r="M124" s="40"/>
      <c r="N124" s="40"/>
    </row>
    <row r="125" spans="1:14" x14ac:dyDescent="0.25">
      <c r="A125" s="33">
        <v>39630</v>
      </c>
      <c r="B125" s="454">
        <v>8.0487000000000002</v>
      </c>
      <c r="C125" s="454">
        <v>10.148999999999999</v>
      </c>
      <c r="D125" s="454">
        <v>5.1040999999999999</v>
      </c>
      <c r="F125" s="37"/>
      <c r="G125" s="38"/>
      <c r="H125" s="38"/>
      <c r="I125" s="38"/>
      <c r="J125" s="39"/>
      <c r="K125" s="40"/>
      <c r="L125" s="40"/>
      <c r="M125" s="40"/>
      <c r="N125" s="40"/>
    </row>
    <row r="126" spans="1:14" x14ac:dyDescent="0.25">
      <c r="A126" s="33">
        <v>39600</v>
      </c>
      <c r="B126" s="454">
        <v>7.9915000000000003</v>
      </c>
      <c r="C126" s="454">
        <v>10.0966</v>
      </c>
      <c r="D126" s="454">
        <v>5.1387</v>
      </c>
      <c r="F126" s="37"/>
      <c r="G126" s="38"/>
      <c r="H126" s="38"/>
      <c r="I126" s="38"/>
      <c r="J126" s="39"/>
      <c r="K126" s="40"/>
      <c r="L126" s="40"/>
      <c r="M126" s="40"/>
      <c r="N126" s="40"/>
    </row>
    <row r="127" spans="1:14" x14ac:dyDescent="0.25">
      <c r="A127" s="33">
        <v>39569</v>
      </c>
      <c r="B127" s="454">
        <v>7.8659999999999997</v>
      </c>
      <c r="C127" s="454">
        <v>9.9295000000000009</v>
      </c>
      <c r="D127" s="454">
        <v>5.0545999999999998</v>
      </c>
      <c r="F127" s="37"/>
      <c r="G127" s="38"/>
      <c r="H127" s="38"/>
      <c r="I127" s="38"/>
      <c r="J127" s="39"/>
      <c r="K127" s="40"/>
      <c r="L127" s="40"/>
      <c r="M127" s="40"/>
      <c r="N127" s="40"/>
    </row>
    <row r="128" spans="1:14" x14ac:dyDescent="0.25">
      <c r="A128" s="33">
        <v>39539</v>
      </c>
      <c r="B128" s="454">
        <v>7.9629000000000003</v>
      </c>
      <c r="C128" s="454">
        <v>10.0191</v>
      </c>
      <c r="D128" s="454">
        <v>5.0561999999999996</v>
      </c>
      <c r="F128" s="37"/>
      <c r="G128" s="38"/>
      <c r="H128" s="38"/>
      <c r="I128" s="38"/>
      <c r="J128" s="39"/>
      <c r="K128" s="40"/>
      <c r="L128" s="40"/>
      <c r="M128" s="40"/>
      <c r="N128" s="40"/>
    </row>
    <row r="129" spans="1:14" x14ac:dyDescent="0.25">
      <c r="A129" s="33">
        <v>39508</v>
      </c>
      <c r="B129" s="454">
        <v>7.9629000000000003</v>
      </c>
      <c r="C129" s="454">
        <v>10.281700000000001</v>
      </c>
      <c r="D129" s="454">
        <v>5.1265000000000001</v>
      </c>
      <c r="F129" s="37"/>
      <c r="G129" s="38"/>
      <c r="H129" s="38"/>
      <c r="I129" s="38"/>
      <c r="J129" s="39"/>
      <c r="K129" s="40"/>
      <c r="L129" s="40"/>
      <c r="M129" s="40"/>
      <c r="N129" s="40"/>
    </row>
    <row r="130" spans="1:14" x14ac:dyDescent="0.25">
      <c r="A130" s="33">
        <v>39479</v>
      </c>
      <c r="B130" s="454">
        <v>7.9480000000000004</v>
      </c>
      <c r="C130" s="454">
        <v>10.585000000000001</v>
      </c>
      <c r="D130" s="454">
        <v>5.3902000000000001</v>
      </c>
      <c r="F130" s="37"/>
      <c r="G130" s="38"/>
      <c r="H130" s="38"/>
      <c r="I130" s="38"/>
      <c r="J130" s="39"/>
      <c r="K130" s="40"/>
      <c r="L130" s="40"/>
      <c r="M130" s="40"/>
      <c r="N130" s="40"/>
    </row>
    <row r="131" spans="1:14" x14ac:dyDescent="0.25">
      <c r="A131" s="33">
        <v>39448</v>
      </c>
      <c r="B131" s="454">
        <v>7.9565999999999999</v>
      </c>
      <c r="C131" s="454">
        <v>10.6487</v>
      </c>
      <c r="D131" s="454">
        <v>5.4065000000000003</v>
      </c>
      <c r="F131" s="37"/>
      <c r="G131" s="38"/>
      <c r="H131" s="38"/>
      <c r="I131" s="38"/>
      <c r="J131" s="39"/>
      <c r="K131" s="40"/>
      <c r="L131" s="40"/>
      <c r="M131" s="40"/>
      <c r="N131" s="40"/>
    </row>
    <row r="132" spans="1:14" x14ac:dyDescent="0.25">
      <c r="A132" s="33">
        <v>39417</v>
      </c>
      <c r="B132" s="454">
        <v>8.0129999999999999</v>
      </c>
      <c r="C132" s="454">
        <v>11.1235</v>
      </c>
      <c r="D132" s="454">
        <v>5.4965999999999999</v>
      </c>
      <c r="F132" s="37"/>
      <c r="G132" s="38"/>
      <c r="H132" s="38"/>
      <c r="I132" s="38"/>
      <c r="J132" s="39"/>
      <c r="K132" s="40"/>
      <c r="L132" s="40"/>
      <c r="M132" s="40"/>
      <c r="N132" s="40"/>
    </row>
    <row r="133" spans="1:14" x14ac:dyDescent="0.25">
      <c r="A133" s="33">
        <v>39387</v>
      </c>
      <c r="B133" s="454">
        <v>7.9519000000000002</v>
      </c>
      <c r="C133" s="454">
        <v>11.216200000000001</v>
      </c>
      <c r="D133" s="454">
        <v>5.4154</v>
      </c>
      <c r="F133" s="37"/>
      <c r="G133" s="38"/>
      <c r="H133" s="38"/>
      <c r="I133" s="38"/>
      <c r="J133" s="39"/>
      <c r="K133" s="40"/>
      <c r="L133" s="40"/>
      <c r="M133" s="40"/>
      <c r="N133" s="40"/>
    </row>
    <row r="134" spans="1:14" x14ac:dyDescent="0.25">
      <c r="A134" s="33">
        <v>39356</v>
      </c>
      <c r="B134" s="454">
        <v>7.6962999999999999</v>
      </c>
      <c r="C134" s="454">
        <v>11.0558</v>
      </c>
      <c r="D134" s="454">
        <v>5.4097</v>
      </c>
      <c r="F134" s="37"/>
      <c r="G134" s="38"/>
      <c r="H134" s="38"/>
      <c r="I134" s="38"/>
      <c r="J134" s="39"/>
      <c r="K134" s="40"/>
      <c r="L134" s="40"/>
      <c r="M134" s="40"/>
      <c r="N134" s="40"/>
    </row>
    <row r="135" spans="1:14" x14ac:dyDescent="0.25">
      <c r="A135" s="33">
        <v>39326</v>
      </c>
      <c r="B135" s="454">
        <v>7.8305999999999996</v>
      </c>
      <c r="C135" s="454">
        <v>11.370799999999999</v>
      </c>
      <c r="D135" s="454">
        <v>5.6365999999999996</v>
      </c>
      <c r="F135" s="37"/>
      <c r="G135" s="38"/>
      <c r="H135" s="38"/>
      <c r="I135" s="38"/>
      <c r="J135" s="39"/>
      <c r="K135" s="40"/>
      <c r="L135" s="40"/>
      <c r="M135" s="40"/>
      <c r="N135" s="40"/>
    </row>
    <row r="136" spans="1:14" x14ac:dyDescent="0.25">
      <c r="A136" s="33">
        <v>39295</v>
      </c>
      <c r="B136" s="454">
        <v>7.9734999999999996</v>
      </c>
      <c r="C136" s="454">
        <v>11.766299999999999</v>
      </c>
      <c r="D136" s="454">
        <v>5.8536999999999999</v>
      </c>
      <c r="F136" s="37"/>
      <c r="G136" s="38"/>
      <c r="H136" s="38"/>
      <c r="I136" s="38"/>
      <c r="J136" s="39"/>
      <c r="K136" s="40"/>
      <c r="L136" s="40"/>
      <c r="M136" s="40"/>
      <c r="N136" s="40"/>
    </row>
    <row r="137" spans="1:14" x14ac:dyDescent="0.25">
      <c r="A137" s="33">
        <v>39264</v>
      </c>
      <c r="B137" s="454">
        <v>7.9379999999999997</v>
      </c>
      <c r="C137" s="454">
        <v>11.770799999999999</v>
      </c>
      <c r="D137" s="454">
        <v>5.7878999999999996</v>
      </c>
      <c r="F137" s="37"/>
      <c r="G137" s="38"/>
      <c r="H137" s="38"/>
      <c r="I137" s="38"/>
      <c r="J137" s="39"/>
      <c r="K137" s="40"/>
      <c r="L137" s="40"/>
      <c r="M137" s="40"/>
      <c r="N137" s="40"/>
    </row>
    <row r="138" spans="1:14" x14ac:dyDescent="0.25">
      <c r="A138" s="33">
        <v>39234</v>
      </c>
      <c r="B138" s="454">
        <v>8.0589999999999993</v>
      </c>
      <c r="C138" s="454">
        <v>11.928100000000001</v>
      </c>
      <c r="D138" s="454">
        <v>6.0061</v>
      </c>
      <c r="F138" s="37"/>
      <c r="G138" s="38"/>
      <c r="H138" s="38"/>
      <c r="I138" s="38"/>
      <c r="J138" s="39"/>
      <c r="K138" s="40"/>
      <c r="L138" s="40"/>
      <c r="M138" s="40"/>
      <c r="N138" s="40"/>
    </row>
    <row r="139" spans="1:14" x14ac:dyDescent="0.25">
      <c r="A139" s="33">
        <v>39203</v>
      </c>
      <c r="B139" s="454">
        <v>8.14</v>
      </c>
      <c r="C139" s="454">
        <v>11.9466</v>
      </c>
      <c r="D139" s="454">
        <v>6.0235000000000003</v>
      </c>
      <c r="F139" s="37"/>
      <c r="G139" s="38"/>
      <c r="H139" s="38"/>
      <c r="I139" s="38"/>
      <c r="J139" s="39"/>
      <c r="K139" s="40"/>
      <c r="L139" s="40"/>
      <c r="M139" s="40"/>
      <c r="N139" s="40"/>
    </row>
    <row r="140" spans="1:14" x14ac:dyDescent="0.25">
      <c r="A140" s="33">
        <v>39173</v>
      </c>
      <c r="B140" s="454">
        <v>8.1191999999999993</v>
      </c>
      <c r="C140" s="454">
        <v>11.9535</v>
      </c>
      <c r="D140" s="454">
        <v>6.0039999999999996</v>
      </c>
      <c r="F140" s="37"/>
      <c r="G140" s="38"/>
      <c r="H140" s="38"/>
      <c r="I140" s="38"/>
      <c r="J140" s="39"/>
      <c r="K140" s="40"/>
      <c r="L140" s="40"/>
      <c r="M140" s="40"/>
      <c r="N140" s="40"/>
    </row>
    <row r="141" spans="1:14" x14ac:dyDescent="0.25">
      <c r="A141" s="33">
        <v>39142</v>
      </c>
      <c r="B141" s="454">
        <v>8.1340000000000003</v>
      </c>
      <c r="C141" s="454">
        <v>11.9582</v>
      </c>
      <c r="D141" s="454">
        <v>6.1429</v>
      </c>
      <c r="F141" s="37"/>
      <c r="G141" s="38"/>
      <c r="H141" s="38"/>
      <c r="I141" s="38"/>
      <c r="J141" s="39"/>
      <c r="K141" s="40"/>
      <c r="L141" s="40"/>
      <c r="M141" s="40"/>
      <c r="N141" s="40"/>
    </row>
    <row r="142" spans="1:14" x14ac:dyDescent="0.25">
      <c r="A142" s="33">
        <v>39114</v>
      </c>
      <c r="B142" s="454">
        <v>8.0876000000000001</v>
      </c>
      <c r="C142" s="454">
        <v>12.1081</v>
      </c>
      <c r="D142" s="454">
        <v>6.1863000000000001</v>
      </c>
      <c r="F142" s="37"/>
      <c r="G142" s="38"/>
      <c r="H142" s="38"/>
      <c r="I142" s="38"/>
      <c r="J142" s="39"/>
      <c r="K142" s="40"/>
      <c r="L142" s="40"/>
      <c r="M142" s="40"/>
      <c r="N142" s="40"/>
    </row>
    <row r="143" spans="1:14" x14ac:dyDescent="0.25">
      <c r="A143" s="33">
        <v>39083</v>
      </c>
      <c r="B143" s="454">
        <v>8.2780000000000005</v>
      </c>
      <c r="C143" s="454">
        <v>12.479799999999999</v>
      </c>
      <c r="D143" s="454">
        <v>6.3688000000000002</v>
      </c>
      <c r="F143" s="37"/>
      <c r="G143" s="38"/>
      <c r="H143" s="38"/>
      <c r="I143" s="38"/>
      <c r="J143" s="39"/>
      <c r="K143" s="40"/>
      <c r="L143" s="40"/>
      <c r="M143" s="40"/>
      <c r="N143" s="40"/>
    </row>
    <row r="144" spans="1:14" x14ac:dyDescent="0.25">
      <c r="A144" s="33">
        <v>39052</v>
      </c>
      <c r="B144" s="454">
        <v>8.1575000000000006</v>
      </c>
      <c r="C144" s="454">
        <v>12.123799999999999</v>
      </c>
      <c r="D144" s="454">
        <v>6.1741000000000001</v>
      </c>
      <c r="F144" s="37"/>
      <c r="G144" s="38"/>
      <c r="H144" s="38"/>
      <c r="I144" s="38"/>
      <c r="J144" s="39"/>
      <c r="K144" s="40"/>
      <c r="L144" s="40"/>
      <c r="M144" s="40"/>
      <c r="N144" s="40"/>
    </row>
    <row r="145" spans="1:14" x14ac:dyDescent="0.25">
      <c r="A145" s="33">
        <v>39022</v>
      </c>
      <c r="B145" s="454">
        <v>8.2446000000000002</v>
      </c>
      <c r="C145" s="454">
        <v>12.2333</v>
      </c>
      <c r="D145" s="454">
        <v>6.4013</v>
      </c>
      <c r="F145" s="37"/>
      <c r="G145" s="38"/>
      <c r="H145" s="38"/>
      <c r="I145" s="38"/>
      <c r="J145" s="39"/>
      <c r="K145" s="40"/>
      <c r="L145" s="40"/>
      <c r="M145" s="40"/>
      <c r="N145" s="40"/>
    </row>
    <row r="146" spans="1:14" x14ac:dyDescent="0.25">
      <c r="A146" s="33">
        <v>38991</v>
      </c>
      <c r="B146" s="454">
        <v>8.3960000000000008</v>
      </c>
      <c r="C146" s="454">
        <v>12.4841</v>
      </c>
      <c r="D146" s="454">
        <v>6.6580000000000004</v>
      </c>
      <c r="F146" s="37"/>
      <c r="G146" s="38"/>
      <c r="H146" s="38"/>
      <c r="I146" s="38"/>
      <c r="J146" s="39"/>
      <c r="K146" s="40"/>
      <c r="L146" s="40"/>
      <c r="M146" s="40"/>
      <c r="N146" s="40"/>
    </row>
    <row r="147" spans="1:14" x14ac:dyDescent="0.25">
      <c r="A147" s="33">
        <v>38961</v>
      </c>
      <c r="B147" s="454">
        <v>8.2571999999999992</v>
      </c>
      <c r="C147" s="454">
        <v>12.231299999999999</v>
      </c>
      <c r="D147" s="454">
        <v>6.4880000000000004</v>
      </c>
      <c r="F147" s="37"/>
      <c r="G147" s="38"/>
      <c r="H147" s="38"/>
      <c r="I147" s="38"/>
      <c r="J147" s="39"/>
      <c r="K147" s="40"/>
      <c r="L147" s="40"/>
      <c r="M147" s="40"/>
      <c r="N147" s="40"/>
    </row>
    <row r="148" spans="1:14" x14ac:dyDescent="0.25">
      <c r="A148" s="33">
        <v>38930</v>
      </c>
      <c r="B148" s="454">
        <v>7.992</v>
      </c>
      <c r="C148" s="454">
        <v>11.8108</v>
      </c>
      <c r="D148" s="454">
        <v>6.2382999999999997</v>
      </c>
      <c r="F148" s="37"/>
      <c r="G148" s="38"/>
      <c r="H148" s="38"/>
      <c r="I148" s="38"/>
      <c r="J148" s="39"/>
      <c r="K148" s="40"/>
      <c r="L148" s="40"/>
      <c r="M148" s="40"/>
      <c r="N148" s="40"/>
    </row>
    <row r="149" spans="1:14" x14ac:dyDescent="0.25">
      <c r="A149" s="33">
        <v>38899</v>
      </c>
      <c r="B149" s="454">
        <v>7.9386000000000001</v>
      </c>
      <c r="C149" s="454">
        <v>11.5421</v>
      </c>
      <c r="D149" s="454">
        <v>6.2591999999999999</v>
      </c>
      <c r="F149" s="37"/>
      <c r="G149" s="38"/>
      <c r="H149" s="38"/>
      <c r="I149" s="38"/>
      <c r="J149" s="39"/>
      <c r="K149" s="40"/>
      <c r="L149" s="40"/>
      <c r="M149" s="40"/>
      <c r="N149" s="40"/>
    </row>
    <row r="150" spans="1:14" x14ac:dyDescent="0.25">
      <c r="A150" s="33">
        <v>38869</v>
      </c>
      <c r="B150" s="454">
        <v>7.8604000000000003</v>
      </c>
      <c r="C150" s="454">
        <v>11.449</v>
      </c>
      <c r="D150" s="454">
        <v>6.2215999999999996</v>
      </c>
      <c r="F150" s="37"/>
      <c r="G150" s="38"/>
      <c r="H150" s="38"/>
      <c r="I150" s="38"/>
      <c r="J150" s="39"/>
      <c r="K150" s="40"/>
      <c r="L150" s="40"/>
      <c r="M150" s="40"/>
      <c r="N150" s="40"/>
    </row>
    <row r="151" spans="1:14" x14ac:dyDescent="0.25">
      <c r="A151" s="33">
        <v>38838</v>
      </c>
      <c r="B151" s="454">
        <v>7.7968000000000002</v>
      </c>
      <c r="C151" s="454">
        <v>11.407299999999999</v>
      </c>
      <c r="D151" s="454">
        <v>6.1082000000000001</v>
      </c>
      <c r="F151" s="37"/>
      <c r="G151" s="38"/>
      <c r="H151" s="38"/>
      <c r="I151" s="38"/>
      <c r="J151" s="39"/>
      <c r="K151" s="40"/>
      <c r="L151" s="40"/>
      <c r="M151" s="40"/>
      <c r="N151" s="40"/>
    </row>
    <row r="152" spans="1:14" x14ac:dyDescent="0.25">
      <c r="A152" s="33">
        <v>38808</v>
      </c>
      <c r="B152" s="454">
        <v>7.8414000000000001</v>
      </c>
      <c r="C152" s="454">
        <v>11.2829</v>
      </c>
      <c r="D152" s="454">
        <v>6.3846999999999996</v>
      </c>
      <c r="F152" s="37"/>
      <c r="G152" s="38"/>
      <c r="H152" s="38"/>
      <c r="I152" s="38"/>
      <c r="J152" s="39"/>
      <c r="K152" s="40"/>
      <c r="L152" s="40"/>
      <c r="M152" s="40"/>
      <c r="N152" s="40"/>
    </row>
    <row r="153" spans="1:14" x14ac:dyDescent="0.25">
      <c r="A153" s="33">
        <v>38777</v>
      </c>
      <c r="B153" s="454">
        <v>7.9775</v>
      </c>
      <c r="C153" s="454">
        <v>11.573</v>
      </c>
      <c r="D153" s="454">
        <v>6.6372</v>
      </c>
      <c r="F153" s="37"/>
      <c r="G153" s="38"/>
      <c r="H153" s="38"/>
      <c r="I153" s="38"/>
      <c r="J153" s="39"/>
      <c r="K153" s="40"/>
      <c r="L153" s="40"/>
      <c r="M153" s="40"/>
      <c r="N153" s="40"/>
    </row>
    <row r="154" spans="1:14" x14ac:dyDescent="0.25">
      <c r="A154" s="33">
        <v>38749</v>
      </c>
      <c r="B154" s="454">
        <v>8.0593000000000004</v>
      </c>
      <c r="C154" s="454">
        <v>11.8004</v>
      </c>
      <c r="D154" s="454">
        <v>6.7510000000000003</v>
      </c>
      <c r="F154" s="37"/>
      <c r="G154" s="38"/>
      <c r="H154" s="38"/>
      <c r="I154" s="38"/>
      <c r="J154" s="39"/>
      <c r="K154" s="40"/>
      <c r="L154" s="40"/>
      <c r="M154" s="40"/>
      <c r="N154" s="40"/>
    </row>
    <row r="155" spans="1:14" x14ac:dyDescent="0.25">
      <c r="A155" s="33">
        <v>38718</v>
      </c>
      <c r="B155" s="454">
        <v>8.0366</v>
      </c>
      <c r="C155" s="454">
        <v>11.7156</v>
      </c>
      <c r="D155" s="454">
        <v>6.6405000000000003</v>
      </c>
      <c r="F155" s="37"/>
      <c r="G155" s="38"/>
      <c r="H155" s="38"/>
      <c r="I155" s="38"/>
      <c r="J155" s="39"/>
      <c r="K155" s="40"/>
      <c r="L155" s="40"/>
      <c r="M155" s="40"/>
      <c r="N155" s="40"/>
    </row>
    <row r="156" spans="1:14" x14ac:dyDescent="0.25">
      <c r="A156" s="33">
        <v>38687</v>
      </c>
      <c r="B156" s="454">
        <v>7.9737</v>
      </c>
      <c r="C156" s="454">
        <v>11.739699999999999</v>
      </c>
      <c r="D156" s="454">
        <v>6.7256999999999998</v>
      </c>
      <c r="F156" s="37"/>
      <c r="G156" s="38"/>
      <c r="H156" s="38"/>
      <c r="I156" s="38"/>
      <c r="J156" s="39"/>
      <c r="K156" s="40"/>
      <c r="L156" s="40"/>
      <c r="M156" s="40"/>
      <c r="N156" s="40"/>
    </row>
    <row r="157" spans="1:14" x14ac:dyDescent="0.25">
      <c r="A157" s="33">
        <v>38657</v>
      </c>
      <c r="B157" s="454">
        <v>7.8295000000000003</v>
      </c>
      <c r="C157" s="454">
        <v>11.5252</v>
      </c>
      <c r="D157" s="454">
        <v>6.6437999999999997</v>
      </c>
      <c r="F157" s="37"/>
      <c r="G157" s="38"/>
      <c r="H157" s="38"/>
      <c r="I157" s="38"/>
      <c r="J157" s="39"/>
      <c r="K157" s="40"/>
      <c r="L157" s="40"/>
      <c r="M157" s="40"/>
      <c r="N157" s="40"/>
    </row>
    <row r="158" spans="1:14" x14ac:dyDescent="0.25">
      <c r="A158" s="33">
        <v>38626</v>
      </c>
      <c r="B158" s="454">
        <v>7.8346999999999998</v>
      </c>
      <c r="C158" s="454">
        <v>11.498900000000001</v>
      </c>
      <c r="D158" s="454">
        <v>6.5212000000000003</v>
      </c>
      <c r="F158" s="37"/>
      <c r="G158" s="38"/>
      <c r="H158" s="38"/>
      <c r="I158" s="38"/>
      <c r="J158" s="39"/>
      <c r="K158" s="40"/>
      <c r="L158" s="40"/>
      <c r="M158" s="40"/>
      <c r="N158" s="40"/>
    </row>
    <row r="159" spans="1:14" x14ac:dyDescent="0.25">
      <c r="A159" s="33">
        <v>38596</v>
      </c>
      <c r="B159" s="454">
        <v>7.8087</v>
      </c>
      <c r="C159" s="454">
        <v>11.5243</v>
      </c>
      <c r="D159" s="454">
        <v>6.3723000000000001</v>
      </c>
      <c r="F159" s="37"/>
      <c r="G159" s="38"/>
      <c r="H159" s="38"/>
      <c r="I159" s="38"/>
      <c r="J159" s="39"/>
      <c r="K159" s="40"/>
      <c r="L159" s="40"/>
      <c r="M159" s="40"/>
      <c r="N159" s="40"/>
    </row>
    <row r="160" spans="1:14" x14ac:dyDescent="0.25">
      <c r="A160" s="33">
        <v>38565</v>
      </c>
      <c r="B160" s="454">
        <v>7.9165000000000001</v>
      </c>
      <c r="C160" s="454">
        <v>11.5535</v>
      </c>
      <c r="D160" s="454">
        <v>6.4404000000000003</v>
      </c>
      <c r="F160" s="37"/>
      <c r="G160" s="38"/>
      <c r="H160" s="38"/>
      <c r="I160" s="38"/>
      <c r="J160" s="39"/>
      <c r="K160" s="40"/>
      <c r="L160" s="40"/>
      <c r="M160" s="40"/>
      <c r="N160" s="40"/>
    </row>
    <row r="161" spans="1:14" x14ac:dyDescent="0.25">
      <c r="A161" s="33">
        <v>38534</v>
      </c>
      <c r="B161" s="454">
        <v>7.92</v>
      </c>
      <c r="C161" s="454">
        <v>11.519600000000001</v>
      </c>
      <c r="D161" s="454">
        <v>6.58</v>
      </c>
      <c r="F161" s="37"/>
      <c r="G161" s="38"/>
      <c r="H161" s="38"/>
      <c r="I161" s="38"/>
      <c r="J161" s="39"/>
      <c r="K161" s="40"/>
      <c r="L161" s="40"/>
      <c r="M161" s="40"/>
      <c r="N161" s="40"/>
    </row>
    <row r="162" spans="1:14" x14ac:dyDescent="0.25">
      <c r="A162" s="33">
        <v>38504</v>
      </c>
      <c r="B162" s="454">
        <v>7.8932000000000002</v>
      </c>
      <c r="C162" s="454">
        <v>11.8</v>
      </c>
      <c r="D162" s="454">
        <v>6.4888000000000003</v>
      </c>
      <c r="F162" s="37"/>
      <c r="G162" s="38"/>
      <c r="H162" s="38"/>
      <c r="I162" s="38"/>
      <c r="J162" s="39"/>
      <c r="K162" s="40"/>
      <c r="L162" s="40"/>
      <c r="M162" s="40"/>
      <c r="N162" s="40"/>
    </row>
    <row r="163" spans="1:14" x14ac:dyDescent="0.25">
      <c r="A163" s="33">
        <v>38473</v>
      </c>
      <c r="B163" s="454">
        <v>8.0772999999999993</v>
      </c>
      <c r="C163" s="454">
        <v>11.812200000000001</v>
      </c>
      <c r="D163" s="454">
        <v>6.3670999999999998</v>
      </c>
      <c r="F163" s="37"/>
      <c r="G163" s="38"/>
      <c r="H163" s="38"/>
      <c r="I163" s="38"/>
      <c r="J163" s="39"/>
      <c r="K163" s="40"/>
      <c r="L163" s="40"/>
      <c r="M163" s="40"/>
      <c r="N163" s="40"/>
    </row>
    <row r="164" spans="1:14" x14ac:dyDescent="0.25">
      <c r="A164" s="33">
        <v>38443</v>
      </c>
      <c r="B164" s="454">
        <v>8.1762999999999995</v>
      </c>
      <c r="C164" s="454">
        <v>11.9726</v>
      </c>
      <c r="D164" s="454">
        <v>6.3198999999999996</v>
      </c>
      <c r="F164" s="37"/>
      <c r="G164" s="38"/>
      <c r="H164" s="38"/>
      <c r="I164" s="38"/>
      <c r="J164" s="39"/>
      <c r="K164" s="40"/>
      <c r="L164" s="40"/>
      <c r="M164" s="40"/>
      <c r="N164" s="40"/>
    </row>
    <row r="165" spans="1:14" x14ac:dyDescent="0.25">
      <c r="A165" s="33">
        <v>38412</v>
      </c>
      <c r="B165" s="454">
        <v>8.1870999999999992</v>
      </c>
      <c r="C165" s="454">
        <v>11.8285</v>
      </c>
      <c r="D165" s="454">
        <v>6.1971999999999996</v>
      </c>
      <c r="F165" s="37"/>
      <c r="G165" s="38"/>
      <c r="H165" s="38"/>
      <c r="I165" s="38"/>
      <c r="J165" s="39"/>
      <c r="K165" s="40"/>
      <c r="L165" s="40"/>
      <c r="M165" s="40"/>
      <c r="N165" s="40"/>
    </row>
    <row r="166" spans="1:14" x14ac:dyDescent="0.25">
      <c r="A166" s="33">
        <v>38384</v>
      </c>
      <c r="B166" s="454">
        <v>8.3199000000000005</v>
      </c>
      <c r="C166" s="454">
        <v>12.063700000000001</v>
      </c>
      <c r="D166" s="454">
        <v>6.3941999999999997</v>
      </c>
      <c r="F166" s="37"/>
      <c r="G166" s="38"/>
      <c r="H166" s="38"/>
      <c r="I166" s="38"/>
      <c r="J166" s="39"/>
      <c r="K166" s="40"/>
      <c r="L166" s="40"/>
      <c r="M166" s="40"/>
      <c r="N166" s="40"/>
    </row>
    <row r="167" spans="1:14" x14ac:dyDescent="0.25">
      <c r="A167" s="33">
        <v>38353</v>
      </c>
      <c r="B167" s="454">
        <v>8.2125000000000004</v>
      </c>
      <c r="C167" s="454">
        <v>11.755000000000001</v>
      </c>
      <c r="D167" s="454">
        <v>6.2603999999999997</v>
      </c>
      <c r="F167" s="37"/>
      <c r="G167" s="38"/>
      <c r="H167" s="38"/>
      <c r="I167" s="38"/>
      <c r="J167" s="39"/>
      <c r="K167" s="40"/>
      <c r="L167" s="40"/>
      <c r="M167" s="40"/>
      <c r="N167" s="40"/>
    </row>
    <row r="168" spans="1:14" x14ac:dyDescent="0.25">
      <c r="A168" s="33">
        <v>38322</v>
      </c>
      <c r="B168" s="454">
        <v>8.2180999999999997</v>
      </c>
      <c r="C168" s="454">
        <v>11.829700000000001</v>
      </c>
      <c r="D168" s="454">
        <v>6.1321000000000003</v>
      </c>
      <c r="F168" s="37"/>
      <c r="G168" s="38"/>
      <c r="H168" s="38"/>
      <c r="I168" s="38"/>
      <c r="J168" s="39"/>
      <c r="K168" s="40"/>
      <c r="L168" s="40"/>
      <c r="M168" s="40"/>
      <c r="N168" s="40"/>
    </row>
    <row r="169" spans="1:14" x14ac:dyDescent="0.25">
      <c r="A169" s="33">
        <v>38292</v>
      </c>
      <c r="B169" s="454">
        <v>8.1411999999999995</v>
      </c>
      <c r="C169" s="454">
        <v>11.653499999999999</v>
      </c>
      <c r="D169" s="454">
        <v>6.2678000000000003</v>
      </c>
      <c r="F169" s="37"/>
      <c r="G169" s="38"/>
      <c r="H169" s="38"/>
      <c r="I169" s="38"/>
      <c r="J169" s="39"/>
      <c r="K169" s="40"/>
      <c r="L169" s="40"/>
      <c r="M169" s="40"/>
      <c r="N169" s="40"/>
    </row>
    <row r="170" spans="1:14" x14ac:dyDescent="0.25">
      <c r="A170" s="33">
        <v>38261</v>
      </c>
      <c r="B170" s="454">
        <v>8.2348999999999997</v>
      </c>
      <c r="C170" s="454">
        <v>11.9101</v>
      </c>
      <c r="D170" s="454">
        <v>6.5951000000000004</v>
      </c>
      <c r="F170" s="37"/>
      <c r="G170" s="38"/>
      <c r="H170" s="38"/>
      <c r="I170" s="38"/>
      <c r="J170" s="39"/>
      <c r="K170" s="40"/>
      <c r="L170" s="40"/>
      <c r="M170" s="40"/>
      <c r="N170" s="40"/>
    </row>
    <row r="171" spans="1:14" x14ac:dyDescent="0.25">
      <c r="A171" s="33">
        <v>38231</v>
      </c>
      <c r="B171" s="454">
        <v>8.3604000000000003</v>
      </c>
      <c r="C171" s="454">
        <v>12.2715</v>
      </c>
      <c r="D171" s="454">
        <v>6.8430999999999997</v>
      </c>
      <c r="F171" s="37"/>
      <c r="G171" s="38"/>
      <c r="H171" s="38"/>
      <c r="I171" s="38"/>
      <c r="J171" s="39"/>
      <c r="K171" s="40"/>
      <c r="L171" s="40"/>
      <c r="M171" s="40"/>
      <c r="N171" s="40"/>
    </row>
    <row r="172" spans="1:14" x14ac:dyDescent="0.25">
      <c r="A172" s="33">
        <v>38200</v>
      </c>
      <c r="B172" s="454">
        <v>8.3315000000000001</v>
      </c>
      <c r="C172" s="454">
        <v>12.447100000000001</v>
      </c>
      <c r="D172" s="454">
        <v>6.8434999999999997</v>
      </c>
      <c r="F172" s="37"/>
      <c r="G172" s="38"/>
      <c r="H172" s="38"/>
      <c r="I172" s="38"/>
      <c r="J172" s="39"/>
      <c r="K172" s="40"/>
      <c r="L172" s="40"/>
      <c r="M172" s="40"/>
      <c r="N172" s="40"/>
    </row>
    <row r="173" spans="1:14" x14ac:dyDescent="0.25">
      <c r="A173" s="33">
        <v>38169</v>
      </c>
      <c r="B173" s="454">
        <v>8.4750999999999994</v>
      </c>
      <c r="C173" s="454">
        <v>12.7302</v>
      </c>
      <c r="D173" s="454">
        <v>6.9100999999999999</v>
      </c>
      <c r="F173" s="37"/>
      <c r="G173" s="38"/>
      <c r="H173" s="38"/>
      <c r="I173" s="38"/>
      <c r="J173" s="39"/>
      <c r="K173" s="40"/>
      <c r="L173" s="40"/>
      <c r="M173" s="40"/>
      <c r="N173" s="40"/>
    </row>
    <row r="174" spans="1:14" x14ac:dyDescent="0.25">
      <c r="A174" s="33">
        <v>38139</v>
      </c>
      <c r="B174" s="454">
        <v>8.2856000000000005</v>
      </c>
      <c r="C174" s="454">
        <v>12.473800000000001</v>
      </c>
      <c r="D174" s="454">
        <v>6.8266999999999998</v>
      </c>
      <c r="F174" s="37"/>
      <c r="G174" s="38"/>
      <c r="H174" s="38"/>
      <c r="I174" s="38"/>
      <c r="J174" s="39"/>
      <c r="K174" s="40"/>
      <c r="L174" s="40"/>
      <c r="M174" s="40"/>
      <c r="N174" s="40"/>
    </row>
    <row r="175" spans="1:14" x14ac:dyDescent="0.25">
      <c r="A175" s="33">
        <v>38108</v>
      </c>
      <c r="B175" s="454">
        <v>8.2005999999999997</v>
      </c>
      <c r="C175" s="454">
        <v>12.2143</v>
      </c>
      <c r="D175" s="454">
        <v>6.8342999999999998</v>
      </c>
      <c r="F175" s="37"/>
      <c r="G175" s="38"/>
      <c r="H175" s="38"/>
      <c r="I175" s="38"/>
      <c r="J175" s="39"/>
      <c r="K175" s="40"/>
      <c r="L175" s="40"/>
      <c r="M175" s="40"/>
      <c r="N175" s="40"/>
    </row>
    <row r="176" spans="1:14" x14ac:dyDescent="0.25">
      <c r="A176" s="33">
        <v>38078</v>
      </c>
      <c r="B176" s="454">
        <v>8.2937999999999992</v>
      </c>
      <c r="C176" s="454">
        <v>12.462999999999999</v>
      </c>
      <c r="D176" s="454">
        <v>6.9241999999999999</v>
      </c>
      <c r="F176" s="37"/>
      <c r="G176" s="38"/>
      <c r="H176" s="38"/>
      <c r="I176" s="38"/>
      <c r="J176" s="39"/>
      <c r="K176" s="40"/>
      <c r="L176" s="40"/>
      <c r="M176" s="40"/>
      <c r="N176" s="40"/>
    </row>
    <row r="177" spans="1:14" x14ac:dyDescent="0.25">
      <c r="A177" s="33">
        <v>38047</v>
      </c>
      <c r="B177" s="454">
        <v>8.5406999999999993</v>
      </c>
      <c r="C177" s="454">
        <v>12.724600000000001</v>
      </c>
      <c r="D177" s="454">
        <v>6.9654999999999996</v>
      </c>
      <c r="F177" s="37"/>
      <c r="G177" s="38"/>
      <c r="H177" s="38"/>
      <c r="I177" s="38"/>
      <c r="J177" s="39"/>
      <c r="K177" s="40"/>
      <c r="L177" s="40"/>
      <c r="M177" s="40"/>
      <c r="N177" s="40"/>
    </row>
    <row r="178" spans="1:14" x14ac:dyDescent="0.25">
      <c r="A178" s="33">
        <v>38018</v>
      </c>
      <c r="B178" s="454">
        <v>8.7751000000000001</v>
      </c>
      <c r="C178" s="454">
        <v>12.9649</v>
      </c>
      <c r="D178" s="454">
        <v>6.9393000000000002</v>
      </c>
      <c r="F178" s="37"/>
      <c r="G178" s="38"/>
      <c r="H178" s="38"/>
      <c r="I178" s="38"/>
      <c r="J178" s="39"/>
      <c r="K178" s="40"/>
      <c r="L178" s="40"/>
      <c r="M178" s="40"/>
      <c r="N178" s="40"/>
    </row>
    <row r="179" spans="1:14" x14ac:dyDescent="0.25">
      <c r="A179" s="33">
        <v>37987</v>
      </c>
      <c r="B179" s="454">
        <v>8.5924999999999994</v>
      </c>
      <c r="C179" s="454">
        <v>12.415800000000001</v>
      </c>
      <c r="D179" s="454">
        <v>6.8132000000000001</v>
      </c>
      <c r="F179" s="37"/>
      <c r="G179" s="38"/>
      <c r="H179" s="38"/>
      <c r="I179" s="38"/>
      <c r="J179" s="39"/>
      <c r="K179" s="40"/>
      <c r="L179" s="40"/>
      <c r="M179" s="40"/>
      <c r="N179" s="40"/>
    </row>
    <row r="180" spans="1:14" x14ac:dyDescent="0.25">
      <c r="A180" s="33">
        <v>37956</v>
      </c>
      <c r="B180" s="454">
        <v>8.2414000000000005</v>
      </c>
      <c r="C180" s="454">
        <v>11.7371</v>
      </c>
      <c r="D180" s="454">
        <v>6.7084999999999999</v>
      </c>
      <c r="F180" s="37"/>
      <c r="G180" s="38"/>
      <c r="H180" s="38"/>
      <c r="I180" s="38"/>
      <c r="J180" s="39"/>
      <c r="K180" s="40"/>
      <c r="L180" s="40"/>
      <c r="M180" s="40"/>
      <c r="N180" s="40"/>
    </row>
    <row r="181" spans="1:14" x14ac:dyDescent="0.25">
      <c r="A181" s="33">
        <v>37926</v>
      </c>
      <c r="B181" s="454">
        <v>8.1968999999999994</v>
      </c>
      <c r="C181" s="454">
        <v>11.8332</v>
      </c>
      <c r="D181" s="454">
        <v>7.0068000000000001</v>
      </c>
      <c r="F181" s="37"/>
      <c r="G181" s="38"/>
      <c r="H181" s="38"/>
      <c r="I181" s="38"/>
      <c r="J181" s="39"/>
      <c r="K181" s="40"/>
      <c r="L181" s="40"/>
      <c r="M181" s="40"/>
      <c r="N181" s="40"/>
    </row>
    <row r="182" spans="1:14" x14ac:dyDescent="0.25">
      <c r="A182" s="33">
        <v>37895</v>
      </c>
      <c r="B182" s="454">
        <v>8.2278000000000002</v>
      </c>
      <c r="C182" s="454">
        <v>11.795</v>
      </c>
      <c r="D182" s="454">
        <v>7.0373999999999999</v>
      </c>
      <c r="F182" s="37"/>
      <c r="G182" s="38"/>
      <c r="H182" s="38"/>
      <c r="I182" s="38"/>
      <c r="J182" s="39"/>
      <c r="K182" s="40"/>
      <c r="L182" s="40"/>
      <c r="M182" s="40"/>
      <c r="N182" s="40"/>
    </row>
    <row r="183" spans="1:14" x14ac:dyDescent="0.25">
      <c r="A183" s="33">
        <v>37865</v>
      </c>
      <c r="B183" s="454">
        <v>8.1951999999999998</v>
      </c>
      <c r="C183" s="454">
        <v>11.7592</v>
      </c>
      <c r="D183" s="454">
        <v>7.3070000000000004</v>
      </c>
      <c r="F183" s="37"/>
      <c r="G183" s="38"/>
      <c r="H183" s="38"/>
      <c r="I183" s="38"/>
      <c r="J183" s="39"/>
      <c r="K183" s="40"/>
      <c r="L183" s="40"/>
      <c r="M183" s="40"/>
      <c r="N183" s="40"/>
    </row>
    <row r="184" spans="1:14" x14ac:dyDescent="0.25">
      <c r="A184" s="33">
        <v>37834</v>
      </c>
      <c r="B184" s="454">
        <v>8.2558000000000007</v>
      </c>
      <c r="C184" s="454">
        <v>11.8086</v>
      </c>
      <c r="D184" s="454">
        <v>7.4145000000000003</v>
      </c>
      <c r="F184" s="37"/>
      <c r="G184" s="38"/>
      <c r="H184" s="38"/>
      <c r="I184" s="38"/>
      <c r="J184" s="39"/>
      <c r="K184" s="40"/>
      <c r="L184" s="40"/>
      <c r="M184" s="40"/>
      <c r="N184" s="40"/>
    </row>
    <row r="185" spans="1:14" x14ac:dyDescent="0.25">
      <c r="A185" s="33">
        <v>37803</v>
      </c>
      <c r="B185" s="454">
        <v>8.2893000000000008</v>
      </c>
      <c r="C185" s="454">
        <v>11.835599999999999</v>
      </c>
      <c r="D185" s="454">
        <v>7.2901999999999996</v>
      </c>
      <c r="F185" s="37"/>
      <c r="G185" s="38"/>
      <c r="H185" s="38"/>
      <c r="I185" s="38"/>
      <c r="J185" s="39"/>
      <c r="K185" s="40"/>
      <c r="L185" s="40"/>
      <c r="M185" s="40"/>
      <c r="N185" s="40"/>
    </row>
    <row r="186" spans="1:14" x14ac:dyDescent="0.25">
      <c r="A186" s="33">
        <v>37773</v>
      </c>
      <c r="B186" s="454">
        <v>8.1622000000000003</v>
      </c>
      <c r="C186" s="454">
        <v>11.6313</v>
      </c>
      <c r="D186" s="454">
        <v>7.0015000000000001</v>
      </c>
      <c r="F186" s="37"/>
      <c r="G186" s="38"/>
      <c r="H186" s="38"/>
      <c r="I186" s="38"/>
      <c r="J186" s="39"/>
      <c r="K186" s="40"/>
      <c r="L186" s="40"/>
      <c r="M186" s="40"/>
      <c r="N186" s="40"/>
    </row>
    <row r="187" spans="1:14" x14ac:dyDescent="0.25">
      <c r="A187" s="33">
        <v>37742</v>
      </c>
      <c r="B187" s="454">
        <v>7.8711000000000002</v>
      </c>
      <c r="C187" s="454">
        <v>11.039099999999999</v>
      </c>
      <c r="D187" s="454">
        <v>6.8029999999999999</v>
      </c>
      <c r="F187" s="37"/>
      <c r="G187" s="38"/>
      <c r="H187" s="38"/>
      <c r="I187" s="38"/>
      <c r="J187" s="39"/>
      <c r="K187" s="40"/>
      <c r="L187" s="40"/>
      <c r="M187" s="40"/>
      <c r="N187" s="40"/>
    </row>
    <row r="188" spans="1:14" x14ac:dyDescent="0.25">
      <c r="A188" s="33">
        <v>37712</v>
      </c>
      <c r="B188" s="454">
        <v>7.8315999999999999</v>
      </c>
      <c r="C188" s="454">
        <v>11.3673</v>
      </c>
      <c r="D188" s="454">
        <v>7.2234999999999996</v>
      </c>
      <c r="F188" s="37"/>
      <c r="G188" s="38"/>
      <c r="H188" s="38"/>
      <c r="I188" s="38"/>
      <c r="J188" s="39"/>
      <c r="K188" s="40"/>
      <c r="L188" s="40"/>
      <c r="M188" s="40"/>
      <c r="N188" s="40"/>
    </row>
    <row r="189" spans="1:14" x14ac:dyDescent="0.25">
      <c r="A189" s="33">
        <v>37681</v>
      </c>
      <c r="B189" s="454">
        <v>7.8449999999999998</v>
      </c>
      <c r="C189" s="454">
        <v>11.494199999999999</v>
      </c>
      <c r="D189" s="454">
        <v>7.2610999999999999</v>
      </c>
      <c r="F189" s="37"/>
      <c r="G189" s="38"/>
      <c r="H189" s="38"/>
      <c r="I189" s="38"/>
      <c r="J189" s="39"/>
      <c r="K189" s="40"/>
      <c r="L189" s="40"/>
      <c r="M189" s="40"/>
      <c r="N189" s="40"/>
    </row>
    <row r="190" spans="1:14" x14ac:dyDescent="0.25">
      <c r="A190" s="33">
        <v>37653</v>
      </c>
      <c r="B190" s="454">
        <v>7.5438999999999998</v>
      </c>
      <c r="C190" s="454">
        <v>11.2644</v>
      </c>
      <c r="D190" s="454">
        <v>7.0026999999999999</v>
      </c>
      <c r="F190" s="37"/>
      <c r="G190" s="38"/>
      <c r="H190" s="38"/>
      <c r="I190" s="38"/>
      <c r="J190" s="39"/>
      <c r="K190" s="40"/>
      <c r="L190" s="40"/>
      <c r="M190" s="40"/>
      <c r="N190" s="40"/>
    </row>
    <row r="191" spans="1:14" x14ac:dyDescent="0.25">
      <c r="A191" s="33">
        <v>37622</v>
      </c>
      <c r="B191" s="454">
        <v>7.3327999999999998</v>
      </c>
      <c r="C191" s="454">
        <v>11.1592</v>
      </c>
      <c r="D191" s="454">
        <v>6.9038000000000004</v>
      </c>
      <c r="F191" s="37"/>
      <c r="G191" s="38"/>
      <c r="H191" s="38"/>
      <c r="I191" s="38"/>
      <c r="J191" s="39"/>
      <c r="K191" s="40"/>
      <c r="L191" s="40"/>
      <c r="M191" s="40"/>
      <c r="N191" s="40"/>
    </row>
    <row r="192" spans="1:14" x14ac:dyDescent="0.25">
      <c r="A192" s="33">
        <v>37591</v>
      </c>
      <c r="B192" s="454">
        <v>7.2953000000000001</v>
      </c>
      <c r="C192" s="454">
        <v>11.3619</v>
      </c>
      <c r="D192" s="454">
        <v>7.1680000000000001</v>
      </c>
      <c r="F192" s="37"/>
      <c r="G192" s="38"/>
      <c r="H192" s="38"/>
      <c r="I192" s="38"/>
      <c r="J192" s="39"/>
      <c r="K192" s="40"/>
      <c r="L192" s="40"/>
      <c r="M192" s="40"/>
      <c r="N192" s="40"/>
    </row>
    <row r="193" spans="1:14" x14ac:dyDescent="0.25">
      <c r="A193" s="33">
        <v>37561</v>
      </c>
      <c r="B193" s="454">
        <v>7.319</v>
      </c>
      <c r="C193" s="454">
        <v>11.488300000000001</v>
      </c>
      <c r="D193" s="454">
        <v>7.3094000000000001</v>
      </c>
      <c r="F193" s="37"/>
      <c r="G193" s="38"/>
      <c r="H193" s="38"/>
      <c r="I193" s="38"/>
      <c r="J193" s="39"/>
      <c r="K193" s="40"/>
      <c r="L193" s="40"/>
      <c r="M193" s="40"/>
      <c r="N193" s="40"/>
    </row>
    <row r="194" spans="1:14" x14ac:dyDescent="0.25">
      <c r="A194" s="33">
        <v>37530</v>
      </c>
      <c r="B194" s="454">
        <v>7.3404999999999996</v>
      </c>
      <c r="C194" s="454">
        <v>11.652900000000001</v>
      </c>
      <c r="D194" s="454">
        <v>7.4821999999999997</v>
      </c>
      <c r="F194" s="37"/>
      <c r="G194" s="38"/>
      <c r="H194" s="38"/>
      <c r="I194" s="38"/>
      <c r="J194" s="39"/>
      <c r="K194" s="40"/>
      <c r="L194" s="40"/>
      <c r="M194" s="40"/>
      <c r="N194" s="40"/>
    </row>
    <row r="195" spans="1:14" x14ac:dyDescent="0.25">
      <c r="A195" s="33">
        <v>37500</v>
      </c>
      <c r="B195" s="454">
        <v>7.3619000000000003</v>
      </c>
      <c r="C195" s="454">
        <v>11.6747</v>
      </c>
      <c r="D195" s="454">
        <v>7.5065</v>
      </c>
      <c r="F195" s="37"/>
      <c r="G195" s="38"/>
      <c r="H195" s="38"/>
      <c r="I195" s="38"/>
      <c r="J195" s="39"/>
      <c r="K195" s="40"/>
      <c r="L195" s="40"/>
      <c r="M195" s="40"/>
      <c r="N195" s="40"/>
    </row>
    <row r="196" spans="1:14" x14ac:dyDescent="0.25">
      <c r="A196" s="33">
        <v>37469</v>
      </c>
      <c r="B196" s="454">
        <v>7.4283999999999999</v>
      </c>
      <c r="C196" s="454">
        <v>11.674799999999999</v>
      </c>
      <c r="D196" s="454">
        <v>7.5976999999999997</v>
      </c>
      <c r="F196" s="37"/>
      <c r="G196" s="38"/>
      <c r="H196" s="38"/>
      <c r="I196" s="38"/>
      <c r="J196" s="39"/>
      <c r="K196" s="40"/>
      <c r="L196" s="40"/>
      <c r="M196" s="40"/>
      <c r="N196" s="40"/>
    </row>
    <row r="197" spans="1:14" x14ac:dyDescent="0.25">
      <c r="A197" s="33">
        <v>37438</v>
      </c>
      <c r="B197" s="454">
        <v>7.4050000000000002</v>
      </c>
      <c r="C197" s="454">
        <v>11.595499999999999</v>
      </c>
      <c r="D197" s="454">
        <v>7.4641000000000002</v>
      </c>
      <c r="F197" s="37"/>
      <c r="G197" s="38"/>
      <c r="H197" s="38"/>
      <c r="I197" s="38"/>
      <c r="J197" s="39"/>
      <c r="K197" s="40"/>
      <c r="L197" s="40"/>
      <c r="M197" s="40"/>
      <c r="N197" s="40"/>
    </row>
    <row r="198" spans="1:14" x14ac:dyDescent="0.25">
      <c r="A198" s="33">
        <v>37408</v>
      </c>
      <c r="B198" s="454">
        <v>7.4047999999999998</v>
      </c>
      <c r="C198" s="454">
        <v>11.4976</v>
      </c>
      <c r="D198" s="454">
        <v>7.7533000000000003</v>
      </c>
      <c r="F198" s="37"/>
      <c r="G198" s="38"/>
      <c r="H198" s="38"/>
      <c r="I198" s="38"/>
      <c r="J198" s="39"/>
      <c r="K198" s="40"/>
      <c r="L198" s="40"/>
      <c r="M198" s="40"/>
      <c r="N198" s="40"/>
    </row>
    <row r="199" spans="1:14" x14ac:dyDescent="0.25">
      <c r="A199" s="33">
        <v>37377</v>
      </c>
      <c r="B199" s="454">
        <v>7.5147000000000004</v>
      </c>
      <c r="C199" s="454">
        <v>11.9596</v>
      </c>
      <c r="D199" s="454">
        <v>8.1920000000000002</v>
      </c>
      <c r="F199" s="37"/>
      <c r="G199" s="38"/>
      <c r="H199" s="38"/>
      <c r="I199" s="38"/>
      <c r="J199" s="39"/>
      <c r="K199" s="40"/>
      <c r="L199" s="40"/>
      <c r="M199" s="40"/>
      <c r="N199" s="40"/>
    </row>
    <row r="200" spans="1:14" x14ac:dyDescent="0.25">
      <c r="A200" s="33">
        <v>37347</v>
      </c>
      <c r="B200" s="454">
        <v>7.6220999999999997</v>
      </c>
      <c r="C200" s="454">
        <v>12.4153</v>
      </c>
      <c r="D200" s="454">
        <v>8.6052999999999997</v>
      </c>
      <c r="F200" s="37"/>
      <c r="G200" s="38"/>
      <c r="H200" s="38"/>
      <c r="I200" s="38"/>
      <c r="J200" s="39"/>
      <c r="K200" s="40"/>
      <c r="L200" s="40"/>
      <c r="M200" s="40"/>
      <c r="N200" s="40"/>
    </row>
    <row r="201" spans="1:14" x14ac:dyDescent="0.25">
      <c r="A201" s="33">
        <v>37316</v>
      </c>
      <c r="B201" s="454">
        <v>7.7191000000000001</v>
      </c>
      <c r="C201" s="454">
        <v>12.534000000000001</v>
      </c>
      <c r="D201" s="454">
        <v>8.8117999999999999</v>
      </c>
      <c r="F201" s="37"/>
      <c r="G201" s="38"/>
      <c r="H201" s="38"/>
      <c r="I201" s="38"/>
      <c r="J201" s="39"/>
      <c r="K201" s="40"/>
      <c r="L201" s="40"/>
      <c r="M201" s="40"/>
      <c r="N201" s="40"/>
    </row>
    <row r="202" spans="1:14" x14ac:dyDescent="0.25">
      <c r="A202" s="33">
        <v>37288</v>
      </c>
      <c r="B202" s="454">
        <v>7.7853000000000003</v>
      </c>
      <c r="C202" s="454">
        <v>12.7294</v>
      </c>
      <c r="D202" s="454">
        <v>8.9483999999999995</v>
      </c>
      <c r="F202" s="37"/>
      <c r="G202" s="38"/>
      <c r="H202" s="38"/>
      <c r="I202" s="38"/>
      <c r="J202" s="39"/>
      <c r="K202" s="40"/>
      <c r="L202" s="40"/>
      <c r="M202" s="40"/>
      <c r="N202" s="40"/>
    </row>
    <row r="203" spans="1:14" x14ac:dyDescent="0.25">
      <c r="A203" s="33">
        <v>37257</v>
      </c>
      <c r="B203" s="454">
        <v>7.9207999999999998</v>
      </c>
      <c r="C203" s="454">
        <v>12.8461</v>
      </c>
      <c r="D203" s="454">
        <v>8.9684000000000008</v>
      </c>
      <c r="F203" s="37"/>
      <c r="G203" s="38"/>
      <c r="H203" s="38"/>
      <c r="I203" s="38"/>
      <c r="J203" s="39"/>
      <c r="K203" s="40"/>
      <c r="L203" s="40"/>
      <c r="M203" s="40"/>
      <c r="N203" s="40"/>
    </row>
    <row r="204" spans="1:14" x14ac:dyDescent="0.25">
      <c r="A204" s="33">
        <v>37226</v>
      </c>
      <c r="B204" s="454">
        <v>7.992</v>
      </c>
      <c r="C204" s="454">
        <v>12.895200000000001</v>
      </c>
      <c r="D204" s="454">
        <v>8.9551999999999996</v>
      </c>
      <c r="F204" s="37"/>
      <c r="G204" s="38"/>
      <c r="H204" s="38"/>
      <c r="I204" s="38"/>
      <c r="J204" s="39"/>
      <c r="K204" s="40"/>
      <c r="L204" s="40"/>
      <c r="M204" s="40"/>
      <c r="N204" s="40"/>
    </row>
    <row r="205" spans="1:14" x14ac:dyDescent="0.25">
      <c r="A205" s="33">
        <v>37196</v>
      </c>
      <c r="B205" s="454">
        <v>7.9223999999999997</v>
      </c>
      <c r="C205" s="454">
        <v>12.811999999999999</v>
      </c>
      <c r="D205" s="454">
        <v>8.9192</v>
      </c>
      <c r="F205" s="37"/>
      <c r="G205" s="38"/>
      <c r="H205" s="38"/>
      <c r="I205" s="38"/>
      <c r="J205" s="39"/>
      <c r="K205" s="40"/>
      <c r="L205" s="40"/>
      <c r="M205" s="40"/>
      <c r="N205" s="40"/>
    </row>
    <row r="206" spans="1:14" x14ac:dyDescent="0.25">
      <c r="A206" s="33">
        <v>37165</v>
      </c>
      <c r="B206" s="454">
        <v>7.9969999999999999</v>
      </c>
      <c r="C206" s="454">
        <v>12.817600000000001</v>
      </c>
      <c r="D206" s="454">
        <v>8.8285999999999998</v>
      </c>
      <c r="F206" s="37"/>
      <c r="G206" s="38"/>
      <c r="H206" s="38"/>
      <c r="I206" s="38"/>
      <c r="J206" s="39"/>
      <c r="K206" s="40"/>
      <c r="L206" s="40"/>
      <c r="M206" s="40"/>
      <c r="N206" s="40"/>
    </row>
    <row r="207" spans="1:14" x14ac:dyDescent="0.25">
      <c r="A207" s="33">
        <v>37135</v>
      </c>
      <c r="B207" s="454">
        <v>7.9984999999999999</v>
      </c>
      <c r="C207" s="454">
        <v>12.841699999999999</v>
      </c>
      <c r="D207" s="454">
        <v>8.7805</v>
      </c>
      <c r="F207" s="37"/>
      <c r="G207" s="38"/>
      <c r="H207" s="38"/>
      <c r="I207" s="38"/>
      <c r="J207" s="39"/>
      <c r="K207" s="40"/>
      <c r="L207" s="40"/>
      <c r="M207" s="40"/>
      <c r="N207" s="40"/>
    </row>
    <row r="208" spans="1:14" x14ac:dyDescent="0.25">
      <c r="A208" s="33">
        <v>37104</v>
      </c>
      <c r="B208" s="454">
        <v>8.0551999999999992</v>
      </c>
      <c r="C208" s="454">
        <v>12.8535</v>
      </c>
      <c r="D208" s="454">
        <v>8.9468999999999994</v>
      </c>
      <c r="F208" s="37"/>
      <c r="G208" s="38"/>
      <c r="H208" s="38"/>
      <c r="I208" s="38"/>
      <c r="J208" s="39"/>
      <c r="K208" s="40"/>
      <c r="L208" s="40"/>
      <c r="M208" s="40"/>
      <c r="N208" s="40"/>
    </row>
    <row r="209" spans="1:14" x14ac:dyDescent="0.25">
      <c r="A209" s="33">
        <v>37073</v>
      </c>
      <c r="B209" s="454">
        <v>7.9714</v>
      </c>
      <c r="C209" s="454">
        <v>13.099399999999999</v>
      </c>
      <c r="D209" s="454">
        <v>9.2636000000000003</v>
      </c>
      <c r="F209" s="37"/>
      <c r="G209" s="38"/>
      <c r="H209" s="38"/>
      <c r="I209" s="38"/>
      <c r="J209" s="39"/>
      <c r="K209" s="40"/>
      <c r="L209" s="40"/>
      <c r="M209" s="40"/>
      <c r="N209" s="40"/>
    </row>
    <row r="210" spans="1:14" x14ac:dyDescent="0.25">
      <c r="A210" s="33">
        <v>37043</v>
      </c>
      <c r="B210" s="454">
        <v>7.9337999999999997</v>
      </c>
      <c r="C210" s="454">
        <v>13.0214</v>
      </c>
      <c r="D210" s="454">
        <v>9.2987000000000002</v>
      </c>
      <c r="F210" s="37"/>
      <c r="G210" s="38"/>
      <c r="H210" s="38"/>
      <c r="I210" s="38"/>
      <c r="J210" s="39"/>
      <c r="K210" s="40"/>
      <c r="L210" s="40"/>
      <c r="M210" s="40"/>
      <c r="N210" s="40"/>
    </row>
    <row r="211" spans="1:14" x14ac:dyDescent="0.25">
      <c r="A211" s="33">
        <v>37012</v>
      </c>
      <c r="B211" s="454">
        <v>7.9951999999999996</v>
      </c>
      <c r="C211" s="454">
        <v>13.0351</v>
      </c>
      <c r="D211" s="454">
        <v>9.1438000000000006</v>
      </c>
      <c r="F211" s="37"/>
      <c r="G211" s="38"/>
      <c r="H211" s="38"/>
      <c r="I211" s="38"/>
      <c r="J211" s="39"/>
      <c r="K211" s="40"/>
      <c r="L211" s="40"/>
      <c r="M211" s="40"/>
      <c r="N211" s="40"/>
    </row>
    <row r="212" spans="1:14" x14ac:dyDescent="0.25">
      <c r="A212" s="33">
        <v>36982</v>
      </c>
      <c r="B212" s="454">
        <v>8.1182999999999996</v>
      </c>
      <c r="C212" s="454">
        <v>13.052</v>
      </c>
      <c r="D212" s="454">
        <v>9.0942000000000007</v>
      </c>
      <c r="F212" s="37"/>
      <c r="G212" s="38"/>
      <c r="H212" s="38"/>
      <c r="I212" s="38"/>
      <c r="J212" s="39"/>
      <c r="K212" s="40"/>
      <c r="L212" s="40"/>
      <c r="M212" s="40"/>
      <c r="N212" s="40"/>
    </row>
    <row r="213" spans="1:14" x14ac:dyDescent="0.25">
      <c r="A213" s="33">
        <v>36951</v>
      </c>
      <c r="B213" s="454">
        <v>8.16</v>
      </c>
      <c r="C213" s="454">
        <v>12.970499999999999</v>
      </c>
      <c r="D213" s="454">
        <v>8.9741999999999997</v>
      </c>
      <c r="F213" s="37"/>
      <c r="G213" s="38"/>
      <c r="H213" s="38"/>
      <c r="I213" s="38"/>
      <c r="J213" s="39"/>
      <c r="K213" s="40"/>
      <c r="L213" s="40"/>
      <c r="M213" s="40"/>
      <c r="N213" s="40"/>
    </row>
    <row r="214" spans="1:14" x14ac:dyDescent="0.25">
      <c r="A214" s="33">
        <v>36923</v>
      </c>
      <c r="B214" s="454">
        <v>8.2125000000000004</v>
      </c>
      <c r="C214" s="454">
        <v>12.9564</v>
      </c>
      <c r="D214" s="454">
        <v>8.9116999999999997</v>
      </c>
      <c r="F214" s="37"/>
      <c r="G214" s="38"/>
      <c r="H214" s="38"/>
      <c r="I214" s="38"/>
      <c r="J214" s="39"/>
      <c r="K214" s="40"/>
      <c r="L214" s="40"/>
      <c r="M214" s="40"/>
      <c r="N214" s="40"/>
    </row>
    <row r="215" spans="1:14" x14ac:dyDescent="0.25">
      <c r="A215" s="33">
        <v>36892</v>
      </c>
      <c r="B215" s="454">
        <v>8.2355</v>
      </c>
      <c r="C215" s="454">
        <v>12.974</v>
      </c>
      <c r="D215" s="454">
        <v>8.7783999999999995</v>
      </c>
      <c r="F215" s="37"/>
      <c r="G215" s="38"/>
      <c r="H215" s="38"/>
      <c r="I215" s="38"/>
      <c r="J215" s="39"/>
      <c r="K215" s="40"/>
      <c r="L215" s="40"/>
      <c r="M215" s="40"/>
      <c r="N215" s="40"/>
    </row>
    <row r="216" spans="1:14" x14ac:dyDescent="0.25">
      <c r="A216" s="33">
        <v>36861</v>
      </c>
      <c r="B216" s="454">
        <v>8.1334</v>
      </c>
      <c r="C216" s="454">
        <v>13.260199999999999</v>
      </c>
      <c r="D216" s="454">
        <v>9.0662000000000003</v>
      </c>
      <c r="F216" s="37"/>
      <c r="G216" s="38"/>
      <c r="H216" s="38"/>
      <c r="I216" s="38"/>
      <c r="J216" s="39"/>
      <c r="K216" s="40"/>
      <c r="L216" s="40"/>
      <c r="M216" s="40"/>
      <c r="N216" s="40"/>
    </row>
    <row r="217" spans="1:14" x14ac:dyDescent="0.25">
      <c r="A217" s="33">
        <v>36831</v>
      </c>
      <c r="B217" s="454">
        <v>7.9950000000000001</v>
      </c>
      <c r="C217" s="454">
        <v>13.316800000000001</v>
      </c>
      <c r="D217" s="454">
        <v>9.3369</v>
      </c>
      <c r="F217" s="37"/>
      <c r="G217" s="38"/>
      <c r="H217" s="38"/>
      <c r="I217" s="38"/>
      <c r="J217" s="39"/>
      <c r="K217" s="40"/>
      <c r="L217" s="40"/>
      <c r="M217" s="40"/>
      <c r="N217" s="40"/>
    </row>
    <row r="218" spans="1:14" x14ac:dyDescent="0.25">
      <c r="A218" s="33">
        <v>36800</v>
      </c>
      <c r="B218" s="454">
        <v>8.0031999999999996</v>
      </c>
      <c r="C218" s="454">
        <v>13.5822</v>
      </c>
      <c r="D218" s="454">
        <v>9.3613</v>
      </c>
      <c r="F218" s="37"/>
      <c r="G218" s="38"/>
      <c r="H218" s="38"/>
      <c r="I218" s="38"/>
      <c r="J218" s="39"/>
      <c r="K218" s="40"/>
      <c r="L218" s="40"/>
      <c r="M218" s="40"/>
      <c r="N218" s="40"/>
    </row>
    <row r="219" spans="1:14" x14ac:dyDescent="0.25">
      <c r="A219" s="33">
        <v>36770</v>
      </c>
      <c r="B219" s="454">
        <v>8.0266000000000002</v>
      </c>
      <c r="C219" s="454">
        <v>13.208500000000001</v>
      </c>
      <c r="D219" s="454">
        <v>9.2056000000000004</v>
      </c>
      <c r="F219" s="37"/>
      <c r="G219" s="38"/>
      <c r="H219" s="38"/>
      <c r="I219" s="38"/>
      <c r="J219" s="39"/>
      <c r="K219" s="40"/>
      <c r="L219" s="40"/>
      <c r="M219" s="40"/>
      <c r="N219" s="40"/>
    </row>
    <row r="220" spans="1:14" x14ac:dyDescent="0.25">
      <c r="A220" s="33">
        <v>36739</v>
      </c>
      <c r="B220" s="454">
        <v>8.0959000000000003</v>
      </c>
      <c r="C220" s="454">
        <v>13.336399999999999</v>
      </c>
      <c r="D220" s="454">
        <v>8.9556000000000004</v>
      </c>
      <c r="F220" s="37"/>
      <c r="G220" s="38"/>
      <c r="H220" s="38"/>
      <c r="I220" s="38"/>
      <c r="J220" s="39"/>
      <c r="K220" s="40"/>
      <c r="L220" s="40"/>
      <c r="M220" s="40"/>
      <c r="N220" s="40"/>
    </row>
    <row r="221" spans="1:14" x14ac:dyDescent="0.25">
      <c r="A221" s="33">
        <v>36708</v>
      </c>
      <c r="B221" s="454">
        <v>8.1762999999999995</v>
      </c>
      <c r="C221" s="454">
        <v>13.1241</v>
      </c>
      <c r="D221" s="454">
        <v>8.7024000000000008</v>
      </c>
      <c r="F221" s="37"/>
      <c r="G221" s="38"/>
      <c r="H221" s="38"/>
      <c r="I221" s="38"/>
      <c r="J221" s="39"/>
      <c r="K221" s="40"/>
      <c r="L221" s="40"/>
      <c r="M221" s="40"/>
      <c r="N221" s="40"/>
    </row>
    <row r="222" spans="1:14" x14ac:dyDescent="0.25">
      <c r="A222" s="33">
        <v>36678</v>
      </c>
      <c r="B222" s="454">
        <v>8.2424999999999997</v>
      </c>
      <c r="C222" s="454">
        <v>13.094900000000001</v>
      </c>
      <c r="D222" s="454">
        <v>8.6788000000000007</v>
      </c>
      <c r="F222" s="37"/>
      <c r="G222" s="38"/>
      <c r="H222" s="38"/>
      <c r="I222" s="38"/>
      <c r="J222" s="39"/>
      <c r="K222" s="40"/>
      <c r="L222" s="40"/>
      <c r="M222" s="40"/>
      <c r="N222" s="40"/>
    </row>
    <row r="223" spans="1:14" x14ac:dyDescent="0.25">
      <c r="A223" s="33">
        <v>36647</v>
      </c>
      <c r="B223" s="454">
        <v>8.2014999999999993</v>
      </c>
      <c r="C223" s="454">
        <v>13.637600000000001</v>
      </c>
      <c r="D223" s="454">
        <v>9.0471000000000004</v>
      </c>
      <c r="F223" s="37"/>
      <c r="G223" s="38"/>
      <c r="H223" s="38"/>
      <c r="I223" s="38"/>
      <c r="J223" s="39"/>
      <c r="K223" s="40"/>
      <c r="L223" s="40"/>
      <c r="M223" s="40"/>
      <c r="N223" s="40"/>
    </row>
    <row r="224" spans="1:14" x14ac:dyDescent="0.25">
      <c r="A224" s="33">
        <v>36617</v>
      </c>
      <c r="B224" s="454">
        <v>8.1538000000000004</v>
      </c>
      <c r="C224" s="454">
        <v>13.629899999999999</v>
      </c>
      <c r="D224" s="454">
        <v>8.6081000000000003</v>
      </c>
      <c r="F224" s="37"/>
      <c r="G224" s="38"/>
      <c r="H224" s="38"/>
      <c r="I224" s="38"/>
      <c r="J224" s="39"/>
      <c r="K224" s="40"/>
      <c r="L224" s="40"/>
      <c r="M224" s="40"/>
      <c r="N224" s="40"/>
    </row>
    <row r="225" spans="1:14" x14ac:dyDescent="0.25">
      <c r="A225" s="33">
        <v>36586</v>
      </c>
      <c r="B225" s="454">
        <v>8.1110000000000007</v>
      </c>
      <c r="C225" s="454">
        <v>13.2837</v>
      </c>
      <c r="D225" s="454">
        <v>8.4110999999999994</v>
      </c>
      <c r="F225" s="37"/>
      <c r="G225" s="38"/>
      <c r="H225" s="38"/>
      <c r="I225" s="38"/>
      <c r="J225" s="39"/>
      <c r="K225" s="40"/>
      <c r="L225" s="40"/>
      <c r="M225" s="40"/>
      <c r="N225" s="40"/>
    </row>
    <row r="226" spans="1:14" x14ac:dyDescent="0.25">
      <c r="A226" s="33">
        <v>36557</v>
      </c>
      <c r="B226" s="454">
        <v>8.0991</v>
      </c>
      <c r="C226" s="454">
        <v>13.177199999999999</v>
      </c>
      <c r="D226" s="454">
        <v>8.2361000000000004</v>
      </c>
      <c r="F226" s="37"/>
      <c r="G226" s="38"/>
      <c r="H226" s="38"/>
      <c r="I226" s="38"/>
      <c r="J226" s="39"/>
      <c r="K226" s="40"/>
      <c r="L226" s="40"/>
      <c r="M226" s="40"/>
      <c r="N226" s="40"/>
    </row>
    <row r="227" spans="1:14" x14ac:dyDescent="0.25">
      <c r="A227" s="33">
        <v>36526</v>
      </c>
      <c r="B227" s="454">
        <v>8.1214999999999993</v>
      </c>
      <c r="C227" s="454">
        <v>13.135899999999999</v>
      </c>
      <c r="D227" s="454">
        <v>8.0129000000000001</v>
      </c>
      <c r="F227" s="37"/>
      <c r="G227" s="38"/>
      <c r="H227" s="38"/>
      <c r="I227" s="38"/>
      <c r="J227" s="39"/>
      <c r="K227" s="40"/>
      <c r="L227" s="40"/>
      <c r="M227" s="40"/>
      <c r="N227" s="40"/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395775"/>
  </sheetPr>
  <dimension ref="A1:AK112"/>
  <sheetViews>
    <sheetView topLeftCell="A37" zoomScale="85" zoomScaleNormal="85" workbookViewId="0">
      <selection activeCell="F49" sqref="F49"/>
    </sheetView>
  </sheetViews>
  <sheetFormatPr defaultColWidth="9.140625" defaultRowHeight="15" x14ac:dyDescent="0.25"/>
  <cols>
    <col min="1" max="1" width="29.42578125" customWidth="1"/>
    <col min="2" max="2" width="20.42578125" customWidth="1"/>
    <col min="3" max="3" width="10.42578125" customWidth="1"/>
    <col min="4" max="4" width="11.42578125"/>
    <col min="5" max="12" width="11.42578125" customWidth="1"/>
    <col min="13" max="14" width="20.42578125" customWidth="1"/>
    <col min="15" max="15" width="19.42578125" customWidth="1"/>
    <col min="16" max="23" width="9.140625" customWidth="1"/>
    <col min="24" max="24" width="21.42578125" customWidth="1"/>
    <col min="25" max="25" width="20.42578125" customWidth="1"/>
    <col min="26" max="26" width="12.42578125" customWidth="1"/>
    <col min="27" max="27" width="13.42578125" customWidth="1"/>
    <col min="28" max="29" width="10.42578125" customWidth="1"/>
    <col min="30" max="30" width="24.28515625" customWidth="1"/>
    <col min="31" max="31" width="13.140625" customWidth="1"/>
    <col min="32" max="35" width="10.42578125" customWidth="1"/>
    <col min="36" max="36" width="39.42578125" customWidth="1"/>
    <col min="37" max="37" width="37" customWidth="1"/>
    <col min="38" max="1025" width="10.42578125" customWidth="1"/>
  </cols>
  <sheetData>
    <row r="1" spans="1:37" s="43" customFormat="1" ht="23.25" x14ac:dyDescent="0.35">
      <c r="A1" s="41" t="s">
        <v>1475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2"/>
    </row>
    <row r="2" spans="1:37" ht="30" x14ac:dyDescent="0.25">
      <c r="A2" s="398" t="s">
        <v>2</v>
      </c>
      <c r="B2" s="399" t="s">
        <v>7</v>
      </c>
      <c r="C2" s="393" t="s">
        <v>82</v>
      </c>
      <c r="D2" s="394" t="s">
        <v>83</v>
      </c>
      <c r="E2" s="394" t="s">
        <v>84</v>
      </c>
      <c r="F2" s="399" t="s">
        <v>85</v>
      </c>
      <c r="G2" s="399" t="s">
        <v>86</v>
      </c>
      <c r="H2" s="399" t="s">
        <v>87</v>
      </c>
      <c r="I2" s="399" t="s">
        <v>88</v>
      </c>
      <c r="J2" s="399" t="s">
        <v>89</v>
      </c>
      <c r="K2" s="399" t="s">
        <v>90</v>
      </c>
      <c r="L2" s="399" t="s">
        <v>91</v>
      </c>
      <c r="M2" s="399" t="s">
        <v>92</v>
      </c>
      <c r="N2" s="400" t="s">
        <v>1412</v>
      </c>
      <c r="O2" s="44"/>
    </row>
    <row r="3" spans="1:37" x14ac:dyDescent="0.25">
      <c r="A3" s="25"/>
      <c r="B3" t="s">
        <v>94</v>
      </c>
      <c r="C3" s="159">
        <v>0</v>
      </c>
      <c r="D3" s="111">
        <v>40000</v>
      </c>
      <c r="E3" s="111"/>
      <c r="F3" s="26"/>
      <c r="G3" s="26"/>
      <c r="H3" s="26"/>
      <c r="I3" s="26"/>
      <c r="J3" s="26"/>
      <c r="K3" s="26"/>
      <c r="L3" s="26"/>
      <c r="M3" s="26"/>
      <c r="N3" s="416">
        <f>INDEX($C$58:$N$112,MATCH($B3&amp;$C3&amp;$D3&amp;$E3,$A$58:$A$112,0),MATCH("Kroner per time eks. forsikring",$C$58:$N$58,0))/deflator1221</f>
        <v>52603.322135392344</v>
      </c>
      <c r="O3" s="45"/>
      <c r="AJ3" s="382" t="s">
        <v>7</v>
      </c>
      <c r="AK3" s="382" t="s">
        <v>1453</v>
      </c>
    </row>
    <row r="4" spans="1:37" ht="14.25" customHeight="1" x14ac:dyDescent="0.25">
      <c r="A4" s="25"/>
      <c r="B4" t="s">
        <v>94</v>
      </c>
      <c r="C4" s="25">
        <v>0</v>
      </c>
      <c r="D4">
        <v>75000</v>
      </c>
      <c r="F4" s="26"/>
      <c r="G4" s="26"/>
      <c r="H4" s="26"/>
      <c r="I4" s="26"/>
      <c r="J4" s="26"/>
      <c r="K4" s="26"/>
      <c r="L4" s="45"/>
      <c r="M4" s="45"/>
      <c r="N4" s="416">
        <f>INDEX($C$58:$N$112,MATCH($B4&amp;$C4&amp;$D4&amp;$E4,$A$58:$A$112,0),MATCH("Kroner per time eks. forsikring",$C$58:$N$58,0))/deflator1221</f>
        <v>70804.061325202827</v>
      </c>
      <c r="O4" s="45"/>
      <c r="AF4" s="4"/>
      <c r="AJ4" t="s">
        <v>16</v>
      </c>
      <c r="AK4" s="408" t="s">
        <v>1454</v>
      </c>
    </row>
    <row r="5" spans="1:37" x14ac:dyDescent="0.25">
      <c r="A5" s="25"/>
      <c r="B5" t="s">
        <v>44</v>
      </c>
      <c r="C5" s="25">
        <v>0</v>
      </c>
      <c r="D5">
        <v>77000</v>
      </c>
      <c r="F5" s="26"/>
      <c r="G5" s="26"/>
      <c r="H5" s="26"/>
      <c r="I5" s="26"/>
      <c r="J5" s="26"/>
      <c r="K5" s="26"/>
      <c r="L5" s="45"/>
      <c r="M5" s="45"/>
      <c r="N5" s="416">
        <f>INDEX($C$58:$N$112,MATCH($B5&amp;$C5&amp;$D5&amp;$E5,$A$58:$A$112,0),MATCH("Kroner per time eks. forsikring",$C$58:$N$58,0))/deflator1221</f>
        <v>76647.846154234314</v>
      </c>
      <c r="O5" s="45"/>
      <c r="AJ5" t="s">
        <v>20</v>
      </c>
      <c r="AK5" s="408" t="s">
        <v>1455</v>
      </c>
    </row>
    <row r="6" spans="1:37" x14ac:dyDescent="0.25">
      <c r="A6" s="28"/>
      <c r="B6" s="29" t="s">
        <v>44</v>
      </c>
      <c r="C6" s="28">
        <v>0</v>
      </c>
      <c r="D6" s="29">
        <v>128000</v>
      </c>
      <c r="E6" s="29"/>
      <c r="F6" s="405"/>
      <c r="G6" s="405"/>
      <c r="H6" s="405"/>
      <c r="I6" s="405"/>
      <c r="J6" s="405"/>
      <c r="K6" s="405"/>
      <c r="L6" s="406"/>
      <c r="M6" s="406"/>
      <c r="N6" s="415">
        <f>INDEX($C$58:$N$112,MATCH($B6&amp;$C6&amp;$D6&amp;$E6,$A$58:$A$112,0),MATCH("Kroner per time eks. forsikring",$C$58:$N$58,0))/deflator1221</f>
        <v>140589.01855344095</v>
      </c>
      <c r="O6" s="45"/>
      <c r="AJ6" t="s">
        <v>24</v>
      </c>
      <c r="AK6" s="408" t="s">
        <v>1456</v>
      </c>
    </row>
    <row r="7" spans="1:37" x14ac:dyDescent="0.25">
      <c r="A7" s="159"/>
      <c r="B7" s="111" t="s">
        <v>95</v>
      </c>
      <c r="C7" s="159">
        <v>1000</v>
      </c>
      <c r="D7" s="111"/>
      <c r="E7" s="111"/>
      <c r="F7" s="403"/>
      <c r="G7" s="403"/>
      <c r="H7" s="403"/>
      <c r="I7" s="403"/>
      <c r="J7" s="403"/>
      <c r="K7" s="403"/>
      <c r="L7" s="404"/>
      <c r="M7" s="404"/>
      <c r="N7" s="413">
        <f t="shared" ref="N7:N39" si="0">(INDEX($Q$58:$X$112,MATCH($B7&amp;$C7&amp;$D7&amp;$E7,$Q$58:$Q$112,0),MATCH("Kroner per time inkl. forsikring",$Q$58:$X$58,0)))*(1-AVERAGEIFS($O$59:$O$112,$B$59:$B$112,$B7))</f>
        <v>763.35898978808905</v>
      </c>
      <c r="O7" s="407"/>
      <c r="AJ7" t="s">
        <v>28</v>
      </c>
      <c r="AK7" s="408" t="s">
        <v>1457</v>
      </c>
    </row>
    <row r="8" spans="1:37" x14ac:dyDescent="0.25">
      <c r="A8" s="25"/>
      <c r="B8" t="s">
        <v>95</v>
      </c>
      <c r="C8" s="25">
        <v>3200</v>
      </c>
      <c r="F8" s="26"/>
      <c r="G8" s="26"/>
      <c r="H8" s="26"/>
      <c r="I8" s="26"/>
      <c r="J8" s="26"/>
      <c r="K8" s="26"/>
      <c r="L8" s="45"/>
      <c r="M8" s="45"/>
      <c r="N8" s="416">
        <f t="shared" si="0"/>
        <v>928.51338757871963</v>
      </c>
      <c r="O8" s="45"/>
      <c r="AJ8" t="s">
        <v>31</v>
      </c>
      <c r="AK8" s="408" t="s">
        <v>1458</v>
      </c>
    </row>
    <row r="9" spans="1:37" x14ac:dyDescent="0.25">
      <c r="A9" s="25"/>
      <c r="B9" t="s">
        <v>95</v>
      </c>
      <c r="C9" s="25">
        <v>5000</v>
      </c>
      <c r="F9" s="26"/>
      <c r="G9" s="26"/>
      <c r="H9" s="26"/>
      <c r="I9" s="26"/>
      <c r="J9" s="26"/>
      <c r="K9" s="26"/>
      <c r="L9" s="45"/>
      <c r="M9" s="45"/>
      <c r="N9" s="416">
        <f t="shared" si="0"/>
        <v>1071.5831856647892</v>
      </c>
      <c r="O9" s="45"/>
      <c r="AJ9" t="s">
        <v>35</v>
      </c>
      <c r="AK9" s="408" t="s">
        <v>1459</v>
      </c>
    </row>
    <row r="10" spans="1:37" x14ac:dyDescent="0.25">
      <c r="A10" s="25"/>
      <c r="B10" t="s">
        <v>95</v>
      </c>
      <c r="C10" s="25">
        <v>8500</v>
      </c>
      <c r="F10" s="26"/>
      <c r="G10" s="26"/>
      <c r="H10" s="26"/>
      <c r="I10" s="26"/>
      <c r="J10" s="26"/>
      <c r="K10" s="26"/>
      <c r="L10" s="45"/>
      <c r="M10" s="45"/>
      <c r="N10" s="416">
        <f t="shared" si="0"/>
        <v>1351.9615819139992</v>
      </c>
      <c r="O10" s="45"/>
      <c r="AJ10" t="s">
        <v>39</v>
      </c>
      <c r="AK10" s="408" t="s">
        <v>1449</v>
      </c>
    </row>
    <row r="11" spans="1:37" ht="17.45" customHeight="1" x14ac:dyDescent="0.25">
      <c r="A11" s="25"/>
      <c r="B11" t="s">
        <v>95</v>
      </c>
      <c r="C11" s="25">
        <v>15000</v>
      </c>
      <c r="F11" s="26"/>
      <c r="G11" s="26"/>
      <c r="H11" s="26"/>
      <c r="I11" s="26"/>
      <c r="J11" s="26"/>
      <c r="K11" s="26"/>
      <c r="L11" s="45"/>
      <c r="M11" s="45"/>
      <c r="N11" s="416">
        <f t="shared" si="0"/>
        <v>1992.4149733462702</v>
      </c>
      <c r="O11" s="45"/>
      <c r="AJ11" t="s">
        <v>42</v>
      </c>
      <c r="AK11" s="408" t="s">
        <v>1449</v>
      </c>
    </row>
    <row r="12" spans="1:37" ht="17.45" customHeight="1" x14ac:dyDescent="0.25">
      <c r="A12" s="25"/>
      <c r="B12" t="s">
        <v>95</v>
      </c>
      <c r="C12" s="25">
        <v>40000</v>
      </c>
      <c r="F12" s="26"/>
      <c r="G12" s="26"/>
      <c r="H12" s="26"/>
      <c r="I12" s="26"/>
      <c r="J12" s="26"/>
      <c r="K12" s="26"/>
      <c r="L12" s="45"/>
      <c r="M12" s="45"/>
      <c r="N12" s="416">
        <f t="shared" si="0"/>
        <v>3352.0581551575083</v>
      </c>
      <c r="O12" s="45"/>
      <c r="AJ12" t="s">
        <v>44</v>
      </c>
      <c r="AK12" s="408" t="s">
        <v>1449</v>
      </c>
    </row>
    <row r="13" spans="1:37" ht="15.95" customHeight="1" x14ac:dyDescent="0.25">
      <c r="A13" s="25"/>
      <c r="B13" t="s">
        <v>95</v>
      </c>
      <c r="C13" s="25">
        <v>2500</v>
      </c>
      <c r="F13" s="26"/>
      <c r="G13" s="26"/>
      <c r="H13" s="26"/>
      <c r="I13" s="26"/>
      <c r="J13" s="26"/>
      <c r="K13" s="26"/>
      <c r="L13" s="45"/>
      <c r="M13" s="45"/>
      <c r="N13" s="416">
        <f t="shared" si="0"/>
        <v>928.51338757871963</v>
      </c>
      <c r="O13" s="45"/>
      <c r="AJ13" t="s">
        <v>46</v>
      </c>
      <c r="AK13" s="408" t="s">
        <v>1460</v>
      </c>
    </row>
    <row r="14" spans="1:37" x14ac:dyDescent="0.25">
      <c r="A14" s="25"/>
      <c r="B14" t="s">
        <v>95</v>
      </c>
      <c r="C14" s="25">
        <v>6200</v>
      </c>
      <c r="F14" s="26"/>
      <c r="G14" s="26"/>
      <c r="H14" s="26"/>
      <c r="I14" s="26"/>
      <c r="J14" s="26"/>
      <c r="K14" s="26"/>
      <c r="L14" s="45"/>
      <c r="M14" s="45"/>
      <c r="N14" s="416">
        <f t="shared" si="0"/>
        <v>1370.2053816699411</v>
      </c>
      <c r="O14" s="45"/>
      <c r="AJ14" t="s">
        <v>48</v>
      </c>
      <c r="AK14" s="408" t="s">
        <v>1460</v>
      </c>
    </row>
    <row r="15" spans="1:37" x14ac:dyDescent="0.25">
      <c r="A15" s="25"/>
      <c r="B15" t="s">
        <v>95</v>
      </c>
      <c r="C15" s="25">
        <v>26000</v>
      </c>
      <c r="F15" s="26"/>
      <c r="G15" s="26"/>
      <c r="H15" s="26"/>
      <c r="I15" s="26"/>
      <c r="J15" s="26"/>
      <c r="K15" s="26"/>
      <c r="L15" s="45"/>
      <c r="M15" s="45"/>
      <c r="N15" s="416">
        <f>(INDEX($Q$58:$X$112,MATCH($B15&amp;$C15&amp;$D15&amp;$E15,$Q$58:$Q$112,0),MATCH("Kroner per time inkl. forsikring",$Q$58:$X$58,0)))*(1-AVERAGEIFS($O$59:$O$112,$B$59:$B$112,$B15))</f>
        <v>2375.5347682210468</v>
      </c>
      <c r="O15" s="45"/>
      <c r="AJ15" t="s">
        <v>51</v>
      </c>
      <c r="AK15" s="408" t="s">
        <v>1451</v>
      </c>
    </row>
    <row r="16" spans="1:37" ht="15.95" customHeight="1" x14ac:dyDescent="0.25">
      <c r="A16" s="25"/>
      <c r="B16" t="s">
        <v>95</v>
      </c>
      <c r="C16" s="25">
        <v>40000</v>
      </c>
      <c r="F16" s="26"/>
      <c r="G16" s="26"/>
      <c r="H16" s="26"/>
      <c r="I16" s="26"/>
      <c r="J16" s="26"/>
      <c r="K16" s="26"/>
      <c r="L16" s="45"/>
      <c r="M16" s="45"/>
      <c r="N16" s="416">
        <f t="shared" si="0"/>
        <v>3352.0581551575083</v>
      </c>
      <c r="O16" s="45"/>
      <c r="AJ16" t="s">
        <v>54</v>
      </c>
      <c r="AK16" s="408" t="s">
        <v>1452</v>
      </c>
    </row>
    <row r="17" spans="1:37" x14ac:dyDescent="0.25">
      <c r="A17" s="25"/>
      <c r="B17" t="s">
        <v>95</v>
      </c>
      <c r="C17" s="25">
        <v>60000</v>
      </c>
      <c r="F17" s="26"/>
      <c r="G17" s="26"/>
      <c r="H17" s="26"/>
      <c r="I17" s="26"/>
      <c r="J17" s="26"/>
      <c r="K17" s="26"/>
      <c r="L17" s="45"/>
      <c r="M17" s="45"/>
      <c r="N17" s="416">
        <f t="shared" si="0"/>
        <v>3594.9887519076797</v>
      </c>
      <c r="O17" s="45"/>
      <c r="AJ17" t="s">
        <v>56</v>
      </c>
      <c r="AK17" s="408" t="s">
        <v>1451</v>
      </c>
    </row>
    <row r="18" spans="1:37" ht="15.95" customHeight="1" x14ac:dyDescent="0.25">
      <c r="A18" s="28"/>
      <c r="B18" s="29" t="s">
        <v>95</v>
      </c>
      <c r="C18" s="28">
        <v>80000</v>
      </c>
      <c r="D18" s="29"/>
      <c r="E18" s="29"/>
      <c r="F18" s="405"/>
      <c r="G18" s="405"/>
      <c r="H18" s="405"/>
      <c r="I18" s="405"/>
      <c r="J18" s="405"/>
      <c r="K18" s="405"/>
      <c r="L18" s="406"/>
      <c r="M18" s="406"/>
      <c r="N18" s="415">
        <f t="shared" si="0"/>
        <v>3799.5113491716584</v>
      </c>
      <c r="O18" s="45"/>
      <c r="X18" t="s">
        <v>1548</v>
      </c>
      <c r="AJ18" t="s">
        <v>59</v>
      </c>
      <c r="AK18" s="408" t="s">
        <v>1461</v>
      </c>
    </row>
    <row r="19" spans="1:37" x14ac:dyDescent="0.25">
      <c r="A19" s="25"/>
      <c r="B19" t="s">
        <v>35</v>
      </c>
      <c r="C19" s="411">
        <v>9000</v>
      </c>
      <c r="D19" s="111"/>
      <c r="E19" s="111"/>
      <c r="F19" s="26"/>
      <c r="G19" s="26"/>
      <c r="H19" s="26"/>
      <c r="I19" s="26"/>
      <c r="J19" s="26"/>
      <c r="K19" s="26"/>
      <c r="L19" s="45"/>
      <c r="M19" s="45"/>
      <c r="N19" s="416">
        <f t="shared" si="0"/>
        <v>2715.6749729553076</v>
      </c>
      <c r="O19" s="45"/>
      <c r="AJ19" t="s">
        <v>59</v>
      </c>
      <c r="AK19" s="408" t="s">
        <v>1462</v>
      </c>
    </row>
    <row r="20" spans="1:37" x14ac:dyDescent="0.25">
      <c r="A20" s="25"/>
      <c r="B20" t="s">
        <v>35</v>
      </c>
      <c r="C20" s="396">
        <v>12000</v>
      </c>
      <c r="F20" s="26"/>
      <c r="G20" s="26"/>
      <c r="H20" s="26"/>
      <c r="I20" s="26"/>
      <c r="J20" s="26"/>
      <c r="K20" s="26"/>
      <c r="L20" s="45"/>
      <c r="M20" s="45"/>
      <c r="N20" s="416">
        <f t="shared" si="0"/>
        <v>3229.3997041261782</v>
      </c>
      <c r="O20" s="45"/>
      <c r="AJ20" t="s">
        <v>59</v>
      </c>
      <c r="AK20" s="408" t="s">
        <v>1463</v>
      </c>
    </row>
    <row r="21" spans="1:37" x14ac:dyDescent="0.25">
      <c r="A21" s="28"/>
      <c r="B21" s="29" t="s">
        <v>35</v>
      </c>
      <c r="C21" s="412">
        <v>21000</v>
      </c>
      <c r="D21" s="29"/>
      <c r="E21" s="29"/>
      <c r="F21" s="405"/>
      <c r="G21" s="405"/>
      <c r="H21" s="405"/>
      <c r="I21" s="405"/>
      <c r="J21" s="405"/>
      <c r="K21" s="405"/>
      <c r="L21" s="406"/>
      <c r="M21" s="406"/>
      <c r="N21" s="415">
        <f t="shared" si="0"/>
        <v>3620.8999639404101</v>
      </c>
      <c r="O21" s="45"/>
    </row>
    <row r="22" spans="1:37" x14ac:dyDescent="0.25">
      <c r="A22" s="159"/>
      <c r="B22" s="111" t="s">
        <v>1447</v>
      </c>
      <c r="C22" s="159">
        <v>10070</v>
      </c>
      <c r="D22" s="111"/>
      <c r="E22" s="111"/>
      <c r="F22" s="403"/>
      <c r="G22" s="403"/>
      <c r="H22" s="403"/>
      <c r="I22" s="403"/>
      <c r="J22" s="403"/>
      <c r="K22" s="403"/>
      <c r="L22" s="404"/>
      <c r="M22" s="404"/>
      <c r="N22" s="413">
        <f t="shared" si="0"/>
        <v>2390.0773963824404</v>
      </c>
      <c r="O22" s="45"/>
    </row>
    <row r="23" spans="1:37" x14ac:dyDescent="0.25">
      <c r="A23" s="25"/>
      <c r="B23" t="s">
        <v>1447</v>
      </c>
      <c r="C23" s="25">
        <v>15990</v>
      </c>
      <c r="F23" s="26"/>
      <c r="G23" s="26"/>
      <c r="H23" s="26"/>
      <c r="I23" s="26"/>
      <c r="J23" s="26"/>
      <c r="K23" s="26"/>
      <c r="L23" s="45"/>
      <c r="M23" s="45"/>
      <c r="N23" s="420">
        <f t="shared" si="0"/>
        <v>2868.8642238274247</v>
      </c>
      <c r="O23" s="45"/>
    </row>
    <row r="24" spans="1:37" x14ac:dyDescent="0.25">
      <c r="A24" s="25"/>
      <c r="B24" t="s">
        <v>1447</v>
      </c>
      <c r="C24" s="395">
        <v>1250</v>
      </c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416">
        <f t="shared" si="0"/>
        <v>413.22223312282858</v>
      </c>
      <c r="O24" s="45"/>
    </row>
    <row r="25" spans="1:37" x14ac:dyDescent="0.25">
      <c r="A25" s="25"/>
      <c r="B25" t="s">
        <v>1447</v>
      </c>
      <c r="C25" s="395">
        <v>2530</v>
      </c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416">
        <f t="shared" si="0"/>
        <v>493.66282783740587</v>
      </c>
      <c r="O25" s="45"/>
    </row>
    <row r="26" spans="1:37" x14ac:dyDescent="0.25">
      <c r="A26" s="28"/>
      <c r="B26" s="29" t="s">
        <v>1447</v>
      </c>
      <c r="C26" s="414">
        <v>5000</v>
      </c>
      <c r="D26" s="405"/>
      <c r="E26" s="405"/>
      <c r="F26" s="405"/>
      <c r="G26" s="405"/>
      <c r="H26" s="405"/>
      <c r="I26" s="405"/>
      <c r="J26" s="405"/>
      <c r="K26" s="405"/>
      <c r="L26" s="405"/>
      <c r="M26" s="405"/>
      <c r="N26" s="415">
        <f t="shared" si="0"/>
        <v>686.49986996139251</v>
      </c>
      <c r="O26" s="45"/>
    </row>
    <row r="27" spans="1:37" x14ac:dyDescent="0.25">
      <c r="A27" s="159"/>
      <c r="B27" s="111" t="s">
        <v>101</v>
      </c>
      <c r="C27" s="159">
        <v>2500</v>
      </c>
      <c r="D27" s="111"/>
      <c r="E27" s="111"/>
      <c r="F27" s="403"/>
      <c r="G27" s="403"/>
      <c r="H27" s="403"/>
      <c r="I27" s="403"/>
      <c r="J27" s="403"/>
      <c r="K27" s="403"/>
      <c r="L27" s="404"/>
      <c r="M27" s="404"/>
      <c r="N27" s="413">
        <f t="shared" si="0"/>
        <v>2501.9137573490871</v>
      </c>
      <c r="O27" s="45"/>
    </row>
    <row r="28" spans="1:37" x14ac:dyDescent="0.25">
      <c r="A28" s="25"/>
      <c r="B28" t="s">
        <v>101</v>
      </c>
      <c r="C28" s="25">
        <v>6500</v>
      </c>
      <c r="F28" s="26"/>
      <c r="G28" s="26"/>
      <c r="H28" s="26"/>
      <c r="I28" s="26"/>
      <c r="J28" s="26"/>
      <c r="K28" s="26"/>
      <c r="L28" s="45"/>
      <c r="M28" s="45"/>
      <c r="N28" s="416">
        <f t="shared" si="0"/>
        <v>4536.7777737832785</v>
      </c>
      <c r="O28" s="45"/>
    </row>
    <row r="29" spans="1:37" x14ac:dyDescent="0.25">
      <c r="A29" s="25"/>
      <c r="B29" t="s">
        <v>101</v>
      </c>
      <c r="C29" s="25">
        <v>40000</v>
      </c>
      <c r="F29" s="26"/>
      <c r="G29" s="26"/>
      <c r="H29" s="26"/>
      <c r="I29" s="26"/>
      <c r="J29" s="26"/>
      <c r="K29" s="26"/>
      <c r="L29" s="45"/>
      <c r="M29" s="45"/>
      <c r="N29" s="416">
        <f t="shared" si="0"/>
        <v>5879.7880246298455</v>
      </c>
      <c r="O29" s="45"/>
    </row>
    <row r="30" spans="1:37" x14ac:dyDescent="0.25">
      <c r="A30" s="25"/>
      <c r="B30" t="s">
        <v>101</v>
      </c>
      <c r="C30" s="25">
        <v>73000</v>
      </c>
      <c r="F30" s="26"/>
      <c r="G30" s="26"/>
      <c r="H30" s="26"/>
      <c r="I30" s="26"/>
      <c r="J30" s="26"/>
      <c r="K30" s="26"/>
      <c r="L30" s="45"/>
      <c r="M30" s="45"/>
      <c r="N30" s="416">
        <f t="shared" si="0"/>
        <v>5686.9604345010812</v>
      </c>
      <c r="O30" s="45"/>
    </row>
    <row r="31" spans="1:37" x14ac:dyDescent="0.25">
      <c r="A31" s="25"/>
      <c r="B31" t="s">
        <v>101</v>
      </c>
      <c r="C31" s="25">
        <v>110000</v>
      </c>
      <c r="F31" s="26"/>
      <c r="G31" s="26"/>
      <c r="H31" s="26"/>
      <c r="I31" s="26"/>
      <c r="J31" s="26"/>
      <c r="K31" s="26"/>
      <c r="L31" s="45"/>
      <c r="M31" s="45"/>
      <c r="N31" s="416">
        <f t="shared" si="0"/>
        <v>6633.6566935754645</v>
      </c>
      <c r="O31" s="45"/>
    </row>
    <row r="32" spans="1:37" x14ac:dyDescent="0.25">
      <c r="A32" s="28"/>
      <c r="B32" s="29" t="s">
        <v>101</v>
      </c>
      <c r="C32" s="28">
        <v>160000</v>
      </c>
      <c r="D32" s="29"/>
      <c r="E32" s="29"/>
      <c r="F32" s="405"/>
      <c r="G32" s="405"/>
      <c r="H32" s="405"/>
      <c r="I32" s="405"/>
      <c r="J32" s="405"/>
      <c r="K32" s="405"/>
      <c r="L32" s="406"/>
      <c r="M32" s="406"/>
      <c r="N32" s="415">
        <f t="shared" si="0"/>
        <v>4669.5284262839859</v>
      </c>
      <c r="O32" s="45"/>
    </row>
    <row r="33" spans="1:16" x14ac:dyDescent="0.25">
      <c r="A33" s="159"/>
      <c r="B33" s="111" t="s">
        <v>21</v>
      </c>
      <c r="C33" s="159">
        <v>8000</v>
      </c>
      <c r="D33" s="111"/>
      <c r="E33" s="111"/>
      <c r="F33" s="403"/>
      <c r="G33" s="403"/>
      <c r="H33" s="403"/>
      <c r="I33" s="403"/>
      <c r="J33" s="403"/>
      <c r="K33" s="403"/>
      <c r="L33" s="404"/>
      <c r="M33" s="404"/>
      <c r="N33" s="421">
        <f t="shared" si="0"/>
        <v>2819.3719584522187</v>
      </c>
      <c r="O33" s="45"/>
    </row>
    <row r="34" spans="1:16" x14ac:dyDescent="0.25">
      <c r="A34" s="28"/>
      <c r="B34" s="29" t="s">
        <v>21</v>
      </c>
      <c r="C34" s="28">
        <v>44500</v>
      </c>
      <c r="D34" s="29"/>
      <c r="E34" s="29"/>
      <c r="F34" s="405"/>
      <c r="G34" s="405"/>
      <c r="H34" s="405"/>
      <c r="I34" s="405"/>
      <c r="J34" s="405"/>
      <c r="K34" s="405"/>
      <c r="L34" s="406"/>
      <c r="M34" s="406"/>
      <c r="N34" s="397">
        <f t="shared" si="0"/>
        <v>5822.0467377326004</v>
      </c>
      <c r="O34" s="45"/>
      <c r="P34" t="s">
        <v>1549</v>
      </c>
    </row>
    <row r="35" spans="1:16" x14ac:dyDescent="0.25">
      <c r="A35" s="25"/>
      <c r="B35" t="s">
        <v>24</v>
      </c>
      <c r="C35" s="159">
        <v>3900</v>
      </c>
      <c r="D35" s="111"/>
      <c r="E35" s="431">
        <v>5200</v>
      </c>
      <c r="F35" s="26"/>
      <c r="G35" s="26"/>
      <c r="H35" s="26"/>
      <c r="I35" s="26"/>
      <c r="J35" s="26"/>
      <c r="K35" s="26"/>
      <c r="L35" s="45"/>
      <c r="M35" s="45"/>
      <c r="N35" s="420">
        <f t="shared" si="0"/>
        <v>8826.1676990865235</v>
      </c>
      <c r="O35" s="45"/>
    </row>
    <row r="36" spans="1:16" x14ac:dyDescent="0.25">
      <c r="A36" s="25"/>
      <c r="B36" t="s">
        <v>24</v>
      </c>
      <c r="C36" s="25">
        <v>20300</v>
      </c>
      <c r="E36" s="46">
        <v>29000</v>
      </c>
      <c r="F36" s="26"/>
      <c r="G36" s="26"/>
      <c r="H36" s="26"/>
      <c r="I36" s="26"/>
      <c r="J36" s="26"/>
      <c r="K36" s="26"/>
      <c r="L36" s="45"/>
      <c r="M36" s="45"/>
      <c r="N36" s="420">
        <f t="shared" si="0"/>
        <v>6145.7803287776587</v>
      </c>
      <c r="O36" s="45"/>
    </row>
    <row r="37" spans="1:16" x14ac:dyDescent="0.25">
      <c r="A37" s="25"/>
      <c r="B37" t="s">
        <v>24</v>
      </c>
      <c r="C37" s="25">
        <v>30000</v>
      </c>
      <c r="E37" s="46">
        <v>38000</v>
      </c>
      <c r="F37" s="26"/>
      <c r="G37" s="26"/>
      <c r="H37" s="26"/>
      <c r="I37" s="26"/>
      <c r="J37" s="26"/>
      <c r="K37" s="26"/>
      <c r="L37" s="45"/>
      <c r="M37" s="45"/>
      <c r="N37" s="420">
        <f t="shared" si="0"/>
        <v>1963.0039863724526</v>
      </c>
      <c r="O37" s="45"/>
    </row>
    <row r="38" spans="1:16" x14ac:dyDescent="0.25">
      <c r="A38" s="25"/>
      <c r="B38" t="s">
        <v>24</v>
      </c>
      <c r="C38" s="25">
        <v>50000</v>
      </c>
      <c r="E38" s="46">
        <v>74000</v>
      </c>
      <c r="F38" s="26"/>
      <c r="G38" s="26"/>
      <c r="H38" s="26"/>
      <c r="I38" s="26"/>
      <c r="J38" s="26"/>
      <c r="K38" s="26"/>
      <c r="L38" s="45"/>
      <c r="M38" s="45"/>
      <c r="N38" s="420">
        <f t="shared" si="0"/>
        <v>12836.458419124505</v>
      </c>
      <c r="O38" s="45"/>
    </row>
    <row r="39" spans="1:16" x14ac:dyDescent="0.25">
      <c r="A39" s="28"/>
      <c r="B39" s="29" t="s">
        <v>24</v>
      </c>
      <c r="C39" s="28">
        <v>95000</v>
      </c>
      <c r="D39" s="29"/>
      <c r="E39" s="430">
        <v>150000</v>
      </c>
      <c r="F39" s="405"/>
      <c r="G39" s="405"/>
      <c r="H39" s="405"/>
      <c r="I39" s="405"/>
      <c r="J39" s="405"/>
      <c r="K39" s="405"/>
      <c r="L39" s="406"/>
      <c r="M39" s="406"/>
      <c r="N39" s="397">
        <f t="shared" si="0"/>
        <v>19729.023090196628</v>
      </c>
      <c r="O39" s="45"/>
    </row>
    <row r="40" spans="1:16" x14ac:dyDescent="0.25">
      <c r="A40" s="89"/>
      <c r="B40" s="417" t="s">
        <v>46</v>
      </c>
      <c r="C40" s="89">
        <v>4000</v>
      </c>
      <c r="D40" s="417"/>
      <c r="E40" s="417"/>
      <c r="F40" s="418"/>
      <c r="G40" s="418"/>
      <c r="H40" s="418"/>
      <c r="I40" s="418"/>
      <c r="J40" s="418"/>
      <c r="K40" s="418"/>
      <c r="L40" s="419"/>
      <c r="M40" s="419"/>
      <c r="N40" s="422">
        <f>(INDEX($Q$58:$X$112,MATCH($B40&amp;$C40&amp;$D40&amp;$E40,$Q$58:$Q$112,0),MATCH("Kroner per time inkl. forsikring",$Q$58:$X$58,0)))*(1-AVERAGEIFS($O$59:$O$112,$B$59:$B$112,$B40))</f>
        <v>3994.26909674537</v>
      </c>
      <c r="O40" s="45"/>
    </row>
    <row r="41" spans="1:16" x14ac:dyDescent="0.25">
      <c r="A41" s="159"/>
      <c r="B41" s="111" t="s">
        <v>51</v>
      </c>
      <c r="C41" s="159">
        <v>1000</v>
      </c>
      <c r="D41" s="111">
        <v>950</v>
      </c>
      <c r="E41" s="111"/>
      <c r="F41" s="403">
        <v>993.57929464304596</v>
      </c>
      <c r="G41" s="403">
        <v>530.27918999999997</v>
      </c>
      <c r="H41" s="403">
        <v>115.595252</v>
      </c>
      <c r="I41" s="403">
        <v>125.22818966666701</v>
      </c>
      <c r="J41" s="403">
        <v>96.329376666666704</v>
      </c>
      <c r="K41" s="403">
        <v>105.962314333333</v>
      </c>
      <c r="L41" s="404">
        <v>1966.9736173097101</v>
      </c>
      <c r="M41" s="404">
        <f>L41-J41</f>
        <v>1870.6442406430433</v>
      </c>
      <c r="N41" s="413">
        <f>INDEX($C$58:$N$112,MATCH($B41&amp;$C41&amp;$D41&amp;$E41,$A$58:$A$112,0),MATCH("Kroner per time eks. forsikring",$C$58:$N$58,0))/deflator1221</f>
        <v>2312.9051793254266</v>
      </c>
      <c r="O41" s="45"/>
    </row>
    <row r="42" spans="1:16" x14ac:dyDescent="0.25">
      <c r="A42" s="25"/>
      <c r="B42" t="s">
        <v>51</v>
      </c>
      <c r="C42" s="25">
        <v>1500</v>
      </c>
      <c r="D42">
        <v>1250</v>
      </c>
      <c r="F42" s="26">
        <v>1490.36894196457</v>
      </c>
      <c r="G42" s="26">
        <v>583.30710899999997</v>
      </c>
      <c r="H42" s="26">
        <v>173.392878</v>
      </c>
      <c r="I42" s="26">
        <v>187.84228450000001</v>
      </c>
      <c r="J42" s="26">
        <v>144.49406500000001</v>
      </c>
      <c r="K42" s="26">
        <v>116.558545766667</v>
      </c>
      <c r="L42" s="45">
        <v>2695.9638242312299</v>
      </c>
      <c r="M42" s="45">
        <f>L42-J42</f>
        <v>2551.46975923123</v>
      </c>
      <c r="N42" s="416">
        <f>INDEX($C$58:$N$112,MATCH($B42&amp;$C42&amp;$D42&amp;$E42,$A$58:$A$112,0),MATCH("Kroner per time eks. forsikring",$C$58:$N$58,0))/deflator1221</f>
        <v>3154.6926416053925</v>
      </c>
      <c r="O42" s="45"/>
    </row>
    <row r="43" spans="1:16" x14ac:dyDescent="0.25">
      <c r="A43" s="28"/>
      <c r="B43" s="29" t="s">
        <v>51</v>
      </c>
      <c r="C43" s="28">
        <v>2200</v>
      </c>
      <c r="D43" s="29">
        <v>2050</v>
      </c>
      <c r="E43" s="29"/>
      <c r="F43" s="405">
        <v>2444.2050648218901</v>
      </c>
      <c r="G43" s="405">
        <v>641.63781989999995</v>
      </c>
      <c r="H43" s="405">
        <v>254.3095544</v>
      </c>
      <c r="I43" s="405">
        <v>308.06134658000002</v>
      </c>
      <c r="J43" s="405">
        <v>236.9702666</v>
      </c>
      <c r="K43" s="405">
        <v>128.21440034333301</v>
      </c>
      <c r="L43" s="406">
        <v>4013.39845264522</v>
      </c>
      <c r="M43" s="406">
        <f>L43-J43</f>
        <v>3776.4281860452202</v>
      </c>
      <c r="N43" s="415">
        <f>INDEX($C$58:$N$112,MATCH($B43&amp;$C43&amp;$D43&amp;$E43,$A$58:$A$112,0),MATCH("Kroner per time eks. forsikring",$C$58:$N$58,0))/deflator1221</f>
        <v>4669.2578530335513</v>
      </c>
      <c r="O43" s="45"/>
    </row>
    <row r="44" spans="1:16" x14ac:dyDescent="0.25">
      <c r="A44" s="28" t="s">
        <v>1397</v>
      </c>
      <c r="B44" s="29" t="s">
        <v>100</v>
      </c>
      <c r="C44" s="28">
        <f>C40</f>
        <v>4000</v>
      </c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397">
        <f>N40*(AC59/AC60)</f>
        <v>17752.307096646091</v>
      </c>
      <c r="O44" s="45"/>
    </row>
    <row r="45" spans="1:16" x14ac:dyDescent="0.25">
      <c r="A45" s="25"/>
      <c r="O45" s="45"/>
    </row>
    <row r="46" spans="1:16" x14ac:dyDescent="0.25">
      <c r="A46" s="426" t="s">
        <v>1550</v>
      </c>
      <c r="B46" s="426"/>
      <c r="C46" s="426"/>
      <c r="D46" s="426"/>
      <c r="E46" s="426"/>
      <c r="P46" s="45"/>
    </row>
    <row r="47" spans="1:16" x14ac:dyDescent="0.25">
      <c r="A47" t="s">
        <v>7</v>
      </c>
      <c r="B47" s="4" t="s">
        <v>103</v>
      </c>
      <c r="C47" s="4" t="s">
        <v>104</v>
      </c>
      <c r="D47" s="4" t="s">
        <v>105</v>
      </c>
      <c r="E47" s="4" t="s">
        <v>106</v>
      </c>
      <c r="P47" s="45"/>
    </row>
    <row r="48" spans="1:16" x14ac:dyDescent="0.25">
      <c r="A48" t="s">
        <v>59</v>
      </c>
      <c r="B48" s="429">
        <f t="shared" ref="B48:C50" si="1">B53/deflator1921</f>
        <v>0</v>
      </c>
      <c r="C48" s="429">
        <f t="shared" si="1"/>
        <v>495.62545126353791</v>
      </c>
      <c r="D48">
        <v>13</v>
      </c>
      <c r="E48" s="45">
        <f>C48+B48*D48</f>
        <v>495.62545126353791</v>
      </c>
      <c r="P48" s="45"/>
    </row>
    <row r="49" spans="1:29" x14ac:dyDescent="0.25">
      <c r="A49" t="s">
        <v>59</v>
      </c>
      <c r="B49" s="429">
        <f t="shared" si="1"/>
        <v>92.209386281588451</v>
      </c>
      <c r="C49" s="429">
        <f t="shared" si="1"/>
        <v>-731.38808664259932</v>
      </c>
      <c r="D49">
        <v>28</v>
      </c>
      <c r="E49" s="45">
        <f>C49+B49*D49</f>
        <v>1850.4747292418774</v>
      </c>
    </row>
    <row r="50" spans="1:29" x14ac:dyDescent="0.25">
      <c r="A50" t="s">
        <v>59</v>
      </c>
      <c r="B50" s="429">
        <f t="shared" si="1"/>
        <v>151.93592057761734</v>
      </c>
      <c r="C50" s="429">
        <f t="shared" si="1"/>
        <v>-2486.5099277978338</v>
      </c>
      <c r="D50">
        <v>29</v>
      </c>
      <c r="E50" s="45">
        <f>C50+B50*D50</f>
        <v>1919.6317689530692</v>
      </c>
      <c r="O50" s="45"/>
    </row>
    <row r="51" spans="1:29" x14ac:dyDescent="0.25">
      <c r="A51" s="401" t="s">
        <v>1551</v>
      </c>
      <c r="B51" s="401"/>
      <c r="C51" s="401"/>
      <c r="D51" s="401"/>
      <c r="E51" s="401"/>
    </row>
    <row r="52" spans="1:29" x14ac:dyDescent="0.25">
      <c r="A52" s="382" t="s">
        <v>7</v>
      </c>
      <c r="B52" s="4" t="s">
        <v>103</v>
      </c>
      <c r="C52" s="4" t="s">
        <v>104</v>
      </c>
      <c r="D52" s="4" t="s">
        <v>105</v>
      </c>
      <c r="E52" s="4" t="s">
        <v>106</v>
      </c>
    </row>
    <row r="53" spans="1:29" x14ac:dyDescent="0.25">
      <c r="A53" t="s">
        <v>1552</v>
      </c>
      <c r="B53" s="478">
        <v>0</v>
      </c>
      <c r="C53" s="478">
        <v>473</v>
      </c>
      <c r="D53" s="408">
        <v>13</v>
      </c>
      <c r="E53" s="479">
        <f>C53+B53*D53</f>
        <v>473</v>
      </c>
    </row>
    <row r="54" spans="1:29" x14ac:dyDescent="0.25">
      <c r="A54" t="s">
        <v>1553</v>
      </c>
      <c r="B54" s="478">
        <v>88</v>
      </c>
      <c r="C54" s="478">
        <v>-698</v>
      </c>
      <c r="D54" s="408">
        <v>28</v>
      </c>
      <c r="E54" s="479">
        <f>C54+B54*D54</f>
        <v>1766</v>
      </c>
    </row>
    <row r="55" spans="1:29" x14ac:dyDescent="0.25">
      <c r="A55" t="s">
        <v>1554</v>
      </c>
      <c r="B55" s="478">
        <v>145</v>
      </c>
      <c r="C55" s="478">
        <v>-2373</v>
      </c>
      <c r="D55" s="408">
        <v>29</v>
      </c>
      <c r="E55" s="479">
        <f>C55+B55*D55</f>
        <v>1832</v>
      </c>
    </row>
    <row r="56" spans="1:29" s="480" customFormat="1" x14ac:dyDescent="0.25">
      <c r="B56" s="481"/>
      <c r="C56" s="481"/>
      <c r="E56" s="482"/>
    </row>
    <row r="57" spans="1:29" x14ac:dyDescent="0.25">
      <c r="A57" s="402" t="s">
        <v>1472</v>
      </c>
      <c r="B57" s="401"/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Q57" s="402" t="s">
        <v>1473</v>
      </c>
      <c r="R57" s="401"/>
      <c r="S57" s="401"/>
      <c r="T57" s="401"/>
      <c r="U57" s="401"/>
      <c r="V57" s="401"/>
      <c r="W57" s="401"/>
      <c r="X57" s="401"/>
      <c r="Z57" s="426" t="s">
        <v>1474</v>
      </c>
      <c r="AA57" s="426"/>
      <c r="AB57" s="426"/>
      <c r="AC57" s="426"/>
    </row>
    <row r="58" spans="1:29" ht="18" customHeight="1" x14ac:dyDescent="0.25">
      <c r="A58" s="381" t="s">
        <v>1446</v>
      </c>
      <c r="B58" s="381" t="s">
        <v>1442</v>
      </c>
      <c r="C58" s="381" t="s">
        <v>7</v>
      </c>
      <c r="D58" s="381" t="s">
        <v>82</v>
      </c>
      <c r="E58" s="381" t="s">
        <v>83</v>
      </c>
      <c r="F58" s="381" t="s">
        <v>84</v>
      </c>
      <c r="G58" s="381" t="s">
        <v>85</v>
      </c>
      <c r="H58" s="381" t="s">
        <v>86</v>
      </c>
      <c r="I58" s="381" t="s">
        <v>87</v>
      </c>
      <c r="J58" s="381" t="s">
        <v>88</v>
      </c>
      <c r="K58" s="381" t="s">
        <v>89</v>
      </c>
      <c r="L58" s="381" t="s">
        <v>90</v>
      </c>
      <c r="M58" s="381" t="s">
        <v>177</v>
      </c>
      <c r="N58" s="381" t="s">
        <v>1444</v>
      </c>
      <c r="O58" s="381" t="s">
        <v>1443</v>
      </c>
      <c r="Q58" s="381" t="s">
        <v>7</v>
      </c>
      <c r="R58" s="423" t="s">
        <v>7</v>
      </c>
      <c r="S58" s="381" t="s">
        <v>1414</v>
      </c>
      <c r="T58" s="424" t="s">
        <v>82</v>
      </c>
      <c r="U58" s="424" t="s">
        <v>83</v>
      </c>
      <c r="V58" s="424" t="s">
        <v>1415</v>
      </c>
      <c r="W58" s="425"/>
      <c r="X58" s="425" t="s">
        <v>1445</v>
      </c>
      <c r="Z58" s="4" t="s">
        <v>7</v>
      </c>
      <c r="AA58" s="4" t="s">
        <v>82</v>
      </c>
      <c r="AB58" s="4" t="s">
        <v>98</v>
      </c>
      <c r="AC58" s="4" t="s">
        <v>99</v>
      </c>
    </row>
    <row r="59" spans="1:29" x14ac:dyDescent="0.25">
      <c r="A59" t="str">
        <f t="shared" ref="A59:A90" si="2">C59&amp;D59&amp;E59&amp;F59</f>
        <v>Utenlandsferger/cruiseskip040000</v>
      </c>
      <c r="B59" s="408" t="s">
        <v>1448</v>
      </c>
      <c r="C59" s="408" t="s">
        <v>94</v>
      </c>
      <c r="D59" s="408">
        <v>0</v>
      </c>
      <c r="E59" s="408">
        <v>40000</v>
      </c>
      <c r="F59" s="408"/>
      <c r="G59" s="410">
        <v>21512.855406392693</v>
      </c>
      <c r="H59" s="410">
        <v>9630.1369863013697</v>
      </c>
      <c r="I59" s="410">
        <v>3872.3139731506844</v>
      </c>
      <c r="J59" s="410">
        <v>4302.5710812785392</v>
      </c>
      <c r="K59" s="410">
        <v>882.96296296296293</v>
      </c>
      <c r="L59" s="410">
        <v>3226.9283109589037</v>
      </c>
      <c r="M59" s="427">
        <v>43427.768721045148</v>
      </c>
      <c r="N59" s="427">
        <f>M59-K59</f>
        <v>42544.805758082184</v>
      </c>
      <c r="O59" s="428">
        <f>K59/M59</f>
        <v>2.0331759815582651E-2</v>
      </c>
      <c r="Q59" t="str">
        <f>R59&amp;T59&amp;U59&amp;V59</f>
        <v>Tørrbulkskip1000</v>
      </c>
      <c r="R59" s="408" t="s">
        <v>95</v>
      </c>
      <c r="S59" s="408" t="s">
        <v>1419</v>
      </c>
      <c r="T59" s="408">
        <v>1000</v>
      </c>
      <c r="U59" s="408"/>
      <c r="V59" s="408"/>
      <c r="W59" s="408"/>
      <c r="X59" s="408">
        <v>795</v>
      </c>
      <c r="Z59" t="s">
        <v>100</v>
      </c>
      <c r="AA59" s="408">
        <v>270</v>
      </c>
      <c r="AB59" s="432">
        <v>40000</v>
      </c>
      <c r="AC59" s="45">
        <f>AB59/AA59</f>
        <v>148.14814814814815</v>
      </c>
    </row>
    <row r="60" spans="1:29" x14ac:dyDescent="0.25">
      <c r="A60" t="str">
        <f t="shared" si="2"/>
        <v>Utenlandsferger/cruiseskip075000</v>
      </c>
      <c r="B60" s="408" t="s">
        <v>1448</v>
      </c>
      <c r="C60" s="408" t="s">
        <v>94</v>
      </c>
      <c r="D60" s="408">
        <v>0</v>
      </c>
      <c r="E60" s="408">
        <v>75000</v>
      </c>
      <c r="F60" s="408"/>
      <c r="G60" s="410">
        <v>29146.449260273967</v>
      </c>
      <c r="H60" s="410">
        <v>12671.232876712329</v>
      </c>
      <c r="I60" s="410">
        <v>5246.3608668493134</v>
      </c>
      <c r="J60" s="410">
        <v>5829.2898520547933</v>
      </c>
      <c r="K60" s="410">
        <v>1161.1882716049381</v>
      </c>
      <c r="L60" s="410">
        <v>4371.967389041095</v>
      </c>
      <c r="M60" s="427">
        <v>58426.488516536432</v>
      </c>
      <c r="N60" s="427">
        <f t="shared" ref="N60:N112" si="3">M60-K60</f>
        <v>57265.300244931495</v>
      </c>
      <c r="O60" s="428">
        <f t="shared" ref="O60:O112" si="4">K60/M60</f>
        <v>1.9874346398145892E-2</v>
      </c>
      <c r="Q60" t="str">
        <f t="shared" ref="Q60:Q92" si="5">R60&amp;T60&amp;U60&amp;V60</f>
        <v>Tørrbulkskip3200</v>
      </c>
      <c r="R60" s="408" t="s">
        <v>95</v>
      </c>
      <c r="S60" s="408" t="s">
        <v>1420</v>
      </c>
      <c r="T60" s="408">
        <v>3200</v>
      </c>
      <c r="U60" s="408"/>
      <c r="V60" s="408"/>
      <c r="W60" s="408"/>
      <c r="X60" s="408">
        <v>967</v>
      </c>
      <c r="Z60" t="s">
        <v>102</v>
      </c>
      <c r="AA60" s="408">
        <v>2700</v>
      </c>
      <c r="AB60" s="432">
        <v>90000</v>
      </c>
      <c r="AC60" s="45">
        <f>AB60/AA60</f>
        <v>33.333333333333336</v>
      </c>
    </row>
    <row r="61" spans="1:29" x14ac:dyDescent="0.25">
      <c r="A61" t="str">
        <f t="shared" si="2"/>
        <v>Cruiseskip077000</v>
      </c>
      <c r="B61" s="408" t="s">
        <v>1448</v>
      </c>
      <c r="C61" s="408" t="s">
        <v>44</v>
      </c>
      <c r="D61" s="408">
        <v>0</v>
      </c>
      <c r="E61" s="408">
        <v>77000</v>
      </c>
      <c r="F61" s="408"/>
      <c r="G61" s="410">
        <v>31228.338493150684</v>
      </c>
      <c r="H61" s="410">
        <v>14212.310958904109</v>
      </c>
      <c r="I61" s="410">
        <v>5621.1009287671232</v>
      </c>
      <c r="J61" s="410">
        <v>6245.6676986301372</v>
      </c>
      <c r="K61" s="410">
        <v>1193.3796296296296</v>
      </c>
      <c r="L61" s="410">
        <v>4684.2507739726025</v>
      </c>
      <c r="M61" s="427">
        <v>63185.048483054285</v>
      </c>
      <c r="N61" s="427">
        <f t="shared" si="3"/>
        <v>61991.668853424657</v>
      </c>
      <c r="O61" s="428">
        <f t="shared" si="4"/>
        <v>1.8887057275103369E-2</v>
      </c>
      <c r="Q61" t="str">
        <f t="shared" si="5"/>
        <v>Tørrbulkskip5000</v>
      </c>
      <c r="R61" s="408" t="s">
        <v>95</v>
      </c>
      <c r="S61" s="408" t="s">
        <v>1421</v>
      </c>
      <c r="T61" s="408">
        <v>5000</v>
      </c>
      <c r="U61" s="408"/>
      <c r="V61" s="408"/>
      <c r="W61" s="408"/>
      <c r="X61" s="408">
        <v>1116</v>
      </c>
    </row>
    <row r="62" spans="1:29" x14ac:dyDescent="0.25">
      <c r="A62" t="str">
        <f t="shared" si="2"/>
        <v>Cruiseskip0128000</v>
      </c>
      <c r="B62" s="408" t="s">
        <v>1448</v>
      </c>
      <c r="C62" s="408" t="s">
        <v>44</v>
      </c>
      <c r="D62" s="408">
        <v>0</v>
      </c>
      <c r="E62" s="408">
        <v>128000</v>
      </c>
      <c r="F62" s="408"/>
      <c r="G62" s="410">
        <v>58986.861598173513</v>
      </c>
      <c r="H62" s="410">
        <v>23456.465597758401</v>
      </c>
      <c r="I62" s="410">
        <v>10617.635087671231</v>
      </c>
      <c r="J62" s="410">
        <v>11797.372319634704</v>
      </c>
      <c r="K62" s="410">
        <v>1997.3274410774413</v>
      </c>
      <c r="L62" s="410">
        <v>8848.0292397260273</v>
      </c>
      <c r="M62" s="427">
        <v>115703.69128404133</v>
      </c>
      <c r="N62" s="427">
        <f t="shared" si="3"/>
        <v>113706.36384296388</v>
      </c>
      <c r="O62" s="428">
        <f t="shared" si="4"/>
        <v>1.7262434922445096E-2</v>
      </c>
      <c r="Q62" t="str">
        <f t="shared" si="5"/>
        <v>Tørrbulkskip8500</v>
      </c>
      <c r="R62" s="408" t="s">
        <v>95</v>
      </c>
      <c r="S62" s="408" t="s">
        <v>1422</v>
      </c>
      <c r="T62" s="408">
        <v>8500</v>
      </c>
      <c r="U62" s="408"/>
      <c r="V62" s="408"/>
      <c r="W62" s="408"/>
      <c r="X62" s="408">
        <v>1408</v>
      </c>
    </row>
    <row r="63" spans="1:29" x14ac:dyDescent="0.25">
      <c r="A63" t="str">
        <f t="shared" si="2"/>
        <v>Break bulk10000</v>
      </c>
      <c r="B63" s="408" t="s">
        <v>95</v>
      </c>
      <c r="C63" s="408" t="s">
        <v>1410</v>
      </c>
      <c r="D63" s="408">
        <v>1000</v>
      </c>
      <c r="E63" s="408">
        <v>0</v>
      </c>
      <c r="F63" s="408"/>
      <c r="G63" s="410">
        <v>559.80865396003162</v>
      </c>
      <c r="H63" s="410">
        <v>199.21032857142856</v>
      </c>
      <c r="I63" s="410">
        <v>30.405228571428577</v>
      </c>
      <c r="J63" s="410">
        <v>53.103050000000003</v>
      </c>
      <c r="K63" s="410">
        <v>36.415035714285722</v>
      </c>
      <c r="L63" s="410">
        <v>69.485598302150407</v>
      </c>
      <c r="M63" s="427">
        <v>948.42789511932494</v>
      </c>
      <c r="N63" s="427">
        <f t="shared" si="3"/>
        <v>912.01285940503919</v>
      </c>
      <c r="O63" s="428">
        <f t="shared" si="4"/>
        <v>3.8395154657175308E-2</v>
      </c>
      <c r="Q63" t="str">
        <f t="shared" si="5"/>
        <v>Tørrbulkskip15000</v>
      </c>
      <c r="R63" s="408" t="s">
        <v>95</v>
      </c>
      <c r="S63" s="408" t="s">
        <v>1423</v>
      </c>
      <c r="T63" s="408">
        <v>15000</v>
      </c>
      <c r="U63" s="408"/>
      <c r="V63" s="408"/>
      <c r="W63" s="408"/>
      <c r="X63" s="408">
        <v>2075</v>
      </c>
    </row>
    <row r="64" spans="1:29" x14ac:dyDescent="0.25">
      <c r="A64" t="str">
        <f t="shared" si="2"/>
        <v>Break bulk25000</v>
      </c>
      <c r="B64" s="408" t="s">
        <v>95</v>
      </c>
      <c r="C64" s="408" t="s">
        <v>1410</v>
      </c>
      <c r="D64" s="408">
        <v>2500</v>
      </c>
      <c r="E64" s="408">
        <v>0</v>
      </c>
      <c r="F64" s="408"/>
      <c r="G64" s="410">
        <v>685.93838154979176</v>
      </c>
      <c r="H64" s="410">
        <v>358.57859142857131</v>
      </c>
      <c r="I64" s="410">
        <v>54.729411428571424</v>
      </c>
      <c r="J64" s="410">
        <v>95.585490000000007</v>
      </c>
      <c r="K64" s="410">
        <v>65.547064285714285</v>
      </c>
      <c r="L64" s="410">
        <v>125.07407694387069</v>
      </c>
      <c r="M64" s="427">
        <v>1385.4530156365195</v>
      </c>
      <c r="N64" s="427">
        <f t="shared" si="3"/>
        <v>1319.9059513508053</v>
      </c>
      <c r="O64" s="428">
        <f t="shared" si="4"/>
        <v>4.7310925412797168E-2</v>
      </c>
      <c r="Q64" t="str">
        <f t="shared" si="5"/>
        <v>Tørrbulkskip40000</v>
      </c>
      <c r="R64" s="408" t="s">
        <v>95</v>
      </c>
      <c r="S64" s="408" t="s">
        <v>1424</v>
      </c>
      <c r="T64" s="408">
        <v>40000</v>
      </c>
      <c r="U64" s="408"/>
      <c r="V64" s="408"/>
      <c r="W64" s="408"/>
      <c r="X64" s="408">
        <v>3491</v>
      </c>
    </row>
    <row r="65" spans="1:24" x14ac:dyDescent="0.25">
      <c r="A65" t="str">
        <f t="shared" si="2"/>
        <v>Break bulk50000</v>
      </c>
      <c r="B65" s="408" t="s">
        <v>95</v>
      </c>
      <c r="C65" s="408" t="s">
        <v>1410</v>
      </c>
      <c r="D65" s="408">
        <v>5000</v>
      </c>
      <c r="E65" s="408">
        <v>0</v>
      </c>
      <c r="F65" s="408"/>
      <c r="G65" s="410">
        <v>943.38125019190488</v>
      </c>
      <c r="H65" s="410">
        <v>496.57554395846063</v>
      </c>
      <c r="I65" s="410">
        <v>73.438009554062305</v>
      </c>
      <c r="J65" s="410">
        <v>120.88059075137448</v>
      </c>
      <c r="K65" s="410">
        <v>93.553959804520474</v>
      </c>
      <c r="L65" s="410">
        <v>174.43894761749044</v>
      </c>
      <c r="M65" s="427">
        <v>1902.2683018778132</v>
      </c>
      <c r="N65" s="427">
        <f t="shared" si="3"/>
        <v>1808.7143420732928</v>
      </c>
      <c r="O65" s="428">
        <f t="shared" si="4"/>
        <v>4.9180212755566194E-2</v>
      </c>
      <c r="Q65" t="str">
        <f t="shared" si="5"/>
        <v>Tørrbulkskip2500</v>
      </c>
      <c r="R65" s="408" t="s">
        <v>95</v>
      </c>
      <c r="S65" s="408" t="s">
        <v>1425</v>
      </c>
      <c r="T65" s="408">
        <v>2500</v>
      </c>
      <c r="U65" s="408"/>
      <c r="V65" s="408"/>
      <c r="W65" s="408"/>
      <c r="X65" s="408">
        <v>967</v>
      </c>
    </row>
    <row r="66" spans="1:24" x14ac:dyDescent="0.25">
      <c r="A66" t="str">
        <f t="shared" si="2"/>
        <v>Break bulk90000</v>
      </c>
      <c r="B66" s="408" t="s">
        <v>95</v>
      </c>
      <c r="C66" s="408" t="s">
        <v>1410</v>
      </c>
      <c r="D66" s="408">
        <v>9000</v>
      </c>
      <c r="E66" s="408">
        <v>0</v>
      </c>
      <c r="F66" s="408"/>
      <c r="G66" s="410">
        <v>1416.7996797753888</v>
      </c>
      <c r="H66" s="410">
        <v>487.80030045815511</v>
      </c>
      <c r="I66" s="410">
        <v>145.13930942272452</v>
      </c>
      <c r="J66" s="410">
        <v>220.52540204642639</v>
      </c>
      <c r="K66" s="410">
        <v>102.40365870494809</v>
      </c>
      <c r="L66" s="410">
        <v>198.89575953007781</v>
      </c>
      <c r="M66" s="427">
        <v>2571.5641099377203</v>
      </c>
      <c r="N66" s="427">
        <f t="shared" si="3"/>
        <v>2469.1604512327722</v>
      </c>
      <c r="O66" s="428">
        <f t="shared" si="4"/>
        <v>3.9821546081317861E-2</v>
      </c>
      <c r="Q66" t="str">
        <f t="shared" si="5"/>
        <v>Tørrbulkskip6200</v>
      </c>
      <c r="R66" s="408" t="s">
        <v>95</v>
      </c>
      <c r="S66" s="408" t="s">
        <v>1426</v>
      </c>
      <c r="T66" s="408">
        <v>6200</v>
      </c>
      <c r="U66" s="408"/>
      <c r="V66" s="408"/>
      <c r="W66" s="408"/>
      <c r="X66" s="408">
        <v>1427</v>
      </c>
    </row>
    <row r="67" spans="1:24" x14ac:dyDescent="0.25">
      <c r="A67" t="str">
        <f t="shared" si="2"/>
        <v>Break bulk170000</v>
      </c>
      <c r="B67" s="408" t="s">
        <v>95</v>
      </c>
      <c r="C67" s="408" t="s">
        <v>1410</v>
      </c>
      <c r="D67" s="408">
        <v>17000</v>
      </c>
      <c r="E67" s="408">
        <v>0</v>
      </c>
      <c r="F67" s="408"/>
      <c r="G67" s="410">
        <v>1879.1930712003409</v>
      </c>
      <c r="H67" s="410">
        <v>531.16032716554673</v>
      </c>
      <c r="I67" s="410">
        <v>158.04058137141112</v>
      </c>
      <c r="J67" s="410">
        <v>240.12766000610873</v>
      </c>
      <c r="K67" s="410">
        <v>111.50620614538789</v>
      </c>
      <c r="L67" s="410">
        <v>216.57538259941802</v>
      </c>
      <c r="M67" s="427">
        <v>3136.6032284882131</v>
      </c>
      <c r="N67" s="427">
        <f t="shared" si="3"/>
        <v>3025.0970223428253</v>
      </c>
      <c r="O67" s="428">
        <f t="shared" si="4"/>
        <v>3.5549987684968337E-2</v>
      </c>
      <c r="Q67" t="str">
        <f t="shared" si="5"/>
        <v>Tørrbulkskip26000</v>
      </c>
      <c r="R67" s="408" t="s">
        <v>95</v>
      </c>
      <c r="S67" s="408" t="s">
        <v>1427</v>
      </c>
      <c r="T67" s="408">
        <v>26000</v>
      </c>
      <c r="U67" s="408"/>
      <c r="V67" s="408"/>
      <c r="W67" s="408"/>
      <c r="X67" s="408">
        <v>2474</v>
      </c>
    </row>
    <row r="68" spans="1:24" x14ac:dyDescent="0.25">
      <c r="A68" t="str">
        <f t="shared" si="2"/>
        <v>Break bulk400000</v>
      </c>
      <c r="B68" s="408" t="s">
        <v>95</v>
      </c>
      <c r="C68" s="408" t="s">
        <v>1410</v>
      </c>
      <c r="D68" s="408">
        <v>40000</v>
      </c>
      <c r="E68" s="408">
        <v>0</v>
      </c>
      <c r="F68" s="408"/>
      <c r="G68" s="410">
        <v>3055.7456508047576</v>
      </c>
      <c r="H68" s="410">
        <v>600.90400545749856</v>
      </c>
      <c r="I68" s="410">
        <v>203.65683021115319</v>
      </c>
      <c r="J68" s="410">
        <v>263.77648606388738</v>
      </c>
      <c r="K68" s="410">
        <v>145.25259917704383</v>
      </c>
      <c r="L68" s="410">
        <v>178.0152741333859</v>
      </c>
      <c r="M68" s="427">
        <v>4447.3508458477263</v>
      </c>
      <c r="N68" s="427">
        <f t="shared" si="3"/>
        <v>4302.0982466706828</v>
      </c>
      <c r="O68" s="428">
        <f t="shared" si="4"/>
        <v>3.2660476812316049E-2</v>
      </c>
      <c r="Q68" t="str">
        <f t="shared" si="5"/>
        <v>Tørrbulkskip40000</v>
      </c>
      <c r="R68" s="408" t="s">
        <v>95</v>
      </c>
      <c r="S68" s="408" t="s">
        <v>1428</v>
      </c>
      <c r="T68" s="408">
        <v>40000</v>
      </c>
      <c r="U68" s="408"/>
      <c r="V68" s="408"/>
      <c r="W68" s="408"/>
      <c r="X68" s="408">
        <v>2686</v>
      </c>
    </row>
    <row r="69" spans="1:24" x14ac:dyDescent="0.25">
      <c r="A69" t="str">
        <f t="shared" si="2"/>
        <v>Dry bulk10000</v>
      </c>
      <c r="B69" s="408" t="s">
        <v>95</v>
      </c>
      <c r="C69" s="408" t="s">
        <v>1411</v>
      </c>
      <c r="D69" s="408">
        <v>1000</v>
      </c>
      <c r="E69" s="408">
        <v>0</v>
      </c>
      <c r="F69" s="408"/>
      <c r="G69" s="410">
        <v>533.15109900955383</v>
      </c>
      <c r="H69" s="410">
        <v>199.21032857142856</v>
      </c>
      <c r="I69" s="410">
        <v>30.405228571428577</v>
      </c>
      <c r="J69" s="410">
        <v>53.103050000000003</v>
      </c>
      <c r="K69" s="410">
        <v>36.415035714285722</v>
      </c>
      <c r="L69" s="410">
        <v>69.485598302150407</v>
      </c>
      <c r="M69" s="427">
        <v>921.77034016884716</v>
      </c>
      <c r="N69" s="427">
        <f t="shared" si="3"/>
        <v>885.35530445456141</v>
      </c>
      <c r="O69" s="428">
        <f t="shared" si="4"/>
        <v>3.9505540726788108E-2</v>
      </c>
      <c r="Q69" t="str">
        <f t="shared" si="5"/>
        <v>Tørrbulkskip60000</v>
      </c>
      <c r="R69" s="408" t="s">
        <v>95</v>
      </c>
      <c r="S69" s="408" t="s">
        <v>1429</v>
      </c>
      <c r="T69" s="408">
        <v>60000</v>
      </c>
      <c r="U69" s="408"/>
      <c r="V69" s="408"/>
      <c r="W69" s="408"/>
      <c r="X69" s="408">
        <v>3744</v>
      </c>
    </row>
    <row r="70" spans="1:24" x14ac:dyDescent="0.25">
      <c r="A70" t="str">
        <f t="shared" si="2"/>
        <v>Dry bulk25000</v>
      </c>
      <c r="B70" s="408" t="s">
        <v>95</v>
      </c>
      <c r="C70" s="408" t="s">
        <v>1411</v>
      </c>
      <c r="D70" s="408">
        <v>2500</v>
      </c>
      <c r="E70" s="408">
        <v>0</v>
      </c>
      <c r="F70" s="408"/>
      <c r="G70" s="410">
        <v>653.27464909503988</v>
      </c>
      <c r="H70" s="410">
        <v>252.33308285714284</v>
      </c>
      <c r="I70" s="410">
        <v>38.513289523809519</v>
      </c>
      <c r="J70" s="410">
        <v>67.263863333333333</v>
      </c>
      <c r="K70" s="410">
        <v>46.1257119047619</v>
      </c>
      <c r="L70" s="410">
        <v>88.015091182723822</v>
      </c>
      <c r="M70" s="427">
        <v>1145.5256878968112</v>
      </c>
      <c r="N70" s="427">
        <f t="shared" si="3"/>
        <v>1099.3999759920493</v>
      </c>
      <c r="O70" s="428">
        <f t="shared" si="4"/>
        <v>4.0265977788284134E-2</v>
      </c>
      <c r="Q70" t="str">
        <f t="shared" si="5"/>
        <v>Tørrbulkskip80000</v>
      </c>
      <c r="R70" s="408" t="s">
        <v>95</v>
      </c>
      <c r="S70" s="408" t="s">
        <v>1430</v>
      </c>
      <c r="T70" s="408">
        <v>80000</v>
      </c>
      <c r="U70" s="408"/>
      <c r="V70" s="408"/>
      <c r="W70" s="408"/>
      <c r="X70" s="408">
        <v>3957</v>
      </c>
    </row>
    <row r="71" spans="1:24" x14ac:dyDescent="0.25">
      <c r="A71" t="str">
        <f t="shared" si="2"/>
        <v>Dry bulk50000</v>
      </c>
      <c r="B71" s="408" t="s">
        <v>95</v>
      </c>
      <c r="C71" s="408" t="s">
        <v>1411</v>
      </c>
      <c r="D71" s="408">
        <v>5000</v>
      </c>
      <c r="E71" s="408">
        <v>0</v>
      </c>
      <c r="F71" s="408"/>
      <c r="G71" s="410">
        <v>898.45833351609997</v>
      </c>
      <c r="H71" s="410">
        <v>332.0172142857142</v>
      </c>
      <c r="I71" s="410">
        <v>50.675380952380948</v>
      </c>
      <c r="J71" s="410">
        <v>88.505083333333332</v>
      </c>
      <c r="K71" s="410">
        <v>60.691726190476189</v>
      </c>
      <c r="L71" s="410">
        <v>115.80933050358399</v>
      </c>
      <c r="M71" s="427">
        <v>1546.1570687815886</v>
      </c>
      <c r="N71" s="427">
        <f t="shared" si="3"/>
        <v>1485.4653425911124</v>
      </c>
      <c r="O71" s="428">
        <f t="shared" si="4"/>
        <v>3.9253273432499861E-2</v>
      </c>
      <c r="Q71" t="str">
        <f t="shared" si="5"/>
        <v>Containerskip9000</v>
      </c>
      <c r="R71" s="408" t="s">
        <v>35</v>
      </c>
      <c r="S71" s="408" t="s">
        <v>1416</v>
      </c>
      <c r="T71" s="409">
        <v>9000</v>
      </c>
      <c r="U71" s="409"/>
      <c r="V71" s="409"/>
      <c r="W71" s="408"/>
      <c r="X71" s="409">
        <v>2844</v>
      </c>
    </row>
    <row r="72" spans="1:24" x14ac:dyDescent="0.25">
      <c r="A72" t="str">
        <f t="shared" si="2"/>
        <v>Dry bulk90000</v>
      </c>
      <c r="B72" s="408" t="s">
        <v>95</v>
      </c>
      <c r="C72" s="408" t="s">
        <v>1411</v>
      </c>
      <c r="D72" s="408">
        <v>9000</v>
      </c>
      <c r="E72" s="408">
        <v>0</v>
      </c>
      <c r="F72" s="408"/>
      <c r="G72" s="410">
        <v>1072.8843103525592</v>
      </c>
      <c r="H72" s="410">
        <v>455.59287990430613</v>
      </c>
      <c r="I72" s="410">
        <v>139.90098349282292</v>
      </c>
      <c r="J72" s="410">
        <v>225.54326052631575</v>
      </c>
      <c r="K72" s="410">
        <v>92.798804066985625</v>
      </c>
      <c r="L72" s="410">
        <v>193.15638596243207</v>
      </c>
      <c r="M72" s="427">
        <v>2179.8766243054215</v>
      </c>
      <c r="N72" s="427">
        <f t="shared" si="3"/>
        <v>2087.0778202384358</v>
      </c>
      <c r="O72" s="428">
        <f t="shared" si="4"/>
        <v>4.2570668005834637E-2</v>
      </c>
      <c r="Q72" t="str">
        <f t="shared" si="5"/>
        <v>Containerskip12000</v>
      </c>
      <c r="R72" s="408" t="s">
        <v>35</v>
      </c>
      <c r="S72" s="408" t="s">
        <v>1417</v>
      </c>
      <c r="T72" s="409">
        <v>12000</v>
      </c>
      <c r="U72" s="409"/>
      <c r="V72" s="409"/>
      <c r="W72" s="408"/>
      <c r="X72" s="409">
        <v>3382</v>
      </c>
    </row>
    <row r="73" spans="1:24" x14ac:dyDescent="0.25">
      <c r="A73" t="str">
        <f t="shared" si="2"/>
        <v>Dry bulk170000</v>
      </c>
      <c r="B73" s="408" t="s">
        <v>95</v>
      </c>
      <c r="C73" s="408" t="s">
        <v>1411</v>
      </c>
      <c r="D73" s="408">
        <v>17000</v>
      </c>
      <c r="E73" s="408">
        <v>0</v>
      </c>
      <c r="F73" s="408"/>
      <c r="G73" s="410">
        <v>1550.087454527777</v>
      </c>
      <c r="H73" s="410">
        <v>607.45717320574147</v>
      </c>
      <c r="I73" s="410">
        <v>163.2178140749601</v>
      </c>
      <c r="J73" s="410">
        <v>213.01307938596489</v>
      </c>
      <c r="K73" s="410">
        <v>108.26527141148323</v>
      </c>
      <c r="L73" s="410">
        <v>195.30256802868138</v>
      </c>
      <c r="M73" s="427">
        <v>2837.3433606346084</v>
      </c>
      <c r="N73" s="427">
        <f t="shared" si="3"/>
        <v>2729.0780892231251</v>
      </c>
      <c r="O73" s="428">
        <f t="shared" si="4"/>
        <v>3.815726813806148E-2</v>
      </c>
      <c r="Q73" t="str">
        <f t="shared" si="5"/>
        <v>Containerskip21000</v>
      </c>
      <c r="R73" s="408" t="s">
        <v>35</v>
      </c>
      <c r="S73" s="408" t="s">
        <v>1418</v>
      </c>
      <c r="T73" s="408">
        <v>21000</v>
      </c>
      <c r="U73" s="408"/>
      <c r="V73" s="408"/>
      <c r="W73" s="408"/>
      <c r="X73" s="408">
        <v>3792</v>
      </c>
    </row>
    <row r="74" spans="1:24" x14ac:dyDescent="0.25">
      <c r="A74" t="str">
        <f t="shared" si="2"/>
        <v>Dry bulk450000</v>
      </c>
      <c r="B74" s="408" t="s">
        <v>95</v>
      </c>
      <c r="C74" s="408" t="s">
        <v>1411</v>
      </c>
      <c r="D74" s="408">
        <v>45000</v>
      </c>
      <c r="E74" s="408">
        <v>0</v>
      </c>
      <c r="F74" s="408"/>
      <c r="G74" s="410">
        <v>2254.3734742070642</v>
      </c>
      <c r="H74" s="410">
        <v>686.78788690199724</v>
      </c>
      <c r="I74" s="410">
        <v>195.66336047375759</v>
      </c>
      <c r="J74" s="410">
        <v>208.60513506734793</v>
      </c>
      <c r="K74" s="410">
        <v>160.25803999071064</v>
      </c>
      <c r="L74" s="410">
        <v>302.05873719745773</v>
      </c>
      <c r="M74" s="427">
        <v>3807.7466338383356</v>
      </c>
      <c r="N74" s="427">
        <f t="shared" si="3"/>
        <v>3647.488593847625</v>
      </c>
      <c r="O74" s="428">
        <f t="shared" si="4"/>
        <v>4.2087369618173671E-2</v>
      </c>
      <c r="Q74" t="str">
        <f t="shared" si="5"/>
        <v>roro/stykkgods10070</v>
      </c>
      <c r="R74" s="408" t="s">
        <v>1447</v>
      </c>
      <c r="S74" s="408" t="s">
        <v>1431</v>
      </c>
      <c r="T74" s="408">
        <v>10070</v>
      </c>
      <c r="U74" s="408"/>
      <c r="V74" s="408"/>
      <c r="W74" s="408"/>
      <c r="X74" s="408">
        <v>4338</v>
      </c>
    </row>
    <row r="75" spans="1:24" x14ac:dyDescent="0.25">
      <c r="A75" t="str">
        <f t="shared" si="2"/>
        <v>Dry bulk560000</v>
      </c>
      <c r="B75" s="408" t="s">
        <v>95</v>
      </c>
      <c r="C75" s="408" t="s">
        <v>1411</v>
      </c>
      <c r="D75" s="408">
        <v>56000</v>
      </c>
      <c r="E75" s="408">
        <v>0</v>
      </c>
      <c r="F75" s="408"/>
      <c r="G75" s="410">
        <v>2402.4710017097182</v>
      </c>
      <c r="H75" s="410">
        <v>698.23435168369724</v>
      </c>
      <c r="I75" s="410">
        <v>214.22629467255001</v>
      </c>
      <c r="J75" s="410">
        <v>227.23059355550396</v>
      </c>
      <c r="K75" s="410">
        <v>148.11727938535381</v>
      </c>
      <c r="L75" s="410">
        <v>289.02875245560659</v>
      </c>
      <c r="M75" s="427">
        <v>3979.30827346243</v>
      </c>
      <c r="N75" s="427">
        <f t="shared" si="3"/>
        <v>3831.1909940770761</v>
      </c>
      <c r="O75" s="428">
        <f t="shared" si="4"/>
        <v>3.7221866014536163E-2</v>
      </c>
      <c r="Q75" t="str">
        <f t="shared" si="5"/>
        <v>roro/stykkgods15990</v>
      </c>
      <c r="R75" s="408" t="s">
        <v>1447</v>
      </c>
      <c r="S75" s="408" t="s">
        <v>1432</v>
      </c>
      <c r="T75" s="408">
        <v>15990</v>
      </c>
      <c r="U75" s="408"/>
      <c r="V75" s="408"/>
      <c r="W75" s="408"/>
      <c r="X75" s="408">
        <v>5207</v>
      </c>
    </row>
    <row r="76" spans="1:24" x14ac:dyDescent="0.25">
      <c r="A76" t="str">
        <f t="shared" si="2"/>
        <v>Dry bulk760000</v>
      </c>
      <c r="B76" s="408" t="s">
        <v>95</v>
      </c>
      <c r="C76" s="408" t="s">
        <v>1411</v>
      </c>
      <c r="D76" s="408">
        <v>76000</v>
      </c>
      <c r="E76" s="408">
        <v>0</v>
      </c>
      <c r="F76" s="408"/>
      <c r="G76" s="410">
        <v>2780.9424608831664</v>
      </c>
      <c r="H76" s="410">
        <v>809.86676414695819</v>
      </c>
      <c r="I76" s="410">
        <v>234.28611598393579</v>
      </c>
      <c r="J76" s="410">
        <v>210.58278021121524</v>
      </c>
      <c r="K76" s="410">
        <v>159.97657712330806</v>
      </c>
      <c r="L76" s="410">
        <v>346.5648825874124</v>
      </c>
      <c r="M76" s="427">
        <v>4542.2195809359964</v>
      </c>
      <c r="N76" s="427">
        <f t="shared" si="3"/>
        <v>4382.2430038126886</v>
      </c>
      <c r="O76" s="428">
        <f t="shared" si="4"/>
        <v>3.5219912704075471E-2</v>
      </c>
      <c r="Q76" t="str">
        <f t="shared" si="5"/>
        <v>roro/stykkgods1250</v>
      </c>
      <c r="R76" s="408" t="s">
        <v>1447</v>
      </c>
      <c r="S76" s="408" t="s">
        <v>1433</v>
      </c>
      <c r="T76" s="408">
        <v>1250</v>
      </c>
      <c r="U76" s="408"/>
      <c r="V76" s="408"/>
      <c r="W76" s="408"/>
      <c r="X76" s="408">
        <v>750</v>
      </c>
    </row>
    <row r="77" spans="1:24" x14ac:dyDescent="0.25">
      <c r="A77" t="str">
        <f t="shared" si="2"/>
        <v>Containerskip85006500</v>
      </c>
      <c r="B77" s="408" t="s">
        <v>35</v>
      </c>
      <c r="C77" s="408" t="s">
        <v>35</v>
      </c>
      <c r="D77" s="408">
        <v>8500</v>
      </c>
      <c r="E77" s="408">
        <v>6500</v>
      </c>
      <c r="F77" s="408"/>
      <c r="G77" s="410">
        <v>1378.9525338580438</v>
      </c>
      <c r="H77" s="410">
        <v>639.19708158567778</v>
      </c>
      <c r="I77" s="410">
        <v>141.35957723785162</v>
      </c>
      <c r="J77" s="410">
        <v>152.99129462915602</v>
      </c>
      <c r="K77" s="410">
        <v>118.02772058823527</v>
      </c>
      <c r="L77" s="410">
        <v>144.99957768962292</v>
      </c>
      <c r="M77" s="427">
        <v>2575.5277855885874</v>
      </c>
      <c r="N77" s="427">
        <f t="shared" si="3"/>
        <v>2457.5000650003522</v>
      </c>
      <c r="O77" s="428">
        <f t="shared" si="4"/>
        <v>4.5826615130561403E-2</v>
      </c>
      <c r="Q77" t="str">
        <f t="shared" si="5"/>
        <v>roro/stykkgods2530</v>
      </c>
      <c r="R77" s="408" t="s">
        <v>1447</v>
      </c>
      <c r="S77" s="408" t="s">
        <v>1434</v>
      </c>
      <c r="T77" s="408">
        <v>2530</v>
      </c>
      <c r="U77" s="408"/>
      <c r="V77" s="408"/>
      <c r="W77" s="408"/>
      <c r="X77" s="408">
        <v>896</v>
      </c>
    </row>
    <row r="78" spans="1:24" x14ac:dyDescent="0.25">
      <c r="A78" t="str">
        <f t="shared" si="2"/>
        <v>Containerskip1420012500</v>
      </c>
      <c r="B78" s="408" t="s">
        <v>35</v>
      </c>
      <c r="C78" s="408" t="s">
        <v>35</v>
      </c>
      <c r="D78" s="408">
        <v>14200</v>
      </c>
      <c r="E78" s="408">
        <v>12500</v>
      </c>
      <c r="F78" s="408"/>
      <c r="G78" s="410">
        <v>1454.6468256927335</v>
      </c>
      <c r="H78" s="410">
        <v>634.3229935064935</v>
      </c>
      <c r="I78" s="410">
        <v>183.76440909090911</v>
      </c>
      <c r="J78" s="410">
        <v>180.73728219696969</v>
      </c>
      <c r="K78" s="410">
        <v>143.26704761904762</v>
      </c>
      <c r="L78" s="410">
        <v>191.29375376628644</v>
      </c>
      <c r="M78" s="427">
        <v>2788.03231187244</v>
      </c>
      <c r="N78" s="427">
        <f t="shared" si="3"/>
        <v>2644.7652642533922</v>
      </c>
      <c r="O78" s="428">
        <f t="shared" si="4"/>
        <v>5.138643731242469E-2</v>
      </c>
      <c r="Q78" t="str">
        <f t="shared" si="5"/>
        <v>roro/stykkgods5000</v>
      </c>
      <c r="R78" s="408" t="s">
        <v>1447</v>
      </c>
      <c r="S78" s="408" t="s">
        <v>1435</v>
      </c>
      <c r="T78" s="408">
        <v>5000</v>
      </c>
      <c r="U78" s="408"/>
      <c r="V78" s="408"/>
      <c r="W78" s="408"/>
      <c r="X78" s="408">
        <v>1246</v>
      </c>
    </row>
    <row r="79" spans="1:24" x14ac:dyDescent="0.25">
      <c r="A79" t="str">
        <f t="shared" si="2"/>
        <v>Containerskip2300016800</v>
      </c>
      <c r="B79" s="408" t="s">
        <v>35</v>
      </c>
      <c r="C79" s="408" t="s">
        <v>35</v>
      </c>
      <c r="D79" s="408">
        <v>23000</v>
      </c>
      <c r="E79" s="408">
        <v>16800</v>
      </c>
      <c r="F79" s="408"/>
      <c r="G79" s="410">
        <v>1783.7524423652974</v>
      </c>
      <c r="H79" s="410">
        <v>692.32810674486791</v>
      </c>
      <c r="I79" s="410">
        <v>200.74930943304003</v>
      </c>
      <c r="J79" s="410">
        <v>205.27157595307915</v>
      </c>
      <c r="K79" s="410">
        <v>153.40595403225808</v>
      </c>
      <c r="L79" s="410">
        <v>208.58299389506098</v>
      </c>
      <c r="M79" s="427">
        <v>3244.0903824236043</v>
      </c>
      <c r="N79" s="427">
        <f t="shared" si="3"/>
        <v>3090.684428391346</v>
      </c>
      <c r="O79" s="428">
        <f t="shared" si="4"/>
        <v>4.7287817523028172E-2</v>
      </c>
      <c r="Q79" t="str">
        <f t="shared" si="5"/>
        <v>Oljetankere2500</v>
      </c>
      <c r="R79" s="408" t="s">
        <v>101</v>
      </c>
      <c r="S79" s="408" t="s">
        <v>1436</v>
      </c>
      <c r="T79" s="409">
        <v>2500</v>
      </c>
      <c r="U79" s="409"/>
      <c r="V79" s="409"/>
      <c r="W79" s="408"/>
      <c r="X79" s="409">
        <v>2582</v>
      </c>
    </row>
    <row r="80" spans="1:24" x14ac:dyDescent="0.25">
      <c r="A80" t="str">
        <f t="shared" si="2"/>
        <v>Containerskip3420026400</v>
      </c>
      <c r="B80" s="408" t="s">
        <v>35</v>
      </c>
      <c r="C80" s="408" t="s">
        <v>35</v>
      </c>
      <c r="D80" s="408">
        <v>34200</v>
      </c>
      <c r="E80" s="408">
        <v>26400</v>
      </c>
      <c r="F80" s="408"/>
      <c r="G80" s="410">
        <v>2069.1133333333332</v>
      </c>
      <c r="H80" s="410">
        <v>725.15582147477357</v>
      </c>
      <c r="I80" s="410">
        <v>242.579581716257</v>
      </c>
      <c r="J80" s="410">
        <v>307.58316084519191</v>
      </c>
      <c r="K80" s="410">
        <v>160.35651142733934</v>
      </c>
      <c r="L80" s="410">
        <v>228.15825786977143</v>
      </c>
      <c r="M80" s="427">
        <v>3732.9466666666658</v>
      </c>
      <c r="N80" s="427">
        <f t="shared" si="3"/>
        <v>3572.5901552393266</v>
      </c>
      <c r="O80" s="428">
        <f t="shared" si="4"/>
        <v>4.295708611624223E-2</v>
      </c>
      <c r="Q80" t="str">
        <f t="shared" si="5"/>
        <v>Oljetankere6500</v>
      </c>
      <c r="R80" s="408" t="s">
        <v>101</v>
      </c>
      <c r="S80" s="408" t="s">
        <v>1437</v>
      </c>
      <c r="T80" s="409">
        <v>6500</v>
      </c>
      <c r="U80" s="409"/>
      <c r="V80" s="409"/>
      <c r="W80" s="408"/>
      <c r="X80" s="409">
        <v>4682</v>
      </c>
    </row>
    <row r="81" spans="1:24" x14ac:dyDescent="0.25">
      <c r="A81" t="str">
        <f t="shared" si="2"/>
        <v>Containerskip5030040500</v>
      </c>
      <c r="B81" s="408" t="s">
        <v>35</v>
      </c>
      <c r="C81" s="408" t="s">
        <v>35</v>
      </c>
      <c r="D81" s="408">
        <v>50300</v>
      </c>
      <c r="E81" s="408">
        <v>40500</v>
      </c>
      <c r="F81" s="408"/>
      <c r="G81" s="410">
        <v>3032.3983333333331</v>
      </c>
      <c r="H81" s="410">
        <v>865.85769728331184</v>
      </c>
      <c r="I81" s="410">
        <v>289.64726175075464</v>
      </c>
      <c r="J81" s="410">
        <v>367.26347563605003</v>
      </c>
      <c r="K81" s="410">
        <v>191.47046140577834</v>
      </c>
      <c r="L81" s="410">
        <v>272.4277705907719</v>
      </c>
      <c r="M81" s="427">
        <v>5019.0649999999996</v>
      </c>
      <c r="N81" s="427">
        <f t="shared" si="3"/>
        <v>4827.5945385942214</v>
      </c>
      <c r="O81" s="428">
        <f t="shared" si="4"/>
        <v>3.8148631549059106E-2</v>
      </c>
      <c r="Q81" t="str">
        <f t="shared" si="5"/>
        <v>Oljetankere40000</v>
      </c>
      <c r="R81" s="408" t="s">
        <v>101</v>
      </c>
      <c r="S81" s="408" t="s">
        <v>1438</v>
      </c>
      <c r="T81" s="409">
        <v>40000</v>
      </c>
      <c r="U81" s="409"/>
      <c r="V81" s="409"/>
      <c r="W81" s="408"/>
      <c r="X81" s="409">
        <v>6068</v>
      </c>
    </row>
    <row r="82" spans="1:24" x14ac:dyDescent="0.25">
      <c r="A82" t="str">
        <f t="shared" si="2"/>
        <v>RoRo lasteskip35005000</v>
      </c>
      <c r="B82" s="408" t="s">
        <v>1447</v>
      </c>
      <c r="C82" s="408" t="s">
        <v>96</v>
      </c>
      <c r="D82" s="408">
        <v>3500</v>
      </c>
      <c r="E82" s="408">
        <v>5000</v>
      </c>
      <c r="F82" s="408"/>
      <c r="G82" s="410">
        <v>926.00711886362478</v>
      </c>
      <c r="H82" s="410">
        <v>461.31220876048462</v>
      </c>
      <c r="I82" s="410">
        <v>105.24547996272133</v>
      </c>
      <c r="J82" s="410">
        <v>149.30493942218078</v>
      </c>
      <c r="K82" s="410">
        <v>69.749301025163092</v>
      </c>
      <c r="L82" s="410">
        <v>103.58807082945013</v>
      </c>
      <c r="M82" s="427">
        <v>1815.2071188636246</v>
      </c>
      <c r="N82" s="427">
        <f t="shared" si="3"/>
        <v>1745.4578178384616</v>
      </c>
      <c r="O82" s="428">
        <f t="shared" si="4"/>
        <v>3.8424982086247159E-2</v>
      </c>
      <c r="Q82" t="str">
        <f t="shared" si="5"/>
        <v>Oljetankere73000</v>
      </c>
      <c r="R82" s="408" t="s">
        <v>101</v>
      </c>
      <c r="S82" s="408" t="s">
        <v>1439</v>
      </c>
      <c r="T82" s="409">
        <v>73000</v>
      </c>
      <c r="U82" s="409"/>
      <c r="V82" s="409"/>
      <c r="W82" s="408"/>
      <c r="X82" s="409">
        <v>5869</v>
      </c>
    </row>
    <row r="83" spans="1:24" x14ac:dyDescent="0.25">
      <c r="A83" t="str">
        <f t="shared" si="2"/>
        <v>RoRo lasteskip800010000</v>
      </c>
      <c r="B83" s="408" t="s">
        <v>1447</v>
      </c>
      <c r="C83" s="408" t="s">
        <v>96</v>
      </c>
      <c r="D83" s="408">
        <v>8000</v>
      </c>
      <c r="E83" s="408">
        <v>10000</v>
      </c>
      <c r="F83" s="408"/>
      <c r="G83" s="410">
        <v>2961.9505500530772</v>
      </c>
      <c r="H83" s="410">
        <v>781.78186619090104</v>
      </c>
      <c r="I83" s="410">
        <v>220.27564531668153</v>
      </c>
      <c r="J83" s="410">
        <v>200.48525530776092</v>
      </c>
      <c r="K83" s="410">
        <v>169.52435789473682</v>
      </c>
      <c r="L83" s="410">
        <v>233.94124915404134</v>
      </c>
      <c r="M83" s="427">
        <v>4567.9589239171992</v>
      </c>
      <c r="N83" s="427">
        <f t="shared" si="3"/>
        <v>4398.4345660224626</v>
      </c>
      <c r="O83" s="428">
        <f t="shared" si="4"/>
        <v>3.7111620467323123E-2</v>
      </c>
      <c r="Q83" t="str">
        <f t="shared" si="5"/>
        <v>Oljetankere110000</v>
      </c>
      <c r="R83" s="408" t="s">
        <v>101</v>
      </c>
      <c r="S83" s="408" t="s">
        <v>1440</v>
      </c>
      <c r="T83" s="409">
        <v>110000</v>
      </c>
      <c r="U83" s="409"/>
      <c r="V83" s="409"/>
      <c r="W83" s="408"/>
      <c r="X83" s="409">
        <v>6846</v>
      </c>
    </row>
    <row r="84" spans="1:24" x14ac:dyDescent="0.25">
      <c r="A84" t="str">
        <f t="shared" si="2"/>
        <v>RoRo lasteskip1500024000</v>
      </c>
      <c r="B84" s="408" t="s">
        <v>1447</v>
      </c>
      <c r="C84" s="408" t="s">
        <v>96</v>
      </c>
      <c r="D84" s="408">
        <v>15000</v>
      </c>
      <c r="E84" s="408">
        <v>24000</v>
      </c>
      <c r="F84" s="408"/>
      <c r="G84" s="410">
        <v>3504.9748175628079</v>
      </c>
      <c r="H84" s="410">
        <v>895.79172167707407</v>
      </c>
      <c r="I84" s="410">
        <v>207.68846558429968</v>
      </c>
      <c r="J84" s="410">
        <v>267.79101958965208</v>
      </c>
      <c r="K84" s="410">
        <v>152.57192210526313</v>
      </c>
      <c r="L84" s="410">
        <v>237.54034529487271</v>
      </c>
      <c r="M84" s="427">
        <v>5266.35829181397</v>
      </c>
      <c r="N84" s="427">
        <f t="shared" si="3"/>
        <v>5113.7863697087068</v>
      </c>
      <c r="O84" s="428">
        <f t="shared" si="4"/>
        <v>2.8971048616730274E-2</v>
      </c>
      <c r="Q84" t="str">
        <f t="shared" si="5"/>
        <v>Oljetankere160000</v>
      </c>
      <c r="R84" s="408" t="s">
        <v>101</v>
      </c>
      <c r="S84" s="408" t="s">
        <v>1441</v>
      </c>
      <c r="T84" s="409">
        <v>160000</v>
      </c>
      <c r="U84" s="409"/>
      <c r="V84" s="409"/>
      <c r="W84" s="408"/>
      <c r="X84" s="409">
        <v>4819</v>
      </c>
    </row>
    <row r="85" spans="1:24" x14ac:dyDescent="0.25">
      <c r="A85" t="str">
        <f t="shared" si="2"/>
        <v>Stykkgodsskip1250500</v>
      </c>
      <c r="B85" s="408" t="s">
        <v>1447</v>
      </c>
      <c r="C85" s="410" t="s">
        <v>32</v>
      </c>
      <c r="D85" s="410">
        <v>1250</v>
      </c>
      <c r="E85" s="410">
        <v>500</v>
      </c>
      <c r="F85" s="410"/>
      <c r="G85" s="410">
        <v>511.85129957387994</v>
      </c>
      <c r="H85" s="410">
        <v>199.21032857142856</v>
      </c>
      <c r="I85" s="410">
        <v>30.405228571428577</v>
      </c>
      <c r="J85" s="410">
        <v>53.103050000000003</v>
      </c>
      <c r="K85" s="410">
        <v>36.415035714285722</v>
      </c>
      <c r="L85" s="410">
        <v>69.485598302150407</v>
      </c>
      <c r="M85" s="410">
        <v>51.278015801980821</v>
      </c>
      <c r="N85" s="427">
        <f t="shared" si="3"/>
        <v>14.862980087695099</v>
      </c>
      <c r="O85" s="428">
        <f t="shared" si="4"/>
        <v>0.71014907938148109</v>
      </c>
      <c r="Q85" t="str">
        <f>R85&amp;T85&amp;U85&amp;V85</f>
        <v>Kjemikalie-/produkttankskip8000</v>
      </c>
      <c r="R85" s="408" t="s">
        <v>21</v>
      </c>
      <c r="S85" s="408" t="s">
        <v>21</v>
      </c>
      <c r="T85" s="408">
        <v>8000</v>
      </c>
      <c r="U85" s="408"/>
      <c r="V85" s="408"/>
      <c r="W85" s="408"/>
      <c r="X85" s="408">
        <v>2907</v>
      </c>
    </row>
    <row r="86" spans="1:24" x14ac:dyDescent="0.25">
      <c r="A86" t="str">
        <f t="shared" si="2"/>
        <v>Stykkgodsskip25301850</v>
      </c>
      <c r="B86" s="408" t="s">
        <v>1447</v>
      </c>
      <c r="C86" s="410" t="s">
        <v>32</v>
      </c>
      <c r="D86" s="410">
        <v>2530</v>
      </c>
      <c r="E86" s="410">
        <v>1850</v>
      </c>
      <c r="F86" s="410"/>
      <c r="G86" s="410">
        <v>627.17582077416773</v>
      </c>
      <c r="H86" s="410">
        <v>358.57859142857131</v>
      </c>
      <c r="I86" s="410">
        <v>54.729411428571424</v>
      </c>
      <c r="J86" s="410">
        <v>95.585490000000007</v>
      </c>
      <c r="K86" s="410">
        <v>65.547064285714285</v>
      </c>
      <c r="L86" s="410">
        <v>125.07407694387069</v>
      </c>
      <c r="M86" s="410">
        <v>79.149871217719323</v>
      </c>
      <c r="N86" s="427">
        <f t="shared" si="3"/>
        <v>13.602806932005038</v>
      </c>
      <c r="O86" s="428">
        <f t="shared" si="4"/>
        <v>0.82813860941621131</v>
      </c>
      <c r="Q86" t="str">
        <f t="shared" si="5"/>
        <v>Kjemikalie-/produkttankskip44500</v>
      </c>
      <c r="R86" s="408" t="s">
        <v>21</v>
      </c>
      <c r="S86" s="408" t="s">
        <v>21</v>
      </c>
      <c r="T86" s="408">
        <v>44500</v>
      </c>
      <c r="U86" s="408"/>
      <c r="V86" s="408"/>
      <c r="W86" s="408"/>
      <c r="X86" s="408">
        <v>6003</v>
      </c>
    </row>
    <row r="87" spans="1:24" x14ac:dyDescent="0.25">
      <c r="A87" t="str">
        <f t="shared" si="2"/>
        <v>Stykkgodsskip44403200</v>
      </c>
      <c r="B87" s="408" t="s">
        <v>1447</v>
      </c>
      <c r="C87" s="410" t="s">
        <v>32</v>
      </c>
      <c r="D87" s="410">
        <v>4440</v>
      </c>
      <c r="E87" s="410">
        <v>3200</v>
      </c>
      <c r="F87" s="410"/>
      <c r="G87" s="410">
        <v>862.56422705968657</v>
      </c>
      <c r="H87" s="410">
        <v>510.28491857142848</v>
      </c>
      <c r="I87" s="410">
        <v>112.49934571428571</v>
      </c>
      <c r="J87" s="410">
        <v>121.63127166666666</v>
      </c>
      <c r="K87" s="410">
        <v>89.823754761904766</v>
      </c>
      <c r="L87" s="410">
        <v>117.83599378739672</v>
      </c>
      <c r="M87" s="410">
        <v>100.65637398048395</v>
      </c>
      <c r="N87" s="427">
        <f t="shared" si="3"/>
        <v>10.832619218579183</v>
      </c>
      <c r="O87" s="428">
        <f t="shared" si="4"/>
        <v>0.89238019620417186</v>
      </c>
      <c r="Q87" t="str">
        <f t="shared" si="5"/>
        <v>Gasstankskip39005200</v>
      </c>
      <c r="R87" s="408" t="s">
        <v>24</v>
      </c>
      <c r="S87" s="408" t="s">
        <v>24</v>
      </c>
      <c r="T87" s="408">
        <v>3900</v>
      </c>
      <c r="U87" s="408"/>
      <c r="V87" s="408">
        <v>5200</v>
      </c>
      <c r="W87" s="408"/>
      <c r="X87" s="408">
        <v>9006</v>
      </c>
    </row>
    <row r="88" spans="1:24" x14ac:dyDescent="0.25">
      <c r="A88" t="str">
        <f t="shared" si="2"/>
        <v>Stykkgodsskip95006500</v>
      </c>
      <c r="B88" s="408" t="s">
        <v>1447</v>
      </c>
      <c r="C88" s="410" t="s">
        <v>32</v>
      </c>
      <c r="D88" s="410">
        <v>9500</v>
      </c>
      <c r="E88" s="410">
        <v>6500</v>
      </c>
      <c r="F88" s="410"/>
      <c r="G88" s="410">
        <v>749.22166666666669</v>
      </c>
      <c r="H88" s="410">
        <v>629.15979388526273</v>
      </c>
      <c r="I88" s="410">
        <v>82.698838886980411</v>
      </c>
      <c r="J88" s="410">
        <v>167.01922363448983</v>
      </c>
      <c r="K88" s="410">
        <v>110.26511851597388</v>
      </c>
      <c r="L88" s="410">
        <v>190.93702507729301</v>
      </c>
      <c r="M88" s="410">
        <v>181.33216328293736</v>
      </c>
      <c r="N88" s="427">
        <f t="shared" si="3"/>
        <v>71.067044766963477</v>
      </c>
      <c r="O88" s="428">
        <f t="shared" si="4"/>
        <v>0.60808362134810201</v>
      </c>
      <c r="Q88" t="str">
        <f t="shared" si="5"/>
        <v>Gasstankskip2030029000</v>
      </c>
      <c r="R88" s="408" t="s">
        <v>24</v>
      </c>
      <c r="S88" s="408" t="s">
        <v>24</v>
      </c>
      <c r="T88" s="408">
        <v>20300</v>
      </c>
      <c r="U88" s="408"/>
      <c r="V88" s="408">
        <v>29000</v>
      </c>
      <c r="W88" s="408"/>
      <c r="X88" s="408">
        <v>6271</v>
      </c>
    </row>
    <row r="89" spans="1:24" x14ac:dyDescent="0.25">
      <c r="A89" t="str">
        <f t="shared" si="2"/>
        <v>Kjøle/fryseskip35003100</v>
      </c>
      <c r="B89" s="408"/>
      <c r="C89" s="408" t="s">
        <v>97</v>
      </c>
      <c r="D89" s="408">
        <v>3500</v>
      </c>
      <c r="E89" s="408">
        <v>3100</v>
      </c>
      <c r="F89" s="408"/>
      <c r="G89" s="410">
        <v>274.40833333333336</v>
      </c>
      <c r="H89" s="410">
        <v>486.83349729463845</v>
      </c>
      <c r="I89" s="410">
        <v>153.91047712739794</v>
      </c>
      <c r="J89" s="410">
        <v>267.51106738809642</v>
      </c>
      <c r="K89" s="410">
        <v>89.231431382193804</v>
      </c>
      <c r="L89" s="410">
        <v>120.01352680767339</v>
      </c>
      <c r="M89" s="427">
        <v>1391.9083333333331</v>
      </c>
      <c r="N89" s="427">
        <f t="shared" si="3"/>
        <v>1302.6769019511394</v>
      </c>
      <c r="O89" s="428">
        <f t="shared" si="4"/>
        <v>6.4107261408876653E-2</v>
      </c>
      <c r="Q89" t="str">
        <f t="shared" si="5"/>
        <v>Gasstankskip3000038000</v>
      </c>
      <c r="R89" s="408" t="s">
        <v>24</v>
      </c>
      <c r="S89" s="408" t="s">
        <v>24</v>
      </c>
      <c r="T89" s="408">
        <v>30000</v>
      </c>
      <c r="U89" s="408"/>
      <c r="V89" s="408">
        <v>38000</v>
      </c>
      <c r="W89" s="408"/>
      <c r="X89" s="408">
        <v>2003</v>
      </c>
    </row>
    <row r="90" spans="1:24" x14ac:dyDescent="0.25">
      <c r="A90" t="str">
        <f t="shared" si="2"/>
        <v>Kjøle/fryseskip65006000</v>
      </c>
      <c r="B90" s="408"/>
      <c r="C90" s="408" t="s">
        <v>97</v>
      </c>
      <c r="D90" s="408">
        <v>6500</v>
      </c>
      <c r="E90" s="408">
        <v>6000</v>
      </c>
      <c r="F90" s="408"/>
      <c r="G90" s="410">
        <v>238.89666666666665</v>
      </c>
      <c r="H90" s="410">
        <v>595.01871891566918</v>
      </c>
      <c r="I90" s="410">
        <v>188.11280537793081</v>
      </c>
      <c r="J90" s="410">
        <v>326.95797125211783</v>
      </c>
      <c r="K90" s="410">
        <v>109.06063835601465</v>
      </c>
      <c r="L90" s="410">
        <v>146.6831994316008</v>
      </c>
      <c r="M90" s="427">
        <v>1604.7299999999998</v>
      </c>
      <c r="N90" s="427">
        <f t="shared" si="3"/>
        <v>1495.6693616439852</v>
      </c>
      <c r="O90" s="428">
        <f t="shared" si="4"/>
        <v>6.7961986350360909E-2</v>
      </c>
      <c r="Q90" t="str">
        <f t="shared" si="5"/>
        <v>Gasstankskip5000074000</v>
      </c>
      <c r="R90" s="408" t="s">
        <v>24</v>
      </c>
      <c r="S90" s="408" t="s">
        <v>24</v>
      </c>
      <c r="T90" s="408">
        <v>50000</v>
      </c>
      <c r="U90" s="408"/>
      <c r="V90" s="408">
        <v>74000</v>
      </c>
      <c r="W90" s="408"/>
      <c r="X90" s="408">
        <v>13098</v>
      </c>
    </row>
    <row r="91" spans="1:24" x14ac:dyDescent="0.25">
      <c r="A91" t="str">
        <f t="shared" ref="A91:A112" si="6">C91&amp;D91&amp;E91&amp;F91</f>
        <v>Kjøle/fryseskip1370013400</v>
      </c>
      <c r="B91" s="408"/>
      <c r="C91" s="408" t="s">
        <v>97</v>
      </c>
      <c r="D91" s="408">
        <v>13700</v>
      </c>
      <c r="E91" s="408">
        <v>13400</v>
      </c>
      <c r="F91" s="408"/>
      <c r="G91" s="410">
        <v>1513.885836693795</v>
      </c>
      <c r="H91" s="410">
        <v>681.77652341296925</v>
      </c>
      <c r="I91" s="410">
        <v>231.14842935153581</v>
      </c>
      <c r="J91" s="410">
        <v>363.98825888509668</v>
      </c>
      <c r="K91" s="410">
        <v>124.11052468714445</v>
      </c>
      <c r="L91" s="410">
        <v>189.86366535285288</v>
      </c>
      <c r="M91" s="427">
        <v>3104.7732383833941</v>
      </c>
      <c r="N91" s="427">
        <f t="shared" si="3"/>
        <v>2980.6627136962497</v>
      </c>
      <c r="O91" s="428">
        <f t="shared" si="4"/>
        <v>3.9974102827479541E-2</v>
      </c>
      <c r="Q91" t="str">
        <f t="shared" si="5"/>
        <v>Gasstankskip95000150000</v>
      </c>
      <c r="R91" s="408" t="s">
        <v>24</v>
      </c>
      <c r="S91" s="408" t="s">
        <v>24</v>
      </c>
      <c r="T91" s="408">
        <v>95000</v>
      </c>
      <c r="U91" s="408"/>
      <c r="V91" s="408">
        <v>150000</v>
      </c>
      <c r="W91" s="408"/>
      <c r="X91" s="408">
        <v>20131</v>
      </c>
    </row>
    <row r="92" spans="1:24" x14ac:dyDescent="0.25">
      <c r="A92" t="str">
        <f t="shared" si="6"/>
        <v>Oljetankere35000</v>
      </c>
      <c r="B92" s="408" t="s">
        <v>101</v>
      </c>
      <c r="C92" s="408" t="s">
        <v>101</v>
      </c>
      <c r="D92" s="408">
        <v>3500</v>
      </c>
      <c r="E92" s="408">
        <v>0</v>
      </c>
      <c r="F92" s="408"/>
      <c r="G92" s="410">
        <v>683.11346972784429</v>
      </c>
      <c r="H92" s="410">
        <v>664.05693632232135</v>
      </c>
      <c r="I92" s="410">
        <v>110.47670397482958</v>
      </c>
      <c r="J92" s="410">
        <v>169.36443657402555</v>
      </c>
      <c r="K92" s="410">
        <v>58.117571106449937</v>
      </c>
      <c r="L92" s="410">
        <v>237.60855530212058</v>
      </c>
      <c r="M92" s="427">
        <v>1922.7376730075914</v>
      </c>
      <c r="N92" s="427">
        <f t="shared" si="3"/>
        <v>1864.6201019011414</v>
      </c>
      <c r="O92" s="428">
        <f t="shared" si="4"/>
        <v>3.0226469227880196E-2</v>
      </c>
      <c r="Q92" t="str">
        <f t="shared" si="5"/>
        <v>Offshore supplyskip4000</v>
      </c>
      <c r="R92" s="408" t="s">
        <v>46</v>
      </c>
      <c r="S92" s="408" t="s">
        <v>1450</v>
      </c>
      <c r="T92" s="408">
        <v>4000</v>
      </c>
      <c r="U92" s="408"/>
      <c r="V92" s="408"/>
      <c r="W92" s="408"/>
      <c r="X92" s="408">
        <v>4265</v>
      </c>
    </row>
    <row r="93" spans="1:24" x14ac:dyDescent="0.25">
      <c r="A93" t="str">
        <f t="shared" si="6"/>
        <v>Oljetankere95000</v>
      </c>
      <c r="B93" s="408" t="s">
        <v>101</v>
      </c>
      <c r="C93" s="408" t="s">
        <v>101</v>
      </c>
      <c r="D93" s="408">
        <v>9500</v>
      </c>
      <c r="E93" s="408">
        <v>0</v>
      </c>
      <c r="F93" s="408"/>
      <c r="G93" s="410">
        <v>944.62350426840817</v>
      </c>
      <c r="H93" s="410">
        <v>779.54509916098573</v>
      </c>
      <c r="I93" s="410">
        <v>129.69004379653907</v>
      </c>
      <c r="J93" s="410">
        <v>227.22185279496586</v>
      </c>
      <c r="K93" s="410">
        <v>81.869969732564229</v>
      </c>
      <c r="L93" s="410">
        <v>229.70852660921119</v>
      </c>
      <c r="M93" s="427">
        <v>2392.6589963626743</v>
      </c>
      <c r="N93" s="427">
        <f t="shared" si="3"/>
        <v>2310.7890266301101</v>
      </c>
      <c r="O93" s="428">
        <f t="shared" si="4"/>
        <v>3.4217149145374728E-2</v>
      </c>
    </row>
    <row r="94" spans="1:24" x14ac:dyDescent="0.25">
      <c r="A94" t="str">
        <f t="shared" si="6"/>
        <v>Oljetankere170000</v>
      </c>
      <c r="B94" s="408" t="s">
        <v>101</v>
      </c>
      <c r="C94" s="408" t="s">
        <v>101</v>
      </c>
      <c r="D94" s="408">
        <v>17000</v>
      </c>
      <c r="E94" s="408">
        <v>0</v>
      </c>
      <c r="F94" s="408"/>
      <c r="G94" s="410">
        <v>1364.7781304000623</v>
      </c>
      <c r="H94" s="410">
        <v>1197.7362145051463</v>
      </c>
      <c r="I94" s="410">
        <v>173.9597249722882</v>
      </c>
      <c r="J94" s="410">
        <v>385.74225694265346</v>
      </c>
      <c r="K94" s="410">
        <v>123.54330854088902</v>
      </c>
      <c r="L94" s="410">
        <v>294.98856305584371</v>
      </c>
      <c r="M94" s="427">
        <v>3540.748198416883</v>
      </c>
      <c r="N94" s="427">
        <f t="shared" si="3"/>
        <v>3417.204889875994</v>
      </c>
      <c r="O94" s="428">
        <f t="shared" si="4"/>
        <v>3.4891865113742607E-2</v>
      </c>
    </row>
    <row r="95" spans="1:24" x14ac:dyDescent="0.25">
      <c r="A95" t="str">
        <f t="shared" si="6"/>
        <v>Oljetankere370000</v>
      </c>
      <c r="B95" s="408" t="s">
        <v>101</v>
      </c>
      <c r="C95" s="408" t="s">
        <v>101</v>
      </c>
      <c r="D95" s="408">
        <v>37000</v>
      </c>
      <c r="E95" s="408">
        <v>0</v>
      </c>
      <c r="F95" s="408"/>
      <c r="G95" s="410">
        <v>2690.4384162982119</v>
      </c>
      <c r="H95" s="410">
        <v>1031.2963794579171</v>
      </c>
      <c r="I95" s="410">
        <v>223.61711697574893</v>
      </c>
      <c r="J95" s="410">
        <v>289.26511412268184</v>
      </c>
      <c r="K95" s="410">
        <v>130.25150641940084</v>
      </c>
      <c r="L95" s="410">
        <v>315.28000204159122</v>
      </c>
      <c r="M95" s="427">
        <v>4680.1485353155522</v>
      </c>
      <c r="N95" s="427">
        <f t="shared" si="3"/>
        <v>4549.8970288961509</v>
      </c>
      <c r="O95" s="428">
        <f t="shared" si="4"/>
        <v>2.7830635168210282E-2</v>
      </c>
    </row>
    <row r="96" spans="1:24" x14ac:dyDescent="0.25">
      <c r="A96" t="str">
        <f t="shared" si="6"/>
        <v>Oljetankere1000000</v>
      </c>
      <c r="B96" s="408" t="s">
        <v>101</v>
      </c>
      <c r="C96" s="408" t="s">
        <v>101</v>
      </c>
      <c r="D96" s="408">
        <v>100000</v>
      </c>
      <c r="E96" s="408">
        <v>0</v>
      </c>
      <c r="F96" s="408"/>
      <c r="G96" s="410">
        <v>4039.7714446557247</v>
      </c>
      <c r="H96" s="410">
        <v>1129.5498549056601</v>
      </c>
      <c r="I96" s="410">
        <v>226.01289905660377</v>
      </c>
      <c r="J96" s="410">
        <v>298.70585235849063</v>
      </c>
      <c r="K96" s="410">
        <v>183.72661471698112</v>
      </c>
      <c r="L96" s="410">
        <v>382.15532418592659</v>
      </c>
      <c r="M96" s="427">
        <v>6259.9219898793872</v>
      </c>
      <c r="N96" s="427">
        <f t="shared" si="3"/>
        <v>6076.195375162406</v>
      </c>
      <c r="O96" s="428">
        <f t="shared" si="4"/>
        <v>2.9349665221710064E-2</v>
      </c>
    </row>
    <row r="97" spans="1:15" x14ac:dyDescent="0.25">
      <c r="A97" t="str">
        <f t="shared" si="6"/>
        <v>Oljetankere1500000</v>
      </c>
      <c r="B97" s="408" t="s">
        <v>101</v>
      </c>
      <c r="C97" s="408" t="s">
        <v>101</v>
      </c>
      <c r="D97" s="408">
        <v>150000</v>
      </c>
      <c r="E97" s="408">
        <v>0</v>
      </c>
      <c r="F97" s="408"/>
      <c r="G97" s="410">
        <v>4903.673688421206</v>
      </c>
      <c r="H97" s="410">
        <v>1294.890097746229</v>
      </c>
      <c r="I97" s="410">
        <v>283.8641351079562</v>
      </c>
      <c r="J97" s="410">
        <v>284.13320063886414</v>
      </c>
      <c r="K97" s="410">
        <v>230.41793646850047</v>
      </c>
      <c r="L97" s="410">
        <v>461.04812383158657</v>
      </c>
      <c r="M97" s="427">
        <v>7458.0271822143422</v>
      </c>
      <c r="N97" s="427">
        <f t="shared" si="3"/>
        <v>7227.6092457458417</v>
      </c>
      <c r="O97" s="428">
        <f t="shared" si="4"/>
        <v>3.0895293197374444E-2</v>
      </c>
    </row>
    <row r="98" spans="1:15" x14ac:dyDescent="0.25">
      <c r="A98" t="str">
        <f t="shared" si="6"/>
        <v>Oljetankere3100000</v>
      </c>
      <c r="B98" s="408" t="s">
        <v>101</v>
      </c>
      <c r="C98" s="408" t="s">
        <v>101</v>
      </c>
      <c r="D98" s="408">
        <v>310000</v>
      </c>
      <c r="E98" s="408">
        <v>0</v>
      </c>
      <c r="F98" s="408"/>
      <c r="G98" s="410">
        <v>7898.5348001415396</v>
      </c>
      <c r="H98" s="410">
        <v>1287.1853742494427</v>
      </c>
      <c r="I98" s="410">
        <v>366.26135351260933</v>
      </c>
      <c r="J98" s="410">
        <v>392.2175292717447</v>
      </c>
      <c r="K98" s="410">
        <v>318.04529284611419</v>
      </c>
      <c r="L98" s="410">
        <v>443.1548356054916</v>
      </c>
      <c r="M98" s="427">
        <v>10705.399185626942</v>
      </c>
      <c r="N98" s="427">
        <f t="shared" si="3"/>
        <v>10387.353892780828</v>
      </c>
      <c r="O98" s="428">
        <f t="shared" si="4"/>
        <v>2.9708868145068471E-2</v>
      </c>
    </row>
    <row r="99" spans="1:15" x14ac:dyDescent="0.25">
      <c r="A99" t="str">
        <f t="shared" si="6"/>
        <v>Produkt- og kjemikalieskip35002400</v>
      </c>
      <c r="B99" s="408" t="s">
        <v>21</v>
      </c>
      <c r="C99" s="408" t="s">
        <v>107</v>
      </c>
      <c r="D99" s="408">
        <v>3500</v>
      </c>
      <c r="E99" s="408">
        <v>2400</v>
      </c>
      <c r="F99" s="408"/>
      <c r="G99" s="410">
        <v>570.91833333333329</v>
      </c>
      <c r="H99" s="410">
        <v>635.11040965207633</v>
      </c>
      <c r="I99" s="410">
        <v>99.521464646464651</v>
      </c>
      <c r="J99" s="410">
        <v>169.23456790123456</v>
      </c>
      <c r="K99" s="410">
        <v>57.693602693602692</v>
      </c>
      <c r="L99" s="410">
        <v>180.77328843995511</v>
      </c>
      <c r="M99" s="427">
        <v>1713.251666666667</v>
      </c>
      <c r="N99" s="427">
        <f t="shared" si="3"/>
        <v>1655.5580639730642</v>
      </c>
      <c r="O99" s="428">
        <f t="shared" si="4"/>
        <v>3.3674914092365886E-2</v>
      </c>
    </row>
    <row r="100" spans="1:15" x14ac:dyDescent="0.25">
      <c r="A100" t="str">
        <f t="shared" si="6"/>
        <v>Produkt- og kjemikalieskip80005300</v>
      </c>
      <c r="B100" s="408" t="s">
        <v>21</v>
      </c>
      <c r="C100" s="408" t="s">
        <v>107</v>
      </c>
      <c r="D100" s="408">
        <v>8000</v>
      </c>
      <c r="E100" s="408">
        <v>5300</v>
      </c>
      <c r="F100" s="408"/>
      <c r="G100" s="410">
        <v>1464.5199941929102</v>
      </c>
      <c r="H100" s="410">
        <v>915.51426801337323</v>
      </c>
      <c r="I100" s="410">
        <v>143.48964814398195</v>
      </c>
      <c r="J100" s="410">
        <v>257.70636260467444</v>
      </c>
      <c r="K100" s="410">
        <v>94.581632827146592</v>
      </c>
      <c r="L100" s="410">
        <v>267.61225575793429</v>
      </c>
      <c r="M100" s="427">
        <v>3143.4241615400206</v>
      </c>
      <c r="N100" s="427">
        <f t="shared" si="3"/>
        <v>3048.8425287128739</v>
      </c>
      <c r="O100" s="428">
        <f t="shared" si="4"/>
        <v>3.0088727440718447E-2</v>
      </c>
    </row>
    <row r="101" spans="1:15" x14ac:dyDescent="0.25">
      <c r="A101" t="str">
        <f t="shared" si="6"/>
        <v>Produkt- og kjemikalieskip1900011600</v>
      </c>
      <c r="B101" s="408" t="s">
        <v>21</v>
      </c>
      <c r="C101" s="408" t="s">
        <v>107</v>
      </c>
      <c r="D101" s="408">
        <v>19000</v>
      </c>
      <c r="E101" s="408">
        <v>11600</v>
      </c>
      <c r="F101" s="408"/>
      <c r="G101" s="410">
        <v>1908.8125767008723</v>
      </c>
      <c r="H101" s="410">
        <v>1075.569209973753</v>
      </c>
      <c r="I101" s="410">
        <v>147.16886989126357</v>
      </c>
      <c r="J101" s="410">
        <v>334.52268222722159</v>
      </c>
      <c r="K101" s="410">
        <v>109.13265326209221</v>
      </c>
      <c r="L101" s="410">
        <v>264.67146173861624</v>
      </c>
      <c r="M101" s="427">
        <v>3839.8774537938189</v>
      </c>
      <c r="N101" s="427">
        <f t="shared" si="3"/>
        <v>3730.7448005317265</v>
      </c>
      <c r="O101" s="428">
        <f t="shared" si="4"/>
        <v>2.8420868784306795E-2</v>
      </c>
    </row>
    <row r="102" spans="1:15" x14ac:dyDescent="0.25">
      <c r="A102" t="str">
        <f t="shared" si="6"/>
        <v>Produkt- og kjemikalieskip3500023000</v>
      </c>
      <c r="B102" s="408" t="s">
        <v>21</v>
      </c>
      <c r="C102" s="408" t="s">
        <v>107</v>
      </c>
      <c r="D102" s="408">
        <v>35000</v>
      </c>
      <c r="E102" s="408">
        <v>23000</v>
      </c>
      <c r="F102" s="408"/>
      <c r="G102" s="410">
        <v>2898.1741666666662</v>
      </c>
      <c r="H102" s="410">
        <v>1195.6836111111111</v>
      </c>
      <c r="I102" s="410">
        <v>216.71222222222221</v>
      </c>
      <c r="J102" s="410">
        <v>391.125</v>
      </c>
      <c r="K102" s="410">
        <v>146.01999999999998</v>
      </c>
      <c r="L102" s="410">
        <v>295.51666666666665</v>
      </c>
      <c r="M102" s="427">
        <v>5143.2316666666666</v>
      </c>
      <c r="N102" s="427">
        <f t="shared" si="3"/>
        <v>4997.2116666666661</v>
      </c>
      <c r="O102" s="428">
        <f t="shared" si="4"/>
        <v>2.8390710250591471E-2</v>
      </c>
    </row>
    <row r="103" spans="1:15" x14ac:dyDescent="0.25">
      <c r="A103" t="str">
        <f t="shared" si="6"/>
        <v>Gasstankskip850075007500</v>
      </c>
      <c r="B103" s="408" t="s">
        <v>24</v>
      </c>
      <c r="C103" s="408" t="s">
        <v>24</v>
      </c>
      <c r="D103" s="408">
        <v>8500</v>
      </c>
      <c r="E103" s="408">
        <v>7500</v>
      </c>
      <c r="F103" s="408">
        <v>7500</v>
      </c>
      <c r="G103" s="410">
        <v>2248.6359940154944</v>
      </c>
      <c r="H103" s="410">
        <v>833.46875</v>
      </c>
      <c r="I103" s="410">
        <v>150.01222826086956</v>
      </c>
      <c r="J103" s="410">
        <v>212.16304347826087</v>
      </c>
      <c r="K103" s="410">
        <v>95.554347826086953</v>
      </c>
      <c r="L103" s="410">
        <v>198.8016304347826</v>
      </c>
      <c r="M103" s="427">
        <v>3738.6359940154944</v>
      </c>
      <c r="N103" s="427">
        <f t="shared" si="3"/>
        <v>3643.0816461894074</v>
      </c>
      <c r="O103" s="428">
        <f t="shared" si="4"/>
        <v>2.5558612279730525E-2</v>
      </c>
    </row>
    <row r="104" spans="1:15" x14ac:dyDescent="0.25">
      <c r="A104" t="str">
        <f t="shared" si="6"/>
        <v>Gasstankskip165001150015000</v>
      </c>
      <c r="B104" s="408" t="s">
        <v>24</v>
      </c>
      <c r="C104" s="408" t="s">
        <v>24</v>
      </c>
      <c r="D104" s="408">
        <v>16500</v>
      </c>
      <c r="E104" s="408">
        <v>11500</v>
      </c>
      <c r="F104" s="408">
        <v>15000</v>
      </c>
      <c r="G104" s="410">
        <v>2923.2267922201422</v>
      </c>
      <c r="H104" s="410">
        <v>889.0333333333333</v>
      </c>
      <c r="I104" s="410">
        <v>160.01304347826087</v>
      </c>
      <c r="J104" s="410">
        <v>226.30724637681161</v>
      </c>
      <c r="K104" s="410">
        <v>101.92463768115942</v>
      </c>
      <c r="L104" s="410">
        <v>212.05507246376808</v>
      </c>
      <c r="M104" s="427">
        <v>4512.5601255534757</v>
      </c>
      <c r="N104" s="427">
        <f t="shared" si="3"/>
        <v>4410.6354878723159</v>
      </c>
      <c r="O104" s="428">
        <f t="shared" si="4"/>
        <v>2.2586876372901101E-2</v>
      </c>
    </row>
    <row r="105" spans="1:15" x14ac:dyDescent="0.25">
      <c r="A105" t="str">
        <f t="shared" si="6"/>
        <v>Gasstankskip300002400035000</v>
      </c>
      <c r="B105" s="408" t="s">
        <v>24</v>
      </c>
      <c r="C105" s="408" t="s">
        <v>24</v>
      </c>
      <c r="D105" s="408">
        <v>30000</v>
      </c>
      <c r="E105" s="408">
        <v>24000</v>
      </c>
      <c r="F105" s="408">
        <v>35000</v>
      </c>
      <c r="G105" s="410">
        <v>3597.8175904247901</v>
      </c>
      <c r="H105" s="410">
        <v>1041.8359374999998</v>
      </c>
      <c r="I105" s="410">
        <v>187.51528532608697</v>
      </c>
      <c r="J105" s="410">
        <v>265.20380434782612</v>
      </c>
      <c r="K105" s="410">
        <v>119.4429347826087</v>
      </c>
      <c r="L105" s="410">
        <v>248.50203804347825</v>
      </c>
      <c r="M105" s="427">
        <v>5460.3175904247901</v>
      </c>
      <c r="N105" s="427">
        <f t="shared" si="3"/>
        <v>5340.8746556421811</v>
      </c>
      <c r="O105" s="428">
        <f t="shared" si="4"/>
        <v>2.1874723000007135E-2</v>
      </c>
    </row>
    <row r="106" spans="1:15" x14ac:dyDescent="0.25">
      <c r="A106" t="str">
        <f t="shared" si="6"/>
        <v>Gasstankskip42000057000</v>
      </c>
      <c r="B106" s="408" t="s">
        <v>24</v>
      </c>
      <c r="C106" s="408" t="s">
        <v>24</v>
      </c>
      <c r="D106" s="408">
        <v>42000</v>
      </c>
      <c r="E106" s="408">
        <v>0</v>
      </c>
      <c r="F106" s="408">
        <v>57000</v>
      </c>
      <c r="G106" s="410">
        <v>3957.5993494672703</v>
      </c>
      <c r="H106" s="410">
        <v>1146.0195312499998</v>
      </c>
      <c r="I106" s="410">
        <v>206.26681385869563</v>
      </c>
      <c r="J106" s="410">
        <v>291.72418478260869</v>
      </c>
      <c r="K106" s="410">
        <v>131.38722826086959</v>
      </c>
      <c r="L106" s="410">
        <v>273.35224184782606</v>
      </c>
      <c r="M106" s="427">
        <v>6006.3493494672712</v>
      </c>
      <c r="N106" s="427">
        <f t="shared" si="3"/>
        <v>5874.9621212064012</v>
      </c>
      <c r="O106" s="428">
        <f t="shared" si="4"/>
        <v>2.1874723000007132E-2</v>
      </c>
    </row>
    <row r="107" spans="1:15" x14ac:dyDescent="0.25">
      <c r="A107" t="str">
        <f t="shared" si="6"/>
        <v>Gasstankskip700000145000</v>
      </c>
      <c r="B107" s="408" t="s">
        <v>24</v>
      </c>
      <c r="C107" s="408" t="s">
        <v>24</v>
      </c>
      <c r="D107" s="408">
        <v>70000</v>
      </c>
      <c r="E107" s="408">
        <v>0</v>
      </c>
      <c r="F107" s="408">
        <v>145000</v>
      </c>
      <c r="G107" s="410">
        <v>15365.67929243921</v>
      </c>
      <c r="H107" s="410">
        <v>1215.4752604166665</v>
      </c>
      <c r="I107" s="410">
        <v>218.76783288043475</v>
      </c>
      <c r="J107" s="410">
        <v>309.40443840579712</v>
      </c>
      <c r="K107" s="410">
        <v>139.35009057971016</v>
      </c>
      <c r="L107" s="410">
        <v>289.91904438405794</v>
      </c>
      <c r="M107" s="427">
        <v>17538.595959105878</v>
      </c>
      <c r="N107" s="427">
        <f t="shared" si="3"/>
        <v>17399.245868526166</v>
      </c>
      <c r="O107" s="428">
        <f t="shared" si="4"/>
        <v>7.9453390057349985E-3</v>
      </c>
    </row>
    <row r="108" spans="1:15" x14ac:dyDescent="0.25">
      <c r="A108" t="str">
        <f t="shared" si="6"/>
        <v>Offshore supplyskip30000</v>
      </c>
      <c r="B108" s="408" t="s">
        <v>46</v>
      </c>
      <c r="C108" s="408" t="s">
        <v>46</v>
      </c>
      <c r="D108" s="408">
        <v>3000</v>
      </c>
      <c r="E108" s="408">
        <v>0</v>
      </c>
      <c r="F108" s="408"/>
      <c r="G108" s="410">
        <v>1910.310974900327</v>
      </c>
      <c r="H108" s="410">
        <v>1792.8929571428569</v>
      </c>
      <c r="I108" s="410">
        <v>398.42065714285707</v>
      </c>
      <c r="J108" s="410">
        <v>431.6223785714285</v>
      </c>
      <c r="K108" s="410">
        <v>332.01721428571426</v>
      </c>
      <c r="L108" s="410">
        <v>365.21893571428564</v>
      </c>
      <c r="M108" s="427">
        <v>5230.4831177574688</v>
      </c>
      <c r="N108" s="427">
        <f t="shared" si="3"/>
        <v>4898.4659034717542</v>
      </c>
      <c r="O108" s="428">
        <f t="shared" si="4"/>
        <v>6.3477351290651754E-2</v>
      </c>
    </row>
    <row r="109" spans="1:15" x14ac:dyDescent="0.25">
      <c r="A109" t="str">
        <f t="shared" si="6"/>
        <v>Hurtigbåt0360</v>
      </c>
      <c r="B109" s="408"/>
      <c r="C109" s="408" t="s">
        <v>108</v>
      </c>
      <c r="D109" s="408">
        <v>0</v>
      </c>
      <c r="E109" s="408">
        <v>360</v>
      </c>
      <c r="F109" s="408"/>
      <c r="G109" s="410">
        <v>638.50745221100317</v>
      </c>
      <c r="H109" s="410">
        <v>381.11865976806422</v>
      </c>
      <c r="I109" s="410">
        <v>58.633639964317567</v>
      </c>
      <c r="J109" s="410">
        <v>156.6821156824264</v>
      </c>
      <c r="K109" s="410">
        <v>94.344021751096108</v>
      </c>
      <c r="L109" s="410">
        <v>173.18639952423428</v>
      </c>
      <c r="M109" s="427">
        <v>1502.4722889011418</v>
      </c>
      <c r="N109" s="427">
        <f t="shared" si="3"/>
        <v>1408.1282671500458</v>
      </c>
      <c r="O109" s="428">
        <f t="shared" si="4"/>
        <v>6.2792520333334184E-2</v>
      </c>
    </row>
    <row r="110" spans="1:15" x14ac:dyDescent="0.25">
      <c r="A110" t="str">
        <f t="shared" si="6"/>
        <v>Brønnbåt1000950</v>
      </c>
      <c r="B110" s="408"/>
      <c r="C110" s="408" t="s">
        <v>51</v>
      </c>
      <c r="D110" s="408">
        <v>1000</v>
      </c>
      <c r="E110" s="408">
        <v>950</v>
      </c>
      <c r="F110" s="408"/>
      <c r="G110" s="410">
        <v>993.5792946430455</v>
      </c>
      <c r="H110" s="410">
        <v>530.27919000000009</v>
      </c>
      <c r="I110" s="410">
        <v>115.595252</v>
      </c>
      <c r="J110" s="410">
        <v>125.22818966666668</v>
      </c>
      <c r="K110" s="410">
        <v>96.329376666666676</v>
      </c>
      <c r="L110" s="410">
        <v>105.96231433333334</v>
      </c>
      <c r="M110" s="427">
        <v>1966.9736173097122</v>
      </c>
      <c r="N110" s="427">
        <f t="shared" si="3"/>
        <v>1870.6442406430456</v>
      </c>
      <c r="O110" s="428">
        <f t="shared" si="4"/>
        <v>4.8973395382099334E-2</v>
      </c>
    </row>
    <row r="111" spans="1:15" x14ac:dyDescent="0.25">
      <c r="A111" t="str">
        <f t="shared" si="6"/>
        <v>Brønnbåt15001250</v>
      </c>
      <c r="B111" s="408"/>
      <c r="C111" s="408" t="s">
        <v>51</v>
      </c>
      <c r="D111" s="408">
        <v>1500</v>
      </c>
      <c r="E111" s="408">
        <v>1250</v>
      </c>
      <c r="F111" s="408"/>
      <c r="G111" s="410">
        <v>1490.368941964568</v>
      </c>
      <c r="H111" s="410">
        <v>583.3071090000002</v>
      </c>
      <c r="I111" s="410">
        <v>173.392878</v>
      </c>
      <c r="J111" s="410">
        <v>187.84228450000001</v>
      </c>
      <c r="K111" s="410">
        <v>144.49406500000001</v>
      </c>
      <c r="L111" s="410">
        <v>116.55854576666668</v>
      </c>
      <c r="M111" s="427">
        <v>2695.9638242312349</v>
      </c>
      <c r="N111" s="427">
        <f t="shared" si="3"/>
        <v>2551.469759231235</v>
      </c>
      <c r="O111" s="428">
        <f t="shared" si="4"/>
        <v>5.3596440612923686E-2</v>
      </c>
    </row>
    <row r="112" spans="1:15" x14ac:dyDescent="0.25">
      <c r="A112" t="str">
        <f t="shared" si="6"/>
        <v>Brønnbåt22002050</v>
      </c>
      <c r="B112" s="408"/>
      <c r="C112" s="408" t="s">
        <v>51</v>
      </c>
      <c r="D112" s="408">
        <v>2200</v>
      </c>
      <c r="E112" s="408">
        <v>2050</v>
      </c>
      <c r="F112" s="408"/>
      <c r="G112" s="410">
        <v>2444.205064821891</v>
      </c>
      <c r="H112" s="410">
        <v>641.6378199000003</v>
      </c>
      <c r="I112" s="410">
        <v>254.3095544</v>
      </c>
      <c r="J112" s="410">
        <v>308.06134657999996</v>
      </c>
      <c r="K112" s="410">
        <v>236.97026659999997</v>
      </c>
      <c r="L112" s="410">
        <v>128.21440034333335</v>
      </c>
      <c r="M112" s="427">
        <v>4013.3984526452236</v>
      </c>
      <c r="N112" s="427">
        <f t="shared" si="3"/>
        <v>3776.4281860452238</v>
      </c>
      <c r="O112" s="428">
        <f t="shared" si="4"/>
        <v>5.9044789446164585E-2</v>
      </c>
    </row>
  </sheetData>
  <phoneticPr fontId="51" type="noConversion"/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395775"/>
  </sheetPr>
  <dimension ref="A1:R17"/>
  <sheetViews>
    <sheetView workbookViewId="0">
      <selection activeCell="C2" sqref="C2:J17"/>
    </sheetView>
  </sheetViews>
  <sheetFormatPr defaultColWidth="9.140625" defaultRowHeight="15" x14ac:dyDescent="0.25"/>
  <cols>
    <col min="1" max="1" width="13.42578125" customWidth="1"/>
    <col min="2" max="2" width="19.42578125" customWidth="1"/>
    <col min="3" max="1022" width="10.42578125" customWidth="1"/>
    <col min="1023" max="1025" width="9.140625" customWidth="1"/>
  </cols>
  <sheetData>
    <row r="1" spans="1:18" x14ac:dyDescent="0.25">
      <c r="A1" s="1" t="s">
        <v>0</v>
      </c>
      <c r="B1" s="1" t="s">
        <v>7</v>
      </c>
      <c r="C1" s="1" t="s">
        <v>13</v>
      </c>
      <c r="D1" s="1" t="s">
        <v>17</v>
      </c>
      <c r="E1" s="1" t="s">
        <v>22</v>
      </c>
      <c r="F1" s="1" t="s">
        <v>25</v>
      </c>
      <c r="G1" s="1" t="s">
        <v>29</v>
      </c>
      <c r="H1" s="1" t="s">
        <v>33</v>
      </c>
      <c r="I1" s="1" t="s">
        <v>36</v>
      </c>
      <c r="J1" s="1" t="s">
        <v>40</v>
      </c>
      <c r="M1" s="1" t="s">
        <v>129</v>
      </c>
      <c r="N1" s="2"/>
      <c r="O1" s="2"/>
      <c r="P1" s="2"/>
      <c r="Q1" s="2"/>
      <c r="R1" s="2"/>
    </row>
    <row r="2" spans="1:18" x14ac:dyDescent="0.25">
      <c r="A2" t="s">
        <v>130</v>
      </c>
      <c r="B2" s="61" t="str">
        <f>Forutsetninger!Z3</f>
        <v>Oljetankskip</v>
      </c>
      <c r="C2" s="449">
        <v>0.2</v>
      </c>
      <c r="D2" s="449">
        <v>0.2</v>
      </c>
      <c r="E2" s="449">
        <v>0.2</v>
      </c>
      <c r="F2" s="449">
        <v>0.2</v>
      </c>
      <c r="G2" s="449">
        <v>0.2</v>
      </c>
      <c r="H2" s="449">
        <v>0.2</v>
      </c>
      <c r="I2" s="449">
        <v>0.2</v>
      </c>
      <c r="J2" s="451">
        <v>0.2</v>
      </c>
    </row>
    <row r="3" spans="1:18" x14ac:dyDescent="0.25">
      <c r="A3" t="s">
        <v>130</v>
      </c>
      <c r="B3" s="61" t="str">
        <f>Forutsetninger!Z4</f>
        <v>Kjemikalie-/Produktskip</v>
      </c>
      <c r="C3" s="449">
        <v>0.2</v>
      </c>
      <c r="D3" s="449">
        <v>0.2</v>
      </c>
      <c r="E3" s="449">
        <v>0.2</v>
      </c>
      <c r="F3" s="449">
        <v>0.2</v>
      </c>
      <c r="G3" s="449">
        <v>0.2</v>
      </c>
      <c r="H3" s="449">
        <v>0.2</v>
      </c>
      <c r="I3" s="449">
        <v>0.2</v>
      </c>
      <c r="J3" s="451">
        <v>0.2</v>
      </c>
    </row>
    <row r="4" spans="1:18" x14ac:dyDescent="0.25">
      <c r="A4" t="s">
        <v>130</v>
      </c>
      <c r="B4" s="61" t="str">
        <f>Forutsetninger!Z5</f>
        <v>Gasstankskip</v>
      </c>
      <c r="C4" s="449">
        <v>0.2</v>
      </c>
      <c r="D4" s="449">
        <v>0.2</v>
      </c>
      <c r="E4" s="449">
        <v>0.2</v>
      </c>
      <c r="F4" s="449">
        <v>0.2</v>
      </c>
      <c r="G4" s="449">
        <v>0.2</v>
      </c>
      <c r="H4" s="449">
        <v>0.2</v>
      </c>
      <c r="I4" s="449">
        <v>0.2</v>
      </c>
      <c r="J4" s="451">
        <v>0.2</v>
      </c>
    </row>
    <row r="5" spans="1:18" x14ac:dyDescent="0.25">
      <c r="A5" t="s">
        <v>130</v>
      </c>
      <c r="B5" s="61" t="str">
        <f>Forutsetninger!Z6</f>
        <v>Bulkskip</v>
      </c>
      <c r="C5" s="449">
        <v>0.2</v>
      </c>
      <c r="D5" s="449">
        <v>0.2</v>
      </c>
      <c r="E5" s="449">
        <v>0.2</v>
      </c>
      <c r="F5" s="449">
        <v>0.2</v>
      </c>
      <c r="G5" s="449">
        <v>0.2</v>
      </c>
      <c r="H5" s="449">
        <v>0.2</v>
      </c>
      <c r="I5" s="449">
        <v>0.2</v>
      </c>
      <c r="J5" s="451">
        <v>0.2</v>
      </c>
    </row>
    <row r="6" spans="1:18" x14ac:dyDescent="0.25">
      <c r="A6" t="s">
        <v>130</v>
      </c>
      <c r="B6" s="61" t="str">
        <f>Forutsetninger!Z7</f>
        <v>Stykkgods-/Roro-skip</v>
      </c>
      <c r="C6" s="449">
        <v>0.2</v>
      </c>
      <c r="D6" s="449">
        <v>0.2</v>
      </c>
      <c r="E6" s="449">
        <v>0.2</v>
      </c>
      <c r="F6" s="449">
        <v>0.2</v>
      </c>
      <c r="G6" s="449">
        <v>0.2</v>
      </c>
      <c r="H6" s="449">
        <v>0.2</v>
      </c>
      <c r="I6" s="449">
        <v>0.2</v>
      </c>
      <c r="J6" s="451">
        <v>0.2</v>
      </c>
    </row>
    <row r="7" spans="1:18" x14ac:dyDescent="0.25">
      <c r="A7" t="s">
        <v>130</v>
      </c>
      <c r="B7" s="61" t="str">
        <f>Forutsetninger!Z8</f>
        <v>Containerskip</v>
      </c>
      <c r="C7" s="449">
        <v>0.2</v>
      </c>
      <c r="D7" s="449">
        <v>0.2</v>
      </c>
      <c r="E7" s="449">
        <v>0.2</v>
      </c>
      <c r="F7" s="449">
        <v>0.2</v>
      </c>
      <c r="G7" s="449">
        <v>0.2</v>
      </c>
      <c r="H7" s="449">
        <v>0.2</v>
      </c>
      <c r="I7" s="449">
        <v>0.2</v>
      </c>
      <c r="J7" s="451">
        <v>0.2</v>
      </c>
    </row>
    <row r="8" spans="1:18" x14ac:dyDescent="0.25">
      <c r="A8" t="s">
        <v>130</v>
      </c>
      <c r="B8" s="61" t="str">
        <f>Forutsetninger!Z9</f>
        <v>Passasjerbåt</v>
      </c>
      <c r="C8" s="449">
        <v>0.2</v>
      </c>
      <c r="D8" s="449">
        <v>0.2</v>
      </c>
      <c r="E8" s="449">
        <v>0.2</v>
      </c>
      <c r="F8" s="449">
        <v>0.2</v>
      </c>
      <c r="G8" s="449">
        <v>0.2</v>
      </c>
      <c r="H8" s="449">
        <v>0.2</v>
      </c>
      <c r="I8" s="449">
        <v>0.2</v>
      </c>
      <c r="J8" s="451">
        <v>0.2</v>
      </c>
    </row>
    <row r="9" spans="1:18" x14ac:dyDescent="0.25">
      <c r="A9" t="s">
        <v>130</v>
      </c>
      <c r="B9" s="61" t="str">
        <f>Forutsetninger!Z10</f>
        <v>Passasjerskip/Roro</v>
      </c>
      <c r="C9" s="449">
        <v>0.2</v>
      </c>
      <c r="D9" s="449">
        <v>0.2</v>
      </c>
      <c r="E9" s="449">
        <v>0.2</v>
      </c>
      <c r="F9" s="449">
        <v>0.2</v>
      </c>
      <c r="G9" s="449">
        <v>0.2</v>
      </c>
      <c r="H9" s="449">
        <v>0.2</v>
      </c>
      <c r="I9" s="449">
        <v>0.2</v>
      </c>
      <c r="J9" s="451">
        <v>0.2</v>
      </c>
    </row>
    <row r="10" spans="1:18" x14ac:dyDescent="0.25">
      <c r="A10" t="s">
        <v>130</v>
      </c>
      <c r="B10" s="61" t="str">
        <f>Forutsetninger!Z11</f>
        <v>Cruiseskip</v>
      </c>
      <c r="C10" s="449">
        <v>0.2</v>
      </c>
      <c r="D10" s="449">
        <v>0.2</v>
      </c>
      <c r="E10" s="449">
        <v>0.2</v>
      </c>
      <c r="F10" s="449">
        <v>0.2</v>
      </c>
      <c r="G10" s="449">
        <v>0.2</v>
      </c>
      <c r="H10" s="449">
        <v>0.2</v>
      </c>
      <c r="I10" s="449">
        <v>0.2</v>
      </c>
      <c r="J10" s="451">
        <v>0.2</v>
      </c>
    </row>
    <row r="11" spans="1:18" x14ac:dyDescent="0.25">
      <c r="A11" t="s">
        <v>130</v>
      </c>
      <c r="B11" s="61" t="str">
        <f>Forutsetninger!Z12</f>
        <v>Offshore supplyskip</v>
      </c>
      <c r="C11" s="449">
        <v>0.2</v>
      </c>
      <c r="D11" s="449">
        <v>0.2</v>
      </c>
      <c r="E11" s="449">
        <v>0.2</v>
      </c>
      <c r="F11" s="449">
        <v>0.2</v>
      </c>
      <c r="G11" s="449">
        <v>0.2</v>
      </c>
      <c r="H11" s="449">
        <v>0.2</v>
      </c>
      <c r="I11" s="449">
        <v>0.2</v>
      </c>
      <c r="J11" s="451">
        <v>0.2</v>
      </c>
    </row>
    <row r="12" spans="1:18" x14ac:dyDescent="0.25">
      <c r="A12" t="s">
        <v>130</v>
      </c>
      <c r="B12" s="61" t="str">
        <f>Forutsetninger!Z13</f>
        <v>Andre offshorefartøy</v>
      </c>
      <c r="C12" s="449">
        <v>0.2</v>
      </c>
      <c r="D12" s="449">
        <v>0.2</v>
      </c>
      <c r="E12" s="449">
        <v>0.2</v>
      </c>
      <c r="F12" s="449">
        <v>0.2</v>
      </c>
      <c r="G12" s="449">
        <v>0.2</v>
      </c>
      <c r="H12" s="449">
        <v>0.2</v>
      </c>
      <c r="I12" s="449">
        <v>0.2</v>
      </c>
      <c r="J12" s="451">
        <v>0.2</v>
      </c>
    </row>
    <row r="13" spans="1:18" x14ac:dyDescent="0.25">
      <c r="A13" t="s">
        <v>130</v>
      </c>
      <c r="B13" s="61" t="str">
        <f>Forutsetninger!Z14</f>
        <v>Brønnbåt</v>
      </c>
      <c r="C13" s="449">
        <v>0.2</v>
      </c>
      <c r="D13" s="449">
        <v>0.2</v>
      </c>
      <c r="E13" s="449">
        <v>0.2</v>
      </c>
      <c r="F13" s="449">
        <v>0.2</v>
      </c>
      <c r="G13" s="449">
        <v>0.2</v>
      </c>
      <c r="H13" s="449">
        <v>0.2</v>
      </c>
      <c r="I13" s="449">
        <v>0.2</v>
      </c>
      <c r="J13" s="451">
        <v>0.2</v>
      </c>
    </row>
    <row r="14" spans="1:18" x14ac:dyDescent="0.25">
      <c r="A14" t="s">
        <v>130</v>
      </c>
      <c r="B14" s="61" t="str">
        <f>Forutsetninger!Z15</f>
        <v>Slepefartøy</v>
      </c>
      <c r="C14" s="449">
        <v>0.2</v>
      </c>
      <c r="D14" s="449">
        <v>0.2</v>
      </c>
      <c r="E14" s="449">
        <v>0.2</v>
      </c>
      <c r="F14" s="449">
        <v>0.2</v>
      </c>
      <c r="G14" s="449">
        <v>0.2</v>
      </c>
      <c r="H14" s="449">
        <v>0.2</v>
      </c>
      <c r="I14" s="449">
        <v>0.2</v>
      </c>
      <c r="J14" s="451">
        <v>0.2</v>
      </c>
    </row>
    <row r="15" spans="1:18" x14ac:dyDescent="0.25">
      <c r="A15" t="s">
        <v>130</v>
      </c>
      <c r="B15" s="61" t="str">
        <f>Forutsetninger!Z16</f>
        <v>Andre servicefartøy</v>
      </c>
      <c r="C15" s="449">
        <v>0.2</v>
      </c>
      <c r="D15" s="449">
        <v>0.2</v>
      </c>
      <c r="E15" s="449">
        <v>0.2</v>
      </c>
      <c r="F15" s="449">
        <v>0.2</v>
      </c>
      <c r="G15" s="449">
        <v>0.2</v>
      </c>
      <c r="H15" s="449">
        <v>0.2</v>
      </c>
      <c r="I15" s="449">
        <v>0.2</v>
      </c>
      <c r="J15" s="451">
        <v>0.2</v>
      </c>
    </row>
    <row r="16" spans="1:18" x14ac:dyDescent="0.25">
      <c r="A16" t="s">
        <v>130</v>
      </c>
      <c r="B16" s="61" t="str">
        <f>Forutsetninger!Z17</f>
        <v>Fiskefartøy</v>
      </c>
      <c r="C16" s="449">
        <v>0.2</v>
      </c>
      <c r="D16" s="449">
        <v>0.2</v>
      </c>
      <c r="E16" s="449">
        <v>0.2</v>
      </c>
      <c r="F16" s="449">
        <v>0.2</v>
      </c>
      <c r="G16" s="449">
        <v>0.2</v>
      </c>
      <c r="H16" s="449">
        <v>0.2</v>
      </c>
      <c r="I16" s="449">
        <v>0.2</v>
      </c>
      <c r="J16" s="451">
        <v>0.2</v>
      </c>
    </row>
    <row r="17" spans="1:10" x14ac:dyDescent="0.25">
      <c r="A17" t="s">
        <v>130</v>
      </c>
      <c r="B17" s="61" t="str">
        <f>Forutsetninger!Z18</f>
        <v>Annet</v>
      </c>
      <c r="C17" s="452">
        <v>0.2</v>
      </c>
      <c r="D17" s="452">
        <v>0.2</v>
      </c>
      <c r="E17" s="452">
        <v>0.2</v>
      </c>
      <c r="F17" s="452">
        <v>0.2</v>
      </c>
      <c r="G17" s="452">
        <v>0.2</v>
      </c>
      <c r="H17" s="452">
        <v>0.2</v>
      </c>
      <c r="I17" s="452">
        <v>0.2</v>
      </c>
      <c r="J17" s="453">
        <v>0.2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395775"/>
  </sheetPr>
  <dimension ref="A1:V129"/>
  <sheetViews>
    <sheetView zoomScale="70" zoomScaleNormal="70" workbookViewId="0">
      <selection activeCell="Q13" sqref="Q13"/>
    </sheetView>
  </sheetViews>
  <sheetFormatPr defaultColWidth="9.140625" defaultRowHeight="15" x14ac:dyDescent="0.25"/>
  <cols>
    <col min="1" max="1" width="20.42578125" customWidth="1"/>
    <col min="2" max="3" width="25.42578125" customWidth="1"/>
    <col min="4" max="11" width="10.42578125" customWidth="1"/>
    <col min="12" max="12" width="36.42578125" customWidth="1"/>
    <col min="13" max="1025" width="10.42578125" customWidth="1"/>
  </cols>
  <sheetData>
    <row r="1" spans="1:20" ht="15" customHeight="1" x14ac:dyDescent="0.25">
      <c r="A1" s="1" t="s">
        <v>7</v>
      </c>
      <c r="B1" s="54" t="s">
        <v>118</v>
      </c>
      <c r="C1" s="54" t="s">
        <v>8</v>
      </c>
      <c r="D1" s="54" t="s">
        <v>119</v>
      </c>
      <c r="L1" s="1" t="s">
        <v>120</v>
      </c>
      <c r="M1" s="1"/>
      <c r="N1" s="1"/>
      <c r="O1" s="1"/>
      <c r="P1" s="1"/>
      <c r="Q1" s="1"/>
      <c r="R1" s="1"/>
      <c r="S1" s="1"/>
      <c r="T1" s="1"/>
    </row>
    <row r="2" spans="1:20" x14ac:dyDescent="0.25">
      <c r="A2" t="str">
        <f>Forutsetninger!AF2</f>
        <v>Oljetankskip</v>
      </c>
      <c r="B2" t="str">
        <f>VLOOKUP(A2,Forutsetninger!$Z$3:$AA$21,2,0)</f>
        <v>Oljetankskip</v>
      </c>
      <c r="C2" t="str">
        <f>Forutsetninger!AG2</f>
        <v>0-30</v>
      </c>
      <c r="D2">
        <f t="shared" ref="D2:D33" si="0">IFERROR(INDEX($L$2:$T$18,MATCH($A2,$L$2:$L$17,0),MATCH($C2,$L$2:$T$2,0)),0)</f>
        <v>0.70000000000000007</v>
      </c>
      <c r="L2" s="55"/>
      <c r="M2" s="56" t="s">
        <v>13</v>
      </c>
      <c r="N2" s="57" t="s">
        <v>17</v>
      </c>
      <c r="O2" s="58" t="s">
        <v>22</v>
      </c>
      <c r="P2" s="58" t="s">
        <v>25</v>
      </c>
      <c r="Q2" s="58" t="s">
        <v>29</v>
      </c>
      <c r="R2" s="58" t="s">
        <v>33</v>
      </c>
      <c r="S2" s="58" t="s">
        <v>36</v>
      </c>
      <c r="T2" s="59" t="s">
        <v>40</v>
      </c>
    </row>
    <row r="3" spans="1:20" x14ac:dyDescent="0.25">
      <c r="A3" t="str">
        <f>Forutsetninger!AF3</f>
        <v>Oljetankskip</v>
      </c>
      <c r="B3" t="str">
        <f>VLOOKUP(A3,Forutsetninger!$Z$3:$AA$21,2,0)</f>
        <v>Oljetankskip</v>
      </c>
      <c r="C3" t="str">
        <f>Forutsetninger!AG3</f>
        <v>30-70</v>
      </c>
      <c r="D3">
        <f t="shared" si="0"/>
        <v>0.7</v>
      </c>
      <c r="L3" s="60" t="s">
        <v>16</v>
      </c>
      <c r="M3" s="25">
        <f t="shared" ref="M3:M17" si="1">M22*$M$40+N22*$N$40+O22*$O$40+P22*$P$40</f>
        <v>0.70000000000000007</v>
      </c>
      <c r="N3">
        <f t="shared" ref="N3:N17" si="2">O22*$P$41+P22*$Q$41</f>
        <v>0.7</v>
      </c>
      <c r="O3">
        <v>0.7</v>
      </c>
      <c r="P3">
        <v>0.8</v>
      </c>
      <c r="Q3">
        <v>0.8</v>
      </c>
      <c r="R3">
        <v>0.8</v>
      </c>
      <c r="S3">
        <v>0.8</v>
      </c>
      <c r="T3" s="27">
        <v>0.8</v>
      </c>
    </row>
    <row r="4" spans="1:20" x14ac:dyDescent="0.25">
      <c r="A4" t="str">
        <f>Forutsetninger!AF4</f>
        <v>Oljetankskip</v>
      </c>
      <c r="B4" t="str">
        <f>VLOOKUP(A4,Forutsetninger!$Z$3:$AA$21,2,0)</f>
        <v>Oljetankskip</v>
      </c>
      <c r="C4" t="str">
        <f>Forutsetninger!AG4</f>
        <v>70-100</v>
      </c>
      <c r="D4">
        <f t="shared" si="0"/>
        <v>0.7</v>
      </c>
      <c r="L4" s="61" t="s">
        <v>20</v>
      </c>
      <c r="M4" s="25">
        <f t="shared" si="1"/>
        <v>0.70000000000000007</v>
      </c>
      <c r="N4">
        <f t="shared" si="2"/>
        <v>0.7</v>
      </c>
      <c r="O4">
        <v>0.7</v>
      </c>
      <c r="P4">
        <v>0.8</v>
      </c>
      <c r="Q4">
        <v>0.8</v>
      </c>
      <c r="R4">
        <v>0.8</v>
      </c>
      <c r="S4">
        <v>0.8</v>
      </c>
      <c r="T4" s="27">
        <v>0.8</v>
      </c>
    </row>
    <row r="5" spans="1:20" x14ac:dyDescent="0.25">
      <c r="A5" t="str">
        <f>Forutsetninger!AF5</f>
        <v>Oljetankskip</v>
      </c>
      <c r="B5" t="str">
        <f>VLOOKUP(A5,Forutsetninger!$Z$3:$AA$21,2,0)</f>
        <v>Oljetankskip</v>
      </c>
      <c r="C5" t="str">
        <f>Forutsetninger!AG5</f>
        <v>100-150</v>
      </c>
      <c r="D5">
        <f t="shared" si="0"/>
        <v>0.8</v>
      </c>
      <c r="L5" s="61" t="s">
        <v>24</v>
      </c>
      <c r="M5" s="25">
        <f t="shared" si="1"/>
        <v>0.6</v>
      </c>
      <c r="N5">
        <f t="shared" si="2"/>
        <v>0.6</v>
      </c>
      <c r="O5">
        <v>0.7</v>
      </c>
      <c r="P5">
        <v>0.7</v>
      </c>
      <c r="Q5">
        <v>0.7</v>
      </c>
      <c r="R5">
        <v>0.8</v>
      </c>
      <c r="S5">
        <v>0.8</v>
      </c>
      <c r="T5" s="27">
        <v>0.8</v>
      </c>
    </row>
    <row r="6" spans="1:20" x14ac:dyDescent="0.25">
      <c r="A6" t="str">
        <f>Forutsetninger!AF6</f>
        <v>Oljetankskip</v>
      </c>
      <c r="B6" t="str">
        <f>VLOOKUP(A6,Forutsetninger!$Z$3:$AA$21,2,0)</f>
        <v>Oljetankskip</v>
      </c>
      <c r="C6" t="str">
        <f>Forutsetninger!AG6</f>
        <v>150-200</v>
      </c>
      <c r="D6">
        <f t="shared" si="0"/>
        <v>0.8</v>
      </c>
      <c r="L6" s="61" t="s">
        <v>28</v>
      </c>
      <c r="M6" s="25">
        <f t="shared" si="1"/>
        <v>0.70000000000000007</v>
      </c>
      <c r="N6">
        <f t="shared" si="2"/>
        <v>0.7</v>
      </c>
      <c r="O6">
        <v>0.7</v>
      </c>
      <c r="P6">
        <v>0.8</v>
      </c>
      <c r="Q6">
        <v>0.8</v>
      </c>
      <c r="R6">
        <v>0.8</v>
      </c>
      <c r="S6">
        <v>0.8</v>
      </c>
      <c r="T6" s="27">
        <v>0.8</v>
      </c>
    </row>
    <row r="7" spans="1:20" x14ac:dyDescent="0.25">
      <c r="A7" t="str">
        <f>Forutsetninger!AF7</f>
        <v>Oljetankskip</v>
      </c>
      <c r="B7" t="str">
        <f>VLOOKUP(A7,Forutsetninger!$Z$3:$AA$21,2,0)</f>
        <v>Oljetankskip</v>
      </c>
      <c r="C7" t="str">
        <f>Forutsetninger!AG7</f>
        <v>200-250</v>
      </c>
      <c r="D7">
        <f t="shared" si="0"/>
        <v>0.8</v>
      </c>
      <c r="L7" t="s">
        <v>31</v>
      </c>
      <c r="M7" s="25">
        <f t="shared" si="1"/>
        <v>0.70000000000000007</v>
      </c>
      <c r="N7">
        <f t="shared" si="2"/>
        <v>0.7</v>
      </c>
      <c r="O7">
        <v>0.7</v>
      </c>
      <c r="P7">
        <v>0.8</v>
      </c>
      <c r="Q7">
        <v>0.8</v>
      </c>
      <c r="R7">
        <v>0.8</v>
      </c>
      <c r="S7">
        <v>0.7</v>
      </c>
      <c r="T7" s="27">
        <v>0.7</v>
      </c>
    </row>
    <row r="8" spans="1:20" x14ac:dyDescent="0.25">
      <c r="A8" t="str">
        <f>Forutsetninger!AF8</f>
        <v>Oljetankskip</v>
      </c>
      <c r="B8" t="str">
        <f>VLOOKUP(A8,Forutsetninger!$Z$3:$AA$21,2,0)</f>
        <v>Oljetankskip</v>
      </c>
      <c r="C8" t="str">
        <f>Forutsetninger!AG8</f>
        <v>250-300</v>
      </c>
      <c r="D8">
        <f t="shared" si="0"/>
        <v>0.8</v>
      </c>
      <c r="L8" s="61" t="s">
        <v>35</v>
      </c>
      <c r="M8" s="25">
        <f t="shared" si="1"/>
        <v>0.6</v>
      </c>
      <c r="N8">
        <f t="shared" si="2"/>
        <v>0.6</v>
      </c>
      <c r="O8">
        <v>0.7</v>
      </c>
      <c r="P8">
        <v>0.7</v>
      </c>
      <c r="Q8">
        <v>0.7</v>
      </c>
      <c r="R8">
        <v>0.7</v>
      </c>
      <c r="S8">
        <v>0.7</v>
      </c>
      <c r="T8" s="27">
        <v>0.7</v>
      </c>
    </row>
    <row r="9" spans="1:20" x14ac:dyDescent="0.25">
      <c r="A9" t="str">
        <f>Forutsetninger!AF9</f>
        <v>Oljetankskip</v>
      </c>
      <c r="B9" t="str">
        <f>VLOOKUP(A9,Forutsetninger!$Z$3:$AA$21,2,0)</f>
        <v>Oljetankskip</v>
      </c>
      <c r="C9" t="str">
        <f>Forutsetninger!AG9</f>
        <v>300-</v>
      </c>
      <c r="D9">
        <f t="shared" si="0"/>
        <v>0.8</v>
      </c>
      <c r="L9" s="61" t="s">
        <v>39</v>
      </c>
      <c r="M9" s="25">
        <f t="shared" si="1"/>
        <v>0.6</v>
      </c>
      <c r="N9">
        <f t="shared" si="2"/>
        <v>0.6</v>
      </c>
      <c r="O9">
        <v>0.7</v>
      </c>
      <c r="P9">
        <v>0.7</v>
      </c>
      <c r="Q9">
        <v>0.7</v>
      </c>
      <c r="R9">
        <v>0.7</v>
      </c>
      <c r="S9">
        <v>0.7</v>
      </c>
      <c r="T9" s="27">
        <v>0.7</v>
      </c>
    </row>
    <row r="10" spans="1:20" x14ac:dyDescent="0.25">
      <c r="A10" t="str">
        <f>Forutsetninger!AF10</f>
        <v>Kjemikalie-/Produktskip</v>
      </c>
      <c r="B10" t="str">
        <f>VLOOKUP(A10,Forutsetninger!$Z$3:$AA$21,2,0)</f>
        <v>Kjemikalie-/produkttankskip</v>
      </c>
      <c r="C10" t="str">
        <f>Forutsetninger!AG10</f>
        <v>0-30</v>
      </c>
      <c r="D10">
        <f t="shared" si="0"/>
        <v>0.70000000000000007</v>
      </c>
      <c r="L10" s="61" t="s">
        <v>42</v>
      </c>
      <c r="M10" s="25">
        <f t="shared" si="1"/>
        <v>0.6</v>
      </c>
      <c r="N10">
        <f t="shared" si="2"/>
        <v>0.6</v>
      </c>
      <c r="O10">
        <v>0.7</v>
      </c>
      <c r="P10">
        <v>0.7</v>
      </c>
      <c r="Q10">
        <v>0.7</v>
      </c>
      <c r="R10">
        <v>0.7</v>
      </c>
      <c r="S10">
        <v>0.7</v>
      </c>
      <c r="T10" s="27">
        <v>0.7</v>
      </c>
    </row>
    <row r="11" spans="1:20" x14ac:dyDescent="0.25">
      <c r="A11" t="str">
        <f>Forutsetninger!AF11</f>
        <v>Kjemikalie-/Produktskip</v>
      </c>
      <c r="B11" t="str">
        <f>VLOOKUP(A11,Forutsetninger!$Z$3:$AA$21,2,0)</f>
        <v>Kjemikalie-/produkttankskip</v>
      </c>
      <c r="C11" t="str">
        <f>Forutsetninger!AG11</f>
        <v>30-70</v>
      </c>
      <c r="D11">
        <f t="shared" si="0"/>
        <v>0.7</v>
      </c>
      <c r="L11" s="61" t="s">
        <v>44</v>
      </c>
      <c r="M11" s="25">
        <f t="shared" si="1"/>
        <v>0.6</v>
      </c>
      <c r="N11">
        <f t="shared" si="2"/>
        <v>0.6</v>
      </c>
      <c r="O11">
        <v>0.7</v>
      </c>
      <c r="P11">
        <v>0.7</v>
      </c>
      <c r="Q11">
        <v>0.7</v>
      </c>
      <c r="R11">
        <v>0.7</v>
      </c>
      <c r="S11">
        <v>0.7</v>
      </c>
      <c r="T11" s="27">
        <v>0.7</v>
      </c>
    </row>
    <row r="12" spans="1:20" x14ac:dyDescent="0.25">
      <c r="A12" t="str">
        <f>Forutsetninger!AF12</f>
        <v>Kjemikalie-/Produktskip</v>
      </c>
      <c r="B12" t="str">
        <f>VLOOKUP(A12,Forutsetninger!$Z$3:$AA$21,2,0)</f>
        <v>Kjemikalie-/produkttankskip</v>
      </c>
      <c r="C12" t="str">
        <f>Forutsetninger!AG12</f>
        <v>70-100</v>
      </c>
      <c r="D12">
        <f t="shared" si="0"/>
        <v>0.7</v>
      </c>
      <c r="L12" s="61" t="s">
        <v>121</v>
      </c>
      <c r="M12" s="25">
        <f t="shared" si="1"/>
        <v>0.70000000000000007</v>
      </c>
      <c r="N12">
        <f t="shared" si="2"/>
        <v>0.7</v>
      </c>
      <c r="O12">
        <v>0.8</v>
      </c>
      <c r="P12">
        <v>0.8</v>
      </c>
      <c r="Q12">
        <v>0.8</v>
      </c>
      <c r="R12">
        <v>0.8</v>
      </c>
      <c r="S12">
        <v>0.8</v>
      </c>
      <c r="T12" s="27">
        <v>0.8</v>
      </c>
    </row>
    <row r="13" spans="1:20" x14ac:dyDescent="0.25">
      <c r="A13" t="str">
        <f>Forutsetninger!AF13</f>
        <v>Kjemikalie-/Produktskip</v>
      </c>
      <c r="B13" t="str">
        <f>VLOOKUP(A13,Forutsetninger!$Z$3:$AA$21,2,0)</f>
        <v>Kjemikalie-/produkttankskip</v>
      </c>
      <c r="C13" t="str">
        <f>Forutsetninger!AG13</f>
        <v>100-150</v>
      </c>
      <c r="D13">
        <f t="shared" si="0"/>
        <v>0.8</v>
      </c>
      <c r="L13" s="61" t="s">
        <v>48</v>
      </c>
      <c r="M13" s="25">
        <f t="shared" si="1"/>
        <v>0.70000000000000007</v>
      </c>
      <c r="N13">
        <f t="shared" si="2"/>
        <v>0.7</v>
      </c>
      <c r="O13">
        <v>0.8</v>
      </c>
      <c r="P13">
        <v>0.8</v>
      </c>
      <c r="Q13">
        <v>0.8</v>
      </c>
      <c r="R13">
        <v>0.8</v>
      </c>
      <c r="S13">
        <v>0.8</v>
      </c>
      <c r="T13" s="27">
        <v>0.8</v>
      </c>
    </row>
    <row r="14" spans="1:20" x14ac:dyDescent="0.25">
      <c r="A14" t="str">
        <f>Forutsetninger!AF14</f>
        <v>Kjemikalie-/Produktskip</v>
      </c>
      <c r="B14" t="str">
        <f>VLOOKUP(A14,Forutsetninger!$Z$3:$AA$21,2,0)</f>
        <v>Kjemikalie-/produkttankskip</v>
      </c>
      <c r="C14" t="str">
        <f>Forutsetninger!AG14</f>
        <v>150-200</v>
      </c>
      <c r="D14">
        <f t="shared" si="0"/>
        <v>0.8</v>
      </c>
      <c r="L14" s="61" t="s">
        <v>51</v>
      </c>
      <c r="M14" s="25">
        <f t="shared" si="1"/>
        <v>0.70330400000000004</v>
      </c>
      <c r="N14">
        <f t="shared" si="2"/>
        <v>0.79411330000000013</v>
      </c>
      <c r="O14">
        <v>0.8</v>
      </c>
      <c r="P14">
        <v>0.8</v>
      </c>
      <c r="Q14">
        <v>0.8</v>
      </c>
      <c r="R14">
        <v>0.8</v>
      </c>
      <c r="S14">
        <v>0.8</v>
      </c>
      <c r="T14" s="27">
        <v>0.8</v>
      </c>
    </row>
    <row r="15" spans="1:20" x14ac:dyDescent="0.25">
      <c r="A15" t="str">
        <f>Forutsetninger!AF15</f>
        <v>Kjemikalie-/Produktskip</v>
      </c>
      <c r="B15" t="str">
        <f>VLOOKUP(A15,Forutsetninger!$Z$3:$AA$21,2,0)</f>
        <v>Kjemikalie-/produkttankskip</v>
      </c>
      <c r="C15" t="str">
        <f>Forutsetninger!AG15</f>
        <v>200-250</v>
      </c>
      <c r="D15">
        <f t="shared" si="0"/>
        <v>0.8</v>
      </c>
      <c r="L15" s="61" t="s">
        <v>54</v>
      </c>
      <c r="M15" s="25">
        <f t="shared" si="1"/>
        <v>0.70000000000000007</v>
      </c>
      <c r="N15">
        <f t="shared" si="2"/>
        <v>0.7</v>
      </c>
      <c r="O15">
        <v>0.7</v>
      </c>
      <c r="P15">
        <v>0.7</v>
      </c>
      <c r="Q15">
        <v>0.7</v>
      </c>
      <c r="R15">
        <v>0.7</v>
      </c>
      <c r="S15">
        <v>0.7</v>
      </c>
      <c r="T15" s="27">
        <v>0.7</v>
      </c>
    </row>
    <row r="16" spans="1:20" x14ac:dyDescent="0.25">
      <c r="A16" t="str">
        <f>Forutsetninger!AF16</f>
        <v>Kjemikalie-/Produktskip</v>
      </c>
      <c r="B16" t="str">
        <f>VLOOKUP(A16,Forutsetninger!$Z$3:$AA$21,2,0)</f>
        <v>Kjemikalie-/produkttankskip</v>
      </c>
      <c r="C16" t="str">
        <f>Forutsetninger!AG16</f>
        <v>250-300</v>
      </c>
      <c r="D16">
        <f t="shared" si="0"/>
        <v>0.8</v>
      </c>
      <c r="L16" s="61" t="s">
        <v>56</v>
      </c>
      <c r="M16" s="25">
        <f t="shared" si="1"/>
        <v>0.70000000000000007</v>
      </c>
      <c r="N16">
        <f t="shared" si="2"/>
        <v>0.7</v>
      </c>
      <c r="O16">
        <v>0.7</v>
      </c>
      <c r="P16">
        <v>0.8</v>
      </c>
      <c r="Q16">
        <v>0.8</v>
      </c>
      <c r="R16">
        <v>0.8</v>
      </c>
      <c r="S16">
        <v>0.8</v>
      </c>
      <c r="T16" s="27">
        <v>0.8</v>
      </c>
    </row>
    <row r="17" spans="1:22" x14ac:dyDescent="0.25">
      <c r="A17" t="str">
        <f>Forutsetninger!AF17</f>
        <v>Kjemikalie-/Produktskip</v>
      </c>
      <c r="B17" t="str">
        <f>VLOOKUP(A17,Forutsetninger!$Z$3:$AA$21,2,0)</f>
        <v>Kjemikalie-/produkttankskip</v>
      </c>
      <c r="C17" t="str">
        <f>Forutsetninger!AG17</f>
        <v>300-</v>
      </c>
      <c r="D17">
        <f t="shared" si="0"/>
        <v>0.8</v>
      </c>
      <c r="L17" s="61" t="s">
        <v>59</v>
      </c>
      <c r="M17" s="25">
        <f t="shared" si="1"/>
        <v>0.70000000000000007</v>
      </c>
      <c r="N17">
        <f t="shared" si="2"/>
        <v>0.7</v>
      </c>
      <c r="O17">
        <v>0.7</v>
      </c>
      <c r="P17">
        <v>0.7</v>
      </c>
      <c r="Q17">
        <v>0.7</v>
      </c>
      <c r="R17">
        <v>0.8</v>
      </c>
      <c r="S17">
        <v>0.8</v>
      </c>
      <c r="T17" s="27">
        <v>0.8</v>
      </c>
    </row>
    <row r="18" spans="1:22" x14ac:dyDescent="0.25">
      <c r="A18" t="str">
        <f>Forutsetninger!AF18</f>
        <v>Gasstankskip</v>
      </c>
      <c r="B18" t="str">
        <f>VLOOKUP(A18,Forutsetninger!$Z$3:$AA$21,2,0)</f>
        <v>Gasstankskip</v>
      </c>
      <c r="C18" t="str">
        <f>Forutsetninger!AG18</f>
        <v>0-30</v>
      </c>
      <c r="D18">
        <f t="shared" si="0"/>
        <v>0.6</v>
      </c>
      <c r="L18" s="62" t="s">
        <v>61</v>
      </c>
      <c r="M18" s="28"/>
      <c r="N18" s="29"/>
      <c r="O18" s="29"/>
      <c r="P18" s="29"/>
      <c r="Q18" s="29"/>
      <c r="R18" s="29"/>
      <c r="S18" s="29"/>
      <c r="T18" s="63"/>
    </row>
    <row r="19" spans="1:22" x14ac:dyDescent="0.25">
      <c r="A19" t="str">
        <f>Forutsetninger!AF19</f>
        <v>Gasstankskip</v>
      </c>
      <c r="B19" t="str">
        <f>VLOOKUP(A19,Forutsetninger!$Z$3:$AA$21,2,0)</f>
        <v>Gasstankskip</v>
      </c>
      <c r="C19" t="str">
        <f>Forutsetninger!AG19</f>
        <v>30-70</v>
      </c>
      <c r="D19">
        <f t="shared" si="0"/>
        <v>0.6</v>
      </c>
    </row>
    <row r="20" spans="1:22" x14ac:dyDescent="0.25">
      <c r="A20" t="str">
        <f>Forutsetninger!AF20</f>
        <v>Gasstankskip</v>
      </c>
      <c r="B20" t="str">
        <f>VLOOKUP(A20,Forutsetninger!$Z$3:$AA$21,2,0)</f>
        <v>Gasstankskip</v>
      </c>
      <c r="C20" t="str">
        <f>Forutsetninger!AG20</f>
        <v>70-100</v>
      </c>
      <c r="D20">
        <f t="shared" si="0"/>
        <v>0.7</v>
      </c>
      <c r="L20" s="1" t="s">
        <v>120</v>
      </c>
      <c r="M20" s="1"/>
      <c r="N20" s="1"/>
      <c r="O20" s="1"/>
      <c r="P20" s="1"/>
      <c r="Q20" s="1"/>
      <c r="R20" s="1"/>
      <c r="S20" s="1"/>
      <c r="T20" s="1"/>
      <c r="U20" s="1"/>
      <c r="V20" s="1"/>
    </row>
    <row r="21" spans="1:22" x14ac:dyDescent="0.25">
      <c r="A21" t="str">
        <f>Forutsetninger!AF21</f>
        <v>Gasstankskip</v>
      </c>
      <c r="B21" t="str">
        <f>VLOOKUP(A21,Forutsetninger!$Z$3:$AA$21,2,0)</f>
        <v>Gasstankskip</v>
      </c>
      <c r="C21" t="str">
        <f>Forutsetninger!AG21</f>
        <v>100-150</v>
      </c>
      <c r="D21">
        <f t="shared" si="0"/>
        <v>0.7</v>
      </c>
      <c r="L21" s="55"/>
      <c r="M21" s="56" t="s">
        <v>122</v>
      </c>
      <c r="N21" s="57" t="s">
        <v>123</v>
      </c>
      <c r="O21" s="58" t="s">
        <v>124</v>
      </c>
      <c r="P21" s="58" t="s">
        <v>125</v>
      </c>
      <c r="Q21" s="58" t="s">
        <v>22</v>
      </c>
      <c r="R21" s="58" t="s">
        <v>25</v>
      </c>
      <c r="S21" s="58" t="s">
        <v>29</v>
      </c>
      <c r="T21" s="58" t="s">
        <v>33</v>
      </c>
      <c r="U21" s="58" t="s">
        <v>36</v>
      </c>
      <c r="V21" s="59" t="s">
        <v>40</v>
      </c>
    </row>
    <row r="22" spans="1:22" x14ac:dyDescent="0.25">
      <c r="A22" t="str">
        <f>Forutsetninger!AF22</f>
        <v>Gasstankskip</v>
      </c>
      <c r="B22" t="str">
        <f>VLOOKUP(A22,Forutsetninger!$Z$3:$AA$21,2,0)</f>
        <v>Gasstankskip</v>
      </c>
      <c r="C22" t="str">
        <f>Forutsetninger!AG22</f>
        <v>150-200</v>
      </c>
      <c r="D22">
        <f t="shared" si="0"/>
        <v>0.7</v>
      </c>
      <c r="L22" s="60" t="s">
        <v>16</v>
      </c>
      <c r="M22" s="25">
        <v>0.7</v>
      </c>
      <c r="N22">
        <v>0.7</v>
      </c>
      <c r="O22">
        <v>0.7</v>
      </c>
      <c r="P22">
        <v>0.7</v>
      </c>
      <c r="Q22">
        <v>0.7</v>
      </c>
      <c r="R22">
        <v>0.8</v>
      </c>
      <c r="S22">
        <v>0.8</v>
      </c>
      <c r="T22">
        <v>0.8</v>
      </c>
      <c r="U22">
        <v>0.8</v>
      </c>
      <c r="V22" s="27">
        <v>0.8</v>
      </c>
    </row>
    <row r="23" spans="1:22" x14ac:dyDescent="0.25">
      <c r="A23" t="str">
        <f>Forutsetninger!AF23</f>
        <v>Gasstankskip</v>
      </c>
      <c r="B23" t="str">
        <f>VLOOKUP(A23,Forutsetninger!$Z$3:$AA$21,2,0)</f>
        <v>Gasstankskip</v>
      </c>
      <c r="C23" t="str">
        <f>Forutsetninger!AG23</f>
        <v>200-250</v>
      </c>
      <c r="D23">
        <f t="shared" si="0"/>
        <v>0.8</v>
      </c>
      <c r="L23" s="61" t="s">
        <v>20</v>
      </c>
      <c r="M23" s="25">
        <v>0.7</v>
      </c>
      <c r="N23">
        <v>0.7</v>
      </c>
      <c r="O23">
        <v>0.7</v>
      </c>
      <c r="P23">
        <v>0.7</v>
      </c>
      <c r="Q23">
        <v>0.7</v>
      </c>
      <c r="R23">
        <v>0.8</v>
      </c>
      <c r="S23">
        <v>0.8</v>
      </c>
      <c r="T23">
        <v>0.8</v>
      </c>
      <c r="U23">
        <v>0.8</v>
      </c>
      <c r="V23" s="27">
        <v>0.8</v>
      </c>
    </row>
    <row r="24" spans="1:22" x14ac:dyDescent="0.25">
      <c r="A24" t="str">
        <f>Forutsetninger!AF24</f>
        <v>Gasstankskip</v>
      </c>
      <c r="B24" t="str">
        <f>VLOOKUP(A24,Forutsetninger!$Z$3:$AA$21,2,0)</f>
        <v>Gasstankskip</v>
      </c>
      <c r="C24" t="str">
        <f>Forutsetninger!AG24</f>
        <v>250-300</v>
      </c>
      <c r="D24">
        <f t="shared" si="0"/>
        <v>0.8</v>
      </c>
      <c r="L24" s="61" t="s">
        <v>24</v>
      </c>
      <c r="M24" s="25">
        <v>0.6</v>
      </c>
      <c r="N24">
        <v>0.6</v>
      </c>
      <c r="O24">
        <v>0.6</v>
      </c>
      <c r="P24">
        <v>0.6</v>
      </c>
      <c r="Q24">
        <v>0.7</v>
      </c>
      <c r="R24">
        <v>0.7</v>
      </c>
      <c r="S24">
        <v>0.7</v>
      </c>
      <c r="T24">
        <v>0.8</v>
      </c>
      <c r="U24">
        <v>0.8</v>
      </c>
      <c r="V24" s="27">
        <v>0.8</v>
      </c>
    </row>
    <row r="25" spans="1:22" x14ac:dyDescent="0.25">
      <c r="A25" t="str">
        <f>Forutsetninger!AF25</f>
        <v>Gasstankskip</v>
      </c>
      <c r="B25" t="str">
        <f>VLOOKUP(A25,Forutsetninger!$Z$3:$AA$21,2,0)</f>
        <v>Gasstankskip</v>
      </c>
      <c r="C25" t="str">
        <f>Forutsetninger!AG25</f>
        <v>300-</v>
      </c>
      <c r="D25">
        <f t="shared" si="0"/>
        <v>0.8</v>
      </c>
      <c r="L25" s="61" t="s">
        <v>28</v>
      </c>
      <c r="M25" s="25">
        <v>0.7</v>
      </c>
      <c r="N25">
        <v>0.7</v>
      </c>
      <c r="O25">
        <v>0.7</v>
      </c>
      <c r="P25">
        <v>0.7</v>
      </c>
      <c r="Q25">
        <v>0.7</v>
      </c>
      <c r="R25">
        <v>0.8</v>
      </c>
      <c r="S25">
        <v>0.8</v>
      </c>
      <c r="T25">
        <v>0.8</v>
      </c>
      <c r="U25">
        <v>0.8</v>
      </c>
      <c r="V25" s="27">
        <v>0.8</v>
      </c>
    </row>
    <row r="26" spans="1:22" x14ac:dyDescent="0.25">
      <c r="A26" t="str">
        <f>Forutsetninger!AF26</f>
        <v>Bulkskip</v>
      </c>
      <c r="B26" t="str">
        <f>VLOOKUP(A26,Forutsetninger!$Z$3:$AA$21,2,0)</f>
        <v>Bulkskip</v>
      </c>
      <c r="C26" t="str">
        <f>Forutsetninger!AG26</f>
        <v>0-30</v>
      </c>
      <c r="D26">
        <f t="shared" si="0"/>
        <v>0.70000000000000007</v>
      </c>
      <c r="L26" t="s">
        <v>31</v>
      </c>
      <c r="M26" s="25">
        <v>0.7</v>
      </c>
      <c r="N26">
        <v>0.7</v>
      </c>
      <c r="O26">
        <v>0.7</v>
      </c>
      <c r="P26">
        <v>0.7</v>
      </c>
      <c r="Q26">
        <v>0.7</v>
      </c>
      <c r="R26">
        <v>0.8</v>
      </c>
      <c r="S26">
        <v>0.8</v>
      </c>
      <c r="T26">
        <v>0.8</v>
      </c>
      <c r="U26">
        <v>0.7</v>
      </c>
      <c r="V26" s="27">
        <v>0.7</v>
      </c>
    </row>
    <row r="27" spans="1:22" x14ac:dyDescent="0.25">
      <c r="A27" t="str">
        <f>Forutsetninger!AF27</f>
        <v>Bulkskip</v>
      </c>
      <c r="B27" t="str">
        <f>VLOOKUP(A27,Forutsetninger!$Z$3:$AA$21,2,0)</f>
        <v>Bulkskip</v>
      </c>
      <c r="C27" t="str">
        <f>Forutsetninger!AG27</f>
        <v>30-70</v>
      </c>
      <c r="D27">
        <f t="shared" si="0"/>
        <v>0.7</v>
      </c>
      <c r="L27" s="61" t="s">
        <v>35</v>
      </c>
      <c r="M27" s="25">
        <v>0.6</v>
      </c>
      <c r="N27">
        <v>0.6</v>
      </c>
      <c r="O27">
        <v>0.6</v>
      </c>
      <c r="P27">
        <v>0.6</v>
      </c>
      <c r="Q27">
        <v>0.7</v>
      </c>
      <c r="R27">
        <v>0.7</v>
      </c>
      <c r="S27">
        <v>0.7</v>
      </c>
      <c r="T27">
        <v>0.7</v>
      </c>
      <c r="U27">
        <v>0.7</v>
      </c>
      <c r="V27" s="27">
        <v>0.7</v>
      </c>
    </row>
    <row r="28" spans="1:22" x14ac:dyDescent="0.25">
      <c r="A28" t="str">
        <f>Forutsetninger!AF28</f>
        <v>Bulkskip</v>
      </c>
      <c r="B28" t="str">
        <f>VLOOKUP(A28,Forutsetninger!$Z$3:$AA$21,2,0)</f>
        <v>Bulkskip</v>
      </c>
      <c r="C28" t="str">
        <f>Forutsetninger!AG28</f>
        <v>70-100</v>
      </c>
      <c r="D28">
        <f t="shared" si="0"/>
        <v>0.7</v>
      </c>
      <c r="L28" s="61" t="s">
        <v>39</v>
      </c>
      <c r="M28" s="25">
        <v>0.6</v>
      </c>
      <c r="N28">
        <v>0.6</v>
      </c>
      <c r="O28">
        <v>0.6</v>
      </c>
      <c r="P28">
        <v>0.6</v>
      </c>
      <c r="Q28">
        <v>0.7</v>
      </c>
      <c r="R28">
        <v>0.7</v>
      </c>
      <c r="S28">
        <v>0.7</v>
      </c>
      <c r="T28">
        <v>0.7</v>
      </c>
      <c r="U28">
        <v>0.7</v>
      </c>
      <c r="V28" s="27">
        <v>0.7</v>
      </c>
    </row>
    <row r="29" spans="1:22" x14ac:dyDescent="0.25">
      <c r="A29" t="str">
        <f>Forutsetninger!AF34</f>
        <v>Bulkskip</v>
      </c>
      <c r="B29" t="str">
        <f>VLOOKUP(A29,Forutsetninger!$Z$3:$AA$21,2,0)</f>
        <v>Bulkskip</v>
      </c>
      <c r="C29" t="str">
        <f>Forutsetninger!AG34</f>
        <v>100-150</v>
      </c>
      <c r="D29">
        <f t="shared" si="0"/>
        <v>0.8</v>
      </c>
      <c r="L29" s="61" t="s">
        <v>42</v>
      </c>
      <c r="M29" s="25">
        <v>0.6</v>
      </c>
      <c r="N29">
        <v>0.6</v>
      </c>
      <c r="O29">
        <v>0.6</v>
      </c>
      <c r="P29">
        <v>0.6</v>
      </c>
      <c r="Q29">
        <v>0.7</v>
      </c>
      <c r="R29">
        <v>0.7</v>
      </c>
      <c r="S29">
        <v>0.7</v>
      </c>
      <c r="T29">
        <v>0.7</v>
      </c>
      <c r="U29">
        <v>0.7</v>
      </c>
      <c r="V29" s="27">
        <v>0.7</v>
      </c>
    </row>
    <row r="30" spans="1:22" x14ac:dyDescent="0.25">
      <c r="A30" t="str">
        <f>Forutsetninger!AF35</f>
        <v>Bulkskip</v>
      </c>
      <c r="B30" t="str">
        <f>VLOOKUP(A30,Forutsetninger!$Z$3:$AA$21,2,0)</f>
        <v>Bulkskip</v>
      </c>
      <c r="C30" t="str">
        <f>Forutsetninger!AG35</f>
        <v>150-200</v>
      </c>
      <c r="D30">
        <f t="shared" si="0"/>
        <v>0.8</v>
      </c>
      <c r="L30" s="61" t="s">
        <v>44</v>
      </c>
      <c r="M30" s="25">
        <v>0.6</v>
      </c>
      <c r="N30">
        <v>0.6</v>
      </c>
      <c r="O30">
        <v>0.6</v>
      </c>
      <c r="P30">
        <v>0.6</v>
      </c>
      <c r="Q30">
        <v>0.7</v>
      </c>
      <c r="R30">
        <v>0.7</v>
      </c>
      <c r="S30">
        <v>0.7</v>
      </c>
      <c r="T30">
        <v>0.7</v>
      </c>
      <c r="U30">
        <v>0.7</v>
      </c>
      <c r="V30" s="27">
        <v>0.7</v>
      </c>
    </row>
    <row r="31" spans="1:22" x14ac:dyDescent="0.25">
      <c r="A31" t="str">
        <f>Forutsetninger!AF36</f>
        <v>Bulkskip</v>
      </c>
      <c r="B31" t="str">
        <f>VLOOKUP(A31,Forutsetninger!$Z$3:$AA$21,2,0)</f>
        <v>Bulkskip</v>
      </c>
      <c r="C31" t="str">
        <f>Forutsetninger!AG36</f>
        <v>200-250</v>
      </c>
      <c r="D31">
        <f t="shared" si="0"/>
        <v>0.8</v>
      </c>
      <c r="L31" s="61" t="s">
        <v>121</v>
      </c>
      <c r="M31" s="25">
        <v>0.7</v>
      </c>
      <c r="N31">
        <v>0.7</v>
      </c>
      <c r="O31">
        <v>0.7</v>
      </c>
      <c r="P31">
        <v>0.7</v>
      </c>
      <c r="Q31">
        <v>0.8</v>
      </c>
      <c r="R31">
        <v>0.8</v>
      </c>
      <c r="S31">
        <v>0.8</v>
      </c>
      <c r="T31">
        <v>0.8</v>
      </c>
      <c r="U31">
        <v>0.8</v>
      </c>
      <c r="V31" s="27">
        <v>0.8</v>
      </c>
    </row>
    <row r="32" spans="1:22" x14ac:dyDescent="0.25">
      <c r="A32" t="str">
        <f>Forutsetninger!AF37</f>
        <v>Bulkskip</v>
      </c>
      <c r="B32" t="str">
        <f>VLOOKUP(A32,Forutsetninger!$Z$3:$AA$21,2,0)</f>
        <v>Bulkskip</v>
      </c>
      <c r="C32" t="str">
        <f>Forutsetninger!AG37</f>
        <v>250-300</v>
      </c>
      <c r="D32">
        <f t="shared" si="0"/>
        <v>0.8</v>
      </c>
      <c r="L32" s="61" t="s">
        <v>48</v>
      </c>
      <c r="M32" s="25">
        <v>0.7</v>
      </c>
      <c r="N32">
        <v>0.7</v>
      </c>
      <c r="O32">
        <v>0.7</v>
      </c>
      <c r="P32">
        <v>0.7</v>
      </c>
      <c r="Q32">
        <v>0.8</v>
      </c>
      <c r="R32">
        <v>0.8</v>
      </c>
      <c r="S32">
        <v>0.8</v>
      </c>
      <c r="T32">
        <v>0.8</v>
      </c>
      <c r="U32">
        <v>0.8</v>
      </c>
      <c r="V32" s="27">
        <v>0.8</v>
      </c>
    </row>
    <row r="33" spans="1:22" x14ac:dyDescent="0.25">
      <c r="A33" t="str">
        <f>Forutsetninger!AF38</f>
        <v>Bulkskip</v>
      </c>
      <c r="B33" t="str">
        <f>VLOOKUP(A33,Forutsetninger!$Z$3:$AA$21,2,0)</f>
        <v>Bulkskip</v>
      </c>
      <c r="C33" t="str">
        <f>Forutsetninger!AG38</f>
        <v>300-</v>
      </c>
      <c r="D33">
        <f t="shared" si="0"/>
        <v>0.8</v>
      </c>
      <c r="L33" s="61" t="s">
        <v>51</v>
      </c>
      <c r="M33" s="25">
        <v>0.7</v>
      </c>
      <c r="N33">
        <v>0.7</v>
      </c>
      <c r="O33">
        <v>0.7</v>
      </c>
      <c r="P33">
        <v>0.8</v>
      </c>
      <c r="Q33">
        <v>0.8</v>
      </c>
      <c r="R33">
        <v>0.8</v>
      </c>
      <c r="S33">
        <v>0.8</v>
      </c>
      <c r="T33">
        <v>0.8</v>
      </c>
      <c r="U33">
        <v>0.8</v>
      </c>
      <c r="V33" s="27">
        <v>0.8</v>
      </c>
    </row>
    <row r="34" spans="1:22" x14ac:dyDescent="0.25">
      <c r="A34" t="str">
        <f>Forutsetninger!AF39</f>
        <v>Stykkgods-/Roro-skip</v>
      </c>
      <c r="B34" t="str">
        <f>VLOOKUP(A34,Forutsetninger!$Z$3:$AA$21,2,0)</f>
        <v>Stykkgodsskip</v>
      </c>
      <c r="C34" t="str">
        <f>Forutsetninger!AG39</f>
        <v>0-30</v>
      </c>
      <c r="D34">
        <f t="shared" ref="D34:D65" si="3">IFERROR(INDEX($L$2:$T$18,MATCH($A34,$L$2:$L$17,0),MATCH($C34,$L$2:$T$2,0)),0)</f>
        <v>0.70000000000000007</v>
      </c>
      <c r="L34" s="61" t="s">
        <v>54</v>
      </c>
      <c r="M34" s="25">
        <v>0.7</v>
      </c>
      <c r="N34">
        <v>0.7</v>
      </c>
      <c r="O34">
        <v>0.7</v>
      </c>
      <c r="P34">
        <v>0.7</v>
      </c>
      <c r="Q34">
        <v>0.7</v>
      </c>
      <c r="R34">
        <v>0.7</v>
      </c>
      <c r="S34">
        <v>0.7</v>
      </c>
      <c r="T34">
        <v>0.7</v>
      </c>
      <c r="U34">
        <v>0.7</v>
      </c>
      <c r="V34" s="27">
        <v>0.7</v>
      </c>
    </row>
    <row r="35" spans="1:22" x14ac:dyDescent="0.25">
      <c r="A35" t="str">
        <f>Forutsetninger!AF40</f>
        <v>Stykkgods-/Roro-skip</v>
      </c>
      <c r="B35" t="str">
        <f>VLOOKUP(A35,Forutsetninger!$Z$3:$AA$21,2,0)</f>
        <v>Stykkgodsskip</v>
      </c>
      <c r="C35" t="str">
        <f>Forutsetninger!AG40</f>
        <v>30-70</v>
      </c>
      <c r="D35">
        <f t="shared" si="3"/>
        <v>0.7</v>
      </c>
      <c r="L35" s="61" t="s">
        <v>56</v>
      </c>
      <c r="M35" s="25">
        <v>0.7</v>
      </c>
      <c r="N35">
        <v>0.7</v>
      </c>
      <c r="O35">
        <v>0.7</v>
      </c>
      <c r="P35">
        <v>0.7</v>
      </c>
      <c r="Q35">
        <v>0.7</v>
      </c>
      <c r="R35">
        <v>0.8</v>
      </c>
      <c r="S35">
        <v>0.8</v>
      </c>
      <c r="T35">
        <v>0.8</v>
      </c>
      <c r="U35">
        <v>0.8</v>
      </c>
      <c r="V35" s="27">
        <v>0.8</v>
      </c>
    </row>
    <row r="36" spans="1:22" x14ac:dyDescent="0.25">
      <c r="A36" t="str">
        <f>Forutsetninger!AF41</f>
        <v>Stykkgods-/Roro-skip</v>
      </c>
      <c r="B36" t="str">
        <f>VLOOKUP(A36,Forutsetninger!$Z$3:$AA$21,2,0)</f>
        <v>Stykkgodsskip</v>
      </c>
      <c r="C36" t="str">
        <f>Forutsetninger!AG41</f>
        <v>70-100</v>
      </c>
      <c r="D36">
        <f t="shared" si="3"/>
        <v>0.7</v>
      </c>
      <c r="L36" s="61" t="s">
        <v>59</v>
      </c>
      <c r="M36" s="25">
        <v>0.7</v>
      </c>
      <c r="N36">
        <v>0.7</v>
      </c>
      <c r="O36">
        <v>0.7</v>
      </c>
      <c r="P36">
        <v>0.7</v>
      </c>
      <c r="Q36">
        <v>0.7</v>
      </c>
      <c r="R36">
        <v>0.7</v>
      </c>
      <c r="S36">
        <v>0.7</v>
      </c>
      <c r="T36">
        <v>0.8</v>
      </c>
      <c r="U36">
        <v>0.8</v>
      </c>
      <c r="V36" s="27">
        <v>0.8</v>
      </c>
    </row>
    <row r="37" spans="1:22" x14ac:dyDescent="0.25">
      <c r="A37" t="str">
        <f>Forutsetninger!AF42</f>
        <v>Stykkgods-/Roro-skip</v>
      </c>
      <c r="B37" t="str">
        <f>VLOOKUP(A37,Forutsetninger!$Z$3:$AA$21,2,0)</f>
        <v>Stykkgodsskip</v>
      </c>
      <c r="C37" t="str">
        <f>Forutsetninger!AG42</f>
        <v>100-150</v>
      </c>
      <c r="D37">
        <f t="shared" si="3"/>
        <v>0.8</v>
      </c>
      <c r="L37" s="62" t="s">
        <v>61</v>
      </c>
      <c r="M37" s="28"/>
      <c r="N37" s="29"/>
      <c r="O37" s="29"/>
      <c r="P37" s="29"/>
      <c r="Q37" s="29"/>
      <c r="R37" s="29"/>
      <c r="S37" s="29"/>
      <c r="T37" s="29"/>
      <c r="U37" s="29"/>
      <c r="V37" s="63"/>
    </row>
    <row r="38" spans="1:22" x14ac:dyDescent="0.25">
      <c r="A38" t="str">
        <f>Forutsetninger!AF43</f>
        <v>Stykkgods-/Roro-skip</v>
      </c>
      <c r="B38" t="str">
        <f>VLOOKUP(A38,Forutsetninger!$Z$3:$AA$21,2,0)</f>
        <v>Stykkgodsskip</v>
      </c>
      <c r="C38" t="str">
        <f>Forutsetninger!AG43</f>
        <v>150-200</v>
      </c>
      <c r="D38">
        <f t="shared" si="3"/>
        <v>0.8</v>
      </c>
    </row>
    <row r="39" spans="1:22" x14ac:dyDescent="0.25">
      <c r="A39" t="str">
        <f>Forutsetninger!AF44</f>
        <v>Stykkgods-/Roro-skip</v>
      </c>
      <c r="B39" t="str">
        <f>VLOOKUP(A39,Forutsetninger!$Z$3:$AA$21,2,0)</f>
        <v>Stykkgodsskip</v>
      </c>
      <c r="C39" t="str">
        <f>Forutsetninger!AG44</f>
        <v>200-250</v>
      </c>
      <c r="D39">
        <f t="shared" si="3"/>
        <v>0.8</v>
      </c>
      <c r="L39" s="64" t="s">
        <v>7</v>
      </c>
      <c r="M39" s="65" t="s">
        <v>122</v>
      </c>
      <c r="N39" s="65" t="s">
        <v>123</v>
      </c>
      <c r="O39" s="65" t="s">
        <v>124</v>
      </c>
      <c r="P39" s="65" t="s">
        <v>126</v>
      </c>
      <c r="Q39" s="65" t="s">
        <v>17</v>
      </c>
    </row>
    <row r="40" spans="1:22" x14ac:dyDescent="0.25">
      <c r="A40" t="str">
        <f>Forutsetninger!AF45</f>
        <v>Stykkgods-/Roro-skip</v>
      </c>
      <c r="B40" t="str">
        <f>VLOOKUP(A40,Forutsetninger!$Z$3:$AA$21,2,0)</f>
        <v>Stykkgodsskip</v>
      </c>
      <c r="C40" t="str">
        <f>Forutsetninger!AG45</f>
        <v>250-300</v>
      </c>
      <c r="D40">
        <f t="shared" si="3"/>
        <v>0.7</v>
      </c>
      <c r="L40" s="28" t="s">
        <v>127</v>
      </c>
      <c r="M40" s="66">
        <v>0.23666100000000001</v>
      </c>
      <c r="N40" s="66">
        <v>0.49276500000000001</v>
      </c>
      <c r="O40" s="66">
        <v>0.237534</v>
      </c>
      <c r="P40" s="66">
        <v>3.304E-2</v>
      </c>
      <c r="Q40" s="66">
        <v>0</v>
      </c>
    </row>
    <row r="41" spans="1:22" x14ac:dyDescent="0.25">
      <c r="A41" t="str">
        <f>Forutsetninger!AF46</f>
        <v>Stykkgods-/Roro-skip</v>
      </c>
      <c r="B41" t="str">
        <f>VLOOKUP(A41,Forutsetninger!$Z$3:$AA$21,2,0)</f>
        <v>Stykkgodsskip</v>
      </c>
      <c r="C41" t="str">
        <f>Forutsetninger!AG46</f>
        <v>300-</v>
      </c>
      <c r="D41">
        <f t="shared" si="3"/>
        <v>0.7</v>
      </c>
      <c r="L41" t="s">
        <v>128</v>
      </c>
      <c r="M41" s="66">
        <v>0</v>
      </c>
      <c r="N41" s="66">
        <v>0</v>
      </c>
      <c r="O41" s="66">
        <v>0</v>
      </c>
      <c r="P41" s="66">
        <v>5.8867000000000003E-2</v>
      </c>
      <c r="Q41" s="66">
        <v>0.941133</v>
      </c>
    </row>
    <row r="42" spans="1:22" x14ac:dyDescent="0.25">
      <c r="A42" t="str">
        <f>Forutsetninger!AF47</f>
        <v>Containerskip</v>
      </c>
      <c r="B42" t="str">
        <f>VLOOKUP(A42,Forutsetninger!$Z$3:$AA$21,2,0)</f>
        <v>Containerskip</v>
      </c>
      <c r="C42" t="str">
        <f>Forutsetninger!AG47</f>
        <v>0-30</v>
      </c>
      <c r="D42">
        <f t="shared" si="3"/>
        <v>0.6</v>
      </c>
      <c r="H42" s="7"/>
    </row>
    <row r="43" spans="1:22" x14ac:dyDescent="0.25">
      <c r="A43" t="str">
        <f>Forutsetninger!AF48</f>
        <v>Containerskip</v>
      </c>
      <c r="B43" t="str">
        <f>VLOOKUP(A43,Forutsetninger!$Z$3:$AA$21,2,0)</f>
        <v>Containerskip</v>
      </c>
      <c r="C43" t="str">
        <f>Forutsetninger!AG48</f>
        <v>30-70</v>
      </c>
      <c r="D43">
        <f t="shared" si="3"/>
        <v>0.6</v>
      </c>
    </row>
    <row r="44" spans="1:22" x14ac:dyDescent="0.25">
      <c r="A44" t="str">
        <f>Forutsetninger!AF49</f>
        <v>Containerskip</v>
      </c>
      <c r="B44" t="str">
        <f>VLOOKUP(A44,Forutsetninger!$Z$3:$AA$21,2,0)</f>
        <v>Containerskip</v>
      </c>
      <c r="C44" t="str">
        <f>Forutsetninger!AG49</f>
        <v>70-100</v>
      </c>
      <c r="D44">
        <f t="shared" si="3"/>
        <v>0.7</v>
      </c>
    </row>
    <row r="45" spans="1:22" x14ac:dyDescent="0.25">
      <c r="A45" t="str">
        <f>Forutsetninger!AF50</f>
        <v>Containerskip</v>
      </c>
      <c r="B45" t="str">
        <f>VLOOKUP(A45,Forutsetninger!$Z$3:$AA$21,2,0)</f>
        <v>Containerskip</v>
      </c>
      <c r="C45" t="str">
        <f>Forutsetninger!AG50</f>
        <v>100-150</v>
      </c>
      <c r="D45">
        <f t="shared" si="3"/>
        <v>0.7</v>
      </c>
    </row>
    <row r="46" spans="1:22" x14ac:dyDescent="0.25">
      <c r="A46" t="str">
        <f>Forutsetninger!AF51</f>
        <v>Containerskip</v>
      </c>
      <c r="B46" t="str">
        <f>VLOOKUP(A46,Forutsetninger!$Z$3:$AA$21,2,0)</f>
        <v>Containerskip</v>
      </c>
      <c r="C46" t="str">
        <f>Forutsetninger!AG51</f>
        <v>150-200</v>
      </c>
      <c r="D46">
        <f t="shared" si="3"/>
        <v>0.7</v>
      </c>
    </row>
    <row r="47" spans="1:22" x14ac:dyDescent="0.25">
      <c r="A47" t="str">
        <f>Forutsetninger!AF52</f>
        <v>Containerskip</v>
      </c>
      <c r="B47" t="str">
        <f>VLOOKUP(A47,Forutsetninger!$Z$3:$AA$21,2,0)</f>
        <v>Containerskip</v>
      </c>
      <c r="C47" t="str">
        <f>Forutsetninger!AG52</f>
        <v>200-250</v>
      </c>
      <c r="D47">
        <f t="shared" si="3"/>
        <v>0.7</v>
      </c>
    </row>
    <row r="48" spans="1:22" x14ac:dyDescent="0.25">
      <c r="A48" t="str">
        <f>Forutsetninger!AF53</f>
        <v>Containerskip</v>
      </c>
      <c r="B48" t="str">
        <f>VLOOKUP(A48,Forutsetninger!$Z$3:$AA$21,2,0)</f>
        <v>Containerskip</v>
      </c>
      <c r="C48" t="str">
        <f>Forutsetninger!AG53</f>
        <v>250-300</v>
      </c>
      <c r="D48">
        <f t="shared" si="3"/>
        <v>0.7</v>
      </c>
    </row>
    <row r="49" spans="1:4" x14ac:dyDescent="0.25">
      <c r="A49" t="str">
        <f>Forutsetninger!AF54</f>
        <v>Containerskip</v>
      </c>
      <c r="B49" t="str">
        <f>VLOOKUP(A49,Forutsetninger!$Z$3:$AA$21,2,0)</f>
        <v>Containerskip</v>
      </c>
      <c r="C49" t="str">
        <f>Forutsetninger!AG54</f>
        <v>300-</v>
      </c>
      <c r="D49">
        <f t="shared" si="3"/>
        <v>0.7</v>
      </c>
    </row>
    <row r="50" spans="1:4" x14ac:dyDescent="0.25">
      <c r="A50" t="str">
        <f>Forutsetninger!AF55</f>
        <v>Passasjerbåt</v>
      </c>
      <c r="B50" t="str">
        <f>VLOOKUP(A50,Forutsetninger!$Z$3:$AA$21,2,0)</f>
        <v>Passasjerbåt</v>
      </c>
      <c r="C50" t="str">
        <f>Forutsetninger!AG55</f>
        <v>0-30</v>
      </c>
      <c r="D50">
        <f t="shared" si="3"/>
        <v>0.6</v>
      </c>
    </row>
    <row r="51" spans="1:4" x14ac:dyDescent="0.25">
      <c r="A51" t="str">
        <f>Forutsetninger!AF56</f>
        <v>Passasjerbåt</v>
      </c>
      <c r="B51" t="str">
        <f>VLOOKUP(A51,Forutsetninger!$Z$3:$AA$21,2,0)</f>
        <v>Passasjerbåt</v>
      </c>
      <c r="C51" t="str">
        <f>Forutsetninger!AG56</f>
        <v>30-70</v>
      </c>
      <c r="D51">
        <f t="shared" si="3"/>
        <v>0.6</v>
      </c>
    </row>
    <row r="52" spans="1:4" x14ac:dyDescent="0.25">
      <c r="A52" t="str">
        <f>Forutsetninger!AF57</f>
        <v>Passasjerbåt</v>
      </c>
      <c r="B52" t="str">
        <f>VLOOKUP(A52,Forutsetninger!$Z$3:$AA$21,2,0)</f>
        <v>Passasjerbåt</v>
      </c>
      <c r="C52" t="str">
        <f>Forutsetninger!AG57</f>
        <v>70-100</v>
      </c>
      <c r="D52">
        <f t="shared" si="3"/>
        <v>0.7</v>
      </c>
    </row>
    <row r="53" spans="1:4" x14ac:dyDescent="0.25">
      <c r="A53" t="str">
        <f>Forutsetninger!AF58</f>
        <v>Passasjerbåt</v>
      </c>
      <c r="B53" t="str">
        <f>VLOOKUP(A53,Forutsetninger!$Z$3:$AA$21,2,0)</f>
        <v>Passasjerbåt</v>
      </c>
      <c r="C53" t="str">
        <f>Forutsetninger!AG58</f>
        <v>100-150</v>
      </c>
      <c r="D53">
        <f t="shared" si="3"/>
        <v>0.7</v>
      </c>
    </row>
    <row r="54" spans="1:4" x14ac:dyDescent="0.25">
      <c r="A54" t="str">
        <f>Forutsetninger!AF59</f>
        <v>Passasjerbåt</v>
      </c>
      <c r="B54" t="str">
        <f>VLOOKUP(A54,Forutsetninger!$Z$3:$AA$21,2,0)</f>
        <v>Passasjerbåt</v>
      </c>
      <c r="C54" t="str">
        <f>Forutsetninger!AG59</f>
        <v>150-200</v>
      </c>
      <c r="D54">
        <f t="shared" si="3"/>
        <v>0.7</v>
      </c>
    </row>
    <row r="55" spans="1:4" x14ac:dyDescent="0.25">
      <c r="A55" t="str">
        <f>Forutsetninger!AF60</f>
        <v>Passasjerbåt</v>
      </c>
      <c r="B55" t="str">
        <f>VLOOKUP(A55,Forutsetninger!$Z$3:$AA$21,2,0)</f>
        <v>Passasjerbåt</v>
      </c>
      <c r="C55" t="str">
        <f>Forutsetninger!AG60</f>
        <v>200-250</v>
      </c>
      <c r="D55">
        <f t="shared" si="3"/>
        <v>0.7</v>
      </c>
    </row>
    <row r="56" spans="1:4" x14ac:dyDescent="0.25">
      <c r="A56" t="str">
        <f>Forutsetninger!AF61</f>
        <v>Passasjerbåt</v>
      </c>
      <c r="B56" t="str">
        <f>VLOOKUP(A56,Forutsetninger!$Z$3:$AA$21,2,0)</f>
        <v>Passasjerbåt</v>
      </c>
      <c r="C56" t="str">
        <f>Forutsetninger!AG61</f>
        <v>250-300</v>
      </c>
      <c r="D56">
        <f t="shared" si="3"/>
        <v>0.7</v>
      </c>
    </row>
    <row r="57" spans="1:4" x14ac:dyDescent="0.25">
      <c r="A57" t="str">
        <f>Forutsetninger!AF62</f>
        <v>Passasjerbåt</v>
      </c>
      <c r="B57" t="str">
        <f>VLOOKUP(A57,Forutsetninger!$Z$3:$AA$21,2,0)</f>
        <v>Passasjerbåt</v>
      </c>
      <c r="C57" t="str">
        <f>Forutsetninger!AG62</f>
        <v>300-</v>
      </c>
      <c r="D57">
        <f t="shared" si="3"/>
        <v>0.7</v>
      </c>
    </row>
    <row r="58" spans="1:4" x14ac:dyDescent="0.25">
      <c r="A58" t="str">
        <f>Forutsetninger!AF63</f>
        <v>Passasjerskip/Roro</v>
      </c>
      <c r="B58" t="str">
        <f>VLOOKUP(A58,Forutsetninger!$Z$3:$AA$21,2,0)</f>
        <v>Passasjerskip/Roro</v>
      </c>
      <c r="C58" t="str">
        <f>Forutsetninger!AG63</f>
        <v>0-30</v>
      </c>
      <c r="D58">
        <f t="shared" si="3"/>
        <v>0.6</v>
      </c>
    </row>
    <row r="59" spans="1:4" x14ac:dyDescent="0.25">
      <c r="A59" t="str">
        <f>Forutsetninger!AF64</f>
        <v>Passasjerskip/Roro</v>
      </c>
      <c r="B59" t="str">
        <f>VLOOKUP(A59,Forutsetninger!$Z$3:$AA$21,2,0)</f>
        <v>Passasjerskip/Roro</v>
      </c>
      <c r="C59" t="str">
        <f>Forutsetninger!AG64</f>
        <v>30-70</v>
      </c>
      <c r="D59">
        <f t="shared" si="3"/>
        <v>0.6</v>
      </c>
    </row>
    <row r="60" spans="1:4" x14ac:dyDescent="0.25">
      <c r="A60" t="str">
        <f>Forutsetninger!AF65</f>
        <v>Passasjerskip/Roro</v>
      </c>
      <c r="B60" t="str">
        <f>VLOOKUP(A60,Forutsetninger!$Z$3:$AA$21,2,0)</f>
        <v>Passasjerskip/Roro</v>
      </c>
      <c r="C60" t="str">
        <f>Forutsetninger!AG65</f>
        <v>70-100</v>
      </c>
      <c r="D60">
        <f t="shared" si="3"/>
        <v>0.7</v>
      </c>
    </row>
    <row r="61" spans="1:4" x14ac:dyDescent="0.25">
      <c r="A61" t="str">
        <f>Forutsetninger!AF66</f>
        <v>Passasjerskip/Roro</v>
      </c>
      <c r="B61" t="str">
        <f>VLOOKUP(A61,Forutsetninger!$Z$3:$AA$21,2,0)</f>
        <v>Passasjerskip/Roro</v>
      </c>
      <c r="C61" t="str">
        <f>Forutsetninger!AG66</f>
        <v>100-150</v>
      </c>
      <c r="D61">
        <f t="shared" si="3"/>
        <v>0.7</v>
      </c>
    </row>
    <row r="62" spans="1:4" x14ac:dyDescent="0.25">
      <c r="A62" t="str">
        <f>Forutsetninger!AF67</f>
        <v>Passasjerskip/Roro</v>
      </c>
      <c r="B62" t="str">
        <f>VLOOKUP(A62,Forutsetninger!$Z$3:$AA$21,2,0)</f>
        <v>Passasjerskip/Roro</v>
      </c>
      <c r="C62" t="str">
        <f>Forutsetninger!AG67</f>
        <v>150-200</v>
      </c>
      <c r="D62">
        <f t="shared" si="3"/>
        <v>0.7</v>
      </c>
    </row>
    <row r="63" spans="1:4" x14ac:dyDescent="0.25">
      <c r="A63" t="str">
        <f>Forutsetninger!AF68</f>
        <v>Passasjerskip/Roro</v>
      </c>
      <c r="B63" t="str">
        <f>VLOOKUP(A63,Forutsetninger!$Z$3:$AA$21,2,0)</f>
        <v>Passasjerskip/Roro</v>
      </c>
      <c r="C63" t="str">
        <f>Forutsetninger!AG68</f>
        <v>200-250</v>
      </c>
      <c r="D63">
        <f t="shared" si="3"/>
        <v>0.7</v>
      </c>
    </row>
    <row r="64" spans="1:4" x14ac:dyDescent="0.25">
      <c r="A64" t="str">
        <f>Forutsetninger!AF69</f>
        <v>Passasjerskip/Roro</v>
      </c>
      <c r="B64" t="str">
        <f>VLOOKUP(A64,Forutsetninger!$Z$3:$AA$21,2,0)</f>
        <v>Passasjerskip/Roro</v>
      </c>
      <c r="C64" t="str">
        <f>Forutsetninger!AG69</f>
        <v>250-300</v>
      </c>
      <c r="D64">
        <f t="shared" si="3"/>
        <v>0.7</v>
      </c>
    </row>
    <row r="65" spans="1:4" x14ac:dyDescent="0.25">
      <c r="A65" t="str">
        <f>Forutsetninger!AF70</f>
        <v>Passasjerskip/Roro</v>
      </c>
      <c r="B65" t="str">
        <f>VLOOKUP(A65,Forutsetninger!$Z$3:$AA$21,2,0)</f>
        <v>Passasjerskip/Roro</v>
      </c>
      <c r="C65" t="str">
        <f>Forutsetninger!AG70</f>
        <v>300-</v>
      </c>
      <c r="D65">
        <f t="shared" si="3"/>
        <v>0.7</v>
      </c>
    </row>
    <row r="66" spans="1:4" x14ac:dyDescent="0.25">
      <c r="A66" t="str">
        <f>Forutsetninger!AF71</f>
        <v>Cruiseskip</v>
      </c>
      <c r="B66" t="str">
        <f>VLOOKUP(A66,Forutsetninger!$Z$3:$AA$21,2,0)</f>
        <v>Cruiseskip</v>
      </c>
      <c r="C66" t="str">
        <f>Forutsetninger!AG71</f>
        <v>0-30</v>
      </c>
      <c r="D66">
        <f t="shared" ref="D66:D97" si="4">IFERROR(INDEX($L$2:$T$18,MATCH($A66,$L$2:$L$17,0),MATCH($C66,$L$2:$T$2,0)),0)</f>
        <v>0.6</v>
      </c>
    </row>
    <row r="67" spans="1:4" x14ac:dyDescent="0.25">
      <c r="A67" t="str">
        <f>Forutsetninger!AF72</f>
        <v>Cruiseskip</v>
      </c>
      <c r="B67" t="str">
        <f>VLOOKUP(A67,Forutsetninger!$Z$3:$AA$21,2,0)</f>
        <v>Cruiseskip</v>
      </c>
      <c r="C67" t="str">
        <f>Forutsetninger!AG72</f>
        <v>30-70</v>
      </c>
      <c r="D67">
        <f t="shared" si="4"/>
        <v>0.6</v>
      </c>
    </row>
    <row r="68" spans="1:4" x14ac:dyDescent="0.25">
      <c r="A68" t="str">
        <f>Forutsetninger!AF73</f>
        <v>Cruiseskip</v>
      </c>
      <c r="B68" t="str">
        <f>VLOOKUP(A68,Forutsetninger!$Z$3:$AA$21,2,0)</f>
        <v>Cruiseskip</v>
      </c>
      <c r="C68" t="str">
        <f>Forutsetninger!AG73</f>
        <v>70-100</v>
      </c>
      <c r="D68">
        <f t="shared" si="4"/>
        <v>0.7</v>
      </c>
    </row>
    <row r="69" spans="1:4" x14ac:dyDescent="0.25">
      <c r="A69" t="str">
        <f>Forutsetninger!AF74</f>
        <v>Cruiseskip</v>
      </c>
      <c r="B69" t="str">
        <f>VLOOKUP(A69,Forutsetninger!$Z$3:$AA$21,2,0)</f>
        <v>Cruiseskip</v>
      </c>
      <c r="C69" t="str">
        <f>Forutsetninger!AG74</f>
        <v>100-150</v>
      </c>
      <c r="D69">
        <f t="shared" si="4"/>
        <v>0.7</v>
      </c>
    </row>
    <row r="70" spans="1:4" x14ac:dyDescent="0.25">
      <c r="A70" t="str">
        <f>Forutsetninger!AF75</f>
        <v>Cruiseskip</v>
      </c>
      <c r="B70" t="str">
        <f>VLOOKUP(A70,Forutsetninger!$Z$3:$AA$21,2,0)</f>
        <v>Cruiseskip</v>
      </c>
      <c r="C70" t="str">
        <f>Forutsetninger!AG75</f>
        <v>150-200</v>
      </c>
      <c r="D70">
        <f t="shared" si="4"/>
        <v>0.7</v>
      </c>
    </row>
    <row r="71" spans="1:4" x14ac:dyDescent="0.25">
      <c r="A71" t="str">
        <f>Forutsetninger!AF76</f>
        <v>Cruiseskip</v>
      </c>
      <c r="B71" t="str">
        <f>VLOOKUP(A71,Forutsetninger!$Z$3:$AA$21,2,0)</f>
        <v>Cruiseskip</v>
      </c>
      <c r="C71" t="str">
        <f>Forutsetninger!AG76</f>
        <v>200-250</v>
      </c>
      <c r="D71">
        <f t="shared" si="4"/>
        <v>0.7</v>
      </c>
    </row>
    <row r="72" spans="1:4" x14ac:dyDescent="0.25">
      <c r="A72" t="str">
        <f>Forutsetninger!AF77</f>
        <v>Cruiseskip</v>
      </c>
      <c r="B72" t="str">
        <f>VLOOKUP(A72,Forutsetninger!$Z$3:$AA$21,2,0)</f>
        <v>Cruiseskip</v>
      </c>
      <c r="C72" t="str">
        <f>Forutsetninger!AG77</f>
        <v>250-300</v>
      </c>
      <c r="D72">
        <f t="shared" si="4"/>
        <v>0.7</v>
      </c>
    </row>
    <row r="73" spans="1:4" x14ac:dyDescent="0.25">
      <c r="A73" t="str">
        <f>Forutsetninger!AF78</f>
        <v>Cruiseskip</v>
      </c>
      <c r="B73" t="str">
        <f>VLOOKUP(A73,Forutsetninger!$Z$3:$AA$21,2,0)</f>
        <v>Cruiseskip</v>
      </c>
      <c r="C73" t="str">
        <f>Forutsetninger!AG78</f>
        <v>300-</v>
      </c>
      <c r="D73">
        <f t="shared" si="4"/>
        <v>0.7</v>
      </c>
    </row>
    <row r="74" spans="1:4" x14ac:dyDescent="0.25">
      <c r="A74" t="str">
        <f>Forutsetninger!AF79</f>
        <v>Offshore supplyskip</v>
      </c>
      <c r="B74" t="str">
        <f>VLOOKUP(A74,Forutsetninger!$Z$3:$AA$21,2,0)</f>
        <v>Offshore supplyskip</v>
      </c>
      <c r="C74" t="str">
        <f>Forutsetninger!AG79</f>
        <v>0-30</v>
      </c>
      <c r="D74">
        <f t="shared" si="4"/>
        <v>0</v>
      </c>
    </row>
    <row r="75" spans="1:4" x14ac:dyDescent="0.25">
      <c r="A75" t="str">
        <f>Forutsetninger!AF80</f>
        <v>Offshore supplyskip</v>
      </c>
      <c r="B75" t="str">
        <f>VLOOKUP(A75,Forutsetninger!$Z$3:$AA$21,2,0)</f>
        <v>Offshore supplyskip</v>
      </c>
      <c r="C75" t="str">
        <f>Forutsetninger!AG80</f>
        <v>30-70</v>
      </c>
      <c r="D75">
        <f t="shared" si="4"/>
        <v>0</v>
      </c>
    </row>
    <row r="76" spans="1:4" x14ac:dyDescent="0.25">
      <c r="A76" t="str">
        <f>Forutsetninger!AF81</f>
        <v>Offshore supplyskip</v>
      </c>
      <c r="B76" t="str">
        <f>VLOOKUP(A76,Forutsetninger!$Z$3:$AA$21,2,0)</f>
        <v>Offshore supplyskip</v>
      </c>
      <c r="C76" t="str">
        <f>Forutsetninger!AG81</f>
        <v>70-100</v>
      </c>
      <c r="D76">
        <f t="shared" si="4"/>
        <v>0</v>
      </c>
    </row>
    <row r="77" spans="1:4" x14ac:dyDescent="0.25">
      <c r="A77" t="str">
        <f>Forutsetninger!AF82</f>
        <v>Offshore supplyskip</v>
      </c>
      <c r="B77" t="str">
        <f>VLOOKUP(A77,Forutsetninger!$Z$3:$AA$21,2,0)</f>
        <v>Offshore supplyskip</v>
      </c>
      <c r="C77" t="str">
        <f>Forutsetninger!AG82</f>
        <v>100-150</v>
      </c>
      <c r="D77">
        <f t="shared" si="4"/>
        <v>0</v>
      </c>
    </row>
    <row r="78" spans="1:4" x14ac:dyDescent="0.25">
      <c r="A78" t="str">
        <f>Forutsetninger!AF83</f>
        <v>Offshore supplyskip</v>
      </c>
      <c r="B78" t="str">
        <f>VLOOKUP(A78,Forutsetninger!$Z$3:$AA$21,2,0)</f>
        <v>Offshore supplyskip</v>
      </c>
      <c r="C78" t="str">
        <f>Forutsetninger!AG83</f>
        <v>150-200</v>
      </c>
      <c r="D78">
        <f t="shared" si="4"/>
        <v>0</v>
      </c>
    </row>
    <row r="79" spans="1:4" x14ac:dyDescent="0.25">
      <c r="A79" t="str">
        <f>Forutsetninger!AF84</f>
        <v>Offshore supplyskip</v>
      </c>
      <c r="B79" t="str">
        <f>VLOOKUP(A79,Forutsetninger!$Z$3:$AA$21,2,0)</f>
        <v>Offshore supplyskip</v>
      </c>
      <c r="C79" t="str">
        <f>Forutsetninger!AG84</f>
        <v>200-250</v>
      </c>
      <c r="D79">
        <f t="shared" si="4"/>
        <v>0</v>
      </c>
    </row>
    <row r="80" spans="1:4" x14ac:dyDescent="0.25">
      <c r="A80" t="str">
        <f>Forutsetninger!AF85</f>
        <v>Offshore supplyskip</v>
      </c>
      <c r="B80" t="str">
        <f>VLOOKUP(A80,Forutsetninger!$Z$3:$AA$21,2,0)</f>
        <v>Offshore supplyskip</v>
      </c>
      <c r="C80" t="str">
        <f>Forutsetninger!AG85</f>
        <v>250-300</v>
      </c>
      <c r="D80">
        <f t="shared" si="4"/>
        <v>0</v>
      </c>
    </row>
    <row r="81" spans="1:4" x14ac:dyDescent="0.25">
      <c r="A81" t="str">
        <f>Forutsetninger!AF86</f>
        <v>Offshore supplyskip</v>
      </c>
      <c r="B81" t="str">
        <f>VLOOKUP(A81,Forutsetninger!$Z$3:$AA$21,2,0)</f>
        <v>Offshore supplyskip</v>
      </c>
      <c r="C81" t="str">
        <f>Forutsetninger!AG86</f>
        <v>300-</v>
      </c>
      <c r="D81">
        <f t="shared" si="4"/>
        <v>0</v>
      </c>
    </row>
    <row r="82" spans="1:4" x14ac:dyDescent="0.25">
      <c r="A82" t="str">
        <f>Forutsetninger!AF87</f>
        <v>Andre offshorefartøy</v>
      </c>
      <c r="B82" t="str">
        <f>VLOOKUP(A82,Forutsetninger!$Z$3:$AA$21,2,0)</f>
        <v>Andre offshoreskip</v>
      </c>
      <c r="C82" t="str">
        <f>Forutsetninger!AG87</f>
        <v>0-30</v>
      </c>
      <c r="D82">
        <f t="shared" si="4"/>
        <v>0.70000000000000007</v>
      </c>
    </row>
    <row r="83" spans="1:4" x14ac:dyDescent="0.25">
      <c r="A83" t="str">
        <f>Forutsetninger!AF88</f>
        <v>Andre offshorefartøy</v>
      </c>
      <c r="B83" t="str">
        <f>VLOOKUP(A83,Forutsetninger!$Z$3:$AA$21,2,0)</f>
        <v>Andre offshoreskip</v>
      </c>
      <c r="C83" t="str">
        <f>Forutsetninger!AG88</f>
        <v>30-70</v>
      </c>
      <c r="D83">
        <f t="shared" si="4"/>
        <v>0.7</v>
      </c>
    </row>
    <row r="84" spans="1:4" x14ac:dyDescent="0.25">
      <c r="A84" t="str">
        <f>Forutsetninger!AF89</f>
        <v>Andre offshorefartøy</v>
      </c>
      <c r="B84" t="str">
        <f>VLOOKUP(A84,Forutsetninger!$Z$3:$AA$21,2,0)</f>
        <v>Andre offshoreskip</v>
      </c>
      <c r="C84" t="str">
        <f>Forutsetninger!AG89</f>
        <v>70-100</v>
      </c>
      <c r="D84">
        <f t="shared" si="4"/>
        <v>0.8</v>
      </c>
    </row>
    <row r="85" spans="1:4" x14ac:dyDescent="0.25">
      <c r="A85" t="str">
        <f>Forutsetninger!AF90</f>
        <v>Andre offshorefartøy</v>
      </c>
      <c r="B85" t="str">
        <f>VLOOKUP(A85,Forutsetninger!$Z$3:$AA$21,2,0)</f>
        <v>Andre offshoreskip</v>
      </c>
      <c r="C85" t="str">
        <f>Forutsetninger!AG90</f>
        <v>100-150</v>
      </c>
      <c r="D85">
        <f t="shared" si="4"/>
        <v>0.8</v>
      </c>
    </row>
    <row r="86" spans="1:4" x14ac:dyDescent="0.25">
      <c r="A86" t="str">
        <f>Forutsetninger!AF91</f>
        <v>Andre offshorefartøy</v>
      </c>
      <c r="B86" t="str">
        <f>VLOOKUP(A86,Forutsetninger!$Z$3:$AA$21,2,0)</f>
        <v>Andre offshoreskip</v>
      </c>
      <c r="C86" t="str">
        <f>Forutsetninger!AG91</f>
        <v>150-200</v>
      </c>
      <c r="D86">
        <f t="shared" si="4"/>
        <v>0.8</v>
      </c>
    </row>
    <row r="87" spans="1:4" x14ac:dyDescent="0.25">
      <c r="A87" t="str">
        <f>Forutsetninger!AF92</f>
        <v>Andre offshorefartøy</v>
      </c>
      <c r="B87" t="str">
        <f>VLOOKUP(A87,Forutsetninger!$Z$3:$AA$21,2,0)</f>
        <v>Andre offshoreskip</v>
      </c>
      <c r="C87" t="str">
        <f>Forutsetninger!AG92</f>
        <v>200-250</v>
      </c>
      <c r="D87">
        <f t="shared" si="4"/>
        <v>0.8</v>
      </c>
    </row>
    <row r="88" spans="1:4" x14ac:dyDescent="0.25">
      <c r="A88" t="str">
        <f>Forutsetninger!AF93</f>
        <v>Andre offshorefartøy</v>
      </c>
      <c r="B88" t="str">
        <f>VLOOKUP(A88,Forutsetninger!$Z$3:$AA$21,2,0)</f>
        <v>Andre offshoreskip</v>
      </c>
      <c r="C88" t="str">
        <f>Forutsetninger!AG93</f>
        <v>250-300</v>
      </c>
      <c r="D88">
        <f t="shared" si="4"/>
        <v>0.8</v>
      </c>
    </row>
    <row r="89" spans="1:4" x14ac:dyDescent="0.25">
      <c r="A89" t="str">
        <f>Forutsetninger!AF94</f>
        <v>Andre offshorefartøy</v>
      </c>
      <c r="B89" t="str">
        <f>VLOOKUP(A89,Forutsetninger!$Z$3:$AA$21,2,0)</f>
        <v>Andre offshoreskip</v>
      </c>
      <c r="C89" t="str">
        <f>Forutsetninger!AG94</f>
        <v>300-</v>
      </c>
      <c r="D89">
        <f t="shared" si="4"/>
        <v>0.8</v>
      </c>
    </row>
    <row r="90" spans="1:4" x14ac:dyDescent="0.25">
      <c r="A90" t="str">
        <f>Forutsetninger!AF95</f>
        <v>Brønnbåt</v>
      </c>
      <c r="B90" t="str">
        <f>VLOOKUP(A90,Forutsetninger!$Z$3:$AA$21,2,0)</f>
        <v>Andre serviceskip</v>
      </c>
      <c r="C90" t="str">
        <f>Forutsetninger!AG95</f>
        <v>0-30</v>
      </c>
      <c r="D90">
        <f t="shared" si="4"/>
        <v>0.70330400000000004</v>
      </c>
    </row>
    <row r="91" spans="1:4" x14ac:dyDescent="0.25">
      <c r="A91" t="str">
        <f>Forutsetninger!AF96</f>
        <v>Brønnbåt</v>
      </c>
      <c r="B91" t="str">
        <f>VLOOKUP(A91,Forutsetninger!$Z$3:$AA$21,2,0)</f>
        <v>Andre serviceskip</v>
      </c>
      <c r="C91" t="str">
        <f>Forutsetninger!AG96</f>
        <v>30-70</v>
      </c>
      <c r="D91">
        <f t="shared" si="4"/>
        <v>0.79411330000000013</v>
      </c>
    </row>
    <row r="92" spans="1:4" x14ac:dyDescent="0.25">
      <c r="A92" t="str">
        <f>Forutsetninger!AF97</f>
        <v>Brønnbåt</v>
      </c>
      <c r="B92" t="str">
        <f>VLOOKUP(A92,Forutsetninger!$Z$3:$AA$21,2,0)</f>
        <v>Andre serviceskip</v>
      </c>
      <c r="C92" t="str">
        <f>Forutsetninger!AG97</f>
        <v>70-100</v>
      </c>
      <c r="D92">
        <f t="shared" si="4"/>
        <v>0.8</v>
      </c>
    </row>
    <row r="93" spans="1:4" x14ac:dyDescent="0.25">
      <c r="A93" t="str">
        <f>Forutsetninger!AF98</f>
        <v>Brønnbåt</v>
      </c>
      <c r="B93" t="str">
        <f>VLOOKUP(A93,Forutsetninger!$Z$3:$AA$21,2,0)</f>
        <v>Andre serviceskip</v>
      </c>
      <c r="C93" t="str">
        <f>Forutsetninger!AG98</f>
        <v>100-150</v>
      </c>
      <c r="D93">
        <f t="shared" si="4"/>
        <v>0.8</v>
      </c>
    </row>
    <row r="94" spans="1:4" x14ac:dyDescent="0.25">
      <c r="A94" t="str">
        <f>Forutsetninger!AF99</f>
        <v>Brønnbåt</v>
      </c>
      <c r="B94" t="str">
        <f>VLOOKUP(A94,Forutsetninger!$Z$3:$AA$21,2,0)</f>
        <v>Andre serviceskip</v>
      </c>
      <c r="C94" t="str">
        <f>Forutsetninger!AG99</f>
        <v>150-200</v>
      </c>
      <c r="D94">
        <f t="shared" si="4"/>
        <v>0.8</v>
      </c>
    </row>
    <row r="95" spans="1:4" x14ac:dyDescent="0.25">
      <c r="A95" t="str">
        <f>Forutsetninger!AF100</f>
        <v>Brønnbåt</v>
      </c>
      <c r="B95" t="str">
        <f>VLOOKUP(A95,Forutsetninger!$Z$3:$AA$21,2,0)</f>
        <v>Andre serviceskip</v>
      </c>
      <c r="C95" t="str">
        <f>Forutsetninger!AG100</f>
        <v>200-250</v>
      </c>
      <c r="D95">
        <f t="shared" si="4"/>
        <v>0.8</v>
      </c>
    </row>
    <row r="96" spans="1:4" x14ac:dyDescent="0.25">
      <c r="A96" t="str">
        <f>Forutsetninger!AF101</f>
        <v>Brønnbåt</v>
      </c>
      <c r="B96" t="str">
        <f>VLOOKUP(A96,Forutsetninger!$Z$3:$AA$21,2,0)</f>
        <v>Andre serviceskip</v>
      </c>
      <c r="C96" t="str">
        <f>Forutsetninger!AG101</f>
        <v>250-300</v>
      </c>
      <c r="D96">
        <f t="shared" si="4"/>
        <v>0.8</v>
      </c>
    </row>
    <row r="97" spans="1:4" x14ac:dyDescent="0.25">
      <c r="A97" t="str">
        <f>Forutsetninger!AF102</f>
        <v>Brønnbåt</v>
      </c>
      <c r="B97" t="str">
        <f>VLOOKUP(A97,Forutsetninger!$Z$3:$AA$21,2,0)</f>
        <v>Andre serviceskip</v>
      </c>
      <c r="C97" t="str">
        <f>Forutsetninger!AG102</f>
        <v>300-</v>
      </c>
      <c r="D97">
        <f t="shared" si="4"/>
        <v>0.8</v>
      </c>
    </row>
    <row r="98" spans="1:4" x14ac:dyDescent="0.25">
      <c r="A98" t="str">
        <f>Forutsetninger!AF103</f>
        <v>Slepefartøy</v>
      </c>
      <c r="B98" t="str">
        <f>VLOOKUP(A98,Forutsetninger!$Z$3:$AA$21,2,0)</f>
        <v>Andre serviceskip</v>
      </c>
      <c r="C98" t="str">
        <f>Forutsetninger!AG103</f>
        <v>0-30</v>
      </c>
      <c r="D98">
        <f t="shared" ref="D98:D129" si="5">IFERROR(INDEX($L$2:$T$18,MATCH($A98,$L$2:$L$17,0),MATCH($C98,$L$2:$T$2,0)),0)</f>
        <v>0.70000000000000007</v>
      </c>
    </row>
    <row r="99" spans="1:4" x14ac:dyDescent="0.25">
      <c r="A99" t="str">
        <f>Forutsetninger!AF104</f>
        <v>Slepefartøy</v>
      </c>
      <c r="B99" t="str">
        <f>VLOOKUP(A99,Forutsetninger!$Z$3:$AA$21,2,0)</f>
        <v>Andre serviceskip</v>
      </c>
      <c r="C99" t="str">
        <f>Forutsetninger!AG104</f>
        <v>30-70</v>
      </c>
      <c r="D99">
        <f t="shared" si="5"/>
        <v>0.7</v>
      </c>
    </row>
    <row r="100" spans="1:4" x14ac:dyDescent="0.25">
      <c r="A100" t="str">
        <f>Forutsetninger!AF105</f>
        <v>Slepefartøy</v>
      </c>
      <c r="B100" t="str">
        <f>VLOOKUP(A100,Forutsetninger!$Z$3:$AA$21,2,0)</f>
        <v>Andre serviceskip</v>
      </c>
      <c r="C100" t="str">
        <f>Forutsetninger!AG105</f>
        <v>70-100</v>
      </c>
      <c r="D100">
        <f t="shared" si="5"/>
        <v>0.7</v>
      </c>
    </row>
    <row r="101" spans="1:4" x14ac:dyDescent="0.25">
      <c r="A101" t="str">
        <f>Forutsetninger!AF106</f>
        <v>Slepefartøy</v>
      </c>
      <c r="B101" t="str">
        <f>VLOOKUP(A101,Forutsetninger!$Z$3:$AA$21,2,0)</f>
        <v>Andre serviceskip</v>
      </c>
      <c r="C101" t="str">
        <f>Forutsetninger!AG106</f>
        <v>100-150</v>
      </c>
      <c r="D101">
        <f t="shared" si="5"/>
        <v>0.7</v>
      </c>
    </row>
    <row r="102" spans="1:4" x14ac:dyDescent="0.25">
      <c r="A102" t="str">
        <f>Forutsetninger!AF107</f>
        <v>Slepefartøy</v>
      </c>
      <c r="B102" t="str">
        <f>VLOOKUP(A102,Forutsetninger!$Z$3:$AA$21,2,0)</f>
        <v>Andre serviceskip</v>
      </c>
      <c r="C102" t="str">
        <f>Forutsetninger!AG107</f>
        <v>150-200</v>
      </c>
      <c r="D102">
        <f t="shared" si="5"/>
        <v>0.7</v>
      </c>
    </row>
    <row r="103" spans="1:4" x14ac:dyDescent="0.25">
      <c r="A103" t="str">
        <f>Forutsetninger!AF108</f>
        <v>Slepefartøy</v>
      </c>
      <c r="B103" t="str">
        <f>VLOOKUP(A103,Forutsetninger!$Z$3:$AA$21,2,0)</f>
        <v>Andre serviceskip</v>
      </c>
      <c r="C103" t="str">
        <f>Forutsetninger!AG108</f>
        <v>200-250</v>
      </c>
      <c r="D103">
        <f t="shared" si="5"/>
        <v>0.7</v>
      </c>
    </row>
    <row r="104" spans="1:4" x14ac:dyDescent="0.25">
      <c r="A104" t="str">
        <f>Forutsetninger!AF109</f>
        <v>Slepefartøy</v>
      </c>
      <c r="B104" t="str">
        <f>VLOOKUP(A104,Forutsetninger!$Z$3:$AA$21,2,0)</f>
        <v>Andre serviceskip</v>
      </c>
      <c r="C104" t="str">
        <f>Forutsetninger!AG109</f>
        <v>250-300</v>
      </c>
      <c r="D104">
        <f t="shared" si="5"/>
        <v>0.7</v>
      </c>
    </row>
    <row r="105" spans="1:4" x14ac:dyDescent="0.25">
      <c r="A105" t="str">
        <f>Forutsetninger!AF110</f>
        <v>Slepefartøy</v>
      </c>
      <c r="B105" t="str">
        <f>VLOOKUP(A105,Forutsetninger!$Z$3:$AA$21,2,0)</f>
        <v>Andre serviceskip</v>
      </c>
      <c r="C105" t="str">
        <f>Forutsetninger!AG110</f>
        <v>300-</v>
      </c>
      <c r="D105">
        <f t="shared" si="5"/>
        <v>0.7</v>
      </c>
    </row>
    <row r="106" spans="1:4" x14ac:dyDescent="0.25">
      <c r="A106" t="str">
        <f>Forutsetninger!AF111</f>
        <v>Andre servicefartøy</v>
      </c>
      <c r="B106" t="str">
        <f>VLOOKUP(A106,Forutsetninger!$Z$3:$AA$21,2,0)</f>
        <v>Andre serviceskip</v>
      </c>
      <c r="C106" t="str">
        <f>Forutsetninger!AG111</f>
        <v>0-30</v>
      </c>
      <c r="D106">
        <f t="shared" si="5"/>
        <v>0.70000000000000007</v>
      </c>
    </row>
    <row r="107" spans="1:4" x14ac:dyDescent="0.25">
      <c r="A107" t="str">
        <f>Forutsetninger!AF112</f>
        <v>Andre servicefartøy</v>
      </c>
      <c r="B107" t="str">
        <f>VLOOKUP(A107,Forutsetninger!$Z$3:$AA$21,2,0)</f>
        <v>Andre serviceskip</v>
      </c>
      <c r="C107" t="str">
        <f>Forutsetninger!AG112</f>
        <v>30-70</v>
      </c>
      <c r="D107">
        <f t="shared" si="5"/>
        <v>0.7</v>
      </c>
    </row>
    <row r="108" spans="1:4" x14ac:dyDescent="0.25">
      <c r="A108" t="str">
        <f>Forutsetninger!AF113</f>
        <v>Andre servicefartøy</v>
      </c>
      <c r="B108" t="str">
        <f>VLOOKUP(A108,Forutsetninger!$Z$3:$AA$21,2,0)</f>
        <v>Andre serviceskip</v>
      </c>
      <c r="C108" t="str">
        <f>Forutsetninger!AG113</f>
        <v>70-100</v>
      </c>
      <c r="D108">
        <f t="shared" si="5"/>
        <v>0.7</v>
      </c>
    </row>
    <row r="109" spans="1:4" x14ac:dyDescent="0.25">
      <c r="A109" t="str">
        <f>Forutsetninger!AF114</f>
        <v>Andre servicefartøy</v>
      </c>
      <c r="B109" t="str">
        <f>VLOOKUP(A109,Forutsetninger!$Z$3:$AA$21,2,0)</f>
        <v>Andre serviceskip</v>
      </c>
      <c r="C109" t="str">
        <f>Forutsetninger!AG114</f>
        <v>100-150</v>
      </c>
      <c r="D109">
        <f t="shared" si="5"/>
        <v>0.8</v>
      </c>
    </row>
    <row r="110" spans="1:4" x14ac:dyDescent="0.25">
      <c r="A110" t="str">
        <f>Forutsetninger!AF115</f>
        <v>Andre servicefartøy</v>
      </c>
      <c r="B110" t="str">
        <f>VLOOKUP(A110,Forutsetninger!$Z$3:$AA$21,2,0)</f>
        <v>Andre serviceskip</v>
      </c>
      <c r="C110" t="str">
        <f>Forutsetninger!AG115</f>
        <v>150-200</v>
      </c>
      <c r="D110">
        <f t="shared" si="5"/>
        <v>0.8</v>
      </c>
    </row>
    <row r="111" spans="1:4" x14ac:dyDescent="0.25">
      <c r="A111" t="str">
        <f>Forutsetninger!AF116</f>
        <v>Andre servicefartøy</v>
      </c>
      <c r="B111" t="str">
        <f>VLOOKUP(A111,Forutsetninger!$Z$3:$AA$21,2,0)</f>
        <v>Andre serviceskip</v>
      </c>
      <c r="C111" t="str">
        <f>Forutsetninger!AG116</f>
        <v>200-250</v>
      </c>
      <c r="D111">
        <f t="shared" si="5"/>
        <v>0.8</v>
      </c>
    </row>
    <row r="112" spans="1:4" x14ac:dyDescent="0.25">
      <c r="A112" t="str">
        <f>Forutsetninger!AF117</f>
        <v>Andre servicefartøy</v>
      </c>
      <c r="B112" t="str">
        <f>VLOOKUP(A112,Forutsetninger!$Z$3:$AA$21,2,0)</f>
        <v>Andre serviceskip</v>
      </c>
      <c r="C112" t="str">
        <f>Forutsetninger!AG117</f>
        <v>250-300</v>
      </c>
      <c r="D112">
        <f t="shared" si="5"/>
        <v>0.8</v>
      </c>
    </row>
    <row r="113" spans="1:4" x14ac:dyDescent="0.25">
      <c r="A113" t="str">
        <f>Forutsetninger!AF118</f>
        <v>Andre servicefartøy</v>
      </c>
      <c r="B113" t="str">
        <f>VLOOKUP(A113,Forutsetninger!$Z$3:$AA$21,2,0)</f>
        <v>Andre serviceskip</v>
      </c>
      <c r="C113" t="str">
        <f>Forutsetninger!AG118</f>
        <v>300-</v>
      </c>
      <c r="D113">
        <f t="shared" si="5"/>
        <v>0.8</v>
      </c>
    </row>
    <row r="114" spans="1:4" x14ac:dyDescent="0.25">
      <c r="A114" t="str">
        <f>Forutsetninger!AF119</f>
        <v>Fiskefartøy</v>
      </c>
      <c r="B114" t="str">
        <f>VLOOKUP(A114,Forutsetninger!$Z$3:$AA$21,2,0)</f>
        <v>Fiskefartøy</v>
      </c>
      <c r="C114" t="str">
        <f>Forutsetninger!AG119</f>
        <v>0-30</v>
      </c>
      <c r="D114">
        <f t="shared" si="5"/>
        <v>0.70000000000000007</v>
      </c>
    </row>
    <row r="115" spans="1:4" x14ac:dyDescent="0.25">
      <c r="A115" t="str">
        <f>Forutsetninger!AF120</f>
        <v>Fiskefartøy</v>
      </c>
      <c r="B115" t="str">
        <f>VLOOKUP(A115,Forutsetninger!$Z$3:$AA$21,2,0)</f>
        <v>Fiskefartøy</v>
      </c>
      <c r="C115" t="str">
        <f>Forutsetninger!AG120</f>
        <v>30-70</v>
      </c>
      <c r="D115">
        <f t="shared" si="5"/>
        <v>0.7</v>
      </c>
    </row>
    <row r="116" spans="1:4" x14ac:dyDescent="0.25">
      <c r="A116" t="str">
        <f>Forutsetninger!AF121</f>
        <v>Fiskefartøy</v>
      </c>
      <c r="B116" t="str">
        <f>VLOOKUP(A116,Forutsetninger!$Z$3:$AA$21,2,0)</f>
        <v>Fiskefartøy</v>
      </c>
      <c r="C116" t="str">
        <f>Forutsetninger!AG121</f>
        <v>70-100</v>
      </c>
      <c r="D116">
        <f t="shared" si="5"/>
        <v>0.7</v>
      </c>
    </row>
    <row r="117" spans="1:4" x14ac:dyDescent="0.25">
      <c r="A117" t="str">
        <f>Forutsetninger!AF122</f>
        <v>Fiskefartøy</v>
      </c>
      <c r="B117" t="str">
        <f>VLOOKUP(A117,Forutsetninger!$Z$3:$AA$21,2,0)</f>
        <v>Fiskefartøy</v>
      </c>
      <c r="C117" t="str">
        <f>Forutsetninger!AG122</f>
        <v>100-150</v>
      </c>
      <c r="D117">
        <f t="shared" si="5"/>
        <v>0.7</v>
      </c>
    </row>
    <row r="118" spans="1:4" x14ac:dyDescent="0.25">
      <c r="A118" t="str">
        <f>Forutsetninger!AF123</f>
        <v>Fiskefartøy</v>
      </c>
      <c r="B118" t="str">
        <f>VLOOKUP(A118,Forutsetninger!$Z$3:$AA$21,2,0)</f>
        <v>Fiskefartøy</v>
      </c>
      <c r="C118" t="str">
        <f>Forutsetninger!AG123</f>
        <v>150-200</v>
      </c>
      <c r="D118">
        <f t="shared" si="5"/>
        <v>0.7</v>
      </c>
    </row>
    <row r="119" spans="1:4" x14ac:dyDescent="0.25">
      <c r="A119" t="str">
        <f>Forutsetninger!AF124</f>
        <v>Fiskefartøy</v>
      </c>
      <c r="B119" t="str">
        <f>VLOOKUP(A119,Forutsetninger!$Z$3:$AA$21,2,0)</f>
        <v>Fiskefartøy</v>
      </c>
      <c r="C119" t="str">
        <f>Forutsetninger!AG124</f>
        <v>200-250</v>
      </c>
      <c r="D119">
        <f t="shared" si="5"/>
        <v>0.8</v>
      </c>
    </row>
    <row r="120" spans="1:4" x14ac:dyDescent="0.25">
      <c r="A120" t="str">
        <f>Forutsetninger!AF125</f>
        <v>Fiskefartøy</v>
      </c>
      <c r="B120" t="str">
        <f>VLOOKUP(A120,Forutsetninger!$Z$3:$AA$21,2,0)</f>
        <v>Fiskefartøy</v>
      </c>
      <c r="C120" t="str">
        <f>Forutsetninger!AG125</f>
        <v>250-300</v>
      </c>
      <c r="D120">
        <f t="shared" si="5"/>
        <v>0.8</v>
      </c>
    </row>
    <row r="121" spans="1:4" x14ac:dyDescent="0.25">
      <c r="A121" t="str">
        <f>Forutsetninger!AF126</f>
        <v>Fiskefartøy</v>
      </c>
      <c r="B121" t="str">
        <f>VLOOKUP(A121,Forutsetninger!$Z$3:$AA$21,2,0)</f>
        <v>Fiskefartøy</v>
      </c>
      <c r="C121" t="str">
        <f>Forutsetninger!AG126</f>
        <v>300-</v>
      </c>
      <c r="D121">
        <f t="shared" si="5"/>
        <v>0.8</v>
      </c>
    </row>
    <row r="122" spans="1:4" x14ac:dyDescent="0.25">
      <c r="A122" t="str">
        <f>Forutsetninger!AF127</f>
        <v>Annet</v>
      </c>
      <c r="B122" t="str">
        <f>VLOOKUP(A122,Forutsetninger!$Z$3:$AA$21,2,0)</f>
        <v>Annet</v>
      </c>
      <c r="C122" t="str">
        <f>Forutsetninger!AG127</f>
        <v>0-30</v>
      </c>
      <c r="D122">
        <f t="shared" si="5"/>
        <v>0</v>
      </c>
    </row>
    <row r="123" spans="1:4" x14ac:dyDescent="0.25">
      <c r="A123" t="str">
        <f>Forutsetninger!AF128</f>
        <v>Annet</v>
      </c>
      <c r="B123" t="str">
        <f>VLOOKUP(A123,Forutsetninger!$Z$3:$AA$21,2,0)</f>
        <v>Annet</v>
      </c>
      <c r="C123" t="str">
        <f>Forutsetninger!AG128</f>
        <v>30-70</v>
      </c>
      <c r="D123">
        <f t="shared" si="5"/>
        <v>0</v>
      </c>
    </row>
    <row r="124" spans="1:4" x14ac:dyDescent="0.25">
      <c r="A124" t="str">
        <f>Forutsetninger!AF129</f>
        <v>Annet</v>
      </c>
      <c r="B124" t="str">
        <f>VLOOKUP(A124,Forutsetninger!$Z$3:$AA$21,2,0)</f>
        <v>Annet</v>
      </c>
      <c r="C124" t="str">
        <f>Forutsetninger!AG129</f>
        <v>70-100</v>
      </c>
      <c r="D124">
        <f t="shared" si="5"/>
        <v>0</v>
      </c>
    </row>
    <row r="125" spans="1:4" x14ac:dyDescent="0.25">
      <c r="A125" t="str">
        <f>Forutsetninger!AF130</f>
        <v>Annet</v>
      </c>
      <c r="B125" t="str">
        <f>VLOOKUP(A125,Forutsetninger!$Z$3:$AA$21,2,0)</f>
        <v>Annet</v>
      </c>
      <c r="C125" t="str">
        <f>Forutsetninger!AG130</f>
        <v>100-150</v>
      </c>
      <c r="D125">
        <f t="shared" si="5"/>
        <v>0</v>
      </c>
    </row>
    <row r="126" spans="1:4" x14ac:dyDescent="0.25">
      <c r="A126" t="str">
        <f>Forutsetninger!AF131</f>
        <v>Annet</v>
      </c>
      <c r="B126" t="str">
        <f>VLOOKUP(A126,Forutsetninger!$Z$3:$AA$21,2,0)</f>
        <v>Annet</v>
      </c>
      <c r="C126" t="str">
        <f>Forutsetninger!AG131</f>
        <v>150-200</v>
      </c>
      <c r="D126">
        <f t="shared" si="5"/>
        <v>0</v>
      </c>
    </row>
    <row r="127" spans="1:4" x14ac:dyDescent="0.25">
      <c r="A127" t="str">
        <f>Forutsetninger!AF132</f>
        <v>Annet</v>
      </c>
      <c r="B127" t="str">
        <f>VLOOKUP(A127,Forutsetninger!$Z$3:$AA$21,2,0)</f>
        <v>Annet</v>
      </c>
      <c r="C127" t="str">
        <f>Forutsetninger!AG132</f>
        <v>200-250</v>
      </c>
      <c r="D127">
        <f t="shared" si="5"/>
        <v>0</v>
      </c>
    </row>
    <row r="128" spans="1:4" x14ac:dyDescent="0.25">
      <c r="A128" t="str">
        <f>Forutsetninger!AF133</f>
        <v>Annet</v>
      </c>
      <c r="B128" t="str">
        <f>VLOOKUP(A128,Forutsetninger!$Z$3:$AA$21,2,0)</f>
        <v>Annet</v>
      </c>
      <c r="C128" t="str">
        <f>Forutsetninger!AG133</f>
        <v>250-300</v>
      </c>
      <c r="D128">
        <f t="shared" si="5"/>
        <v>0</v>
      </c>
    </row>
    <row r="129" spans="1:4" x14ac:dyDescent="0.25">
      <c r="A129" t="str">
        <f>Forutsetninger!AF134</f>
        <v>Annet</v>
      </c>
      <c r="B129" t="str">
        <f>VLOOKUP(A129,Forutsetninger!$Z$3:$AA$21,2,0)</f>
        <v>Annet</v>
      </c>
      <c r="C129" t="str">
        <f>Forutsetninger!AG134</f>
        <v>300-</v>
      </c>
      <c r="D129">
        <f t="shared" si="5"/>
        <v>0</v>
      </c>
    </row>
  </sheetData>
  <conditionalFormatting sqref="M18:T18">
    <cfRule type="colorScale" priority="2">
      <colorScale>
        <cfvo type="min"/>
        <cfvo type="max"/>
        <color rgb="FFF8696B"/>
        <color rgb="FFFCFCFF"/>
      </colorScale>
    </cfRule>
  </conditionalFormatting>
  <conditionalFormatting sqref="O3:T3 M4:T17">
    <cfRule type="colorScale" priority="3">
      <colorScale>
        <cfvo type="min"/>
        <cfvo type="max"/>
        <color rgb="FFF8696B"/>
        <color rgb="FFFCFCFF"/>
      </colorScale>
    </cfRule>
  </conditionalFormatting>
  <conditionalFormatting sqref="M37:V37">
    <cfRule type="colorScale" priority="4">
      <colorScale>
        <cfvo type="min"/>
        <cfvo type="max"/>
        <color rgb="FFF8696B"/>
        <color rgb="FFFCFCFF"/>
      </colorScale>
    </cfRule>
  </conditionalFormatting>
  <conditionalFormatting sqref="M22:V36">
    <cfRule type="colorScale" priority="5">
      <colorScale>
        <cfvo type="min"/>
        <cfvo type="max"/>
        <color rgb="FFF8696B"/>
        <color rgb="FFFCFCFF"/>
      </colorScale>
    </cfRule>
  </conditionalFormatting>
  <conditionalFormatting sqref="M4:M17">
    <cfRule type="colorScale" priority="6">
      <colorScale>
        <cfvo type="min"/>
        <cfvo type="max"/>
        <color rgb="FFF8696B"/>
        <color rgb="FFFCFCFF"/>
      </colorScale>
    </cfRule>
  </conditionalFormatting>
  <conditionalFormatting sqref="M3:M17">
    <cfRule type="colorScale" priority="7">
      <colorScale>
        <cfvo type="min"/>
        <cfvo type="max"/>
        <color rgb="FFF8696B"/>
        <color rgb="FFFCFCFF"/>
      </colorScale>
    </cfRule>
  </conditionalFormatting>
  <conditionalFormatting sqref="N3:N17">
    <cfRule type="colorScale" priority="8">
      <colorScale>
        <cfvo type="min"/>
        <cfvo type="max"/>
        <color rgb="FFF8696B"/>
        <color rgb="FFFCFCFF"/>
      </colorScale>
    </cfRule>
  </conditionalFormatting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395775"/>
  </sheetPr>
  <dimension ref="A1:U2689"/>
  <sheetViews>
    <sheetView workbookViewId="0">
      <selection sqref="A1:XFD1048576"/>
    </sheetView>
  </sheetViews>
  <sheetFormatPr defaultColWidth="9.140625" defaultRowHeight="15" x14ac:dyDescent="0.25"/>
  <cols>
    <col min="1" max="1" width="19.42578125" customWidth="1"/>
    <col min="2" max="3" width="19.28515625" bestFit="1" customWidth="1"/>
    <col min="4" max="1025" width="10.42578125" customWidth="1"/>
  </cols>
  <sheetData>
    <row r="1" spans="1:21" x14ac:dyDescent="0.25">
      <c r="A1" s="1" t="s">
        <v>7</v>
      </c>
      <c r="B1" s="1" t="s">
        <v>1516</v>
      </c>
      <c r="C1" s="1" t="s">
        <v>1517</v>
      </c>
      <c r="D1" s="1" t="s">
        <v>10</v>
      </c>
      <c r="E1" s="1" t="s">
        <v>1518</v>
      </c>
      <c r="F1" s="1" t="s">
        <v>448</v>
      </c>
      <c r="G1" s="1" t="s">
        <v>1519</v>
      </c>
      <c r="H1" s="1" t="s">
        <v>1520</v>
      </c>
      <c r="I1" s="1" t="s">
        <v>1521</v>
      </c>
      <c r="J1" s="1" t="s">
        <v>1522</v>
      </c>
      <c r="K1" s="1" t="s">
        <v>1523</v>
      </c>
      <c r="L1" s="1" t="s">
        <v>1524</v>
      </c>
      <c r="M1" s="1" t="s">
        <v>1525</v>
      </c>
      <c r="N1" s="1" t="s">
        <v>1526</v>
      </c>
      <c r="P1" s="1" t="s">
        <v>1527</v>
      </c>
      <c r="Q1" s="2"/>
      <c r="R1" s="2"/>
      <c r="S1" s="2"/>
      <c r="T1" s="2"/>
      <c r="U1" s="2"/>
    </row>
    <row r="2" spans="1:21" x14ac:dyDescent="0.25">
      <c r="A2" t="s">
        <v>16</v>
      </c>
      <c r="B2" t="s">
        <v>1528</v>
      </c>
      <c r="C2" t="s">
        <v>158</v>
      </c>
      <c r="D2">
        <v>2019</v>
      </c>
      <c r="E2" t="s">
        <v>1529</v>
      </c>
      <c r="F2" t="s">
        <v>1530</v>
      </c>
      <c r="G2" s="462">
        <v>1</v>
      </c>
      <c r="H2" s="462">
        <v>1</v>
      </c>
      <c r="I2" s="462">
        <v>1</v>
      </c>
      <c r="J2" s="462">
        <v>1</v>
      </c>
      <c r="K2" s="462">
        <v>1</v>
      </c>
      <c r="L2" s="462">
        <v>1</v>
      </c>
      <c r="M2" s="462">
        <v>1</v>
      </c>
      <c r="N2" s="462">
        <v>1</v>
      </c>
    </row>
    <row r="3" spans="1:21" x14ac:dyDescent="0.25">
      <c r="A3" t="s">
        <v>16</v>
      </c>
      <c r="B3" t="s">
        <v>1528</v>
      </c>
      <c r="C3" t="s">
        <v>158</v>
      </c>
      <c r="D3">
        <v>2019</v>
      </c>
      <c r="E3" t="s">
        <v>1529</v>
      </c>
      <c r="F3" t="s">
        <v>1531</v>
      </c>
      <c r="G3" s="462">
        <v>1</v>
      </c>
      <c r="H3" s="462">
        <v>1</v>
      </c>
      <c r="I3" s="462">
        <v>1</v>
      </c>
      <c r="J3" s="462">
        <v>1</v>
      </c>
      <c r="K3" s="462">
        <v>1</v>
      </c>
      <c r="L3" s="462">
        <v>1</v>
      </c>
      <c r="M3" s="462">
        <v>1</v>
      </c>
      <c r="N3" s="462">
        <v>1</v>
      </c>
    </row>
    <row r="4" spans="1:21" x14ac:dyDescent="0.25">
      <c r="A4" t="s">
        <v>16</v>
      </c>
      <c r="B4" t="s">
        <v>1528</v>
      </c>
      <c r="C4" t="s">
        <v>158</v>
      </c>
      <c r="D4">
        <v>2019</v>
      </c>
      <c r="E4" t="s">
        <v>1532</v>
      </c>
      <c r="F4" t="s">
        <v>1530</v>
      </c>
      <c r="G4" s="462">
        <v>1</v>
      </c>
      <c r="H4" s="462">
        <v>1</v>
      </c>
      <c r="I4" s="462">
        <v>1</v>
      </c>
      <c r="J4" s="462">
        <v>1</v>
      </c>
      <c r="K4" s="462">
        <v>1</v>
      </c>
      <c r="L4" s="462">
        <v>1</v>
      </c>
      <c r="M4" s="462">
        <v>1</v>
      </c>
      <c r="N4" s="462">
        <v>1</v>
      </c>
    </row>
    <row r="5" spans="1:21" x14ac:dyDescent="0.25">
      <c r="A5" t="s">
        <v>16</v>
      </c>
      <c r="B5" t="s">
        <v>1528</v>
      </c>
      <c r="C5" t="s">
        <v>158</v>
      </c>
      <c r="D5">
        <v>2019</v>
      </c>
      <c r="E5" t="s">
        <v>1532</v>
      </c>
      <c r="F5" t="s">
        <v>1531</v>
      </c>
      <c r="G5" s="462">
        <v>1</v>
      </c>
      <c r="H5" s="462">
        <v>1</v>
      </c>
      <c r="I5" s="462">
        <v>1</v>
      </c>
      <c r="J5" s="462">
        <v>1</v>
      </c>
      <c r="K5" s="462">
        <v>1</v>
      </c>
      <c r="L5" s="462">
        <v>1</v>
      </c>
      <c r="M5" s="462">
        <v>1</v>
      </c>
      <c r="N5" s="462">
        <v>1</v>
      </c>
    </row>
    <row r="6" spans="1:21" x14ac:dyDescent="0.25">
      <c r="A6" t="s">
        <v>16</v>
      </c>
      <c r="B6" t="s">
        <v>1528</v>
      </c>
      <c r="C6" t="s">
        <v>133</v>
      </c>
      <c r="D6">
        <v>2019</v>
      </c>
      <c r="E6" t="s">
        <v>1529</v>
      </c>
      <c r="F6" t="s">
        <v>1530</v>
      </c>
      <c r="G6" s="462">
        <v>0</v>
      </c>
      <c r="H6" s="462">
        <v>0</v>
      </c>
      <c r="I6" s="462">
        <v>0</v>
      </c>
      <c r="J6" s="462">
        <v>0</v>
      </c>
      <c r="K6" s="462">
        <v>0</v>
      </c>
      <c r="L6" s="462">
        <v>0</v>
      </c>
      <c r="M6" s="462">
        <v>0</v>
      </c>
      <c r="N6" s="462">
        <v>0</v>
      </c>
    </row>
    <row r="7" spans="1:21" x14ac:dyDescent="0.25">
      <c r="A7" t="s">
        <v>16</v>
      </c>
      <c r="B7" t="s">
        <v>1528</v>
      </c>
      <c r="C7" t="s">
        <v>133</v>
      </c>
      <c r="D7">
        <v>2019</v>
      </c>
      <c r="E7" t="s">
        <v>1529</v>
      </c>
      <c r="F7" t="s">
        <v>1531</v>
      </c>
      <c r="G7" s="462">
        <v>0</v>
      </c>
      <c r="H7" s="462">
        <v>0</v>
      </c>
      <c r="I7" s="462">
        <v>0</v>
      </c>
      <c r="J7" s="462">
        <v>0</v>
      </c>
      <c r="K7" s="462">
        <v>0</v>
      </c>
      <c r="L7" s="462">
        <v>0</v>
      </c>
      <c r="M7" s="462">
        <v>0</v>
      </c>
      <c r="N7" s="462">
        <v>0</v>
      </c>
    </row>
    <row r="8" spans="1:21" x14ac:dyDescent="0.25">
      <c r="A8" t="s">
        <v>16</v>
      </c>
      <c r="B8" t="s">
        <v>1528</v>
      </c>
      <c r="C8" t="s">
        <v>133</v>
      </c>
      <c r="D8">
        <v>2019</v>
      </c>
      <c r="E8" t="s">
        <v>1532</v>
      </c>
      <c r="F8" t="s">
        <v>1530</v>
      </c>
      <c r="G8" s="462">
        <v>0</v>
      </c>
      <c r="H8" s="462">
        <v>0</v>
      </c>
      <c r="I8" s="462">
        <v>0</v>
      </c>
      <c r="J8" s="462">
        <v>0</v>
      </c>
      <c r="K8" s="462">
        <v>0</v>
      </c>
      <c r="L8" s="462">
        <v>0</v>
      </c>
      <c r="M8" s="462">
        <v>0</v>
      </c>
      <c r="N8" s="462">
        <v>0</v>
      </c>
    </row>
    <row r="9" spans="1:21" x14ac:dyDescent="0.25">
      <c r="A9" t="s">
        <v>16</v>
      </c>
      <c r="B9" t="s">
        <v>1528</v>
      </c>
      <c r="C9" t="s">
        <v>133</v>
      </c>
      <c r="D9">
        <v>2019</v>
      </c>
      <c r="E9" t="s">
        <v>1532</v>
      </c>
      <c r="F9" t="s">
        <v>1531</v>
      </c>
      <c r="G9" s="462">
        <v>0</v>
      </c>
      <c r="H9" s="462">
        <v>0</v>
      </c>
      <c r="I9" s="462">
        <v>0</v>
      </c>
      <c r="J9" s="462">
        <v>0</v>
      </c>
      <c r="K9" s="462">
        <v>0</v>
      </c>
      <c r="L9" s="462">
        <v>0</v>
      </c>
      <c r="M9" s="462">
        <v>0</v>
      </c>
      <c r="N9" s="462">
        <v>0</v>
      </c>
      <c r="Q9" s="11"/>
      <c r="R9" s="11"/>
    </row>
    <row r="10" spans="1:21" x14ac:dyDescent="0.25">
      <c r="A10" t="s">
        <v>16</v>
      </c>
      <c r="B10" t="s">
        <v>1533</v>
      </c>
      <c r="C10" t="s">
        <v>1533</v>
      </c>
      <c r="D10">
        <v>2019</v>
      </c>
      <c r="E10" t="s">
        <v>1529</v>
      </c>
      <c r="F10" t="s">
        <v>1530</v>
      </c>
      <c r="G10" s="462">
        <v>0</v>
      </c>
      <c r="H10" s="462">
        <v>0</v>
      </c>
      <c r="I10" s="462">
        <v>0</v>
      </c>
      <c r="J10" s="462">
        <v>0</v>
      </c>
      <c r="K10" s="462">
        <v>0</v>
      </c>
      <c r="L10" s="462">
        <v>0</v>
      </c>
      <c r="M10" s="462">
        <v>0</v>
      </c>
      <c r="N10" s="462">
        <v>0</v>
      </c>
      <c r="Q10" s="11"/>
      <c r="R10" s="11"/>
      <c r="S10" s="11"/>
    </row>
    <row r="11" spans="1:21" x14ac:dyDescent="0.25">
      <c r="A11" t="s">
        <v>16</v>
      </c>
      <c r="B11" t="s">
        <v>1533</v>
      </c>
      <c r="C11" t="s">
        <v>1533</v>
      </c>
      <c r="D11">
        <v>2019</v>
      </c>
      <c r="E11" t="s">
        <v>1529</v>
      </c>
      <c r="F11" t="s">
        <v>1531</v>
      </c>
      <c r="G11" s="462">
        <v>0</v>
      </c>
      <c r="H11" s="462">
        <v>0</v>
      </c>
      <c r="I11" s="462">
        <v>0</v>
      </c>
      <c r="J11" s="462">
        <v>0</v>
      </c>
      <c r="K11" s="462">
        <v>0</v>
      </c>
      <c r="L11" s="462">
        <v>0</v>
      </c>
      <c r="M11" s="462">
        <v>0</v>
      </c>
      <c r="N11" s="462">
        <v>0</v>
      </c>
      <c r="Q11" s="11"/>
      <c r="R11" s="11"/>
    </row>
    <row r="12" spans="1:21" x14ac:dyDescent="0.25">
      <c r="A12" t="s">
        <v>16</v>
      </c>
      <c r="B12" t="s">
        <v>1533</v>
      </c>
      <c r="C12" t="s">
        <v>1533</v>
      </c>
      <c r="D12">
        <v>2019</v>
      </c>
      <c r="E12" t="s">
        <v>1532</v>
      </c>
      <c r="F12" t="s">
        <v>1530</v>
      </c>
      <c r="G12" s="462">
        <v>0</v>
      </c>
      <c r="H12" s="462">
        <v>0</v>
      </c>
      <c r="I12" s="462">
        <v>0</v>
      </c>
      <c r="J12" s="462">
        <v>0</v>
      </c>
      <c r="K12" s="462">
        <v>0</v>
      </c>
      <c r="L12" s="462">
        <v>0</v>
      </c>
      <c r="M12" s="462">
        <v>0</v>
      </c>
      <c r="N12" s="462">
        <v>0</v>
      </c>
      <c r="Q12" s="11"/>
      <c r="R12" s="11"/>
    </row>
    <row r="13" spans="1:21" x14ac:dyDescent="0.25">
      <c r="A13" t="s">
        <v>16</v>
      </c>
      <c r="B13" t="s">
        <v>1533</v>
      </c>
      <c r="C13" t="s">
        <v>1533</v>
      </c>
      <c r="D13">
        <v>2019</v>
      </c>
      <c r="E13" t="s">
        <v>1532</v>
      </c>
      <c r="F13" t="s">
        <v>1531</v>
      </c>
      <c r="G13" s="462">
        <v>0</v>
      </c>
      <c r="H13" s="462">
        <v>0</v>
      </c>
      <c r="I13" s="462">
        <v>0</v>
      </c>
      <c r="J13" s="462">
        <v>0</v>
      </c>
      <c r="K13" s="462">
        <v>0</v>
      </c>
      <c r="L13" s="462">
        <v>0</v>
      </c>
      <c r="M13" s="462">
        <v>0</v>
      </c>
      <c r="N13" s="462">
        <v>0</v>
      </c>
      <c r="Q13" s="11"/>
      <c r="R13" s="11"/>
      <c r="S13" s="69"/>
    </row>
    <row r="14" spans="1:21" x14ac:dyDescent="0.25">
      <c r="A14" t="s">
        <v>16</v>
      </c>
      <c r="B14" t="s">
        <v>160</v>
      </c>
      <c r="C14" t="s">
        <v>160</v>
      </c>
      <c r="D14">
        <v>2019</v>
      </c>
      <c r="E14" t="s">
        <v>1529</v>
      </c>
      <c r="F14" t="s">
        <v>1530</v>
      </c>
      <c r="G14" s="462">
        <v>0</v>
      </c>
      <c r="H14" s="462">
        <v>0</v>
      </c>
      <c r="I14" s="462">
        <v>0</v>
      </c>
      <c r="J14" s="462">
        <v>0</v>
      </c>
      <c r="K14" s="462">
        <v>0</v>
      </c>
      <c r="L14" s="462">
        <v>0</v>
      </c>
      <c r="M14" s="462">
        <v>0</v>
      </c>
      <c r="N14" s="462">
        <v>0</v>
      </c>
      <c r="S14" s="70"/>
    </row>
    <row r="15" spans="1:21" x14ac:dyDescent="0.25">
      <c r="A15" t="s">
        <v>16</v>
      </c>
      <c r="B15" t="s">
        <v>160</v>
      </c>
      <c r="C15" t="s">
        <v>160</v>
      </c>
      <c r="D15">
        <v>2019</v>
      </c>
      <c r="E15" t="s">
        <v>1529</v>
      </c>
      <c r="F15" t="s">
        <v>1531</v>
      </c>
      <c r="G15" s="462">
        <v>0</v>
      </c>
      <c r="H15" s="462">
        <v>0</v>
      </c>
      <c r="I15" s="462">
        <v>0</v>
      </c>
      <c r="J15" s="462">
        <v>0</v>
      </c>
      <c r="K15" s="462">
        <v>0</v>
      </c>
      <c r="L15" s="462">
        <v>0</v>
      </c>
      <c r="M15" s="462">
        <v>0</v>
      </c>
      <c r="N15" s="462">
        <v>0</v>
      </c>
    </row>
    <row r="16" spans="1:21" x14ac:dyDescent="0.25">
      <c r="A16" t="s">
        <v>16</v>
      </c>
      <c r="B16" t="s">
        <v>160</v>
      </c>
      <c r="C16" t="s">
        <v>160</v>
      </c>
      <c r="D16">
        <v>2019</v>
      </c>
      <c r="E16" t="s">
        <v>1532</v>
      </c>
      <c r="F16" t="s">
        <v>1530</v>
      </c>
      <c r="G16" s="462">
        <v>0</v>
      </c>
      <c r="H16" s="462">
        <v>0</v>
      </c>
      <c r="I16" s="462">
        <v>0</v>
      </c>
      <c r="J16" s="462">
        <v>0</v>
      </c>
      <c r="K16" s="462">
        <v>0</v>
      </c>
      <c r="L16" s="462">
        <v>0</v>
      </c>
      <c r="M16" s="462">
        <v>0</v>
      </c>
      <c r="N16" s="462">
        <v>0</v>
      </c>
    </row>
    <row r="17" spans="1:14" x14ac:dyDescent="0.25">
      <c r="A17" t="s">
        <v>16</v>
      </c>
      <c r="B17" t="s">
        <v>160</v>
      </c>
      <c r="C17" t="s">
        <v>160</v>
      </c>
      <c r="D17">
        <v>2019</v>
      </c>
      <c r="E17" t="s">
        <v>1532</v>
      </c>
      <c r="F17" t="s">
        <v>1531</v>
      </c>
      <c r="G17" s="462">
        <v>0</v>
      </c>
      <c r="H17" s="462">
        <v>0</v>
      </c>
      <c r="I17" s="462">
        <v>0</v>
      </c>
      <c r="J17" s="462">
        <v>0</v>
      </c>
      <c r="K17" s="462">
        <v>0</v>
      </c>
      <c r="L17" s="462">
        <v>0</v>
      </c>
      <c r="M17" s="462">
        <v>0</v>
      </c>
      <c r="N17" s="462">
        <v>0</v>
      </c>
    </row>
    <row r="18" spans="1:14" x14ac:dyDescent="0.25">
      <c r="A18" t="s">
        <v>16</v>
      </c>
      <c r="B18" t="s">
        <v>1534</v>
      </c>
      <c r="C18" t="s">
        <v>1534</v>
      </c>
      <c r="D18">
        <v>2019</v>
      </c>
      <c r="E18" t="s">
        <v>1529</v>
      </c>
      <c r="F18" t="s">
        <v>1530</v>
      </c>
      <c r="G18" s="462">
        <v>0</v>
      </c>
      <c r="H18" s="462">
        <v>0</v>
      </c>
      <c r="I18" s="462">
        <v>0</v>
      </c>
      <c r="J18" s="462">
        <v>0</v>
      </c>
      <c r="K18" s="462">
        <v>0</v>
      </c>
      <c r="L18" s="462">
        <v>0</v>
      </c>
      <c r="M18" s="462">
        <v>0</v>
      </c>
      <c r="N18" s="462">
        <v>0</v>
      </c>
    </row>
    <row r="19" spans="1:14" x14ac:dyDescent="0.25">
      <c r="A19" t="s">
        <v>16</v>
      </c>
      <c r="B19" t="s">
        <v>1534</v>
      </c>
      <c r="C19" t="s">
        <v>1534</v>
      </c>
      <c r="D19">
        <v>2019</v>
      </c>
      <c r="E19" t="s">
        <v>1529</v>
      </c>
      <c r="F19" t="s">
        <v>1531</v>
      </c>
      <c r="G19" s="462">
        <v>0</v>
      </c>
      <c r="H19" s="462">
        <v>0</v>
      </c>
      <c r="I19" s="462">
        <v>0</v>
      </c>
      <c r="J19" s="462">
        <v>0</v>
      </c>
      <c r="K19" s="462">
        <v>0</v>
      </c>
      <c r="L19" s="462">
        <v>0</v>
      </c>
      <c r="M19" s="462">
        <v>0</v>
      </c>
      <c r="N19" s="462">
        <v>0</v>
      </c>
    </row>
    <row r="20" spans="1:14" x14ac:dyDescent="0.25">
      <c r="A20" t="s">
        <v>16</v>
      </c>
      <c r="B20" t="s">
        <v>1534</v>
      </c>
      <c r="C20" t="s">
        <v>1534</v>
      </c>
      <c r="D20">
        <v>2019</v>
      </c>
      <c r="E20" t="s">
        <v>1532</v>
      </c>
      <c r="F20" t="s">
        <v>1530</v>
      </c>
      <c r="G20" s="462">
        <v>0</v>
      </c>
      <c r="H20" s="462">
        <v>0</v>
      </c>
      <c r="I20" s="462">
        <v>0</v>
      </c>
      <c r="J20" s="462">
        <v>0</v>
      </c>
      <c r="K20" s="462">
        <v>0</v>
      </c>
      <c r="L20" s="462">
        <v>0</v>
      </c>
      <c r="M20" s="462">
        <v>0</v>
      </c>
      <c r="N20" s="462">
        <v>0</v>
      </c>
    </row>
    <row r="21" spans="1:14" x14ac:dyDescent="0.25">
      <c r="A21" t="s">
        <v>16</v>
      </c>
      <c r="B21" t="s">
        <v>1534</v>
      </c>
      <c r="C21" t="s">
        <v>1534</v>
      </c>
      <c r="D21">
        <v>2019</v>
      </c>
      <c r="E21" t="s">
        <v>1532</v>
      </c>
      <c r="F21" t="s">
        <v>1531</v>
      </c>
      <c r="G21" s="462">
        <v>0</v>
      </c>
      <c r="H21" s="462">
        <v>0</v>
      </c>
      <c r="I21" s="462">
        <v>0</v>
      </c>
      <c r="J21" s="462">
        <v>0</v>
      </c>
      <c r="K21" s="462">
        <v>0</v>
      </c>
      <c r="L21" s="462">
        <v>0</v>
      </c>
      <c r="M21" s="462">
        <v>0</v>
      </c>
      <c r="N21" s="462">
        <v>0</v>
      </c>
    </row>
    <row r="22" spans="1:14" x14ac:dyDescent="0.25">
      <c r="A22" t="s">
        <v>16</v>
      </c>
      <c r="B22" t="s">
        <v>1535</v>
      </c>
      <c r="C22" t="s">
        <v>1536</v>
      </c>
      <c r="D22">
        <v>2019</v>
      </c>
      <c r="E22" t="s">
        <v>1529</v>
      </c>
      <c r="F22" t="s">
        <v>1530</v>
      </c>
      <c r="G22" s="462">
        <v>0</v>
      </c>
      <c r="H22" s="462">
        <v>0</v>
      </c>
      <c r="I22" s="462">
        <v>0</v>
      </c>
      <c r="J22" s="462">
        <v>0</v>
      </c>
      <c r="K22" s="462">
        <v>0</v>
      </c>
      <c r="L22" s="462">
        <v>0</v>
      </c>
      <c r="M22" s="462">
        <v>0</v>
      </c>
      <c r="N22" s="462">
        <v>0</v>
      </c>
    </row>
    <row r="23" spans="1:14" x14ac:dyDescent="0.25">
      <c r="A23" t="s">
        <v>16</v>
      </c>
      <c r="B23" t="s">
        <v>1535</v>
      </c>
      <c r="C23" t="s">
        <v>1536</v>
      </c>
      <c r="D23">
        <v>2019</v>
      </c>
      <c r="E23" t="s">
        <v>1529</v>
      </c>
      <c r="F23" t="s">
        <v>1531</v>
      </c>
      <c r="G23" s="462">
        <v>0</v>
      </c>
      <c r="H23" s="462">
        <v>0</v>
      </c>
      <c r="I23" s="462">
        <v>0</v>
      </c>
      <c r="J23" s="462">
        <v>0</v>
      </c>
      <c r="K23" s="462">
        <v>0</v>
      </c>
      <c r="L23" s="462">
        <v>0</v>
      </c>
      <c r="M23" s="462">
        <v>0</v>
      </c>
      <c r="N23" s="462">
        <v>0</v>
      </c>
    </row>
    <row r="24" spans="1:14" x14ac:dyDescent="0.25">
      <c r="A24" t="s">
        <v>16</v>
      </c>
      <c r="B24" t="s">
        <v>1535</v>
      </c>
      <c r="C24" t="s">
        <v>1536</v>
      </c>
      <c r="D24">
        <v>2019</v>
      </c>
      <c r="E24" t="s">
        <v>1532</v>
      </c>
      <c r="F24" t="s">
        <v>1530</v>
      </c>
      <c r="G24" s="462">
        <v>0</v>
      </c>
      <c r="H24" s="462">
        <v>0</v>
      </c>
      <c r="I24" s="462">
        <v>0</v>
      </c>
      <c r="J24" s="462">
        <v>0</v>
      </c>
      <c r="K24" s="462">
        <v>0</v>
      </c>
      <c r="L24" s="462">
        <v>0</v>
      </c>
      <c r="M24" s="462">
        <v>0</v>
      </c>
      <c r="N24" s="462">
        <v>0</v>
      </c>
    </row>
    <row r="25" spans="1:14" x14ac:dyDescent="0.25">
      <c r="A25" t="s">
        <v>16</v>
      </c>
      <c r="B25" t="s">
        <v>1535</v>
      </c>
      <c r="C25" t="s">
        <v>1536</v>
      </c>
      <c r="D25">
        <v>2019</v>
      </c>
      <c r="E25" t="s">
        <v>1532</v>
      </c>
      <c r="F25" t="s">
        <v>1531</v>
      </c>
      <c r="G25" s="462">
        <v>0</v>
      </c>
      <c r="H25" s="462">
        <v>0</v>
      </c>
      <c r="I25" s="462">
        <v>0</v>
      </c>
      <c r="J25" s="462">
        <v>0</v>
      </c>
      <c r="K25" s="462">
        <v>0</v>
      </c>
      <c r="L25" s="462">
        <v>0</v>
      </c>
      <c r="M25" s="462">
        <v>0</v>
      </c>
      <c r="N25" s="462">
        <v>0</v>
      </c>
    </row>
    <row r="26" spans="1:14" x14ac:dyDescent="0.25">
      <c r="A26" t="s">
        <v>16</v>
      </c>
      <c r="B26" t="s">
        <v>1535</v>
      </c>
      <c r="C26" t="s">
        <v>162</v>
      </c>
      <c r="D26">
        <v>2019</v>
      </c>
      <c r="E26" t="s">
        <v>1529</v>
      </c>
      <c r="F26" t="s">
        <v>1530</v>
      </c>
      <c r="G26" s="462">
        <v>0</v>
      </c>
      <c r="H26" s="462">
        <v>0</v>
      </c>
      <c r="I26" s="462">
        <v>0</v>
      </c>
      <c r="J26" s="462">
        <v>0</v>
      </c>
      <c r="K26" s="462">
        <v>0</v>
      </c>
      <c r="L26" s="462">
        <v>0</v>
      </c>
      <c r="M26" s="462">
        <v>0</v>
      </c>
      <c r="N26" s="462">
        <v>0</v>
      </c>
    </row>
    <row r="27" spans="1:14" x14ac:dyDescent="0.25">
      <c r="A27" t="s">
        <v>16</v>
      </c>
      <c r="B27" t="s">
        <v>1535</v>
      </c>
      <c r="C27" t="s">
        <v>162</v>
      </c>
      <c r="D27">
        <v>2019</v>
      </c>
      <c r="E27" t="s">
        <v>1529</v>
      </c>
      <c r="F27" t="s">
        <v>1531</v>
      </c>
      <c r="G27" s="462">
        <v>0</v>
      </c>
      <c r="H27" s="462">
        <v>0</v>
      </c>
      <c r="I27" s="462">
        <v>0</v>
      </c>
      <c r="J27" s="462">
        <v>0</v>
      </c>
      <c r="K27" s="462">
        <v>0</v>
      </c>
      <c r="L27" s="462">
        <v>0</v>
      </c>
      <c r="M27" s="462">
        <v>0</v>
      </c>
      <c r="N27" s="462">
        <v>0</v>
      </c>
    </row>
    <row r="28" spans="1:14" x14ac:dyDescent="0.25">
      <c r="A28" t="s">
        <v>16</v>
      </c>
      <c r="B28" t="s">
        <v>1535</v>
      </c>
      <c r="C28" t="s">
        <v>162</v>
      </c>
      <c r="D28">
        <v>2019</v>
      </c>
      <c r="E28" t="s">
        <v>1532</v>
      </c>
      <c r="F28" t="s">
        <v>1530</v>
      </c>
      <c r="G28" s="462">
        <v>0</v>
      </c>
      <c r="H28" s="462">
        <v>0</v>
      </c>
      <c r="I28" s="462">
        <v>0</v>
      </c>
      <c r="J28" s="462">
        <v>0</v>
      </c>
      <c r="K28" s="462">
        <v>0</v>
      </c>
      <c r="L28" s="462">
        <v>0</v>
      </c>
      <c r="M28" s="462">
        <v>0</v>
      </c>
      <c r="N28" s="462">
        <v>0</v>
      </c>
    </row>
    <row r="29" spans="1:14" x14ac:dyDescent="0.25">
      <c r="A29" t="s">
        <v>16</v>
      </c>
      <c r="B29" t="s">
        <v>1535</v>
      </c>
      <c r="C29" t="s">
        <v>162</v>
      </c>
      <c r="D29">
        <v>2019</v>
      </c>
      <c r="E29" t="s">
        <v>1532</v>
      </c>
      <c r="F29" t="s">
        <v>1531</v>
      </c>
      <c r="G29" s="462">
        <v>0</v>
      </c>
      <c r="H29" s="462">
        <v>0</v>
      </c>
      <c r="I29" s="462">
        <v>0</v>
      </c>
      <c r="J29" s="462">
        <v>0</v>
      </c>
      <c r="K29" s="462">
        <v>0</v>
      </c>
      <c r="L29" s="462">
        <v>0</v>
      </c>
      <c r="M29" s="462">
        <v>0</v>
      </c>
      <c r="N29" s="462">
        <v>0</v>
      </c>
    </row>
    <row r="30" spans="1:14" x14ac:dyDescent="0.25">
      <c r="A30" t="s">
        <v>16</v>
      </c>
      <c r="B30" t="s">
        <v>1528</v>
      </c>
      <c r="C30" t="s">
        <v>158</v>
      </c>
      <c r="D30">
        <v>2026</v>
      </c>
      <c r="E30" t="s">
        <v>1529</v>
      </c>
      <c r="F30" t="s">
        <v>1530</v>
      </c>
      <c r="G30" s="462">
        <v>0.98937830530516435</v>
      </c>
      <c r="H30" s="462">
        <v>0.98937830530516435</v>
      </c>
      <c r="I30" s="462">
        <v>0.98937830530516435</v>
      </c>
      <c r="J30" s="462">
        <v>0.98937830530516446</v>
      </c>
      <c r="K30" s="462">
        <v>0.98937830530516446</v>
      </c>
      <c r="L30" s="462">
        <v>0.98937830530516424</v>
      </c>
      <c r="M30" s="462">
        <v>0.98937830530516424</v>
      </c>
      <c r="N30" s="462">
        <v>0.98937830530516424</v>
      </c>
    </row>
    <row r="31" spans="1:14" x14ac:dyDescent="0.25">
      <c r="A31" t="s">
        <v>16</v>
      </c>
      <c r="B31" t="s">
        <v>1528</v>
      </c>
      <c r="C31" t="s">
        <v>158</v>
      </c>
      <c r="D31">
        <v>2026</v>
      </c>
      <c r="E31" t="s">
        <v>1529</v>
      </c>
      <c r="F31" t="s">
        <v>1531</v>
      </c>
      <c r="G31" s="462">
        <v>0.98937830530516424</v>
      </c>
      <c r="H31" s="462">
        <v>0.98937830530516424</v>
      </c>
      <c r="I31" s="462">
        <v>0.98937830530516424</v>
      </c>
      <c r="J31" s="462">
        <v>0.98937830530516457</v>
      </c>
      <c r="K31" s="462">
        <v>0.98937830530516457</v>
      </c>
      <c r="L31" s="462">
        <v>0.98937830530516446</v>
      </c>
      <c r="M31" s="462">
        <v>0.98937830530516446</v>
      </c>
      <c r="N31" s="462">
        <v>0.98937830530516446</v>
      </c>
    </row>
    <row r="32" spans="1:14" x14ac:dyDescent="0.25">
      <c r="A32" t="s">
        <v>16</v>
      </c>
      <c r="B32" t="s">
        <v>1528</v>
      </c>
      <c r="C32" t="s">
        <v>158</v>
      </c>
      <c r="D32">
        <v>2026</v>
      </c>
      <c r="E32" t="s">
        <v>1532</v>
      </c>
      <c r="F32" t="s">
        <v>1530</v>
      </c>
      <c r="G32" s="462">
        <v>0.35977392920187784</v>
      </c>
      <c r="H32" s="462">
        <v>0.35977392920187784</v>
      </c>
      <c r="I32" s="462">
        <v>0.35977392920187784</v>
      </c>
      <c r="J32" s="462">
        <v>0.3597739292018779</v>
      </c>
      <c r="K32" s="462">
        <v>0.3597739292018779</v>
      </c>
      <c r="L32" s="462">
        <v>0.35977392920187778</v>
      </c>
      <c r="M32" s="462">
        <v>0.35977392920187778</v>
      </c>
      <c r="N32" s="462">
        <v>0.35977392920187778</v>
      </c>
    </row>
    <row r="33" spans="1:14" x14ac:dyDescent="0.25">
      <c r="A33" t="s">
        <v>16</v>
      </c>
      <c r="B33" t="s">
        <v>1528</v>
      </c>
      <c r="C33" t="s">
        <v>158</v>
      </c>
      <c r="D33">
        <v>2026</v>
      </c>
      <c r="E33" t="s">
        <v>1532</v>
      </c>
      <c r="F33" t="s">
        <v>1531</v>
      </c>
      <c r="G33" s="462">
        <v>0.35977392920187778</v>
      </c>
      <c r="H33" s="462">
        <v>0.35977392920187778</v>
      </c>
      <c r="I33" s="462">
        <v>0.35977392920187778</v>
      </c>
      <c r="J33" s="462">
        <v>0.35977392920187795</v>
      </c>
      <c r="K33" s="462">
        <v>0.35977392920187795</v>
      </c>
      <c r="L33" s="462">
        <v>0.3597739292018779</v>
      </c>
      <c r="M33" s="462">
        <v>0.3597739292018779</v>
      </c>
      <c r="N33" s="462">
        <v>0.3597739292018779</v>
      </c>
    </row>
    <row r="34" spans="1:14" x14ac:dyDescent="0.25">
      <c r="A34" t="s">
        <v>16</v>
      </c>
      <c r="B34" t="s">
        <v>1528</v>
      </c>
      <c r="C34" t="s">
        <v>133</v>
      </c>
      <c r="D34">
        <v>2026</v>
      </c>
      <c r="E34" t="s">
        <v>1529</v>
      </c>
      <c r="F34" t="s">
        <v>1530</v>
      </c>
      <c r="G34" s="462">
        <v>1.0621694694835601E-2</v>
      </c>
      <c r="H34" s="462">
        <v>1.0621694694835601E-2</v>
      </c>
      <c r="I34" s="462">
        <v>1.0621694694835601E-2</v>
      </c>
      <c r="J34" s="462">
        <v>1.06216946948356E-2</v>
      </c>
      <c r="K34" s="462">
        <v>1.06216946948356E-2</v>
      </c>
      <c r="L34" s="462">
        <v>1.06216946948356E-2</v>
      </c>
      <c r="M34" s="462">
        <v>1.06216946948356E-2</v>
      </c>
      <c r="N34" s="462">
        <v>1.06216946948356E-2</v>
      </c>
    </row>
    <row r="35" spans="1:14" x14ac:dyDescent="0.25">
      <c r="A35" t="s">
        <v>16</v>
      </c>
      <c r="B35" t="s">
        <v>1528</v>
      </c>
      <c r="C35" t="s">
        <v>133</v>
      </c>
      <c r="D35">
        <v>2026</v>
      </c>
      <c r="E35" t="s">
        <v>1529</v>
      </c>
      <c r="F35" t="s">
        <v>1531</v>
      </c>
      <c r="G35" s="462">
        <v>1.06216946948356E-2</v>
      </c>
      <c r="H35" s="462">
        <v>1.06216946948356E-2</v>
      </c>
      <c r="I35" s="462">
        <v>1.06216946948356E-2</v>
      </c>
      <c r="J35" s="462">
        <v>1.0621694694835598E-2</v>
      </c>
      <c r="K35" s="462">
        <v>1.0621694694835598E-2</v>
      </c>
      <c r="L35" s="462">
        <v>1.06216946948356E-2</v>
      </c>
      <c r="M35" s="462">
        <v>1.06216946948356E-2</v>
      </c>
      <c r="N35" s="462">
        <v>1.06216946948356E-2</v>
      </c>
    </row>
    <row r="36" spans="1:14" x14ac:dyDescent="0.25">
      <c r="A36" t="s">
        <v>16</v>
      </c>
      <c r="B36" t="s">
        <v>1528</v>
      </c>
      <c r="C36" t="s">
        <v>133</v>
      </c>
      <c r="D36">
        <v>2026</v>
      </c>
      <c r="E36" t="s">
        <v>1532</v>
      </c>
      <c r="F36" t="s">
        <v>1530</v>
      </c>
      <c r="G36" s="462">
        <v>3.8624344344856724E-3</v>
      </c>
      <c r="H36" s="462">
        <v>3.8624344344856724E-3</v>
      </c>
      <c r="I36" s="462">
        <v>3.8624344344856724E-3</v>
      </c>
      <c r="J36" s="462">
        <v>3.8624344344856715E-3</v>
      </c>
      <c r="K36" s="462">
        <v>3.8624344344856715E-3</v>
      </c>
      <c r="L36" s="462">
        <v>3.8624344344856715E-3</v>
      </c>
      <c r="M36" s="462">
        <v>3.8624344344856715E-3</v>
      </c>
      <c r="N36" s="462">
        <v>3.8624344344856715E-3</v>
      </c>
    </row>
    <row r="37" spans="1:14" x14ac:dyDescent="0.25">
      <c r="A37" t="s">
        <v>16</v>
      </c>
      <c r="B37" t="s">
        <v>1528</v>
      </c>
      <c r="C37" t="s">
        <v>133</v>
      </c>
      <c r="D37">
        <v>2026</v>
      </c>
      <c r="E37" t="s">
        <v>1532</v>
      </c>
      <c r="F37" t="s">
        <v>1531</v>
      </c>
      <c r="G37" s="462">
        <v>3.8624344344856715E-3</v>
      </c>
      <c r="H37" s="462">
        <v>3.8624344344856715E-3</v>
      </c>
      <c r="I37" s="462">
        <v>3.8624344344856715E-3</v>
      </c>
      <c r="J37" s="462">
        <v>3.8624344344856711E-3</v>
      </c>
      <c r="K37" s="462">
        <v>3.8624344344856711E-3</v>
      </c>
      <c r="L37" s="462">
        <v>3.8624344344856715E-3</v>
      </c>
      <c r="M37" s="462">
        <v>3.8624344344856715E-3</v>
      </c>
      <c r="N37" s="462">
        <v>3.8624344344856715E-3</v>
      </c>
    </row>
    <row r="38" spans="1:14" x14ac:dyDescent="0.25">
      <c r="A38" t="s">
        <v>16</v>
      </c>
      <c r="B38" t="s">
        <v>1533</v>
      </c>
      <c r="C38" t="s">
        <v>1533</v>
      </c>
      <c r="D38">
        <v>2026</v>
      </c>
      <c r="E38" t="s">
        <v>1529</v>
      </c>
      <c r="F38" t="s">
        <v>1530</v>
      </c>
      <c r="G38" s="462">
        <v>0</v>
      </c>
      <c r="H38" s="462">
        <v>0</v>
      </c>
      <c r="I38" s="462">
        <v>0</v>
      </c>
      <c r="J38" s="462">
        <v>0</v>
      </c>
      <c r="K38" s="462">
        <v>0</v>
      </c>
      <c r="L38" s="462">
        <v>0</v>
      </c>
      <c r="M38" s="462">
        <v>0</v>
      </c>
      <c r="N38" s="462">
        <v>0</v>
      </c>
    </row>
    <row r="39" spans="1:14" x14ac:dyDescent="0.25">
      <c r="A39" t="s">
        <v>16</v>
      </c>
      <c r="B39" t="s">
        <v>1533</v>
      </c>
      <c r="C39" t="s">
        <v>1533</v>
      </c>
      <c r="D39">
        <v>2026</v>
      </c>
      <c r="E39" t="s">
        <v>1529</v>
      </c>
      <c r="F39" t="s">
        <v>1531</v>
      </c>
      <c r="G39" s="462">
        <v>0</v>
      </c>
      <c r="H39" s="462">
        <v>0</v>
      </c>
      <c r="I39" s="462">
        <v>0</v>
      </c>
      <c r="J39" s="462">
        <v>0</v>
      </c>
      <c r="K39" s="462">
        <v>0</v>
      </c>
      <c r="L39" s="462">
        <v>0</v>
      </c>
      <c r="M39" s="462">
        <v>0</v>
      </c>
      <c r="N39" s="462">
        <v>0</v>
      </c>
    </row>
    <row r="40" spans="1:14" x14ac:dyDescent="0.25">
      <c r="A40" t="s">
        <v>16</v>
      </c>
      <c r="B40" t="s">
        <v>1533</v>
      </c>
      <c r="C40" t="s">
        <v>1533</v>
      </c>
      <c r="D40">
        <v>2026</v>
      </c>
      <c r="E40" t="s">
        <v>1532</v>
      </c>
      <c r="F40" t="s">
        <v>1530</v>
      </c>
      <c r="G40" s="462">
        <v>0.63636363636363646</v>
      </c>
      <c r="H40" s="462">
        <v>0.63636363636363646</v>
      </c>
      <c r="I40" s="462">
        <v>0.63636363636363646</v>
      </c>
      <c r="J40" s="462">
        <v>0.63636363636363646</v>
      </c>
      <c r="K40" s="462">
        <v>0.63636363636363646</v>
      </c>
      <c r="L40" s="462">
        <v>0.63636363636363646</v>
      </c>
      <c r="M40" s="462">
        <v>0.63636363636363646</v>
      </c>
      <c r="N40" s="462">
        <v>0.63636363636363646</v>
      </c>
    </row>
    <row r="41" spans="1:14" x14ac:dyDescent="0.25">
      <c r="A41" t="s">
        <v>16</v>
      </c>
      <c r="B41" t="s">
        <v>1533</v>
      </c>
      <c r="C41" t="s">
        <v>1533</v>
      </c>
      <c r="D41">
        <v>2026</v>
      </c>
      <c r="E41" t="s">
        <v>1532</v>
      </c>
      <c r="F41" t="s">
        <v>1531</v>
      </c>
      <c r="G41" s="462">
        <v>0.63636363636363646</v>
      </c>
      <c r="H41" s="462">
        <v>0.63636363636363646</v>
      </c>
      <c r="I41" s="462">
        <v>0.63636363636363646</v>
      </c>
      <c r="J41" s="462">
        <v>0.63636363636363646</v>
      </c>
      <c r="K41" s="462">
        <v>0.63636363636363646</v>
      </c>
      <c r="L41" s="462">
        <v>0.63636363636363646</v>
      </c>
      <c r="M41" s="462">
        <v>0.63636363636363646</v>
      </c>
      <c r="N41" s="462">
        <v>0.63636363636363646</v>
      </c>
    </row>
    <row r="42" spans="1:14" x14ac:dyDescent="0.25">
      <c r="A42" t="s">
        <v>16</v>
      </c>
      <c r="B42" t="s">
        <v>160</v>
      </c>
      <c r="C42" t="s">
        <v>160</v>
      </c>
      <c r="D42">
        <v>2026</v>
      </c>
      <c r="E42" t="s">
        <v>1529</v>
      </c>
      <c r="F42" t="s">
        <v>1530</v>
      </c>
      <c r="G42" s="462">
        <v>0</v>
      </c>
      <c r="H42" s="462">
        <v>0</v>
      </c>
      <c r="I42" s="462">
        <v>0</v>
      </c>
      <c r="J42" s="462">
        <v>0</v>
      </c>
      <c r="K42" s="462">
        <v>0</v>
      </c>
      <c r="L42" s="462">
        <v>0</v>
      </c>
      <c r="M42" s="462">
        <v>0</v>
      </c>
      <c r="N42" s="462">
        <v>0</v>
      </c>
    </row>
    <row r="43" spans="1:14" x14ac:dyDescent="0.25">
      <c r="A43" t="s">
        <v>16</v>
      </c>
      <c r="B43" t="s">
        <v>160</v>
      </c>
      <c r="C43" t="s">
        <v>160</v>
      </c>
      <c r="D43">
        <v>2026</v>
      </c>
      <c r="E43" t="s">
        <v>1529</v>
      </c>
      <c r="F43" t="s">
        <v>1531</v>
      </c>
      <c r="G43" s="462">
        <v>0</v>
      </c>
      <c r="H43" s="462">
        <v>0</v>
      </c>
      <c r="I43" s="462">
        <v>0</v>
      </c>
      <c r="J43" s="462">
        <v>0</v>
      </c>
      <c r="K43" s="462">
        <v>0</v>
      </c>
      <c r="L43" s="462">
        <v>0</v>
      </c>
      <c r="M43" s="462">
        <v>0</v>
      </c>
      <c r="N43" s="462">
        <v>0</v>
      </c>
    </row>
    <row r="44" spans="1:14" x14ac:dyDescent="0.25">
      <c r="A44" t="s">
        <v>16</v>
      </c>
      <c r="B44" t="s">
        <v>160</v>
      </c>
      <c r="C44" t="s">
        <v>160</v>
      </c>
      <c r="D44">
        <v>2026</v>
      </c>
      <c r="E44" t="s">
        <v>1532</v>
      </c>
      <c r="F44" t="s">
        <v>1530</v>
      </c>
      <c r="G44" s="462">
        <v>0</v>
      </c>
      <c r="H44" s="462">
        <v>0</v>
      </c>
      <c r="I44" s="462">
        <v>0</v>
      </c>
      <c r="J44" s="462">
        <v>0</v>
      </c>
      <c r="K44" s="462">
        <v>0</v>
      </c>
      <c r="L44" s="462">
        <v>0</v>
      </c>
      <c r="M44" s="462">
        <v>0</v>
      </c>
      <c r="N44" s="462">
        <v>0</v>
      </c>
    </row>
    <row r="45" spans="1:14" x14ac:dyDescent="0.25">
      <c r="A45" t="s">
        <v>16</v>
      </c>
      <c r="B45" t="s">
        <v>160</v>
      </c>
      <c r="C45" t="s">
        <v>160</v>
      </c>
      <c r="D45">
        <v>2026</v>
      </c>
      <c r="E45" t="s">
        <v>1532</v>
      </c>
      <c r="F45" t="s">
        <v>1531</v>
      </c>
      <c r="G45" s="462">
        <v>0</v>
      </c>
      <c r="H45" s="462">
        <v>0</v>
      </c>
      <c r="I45" s="462">
        <v>0</v>
      </c>
      <c r="J45" s="462">
        <v>0</v>
      </c>
      <c r="K45" s="462">
        <v>0</v>
      </c>
      <c r="L45" s="462">
        <v>0</v>
      </c>
      <c r="M45" s="462">
        <v>0</v>
      </c>
      <c r="N45" s="462">
        <v>0</v>
      </c>
    </row>
    <row r="46" spans="1:14" x14ac:dyDescent="0.25">
      <c r="A46" t="s">
        <v>16</v>
      </c>
      <c r="B46" t="s">
        <v>1534</v>
      </c>
      <c r="C46" t="s">
        <v>1534</v>
      </c>
      <c r="D46">
        <v>2026</v>
      </c>
      <c r="E46" t="s">
        <v>1529</v>
      </c>
      <c r="F46" t="s">
        <v>1530</v>
      </c>
      <c r="G46" s="462">
        <v>0</v>
      </c>
      <c r="H46" s="462">
        <v>0</v>
      </c>
      <c r="I46" s="462">
        <v>0</v>
      </c>
      <c r="J46" s="462">
        <v>0</v>
      </c>
      <c r="K46" s="462">
        <v>0</v>
      </c>
      <c r="L46" s="462">
        <v>0</v>
      </c>
      <c r="M46" s="462">
        <v>0</v>
      </c>
      <c r="N46" s="462">
        <v>0</v>
      </c>
    </row>
    <row r="47" spans="1:14" x14ac:dyDescent="0.25">
      <c r="A47" t="s">
        <v>16</v>
      </c>
      <c r="B47" t="s">
        <v>1534</v>
      </c>
      <c r="C47" t="s">
        <v>1534</v>
      </c>
      <c r="D47">
        <v>2026</v>
      </c>
      <c r="E47" t="s">
        <v>1529</v>
      </c>
      <c r="F47" t="s">
        <v>1531</v>
      </c>
      <c r="G47" s="462">
        <v>0</v>
      </c>
      <c r="H47" s="462">
        <v>0</v>
      </c>
      <c r="I47" s="462">
        <v>0</v>
      </c>
      <c r="J47" s="462">
        <v>0</v>
      </c>
      <c r="K47" s="462">
        <v>0</v>
      </c>
      <c r="L47" s="462">
        <v>0</v>
      </c>
      <c r="M47" s="462">
        <v>0</v>
      </c>
      <c r="N47" s="462">
        <v>0</v>
      </c>
    </row>
    <row r="48" spans="1:14" x14ac:dyDescent="0.25">
      <c r="A48" t="s">
        <v>16</v>
      </c>
      <c r="B48" t="s">
        <v>1534</v>
      </c>
      <c r="C48" t="s">
        <v>1534</v>
      </c>
      <c r="D48">
        <v>2026</v>
      </c>
      <c r="E48" t="s">
        <v>1532</v>
      </c>
      <c r="F48" t="s">
        <v>1530</v>
      </c>
      <c r="G48" s="462">
        <v>0</v>
      </c>
      <c r="H48" s="462">
        <v>0</v>
      </c>
      <c r="I48" s="462">
        <v>0</v>
      </c>
      <c r="J48" s="462">
        <v>0</v>
      </c>
      <c r="K48" s="462">
        <v>0</v>
      </c>
      <c r="L48" s="462">
        <v>0</v>
      </c>
      <c r="M48" s="462">
        <v>0</v>
      </c>
      <c r="N48" s="462">
        <v>0</v>
      </c>
    </row>
    <row r="49" spans="1:14" x14ac:dyDescent="0.25">
      <c r="A49" t="s">
        <v>16</v>
      </c>
      <c r="B49" t="s">
        <v>1534</v>
      </c>
      <c r="C49" t="s">
        <v>1534</v>
      </c>
      <c r="D49">
        <v>2026</v>
      </c>
      <c r="E49" t="s">
        <v>1532</v>
      </c>
      <c r="F49" t="s">
        <v>1531</v>
      </c>
      <c r="G49" s="462">
        <v>0</v>
      </c>
      <c r="H49" s="462">
        <v>0</v>
      </c>
      <c r="I49" s="462">
        <v>0</v>
      </c>
      <c r="J49" s="462">
        <v>0</v>
      </c>
      <c r="K49" s="462">
        <v>0</v>
      </c>
      <c r="L49" s="462">
        <v>0</v>
      </c>
      <c r="M49" s="462">
        <v>0</v>
      </c>
      <c r="N49" s="462">
        <v>0</v>
      </c>
    </row>
    <row r="50" spans="1:14" x14ac:dyDescent="0.25">
      <c r="A50" t="s">
        <v>16</v>
      </c>
      <c r="B50" t="s">
        <v>1535</v>
      </c>
      <c r="C50" t="s">
        <v>1536</v>
      </c>
      <c r="D50">
        <v>2026</v>
      </c>
      <c r="E50" t="s">
        <v>1529</v>
      </c>
      <c r="F50" t="s">
        <v>1530</v>
      </c>
      <c r="G50" s="462">
        <v>0</v>
      </c>
      <c r="H50" s="462">
        <v>0</v>
      </c>
      <c r="I50" s="462">
        <v>0</v>
      </c>
      <c r="J50" s="462">
        <v>0</v>
      </c>
      <c r="K50" s="462">
        <v>0</v>
      </c>
      <c r="L50" s="462">
        <v>0</v>
      </c>
      <c r="M50" s="462">
        <v>0</v>
      </c>
      <c r="N50" s="462">
        <v>0</v>
      </c>
    </row>
    <row r="51" spans="1:14" x14ac:dyDescent="0.25">
      <c r="A51" t="s">
        <v>16</v>
      </c>
      <c r="B51" t="s">
        <v>1535</v>
      </c>
      <c r="C51" t="s">
        <v>1536</v>
      </c>
      <c r="D51">
        <v>2026</v>
      </c>
      <c r="E51" t="s">
        <v>1529</v>
      </c>
      <c r="F51" t="s">
        <v>1531</v>
      </c>
      <c r="G51" s="462">
        <v>0</v>
      </c>
      <c r="H51" s="462">
        <v>0</v>
      </c>
      <c r="I51" s="462">
        <v>0</v>
      </c>
      <c r="J51" s="462">
        <v>0</v>
      </c>
      <c r="K51" s="462">
        <v>0</v>
      </c>
      <c r="L51" s="462">
        <v>0</v>
      </c>
      <c r="M51" s="462">
        <v>0</v>
      </c>
      <c r="N51" s="462">
        <v>0</v>
      </c>
    </row>
    <row r="52" spans="1:14" x14ac:dyDescent="0.25">
      <c r="A52" t="s">
        <v>16</v>
      </c>
      <c r="B52" t="s">
        <v>1535</v>
      </c>
      <c r="C52" t="s">
        <v>1536</v>
      </c>
      <c r="D52">
        <v>2026</v>
      </c>
      <c r="E52" t="s">
        <v>1532</v>
      </c>
      <c r="F52" t="s">
        <v>1530</v>
      </c>
      <c r="G52" s="462">
        <v>0</v>
      </c>
      <c r="H52" s="462">
        <v>0</v>
      </c>
      <c r="I52" s="462">
        <v>0</v>
      </c>
      <c r="J52" s="462">
        <v>0</v>
      </c>
      <c r="K52" s="462">
        <v>0</v>
      </c>
      <c r="L52" s="462">
        <v>0</v>
      </c>
      <c r="M52" s="462">
        <v>0</v>
      </c>
      <c r="N52" s="462">
        <v>0</v>
      </c>
    </row>
    <row r="53" spans="1:14" x14ac:dyDescent="0.25">
      <c r="A53" t="s">
        <v>16</v>
      </c>
      <c r="B53" t="s">
        <v>1535</v>
      </c>
      <c r="C53" t="s">
        <v>1536</v>
      </c>
      <c r="D53">
        <v>2026</v>
      </c>
      <c r="E53" t="s">
        <v>1532</v>
      </c>
      <c r="F53" t="s">
        <v>1531</v>
      </c>
      <c r="G53" s="462">
        <v>0</v>
      </c>
      <c r="H53" s="462">
        <v>0</v>
      </c>
      <c r="I53" s="462">
        <v>0</v>
      </c>
      <c r="J53" s="462">
        <v>0</v>
      </c>
      <c r="K53" s="462">
        <v>0</v>
      </c>
      <c r="L53" s="462">
        <v>0</v>
      </c>
      <c r="M53" s="462">
        <v>0</v>
      </c>
      <c r="N53" s="462">
        <v>0</v>
      </c>
    </row>
    <row r="54" spans="1:14" x14ac:dyDescent="0.25">
      <c r="A54" t="s">
        <v>16</v>
      </c>
      <c r="B54" t="s">
        <v>1535</v>
      </c>
      <c r="C54" t="s">
        <v>162</v>
      </c>
      <c r="D54">
        <v>2026</v>
      </c>
      <c r="E54" t="s">
        <v>1529</v>
      </c>
      <c r="F54" t="s">
        <v>1530</v>
      </c>
      <c r="G54" s="462">
        <v>0</v>
      </c>
      <c r="H54" s="462">
        <v>0</v>
      </c>
      <c r="I54" s="462">
        <v>0</v>
      </c>
      <c r="J54" s="462">
        <v>0</v>
      </c>
      <c r="K54" s="462">
        <v>0</v>
      </c>
      <c r="L54" s="462">
        <v>0</v>
      </c>
      <c r="M54" s="462">
        <v>0</v>
      </c>
      <c r="N54" s="462">
        <v>0</v>
      </c>
    </row>
    <row r="55" spans="1:14" x14ac:dyDescent="0.25">
      <c r="A55" t="s">
        <v>16</v>
      </c>
      <c r="B55" t="s">
        <v>1535</v>
      </c>
      <c r="C55" t="s">
        <v>162</v>
      </c>
      <c r="D55">
        <v>2026</v>
      </c>
      <c r="E55" t="s">
        <v>1529</v>
      </c>
      <c r="F55" t="s">
        <v>1531</v>
      </c>
      <c r="G55" s="462">
        <v>0</v>
      </c>
      <c r="H55" s="462">
        <v>0</v>
      </c>
      <c r="I55" s="462">
        <v>0</v>
      </c>
      <c r="J55" s="462">
        <v>0</v>
      </c>
      <c r="K55" s="462">
        <v>0</v>
      </c>
      <c r="L55" s="462">
        <v>0</v>
      </c>
      <c r="M55" s="462">
        <v>0</v>
      </c>
      <c r="N55" s="462">
        <v>0</v>
      </c>
    </row>
    <row r="56" spans="1:14" x14ac:dyDescent="0.25">
      <c r="A56" t="s">
        <v>16</v>
      </c>
      <c r="B56" t="s">
        <v>1535</v>
      </c>
      <c r="C56" t="s">
        <v>162</v>
      </c>
      <c r="D56">
        <v>2026</v>
      </c>
      <c r="E56" t="s">
        <v>1532</v>
      </c>
      <c r="F56" t="s">
        <v>1530</v>
      </c>
      <c r="G56" s="462">
        <v>0</v>
      </c>
      <c r="H56" s="462">
        <v>0</v>
      </c>
      <c r="I56" s="462">
        <v>0</v>
      </c>
      <c r="J56" s="462">
        <v>0</v>
      </c>
      <c r="K56" s="462">
        <v>0</v>
      </c>
      <c r="L56" s="462">
        <v>0</v>
      </c>
      <c r="M56" s="462">
        <v>0</v>
      </c>
      <c r="N56" s="462">
        <v>0</v>
      </c>
    </row>
    <row r="57" spans="1:14" x14ac:dyDescent="0.25">
      <c r="A57" t="s">
        <v>16</v>
      </c>
      <c r="B57" t="s">
        <v>1535</v>
      </c>
      <c r="C57" t="s">
        <v>162</v>
      </c>
      <c r="D57">
        <v>2026</v>
      </c>
      <c r="E57" t="s">
        <v>1532</v>
      </c>
      <c r="F57" t="s">
        <v>1531</v>
      </c>
      <c r="G57" s="462">
        <v>0</v>
      </c>
      <c r="H57" s="462">
        <v>0</v>
      </c>
      <c r="I57" s="462">
        <v>0</v>
      </c>
      <c r="J57" s="462">
        <v>0</v>
      </c>
      <c r="K57" s="462">
        <v>0</v>
      </c>
      <c r="L57" s="462">
        <v>0</v>
      </c>
      <c r="M57" s="462">
        <v>0</v>
      </c>
      <c r="N57" s="462">
        <v>0</v>
      </c>
    </row>
    <row r="58" spans="1:14" x14ac:dyDescent="0.25">
      <c r="A58" t="s">
        <v>16</v>
      </c>
      <c r="B58" t="s">
        <v>1528</v>
      </c>
      <c r="C58" t="s">
        <v>158</v>
      </c>
      <c r="D58">
        <v>2030</v>
      </c>
      <c r="E58" t="s">
        <v>1529</v>
      </c>
      <c r="F58" t="s">
        <v>1530</v>
      </c>
      <c r="G58" s="462">
        <v>0.96871078125087196</v>
      </c>
      <c r="H58" s="462">
        <v>0.96871078125087196</v>
      </c>
      <c r="I58" s="462">
        <v>0.96871078125087196</v>
      </c>
      <c r="J58" s="462">
        <v>0.9132619313569178</v>
      </c>
      <c r="K58" s="462">
        <v>0.9132619313569178</v>
      </c>
      <c r="L58" s="462">
        <v>0.91326193135691769</v>
      </c>
      <c r="M58" s="462">
        <v>0.91326193135691769</v>
      </c>
      <c r="N58" s="462">
        <v>0.91326193135691769</v>
      </c>
    </row>
    <row r="59" spans="1:14" x14ac:dyDescent="0.25">
      <c r="A59" t="s">
        <v>16</v>
      </c>
      <c r="B59" t="s">
        <v>1528</v>
      </c>
      <c r="C59" t="s">
        <v>158</v>
      </c>
      <c r="D59">
        <v>2030</v>
      </c>
      <c r="E59" t="s">
        <v>1529</v>
      </c>
      <c r="F59" t="s">
        <v>1531</v>
      </c>
      <c r="G59" s="462">
        <v>0.96664162427489375</v>
      </c>
      <c r="H59" s="462">
        <v>0.96664162427489375</v>
      </c>
      <c r="I59" s="462">
        <v>0.96664162427489375</v>
      </c>
      <c r="J59" s="462">
        <v>0.9132619313569178</v>
      </c>
      <c r="K59" s="462">
        <v>0.9132619313569178</v>
      </c>
      <c r="L59" s="462">
        <v>0.9132619313569178</v>
      </c>
      <c r="M59" s="462">
        <v>0.9132619313569178</v>
      </c>
      <c r="N59" s="462">
        <v>0.9132619313569178</v>
      </c>
    </row>
    <row r="60" spans="1:14" x14ac:dyDescent="0.25">
      <c r="A60" t="s">
        <v>16</v>
      </c>
      <c r="B60" t="s">
        <v>1528</v>
      </c>
      <c r="C60" t="s">
        <v>158</v>
      </c>
      <c r="D60">
        <v>2030</v>
      </c>
      <c r="E60" t="s">
        <v>1532</v>
      </c>
      <c r="F60" t="s">
        <v>1530</v>
      </c>
      <c r="G60" s="462">
        <v>0</v>
      </c>
      <c r="H60" s="462">
        <v>0</v>
      </c>
      <c r="I60" s="462">
        <v>0</v>
      </c>
      <c r="J60" s="462">
        <v>0</v>
      </c>
      <c r="K60" s="462">
        <v>0</v>
      </c>
      <c r="L60" s="462">
        <v>0</v>
      </c>
      <c r="M60" s="462">
        <v>0</v>
      </c>
      <c r="N60" s="462">
        <v>0</v>
      </c>
    </row>
    <row r="61" spans="1:14" x14ac:dyDescent="0.25">
      <c r="A61" t="s">
        <v>16</v>
      </c>
      <c r="B61" t="s">
        <v>1528</v>
      </c>
      <c r="C61" t="s">
        <v>158</v>
      </c>
      <c r="D61">
        <v>2030</v>
      </c>
      <c r="E61" t="s">
        <v>1532</v>
      </c>
      <c r="F61" t="s">
        <v>1531</v>
      </c>
      <c r="G61" s="462">
        <v>0</v>
      </c>
      <c r="H61" s="462">
        <v>0</v>
      </c>
      <c r="I61" s="462">
        <v>0</v>
      </c>
      <c r="J61" s="462">
        <v>0</v>
      </c>
      <c r="K61" s="462">
        <v>0</v>
      </c>
      <c r="L61" s="462">
        <v>0</v>
      </c>
      <c r="M61" s="462">
        <v>0</v>
      </c>
      <c r="N61" s="462">
        <v>0</v>
      </c>
    </row>
    <row r="62" spans="1:14" x14ac:dyDescent="0.25">
      <c r="A62" t="s">
        <v>16</v>
      </c>
      <c r="B62" t="s">
        <v>1528</v>
      </c>
      <c r="C62" t="s">
        <v>133</v>
      </c>
      <c r="D62">
        <v>2030</v>
      </c>
      <c r="E62" t="s">
        <v>1529</v>
      </c>
      <c r="F62" t="s">
        <v>1530</v>
      </c>
      <c r="G62" s="462">
        <v>2.8444753875619341E-2</v>
      </c>
      <c r="H62" s="462">
        <v>2.8444753875619341E-2</v>
      </c>
      <c r="I62" s="462">
        <v>2.8444753875619341E-2</v>
      </c>
      <c r="J62" s="462">
        <v>2.8444753875619334E-2</v>
      </c>
      <c r="K62" s="462">
        <v>2.8444753875619334E-2</v>
      </c>
      <c r="L62" s="462">
        <v>2.8444753875619337E-2</v>
      </c>
      <c r="M62" s="462">
        <v>2.8444753875619337E-2</v>
      </c>
      <c r="N62" s="462">
        <v>2.8444753875619337E-2</v>
      </c>
    </row>
    <row r="63" spans="1:14" x14ac:dyDescent="0.25">
      <c r="A63" t="s">
        <v>16</v>
      </c>
      <c r="B63" t="s">
        <v>1528</v>
      </c>
      <c r="C63" t="s">
        <v>133</v>
      </c>
      <c r="D63">
        <v>2030</v>
      </c>
      <c r="E63" t="s">
        <v>1529</v>
      </c>
      <c r="F63" t="s">
        <v>1531</v>
      </c>
      <c r="G63" s="462">
        <v>2.8444753875619337E-2</v>
      </c>
      <c r="H63" s="462">
        <v>2.8444753875619337E-2</v>
      </c>
      <c r="I63" s="462">
        <v>2.8444753875619337E-2</v>
      </c>
      <c r="J63" s="462">
        <v>2.8444753875619337E-2</v>
      </c>
      <c r="K63" s="462">
        <v>2.8444753875619337E-2</v>
      </c>
      <c r="L63" s="462">
        <v>2.8444753875619337E-2</v>
      </c>
      <c r="M63" s="462">
        <v>2.8444753875619337E-2</v>
      </c>
      <c r="N63" s="462">
        <v>2.8444753875619337E-2</v>
      </c>
    </row>
    <row r="64" spans="1:14" x14ac:dyDescent="0.25">
      <c r="A64" t="s">
        <v>16</v>
      </c>
      <c r="B64" t="s">
        <v>1528</v>
      </c>
      <c r="C64" t="s">
        <v>133</v>
      </c>
      <c r="D64">
        <v>2030</v>
      </c>
      <c r="E64" t="s">
        <v>1532</v>
      </c>
      <c r="F64" t="s">
        <v>1530</v>
      </c>
      <c r="G64" s="462">
        <v>0</v>
      </c>
      <c r="H64" s="462">
        <v>0</v>
      </c>
      <c r="I64" s="462">
        <v>0</v>
      </c>
      <c r="J64" s="462">
        <v>0</v>
      </c>
      <c r="K64" s="462">
        <v>0</v>
      </c>
      <c r="L64" s="462">
        <v>0</v>
      </c>
      <c r="M64" s="462">
        <v>0</v>
      </c>
      <c r="N64" s="462">
        <v>0</v>
      </c>
    </row>
    <row r="65" spans="1:14" x14ac:dyDescent="0.25">
      <c r="A65" t="s">
        <v>16</v>
      </c>
      <c r="B65" t="s">
        <v>1528</v>
      </c>
      <c r="C65" t="s">
        <v>133</v>
      </c>
      <c r="D65">
        <v>2030</v>
      </c>
      <c r="E65" t="s">
        <v>1532</v>
      </c>
      <c r="F65" t="s">
        <v>1531</v>
      </c>
      <c r="G65" s="462">
        <v>0</v>
      </c>
      <c r="H65" s="462">
        <v>0</v>
      </c>
      <c r="I65" s="462">
        <v>0</v>
      </c>
      <c r="J65" s="462">
        <v>0</v>
      </c>
      <c r="K65" s="462">
        <v>0</v>
      </c>
      <c r="L65" s="462">
        <v>0</v>
      </c>
      <c r="M65" s="462">
        <v>0</v>
      </c>
      <c r="N65" s="462">
        <v>0</v>
      </c>
    </row>
    <row r="66" spans="1:14" x14ac:dyDescent="0.25">
      <c r="A66" t="s">
        <v>16</v>
      </c>
      <c r="B66" t="s">
        <v>1533</v>
      </c>
      <c r="C66" t="s">
        <v>1533</v>
      </c>
      <c r="D66">
        <v>2030</v>
      </c>
      <c r="E66" t="s">
        <v>1529</v>
      </c>
      <c r="F66" t="s">
        <v>1530</v>
      </c>
      <c r="G66" s="462">
        <v>0</v>
      </c>
      <c r="H66" s="462">
        <v>0</v>
      </c>
      <c r="I66" s="462">
        <v>0</v>
      </c>
      <c r="J66" s="462">
        <v>0</v>
      </c>
      <c r="K66" s="462">
        <v>0</v>
      </c>
      <c r="L66" s="462">
        <v>0</v>
      </c>
      <c r="M66" s="462">
        <v>0</v>
      </c>
      <c r="N66" s="462">
        <v>0</v>
      </c>
    </row>
    <row r="67" spans="1:14" x14ac:dyDescent="0.25">
      <c r="A67" t="s">
        <v>16</v>
      </c>
      <c r="B67" t="s">
        <v>1533</v>
      </c>
      <c r="C67" t="s">
        <v>1533</v>
      </c>
      <c r="D67">
        <v>2030</v>
      </c>
      <c r="E67" t="s">
        <v>1529</v>
      </c>
      <c r="F67" t="s">
        <v>1531</v>
      </c>
      <c r="G67" s="462">
        <v>0</v>
      </c>
      <c r="H67" s="462">
        <v>0</v>
      </c>
      <c r="I67" s="462">
        <v>0</v>
      </c>
      <c r="J67" s="462">
        <v>0</v>
      </c>
      <c r="K67" s="462">
        <v>0</v>
      </c>
      <c r="L67" s="462">
        <v>0</v>
      </c>
      <c r="M67" s="462">
        <v>0</v>
      </c>
      <c r="N67" s="462">
        <v>0</v>
      </c>
    </row>
    <row r="68" spans="1:14" x14ac:dyDescent="0.25">
      <c r="A68" t="s">
        <v>16</v>
      </c>
      <c r="B68" t="s">
        <v>1533</v>
      </c>
      <c r="C68" t="s">
        <v>1533</v>
      </c>
      <c r="D68">
        <v>2030</v>
      </c>
      <c r="E68" t="s">
        <v>1532</v>
      </c>
      <c r="F68" t="s">
        <v>1530</v>
      </c>
      <c r="G68" s="462">
        <v>1</v>
      </c>
      <c r="H68" s="462">
        <v>1</v>
      </c>
      <c r="I68" s="462">
        <v>1</v>
      </c>
      <c r="J68" s="462">
        <v>1</v>
      </c>
      <c r="K68" s="462">
        <v>1</v>
      </c>
      <c r="L68" s="462">
        <v>1</v>
      </c>
      <c r="M68" s="462">
        <v>1</v>
      </c>
      <c r="N68" s="462">
        <v>1</v>
      </c>
    </row>
    <row r="69" spans="1:14" x14ac:dyDescent="0.25">
      <c r="A69" t="s">
        <v>16</v>
      </c>
      <c r="B69" t="s">
        <v>1533</v>
      </c>
      <c r="C69" t="s">
        <v>1533</v>
      </c>
      <c r="D69">
        <v>2030</v>
      </c>
      <c r="E69" t="s">
        <v>1532</v>
      </c>
      <c r="F69" t="s">
        <v>1531</v>
      </c>
      <c r="G69" s="462">
        <v>1</v>
      </c>
      <c r="H69" s="462">
        <v>1</v>
      </c>
      <c r="I69" s="462">
        <v>1</v>
      </c>
      <c r="J69" s="462">
        <v>1</v>
      </c>
      <c r="K69" s="462">
        <v>1</v>
      </c>
      <c r="L69" s="462">
        <v>1</v>
      </c>
      <c r="M69" s="462">
        <v>1</v>
      </c>
      <c r="N69" s="462">
        <v>1</v>
      </c>
    </row>
    <row r="70" spans="1:14" x14ac:dyDescent="0.25">
      <c r="A70" t="s">
        <v>16</v>
      </c>
      <c r="B70" t="s">
        <v>160</v>
      </c>
      <c r="C70" t="s">
        <v>160</v>
      </c>
      <c r="D70">
        <v>2030</v>
      </c>
      <c r="E70" t="s">
        <v>1529</v>
      </c>
      <c r="F70" t="s">
        <v>1530</v>
      </c>
      <c r="G70" s="462">
        <v>2.8444648735089198E-3</v>
      </c>
      <c r="H70" s="462">
        <v>2.8444648735089198E-3</v>
      </c>
      <c r="I70" s="462">
        <v>2.8444648735089198E-3</v>
      </c>
      <c r="J70" s="462">
        <v>0</v>
      </c>
      <c r="K70" s="462">
        <v>0</v>
      </c>
      <c r="L70" s="462">
        <v>0</v>
      </c>
      <c r="M70" s="462">
        <v>0</v>
      </c>
      <c r="N70" s="462">
        <v>0</v>
      </c>
    </row>
    <row r="71" spans="1:14" x14ac:dyDescent="0.25">
      <c r="A71" t="s">
        <v>16</v>
      </c>
      <c r="B71" t="s">
        <v>160</v>
      </c>
      <c r="C71" t="s">
        <v>160</v>
      </c>
      <c r="D71">
        <v>2030</v>
      </c>
      <c r="E71" t="s">
        <v>1529</v>
      </c>
      <c r="F71" t="s">
        <v>1531</v>
      </c>
      <c r="G71" s="462">
        <v>4.9136218494869851E-3</v>
      </c>
      <c r="H71" s="462">
        <v>4.9136218494869851E-3</v>
      </c>
      <c r="I71" s="462">
        <v>4.9136218494869851E-3</v>
      </c>
      <c r="J71" s="462">
        <v>0</v>
      </c>
      <c r="K71" s="462">
        <v>0</v>
      </c>
      <c r="L71" s="462">
        <v>0</v>
      </c>
      <c r="M71" s="462">
        <v>0</v>
      </c>
      <c r="N71" s="462">
        <v>0</v>
      </c>
    </row>
    <row r="72" spans="1:14" x14ac:dyDescent="0.25">
      <c r="A72" t="s">
        <v>16</v>
      </c>
      <c r="B72" t="s">
        <v>160</v>
      </c>
      <c r="C72" t="s">
        <v>160</v>
      </c>
      <c r="D72">
        <v>2030</v>
      </c>
      <c r="E72" t="s">
        <v>1532</v>
      </c>
      <c r="F72" t="s">
        <v>1530</v>
      </c>
      <c r="G72" s="462">
        <v>0</v>
      </c>
      <c r="H72" s="462">
        <v>0</v>
      </c>
      <c r="I72" s="462">
        <v>0</v>
      </c>
      <c r="J72" s="462">
        <v>0</v>
      </c>
      <c r="K72" s="462">
        <v>0</v>
      </c>
      <c r="L72" s="462">
        <v>0</v>
      </c>
      <c r="M72" s="462">
        <v>0</v>
      </c>
      <c r="N72" s="462">
        <v>0</v>
      </c>
    </row>
    <row r="73" spans="1:14" x14ac:dyDescent="0.25">
      <c r="A73" t="s">
        <v>16</v>
      </c>
      <c r="B73" t="s">
        <v>160</v>
      </c>
      <c r="C73" t="s">
        <v>160</v>
      </c>
      <c r="D73">
        <v>2030</v>
      </c>
      <c r="E73" t="s">
        <v>1532</v>
      </c>
      <c r="F73" t="s">
        <v>1531</v>
      </c>
      <c r="G73" s="462">
        <v>0</v>
      </c>
      <c r="H73" s="462">
        <v>0</v>
      </c>
      <c r="I73" s="462">
        <v>0</v>
      </c>
      <c r="J73" s="462">
        <v>0</v>
      </c>
      <c r="K73" s="462">
        <v>0</v>
      </c>
      <c r="L73" s="462">
        <v>0</v>
      </c>
      <c r="M73" s="462">
        <v>0</v>
      </c>
      <c r="N73" s="462">
        <v>0</v>
      </c>
    </row>
    <row r="74" spans="1:14" x14ac:dyDescent="0.25">
      <c r="A74" t="s">
        <v>16</v>
      </c>
      <c r="B74" t="s">
        <v>1534</v>
      </c>
      <c r="C74" t="s">
        <v>1534</v>
      </c>
      <c r="D74">
        <v>2030</v>
      </c>
      <c r="E74" t="s">
        <v>1529</v>
      </c>
      <c r="F74" t="s">
        <v>1530</v>
      </c>
      <c r="G74" s="462">
        <v>0</v>
      </c>
      <c r="H74" s="462">
        <v>0</v>
      </c>
      <c r="I74" s="462">
        <v>0</v>
      </c>
      <c r="J74" s="462">
        <v>1.2646439819789751E-3</v>
      </c>
      <c r="K74" s="462">
        <v>1.2646439819789751E-3</v>
      </c>
      <c r="L74" s="462">
        <v>1.2646439819789751E-3</v>
      </c>
      <c r="M74" s="462">
        <v>1.2646439819789751E-3</v>
      </c>
      <c r="N74" s="462">
        <v>1.2646439819789751E-3</v>
      </c>
    </row>
    <row r="75" spans="1:14" x14ac:dyDescent="0.25">
      <c r="A75" t="s">
        <v>16</v>
      </c>
      <c r="B75" t="s">
        <v>1534</v>
      </c>
      <c r="C75" t="s">
        <v>1534</v>
      </c>
      <c r="D75">
        <v>2030</v>
      </c>
      <c r="E75" t="s">
        <v>1529</v>
      </c>
      <c r="F75" t="s">
        <v>1531</v>
      </c>
      <c r="G75" s="462">
        <v>0</v>
      </c>
      <c r="H75" s="462">
        <v>0</v>
      </c>
      <c r="I75" s="462">
        <v>0</v>
      </c>
      <c r="J75" s="462">
        <v>1.2646439819789751E-3</v>
      </c>
      <c r="K75" s="462">
        <v>1.2646439819789751E-3</v>
      </c>
      <c r="L75" s="462">
        <v>1.2646439819789751E-3</v>
      </c>
      <c r="M75" s="462">
        <v>1.2646439819789751E-3</v>
      </c>
      <c r="N75" s="462">
        <v>1.2646439819789751E-3</v>
      </c>
    </row>
    <row r="76" spans="1:14" x14ac:dyDescent="0.25">
      <c r="A76" t="s">
        <v>16</v>
      </c>
      <c r="B76" t="s">
        <v>1534</v>
      </c>
      <c r="C76" t="s">
        <v>1534</v>
      </c>
      <c r="D76">
        <v>2030</v>
      </c>
      <c r="E76" t="s">
        <v>1532</v>
      </c>
      <c r="F76" t="s">
        <v>1530</v>
      </c>
      <c r="G76" s="462">
        <v>0</v>
      </c>
      <c r="H76" s="462">
        <v>0</v>
      </c>
      <c r="I76" s="462">
        <v>0</v>
      </c>
      <c r="J76" s="462">
        <v>0</v>
      </c>
      <c r="K76" s="462">
        <v>0</v>
      </c>
      <c r="L76" s="462">
        <v>0</v>
      </c>
      <c r="M76" s="462">
        <v>0</v>
      </c>
      <c r="N76" s="462">
        <v>0</v>
      </c>
    </row>
    <row r="77" spans="1:14" x14ac:dyDescent="0.25">
      <c r="A77" t="s">
        <v>16</v>
      </c>
      <c r="B77" t="s">
        <v>1534</v>
      </c>
      <c r="C77" t="s">
        <v>1534</v>
      </c>
      <c r="D77">
        <v>2030</v>
      </c>
      <c r="E77" t="s">
        <v>1532</v>
      </c>
      <c r="F77" t="s">
        <v>1531</v>
      </c>
      <c r="G77" s="462">
        <v>0</v>
      </c>
      <c r="H77" s="462">
        <v>0</v>
      </c>
      <c r="I77" s="462">
        <v>0</v>
      </c>
      <c r="J77" s="462">
        <v>0</v>
      </c>
      <c r="K77" s="462">
        <v>0</v>
      </c>
      <c r="L77" s="462">
        <v>0</v>
      </c>
      <c r="M77" s="462">
        <v>0</v>
      </c>
      <c r="N77" s="462">
        <v>0</v>
      </c>
    </row>
    <row r="78" spans="1:14" x14ac:dyDescent="0.25">
      <c r="A78" t="s">
        <v>16</v>
      </c>
      <c r="B78" t="s">
        <v>1535</v>
      </c>
      <c r="C78" t="s">
        <v>1536</v>
      </c>
      <c r="D78">
        <v>2030</v>
      </c>
      <c r="E78" t="s">
        <v>1529</v>
      </c>
      <c r="F78" t="s">
        <v>1530</v>
      </c>
      <c r="G78" s="462">
        <v>0</v>
      </c>
      <c r="H78" s="462">
        <v>0</v>
      </c>
      <c r="I78" s="462">
        <v>0</v>
      </c>
      <c r="J78" s="462">
        <v>5.7028670785483918E-2</v>
      </c>
      <c r="K78" s="462">
        <v>5.7028670785483918E-2</v>
      </c>
      <c r="L78" s="462">
        <v>5.7028670785483918E-2</v>
      </c>
      <c r="M78" s="462">
        <v>5.7028670785483918E-2</v>
      </c>
      <c r="N78" s="462">
        <v>5.7028670785483918E-2</v>
      </c>
    </row>
    <row r="79" spans="1:14" x14ac:dyDescent="0.25">
      <c r="A79" t="s">
        <v>16</v>
      </c>
      <c r="B79" t="s">
        <v>1535</v>
      </c>
      <c r="C79" t="s">
        <v>1536</v>
      </c>
      <c r="D79">
        <v>2030</v>
      </c>
      <c r="E79" t="s">
        <v>1529</v>
      </c>
      <c r="F79" t="s">
        <v>1531</v>
      </c>
      <c r="G79" s="462">
        <v>0</v>
      </c>
      <c r="H79" s="462">
        <v>0</v>
      </c>
      <c r="I79" s="462">
        <v>0</v>
      </c>
      <c r="J79" s="462">
        <v>5.7028670785483918E-2</v>
      </c>
      <c r="K79" s="462">
        <v>5.7028670785483918E-2</v>
      </c>
      <c r="L79" s="462">
        <v>5.7028670785483918E-2</v>
      </c>
      <c r="M79" s="462">
        <v>5.7028670785483918E-2</v>
      </c>
      <c r="N79" s="462">
        <v>5.7028670785483918E-2</v>
      </c>
    </row>
    <row r="80" spans="1:14" x14ac:dyDescent="0.25">
      <c r="A80" t="s">
        <v>16</v>
      </c>
      <c r="B80" t="s">
        <v>1535</v>
      </c>
      <c r="C80" t="s">
        <v>1536</v>
      </c>
      <c r="D80">
        <v>2030</v>
      </c>
      <c r="E80" t="s">
        <v>1532</v>
      </c>
      <c r="F80" t="s">
        <v>1530</v>
      </c>
      <c r="G80" s="462">
        <v>0</v>
      </c>
      <c r="H80" s="462">
        <v>0</v>
      </c>
      <c r="I80" s="462">
        <v>0</v>
      </c>
      <c r="J80" s="462">
        <v>0</v>
      </c>
      <c r="K80" s="462">
        <v>0</v>
      </c>
      <c r="L80" s="462">
        <v>0</v>
      </c>
      <c r="M80" s="462">
        <v>0</v>
      </c>
      <c r="N80" s="462">
        <v>0</v>
      </c>
    </row>
    <row r="81" spans="1:14" x14ac:dyDescent="0.25">
      <c r="A81" t="s">
        <v>16</v>
      </c>
      <c r="B81" t="s">
        <v>1535</v>
      </c>
      <c r="C81" t="s">
        <v>1536</v>
      </c>
      <c r="D81">
        <v>2030</v>
      </c>
      <c r="E81" t="s">
        <v>1532</v>
      </c>
      <c r="F81" t="s">
        <v>1531</v>
      </c>
      <c r="G81" s="462">
        <v>0</v>
      </c>
      <c r="H81" s="462">
        <v>0</v>
      </c>
      <c r="I81" s="462">
        <v>0</v>
      </c>
      <c r="J81" s="462">
        <v>0</v>
      </c>
      <c r="K81" s="462">
        <v>0</v>
      </c>
      <c r="L81" s="462">
        <v>0</v>
      </c>
      <c r="M81" s="462">
        <v>0</v>
      </c>
      <c r="N81" s="462">
        <v>0</v>
      </c>
    </row>
    <row r="82" spans="1:14" x14ac:dyDescent="0.25">
      <c r="A82" t="s">
        <v>16</v>
      </c>
      <c r="B82" t="s">
        <v>1535</v>
      </c>
      <c r="C82" t="s">
        <v>162</v>
      </c>
      <c r="D82">
        <v>2030</v>
      </c>
      <c r="E82" t="s">
        <v>1529</v>
      </c>
      <c r="F82" t="s">
        <v>1530</v>
      </c>
      <c r="G82" s="462">
        <v>0</v>
      </c>
      <c r="H82" s="462">
        <v>0</v>
      </c>
      <c r="I82" s="462">
        <v>0</v>
      </c>
      <c r="J82" s="462">
        <v>0</v>
      </c>
      <c r="K82" s="462">
        <v>0</v>
      </c>
      <c r="L82" s="462">
        <v>0</v>
      </c>
      <c r="M82" s="462">
        <v>0</v>
      </c>
      <c r="N82" s="462">
        <v>0</v>
      </c>
    </row>
    <row r="83" spans="1:14" x14ac:dyDescent="0.25">
      <c r="A83" t="s">
        <v>16</v>
      </c>
      <c r="B83" t="s">
        <v>1535</v>
      </c>
      <c r="C83" t="s">
        <v>162</v>
      </c>
      <c r="D83">
        <v>2030</v>
      </c>
      <c r="E83" t="s">
        <v>1529</v>
      </c>
      <c r="F83" t="s">
        <v>1531</v>
      </c>
      <c r="G83" s="462">
        <v>0</v>
      </c>
      <c r="H83" s="462">
        <v>0</v>
      </c>
      <c r="I83" s="462">
        <v>0</v>
      </c>
      <c r="J83" s="462">
        <v>0</v>
      </c>
      <c r="K83" s="462">
        <v>0</v>
      </c>
      <c r="L83" s="462">
        <v>0</v>
      </c>
      <c r="M83" s="462">
        <v>0</v>
      </c>
      <c r="N83" s="462">
        <v>0</v>
      </c>
    </row>
    <row r="84" spans="1:14" x14ac:dyDescent="0.25">
      <c r="A84" t="s">
        <v>16</v>
      </c>
      <c r="B84" t="s">
        <v>1535</v>
      </c>
      <c r="C84" t="s">
        <v>162</v>
      </c>
      <c r="D84">
        <v>2030</v>
      </c>
      <c r="E84" t="s">
        <v>1532</v>
      </c>
      <c r="F84" t="s">
        <v>1530</v>
      </c>
      <c r="G84" s="462">
        <v>0</v>
      </c>
      <c r="H84" s="462">
        <v>0</v>
      </c>
      <c r="I84" s="462">
        <v>0</v>
      </c>
      <c r="J84" s="462">
        <v>0</v>
      </c>
      <c r="K84" s="462">
        <v>0</v>
      </c>
      <c r="L84" s="462">
        <v>0</v>
      </c>
      <c r="M84" s="462">
        <v>0</v>
      </c>
      <c r="N84" s="462">
        <v>0</v>
      </c>
    </row>
    <row r="85" spans="1:14" x14ac:dyDescent="0.25">
      <c r="A85" t="s">
        <v>16</v>
      </c>
      <c r="B85" t="s">
        <v>1535</v>
      </c>
      <c r="C85" t="s">
        <v>162</v>
      </c>
      <c r="D85">
        <v>2030</v>
      </c>
      <c r="E85" t="s">
        <v>1532</v>
      </c>
      <c r="F85" t="s">
        <v>1531</v>
      </c>
      <c r="G85" s="462">
        <v>0</v>
      </c>
      <c r="H85" s="462">
        <v>0</v>
      </c>
      <c r="I85" s="462">
        <v>0</v>
      </c>
      <c r="J85" s="462">
        <v>0</v>
      </c>
      <c r="K85" s="462">
        <v>0</v>
      </c>
      <c r="L85" s="462">
        <v>0</v>
      </c>
      <c r="M85" s="462">
        <v>0</v>
      </c>
      <c r="N85" s="462">
        <v>0</v>
      </c>
    </row>
    <row r="86" spans="1:14" x14ac:dyDescent="0.25">
      <c r="A86" t="s">
        <v>16</v>
      </c>
      <c r="B86" t="s">
        <v>1528</v>
      </c>
      <c r="C86" t="s">
        <v>158</v>
      </c>
      <c r="D86">
        <v>2040</v>
      </c>
      <c r="E86" t="s">
        <v>1529</v>
      </c>
      <c r="F86" t="s">
        <v>1530</v>
      </c>
      <c r="G86" s="462">
        <v>0.77222493056096464</v>
      </c>
      <c r="H86" s="462">
        <v>0.77222493056096464</v>
      </c>
      <c r="I86" s="462">
        <v>0.77222493056096464</v>
      </c>
      <c r="J86" s="462">
        <v>0.69863364199930811</v>
      </c>
      <c r="K86" s="462">
        <v>0.69863364199930811</v>
      </c>
      <c r="L86" s="462">
        <v>0.71575279231604116</v>
      </c>
      <c r="M86" s="462">
        <v>0.71575279231604116</v>
      </c>
      <c r="N86" s="462">
        <v>0.71575279231604116</v>
      </c>
    </row>
    <row r="87" spans="1:14" x14ac:dyDescent="0.25">
      <c r="A87" t="s">
        <v>16</v>
      </c>
      <c r="B87" t="s">
        <v>1528</v>
      </c>
      <c r="C87" t="s">
        <v>158</v>
      </c>
      <c r="D87">
        <v>2040</v>
      </c>
      <c r="E87" t="s">
        <v>1529</v>
      </c>
      <c r="F87" t="s">
        <v>1531</v>
      </c>
      <c r="G87" s="462">
        <v>0.7527261168343361</v>
      </c>
      <c r="H87" s="462">
        <v>0.7527261168343361</v>
      </c>
      <c r="I87" s="462">
        <v>0.7527261168343361</v>
      </c>
      <c r="J87" s="462">
        <v>0.6471019245674654</v>
      </c>
      <c r="K87" s="462">
        <v>0.6471019245674654</v>
      </c>
      <c r="L87" s="462">
        <v>0.71867353117714239</v>
      </c>
      <c r="M87" s="462">
        <v>0.71867353117714239</v>
      </c>
      <c r="N87" s="462">
        <v>0.71867353117714239</v>
      </c>
    </row>
    <row r="88" spans="1:14" x14ac:dyDescent="0.25">
      <c r="A88" t="s">
        <v>16</v>
      </c>
      <c r="B88" t="s">
        <v>1528</v>
      </c>
      <c r="C88" t="s">
        <v>158</v>
      </c>
      <c r="D88">
        <v>2040</v>
      </c>
      <c r="E88" t="s">
        <v>1532</v>
      </c>
      <c r="F88" t="s">
        <v>1530</v>
      </c>
      <c r="G88" s="462">
        <v>0</v>
      </c>
      <c r="H88" s="462">
        <v>0</v>
      </c>
      <c r="I88" s="462">
        <v>0</v>
      </c>
      <c r="J88" s="462">
        <v>0</v>
      </c>
      <c r="K88" s="462">
        <v>0</v>
      </c>
      <c r="L88" s="462">
        <v>0</v>
      </c>
      <c r="M88" s="462">
        <v>0</v>
      </c>
      <c r="N88" s="462">
        <v>0</v>
      </c>
    </row>
    <row r="89" spans="1:14" x14ac:dyDescent="0.25">
      <c r="A89" t="s">
        <v>16</v>
      </c>
      <c r="B89" t="s">
        <v>1528</v>
      </c>
      <c r="C89" t="s">
        <v>158</v>
      </c>
      <c r="D89">
        <v>2040</v>
      </c>
      <c r="E89" t="s">
        <v>1532</v>
      </c>
      <c r="F89" t="s">
        <v>1531</v>
      </c>
      <c r="G89" s="462">
        <v>0</v>
      </c>
      <c r="H89" s="462">
        <v>0</v>
      </c>
      <c r="I89" s="462">
        <v>0</v>
      </c>
      <c r="J89" s="462">
        <v>0</v>
      </c>
      <c r="K89" s="462">
        <v>0</v>
      </c>
      <c r="L89" s="462">
        <v>0</v>
      </c>
      <c r="M89" s="462">
        <v>0</v>
      </c>
      <c r="N89" s="462">
        <v>0</v>
      </c>
    </row>
    <row r="90" spans="1:14" x14ac:dyDescent="0.25">
      <c r="A90" t="s">
        <v>16</v>
      </c>
      <c r="B90" t="s">
        <v>1528</v>
      </c>
      <c r="C90" t="s">
        <v>133</v>
      </c>
      <c r="D90">
        <v>2040</v>
      </c>
      <c r="E90" t="s">
        <v>1529</v>
      </c>
      <c r="F90" t="s">
        <v>1530</v>
      </c>
      <c r="G90" s="462">
        <v>0.101658086028572</v>
      </c>
      <c r="H90" s="462">
        <v>0.101658086028572</v>
      </c>
      <c r="I90" s="462">
        <v>0.101658086028572</v>
      </c>
      <c r="J90" s="462">
        <v>9.3525439146286235E-2</v>
      </c>
      <c r="K90" s="462">
        <v>9.3525439146286235E-2</v>
      </c>
      <c r="L90" s="462">
        <v>9.3525439146286235E-2</v>
      </c>
      <c r="M90" s="462">
        <v>9.3525439146286235E-2</v>
      </c>
      <c r="N90" s="462">
        <v>9.3525439146286235E-2</v>
      </c>
    </row>
    <row r="91" spans="1:14" x14ac:dyDescent="0.25">
      <c r="A91" t="s">
        <v>16</v>
      </c>
      <c r="B91" t="s">
        <v>1528</v>
      </c>
      <c r="C91" t="s">
        <v>133</v>
      </c>
      <c r="D91">
        <v>2040</v>
      </c>
      <c r="E91" t="s">
        <v>1529</v>
      </c>
      <c r="F91" t="s">
        <v>1531</v>
      </c>
      <c r="G91" s="462">
        <v>0.101658086028572</v>
      </c>
      <c r="H91" s="462">
        <v>0.101658086028572</v>
      </c>
      <c r="I91" s="462">
        <v>0.101658086028572</v>
      </c>
      <c r="J91" s="462">
        <v>9.3525439146286249E-2</v>
      </c>
      <c r="K91" s="462">
        <v>9.3525439146286249E-2</v>
      </c>
      <c r="L91" s="462">
        <v>9.3525439146286249E-2</v>
      </c>
      <c r="M91" s="462">
        <v>9.3525439146286249E-2</v>
      </c>
      <c r="N91" s="462">
        <v>9.3525439146286249E-2</v>
      </c>
    </row>
    <row r="92" spans="1:14" x14ac:dyDescent="0.25">
      <c r="A92" t="s">
        <v>16</v>
      </c>
      <c r="B92" t="s">
        <v>1528</v>
      </c>
      <c r="C92" t="s">
        <v>133</v>
      </c>
      <c r="D92">
        <v>2040</v>
      </c>
      <c r="E92" t="s">
        <v>1532</v>
      </c>
      <c r="F92" t="s">
        <v>1530</v>
      </c>
      <c r="G92" s="462">
        <v>0</v>
      </c>
      <c r="H92" s="462">
        <v>0</v>
      </c>
      <c r="I92" s="462">
        <v>0</v>
      </c>
      <c r="J92" s="462">
        <v>0</v>
      </c>
      <c r="K92" s="462">
        <v>0</v>
      </c>
      <c r="L92" s="462">
        <v>0</v>
      </c>
      <c r="M92" s="462">
        <v>0</v>
      </c>
      <c r="N92" s="462">
        <v>0</v>
      </c>
    </row>
    <row r="93" spans="1:14" x14ac:dyDescent="0.25">
      <c r="A93" t="s">
        <v>16</v>
      </c>
      <c r="B93" t="s">
        <v>1528</v>
      </c>
      <c r="C93" t="s">
        <v>133</v>
      </c>
      <c r="D93">
        <v>2040</v>
      </c>
      <c r="E93" t="s">
        <v>1532</v>
      </c>
      <c r="F93" t="s">
        <v>1531</v>
      </c>
      <c r="G93" s="462">
        <v>0</v>
      </c>
      <c r="H93" s="462">
        <v>0</v>
      </c>
      <c r="I93" s="462">
        <v>0</v>
      </c>
      <c r="J93" s="462">
        <v>0</v>
      </c>
      <c r="K93" s="462">
        <v>0</v>
      </c>
      <c r="L93" s="462">
        <v>0</v>
      </c>
      <c r="M93" s="462">
        <v>0</v>
      </c>
      <c r="N93" s="462">
        <v>0</v>
      </c>
    </row>
    <row r="94" spans="1:14" x14ac:dyDescent="0.25">
      <c r="A94" t="s">
        <v>16</v>
      </c>
      <c r="B94" t="s">
        <v>1533</v>
      </c>
      <c r="C94" t="s">
        <v>1533</v>
      </c>
      <c r="D94">
        <v>2040</v>
      </c>
      <c r="E94" t="s">
        <v>1529</v>
      </c>
      <c r="F94" t="s">
        <v>1530</v>
      </c>
      <c r="G94" s="462">
        <v>0</v>
      </c>
      <c r="H94" s="462">
        <v>0</v>
      </c>
      <c r="I94" s="462">
        <v>0</v>
      </c>
      <c r="J94" s="462">
        <v>0</v>
      </c>
      <c r="K94" s="462">
        <v>0</v>
      </c>
      <c r="L94" s="462">
        <v>0</v>
      </c>
      <c r="M94" s="462">
        <v>0</v>
      </c>
      <c r="N94" s="462">
        <v>0</v>
      </c>
    </row>
    <row r="95" spans="1:14" x14ac:dyDescent="0.25">
      <c r="A95" t="s">
        <v>16</v>
      </c>
      <c r="B95" t="s">
        <v>1533</v>
      </c>
      <c r="C95" t="s">
        <v>1533</v>
      </c>
      <c r="D95">
        <v>2040</v>
      </c>
      <c r="E95" t="s">
        <v>1529</v>
      </c>
      <c r="F95" t="s">
        <v>1531</v>
      </c>
      <c r="G95" s="462">
        <v>0</v>
      </c>
      <c r="H95" s="462">
        <v>0</v>
      </c>
      <c r="I95" s="462">
        <v>0</v>
      </c>
      <c r="J95" s="462">
        <v>0</v>
      </c>
      <c r="K95" s="462">
        <v>0</v>
      </c>
      <c r="L95" s="462">
        <v>0</v>
      </c>
      <c r="M95" s="462">
        <v>0</v>
      </c>
      <c r="N95" s="462">
        <v>0</v>
      </c>
    </row>
    <row r="96" spans="1:14" x14ac:dyDescent="0.25">
      <c r="A96" t="s">
        <v>16</v>
      </c>
      <c r="B96" t="s">
        <v>1533</v>
      </c>
      <c r="C96" t="s">
        <v>1533</v>
      </c>
      <c r="D96">
        <v>2040</v>
      </c>
      <c r="E96" t="s">
        <v>1532</v>
      </c>
      <c r="F96" t="s">
        <v>1530</v>
      </c>
      <c r="G96" s="462">
        <v>1</v>
      </c>
      <c r="H96" s="462">
        <v>1</v>
      </c>
      <c r="I96" s="462">
        <v>1</v>
      </c>
      <c r="J96" s="462">
        <v>1</v>
      </c>
      <c r="K96" s="462">
        <v>1</v>
      </c>
      <c r="L96" s="462">
        <v>1</v>
      </c>
      <c r="M96" s="462">
        <v>1</v>
      </c>
      <c r="N96" s="462">
        <v>1</v>
      </c>
    </row>
    <row r="97" spans="1:14" x14ac:dyDescent="0.25">
      <c r="A97" t="s">
        <v>16</v>
      </c>
      <c r="B97" t="s">
        <v>1533</v>
      </c>
      <c r="C97" t="s">
        <v>1533</v>
      </c>
      <c r="D97">
        <v>2040</v>
      </c>
      <c r="E97" t="s">
        <v>1532</v>
      </c>
      <c r="F97" t="s">
        <v>1531</v>
      </c>
      <c r="G97" s="462">
        <v>1</v>
      </c>
      <c r="H97" s="462">
        <v>1</v>
      </c>
      <c r="I97" s="462">
        <v>1</v>
      </c>
      <c r="J97" s="462">
        <v>1</v>
      </c>
      <c r="K97" s="462">
        <v>1</v>
      </c>
      <c r="L97" s="462">
        <v>1</v>
      </c>
      <c r="M97" s="462">
        <v>1</v>
      </c>
      <c r="N97" s="462">
        <v>1</v>
      </c>
    </row>
    <row r="98" spans="1:14" x14ac:dyDescent="0.25">
      <c r="A98" t="s">
        <v>16</v>
      </c>
      <c r="B98" t="s">
        <v>160</v>
      </c>
      <c r="C98" t="s">
        <v>160</v>
      </c>
      <c r="D98">
        <v>2040</v>
      </c>
      <c r="E98" t="s">
        <v>1529</v>
      </c>
      <c r="F98" t="s">
        <v>1530</v>
      </c>
      <c r="G98" s="462">
        <v>9.931201338431471E-2</v>
      </c>
      <c r="H98" s="462">
        <v>9.931201338431471E-2</v>
      </c>
      <c r="I98" s="462">
        <v>9.931201338431471E-2</v>
      </c>
      <c r="J98" s="462">
        <v>0</v>
      </c>
      <c r="K98" s="462">
        <v>0</v>
      </c>
      <c r="L98" s="462">
        <v>0</v>
      </c>
      <c r="M98" s="462">
        <v>0</v>
      </c>
      <c r="N98" s="462">
        <v>0</v>
      </c>
    </row>
    <row r="99" spans="1:14" x14ac:dyDescent="0.25">
      <c r="A99" t="s">
        <v>16</v>
      </c>
      <c r="B99" t="s">
        <v>160</v>
      </c>
      <c r="C99" t="s">
        <v>160</v>
      </c>
      <c r="D99">
        <v>2040</v>
      </c>
      <c r="E99" t="s">
        <v>1529</v>
      </c>
      <c r="F99" t="s">
        <v>1531</v>
      </c>
      <c r="G99" s="462">
        <v>9.9312013384314696E-2</v>
      </c>
      <c r="H99" s="462">
        <v>9.9312013384314696E-2</v>
      </c>
      <c r="I99" s="462">
        <v>9.9312013384314696E-2</v>
      </c>
      <c r="J99" s="462">
        <v>0</v>
      </c>
      <c r="K99" s="462">
        <v>0</v>
      </c>
      <c r="L99" s="462">
        <v>0</v>
      </c>
      <c r="M99" s="462">
        <v>0</v>
      </c>
      <c r="N99" s="462">
        <v>0</v>
      </c>
    </row>
    <row r="100" spans="1:14" x14ac:dyDescent="0.25">
      <c r="A100" t="s">
        <v>16</v>
      </c>
      <c r="B100" t="s">
        <v>160</v>
      </c>
      <c r="C100" t="s">
        <v>160</v>
      </c>
      <c r="D100">
        <v>2040</v>
      </c>
      <c r="E100" t="s">
        <v>1532</v>
      </c>
      <c r="F100" t="s">
        <v>1530</v>
      </c>
      <c r="G100" s="462">
        <v>0</v>
      </c>
      <c r="H100" s="462">
        <v>0</v>
      </c>
      <c r="I100" s="462">
        <v>0</v>
      </c>
      <c r="J100" s="462">
        <v>0</v>
      </c>
      <c r="K100" s="462">
        <v>0</v>
      </c>
      <c r="L100" s="462">
        <v>0</v>
      </c>
      <c r="M100" s="462">
        <v>0</v>
      </c>
      <c r="N100" s="462">
        <v>0</v>
      </c>
    </row>
    <row r="101" spans="1:14" x14ac:dyDescent="0.25">
      <c r="A101" t="s">
        <v>16</v>
      </c>
      <c r="B101" t="s">
        <v>160</v>
      </c>
      <c r="C101" t="s">
        <v>160</v>
      </c>
      <c r="D101">
        <v>2040</v>
      </c>
      <c r="E101" t="s">
        <v>1532</v>
      </c>
      <c r="F101" t="s">
        <v>1531</v>
      </c>
      <c r="G101" s="462">
        <v>0</v>
      </c>
      <c r="H101" s="462">
        <v>0</v>
      </c>
      <c r="I101" s="462">
        <v>0</v>
      </c>
      <c r="J101" s="462">
        <v>0</v>
      </c>
      <c r="K101" s="462">
        <v>0</v>
      </c>
      <c r="L101" s="462">
        <v>0</v>
      </c>
      <c r="M101" s="462">
        <v>0</v>
      </c>
      <c r="N101" s="462">
        <v>0</v>
      </c>
    </row>
    <row r="102" spans="1:14" x14ac:dyDescent="0.25">
      <c r="A102" t="s">
        <v>16</v>
      </c>
      <c r="B102" t="s">
        <v>1534</v>
      </c>
      <c r="C102" t="s">
        <v>1534</v>
      </c>
      <c r="D102">
        <v>2040</v>
      </c>
      <c r="E102" t="s">
        <v>1529</v>
      </c>
      <c r="F102" t="s">
        <v>1530</v>
      </c>
      <c r="G102" s="462">
        <v>2.6804970026148671E-2</v>
      </c>
      <c r="H102" s="462">
        <v>2.6804970026148671E-2</v>
      </c>
      <c r="I102" s="462">
        <v>2.6804970026148671E-2</v>
      </c>
      <c r="J102" s="462">
        <v>5.9764694531560067E-2</v>
      </c>
      <c r="K102" s="462">
        <v>5.9764694531560067E-2</v>
      </c>
      <c r="L102" s="462">
        <v>4.2645544214827066E-2</v>
      </c>
      <c r="M102" s="462">
        <v>4.2645544214827066E-2</v>
      </c>
      <c r="N102" s="462">
        <v>4.2645544214827066E-2</v>
      </c>
    </row>
    <row r="103" spans="1:14" x14ac:dyDescent="0.25">
      <c r="A103" t="s">
        <v>16</v>
      </c>
      <c r="B103" t="s">
        <v>1534</v>
      </c>
      <c r="C103" t="s">
        <v>1534</v>
      </c>
      <c r="D103">
        <v>2040</v>
      </c>
      <c r="E103" t="s">
        <v>1529</v>
      </c>
      <c r="F103" t="s">
        <v>1531</v>
      </c>
      <c r="G103" s="462">
        <v>4.6303783752777231E-2</v>
      </c>
      <c r="H103" s="462">
        <v>4.6303783752777231E-2</v>
      </c>
      <c r="I103" s="462">
        <v>4.6303783752777231E-2</v>
      </c>
      <c r="J103" s="462">
        <v>0.11129641196340287</v>
      </c>
      <c r="K103" s="462">
        <v>0.11129641196340287</v>
      </c>
      <c r="L103" s="462">
        <v>3.972480535372587E-2</v>
      </c>
      <c r="M103" s="462">
        <v>3.972480535372587E-2</v>
      </c>
      <c r="N103" s="462">
        <v>3.972480535372587E-2</v>
      </c>
    </row>
    <row r="104" spans="1:14" x14ac:dyDescent="0.25">
      <c r="A104" t="s">
        <v>16</v>
      </c>
      <c r="B104" t="s">
        <v>1534</v>
      </c>
      <c r="C104" t="s">
        <v>1534</v>
      </c>
      <c r="D104">
        <v>2040</v>
      </c>
      <c r="E104" t="s">
        <v>1532</v>
      </c>
      <c r="F104" t="s">
        <v>1530</v>
      </c>
      <c r="G104" s="462">
        <v>0</v>
      </c>
      <c r="H104" s="462">
        <v>0</v>
      </c>
      <c r="I104" s="462">
        <v>0</v>
      </c>
      <c r="J104" s="462">
        <v>0</v>
      </c>
      <c r="K104" s="462">
        <v>0</v>
      </c>
      <c r="L104" s="462">
        <v>0</v>
      </c>
      <c r="M104" s="462">
        <v>0</v>
      </c>
      <c r="N104" s="462">
        <v>0</v>
      </c>
    </row>
    <row r="105" spans="1:14" x14ac:dyDescent="0.25">
      <c r="A105" t="s">
        <v>16</v>
      </c>
      <c r="B105" t="s">
        <v>1534</v>
      </c>
      <c r="C105" t="s">
        <v>1534</v>
      </c>
      <c r="D105">
        <v>2040</v>
      </c>
      <c r="E105" t="s">
        <v>1532</v>
      </c>
      <c r="F105" t="s">
        <v>1531</v>
      </c>
      <c r="G105" s="462">
        <v>0</v>
      </c>
      <c r="H105" s="462">
        <v>0</v>
      </c>
      <c r="I105" s="462">
        <v>0</v>
      </c>
      <c r="J105" s="462">
        <v>0</v>
      </c>
      <c r="K105" s="462">
        <v>0</v>
      </c>
      <c r="L105" s="462">
        <v>0</v>
      </c>
      <c r="M105" s="462">
        <v>0</v>
      </c>
      <c r="N105" s="462">
        <v>0</v>
      </c>
    </row>
    <row r="106" spans="1:14" x14ac:dyDescent="0.25">
      <c r="A106" t="s">
        <v>16</v>
      </c>
      <c r="B106" t="s">
        <v>1535</v>
      </c>
      <c r="C106" t="s">
        <v>1536</v>
      </c>
      <c r="D106">
        <v>2040</v>
      </c>
      <c r="E106" t="s">
        <v>1529</v>
      </c>
      <c r="F106" t="s">
        <v>1530</v>
      </c>
      <c r="G106" s="462">
        <v>0</v>
      </c>
      <c r="H106" s="462">
        <v>0</v>
      </c>
      <c r="I106" s="462">
        <v>0</v>
      </c>
      <c r="J106" s="462">
        <v>0.13994357744055969</v>
      </c>
      <c r="K106" s="462">
        <v>0.13994357744055969</v>
      </c>
      <c r="L106" s="462">
        <v>0.13994357744055969</v>
      </c>
      <c r="M106" s="462">
        <v>0.13994357744055969</v>
      </c>
      <c r="N106" s="462">
        <v>0.13994357744055969</v>
      </c>
    </row>
    <row r="107" spans="1:14" x14ac:dyDescent="0.25">
      <c r="A107" t="s">
        <v>16</v>
      </c>
      <c r="B107" t="s">
        <v>1535</v>
      </c>
      <c r="C107" t="s">
        <v>1536</v>
      </c>
      <c r="D107">
        <v>2040</v>
      </c>
      <c r="E107" t="s">
        <v>1529</v>
      </c>
      <c r="F107" t="s">
        <v>1531</v>
      </c>
      <c r="G107" s="462">
        <v>0</v>
      </c>
      <c r="H107" s="462">
        <v>0</v>
      </c>
      <c r="I107" s="462">
        <v>0</v>
      </c>
      <c r="J107" s="462">
        <v>0.13994357744055969</v>
      </c>
      <c r="K107" s="462">
        <v>0.13994357744055969</v>
      </c>
      <c r="L107" s="462">
        <v>0.13994357744055969</v>
      </c>
      <c r="M107" s="462">
        <v>0.13994357744055969</v>
      </c>
      <c r="N107" s="462">
        <v>0.13994357744055969</v>
      </c>
    </row>
    <row r="108" spans="1:14" x14ac:dyDescent="0.25">
      <c r="A108" t="s">
        <v>16</v>
      </c>
      <c r="B108" t="s">
        <v>1535</v>
      </c>
      <c r="C108" t="s">
        <v>1536</v>
      </c>
      <c r="D108">
        <v>2040</v>
      </c>
      <c r="E108" t="s">
        <v>1532</v>
      </c>
      <c r="F108" t="s">
        <v>1530</v>
      </c>
      <c r="G108" s="462">
        <v>0</v>
      </c>
      <c r="H108" s="462">
        <v>0</v>
      </c>
      <c r="I108" s="462">
        <v>0</v>
      </c>
      <c r="J108" s="462">
        <v>0</v>
      </c>
      <c r="K108" s="462">
        <v>0</v>
      </c>
      <c r="L108" s="462">
        <v>0</v>
      </c>
      <c r="M108" s="462">
        <v>0</v>
      </c>
      <c r="N108" s="462">
        <v>0</v>
      </c>
    </row>
    <row r="109" spans="1:14" x14ac:dyDescent="0.25">
      <c r="A109" t="s">
        <v>16</v>
      </c>
      <c r="B109" t="s">
        <v>1535</v>
      </c>
      <c r="C109" t="s">
        <v>1536</v>
      </c>
      <c r="D109">
        <v>2040</v>
      </c>
      <c r="E109" t="s">
        <v>1532</v>
      </c>
      <c r="F109" t="s">
        <v>1531</v>
      </c>
      <c r="G109" s="462">
        <v>0</v>
      </c>
      <c r="H109" s="462">
        <v>0</v>
      </c>
      <c r="I109" s="462">
        <v>0</v>
      </c>
      <c r="J109" s="462">
        <v>0</v>
      </c>
      <c r="K109" s="462">
        <v>0</v>
      </c>
      <c r="L109" s="462">
        <v>0</v>
      </c>
      <c r="M109" s="462">
        <v>0</v>
      </c>
      <c r="N109" s="462">
        <v>0</v>
      </c>
    </row>
    <row r="110" spans="1:14" x14ac:dyDescent="0.25">
      <c r="A110" t="s">
        <v>16</v>
      </c>
      <c r="B110" t="s">
        <v>1535</v>
      </c>
      <c r="C110" t="s">
        <v>162</v>
      </c>
      <c r="D110">
        <v>2040</v>
      </c>
      <c r="E110" t="s">
        <v>1529</v>
      </c>
      <c r="F110" t="s">
        <v>1530</v>
      </c>
      <c r="G110" s="462">
        <v>0</v>
      </c>
      <c r="H110" s="462">
        <v>0</v>
      </c>
      <c r="I110" s="462">
        <v>0</v>
      </c>
      <c r="J110" s="462">
        <v>8.1326468822857552E-3</v>
      </c>
      <c r="K110" s="462">
        <v>8.1326468822857552E-3</v>
      </c>
      <c r="L110" s="462">
        <v>8.1326468822857552E-3</v>
      </c>
      <c r="M110" s="462">
        <v>8.1326468822857552E-3</v>
      </c>
      <c r="N110" s="462">
        <v>8.1326468822857552E-3</v>
      </c>
    </row>
    <row r="111" spans="1:14" x14ac:dyDescent="0.25">
      <c r="A111" t="s">
        <v>16</v>
      </c>
      <c r="B111" t="s">
        <v>1535</v>
      </c>
      <c r="C111" t="s">
        <v>162</v>
      </c>
      <c r="D111">
        <v>2040</v>
      </c>
      <c r="E111" t="s">
        <v>1529</v>
      </c>
      <c r="F111" t="s">
        <v>1531</v>
      </c>
      <c r="G111" s="462">
        <v>0</v>
      </c>
      <c r="H111" s="462">
        <v>0</v>
      </c>
      <c r="I111" s="462">
        <v>0</v>
      </c>
      <c r="J111" s="462">
        <v>8.1326468822857552E-3</v>
      </c>
      <c r="K111" s="462">
        <v>8.1326468822857552E-3</v>
      </c>
      <c r="L111" s="462">
        <v>8.1326468822857552E-3</v>
      </c>
      <c r="M111" s="462">
        <v>8.1326468822857552E-3</v>
      </c>
      <c r="N111" s="462">
        <v>8.1326468822857552E-3</v>
      </c>
    </row>
    <row r="112" spans="1:14" x14ac:dyDescent="0.25">
      <c r="A112" t="s">
        <v>16</v>
      </c>
      <c r="B112" t="s">
        <v>1535</v>
      </c>
      <c r="C112" t="s">
        <v>162</v>
      </c>
      <c r="D112">
        <v>2040</v>
      </c>
      <c r="E112" t="s">
        <v>1532</v>
      </c>
      <c r="F112" t="s">
        <v>1530</v>
      </c>
      <c r="G112" s="462">
        <v>0</v>
      </c>
      <c r="H112" s="462">
        <v>0</v>
      </c>
      <c r="I112" s="462">
        <v>0</v>
      </c>
      <c r="J112" s="462">
        <v>0</v>
      </c>
      <c r="K112" s="462">
        <v>0</v>
      </c>
      <c r="L112" s="462">
        <v>0</v>
      </c>
      <c r="M112" s="462">
        <v>0</v>
      </c>
      <c r="N112" s="462">
        <v>0</v>
      </c>
    </row>
    <row r="113" spans="1:14" x14ac:dyDescent="0.25">
      <c r="A113" t="s">
        <v>16</v>
      </c>
      <c r="B113" t="s">
        <v>1535</v>
      </c>
      <c r="C113" t="s">
        <v>162</v>
      </c>
      <c r="D113">
        <v>2040</v>
      </c>
      <c r="E113" t="s">
        <v>1532</v>
      </c>
      <c r="F113" t="s">
        <v>1531</v>
      </c>
      <c r="G113" s="462">
        <v>0</v>
      </c>
      <c r="H113" s="462">
        <v>0</v>
      </c>
      <c r="I113" s="462">
        <v>0</v>
      </c>
      <c r="J113" s="462">
        <v>0</v>
      </c>
      <c r="K113" s="462">
        <v>0</v>
      </c>
      <c r="L113" s="462">
        <v>0</v>
      </c>
      <c r="M113" s="462">
        <v>0</v>
      </c>
      <c r="N113" s="462">
        <v>0</v>
      </c>
    </row>
    <row r="114" spans="1:14" x14ac:dyDescent="0.25">
      <c r="A114" t="s">
        <v>16</v>
      </c>
      <c r="B114" t="s">
        <v>1528</v>
      </c>
      <c r="C114" t="s">
        <v>158</v>
      </c>
      <c r="D114">
        <v>2050</v>
      </c>
      <c r="E114" t="s">
        <v>1529</v>
      </c>
      <c r="F114" t="s">
        <v>1530</v>
      </c>
      <c r="G114" s="462">
        <v>0.53764524620539922</v>
      </c>
      <c r="H114" s="462">
        <v>0.53764524620539922</v>
      </c>
      <c r="I114" s="462">
        <v>0.53764524620539922</v>
      </c>
      <c r="J114" s="462">
        <v>0.11874097048338381</v>
      </c>
      <c r="K114" s="462">
        <v>0.11874097048338381</v>
      </c>
      <c r="L114" s="462">
        <v>0.11874097048338379</v>
      </c>
      <c r="M114" s="462">
        <v>0.11874097048338379</v>
      </c>
      <c r="N114" s="462">
        <v>0.11874097048338379</v>
      </c>
    </row>
    <row r="115" spans="1:14" x14ac:dyDescent="0.25">
      <c r="A115" t="s">
        <v>16</v>
      </c>
      <c r="B115" t="s">
        <v>1528</v>
      </c>
      <c r="C115" t="s">
        <v>158</v>
      </c>
      <c r="D115">
        <v>2050</v>
      </c>
      <c r="E115" t="s">
        <v>1529</v>
      </c>
      <c r="F115" t="s">
        <v>1531</v>
      </c>
      <c r="G115" s="462">
        <v>0.49606709499375856</v>
      </c>
      <c r="H115" s="462">
        <v>0.49606709499375856</v>
      </c>
      <c r="I115" s="462">
        <v>0.49606709499375856</v>
      </c>
      <c r="J115" s="462">
        <v>0.11874097048338379</v>
      </c>
      <c r="K115" s="462">
        <v>0.11874097048338379</v>
      </c>
      <c r="L115" s="462">
        <v>0.11874097048338379</v>
      </c>
      <c r="M115" s="462">
        <v>0.11874097048338379</v>
      </c>
      <c r="N115" s="462">
        <v>0.11874097048338379</v>
      </c>
    </row>
    <row r="116" spans="1:14" x14ac:dyDescent="0.25">
      <c r="A116" t="s">
        <v>16</v>
      </c>
      <c r="B116" t="s">
        <v>1528</v>
      </c>
      <c r="C116" t="s">
        <v>158</v>
      </c>
      <c r="D116">
        <v>2050</v>
      </c>
      <c r="E116" t="s">
        <v>1532</v>
      </c>
      <c r="F116" t="s">
        <v>1530</v>
      </c>
      <c r="G116" s="462">
        <v>0</v>
      </c>
      <c r="H116" s="462">
        <v>0</v>
      </c>
      <c r="I116" s="462">
        <v>0</v>
      </c>
      <c r="J116" s="462">
        <v>0</v>
      </c>
      <c r="K116" s="462">
        <v>0</v>
      </c>
      <c r="L116" s="462">
        <v>0</v>
      </c>
      <c r="M116" s="462">
        <v>0</v>
      </c>
      <c r="N116" s="462">
        <v>0</v>
      </c>
    </row>
    <row r="117" spans="1:14" x14ac:dyDescent="0.25">
      <c r="A117" t="s">
        <v>16</v>
      </c>
      <c r="B117" t="s">
        <v>1528</v>
      </c>
      <c r="C117" t="s">
        <v>158</v>
      </c>
      <c r="D117">
        <v>2050</v>
      </c>
      <c r="E117" t="s">
        <v>1532</v>
      </c>
      <c r="F117" t="s">
        <v>1531</v>
      </c>
      <c r="G117" s="462">
        <v>0</v>
      </c>
      <c r="H117" s="462">
        <v>0</v>
      </c>
      <c r="I117" s="462">
        <v>0</v>
      </c>
      <c r="J117" s="462">
        <v>0</v>
      </c>
      <c r="K117" s="462">
        <v>0</v>
      </c>
      <c r="L117" s="462">
        <v>0</v>
      </c>
      <c r="M117" s="462">
        <v>0</v>
      </c>
      <c r="N117" s="462">
        <v>0</v>
      </c>
    </row>
    <row r="118" spans="1:14" x14ac:dyDescent="0.25">
      <c r="A118" t="s">
        <v>16</v>
      </c>
      <c r="B118" t="s">
        <v>1528</v>
      </c>
      <c r="C118" t="s">
        <v>133</v>
      </c>
      <c r="D118">
        <v>2050</v>
      </c>
      <c r="E118" t="s">
        <v>1529</v>
      </c>
      <c r="F118" t="s">
        <v>1530</v>
      </c>
      <c r="G118" s="462">
        <v>0.19343013714291413</v>
      </c>
      <c r="H118" s="462">
        <v>0.19343013714291413</v>
      </c>
      <c r="I118" s="462">
        <v>0.19343013714291413</v>
      </c>
      <c r="J118" s="462">
        <v>8.3174958971453078E-2</v>
      </c>
      <c r="K118" s="462">
        <v>8.3174958971453078E-2</v>
      </c>
      <c r="L118" s="462">
        <v>8.3174958971453078E-2</v>
      </c>
      <c r="M118" s="462">
        <v>8.3174958971453078E-2</v>
      </c>
      <c r="N118" s="462">
        <v>8.3174958971453078E-2</v>
      </c>
    </row>
    <row r="119" spans="1:14" x14ac:dyDescent="0.25">
      <c r="A119" t="s">
        <v>16</v>
      </c>
      <c r="B119" t="s">
        <v>1528</v>
      </c>
      <c r="C119" t="s">
        <v>133</v>
      </c>
      <c r="D119">
        <v>2050</v>
      </c>
      <c r="E119" t="s">
        <v>1529</v>
      </c>
      <c r="F119" t="s">
        <v>1531</v>
      </c>
      <c r="G119" s="462">
        <v>0.19343013714291413</v>
      </c>
      <c r="H119" s="462">
        <v>0.19343013714291413</v>
      </c>
      <c r="I119" s="462">
        <v>0.19343013714291413</v>
      </c>
      <c r="J119" s="462">
        <v>8.3174958971453092E-2</v>
      </c>
      <c r="K119" s="462">
        <v>8.3174958971453092E-2</v>
      </c>
      <c r="L119" s="462">
        <v>8.3174958971453064E-2</v>
      </c>
      <c r="M119" s="462">
        <v>8.3174958971453064E-2</v>
      </c>
      <c r="N119" s="462">
        <v>8.3174958971453064E-2</v>
      </c>
    </row>
    <row r="120" spans="1:14" x14ac:dyDescent="0.25">
      <c r="A120" t="s">
        <v>16</v>
      </c>
      <c r="B120" t="s">
        <v>1528</v>
      </c>
      <c r="C120" t="s">
        <v>133</v>
      </c>
      <c r="D120">
        <v>2050</v>
      </c>
      <c r="E120" t="s">
        <v>1532</v>
      </c>
      <c r="F120" t="s">
        <v>1530</v>
      </c>
      <c r="G120" s="462">
        <v>0</v>
      </c>
      <c r="H120" s="462">
        <v>0</v>
      </c>
      <c r="I120" s="462">
        <v>0</v>
      </c>
      <c r="J120" s="462">
        <v>0</v>
      </c>
      <c r="K120" s="462">
        <v>0</v>
      </c>
      <c r="L120" s="462">
        <v>0</v>
      </c>
      <c r="M120" s="462">
        <v>0</v>
      </c>
      <c r="N120" s="462">
        <v>0</v>
      </c>
    </row>
    <row r="121" spans="1:14" x14ac:dyDescent="0.25">
      <c r="A121" t="s">
        <v>16</v>
      </c>
      <c r="B121" t="s">
        <v>1528</v>
      </c>
      <c r="C121" t="s">
        <v>133</v>
      </c>
      <c r="D121">
        <v>2050</v>
      </c>
      <c r="E121" t="s">
        <v>1532</v>
      </c>
      <c r="F121" t="s">
        <v>1531</v>
      </c>
      <c r="G121" s="462">
        <v>0</v>
      </c>
      <c r="H121" s="462">
        <v>0</v>
      </c>
      <c r="I121" s="462">
        <v>0</v>
      </c>
      <c r="J121" s="462">
        <v>0</v>
      </c>
      <c r="K121" s="462">
        <v>0</v>
      </c>
      <c r="L121" s="462">
        <v>0</v>
      </c>
      <c r="M121" s="462">
        <v>0</v>
      </c>
      <c r="N121" s="462">
        <v>0</v>
      </c>
    </row>
    <row r="122" spans="1:14" x14ac:dyDescent="0.25">
      <c r="A122" t="s">
        <v>16</v>
      </c>
      <c r="B122" t="s">
        <v>1533</v>
      </c>
      <c r="C122" t="s">
        <v>1533</v>
      </c>
      <c r="D122">
        <v>2050</v>
      </c>
      <c r="E122" t="s">
        <v>1529</v>
      </c>
      <c r="F122" t="s">
        <v>1530</v>
      </c>
      <c r="G122" s="462">
        <v>0</v>
      </c>
      <c r="H122" s="462">
        <v>0</v>
      </c>
      <c r="I122" s="462">
        <v>0</v>
      </c>
      <c r="J122" s="462">
        <v>0</v>
      </c>
      <c r="K122" s="462">
        <v>0</v>
      </c>
      <c r="L122" s="462">
        <v>0</v>
      </c>
      <c r="M122" s="462">
        <v>0</v>
      </c>
      <c r="N122" s="462">
        <v>0</v>
      </c>
    </row>
    <row r="123" spans="1:14" x14ac:dyDescent="0.25">
      <c r="A123" t="s">
        <v>16</v>
      </c>
      <c r="B123" t="s">
        <v>1533</v>
      </c>
      <c r="C123" t="s">
        <v>1533</v>
      </c>
      <c r="D123">
        <v>2050</v>
      </c>
      <c r="E123" t="s">
        <v>1529</v>
      </c>
      <c r="F123" t="s">
        <v>1531</v>
      </c>
      <c r="G123" s="462">
        <v>0</v>
      </c>
      <c r="H123" s="462">
        <v>0</v>
      </c>
      <c r="I123" s="462">
        <v>0</v>
      </c>
      <c r="J123" s="462">
        <v>0</v>
      </c>
      <c r="K123" s="462">
        <v>0</v>
      </c>
      <c r="L123" s="462">
        <v>0</v>
      </c>
      <c r="M123" s="462">
        <v>0</v>
      </c>
      <c r="N123" s="462">
        <v>0</v>
      </c>
    </row>
    <row r="124" spans="1:14" x14ac:dyDescent="0.25">
      <c r="A124" t="s">
        <v>16</v>
      </c>
      <c r="B124" t="s">
        <v>1533</v>
      </c>
      <c r="C124" t="s">
        <v>1533</v>
      </c>
      <c r="D124">
        <v>2050</v>
      </c>
      <c r="E124" t="s">
        <v>1532</v>
      </c>
      <c r="F124" t="s">
        <v>1530</v>
      </c>
      <c r="G124" s="462">
        <v>1</v>
      </c>
      <c r="H124" s="462">
        <v>1</v>
      </c>
      <c r="I124" s="462">
        <v>1</v>
      </c>
      <c r="J124" s="462">
        <v>1</v>
      </c>
      <c r="K124" s="462">
        <v>1</v>
      </c>
      <c r="L124" s="462">
        <v>1</v>
      </c>
      <c r="M124" s="462">
        <v>1</v>
      </c>
      <c r="N124" s="462">
        <v>1</v>
      </c>
    </row>
    <row r="125" spans="1:14" x14ac:dyDescent="0.25">
      <c r="A125" t="s">
        <v>16</v>
      </c>
      <c r="B125" t="s">
        <v>1533</v>
      </c>
      <c r="C125" t="s">
        <v>1533</v>
      </c>
      <c r="D125">
        <v>2050</v>
      </c>
      <c r="E125" t="s">
        <v>1532</v>
      </c>
      <c r="F125" t="s">
        <v>1531</v>
      </c>
      <c r="G125" s="462">
        <v>1</v>
      </c>
      <c r="H125" s="462">
        <v>1</v>
      </c>
      <c r="I125" s="462">
        <v>1</v>
      </c>
      <c r="J125" s="462">
        <v>1</v>
      </c>
      <c r="K125" s="462">
        <v>1</v>
      </c>
      <c r="L125" s="462">
        <v>1</v>
      </c>
      <c r="M125" s="462">
        <v>1</v>
      </c>
      <c r="N125" s="462">
        <v>1</v>
      </c>
    </row>
    <row r="126" spans="1:14" x14ac:dyDescent="0.25">
      <c r="A126" t="s">
        <v>16</v>
      </c>
      <c r="B126" t="s">
        <v>160</v>
      </c>
      <c r="C126" t="s">
        <v>160</v>
      </c>
      <c r="D126">
        <v>2050</v>
      </c>
      <c r="E126" t="s">
        <v>1529</v>
      </c>
      <c r="F126" t="s">
        <v>1530</v>
      </c>
      <c r="G126" s="462">
        <v>0.21176723710050463</v>
      </c>
      <c r="H126" s="462">
        <v>0.21176723710050463</v>
      </c>
      <c r="I126" s="462">
        <v>0.21176723710050463</v>
      </c>
      <c r="J126" s="462">
        <v>0</v>
      </c>
      <c r="K126" s="462">
        <v>0</v>
      </c>
      <c r="L126" s="462">
        <v>0</v>
      </c>
      <c r="M126" s="462">
        <v>0</v>
      </c>
      <c r="N126" s="462">
        <v>0</v>
      </c>
    </row>
    <row r="127" spans="1:14" x14ac:dyDescent="0.25">
      <c r="A127" t="s">
        <v>16</v>
      </c>
      <c r="B127" t="s">
        <v>160</v>
      </c>
      <c r="C127" t="s">
        <v>160</v>
      </c>
      <c r="D127">
        <v>2050</v>
      </c>
      <c r="E127" t="s">
        <v>1529</v>
      </c>
      <c r="F127" t="s">
        <v>1531</v>
      </c>
      <c r="G127" s="462">
        <v>0.2117672371005046</v>
      </c>
      <c r="H127" s="462">
        <v>0.2117672371005046</v>
      </c>
      <c r="I127" s="462">
        <v>0.2117672371005046</v>
      </c>
      <c r="J127" s="462">
        <v>0</v>
      </c>
      <c r="K127" s="462">
        <v>0</v>
      </c>
      <c r="L127" s="462">
        <v>0</v>
      </c>
      <c r="M127" s="462">
        <v>0</v>
      </c>
      <c r="N127" s="462">
        <v>0</v>
      </c>
    </row>
    <row r="128" spans="1:14" x14ac:dyDescent="0.25">
      <c r="A128" t="s">
        <v>16</v>
      </c>
      <c r="B128" t="s">
        <v>160</v>
      </c>
      <c r="C128" t="s">
        <v>160</v>
      </c>
      <c r="D128">
        <v>2050</v>
      </c>
      <c r="E128" t="s">
        <v>1532</v>
      </c>
      <c r="F128" t="s">
        <v>1530</v>
      </c>
      <c r="G128" s="462">
        <v>0</v>
      </c>
      <c r="H128" s="462">
        <v>0</v>
      </c>
      <c r="I128" s="462">
        <v>0</v>
      </c>
      <c r="J128" s="462">
        <v>0</v>
      </c>
      <c r="K128" s="462">
        <v>0</v>
      </c>
      <c r="L128" s="462">
        <v>0</v>
      </c>
      <c r="M128" s="462">
        <v>0</v>
      </c>
      <c r="N128" s="462">
        <v>0</v>
      </c>
    </row>
    <row r="129" spans="1:14" x14ac:dyDescent="0.25">
      <c r="A129" t="s">
        <v>16</v>
      </c>
      <c r="B129" t="s">
        <v>160</v>
      </c>
      <c r="C129" t="s">
        <v>160</v>
      </c>
      <c r="D129">
        <v>2050</v>
      </c>
      <c r="E129" t="s">
        <v>1532</v>
      </c>
      <c r="F129" t="s">
        <v>1531</v>
      </c>
      <c r="G129" s="462">
        <v>0</v>
      </c>
      <c r="H129" s="462">
        <v>0</v>
      </c>
      <c r="I129" s="462">
        <v>0</v>
      </c>
      <c r="J129" s="462">
        <v>0</v>
      </c>
      <c r="K129" s="462">
        <v>0</v>
      </c>
      <c r="L129" s="462">
        <v>0</v>
      </c>
      <c r="M129" s="462">
        <v>0</v>
      </c>
      <c r="N129" s="462">
        <v>0</v>
      </c>
    </row>
    <row r="130" spans="1:14" x14ac:dyDescent="0.25">
      <c r="A130" t="s">
        <v>16</v>
      </c>
      <c r="B130" t="s">
        <v>1534</v>
      </c>
      <c r="C130" t="s">
        <v>1534</v>
      </c>
      <c r="D130">
        <v>2050</v>
      </c>
      <c r="E130" t="s">
        <v>1529</v>
      </c>
      <c r="F130" t="s">
        <v>1530</v>
      </c>
      <c r="G130" s="462">
        <v>5.7157379551182032E-2</v>
      </c>
      <c r="H130" s="462">
        <v>5.7157379551182032E-2</v>
      </c>
      <c r="I130" s="462">
        <v>5.7157379551182032E-2</v>
      </c>
      <c r="J130" s="462">
        <v>0.42353447420100915</v>
      </c>
      <c r="K130" s="462">
        <v>0.42353447420100915</v>
      </c>
      <c r="L130" s="462">
        <v>0.42353447420100926</v>
      </c>
      <c r="M130" s="462">
        <v>0.42353447420100926</v>
      </c>
      <c r="N130" s="462">
        <v>0.42353447420100926</v>
      </c>
    </row>
    <row r="131" spans="1:14" x14ac:dyDescent="0.25">
      <c r="A131" t="s">
        <v>16</v>
      </c>
      <c r="B131" t="s">
        <v>1534</v>
      </c>
      <c r="C131" t="s">
        <v>1534</v>
      </c>
      <c r="D131">
        <v>2050</v>
      </c>
      <c r="E131" t="s">
        <v>1529</v>
      </c>
      <c r="F131" t="s">
        <v>1531</v>
      </c>
      <c r="G131" s="462">
        <v>9.8735530762822751E-2</v>
      </c>
      <c r="H131" s="462">
        <v>9.8735530762822751E-2</v>
      </c>
      <c r="I131" s="462">
        <v>9.8735530762822751E-2</v>
      </c>
      <c r="J131" s="462">
        <v>0.42353447420100915</v>
      </c>
      <c r="K131" s="462">
        <v>0.42353447420100915</v>
      </c>
      <c r="L131" s="462">
        <v>0.4235344742010092</v>
      </c>
      <c r="M131" s="462">
        <v>0.4235344742010092</v>
      </c>
      <c r="N131" s="462">
        <v>0.4235344742010092</v>
      </c>
    </row>
    <row r="132" spans="1:14" x14ac:dyDescent="0.25">
      <c r="A132" t="s">
        <v>16</v>
      </c>
      <c r="B132" t="s">
        <v>1534</v>
      </c>
      <c r="C132" t="s">
        <v>1534</v>
      </c>
      <c r="D132">
        <v>2050</v>
      </c>
      <c r="E132" t="s">
        <v>1532</v>
      </c>
      <c r="F132" t="s">
        <v>1530</v>
      </c>
      <c r="G132" s="462">
        <v>0</v>
      </c>
      <c r="H132" s="462">
        <v>0</v>
      </c>
      <c r="I132" s="462">
        <v>0</v>
      </c>
      <c r="J132" s="462">
        <v>0</v>
      </c>
      <c r="K132" s="462">
        <v>0</v>
      </c>
      <c r="L132" s="462">
        <v>0</v>
      </c>
      <c r="M132" s="462">
        <v>0</v>
      </c>
      <c r="N132" s="462">
        <v>0</v>
      </c>
    </row>
    <row r="133" spans="1:14" x14ac:dyDescent="0.25">
      <c r="A133" t="s">
        <v>16</v>
      </c>
      <c r="B133" t="s">
        <v>1534</v>
      </c>
      <c r="C133" t="s">
        <v>1534</v>
      </c>
      <c r="D133">
        <v>2050</v>
      </c>
      <c r="E133" t="s">
        <v>1532</v>
      </c>
      <c r="F133" t="s">
        <v>1531</v>
      </c>
      <c r="G133" s="462">
        <v>0</v>
      </c>
      <c r="H133" s="462">
        <v>0</v>
      </c>
      <c r="I133" s="462">
        <v>0</v>
      </c>
      <c r="J133" s="462">
        <v>0</v>
      </c>
      <c r="K133" s="462">
        <v>0</v>
      </c>
      <c r="L133" s="462">
        <v>0</v>
      </c>
      <c r="M133" s="462">
        <v>0</v>
      </c>
      <c r="N133" s="462">
        <v>0</v>
      </c>
    </row>
    <row r="134" spans="1:14" x14ac:dyDescent="0.25">
      <c r="A134" t="s">
        <v>16</v>
      </c>
      <c r="B134" t="s">
        <v>1535</v>
      </c>
      <c r="C134" t="s">
        <v>1536</v>
      </c>
      <c r="D134">
        <v>2050</v>
      </c>
      <c r="E134" t="s">
        <v>1529</v>
      </c>
      <c r="F134" t="s">
        <v>1530</v>
      </c>
      <c r="G134" s="462">
        <v>0</v>
      </c>
      <c r="H134" s="462">
        <v>0</v>
      </c>
      <c r="I134" s="462">
        <v>0</v>
      </c>
      <c r="J134" s="462">
        <v>0.26429441817269289</v>
      </c>
      <c r="K134" s="462">
        <v>0.26429441817269289</v>
      </c>
      <c r="L134" s="462">
        <v>0.26429441817269289</v>
      </c>
      <c r="M134" s="462">
        <v>0.26429441817269289</v>
      </c>
      <c r="N134" s="462">
        <v>0.26429441817269289</v>
      </c>
    </row>
    <row r="135" spans="1:14" x14ac:dyDescent="0.25">
      <c r="A135" t="s">
        <v>16</v>
      </c>
      <c r="B135" t="s">
        <v>1535</v>
      </c>
      <c r="C135" t="s">
        <v>1536</v>
      </c>
      <c r="D135">
        <v>2050</v>
      </c>
      <c r="E135" t="s">
        <v>1529</v>
      </c>
      <c r="F135" t="s">
        <v>1531</v>
      </c>
      <c r="G135" s="462">
        <v>0</v>
      </c>
      <c r="H135" s="462">
        <v>0</v>
      </c>
      <c r="I135" s="462">
        <v>0</v>
      </c>
      <c r="J135" s="462">
        <v>0.26429441817269289</v>
      </c>
      <c r="K135" s="462">
        <v>0.26429441817269289</v>
      </c>
      <c r="L135" s="462">
        <v>0.26429441817269289</v>
      </c>
      <c r="M135" s="462">
        <v>0.26429441817269289</v>
      </c>
      <c r="N135" s="462">
        <v>0.26429441817269289</v>
      </c>
    </row>
    <row r="136" spans="1:14" x14ac:dyDescent="0.25">
      <c r="A136" t="s">
        <v>16</v>
      </c>
      <c r="B136" t="s">
        <v>1535</v>
      </c>
      <c r="C136" t="s">
        <v>1536</v>
      </c>
      <c r="D136">
        <v>2050</v>
      </c>
      <c r="E136" t="s">
        <v>1532</v>
      </c>
      <c r="F136" t="s">
        <v>1530</v>
      </c>
      <c r="G136" s="462">
        <v>0</v>
      </c>
      <c r="H136" s="462">
        <v>0</v>
      </c>
      <c r="I136" s="462">
        <v>0</v>
      </c>
      <c r="J136" s="462">
        <v>0</v>
      </c>
      <c r="K136" s="462">
        <v>0</v>
      </c>
      <c r="L136" s="462">
        <v>0</v>
      </c>
      <c r="M136" s="462">
        <v>0</v>
      </c>
      <c r="N136" s="462">
        <v>0</v>
      </c>
    </row>
    <row r="137" spans="1:14" x14ac:dyDescent="0.25">
      <c r="A137" t="s">
        <v>16</v>
      </c>
      <c r="B137" t="s">
        <v>1535</v>
      </c>
      <c r="C137" t="s">
        <v>1536</v>
      </c>
      <c r="D137">
        <v>2050</v>
      </c>
      <c r="E137" t="s">
        <v>1532</v>
      </c>
      <c r="F137" t="s">
        <v>1531</v>
      </c>
      <c r="G137" s="462">
        <v>0</v>
      </c>
      <c r="H137" s="462">
        <v>0</v>
      </c>
      <c r="I137" s="462">
        <v>0</v>
      </c>
      <c r="J137" s="462">
        <v>0</v>
      </c>
      <c r="K137" s="462">
        <v>0</v>
      </c>
      <c r="L137" s="462">
        <v>0</v>
      </c>
      <c r="M137" s="462">
        <v>0</v>
      </c>
      <c r="N137" s="462">
        <v>0</v>
      </c>
    </row>
    <row r="138" spans="1:14" x14ac:dyDescent="0.25">
      <c r="A138" t="s">
        <v>16</v>
      </c>
      <c r="B138" t="s">
        <v>1535</v>
      </c>
      <c r="C138" t="s">
        <v>162</v>
      </c>
      <c r="D138">
        <v>2050</v>
      </c>
      <c r="E138" t="s">
        <v>1529</v>
      </c>
      <c r="F138" t="s">
        <v>1530</v>
      </c>
      <c r="G138" s="462">
        <v>0</v>
      </c>
      <c r="H138" s="462">
        <v>0</v>
      </c>
      <c r="I138" s="462">
        <v>0</v>
      </c>
      <c r="J138" s="462">
        <v>0.11025517817146105</v>
      </c>
      <c r="K138" s="462">
        <v>0.11025517817146105</v>
      </c>
      <c r="L138" s="462">
        <v>0.11025517817146105</v>
      </c>
      <c r="M138" s="462">
        <v>0.11025517817146105</v>
      </c>
      <c r="N138" s="462">
        <v>0.11025517817146105</v>
      </c>
    </row>
    <row r="139" spans="1:14" x14ac:dyDescent="0.25">
      <c r="A139" t="s">
        <v>16</v>
      </c>
      <c r="B139" t="s">
        <v>1535</v>
      </c>
      <c r="C139" t="s">
        <v>162</v>
      </c>
      <c r="D139">
        <v>2050</v>
      </c>
      <c r="E139" t="s">
        <v>1529</v>
      </c>
      <c r="F139" t="s">
        <v>1531</v>
      </c>
      <c r="G139" s="462">
        <v>0</v>
      </c>
      <c r="H139" s="462">
        <v>0</v>
      </c>
      <c r="I139" s="462">
        <v>0</v>
      </c>
      <c r="J139" s="462">
        <v>0.11025517817146105</v>
      </c>
      <c r="K139" s="462">
        <v>0.11025517817146105</v>
      </c>
      <c r="L139" s="462">
        <v>0.11025517817146105</v>
      </c>
      <c r="M139" s="462">
        <v>0.11025517817146105</v>
      </c>
      <c r="N139" s="462">
        <v>0.11025517817146105</v>
      </c>
    </row>
    <row r="140" spans="1:14" x14ac:dyDescent="0.25">
      <c r="A140" t="s">
        <v>16</v>
      </c>
      <c r="B140" t="s">
        <v>1535</v>
      </c>
      <c r="C140" t="s">
        <v>162</v>
      </c>
      <c r="D140">
        <v>2050</v>
      </c>
      <c r="E140" t="s">
        <v>1532</v>
      </c>
      <c r="F140" t="s">
        <v>1530</v>
      </c>
      <c r="G140" s="462">
        <v>0</v>
      </c>
      <c r="H140" s="462">
        <v>0</v>
      </c>
      <c r="I140" s="462">
        <v>0</v>
      </c>
      <c r="J140" s="462">
        <v>0</v>
      </c>
      <c r="K140" s="462">
        <v>0</v>
      </c>
      <c r="L140" s="462">
        <v>0</v>
      </c>
      <c r="M140" s="462">
        <v>0</v>
      </c>
      <c r="N140" s="462">
        <v>0</v>
      </c>
    </row>
    <row r="141" spans="1:14" x14ac:dyDescent="0.25">
      <c r="A141" t="s">
        <v>16</v>
      </c>
      <c r="B141" t="s">
        <v>1535</v>
      </c>
      <c r="C141" t="s">
        <v>162</v>
      </c>
      <c r="D141">
        <v>2050</v>
      </c>
      <c r="E141" t="s">
        <v>1532</v>
      </c>
      <c r="F141" t="s">
        <v>1531</v>
      </c>
      <c r="G141" s="462">
        <v>0</v>
      </c>
      <c r="H141" s="462">
        <v>0</v>
      </c>
      <c r="I141" s="462">
        <v>0</v>
      </c>
      <c r="J141" s="462">
        <v>0</v>
      </c>
      <c r="K141" s="462">
        <v>0</v>
      </c>
      <c r="L141" s="462">
        <v>0</v>
      </c>
      <c r="M141" s="462">
        <v>0</v>
      </c>
      <c r="N141" s="462">
        <v>0</v>
      </c>
    </row>
    <row r="142" spans="1:14" x14ac:dyDescent="0.25">
      <c r="A142" t="s">
        <v>16</v>
      </c>
      <c r="B142" t="s">
        <v>1528</v>
      </c>
      <c r="C142" t="s">
        <v>158</v>
      </c>
      <c r="D142">
        <v>2060</v>
      </c>
      <c r="E142" t="s">
        <v>1529</v>
      </c>
      <c r="F142" t="s">
        <v>1530</v>
      </c>
      <c r="G142" s="462">
        <v>0.47409341133679028</v>
      </c>
      <c r="H142" s="462">
        <v>0.47409341133679028</v>
      </c>
      <c r="I142" s="462">
        <v>0.47409341133679028</v>
      </c>
      <c r="J142" s="462">
        <v>9.1302418645377817E-2</v>
      </c>
      <c r="K142" s="462">
        <v>9.1302418645377817E-2</v>
      </c>
      <c r="L142" s="462">
        <v>9.1302418645377803E-2</v>
      </c>
      <c r="M142" s="462">
        <v>9.1302418645377803E-2</v>
      </c>
      <c r="N142" s="462">
        <v>9.1302418645377803E-2</v>
      </c>
    </row>
    <row r="143" spans="1:14" x14ac:dyDescent="0.25">
      <c r="A143" t="s">
        <v>16</v>
      </c>
      <c r="B143" t="s">
        <v>1528</v>
      </c>
      <c r="C143" t="s">
        <v>158</v>
      </c>
      <c r="D143">
        <v>2060</v>
      </c>
      <c r="E143" t="s">
        <v>1529</v>
      </c>
      <c r="F143" t="s">
        <v>1531</v>
      </c>
      <c r="G143" s="462">
        <v>0.42580304279213244</v>
      </c>
      <c r="H143" s="462">
        <v>0.42580304279213244</v>
      </c>
      <c r="I143" s="462">
        <v>0.42580304279213244</v>
      </c>
      <c r="J143" s="462">
        <v>9.1302418645377803E-2</v>
      </c>
      <c r="K143" s="462">
        <v>9.1302418645377803E-2</v>
      </c>
      <c r="L143" s="462">
        <v>9.1302418645377803E-2</v>
      </c>
      <c r="M143" s="462">
        <v>9.1302418645377803E-2</v>
      </c>
      <c r="N143" s="462">
        <v>9.1302418645377803E-2</v>
      </c>
    </row>
    <row r="144" spans="1:14" x14ac:dyDescent="0.25">
      <c r="A144" t="s">
        <v>16</v>
      </c>
      <c r="B144" t="s">
        <v>1528</v>
      </c>
      <c r="C144" t="s">
        <v>158</v>
      </c>
      <c r="D144">
        <v>2060</v>
      </c>
      <c r="E144" t="s">
        <v>1532</v>
      </c>
      <c r="F144" t="s">
        <v>1530</v>
      </c>
      <c r="G144" s="462">
        <v>0</v>
      </c>
      <c r="H144" s="462">
        <v>0</v>
      </c>
      <c r="I144" s="462">
        <v>0</v>
      </c>
      <c r="J144" s="462">
        <v>0</v>
      </c>
      <c r="K144" s="462">
        <v>0</v>
      </c>
      <c r="L144" s="462">
        <v>0</v>
      </c>
      <c r="M144" s="462">
        <v>0</v>
      </c>
      <c r="N144" s="462">
        <v>0</v>
      </c>
    </row>
    <row r="145" spans="1:14" x14ac:dyDescent="0.25">
      <c r="A145" t="s">
        <v>16</v>
      </c>
      <c r="B145" t="s">
        <v>1528</v>
      </c>
      <c r="C145" t="s">
        <v>158</v>
      </c>
      <c r="D145">
        <v>2060</v>
      </c>
      <c r="E145" t="s">
        <v>1532</v>
      </c>
      <c r="F145" t="s">
        <v>1531</v>
      </c>
      <c r="G145" s="462">
        <v>0</v>
      </c>
      <c r="H145" s="462">
        <v>0</v>
      </c>
      <c r="I145" s="462">
        <v>0</v>
      </c>
      <c r="J145" s="462">
        <v>0</v>
      </c>
      <c r="K145" s="462">
        <v>0</v>
      </c>
      <c r="L145" s="462">
        <v>0</v>
      </c>
      <c r="M145" s="462">
        <v>0</v>
      </c>
      <c r="N145" s="462">
        <v>0</v>
      </c>
    </row>
    <row r="146" spans="1:14" x14ac:dyDescent="0.25">
      <c r="A146" t="s">
        <v>16</v>
      </c>
      <c r="B146" t="s">
        <v>1528</v>
      </c>
      <c r="C146" t="s">
        <v>133</v>
      </c>
      <c r="D146">
        <v>2060</v>
      </c>
      <c r="E146" t="s">
        <v>1529</v>
      </c>
      <c r="F146" t="s">
        <v>1530</v>
      </c>
      <c r="G146" s="462">
        <v>0.21356781287837112</v>
      </c>
      <c r="H146" s="462">
        <v>0.21356781287837112</v>
      </c>
      <c r="I146" s="462">
        <v>0.21356781287837112</v>
      </c>
      <c r="J146" s="462">
        <v>9.1834159537699578E-2</v>
      </c>
      <c r="K146" s="462">
        <v>9.1834159537699578E-2</v>
      </c>
      <c r="L146" s="462">
        <v>9.1834159537699592E-2</v>
      </c>
      <c r="M146" s="462">
        <v>9.1834159537699592E-2</v>
      </c>
      <c r="N146" s="462">
        <v>9.1834159537699592E-2</v>
      </c>
    </row>
    <row r="147" spans="1:14" x14ac:dyDescent="0.25">
      <c r="A147" t="s">
        <v>16</v>
      </c>
      <c r="B147" t="s">
        <v>1528</v>
      </c>
      <c r="C147" t="s">
        <v>133</v>
      </c>
      <c r="D147">
        <v>2060</v>
      </c>
      <c r="E147" t="s">
        <v>1529</v>
      </c>
      <c r="F147" t="s">
        <v>1531</v>
      </c>
      <c r="G147" s="462">
        <v>0.21356781287837112</v>
      </c>
      <c r="H147" s="462">
        <v>0.21356781287837112</v>
      </c>
      <c r="I147" s="462">
        <v>0.21356781287837112</v>
      </c>
      <c r="J147" s="462">
        <v>9.1834159537699592E-2</v>
      </c>
      <c r="K147" s="462">
        <v>9.1834159537699592E-2</v>
      </c>
      <c r="L147" s="462">
        <v>9.1834159537699592E-2</v>
      </c>
      <c r="M147" s="462">
        <v>9.1834159537699592E-2</v>
      </c>
      <c r="N147" s="462">
        <v>9.1834159537699592E-2</v>
      </c>
    </row>
    <row r="148" spans="1:14" x14ac:dyDescent="0.25">
      <c r="A148" t="s">
        <v>16</v>
      </c>
      <c r="B148" t="s">
        <v>1528</v>
      </c>
      <c r="C148" t="s">
        <v>133</v>
      </c>
      <c r="D148">
        <v>2060</v>
      </c>
      <c r="E148" t="s">
        <v>1532</v>
      </c>
      <c r="F148" t="s">
        <v>1530</v>
      </c>
      <c r="G148" s="462">
        <v>0</v>
      </c>
      <c r="H148" s="462">
        <v>0</v>
      </c>
      <c r="I148" s="462">
        <v>0</v>
      </c>
      <c r="J148" s="462">
        <v>0</v>
      </c>
      <c r="K148" s="462">
        <v>0</v>
      </c>
      <c r="L148" s="462">
        <v>0</v>
      </c>
      <c r="M148" s="462">
        <v>0</v>
      </c>
      <c r="N148" s="462">
        <v>0</v>
      </c>
    </row>
    <row r="149" spans="1:14" x14ac:dyDescent="0.25">
      <c r="A149" t="s">
        <v>16</v>
      </c>
      <c r="B149" t="s">
        <v>1528</v>
      </c>
      <c r="C149" t="s">
        <v>133</v>
      </c>
      <c r="D149">
        <v>2060</v>
      </c>
      <c r="E149" t="s">
        <v>1532</v>
      </c>
      <c r="F149" t="s">
        <v>1531</v>
      </c>
      <c r="G149" s="462">
        <v>0</v>
      </c>
      <c r="H149" s="462">
        <v>0</v>
      </c>
      <c r="I149" s="462">
        <v>0</v>
      </c>
      <c r="J149" s="462">
        <v>0</v>
      </c>
      <c r="K149" s="462">
        <v>0</v>
      </c>
      <c r="L149" s="462">
        <v>0</v>
      </c>
      <c r="M149" s="462">
        <v>0</v>
      </c>
      <c r="N149" s="462">
        <v>0</v>
      </c>
    </row>
    <row r="150" spans="1:14" x14ac:dyDescent="0.25">
      <c r="A150" t="s">
        <v>16</v>
      </c>
      <c r="B150" t="s">
        <v>1533</v>
      </c>
      <c r="C150" t="s">
        <v>1533</v>
      </c>
      <c r="D150">
        <v>2060</v>
      </c>
      <c r="E150" t="s">
        <v>1529</v>
      </c>
      <c r="F150" t="s">
        <v>1530</v>
      </c>
      <c r="G150" s="462">
        <v>0</v>
      </c>
      <c r="H150" s="462">
        <v>0</v>
      </c>
      <c r="I150" s="462">
        <v>0</v>
      </c>
      <c r="J150" s="462">
        <v>0</v>
      </c>
      <c r="K150" s="462">
        <v>0</v>
      </c>
      <c r="L150" s="462">
        <v>0</v>
      </c>
      <c r="M150" s="462">
        <v>0</v>
      </c>
      <c r="N150" s="462">
        <v>0</v>
      </c>
    </row>
    <row r="151" spans="1:14" x14ac:dyDescent="0.25">
      <c r="A151" t="s">
        <v>16</v>
      </c>
      <c r="B151" t="s">
        <v>1533</v>
      </c>
      <c r="C151" t="s">
        <v>1533</v>
      </c>
      <c r="D151">
        <v>2060</v>
      </c>
      <c r="E151" t="s">
        <v>1529</v>
      </c>
      <c r="F151" t="s">
        <v>1531</v>
      </c>
      <c r="G151" s="462">
        <v>0</v>
      </c>
      <c r="H151" s="462">
        <v>0</v>
      </c>
      <c r="I151" s="462">
        <v>0</v>
      </c>
      <c r="J151" s="462">
        <v>0</v>
      </c>
      <c r="K151" s="462">
        <v>0</v>
      </c>
      <c r="L151" s="462">
        <v>0</v>
      </c>
      <c r="M151" s="462">
        <v>0</v>
      </c>
      <c r="N151" s="462">
        <v>0</v>
      </c>
    </row>
    <row r="152" spans="1:14" x14ac:dyDescent="0.25">
      <c r="A152" t="s">
        <v>16</v>
      </c>
      <c r="B152" t="s">
        <v>1533</v>
      </c>
      <c r="C152" t="s">
        <v>1533</v>
      </c>
      <c r="D152">
        <v>2060</v>
      </c>
      <c r="E152" t="s">
        <v>1532</v>
      </c>
      <c r="F152" t="s">
        <v>1530</v>
      </c>
      <c r="G152" s="462">
        <v>1</v>
      </c>
      <c r="H152" s="462">
        <v>1</v>
      </c>
      <c r="I152" s="462">
        <v>1</v>
      </c>
      <c r="J152" s="462">
        <v>1</v>
      </c>
      <c r="K152" s="462">
        <v>1</v>
      </c>
      <c r="L152" s="462">
        <v>1</v>
      </c>
      <c r="M152" s="462">
        <v>1</v>
      </c>
      <c r="N152" s="462">
        <v>1</v>
      </c>
    </row>
    <row r="153" spans="1:14" x14ac:dyDescent="0.25">
      <c r="A153" t="s">
        <v>16</v>
      </c>
      <c r="B153" t="s">
        <v>1533</v>
      </c>
      <c r="C153" t="s">
        <v>1533</v>
      </c>
      <c r="D153">
        <v>2060</v>
      </c>
      <c r="E153" t="s">
        <v>1532</v>
      </c>
      <c r="F153" t="s">
        <v>1531</v>
      </c>
      <c r="G153" s="462">
        <v>1</v>
      </c>
      <c r="H153" s="462">
        <v>1</v>
      </c>
      <c r="I153" s="462">
        <v>1</v>
      </c>
      <c r="J153" s="462">
        <v>1</v>
      </c>
      <c r="K153" s="462">
        <v>1</v>
      </c>
      <c r="L153" s="462">
        <v>1</v>
      </c>
      <c r="M153" s="462">
        <v>1</v>
      </c>
      <c r="N153" s="462">
        <v>1</v>
      </c>
    </row>
    <row r="154" spans="1:14" x14ac:dyDescent="0.25">
      <c r="A154" t="s">
        <v>16</v>
      </c>
      <c r="B154" t="s">
        <v>160</v>
      </c>
      <c r="C154" t="s">
        <v>160</v>
      </c>
      <c r="D154">
        <v>2060</v>
      </c>
      <c r="E154" t="s">
        <v>1529</v>
      </c>
      <c r="F154" t="s">
        <v>1530</v>
      </c>
      <c r="G154" s="462">
        <v>0.24595412800375346</v>
      </c>
      <c r="H154" s="462">
        <v>0.24595412800375346</v>
      </c>
      <c r="I154" s="462">
        <v>0.24595412800375346</v>
      </c>
      <c r="J154" s="462">
        <v>0</v>
      </c>
      <c r="K154" s="462">
        <v>0</v>
      </c>
      <c r="L154" s="462">
        <v>0</v>
      </c>
      <c r="M154" s="462">
        <v>0</v>
      </c>
      <c r="N154" s="462">
        <v>0</v>
      </c>
    </row>
    <row r="155" spans="1:14" x14ac:dyDescent="0.25">
      <c r="A155" t="s">
        <v>16</v>
      </c>
      <c r="B155" t="s">
        <v>160</v>
      </c>
      <c r="C155" t="s">
        <v>160</v>
      </c>
      <c r="D155">
        <v>2060</v>
      </c>
      <c r="E155" t="s">
        <v>1529</v>
      </c>
      <c r="F155" t="s">
        <v>1531</v>
      </c>
      <c r="G155" s="462">
        <v>0.24595412800375349</v>
      </c>
      <c r="H155" s="462">
        <v>0.24595412800375349</v>
      </c>
      <c r="I155" s="462">
        <v>0.24595412800375349</v>
      </c>
      <c r="J155" s="462">
        <v>0</v>
      </c>
      <c r="K155" s="462">
        <v>0</v>
      </c>
      <c r="L155" s="462">
        <v>0</v>
      </c>
      <c r="M155" s="462">
        <v>0</v>
      </c>
      <c r="N155" s="462">
        <v>0</v>
      </c>
    </row>
    <row r="156" spans="1:14" x14ac:dyDescent="0.25">
      <c r="A156" t="s">
        <v>16</v>
      </c>
      <c r="B156" t="s">
        <v>160</v>
      </c>
      <c r="C156" t="s">
        <v>160</v>
      </c>
      <c r="D156">
        <v>2060</v>
      </c>
      <c r="E156" t="s">
        <v>1532</v>
      </c>
      <c r="F156" t="s">
        <v>1530</v>
      </c>
      <c r="G156" s="462">
        <v>0</v>
      </c>
      <c r="H156" s="462">
        <v>0</v>
      </c>
      <c r="I156" s="462">
        <v>0</v>
      </c>
      <c r="J156" s="462">
        <v>0</v>
      </c>
      <c r="K156" s="462">
        <v>0</v>
      </c>
      <c r="L156" s="462">
        <v>0</v>
      </c>
      <c r="M156" s="462">
        <v>0</v>
      </c>
      <c r="N156" s="462">
        <v>0</v>
      </c>
    </row>
    <row r="157" spans="1:14" x14ac:dyDescent="0.25">
      <c r="A157" t="s">
        <v>16</v>
      </c>
      <c r="B157" t="s">
        <v>160</v>
      </c>
      <c r="C157" t="s">
        <v>160</v>
      </c>
      <c r="D157">
        <v>2060</v>
      </c>
      <c r="E157" t="s">
        <v>1532</v>
      </c>
      <c r="F157" t="s">
        <v>1531</v>
      </c>
      <c r="G157" s="462">
        <v>0</v>
      </c>
      <c r="H157" s="462">
        <v>0</v>
      </c>
      <c r="I157" s="462">
        <v>0</v>
      </c>
      <c r="J157" s="462">
        <v>0</v>
      </c>
      <c r="K157" s="462">
        <v>0</v>
      </c>
      <c r="L157" s="462">
        <v>0</v>
      </c>
      <c r="M157" s="462">
        <v>0</v>
      </c>
      <c r="N157" s="462">
        <v>0</v>
      </c>
    </row>
    <row r="158" spans="1:14" x14ac:dyDescent="0.25">
      <c r="A158" t="s">
        <v>16</v>
      </c>
      <c r="B158" t="s">
        <v>1534</v>
      </c>
      <c r="C158" t="s">
        <v>1534</v>
      </c>
      <c r="D158">
        <v>2060</v>
      </c>
      <c r="E158" t="s">
        <v>1529</v>
      </c>
      <c r="F158" t="s">
        <v>1530</v>
      </c>
      <c r="G158" s="462">
        <v>6.638464778108516E-2</v>
      </c>
      <c r="H158" s="462">
        <v>6.638464778108516E-2</v>
      </c>
      <c r="I158" s="462">
        <v>6.638464778108516E-2</v>
      </c>
      <c r="J158" s="462">
        <v>0.49190825600750698</v>
      </c>
      <c r="K158" s="462">
        <v>0.49190825600750698</v>
      </c>
      <c r="L158" s="462">
        <v>0.49190825600750698</v>
      </c>
      <c r="M158" s="462">
        <v>0.49190825600750698</v>
      </c>
      <c r="N158" s="462">
        <v>0.49190825600750698</v>
      </c>
    </row>
    <row r="159" spans="1:14" x14ac:dyDescent="0.25">
      <c r="A159" t="s">
        <v>16</v>
      </c>
      <c r="B159" t="s">
        <v>1534</v>
      </c>
      <c r="C159" t="s">
        <v>1534</v>
      </c>
      <c r="D159">
        <v>2060</v>
      </c>
      <c r="E159" t="s">
        <v>1529</v>
      </c>
      <c r="F159" t="s">
        <v>1531</v>
      </c>
      <c r="G159" s="462">
        <v>0.11467501632574295</v>
      </c>
      <c r="H159" s="462">
        <v>0.11467501632574295</v>
      </c>
      <c r="I159" s="462">
        <v>0.11467501632574295</v>
      </c>
      <c r="J159" s="462">
        <v>0.49190825600750698</v>
      </c>
      <c r="K159" s="462">
        <v>0.49190825600750698</v>
      </c>
      <c r="L159" s="462">
        <v>0.49190825600750698</v>
      </c>
      <c r="M159" s="462">
        <v>0.49190825600750698</v>
      </c>
      <c r="N159" s="462">
        <v>0.49190825600750698</v>
      </c>
    </row>
    <row r="160" spans="1:14" x14ac:dyDescent="0.25">
      <c r="A160" t="s">
        <v>16</v>
      </c>
      <c r="B160" t="s">
        <v>1534</v>
      </c>
      <c r="C160" t="s">
        <v>1534</v>
      </c>
      <c r="D160">
        <v>2060</v>
      </c>
      <c r="E160" t="s">
        <v>1532</v>
      </c>
      <c r="F160" t="s">
        <v>1530</v>
      </c>
      <c r="G160" s="462">
        <v>0</v>
      </c>
      <c r="H160" s="462">
        <v>0</v>
      </c>
      <c r="I160" s="462">
        <v>0</v>
      </c>
      <c r="J160" s="462">
        <v>0</v>
      </c>
      <c r="K160" s="462">
        <v>0</v>
      </c>
      <c r="L160" s="462">
        <v>0</v>
      </c>
      <c r="M160" s="462">
        <v>0</v>
      </c>
      <c r="N160" s="462">
        <v>0</v>
      </c>
    </row>
    <row r="161" spans="1:14" x14ac:dyDescent="0.25">
      <c r="A161" t="s">
        <v>16</v>
      </c>
      <c r="B161" t="s">
        <v>1534</v>
      </c>
      <c r="C161" t="s">
        <v>1534</v>
      </c>
      <c r="D161">
        <v>2060</v>
      </c>
      <c r="E161" t="s">
        <v>1532</v>
      </c>
      <c r="F161" t="s">
        <v>1531</v>
      </c>
      <c r="G161" s="462">
        <v>0</v>
      </c>
      <c r="H161" s="462">
        <v>0</v>
      </c>
      <c r="I161" s="462">
        <v>0</v>
      </c>
      <c r="J161" s="462">
        <v>0</v>
      </c>
      <c r="K161" s="462">
        <v>0</v>
      </c>
      <c r="L161" s="462">
        <v>0</v>
      </c>
      <c r="M161" s="462">
        <v>0</v>
      </c>
      <c r="N161" s="462">
        <v>0</v>
      </c>
    </row>
    <row r="162" spans="1:14" x14ac:dyDescent="0.25">
      <c r="A162" t="s">
        <v>16</v>
      </c>
      <c r="B162" t="s">
        <v>1535</v>
      </c>
      <c r="C162" t="s">
        <v>1536</v>
      </c>
      <c r="D162">
        <v>2060</v>
      </c>
      <c r="E162" t="s">
        <v>1529</v>
      </c>
      <c r="F162" t="s">
        <v>1530</v>
      </c>
      <c r="G162" s="462">
        <v>0</v>
      </c>
      <c r="H162" s="462">
        <v>0</v>
      </c>
      <c r="I162" s="462">
        <v>0</v>
      </c>
      <c r="J162" s="462">
        <v>0.20322151246874406</v>
      </c>
      <c r="K162" s="462">
        <v>0.20322151246874406</v>
      </c>
      <c r="L162" s="462">
        <v>0.20322151246874409</v>
      </c>
      <c r="M162" s="462">
        <v>0.20322151246874409</v>
      </c>
      <c r="N162" s="462">
        <v>0.20322151246874409</v>
      </c>
    </row>
    <row r="163" spans="1:14" x14ac:dyDescent="0.25">
      <c r="A163" t="s">
        <v>16</v>
      </c>
      <c r="B163" t="s">
        <v>1535</v>
      </c>
      <c r="C163" t="s">
        <v>1536</v>
      </c>
      <c r="D163">
        <v>2060</v>
      </c>
      <c r="E163" t="s">
        <v>1529</v>
      </c>
      <c r="F163" t="s">
        <v>1531</v>
      </c>
      <c r="G163" s="462">
        <v>0</v>
      </c>
      <c r="H163" s="462">
        <v>0</v>
      </c>
      <c r="I163" s="462">
        <v>0</v>
      </c>
      <c r="J163" s="462">
        <v>0.20322151246874412</v>
      </c>
      <c r="K163" s="462">
        <v>0.20322151246874412</v>
      </c>
      <c r="L163" s="462">
        <v>0.20322151246874409</v>
      </c>
      <c r="M163" s="462">
        <v>0.20322151246874409</v>
      </c>
      <c r="N163" s="462">
        <v>0.20322151246874409</v>
      </c>
    </row>
    <row r="164" spans="1:14" x14ac:dyDescent="0.25">
      <c r="A164" t="s">
        <v>16</v>
      </c>
      <c r="B164" t="s">
        <v>1535</v>
      </c>
      <c r="C164" t="s">
        <v>1536</v>
      </c>
      <c r="D164">
        <v>2060</v>
      </c>
      <c r="E164" t="s">
        <v>1532</v>
      </c>
      <c r="F164" t="s">
        <v>1530</v>
      </c>
      <c r="G164" s="462">
        <v>0</v>
      </c>
      <c r="H164" s="462">
        <v>0</v>
      </c>
      <c r="I164" s="462">
        <v>0</v>
      </c>
      <c r="J164" s="462">
        <v>0</v>
      </c>
      <c r="K164" s="462">
        <v>0</v>
      </c>
      <c r="L164" s="462">
        <v>0</v>
      </c>
      <c r="M164" s="462">
        <v>0</v>
      </c>
      <c r="N164" s="462">
        <v>0</v>
      </c>
    </row>
    <row r="165" spans="1:14" x14ac:dyDescent="0.25">
      <c r="A165" t="s">
        <v>16</v>
      </c>
      <c r="B165" t="s">
        <v>1535</v>
      </c>
      <c r="C165" t="s">
        <v>1536</v>
      </c>
      <c r="D165">
        <v>2060</v>
      </c>
      <c r="E165" t="s">
        <v>1532</v>
      </c>
      <c r="F165" t="s">
        <v>1531</v>
      </c>
      <c r="G165" s="462">
        <v>0</v>
      </c>
      <c r="H165" s="462">
        <v>0</v>
      </c>
      <c r="I165" s="462">
        <v>0</v>
      </c>
      <c r="J165" s="462">
        <v>0</v>
      </c>
      <c r="K165" s="462">
        <v>0</v>
      </c>
      <c r="L165" s="462">
        <v>0</v>
      </c>
      <c r="M165" s="462">
        <v>0</v>
      </c>
      <c r="N165" s="462">
        <v>0</v>
      </c>
    </row>
    <row r="166" spans="1:14" x14ac:dyDescent="0.25">
      <c r="A166" t="s">
        <v>16</v>
      </c>
      <c r="B166" t="s">
        <v>1535</v>
      </c>
      <c r="C166" t="s">
        <v>162</v>
      </c>
      <c r="D166">
        <v>2060</v>
      </c>
      <c r="E166" t="s">
        <v>1529</v>
      </c>
      <c r="F166" t="s">
        <v>1530</v>
      </c>
      <c r="G166" s="462">
        <v>0</v>
      </c>
      <c r="H166" s="462">
        <v>0</v>
      </c>
      <c r="I166" s="462">
        <v>0</v>
      </c>
      <c r="J166" s="462">
        <v>0.12173365334067152</v>
      </c>
      <c r="K166" s="462">
        <v>0.12173365334067152</v>
      </c>
      <c r="L166" s="462">
        <v>0.12173365334067153</v>
      </c>
      <c r="M166" s="462">
        <v>0.12173365334067153</v>
      </c>
      <c r="N166" s="462">
        <v>0.12173365334067153</v>
      </c>
    </row>
    <row r="167" spans="1:14" x14ac:dyDescent="0.25">
      <c r="A167" t="s">
        <v>16</v>
      </c>
      <c r="B167" t="s">
        <v>1535</v>
      </c>
      <c r="C167" t="s">
        <v>162</v>
      </c>
      <c r="D167">
        <v>2060</v>
      </c>
      <c r="E167" t="s">
        <v>1529</v>
      </c>
      <c r="F167" t="s">
        <v>1531</v>
      </c>
      <c r="G167" s="462">
        <v>0</v>
      </c>
      <c r="H167" s="462">
        <v>0</v>
      </c>
      <c r="I167" s="462">
        <v>0</v>
      </c>
      <c r="J167" s="462">
        <v>0.12173365334067152</v>
      </c>
      <c r="K167" s="462">
        <v>0.12173365334067152</v>
      </c>
      <c r="L167" s="462">
        <v>0.12173365334067152</v>
      </c>
      <c r="M167" s="462">
        <v>0.12173365334067152</v>
      </c>
      <c r="N167" s="462">
        <v>0.12173365334067152</v>
      </c>
    </row>
    <row r="168" spans="1:14" x14ac:dyDescent="0.25">
      <c r="A168" t="s">
        <v>16</v>
      </c>
      <c r="B168" t="s">
        <v>1535</v>
      </c>
      <c r="C168" t="s">
        <v>162</v>
      </c>
      <c r="D168">
        <v>2060</v>
      </c>
      <c r="E168" t="s">
        <v>1532</v>
      </c>
      <c r="F168" t="s">
        <v>1530</v>
      </c>
      <c r="G168" s="462">
        <v>0</v>
      </c>
      <c r="H168" s="462">
        <v>0</v>
      </c>
      <c r="I168" s="462">
        <v>0</v>
      </c>
      <c r="J168" s="462">
        <v>0</v>
      </c>
      <c r="K168" s="462">
        <v>0</v>
      </c>
      <c r="L168" s="462">
        <v>0</v>
      </c>
      <c r="M168" s="462">
        <v>0</v>
      </c>
      <c r="N168" s="462">
        <v>0</v>
      </c>
    </row>
    <row r="169" spans="1:14" x14ac:dyDescent="0.25">
      <c r="A169" t="s">
        <v>16</v>
      </c>
      <c r="B169" t="s">
        <v>1535</v>
      </c>
      <c r="C169" t="s">
        <v>162</v>
      </c>
      <c r="D169">
        <v>2060</v>
      </c>
      <c r="E169" t="s">
        <v>1532</v>
      </c>
      <c r="F169" t="s">
        <v>1531</v>
      </c>
      <c r="G169" s="462">
        <v>0</v>
      </c>
      <c r="H169" s="462">
        <v>0</v>
      </c>
      <c r="I169" s="462">
        <v>0</v>
      </c>
      <c r="J169" s="462">
        <v>0</v>
      </c>
      <c r="K169" s="462">
        <v>0</v>
      </c>
      <c r="L169" s="462">
        <v>0</v>
      </c>
      <c r="M169" s="462">
        <v>0</v>
      </c>
      <c r="N169" s="462">
        <v>0</v>
      </c>
    </row>
    <row r="170" spans="1:14" x14ac:dyDescent="0.25">
      <c r="A170" t="s">
        <v>20</v>
      </c>
      <c r="B170" t="s">
        <v>1528</v>
      </c>
      <c r="C170" t="s">
        <v>158</v>
      </c>
      <c r="D170">
        <v>2019</v>
      </c>
      <c r="E170" t="s">
        <v>1529</v>
      </c>
      <c r="F170" t="s">
        <v>1530</v>
      </c>
      <c r="G170" s="462">
        <v>1</v>
      </c>
      <c r="H170" s="462">
        <v>1</v>
      </c>
      <c r="I170" s="462">
        <v>1</v>
      </c>
      <c r="J170" s="462">
        <v>1</v>
      </c>
      <c r="K170" s="462">
        <v>1</v>
      </c>
      <c r="L170" s="462">
        <v>1</v>
      </c>
      <c r="M170" s="462">
        <v>1</v>
      </c>
      <c r="N170" s="462">
        <v>1</v>
      </c>
    </row>
    <row r="171" spans="1:14" x14ac:dyDescent="0.25">
      <c r="A171" t="s">
        <v>20</v>
      </c>
      <c r="B171" t="s">
        <v>1528</v>
      </c>
      <c r="C171" t="s">
        <v>158</v>
      </c>
      <c r="D171">
        <v>2019</v>
      </c>
      <c r="E171" t="s">
        <v>1529</v>
      </c>
      <c r="F171" t="s">
        <v>1531</v>
      </c>
      <c r="G171" s="462">
        <v>1</v>
      </c>
      <c r="H171" s="462">
        <v>1</v>
      </c>
      <c r="I171" s="462">
        <v>1</v>
      </c>
      <c r="J171" s="462">
        <v>1</v>
      </c>
      <c r="K171" s="462">
        <v>1</v>
      </c>
      <c r="L171" s="462">
        <v>1</v>
      </c>
      <c r="M171" s="462">
        <v>1</v>
      </c>
      <c r="N171" s="462">
        <v>1</v>
      </c>
    </row>
    <row r="172" spans="1:14" x14ac:dyDescent="0.25">
      <c r="A172" t="s">
        <v>20</v>
      </c>
      <c r="B172" t="s">
        <v>1528</v>
      </c>
      <c r="C172" t="s">
        <v>158</v>
      </c>
      <c r="D172">
        <v>2019</v>
      </c>
      <c r="E172" t="s">
        <v>1532</v>
      </c>
      <c r="F172" t="s">
        <v>1530</v>
      </c>
      <c r="G172" s="462">
        <v>1</v>
      </c>
      <c r="H172" s="462">
        <v>1</v>
      </c>
      <c r="I172" s="462">
        <v>1</v>
      </c>
      <c r="J172" s="462">
        <v>1</v>
      </c>
      <c r="K172" s="462">
        <v>1</v>
      </c>
      <c r="L172" s="462">
        <v>1</v>
      </c>
      <c r="M172" s="462">
        <v>1</v>
      </c>
      <c r="N172" s="462">
        <v>1</v>
      </c>
    </row>
    <row r="173" spans="1:14" x14ac:dyDescent="0.25">
      <c r="A173" t="s">
        <v>20</v>
      </c>
      <c r="B173" t="s">
        <v>1528</v>
      </c>
      <c r="C173" t="s">
        <v>158</v>
      </c>
      <c r="D173">
        <v>2019</v>
      </c>
      <c r="E173" t="s">
        <v>1532</v>
      </c>
      <c r="F173" t="s">
        <v>1531</v>
      </c>
      <c r="G173" s="462">
        <v>1</v>
      </c>
      <c r="H173" s="462">
        <v>1</v>
      </c>
      <c r="I173" s="462">
        <v>1</v>
      </c>
      <c r="J173" s="462">
        <v>1</v>
      </c>
      <c r="K173" s="462">
        <v>1</v>
      </c>
      <c r="L173" s="462">
        <v>1</v>
      </c>
      <c r="M173" s="462">
        <v>1</v>
      </c>
      <c r="N173" s="462">
        <v>1</v>
      </c>
    </row>
    <row r="174" spans="1:14" x14ac:dyDescent="0.25">
      <c r="A174" t="s">
        <v>20</v>
      </c>
      <c r="B174" t="s">
        <v>1528</v>
      </c>
      <c r="C174" t="s">
        <v>133</v>
      </c>
      <c r="D174">
        <v>2019</v>
      </c>
      <c r="E174" t="s">
        <v>1529</v>
      </c>
      <c r="F174" t="s">
        <v>1530</v>
      </c>
      <c r="G174" s="462">
        <v>0</v>
      </c>
      <c r="H174" s="462">
        <v>0</v>
      </c>
      <c r="I174" s="462">
        <v>0</v>
      </c>
      <c r="J174" s="462">
        <v>0</v>
      </c>
      <c r="K174" s="462">
        <v>0</v>
      </c>
      <c r="L174" s="462">
        <v>0</v>
      </c>
      <c r="M174" s="462">
        <v>0</v>
      </c>
      <c r="N174" s="462">
        <v>0</v>
      </c>
    </row>
    <row r="175" spans="1:14" x14ac:dyDescent="0.25">
      <c r="A175" t="s">
        <v>20</v>
      </c>
      <c r="B175" t="s">
        <v>1528</v>
      </c>
      <c r="C175" t="s">
        <v>133</v>
      </c>
      <c r="D175">
        <v>2019</v>
      </c>
      <c r="E175" t="s">
        <v>1529</v>
      </c>
      <c r="F175" t="s">
        <v>1531</v>
      </c>
      <c r="G175" s="462">
        <v>0</v>
      </c>
      <c r="H175" s="462">
        <v>0</v>
      </c>
      <c r="I175" s="462">
        <v>0</v>
      </c>
      <c r="J175" s="462">
        <v>0</v>
      </c>
      <c r="K175" s="462">
        <v>0</v>
      </c>
      <c r="L175" s="462">
        <v>0</v>
      </c>
      <c r="M175" s="462">
        <v>0</v>
      </c>
      <c r="N175" s="462">
        <v>0</v>
      </c>
    </row>
    <row r="176" spans="1:14" x14ac:dyDescent="0.25">
      <c r="A176" t="s">
        <v>20</v>
      </c>
      <c r="B176" t="s">
        <v>1528</v>
      </c>
      <c r="C176" t="s">
        <v>133</v>
      </c>
      <c r="D176">
        <v>2019</v>
      </c>
      <c r="E176" t="s">
        <v>1532</v>
      </c>
      <c r="F176" t="s">
        <v>1530</v>
      </c>
      <c r="G176" s="462">
        <v>0</v>
      </c>
      <c r="H176" s="462">
        <v>0</v>
      </c>
      <c r="I176" s="462">
        <v>0</v>
      </c>
      <c r="J176" s="462">
        <v>0</v>
      </c>
      <c r="K176" s="462">
        <v>0</v>
      </c>
      <c r="L176" s="462">
        <v>0</v>
      </c>
      <c r="M176" s="462">
        <v>0</v>
      </c>
      <c r="N176" s="462">
        <v>0</v>
      </c>
    </row>
    <row r="177" spans="1:14" x14ac:dyDescent="0.25">
      <c r="A177" t="s">
        <v>20</v>
      </c>
      <c r="B177" t="s">
        <v>1528</v>
      </c>
      <c r="C177" t="s">
        <v>133</v>
      </c>
      <c r="D177">
        <v>2019</v>
      </c>
      <c r="E177" t="s">
        <v>1532</v>
      </c>
      <c r="F177" t="s">
        <v>1531</v>
      </c>
      <c r="G177" s="462">
        <v>0</v>
      </c>
      <c r="H177" s="462">
        <v>0</v>
      </c>
      <c r="I177" s="462">
        <v>0</v>
      </c>
      <c r="J177" s="462">
        <v>0</v>
      </c>
      <c r="K177" s="462">
        <v>0</v>
      </c>
      <c r="L177" s="462">
        <v>0</v>
      </c>
      <c r="M177" s="462">
        <v>0</v>
      </c>
      <c r="N177" s="462">
        <v>0</v>
      </c>
    </row>
    <row r="178" spans="1:14" x14ac:dyDescent="0.25">
      <c r="A178" t="s">
        <v>20</v>
      </c>
      <c r="B178" t="s">
        <v>1533</v>
      </c>
      <c r="C178" t="s">
        <v>1533</v>
      </c>
      <c r="D178">
        <v>2019</v>
      </c>
      <c r="E178" t="s">
        <v>1529</v>
      </c>
      <c r="F178" t="s">
        <v>1530</v>
      </c>
      <c r="G178" s="462">
        <v>0</v>
      </c>
      <c r="H178" s="462">
        <v>0</v>
      </c>
      <c r="I178" s="462">
        <v>0</v>
      </c>
      <c r="J178" s="462">
        <v>0</v>
      </c>
      <c r="K178" s="462">
        <v>0</v>
      </c>
      <c r="L178" s="462">
        <v>0</v>
      </c>
      <c r="M178" s="462">
        <v>0</v>
      </c>
      <c r="N178" s="462">
        <v>0</v>
      </c>
    </row>
    <row r="179" spans="1:14" x14ac:dyDescent="0.25">
      <c r="A179" t="s">
        <v>20</v>
      </c>
      <c r="B179" t="s">
        <v>1533</v>
      </c>
      <c r="C179" t="s">
        <v>1533</v>
      </c>
      <c r="D179">
        <v>2019</v>
      </c>
      <c r="E179" t="s">
        <v>1529</v>
      </c>
      <c r="F179" t="s">
        <v>1531</v>
      </c>
      <c r="G179" s="462">
        <v>0</v>
      </c>
      <c r="H179" s="462">
        <v>0</v>
      </c>
      <c r="I179" s="462">
        <v>0</v>
      </c>
      <c r="J179" s="462">
        <v>0</v>
      </c>
      <c r="K179" s="462">
        <v>0</v>
      </c>
      <c r="L179" s="462">
        <v>0</v>
      </c>
      <c r="M179" s="462">
        <v>0</v>
      </c>
      <c r="N179" s="462">
        <v>0</v>
      </c>
    </row>
    <row r="180" spans="1:14" x14ac:dyDescent="0.25">
      <c r="A180" t="s">
        <v>20</v>
      </c>
      <c r="B180" t="s">
        <v>1533</v>
      </c>
      <c r="C180" t="s">
        <v>1533</v>
      </c>
      <c r="D180">
        <v>2019</v>
      </c>
      <c r="E180" t="s">
        <v>1532</v>
      </c>
      <c r="F180" t="s">
        <v>1530</v>
      </c>
      <c r="G180" s="462">
        <v>0</v>
      </c>
      <c r="H180" s="462">
        <v>0</v>
      </c>
      <c r="I180" s="462">
        <v>0</v>
      </c>
      <c r="J180" s="462">
        <v>0</v>
      </c>
      <c r="K180" s="462">
        <v>0</v>
      </c>
      <c r="L180" s="462">
        <v>0</v>
      </c>
      <c r="M180" s="462">
        <v>0</v>
      </c>
      <c r="N180" s="462">
        <v>0</v>
      </c>
    </row>
    <row r="181" spans="1:14" x14ac:dyDescent="0.25">
      <c r="A181" t="s">
        <v>20</v>
      </c>
      <c r="B181" t="s">
        <v>1533</v>
      </c>
      <c r="C181" t="s">
        <v>1533</v>
      </c>
      <c r="D181">
        <v>2019</v>
      </c>
      <c r="E181" t="s">
        <v>1532</v>
      </c>
      <c r="F181" t="s">
        <v>1531</v>
      </c>
      <c r="G181" s="462">
        <v>0</v>
      </c>
      <c r="H181" s="462">
        <v>0</v>
      </c>
      <c r="I181" s="462">
        <v>0</v>
      </c>
      <c r="J181" s="462">
        <v>0</v>
      </c>
      <c r="K181" s="462">
        <v>0</v>
      </c>
      <c r="L181" s="462">
        <v>0</v>
      </c>
      <c r="M181" s="462">
        <v>0</v>
      </c>
      <c r="N181" s="462">
        <v>0</v>
      </c>
    </row>
    <row r="182" spans="1:14" x14ac:dyDescent="0.25">
      <c r="A182" t="s">
        <v>20</v>
      </c>
      <c r="B182" t="s">
        <v>160</v>
      </c>
      <c r="C182" t="s">
        <v>160</v>
      </c>
      <c r="D182">
        <v>2019</v>
      </c>
      <c r="E182" t="s">
        <v>1529</v>
      </c>
      <c r="F182" t="s">
        <v>1530</v>
      </c>
      <c r="G182" s="462">
        <v>0</v>
      </c>
      <c r="H182" s="462">
        <v>0</v>
      </c>
      <c r="I182" s="462">
        <v>0</v>
      </c>
      <c r="J182" s="462">
        <v>0</v>
      </c>
      <c r="K182" s="462">
        <v>0</v>
      </c>
      <c r="L182" s="462">
        <v>0</v>
      </c>
      <c r="M182" s="462">
        <v>0</v>
      </c>
      <c r="N182" s="462">
        <v>0</v>
      </c>
    </row>
    <row r="183" spans="1:14" x14ac:dyDescent="0.25">
      <c r="A183" t="s">
        <v>20</v>
      </c>
      <c r="B183" t="s">
        <v>160</v>
      </c>
      <c r="C183" t="s">
        <v>160</v>
      </c>
      <c r="D183">
        <v>2019</v>
      </c>
      <c r="E183" t="s">
        <v>1529</v>
      </c>
      <c r="F183" t="s">
        <v>1531</v>
      </c>
      <c r="G183" s="462">
        <v>0</v>
      </c>
      <c r="H183" s="462">
        <v>0</v>
      </c>
      <c r="I183" s="462">
        <v>0</v>
      </c>
      <c r="J183" s="462">
        <v>0</v>
      </c>
      <c r="K183" s="462">
        <v>0</v>
      </c>
      <c r="L183" s="462">
        <v>0</v>
      </c>
      <c r="M183" s="462">
        <v>0</v>
      </c>
      <c r="N183" s="462">
        <v>0</v>
      </c>
    </row>
    <row r="184" spans="1:14" x14ac:dyDescent="0.25">
      <c r="A184" t="s">
        <v>20</v>
      </c>
      <c r="B184" t="s">
        <v>160</v>
      </c>
      <c r="C184" t="s">
        <v>160</v>
      </c>
      <c r="D184">
        <v>2019</v>
      </c>
      <c r="E184" t="s">
        <v>1532</v>
      </c>
      <c r="F184" t="s">
        <v>1530</v>
      </c>
      <c r="G184" s="462">
        <v>0</v>
      </c>
      <c r="H184" s="462">
        <v>0</v>
      </c>
      <c r="I184" s="462">
        <v>0</v>
      </c>
      <c r="J184" s="462">
        <v>0</v>
      </c>
      <c r="K184" s="462">
        <v>0</v>
      </c>
      <c r="L184" s="462">
        <v>0</v>
      </c>
      <c r="M184" s="462">
        <v>0</v>
      </c>
      <c r="N184" s="462">
        <v>0</v>
      </c>
    </row>
    <row r="185" spans="1:14" x14ac:dyDescent="0.25">
      <c r="A185" t="s">
        <v>20</v>
      </c>
      <c r="B185" t="s">
        <v>160</v>
      </c>
      <c r="C185" t="s">
        <v>160</v>
      </c>
      <c r="D185">
        <v>2019</v>
      </c>
      <c r="E185" t="s">
        <v>1532</v>
      </c>
      <c r="F185" t="s">
        <v>1531</v>
      </c>
      <c r="G185" s="462">
        <v>0</v>
      </c>
      <c r="H185" s="462">
        <v>0</v>
      </c>
      <c r="I185" s="462">
        <v>0</v>
      </c>
      <c r="J185" s="462">
        <v>0</v>
      </c>
      <c r="K185" s="462">
        <v>0</v>
      </c>
      <c r="L185" s="462">
        <v>0</v>
      </c>
      <c r="M185" s="462">
        <v>0</v>
      </c>
      <c r="N185" s="462">
        <v>0</v>
      </c>
    </row>
    <row r="186" spans="1:14" x14ac:dyDescent="0.25">
      <c r="A186" t="s">
        <v>20</v>
      </c>
      <c r="B186" t="s">
        <v>1534</v>
      </c>
      <c r="C186" t="s">
        <v>1534</v>
      </c>
      <c r="D186">
        <v>2019</v>
      </c>
      <c r="E186" t="s">
        <v>1529</v>
      </c>
      <c r="F186" t="s">
        <v>1530</v>
      </c>
      <c r="G186" s="462">
        <v>0</v>
      </c>
      <c r="H186" s="462">
        <v>0</v>
      </c>
      <c r="I186" s="462">
        <v>0</v>
      </c>
      <c r="J186" s="462">
        <v>0</v>
      </c>
      <c r="K186" s="462">
        <v>0</v>
      </c>
      <c r="L186" s="462">
        <v>0</v>
      </c>
      <c r="M186" s="462">
        <v>0</v>
      </c>
      <c r="N186" s="462">
        <v>0</v>
      </c>
    </row>
    <row r="187" spans="1:14" x14ac:dyDescent="0.25">
      <c r="A187" t="s">
        <v>20</v>
      </c>
      <c r="B187" t="s">
        <v>1534</v>
      </c>
      <c r="C187" t="s">
        <v>1534</v>
      </c>
      <c r="D187">
        <v>2019</v>
      </c>
      <c r="E187" t="s">
        <v>1529</v>
      </c>
      <c r="F187" t="s">
        <v>1531</v>
      </c>
      <c r="G187" s="462">
        <v>0</v>
      </c>
      <c r="H187" s="462">
        <v>0</v>
      </c>
      <c r="I187" s="462">
        <v>0</v>
      </c>
      <c r="J187" s="462">
        <v>0</v>
      </c>
      <c r="K187" s="462">
        <v>0</v>
      </c>
      <c r="L187" s="462">
        <v>0</v>
      </c>
      <c r="M187" s="462">
        <v>0</v>
      </c>
      <c r="N187" s="462">
        <v>0</v>
      </c>
    </row>
    <row r="188" spans="1:14" x14ac:dyDescent="0.25">
      <c r="A188" t="s">
        <v>20</v>
      </c>
      <c r="B188" t="s">
        <v>1534</v>
      </c>
      <c r="C188" t="s">
        <v>1534</v>
      </c>
      <c r="D188">
        <v>2019</v>
      </c>
      <c r="E188" t="s">
        <v>1532</v>
      </c>
      <c r="F188" t="s">
        <v>1530</v>
      </c>
      <c r="G188" s="462">
        <v>0</v>
      </c>
      <c r="H188" s="462">
        <v>0</v>
      </c>
      <c r="I188" s="462">
        <v>0</v>
      </c>
      <c r="J188" s="462">
        <v>0</v>
      </c>
      <c r="K188" s="462">
        <v>0</v>
      </c>
      <c r="L188" s="462">
        <v>0</v>
      </c>
      <c r="M188" s="462">
        <v>0</v>
      </c>
      <c r="N188" s="462">
        <v>0</v>
      </c>
    </row>
    <row r="189" spans="1:14" x14ac:dyDescent="0.25">
      <c r="A189" t="s">
        <v>20</v>
      </c>
      <c r="B189" t="s">
        <v>1534</v>
      </c>
      <c r="C189" t="s">
        <v>1534</v>
      </c>
      <c r="D189">
        <v>2019</v>
      </c>
      <c r="E189" t="s">
        <v>1532</v>
      </c>
      <c r="F189" t="s">
        <v>1531</v>
      </c>
      <c r="G189" s="462">
        <v>0</v>
      </c>
      <c r="H189" s="462">
        <v>0</v>
      </c>
      <c r="I189" s="462">
        <v>0</v>
      </c>
      <c r="J189" s="462">
        <v>0</v>
      </c>
      <c r="K189" s="462">
        <v>0</v>
      </c>
      <c r="L189" s="462">
        <v>0</v>
      </c>
      <c r="M189" s="462">
        <v>0</v>
      </c>
      <c r="N189" s="462">
        <v>0</v>
      </c>
    </row>
    <row r="190" spans="1:14" x14ac:dyDescent="0.25">
      <c r="A190" t="s">
        <v>20</v>
      </c>
      <c r="B190" t="s">
        <v>1535</v>
      </c>
      <c r="C190" t="s">
        <v>1536</v>
      </c>
      <c r="D190">
        <v>2019</v>
      </c>
      <c r="E190" t="s">
        <v>1529</v>
      </c>
      <c r="F190" t="s">
        <v>1530</v>
      </c>
      <c r="G190" s="462">
        <v>0</v>
      </c>
      <c r="H190" s="462">
        <v>0</v>
      </c>
      <c r="I190" s="462">
        <v>0</v>
      </c>
      <c r="J190" s="462">
        <v>0</v>
      </c>
      <c r="K190" s="462">
        <v>0</v>
      </c>
      <c r="L190" s="462">
        <v>0</v>
      </c>
      <c r="M190" s="462">
        <v>0</v>
      </c>
      <c r="N190" s="462">
        <v>0</v>
      </c>
    </row>
    <row r="191" spans="1:14" x14ac:dyDescent="0.25">
      <c r="A191" t="s">
        <v>20</v>
      </c>
      <c r="B191" t="s">
        <v>1535</v>
      </c>
      <c r="C191" t="s">
        <v>1536</v>
      </c>
      <c r="D191">
        <v>2019</v>
      </c>
      <c r="E191" t="s">
        <v>1529</v>
      </c>
      <c r="F191" t="s">
        <v>1531</v>
      </c>
      <c r="G191" s="462">
        <v>0</v>
      </c>
      <c r="H191" s="462">
        <v>0</v>
      </c>
      <c r="I191" s="462">
        <v>0</v>
      </c>
      <c r="J191" s="462">
        <v>0</v>
      </c>
      <c r="K191" s="462">
        <v>0</v>
      </c>
      <c r="L191" s="462">
        <v>0</v>
      </c>
      <c r="M191" s="462">
        <v>0</v>
      </c>
      <c r="N191" s="462">
        <v>0</v>
      </c>
    </row>
    <row r="192" spans="1:14" x14ac:dyDescent="0.25">
      <c r="A192" t="s">
        <v>20</v>
      </c>
      <c r="B192" t="s">
        <v>1535</v>
      </c>
      <c r="C192" t="s">
        <v>1536</v>
      </c>
      <c r="D192">
        <v>2019</v>
      </c>
      <c r="E192" t="s">
        <v>1532</v>
      </c>
      <c r="F192" t="s">
        <v>1530</v>
      </c>
      <c r="G192" s="462">
        <v>0</v>
      </c>
      <c r="H192" s="462">
        <v>0</v>
      </c>
      <c r="I192" s="462">
        <v>0</v>
      </c>
      <c r="J192" s="462">
        <v>0</v>
      </c>
      <c r="K192" s="462">
        <v>0</v>
      </c>
      <c r="L192" s="462">
        <v>0</v>
      </c>
      <c r="M192" s="462">
        <v>0</v>
      </c>
      <c r="N192" s="462">
        <v>0</v>
      </c>
    </row>
    <row r="193" spans="1:14" x14ac:dyDescent="0.25">
      <c r="A193" t="s">
        <v>20</v>
      </c>
      <c r="B193" t="s">
        <v>1535</v>
      </c>
      <c r="C193" t="s">
        <v>1536</v>
      </c>
      <c r="D193">
        <v>2019</v>
      </c>
      <c r="E193" t="s">
        <v>1532</v>
      </c>
      <c r="F193" t="s">
        <v>1531</v>
      </c>
      <c r="G193" s="462">
        <v>0</v>
      </c>
      <c r="H193" s="462">
        <v>0</v>
      </c>
      <c r="I193" s="462">
        <v>0</v>
      </c>
      <c r="J193" s="462">
        <v>0</v>
      </c>
      <c r="K193" s="462">
        <v>0</v>
      </c>
      <c r="L193" s="462">
        <v>0</v>
      </c>
      <c r="M193" s="462">
        <v>0</v>
      </c>
      <c r="N193" s="462">
        <v>0</v>
      </c>
    </row>
    <row r="194" spans="1:14" x14ac:dyDescent="0.25">
      <c r="A194" t="s">
        <v>20</v>
      </c>
      <c r="B194" t="s">
        <v>1535</v>
      </c>
      <c r="C194" t="s">
        <v>162</v>
      </c>
      <c r="D194">
        <v>2019</v>
      </c>
      <c r="E194" t="s">
        <v>1529</v>
      </c>
      <c r="F194" t="s">
        <v>1530</v>
      </c>
      <c r="G194" s="462">
        <v>0</v>
      </c>
      <c r="H194" s="462">
        <v>0</v>
      </c>
      <c r="I194" s="462">
        <v>0</v>
      </c>
      <c r="J194" s="462">
        <v>0</v>
      </c>
      <c r="K194" s="462">
        <v>0</v>
      </c>
      <c r="L194" s="462">
        <v>0</v>
      </c>
      <c r="M194" s="462">
        <v>0</v>
      </c>
      <c r="N194" s="462">
        <v>0</v>
      </c>
    </row>
    <row r="195" spans="1:14" x14ac:dyDescent="0.25">
      <c r="A195" t="s">
        <v>20</v>
      </c>
      <c r="B195" t="s">
        <v>1535</v>
      </c>
      <c r="C195" t="s">
        <v>162</v>
      </c>
      <c r="D195">
        <v>2019</v>
      </c>
      <c r="E195" t="s">
        <v>1529</v>
      </c>
      <c r="F195" t="s">
        <v>1531</v>
      </c>
      <c r="G195" s="462">
        <v>0</v>
      </c>
      <c r="H195" s="462">
        <v>0</v>
      </c>
      <c r="I195" s="462">
        <v>0</v>
      </c>
      <c r="J195" s="462">
        <v>0</v>
      </c>
      <c r="K195" s="462">
        <v>0</v>
      </c>
      <c r="L195" s="462">
        <v>0</v>
      </c>
      <c r="M195" s="462">
        <v>0</v>
      </c>
      <c r="N195" s="462">
        <v>0</v>
      </c>
    </row>
    <row r="196" spans="1:14" x14ac:dyDescent="0.25">
      <c r="A196" t="s">
        <v>20</v>
      </c>
      <c r="B196" t="s">
        <v>1535</v>
      </c>
      <c r="C196" t="s">
        <v>162</v>
      </c>
      <c r="D196">
        <v>2019</v>
      </c>
      <c r="E196" t="s">
        <v>1532</v>
      </c>
      <c r="F196" t="s">
        <v>1530</v>
      </c>
      <c r="G196" s="462">
        <v>0</v>
      </c>
      <c r="H196" s="462">
        <v>0</v>
      </c>
      <c r="I196" s="462">
        <v>0</v>
      </c>
      <c r="J196" s="462">
        <v>0</v>
      </c>
      <c r="K196" s="462">
        <v>0</v>
      </c>
      <c r="L196" s="462">
        <v>0</v>
      </c>
      <c r="M196" s="462">
        <v>0</v>
      </c>
      <c r="N196" s="462">
        <v>0</v>
      </c>
    </row>
    <row r="197" spans="1:14" x14ac:dyDescent="0.25">
      <c r="A197" t="s">
        <v>20</v>
      </c>
      <c r="B197" t="s">
        <v>1535</v>
      </c>
      <c r="C197" t="s">
        <v>162</v>
      </c>
      <c r="D197">
        <v>2019</v>
      </c>
      <c r="E197" t="s">
        <v>1532</v>
      </c>
      <c r="F197" t="s">
        <v>1531</v>
      </c>
      <c r="G197" s="462">
        <v>0</v>
      </c>
      <c r="H197" s="462">
        <v>0</v>
      </c>
      <c r="I197" s="462">
        <v>0</v>
      </c>
      <c r="J197" s="462">
        <v>0</v>
      </c>
      <c r="K197" s="462">
        <v>0</v>
      </c>
      <c r="L197" s="462">
        <v>0</v>
      </c>
      <c r="M197" s="462">
        <v>0</v>
      </c>
      <c r="N197" s="462">
        <v>0</v>
      </c>
    </row>
    <row r="198" spans="1:14" x14ac:dyDescent="0.25">
      <c r="A198" t="s">
        <v>20</v>
      </c>
      <c r="B198" t="s">
        <v>1528</v>
      </c>
      <c r="C198" t="s">
        <v>158</v>
      </c>
      <c r="D198">
        <v>2026</v>
      </c>
      <c r="E198" t="s">
        <v>1529</v>
      </c>
      <c r="F198" t="s">
        <v>1530</v>
      </c>
      <c r="G198" s="462">
        <v>0.98937830530516435</v>
      </c>
      <c r="H198" s="462">
        <v>0.98937830530516435</v>
      </c>
      <c r="I198" s="462">
        <v>0.98937830530516435</v>
      </c>
      <c r="J198" s="462">
        <v>0.98937830530516446</v>
      </c>
      <c r="K198" s="462">
        <v>0.98937830530516446</v>
      </c>
      <c r="L198" s="462">
        <v>0.98937830530516424</v>
      </c>
      <c r="M198" s="462">
        <v>0.98937830530516424</v>
      </c>
      <c r="N198" s="462">
        <v>0.98937830530516424</v>
      </c>
    </row>
    <row r="199" spans="1:14" x14ac:dyDescent="0.25">
      <c r="A199" t="s">
        <v>20</v>
      </c>
      <c r="B199" t="s">
        <v>1528</v>
      </c>
      <c r="C199" t="s">
        <v>158</v>
      </c>
      <c r="D199">
        <v>2026</v>
      </c>
      <c r="E199" t="s">
        <v>1529</v>
      </c>
      <c r="F199" t="s">
        <v>1531</v>
      </c>
      <c r="G199" s="462">
        <v>0.98937830530516424</v>
      </c>
      <c r="H199" s="462">
        <v>0.98937830530516424</v>
      </c>
      <c r="I199" s="462">
        <v>0.98937830530516424</v>
      </c>
      <c r="J199" s="462">
        <v>0.98937830530516457</v>
      </c>
      <c r="K199" s="462">
        <v>0.98937830530516457</v>
      </c>
      <c r="L199" s="462">
        <v>0.98937830530516446</v>
      </c>
      <c r="M199" s="462">
        <v>0.98937830530516446</v>
      </c>
      <c r="N199" s="462">
        <v>0.98937830530516446</v>
      </c>
    </row>
    <row r="200" spans="1:14" x14ac:dyDescent="0.25">
      <c r="A200" t="s">
        <v>20</v>
      </c>
      <c r="B200" t="s">
        <v>1528</v>
      </c>
      <c r="C200" t="s">
        <v>158</v>
      </c>
      <c r="D200">
        <v>2026</v>
      </c>
      <c r="E200" t="s">
        <v>1532</v>
      </c>
      <c r="F200" t="s">
        <v>1530</v>
      </c>
      <c r="G200" s="462">
        <v>0.35977392920187784</v>
      </c>
      <c r="H200" s="462">
        <v>0.35977392920187784</v>
      </c>
      <c r="I200" s="462">
        <v>0.35977392920187784</v>
      </c>
      <c r="J200" s="462">
        <v>0.3597739292018779</v>
      </c>
      <c r="K200" s="462">
        <v>0.3597739292018779</v>
      </c>
      <c r="L200" s="462">
        <v>0.35977392920187778</v>
      </c>
      <c r="M200" s="462">
        <v>0.35977392920187778</v>
      </c>
      <c r="N200" s="462">
        <v>0.35977392920187778</v>
      </c>
    </row>
    <row r="201" spans="1:14" x14ac:dyDescent="0.25">
      <c r="A201" t="s">
        <v>20</v>
      </c>
      <c r="B201" t="s">
        <v>1528</v>
      </c>
      <c r="C201" t="s">
        <v>158</v>
      </c>
      <c r="D201">
        <v>2026</v>
      </c>
      <c r="E201" t="s">
        <v>1532</v>
      </c>
      <c r="F201" t="s">
        <v>1531</v>
      </c>
      <c r="G201" s="462">
        <v>0.35977392920187778</v>
      </c>
      <c r="H201" s="462">
        <v>0.35977392920187778</v>
      </c>
      <c r="I201" s="462">
        <v>0.35977392920187778</v>
      </c>
      <c r="J201" s="462">
        <v>0.35977392920187795</v>
      </c>
      <c r="K201" s="462">
        <v>0.35977392920187795</v>
      </c>
      <c r="L201" s="462">
        <v>0.3597739292018779</v>
      </c>
      <c r="M201" s="462">
        <v>0.3597739292018779</v>
      </c>
      <c r="N201" s="462">
        <v>0.3597739292018779</v>
      </c>
    </row>
    <row r="202" spans="1:14" x14ac:dyDescent="0.25">
      <c r="A202" t="s">
        <v>20</v>
      </c>
      <c r="B202" t="s">
        <v>1528</v>
      </c>
      <c r="C202" t="s">
        <v>133</v>
      </c>
      <c r="D202">
        <v>2026</v>
      </c>
      <c r="E202" t="s">
        <v>1529</v>
      </c>
      <c r="F202" t="s">
        <v>1530</v>
      </c>
      <c r="G202" s="462">
        <v>1.0621694694835601E-2</v>
      </c>
      <c r="H202" s="462">
        <v>1.0621694694835601E-2</v>
      </c>
      <c r="I202" s="462">
        <v>1.0621694694835601E-2</v>
      </c>
      <c r="J202" s="462">
        <v>1.06216946948356E-2</v>
      </c>
      <c r="K202" s="462">
        <v>1.06216946948356E-2</v>
      </c>
      <c r="L202" s="462">
        <v>1.06216946948356E-2</v>
      </c>
      <c r="M202" s="462">
        <v>1.06216946948356E-2</v>
      </c>
      <c r="N202" s="462">
        <v>1.06216946948356E-2</v>
      </c>
    </row>
    <row r="203" spans="1:14" x14ac:dyDescent="0.25">
      <c r="A203" t="s">
        <v>20</v>
      </c>
      <c r="B203" t="s">
        <v>1528</v>
      </c>
      <c r="C203" t="s">
        <v>133</v>
      </c>
      <c r="D203">
        <v>2026</v>
      </c>
      <c r="E203" t="s">
        <v>1529</v>
      </c>
      <c r="F203" t="s">
        <v>1531</v>
      </c>
      <c r="G203" s="462">
        <v>1.06216946948356E-2</v>
      </c>
      <c r="H203" s="462">
        <v>1.06216946948356E-2</v>
      </c>
      <c r="I203" s="462">
        <v>1.06216946948356E-2</v>
      </c>
      <c r="J203" s="462">
        <v>1.0621694694835598E-2</v>
      </c>
      <c r="K203" s="462">
        <v>1.0621694694835598E-2</v>
      </c>
      <c r="L203" s="462">
        <v>1.06216946948356E-2</v>
      </c>
      <c r="M203" s="462">
        <v>1.06216946948356E-2</v>
      </c>
      <c r="N203" s="462">
        <v>1.06216946948356E-2</v>
      </c>
    </row>
    <row r="204" spans="1:14" x14ac:dyDescent="0.25">
      <c r="A204" t="s">
        <v>20</v>
      </c>
      <c r="B204" t="s">
        <v>1528</v>
      </c>
      <c r="C204" t="s">
        <v>133</v>
      </c>
      <c r="D204">
        <v>2026</v>
      </c>
      <c r="E204" t="s">
        <v>1532</v>
      </c>
      <c r="F204" t="s">
        <v>1530</v>
      </c>
      <c r="G204" s="462">
        <v>3.8624344344856724E-3</v>
      </c>
      <c r="H204" s="462">
        <v>3.8624344344856724E-3</v>
      </c>
      <c r="I204" s="462">
        <v>3.8624344344856724E-3</v>
      </c>
      <c r="J204" s="462">
        <v>3.8624344344856715E-3</v>
      </c>
      <c r="K204" s="462">
        <v>3.8624344344856715E-3</v>
      </c>
      <c r="L204" s="462">
        <v>3.8624344344856715E-3</v>
      </c>
      <c r="M204" s="462">
        <v>3.8624344344856715E-3</v>
      </c>
      <c r="N204" s="462">
        <v>3.8624344344856715E-3</v>
      </c>
    </row>
    <row r="205" spans="1:14" x14ac:dyDescent="0.25">
      <c r="A205" t="s">
        <v>20</v>
      </c>
      <c r="B205" t="s">
        <v>1528</v>
      </c>
      <c r="C205" t="s">
        <v>133</v>
      </c>
      <c r="D205">
        <v>2026</v>
      </c>
      <c r="E205" t="s">
        <v>1532</v>
      </c>
      <c r="F205" t="s">
        <v>1531</v>
      </c>
      <c r="G205" s="462">
        <v>3.8624344344856715E-3</v>
      </c>
      <c r="H205" s="462">
        <v>3.8624344344856715E-3</v>
      </c>
      <c r="I205" s="462">
        <v>3.8624344344856715E-3</v>
      </c>
      <c r="J205" s="462">
        <v>3.8624344344856711E-3</v>
      </c>
      <c r="K205" s="462">
        <v>3.8624344344856711E-3</v>
      </c>
      <c r="L205" s="462">
        <v>3.8624344344856715E-3</v>
      </c>
      <c r="M205" s="462">
        <v>3.8624344344856715E-3</v>
      </c>
      <c r="N205" s="462">
        <v>3.8624344344856715E-3</v>
      </c>
    </row>
    <row r="206" spans="1:14" x14ac:dyDescent="0.25">
      <c r="A206" t="s">
        <v>20</v>
      </c>
      <c r="B206" t="s">
        <v>1533</v>
      </c>
      <c r="C206" t="s">
        <v>1533</v>
      </c>
      <c r="D206">
        <v>2026</v>
      </c>
      <c r="E206" t="s">
        <v>1529</v>
      </c>
      <c r="F206" t="s">
        <v>1530</v>
      </c>
      <c r="G206" s="462">
        <v>0</v>
      </c>
      <c r="H206" s="462">
        <v>0</v>
      </c>
      <c r="I206" s="462">
        <v>0</v>
      </c>
      <c r="J206" s="462">
        <v>0</v>
      </c>
      <c r="K206" s="462">
        <v>0</v>
      </c>
      <c r="L206" s="462">
        <v>0</v>
      </c>
      <c r="M206" s="462">
        <v>0</v>
      </c>
      <c r="N206" s="462">
        <v>0</v>
      </c>
    </row>
    <row r="207" spans="1:14" x14ac:dyDescent="0.25">
      <c r="A207" t="s">
        <v>20</v>
      </c>
      <c r="B207" t="s">
        <v>1533</v>
      </c>
      <c r="C207" t="s">
        <v>1533</v>
      </c>
      <c r="D207">
        <v>2026</v>
      </c>
      <c r="E207" t="s">
        <v>1529</v>
      </c>
      <c r="F207" t="s">
        <v>1531</v>
      </c>
      <c r="G207" s="462">
        <v>0</v>
      </c>
      <c r="H207" s="462">
        <v>0</v>
      </c>
      <c r="I207" s="462">
        <v>0</v>
      </c>
      <c r="J207" s="462">
        <v>0</v>
      </c>
      <c r="K207" s="462">
        <v>0</v>
      </c>
      <c r="L207" s="462">
        <v>0</v>
      </c>
      <c r="M207" s="462">
        <v>0</v>
      </c>
      <c r="N207" s="462">
        <v>0</v>
      </c>
    </row>
    <row r="208" spans="1:14" x14ac:dyDescent="0.25">
      <c r="A208" t="s">
        <v>20</v>
      </c>
      <c r="B208" t="s">
        <v>1533</v>
      </c>
      <c r="C208" t="s">
        <v>1533</v>
      </c>
      <c r="D208">
        <v>2026</v>
      </c>
      <c r="E208" t="s">
        <v>1532</v>
      </c>
      <c r="F208" t="s">
        <v>1530</v>
      </c>
      <c r="G208" s="462">
        <v>0.63636363636363646</v>
      </c>
      <c r="H208" s="462">
        <v>0.63636363636363646</v>
      </c>
      <c r="I208" s="462">
        <v>0.63636363636363646</v>
      </c>
      <c r="J208" s="462">
        <v>0.63636363636363646</v>
      </c>
      <c r="K208" s="462">
        <v>0.63636363636363646</v>
      </c>
      <c r="L208" s="462">
        <v>0.63636363636363646</v>
      </c>
      <c r="M208" s="462">
        <v>0.63636363636363646</v>
      </c>
      <c r="N208" s="462">
        <v>0.63636363636363646</v>
      </c>
    </row>
    <row r="209" spans="1:14" x14ac:dyDescent="0.25">
      <c r="A209" t="s">
        <v>20</v>
      </c>
      <c r="B209" t="s">
        <v>1533</v>
      </c>
      <c r="C209" t="s">
        <v>1533</v>
      </c>
      <c r="D209">
        <v>2026</v>
      </c>
      <c r="E209" t="s">
        <v>1532</v>
      </c>
      <c r="F209" t="s">
        <v>1531</v>
      </c>
      <c r="G209" s="462">
        <v>0.63636363636363646</v>
      </c>
      <c r="H209" s="462">
        <v>0.63636363636363646</v>
      </c>
      <c r="I209" s="462">
        <v>0.63636363636363646</v>
      </c>
      <c r="J209" s="462">
        <v>0.63636363636363646</v>
      </c>
      <c r="K209" s="462">
        <v>0.63636363636363646</v>
      </c>
      <c r="L209" s="462">
        <v>0.63636363636363646</v>
      </c>
      <c r="M209" s="462">
        <v>0.63636363636363646</v>
      </c>
      <c r="N209" s="462">
        <v>0.63636363636363646</v>
      </c>
    </row>
    <row r="210" spans="1:14" x14ac:dyDescent="0.25">
      <c r="A210" t="s">
        <v>20</v>
      </c>
      <c r="B210" t="s">
        <v>160</v>
      </c>
      <c r="C210" t="s">
        <v>160</v>
      </c>
      <c r="D210">
        <v>2026</v>
      </c>
      <c r="E210" t="s">
        <v>1529</v>
      </c>
      <c r="F210" t="s">
        <v>1530</v>
      </c>
      <c r="G210" s="462">
        <v>0</v>
      </c>
      <c r="H210" s="462">
        <v>0</v>
      </c>
      <c r="I210" s="462">
        <v>0</v>
      </c>
      <c r="J210" s="462">
        <v>0</v>
      </c>
      <c r="K210" s="462">
        <v>0</v>
      </c>
      <c r="L210" s="462">
        <v>0</v>
      </c>
      <c r="M210" s="462">
        <v>0</v>
      </c>
      <c r="N210" s="462">
        <v>0</v>
      </c>
    </row>
    <row r="211" spans="1:14" x14ac:dyDescent="0.25">
      <c r="A211" t="s">
        <v>20</v>
      </c>
      <c r="B211" t="s">
        <v>160</v>
      </c>
      <c r="C211" t="s">
        <v>160</v>
      </c>
      <c r="D211">
        <v>2026</v>
      </c>
      <c r="E211" t="s">
        <v>1529</v>
      </c>
      <c r="F211" t="s">
        <v>1531</v>
      </c>
      <c r="G211" s="462">
        <v>0</v>
      </c>
      <c r="H211" s="462">
        <v>0</v>
      </c>
      <c r="I211" s="462">
        <v>0</v>
      </c>
      <c r="J211" s="462">
        <v>0</v>
      </c>
      <c r="K211" s="462">
        <v>0</v>
      </c>
      <c r="L211" s="462">
        <v>0</v>
      </c>
      <c r="M211" s="462">
        <v>0</v>
      </c>
      <c r="N211" s="462">
        <v>0</v>
      </c>
    </row>
    <row r="212" spans="1:14" x14ac:dyDescent="0.25">
      <c r="A212" t="s">
        <v>20</v>
      </c>
      <c r="B212" t="s">
        <v>160</v>
      </c>
      <c r="C212" t="s">
        <v>160</v>
      </c>
      <c r="D212">
        <v>2026</v>
      </c>
      <c r="E212" t="s">
        <v>1532</v>
      </c>
      <c r="F212" t="s">
        <v>1530</v>
      </c>
      <c r="G212" s="462">
        <v>0</v>
      </c>
      <c r="H212" s="462">
        <v>0</v>
      </c>
      <c r="I212" s="462">
        <v>0</v>
      </c>
      <c r="J212" s="462">
        <v>0</v>
      </c>
      <c r="K212" s="462">
        <v>0</v>
      </c>
      <c r="L212" s="462">
        <v>0</v>
      </c>
      <c r="M212" s="462">
        <v>0</v>
      </c>
      <c r="N212" s="462">
        <v>0</v>
      </c>
    </row>
    <row r="213" spans="1:14" x14ac:dyDescent="0.25">
      <c r="A213" t="s">
        <v>20</v>
      </c>
      <c r="B213" t="s">
        <v>160</v>
      </c>
      <c r="C213" t="s">
        <v>160</v>
      </c>
      <c r="D213">
        <v>2026</v>
      </c>
      <c r="E213" t="s">
        <v>1532</v>
      </c>
      <c r="F213" t="s">
        <v>1531</v>
      </c>
      <c r="G213" s="462">
        <v>0</v>
      </c>
      <c r="H213" s="462">
        <v>0</v>
      </c>
      <c r="I213" s="462">
        <v>0</v>
      </c>
      <c r="J213" s="462">
        <v>0</v>
      </c>
      <c r="K213" s="462">
        <v>0</v>
      </c>
      <c r="L213" s="462">
        <v>0</v>
      </c>
      <c r="M213" s="462">
        <v>0</v>
      </c>
      <c r="N213" s="462">
        <v>0</v>
      </c>
    </row>
    <row r="214" spans="1:14" x14ac:dyDescent="0.25">
      <c r="A214" t="s">
        <v>20</v>
      </c>
      <c r="B214" t="s">
        <v>1534</v>
      </c>
      <c r="C214" t="s">
        <v>1534</v>
      </c>
      <c r="D214">
        <v>2026</v>
      </c>
      <c r="E214" t="s">
        <v>1529</v>
      </c>
      <c r="F214" t="s">
        <v>1530</v>
      </c>
      <c r="G214" s="462">
        <v>0</v>
      </c>
      <c r="H214" s="462">
        <v>0</v>
      </c>
      <c r="I214" s="462">
        <v>0</v>
      </c>
      <c r="J214" s="462">
        <v>0</v>
      </c>
      <c r="K214" s="462">
        <v>0</v>
      </c>
      <c r="L214" s="462">
        <v>0</v>
      </c>
      <c r="M214" s="462">
        <v>0</v>
      </c>
      <c r="N214" s="462">
        <v>0</v>
      </c>
    </row>
    <row r="215" spans="1:14" x14ac:dyDescent="0.25">
      <c r="A215" t="s">
        <v>20</v>
      </c>
      <c r="B215" t="s">
        <v>1534</v>
      </c>
      <c r="C215" t="s">
        <v>1534</v>
      </c>
      <c r="D215">
        <v>2026</v>
      </c>
      <c r="E215" t="s">
        <v>1529</v>
      </c>
      <c r="F215" t="s">
        <v>1531</v>
      </c>
      <c r="G215" s="462">
        <v>0</v>
      </c>
      <c r="H215" s="462">
        <v>0</v>
      </c>
      <c r="I215" s="462">
        <v>0</v>
      </c>
      <c r="J215" s="462">
        <v>0</v>
      </c>
      <c r="K215" s="462">
        <v>0</v>
      </c>
      <c r="L215" s="462">
        <v>0</v>
      </c>
      <c r="M215" s="462">
        <v>0</v>
      </c>
      <c r="N215" s="462">
        <v>0</v>
      </c>
    </row>
    <row r="216" spans="1:14" x14ac:dyDescent="0.25">
      <c r="A216" t="s">
        <v>20</v>
      </c>
      <c r="B216" t="s">
        <v>1534</v>
      </c>
      <c r="C216" t="s">
        <v>1534</v>
      </c>
      <c r="D216">
        <v>2026</v>
      </c>
      <c r="E216" t="s">
        <v>1532</v>
      </c>
      <c r="F216" t="s">
        <v>1530</v>
      </c>
      <c r="G216" s="462">
        <v>0</v>
      </c>
      <c r="H216" s="462">
        <v>0</v>
      </c>
      <c r="I216" s="462">
        <v>0</v>
      </c>
      <c r="J216" s="462">
        <v>0</v>
      </c>
      <c r="K216" s="462">
        <v>0</v>
      </c>
      <c r="L216" s="462">
        <v>0</v>
      </c>
      <c r="M216" s="462">
        <v>0</v>
      </c>
      <c r="N216" s="462">
        <v>0</v>
      </c>
    </row>
    <row r="217" spans="1:14" x14ac:dyDescent="0.25">
      <c r="A217" t="s">
        <v>20</v>
      </c>
      <c r="B217" t="s">
        <v>1534</v>
      </c>
      <c r="C217" t="s">
        <v>1534</v>
      </c>
      <c r="D217">
        <v>2026</v>
      </c>
      <c r="E217" t="s">
        <v>1532</v>
      </c>
      <c r="F217" t="s">
        <v>1531</v>
      </c>
      <c r="G217" s="462">
        <v>0</v>
      </c>
      <c r="H217" s="462">
        <v>0</v>
      </c>
      <c r="I217" s="462">
        <v>0</v>
      </c>
      <c r="J217" s="462">
        <v>0</v>
      </c>
      <c r="K217" s="462">
        <v>0</v>
      </c>
      <c r="L217" s="462">
        <v>0</v>
      </c>
      <c r="M217" s="462">
        <v>0</v>
      </c>
      <c r="N217" s="462">
        <v>0</v>
      </c>
    </row>
    <row r="218" spans="1:14" x14ac:dyDescent="0.25">
      <c r="A218" t="s">
        <v>20</v>
      </c>
      <c r="B218" t="s">
        <v>1535</v>
      </c>
      <c r="C218" t="s">
        <v>1536</v>
      </c>
      <c r="D218">
        <v>2026</v>
      </c>
      <c r="E218" t="s">
        <v>1529</v>
      </c>
      <c r="F218" t="s">
        <v>1530</v>
      </c>
      <c r="G218" s="462">
        <v>0</v>
      </c>
      <c r="H218" s="462">
        <v>0</v>
      </c>
      <c r="I218" s="462">
        <v>0</v>
      </c>
      <c r="J218" s="462">
        <v>0</v>
      </c>
      <c r="K218" s="462">
        <v>0</v>
      </c>
      <c r="L218" s="462">
        <v>0</v>
      </c>
      <c r="M218" s="462">
        <v>0</v>
      </c>
      <c r="N218" s="462">
        <v>0</v>
      </c>
    </row>
    <row r="219" spans="1:14" x14ac:dyDescent="0.25">
      <c r="A219" t="s">
        <v>20</v>
      </c>
      <c r="B219" t="s">
        <v>1535</v>
      </c>
      <c r="C219" t="s">
        <v>1536</v>
      </c>
      <c r="D219">
        <v>2026</v>
      </c>
      <c r="E219" t="s">
        <v>1529</v>
      </c>
      <c r="F219" t="s">
        <v>1531</v>
      </c>
      <c r="G219" s="462">
        <v>0</v>
      </c>
      <c r="H219" s="462">
        <v>0</v>
      </c>
      <c r="I219" s="462">
        <v>0</v>
      </c>
      <c r="J219" s="462">
        <v>0</v>
      </c>
      <c r="K219" s="462">
        <v>0</v>
      </c>
      <c r="L219" s="462">
        <v>0</v>
      </c>
      <c r="M219" s="462">
        <v>0</v>
      </c>
      <c r="N219" s="462">
        <v>0</v>
      </c>
    </row>
    <row r="220" spans="1:14" x14ac:dyDescent="0.25">
      <c r="A220" t="s">
        <v>20</v>
      </c>
      <c r="B220" t="s">
        <v>1535</v>
      </c>
      <c r="C220" t="s">
        <v>1536</v>
      </c>
      <c r="D220">
        <v>2026</v>
      </c>
      <c r="E220" t="s">
        <v>1532</v>
      </c>
      <c r="F220" t="s">
        <v>1530</v>
      </c>
      <c r="G220" s="462">
        <v>0</v>
      </c>
      <c r="H220" s="462">
        <v>0</v>
      </c>
      <c r="I220" s="462">
        <v>0</v>
      </c>
      <c r="J220" s="462">
        <v>0</v>
      </c>
      <c r="K220" s="462">
        <v>0</v>
      </c>
      <c r="L220" s="462">
        <v>0</v>
      </c>
      <c r="M220" s="462">
        <v>0</v>
      </c>
      <c r="N220" s="462">
        <v>0</v>
      </c>
    </row>
    <row r="221" spans="1:14" x14ac:dyDescent="0.25">
      <c r="A221" t="s">
        <v>20</v>
      </c>
      <c r="B221" t="s">
        <v>1535</v>
      </c>
      <c r="C221" t="s">
        <v>1536</v>
      </c>
      <c r="D221">
        <v>2026</v>
      </c>
      <c r="E221" t="s">
        <v>1532</v>
      </c>
      <c r="F221" t="s">
        <v>1531</v>
      </c>
      <c r="G221" s="462">
        <v>0</v>
      </c>
      <c r="H221" s="462">
        <v>0</v>
      </c>
      <c r="I221" s="462">
        <v>0</v>
      </c>
      <c r="J221" s="462">
        <v>0</v>
      </c>
      <c r="K221" s="462">
        <v>0</v>
      </c>
      <c r="L221" s="462">
        <v>0</v>
      </c>
      <c r="M221" s="462">
        <v>0</v>
      </c>
      <c r="N221" s="462">
        <v>0</v>
      </c>
    </row>
    <row r="222" spans="1:14" x14ac:dyDescent="0.25">
      <c r="A222" t="s">
        <v>20</v>
      </c>
      <c r="B222" t="s">
        <v>1535</v>
      </c>
      <c r="C222" t="s">
        <v>162</v>
      </c>
      <c r="D222">
        <v>2026</v>
      </c>
      <c r="E222" t="s">
        <v>1529</v>
      </c>
      <c r="F222" t="s">
        <v>1530</v>
      </c>
      <c r="G222" s="462">
        <v>0</v>
      </c>
      <c r="H222" s="462">
        <v>0</v>
      </c>
      <c r="I222" s="462">
        <v>0</v>
      </c>
      <c r="J222" s="462">
        <v>0</v>
      </c>
      <c r="K222" s="462">
        <v>0</v>
      </c>
      <c r="L222" s="462">
        <v>0</v>
      </c>
      <c r="M222" s="462">
        <v>0</v>
      </c>
      <c r="N222" s="462">
        <v>0</v>
      </c>
    </row>
    <row r="223" spans="1:14" x14ac:dyDescent="0.25">
      <c r="A223" t="s">
        <v>20</v>
      </c>
      <c r="B223" t="s">
        <v>1535</v>
      </c>
      <c r="C223" t="s">
        <v>162</v>
      </c>
      <c r="D223">
        <v>2026</v>
      </c>
      <c r="E223" t="s">
        <v>1529</v>
      </c>
      <c r="F223" t="s">
        <v>1531</v>
      </c>
      <c r="G223" s="462">
        <v>0</v>
      </c>
      <c r="H223" s="462">
        <v>0</v>
      </c>
      <c r="I223" s="462">
        <v>0</v>
      </c>
      <c r="J223" s="462">
        <v>0</v>
      </c>
      <c r="K223" s="462">
        <v>0</v>
      </c>
      <c r="L223" s="462">
        <v>0</v>
      </c>
      <c r="M223" s="462">
        <v>0</v>
      </c>
      <c r="N223" s="462">
        <v>0</v>
      </c>
    </row>
    <row r="224" spans="1:14" x14ac:dyDescent="0.25">
      <c r="A224" t="s">
        <v>20</v>
      </c>
      <c r="B224" t="s">
        <v>1535</v>
      </c>
      <c r="C224" t="s">
        <v>162</v>
      </c>
      <c r="D224">
        <v>2026</v>
      </c>
      <c r="E224" t="s">
        <v>1532</v>
      </c>
      <c r="F224" t="s">
        <v>1530</v>
      </c>
      <c r="G224" s="462">
        <v>0</v>
      </c>
      <c r="H224" s="462">
        <v>0</v>
      </c>
      <c r="I224" s="462">
        <v>0</v>
      </c>
      <c r="J224" s="462">
        <v>0</v>
      </c>
      <c r="K224" s="462">
        <v>0</v>
      </c>
      <c r="L224" s="462">
        <v>0</v>
      </c>
      <c r="M224" s="462">
        <v>0</v>
      </c>
      <c r="N224" s="462">
        <v>0</v>
      </c>
    </row>
    <row r="225" spans="1:14" x14ac:dyDescent="0.25">
      <c r="A225" t="s">
        <v>20</v>
      </c>
      <c r="B225" t="s">
        <v>1535</v>
      </c>
      <c r="C225" t="s">
        <v>162</v>
      </c>
      <c r="D225">
        <v>2026</v>
      </c>
      <c r="E225" t="s">
        <v>1532</v>
      </c>
      <c r="F225" t="s">
        <v>1531</v>
      </c>
      <c r="G225" s="462">
        <v>0</v>
      </c>
      <c r="H225" s="462">
        <v>0</v>
      </c>
      <c r="I225" s="462">
        <v>0</v>
      </c>
      <c r="J225" s="462">
        <v>0</v>
      </c>
      <c r="K225" s="462">
        <v>0</v>
      </c>
      <c r="L225" s="462">
        <v>0</v>
      </c>
      <c r="M225" s="462">
        <v>0</v>
      </c>
      <c r="N225" s="462">
        <v>0</v>
      </c>
    </row>
    <row r="226" spans="1:14" x14ac:dyDescent="0.25">
      <c r="A226" t="s">
        <v>20</v>
      </c>
      <c r="B226" t="s">
        <v>1528</v>
      </c>
      <c r="C226" t="s">
        <v>158</v>
      </c>
      <c r="D226">
        <v>2030</v>
      </c>
      <c r="E226" t="s">
        <v>1529</v>
      </c>
      <c r="F226" t="s">
        <v>1530</v>
      </c>
      <c r="G226" s="462">
        <v>0.96871078125087196</v>
      </c>
      <c r="H226" s="462">
        <v>0.96871078125087196</v>
      </c>
      <c r="I226" s="462">
        <v>0.96871078125087196</v>
      </c>
      <c r="J226" s="462">
        <v>0.9132619313569178</v>
      </c>
      <c r="K226" s="462">
        <v>0.9132619313569178</v>
      </c>
      <c r="L226" s="462">
        <v>0.91326193135691769</v>
      </c>
      <c r="M226" s="462">
        <v>0.91326193135691769</v>
      </c>
      <c r="N226" s="462">
        <v>0.91326193135691769</v>
      </c>
    </row>
    <row r="227" spans="1:14" x14ac:dyDescent="0.25">
      <c r="A227" t="s">
        <v>20</v>
      </c>
      <c r="B227" t="s">
        <v>1528</v>
      </c>
      <c r="C227" t="s">
        <v>158</v>
      </c>
      <c r="D227">
        <v>2030</v>
      </c>
      <c r="E227" t="s">
        <v>1529</v>
      </c>
      <c r="F227" t="s">
        <v>1531</v>
      </c>
      <c r="G227" s="462">
        <v>0.96664162427489375</v>
      </c>
      <c r="H227" s="462">
        <v>0.96664162427489375</v>
      </c>
      <c r="I227" s="462">
        <v>0.96664162427489375</v>
      </c>
      <c r="J227" s="462">
        <v>0.9132619313569178</v>
      </c>
      <c r="K227" s="462">
        <v>0.9132619313569178</v>
      </c>
      <c r="L227" s="462">
        <v>0.9132619313569178</v>
      </c>
      <c r="M227" s="462">
        <v>0.9132619313569178</v>
      </c>
      <c r="N227" s="462">
        <v>0.9132619313569178</v>
      </c>
    </row>
    <row r="228" spans="1:14" x14ac:dyDescent="0.25">
      <c r="A228" t="s">
        <v>20</v>
      </c>
      <c r="B228" t="s">
        <v>1528</v>
      </c>
      <c r="C228" t="s">
        <v>158</v>
      </c>
      <c r="D228">
        <v>2030</v>
      </c>
      <c r="E228" t="s">
        <v>1532</v>
      </c>
      <c r="F228" t="s">
        <v>1530</v>
      </c>
      <c r="G228" s="462">
        <v>0</v>
      </c>
      <c r="H228" s="462">
        <v>0</v>
      </c>
      <c r="I228" s="462">
        <v>0</v>
      </c>
      <c r="J228" s="462">
        <v>0</v>
      </c>
      <c r="K228" s="462">
        <v>0</v>
      </c>
      <c r="L228" s="462">
        <v>0</v>
      </c>
      <c r="M228" s="462">
        <v>0</v>
      </c>
      <c r="N228" s="462">
        <v>0</v>
      </c>
    </row>
    <row r="229" spans="1:14" x14ac:dyDescent="0.25">
      <c r="A229" t="s">
        <v>20</v>
      </c>
      <c r="B229" t="s">
        <v>1528</v>
      </c>
      <c r="C229" t="s">
        <v>158</v>
      </c>
      <c r="D229">
        <v>2030</v>
      </c>
      <c r="E229" t="s">
        <v>1532</v>
      </c>
      <c r="F229" t="s">
        <v>1531</v>
      </c>
      <c r="G229" s="462">
        <v>0</v>
      </c>
      <c r="H229" s="462">
        <v>0</v>
      </c>
      <c r="I229" s="462">
        <v>0</v>
      </c>
      <c r="J229" s="462">
        <v>0</v>
      </c>
      <c r="K229" s="462">
        <v>0</v>
      </c>
      <c r="L229" s="462">
        <v>0</v>
      </c>
      <c r="M229" s="462">
        <v>0</v>
      </c>
      <c r="N229" s="462">
        <v>0</v>
      </c>
    </row>
    <row r="230" spans="1:14" x14ac:dyDescent="0.25">
      <c r="A230" t="s">
        <v>20</v>
      </c>
      <c r="B230" t="s">
        <v>1528</v>
      </c>
      <c r="C230" t="s">
        <v>133</v>
      </c>
      <c r="D230">
        <v>2030</v>
      </c>
      <c r="E230" t="s">
        <v>1529</v>
      </c>
      <c r="F230" t="s">
        <v>1530</v>
      </c>
      <c r="G230" s="462">
        <v>2.8444753875619341E-2</v>
      </c>
      <c r="H230" s="462">
        <v>2.8444753875619341E-2</v>
      </c>
      <c r="I230" s="462">
        <v>2.8444753875619341E-2</v>
      </c>
      <c r="J230" s="462">
        <v>2.8444753875619334E-2</v>
      </c>
      <c r="K230" s="462">
        <v>2.8444753875619334E-2</v>
      </c>
      <c r="L230" s="462">
        <v>2.8444753875619337E-2</v>
      </c>
      <c r="M230" s="462">
        <v>2.8444753875619337E-2</v>
      </c>
      <c r="N230" s="462">
        <v>2.8444753875619337E-2</v>
      </c>
    </row>
    <row r="231" spans="1:14" x14ac:dyDescent="0.25">
      <c r="A231" t="s">
        <v>20</v>
      </c>
      <c r="B231" t="s">
        <v>1528</v>
      </c>
      <c r="C231" t="s">
        <v>133</v>
      </c>
      <c r="D231">
        <v>2030</v>
      </c>
      <c r="E231" t="s">
        <v>1529</v>
      </c>
      <c r="F231" t="s">
        <v>1531</v>
      </c>
      <c r="G231" s="462">
        <v>2.8444753875619337E-2</v>
      </c>
      <c r="H231" s="462">
        <v>2.8444753875619337E-2</v>
      </c>
      <c r="I231" s="462">
        <v>2.8444753875619337E-2</v>
      </c>
      <c r="J231" s="462">
        <v>2.8444753875619337E-2</v>
      </c>
      <c r="K231" s="462">
        <v>2.8444753875619337E-2</v>
      </c>
      <c r="L231" s="462">
        <v>2.8444753875619337E-2</v>
      </c>
      <c r="M231" s="462">
        <v>2.8444753875619337E-2</v>
      </c>
      <c r="N231" s="462">
        <v>2.8444753875619337E-2</v>
      </c>
    </row>
    <row r="232" spans="1:14" x14ac:dyDescent="0.25">
      <c r="A232" t="s">
        <v>20</v>
      </c>
      <c r="B232" t="s">
        <v>1528</v>
      </c>
      <c r="C232" t="s">
        <v>133</v>
      </c>
      <c r="D232">
        <v>2030</v>
      </c>
      <c r="E232" t="s">
        <v>1532</v>
      </c>
      <c r="F232" t="s">
        <v>1530</v>
      </c>
      <c r="G232" s="462">
        <v>0</v>
      </c>
      <c r="H232" s="462">
        <v>0</v>
      </c>
      <c r="I232" s="462">
        <v>0</v>
      </c>
      <c r="J232" s="462">
        <v>0</v>
      </c>
      <c r="K232" s="462">
        <v>0</v>
      </c>
      <c r="L232" s="462">
        <v>0</v>
      </c>
      <c r="M232" s="462">
        <v>0</v>
      </c>
      <c r="N232" s="462">
        <v>0</v>
      </c>
    </row>
    <row r="233" spans="1:14" x14ac:dyDescent="0.25">
      <c r="A233" t="s">
        <v>20</v>
      </c>
      <c r="B233" t="s">
        <v>1528</v>
      </c>
      <c r="C233" t="s">
        <v>133</v>
      </c>
      <c r="D233">
        <v>2030</v>
      </c>
      <c r="E233" t="s">
        <v>1532</v>
      </c>
      <c r="F233" t="s">
        <v>1531</v>
      </c>
      <c r="G233" s="462">
        <v>0</v>
      </c>
      <c r="H233" s="462">
        <v>0</v>
      </c>
      <c r="I233" s="462">
        <v>0</v>
      </c>
      <c r="J233" s="462">
        <v>0</v>
      </c>
      <c r="K233" s="462">
        <v>0</v>
      </c>
      <c r="L233" s="462">
        <v>0</v>
      </c>
      <c r="M233" s="462">
        <v>0</v>
      </c>
      <c r="N233" s="462">
        <v>0</v>
      </c>
    </row>
    <row r="234" spans="1:14" x14ac:dyDescent="0.25">
      <c r="A234" t="s">
        <v>20</v>
      </c>
      <c r="B234" t="s">
        <v>1533</v>
      </c>
      <c r="C234" t="s">
        <v>1533</v>
      </c>
      <c r="D234">
        <v>2030</v>
      </c>
      <c r="E234" t="s">
        <v>1529</v>
      </c>
      <c r="F234" t="s">
        <v>1530</v>
      </c>
      <c r="G234" s="462">
        <v>0</v>
      </c>
      <c r="H234" s="462">
        <v>0</v>
      </c>
      <c r="I234" s="462">
        <v>0</v>
      </c>
      <c r="J234" s="462">
        <v>0</v>
      </c>
      <c r="K234" s="462">
        <v>0</v>
      </c>
      <c r="L234" s="462">
        <v>0</v>
      </c>
      <c r="M234" s="462">
        <v>0</v>
      </c>
      <c r="N234" s="462">
        <v>0</v>
      </c>
    </row>
    <row r="235" spans="1:14" x14ac:dyDescent="0.25">
      <c r="A235" t="s">
        <v>20</v>
      </c>
      <c r="B235" t="s">
        <v>1533</v>
      </c>
      <c r="C235" t="s">
        <v>1533</v>
      </c>
      <c r="D235">
        <v>2030</v>
      </c>
      <c r="E235" t="s">
        <v>1529</v>
      </c>
      <c r="F235" t="s">
        <v>1531</v>
      </c>
      <c r="G235" s="462">
        <v>0</v>
      </c>
      <c r="H235" s="462">
        <v>0</v>
      </c>
      <c r="I235" s="462">
        <v>0</v>
      </c>
      <c r="J235" s="462">
        <v>0</v>
      </c>
      <c r="K235" s="462">
        <v>0</v>
      </c>
      <c r="L235" s="462">
        <v>0</v>
      </c>
      <c r="M235" s="462">
        <v>0</v>
      </c>
      <c r="N235" s="462">
        <v>0</v>
      </c>
    </row>
    <row r="236" spans="1:14" x14ac:dyDescent="0.25">
      <c r="A236" t="s">
        <v>20</v>
      </c>
      <c r="B236" t="s">
        <v>1533</v>
      </c>
      <c r="C236" t="s">
        <v>1533</v>
      </c>
      <c r="D236">
        <v>2030</v>
      </c>
      <c r="E236" t="s">
        <v>1532</v>
      </c>
      <c r="F236" t="s">
        <v>1530</v>
      </c>
      <c r="G236" s="462">
        <v>1</v>
      </c>
      <c r="H236" s="462">
        <v>1</v>
      </c>
      <c r="I236" s="462">
        <v>1</v>
      </c>
      <c r="J236" s="462">
        <v>1</v>
      </c>
      <c r="K236" s="462">
        <v>1</v>
      </c>
      <c r="L236" s="462">
        <v>1</v>
      </c>
      <c r="M236" s="462">
        <v>1</v>
      </c>
      <c r="N236" s="462">
        <v>1</v>
      </c>
    </row>
    <row r="237" spans="1:14" x14ac:dyDescent="0.25">
      <c r="A237" t="s">
        <v>20</v>
      </c>
      <c r="B237" t="s">
        <v>1533</v>
      </c>
      <c r="C237" t="s">
        <v>1533</v>
      </c>
      <c r="D237">
        <v>2030</v>
      </c>
      <c r="E237" t="s">
        <v>1532</v>
      </c>
      <c r="F237" t="s">
        <v>1531</v>
      </c>
      <c r="G237" s="462">
        <v>1</v>
      </c>
      <c r="H237" s="462">
        <v>1</v>
      </c>
      <c r="I237" s="462">
        <v>1</v>
      </c>
      <c r="J237" s="462">
        <v>1</v>
      </c>
      <c r="K237" s="462">
        <v>1</v>
      </c>
      <c r="L237" s="462">
        <v>1</v>
      </c>
      <c r="M237" s="462">
        <v>1</v>
      </c>
      <c r="N237" s="462">
        <v>1</v>
      </c>
    </row>
    <row r="238" spans="1:14" x14ac:dyDescent="0.25">
      <c r="A238" t="s">
        <v>20</v>
      </c>
      <c r="B238" t="s">
        <v>160</v>
      </c>
      <c r="C238" t="s">
        <v>160</v>
      </c>
      <c r="D238">
        <v>2030</v>
      </c>
      <c r="E238" t="s">
        <v>1529</v>
      </c>
      <c r="F238" t="s">
        <v>1530</v>
      </c>
      <c r="G238" s="462">
        <v>2.8444648735089198E-3</v>
      </c>
      <c r="H238" s="462">
        <v>2.8444648735089198E-3</v>
      </c>
      <c r="I238" s="462">
        <v>2.8444648735089198E-3</v>
      </c>
      <c r="J238" s="462">
        <v>0</v>
      </c>
      <c r="K238" s="462">
        <v>0</v>
      </c>
      <c r="L238" s="462">
        <v>0</v>
      </c>
      <c r="M238" s="462">
        <v>0</v>
      </c>
      <c r="N238" s="462">
        <v>0</v>
      </c>
    </row>
    <row r="239" spans="1:14" x14ac:dyDescent="0.25">
      <c r="A239" t="s">
        <v>20</v>
      </c>
      <c r="B239" t="s">
        <v>160</v>
      </c>
      <c r="C239" t="s">
        <v>160</v>
      </c>
      <c r="D239">
        <v>2030</v>
      </c>
      <c r="E239" t="s">
        <v>1529</v>
      </c>
      <c r="F239" t="s">
        <v>1531</v>
      </c>
      <c r="G239" s="462">
        <v>4.9136218494869851E-3</v>
      </c>
      <c r="H239" s="462">
        <v>4.9136218494869851E-3</v>
      </c>
      <c r="I239" s="462">
        <v>4.9136218494869851E-3</v>
      </c>
      <c r="J239" s="462">
        <v>0</v>
      </c>
      <c r="K239" s="462">
        <v>0</v>
      </c>
      <c r="L239" s="462">
        <v>0</v>
      </c>
      <c r="M239" s="462">
        <v>0</v>
      </c>
      <c r="N239" s="462">
        <v>0</v>
      </c>
    </row>
    <row r="240" spans="1:14" x14ac:dyDescent="0.25">
      <c r="A240" t="s">
        <v>20</v>
      </c>
      <c r="B240" t="s">
        <v>160</v>
      </c>
      <c r="C240" t="s">
        <v>160</v>
      </c>
      <c r="D240">
        <v>2030</v>
      </c>
      <c r="E240" t="s">
        <v>1532</v>
      </c>
      <c r="F240" t="s">
        <v>1530</v>
      </c>
      <c r="G240" s="462">
        <v>0</v>
      </c>
      <c r="H240" s="462">
        <v>0</v>
      </c>
      <c r="I240" s="462">
        <v>0</v>
      </c>
      <c r="J240" s="462">
        <v>0</v>
      </c>
      <c r="K240" s="462">
        <v>0</v>
      </c>
      <c r="L240" s="462">
        <v>0</v>
      </c>
      <c r="M240" s="462">
        <v>0</v>
      </c>
      <c r="N240" s="462">
        <v>0</v>
      </c>
    </row>
    <row r="241" spans="1:14" x14ac:dyDescent="0.25">
      <c r="A241" t="s">
        <v>20</v>
      </c>
      <c r="B241" t="s">
        <v>160</v>
      </c>
      <c r="C241" t="s">
        <v>160</v>
      </c>
      <c r="D241">
        <v>2030</v>
      </c>
      <c r="E241" t="s">
        <v>1532</v>
      </c>
      <c r="F241" t="s">
        <v>1531</v>
      </c>
      <c r="G241" s="462">
        <v>0</v>
      </c>
      <c r="H241" s="462">
        <v>0</v>
      </c>
      <c r="I241" s="462">
        <v>0</v>
      </c>
      <c r="J241" s="462">
        <v>0</v>
      </c>
      <c r="K241" s="462">
        <v>0</v>
      </c>
      <c r="L241" s="462">
        <v>0</v>
      </c>
      <c r="M241" s="462">
        <v>0</v>
      </c>
      <c r="N241" s="462">
        <v>0</v>
      </c>
    </row>
    <row r="242" spans="1:14" x14ac:dyDescent="0.25">
      <c r="A242" t="s">
        <v>20</v>
      </c>
      <c r="B242" t="s">
        <v>1534</v>
      </c>
      <c r="C242" t="s">
        <v>1534</v>
      </c>
      <c r="D242">
        <v>2030</v>
      </c>
      <c r="E242" t="s">
        <v>1529</v>
      </c>
      <c r="F242" t="s">
        <v>1530</v>
      </c>
      <c r="G242" s="462">
        <v>0</v>
      </c>
      <c r="H242" s="462">
        <v>0</v>
      </c>
      <c r="I242" s="462">
        <v>0</v>
      </c>
      <c r="J242" s="462">
        <v>1.2646439819789751E-3</v>
      </c>
      <c r="K242" s="462">
        <v>1.2646439819789751E-3</v>
      </c>
      <c r="L242" s="462">
        <v>1.2646439819789751E-3</v>
      </c>
      <c r="M242" s="462">
        <v>1.2646439819789751E-3</v>
      </c>
      <c r="N242" s="462">
        <v>1.2646439819789751E-3</v>
      </c>
    </row>
    <row r="243" spans="1:14" x14ac:dyDescent="0.25">
      <c r="A243" t="s">
        <v>20</v>
      </c>
      <c r="B243" t="s">
        <v>1534</v>
      </c>
      <c r="C243" t="s">
        <v>1534</v>
      </c>
      <c r="D243">
        <v>2030</v>
      </c>
      <c r="E243" t="s">
        <v>1529</v>
      </c>
      <c r="F243" t="s">
        <v>1531</v>
      </c>
      <c r="G243" s="462">
        <v>0</v>
      </c>
      <c r="H243" s="462">
        <v>0</v>
      </c>
      <c r="I243" s="462">
        <v>0</v>
      </c>
      <c r="J243" s="462">
        <v>1.2646439819789751E-3</v>
      </c>
      <c r="K243" s="462">
        <v>1.2646439819789751E-3</v>
      </c>
      <c r="L243" s="462">
        <v>1.2646439819789751E-3</v>
      </c>
      <c r="M243" s="462">
        <v>1.2646439819789751E-3</v>
      </c>
      <c r="N243" s="462">
        <v>1.2646439819789751E-3</v>
      </c>
    </row>
    <row r="244" spans="1:14" x14ac:dyDescent="0.25">
      <c r="A244" t="s">
        <v>20</v>
      </c>
      <c r="B244" t="s">
        <v>1534</v>
      </c>
      <c r="C244" t="s">
        <v>1534</v>
      </c>
      <c r="D244">
        <v>2030</v>
      </c>
      <c r="E244" t="s">
        <v>1532</v>
      </c>
      <c r="F244" t="s">
        <v>1530</v>
      </c>
      <c r="G244" s="462">
        <v>0</v>
      </c>
      <c r="H244" s="462">
        <v>0</v>
      </c>
      <c r="I244" s="462">
        <v>0</v>
      </c>
      <c r="J244" s="462">
        <v>0</v>
      </c>
      <c r="K244" s="462">
        <v>0</v>
      </c>
      <c r="L244" s="462">
        <v>0</v>
      </c>
      <c r="M244" s="462">
        <v>0</v>
      </c>
      <c r="N244" s="462">
        <v>0</v>
      </c>
    </row>
    <row r="245" spans="1:14" x14ac:dyDescent="0.25">
      <c r="A245" t="s">
        <v>20</v>
      </c>
      <c r="B245" t="s">
        <v>1534</v>
      </c>
      <c r="C245" t="s">
        <v>1534</v>
      </c>
      <c r="D245">
        <v>2030</v>
      </c>
      <c r="E245" t="s">
        <v>1532</v>
      </c>
      <c r="F245" t="s">
        <v>1531</v>
      </c>
      <c r="G245" s="462">
        <v>0</v>
      </c>
      <c r="H245" s="462">
        <v>0</v>
      </c>
      <c r="I245" s="462">
        <v>0</v>
      </c>
      <c r="J245" s="462">
        <v>0</v>
      </c>
      <c r="K245" s="462">
        <v>0</v>
      </c>
      <c r="L245" s="462">
        <v>0</v>
      </c>
      <c r="M245" s="462">
        <v>0</v>
      </c>
      <c r="N245" s="462">
        <v>0</v>
      </c>
    </row>
    <row r="246" spans="1:14" x14ac:dyDescent="0.25">
      <c r="A246" t="s">
        <v>20</v>
      </c>
      <c r="B246" t="s">
        <v>1535</v>
      </c>
      <c r="C246" t="s">
        <v>1536</v>
      </c>
      <c r="D246">
        <v>2030</v>
      </c>
      <c r="E246" t="s">
        <v>1529</v>
      </c>
      <c r="F246" t="s">
        <v>1530</v>
      </c>
      <c r="G246" s="462">
        <v>0</v>
      </c>
      <c r="H246" s="462">
        <v>0</v>
      </c>
      <c r="I246" s="462">
        <v>0</v>
      </c>
      <c r="J246" s="462">
        <v>5.7028670785483918E-2</v>
      </c>
      <c r="K246" s="462">
        <v>5.7028670785483918E-2</v>
      </c>
      <c r="L246" s="462">
        <v>5.7028670785483918E-2</v>
      </c>
      <c r="M246" s="462">
        <v>5.7028670785483918E-2</v>
      </c>
      <c r="N246" s="462">
        <v>5.7028670785483918E-2</v>
      </c>
    </row>
    <row r="247" spans="1:14" x14ac:dyDescent="0.25">
      <c r="A247" t="s">
        <v>20</v>
      </c>
      <c r="B247" t="s">
        <v>1535</v>
      </c>
      <c r="C247" t="s">
        <v>1536</v>
      </c>
      <c r="D247">
        <v>2030</v>
      </c>
      <c r="E247" t="s">
        <v>1529</v>
      </c>
      <c r="F247" t="s">
        <v>1531</v>
      </c>
      <c r="G247" s="462">
        <v>0</v>
      </c>
      <c r="H247" s="462">
        <v>0</v>
      </c>
      <c r="I247" s="462">
        <v>0</v>
      </c>
      <c r="J247" s="462">
        <v>5.7028670785483918E-2</v>
      </c>
      <c r="K247" s="462">
        <v>5.7028670785483918E-2</v>
      </c>
      <c r="L247" s="462">
        <v>5.7028670785483918E-2</v>
      </c>
      <c r="M247" s="462">
        <v>5.7028670785483918E-2</v>
      </c>
      <c r="N247" s="462">
        <v>5.7028670785483918E-2</v>
      </c>
    </row>
    <row r="248" spans="1:14" x14ac:dyDescent="0.25">
      <c r="A248" t="s">
        <v>20</v>
      </c>
      <c r="B248" t="s">
        <v>1535</v>
      </c>
      <c r="C248" t="s">
        <v>1536</v>
      </c>
      <c r="D248">
        <v>2030</v>
      </c>
      <c r="E248" t="s">
        <v>1532</v>
      </c>
      <c r="F248" t="s">
        <v>1530</v>
      </c>
      <c r="G248" s="462">
        <v>0</v>
      </c>
      <c r="H248" s="462">
        <v>0</v>
      </c>
      <c r="I248" s="462">
        <v>0</v>
      </c>
      <c r="J248" s="462">
        <v>0</v>
      </c>
      <c r="K248" s="462">
        <v>0</v>
      </c>
      <c r="L248" s="462">
        <v>0</v>
      </c>
      <c r="M248" s="462">
        <v>0</v>
      </c>
      <c r="N248" s="462">
        <v>0</v>
      </c>
    </row>
    <row r="249" spans="1:14" x14ac:dyDescent="0.25">
      <c r="A249" t="s">
        <v>20</v>
      </c>
      <c r="B249" t="s">
        <v>1535</v>
      </c>
      <c r="C249" t="s">
        <v>1536</v>
      </c>
      <c r="D249">
        <v>2030</v>
      </c>
      <c r="E249" t="s">
        <v>1532</v>
      </c>
      <c r="F249" t="s">
        <v>1531</v>
      </c>
      <c r="G249" s="462">
        <v>0</v>
      </c>
      <c r="H249" s="462">
        <v>0</v>
      </c>
      <c r="I249" s="462">
        <v>0</v>
      </c>
      <c r="J249" s="462">
        <v>0</v>
      </c>
      <c r="K249" s="462">
        <v>0</v>
      </c>
      <c r="L249" s="462">
        <v>0</v>
      </c>
      <c r="M249" s="462">
        <v>0</v>
      </c>
      <c r="N249" s="462">
        <v>0</v>
      </c>
    </row>
    <row r="250" spans="1:14" x14ac:dyDescent="0.25">
      <c r="A250" t="s">
        <v>20</v>
      </c>
      <c r="B250" t="s">
        <v>1535</v>
      </c>
      <c r="C250" t="s">
        <v>162</v>
      </c>
      <c r="D250">
        <v>2030</v>
      </c>
      <c r="E250" t="s">
        <v>1529</v>
      </c>
      <c r="F250" t="s">
        <v>1530</v>
      </c>
      <c r="G250" s="462">
        <v>0</v>
      </c>
      <c r="H250" s="462">
        <v>0</v>
      </c>
      <c r="I250" s="462">
        <v>0</v>
      </c>
      <c r="J250" s="462">
        <v>0</v>
      </c>
      <c r="K250" s="462">
        <v>0</v>
      </c>
      <c r="L250" s="462">
        <v>0</v>
      </c>
      <c r="M250" s="462">
        <v>0</v>
      </c>
      <c r="N250" s="462">
        <v>0</v>
      </c>
    </row>
    <row r="251" spans="1:14" x14ac:dyDescent="0.25">
      <c r="A251" t="s">
        <v>20</v>
      </c>
      <c r="B251" t="s">
        <v>1535</v>
      </c>
      <c r="C251" t="s">
        <v>162</v>
      </c>
      <c r="D251">
        <v>2030</v>
      </c>
      <c r="E251" t="s">
        <v>1529</v>
      </c>
      <c r="F251" t="s">
        <v>1531</v>
      </c>
      <c r="G251" s="462">
        <v>0</v>
      </c>
      <c r="H251" s="462">
        <v>0</v>
      </c>
      <c r="I251" s="462">
        <v>0</v>
      </c>
      <c r="J251" s="462">
        <v>0</v>
      </c>
      <c r="K251" s="462">
        <v>0</v>
      </c>
      <c r="L251" s="462">
        <v>0</v>
      </c>
      <c r="M251" s="462">
        <v>0</v>
      </c>
      <c r="N251" s="462">
        <v>0</v>
      </c>
    </row>
    <row r="252" spans="1:14" x14ac:dyDescent="0.25">
      <c r="A252" t="s">
        <v>20</v>
      </c>
      <c r="B252" t="s">
        <v>1535</v>
      </c>
      <c r="C252" t="s">
        <v>162</v>
      </c>
      <c r="D252">
        <v>2030</v>
      </c>
      <c r="E252" t="s">
        <v>1532</v>
      </c>
      <c r="F252" t="s">
        <v>1530</v>
      </c>
      <c r="G252" s="462">
        <v>0</v>
      </c>
      <c r="H252" s="462">
        <v>0</v>
      </c>
      <c r="I252" s="462">
        <v>0</v>
      </c>
      <c r="J252" s="462">
        <v>0</v>
      </c>
      <c r="K252" s="462">
        <v>0</v>
      </c>
      <c r="L252" s="462">
        <v>0</v>
      </c>
      <c r="M252" s="462">
        <v>0</v>
      </c>
      <c r="N252" s="462">
        <v>0</v>
      </c>
    </row>
    <row r="253" spans="1:14" x14ac:dyDescent="0.25">
      <c r="A253" t="s">
        <v>20</v>
      </c>
      <c r="B253" t="s">
        <v>1535</v>
      </c>
      <c r="C253" t="s">
        <v>162</v>
      </c>
      <c r="D253">
        <v>2030</v>
      </c>
      <c r="E253" t="s">
        <v>1532</v>
      </c>
      <c r="F253" t="s">
        <v>1531</v>
      </c>
      <c r="G253" s="462">
        <v>0</v>
      </c>
      <c r="H253" s="462">
        <v>0</v>
      </c>
      <c r="I253" s="462">
        <v>0</v>
      </c>
      <c r="J253" s="462">
        <v>0</v>
      </c>
      <c r="K253" s="462">
        <v>0</v>
      </c>
      <c r="L253" s="462">
        <v>0</v>
      </c>
      <c r="M253" s="462">
        <v>0</v>
      </c>
      <c r="N253" s="462">
        <v>0</v>
      </c>
    </row>
    <row r="254" spans="1:14" x14ac:dyDescent="0.25">
      <c r="A254" t="s">
        <v>20</v>
      </c>
      <c r="B254" t="s">
        <v>1528</v>
      </c>
      <c r="C254" t="s">
        <v>158</v>
      </c>
      <c r="D254">
        <v>2040</v>
      </c>
      <c r="E254" t="s">
        <v>1529</v>
      </c>
      <c r="F254" t="s">
        <v>1530</v>
      </c>
      <c r="G254" s="462">
        <v>0.77222493056096464</v>
      </c>
      <c r="H254" s="462">
        <v>0.77222493056096464</v>
      </c>
      <c r="I254" s="462">
        <v>0.77222493056096464</v>
      </c>
      <c r="J254" s="462">
        <v>0.69863364199930811</v>
      </c>
      <c r="K254" s="462">
        <v>0.69863364199930811</v>
      </c>
      <c r="L254" s="462">
        <v>0.71575279231604116</v>
      </c>
      <c r="M254" s="462">
        <v>0.71575279231604116</v>
      </c>
      <c r="N254" s="462">
        <v>0.71575279231604116</v>
      </c>
    </row>
    <row r="255" spans="1:14" x14ac:dyDescent="0.25">
      <c r="A255" t="s">
        <v>20</v>
      </c>
      <c r="B255" t="s">
        <v>1528</v>
      </c>
      <c r="C255" t="s">
        <v>158</v>
      </c>
      <c r="D255">
        <v>2040</v>
      </c>
      <c r="E255" t="s">
        <v>1529</v>
      </c>
      <c r="F255" t="s">
        <v>1531</v>
      </c>
      <c r="G255" s="462">
        <v>0.7527261168343361</v>
      </c>
      <c r="H255" s="462">
        <v>0.7527261168343361</v>
      </c>
      <c r="I255" s="462">
        <v>0.7527261168343361</v>
      </c>
      <c r="J255" s="462">
        <v>0.6471019245674654</v>
      </c>
      <c r="K255" s="462">
        <v>0.6471019245674654</v>
      </c>
      <c r="L255" s="462">
        <v>0.71867353117714239</v>
      </c>
      <c r="M255" s="462">
        <v>0.71867353117714239</v>
      </c>
      <c r="N255" s="462">
        <v>0.71867353117714239</v>
      </c>
    </row>
    <row r="256" spans="1:14" x14ac:dyDescent="0.25">
      <c r="A256" t="s">
        <v>20</v>
      </c>
      <c r="B256" t="s">
        <v>1528</v>
      </c>
      <c r="C256" t="s">
        <v>158</v>
      </c>
      <c r="D256">
        <v>2040</v>
      </c>
      <c r="E256" t="s">
        <v>1532</v>
      </c>
      <c r="F256" t="s">
        <v>1530</v>
      </c>
      <c r="G256" s="462">
        <v>0</v>
      </c>
      <c r="H256" s="462">
        <v>0</v>
      </c>
      <c r="I256" s="462">
        <v>0</v>
      </c>
      <c r="J256" s="462">
        <v>0</v>
      </c>
      <c r="K256" s="462">
        <v>0</v>
      </c>
      <c r="L256" s="462">
        <v>0</v>
      </c>
      <c r="M256" s="462">
        <v>0</v>
      </c>
      <c r="N256" s="462">
        <v>0</v>
      </c>
    </row>
    <row r="257" spans="1:14" x14ac:dyDescent="0.25">
      <c r="A257" t="s">
        <v>20</v>
      </c>
      <c r="B257" t="s">
        <v>1528</v>
      </c>
      <c r="C257" t="s">
        <v>158</v>
      </c>
      <c r="D257">
        <v>2040</v>
      </c>
      <c r="E257" t="s">
        <v>1532</v>
      </c>
      <c r="F257" t="s">
        <v>1531</v>
      </c>
      <c r="G257" s="462">
        <v>0</v>
      </c>
      <c r="H257" s="462">
        <v>0</v>
      </c>
      <c r="I257" s="462">
        <v>0</v>
      </c>
      <c r="J257" s="462">
        <v>0</v>
      </c>
      <c r="K257" s="462">
        <v>0</v>
      </c>
      <c r="L257" s="462">
        <v>0</v>
      </c>
      <c r="M257" s="462">
        <v>0</v>
      </c>
      <c r="N257" s="462">
        <v>0</v>
      </c>
    </row>
    <row r="258" spans="1:14" x14ac:dyDescent="0.25">
      <c r="A258" t="s">
        <v>20</v>
      </c>
      <c r="B258" t="s">
        <v>1528</v>
      </c>
      <c r="C258" t="s">
        <v>133</v>
      </c>
      <c r="D258">
        <v>2040</v>
      </c>
      <c r="E258" t="s">
        <v>1529</v>
      </c>
      <c r="F258" t="s">
        <v>1530</v>
      </c>
      <c r="G258" s="462">
        <v>0.101658086028572</v>
      </c>
      <c r="H258" s="462">
        <v>0.101658086028572</v>
      </c>
      <c r="I258" s="462">
        <v>0.101658086028572</v>
      </c>
      <c r="J258" s="462">
        <v>9.3525439146286235E-2</v>
      </c>
      <c r="K258" s="462">
        <v>9.3525439146286235E-2</v>
      </c>
      <c r="L258" s="462">
        <v>9.3525439146286235E-2</v>
      </c>
      <c r="M258" s="462">
        <v>9.3525439146286235E-2</v>
      </c>
      <c r="N258" s="462">
        <v>9.3525439146286235E-2</v>
      </c>
    </row>
    <row r="259" spans="1:14" x14ac:dyDescent="0.25">
      <c r="A259" t="s">
        <v>20</v>
      </c>
      <c r="B259" t="s">
        <v>1528</v>
      </c>
      <c r="C259" t="s">
        <v>133</v>
      </c>
      <c r="D259">
        <v>2040</v>
      </c>
      <c r="E259" t="s">
        <v>1529</v>
      </c>
      <c r="F259" t="s">
        <v>1531</v>
      </c>
      <c r="G259" s="462">
        <v>0.101658086028572</v>
      </c>
      <c r="H259" s="462">
        <v>0.101658086028572</v>
      </c>
      <c r="I259" s="462">
        <v>0.101658086028572</v>
      </c>
      <c r="J259" s="462">
        <v>9.3525439146286249E-2</v>
      </c>
      <c r="K259" s="462">
        <v>9.3525439146286249E-2</v>
      </c>
      <c r="L259" s="462">
        <v>9.3525439146286249E-2</v>
      </c>
      <c r="M259" s="462">
        <v>9.3525439146286249E-2</v>
      </c>
      <c r="N259" s="462">
        <v>9.3525439146286249E-2</v>
      </c>
    </row>
    <row r="260" spans="1:14" x14ac:dyDescent="0.25">
      <c r="A260" t="s">
        <v>20</v>
      </c>
      <c r="B260" t="s">
        <v>1528</v>
      </c>
      <c r="C260" t="s">
        <v>133</v>
      </c>
      <c r="D260">
        <v>2040</v>
      </c>
      <c r="E260" t="s">
        <v>1532</v>
      </c>
      <c r="F260" t="s">
        <v>1530</v>
      </c>
      <c r="G260" s="462">
        <v>0</v>
      </c>
      <c r="H260" s="462">
        <v>0</v>
      </c>
      <c r="I260" s="462">
        <v>0</v>
      </c>
      <c r="J260" s="462">
        <v>0</v>
      </c>
      <c r="K260" s="462">
        <v>0</v>
      </c>
      <c r="L260" s="462">
        <v>0</v>
      </c>
      <c r="M260" s="462">
        <v>0</v>
      </c>
      <c r="N260" s="462">
        <v>0</v>
      </c>
    </row>
    <row r="261" spans="1:14" x14ac:dyDescent="0.25">
      <c r="A261" t="s">
        <v>20</v>
      </c>
      <c r="B261" t="s">
        <v>1528</v>
      </c>
      <c r="C261" t="s">
        <v>133</v>
      </c>
      <c r="D261">
        <v>2040</v>
      </c>
      <c r="E261" t="s">
        <v>1532</v>
      </c>
      <c r="F261" t="s">
        <v>1531</v>
      </c>
      <c r="G261" s="462">
        <v>0</v>
      </c>
      <c r="H261" s="462">
        <v>0</v>
      </c>
      <c r="I261" s="462">
        <v>0</v>
      </c>
      <c r="J261" s="462">
        <v>0</v>
      </c>
      <c r="K261" s="462">
        <v>0</v>
      </c>
      <c r="L261" s="462">
        <v>0</v>
      </c>
      <c r="M261" s="462">
        <v>0</v>
      </c>
      <c r="N261" s="462">
        <v>0</v>
      </c>
    </row>
    <row r="262" spans="1:14" x14ac:dyDescent="0.25">
      <c r="A262" t="s">
        <v>20</v>
      </c>
      <c r="B262" t="s">
        <v>1533</v>
      </c>
      <c r="C262" t="s">
        <v>1533</v>
      </c>
      <c r="D262">
        <v>2040</v>
      </c>
      <c r="E262" t="s">
        <v>1529</v>
      </c>
      <c r="F262" t="s">
        <v>1530</v>
      </c>
      <c r="G262" s="462">
        <v>0</v>
      </c>
      <c r="H262" s="462">
        <v>0</v>
      </c>
      <c r="I262" s="462">
        <v>0</v>
      </c>
      <c r="J262" s="462">
        <v>0</v>
      </c>
      <c r="K262" s="462">
        <v>0</v>
      </c>
      <c r="L262" s="462">
        <v>0</v>
      </c>
      <c r="M262" s="462">
        <v>0</v>
      </c>
      <c r="N262" s="462">
        <v>0</v>
      </c>
    </row>
    <row r="263" spans="1:14" x14ac:dyDescent="0.25">
      <c r="A263" t="s">
        <v>20</v>
      </c>
      <c r="B263" t="s">
        <v>1533</v>
      </c>
      <c r="C263" t="s">
        <v>1533</v>
      </c>
      <c r="D263">
        <v>2040</v>
      </c>
      <c r="E263" t="s">
        <v>1529</v>
      </c>
      <c r="F263" t="s">
        <v>1531</v>
      </c>
      <c r="G263" s="462">
        <v>0</v>
      </c>
      <c r="H263" s="462">
        <v>0</v>
      </c>
      <c r="I263" s="462">
        <v>0</v>
      </c>
      <c r="J263" s="462">
        <v>0</v>
      </c>
      <c r="K263" s="462">
        <v>0</v>
      </c>
      <c r="L263" s="462">
        <v>0</v>
      </c>
      <c r="M263" s="462">
        <v>0</v>
      </c>
      <c r="N263" s="462">
        <v>0</v>
      </c>
    </row>
    <row r="264" spans="1:14" x14ac:dyDescent="0.25">
      <c r="A264" t="s">
        <v>20</v>
      </c>
      <c r="B264" t="s">
        <v>1533</v>
      </c>
      <c r="C264" t="s">
        <v>1533</v>
      </c>
      <c r="D264">
        <v>2040</v>
      </c>
      <c r="E264" t="s">
        <v>1532</v>
      </c>
      <c r="F264" t="s">
        <v>1530</v>
      </c>
      <c r="G264" s="462">
        <v>1</v>
      </c>
      <c r="H264" s="462">
        <v>1</v>
      </c>
      <c r="I264" s="462">
        <v>1</v>
      </c>
      <c r="J264" s="462">
        <v>1</v>
      </c>
      <c r="K264" s="462">
        <v>1</v>
      </c>
      <c r="L264" s="462">
        <v>1</v>
      </c>
      <c r="M264" s="462">
        <v>1</v>
      </c>
      <c r="N264" s="462">
        <v>1</v>
      </c>
    </row>
    <row r="265" spans="1:14" x14ac:dyDescent="0.25">
      <c r="A265" t="s">
        <v>20</v>
      </c>
      <c r="B265" t="s">
        <v>1533</v>
      </c>
      <c r="C265" t="s">
        <v>1533</v>
      </c>
      <c r="D265">
        <v>2040</v>
      </c>
      <c r="E265" t="s">
        <v>1532</v>
      </c>
      <c r="F265" t="s">
        <v>1531</v>
      </c>
      <c r="G265" s="462">
        <v>1</v>
      </c>
      <c r="H265" s="462">
        <v>1</v>
      </c>
      <c r="I265" s="462">
        <v>1</v>
      </c>
      <c r="J265" s="462">
        <v>1</v>
      </c>
      <c r="K265" s="462">
        <v>1</v>
      </c>
      <c r="L265" s="462">
        <v>1</v>
      </c>
      <c r="M265" s="462">
        <v>1</v>
      </c>
      <c r="N265" s="462">
        <v>1</v>
      </c>
    </row>
    <row r="266" spans="1:14" x14ac:dyDescent="0.25">
      <c r="A266" t="s">
        <v>20</v>
      </c>
      <c r="B266" t="s">
        <v>160</v>
      </c>
      <c r="C266" t="s">
        <v>160</v>
      </c>
      <c r="D266">
        <v>2040</v>
      </c>
      <c r="E266" t="s">
        <v>1529</v>
      </c>
      <c r="F266" t="s">
        <v>1530</v>
      </c>
      <c r="G266" s="462">
        <v>9.931201338431471E-2</v>
      </c>
      <c r="H266" s="462">
        <v>9.931201338431471E-2</v>
      </c>
      <c r="I266" s="462">
        <v>9.931201338431471E-2</v>
      </c>
      <c r="J266" s="462">
        <v>0</v>
      </c>
      <c r="K266" s="462">
        <v>0</v>
      </c>
      <c r="L266" s="462">
        <v>0</v>
      </c>
      <c r="M266" s="462">
        <v>0</v>
      </c>
      <c r="N266" s="462">
        <v>0</v>
      </c>
    </row>
    <row r="267" spans="1:14" x14ac:dyDescent="0.25">
      <c r="A267" t="s">
        <v>20</v>
      </c>
      <c r="B267" t="s">
        <v>160</v>
      </c>
      <c r="C267" t="s">
        <v>160</v>
      </c>
      <c r="D267">
        <v>2040</v>
      </c>
      <c r="E267" t="s">
        <v>1529</v>
      </c>
      <c r="F267" t="s">
        <v>1531</v>
      </c>
      <c r="G267" s="462">
        <v>9.9312013384314696E-2</v>
      </c>
      <c r="H267" s="462">
        <v>9.9312013384314696E-2</v>
      </c>
      <c r="I267" s="462">
        <v>9.9312013384314696E-2</v>
      </c>
      <c r="J267" s="462">
        <v>0</v>
      </c>
      <c r="K267" s="462">
        <v>0</v>
      </c>
      <c r="L267" s="462">
        <v>0</v>
      </c>
      <c r="M267" s="462">
        <v>0</v>
      </c>
      <c r="N267" s="462">
        <v>0</v>
      </c>
    </row>
    <row r="268" spans="1:14" x14ac:dyDescent="0.25">
      <c r="A268" t="s">
        <v>20</v>
      </c>
      <c r="B268" t="s">
        <v>160</v>
      </c>
      <c r="C268" t="s">
        <v>160</v>
      </c>
      <c r="D268">
        <v>2040</v>
      </c>
      <c r="E268" t="s">
        <v>1532</v>
      </c>
      <c r="F268" t="s">
        <v>1530</v>
      </c>
      <c r="G268" s="462">
        <v>0</v>
      </c>
      <c r="H268" s="462">
        <v>0</v>
      </c>
      <c r="I268" s="462">
        <v>0</v>
      </c>
      <c r="J268" s="462">
        <v>0</v>
      </c>
      <c r="K268" s="462">
        <v>0</v>
      </c>
      <c r="L268" s="462">
        <v>0</v>
      </c>
      <c r="M268" s="462">
        <v>0</v>
      </c>
      <c r="N268" s="462">
        <v>0</v>
      </c>
    </row>
    <row r="269" spans="1:14" x14ac:dyDescent="0.25">
      <c r="A269" t="s">
        <v>20</v>
      </c>
      <c r="B269" t="s">
        <v>160</v>
      </c>
      <c r="C269" t="s">
        <v>160</v>
      </c>
      <c r="D269">
        <v>2040</v>
      </c>
      <c r="E269" t="s">
        <v>1532</v>
      </c>
      <c r="F269" t="s">
        <v>1531</v>
      </c>
      <c r="G269" s="462">
        <v>0</v>
      </c>
      <c r="H269" s="462">
        <v>0</v>
      </c>
      <c r="I269" s="462">
        <v>0</v>
      </c>
      <c r="J269" s="462">
        <v>0</v>
      </c>
      <c r="K269" s="462">
        <v>0</v>
      </c>
      <c r="L269" s="462">
        <v>0</v>
      </c>
      <c r="M269" s="462">
        <v>0</v>
      </c>
      <c r="N269" s="462">
        <v>0</v>
      </c>
    </row>
    <row r="270" spans="1:14" x14ac:dyDescent="0.25">
      <c r="A270" t="s">
        <v>20</v>
      </c>
      <c r="B270" t="s">
        <v>1534</v>
      </c>
      <c r="C270" t="s">
        <v>1534</v>
      </c>
      <c r="D270">
        <v>2040</v>
      </c>
      <c r="E270" t="s">
        <v>1529</v>
      </c>
      <c r="F270" t="s">
        <v>1530</v>
      </c>
      <c r="G270" s="462">
        <v>2.6804970026148671E-2</v>
      </c>
      <c r="H270" s="462">
        <v>2.6804970026148671E-2</v>
      </c>
      <c r="I270" s="462">
        <v>2.6804970026148671E-2</v>
      </c>
      <c r="J270" s="462">
        <v>5.9764694531560067E-2</v>
      </c>
      <c r="K270" s="462">
        <v>5.9764694531560067E-2</v>
      </c>
      <c r="L270" s="462">
        <v>4.2645544214827066E-2</v>
      </c>
      <c r="M270" s="462">
        <v>4.2645544214827066E-2</v>
      </c>
      <c r="N270" s="462">
        <v>4.2645544214827066E-2</v>
      </c>
    </row>
    <row r="271" spans="1:14" x14ac:dyDescent="0.25">
      <c r="A271" t="s">
        <v>20</v>
      </c>
      <c r="B271" t="s">
        <v>1534</v>
      </c>
      <c r="C271" t="s">
        <v>1534</v>
      </c>
      <c r="D271">
        <v>2040</v>
      </c>
      <c r="E271" t="s">
        <v>1529</v>
      </c>
      <c r="F271" t="s">
        <v>1531</v>
      </c>
      <c r="G271" s="462">
        <v>4.6303783752777231E-2</v>
      </c>
      <c r="H271" s="462">
        <v>4.6303783752777231E-2</v>
      </c>
      <c r="I271" s="462">
        <v>4.6303783752777231E-2</v>
      </c>
      <c r="J271" s="462">
        <v>0.11129641196340287</v>
      </c>
      <c r="K271" s="462">
        <v>0.11129641196340287</v>
      </c>
      <c r="L271" s="462">
        <v>3.972480535372587E-2</v>
      </c>
      <c r="M271" s="462">
        <v>3.972480535372587E-2</v>
      </c>
      <c r="N271" s="462">
        <v>3.972480535372587E-2</v>
      </c>
    </row>
    <row r="272" spans="1:14" x14ac:dyDescent="0.25">
      <c r="A272" t="s">
        <v>20</v>
      </c>
      <c r="B272" t="s">
        <v>1534</v>
      </c>
      <c r="C272" t="s">
        <v>1534</v>
      </c>
      <c r="D272">
        <v>2040</v>
      </c>
      <c r="E272" t="s">
        <v>1532</v>
      </c>
      <c r="F272" t="s">
        <v>1530</v>
      </c>
      <c r="G272" s="462">
        <v>0</v>
      </c>
      <c r="H272" s="462">
        <v>0</v>
      </c>
      <c r="I272" s="462">
        <v>0</v>
      </c>
      <c r="J272" s="462">
        <v>0</v>
      </c>
      <c r="K272" s="462">
        <v>0</v>
      </c>
      <c r="L272" s="462">
        <v>0</v>
      </c>
      <c r="M272" s="462">
        <v>0</v>
      </c>
      <c r="N272" s="462">
        <v>0</v>
      </c>
    </row>
    <row r="273" spans="1:14" x14ac:dyDescent="0.25">
      <c r="A273" t="s">
        <v>20</v>
      </c>
      <c r="B273" t="s">
        <v>1534</v>
      </c>
      <c r="C273" t="s">
        <v>1534</v>
      </c>
      <c r="D273">
        <v>2040</v>
      </c>
      <c r="E273" t="s">
        <v>1532</v>
      </c>
      <c r="F273" t="s">
        <v>1531</v>
      </c>
      <c r="G273" s="462">
        <v>0</v>
      </c>
      <c r="H273" s="462">
        <v>0</v>
      </c>
      <c r="I273" s="462">
        <v>0</v>
      </c>
      <c r="J273" s="462">
        <v>0</v>
      </c>
      <c r="K273" s="462">
        <v>0</v>
      </c>
      <c r="L273" s="462">
        <v>0</v>
      </c>
      <c r="M273" s="462">
        <v>0</v>
      </c>
      <c r="N273" s="462">
        <v>0</v>
      </c>
    </row>
    <row r="274" spans="1:14" x14ac:dyDescent="0.25">
      <c r="A274" t="s">
        <v>20</v>
      </c>
      <c r="B274" t="s">
        <v>1535</v>
      </c>
      <c r="C274" t="s">
        <v>1536</v>
      </c>
      <c r="D274">
        <v>2040</v>
      </c>
      <c r="E274" t="s">
        <v>1529</v>
      </c>
      <c r="F274" t="s">
        <v>1530</v>
      </c>
      <c r="G274" s="462">
        <v>0</v>
      </c>
      <c r="H274" s="462">
        <v>0</v>
      </c>
      <c r="I274" s="462">
        <v>0</v>
      </c>
      <c r="J274" s="462">
        <v>0.13994357744055969</v>
      </c>
      <c r="K274" s="462">
        <v>0.13994357744055969</v>
      </c>
      <c r="L274" s="462">
        <v>0.13994357744055969</v>
      </c>
      <c r="M274" s="462">
        <v>0.13994357744055969</v>
      </c>
      <c r="N274" s="462">
        <v>0.13994357744055969</v>
      </c>
    </row>
    <row r="275" spans="1:14" x14ac:dyDescent="0.25">
      <c r="A275" t="s">
        <v>20</v>
      </c>
      <c r="B275" t="s">
        <v>1535</v>
      </c>
      <c r="C275" t="s">
        <v>1536</v>
      </c>
      <c r="D275">
        <v>2040</v>
      </c>
      <c r="E275" t="s">
        <v>1529</v>
      </c>
      <c r="F275" t="s">
        <v>1531</v>
      </c>
      <c r="G275" s="462">
        <v>0</v>
      </c>
      <c r="H275" s="462">
        <v>0</v>
      </c>
      <c r="I275" s="462">
        <v>0</v>
      </c>
      <c r="J275" s="462">
        <v>0.13994357744055969</v>
      </c>
      <c r="K275" s="462">
        <v>0.13994357744055969</v>
      </c>
      <c r="L275" s="462">
        <v>0.13994357744055969</v>
      </c>
      <c r="M275" s="462">
        <v>0.13994357744055969</v>
      </c>
      <c r="N275" s="462">
        <v>0.13994357744055969</v>
      </c>
    </row>
    <row r="276" spans="1:14" x14ac:dyDescent="0.25">
      <c r="A276" t="s">
        <v>20</v>
      </c>
      <c r="B276" t="s">
        <v>1535</v>
      </c>
      <c r="C276" t="s">
        <v>1536</v>
      </c>
      <c r="D276">
        <v>2040</v>
      </c>
      <c r="E276" t="s">
        <v>1532</v>
      </c>
      <c r="F276" t="s">
        <v>1530</v>
      </c>
      <c r="G276" s="462">
        <v>0</v>
      </c>
      <c r="H276" s="462">
        <v>0</v>
      </c>
      <c r="I276" s="462">
        <v>0</v>
      </c>
      <c r="J276" s="462">
        <v>0</v>
      </c>
      <c r="K276" s="462">
        <v>0</v>
      </c>
      <c r="L276" s="462">
        <v>0</v>
      </c>
      <c r="M276" s="462">
        <v>0</v>
      </c>
      <c r="N276" s="462">
        <v>0</v>
      </c>
    </row>
    <row r="277" spans="1:14" x14ac:dyDescent="0.25">
      <c r="A277" t="s">
        <v>20</v>
      </c>
      <c r="B277" t="s">
        <v>1535</v>
      </c>
      <c r="C277" t="s">
        <v>1536</v>
      </c>
      <c r="D277">
        <v>2040</v>
      </c>
      <c r="E277" t="s">
        <v>1532</v>
      </c>
      <c r="F277" t="s">
        <v>1531</v>
      </c>
      <c r="G277" s="462">
        <v>0</v>
      </c>
      <c r="H277" s="462">
        <v>0</v>
      </c>
      <c r="I277" s="462">
        <v>0</v>
      </c>
      <c r="J277" s="462">
        <v>0</v>
      </c>
      <c r="K277" s="462">
        <v>0</v>
      </c>
      <c r="L277" s="462">
        <v>0</v>
      </c>
      <c r="M277" s="462">
        <v>0</v>
      </c>
      <c r="N277" s="462">
        <v>0</v>
      </c>
    </row>
    <row r="278" spans="1:14" x14ac:dyDescent="0.25">
      <c r="A278" t="s">
        <v>20</v>
      </c>
      <c r="B278" t="s">
        <v>1535</v>
      </c>
      <c r="C278" t="s">
        <v>162</v>
      </c>
      <c r="D278">
        <v>2040</v>
      </c>
      <c r="E278" t="s">
        <v>1529</v>
      </c>
      <c r="F278" t="s">
        <v>1530</v>
      </c>
      <c r="G278" s="462">
        <v>0</v>
      </c>
      <c r="H278" s="462">
        <v>0</v>
      </c>
      <c r="I278" s="462">
        <v>0</v>
      </c>
      <c r="J278" s="462">
        <v>8.1326468822857552E-3</v>
      </c>
      <c r="K278" s="462">
        <v>8.1326468822857552E-3</v>
      </c>
      <c r="L278" s="462">
        <v>8.1326468822857552E-3</v>
      </c>
      <c r="M278" s="462">
        <v>8.1326468822857552E-3</v>
      </c>
      <c r="N278" s="462">
        <v>8.1326468822857552E-3</v>
      </c>
    </row>
    <row r="279" spans="1:14" x14ac:dyDescent="0.25">
      <c r="A279" t="s">
        <v>20</v>
      </c>
      <c r="B279" t="s">
        <v>1535</v>
      </c>
      <c r="C279" t="s">
        <v>162</v>
      </c>
      <c r="D279">
        <v>2040</v>
      </c>
      <c r="E279" t="s">
        <v>1529</v>
      </c>
      <c r="F279" t="s">
        <v>1531</v>
      </c>
      <c r="G279" s="462">
        <v>0</v>
      </c>
      <c r="H279" s="462">
        <v>0</v>
      </c>
      <c r="I279" s="462">
        <v>0</v>
      </c>
      <c r="J279" s="462">
        <v>8.1326468822857552E-3</v>
      </c>
      <c r="K279" s="462">
        <v>8.1326468822857552E-3</v>
      </c>
      <c r="L279" s="462">
        <v>8.1326468822857552E-3</v>
      </c>
      <c r="M279" s="462">
        <v>8.1326468822857552E-3</v>
      </c>
      <c r="N279" s="462">
        <v>8.1326468822857552E-3</v>
      </c>
    </row>
    <row r="280" spans="1:14" x14ac:dyDescent="0.25">
      <c r="A280" t="s">
        <v>20</v>
      </c>
      <c r="B280" t="s">
        <v>1535</v>
      </c>
      <c r="C280" t="s">
        <v>162</v>
      </c>
      <c r="D280">
        <v>2040</v>
      </c>
      <c r="E280" t="s">
        <v>1532</v>
      </c>
      <c r="F280" t="s">
        <v>1530</v>
      </c>
      <c r="G280" s="462">
        <v>0</v>
      </c>
      <c r="H280" s="462">
        <v>0</v>
      </c>
      <c r="I280" s="462">
        <v>0</v>
      </c>
      <c r="J280" s="462">
        <v>0</v>
      </c>
      <c r="K280" s="462">
        <v>0</v>
      </c>
      <c r="L280" s="462">
        <v>0</v>
      </c>
      <c r="M280" s="462">
        <v>0</v>
      </c>
      <c r="N280" s="462">
        <v>0</v>
      </c>
    </row>
    <row r="281" spans="1:14" x14ac:dyDescent="0.25">
      <c r="A281" t="s">
        <v>20</v>
      </c>
      <c r="B281" t="s">
        <v>1535</v>
      </c>
      <c r="C281" t="s">
        <v>162</v>
      </c>
      <c r="D281">
        <v>2040</v>
      </c>
      <c r="E281" t="s">
        <v>1532</v>
      </c>
      <c r="F281" t="s">
        <v>1531</v>
      </c>
      <c r="G281" s="462">
        <v>0</v>
      </c>
      <c r="H281" s="462">
        <v>0</v>
      </c>
      <c r="I281" s="462">
        <v>0</v>
      </c>
      <c r="J281" s="462">
        <v>0</v>
      </c>
      <c r="K281" s="462">
        <v>0</v>
      </c>
      <c r="L281" s="462">
        <v>0</v>
      </c>
      <c r="M281" s="462">
        <v>0</v>
      </c>
      <c r="N281" s="462">
        <v>0</v>
      </c>
    </row>
    <row r="282" spans="1:14" x14ac:dyDescent="0.25">
      <c r="A282" t="s">
        <v>20</v>
      </c>
      <c r="B282" t="s">
        <v>1528</v>
      </c>
      <c r="C282" t="s">
        <v>158</v>
      </c>
      <c r="D282">
        <v>2050</v>
      </c>
      <c r="E282" t="s">
        <v>1529</v>
      </c>
      <c r="F282" t="s">
        <v>1530</v>
      </c>
      <c r="G282" s="462">
        <v>0.53764524620539922</v>
      </c>
      <c r="H282" s="462">
        <v>0.53764524620539922</v>
      </c>
      <c r="I282" s="462">
        <v>0.53764524620539922</v>
      </c>
      <c r="J282" s="462">
        <v>0.11874097048338381</v>
      </c>
      <c r="K282" s="462">
        <v>0.11874097048338381</v>
      </c>
      <c r="L282" s="462">
        <v>0.11874097048338379</v>
      </c>
      <c r="M282" s="462">
        <v>0.11874097048338379</v>
      </c>
      <c r="N282" s="462">
        <v>0.11874097048338379</v>
      </c>
    </row>
    <row r="283" spans="1:14" x14ac:dyDescent="0.25">
      <c r="A283" t="s">
        <v>20</v>
      </c>
      <c r="B283" t="s">
        <v>1528</v>
      </c>
      <c r="C283" t="s">
        <v>158</v>
      </c>
      <c r="D283">
        <v>2050</v>
      </c>
      <c r="E283" t="s">
        <v>1529</v>
      </c>
      <c r="F283" t="s">
        <v>1531</v>
      </c>
      <c r="G283" s="462">
        <v>0.49606709499375856</v>
      </c>
      <c r="H283" s="462">
        <v>0.49606709499375856</v>
      </c>
      <c r="I283" s="462">
        <v>0.49606709499375856</v>
      </c>
      <c r="J283" s="462">
        <v>0.11874097048338379</v>
      </c>
      <c r="K283" s="462">
        <v>0.11874097048338379</v>
      </c>
      <c r="L283" s="462">
        <v>0.11874097048338379</v>
      </c>
      <c r="M283" s="462">
        <v>0.11874097048338379</v>
      </c>
      <c r="N283" s="462">
        <v>0.11874097048338379</v>
      </c>
    </row>
    <row r="284" spans="1:14" x14ac:dyDescent="0.25">
      <c r="A284" t="s">
        <v>20</v>
      </c>
      <c r="B284" t="s">
        <v>1528</v>
      </c>
      <c r="C284" t="s">
        <v>158</v>
      </c>
      <c r="D284">
        <v>2050</v>
      </c>
      <c r="E284" t="s">
        <v>1532</v>
      </c>
      <c r="F284" t="s">
        <v>1530</v>
      </c>
      <c r="G284" s="462">
        <v>0</v>
      </c>
      <c r="H284" s="462">
        <v>0</v>
      </c>
      <c r="I284" s="462">
        <v>0</v>
      </c>
      <c r="J284" s="462">
        <v>0</v>
      </c>
      <c r="K284" s="462">
        <v>0</v>
      </c>
      <c r="L284" s="462">
        <v>0</v>
      </c>
      <c r="M284" s="462">
        <v>0</v>
      </c>
      <c r="N284" s="462">
        <v>0</v>
      </c>
    </row>
    <row r="285" spans="1:14" x14ac:dyDescent="0.25">
      <c r="A285" t="s">
        <v>20</v>
      </c>
      <c r="B285" t="s">
        <v>1528</v>
      </c>
      <c r="C285" t="s">
        <v>158</v>
      </c>
      <c r="D285">
        <v>2050</v>
      </c>
      <c r="E285" t="s">
        <v>1532</v>
      </c>
      <c r="F285" t="s">
        <v>1531</v>
      </c>
      <c r="G285" s="462">
        <v>0</v>
      </c>
      <c r="H285" s="462">
        <v>0</v>
      </c>
      <c r="I285" s="462">
        <v>0</v>
      </c>
      <c r="J285" s="462">
        <v>0</v>
      </c>
      <c r="K285" s="462">
        <v>0</v>
      </c>
      <c r="L285" s="462">
        <v>0</v>
      </c>
      <c r="M285" s="462">
        <v>0</v>
      </c>
      <c r="N285" s="462">
        <v>0</v>
      </c>
    </row>
    <row r="286" spans="1:14" x14ac:dyDescent="0.25">
      <c r="A286" t="s">
        <v>20</v>
      </c>
      <c r="B286" t="s">
        <v>1528</v>
      </c>
      <c r="C286" t="s">
        <v>133</v>
      </c>
      <c r="D286">
        <v>2050</v>
      </c>
      <c r="E286" t="s">
        <v>1529</v>
      </c>
      <c r="F286" t="s">
        <v>1530</v>
      </c>
      <c r="G286" s="462">
        <v>0.19343013714291413</v>
      </c>
      <c r="H286" s="462">
        <v>0.19343013714291413</v>
      </c>
      <c r="I286" s="462">
        <v>0.19343013714291413</v>
      </c>
      <c r="J286" s="462">
        <v>8.3174958971453078E-2</v>
      </c>
      <c r="K286" s="462">
        <v>8.3174958971453078E-2</v>
      </c>
      <c r="L286" s="462">
        <v>8.3174958971453078E-2</v>
      </c>
      <c r="M286" s="462">
        <v>8.3174958971453078E-2</v>
      </c>
      <c r="N286" s="462">
        <v>8.3174958971453078E-2</v>
      </c>
    </row>
    <row r="287" spans="1:14" x14ac:dyDescent="0.25">
      <c r="A287" t="s">
        <v>20</v>
      </c>
      <c r="B287" t="s">
        <v>1528</v>
      </c>
      <c r="C287" t="s">
        <v>133</v>
      </c>
      <c r="D287">
        <v>2050</v>
      </c>
      <c r="E287" t="s">
        <v>1529</v>
      </c>
      <c r="F287" t="s">
        <v>1531</v>
      </c>
      <c r="G287" s="462">
        <v>0.19343013714291413</v>
      </c>
      <c r="H287" s="462">
        <v>0.19343013714291413</v>
      </c>
      <c r="I287" s="462">
        <v>0.19343013714291413</v>
      </c>
      <c r="J287" s="462">
        <v>8.3174958971453092E-2</v>
      </c>
      <c r="K287" s="462">
        <v>8.3174958971453092E-2</v>
      </c>
      <c r="L287" s="462">
        <v>8.3174958971453064E-2</v>
      </c>
      <c r="M287" s="462">
        <v>8.3174958971453064E-2</v>
      </c>
      <c r="N287" s="462">
        <v>8.3174958971453064E-2</v>
      </c>
    </row>
    <row r="288" spans="1:14" x14ac:dyDescent="0.25">
      <c r="A288" t="s">
        <v>20</v>
      </c>
      <c r="B288" t="s">
        <v>1528</v>
      </c>
      <c r="C288" t="s">
        <v>133</v>
      </c>
      <c r="D288">
        <v>2050</v>
      </c>
      <c r="E288" t="s">
        <v>1532</v>
      </c>
      <c r="F288" t="s">
        <v>1530</v>
      </c>
      <c r="G288" s="462">
        <v>0</v>
      </c>
      <c r="H288" s="462">
        <v>0</v>
      </c>
      <c r="I288" s="462">
        <v>0</v>
      </c>
      <c r="J288" s="462">
        <v>0</v>
      </c>
      <c r="K288" s="462">
        <v>0</v>
      </c>
      <c r="L288" s="462">
        <v>0</v>
      </c>
      <c r="M288" s="462">
        <v>0</v>
      </c>
      <c r="N288" s="462">
        <v>0</v>
      </c>
    </row>
    <row r="289" spans="1:14" x14ac:dyDescent="0.25">
      <c r="A289" t="s">
        <v>20</v>
      </c>
      <c r="B289" t="s">
        <v>1528</v>
      </c>
      <c r="C289" t="s">
        <v>133</v>
      </c>
      <c r="D289">
        <v>2050</v>
      </c>
      <c r="E289" t="s">
        <v>1532</v>
      </c>
      <c r="F289" t="s">
        <v>1531</v>
      </c>
      <c r="G289" s="462">
        <v>0</v>
      </c>
      <c r="H289" s="462">
        <v>0</v>
      </c>
      <c r="I289" s="462">
        <v>0</v>
      </c>
      <c r="J289" s="462">
        <v>0</v>
      </c>
      <c r="K289" s="462">
        <v>0</v>
      </c>
      <c r="L289" s="462">
        <v>0</v>
      </c>
      <c r="M289" s="462">
        <v>0</v>
      </c>
      <c r="N289" s="462">
        <v>0</v>
      </c>
    </row>
    <row r="290" spans="1:14" x14ac:dyDescent="0.25">
      <c r="A290" t="s">
        <v>20</v>
      </c>
      <c r="B290" t="s">
        <v>1533</v>
      </c>
      <c r="C290" t="s">
        <v>1533</v>
      </c>
      <c r="D290">
        <v>2050</v>
      </c>
      <c r="E290" t="s">
        <v>1529</v>
      </c>
      <c r="F290" t="s">
        <v>1530</v>
      </c>
      <c r="G290" s="462">
        <v>0</v>
      </c>
      <c r="H290" s="462">
        <v>0</v>
      </c>
      <c r="I290" s="462">
        <v>0</v>
      </c>
      <c r="J290" s="462">
        <v>0</v>
      </c>
      <c r="K290" s="462">
        <v>0</v>
      </c>
      <c r="L290" s="462">
        <v>0</v>
      </c>
      <c r="M290" s="462">
        <v>0</v>
      </c>
      <c r="N290" s="462">
        <v>0</v>
      </c>
    </row>
    <row r="291" spans="1:14" x14ac:dyDescent="0.25">
      <c r="A291" t="s">
        <v>20</v>
      </c>
      <c r="B291" t="s">
        <v>1533</v>
      </c>
      <c r="C291" t="s">
        <v>1533</v>
      </c>
      <c r="D291">
        <v>2050</v>
      </c>
      <c r="E291" t="s">
        <v>1529</v>
      </c>
      <c r="F291" t="s">
        <v>1531</v>
      </c>
      <c r="G291" s="462">
        <v>0</v>
      </c>
      <c r="H291" s="462">
        <v>0</v>
      </c>
      <c r="I291" s="462">
        <v>0</v>
      </c>
      <c r="J291" s="462">
        <v>0</v>
      </c>
      <c r="K291" s="462">
        <v>0</v>
      </c>
      <c r="L291" s="462">
        <v>0</v>
      </c>
      <c r="M291" s="462">
        <v>0</v>
      </c>
      <c r="N291" s="462">
        <v>0</v>
      </c>
    </row>
    <row r="292" spans="1:14" x14ac:dyDescent="0.25">
      <c r="A292" t="s">
        <v>20</v>
      </c>
      <c r="B292" t="s">
        <v>1533</v>
      </c>
      <c r="C292" t="s">
        <v>1533</v>
      </c>
      <c r="D292">
        <v>2050</v>
      </c>
      <c r="E292" t="s">
        <v>1532</v>
      </c>
      <c r="F292" t="s">
        <v>1530</v>
      </c>
      <c r="G292" s="462">
        <v>1</v>
      </c>
      <c r="H292" s="462">
        <v>1</v>
      </c>
      <c r="I292" s="462">
        <v>1</v>
      </c>
      <c r="J292" s="462">
        <v>1</v>
      </c>
      <c r="K292" s="462">
        <v>1</v>
      </c>
      <c r="L292" s="462">
        <v>1</v>
      </c>
      <c r="M292" s="462">
        <v>1</v>
      </c>
      <c r="N292" s="462">
        <v>1</v>
      </c>
    </row>
    <row r="293" spans="1:14" x14ac:dyDescent="0.25">
      <c r="A293" t="s">
        <v>20</v>
      </c>
      <c r="B293" t="s">
        <v>1533</v>
      </c>
      <c r="C293" t="s">
        <v>1533</v>
      </c>
      <c r="D293">
        <v>2050</v>
      </c>
      <c r="E293" t="s">
        <v>1532</v>
      </c>
      <c r="F293" t="s">
        <v>1531</v>
      </c>
      <c r="G293" s="462">
        <v>1</v>
      </c>
      <c r="H293" s="462">
        <v>1</v>
      </c>
      <c r="I293" s="462">
        <v>1</v>
      </c>
      <c r="J293" s="462">
        <v>1</v>
      </c>
      <c r="K293" s="462">
        <v>1</v>
      </c>
      <c r="L293" s="462">
        <v>1</v>
      </c>
      <c r="M293" s="462">
        <v>1</v>
      </c>
      <c r="N293" s="462">
        <v>1</v>
      </c>
    </row>
    <row r="294" spans="1:14" x14ac:dyDescent="0.25">
      <c r="A294" t="s">
        <v>20</v>
      </c>
      <c r="B294" t="s">
        <v>160</v>
      </c>
      <c r="C294" t="s">
        <v>160</v>
      </c>
      <c r="D294">
        <v>2050</v>
      </c>
      <c r="E294" t="s">
        <v>1529</v>
      </c>
      <c r="F294" t="s">
        <v>1530</v>
      </c>
      <c r="G294" s="462">
        <v>0.21176723710050463</v>
      </c>
      <c r="H294" s="462">
        <v>0.21176723710050463</v>
      </c>
      <c r="I294" s="462">
        <v>0.21176723710050463</v>
      </c>
      <c r="J294" s="462">
        <v>0</v>
      </c>
      <c r="K294" s="462">
        <v>0</v>
      </c>
      <c r="L294" s="462">
        <v>0</v>
      </c>
      <c r="M294" s="462">
        <v>0</v>
      </c>
      <c r="N294" s="462">
        <v>0</v>
      </c>
    </row>
    <row r="295" spans="1:14" x14ac:dyDescent="0.25">
      <c r="A295" t="s">
        <v>20</v>
      </c>
      <c r="B295" t="s">
        <v>160</v>
      </c>
      <c r="C295" t="s">
        <v>160</v>
      </c>
      <c r="D295">
        <v>2050</v>
      </c>
      <c r="E295" t="s">
        <v>1529</v>
      </c>
      <c r="F295" t="s">
        <v>1531</v>
      </c>
      <c r="G295" s="462">
        <v>0.2117672371005046</v>
      </c>
      <c r="H295" s="462">
        <v>0.2117672371005046</v>
      </c>
      <c r="I295" s="462">
        <v>0.2117672371005046</v>
      </c>
      <c r="J295" s="462">
        <v>0</v>
      </c>
      <c r="K295" s="462">
        <v>0</v>
      </c>
      <c r="L295" s="462">
        <v>0</v>
      </c>
      <c r="M295" s="462">
        <v>0</v>
      </c>
      <c r="N295" s="462">
        <v>0</v>
      </c>
    </row>
    <row r="296" spans="1:14" x14ac:dyDescent="0.25">
      <c r="A296" t="s">
        <v>20</v>
      </c>
      <c r="B296" t="s">
        <v>160</v>
      </c>
      <c r="C296" t="s">
        <v>160</v>
      </c>
      <c r="D296">
        <v>2050</v>
      </c>
      <c r="E296" t="s">
        <v>1532</v>
      </c>
      <c r="F296" t="s">
        <v>1530</v>
      </c>
      <c r="G296" s="462">
        <v>0</v>
      </c>
      <c r="H296" s="462">
        <v>0</v>
      </c>
      <c r="I296" s="462">
        <v>0</v>
      </c>
      <c r="J296" s="462">
        <v>0</v>
      </c>
      <c r="K296" s="462">
        <v>0</v>
      </c>
      <c r="L296" s="462">
        <v>0</v>
      </c>
      <c r="M296" s="462">
        <v>0</v>
      </c>
      <c r="N296" s="462">
        <v>0</v>
      </c>
    </row>
    <row r="297" spans="1:14" x14ac:dyDescent="0.25">
      <c r="A297" t="s">
        <v>20</v>
      </c>
      <c r="B297" t="s">
        <v>160</v>
      </c>
      <c r="C297" t="s">
        <v>160</v>
      </c>
      <c r="D297">
        <v>2050</v>
      </c>
      <c r="E297" t="s">
        <v>1532</v>
      </c>
      <c r="F297" t="s">
        <v>1531</v>
      </c>
      <c r="G297" s="462">
        <v>0</v>
      </c>
      <c r="H297" s="462">
        <v>0</v>
      </c>
      <c r="I297" s="462">
        <v>0</v>
      </c>
      <c r="J297" s="462">
        <v>0</v>
      </c>
      <c r="K297" s="462">
        <v>0</v>
      </c>
      <c r="L297" s="462">
        <v>0</v>
      </c>
      <c r="M297" s="462">
        <v>0</v>
      </c>
      <c r="N297" s="462">
        <v>0</v>
      </c>
    </row>
    <row r="298" spans="1:14" x14ac:dyDescent="0.25">
      <c r="A298" t="s">
        <v>20</v>
      </c>
      <c r="B298" t="s">
        <v>1534</v>
      </c>
      <c r="C298" t="s">
        <v>1534</v>
      </c>
      <c r="D298">
        <v>2050</v>
      </c>
      <c r="E298" t="s">
        <v>1529</v>
      </c>
      <c r="F298" t="s">
        <v>1530</v>
      </c>
      <c r="G298" s="462">
        <v>5.7157379551182032E-2</v>
      </c>
      <c r="H298" s="462">
        <v>5.7157379551182032E-2</v>
      </c>
      <c r="I298" s="462">
        <v>5.7157379551182032E-2</v>
      </c>
      <c r="J298" s="462">
        <v>0.42353447420100915</v>
      </c>
      <c r="K298" s="462">
        <v>0.42353447420100915</v>
      </c>
      <c r="L298" s="462">
        <v>0.42353447420100926</v>
      </c>
      <c r="M298" s="462">
        <v>0.42353447420100926</v>
      </c>
      <c r="N298" s="462">
        <v>0.42353447420100926</v>
      </c>
    </row>
    <row r="299" spans="1:14" x14ac:dyDescent="0.25">
      <c r="A299" t="s">
        <v>20</v>
      </c>
      <c r="B299" t="s">
        <v>1534</v>
      </c>
      <c r="C299" t="s">
        <v>1534</v>
      </c>
      <c r="D299">
        <v>2050</v>
      </c>
      <c r="E299" t="s">
        <v>1529</v>
      </c>
      <c r="F299" t="s">
        <v>1531</v>
      </c>
      <c r="G299" s="462">
        <v>9.8735530762822751E-2</v>
      </c>
      <c r="H299" s="462">
        <v>9.8735530762822751E-2</v>
      </c>
      <c r="I299" s="462">
        <v>9.8735530762822751E-2</v>
      </c>
      <c r="J299" s="462">
        <v>0.42353447420100915</v>
      </c>
      <c r="K299" s="462">
        <v>0.42353447420100915</v>
      </c>
      <c r="L299" s="462">
        <v>0.4235344742010092</v>
      </c>
      <c r="M299" s="462">
        <v>0.4235344742010092</v>
      </c>
      <c r="N299" s="462">
        <v>0.4235344742010092</v>
      </c>
    </row>
    <row r="300" spans="1:14" x14ac:dyDescent="0.25">
      <c r="A300" t="s">
        <v>20</v>
      </c>
      <c r="B300" t="s">
        <v>1534</v>
      </c>
      <c r="C300" t="s">
        <v>1534</v>
      </c>
      <c r="D300">
        <v>2050</v>
      </c>
      <c r="E300" t="s">
        <v>1532</v>
      </c>
      <c r="F300" t="s">
        <v>1530</v>
      </c>
      <c r="G300" s="462">
        <v>0</v>
      </c>
      <c r="H300" s="462">
        <v>0</v>
      </c>
      <c r="I300" s="462">
        <v>0</v>
      </c>
      <c r="J300" s="462">
        <v>0</v>
      </c>
      <c r="K300" s="462">
        <v>0</v>
      </c>
      <c r="L300" s="462">
        <v>0</v>
      </c>
      <c r="M300" s="462">
        <v>0</v>
      </c>
      <c r="N300" s="462">
        <v>0</v>
      </c>
    </row>
    <row r="301" spans="1:14" x14ac:dyDescent="0.25">
      <c r="A301" t="s">
        <v>20</v>
      </c>
      <c r="B301" t="s">
        <v>1534</v>
      </c>
      <c r="C301" t="s">
        <v>1534</v>
      </c>
      <c r="D301">
        <v>2050</v>
      </c>
      <c r="E301" t="s">
        <v>1532</v>
      </c>
      <c r="F301" t="s">
        <v>1531</v>
      </c>
      <c r="G301" s="462">
        <v>0</v>
      </c>
      <c r="H301" s="462">
        <v>0</v>
      </c>
      <c r="I301" s="462">
        <v>0</v>
      </c>
      <c r="J301" s="462">
        <v>0</v>
      </c>
      <c r="K301" s="462">
        <v>0</v>
      </c>
      <c r="L301" s="462">
        <v>0</v>
      </c>
      <c r="M301" s="462">
        <v>0</v>
      </c>
      <c r="N301" s="462">
        <v>0</v>
      </c>
    </row>
    <row r="302" spans="1:14" x14ac:dyDescent="0.25">
      <c r="A302" t="s">
        <v>20</v>
      </c>
      <c r="B302" t="s">
        <v>1535</v>
      </c>
      <c r="C302" t="s">
        <v>1536</v>
      </c>
      <c r="D302">
        <v>2050</v>
      </c>
      <c r="E302" t="s">
        <v>1529</v>
      </c>
      <c r="F302" t="s">
        <v>1530</v>
      </c>
      <c r="G302" s="462">
        <v>0</v>
      </c>
      <c r="H302" s="462">
        <v>0</v>
      </c>
      <c r="I302" s="462">
        <v>0</v>
      </c>
      <c r="J302" s="462">
        <v>0.26429441817269289</v>
      </c>
      <c r="K302" s="462">
        <v>0.26429441817269289</v>
      </c>
      <c r="L302" s="462">
        <v>0.26429441817269289</v>
      </c>
      <c r="M302" s="462">
        <v>0.26429441817269289</v>
      </c>
      <c r="N302" s="462">
        <v>0.26429441817269289</v>
      </c>
    </row>
    <row r="303" spans="1:14" x14ac:dyDescent="0.25">
      <c r="A303" t="s">
        <v>20</v>
      </c>
      <c r="B303" t="s">
        <v>1535</v>
      </c>
      <c r="C303" t="s">
        <v>1536</v>
      </c>
      <c r="D303">
        <v>2050</v>
      </c>
      <c r="E303" t="s">
        <v>1529</v>
      </c>
      <c r="F303" t="s">
        <v>1531</v>
      </c>
      <c r="G303" s="462">
        <v>0</v>
      </c>
      <c r="H303" s="462">
        <v>0</v>
      </c>
      <c r="I303" s="462">
        <v>0</v>
      </c>
      <c r="J303" s="462">
        <v>0.26429441817269289</v>
      </c>
      <c r="K303" s="462">
        <v>0.26429441817269289</v>
      </c>
      <c r="L303" s="462">
        <v>0.26429441817269289</v>
      </c>
      <c r="M303" s="462">
        <v>0.26429441817269289</v>
      </c>
      <c r="N303" s="462">
        <v>0.26429441817269289</v>
      </c>
    </row>
    <row r="304" spans="1:14" x14ac:dyDescent="0.25">
      <c r="A304" t="s">
        <v>20</v>
      </c>
      <c r="B304" t="s">
        <v>1535</v>
      </c>
      <c r="C304" t="s">
        <v>1536</v>
      </c>
      <c r="D304">
        <v>2050</v>
      </c>
      <c r="E304" t="s">
        <v>1532</v>
      </c>
      <c r="F304" t="s">
        <v>1530</v>
      </c>
      <c r="G304" s="462">
        <v>0</v>
      </c>
      <c r="H304" s="462">
        <v>0</v>
      </c>
      <c r="I304" s="462">
        <v>0</v>
      </c>
      <c r="J304" s="462">
        <v>0</v>
      </c>
      <c r="K304" s="462">
        <v>0</v>
      </c>
      <c r="L304" s="462">
        <v>0</v>
      </c>
      <c r="M304" s="462">
        <v>0</v>
      </c>
      <c r="N304" s="462">
        <v>0</v>
      </c>
    </row>
    <row r="305" spans="1:14" x14ac:dyDescent="0.25">
      <c r="A305" t="s">
        <v>20</v>
      </c>
      <c r="B305" t="s">
        <v>1535</v>
      </c>
      <c r="C305" t="s">
        <v>1536</v>
      </c>
      <c r="D305">
        <v>2050</v>
      </c>
      <c r="E305" t="s">
        <v>1532</v>
      </c>
      <c r="F305" t="s">
        <v>1531</v>
      </c>
      <c r="G305" s="462">
        <v>0</v>
      </c>
      <c r="H305" s="462">
        <v>0</v>
      </c>
      <c r="I305" s="462">
        <v>0</v>
      </c>
      <c r="J305" s="462">
        <v>0</v>
      </c>
      <c r="K305" s="462">
        <v>0</v>
      </c>
      <c r="L305" s="462">
        <v>0</v>
      </c>
      <c r="M305" s="462">
        <v>0</v>
      </c>
      <c r="N305" s="462">
        <v>0</v>
      </c>
    </row>
    <row r="306" spans="1:14" x14ac:dyDescent="0.25">
      <c r="A306" t="s">
        <v>20</v>
      </c>
      <c r="B306" t="s">
        <v>1535</v>
      </c>
      <c r="C306" t="s">
        <v>162</v>
      </c>
      <c r="D306">
        <v>2050</v>
      </c>
      <c r="E306" t="s">
        <v>1529</v>
      </c>
      <c r="F306" t="s">
        <v>1530</v>
      </c>
      <c r="G306" s="462">
        <v>0</v>
      </c>
      <c r="H306" s="462">
        <v>0</v>
      </c>
      <c r="I306" s="462">
        <v>0</v>
      </c>
      <c r="J306" s="462">
        <v>0.11025517817146105</v>
      </c>
      <c r="K306" s="462">
        <v>0.11025517817146105</v>
      </c>
      <c r="L306" s="462">
        <v>0.11025517817146105</v>
      </c>
      <c r="M306" s="462">
        <v>0.11025517817146105</v>
      </c>
      <c r="N306" s="462">
        <v>0.11025517817146105</v>
      </c>
    </row>
    <row r="307" spans="1:14" x14ac:dyDescent="0.25">
      <c r="A307" t="s">
        <v>20</v>
      </c>
      <c r="B307" t="s">
        <v>1535</v>
      </c>
      <c r="C307" t="s">
        <v>162</v>
      </c>
      <c r="D307">
        <v>2050</v>
      </c>
      <c r="E307" t="s">
        <v>1529</v>
      </c>
      <c r="F307" t="s">
        <v>1531</v>
      </c>
      <c r="G307" s="462">
        <v>0</v>
      </c>
      <c r="H307" s="462">
        <v>0</v>
      </c>
      <c r="I307" s="462">
        <v>0</v>
      </c>
      <c r="J307" s="462">
        <v>0.11025517817146105</v>
      </c>
      <c r="K307" s="462">
        <v>0.11025517817146105</v>
      </c>
      <c r="L307" s="462">
        <v>0.11025517817146105</v>
      </c>
      <c r="M307" s="462">
        <v>0.11025517817146105</v>
      </c>
      <c r="N307" s="462">
        <v>0.11025517817146105</v>
      </c>
    </row>
    <row r="308" spans="1:14" x14ac:dyDescent="0.25">
      <c r="A308" t="s">
        <v>20</v>
      </c>
      <c r="B308" t="s">
        <v>1535</v>
      </c>
      <c r="C308" t="s">
        <v>162</v>
      </c>
      <c r="D308">
        <v>2050</v>
      </c>
      <c r="E308" t="s">
        <v>1532</v>
      </c>
      <c r="F308" t="s">
        <v>1530</v>
      </c>
      <c r="G308" s="462">
        <v>0</v>
      </c>
      <c r="H308" s="462">
        <v>0</v>
      </c>
      <c r="I308" s="462">
        <v>0</v>
      </c>
      <c r="J308" s="462">
        <v>0</v>
      </c>
      <c r="K308" s="462">
        <v>0</v>
      </c>
      <c r="L308" s="462">
        <v>0</v>
      </c>
      <c r="M308" s="462">
        <v>0</v>
      </c>
      <c r="N308" s="462">
        <v>0</v>
      </c>
    </row>
    <row r="309" spans="1:14" x14ac:dyDescent="0.25">
      <c r="A309" t="s">
        <v>20</v>
      </c>
      <c r="B309" t="s">
        <v>1535</v>
      </c>
      <c r="C309" t="s">
        <v>162</v>
      </c>
      <c r="D309">
        <v>2050</v>
      </c>
      <c r="E309" t="s">
        <v>1532</v>
      </c>
      <c r="F309" t="s">
        <v>1531</v>
      </c>
      <c r="G309" s="462">
        <v>0</v>
      </c>
      <c r="H309" s="462">
        <v>0</v>
      </c>
      <c r="I309" s="462">
        <v>0</v>
      </c>
      <c r="J309" s="462">
        <v>0</v>
      </c>
      <c r="K309" s="462">
        <v>0</v>
      </c>
      <c r="L309" s="462">
        <v>0</v>
      </c>
      <c r="M309" s="462">
        <v>0</v>
      </c>
      <c r="N309" s="462">
        <v>0</v>
      </c>
    </row>
    <row r="310" spans="1:14" x14ac:dyDescent="0.25">
      <c r="A310" t="s">
        <v>20</v>
      </c>
      <c r="B310" t="s">
        <v>1528</v>
      </c>
      <c r="C310" t="s">
        <v>158</v>
      </c>
      <c r="D310">
        <v>2060</v>
      </c>
      <c r="E310" t="s">
        <v>1529</v>
      </c>
      <c r="F310" t="s">
        <v>1530</v>
      </c>
      <c r="G310" s="462">
        <v>0.47409341133679028</v>
      </c>
      <c r="H310" s="462">
        <v>0.47409341133679028</v>
      </c>
      <c r="I310" s="462">
        <v>0.47409341133679028</v>
      </c>
      <c r="J310" s="462">
        <v>9.1302418645377817E-2</v>
      </c>
      <c r="K310" s="462">
        <v>9.1302418645377817E-2</v>
      </c>
      <c r="L310" s="462">
        <v>9.1302418645377803E-2</v>
      </c>
      <c r="M310" s="462">
        <v>9.1302418645377803E-2</v>
      </c>
      <c r="N310" s="462">
        <v>9.1302418645377803E-2</v>
      </c>
    </row>
    <row r="311" spans="1:14" x14ac:dyDescent="0.25">
      <c r="A311" t="s">
        <v>20</v>
      </c>
      <c r="B311" t="s">
        <v>1528</v>
      </c>
      <c r="C311" t="s">
        <v>158</v>
      </c>
      <c r="D311">
        <v>2060</v>
      </c>
      <c r="E311" t="s">
        <v>1529</v>
      </c>
      <c r="F311" t="s">
        <v>1531</v>
      </c>
      <c r="G311" s="462">
        <v>0.42580304279213244</v>
      </c>
      <c r="H311" s="462">
        <v>0.42580304279213244</v>
      </c>
      <c r="I311" s="462">
        <v>0.42580304279213244</v>
      </c>
      <c r="J311" s="462">
        <v>9.1302418645377803E-2</v>
      </c>
      <c r="K311" s="462">
        <v>9.1302418645377803E-2</v>
      </c>
      <c r="L311" s="462">
        <v>9.1302418645377803E-2</v>
      </c>
      <c r="M311" s="462">
        <v>9.1302418645377803E-2</v>
      </c>
      <c r="N311" s="462">
        <v>9.1302418645377803E-2</v>
      </c>
    </row>
    <row r="312" spans="1:14" x14ac:dyDescent="0.25">
      <c r="A312" t="s">
        <v>20</v>
      </c>
      <c r="B312" t="s">
        <v>1528</v>
      </c>
      <c r="C312" t="s">
        <v>158</v>
      </c>
      <c r="D312">
        <v>2060</v>
      </c>
      <c r="E312" t="s">
        <v>1532</v>
      </c>
      <c r="F312" t="s">
        <v>1530</v>
      </c>
      <c r="G312" s="462">
        <v>0</v>
      </c>
      <c r="H312" s="462">
        <v>0</v>
      </c>
      <c r="I312" s="462">
        <v>0</v>
      </c>
      <c r="J312" s="462">
        <v>0</v>
      </c>
      <c r="K312" s="462">
        <v>0</v>
      </c>
      <c r="L312" s="462">
        <v>0</v>
      </c>
      <c r="M312" s="462">
        <v>0</v>
      </c>
      <c r="N312" s="462">
        <v>0</v>
      </c>
    </row>
    <row r="313" spans="1:14" x14ac:dyDescent="0.25">
      <c r="A313" t="s">
        <v>20</v>
      </c>
      <c r="B313" t="s">
        <v>1528</v>
      </c>
      <c r="C313" t="s">
        <v>158</v>
      </c>
      <c r="D313">
        <v>2060</v>
      </c>
      <c r="E313" t="s">
        <v>1532</v>
      </c>
      <c r="F313" t="s">
        <v>1531</v>
      </c>
      <c r="G313" s="462">
        <v>0</v>
      </c>
      <c r="H313" s="462">
        <v>0</v>
      </c>
      <c r="I313" s="462">
        <v>0</v>
      </c>
      <c r="J313" s="462">
        <v>0</v>
      </c>
      <c r="K313" s="462">
        <v>0</v>
      </c>
      <c r="L313" s="462">
        <v>0</v>
      </c>
      <c r="M313" s="462">
        <v>0</v>
      </c>
      <c r="N313" s="462">
        <v>0</v>
      </c>
    </row>
    <row r="314" spans="1:14" x14ac:dyDescent="0.25">
      <c r="A314" t="s">
        <v>20</v>
      </c>
      <c r="B314" t="s">
        <v>1528</v>
      </c>
      <c r="C314" t="s">
        <v>133</v>
      </c>
      <c r="D314">
        <v>2060</v>
      </c>
      <c r="E314" t="s">
        <v>1529</v>
      </c>
      <c r="F314" t="s">
        <v>1530</v>
      </c>
      <c r="G314" s="462">
        <v>0.21356781287837112</v>
      </c>
      <c r="H314" s="462">
        <v>0.21356781287837112</v>
      </c>
      <c r="I314" s="462">
        <v>0.21356781287837112</v>
      </c>
      <c r="J314" s="462">
        <v>9.1834159537699578E-2</v>
      </c>
      <c r="K314" s="462">
        <v>9.1834159537699578E-2</v>
      </c>
      <c r="L314" s="462">
        <v>9.1834159537699592E-2</v>
      </c>
      <c r="M314" s="462">
        <v>9.1834159537699592E-2</v>
      </c>
      <c r="N314" s="462">
        <v>9.1834159537699592E-2</v>
      </c>
    </row>
    <row r="315" spans="1:14" x14ac:dyDescent="0.25">
      <c r="A315" t="s">
        <v>20</v>
      </c>
      <c r="B315" t="s">
        <v>1528</v>
      </c>
      <c r="C315" t="s">
        <v>133</v>
      </c>
      <c r="D315">
        <v>2060</v>
      </c>
      <c r="E315" t="s">
        <v>1529</v>
      </c>
      <c r="F315" t="s">
        <v>1531</v>
      </c>
      <c r="G315" s="462">
        <v>0.21356781287837112</v>
      </c>
      <c r="H315" s="462">
        <v>0.21356781287837112</v>
      </c>
      <c r="I315" s="462">
        <v>0.21356781287837112</v>
      </c>
      <c r="J315" s="462">
        <v>9.1834159537699592E-2</v>
      </c>
      <c r="K315" s="462">
        <v>9.1834159537699592E-2</v>
      </c>
      <c r="L315" s="462">
        <v>9.1834159537699592E-2</v>
      </c>
      <c r="M315" s="462">
        <v>9.1834159537699592E-2</v>
      </c>
      <c r="N315" s="462">
        <v>9.1834159537699592E-2</v>
      </c>
    </row>
    <row r="316" spans="1:14" x14ac:dyDescent="0.25">
      <c r="A316" t="s">
        <v>20</v>
      </c>
      <c r="B316" t="s">
        <v>1528</v>
      </c>
      <c r="C316" t="s">
        <v>133</v>
      </c>
      <c r="D316">
        <v>2060</v>
      </c>
      <c r="E316" t="s">
        <v>1532</v>
      </c>
      <c r="F316" t="s">
        <v>1530</v>
      </c>
      <c r="G316" s="462">
        <v>0</v>
      </c>
      <c r="H316" s="462">
        <v>0</v>
      </c>
      <c r="I316" s="462">
        <v>0</v>
      </c>
      <c r="J316" s="462">
        <v>0</v>
      </c>
      <c r="K316" s="462">
        <v>0</v>
      </c>
      <c r="L316" s="462">
        <v>0</v>
      </c>
      <c r="M316" s="462">
        <v>0</v>
      </c>
      <c r="N316" s="462">
        <v>0</v>
      </c>
    </row>
    <row r="317" spans="1:14" x14ac:dyDescent="0.25">
      <c r="A317" t="s">
        <v>20</v>
      </c>
      <c r="B317" t="s">
        <v>1528</v>
      </c>
      <c r="C317" t="s">
        <v>133</v>
      </c>
      <c r="D317">
        <v>2060</v>
      </c>
      <c r="E317" t="s">
        <v>1532</v>
      </c>
      <c r="F317" t="s">
        <v>1531</v>
      </c>
      <c r="G317" s="462">
        <v>0</v>
      </c>
      <c r="H317" s="462">
        <v>0</v>
      </c>
      <c r="I317" s="462">
        <v>0</v>
      </c>
      <c r="J317" s="462">
        <v>0</v>
      </c>
      <c r="K317" s="462">
        <v>0</v>
      </c>
      <c r="L317" s="462">
        <v>0</v>
      </c>
      <c r="M317" s="462">
        <v>0</v>
      </c>
      <c r="N317" s="462">
        <v>0</v>
      </c>
    </row>
    <row r="318" spans="1:14" x14ac:dyDescent="0.25">
      <c r="A318" t="s">
        <v>20</v>
      </c>
      <c r="B318" t="s">
        <v>1533</v>
      </c>
      <c r="C318" t="s">
        <v>1533</v>
      </c>
      <c r="D318">
        <v>2060</v>
      </c>
      <c r="E318" t="s">
        <v>1529</v>
      </c>
      <c r="F318" t="s">
        <v>1530</v>
      </c>
      <c r="G318" s="462">
        <v>0</v>
      </c>
      <c r="H318" s="462">
        <v>0</v>
      </c>
      <c r="I318" s="462">
        <v>0</v>
      </c>
      <c r="J318" s="462">
        <v>0</v>
      </c>
      <c r="K318" s="462">
        <v>0</v>
      </c>
      <c r="L318" s="462">
        <v>0</v>
      </c>
      <c r="M318" s="462">
        <v>0</v>
      </c>
      <c r="N318" s="462">
        <v>0</v>
      </c>
    </row>
    <row r="319" spans="1:14" x14ac:dyDescent="0.25">
      <c r="A319" t="s">
        <v>20</v>
      </c>
      <c r="B319" t="s">
        <v>1533</v>
      </c>
      <c r="C319" t="s">
        <v>1533</v>
      </c>
      <c r="D319">
        <v>2060</v>
      </c>
      <c r="E319" t="s">
        <v>1529</v>
      </c>
      <c r="F319" t="s">
        <v>1531</v>
      </c>
      <c r="G319" s="462">
        <v>0</v>
      </c>
      <c r="H319" s="462">
        <v>0</v>
      </c>
      <c r="I319" s="462">
        <v>0</v>
      </c>
      <c r="J319" s="462">
        <v>0</v>
      </c>
      <c r="K319" s="462">
        <v>0</v>
      </c>
      <c r="L319" s="462">
        <v>0</v>
      </c>
      <c r="M319" s="462">
        <v>0</v>
      </c>
      <c r="N319" s="462">
        <v>0</v>
      </c>
    </row>
    <row r="320" spans="1:14" x14ac:dyDescent="0.25">
      <c r="A320" t="s">
        <v>20</v>
      </c>
      <c r="B320" t="s">
        <v>1533</v>
      </c>
      <c r="C320" t="s">
        <v>1533</v>
      </c>
      <c r="D320">
        <v>2060</v>
      </c>
      <c r="E320" t="s">
        <v>1532</v>
      </c>
      <c r="F320" t="s">
        <v>1530</v>
      </c>
      <c r="G320" s="462">
        <v>1</v>
      </c>
      <c r="H320" s="462">
        <v>1</v>
      </c>
      <c r="I320" s="462">
        <v>1</v>
      </c>
      <c r="J320" s="462">
        <v>1</v>
      </c>
      <c r="K320" s="462">
        <v>1</v>
      </c>
      <c r="L320" s="462">
        <v>1</v>
      </c>
      <c r="M320" s="462">
        <v>1</v>
      </c>
      <c r="N320" s="462">
        <v>1</v>
      </c>
    </row>
    <row r="321" spans="1:14" x14ac:dyDescent="0.25">
      <c r="A321" t="s">
        <v>20</v>
      </c>
      <c r="B321" t="s">
        <v>1533</v>
      </c>
      <c r="C321" t="s">
        <v>1533</v>
      </c>
      <c r="D321">
        <v>2060</v>
      </c>
      <c r="E321" t="s">
        <v>1532</v>
      </c>
      <c r="F321" t="s">
        <v>1531</v>
      </c>
      <c r="G321" s="462">
        <v>1</v>
      </c>
      <c r="H321" s="462">
        <v>1</v>
      </c>
      <c r="I321" s="462">
        <v>1</v>
      </c>
      <c r="J321" s="462">
        <v>1</v>
      </c>
      <c r="K321" s="462">
        <v>1</v>
      </c>
      <c r="L321" s="462">
        <v>1</v>
      </c>
      <c r="M321" s="462">
        <v>1</v>
      </c>
      <c r="N321" s="462">
        <v>1</v>
      </c>
    </row>
    <row r="322" spans="1:14" x14ac:dyDescent="0.25">
      <c r="A322" t="s">
        <v>20</v>
      </c>
      <c r="B322" t="s">
        <v>160</v>
      </c>
      <c r="C322" t="s">
        <v>160</v>
      </c>
      <c r="D322">
        <v>2060</v>
      </c>
      <c r="E322" t="s">
        <v>1529</v>
      </c>
      <c r="F322" t="s">
        <v>1530</v>
      </c>
      <c r="G322" s="462">
        <v>0.24595412800375346</v>
      </c>
      <c r="H322" s="462">
        <v>0.24595412800375346</v>
      </c>
      <c r="I322" s="462">
        <v>0.24595412800375346</v>
      </c>
      <c r="J322" s="462">
        <v>0</v>
      </c>
      <c r="K322" s="462">
        <v>0</v>
      </c>
      <c r="L322" s="462">
        <v>0</v>
      </c>
      <c r="M322" s="462">
        <v>0</v>
      </c>
      <c r="N322" s="462">
        <v>0</v>
      </c>
    </row>
    <row r="323" spans="1:14" x14ac:dyDescent="0.25">
      <c r="A323" t="s">
        <v>20</v>
      </c>
      <c r="B323" t="s">
        <v>160</v>
      </c>
      <c r="C323" t="s">
        <v>160</v>
      </c>
      <c r="D323">
        <v>2060</v>
      </c>
      <c r="E323" t="s">
        <v>1529</v>
      </c>
      <c r="F323" t="s">
        <v>1531</v>
      </c>
      <c r="G323" s="462">
        <v>0.24595412800375349</v>
      </c>
      <c r="H323" s="462">
        <v>0.24595412800375349</v>
      </c>
      <c r="I323" s="462">
        <v>0.24595412800375349</v>
      </c>
      <c r="J323" s="462">
        <v>0</v>
      </c>
      <c r="K323" s="462">
        <v>0</v>
      </c>
      <c r="L323" s="462">
        <v>0</v>
      </c>
      <c r="M323" s="462">
        <v>0</v>
      </c>
      <c r="N323" s="462">
        <v>0</v>
      </c>
    </row>
    <row r="324" spans="1:14" x14ac:dyDescent="0.25">
      <c r="A324" t="s">
        <v>20</v>
      </c>
      <c r="B324" t="s">
        <v>160</v>
      </c>
      <c r="C324" t="s">
        <v>160</v>
      </c>
      <c r="D324">
        <v>2060</v>
      </c>
      <c r="E324" t="s">
        <v>1532</v>
      </c>
      <c r="F324" t="s">
        <v>1530</v>
      </c>
      <c r="G324" s="462">
        <v>0</v>
      </c>
      <c r="H324" s="462">
        <v>0</v>
      </c>
      <c r="I324" s="462">
        <v>0</v>
      </c>
      <c r="J324" s="462">
        <v>0</v>
      </c>
      <c r="K324" s="462">
        <v>0</v>
      </c>
      <c r="L324" s="462">
        <v>0</v>
      </c>
      <c r="M324" s="462">
        <v>0</v>
      </c>
      <c r="N324" s="462">
        <v>0</v>
      </c>
    </row>
    <row r="325" spans="1:14" x14ac:dyDescent="0.25">
      <c r="A325" t="s">
        <v>20</v>
      </c>
      <c r="B325" t="s">
        <v>160</v>
      </c>
      <c r="C325" t="s">
        <v>160</v>
      </c>
      <c r="D325">
        <v>2060</v>
      </c>
      <c r="E325" t="s">
        <v>1532</v>
      </c>
      <c r="F325" t="s">
        <v>1531</v>
      </c>
      <c r="G325" s="462">
        <v>0</v>
      </c>
      <c r="H325" s="462">
        <v>0</v>
      </c>
      <c r="I325" s="462">
        <v>0</v>
      </c>
      <c r="J325" s="462">
        <v>0</v>
      </c>
      <c r="K325" s="462">
        <v>0</v>
      </c>
      <c r="L325" s="462">
        <v>0</v>
      </c>
      <c r="M325" s="462">
        <v>0</v>
      </c>
      <c r="N325" s="462">
        <v>0</v>
      </c>
    </row>
    <row r="326" spans="1:14" x14ac:dyDescent="0.25">
      <c r="A326" t="s">
        <v>20</v>
      </c>
      <c r="B326" t="s">
        <v>1534</v>
      </c>
      <c r="C326" t="s">
        <v>1534</v>
      </c>
      <c r="D326">
        <v>2060</v>
      </c>
      <c r="E326" t="s">
        <v>1529</v>
      </c>
      <c r="F326" t="s">
        <v>1530</v>
      </c>
      <c r="G326" s="462">
        <v>6.638464778108516E-2</v>
      </c>
      <c r="H326" s="462">
        <v>6.638464778108516E-2</v>
      </c>
      <c r="I326" s="462">
        <v>6.638464778108516E-2</v>
      </c>
      <c r="J326" s="462">
        <v>0.49190825600750698</v>
      </c>
      <c r="K326" s="462">
        <v>0.49190825600750698</v>
      </c>
      <c r="L326" s="462">
        <v>0.49190825600750698</v>
      </c>
      <c r="M326" s="462">
        <v>0.49190825600750698</v>
      </c>
      <c r="N326" s="462">
        <v>0.49190825600750698</v>
      </c>
    </row>
    <row r="327" spans="1:14" x14ac:dyDescent="0.25">
      <c r="A327" t="s">
        <v>20</v>
      </c>
      <c r="B327" t="s">
        <v>1534</v>
      </c>
      <c r="C327" t="s">
        <v>1534</v>
      </c>
      <c r="D327">
        <v>2060</v>
      </c>
      <c r="E327" t="s">
        <v>1529</v>
      </c>
      <c r="F327" t="s">
        <v>1531</v>
      </c>
      <c r="G327" s="462">
        <v>0.11467501632574295</v>
      </c>
      <c r="H327" s="462">
        <v>0.11467501632574295</v>
      </c>
      <c r="I327" s="462">
        <v>0.11467501632574295</v>
      </c>
      <c r="J327" s="462">
        <v>0.49190825600750698</v>
      </c>
      <c r="K327" s="462">
        <v>0.49190825600750698</v>
      </c>
      <c r="L327" s="462">
        <v>0.49190825600750698</v>
      </c>
      <c r="M327" s="462">
        <v>0.49190825600750698</v>
      </c>
      <c r="N327" s="462">
        <v>0.49190825600750698</v>
      </c>
    </row>
    <row r="328" spans="1:14" x14ac:dyDescent="0.25">
      <c r="A328" t="s">
        <v>20</v>
      </c>
      <c r="B328" t="s">
        <v>1534</v>
      </c>
      <c r="C328" t="s">
        <v>1534</v>
      </c>
      <c r="D328">
        <v>2060</v>
      </c>
      <c r="E328" t="s">
        <v>1532</v>
      </c>
      <c r="F328" t="s">
        <v>1530</v>
      </c>
      <c r="G328" s="462">
        <v>0</v>
      </c>
      <c r="H328" s="462">
        <v>0</v>
      </c>
      <c r="I328" s="462">
        <v>0</v>
      </c>
      <c r="J328" s="462">
        <v>0</v>
      </c>
      <c r="K328" s="462">
        <v>0</v>
      </c>
      <c r="L328" s="462">
        <v>0</v>
      </c>
      <c r="M328" s="462">
        <v>0</v>
      </c>
      <c r="N328" s="462">
        <v>0</v>
      </c>
    </row>
    <row r="329" spans="1:14" x14ac:dyDescent="0.25">
      <c r="A329" t="s">
        <v>20</v>
      </c>
      <c r="B329" t="s">
        <v>1534</v>
      </c>
      <c r="C329" t="s">
        <v>1534</v>
      </c>
      <c r="D329">
        <v>2060</v>
      </c>
      <c r="E329" t="s">
        <v>1532</v>
      </c>
      <c r="F329" t="s">
        <v>1531</v>
      </c>
      <c r="G329" s="462">
        <v>0</v>
      </c>
      <c r="H329" s="462">
        <v>0</v>
      </c>
      <c r="I329" s="462">
        <v>0</v>
      </c>
      <c r="J329" s="462">
        <v>0</v>
      </c>
      <c r="K329" s="462">
        <v>0</v>
      </c>
      <c r="L329" s="462">
        <v>0</v>
      </c>
      <c r="M329" s="462">
        <v>0</v>
      </c>
      <c r="N329" s="462">
        <v>0</v>
      </c>
    </row>
    <row r="330" spans="1:14" x14ac:dyDescent="0.25">
      <c r="A330" t="s">
        <v>20</v>
      </c>
      <c r="B330" t="s">
        <v>1535</v>
      </c>
      <c r="C330" t="s">
        <v>1536</v>
      </c>
      <c r="D330">
        <v>2060</v>
      </c>
      <c r="E330" t="s">
        <v>1529</v>
      </c>
      <c r="F330" t="s">
        <v>1530</v>
      </c>
      <c r="G330" s="462">
        <v>0</v>
      </c>
      <c r="H330" s="462">
        <v>0</v>
      </c>
      <c r="I330" s="462">
        <v>0</v>
      </c>
      <c r="J330" s="462">
        <v>0.20322151246874406</v>
      </c>
      <c r="K330" s="462">
        <v>0.20322151246874406</v>
      </c>
      <c r="L330" s="462">
        <v>0.20322151246874409</v>
      </c>
      <c r="M330" s="462">
        <v>0.20322151246874409</v>
      </c>
      <c r="N330" s="462">
        <v>0.20322151246874409</v>
      </c>
    </row>
    <row r="331" spans="1:14" x14ac:dyDescent="0.25">
      <c r="A331" t="s">
        <v>20</v>
      </c>
      <c r="B331" t="s">
        <v>1535</v>
      </c>
      <c r="C331" t="s">
        <v>1536</v>
      </c>
      <c r="D331">
        <v>2060</v>
      </c>
      <c r="E331" t="s">
        <v>1529</v>
      </c>
      <c r="F331" t="s">
        <v>1531</v>
      </c>
      <c r="G331" s="462">
        <v>0</v>
      </c>
      <c r="H331" s="462">
        <v>0</v>
      </c>
      <c r="I331" s="462">
        <v>0</v>
      </c>
      <c r="J331" s="462">
        <v>0.20322151246874412</v>
      </c>
      <c r="K331" s="462">
        <v>0.20322151246874412</v>
      </c>
      <c r="L331" s="462">
        <v>0.20322151246874409</v>
      </c>
      <c r="M331" s="462">
        <v>0.20322151246874409</v>
      </c>
      <c r="N331" s="462">
        <v>0.20322151246874409</v>
      </c>
    </row>
    <row r="332" spans="1:14" x14ac:dyDescent="0.25">
      <c r="A332" t="s">
        <v>20</v>
      </c>
      <c r="B332" t="s">
        <v>1535</v>
      </c>
      <c r="C332" t="s">
        <v>1536</v>
      </c>
      <c r="D332">
        <v>2060</v>
      </c>
      <c r="E332" t="s">
        <v>1532</v>
      </c>
      <c r="F332" t="s">
        <v>1530</v>
      </c>
      <c r="G332" s="462">
        <v>0</v>
      </c>
      <c r="H332" s="462">
        <v>0</v>
      </c>
      <c r="I332" s="462">
        <v>0</v>
      </c>
      <c r="J332" s="462">
        <v>0</v>
      </c>
      <c r="K332" s="462">
        <v>0</v>
      </c>
      <c r="L332" s="462">
        <v>0</v>
      </c>
      <c r="M332" s="462">
        <v>0</v>
      </c>
      <c r="N332" s="462">
        <v>0</v>
      </c>
    </row>
    <row r="333" spans="1:14" x14ac:dyDescent="0.25">
      <c r="A333" t="s">
        <v>20</v>
      </c>
      <c r="B333" t="s">
        <v>1535</v>
      </c>
      <c r="C333" t="s">
        <v>1536</v>
      </c>
      <c r="D333">
        <v>2060</v>
      </c>
      <c r="E333" t="s">
        <v>1532</v>
      </c>
      <c r="F333" t="s">
        <v>1531</v>
      </c>
      <c r="G333" s="462">
        <v>0</v>
      </c>
      <c r="H333" s="462">
        <v>0</v>
      </c>
      <c r="I333" s="462">
        <v>0</v>
      </c>
      <c r="J333" s="462">
        <v>0</v>
      </c>
      <c r="K333" s="462">
        <v>0</v>
      </c>
      <c r="L333" s="462">
        <v>0</v>
      </c>
      <c r="M333" s="462">
        <v>0</v>
      </c>
      <c r="N333" s="462">
        <v>0</v>
      </c>
    </row>
    <row r="334" spans="1:14" x14ac:dyDescent="0.25">
      <c r="A334" t="s">
        <v>20</v>
      </c>
      <c r="B334" t="s">
        <v>1535</v>
      </c>
      <c r="C334" t="s">
        <v>162</v>
      </c>
      <c r="D334">
        <v>2060</v>
      </c>
      <c r="E334" t="s">
        <v>1529</v>
      </c>
      <c r="F334" t="s">
        <v>1530</v>
      </c>
      <c r="G334" s="462">
        <v>0</v>
      </c>
      <c r="H334" s="462">
        <v>0</v>
      </c>
      <c r="I334" s="462">
        <v>0</v>
      </c>
      <c r="J334" s="462">
        <v>0.12173365334067152</v>
      </c>
      <c r="K334" s="462">
        <v>0.12173365334067152</v>
      </c>
      <c r="L334" s="462">
        <v>0.12173365334067153</v>
      </c>
      <c r="M334" s="462">
        <v>0.12173365334067153</v>
      </c>
      <c r="N334" s="462">
        <v>0.12173365334067153</v>
      </c>
    </row>
    <row r="335" spans="1:14" x14ac:dyDescent="0.25">
      <c r="A335" t="s">
        <v>20</v>
      </c>
      <c r="B335" t="s">
        <v>1535</v>
      </c>
      <c r="C335" t="s">
        <v>162</v>
      </c>
      <c r="D335">
        <v>2060</v>
      </c>
      <c r="E335" t="s">
        <v>1529</v>
      </c>
      <c r="F335" t="s">
        <v>1531</v>
      </c>
      <c r="G335" s="462">
        <v>0</v>
      </c>
      <c r="H335" s="462">
        <v>0</v>
      </c>
      <c r="I335" s="462">
        <v>0</v>
      </c>
      <c r="J335" s="462">
        <v>0.12173365334067152</v>
      </c>
      <c r="K335" s="462">
        <v>0.12173365334067152</v>
      </c>
      <c r="L335" s="462">
        <v>0.12173365334067152</v>
      </c>
      <c r="M335" s="462">
        <v>0.12173365334067152</v>
      </c>
      <c r="N335" s="462">
        <v>0.12173365334067152</v>
      </c>
    </row>
    <row r="336" spans="1:14" x14ac:dyDescent="0.25">
      <c r="A336" t="s">
        <v>20</v>
      </c>
      <c r="B336" t="s">
        <v>1535</v>
      </c>
      <c r="C336" t="s">
        <v>162</v>
      </c>
      <c r="D336">
        <v>2060</v>
      </c>
      <c r="E336" t="s">
        <v>1532</v>
      </c>
      <c r="F336" t="s">
        <v>1530</v>
      </c>
      <c r="G336" s="462">
        <v>0</v>
      </c>
      <c r="H336" s="462">
        <v>0</v>
      </c>
      <c r="I336" s="462">
        <v>0</v>
      </c>
      <c r="J336" s="462">
        <v>0</v>
      </c>
      <c r="K336" s="462">
        <v>0</v>
      </c>
      <c r="L336" s="462">
        <v>0</v>
      </c>
      <c r="M336" s="462">
        <v>0</v>
      </c>
      <c r="N336" s="462">
        <v>0</v>
      </c>
    </row>
    <row r="337" spans="1:14" x14ac:dyDescent="0.25">
      <c r="A337" t="s">
        <v>20</v>
      </c>
      <c r="B337" t="s">
        <v>1535</v>
      </c>
      <c r="C337" t="s">
        <v>162</v>
      </c>
      <c r="D337">
        <v>2060</v>
      </c>
      <c r="E337" t="s">
        <v>1532</v>
      </c>
      <c r="F337" t="s">
        <v>1531</v>
      </c>
      <c r="G337" s="462">
        <v>0</v>
      </c>
      <c r="H337" s="462">
        <v>0</v>
      </c>
      <c r="I337" s="462">
        <v>0</v>
      </c>
      <c r="J337" s="462">
        <v>0</v>
      </c>
      <c r="K337" s="462">
        <v>0</v>
      </c>
      <c r="L337" s="462">
        <v>0</v>
      </c>
      <c r="M337" s="462">
        <v>0</v>
      </c>
      <c r="N337" s="462">
        <v>0</v>
      </c>
    </row>
    <row r="338" spans="1:14" x14ac:dyDescent="0.25">
      <c r="A338" t="s">
        <v>24</v>
      </c>
      <c r="B338" t="s">
        <v>1528</v>
      </c>
      <c r="C338" t="s">
        <v>158</v>
      </c>
      <c r="D338">
        <v>2019</v>
      </c>
      <c r="E338" t="s">
        <v>1529</v>
      </c>
      <c r="F338" t="s">
        <v>1530</v>
      </c>
      <c r="G338" s="462">
        <v>1</v>
      </c>
      <c r="H338" s="462">
        <v>1</v>
      </c>
      <c r="I338" s="462">
        <v>1</v>
      </c>
      <c r="J338" s="462">
        <v>1</v>
      </c>
      <c r="K338" s="462">
        <v>1</v>
      </c>
      <c r="L338" s="462">
        <v>1</v>
      </c>
      <c r="M338" s="462">
        <v>1</v>
      </c>
      <c r="N338" s="462">
        <v>1</v>
      </c>
    </row>
    <row r="339" spans="1:14" x14ac:dyDescent="0.25">
      <c r="A339" t="s">
        <v>24</v>
      </c>
      <c r="B339" t="s">
        <v>1528</v>
      </c>
      <c r="C339" t="s">
        <v>158</v>
      </c>
      <c r="D339">
        <v>2019</v>
      </c>
      <c r="E339" t="s">
        <v>1529</v>
      </c>
      <c r="F339" t="s">
        <v>1531</v>
      </c>
      <c r="G339" s="462">
        <v>1</v>
      </c>
      <c r="H339" s="462">
        <v>1</v>
      </c>
      <c r="I339" s="462">
        <v>1</v>
      </c>
      <c r="J339" s="462">
        <v>1</v>
      </c>
      <c r="K339" s="462">
        <v>1</v>
      </c>
      <c r="L339" s="462">
        <v>1</v>
      </c>
      <c r="M339" s="462">
        <v>1</v>
      </c>
      <c r="N339" s="462">
        <v>1</v>
      </c>
    </row>
    <row r="340" spans="1:14" x14ac:dyDescent="0.25">
      <c r="A340" t="s">
        <v>24</v>
      </c>
      <c r="B340" t="s">
        <v>1528</v>
      </c>
      <c r="C340" t="s">
        <v>158</v>
      </c>
      <c r="D340">
        <v>2019</v>
      </c>
      <c r="E340" t="s">
        <v>1532</v>
      </c>
      <c r="F340" t="s">
        <v>1530</v>
      </c>
      <c r="G340" s="462">
        <v>1</v>
      </c>
      <c r="H340" s="462">
        <v>1</v>
      </c>
      <c r="I340" s="462">
        <v>1</v>
      </c>
      <c r="J340" s="462">
        <v>1</v>
      </c>
      <c r="K340" s="462">
        <v>1</v>
      </c>
      <c r="L340" s="462">
        <v>1</v>
      </c>
      <c r="M340" s="462">
        <v>1</v>
      </c>
      <c r="N340" s="462">
        <v>1</v>
      </c>
    </row>
    <row r="341" spans="1:14" x14ac:dyDescent="0.25">
      <c r="A341" t="s">
        <v>24</v>
      </c>
      <c r="B341" t="s">
        <v>1528</v>
      </c>
      <c r="C341" t="s">
        <v>158</v>
      </c>
      <c r="D341">
        <v>2019</v>
      </c>
      <c r="E341" t="s">
        <v>1532</v>
      </c>
      <c r="F341" t="s">
        <v>1531</v>
      </c>
      <c r="G341" s="462">
        <v>1</v>
      </c>
      <c r="H341" s="462">
        <v>1</v>
      </c>
      <c r="I341" s="462">
        <v>1</v>
      </c>
      <c r="J341" s="462">
        <v>1</v>
      </c>
      <c r="K341" s="462">
        <v>1</v>
      </c>
      <c r="L341" s="462">
        <v>1</v>
      </c>
      <c r="M341" s="462">
        <v>1</v>
      </c>
      <c r="N341" s="462">
        <v>1</v>
      </c>
    </row>
    <row r="342" spans="1:14" x14ac:dyDescent="0.25">
      <c r="A342" t="s">
        <v>24</v>
      </c>
      <c r="B342" t="s">
        <v>1528</v>
      </c>
      <c r="C342" t="s">
        <v>133</v>
      </c>
      <c r="D342">
        <v>2019</v>
      </c>
      <c r="E342" t="s">
        <v>1529</v>
      </c>
      <c r="F342" t="s">
        <v>1530</v>
      </c>
      <c r="G342" s="462">
        <v>0</v>
      </c>
      <c r="H342" s="462">
        <v>0</v>
      </c>
      <c r="I342" s="462">
        <v>0</v>
      </c>
      <c r="J342" s="462">
        <v>0</v>
      </c>
      <c r="K342" s="462">
        <v>0</v>
      </c>
      <c r="L342" s="462">
        <v>0</v>
      </c>
      <c r="M342" s="462">
        <v>0</v>
      </c>
      <c r="N342" s="462">
        <v>0</v>
      </c>
    </row>
    <row r="343" spans="1:14" x14ac:dyDescent="0.25">
      <c r="A343" t="s">
        <v>24</v>
      </c>
      <c r="B343" t="s">
        <v>1528</v>
      </c>
      <c r="C343" t="s">
        <v>133</v>
      </c>
      <c r="D343">
        <v>2019</v>
      </c>
      <c r="E343" t="s">
        <v>1529</v>
      </c>
      <c r="F343" t="s">
        <v>1531</v>
      </c>
      <c r="G343" s="462">
        <v>0</v>
      </c>
      <c r="H343" s="462">
        <v>0</v>
      </c>
      <c r="I343" s="462">
        <v>0</v>
      </c>
      <c r="J343" s="462">
        <v>0</v>
      </c>
      <c r="K343" s="462">
        <v>0</v>
      </c>
      <c r="L343" s="462">
        <v>0</v>
      </c>
      <c r="M343" s="462">
        <v>0</v>
      </c>
      <c r="N343" s="462">
        <v>0</v>
      </c>
    </row>
    <row r="344" spans="1:14" x14ac:dyDescent="0.25">
      <c r="A344" t="s">
        <v>24</v>
      </c>
      <c r="B344" t="s">
        <v>1528</v>
      </c>
      <c r="C344" t="s">
        <v>133</v>
      </c>
      <c r="D344">
        <v>2019</v>
      </c>
      <c r="E344" t="s">
        <v>1532</v>
      </c>
      <c r="F344" t="s">
        <v>1530</v>
      </c>
      <c r="G344" s="462">
        <v>0</v>
      </c>
      <c r="H344" s="462">
        <v>0</v>
      </c>
      <c r="I344" s="462">
        <v>0</v>
      </c>
      <c r="J344" s="462">
        <v>0</v>
      </c>
      <c r="K344" s="462">
        <v>0</v>
      </c>
      <c r="L344" s="462">
        <v>0</v>
      </c>
      <c r="M344" s="462">
        <v>0</v>
      </c>
      <c r="N344" s="462">
        <v>0</v>
      </c>
    </row>
    <row r="345" spans="1:14" x14ac:dyDescent="0.25">
      <c r="A345" t="s">
        <v>24</v>
      </c>
      <c r="B345" t="s">
        <v>1528</v>
      </c>
      <c r="C345" t="s">
        <v>133</v>
      </c>
      <c r="D345">
        <v>2019</v>
      </c>
      <c r="E345" t="s">
        <v>1532</v>
      </c>
      <c r="F345" t="s">
        <v>1531</v>
      </c>
      <c r="G345" s="462">
        <v>0</v>
      </c>
      <c r="H345" s="462">
        <v>0</v>
      </c>
      <c r="I345" s="462">
        <v>0</v>
      </c>
      <c r="J345" s="462">
        <v>0</v>
      </c>
      <c r="K345" s="462">
        <v>0</v>
      </c>
      <c r="L345" s="462">
        <v>0</v>
      </c>
      <c r="M345" s="462">
        <v>0</v>
      </c>
      <c r="N345" s="462">
        <v>0</v>
      </c>
    </row>
    <row r="346" spans="1:14" x14ac:dyDescent="0.25">
      <c r="A346" t="s">
        <v>24</v>
      </c>
      <c r="B346" t="s">
        <v>1533</v>
      </c>
      <c r="C346" t="s">
        <v>1533</v>
      </c>
      <c r="D346">
        <v>2019</v>
      </c>
      <c r="E346" t="s">
        <v>1529</v>
      </c>
      <c r="F346" t="s">
        <v>1530</v>
      </c>
      <c r="G346" s="462">
        <v>0</v>
      </c>
      <c r="H346" s="462">
        <v>0</v>
      </c>
      <c r="I346" s="462">
        <v>0</v>
      </c>
      <c r="J346" s="462">
        <v>0</v>
      </c>
      <c r="K346" s="462">
        <v>0</v>
      </c>
      <c r="L346" s="462">
        <v>0</v>
      </c>
      <c r="M346" s="462">
        <v>0</v>
      </c>
      <c r="N346" s="462">
        <v>0</v>
      </c>
    </row>
    <row r="347" spans="1:14" x14ac:dyDescent="0.25">
      <c r="A347" t="s">
        <v>24</v>
      </c>
      <c r="B347" t="s">
        <v>1533</v>
      </c>
      <c r="C347" t="s">
        <v>1533</v>
      </c>
      <c r="D347">
        <v>2019</v>
      </c>
      <c r="E347" t="s">
        <v>1529</v>
      </c>
      <c r="F347" t="s">
        <v>1531</v>
      </c>
      <c r="G347" s="462">
        <v>0</v>
      </c>
      <c r="H347" s="462">
        <v>0</v>
      </c>
      <c r="I347" s="462">
        <v>0</v>
      </c>
      <c r="J347" s="462">
        <v>0</v>
      </c>
      <c r="K347" s="462">
        <v>0</v>
      </c>
      <c r="L347" s="462">
        <v>0</v>
      </c>
      <c r="M347" s="462">
        <v>0</v>
      </c>
      <c r="N347" s="462">
        <v>0</v>
      </c>
    </row>
    <row r="348" spans="1:14" x14ac:dyDescent="0.25">
      <c r="A348" t="s">
        <v>24</v>
      </c>
      <c r="B348" t="s">
        <v>1533</v>
      </c>
      <c r="C348" t="s">
        <v>1533</v>
      </c>
      <c r="D348">
        <v>2019</v>
      </c>
      <c r="E348" t="s">
        <v>1532</v>
      </c>
      <c r="F348" t="s">
        <v>1530</v>
      </c>
      <c r="G348" s="462">
        <v>0</v>
      </c>
      <c r="H348" s="462">
        <v>0</v>
      </c>
      <c r="I348" s="462">
        <v>0</v>
      </c>
      <c r="J348" s="462">
        <v>0</v>
      </c>
      <c r="K348" s="462">
        <v>0</v>
      </c>
      <c r="L348" s="462">
        <v>0</v>
      </c>
      <c r="M348" s="462">
        <v>0</v>
      </c>
      <c r="N348" s="462">
        <v>0</v>
      </c>
    </row>
    <row r="349" spans="1:14" x14ac:dyDescent="0.25">
      <c r="A349" t="s">
        <v>24</v>
      </c>
      <c r="B349" t="s">
        <v>1533</v>
      </c>
      <c r="C349" t="s">
        <v>1533</v>
      </c>
      <c r="D349">
        <v>2019</v>
      </c>
      <c r="E349" t="s">
        <v>1532</v>
      </c>
      <c r="F349" t="s">
        <v>1531</v>
      </c>
      <c r="G349" s="462">
        <v>0</v>
      </c>
      <c r="H349" s="462">
        <v>0</v>
      </c>
      <c r="I349" s="462">
        <v>0</v>
      </c>
      <c r="J349" s="462">
        <v>0</v>
      </c>
      <c r="K349" s="462">
        <v>0</v>
      </c>
      <c r="L349" s="462">
        <v>0</v>
      </c>
      <c r="M349" s="462">
        <v>0</v>
      </c>
      <c r="N349" s="462">
        <v>0</v>
      </c>
    </row>
    <row r="350" spans="1:14" x14ac:dyDescent="0.25">
      <c r="A350" t="s">
        <v>24</v>
      </c>
      <c r="B350" t="s">
        <v>160</v>
      </c>
      <c r="C350" t="s">
        <v>160</v>
      </c>
      <c r="D350">
        <v>2019</v>
      </c>
      <c r="E350" t="s">
        <v>1529</v>
      </c>
      <c r="F350" t="s">
        <v>1530</v>
      </c>
      <c r="G350" s="462">
        <v>0</v>
      </c>
      <c r="H350" s="462">
        <v>0</v>
      </c>
      <c r="I350" s="462">
        <v>0</v>
      </c>
      <c r="J350" s="462">
        <v>0</v>
      </c>
      <c r="K350" s="462">
        <v>0</v>
      </c>
      <c r="L350" s="462">
        <v>0</v>
      </c>
      <c r="M350" s="462">
        <v>0</v>
      </c>
      <c r="N350" s="462">
        <v>0</v>
      </c>
    </row>
    <row r="351" spans="1:14" x14ac:dyDescent="0.25">
      <c r="A351" t="s">
        <v>24</v>
      </c>
      <c r="B351" t="s">
        <v>160</v>
      </c>
      <c r="C351" t="s">
        <v>160</v>
      </c>
      <c r="D351">
        <v>2019</v>
      </c>
      <c r="E351" t="s">
        <v>1529</v>
      </c>
      <c r="F351" t="s">
        <v>1531</v>
      </c>
      <c r="G351" s="462">
        <v>0</v>
      </c>
      <c r="H351" s="462">
        <v>0</v>
      </c>
      <c r="I351" s="462">
        <v>0</v>
      </c>
      <c r="J351" s="462">
        <v>0</v>
      </c>
      <c r="K351" s="462">
        <v>0</v>
      </c>
      <c r="L351" s="462">
        <v>0</v>
      </c>
      <c r="M351" s="462">
        <v>0</v>
      </c>
      <c r="N351" s="462">
        <v>0</v>
      </c>
    </row>
    <row r="352" spans="1:14" x14ac:dyDescent="0.25">
      <c r="A352" t="s">
        <v>24</v>
      </c>
      <c r="B352" t="s">
        <v>160</v>
      </c>
      <c r="C352" t="s">
        <v>160</v>
      </c>
      <c r="D352">
        <v>2019</v>
      </c>
      <c r="E352" t="s">
        <v>1532</v>
      </c>
      <c r="F352" t="s">
        <v>1530</v>
      </c>
      <c r="G352" s="462">
        <v>0</v>
      </c>
      <c r="H352" s="462">
        <v>0</v>
      </c>
      <c r="I352" s="462">
        <v>0</v>
      </c>
      <c r="J352" s="462">
        <v>0</v>
      </c>
      <c r="K352" s="462">
        <v>0</v>
      </c>
      <c r="L352" s="462">
        <v>0</v>
      </c>
      <c r="M352" s="462">
        <v>0</v>
      </c>
      <c r="N352" s="462">
        <v>0</v>
      </c>
    </row>
    <row r="353" spans="1:14" x14ac:dyDescent="0.25">
      <c r="A353" t="s">
        <v>24</v>
      </c>
      <c r="B353" t="s">
        <v>160</v>
      </c>
      <c r="C353" t="s">
        <v>160</v>
      </c>
      <c r="D353">
        <v>2019</v>
      </c>
      <c r="E353" t="s">
        <v>1532</v>
      </c>
      <c r="F353" t="s">
        <v>1531</v>
      </c>
      <c r="G353" s="462">
        <v>0</v>
      </c>
      <c r="H353" s="462">
        <v>0</v>
      </c>
      <c r="I353" s="462">
        <v>0</v>
      </c>
      <c r="J353" s="462">
        <v>0</v>
      </c>
      <c r="K353" s="462">
        <v>0</v>
      </c>
      <c r="L353" s="462">
        <v>0</v>
      </c>
      <c r="M353" s="462">
        <v>0</v>
      </c>
      <c r="N353" s="462">
        <v>0</v>
      </c>
    </row>
    <row r="354" spans="1:14" x14ac:dyDescent="0.25">
      <c r="A354" t="s">
        <v>24</v>
      </c>
      <c r="B354" t="s">
        <v>1534</v>
      </c>
      <c r="C354" t="s">
        <v>1534</v>
      </c>
      <c r="D354">
        <v>2019</v>
      </c>
      <c r="E354" t="s">
        <v>1529</v>
      </c>
      <c r="F354" t="s">
        <v>1530</v>
      </c>
      <c r="G354" s="462">
        <v>0</v>
      </c>
      <c r="H354" s="462">
        <v>0</v>
      </c>
      <c r="I354" s="462">
        <v>0</v>
      </c>
      <c r="J354" s="462">
        <v>0</v>
      </c>
      <c r="K354" s="462">
        <v>0</v>
      </c>
      <c r="L354" s="462">
        <v>0</v>
      </c>
      <c r="M354" s="462">
        <v>0</v>
      </c>
      <c r="N354" s="462">
        <v>0</v>
      </c>
    </row>
    <row r="355" spans="1:14" x14ac:dyDescent="0.25">
      <c r="A355" t="s">
        <v>24</v>
      </c>
      <c r="B355" t="s">
        <v>1534</v>
      </c>
      <c r="C355" t="s">
        <v>1534</v>
      </c>
      <c r="D355">
        <v>2019</v>
      </c>
      <c r="E355" t="s">
        <v>1529</v>
      </c>
      <c r="F355" t="s">
        <v>1531</v>
      </c>
      <c r="G355" s="462">
        <v>0</v>
      </c>
      <c r="H355" s="462">
        <v>0</v>
      </c>
      <c r="I355" s="462">
        <v>0</v>
      </c>
      <c r="J355" s="462">
        <v>0</v>
      </c>
      <c r="K355" s="462">
        <v>0</v>
      </c>
      <c r="L355" s="462">
        <v>0</v>
      </c>
      <c r="M355" s="462">
        <v>0</v>
      </c>
      <c r="N355" s="462">
        <v>0</v>
      </c>
    </row>
    <row r="356" spans="1:14" x14ac:dyDescent="0.25">
      <c r="A356" t="s">
        <v>24</v>
      </c>
      <c r="B356" t="s">
        <v>1534</v>
      </c>
      <c r="C356" t="s">
        <v>1534</v>
      </c>
      <c r="D356">
        <v>2019</v>
      </c>
      <c r="E356" t="s">
        <v>1532</v>
      </c>
      <c r="F356" t="s">
        <v>1530</v>
      </c>
      <c r="G356" s="462">
        <v>0</v>
      </c>
      <c r="H356" s="462">
        <v>0</v>
      </c>
      <c r="I356" s="462">
        <v>0</v>
      </c>
      <c r="J356" s="462">
        <v>0</v>
      </c>
      <c r="K356" s="462">
        <v>0</v>
      </c>
      <c r="L356" s="462">
        <v>0</v>
      </c>
      <c r="M356" s="462">
        <v>0</v>
      </c>
      <c r="N356" s="462">
        <v>0</v>
      </c>
    </row>
    <row r="357" spans="1:14" x14ac:dyDescent="0.25">
      <c r="A357" t="s">
        <v>24</v>
      </c>
      <c r="B357" t="s">
        <v>1534</v>
      </c>
      <c r="C357" t="s">
        <v>1534</v>
      </c>
      <c r="D357">
        <v>2019</v>
      </c>
      <c r="E357" t="s">
        <v>1532</v>
      </c>
      <c r="F357" t="s">
        <v>1531</v>
      </c>
      <c r="G357" s="462">
        <v>0</v>
      </c>
      <c r="H357" s="462">
        <v>0</v>
      </c>
      <c r="I357" s="462">
        <v>0</v>
      </c>
      <c r="J357" s="462">
        <v>0</v>
      </c>
      <c r="K357" s="462">
        <v>0</v>
      </c>
      <c r="L357" s="462">
        <v>0</v>
      </c>
      <c r="M357" s="462">
        <v>0</v>
      </c>
      <c r="N357" s="462">
        <v>0</v>
      </c>
    </row>
    <row r="358" spans="1:14" x14ac:dyDescent="0.25">
      <c r="A358" t="s">
        <v>24</v>
      </c>
      <c r="B358" t="s">
        <v>1535</v>
      </c>
      <c r="C358" t="s">
        <v>1536</v>
      </c>
      <c r="D358">
        <v>2019</v>
      </c>
      <c r="E358" t="s">
        <v>1529</v>
      </c>
      <c r="F358" t="s">
        <v>1530</v>
      </c>
      <c r="G358" s="462">
        <v>0</v>
      </c>
      <c r="H358" s="462">
        <v>0</v>
      </c>
      <c r="I358" s="462">
        <v>0</v>
      </c>
      <c r="J358" s="462">
        <v>0</v>
      </c>
      <c r="K358" s="462">
        <v>0</v>
      </c>
      <c r="L358" s="462">
        <v>0</v>
      </c>
      <c r="M358" s="462">
        <v>0</v>
      </c>
      <c r="N358" s="462">
        <v>0</v>
      </c>
    </row>
    <row r="359" spans="1:14" x14ac:dyDescent="0.25">
      <c r="A359" t="s">
        <v>24</v>
      </c>
      <c r="B359" t="s">
        <v>1535</v>
      </c>
      <c r="C359" t="s">
        <v>1536</v>
      </c>
      <c r="D359">
        <v>2019</v>
      </c>
      <c r="E359" t="s">
        <v>1529</v>
      </c>
      <c r="F359" t="s">
        <v>1531</v>
      </c>
      <c r="G359" s="462">
        <v>0</v>
      </c>
      <c r="H359" s="462">
        <v>0</v>
      </c>
      <c r="I359" s="462">
        <v>0</v>
      </c>
      <c r="J359" s="462">
        <v>0</v>
      </c>
      <c r="K359" s="462">
        <v>0</v>
      </c>
      <c r="L359" s="462">
        <v>0</v>
      </c>
      <c r="M359" s="462">
        <v>0</v>
      </c>
      <c r="N359" s="462">
        <v>0</v>
      </c>
    </row>
    <row r="360" spans="1:14" x14ac:dyDescent="0.25">
      <c r="A360" t="s">
        <v>24</v>
      </c>
      <c r="B360" t="s">
        <v>1535</v>
      </c>
      <c r="C360" t="s">
        <v>1536</v>
      </c>
      <c r="D360">
        <v>2019</v>
      </c>
      <c r="E360" t="s">
        <v>1532</v>
      </c>
      <c r="F360" t="s">
        <v>1530</v>
      </c>
      <c r="G360" s="462">
        <v>0</v>
      </c>
      <c r="H360" s="462">
        <v>0</v>
      </c>
      <c r="I360" s="462">
        <v>0</v>
      </c>
      <c r="J360" s="462">
        <v>0</v>
      </c>
      <c r="K360" s="462">
        <v>0</v>
      </c>
      <c r="L360" s="462">
        <v>0</v>
      </c>
      <c r="M360" s="462">
        <v>0</v>
      </c>
      <c r="N360" s="462">
        <v>0</v>
      </c>
    </row>
    <row r="361" spans="1:14" x14ac:dyDescent="0.25">
      <c r="A361" t="s">
        <v>24</v>
      </c>
      <c r="B361" t="s">
        <v>1535</v>
      </c>
      <c r="C361" t="s">
        <v>1536</v>
      </c>
      <c r="D361">
        <v>2019</v>
      </c>
      <c r="E361" t="s">
        <v>1532</v>
      </c>
      <c r="F361" t="s">
        <v>1531</v>
      </c>
      <c r="G361" s="462">
        <v>0</v>
      </c>
      <c r="H361" s="462">
        <v>0</v>
      </c>
      <c r="I361" s="462">
        <v>0</v>
      </c>
      <c r="J361" s="462">
        <v>0</v>
      </c>
      <c r="K361" s="462">
        <v>0</v>
      </c>
      <c r="L361" s="462">
        <v>0</v>
      </c>
      <c r="M361" s="462">
        <v>0</v>
      </c>
      <c r="N361" s="462">
        <v>0</v>
      </c>
    </row>
    <row r="362" spans="1:14" x14ac:dyDescent="0.25">
      <c r="A362" t="s">
        <v>24</v>
      </c>
      <c r="B362" t="s">
        <v>1535</v>
      </c>
      <c r="C362" t="s">
        <v>162</v>
      </c>
      <c r="D362">
        <v>2019</v>
      </c>
      <c r="E362" t="s">
        <v>1529</v>
      </c>
      <c r="F362" t="s">
        <v>1530</v>
      </c>
      <c r="G362" s="462">
        <v>0</v>
      </c>
      <c r="H362" s="462">
        <v>0</v>
      </c>
      <c r="I362" s="462">
        <v>0</v>
      </c>
      <c r="J362" s="462">
        <v>0</v>
      </c>
      <c r="K362" s="462">
        <v>0</v>
      </c>
      <c r="L362" s="462">
        <v>0</v>
      </c>
      <c r="M362" s="462">
        <v>0</v>
      </c>
      <c r="N362" s="462">
        <v>0</v>
      </c>
    </row>
    <row r="363" spans="1:14" x14ac:dyDescent="0.25">
      <c r="A363" t="s">
        <v>24</v>
      </c>
      <c r="B363" t="s">
        <v>1535</v>
      </c>
      <c r="C363" t="s">
        <v>162</v>
      </c>
      <c r="D363">
        <v>2019</v>
      </c>
      <c r="E363" t="s">
        <v>1529</v>
      </c>
      <c r="F363" t="s">
        <v>1531</v>
      </c>
      <c r="G363" s="462">
        <v>0</v>
      </c>
      <c r="H363" s="462">
        <v>0</v>
      </c>
      <c r="I363" s="462">
        <v>0</v>
      </c>
      <c r="J363" s="462">
        <v>0</v>
      </c>
      <c r="K363" s="462">
        <v>0</v>
      </c>
      <c r="L363" s="462">
        <v>0</v>
      </c>
      <c r="M363" s="462">
        <v>0</v>
      </c>
      <c r="N363" s="462">
        <v>0</v>
      </c>
    </row>
    <row r="364" spans="1:14" x14ac:dyDescent="0.25">
      <c r="A364" t="s">
        <v>24</v>
      </c>
      <c r="B364" t="s">
        <v>1535</v>
      </c>
      <c r="C364" t="s">
        <v>162</v>
      </c>
      <c r="D364">
        <v>2019</v>
      </c>
      <c r="E364" t="s">
        <v>1532</v>
      </c>
      <c r="F364" t="s">
        <v>1530</v>
      </c>
      <c r="G364" s="462">
        <v>0</v>
      </c>
      <c r="H364" s="462">
        <v>0</v>
      </c>
      <c r="I364" s="462">
        <v>0</v>
      </c>
      <c r="J364" s="462">
        <v>0</v>
      </c>
      <c r="K364" s="462">
        <v>0</v>
      </c>
      <c r="L364" s="462">
        <v>0</v>
      </c>
      <c r="M364" s="462">
        <v>0</v>
      </c>
      <c r="N364" s="462">
        <v>0</v>
      </c>
    </row>
    <row r="365" spans="1:14" x14ac:dyDescent="0.25">
      <c r="A365" t="s">
        <v>24</v>
      </c>
      <c r="B365" t="s">
        <v>1535</v>
      </c>
      <c r="C365" t="s">
        <v>162</v>
      </c>
      <c r="D365">
        <v>2019</v>
      </c>
      <c r="E365" t="s">
        <v>1532</v>
      </c>
      <c r="F365" t="s">
        <v>1531</v>
      </c>
      <c r="G365" s="462">
        <v>0</v>
      </c>
      <c r="H365" s="462">
        <v>0</v>
      </c>
      <c r="I365" s="462">
        <v>0</v>
      </c>
      <c r="J365" s="462">
        <v>0</v>
      </c>
      <c r="K365" s="462">
        <v>0</v>
      </c>
      <c r="L365" s="462">
        <v>0</v>
      </c>
      <c r="M365" s="462">
        <v>0</v>
      </c>
      <c r="N365" s="462">
        <v>0</v>
      </c>
    </row>
    <row r="366" spans="1:14" x14ac:dyDescent="0.25">
      <c r="A366" t="s">
        <v>24</v>
      </c>
      <c r="B366" t="s">
        <v>1528</v>
      </c>
      <c r="C366" t="s">
        <v>158</v>
      </c>
      <c r="D366">
        <v>2026</v>
      </c>
      <c r="E366" t="s">
        <v>1529</v>
      </c>
      <c r="F366" t="s">
        <v>1530</v>
      </c>
      <c r="G366" s="462">
        <v>0.98937830530516435</v>
      </c>
      <c r="H366" s="462">
        <v>0.98937830530516435</v>
      </c>
      <c r="I366" s="462">
        <v>0.98937830530516435</v>
      </c>
      <c r="J366" s="462">
        <v>0.98937830530516446</v>
      </c>
      <c r="K366" s="462">
        <v>0.98937830530516446</v>
      </c>
      <c r="L366" s="462">
        <v>0.98937830530516424</v>
      </c>
      <c r="M366" s="462">
        <v>0.98937830530516424</v>
      </c>
      <c r="N366" s="462">
        <v>0.98937830530516424</v>
      </c>
    </row>
    <row r="367" spans="1:14" x14ac:dyDescent="0.25">
      <c r="A367" t="s">
        <v>24</v>
      </c>
      <c r="B367" t="s">
        <v>1528</v>
      </c>
      <c r="C367" t="s">
        <v>158</v>
      </c>
      <c r="D367">
        <v>2026</v>
      </c>
      <c r="E367" t="s">
        <v>1529</v>
      </c>
      <c r="F367" t="s">
        <v>1531</v>
      </c>
      <c r="G367" s="462">
        <v>0.98937830530516424</v>
      </c>
      <c r="H367" s="462">
        <v>0.98937830530516424</v>
      </c>
      <c r="I367" s="462">
        <v>0.98937830530516424</v>
      </c>
      <c r="J367" s="462">
        <v>0.98937830530516457</v>
      </c>
      <c r="K367" s="462">
        <v>0.98937830530516457</v>
      </c>
      <c r="L367" s="462">
        <v>0.98937830530516446</v>
      </c>
      <c r="M367" s="462">
        <v>0.98937830530516446</v>
      </c>
      <c r="N367" s="462">
        <v>0.98937830530516446</v>
      </c>
    </row>
    <row r="368" spans="1:14" x14ac:dyDescent="0.25">
      <c r="A368" t="s">
        <v>24</v>
      </c>
      <c r="B368" t="s">
        <v>1528</v>
      </c>
      <c r="C368" t="s">
        <v>158</v>
      </c>
      <c r="D368">
        <v>2026</v>
      </c>
      <c r="E368" t="s">
        <v>1532</v>
      </c>
      <c r="F368" t="s">
        <v>1530</v>
      </c>
      <c r="G368" s="462">
        <v>0.35977392920187784</v>
      </c>
      <c r="H368" s="462">
        <v>0.35977392920187784</v>
      </c>
      <c r="I368" s="462">
        <v>0.35977392920187784</v>
      </c>
      <c r="J368" s="462">
        <v>0.3597739292018779</v>
      </c>
      <c r="K368" s="462">
        <v>0.3597739292018779</v>
      </c>
      <c r="L368" s="462">
        <v>0.35977392920187778</v>
      </c>
      <c r="M368" s="462">
        <v>0.35977392920187778</v>
      </c>
      <c r="N368" s="462">
        <v>0.35977392920187778</v>
      </c>
    </row>
    <row r="369" spans="1:14" x14ac:dyDescent="0.25">
      <c r="A369" t="s">
        <v>24</v>
      </c>
      <c r="B369" t="s">
        <v>1528</v>
      </c>
      <c r="C369" t="s">
        <v>158</v>
      </c>
      <c r="D369">
        <v>2026</v>
      </c>
      <c r="E369" t="s">
        <v>1532</v>
      </c>
      <c r="F369" t="s">
        <v>1531</v>
      </c>
      <c r="G369" s="462">
        <v>0.35977392920187778</v>
      </c>
      <c r="H369" s="462">
        <v>0.35977392920187778</v>
      </c>
      <c r="I369" s="462">
        <v>0.35977392920187778</v>
      </c>
      <c r="J369" s="462">
        <v>0.35977392920187795</v>
      </c>
      <c r="K369" s="462">
        <v>0.35977392920187795</v>
      </c>
      <c r="L369" s="462">
        <v>0.3597739292018779</v>
      </c>
      <c r="M369" s="462">
        <v>0.3597739292018779</v>
      </c>
      <c r="N369" s="462">
        <v>0.3597739292018779</v>
      </c>
    </row>
    <row r="370" spans="1:14" x14ac:dyDescent="0.25">
      <c r="A370" t="s">
        <v>24</v>
      </c>
      <c r="B370" t="s">
        <v>1528</v>
      </c>
      <c r="C370" t="s">
        <v>133</v>
      </c>
      <c r="D370">
        <v>2026</v>
      </c>
      <c r="E370" t="s">
        <v>1529</v>
      </c>
      <c r="F370" t="s">
        <v>1530</v>
      </c>
      <c r="G370" s="462">
        <v>1.0621694694835601E-2</v>
      </c>
      <c r="H370" s="462">
        <v>1.0621694694835601E-2</v>
      </c>
      <c r="I370" s="462">
        <v>1.0621694694835601E-2</v>
      </c>
      <c r="J370" s="462">
        <v>1.06216946948356E-2</v>
      </c>
      <c r="K370" s="462">
        <v>1.06216946948356E-2</v>
      </c>
      <c r="L370" s="462">
        <v>1.06216946948356E-2</v>
      </c>
      <c r="M370" s="462">
        <v>1.06216946948356E-2</v>
      </c>
      <c r="N370" s="462">
        <v>1.06216946948356E-2</v>
      </c>
    </row>
    <row r="371" spans="1:14" x14ac:dyDescent="0.25">
      <c r="A371" t="s">
        <v>24</v>
      </c>
      <c r="B371" t="s">
        <v>1528</v>
      </c>
      <c r="C371" t="s">
        <v>133</v>
      </c>
      <c r="D371">
        <v>2026</v>
      </c>
      <c r="E371" t="s">
        <v>1529</v>
      </c>
      <c r="F371" t="s">
        <v>1531</v>
      </c>
      <c r="G371" s="462">
        <v>1.06216946948356E-2</v>
      </c>
      <c r="H371" s="462">
        <v>1.06216946948356E-2</v>
      </c>
      <c r="I371" s="462">
        <v>1.06216946948356E-2</v>
      </c>
      <c r="J371" s="462">
        <v>1.0621694694835598E-2</v>
      </c>
      <c r="K371" s="462">
        <v>1.0621694694835598E-2</v>
      </c>
      <c r="L371" s="462">
        <v>1.06216946948356E-2</v>
      </c>
      <c r="M371" s="462">
        <v>1.06216946948356E-2</v>
      </c>
      <c r="N371" s="462">
        <v>1.06216946948356E-2</v>
      </c>
    </row>
    <row r="372" spans="1:14" x14ac:dyDescent="0.25">
      <c r="A372" t="s">
        <v>24</v>
      </c>
      <c r="B372" t="s">
        <v>1528</v>
      </c>
      <c r="C372" t="s">
        <v>133</v>
      </c>
      <c r="D372">
        <v>2026</v>
      </c>
      <c r="E372" t="s">
        <v>1532</v>
      </c>
      <c r="F372" t="s">
        <v>1530</v>
      </c>
      <c r="G372" s="462">
        <v>3.8624344344856724E-3</v>
      </c>
      <c r="H372" s="462">
        <v>3.8624344344856724E-3</v>
      </c>
      <c r="I372" s="462">
        <v>3.8624344344856724E-3</v>
      </c>
      <c r="J372" s="462">
        <v>3.8624344344856715E-3</v>
      </c>
      <c r="K372" s="462">
        <v>3.8624344344856715E-3</v>
      </c>
      <c r="L372" s="462">
        <v>3.8624344344856715E-3</v>
      </c>
      <c r="M372" s="462">
        <v>3.8624344344856715E-3</v>
      </c>
      <c r="N372" s="462">
        <v>3.8624344344856715E-3</v>
      </c>
    </row>
    <row r="373" spans="1:14" x14ac:dyDescent="0.25">
      <c r="A373" t="s">
        <v>24</v>
      </c>
      <c r="B373" t="s">
        <v>1528</v>
      </c>
      <c r="C373" t="s">
        <v>133</v>
      </c>
      <c r="D373">
        <v>2026</v>
      </c>
      <c r="E373" t="s">
        <v>1532</v>
      </c>
      <c r="F373" t="s">
        <v>1531</v>
      </c>
      <c r="G373" s="462">
        <v>3.8624344344856715E-3</v>
      </c>
      <c r="H373" s="462">
        <v>3.8624344344856715E-3</v>
      </c>
      <c r="I373" s="462">
        <v>3.8624344344856715E-3</v>
      </c>
      <c r="J373" s="462">
        <v>3.8624344344856711E-3</v>
      </c>
      <c r="K373" s="462">
        <v>3.8624344344856711E-3</v>
      </c>
      <c r="L373" s="462">
        <v>3.8624344344856715E-3</v>
      </c>
      <c r="M373" s="462">
        <v>3.8624344344856715E-3</v>
      </c>
      <c r="N373" s="462">
        <v>3.8624344344856715E-3</v>
      </c>
    </row>
    <row r="374" spans="1:14" x14ac:dyDescent="0.25">
      <c r="A374" t="s">
        <v>24</v>
      </c>
      <c r="B374" t="s">
        <v>1533</v>
      </c>
      <c r="C374" t="s">
        <v>1533</v>
      </c>
      <c r="D374">
        <v>2026</v>
      </c>
      <c r="E374" t="s">
        <v>1529</v>
      </c>
      <c r="F374" t="s">
        <v>1530</v>
      </c>
      <c r="G374" s="462">
        <v>0</v>
      </c>
      <c r="H374" s="462">
        <v>0</v>
      </c>
      <c r="I374" s="462">
        <v>0</v>
      </c>
      <c r="J374" s="462">
        <v>0</v>
      </c>
      <c r="K374" s="462">
        <v>0</v>
      </c>
      <c r="L374" s="462">
        <v>0</v>
      </c>
      <c r="M374" s="462">
        <v>0</v>
      </c>
      <c r="N374" s="462">
        <v>0</v>
      </c>
    </row>
    <row r="375" spans="1:14" x14ac:dyDescent="0.25">
      <c r="A375" t="s">
        <v>24</v>
      </c>
      <c r="B375" t="s">
        <v>1533</v>
      </c>
      <c r="C375" t="s">
        <v>1533</v>
      </c>
      <c r="D375">
        <v>2026</v>
      </c>
      <c r="E375" t="s">
        <v>1529</v>
      </c>
      <c r="F375" t="s">
        <v>1531</v>
      </c>
      <c r="G375" s="462">
        <v>0</v>
      </c>
      <c r="H375" s="462">
        <v>0</v>
      </c>
      <c r="I375" s="462">
        <v>0</v>
      </c>
      <c r="J375" s="462">
        <v>0</v>
      </c>
      <c r="K375" s="462">
        <v>0</v>
      </c>
      <c r="L375" s="462">
        <v>0</v>
      </c>
      <c r="M375" s="462">
        <v>0</v>
      </c>
      <c r="N375" s="462">
        <v>0</v>
      </c>
    </row>
    <row r="376" spans="1:14" x14ac:dyDescent="0.25">
      <c r="A376" t="s">
        <v>24</v>
      </c>
      <c r="B376" t="s">
        <v>1533</v>
      </c>
      <c r="C376" t="s">
        <v>1533</v>
      </c>
      <c r="D376">
        <v>2026</v>
      </c>
      <c r="E376" t="s">
        <v>1532</v>
      </c>
      <c r="F376" t="s">
        <v>1530</v>
      </c>
      <c r="G376" s="462">
        <v>0.63636363636363646</v>
      </c>
      <c r="H376" s="462">
        <v>0.63636363636363646</v>
      </c>
      <c r="I376" s="462">
        <v>0.63636363636363646</v>
      </c>
      <c r="J376" s="462">
        <v>0.63636363636363646</v>
      </c>
      <c r="K376" s="462">
        <v>0.63636363636363646</v>
      </c>
      <c r="L376" s="462">
        <v>0.63636363636363646</v>
      </c>
      <c r="M376" s="462">
        <v>0.63636363636363646</v>
      </c>
      <c r="N376" s="462">
        <v>0.63636363636363646</v>
      </c>
    </row>
    <row r="377" spans="1:14" x14ac:dyDescent="0.25">
      <c r="A377" t="s">
        <v>24</v>
      </c>
      <c r="B377" t="s">
        <v>1533</v>
      </c>
      <c r="C377" t="s">
        <v>1533</v>
      </c>
      <c r="D377">
        <v>2026</v>
      </c>
      <c r="E377" t="s">
        <v>1532</v>
      </c>
      <c r="F377" t="s">
        <v>1531</v>
      </c>
      <c r="G377" s="462">
        <v>0.63636363636363646</v>
      </c>
      <c r="H377" s="462">
        <v>0.63636363636363646</v>
      </c>
      <c r="I377" s="462">
        <v>0.63636363636363646</v>
      </c>
      <c r="J377" s="462">
        <v>0.63636363636363646</v>
      </c>
      <c r="K377" s="462">
        <v>0.63636363636363646</v>
      </c>
      <c r="L377" s="462">
        <v>0.63636363636363646</v>
      </c>
      <c r="M377" s="462">
        <v>0.63636363636363646</v>
      </c>
      <c r="N377" s="462">
        <v>0.63636363636363646</v>
      </c>
    </row>
    <row r="378" spans="1:14" x14ac:dyDescent="0.25">
      <c r="A378" t="s">
        <v>24</v>
      </c>
      <c r="B378" t="s">
        <v>160</v>
      </c>
      <c r="C378" t="s">
        <v>160</v>
      </c>
      <c r="D378">
        <v>2026</v>
      </c>
      <c r="E378" t="s">
        <v>1529</v>
      </c>
      <c r="F378" t="s">
        <v>1530</v>
      </c>
      <c r="G378" s="462">
        <v>0</v>
      </c>
      <c r="H378" s="462">
        <v>0</v>
      </c>
      <c r="I378" s="462">
        <v>0</v>
      </c>
      <c r="J378" s="462">
        <v>0</v>
      </c>
      <c r="K378" s="462">
        <v>0</v>
      </c>
      <c r="L378" s="462">
        <v>0</v>
      </c>
      <c r="M378" s="462">
        <v>0</v>
      </c>
      <c r="N378" s="462">
        <v>0</v>
      </c>
    </row>
    <row r="379" spans="1:14" x14ac:dyDescent="0.25">
      <c r="A379" t="s">
        <v>24</v>
      </c>
      <c r="B379" t="s">
        <v>160</v>
      </c>
      <c r="C379" t="s">
        <v>160</v>
      </c>
      <c r="D379">
        <v>2026</v>
      </c>
      <c r="E379" t="s">
        <v>1529</v>
      </c>
      <c r="F379" t="s">
        <v>1531</v>
      </c>
      <c r="G379" s="462">
        <v>0</v>
      </c>
      <c r="H379" s="462">
        <v>0</v>
      </c>
      <c r="I379" s="462">
        <v>0</v>
      </c>
      <c r="J379" s="462">
        <v>0</v>
      </c>
      <c r="K379" s="462">
        <v>0</v>
      </c>
      <c r="L379" s="462">
        <v>0</v>
      </c>
      <c r="M379" s="462">
        <v>0</v>
      </c>
      <c r="N379" s="462">
        <v>0</v>
      </c>
    </row>
    <row r="380" spans="1:14" x14ac:dyDescent="0.25">
      <c r="A380" t="s">
        <v>24</v>
      </c>
      <c r="B380" t="s">
        <v>160</v>
      </c>
      <c r="C380" t="s">
        <v>160</v>
      </c>
      <c r="D380">
        <v>2026</v>
      </c>
      <c r="E380" t="s">
        <v>1532</v>
      </c>
      <c r="F380" t="s">
        <v>1530</v>
      </c>
      <c r="G380" s="462">
        <v>0</v>
      </c>
      <c r="H380" s="462">
        <v>0</v>
      </c>
      <c r="I380" s="462">
        <v>0</v>
      </c>
      <c r="J380" s="462">
        <v>0</v>
      </c>
      <c r="K380" s="462">
        <v>0</v>
      </c>
      <c r="L380" s="462">
        <v>0</v>
      </c>
      <c r="M380" s="462">
        <v>0</v>
      </c>
      <c r="N380" s="462">
        <v>0</v>
      </c>
    </row>
    <row r="381" spans="1:14" x14ac:dyDescent="0.25">
      <c r="A381" t="s">
        <v>24</v>
      </c>
      <c r="B381" t="s">
        <v>160</v>
      </c>
      <c r="C381" t="s">
        <v>160</v>
      </c>
      <c r="D381">
        <v>2026</v>
      </c>
      <c r="E381" t="s">
        <v>1532</v>
      </c>
      <c r="F381" t="s">
        <v>1531</v>
      </c>
      <c r="G381" s="462">
        <v>0</v>
      </c>
      <c r="H381" s="462">
        <v>0</v>
      </c>
      <c r="I381" s="462">
        <v>0</v>
      </c>
      <c r="J381" s="462">
        <v>0</v>
      </c>
      <c r="K381" s="462">
        <v>0</v>
      </c>
      <c r="L381" s="462">
        <v>0</v>
      </c>
      <c r="M381" s="462">
        <v>0</v>
      </c>
      <c r="N381" s="462">
        <v>0</v>
      </c>
    </row>
    <row r="382" spans="1:14" x14ac:dyDescent="0.25">
      <c r="A382" t="s">
        <v>24</v>
      </c>
      <c r="B382" t="s">
        <v>1534</v>
      </c>
      <c r="C382" t="s">
        <v>1534</v>
      </c>
      <c r="D382">
        <v>2026</v>
      </c>
      <c r="E382" t="s">
        <v>1529</v>
      </c>
      <c r="F382" t="s">
        <v>1530</v>
      </c>
      <c r="G382" s="462">
        <v>0</v>
      </c>
      <c r="H382" s="462">
        <v>0</v>
      </c>
      <c r="I382" s="462">
        <v>0</v>
      </c>
      <c r="J382" s="462">
        <v>0</v>
      </c>
      <c r="K382" s="462">
        <v>0</v>
      </c>
      <c r="L382" s="462">
        <v>0</v>
      </c>
      <c r="M382" s="462">
        <v>0</v>
      </c>
      <c r="N382" s="462">
        <v>0</v>
      </c>
    </row>
    <row r="383" spans="1:14" x14ac:dyDescent="0.25">
      <c r="A383" t="s">
        <v>24</v>
      </c>
      <c r="B383" t="s">
        <v>1534</v>
      </c>
      <c r="C383" t="s">
        <v>1534</v>
      </c>
      <c r="D383">
        <v>2026</v>
      </c>
      <c r="E383" t="s">
        <v>1529</v>
      </c>
      <c r="F383" t="s">
        <v>1531</v>
      </c>
      <c r="G383" s="462">
        <v>0</v>
      </c>
      <c r="H383" s="462">
        <v>0</v>
      </c>
      <c r="I383" s="462">
        <v>0</v>
      </c>
      <c r="J383" s="462">
        <v>0</v>
      </c>
      <c r="K383" s="462">
        <v>0</v>
      </c>
      <c r="L383" s="462">
        <v>0</v>
      </c>
      <c r="M383" s="462">
        <v>0</v>
      </c>
      <c r="N383" s="462">
        <v>0</v>
      </c>
    </row>
    <row r="384" spans="1:14" x14ac:dyDescent="0.25">
      <c r="A384" t="s">
        <v>24</v>
      </c>
      <c r="B384" t="s">
        <v>1534</v>
      </c>
      <c r="C384" t="s">
        <v>1534</v>
      </c>
      <c r="D384">
        <v>2026</v>
      </c>
      <c r="E384" t="s">
        <v>1532</v>
      </c>
      <c r="F384" t="s">
        <v>1530</v>
      </c>
      <c r="G384" s="462">
        <v>0</v>
      </c>
      <c r="H384" s="462">
        <v>0</v>
      </c>
      <c r="I384" s="462">
        <v>0</v>
      </c>
      <c r="J384" s="462">
        <v>0</v>
      </c>
      <c r="K384" s="462">
        <v>0</v>
      </c>
      <c r="L384" s="462">
        <v>0</v>
      </c>
      <c r="M384" s="462">
        <v>0</v>
      </c>
      <c r="N384" s="462">
        <v>0</v>
      </c>
    </row>
    <row r="385" spans="1:14" x14ac:dyDescent="0.25">
      <c r="A385" t="s">
        <v>24</v>
      </c>
      <c r="B385" t="s">
        <v>1534</v>
      </c>
      <c r="C385" t="s">
        <v>1534</v>
      </c>
      <c r="D385">
        <v>2026</v>
      </c>
      <c r="E385" t="s">
        <v>1532</v>
      </c>
      <c r="F385" t="s">
        <v>1531</v>
      </c>
      <c r="G385" s="462">
        <v>0</v>
      </c>
      <c r="H385" s="462">
        <v>0</v>
      </c>
      <c r="I385" s="462">
        <v>0</v>
      </c>
      <c r="J385" s="462">
        <v>0</v>
      </c>
      <c r="K385" s="462">
        <v>0</v>
      </c>
      <c r="L385" s="462">
        <v>0</v>
      </c>
      <c r="M385" s="462">
        <v>0</v>
      </c>
      <c r="N385" s="462">
        <v>0</v>
      </c>
    </row>
    <row r="386" spans="1:14" x14ac:dyDescent="0.25">
      <c r="A386" t="s">
        <v>24</v>
      </c>
      <c r="B386" t="s">
        <v>1535</v>
      </c>
      <c r="C386" t="s">
        <v>1536</v>
      </c>
      <c r="D386">
        <v>2026</v>
      </c>
      <c r="E386" t="s">
        <v>1529</v>
      </c>
      <c r="F386" t="s">
        <v>1530</v>
      </c>
      <c r="G386" s="462">
        <v>0</v>
      </c>
      <c r="H386" s="462">
        <v>0</v>
      </c>
      <c r="I386" s="462">
        <v>0</v>
      </c>
      <c r="J386" s="462">
        <v>0</v>
      </c>
      <c r="K386" s="462">
        <v>0</v>
      </c>
      <c r="L386" s="462">
        <v>0</v>
      </c>
      <c r="M386" s="462">
        <v>0</v>
      </c>
      <c r="N386" s="462">
        <v>0</v>
      </c>
    </row>
    <row r="387" spans="1:14" x14ac:dyDescent="0.25">
      <c r="A387" t="s">
        <v>24</v>
      </c>
      <c r="B387" t="s">
        <v>1535</v>
      </c>
      <c r="C387" t="s">
        <v>1536</v>
      </c>
      <c r="D387">
        <v>2026</v>
      </c>
      <c r="E387" t="s">
        <v>1529</v>
      </c>
      <c r="F387" t="s">
        <v>1531</v>
      </c>
      <c r="G387" s="462">
        <v>0</v>
      </c>
      <c r="H387" s="462">
        <v>0</v>
      </c>
      <c r="I387" s="462">
        <v>0</v>
      </c>
      <c r="J387" s="462">
        <v>0</v>
      </c>
      <c r="K387" s="462">
        <v>0</v>
      </c>
      <c r="L387" s="462">
        <v>0</v>
      </c>
      <c r="M387" s="462">
        <v>0</v>
      </c>
      <c r="N387" s="462">
        <v>0</v>
      </c>
    </row>
    <row r="388" spans="1:14" x14ac:dyDescent="0.25">
      <c r="A388" t="s">
        <v>24</v>
      </c>
      <c r="B388" t="s">
        <v>1535</v>
      </c>
      <c r="C388" t="s">
        <v>1536</v>
      </c>
      <c r="D388">
        <v>2026</v>
      </c>
      <c r="E388" t="s">
        <v>1532</v>
      </c>
      <c r="F388" t="s">
        <v>1530</v>
      </c>
      <c r="G388" s="462">
        <v>0</v>
      </c>
      <c r="H388" s="462">
        <v>0</v>
      </c>
      <c r="I388" s="462">
        <v>0</v>
      </c>
      <c r="J388" s="462">
        <v>0</v>
      </c>
      <c r="K388" s="462">
        <v>0</v>
      </c>
      <c r="L388" s="462">
        <v>0</v>
      </c>
      <c r="M388" s="462">
        <v>0</v>
      </c>
      <c r="N388" s="462">
        <v>0</v>
      </c>
    </row>
    <row r="389" spans="1:14" x14ac:dyDescent="0.25">
      <c r="A389" t="s">
        <v>24</v>
      </c>
      <c r="B389" t="s">
        <v>1535</v>
      </c>
      <c r="C389" t="s">
        <v>1536</v>
      </c>
      <c r="D389">
        <v>2026</v>
      </c>
      <c r="E389" t="s">
        <v>1532</v>
      </c>
      <c r="F389" t="s">
        <v>1531</v>
      </c>
      <c r="G389" s="462">
        <v>0</v>
      </c>
      <c r="H389" s="462">
        <v>0</v>
      </c>
      <c r="I389" s="462">
        <v>0</v>
      </c>
      <c r="J389" s="462">
        <v>0</v>
      </c>
      <c r="K389" s="462">
        <v>0</v>
      </c>
      <c r="L389" s="462">
        <v>0</v>
      </c>
      <c r="M389" s="462">
        <v>0</v>
      </c>
      <c r="N389" s="462">
        <v>0</v>
      </c>
    </row>
    <row r="390" spans="1:14" x14ac:dyDescent="0.25">
      <c r="A390" t="s">
        <v>24</v>
      </c>
      <c r="B390" t="s">
        <v>1535</v>
      </c>
      <c r="C390" t="s">
        <v>162</v>
      </c>
      <c r="D390">
        <v>2026</v>
      </c>
      <c r="E390" t="s">
        <v>1529</v>
      </c>
      <c r="F390" t="s">
        <v>1530</v>
      </c>
      <c r="G390" s="462">
        <v>0</v>
      </c>
      <c r="H390" s="462">
        <v>0</v>
      </c>
      <c r="I390" s="462">
        <v>0</v>
      </c>
      <c r="J390" s="462">
        <v>0</v>
      </c>
      <c r="K390" s="462">
        <v>0</v>
      </c>
      <c r="L390" s="462">
        <v>0</v>
      </c>
      <c r="M390" s="462">
        <v>0</v>
      </c>
      <c r="N390" s="462">
        <v>0</v>
      </c>
    </row>
    <row r="391" spans="1:14" x14ac:dyDescent="0.25">
      <c r="A391" t="s">
        <v>24</v>
      </c>
      <c r="B391" t="s">
        <v>1535</v>
      </c>
      <c r="C391" t="s">
        <v>162</v>
      </c>
      <c r="D391">
        <v>2026</v>
      </c>
      <c r="E391" t="s">
        <v>1529</v>
      </c>
      <c r="F391" t="s">
        <v>1531</v>
      </c>
      <c r="G391" s="462">
        <v>0</v>
      </c>
      <c r="H391" s="462">
        <v>0</v>
      </c>
      <c r="I391" s="462">
        <v>0</v>
      </c>
      <c r="J391" s="462">
        <v>0</v>
      </c>
      <c r="K391" s="462">
        <v>0</v>
      </c>
      <c r="L391" s="462">
        <v>0</v>
      </c>
      <c r="M391" s="462">
        <v>0</v>
      </c>
      <c r="N391" s="462">
        <v>0</v>
      </c>
    </row>
    <row r="392" spans="1:14" x14ac:dyDescent="0.25">
      <c r="A392" t="s">
        <v>24</v>
      </c>
      <c r="B392" t="s">
        <v>1535</v>
      </c>
      <c r="C392" t="s">
        <v>162</v>
      </c>
      <c r="D392">
        <v>2026</v>
      </c>
      <c r="E392" t="s">
        <v>1532</v>
      </c>
      <c r="F392" t="s">
        <v>1530</v>
      </c>
      <c r="G392" s="462">
        <v>0</v>
      </c>
      <c r="H392" s="462">
        <v>0</v>
      </c>
      <c r="I392" s="462">
        <v>0</v>
      </c>
      <c r="J392" s="462">
        <v>0</v>
      </c>
      <c r="K392" s="462">
        <v>0</v>
      </c>
      <c r="L392" s="462">
        <v>0</v>
      </c>
      <c r="M392" s="462">
        <v>0</v>
      </c>
      <c r="N392" s="462">
        <v>0</v>
      </c>
    </row>
    <row r="393" spans="1:14" x14ac:dyDescent="0.25">
      <c r="A393" t="s">
        <v>24</v>
      </c>
      <c r="B393" t="s">
        <v>1535</v>
      </c>
      <c r="C393" t="s">
        <v>162</v>
      </c>
      <c r="D393">
        <v>2026</v>
      </c>
      <c r="E393" t="s">
        <v>1532</v>
      </c>
      <c r="F393" t="s">
        <v>1531</v>
      </c>
      <c r="G393" s="462">
        <v>0</v>
      </c>
      <c r="H393" s="462">
        <v>0</v>
      </c>
      <c r="I393" s="462">
        <v>0</v>
      </c>
      <c r="J393" s="462">
        <v>0</v>
      </c>
      <c r="K393" s="462">
        <v>0</v>
      </c>
      <c r="L393" s="462">
        <v>0</v>
      </c>
      <c r="M393" s="462">
        <v>0</v>
      </c>
      <c r="N393" s="462">
        <v>0</v>
      </c>
    </row>
    <row r="394" spans="1:14" x14ac:dyDescent="0.25">
      <c r="A394" t="s">
        <v>24</v>
      </c>
      <c r="B394" t="s">
        <v>1528</v>
      </c>
      <c r="C394" t="s">
        <v>158</v>
      </c>
      <c r="D394">
        <v>2030</v>
      </c>
      <c r="E394" t="s">
        <v>1529</v>
      </c>
      <c r="F394" t="s">
        <v>1530</v>
      </c>
      <c r="G394" s="462">
        <v>0.96871078125087196</v>
      </c>
      <c r="H394" s="462">
        <v>0.96871078125087196</v>
      </c>
      <c r="I394" s="462">
        <v>0.96871078125087196</v>
      </c>
      <c r="J394" s="462">
        <v>0.9132619313569178</v>
      </c>
      <c r="K394" s="462">
        <v>0.9132619313569178</v>
      </c>
      <c r="L394" s="462">
        <v>0.91326193135691769</v>
      </c>
      <c r="M394" s="462">
        <v>0.91326193135691769</v>
      </c>
      <c r="N394" s="462">
        <v>0.91326193135691769</v>
      </c>
    </row>
    <row r="395" spans="1:14" x14ac:dyDescent="0.25">
      <c r="A395" t="s">
        <v>24</v>
      </c>
      <c r="B395" t="s">
        <v>1528</v>
      </c>
      <c r="C395" t="s">
        <v>158</v>
      </c>
      <c r="D395">
        <v>2030</v>
      </c>
      <c r="E395" t="s">
        <v>1529</v>
      </c>
      <c r="F395" t="s">
        <v>1531</v>
      </c>
      <c r="G395" s="462">
        <v>0.96664162427489375</v>
      </c>
      <c r="H395" s="462">
        <v>0.96664162427489375</v>
      </c>
      <c r="I395" s="462">
        <v>0.96664162427489375</v>
      </c>
      <c r="J395" s="462">
        <v>0.9132619313569178</v>
      </c>
      <c r="K395" s="462">
        <v>0.9132619313569178</v>
      </c>
      <c r="L395" s="462">
        <v>0.9132619313569178</v>
      </c>
      <c r="M395" s="462">
        <v>0.9132619313569178</v>
      </c>
      <c r="N395" s="462">
        <v>0.9132619313569178</v>
      </c>
    </row>
    <row r="396" spans="1:14" x14ac:dyDescent="0.25">
      <c r="A396" t="s">
        <v>24</v>
      </c>
      <c r="B396" t="s">
        <v>1528</v>
      </c>
      <c r="C396" t="s">
        <v>158</v>
      </c>
      <c r="D396">
        <v>2030</v>
      </c>
      <c r="E396" t="s">
        <v>1532</v>
      </c>
      <c r="F396" t="s">
        <v>1530</v>
      </c>
      <c r="G396" s="462">
        <v>0</v>
      </c>
      <c r="H396" s="462">
        <v>0</v>
      </c>
      <c r="I396" s="462">
        <v>0</v>
      </c>
      <c r="J396" s="462">
        <v>0</v>
      </c>
      <c r="K396" s="462">
        <v>0</v>
      </c>
      <c r="L396" s="462">
        <v>0</v>
      </c>
      <c r="M396" s="462">
        <v>0</v>
      </c>
      <c r="N396" s="462">
        <v>0</v>
      </c>
    </row>
    <row r="397" spans="1:14" x14ac:dyDescent="0.25">
      <c r="A397" t="s">
        <v>24</v>
      </c>
      <c r="B397" t="s">
        <v>1528</v>
      </c>
      <c r="C397" t="s">
        <v>158</v>
      </c>
      <c r="D397">
        <v>2030</v>
      </c>
      <c r="E397" t="s">
        <v>1532</v>
      </c>
      <c r="F397" t="s">
        <v>1531</v>
      </c>
      <c r="G397" s="462">
        <v>0</v>
      </c>
      <c r="H397" s="462">
        <v>0</v>
      </c>
      <c r="I397" s="462">
        <v>0</v>
      </c>
      <c r="J397" s="462">
        <v>0</v>
      </c>
      <c r="K397" s="462">
        <v>0</v>
      </c>
      <c r="L397" s="462">
        <v>0</v>
      </c>
      <c r="M397" s="462">
        <v>0</v>
      </c>
      <c r="N397" s="462">
        <v>0</v>
      </c>
    </row>
    <row r="398" spans="1:14" x14ac:dyDescent="0.25">
      <c r="A398" t="s">
        <v>24</v>
      </c>
      <c r="B398" t="s">
        <v>1528</v>
      </c>
      <c r="C398" t="s">
        <v>133</v>
      </c>
      <c r="D398">
        <v>2030</v>
      </c>
      <c r="E398" t="s">
        <v>1529</v>
      </c>
      <c r="F398" t="s">
        <v>1530</v>
      </c>
      <c r="G398" s="462">
        <v>2.8444753875619341E-2</v>
      </c>
      <c r="H398" s="462">
        <v>2.8444753875619341E-2</v>
      </c>
      <c r="I398" s="462">
        <v>2.8444753875619341E-2</v>
      </c>
      <c r="J398" s="462">
        <v>2.8444753875619334E-2</v>
      </c>
      <c r="K398" s="462">
        <v>2.8444753875619334E-2</v>
      </c>
      <c r="L398" s="462">
        <v>2.8444753875619337E-2</v>
      </c>
      <c r="M398" s="462">
        <v>2.8444753875619337E-2</v>
      </c>
      <c r="N398" s="462">
        <v>2.8444753875619337E-2</v>
      </c>
    </row>
    <row r="399" spans="1:14" x14ac:dyDescent="0.25">
      <c r="A399" t="s">
        <v>24</v>
      </c>
      <c r="B399" t="s">
        <v>1528</v>
      </c>
      <c r="C399" t="s">
        <v>133</v>
      </c>
      <c r="D399">
        <v>2030</v>
      </c>
      <c r="E399" t="s">
        <v>1529</v>
      </c>
      <c r="F399" t="s">
        <v>1531</v>
      </c>
      <c r="G399" s="462">
        <v>2.8444753875619337E-2</v>
      </c>
      <c r="H399" s="462">
        <v>2.8444753875619337E-2</v>
      </c>
      <c r="I399" s="462">
        <v>2.8444753875619337E-2</v>
      </c>
      <c r="J399" s="462">
        <v>2.8444753875619337E-2</v>
      </c>
      <c r="K399" s="462">
        <v>2.8444753875619337E-2</v>
      </c>
      <c r="L399" s="462">
        <v>2.8444753875619337E-2</v>
      </c>
      <c r="M399" s="462">
        <v>2.8444753875619337E-2</v>
      </c>
      <c r="N399" s="462">
        <v>2.8444753875619337E-2</v>
      </c>
    </row>
    <row r="400" spans="1:14" x14ac:dyDescent="0.25">
      <c r="A400" t="s">
        <v>24</v>
      </c>
      <c r="B400" t="s">
        <v>1528</v>
      </c>
      <c r="C400" t="s">
        <v>133</v>
      </c>
      <c r="D400">
        <v>2030</v>
      </c>
      <c r="E400" t="s">
        <v>1532</v>
      </c>
      <c r="F400" t="s">
        <v>1530</v>
      </c>
      <c r="G400" s="462">
        <v>0</v>
      </c>
      <c r="H400" s="462">
        <v>0</v>
      </c>
      <c r="I400" s="462">
        <v>0</v>
      </c>
      <c r="J400" s="462">
        <v>0</v>
      </c>
      <c r="K400" s="462">
        <v>0</v>
      </c>
      <c r="L400" s="462">
        <v>0</v>
      </c>
      <c r="M400" s="462">
        <v>0</v>
      </c>
      <c r="N400" s="462">
        <v>0</v>
      </c>
    </row>
    <row r="401" spans="1:14" x14ac:dyDescent="0.25">
      <c r="A401" t="s">
        <v>24</v>
      </c>
      <c r="B401" t="s">
        <v>1528</v>
      </c>
      <c r="C401" t="s">
        <v>133</v>
      </c>
      <c r="D401">
        <v>2030</v>
      </c>
      <c r="E401" t="s">
        <v>1532</v>
      </c>
      <c r="F401" t="s">
        <v>1531</v>
      </c>
      <c r="G401" s="462">
        <v>0</v>
      </c>
      <c r="H401" s="462">
        <v>0</v>
      </c>
      <c r="I401" s="462">
        <v>0</v>
      </c>
      <c r="J401" s="462">
        <v>0</v>
      </c>
      <c r="K401" s="462">
        <v>0</v>
      </c>
      <c r="L401" s="462">
        <v>0</v>
      </c>
      <c r="M401" s="462">
        <v>0</v>
      </c>
      <c r="N401" s="462">
        <v>0</v>
      </c>
    </row>
    <row r="402" spans="1:14" x14ac:dyDescent="0.25">
      <c r="A402" t="s">
        <v>24</v>
      </c>
      <c r="B402" t="s">
        <v>1533</v>
      </c>
      <c r="C402" t="s">
        <v>1533</v>
      </c>
      <c r="D402">
        <v>2030</v>
      </c>
      <c r="E402" t="s">
        <v>1529</v>
      </c>
      <c r="F402" t="s">
        <v>1530</v>
      </c>
      <c r="G402" s="462">
        <v>0</v>
      </c>
      <c r="H402" s="462">
        <v>0</v>
      </c>
      <c r="I402" s="462">
        <v>0</v>
      </c>
      <c r="J402" s="462">
        <v>0</v>
      </c>
      <c r="K402" s="462">
        <v>0</v>
      </c>
      <c r="L402" s="462">
        <v>0</v>
      </c>
      <c r="M402" s="462">
        <v>0</v>
      </c>
      <c r="N402" s="462">
        <v>0</v>
      </c>
    </row>
    <row r="403" spans="1:14" x14ac:dyDescent="0.25">
      <c r="A403" t="s">
        <v>24</v>
      </c>
      <c r="B403" t="s">
        <v>1533</v>
      </c>
      <c r="C403" t="s">
        <v>1533</v>
      </c>
      <c r="D403">
        <v>2030</v>
      </c>
      <c r="E403" t="s">
        <v>1529</v>
      </c>
      <c r="F403" t="s">
        <v>1531</v>
      </c>
      <c r="G403" s="462">
        <v>0</v>
      </c>
      <c r="H403" s="462">
        <v>0</v>
      </c>
      <c r="I403" s="462">
        <v>0</v>
      </c>
      <c r="J403" s="462">
        <v>0</v>
      </c>
      <c r="K403" s="462">
        <v>0</v>
      </c>
      <c r="L403" s="462">
        <v>0</v>
      </c>
      <c r="M403" s="462">
        <v>0</v>
      </c>
      <c r="N403" s="462">
        <v>0</v>
      </c>
    </row>
    <row r="404" spans="1:14" x14ac:dyDescent="0.25">
      <c r="A404" t="s">
        <v>24</v>
      </c>
      <c r="B404" t="s">
        <v>1533</v>
      </c>
      <c r="C404" t="s">
        <v>1533</v>
      </c>
      <c r="D404">
        <v>2030</v>
      </c>
      <c r="E404" t="s">
        <v>1532</v>
      </c>
      <c r="F404" t="s">
        <v>1530</v>
      </c>
      <c r="G404" s="462">
        <v>1</v>
      </c>
      <c r="H404" s="462">
        <v>1</v>
      </c>
      <c r="I404" s="462">
        <v>1</v>
      </c>
      <c r="J404" s="462">
        <v>1</v>
      </c>
      <c r="K404" s="462">
        <v>1</v>
      </c>
      <c r="L404" s="462">
        <v>1</v>
      </c>
      <c r="M404" s="462">
        <v>1</v>
      </c>
      <c r="N404" s="462">
        <v>1</v>
      </c>
    </row>
    <row r="405" spans="1:14" x14ac:dyDescent="0.25">
      <c r="A405" t="s">
        <v>24</v>
      </c>
      <c r="B405" t="s">
        <v>1533</v>
      </c>
      <c r="C405" t="s">
        <v>1533</v>
      </c>
      <c r="D405">
        <v>2030</v>
      </c>
      <c r="E405" t="s">
        <v>1532</v>
      </c>
      <c r="F405" t="s">
        <v>1531</v>
      </c>
      <c r="G405" s="462">
        <v>1</v>
      </c>
      <c r="H405" s="462">
        <v>1</v>
      </c>
      <c r="I405" s="462">
        <v>1</v>
      </c>
      <c r="J405" s="462">
        <v>1</v>
      </c>
      <c r="K405" s="462">
        <v>1</v>
      </c>
      <c r="L405" s="462">
        <v>1</v>
      </c>
      <c r="M405" s="462">
        <v>1</v>
      </c>
      <c r="N405" s="462">
        <v>1</v>
      </c>
    </row>
    <row r="406" spans="1:14" x14ac:dyDescent="0.25">
      <c r="A406" t="s">
        <v>24</v>
      </c>
      <c r="B406" t="s">
        <v>160</v>
      </c>
      <c r="C406" t="s">
        <v>160</v>
      </c>
      <c r="D406">
        <v>2030</v>
      </c>
      <c r="E406" t="s">
        <v>1529</v>
      </c>
      <c r="F406" t="s">
        <v>1530</v>
      </c>
      <c r="G406" s="462">
        <v>2.8444648735089198E-3</v>
      </c>
      <c r="H406" s="462">
        <v>2.8444648735089198E-3</v>
      </c>
      <c r="I406" s="462">
        <v>2.8444648735089198E-3</v>
      </c>
      <c r="J406" s="462">
        <v>0</v>
      </c>
      <c r="K406" s="462">
        <v>0</v>
      </c>
      <c r="L406" s="462">
        <v>0</v>
      </c>
      <c r="M406" s="462">
        <v>0</v>
      </c>
      <c r="N406" s="462">
        <v>0</v>
      </c>
    </row>
    <row r="407" spans="1:14" x14ac:dyDescent="0.25">
      <c r="A407" t="s">
        <v>24</v>
      </c>
      <c r="B407" t="s">
        <v>160</v>
      </c>
      <c r="C407" t="s">
        <v>160</v>
      </c>
      <c r="D407">
        <v>2030</v>
      </c>
      <c r="E407" t="s">
        <v>1529</v>
      </c>
      <c r="F407" t="s">
        <v>1531</v>
      </c>
      <c r="G407" s="462">
        <v>4.9136218494869851E-3</v>
      </c>
      <c r="H407" s="462">
        <v>4.9136218494869851E-3</v>
      </c>
      <c r="I407" s="462">
        <v>4.9136218494869851E-3</v>
      </c>
      <c r="J407" s="462">
        <v>0</v>
      </c>
      <c r="K407" s="462">
        <v>0</v>
      </c>
      <c r="L407" s="462">
        <v>0</v>
      </c>
      <c r="M407" s="462">
        <v>0</v>
      </c>
      <c r="N407" s="462">
        <v>0</v>
      </c>
    </row>
    <row r="408" spans="1:14" x14ac:dyDescent="0.25">
      <c r="A408" t="s">
        <v>24</v>
      </c>
      <c r="B408" t="s">
        <v>160</v>
      </c>
      <c r="C408" t="s">
        <v>160</v>
      </c>
      <c r="D408">
        <v>2030</v>
      </c>
      <c r="E408" t="s">
        <v>1532</v>
      </c>
      <c r="F408" t="s">
        <v>1530</v>
      </c>
      <c r="G408" s="462">
        <v>0</v>
      </c>
      <c r="H408" s="462">
        <v>0</v>
      </c>
      <c r="I408" s="462">
        <v>0</v>
      </c>
      <c r="J408" s="462">
        <v>0</v>
      </c>
      <c r="K408" s="462">
        <v>0</v>
      </c>
      <c r="L408" s="462">
        <v>0</v>
      </c>
      <c r="M408" s="462">
        <v>0</v>
      </c>
      <c r="N408" s="462">
        <v>0</v>
      </c>
    </row>
    <row r="409" spans="1:14" x14ac:dyDescent="0.25">
      <c r="A409" t="s">
        <v>24</v>
      </c>
      <c r="B409" t="s">
        <v>160</v>
      </c>
      <c r="C409" t="s">
        <v>160</v>
      </c>
      <c r="D409">
        <v>2030</v>
      </c>
      <c r="E409" t="s">
        <v>1532</v>
      </c>
      <c r="F409" t="s">
        <v>1531</v>
      </c>
      <c r="G409" s="462">
        <v>0</v>
      </c>
      <c r="H409" s="462">
        <v>0</v>
      </c>
      <c r="I409" s="462">
        <v>0</v>
      </c>
      <c r="J409" s="462">
        <v>0</v>
      </c>
      <c r="K409" s="462">
        <v>0</v>
      </c>
      <c r="L409" s="462">
        <v>0</v>
      </c>
      <c r="M409" s="462">
        <v>0</v>
      </c>
      <c r="N409" s="462">
        <v>0</v>
      </c>
    </row>
    <row r="410" spans="1:14" x14ac:dyDescent="0.25">
      <c r="A410" t="s">
        <v>24</v>
      </c>
      <c r="B410" t="s">
        <v>1534</v>
      </c>
      <c r="C410" t="s">
        <v>1534</v>
      </c>
      <c r="D410">
        <v>2030</v>
      </c>
      <c r="E410" t="s">
        <v>1529</v>
      </c>
      <c r="F410" t="s">
        <v>1530</v>
      </c>
      <c r="G410" s="462">
        <v>0</v>
      </c>
      <c r="H410" s="462">
        <v>0</v>
      </c>
      <c r="I410" s="462">
        <v>0</v>
      </c>
      <c r="J410" s="462">
        <v>1.2646439819789751E-3</v>
      </c>
      <c r="K410" s="462">
        <v>1.2646439819789751E-3</v>
      </c>
      <c r="L410" s="462">
        <v>1.2646439819789751E-3</v>
      </c>
      <c r="M410" s="462">
        <v>1.2646439819789751E-3</v>
      </c>
      <c r="N410" s="462">
        <v>1.2646439819789751E-3</v>
      </c>
    </row>
    <row r="411" spans="1:14" x14ac:dyDescent="0.25">
      <c r="A411" t="s">
        <v>24</v>
      </c>
      <c r="B411" t="s">
        <v>1534</v>
      </c>
      <c r="C411" t="s">
        <v>1534</v>
      </c>
      <c r="D411">
        <v>2030</v>
      </c>
      <c r="E411" t="s">
        <v>1529</v>
      </c>
      <c r="F411" t="s">
        <v>1531</v>
      </c>
      <c r="G411" s="462">
        <v>0</v>
      </c>
      <c r="H411" s="462">
        <v>0</v>
      </c>
      <c r="I411" s="462">
        <v>0</v>
      </c>
      <c r="J411" s="462">
        <v>1.2646439819789751E-3</v>
      </c>
      <c r="K411" s="462">
        <v>1.2646439819789751E-3</v>
      </c>
      <c r="L411" s="462">
        <v>1.2646439819789751E-3</v>
      </c>
      <c r="M411" s="462">
        <v>1.2646439819789751E-3</v>
      </c>
      <c r="N411" s="462">
        <v>1.2646439819789751E-3</v>
      </c>
    </row>
    <row r="412" spans="1:14" x14ac:dyDescent="0.25">
      <c r="A412" t="s">
        <v>24</v>
      </c>
      <c r="B412" t="s">
        <v>1534</v>
      </c>
      <c r="C412" t="s">
        <v>1534</v>
      </c>
      <c r="D412">
        <v>2030</v>
      </c>
      <c r="E412" t="s">
        <v>1532</v>
      </c>
      <c r="F412" t="s">
        <v>1530</v>
      </c>
      <c r="G412" s="462">
        <v>0</v>
      </c>
      <c r="H412" s="462">
        <v>0</v>
      </c>
      <c r="I412" s="462">
        <v>0</v>
      </c>
      <c r="J412" s="462">
        <v>0</v>
      </c>
      <c r="K412" s="462">
        <v>0</v>
      </c>
      <c r="L412" s="462">
        <v>0</v>
      </c>
      <c r="M412" s="462">
        <v>0</v>
      </c>
      <c r="N412" s="462">
        <v>0</v>
      </c>
    </row>
    <row r="413" spans="1:14" x14ac:dyDescent="0.25">
      <c r="A413" t="s">
        <v>24</v>
      </c>
      <c r="B413" t="s">
        <v>1534</v>
      </c>
      <c r="C413" t="s">
        <v>1534</v>
      </c>
      <c r="D413">
        <v>2030</v>
      </c>
      <c r="E413" t="s">
        <v>1532</v>
      </c>
      <c r="F413" t="s">
        <v>1531</v>
      </c>
      <c r="G413" s="462">
        <v>0</v>
      </c>
      <c r="H413" s="462">
        <v>0</v>
      </c>
      <c r="I413" s="462">
        <v>0</v>
      </c>
      <c r="J413" s="462">
        <v>0</v>
      </c>
      <c r="K413" s="462">
        <v>0</v>
      </c>
      <c r="L413" s="462">
        <v>0</v>
      </c>
      <c r="M413" s="462">
        <v>0</v>
      </c>
      <c r="N413" s="462">
        <v>0</v>
      </c>
    </row>
    <row r="414" spans="1:14" x14ac:dyDescent="0.25">
      <c r="A414" t="s">
        <v>24</v>
      </c>
      <c r="B414" t="s">
        <v>1535</v>
      </c>
      <c r="C414" t="s">
        <v>1536</v>
      </c>
      <c r="D414">
        <v>2030</v>
      </c>
      <c r="E414" t="s">
        <v>1529</v>
      </c>
      <c r="F414" t="s">
        <v>1530</v>
      </c>
      <c r="G414" s="462">
        <v>0</v>
      </c>
      <c r="H414" s="462">
        <v>0</v>
      </c>
      <c r="I414" s="462">
        <v>0</v>
      </c>
      <c r="J414" s="462">
        <v>5.7028670785483918E-2</v>
      </c>
      <c r="K414" s="462">
        <v>5.7028670785483918E-2</v>
      </c>
      <c r="L414" s="462">
        <v>5.7028670785483918E-2</v>
      </c>
      <c r="M414" s="462">
        <v>5.7028670785483918E-2</v>
      </c>
      <c r="N414" s="462">
        <v>5.7028670785483918E-2</v>
      </c>
    </row>
    <row r="415" spans="1:14" x14ac:dyDescent="0.25">
      <c r="A415" t="s">
        <v>24</v>
      </c>
      <c r="B415" t="s">
        <v>1535</v>
      </c>
      <c r="C415" t="s">
        <v>1536</v>
      </c>
      <c r="D415">
        <v>2030</v>
      </c>
      <c r="E415" t="s">
        <v>1529</v>
      </c>
      <c r="F415" t="s">
        <v>1531</v>
      </c>
      <c r="G415" s="462">
        <v>0</v>
      </c>
      <c r="H415" s="462">
        <v>0</v>
      </c>
      <c r="I415" s="462">
        <v>0</v>
      </c>
      <c r="J415" s="462">
        <v>5.7028670785483918E-2</v>
      </c>
      <c r="K415" s="462">
        <v>5.7028670785483918E-2</v>
      </c>
      <c r="L415" s="462">
        <v>5.7028670785483918E-2</v>
      </c>
      <c r="M415" s="462">
        <v>5.7028670785483918E-2</v>
      </c>
      <c r="N415" s="462">
        <v>5.7028670785483918E-2</v>
      </c>
    </row>
    <row r="416" spans="1:14" x14ac:dyDescent="0.25">
      <c r="A416" t="s">
        <v>24</v>
      </c>
      <c r="B416" t="s">
        <v>1535</v>
      </c>
      <c r="C416" t="s">
        <v>1536</v>
      </c>
      <c r="D416">
        <v>2030</v>
      </c>
      <c r="E416" t="s">
        <v>1532</v>
      </c>
      <c r="F416" t="s">
        <v>1530</v>
      </c>
      <c r="G416" s="462">
        <v>0</v>
      </c>
      <c r="H416" s="462">
        <v>0</v>
      </c>
      <c r="I416" s="462">
        <v>0</v>
      </c>
      <c r="J416" s="462">
        <v>0</v>
      </c>
      <c r="K416" s="462">
        <v>0</v>
      </c>
      <c r="L416" s="462">
        <v>0</v>
      </c>
      <c r="M416" s="462">
        <v>0</v>
      </c>
      <c r="N416" s="462">
        <v>0</v>
      </c>
    </row>
    <row r="417" spans="1:14" x14ac:dyDescent="0.25">
      <c r="A417" t="s">
        <v>24</v>
      </c>
      <c r="B417" t="s">
        <v>1535</v>
      </c>
      <c r="C417" t="s">
        <v>1536</v>
      </c>
      <c r="D417">
        <v>2030</v>
      </c>
      <c r="E417" t="s">
        <v>1532</v>
      </c>
      <c r="F417" t="s">
        <v>1531</v>
      </c>
      <c r="G417" s="462">
        <v>0</v>
      </c>
      <c r="H417" s="462">
        <v>0</v>
      </c>
      <c r="I417" s="462">
        <v>0</v>
      </c>
      <c r="J417" s="462">
        <v>0</v>
      </c>
      <c r="K417" s="462">
        <v>0</v>
      </c>
      <c r="L417" s="462">
        <v>0</v>
      </c>
      <c r="M417" s="462">
        <v>0</v>
      </c>
      <c r="N417" s="462">
        <v>0</v>
      </c>
    </row>
    <row r="418" spans="1:14" x14ac:dyDescent="0.25">
      <c r="A418" t="s">
        <v>24</v>
      </c>
      <c r="B418" t="s">
        <v>1535</v>
      </c>
      <c r="C418" t="s">
        <v>162</v>
      </c>
      <c r="D418">
        <v>2030</v>
      </c>
      <c r="E418" t="s">
        <v>1529</v>
      </c>
      <c r="F418" t="s">
        <v>1530</v>
      </c>
      <c r="G418" s="462">
        <v>0</v>
      </c>
      <c r="H418" s="462">
        <v>0</v>
      </c>
      <c r="I418" s="462">
        <v>0</v>
      </c>
      <c r="J418" s="462">
        <v>0</v>
      </c>
      <c r="K418" s="462">
        <v>0</v>
      </c>
      <c r="L418" s="462">
        <v>0</v>
      </c>
      <c r="M418" s="462">
        <v>0</v>
      </c>
      <c r="N418" s="462">
        <v>0</v>
      </c>
    </row>
    <row r="419" spans="1:14" x14ac:dyDescent="0.25">
      <c r="A419" t="s">
        <v>24</v>
      </c>
      <c r="B419" t="s">
        <v>1535</v>
      </c>
      <c r="C419" t="s">
        <v>162</v>
      </c>
      <c r="D419">
        <v>2030</v>
      </c>
      <c r="E419" t="s">
        <v>1529</v>
      </c>
      <c r="F419" t="s">
        <v>1531</v>
      </c>
      <c r="G419" s="462">
        <v>0</v>
      </c>
      <c r="H419" s="462">
        <v>0</v>
      </c>
      <c r="I419" s="462">
        <v>0</v>
      </c>
      <c r="J419" s="462">
        <v>0</v>
      </c>
      <c r="K419" s="462">
        <v>0</v>
      </c>
      <c r="L419" s="462">
        <v>0</v>
      </c>
      <c r="M419" s="462">
        <v>0</v>
      </c>
      <c r="N419" s="462">
        <v>0</v>
      </c>
    </row>
    <row r="420" spans="1:14" x14ac:dyDescent="0.25">
      <c r="A420" t="s">
        <v>24</v>
      </c>
      <c r="B420" t="s">
        <v>1535</v>
      </c>
      <c r="C420" t="s">
        <v>162</v>
      </c>
      <c r="D420">
        <v>2030</v>
      </c>
      <c r="E420" t="s">
        <v>1532</v>
      </c>
      <c r="F420" t="s">
        <v>1530</v>
      </c>
      <c r="G420" s="462">
        <v>0</v>
      </c>
      <c r="H420" s="462">
        <v>0</v>
      </c>
      <c r="I420" s="462">
        <v>0</v>
      </c>
      <c r="J420" s="462">
        <v>0</v>
      </c>
      <c r="K420" s="462">
        <v>0</v>
      </c>
      <c r="L420" s="462">
        <v>0</v>
      </c>
      <c r="M420" s="462">
        <v>0</v>
      </c>
      <c r="N420" s="462">
        <v>0</v>
      </c>
    </row>
    <row r="421" spans="1:14" x14ac:dyDescent="0.25">
      <c r="A421" t="s">
        <v>24</v>
      </c>
      <c r="B421" t="s">
        <v>1535</v>
      </c>
      <c r="C421" t="s">
        <v>162</v>
      </c>
      <c r="D421">
        <v>2030</v>
      </c>
      <c r="E421" t="s">
        <v>1532</v>
      </c>
      <c r="F421" t="s">
        <v>1531</v>
      </c>
      <c r="G421" s="462">
        <v>0</v>
      </c>
      <c r="H421" s="462">
        <v>0</v>
      </c>
      <c r="I421" s="462">
        <v>0</v>
      </c>
      <c r="J421" s="462">
        <v>0</v>
      </c>
      <c r="K421" s="462">
        <v>0</v>
      </c>
      <c r="L421" s="462">
        <v>0</v>
      </c>
      <c r="M421" s="462">
        <v>0</v>
      </c>
      <c r="N421" s="462">
        <v>0</v>
      </c>
    </row>
    <row r="422" spans="1:14" x14ac:dyDescent="0.25">
      <c r="A422" t="s">
        <v>24</v>
      </c>
      <c r="B422" t="s">
        <v>1528</v>
      </c>
      <c r="C422" t="s">
        <v>158</v>
      </c>
      <c r="D422">
        <v>2040</v>
      </c>
      <c r="E422" t="s">
        <v>1529</v>
      </c>
      <c r="F422" t="s">
        <v>1530</v>
      </c>
      <c r="G422" s="462">
        <v>0.77222493056096464</v>
      </c>
      <c r="H422" s="462">
        <v>0.77222493056096464</v>
      </c>
      <c r="I422" s="462">
        <v>0.77222493056096464</v>
      </c>
      <c r="J422" s="462">
        <v>0.69863364199930811</v>
      </c>
      <c r="K422" s="462">
        <v>0.69863364199930811</v>
      </c>
      <c r="L422" s="462">
        <v>0.71575279231604116</v>
      </c>
      <c r="M422" s="462">
        <v>0.71575279231604116</v>
      </c>
      <c r="N422" s="462">
        <v>0.71575279231604116</v>
      </c>
    </row>
    <row r="423" spans="1:14" x14ac:dyDescent="0.25">
      <c r="A423" t="s">
        <v>24</v>
      </c>
      <c r="B423" t="s">
        <v>1528</v>
      </c>
      <c r="C423" t="s">
        <v>158</v>
      </c>
      <c r="D423">
        <v>2040</v>
      </c>
      <c r="E423" t="s">
        <v>1529</v>
      </c>
      <c r="F423" t="s">
        <v>1531</v>
      </c>
      <c r="G423" s="462">
        <v>0.7527261168343361</v>
      </c>
      <c r="H423" s="462">
        <v>0.7527261168343361</v>
      </c>
      <c r="I423" s="462">
        <v>0.7527261168343361</v>
      </c>
      <c r="J423" s="462">
        <v>0.6471019245674654</v>
      </c>
      <c r="K423" s="462">
        <v>0.6471019245674654</v>
      </c>
      <c r="L423" s="462">
        <v>0.71867353117714239</v>
      </c>
      <c r="M423" s="462">
        <v>0.71867353117714239</v>
      </c>
      <c r="N423" s="462">
        <v>0.71867353117714239</v>
      </c>
    </row>
    <row r="424" spans="1:14" x14ac:dyDescent="0.25">
      <c r="A424" t="s">
        <v>24</v>
      </c>
      <c r="B424" t="s">
        <v>1528</v>
      </c>
      <c r="C424" t="s">
        <v>158</v>
      </c>
      <c r="D424">
        <v>2040</v>
      </c>
      <c r="E424" t="s">
        <v>1532</v>
      </c>
      <c r="F424" t="s">
        <v>1530</v>
      </c>
      <c r="G424" s="462">
        <v>0</v>
      </c>
      <c r="H424" s="462">
        <v>0</v>
      </c>
      <c r="I424" s="462">
        <v>0</v>
      </c>
      <c r="J424" s="462">
        <v>0</v>
      </c>
      <c r="K424" s="462">
        <v>0</v>
      </c>
      <c r="L424" s="462">
        <v>0</v>
      </c>
      <c r="M424" s="462">
        <v>0</v>
      </c>
      <c r="N424" s="462">
        <v>0</v>
      </c>
    </row>
    <row r="425" spans="1:14" x14ac:dyDescent="0.25">
      <c r="A425" t="s">
        <v>24</v>
      </c>
      <c r="B425" t="s">
        <v>1528</v>
      </c>
      <c r="C425" t="s">
        <v>158</v>
      </c>
      <c r="D425">
        <v>2040</v>
      </c>
      <c r="E425" t="s">
        <v>1532</v>
      </c>
      <c r="F425" t="s">
        <v>1531</v>
      </c>
      <c r="G425" s="462">
        <v>0</v>
      </c>
      <c r="H425" s="462">
        <v>0</v>
      </c>
      <c r="I425" s="462">
        <v>0</v>
      </c>
      <c r="J425" s="462">
        <v>0</v>
      </c>
      <c r="K425" s="462">
        <v>0</v>
      </c>
      <c r="L425" s="462">
        <v>0</v>
      </c>
      <c r="M425" s="462">
        <v>0</v>
      </c>
      <c r="N425" s="462">
        <v>0</v>
      </c>
    </row>
    <row r="426" spans="1:14" x14ac:dyDescent="0.25">
      <c r="A426" t="s">
        <v>24</v>
      </c>
      <c r="B426" t="s">
        <v>1528</v>
      </c>
      <c r="C426" t="s">
        <v>133</v>
      </c>
      <c r="D426">
        <v>2040</v>
      </c>
      <c r="E426" t="s">
        <v>1529</v>
      </c>
      <c r="F426" t="s">
        <v>1530</v>
      </c>
      <c r="G426" s="462">
        <v>0.101658086028572</v>
      </c>
      <c r="H426" s="462">
        <v>0.101658086028572</v>
      </c>
      <c r="I426" s="462">
        <v>0.101658086028572</v>
      </c>
      <c r="J426" s="462">
        <v>9.3525439146286235E-2</v>
      </c>
      <c r="K426" s="462">
        <v>9.3525439146286235E-2</v>
      </c>
      <c r="L426" s="462">
        <v>9.3525439146286235E-2</v>
      </c>
      <c r="M426" s="462">
        <v>9.3525439146286235E-2</v>
      </c>
      <c r="N426" s="462">
        <v>9.3525439146286235E-2</v>
      </c>
    </row>
    <row r="427" spans="1:14" x14ac:dyDescent="0.25">
      <c r="A427" t="s">
        <v>24</v>
      </c>
      <c r="B427" t="s">
        <v>1528</v>
      </c>
      <c r="C427" t="s">
        <v>133</v>
      </c>
      <c r="D427">
        <v>2040</v>
      </c>
      <c r="E427" t="s">
        <v>1529</v>
      </c>
      <c r="F427" t="s">
        <v>1531</v>
      </c>
      <c r="G427" s="462">
        <v>0.101658086028572</v>
      </c>
      <c r="H427" s="462">
        <v>0.101658086028572</v>
      </c>
      <c r="I427" s="462">
        <v>0.101658086028572</v>
      </c>
      <c r="J427" s="462">
        <v>9.3525439146286249E-2</v>
      </c>
      <c r="K427" s="462">
        <v>9.3525439146286249E-2</v>
      </c>
      <c r="L427" s="462">
        <v>9.3525439146286249E-2</v>
      </c>
      <c r="M427" s="462">
        <v>9.3525439146286249E-2</v>
      </c>
      <c r="N427" s="462">
        <v>9.3525439146286249E-2</v>
      </c>
    </row>
    <row r="428" spans="1:14" x14ac:dyDescent="0.25">
      <c r="A428" t="s">
        <v>24</v>
      </c>
      <c r="B428" t="s">
        <v>1528</v>
      </c>
      <c r="C428" t="s">
        <v>133</v>
      </c>
      <c r="D428">
        <v>2040</v>
      </c>
      <c r="E428" t="s">
        <v>1532</v>
      </c>
      <c r="F428" t="s">
        <v>1530</v>
      </c>
      <c r="G428" s="462">
        <v>0</v>
      </c>
      <c r="H428" s="462">
        <v>0</v>
      </c>
      <c r="I428" s="462">
        <v>0</v>
      </c>
      <c r="J428" s="462">
        <v>0</v>
      </c>
      <c r="K428" s="462">
        <v>0</v>
      </c>
      <c r="L428" s="462">
        <v>0</v>
      </c>
      <c r="M428" s="462">
        <v>0</v>
      </c>
      <c r="N428" s="462">
        <v>0</v>
      </c>
    </row>
    <row r="429" spans="1:14" x14ac:dyDescent="0.25">
      <c r="A429" t="s">
        <v>24</v>
      </c>
      <c r="B429" t="s">
        <v>1528</v>
      </c>
      <c r="C429" t="s">
        <v>133</v>
      </c>
      <c r="D429">
        <v>2040</v>
      </c>
      <c r="E429" t="s">
        <v>1532</v>
      </c>
      <c r="F429" t="s">
        <v>1531</v>
      </c>
      <c r="G429" s="462">
        <v>0</v>
      </c>
      <c r="H429" s="462">
        <v>0</v>
      </c>
      <c r="I429" s="462">
        <v>0</v>
      </c>
      <c r="J429" s="462">
        <v>0</v>
      </c>
      <c r="K429" s="462">
        <v>0</v>
      </c>
      <c r="L429" s="462">
        <v>0</v>
      </c>
      <c r="M429" s="462">
        <v>0</v>
      </c>
      <c r="N429" s="462">
        <v>0</v>
      </c>
    </row>
    <row r="430" spans="1:14" x14ac:dyDescent="0.25">
      <c r="A430" t="s">
        <v>24</v>
      </c>
      <c r="B430" t="s">
        <v>1533</v>
      </c>
      <c r="C430" t="s">
        <v>1533</v>
      </c>
      <c r="D430">
        <v>2040</v>
      </c>
      <c r="E430" t="s">
        <v>1529</v>
      </c>
      <c r="F430" t="s">
        <v>1530</v>
      </c>
      <c r="G430" s="462">
        <v>0</v>
      </c>
      <c r="H430" s="462">
        <v>0</v>
      </c>
      <c r="I430" s="462">
        <v>0</v>
      </c>
      <c r="J430" s="462">
        <v>0</v>
      </c>
      <c r="K430" s="462">
        <v>0</v>
      </c>
      <c r="L430" s="462">
        <v>0</v>
      </c>
      <c r="M430" s="462">
        <v>0</v>
      </c>
      <c r="N430" s="462">
        <v>0</v>
      </c>
    </row>
    <row r="431" spans="1:14" x14ac:dyDescent="0.25">
      <c r="A431" t="s">
        <v>24</v>
      </c>
      <c r="B431" t="s">
        <v>1533</v>
      </c>
      <c r="C431" t="s">
        <v>1533</v>
      </c>
      <c r="D431">
        <v>2040</v>
      </c>
      <c r="E431" t="s">
        <v>1529</v>
      </c>
      <c r="F431" t="s">
        <v>1531</v>
      </c>
      <c r="G431" s="462">
        <v>0</v>
      </c>
      <c r="H431" s="462">
        <v>0</v>
      </c>
      <c r="I431" s="462">
        <v>0</v>
      </c>
      <c r="J431" s="462">
        <v>0</v>
      </c>
      <c r="K431" s="462">
        <v>0</v>
      </c>
      <c r="L431" s="462">
        <v>0</v>
      </c>
      <c r="M431" s="462">
        <v>0</v>
      </c>
      <c r="N431" s="462">
        <v>0</v>
      </c>
    </row>
    <row r="432" spans="1:14" x14ac:dyDescent="0.25">
      <c r="A432" t="s">
        <v>24</v>
      </c>
      <c r="B432" t="s">
        <v>1533</v>
      </c>
      <c r="C432" t="s">
        <v>1533</v>
      </c>
      <c r="D432">
        <v>2040</v>
      </c>
      <c r="E432" t="s">
        <v>1532</v>
      </c>
      <c r="F432" t="s">
        <v>1530</v>
      </c>
      <c r="G432" s="462">
        <v>1</v>
      </c>
      <c r="H432" s="462">
        <v>1</v>
      </c>
      <c r="I432" s="462">
        <v>1</v>
      </c>
      <c r="J432" s="462">
        <v>1</v>
      </c>
      <c r="K432" s="462">
        <v>1</v>
      </c>
      <c r="L432" s="462">
        <v>1</v>
      </c>
      <c r="M432" s="462">
        <v>1</v>
      </c>
      <c r="N432" s="462">
        <v>1</v>
      </c>
    </row>
    <row r="433" spans="1:14" x14ac:dyDescent="0.25">
      <c r="A433" t="s">
        <v>24</v>
      </c>
      <c r="B433" t="s">
        <v>1533</v>
      </c>
      <c r="C433" t="s">
        <v>1533</v>
      </c>
      <c r="D433">
        <v>2040</v>
      </c>
      <c r="E433" t="s">
        <v>1532</v>
      </c>
      <c r="F433" t="s">
        <v>1531</v>
      </c>
      <c r="G433" s="462">
        <v>1</v>
      </c>
      <c r="H433" s="462">
        <v>1</v>
      </c>
      <c r="I433" s="462">
        <v>1</v>
      </c>
      <c r="J433" s="462">
        <v>1</v>
      </c>
      <c r="K433" s="462">
        <v>1</v>
      </c>
      <c r="L433" s="462">
        <v>1</v>
      </c>
      <c r="M433" s="462">
        <v>1</v>
      </c>
      <c r="N433" s="462">
        <v>1</v>
      </c>
    </row>
    <row r="434" spans="1:14" x14ac:dyDescent="0.25">
      <c r="A434" t="s">
        <v>24</v>
      </c>
      <c r="B434" t="s">
        <v>160</v>
      </c>
      <c r="C434" t="s">
        <v>160</v>
      </c>
      <c r="D434">
        <v>2040</v>
      </c>
      <c r="E434" t="s">
        <v>1529</v>
      </c>
      <c r="F434" t="s">
        <v>1530</v>
      </c>
      <c r="G434" s="462">
        <v>9.931201338431471E-2</v>
      </c>
      <c r="H434" s="462">
        <v>9.931201338431471E-2</v>
      </c>
      <c r="I434" s="462">
        <v>9.931201338431471E-2</v>
      </c>
      <c r="J434" s="462">
        <v>0</v>
      </c>
      <c r="K434" s="462">
        <v>0</v>
      </c>
      <c r="L434" s="462">
        <v>0</v>
      </c>
      <c r="M434" s="462">
        <v>0</v>
      </c>
      <c r="N434" s="462">
        <v>0</v>
      </c>
    </row>
    <row r="435" spans="1:14" x14ac:dyDescent="0.25">
      <c r="A435" t="s">
        <v>24</v>
      </c>
      <c r="B435" t="s">
        <v>160</v>
      </c>
      <c r="C435" t="s">
        <v>160</v>
      </c>
      <c r="D435">
        <v>2040</v>
      </c>
      <c r="E435" t="s">
        <v>1529</v>
      </c>
      <c r="F435" t="s">
        <v>1531</v>
      </c>
      <c r="G435" s="462">
        <v>9.9312013384314696E-2</v>
      </c>
      <c r="H435" s="462">
        <v>9.9312013384314696E-2</v>
      </c>
      <c r="I435" s="462">
        <v>9.9312013384314696E-2</v>
      </c>
      <c r="J435" s="462">
        <v>0</v>
      </c>
      <c r="K435" s="462">
        <v>0</v>
      </c>
      <c r="L435" s="462">
        <v>0</v>
      </c>
      <c r="M435" s="462">
        <v>0</v>
      </c>
      <c r="N435" s="462">
        <v>0</v>
      </c>
    </row>
    <row r="436" spans="1:14" x14ac:dyDescent="0.25">
      <c r="A436" t="s">
        <v>24</v>
      </c>
      <c r="B436" t="s">
        <v>160</v>
      </c>
      <c r="C436" t="s">
        <v>160</v>
      </c>
      <c r="D436">
        <v>2040</v>
      </c>
      <c r="E436" t="s">
        <v>1532</v>
      </c>
      <c r="F436" t="s">
        <v>1530</v>
      </c>
      <c r="G436" s="462">
        <v>0</v>
      </c>
      <c r="H436" s="462">
        <v>0</v>
      </c>
      <c r="I436" s="462">
        <v>0</v>
      </c>
      <c r="J436" s="462">
        <v>0</v>
      </c>
      <c r="K436" s="462">
        <v>0</v>
      </c>
      <c r="L436" s="462">
        <v>0</v>
      </c>
      <c r="M436" s="462">
        <v>0</v>
      </c>
      <c r="N436" s="462">
        <v>0</v>
      </c>
    </row>
    <row r="437" spans="1:14" x14ac:dyDescent="0.25">
      <c r="A437" t="s">
        <v>24</v>
      </c>
      <c r="B437" t="s">
        <v>160</v>
      </c>
      <c r="C437" t="s">
        <v>160</v>
      </c>
      <c r="D437">
        <v>2040</v>
      </c>
      <c r="E437" t="s">
        <v>1532</v>
      </c>
      <c r="F437" t="s">
        <v>1531</v>
      </c>
      <c r="G437" s="462">
        <v>0</v>
      </c>
      <c r="H437" s="462">
        <v>0</v>
      </c>
      <c r="I437" s="462">
        <v>0</v>
      </c>
      <c r="J437" s="462">
        <v>0</v>
      </c>
      <c r="K437" s="462">
        <v>0</v>
      </c>
      <c r="L437" s="462">
        <v>0</v>
      </c>
      <c r="M437" s="462">
        <v>0</v>
      </c>
      <c r="N437" s="462">
        <v>0</v>
      </c>
    </row>
    <row r="438" spans="1:14" x14ac:dyDescent="0.25">
      <c r="A438" t="s">
        <v>24</v>
      </c>
      <c r="B438" t="s">
        <v>1534</v>
      </c>
      <c r="C438" t="s">
        <v>1534</v>
      </c>
      <c r="D438">
        <v>2040</v>
      </c>
      <c r="E438" t="s">
        <v>1529</v>
      </c>
      <c r="F438" t="s">
        <v>1530</v>
      </c>
      <c r="G438" s="462">
        <v>2.6804970026148671E-2</v>
      </c>
      <c r="H438" s="462">
        <v>2.6804970026148671E-2</v>
      </c>
      <c r="I438" s="462">
        <v>2.6804970026148671E-2</v>
      </c>
      <c r="J438" s="462">
        <v>5.9764694531560067E-2</v>
      </c>
      <c r="K438" s="462">
        <v>5.9764694531560067E-2</v>
      </c>
      <c r="L438" s="462">
        <v>4.2645544214827066E-2</v>
      </c>
      <c r="M438" s="462">
        <v>4.2645544214827066E-2</v>
      </c>
      <c r="N438" s="462">
        <v>4.2645544214827066E-2</v>
      </c>
    </row>
    <row r="439" spans="1:14" x14ac:dyDescent="0.25">
      <c r="A439" t="s">
        <v>24</v>
      </c>
      <c r="B439" t="s">
        <v>1534</v>
      </c>
      <c r="C439" t="s">
        <v>1534</v>
      </c>
      <c r="D439">
        <v>2040</v>
      </c>
      <c r="E439" t="s">
        <v>1529</v>
      </c>
      <c r="F439" t="s">
        <v>1531</v>
      </c>
      <c r="G439" s="462">
        <v>4.6303783752777231E-2</v>
      </c>
      <c r="H439" s="462">
        <v>4.6303783752777231E-2</v>
      </c>
      <c r="I439" s="462">
        <v>4.6303783752777231E-2</v>
      </c>
      <c r="J439" s="462">
        <v>0.11129641196340287</v>
      </c>
      <c r="K439" s="462">
        <v>0.11129641196340287</v>
      </c>
      <c r="L439" s="462">
        <v>3.972480535372587E-2</v>
      </c>
      <c r="M439" s="462">
        <v>3.972480535372587E-2</v>
      </c>
      <c r="N439" s="462">
        <v>3.972480535372587E-2</v>
      </c>
    </row>
    <row r="440" spans="1:14" x14ac:dyDescent="0.25">
      <c r="A440" t="s">
        <v>24</v>
      </c>
      <c r="B440" t="s">
        <v>1534</v>
      </c>
      <c r="C440" t="s">
        <v>1534</v>
      </c>
      <c r="D440">
        <v>2040</v>
      </c>
      <c r="E440" t="s">
        <v>1532</v>
      </c>
      <c r="F440" t="s">
        <v>1530</v>
      </c>
      <c r="G440" s="462">
        <v>0</v>
      </c>
      <c r="H440" s="462">
        <v>0</v>
      </c>
      <c r="I440" s="462">
        <v>0</v>
      </c>
      <c r="J440" s="462">
        <v>0</v>
      </c>
      <c r="K440" s="462">
        <v>0</v>
      </c>
      <c r="L440" s="462">
        <v>0</v>
      </c>
      <c r="M440" s="462">
        <v>0</v>
      </c>
      <c r="N440" s="462">
        <v>0</v>
      </c>
    </row>
    <row r="441" spans="1:14" x14ac:dyDescent="0.25">
      <c r="A441" t="s">
        <v>24</v>
      </c>
      <c r="B441" t="s">
        <v>1534</v>
      </c>
      <c r="C441" t="s">
        <v>1534</v>
      </c>
      <c r="D441">
        <v>2040</v>
      </c>
      <c r="E441" t="s">
        <v>1532</v>
      </c>
      <c r="F441" t="s">
        <v>1531</v>
      </c>
      <c r="G441" s="462">
        <v>0</v>
      </c>
      <c r="H441" s="462">
        <v>0</v>
      </c>
      <c r="I441" s="462">
        <v>0</v>
      </c>
      <c r="J441" s="462">
        <v>0</v>
      </c>
      <c r="K441" s="462">
        <v>0</v>
      </c>
      <c r="L441" s="462">
        <v>0</v>
      </c>
      <c r="M441" s="462">
        <v>0</v>
      </c>
      <c r="N441" s="462">
        <v>0</v>
      </c>
    </row>
    <row r="442" spans="1:14" x14ac:dyDescent="0.25">
      <c r="A442" t="s">
        <v>24</v>
      </c>
      <c r="B442" t="s">
        <v>1535</v>
      </c>
      <c r="C442" t="s">
        <v>1536</v>
      </c>
      <c r="D442">
        <v>2040</v>
      </c>
      <c r="E442" t="s">
        <v>1529</v>
      </c>
      <c r="F442" t="s">
        <v>1530</v>
      </c>
      <c r="G442" s="462">
        <v>0</v>
      </c>
      <c r="H442" s="462">
        <v>0</v>
      </c>
      <c r="I442" s="462">
        <v>0</v>
      </c>
      <c r="J442" s="462">
        <v>0.13994357744055969</v>
      </c>
      <c r="K442" s="462">
        <v>0.13994357744055969</v>
      </c>
      <c r="L442" s="462">
        <v>0.13994357744055969</v>
      </c>
      <c r="M442" s="462">
        <v>0.13994357744055969</v>
      </c>
      <c r="N442" s="462">
        <v>0.13994357744055969</v>
      </c>
    </row>
    <row r="443" spans="1:14" x14ac:dyDescent="0.25">
      <c r="A443" t="s">
        <v>24</v>
      </c>
      <c r="B443" t="s">
        <v>1535</v>
      </c>
      <c r="C443" t="s">
        <v>1536</v>
      </c>
      <c r="D443">
        <v>2040</v>
      </c>
      <c r="E443" t="s">
        <v>1529</v>
      </c>
      <c r="F443" t="s">
        <v>1531</v>
      </c>
      <c r="G443" s="462">
        <v>0</v>
      </c>
      <c r="H443" s="462">
        <v>0</v>
      </c>
      <c r="I443" s="462">
        <v>0</v>
      </c>
      <c r="J443" s="462">
        <v>0.13994357744055969</v>
      </c>
      <c r="K443" s="462">
        <v>0.13994357744055969</v>
      </c>
      <c r="L443" s="462">
        <v>0.13994357744055969</v>
      </c>
      <c r="M443" s="462">
        <v>0.13994357744055969</v>
      </c>
      <c r="N443" s="462">
        <v>0.13994357744055969</v>
      </c>
    </row>
    <row r="444" spans="1:14" x14ac:dyDescent="0.25">
      <c r="A444" t="s">
        <v>24</v>
      </c>
      <c r="B444" t="s">
        <v>1535</v>
      </c>
      <c r="C444" t="s">
        <v>1536</v>
      </c>
      <c r="D444">
        <v>2040</v>
      </c>
      <c r="E444" t="s">
        <v>1532</v>
      </c>
      <c r="F444" t="s">
        <v>1530</v>
      </c>
      <c r="G444" s="462">
        <v>0</v>
      </c>
      <c r="H444" s="462">
        <v>0</v>
      </c>
      <c r="I444" s="462">
        <v>0</v>
      </c>
      <c r="J444" s="462">
        <v>0</v>
      </c>
      <c r="K444" s="462">
        <v>0</v>
      </c>
      <c r="L444" s="462">
        <v>0</v>
      </c>
      <c r="M444" s="462">
        <v>0</v>
      </c>
      <c r="N444" s="462">
        <v>0</v>
      </c>
    </row>
    <row r="445" spans="1:14" x14ac:dyDescent="0.25">
      <c r="A445" t="s">
        <v>24</v>
      </c>
      <c r="B445" t="s">
        <v>1535</v>
      </c>
      <c r="C445" t="s">
        <v>1536</v>
      </c>
      <c r="D445">
        <v>2040</v>
      </c>
      <c r="E445" t="s">
        <v>1532</v>
      </c>
      <c r="F445" t="s">
        <v>1531</v>
      </c>
      <c r="G445" s="462">
        <v>0</v>
      </c>
      <c r="H445" s="462">
        <v>0</v>
      </c>
      <c r="I445" s="462">
        <v>0</v>
      </c>
      <c r="J445" s="462">
        <v>0</v>
      </c>
      <c r="K445" s="462">
        <v>0</v>
      </c>
      <c r="L445" s="462">
        <v>0</v>
      </c>
      <c r="M445" s="462">
        <v>0</v>
      </c>
      <c r="N445" s="462">
        <v>0</v>
      </c>
    </row>
    <row r="446" spans="1:14" x14ac:dyDescent="0.25">
      <c r="A446" t="s">
        <v>24</v>
      </c>
      <c r="B446" t="s">
        <v>1535</v>
      </c>
      <c r="C446" t="s">
        <v>162</v>
      </c>
      <c r="D446">
        <v>2040</v>
      </c>
      <c r="E446" t="s">
        <v>1529</v>
      </c>
      <c r="F446" t="s">
        <v>1530</v>
      </c>
      <c r="G446" s="462">
        <v>0</v>
      </c>
      <c r="H446" s="462">
        <v>0</v>
      </c>
      <c r="I446" s="462">
        <v>0</v>
      </c>
      <c r="J446" s="462">
        <v>8.1326468822857552E-3</v>
      </c>
      <c r="K446" s="462">
        <v>8.1326468822857552E-3</v>
      </c>
      <c r="L446" s="462">
        <v>8.1326468822857552E-3</v>
      </c>
      <c r="M446" s="462">
        <v>8.1326468822857552E-3</v>
      </c>
      <c r="N446" s="462">
        <v>8.1326468822857552E-3</v>
      </c>
    </row>
    <row r="447" spans="1:14" x14ac:dyDescent="0.25">
      <c r="A447" t="s">
        <v>24</v>
      </c>
      <c r="B447" t="s">
        <v>1535</v>
      </c>
      <c r="C447" t="s">
        <v>162</v>
      </c>
      <c r="D447">
        <v>2040</v>
      </c>
      <c r="E447" t="s">
        <v>1529</v>
      </c>
      <c r="F447" t="s">
        <v>1531</v>
      </c>
      <c r="G447" s="462">
        <v>0</v>
      </c>
      <c r="H447" s="462">
        <v>0</v>
      </c>
      <c r="I447" s="462">
        <v>0</v>
      </c>
      <c r="J447" s="462">
        <v>8.1326468822857552E-3</v>
      </c>
      <c r="K447" s="462">
        <v>8.1326468822857552E-3</v>
      </c>
      <c r="L447" s="462">
        <v>8.1326468822857552E-3</v>
      </c>
      <c r="M447" s="462">
        <v>8.1326468822857552E-3</v>
      </c>
      <c r="N447" s="462">
        <v>8.1326468822857552E-3</v>
      </c>
    </row>
    <row r="448" spans="1:14" x14ac:dyDescent="0.25">
      <c r="A448" t="s">
        <v>24</v>
      </c>
      <c r="B448" t="s">
        <v>1535</v>
      </c>
      <c r="C448" t="s">
        <v>162</v>
      </c>
      <c r="D448">
        <v>2040</v>
      </c>
      <c r="E448" t="s">
        <v>1532</v>
      </c>
      <c r="F448" t="s">
        <v>1530</v>
      </c>
      <c r="G448" s="462">
        <v>0</v>
      </c>
      <c r="H448" s="462">
        <v>0</v>
      </c>
      <c r="I448" s="462">
        <v>0</v>
      </c>
      <c r="J448" s="462">
        <v>0</v>
      </c>
      <c r="K448" s="462">
        <v>0</v>
      </c>
      <c r="L448" s="462">
        <v>0</v>
      </c>
      <c r="M448" s="462">
        <v>0</v>
      </c>
      <c r="N448" s="462">
        <v>0</v>
      </c>
    </row>
    <row r="449" spans="1:14" x14ac:dyDescent="0.25">
      <c r="A449" t="s">
        <v>24</v>
      </c>
      <c r="B449" t="s">
        <v>1535</v>
      </c>
      <c r="C449" t="s">
        <v>162</v>
      </c>
      <c r="D449">
        <v>2040</v>
      </c>
      <c r="E449" t="s">
        <v>1532</v>
      </c>
      <c r="F449" t="s">
        <v>1531</v>
      </c>
      <c r="G449" s="462">
        <v>0</v>
      </c>
      <c r="H449" s="462">
        <v>0</v>
      </c>
      <c r="I449" s="462">
        <v>0</v>
      </c>
      <c r="J449" s="462">
        <v>0</v>
      </c>
      <c r="K449" s="462">
        <v>0</v>
      </c>
      <c r="L449" s="462">
        <v>0</v>
      </c>
      <c r="M449" s="462">
        <v>0</v>
      </c>
      <c r="N449" s="462">
        <v>0</v>
      </c>
    </row>
    <row r="450" spans="1:14" x14ac:dyDescent="0.25">
      <c r="A450" t="s">
        <v>24</v>
      </c>
      <c r="B450" t="s">
        <v>1528</v>
      </c>
      <c r="C450" t="s">
        <v>158</v>
      </c>
      <c r="D450">
        <v>2050</v>
      </c>
      <c r="E450" t="s">
        <v>1529</v>
      </c>
      <c r="F450" t="s">
        <v>1530</v>
      </c>
      <c r="G450" s="462">
        <v>0.53764524620539922</v>
      </c>
      <c r="H450" s="462">
        <v>0.53764524620539922</v>
      </c>
      <c r="I450" s="462">
        <v>0.53764524620539922</v>
      </c>
      <c r="J450" s="462">
        <v>0.11874097048338381</v>
      </c>
      <c r="K450" s="462">
        <v>0.11874097048338381</v>
      </c>
      <c r="L450" s="462">
        <v>0.11874097048338379</v>
      </c>
      <c r="M450" s="462">
        <v>0.11874097048338379</v>
      </c>
      <c r="N450" s="462">
        <v>0.11874097048338379</v>
      </c>
    </row>
    <row r="451" spans="1:14" x14ac:dyDescent="0.25">
      <c r="A451" t="s">
        <v>24</v>
      </c>
      <c r="B451" t="s">
        <v>1528</v>
      </c>
      <c r="C451" t="s">
        <v>158</v>
      </c>
      <c r="D451">
        <v>2050</v>
      </c>
      <c r="E451" t="s">
        <v>1529</v>
      </c>
      <c r="F451" t="s">
        <v>1531</v>
      </c>
      <c r="G451" s="462">
        <v>0.49606709499375856</v>
      </c>
      <c r="H451" s="462">
        <v>0.49606709499375856</v>
      </c>
      <c r="I451" s="462">
        <v>0.49606709499375856</v>
      </c>
      <c r="J451" s="462">
        <v>0.11874097048338379</v>
      </c>
      <c r="K451" s="462">
        <v>0.11874097048338379</v>
      </c>
      <c r="L451" s="462">
        <v>0.11874097048338379</v>
      </c>
      <c r="M451" s="462">
        <v>0.11874097048338379</v>
      </c>
      <c r="N451" s="462">
        <v>0.11874097048338379</v>
      </c>
    </row>
    <row r="452" spans="1:14" x14ac:dyDescent="0.25">
      <c r="A452" t="s">
        <v>24</v>
      </c>
      <c r="B452" t="s">
        <v>1528</v>
      </c>
      <c r="C452" t="s">
        <v>158</v>
      </c>
      <c r="D452">
        <v>2050</v>
      </c>
      <c r="E452" t="s">
        <v>1532</v>
      </c>
      <c r="F452" t="s">
        <v>1530</v>
      </c>
      <c r="G452" s="462">
        <v>0</v>
      </c>
      <c r="H452" s="462">
        <v>0</v>
      </c>
      <c r="I452" s="462">
        <v>0</v>
      </c>
      <c r="J452" s="462">
        <v>0</v>
      </c>
      <c r="K452" s="462">
        <v>0</v>
      </c>
      <c r="L452" s="462">
        <v>0</v>
      </c>
      <c r="M452" s="462">
        <v>0</v>
      </c>
      <c r="N452" s="462">
        <v>0</v>
      </c>
    </row>
    <row r="453" spans="1:14" x14ac:dyDescent="0.25">
      <c r="A453" t="s">
        <v>24</v>
      </c>
      <c r="B453" t="s">
        <v>1528</v>
      </c>
      <c r="C453" t="s">
        <v>158</v>
      </c>
      <c r="D453">
        <v>2050</v>
      </c>
      <c r="E453" t="s">
        <v>1532</v>
      </c>
      <c r="F453" t="s">
        <v>1531</v>
      </c>
      <c r="G453" s="462">
        <v>0</v>
      </c>
      <c r="H453" s="462">
        <v>0</v>
      </c>
      <c r="I453" s="462">
        <v>0</v>
      </c>
      <c r="J453" s="462">
        <v>0</v>
      </c>
      <c r="K453" s="462">
        <v>0</v>
      </c>
      <c r="L453" s="462">
        <v>0</v>
      </c>
      <c r="M453" s="462">
        <v>0</v>
      </c>
      <c r="N453" s="462">
        <v>0</v>
      </c>
    </row>
    <row r="454" spans="1:14" x14ac:dyDescent="0.25">
      <c r="A454" t="s">
        <v>24</v>
      </c>
      <c r="B454" t="s">
        <v>1528</v>
      </c>
      <c r="C454" t="s">
        <v>133</v>
      </c>
      <c r="D454">
        <v>2050</v>
      </c>
      <c r="E454" t="s">
        <v>1529</v>
      </c>
      <c r="F454" t="s">
        <v>1530</v>
      </c>
      <c r="G454" s="462">
        <v>0.19343013714291413</v>
      </c>
      <c r="H454" s="462">
        <v>0.19343013714291413</v>
      </c>
      <c r="I454" s="462">
        <v>0.19343013714291413</v>
      </c>
      <c r="J454" s="462">
        <v>8.3174958971453078E-2</v>
      </c>
      <c r="K454" s="462">
        <v>8.3174958971453078E-2</v>
      </c>
      <c r="L454" s="462">
        <v>8.3174958971453078E-2</v>
      </c>
      <c r="M454" s="462">
        <v>8.3174958971453078E-2</v>
      </c>
      <c r="N454" s="462">
        <v>8.3174958971453078E-2</v>
      </c>
    </row>
    <row r="455" spans="1:14" x14ac:dyDescent="0.25">
      <c r="A455" t="s">
        <v>24</v>
      </c>
      <c r="B455" t="s">
        <v>1528</v>
      </c>
      <c r="C455" t="s">
        <v>133</v>
      </c>
      <c r="D455">
        <v>2050</v>
      </c>
      <c r="E455" t="s">
        <v>1529</v>
      </c>
      <c r="F455" t="s">
        <v>1531</v>
      </c>
      <c r="G455" s="462">
        <v>0.19343013714291413</v>
      </c>
      <c r="H455" s="462">
        <v>0.19343013714291413</v>
      </c>
      <c r="I455" s="462">
        <v>0.19343013714291413</v>
      </c>
      <c r="J455" s="462">
        <v>8.3174958971453092E-2</v>
      </c>
      <c r="K455" s="462">
        <v>8.3174958971453092E-2</v>
      </c>
      <c r="L455" s="462">
        <v>8.3174958971453064E-2</v>
      </c>
      <c r="M455" s="462">
        <v>8.3174958971453064E-2</v>
      </c>
      <c r="N455" s="462">
        <v>8.3174958971453064E-2</v>
      </c>
    </row>
    <row r="456" spans="1:14" x14ac:dyDescent="0.25">
      <c r="A456" t="s">
        <v>24</v>
      </c>
      <c r="B456" t="s">
        <v>1528</v>
      </c>
      <c r="C456" t="s">
        <v>133</v>
      </c>
      <c r="D456">
        <v>2050</v>
      </c>
      <c r="E456" t="s">
        <v>1532</v>
      </c>
      <c r="F456" t="s">
        <v>1530</v>
      </c>
      <c r="G456" s="462">
        <v>0</v>
      </c>
      <c r="H456" s="462">
        <v>0</v>
      </c>
      <c r="I456" s="462">
        <v>0</v>
      </c>
      <c r="J456" s="462">
        <v>0</v>
      </c>
      <c r="K456" s="462">
        <v>0</v>
      </c>
      <c r="L456" s="462">
        <v>0</v>
      </c>
      <c r="M456" s="462">
        <v>0</v>
      </c>
      <c r="N456" s="462">
        <v>0</v>
      </c>
    </row>
    <row r="457" spans="1:14" x14ac:dyDescent="0.25">
      <c r="A457" t="s">
        <v>24</v>
      </c>
      <c r="B457" t="s">
        <v>1528</v>
      </c>
      <c r="C457" t="s">
        <v>133</v>
      </c>
      <c r="D457">
        <v>2050</v>
      </c>
      <c r="E457" t="s">
        <v>1532</v>
      </c>
      <c r="F457" t="s">
        <v>1531</v>
      </c>
      <c r="G457" s="462">
        <v>0</v>
      </c>
      <c r="H457" s="462">
        <v>0</v>
      </c>
      <c r="I457" s="462">
        <v>0</v>
      </c>
      <c r="J457" s="462">
        <v>0</v>
      </c>
      <c r="K457" s="462">
        <v>0</v>
      </c>
      <c r="L457" s="462">
        <v>0</v>
      </c>
      <c r="M457" s="462">
        <v>0</v>
      </c>
      <c r="N457" s="462">
        <v>0</v>
      </c>
    </row>
    <row r="458" spans="1:14" x14ac:dyDescent="0.25">
      <c r="A458" t="s">
        <v>24</v>
      </c>
      <c r="B458" t="s">
        <v>1533</v>
      </c>
      <c r="C458" t="s">
        <v>1533</v>
      </c>
      <c r="D458">
        <v>2050</v>
      </c>
      <c r="E458" t="s">
        <v>1529</v>
      </c>
      <c r="F458" t="s">
        <v>1530</v>
      </c>
      <c r="G458" s="462">
        <v>0</v>
      </c>
      <c r="H458" s="462">
        <v>0</v>
      </c>
      <c r="I458" s="462">
        <v>0</v>
      </c>
      <c r="J458" s="462">
        <v>0</v>
      </c>
      <c r="K458" s="462">
        <v>0</v>
      </c>
      <c r="L458" s="462">
        <v>0</v>
      </c>
      <c r="M458" s="462">
        <v>0</v>
      </c>
      <c r="N458" s="462">
        <v>0</v>
      </c>
    </row>
    <row r="459" spans="1:14" x14ac:dyDescent="0.25">
      <c r="A459" t="s">
        <v>24</v>
      </c>
      <c r="B459" t="s">
        <v>1533</v>
      </c>
      <c r="C459" t="s">
        <v>1533</v>
      </c>
      <c r="D459">
        <v>2050</v>
      </c>
      <c r="E459" t="s">
        <v>1529</v>
      </c>
      <c r="F459" t="s">
        <v>1531</v>
      </c>
      <c r="G459" s="462">
        <v>0</v>
      </c>
      <c r="H459" s="462">
        <v>0</v>
      </c>
      <c r="I459" s="462">
        <v>0</v>
      </c>
      <c r="J459" s="462">
        <v>0</v>
      </c>
      <c r="K459" s="462">
        <v>0</v>
      </c>
      <c r="L459" s="462">
        <v>0</v>
      </c>
      <c r="M459" s="462">
        <v>0</v>
      </c>
      <c r="N459" s="462">
        <v>0</v>
      </c>
    </row>
    <row r="460" spans="1:14" x14ac:dyDescent="0.25">
      <c r="A460" t="s">
        <v>24</v>
      </c>
      <c r="B460" t="s">
        <v>1533</v>
      </c>
      <c r="C460" t="s">
        <v>1533</v>
      </c>
      <c r="D460">
        <v>2050</v>
      </c>
      <c r="E460" t="s">
        <v>1532</v>
      </c>
      <c r="F460" t="s">
        <v>1530</v>
      </c>
      <c r="G460" s="462">
        <v>1</v>
      </c>
      <c r="H460" s="462">
        <v>1</v>
      </c>
      <c r="I460" s="462">
        <v>1</v>
      </c>
      <c r="J460" s="462">
        <v>1</v>
      </c>
      <c r="K460" s="462">
        <v>1</v>
      </c>
      <c r="L460" s="462">
        <v>1</v>
      </c>
      <c r="M460" s="462">
        <v>1</v>
      </c>
      <c r="N460" s="462">
        <v>1</v>
      </c>
    </row>
    <row r="461" spans="1:14" x14ac:dyDescent="0.25">
      <c r="A461" t="s">
        <v>24</v>
      </c>
      <c r="B461" t="s">
        <v>1533</v>
      </c>
      <c r="C461" t="s">
        <v>1533</v>
      </c>
      <c r="D461">
        <v>2050</v>
      </c>
      <c r="E461" t="s">
        <v>1532</v>
      </c>
      <c r="F461" t="s">
        <v>1531</v>
      </c>
      <c r="G461" s="462">
        <v>1</v>
      </c>
      <c r="H461" s="462">
        <v>1</v>
      </c>
      <c r="I461" s="462">
        <v>1</v>
      </c>
      <c r="J461" s="462">
        <v>1</v>
      </c>
      <c r="K461" s="462">
        <v>1</v>
      </c>
      <c r="L461" s="462">
        <v>1</v>
      </c>
      <c r="M461" s="462">
        <v>1</v>
      </c>
      <c r="N461" s="462">
        <v>1</v>
      </c>
    </row>
    <row r="462" spans="1:14" x14ac:dyDescent="0.25">
      <c r="A462" t="s">
        <v>24</v>
      </c>
      <c r="B462" t="s">
        <v>160</v>
      </c>
      <c r="C462" t="s">
        <v>160</v>
      </c>
      <c r="D462">
        <v>2050</v>
      </c>
      <c r="E462" t="s">
        <v>1529</v>
      </c>
      <c r="F462" t="s">
        <v>1530</v>
      </c>
      <c r="G462" s="462">
        <v>0.21176723710050463</v>
      </c>
      <c r="H462" s="462">
        <v>0.21176723710050463</v>
      </c>
      <c r="I462" s="462">
        <v>0.21176723710050463</v>
      </c>
      <c r="J462" s="462">
        <v>0</v>
      </c>
      <c r="K462" s="462">
        <v>0</v>
      </c>
      <c r="L462" s="462">
        <v>0</v>
      </c>
      <c r="M462" s="462">
        <v>0</v>
      </c>
      <c r="N462" s="462">
        <v>0</v>
      </c>
    </row>
    <row r="463" spans="1:14" x14ac:dyDescent="0.25">
      <c r="A463" t="s">
        <v>24</v>
      </c>
      <c r="B463" t="s">
        <v>160</v>
      </c>
      <c r="C463" t="s">
        <v>160</v>
      </c>
      <c r="D463">
        <v>2050</v>
      </c>
      <c r="E463" t="s">
        <v>1529</v>
      </c>
      <c r="F463" t="s">
        <v>1531</v>
      </c>
      <c r="G463" s="462">
        <v>0.2117672371005046</v>
      </c>
      <c r="H463" s="462">
        <v>0.2117672371005046</v>
      </c>
      <c r="I463" s="462">
        <v>0.2117672371005046</v>
      </c>
      <c r="J463" s="462">
        <v>0</v>
      </c>
      <c r="K463" s="462">
        <v>0</v>
      </c>
      <c r="L463" s="462">
        <v>0</v>
      </c>
      <c r="M463" s="462">
        <v>0</v>
      </c>
      <c r="N463" s="462">
        <v>0</v>
      </c>
    </row>
    <row r="464" spans="1:14" x14ac:dyDescent="0.25">
      <c r="A464" t="s">
        <v>24</v>
      </c>
      <c r="B464" t="s">
        <v>160</v>
      </c>
      <c r="C464" t="s">
        <v>160</v>
      </c>
      <c r="D464">
        <v>2050</v>
      </c>
      <c r="E464" t="s">
        <v>1532</v>
      </c>
      <c r="F464" t="s">
        <v>1530</v>
      </c>
      <c r="G464" s="462">
        <v>0</v>
      </c>
      <c r="H464" s="462">
        <v>0</v>
      </c>
      <c r="I464" s="462">
        <v>0</v>
      </c>
      <c r="J464" s="462">
        <v>0</v>
      </c>
      <c r="K464" s="462">
        <v>0</v>
      </c>
      <c r="L464" s="462">
        <v>0</v>
      </c>
      <c r="M464" s="462">
        <v>0</v>
      </c>
      <c r="N464" s="462">
        <v>0</v>
      </c>
    </row>
    <row r="465" spans="1:14" x14ac:dyDescent="0.25">
      <c r="A465" t="s">
        <v>24</v>
      </c>
      <c r="B465" t="s">
        <v>160</v>
      </c>
      <c r="C465" t="s">
        <v>160</v>
      </c>
      <c r="D465">
        <v>2050</v>
      </c>
      <c r="E465" t="s">
        <v>1532</v>
      </c>
      <c r="F465" t="s">
        <v>1531</v>
      </c>
      <c r="G465" s="462">
        <v>0</v>
      </c>
      <c r="H465" s="462">
        <v>0</v>
      </c>
      <c r="I465" s="462">
        <v>0</v>
      </c>
      <c r="J465" s="462">
        <v>0</v>
      </c>
      <c r="K465" s="462">
        <v>0</v>
      </c>
      <c r="L465" s="462">
        <v>0</v>
      </c>
      <c r="M465" s="462">
        <v>0</v>
      </c>
      <c r="N465" s="462">
        <v>0</v>
      </c>
    </row>
    <row r="466" spans="1:14" x14ac:dyDescent="0.25">
      <c r="A466" t="s">
        <v>24</v>
      </c>
      <c r="B466" t="s">
        <v>1534</v>
      </c>
      <c r="C466" t="s">
        <v>1534</v>
      </c>
      <c r="D466">
        <v>2050</v>
      </c>
      <c r="E466" t="s">
        <v>1529</v>
      </c>
      <c r="F466" t="s">
        <v>1530</v>
      </c>
      <c r="G466" s="462">
        <v>5.7157379551182032E-2</v>
      </c>
      <c r="H466" s="462">
        <v>5.7157379551182032E-2</v>
      </c>
      <c r="I466" s="462">
        <v>5.7157379551182032E-2</v>
      </c>
      <c r="J466" s="462">
        <v>0.42353447420100915</v>
      </c>
      <c r="K466" s="462">
        <v>0.42353447420100915</v>
      </c>
      <c r="L466" s="462">
        <v>0.42353447420100926</v>
      </c>
      <c r="M466" s="462">
        <v>0.42353447420100926</v>
      </c>
      <c r="N466" s="462">
        <v>0.42353447420100926</v>
      </c>
    </row>
    <row r="467" spans="1:14" x14ac:dyDescent="0.25">
      <c r="A467" t="s">
        <v>24</v>
      </c>
      <c r="B467" t="s">
        <v>1534</v>
      </c>
      <c r="C467" t="s">
        <v>1534</v>
      </c>
      <c r="D467">
        <v>2050</v>
      </c>
      <c r="E467" t="s">
        <v>1529</v>
      </c>
      <c r="F467" t="s">
        <v>1531</v>
      </c>
      <c r="G467" s="462">
        <v>9.8735530762822751E-2</v>
      </c>
      <c r="H467" s="462">
        <v>9.8735530762822751E-2</v>
      </c>
      <c r="I467" s="462">
        <v>9.8735530762822751E-2</v>
      </c>
      <c r="J467" s="462">
        <v>0.42353447420100915</v>
      </c>
      <c r="K467" s="462">
        <v>0.42353447420100915</v>
      </c>
      <c r="L467" s="462">
        <v>0.4235344742010092</v>
      </c>
      <c r="M467" s="462">
        <v>0.4235344742010092</v>
      </c>
      <c r="N467" s="462">
        <v>0.4235344742010092</v>
      </c>
    </row>
    <row r="468" spans="1:14" x14ac:dyDescent="0.25">
      <c r="A468" t="s">
        <v>24</v>
      </c>
      <c r="B468" t="s">
        <v>1534</v>
      </c>
      <c r="C468" t="s">
        <v>1534</v>
      </c>
      <c r="D468">
        <v>2050</v>
      </c>
      <c r="E468" t="s">
        <v>1532</v>
      </c>
      <c r="F468" t="s">
        <v>1530</v>
      </c>
      <c r="G468" s="462">
        <v>0</v>
      </c>
      <c r="H468" s="462">
        <v>0</v>
      </c>
      <c r="I468" s="462">
        <v>0</v>
      </c>
      <c r="J468" s="462">
        <v>0</v>
      </c>
      <c r="K468" s="462">
        <v>0</v>
      </c>
      <c r="L468" s="462">
        <v>0</v>
      </c>
      <c r="M468" s="462">
        <v>0</v>
      </c>
      <c r="N468" s="462">
        <v>0</v>
      </c>
    </row>
    <row r="469" spans="1:14" x14ac:dyDescent="0.25">
      <c r="A469" t="s">
        <v>24</v>
      </c>
      <c r="B469" t="s">
        <v>1534</v>
      </c>
      <c r="C469" t="s">
        <v>1534</v>
      </c>
      <c r="D469">
        <v>2050</v>
      </c>
      <c r="E469" t="s">
        <v>1532</v>
      </c>
      <c r="F469" t="s">
        <v>1531</v>
      </c>
      <c r="G469" s="462">
        <v>0</v>
      </c>
      <c r="H469" s="462">
        <v>0</v>
      </c>
      <c r="I469" s="462">
        <v>0</v>
      </c>
      <c r="J469" s="462">
        <v>0</v>
      </c>
      <c r="K469" s="462">
        <v>0</v>
      </c>
      <c r="L469" s="462">
        <v>0</v>
      </c>
      <c r="M469" s="462">
        <v>0</v>
      </c>
      <c r="N469" s="462">
        <v>0</v>
      </c>
    </row>
    <row r="470" spans="1:14" x14ac:dyDescent="0.25">
      <c r="A470" t="s">
        <v>24</v>
      </c>
      <c r="B470" t="s">
        <v>1535</v>
      </c>
      <c r="C470" t="s">
        <v>1536</v>
      </c>
      <c r="D470">
        <v>2050</v>
      </c>
      <c r="E470" t="s">
        <v>1529</v>
      </c>
      <c r="F470" t="s">
        <v>1530</v>
      </c>
      <c r="G470" s="462">
        <v>0</v>
      </c>
      <c r="H470" s="462">
        <v>0</v>
      </c>
      <c r="I470" s="462">
        <v>0</v>
      </c>
      <c r="J470" s="462">
        <v>0.26429441817269289</v>
      </c>
      <c r="K470" s="462">
        <v>0.26429441817269289</v>
      </c>
      <c r="L470" s="462">
        <v>0.26429441817269289</v>
      </c>
      <c r="M470" s="462">
        <v>0.26429441817269289</v>
      </c>
      <c r="N470" s="462">
        <v>0.26429441817269289</v>
      </c>
    </row>
    <row r="471" spans="1:14" x14ac:dyDescent="0.25">
      <c r="A471" t="s">
        <v>24</v>
      </c>
      <c r="B471" t="s">
        <v>1535</v>
      </c>
      <c r="C471" t="s">
        <v>1536</v>
      </c>
      <c r="D471">
        <v>2050</v>
      </c>
      <c r="E471" t="s">
        <v>1529</v>
      </c>
      <c r="F471" t="s">
        <v>1531</v>
      </c>
      <c r="G471" s="462">
        <v>0</v>
      </c>
      <c r="H471" s="462">
        <v>0</v>
      </c>
      <c r="I471" s="462">
        <v>0</v>
      </c>
      <c r="J471" s="462">
        <v>0.26429441817269289</v>
      </c>
      <c r="K471" s="462">
        <v>0.26429441817269289</v>
      </c>
      <c r="L471" s="462">
        <v>0.26429441817269289</v>
      </c>
      <c r="M471" s="462">
        <v>0.26429441817269289</v>
      </c>
      <c r="N471" s="462">
        <v>0.26429441817269289</v>
      </c>
    </row>
    <row r="472" spans="1:14" x14ac:dyDescent="0.25">
      <c r="A472" t="s">
        <v>24</v>
      </c>
      <c r="B472" t="s">
        <v>1535</v>
      </c>
      <c r="C472" t="s">
        <v>1536</v>
      </c>
      <c r="D472">
        <v>2050</v>
      </c>
      <c r="E472" t="s">
        <v>1532</v>
      </c>
      <c r="F472" t="s">
        <v>1530</v>
      </c>
      <c r="G472" s="462">
        <v>0</v>
      </c>
      <c r="H472" s="462">
        <v>0</v>
      </c>
      <c r="I472" s="462">
        <v>0</v>
      </c>
      <c r="J472" s="462">
        <v>0</v>
      </c>
      <c r="K472" s="462">
        <v>0</v>
      </c>
      <c r="L472" s="462">
        <v>0</v>
      </c>
      <c r="M472" s="462">
        <v>0</v>
      </c>
      <c r="N472" s="462">
        <v>0</v>
      </c>
    </row>
    <row r="473" spans="1:14" x14ac:dyDescent="0.25">
      <c r="A473" t="s">
        <v>24</v>
      </c>
      <c r="B473" t="s">
        <v>1535</v>
      </c>
      <c r="C473" t="s">
        <v>1536</v>
      </c>
      <c r="D473">
        <v>2050</v>
      </c>
      <c r="E473" t="s">
        <v>1532</v>
      </c>
      <c r="F473" t="s">
        <v>1531</v>
      </c>
      <c r="G473" s="462">
        <v>0</v>
      </c>
      <c r="H473" s="462">
        <v>0</v>
      </c>
      <c r="I473" s="462">
        <v>0</v>
      </c>
      <c r="J473" s="462">
        <v>0</v>
      </c>
      <c r="K473" s="462">
        <v>0</v>
      </c>
      <c r="L473" s="462">
        <v>0</v>
      </c>
      <c r="M473" s="462">
        <v>0</v>
      </c>
      <c r="N473" s="462">
        <v>0</v>
      </c>
    </row>
    <row r="474" spans="1:14" x14ac:dyDescent="0.25">
      <c r="A474" t="s">
        <v>24</v>
      </c>
      <c r="B474" t="s">
        <v>1535</v>
      </c>
      <c r="C474" t="s">
        <v>162</v>
      </c>
      <c r="D474">
        <v>2050</v>
      </c>
      <c r="E474" t="s">
        <v>1529</v>
      </c>
      <c r="F474" t="s">
        <v>1530</v>
      </c>
      <c r="G474" s="462">
        <v>0</v>
      </c>
      <c r="H474" s="462">
        <v>0</v>
      </c>
      <c r="I474" s="462">
        <v>0</v>
      </c>
      <c r="J474" s="462">
        <v>0.11025517817146105</v>
      </c>
      <c r="K474" s="462">
        <v>0.11025517817146105</v>
      </c>
      <c r="L474" s="462">
        <v>0.11025517817146105</v>
      </c>
      <c r="M474" s="462">
        <v>0.11025517817146105</v>
      </c>
      <c r="N474" s="462">
        <v>0.11025517817146105</v>
      </c>
    </row>
    <row r="475" spans="1:14" x14ac:dyDescent="0.25">
      <c r="A475" t="s">
        <v>24</v>
      </c>
      <c r="B475" t="s">
        <v>1535</v>
      </c>
      <c r="C475" t="s">
        <v>162</v>
      </c>
      <c r="D475">
        <v>2050</v>
      </c>
      <c r="E475" t="s">
        <v>1529</v>
      </c>
      <c r="F475" t="s">
        <v>1531</v>
      </c>
      <c r="G475" s="462">
        <v>0</v>
      </c>
      <c r="H475" s="462">
        <v>0</v>
      </c>
      <c r="I475" s="462">
        <v>0</v>
      </c>
      <c r="J475" s="462">
        <v>0.11025517817146105</v>
      </c>
      <c r="K475" s="462">
        <v>0.11025517817146105</v>
      </c>
      <c r="L475" s="462">
        <v>0.11025517817146105</v>
      </c>
      <c r="M475" s="462">
        <v>0.11025517817146105</v>
      </c>
      <c r="N475" s="462">
        <v>0.11025517817146105</v>
      </c>
    </row>
    <row r="476" spans="1:14" x14ac:dyDescent="0.25">
      <c r="A476" t="s">
        <v>24</v>
      </c>
      <c r="B476" t="s">
        <v>1535</v>
      </c>
      <c r="C476" t="s">
        <v>162</v>
      </c>
      <c r="D476">
        <v>2050</v>
      </c>
      <c r="E476" t="s">
        <v>1532</v>
      </c>
      <c r="F476" t="s">
        <v>1530</v>
      </c>
      <c r="G476" s="462">
        <v>0</v>
      </c>
      <c r="H476" s="462">
        <v>0</v>
      </c>
      <c r="I476" s="462">
        <v>0</v>
      </c>
      <c r="J476" s="462">
        <v>0</v>
      </c>
      <c r="K476" s="462">
        <v>0</v>
      </c>
      <c r="L476" s="462">
        <v>0</v>
      </c>
      <c r="M476" s="462">
        <v>0</v>
      </c>
      <c r="N476" s="462">
        <v>0</v>
      </c>
    </row>
    <row r="477" spans="1:14" x14ac:dyDescent="0.25">
      <c r="A477" t="s">
        <v>24</v>
      </c>
      <c r="B477" t="s">
        <v>1535</v>
      </c>
      <c r="C477" t="s">
        <v>162</v>
      </c>
      <c r="D477">
        <v>2050</v>
      </c>
      <c r="E477" t="s">
        <v>1532</v>
      </c>
      <c r="F477" t="s">
        <v>1531</v>
      </c>
      <c r="G477" s="462">
        <v>0</v>
      </c>
      <c r="H477" s="462">
        <v>0</v>
      </c>
      <c r="I477" s="462">
        <v>0</v>
      </c>
      <c r="J477" s="462">
        <v>0</v>
      </c>
      <c r="K477" s="462">
        <v>0</v>
      </c>
      <c r="L477" s="462">
        <v>0</v>
      </c>
      <c r="M477" s="462">
        <v>0</v>
      </c>
      <c r="N477" s="462">
        <v>0</v>
      </c>
    </row>
    <row r="478" spans="1:14" x14ac:dyDescent="0.25">
      <c r="A478" t="s">
        <v>24</v>
      </c>
      <c r="B478" t="s">
        <v>1528</v>
      </c>
      <c r="C478" t="s">
        <v>158</v>
      </c>
      <c r="D478">
        <v>2060</v>
      </c>
      <c r="E478" t="s">
        <v>1529</v>
      </c>
      <c r="F478" t="s">
        <v>1530</v>
      </c>
      <c r="G478" s="462">
        <v>0.47409341133679028</v>
      </c>
      <c r="H478" s="462">
        <v>0.47409341133679028</v>
      </c>
      <c r="I478" s="462">
        <v>0.47409341133679028</v>
      </c>
      <c r="J478" s="462">
        <v>9.1302418645377817E-2</v>
      </c>
      <c r="K478" s="462">
        <v>9.1302418645377817E-2</v>
      </c>
      <c r="L478" s="462">
        <v>9.1302418645377803E-2</v>
      </c>
      <c r="M478" s="462">
        <v>9.1302418645377803E-2</v>
      </c>
      <c r="N478" s="462">
        <v>9.1302418645377803E-2</v>
      </c>
    </row>
    <row r="479" spans="1:14" x14ac:dyDescent="0.25">
      <c r="A479" t="s">
        <v>24</v>
      </c>
      <c r="B479" t="s">
        <v>1528</v>
      </c>
      <c r="C479" t="s">
        <v>158</v>
      </c>
      <c r="D479">
        <v>2060</v>
      </c>
      <c r="E479" t="s">
        <v>1529</v>
      </c>
      <c r="F479" t="s">
        <v>1531</v>
      </c>
      <c r="G479" s="462">
        <v>0.42580304279213244</v>
      </c>
      <c r="H479" s="462">
        <v>0.42580304279213244</v>
      </c>
      <c r="I479" s="462">
        <v>0.42580304279213244</v>
      </c>
      <c r="J479" s="462">
        <v>9.1302418645377803E-2</v>
      </c>
      <c r="K479" s="462">
        <v>9.1302418645377803E-2</v>
      </c>
      <c r="L479" s="462">
        <v>9.1302418645377803E-2</v>
      </c>
      <c r="M479" s="462">
        <v>9.1302418645377803E-2</v>
      </c>
      <c r="N479" s="462">
        <v>9.1302418645377803E-2</v>
      </c>
    </row>
    <row r="480" spans="1:14" x14ac:dyDescent="0.25">
      <c r="A480" t="s">
        <v>24</v>
      </c>
      <c r="B480" t="s">
        <v>1528</v>
      </c>
      <c r="C480" t="s">
        <v>158</v>
      </c>
      <c r="D480">
        <v>2060</v>
      </c>
      <c r="E480" t="s">
        <v>1532</v>
      </c>
      <c r="F480" t="s">
        <v>1530</v>
      </c>
      <c r="G480" s="462">
        <v>0</v>
      </c>
      <c r="H480" s="462">
        <v>0</v>
      </c>
      <c r="I480" s="462">
        <v>0</v>
      </c>
      <c r="J480" s="462">
        <v>0</v>
      </c>
      <c r="K480" s="462">
        <v>0</v>
      </c>
      <c r="L480" s="462">
        <v>0</v>
      </c>
      <c r="M480" s="462">
        <v>0</v>
      </c>
      <c r="N480" s="462">
        <v>0</v>
      </c>
    </row>
    <row r="481" spans="1:14" x14ac:dyDescent="0.25">
      <c r="A481" t="s">
        <v>24</v>
      </c>
      <c r="B481" t="s">
        <v>1528</v>
      </c>
      <c r="C481" t="s">
        <v>158</v>
      </c>
      <c r="D481">
        <v>2060</v>
      </c>
      <c r="E481" t="s">
        <v>1532</v>
      </c>
      <c r="F481" t="s">
        <v>1531</v>
      </c>
      <c r="G481" s="462">
        <v>0</v>
      </c>
      <c r="H481" s="462">
        <v>0</v>
      </c>
      <c r="I481" s="462">
        <v>0</v>
      </c>
      <c r="J481" s="462">
        <v>0</v>
      </c>
      <c r="K481" s="462">
        <v>0</v>
      </c>
      <c r="L481" s="462">
        <v>0</v>
      </c>
      <c r="M481" s="462">
        <v>0</v>
      </c>
      <c r="N481" s="462">
        <v>0</v>
      </c>
    </row>
    <row r="482" spans="1:14" x14ac:dyDescent="0.25">
      <c r="A482" t="s">
        <v>24</v>
      </c>
      <c r="B482" t="s">
        <v>1528</v>
      </c>
      <c r="C482" t="s">
        <v>133</v>
      </c>
      <c r="D482">
        <v>2060</v>
      </c>
      <c r="E482" t="s">
        <v>1529</v>
      </c>
      <c r="F482" t="s">
        <v>1530</v>
      </c>
      <c r="G482" s="462">
        <v>0.21356781287837112</v>
      </c>
      <c r="H482" s="462">
        <v>0.21356781287837112</v>
      </c>
      <c r="I482" s="462">
        <v>0.21356781287837112</v>
      </c>
      <c r="J482" s="462">
        <v>9.1834159537699578E-2</v>
      </c>
      <c r="K482" s="462">
        <v>9.1834159537699578E-2</v>
      </c>
      <c r="L482" s="462">
        <v>9.1834159537699592E-2</v>
      </c>
      <c r="M482" s="462">
        <v>9.1834159537699592E-2</v>
      </c>
      <c r="N482" s="462">
        <v>9.1834159537699592E-2</v>
      </c>
    </row>
    <row r="483" spans="1:14" x14ac:dyDescent="0.25">
      <c r="A483" t="s">
        <v>24</v>
      </c>
      <c r="B483" t="s">
        <v>1528</v>
      </c>
      <c r="C483" t="s">
        <v>133</v>
      </c>
      <c r="D483">
        <v>2060</v>
      </c>
      <c r="E483" t="s">
        <v>1529</v>
      </c>
      <c r="F483" t="s">
        <v>1531</v>
      </c>
      <c r="G483" s="462">
        <v>0.21356781287837112</v>
      </c>
      <c r="H483" s="462">
        <v>0.21356781287837112</v>
      </c>
      <c r="I483" s="462">
        <v>0.21356781287837112</v>
      </c>
      <c r="J483" s="462">
        <v>9.1834159537699592E-2</v>
      </c>
      <c r="K483" s="462">
        <v>9.1834159537699592E-2</v>
      </c>
      <c r="L483" s="462">
        <v>9.1834159537699592E-2</v>
      </c>
      <c r="M483" s="462">
        <v>9.1834159537699592E-2</v>
      </c>
      <c r="N483" s="462">
        <v>9.1834159537699592E-2</v>
      </c>
    </row>
    <row r="484" spans="1:14" x14ac:dyDescent="0.25">
      <c r="A484" t="s">
        <v>24</v>
      </c>
      <c r="B484" t="s">
        <v>1528</v>
      </c>
      <c r="C484" t="s">
        <v>133</v>
      </c>
      <c r="D484">
        <v>2060</v>
      </c>
      <c r="E484" t="s">
        <v>1532</v>
      </c>
      <c r="F484" t="s">
        <v>1530</v>
      </c>
      <c r="G484" s="462">
        <v>0</v>
      </c>
      <c r="H484" s="462">
        <v>0</v>
      </c>
      <c r="I484" s="462">
        <v>0</v>
      </c>
      <c r="J484" s="462">
        <v>0</v>
      </c>
      <c r="K484" s="462">
        <v>0</v>
      </c>
      <c r="L484" s="462">
        <v>0</v>
      </c>
      <c r="M484" s="462">
        <v>0</v>
      </c>
      <c r="N484" s="462">
        <v>0</v>
      </c>
    </row>
    <row r="485" spans="1:14" x14ac:dyDescent="0.25">
      <c r="A485" t="s">
        <v>24</v>
      </c>
      <c r="B485" t="s">
        <v>1528</v>
      </c>
      <c r="C485" t="s">
        <v>133</v>
      </c>
      <c r="D485">
        <v>2060</v>
      </c>
      <c r="E485" t="s">
        <v>1532</v>
      </c>
      <c r="F485" t="s">
        <v>1531</v>
      </c>
      <c r="G485" s="462">
        <v>0</v>
      </c>
      <c r="H485" s="462">
        <v>0</v>
      </c>
      <c r="I485" s="462">
        <v>0</v>
      </c>
      <c r="J485" s="462">
        <v>0</v>
      </c>
      <c r="K485" s="462">
        <v>0</v>
      </c>
      <c r="L485" s="462">
        <v>0</v>
      </c>
      <c r="M485" s="462">
        <v>0</v>
      </c>
      <c r="N485" s="462">
        <v>0</v>
      </c>
    </row>
    <row r="486" spans="1:14" x14ac:dyDescent="0.25">
      <c r="A486" t="s">
        <v>24</v>
      </c>
      <c r="B486" t="s">
        <v>1533</v>
      </c>
      <c r="C486" t="s">
        <v>1533</v>
      </c>
      <c r="D486">
        <v>2060</v>
      </c>
      <c r="E486" t="s">
        <v>1529</v>
      </c>
      <c r="F486" t="s">
        <v>1530</v>
      </c>
      <c r="G486" s="462">
        <v>0</v>
      </c>
      <c r="H486" s="462">
        <v>0</v>
      </c>
      <c r="I486" s="462">
        <v>0</v>
      </c>
      <c r="J486" s="462">
        <v>0</v>
      </c>
      <c r="K486" s="462">
        <v>0</v>
      </c>
      <c r="L486" s="462">
        <v>0</v>
      </c>
      <c r="M486" s="462">
        <v>0</v>
      </c>
      <c r="N486" s="462">
        <v>0</v>
      </c>
    </row>
    <row r="487" spans="1:14" x14ac:dyDescent="0.25">
      <c r="A487" t="s">
        <v>24</v>
      </c>
      <c r="B487" t="s">
        <v>1533</v>
      </c>
      <c r="C487" t="s">
        <v>1533</v>
      </c>
      <c r="D487">
        <v>2060</v>
      </c>
      <c r="E487" t="s">
        <v>1529</v>
      </c>
      <c r="F487" t="s">
        <v>1531</v>
      </c>
      <c r="G487" s="462">
        <v>0</v>
      </c>
      <c r="H487" s="462">
        <v>0</v>
      </c>
      <c r="I487" s="462">
        <v>0</v>
      </c>
      <c r="J487" s="462">
        <v>0</v>
      </c>
      <c r="K487" s="462">
        <v>0</v>
      </c>
      <c r="L487" s="462">
        <v>0</v>
      </c>
      <c r="M487" s="462">
        <v>0</v>
      </c>
      <c r="N487" s="462">
        <v>0</v>
      </c>
    </row>
    <row r="488" spans="1:14" x14ac:dyDescent="0.25">
      <c r="A488" t="s">
        <v>24</v>
      </c>
      <c r="B488" t="s">
        <v>1533</v>
      </c>
      <c r="C488" t="s">
        <v>1533</v>
      </c>
      <c r="D488">
        <v>2060</v>
      </c>
      <c r="E488" t="s">
        <v>1532</v>
      </c>
      <c r="F488" t="s">
        <v>1530</v>
      </c>
      <c r="G488" s="462">
        <v>1</v>
      </c>
      <c r="H488" s="462">
        <v>1</v>
      </c>
      <c r="I488" s="462">
        <v>1</v>
      </c>
      <c r="J488" s="462">
        <v>1</v>
      </c>
      <c r="K488" s="462">
        <v>1</v>
      </c>
      <c r="L488" s="462">
        <v>1</v>
      </c>
      <c r="M488" s="462">
        <v>1</v>
      </c>
      <c r="N488" s="462">
        <v>1</v>
      </c>
    </row>
    <row r="489" spans="1:14" x14ac:dyDescent="0.25">
      <c r="A489" t="s">
        <v>24</v>
      </c>
      <c r="B489" t="s">
        <v>1533</v>
      </c>
      <c r="C489" t="s">
        <v>1533</v>
      </c>
      <c r="D489">
        <v>2060</v>
      </c>
      <c r="E489" t="s">
        <v>1532</v>
      </c>
      <c r="F489" t="s">
        <v>1531</v>
      </c>
      <c r="G489" s="462">
        <v>1</v>
      </c>
      <c r="H489" s="462">
        <v>1</v>
      </c>
      <c r="I489" s="462">
        <v>1</v>
      </c>
      <c r="J489" s="462">
        <v>1</v>
      </c>
      <c r="K489" s="462">
        <v>1</v>
      </c>
      <c r="L489" s="462">
        <v>1</v>
      </c>
      <c r="M489" s="462">
        <v>1</v>
      </c>
      <c r="N489" s="462">
        <v>1</v>
      </c>
    </row>
    <row r="490" spans="1:14" x14ac:dyDescent="0.25">
      <c r="A490" t="s">
        <v>24</v>
      </c>
      <c r="B490" t="s">
        <v>160</v>
      </c>
      <c r="C490" t="s">
        <v>160</v>
      </c>
      <c r="D490">
        <v>2060</v>
      </c>
      <c r="E490" t="s">
        <v>1529</v>
      </c>
      <c r="F490" t="s">
        <v>1530</v>
      </c>
      <c r="G490" s="462">
        <v>0.24595412800375346</v>
      </c>
      <c r="H490" s="462">
        <v>0.24595412800375346</v>
      </c>
      <c r="I490" s="462">
        <v>0.24595412800375346</v>
      </c>
      <c r="J490" s="462">
        <v>0</v>
      </c>
      <c r="K490" s="462">
        <v>0</v>
      </c>
      <c r="L490" s="462">
        <v>0</v>
      </c>
      <c r="M490" s="462">
        <v>0</v>
      </c>
      <c r="N490" s="462">
        <v>0</v>
      </c>
    </row>
    <row r="491" spans="1:14" x14ac:dyDescent="0.25">
      <c r="A491" t="s">
        <v>24</v>
      </c>
      <c r="B491" t="s">
        <v>160</v>
      </c>
      <c r="C491" t="s">
        <v>160</v>
      </c>
      <c r="D491">
        <v>2060</v>
      </c>
      <c r="E491" t="s">
        <v>1529</v>
      </c>
      <c r="F491" t="s">
        <v>1531</v>
      </c>
      <c r="G491" s="462">
        <v>0.24595412800375349</v>
      </c>
      <c r="H491" s="462">
        <v>0.24595412800375349</v>
      </c>
      <c r="I491" s="462">
        <v>0.24595412800375349</v>
      </c>
      <c r="J491" s="462">
        <v>0</v>
      </c>
      <c r="K491" s="462">
        <v>0</v>
      </c>
      <c r="L491" s="462">
        <v>0</v>
      </c>
      <c r="M491" s="462">
        <v>0</v>
      </c>
      <c r="N491" s="462">
        <v>0</v>
      </c>
    </row>
    <row r="492" spans="1:14" x14ac:dyDescent="0.25">
      <c r="A492" t="s">
        <v>24</v>
      </c>
      <c r="B492" t="s">
        <v>160</v>
      </c>
      <c r="C492" t="s">
        <v>160</v>
      </c>
      <c r="D492">
        <v>2060</v>
      </c>
      <c r="E492" t="s">
        <v>1532</v>
      </c>
      <c r="F492" t="s">
        <v>1530</v>
      </c>
      <c r="G492" s="462">
        <v>0</v>
      </c>
      <c r="H492" s="462">
        <v>0</v>
      </c>
      <c r="I492" s="462">
        <v>0</v>
      </c>
      <c r="J492" s="462">
        <v>0</v>
      </c>
      <c r="K492" s="462">
        <v>0</v>
      </c>
      <c r="L492" s="462">
        <v>0</v>
      </c>
      <c r="M492" s="462">
        <v>0</v>
      </c>
      <c r="N492" s="462">
        <v>0</v>
      </c>
    </row>
    <row r="493" spans="1:14" x14ac:dyDescent="0.25">
      <c r="A493" t="s">
        <v>24</v>
      </c>
      <c r="B493" t="s">
        <v>160</v>
      </c>
      <c r="C493" t="s">
        <v>160</v>
      </c>
      <c r="D493">
        <v>2060</v>
      </c>
      <c r="E493" t="s">
        <v>1532</v>
      </c>
      <c r="F493" t="s">
        <v>1531</v>
      </c>
      <c r="G493" s="462">
        <v>0</v>
      </c>
      <c r="H493" s="462">
        <v>0</v>
      </c>
      <c r="I493" s="462">
        <v>0</v>
      </c>
      <c r="J493" s="462">
        <v>0</v>
      </c>
      <c r="K493" s="462">
        <v>0</v>
      </c>
      <c r="L493" s="462">
        <v>0</v>
      </c>
      <c r="M493" s="462">
        <v>0</v>
      </c>
      <c r="N493" s="462">
        <v>0</v>
      </c>
    </row>
    <row r="494" spans="1:14" x14ac:dyDescent="0.25">
      <c r="A494" t="s">
        <v>24</v>
      </c>
      <c r="B494" t="s">
        <v>1534</v>
      </c>
      <c r="C494" t="s">
        <v>1534</v>
      </c>
      <c r="D494">
        <v>2060</v>
      </c>
      <c r="E494" t="s">
        <v>1529</v>
      </c>
      <c r="F494" t="s">
        <v>1530</v>
      </c>
      <c r="G494" s="462">
        <v>6.638464778108516E-2</v>
      </c>
      <c r="H494" s="462">
        <v>6.638464778108516E-2</v>
      </c>
      <c r="I494" s="462">
        <v>6.638464778108516E-2</v>
      </c>
      <c r="J494" s="462">
        <v>0.49190825600750698</v>
      </c>
      <c r="K494" s="462">
        <v>0.49190825600750698</v>
      </c>
      <c r="L494" s="462">
        <v>0.49190825600750698</v>
      </c>
      <c r="M494" s="462">
        <v>0.49190825600750698</v>
      </c>
      <c r="N494" s="462">
        <v>0.49190825600750698</v>
      </c>
    </row>
    <row r="495" spans="1:14" x14ac:dyDescent="0.25">
      <c r="A495" t="s">
        <v>24</v>
      </c>
      <c r="B495" t="s">
        <v>1534</v>
      </c>
      <c r="C495" t="s">
        <v>1534</v>
      </c>
      <c r="D495">
        <v>2060</v>
      </c>
      <c r="E495" t="s">
        <v>1529</v>
      </c>
      <c r="F495" t="s">
        <v>1531</v>
      </c>
      <c r="G495" s="462">
        <v>0.11467501632574295</v>
      </c>
      <c r="H495" s="462">
        <v>0.11467501632574295</v>
      </c>
      <c r="I495" s="462">
        <v>0.11467501632574295</v>
      </c>
      <c r="J495" s="462">
        <v>0.49190825600750698</v>
      </c>
      <c r="K495" s="462">
        <v>0.49190825600750698</v>
      </c>
      <c r="L495" s="462">
        <v>0.49190825600750698</v>
      </c>
      <c r="M495" s="462">
        <v>0.49190825600750698</v>
      </c>
      <c r="N495" s="462">
        <v>0.49190825600750698</v>
      </c>
    </row>
    <row r="496" spans="1:14" x14ac:dyDescent="0.25">
      <c r="A496" t="s">
        <v>24</v>
      </c>
      <c r="B496" t="s">
        <v>1534</v>
      </c>
      <c r="C496" t="s">
        <v>1534</v>
      </c>
      <c r="D496">
        <v>2060</v>
      </c>
      <c r="E496" t="s">
        <v>1532</v>
      </c>
      <c r="F496" t="s">
        <v>1530</v>
      </c>
      <c r="G496" s="462">
        <v>0</v>
      </c>
      <c r="H496" s="462">
        <v>0</v>
      </c>
      <c r="I496" s="462">
        <v>0</v>
      </c>
      <c r="J496" s="462">
        <v>0</v>
      </c>
      <c r="K496" s="462">
        <v>0</v>
      </c>
      <c r="L496" s="462">
        <v>0</v>
      </c>
      <c r="M496" s="462">
        <v>0</v>
      </c>
      <c r="N496" s="462">
        <v>0</v>
      </c>
    </row>
    <row r="497" spans="1:14" x14ac:dyDescent="0.25">
      <c r="A497" t="s">
        <v>24</v>
      </c>
      <c r="B497" t="s">
        <v>1534</v>
      </c>
      <c r="C497" t="s">
        <v>1534</v>
      </c>
      <c r="D497">
        <v>2060</v>
      </c>
      <c r="E497" t="s">
        <v>1532</v>
      </c>
      <c r="F497" t="s">
        <v>1531</v>
      </c>
      <c r="G497" s="462">
        <v>0</v>
      </c>
      <c r="H497" s="462">
        <v>0</v>
      </c>
      <c r="I497" s="462">
        <v>0</v>
      </c>
      <c r="J497" s="462">
        <v>0</v>
      </c>
      <c r="K497" s="462">
        <v>0</v>
      </c>
      <c r="L497" s="462">
        <v>0</v>
      </c>
      <c r="M497" s="462">
        <v>0</v>
      </c>
      <c r="N497" s="462">
        <v>0</v>
      </c>
    </row>
    <row r="498" spans="1:14" x14ac:dyDescent="0.25">
      <c r="A498" t="s">
        <v>24</v>
      </c>
      <c r="B498" t="s">
        <v>1535</v>
      </c>
      <c r="C498" t="s">
        <v>1536</v>
      </c>
      <c r="D498">
        <v>2060</v>
      </c>
      <c r="E498" t="s">
        <v>1529</v>
      </c>
      <c r="F498" t="s">
        <v>1530</v>
      </c>
      <c r="G498" s="462">
        <v>0</v>
      </c>
      <c r="H498" s="462">
        <v>0</v>
      </c>
      <c r="I498" s="462">
        <v>0</v>
      </c>
      <c r="J498" s="462">
        <v>0.20322151246874406</v>
      </c>
      <c r="K498" s="462">
        <v>0.20322151246874406</v>
      </c>
      <c r="L498" s="462">
        <v>0.20322151246874409</v>
      </c>
      <c r="M498" s="462">
        <v>0.20322151246874409</v>
      </c>
      <c r="N498" s="462">
        <v>0.20322151246874409</v>
      </c>
    </row>
    <row r="499" spans="1:14" x14ac:dyDescent="0.25">
      <c r="A499" t="s">
        <v>24</v>
      </c>
      <c r="B499" t="s">
        <v>1535</v>
      </c>
      <c r="C499" t="s">
        <v>1536</v>
      </c>
      <c r="D499">
        <v>2060</v>
      </c>
      <c r="E499" t="s">
        <v>1529</v>
      </c>
      <c r="F499" t="s">
        <v>1531</v>
      </c>
      <c r="G499" s="462">
        <v>0</v>
      </c>
      <c r="H499" s="462">
        <v>0</v>
      </c>
      <c r="I499" s="462">
        <v>0</v>
      </c>
      <c r="J499" s="462">
        <v>0.20322151246874412</v>
      </c>
      <c r="K499" s="462">
        <v>0.20322151246874412</v>
      </c>
      <c r="L499" s="462">
        <v>0.20322151246874409</v>
      </c>
      <c r="M499" s="462">
        <v>0.20322151246874409</v>
      </c>
      <c r="N499" s="462">
        <v>0.20322151246874409</v>
      </c>
    </row>
    <row r="500" spans="1:14" x14ac:dyDescent="0.25">
      <c r="A500" t="s">
        <v>24</v>
      </c>
      <c r="B500" t="s">
        <v>1535</v>
      </c>
      <c r="C500" t="s">
        <v>1536</v>
      </c>
      <c r="D500">
        <v>2060</v>
      </c>
      <c r="E500" t="s">
        <v>1532</v>
      </c>
      <c r="F500" t="s">
        <v>1530</v>
      </c>
      <c r="G500" s="462">
        <v>0</v>
      </c>
      <c r="H500" s="462">
        <v>0</v>
      </c>
      <c r="I500" s="462">
        <v>0</v>
      </c>
      <c r="J500" s="462">
        <v>0</v>
      </c>
      <c r="K500" s="462">
        <v>0</v>
      </c>
      <c r="L500" s="462">
        <v>0</v>
      </c>
      <c r="M500" s="462">
        <v>0</v>
      </c>
      <c r="N500" s="462">
        <v>0</v>
      </c>
    </row>
    <row r="501" spans="1:14" x14ac:dyDescent="0.25">
      <c r="A501" t="s">
        <v>24</v>
      </c>
      <c r="B501" t="s">
        <v>1535</v>
      </c>
      <c r="C501" t="s">
        <v>1536</v>
      </c>
      <c r="D501">
        <v>2060</v>
      </c>
      <c r="E501" t="s">
        <v>1532</v>
      </c>
      <c r="F501" t="s">
        <v>1531</v>
      </c>
      <c r="G501" s="462">
        <v>0</v>
      </c>
      <c r="H501" s="462">
        <v>0</v>
      </c>
      <c r="I501" s="462">
        <v>0</v>
      </c>
      <c r="J501" s="462">
        <v>0</v>
      </c>
      <c r="K501" s="462">
        <v>0</v>
      </c>
      <c r="L501" s="462">
        <v>0</v>
      </c>
      <c r="M501" s="462">
        <v>0</v>
      </c>
      <c r="N501" s="462">
        <v>0</v>
      </c>
    </row>
    <row r="502" spans="1:14" x14ac:dyDescent="0.25">
      <c r="A502" t="s">
        <v>24</v>
      </c>
      <c r="B502" t="s">
        <v>1535</v>
      </c>
      <c r="C502" t="s">
        <v>162</v>
      </c>
      <c r="D502">
        <v>2060</v>
      </c>
      <c r="E502" t="s">
        <v>1529</v>
      </c>
      <c r="F502" t="s">
        <v>1530</v>
      </c>
      <c r="G502" s="462">
        <v>0</v>
      </c>
      <c r="H502" s="462">
        <v>0</v>
      </c>
      <c r="I502" s="462">
        <v>0</v>
      </c>
      <c r="J502" s="462">
        <v>0.12173365334067152</v>
      </c>
      <c r="K502" s="462">
        <v>0.12173365334067152</v>
      </c>
      <c r="L502" s="462">
        <v>0.12173365334067153</v>
      </c>
      <c r="M502" s="462">
        <v>0.12173365334067153</v>
      </c>
      <c r="N502" s="462">
        <v>0.12173365334067153</v>
      </c>
    </row>
    <row r="503" spans="1:14" x14ac:dyDescent="0.25">
      <c r="A503" t="s">
        <v>24</v>
      </c>
      <c r="B503" t="s">
        <v>1535</v>
      </c>
      <c r="C503" t="s">
        <v>162</v>
      </c>
      <c r="D503">
        <v>2060</v>
      </c>
      <c r="E503" t="s">
        <v>1529</v>
      </c>
      <c r="F503" t="s">
        <v>1531</v>
      </c>
      <c r="G503" s="462">
        <v>0</v>
      </c>
      <c r="H503" s="462">
        <v>0</v>
      </c>
      <c r="I503" s="462">
        <v>0</v>
      </c>
      <c r="J503" s="462">
        <v>0.12173365334067152</v>
      </c>
      <c r="K503" s="462">
        <v>0.12173365334067152</v>
      </c>
      <c r="L503" s="462">
        <v>0.12173365334067152</v>
      </c>
      <c r="M503" s="462">
        <v>0.12173365334067152</v>
      </c>
      <c r="N503" s="462">
        <v>0.12173365334067152</v>
      </c>
    </row>
    <row r="504" spans="1:14" x14ac:dyDescent="0.25">
      <c r="A504" t="s">
        <v>24</v>
      </c>
      <c r="B504" t="s">
        <v>1535</v>
      </c>
      <c r="C504" t="s">
        <v>162</v>
      </c>
      <c r="D504">
        <v>2060</v>
      </c>
      <c r="E504" t="s">
        <v>1532</v>
      </c>
      <c r="F504" t="s">
        <v>1530</v>
      </c>
      <c r="G504" s="462">
        <v>0</v>
      </c>
      <c r="H504" s="462">
        <v>0</v>
      </c>
      <c r="I504" s="462">
        <v>0</v>
      </c>
      <c r="J504" s="462">
        <v>0</v>
      </c>
      <c r="K504" s="462">
        <v>0</v>
      </c>
      <c r="L504" s="462">
        <v>0</v>
      </c>
      <c r="M504" s="462">
        <v>0</v>
      </c>
      <c r="N504" s="462">
        <v>0</v>
      </c>
    </row>
    <row r="505" spans="1:14" x14ac:dyDescent="0.25">
      <c r="A505" t="s">
        <v>24</v>
      </c>
      <c r="B505" t="s">
        <v>1535</v>
      </c>
      <c r="C505" t="s">
        <v>162</v>
      </c>
      <c r="D505">
        <v>2060</v>
      </c>
      <c r="E505" t="s">
        <v>1532</v>
      </c>
      <c r="F505" t="s">
        <v>1531</v>
      </c>
      <c r="G505" s="462">
        <v>0</v>
      </c>
      <c r="H505" s="462">
        <v>0</v>
      </c>
      <c r="I505" s="462">
        <v>0</v>
      </c>
      <c r="J505" s="462">
        <v>0</v>
      </c>
      <c r="K505" s="462">
        <v>0</v>
      </c>
      <c r="L505" s="462">
        <v>0</v>
      </c>
      <c r="M505" s="462">
        <v>0</v>
      </c>
      <c r="N505" s="462">
        <v>0</v>
      </c>
    </row>
    <row r="506" spans="1:14" x14ac:dyDescent="0.25">
      <c r="A506" t="s">
        <v>28</v>
      </c>
      <c r="B506" t="s">
        <v>1528</v>
      </c>
      <c r="C506" t="s">
        <v>158</v>
      </c>
      <c r="D506">
        <v>2019</v>
      </c>
      <c r="E506" t="s">
        <v>1529</v>
      </c>
      <c r="F506" t="s">
        <v>1530</v>
      </c>
      <c r="G506" s="462">
        <v>1</v>
      </c>
      <c r="H506" s="462">
        <v>1</v>
      </c>
      <c r="I506" s="462">
        <v>1</v>
      </c>
      <c r="J506" s="462">
        <v>1</v>
      </c>
      <c r="K506" s="462">
        <v>1</v>
      </c>
      <c r="L506" s="462">
        <v>1</v>
      </c>
      <c r="M506" s="462">
        <v>1</v>
      </c>
      <c r="N506" s="462">
        <v>1</v>
      </c>
    </row>
    <row r="507" spans="1:14" x14ac:dyDescent="0.25">
      <c r="A507" t="s">
        <v>28</v>
      </c>
      <c r="B507" t="s">
        <v>1528</v>
      </c>
      <c r="C507" t="s">
        <v>158</v>
      </c>
      <c r="D507">
        <v>2019</v>
      </c>
      <c r="E507" t="s">
        <v>1529</v>
      </c>
      <c r="F507" t="s">
        <v>1531</v>
      </c>
      <c r="G507" s="462">
        <v>1</v>
      </c>
      <c r="H507" s="462">
        <v>1</v>
      </c>
      <c r="I507" s="462">
        <v>1</v>
      </c>
      <c r="J507" s="462">
        <v>1</v>
      </c>
      <c r="K507" s="462">
        <v>1</v>
      </c>
      <c r="L507" s="462">
        <v>1</v>
      </c>
      <c r="M507" s="462">
        <v>1</v>
      </c>
      <c r="N507" s="462">
        <v>1</v>
      </c>
    </row>
    <row r="508" spans="1:14" x14ac:dyDescent="0.25">
      <c r="A508" t="s">
        <v>28</v>
      </c>
      <c r="B508" t="s">
        <v>1528</v>
      </c>
      <c r="C508" t="s">
        <v>158</v>
      </c>
      <c r="D508">
        <v>2019</v>
      </c>
      <c r="E508" t="s">
        <v>1532</v>
      </c>
      <c r="F508" t="s">
        <v>1530</v>
      </c>
      <c r="G508" s="462">
        <v>1</v>
      </c>
      <c r="H508" s="462">
        <v>1</v>
      </c>
      <c r="I508" s="462">
        <v>1</v>
      </c>
      <c r="J508" s="462">
        <v>1</v>
      </c>
      <c r="K508" s="462">
        <v>1</v>
      </c>
      <c r="L508" s="462">
        <v>1</v>
      </c>
      <c r="M508" s="462">
        <v>1</v>
      </c>
      <c r="N508" s="462">
        <v>1</v>
      </c>
    </row>
    <row r="509" spans="1:14" x14ac:dyDescent="0.25">
      <c r="A509" t="s">
        <v>28</v>
      </c>
      <c r="B509" t="s">
        <v>1528</v>
      </c>
      <c r="C509" t="s">
        <v>158</v>
      </c>
      <c r="D509">
        <v>2019</v>
      </c>
      <c r="E509" t="s">
        <v>1532</v>
      </c>
      <c r="F509" t="s">
        <v>1531</v>
      </c>
      <c r="G509" s="462">
        <v>1</v>
      </c>
      <c r="H509" s="462">
        <v>1</v>
      </c>
      <c r="I509" s="462">
        <v>1</v>
      </c>
      <c r="J509" s="462">
        <v>1</v>
      </c>
      <c r="K509" s="462">
        <v>1</v>
      </c>
      <c r="L509" s="462">
        <v>1</v>
      </c>
      <c r="M509" s="462">
        <v>1</v>
      </c>
      <c r="N509" s="462">
        <v>1</v>
      </c>
    </row>
    <row r="510" spans="1:14" x14ac:dyDescent="0.25">
      <c r="A510" t="s">
        <v>28</v>
      </c>
      <c r="B510" t="s">
        <v>1528</v>
      </c>
      <c r="C510" t="s">
        <v>133</v>
      </c>
      <c r="D510">
        <v>2019</v>
      </c>
      <c r="E510" t="s">
        <v>1529</v>
      </c>
      <c r="F510" t="s">
        <v>1530</v>
      </c>
      <c r="G510" s="462">
        <v>0</v>
      </c>
      <c r="H510" s="462">
        <v>0</v>
      </c>
      <c r="I510" s="462">
        <v>0</v>
      </c>
      <c r="J510" s="462">
        <v>0</v>
      </c>
      <c r="K510" s="462">
        <v>0</v>
      </c>
      <c r="L510" s="462">
        <v>0</v>
      </c>
      <c r="M510" s="462">
        <v>0</v>
      </c>
      <c r="N510" s="462">
        <v>0</v>
      </c>
    </row>
    <row r="511" spans="1:14" x14ac:dyDescent="0.25">
      <c r="A511" t="s">
        <v>28</v>
      </c>
      <c r="B511" t="s">
        <v>1528</v>
      </c>
      <c r="C511" t="s">
        <v>133</v>
      </c>
      <c r="D511">
        <v>2019</v>
      </c>
      <c r="E511" t="s">
        <v>1529</v>
      </c>
      <c r="F511" t="s">
        <v>1531</v>
      </c>
      <c r="G511" s="462">
        <v>0</v>
      </c>
      <c r="H511" s="462">
        <v>0</v>
      </c>
      <c r="I511" s="462">
        <v>0</v>
      </c>
      <c r="J511" s="462">
        <v>0</v>
      </c>
      <c r="K511" s="462">
        <v>0</v>
      </c>
      <c r="L511" s="462">
        <v>0</v>
      </c>
      <c r="M511" s="462">
        <v>0</v>
      </c>
      <c r="N511" s="462">
        <v>0</v>
      </c>
    </row>
    <row r="512" spans="1:14" x14ac:dyDescent="0.25">
      <c r="A512" t="s">
        <v>28</v>
      </c>
      <c r="B512" t="s">
        <v>1528</v>
      </c>
      <c r="C512" t="s">
        <v>133</v>
      </c>
      <c r="D512">
        <v>2019</v>
      </c>
      <c r="E512" t="s">
        <v>1532</v>
      </c>
      <c r="F512" t="s">
        <v>1530</v>
      </c>
      <c r="G512" s="462">
        <v>0</v>
      </c>
      <c r="H512" s="462">
        <v>0</v>
      </c>
      <c r="I512" s="462">
        <v>0</v>
      </c>
      <c r="J512" s="462">
        <v>0</v>
      </c>
      <c r="K512" s="462">
        <v>0</v>
      </c>
      <c r="L512" s="462">
        <v>0</v>
      </c>
      <c r="M512" s="462">
        <v>0</v>
      </c>
      <c r="N512" s="462">
        <v>0</v>
      </c>
    </row>
    <row r="513" spans="1:14" x14ac:dyDescent="0.25">
      <c r="A513" t="s">
        <v>28</v>
      </c>
      <c r="B513" t="s">
        <v>1528</v>
      </c>
      <c r="C513" t="s">
        <v>133</v>
      </c>
      <c r="D513">
        <v>2019</v>
      </c>
      <c r="E513" t="s">
        <v>1532</v>
      </c>
      <c r="F513" t="s">
        <v>1531</v>
      </c>
      <c r="G513" s="462">
        <v>0</v>
      </c>
      <c r="H513" s="462">
        <v>0</v>
      </c>
      <c r="I513" s="462">
        <v>0</v>
      </c>
      <c r="J513" s="462">
        <v>0</v>
      </c>
      <c r="K513" s="462">
        <v>0</v>
      </c>
      <c r="L513" s="462">
        <v>0</v>
      </c>
      <c r="M513" s="462">
        <v>0</v>
      </c>
      <c r="N513" s="462">
        <v>0</v>
      </c>
    </row>
    <row r="514" spans="1:14" x14ac:dyDescent="0.25">
      <c r="A514" t="s">
        <v>28</v>
      </c>
      <c r="B514" t="s">
        <v>1533</v>
      </c>
      <c r="C514" t="s">
        <v>1533</v>
      </c>
      <c r="D514">
        <v>2019</v>
      </c>
      <c r="E514" t="s">
        <v>1529</v>
      </c>
      <c r="F514" t="s">
        <v>1530</v>
      </c>
      <c r="G514" s="462">
        <v>0</v>
      </c>
      <c r="H514" s="462">
        <v>0</v>
      </c>
      <c r="I514" s="462">
        <v>0</v>
      </c>
      <c r="J514" s="462">
        <v>0</v>
      </c>
      <c r="K514" s="462">
        <v>0</v>
      </c>
      <c r="L514" s="462">
        <v>0</v>
      </c>
      <c r="M514" s="462">
        <v>0</v>
      </c>
      <c r="N514" s="462">
        <v>0</v>
      </c>
    </row>
    <row r="515" spans="1:14" x14ac:dyDescent="0.25">
      <c r="A515" t="s">
        <v>28</v>
      </c>
      <c r="B515" t="s">
        <v>1533</v>
      </c>
      <c r="C515" t="s">
        <v>1533</v>
      </c>
      <c r="D515">
        <v>2019</v>
      </c>
      <c r="E515" t="s">
        <v>1529</v>
      </c>
      <c r="F515" t="s">
        <v>1531</v>
      </c>
      <c r="G515" s="462">
        <v>0</v>
      </c>
      <c r="H515" s="462">
        <v>0</v>
      </c>
      <c r="I515" s="462">
        <v>0</v>
      </c>
      <c r="J515" s="462">
        <v>0</v>
      </c>
      <c r="K515" s="462">
        <v>0</v>
      </c>
      <c r="L515" s="462">
        <v>0</v>
      </c>
      <c r="M515" s="462">
        <v>0</v>
      </c>
      <c r="N515" s="462">
        <v>0</v>
      </c>
    </row>
    <row r="516" spans="1:14" x14ac:dyDescent="0.25">
      <c r="A516" t="s">
        <v>28</v>
      </c>
      <c r="B516" t="s">
        <v>1533</v>
      </c>
      <c r="C516" t="s">
        <v>1533</v>
      </c>
      <c r="D516">
        <v>2019</v>
      </c>
      <c r="E516" t="s">
        <v>1532</v>
      </c>
      <c r="F516" t="s">
        <v>1530</v>
      </c>
      <c r="G516" s="462">
        <v>0</v>
      </c>
      <c r="H516" s="462">
        <v>0</v>
      </c>
      <c r="I516" s="462">
        <v>0</v>
      </c>
      <c r="J516" s="462">
        <v>0</v>
      </c>
      <c r="K516" s="462">
        <v>0</v>
      </c>
      <c r="L516" s="462">
        <v>0</v>
      </c>
      <c r="M516" s="462">
        <v>0</v>
      </c>
      <c r="N516" s="462">
        <v>0</v>
      </c>
    </row>
    <row r="517" spans="1:14" x14ac:dyDescent="0.25">
      <c r="A517" t="s">
        <v>28</v>
      </c>
      <c r="B517" t="s">
        <v>1533</v>
      </c>
      <c r="C517" t="s">
        <v>1533</v>
      </c>
      <c r="D517">
        <v>2019</v>
      </c>
      <c r="E517" t="s">
        <v>1532</v>
      </c>
      <c r="F517" t="s">
        <v>1531</v>
      </c>
      <c r="G517" s="462">
        <v>0</v>
      </c>
      <c r="H517" s="462">
        <v>0</v>
      </c>
      <c r="I517" s="462">
        <v>0</v>
      </c>
      <c r="J517" s="462">
        <v>0</v>
      </c>
      <c r="K517" s="462">
        <v>0</v>
      </c>
      <c r="L517" s="462">
        <v>0</v>
      </c>
      <c r="M517" s="462">
        <v>0</v>
      </c>
      <c r="N517" s="462">
        <v>0</v>
      </c>
    </row>
    <row r="518" spans="1:14" x14ac:dyDescent="0.25">
      <c r="A518" t="s">
        <v>28</v>
      </c>
      <c r="B518" t="s">
        <v>160</v>
      </c>
      <c r="C518" t="s">
        <v>160</v>
      </c>
      <c r="D518">
        <v>2019</v>
      </c>
      <c r="E518" t="s">
        <v>1529</v>
      </c>
      <c r="F518" t="s">
        <v>1530</v>
      </c>
      <c r="G518" s="462">
        <v>0</v>
      </c>
      <c r="H518" s="462">
        <v>0</v>
      </c>
      <c r="I518" s="462">
        <v>0</v>
      </c>
      <c r="J518" s="462">
        <v>0</v>
      </c>
      <c r="K518" s="462">
        <v>0</v>
      </c>
      <c r="L518" s="462">
        <v>0</v>
      </c>
      <c r="M518" s="462">
        <v>0</v>
      </c>
      <c r="N518" s="462">
        <v>0</v>
      </c>
    </row>
    <row r="519" spans="1:14" x14ac:dyDescent="0.25">
      <c r="A519" t="s">
        <v>28</v>
      </c>
      <c r="B519" t="s">
        <v>160</v>
      </c>
      <c r="C519" t="s">
        <v>160</v>
      </c>
      <c r="D519">
        <v>2019</v>
      </c>
      <c r="E519" t="s">
        <v>1529</v>
      </c>
      <c r="F519" t="s">
        <v>1531</v>
      </c>
      <c r="G519" s="462">
        <v>0</v>
      </c>
      <c r="H519" s="462">
        <v>0</v>
      </c>
      <c r="I519" s="462">
        <v>0</v>
      </c>
      <c r="J519" s="462">
        <v>0</v>
      </c>
      <c r="K519" s="462">
        <v>0</v>
      </c>
      <c r="L519" s="462">
        <v>0</v>
      </c>
      <c r="M519" s="462">
        <v>0</v>
      </c>
      <c r="N519" s="462">
        <v>0</v>
      </c>
    </row>
    <row r="520" spans="1:14" x14ac:dyDescent="0.25">
      <c r="A520" t="s">
        <v>28</v>
      </c>
      <c r="B520" t="s">
        <v>160</v>
      </c>
      <c r="C520" t="s">
        <v>160</v>
      </c>
      <c r="D520">
        <v>2019</v>
      </c>
      <c r="E520" t="s">
        <v>1532</v>
      </c>
      <c r="F520" t="s">
        <v>1530</v>
      </c>
      <c r="G520" s="462">
        <v>0</v>
      </c>
      <c r="H520" s="462">
        <v>0</v>
      </c>
      <c r="I520" s="462">
        <v>0</v>
      </c>
      <c r="J520" s="462">
        <v>0</v>
      </c>
      <c r="K520" s="462">
        <v>0</v>
      </c>
      <c r="L520" s="462">
        <v>0</v>
      </c>
      <c r="M520" s="462">
        <v>0</v>
      </c>
      <c r="N520" s="462">
        <v>0</v>
      </c>
    </row>
    <row r="521" spans="1:14" x14ac:dyDescent="0.25">
      <c r="A521" t="s">
        <v>28</v>
      </c>
      <c r="B521" t="s">
        <v>160</v>
      </c>
      <c r="C521" t="s">
        <v>160</v>
      </c>
      <c r="D521">
        <v>2019</v>
      </c>
      <c r="E521" t="s">
        <v>1532</v>
      </c>
      <c r="F521" t="s">
        <v>1531</v>
      </c>
      <c r="G521" s="462">
        <v>0</v>
      </c>
      <c r="H521" s="462">
        <v>0</v>
      </c>
      <c r="I521" s="462">
        <v>0</v>
      </c>
      <c r="J521" s="462">
        <v>0</v>
      </c>
      <c r="K521" s="462">
        <v>0</v>
      </c>
      <c r="L521" s="462">
        <v>0</v>
      </c>
      <c r="M521" s="462">
        <v>0</v>
      </c>
      <c r="N521" s="462">
        <v>0</v>
      </c>
    </row>
    <row r="522" spans="1:14" x14ac:dyDescent="0.25">
      <c r="A522" t="s">
        <v>28</v>
      </c>
      <c r="B522" t="s">
        <v>1534</v>
      </c>
      <c r="C522" t="s">
        <v>1534</v>
      </c>
      <c r="D522">
        <v>2019</v>
      </c>
      <c r="E522" t="s">
        <v>1529</v>
      </c>
      <c r="F522" t="s">
        <v>1530</v>
      </c>
      <c r="G522" s="462">
        <v>0</v>
      </c>
      <c r="H522" s="462">
        <v>0</v>
      </c>
      <c r="I522" s="462">
        <v>0</v>
      </c>
      <c r="J522" s="462">
        <v>0</v>
      </c>
      <c r="K522" s="462">
        <v>0</v>
      </c>
      <c r="L522" s="462">
        <v>0</v>
      </c>
      <c r="M522" s="462">
        <v>0</v>
      </c>
      <c r="N522" s="462">
        <v>0</v>
      </c>
    </row>
    <row r="523" spans="1:14" x14ac:dyDescent="0.25">
      <c r="A523" t="s">
        <v>28</v>
      </c>
      <c r="B523" t="s">
        <v>1534</v>
      </c>
      <c r="C523" t="s">
        <v>1534</v>
      </c>
      <c r="D523">
        <v>2019</v>
      </c>
      <c r="E523" t="s">
        <v>1529</v>
      </c>
      <c r="F523" t="s">
        <v>1531</v>
      </c>
      <c r="G523" s="462">
        <v>0</v>
      </c>
      <c r="H523" s="462">
        <v>0</v>
      </c>
      <c r="I523" s="462">
        <v>0</v>
      </c>
      <c r="J523" s="462">
        <v>0</v>
      </c>
      <c r="K523" s="462">
        <v>0</v>
      </c>
      <c r="L523" s="462">
        <v>0</v>
      </c>
      <c r="M523" s="462">
        <v>0</v>
      </c>
      <c r="N523" s="462">
        <v>0</v>
      </c>
    </row>
    <row r="524" spans="1:14" x14ac:dyDescent="0.25">
      <c r="A524" t="s">
        <v>28</v>
      </c>
      <c r="B524" t="s">
        <v>1534</v>
      </c>
      <c r="C524" t="s">
        <v>1534</v>
      </c>
      <c r="D524">
        <v>2019</v>
      </c>
      <c r="E524" t="s">
        <v>1532</v>
      </c>
      <c r="F524" t="s">
        <v>1530</v>
      </c>
      <c r="G524" s="462">
        <v>0</v>
      </c>
      <c r="H524" s="462">
        <v>0</v>
      </c>
      <c r="I524" s="462">
        <v>0</v>
      </c>
      <c r="J524" s="462">
        <v>0</v>
      </c>
      <c r="K524" s="462">
        <v>0</v>
      </c>
      <c r="L524" s="462">
        <v>0</v>
      </c>
      <c r="M524" s="462">
        <v>0</v>
      </c>
      <c r="N524" s="462">
        <v>0</v>
      </c>
    </row>
    <row r="525" spans="1:14" x14ac:dyDescent="0.25">
      <c r="A525" t="s">
        <v>28</v>
      </c>
      <c r="B525" t="s">
        <v>1534</v>
      </c>
      <c r="C525" t="s">
        <v>1534</v>
      </c>
      <c r="D525">
        <v>2019</v>
      </c>
      <c r="E525" t="s">
        <v>1532</v>
      </c>
      <c r="F525" t="s">
        <v>1531</v>
      </c>
      <c r="G525" s="462">
        <v>0</v>
      </c>
      <c r="H525" s="462">
        <v>0</v>
      </c>
      <c r="I525" s="462">
        <v>0</v>
      </c>
      <c r="J525" s="462">
        <v>0</v>
      </c>
      <c r="K525" s="462">
        <v>0</v>
      </c>
      <c r="L525" s="462">
        <v>0</v>
      </c>
      <c r="M525" s="462">
        <v>0</v>
      </c>
      <c r="N525" s="462">
        <v>0</v>
      </c>
    </row>
    <row r="526" spans="1:14" x14ac:dyDescent="0.25">
      <c r="A526" t="s">
        <v>28</v>
      </c>
      <c r="B526" t="s">
        <v>1535</v>
      </c>
      <c r="C526" t="s">
        <v>1536</v>
      </c>
      <c r="D526">
        <v>2019</v>
      </c>
      <c r="E526" t="s">
        <v>1529</v>
      </c>
      <c r="F526" t="s">
        <v>1530</v>
      </c>
      <c r="G526" s="462">
        <v>0</v>
      </c>
      <c r="H526" s="462">
        <v>0</v>
      </c>
      <c r="I526" s="462">
        <v>0</v>
      </c>
      <c r="J526" s="462">
        <v>0</v>
      </c>
      <c r="K526" s="462">
        <v>0</v>
      </c>
      <c r="L526" s="462">
        <v>0</v>
      </c>
      <c r="M526" s="462">
        <v>0</v>
      </c>
      <c r="N526" s="462">
        <v>0</v>
      </c>
    </row>
    <row r="527" spans="1:14" x14ac:dyDescent="0.25">
      <c r="A527" t="s">
        <v>28</v>
      </c>
      <c r="B527" t="s">
        <v>1535</v>
      </c>
      <c r="C527" t="s">
        <v>1536</v>
      </c>
      <c r="D527">
        <v>2019</v>
      </c>
      <c r="E527" t="s">
        <v>1529</v>
      </c>
      <c r="F527" t="s">
        <v>1531</v>
      </c>
      <c r="G527" s="462">
        <v>0</v>
      </c>
      <c r="H527" s="462">
        <v>0</v>
      </c>
      <c r="I527" s="462">
        <v>0</v>
      </c>
      <c r="J527" s="462">
        <v>0</v>
      </c>
      <c r="K527" s="462">
        <v>0</v>
      </c>
      <c r="L527" s="462">
        <v>0</v>
      </c>
      <c r="M527" s="462">
        <v>0</v>
      </c>
      <c r="N527" s="462">
        <v>0</v>
      </c>
    </row>
    <row r="528" spans="1:14" x14ac:dyDescent="0.25">
      <c r="A528" t="s">
        <v>28</v>
      </c>
      <c r="B528" t="s">
        <v>1535</v>
      </c>
      <c r="C528" t="s">
        <v>1536</v>
      </c>
      <c r="D528">
        <v>2019</v>
      </c>
      <c r="E528" t="s">
        <v>1532</v>
      </c>
      <c r="F528" t="s">
        <v>1530</v>
      </c>
      <c r="G528" s="462">
        <v>0</v>
      </c>
      <c r="H528" s="462">
        <v>0</v>
      </c>
      <c r="I528" s="462">
        <v>0</v>
      </c>
      <c r="J528" s="462">
        <v>0</v>
      </c>
      <c r="K528" s="462">
        <v>0</v>
      </c>
      <c r="L528" s="462">
        <v>0</v>
      </c>
      <c r="M528" s="462">
        <v>0</v>
      </c>
      <c r="N528" s="462">
        <v>0</v>
      </c>
    </row>
    <row r="529" spans="1:14" x14ac:dyDescent="0.25">
      <c r="A529" t="s">
        <v>28</v>
      </c>
      <c r="B529" t="s">
        <v>1535</v>
      </c>
      <c r="C529" t="s">
        <v>1536</v>
      </c>
      <c r="D529">
        <v>2019</v>
      </c>
      <c r="E529" t="s">
        <v>1532</v>
      </c>
      <c r="F529" t="s">
        <v>1531</v>
      </c>
      <c r="G529" s="462">
        <v>0</v>
      </c>
      <c r="H529" s="462">
        <v>0</v>
      </c>
      <c r="I529" s="462">
        <v>0</v>
      </c>
      <c r="J529" s="462">
        <v>0</v>
      </c>
      <c r="K529" s="462">
        <v>0</v>
      </c>
      <c r="L529" s="462">
        <v>0</v>
      </c>
      <c r="M529" s="462">
        <v>0</v>
      </c>
      <c r="N529" s="462">
        <v>0</v>
      </c>
    </row>
    <row r="530" spans="1:14" x14ac:dyDescent="0.25">
      <c r="A530" t="s">
        <v>28</v>
      </c>
      <c r="B530" t="s">
        <v>1535</v>
      </c>
      <c r="C530" t="s">
        <v>162</v>
      </c>
      <c r="D530">
        <v>2019</v>
      </c>
      <c r="E530" t="s">
        <v>1529</v>
      </c>
      <c r="F530" t="s">
        <v>1530</v>
      </c>
      <c r="G530" s="462">
        <v>0</v>
      </c>
      <c r="H530" s="462">
        <v>0</v>
      </c>
      <c r="I530" s="462">
        <v>0</v>
      </c>
      <c r="J530" s="462">
        <v>0</v>
      </c>
      <c r="K530" s="462">
        <v>0</v>
      </c>
      <c r="L530" s="462">
        <v>0</v>
      </c>
      <c r="M530" s="462">
        <v>0</v>
      </c>
      <c r="N530" s="462">
        <v>0</v>
      </c>
    </row>
    <row r="531" spans="1:14" x14ac:dyDescent="0.25">
      <c r="A531" t="s">
        <v>28</v>
      </c>
      <c r="B531" t="s">
        <v>1535</v>
      </c>
      <c r="C531" t="s">
        <v>162</v>
      </c>
      <c r="D531">
        <v>2019</v>
      </c>
      <c r="E531" t="s">
        <v>1529</v>
      </c>
      <c r="F531" t="s">
        <v>1531</v>
      </c>
      <c r="G531" s="462">
        <v>0</v>
      </c>
      <c r="H531" s="462">
        <v>0</v>
      </c>
      <c r="I531" s="462">
        <v>0</v>
      </c>
      <c r="J531" s="462">
        <v>0</v>
      </c>
      <c r="K531" s="462">
        <v>0</v>
      </c>
      <c r="L531" s="462">
        <v>0</v>
      </c>
      <c r="M531" s="462">
        <v>0</v>
      </c>
      <c r="N531" s="462">
        <v>0</v>
      </c>
    </row>
    <row r="532" spans="1:14" x14ac:dyDescent="0.25">
      <c r="A532" t="s">
        <v>28</v>
      </c>
      <c r="B532" t="s">
        <v>1535</v>
      </c>
      <c r="C532" t="s">
        <v>162</v>
      </c>
      <c r="D532">
        <v>2019</v>
      </c>
      <c r="E532" t="s">
        <v>1532</v>
      </c>
      <c r="F532" t="s">
        <v>1530</v>
      </c>
      <c r="G532" s="462">
        <v>0</v>
      </c>
      <c r="H532" s="462">
        <v>0</v>
      </c>
      <c r="I532" s="462">
        <v>0</v>
      </c>
      <c r="J532" s="462">
        <v>0</v>
      </c>
      <c r="K532" s="462">
        <v>0</v>
      </c>
      <c r="L532" s="462">
        <v>0</v>
      </c>
      <c r="M532" s="462">
        <v>0</v>
      </c>
      <c r="N532" s="462">
        <v>0</v>
      </c>
    </row>
    <row r="533" spans="1:14" x14ac:dyDescent="0.25">
      <c r="A533" t="s">
        <v>28</v>
      </c>
      <c r="B533" t="s">
        <v>1535</v>
      </c>
      <c r="C533" t="s">
        <v>162</v>
      </c>
      <c r="D533">
        <v>2019</v>
      </c>
      <c r="E533" t="s">
        <v>1532</v>
      </c>
      <c r="F533" t="s">
        <v>1531</v>
      </c>
      <c r="G533" s="462">
        <v>0</v>
      </c>
      <c r="H533" s="462">
        <v>0</v>
      </c>
      <c r="I533" s="462">
        <v>0</v>
      </c>
      <c r="J533" s="462">
        <v>0</v>
      </c>
      <c r="K533" s="462">
        <v>0</v>
      </c>
      <c r="L533" s="462">
        <v>0</v>
      </c>
      <c r="M533" s="462">
        <v>0</v>
      </c>
      <c r="N533" s="462">
        <v>0</v>
      </c>
    </row>
    <row r="534" spans="1:14" x14ac:dyDescent="0.25">
      <c r="A534" t="s">
        <v>28</v>
      </c>
      <c r="B534" t="s">
        <v>1528</v>
      </c>
      <c r="C534" t="s">
        <v>158</v>
      </c>
      <c r="D534">
        <v>2026</v>
      </c>
      <c r="E534" t="s">
        <v>1529</v>
      </c>
      <c r="F534" t="s">
        <v>1530</v>
      </c>
      <c r="G534" s="462">
        <v>0.98937830530516435</v>
      </c>
      <c r="H534" s="462">
        <v>0.98937830530516435</v>
      </c>
      <c r="I534" s="462">
        <v>0.98937830530516435</v>
      </c>
      <c r="J534" s="462">
        <v>0.98937830530516446</v>
      </c>
      <c r="K534" s="462">
        <v>0.98937830530516446</v>
      </c>
      <c r="L534" s="462">
        <v>0.98937830530516424</v>
      </c>
      <c r="M534" s="462">
        <v>0.98937830530516424</v>
      </c>
      <c r="N534" s="462">
        <v>0.98937830530516424</v>
      </c>
    </row>
    <row r="535" spans="1:14" x14ac:dyDescent="0.25">
      <c r="A535" t="s">
        <v>28</v>
      </c>
      <c r="B535" t="s">
        <v>1528</v>
      </c>
      <c r="C535" t="s">
        <v>158</v>
      </c>
      <c r="D535">
        <v>2026</v>
      </c>
      <c r="E535" t="s">
        <v>1529</v>
      </c>
      <c r="F535" t="s">
        <v>1531</v>
      </c>
      <c r="G535" s="462">
        <v>0.98937830530516424</v>
      </c>
      <c r="H535" s="462">
        <v>0.98937830530516424</v>
      </c>
      <c r="I535" s="462">
        <v>0.98937830530516424</v>
      </c>
      <c r="J535" s="462">
        <v>0.98937830530516457</v>
      </c>
      <c r="K535" s="462">
        <v>0.98937830530516457</v>
      </c>
      <c r="L535" s="462">
        <v>0.98937830530516446</v>
      </c>
      <c r="M535" s="462">
        <v>0.98937830530516446</v>
      </c>
      <c r="N535" s="462">
        <v>0.98937830530516446</v>
      </c>
    </row>
    <row r="536" spans="1:14" x14ac:dyDescent="0.25">
      <c r="A536" t="s">
        <v>28</v>
      </c>
      <c r="B536" t="s">
        <v>1528</v>
      </c>
      <c r="C536" t="s">
        <v>158</v>
      </c>
      <c r="D536">
        <v>2026</v>
      </c>
      <c r="E536" t="s">
        <v>1532</v>
      </c>
      <c r="F536" t="s">
        <v>1530</v>
      </c>
      <c r="G536" s="462">
        <v>0.35977392920187784</v>
      </c>
      <c r="H536" s="462">
        <v>0.35977392920187784</v>
      </c>
      <c r="I536" s="462">
        <v>0.35977392920187784</v>
      </c>
      <c r="J536" s="462">
        <v>0.3597739292018779</v>
      </c>
      <c r="K536" s="462">
        <v>0.3597739292018779</v>
      </c>
      <c r="L536" s="462">
        <v>0.35977392920187778</v>
      </c>
      <c r="M536" s="462">
        <v>0.35977392920187778</v>
      </c>
      <c r="N536" s="462">
        <v>0.35977392920187778</v>
      </c>
    </row>
    <row r="537" spans="1:14" x14ac:dyDescent="0.25">
      <c r="A537" t="s">
        <v>28</v>
      </c>
      <c r="B537" t="s">
        <v>1528</v>
      </c>
      <c r="C537" t="s">
        <v>158</v>
      </c>
      <c r="D537">
        <v>2026</v>
      </c>
      <c r="E537" t="s">
        <v>1532</v>
      </c>
      <c r="F537" t="s">
        <v>1531</v>
      </c>
      <c r="G537" s="462">
        <v>0.35977392920187778</v>
      </c>
      <c r="H537" s="462">
        <v>0.35977392920187778</v>
      </c>
      <c r="I537" s="462">
        <v>0.35977392920187778</v>
      </c>
      <c r="J537" s="462">
        <v>0.35977392920187795</v>
      </c>
      <c r="K537" s="462">
        <v>0.35977392920187795</v>
      </c>
      <c r="L537" s="462">
        <v>0.3597739292018779</v>
      </c>
      <c r="M537" s="462">
        <v>0.3597739292018779</v>
      </c>
      <c r="N537" s="462">
        <v>0.3597739292018779</v>
      </c>
    </row>
    <row r="538" spans="1:14" x14ac:dyDescent="0.25">
      <c r="A538" t="s">
        <v>28</v>
      </c>
      <c r="B538" t="s">
        <v>1528</v>
      </c>
      <c r="C538" t="s">
        <v>133</v>
      </c>
      <c r="D538">
        <v>2026</v>
      </c>
      <c r="E538" t="s">
        <v>1529</v>
      </c>
      <c r="F538" t="s">
        <v>1530</v>
      </c>
      <c r="G538" s="462">
        <v>1.0621694694835601E-2</v>
      </c>
      <c r="H538" s="462">
        <v>1.0621694694835601E-2</v>
      </c>
      <c r="I538" s="462">
        <v>1.0621694694835601E-2</v>
      </c>
      <c r="J538" s="462">
        <v>1.06216946948356E-2</v>
      </c>
      <c r="K538" s="462">
        <v>1.06216946948356E-2</v>
      </c>
      <c r="L538" s="462">
        <v>1.06216946948356E-2</v>
      </c>
      <c r="M538" s="462">
        <v>1.06216946948356E-2</v>
      </c>
      <c r="N538" s="462">
        <v>1.06216946948356E-2</v>
      </c>
    </row>
    <row r="539" spans="1:14" x14ac:dyDescent="0.25">
      <c r="A539" t="s">
        <v>28</v>
      </c>
      <c r="B539" t="s">
        <v>1528</v>
      </c>
      <c r="C539" t="s">
        <v>133</v>
      </c>
      <c r="D539">
        <v>2026</v>
      </c>
      <c r="E539" t="s">
        <v>1529</v>
      </c>
      <c r="F539" t="s">
        <v>1531</v>
      </c>
      <c r="G539" s="462">
        <v>1.06216946948356E-2</v>
      </c>
      <c r="H539" s="462">
        <v>1.06216946948356E-2</v>
      </c>
      <c r="I539" s="462">
        <v>1.06216946948356E-2</v>
      </c>
      <c r="J539" s="462">
        <v>1.0621694694835598E-2</v>
      </c>
      <c r="K539" s="462">
        <v>1.0621694694835598E-2</v>
      </c>
      <c r="L539" s="462">
        <v>1.06216946948356E-2</v>
      </c>
      <c r="M539" s="462">
        <v>1.06216946948356E-2</v>
      </c>
      <c r="N539" s="462">
        <v>1.06216946948356E-2</v>
      </c>
    </row>
    <row r="540" spans="1:14" x14ac:dyDescent="0.25">
      <c r="A540" t="s">
        <v>28</v>
      </c>
      <c r="B540" t="s">
        <v>1528</v>
      </c>
      <c r="C540" t="s">
        <v>133</v>
      </c>
      <c r="D540">
        <v>2026</v>
      </c>
      <c r="E540" t="s">
        <v>1532</v>
      </c>
      <c r="F540" t="s">
        <v>1530</v>
      </c>
      <c r="G540" s="462">
        <v>3.8624344344856724E-3</v>
      </c>
      <c r="H540" s="462">
        <v>3.8624344344856724E-3</v>
      </c>
      <c r="I540" s="462">
        <v>3.8624344344856724E-3</v>
      </c>
      <c r="J540" s="462">
        <v>3.8624344344856715E-3</v>
      </c>
      <c r="K540" s="462">
        <v>3.8624344344856715E-3</v>
      </c>
      <c r="L540" s="462">
        <v>3.8624344344856715E-3</v>
      </c>
      <c r="M540" s="462">
        <v>3.8624344344856715E-3</v>
      </c>
      <c r="N540" s="462">
        <v>3.8624344344856715E-3</v>
      </c>
    </row>
    <row r="541" spans="1:14" x14ac:dyDescent="0.25">
      <c r="A541" t="s">
        <v>28</v>
      </c>
      <c r="B541" t="s">
        <v>1528</v>
      </c>
      <c r="C541" t="s">
        <v>133</v>
      </c>
      <c r="D541">
        <v>2026</v>
      </c>
      <c r="E541" t="s">
        <v>1532</v>
      </c>
      <c r="F541" t="s">
        <v>1531</v>
      </c>
      <c r="G541" s="462">
        <v>3.8624344344856715E-3</v>
      </c>
      <c r="H541" s="462">
        <v>3.8624344344856715E-3</v>
      </c>
      <c r="I541" s="462">
        <v>3.8624344344856715E-3</v>
      </c>
      <c r="J541" s="462">
        <v>3.8624344344856711E-3</v>
      </c>
      <c r="K541" s="462">
        <v>3.8624344344856711E-3</v>
      </c>
      <c r="L541" s="462">
        <v>3.8624344344856715E-3</v>
      </c>
      <c r="M541" s="462">
        <v>3.8624344344856715E-3</v>
      </c>
      <c r="N541" s="462">
        <v>3.8624344344856715E-3</v>
      </c>
    </row>
    <row r="542" spans="1:14" x14ac:dyDescent="0.25">
      <c r="A542" t="s">
        <v>28</v>
      </c>
      <c r="B542" t="s">
        <v>1533</v>
      </c>
      <c r="C542" t="s">
        <v>1533</v>
      </c>
      <c r="D542">
        <v>2026</v>
      </c>
      <c r="E542" t="s">
        <v>1529</v>
      </c>
      <c r="F542" t="s">
        <v>1530</v>
      </c>
      <c r="G542" s="462">
        <v>0</v>
      </c>
      <c r="H542" s="462">
        <v>0</v>
      </c>
      <c r="I542" s="462">
        <v>0</v>
      </c>
      <c r="J542" s="462">
        <v>0</v>
      </c>
      <c r="K542" s="462">
        <v>0</v>
      </c>
      <c r="L542" s="462">
        <v>0</v>
      </c>
      <c r="M542" s="462">
        <v>0</v>
      </c>
      <c r="N542" s="462">
        <v>0</v>
      </c>
    </row>
    <row r="543" spans="1:14" x14ac:dyDescent="0.25">
      <c r="A543" t="s">
        <v>28</v>
      </c>
      <c r="B543" t="s">
        <v>1533</v>
      </c>
      <c r="C543" t="s">
        <v>1533</v>
      </c>
      <c r="D543">
        <v>2026</v>
      </c>
      <c r="E543" t="s">
        <v>1529</v>
      </c>
      <c r="F543" t="s">
        <v>1531</v>
      </c>
      <c r="G543" s="462">
        <v>0</v>
      </c>
      <c r="H543" s="462">
        <v>0</v>
      </c>
      <c r="I543" s="462">
        <v>0</v>
      </c>
      <c r="J543" s="462">
        <v>0</v>
      </c>
      <c r="K543" s="462">
        <v>0</v>
      </c>
      <c r="L543" s="462">
        <v>0</v>
      </c>
      <c r="M543" s="462">
        <v>0</v>
      </c>
      <c r="N543" s="462">
        <v>0</v>
      </c>
    </row>
    <row r="544" spans="1:14" x14ac:dyDescent="0.25">
      <c r="A544" t="s">
        <v>28</v>
      </c>
      <c r="B544" t="s">
        <v>1533</v>
      </c>
      <c r="C544" t="s">
        <v>1533</v>
      </c>
      <c r="D544">
        <v>2026</v>
      </c>
      <c r="E544" t="s">
        <v>1532</v>
      </c>
      <c r="F544" t="s">
        <v>1530</v>
      </c>
      <c r="G544" s="462">
        <v>0.63636363636363646</v>
      </c>
      <c r="H544" s="462">
        <v>0.63636363636363646</v>
      </c>
      <c r="I544" s="462">
        <v>0.63636363636363646</v>
      </c>
      <c r="J544" s="462">
        <v>0.63636363636363646</v>
      </c>
      <c r="K544" s="462">
        <v>0.63636363636363646</v>
      </c>
      <c r="L544" s="462">
        <v>0.63636363636363646</v>
      </c>
      <c r="M544" s="462">
        <v>0.63636363636363646</v>
      </c>
      <c r="N544" s="462">
        <v>0.63636363636363646</v>
      </c>
    </row>
    <row r="545" spans="1:14" x14ac:dyDescent="0.25">
      <c r="A545" t="s">
        <v>28</v>
      </c>
      <c r="B545" t="s">
        <v>1533</v>
      </c>
      <c r="C545" t="s">
        <v>1533</v>
      </c>
      <c r="D545">
        <v>2026</v>
      </c>
      <c r="E545" t="s">
        <v>1532</v>
      </c>
      <c r="F545" t="s">
        <v>1531</v>
      </c>
      <c r="G545" s="462">
        <v>0.63636363636363646</v>
      </c>
      <c r="H545" s="462">
        <v>0.63636363636363646</v>
      </c>
      <c r="I545" s="462">
        <v>0.63636363636363646</v>
      </c>
      <c r="J545" s="462">
        <v>0.63636363636363646</v>
      </c>
      <c r="K545" s="462">
        <v>0.63636363636363646</v>
      </c>
      <c r="L545" s="462">
        <v>0.63636363636363646</v>
      </c>
      <c r="M545" s="462">
        <v>0.63636363636363646</v>
      </c>
      <c r="N545" s="462">
        <v>0.63636363636363646</v>
      </c>
    </row>
    <row r="546" spans="1:14" x14ac:dyDescent="0.25">
      <c r="A546" t="s">
        <v>28</v>
      </c>
      <c r="B546" t="s">
        <v>160</v>
      </c>
      <c r="C546" t="s">
        <v>160</v>
      </c>
      <c r="D546">
        <v>2026</v>
      </c>
      <c r="E546" t="s">
        <v>1529</v>
      </c>
      <c r="F546" t="s">
        <v>1530</v>
      </c>
      <c r="G546" s="462">
        <v>0</v>
      </c>
      <c r="H546" s="462">
        <v>0</v>
      </c>
      <c r="I546" s="462">
        <v>0</v>
      </c>
      <c r="J546" s="462">
        <v>0</v>
      </c>
      <c r="K546" s="462">
        <v>0</v>
      </c>
      <c r="L546" s="462">
        <v>0</v>
      </c>
      <c r="M546" s="462">
        <v>0</v>
      </c>
      <c r="N546" s="462">
        <v>0</v>
      </c>
    </row>
    <row r="547" spans="1:14" x14ac:dyDescent="0.25">
      <c r="A547" t="s">
        <v>28</v>
      </c>
      <c r="B547" t="s">
        <v>160</v>
      </c>
      <c r="C547" t="s">
        <v>160</v>
      </c>
      <c r="D547">
        <v>2026</v>
      </c>
      <c r="E547" t="s">
        <v>1529</v>
      </c>
      <c r="F547" t="s">
        <v>1531</v>
      </c>
      <c r="G547" s="462">
        <v>0</v>
      </c>
      <c r="H547" s="462">
        <v>0</v>
      </c>
      <c r="I547" s="462">
        <v>0</v>
      </c>
      <c r="J547" s="462">
        <v>0</v>
      </c>
      <c r="K547" s="462">
        <v>0</v>
      </c>
      <c r="L547" s="462">
        <v>0</v>
      </c>
      <c r="M547" s="462">
        <v>0</v>
      </c>
      <c r="N547" s="462">
        <v>0</v>
      </c>
    </row>
    <row r="548" spans="1:14" x14ac:dyDescent="0.25">
      <c r="A548" t="s">
        <v>28</v>
      </c>
      <c r="B548" t="s">
        <v>160</v>
      </c>
      <c r="C548" t="s">
        <v>160</v>
      </c>
      <c r="D548">
        <v>2026</v>
      </c>
      <c r="E548" t="s">
        <v>1532</v>
      </c>
      <c r="F548" t="s">
        <v>1530</v>
      </c>
      <c r="G548" s="462">
        <v>0</v>
      </c>
      <c r="H548" s="462">
        <v>0</v>
      </c>
      <c r="I548" s="462">
        <v>0</v>
      </c>
      <c r="J548" s="462">
        <v>0</v>
      </c>
      <c r="K548" s="462">
        <v>0</v>
      </c>
      <c r="L548" s="462">
        <v>0</v>
      </c>
      <c r="M548" s="462">
        <v>0</v>
      </c>
      <c r="N548" s="462">
        <v>0</v>
      </c>
    </row>
    <row r="549" spans="1:14" x14ac:dyDescent="0.25">
      <c r="A549" t="s">
        <v>28</v>
      </c>
      <c r="B549" t="s">
        <v>160</v>
      </c>
      <c r="C549" t="s">
        <v>160</v>
      </c>
      <c r="D549">
        <v>2026</v>
      </c>
      <c r="E549" t="s">
        <v>1532</v>
      </c>
      <c r="F549" t="s">
        <v>1531</v>
      </c>
      <c r="G549" s="462">
        <v>0</v>
      </c>
      <c r="H549" s="462">
        <v>0</v>
      </c>
      <c r="I549" s="462">
        <v>0</v>
      </c>
      <c r="J549" s="462">
        <v>0</v>
      </c>
      <c r="K549" s="462">
        <v>0</v>
      </c>
      <c r="L549" s="462">
        <v>0</v>
      </c>
      <c r="M549" s="462">
        <v>0</v>
      </c>
      <c r="N549" s="462">
        <v>0</v>
      </c>
    </row>
    <row r="550" spans="1:14" x14ac:dyDescent="0.25">
      <c r="A550" t="s">
        <v>28</v>
      </c>
      <c r="B550" t="s">
        <v>1534</v>
      </c>
      <c r="C550" t="s">
        <v>1534</v>
      </c>
      <c r="D550">
        <v>2026</v>
      </c>
      <c r="E550" t="s">
        <v>1529</v>
      </c>
      <c r="F550" t="s">
        <v>1530</v>
      </c>
      <c r="G550" s="462">
        <v>0</v>
      </c>
      <c r="H550" s="462">
        <v>0</v>
      </c>
      <c r="I550" s="462">
        <v>0</v>
      </c>
      <c r="J550" s="462">
        <v>0</v>
      </c>
      <c r="K550" s="462">
        <v>0</v>
      </c>
      <c r="L550" s="462">
        <v>0</v>
      </c>
      <c r="M550" s="462">
        <v>0</v>
      </c>
      <c r="N550" s="462">
        <v>0</v>
      </c>
    </row>
    <row r="551" spans="1:14" x14ac:dyDescent="0.25">
      <c r="A551" t="s">
        <v>28</v>
      </c>
      <c r="B551" t="s">
        <v>1534</v>
      </c>
      <c r="C551" t="s">
        <v>1534</v>
      </c>
      <c r="D551">
        <v>2026</v>
      </c>
      <c r="E551" t="s">
        <v>1529</v>
      </c>
      <c r="F551" t="s">
        <v>1531</v>
      </c>
      <c r="G551" s="462">
        <v>0</v>
      </c>
      <c r="H551" s="462">
        <v>0</v>
      </c>
      <c r="I551" s="462">
        <v>0</v>
      </c>
      <c r="J551" s="462">
        <v>0</v>
      </c>
      <c r="K551" s="462">
        <v>0</v>
      </c>
      <c r="L551" s="462">
        <v>0</v>
      </c>
      <c r="M551" s="462">
        <v>0</v>
      </c>
      <c r="N551" s="462">
        <v>0</v>
      </c>
    </row>
    <row r="552" spans="1:14" x14ac:dyDescent="0.25">
      <c r="A552" t="s">
        <v>28</v>
      </c>
      <c r="B552" t="s">
        <v>1534</v>
      </c>
      <c r="C552" t="s">
        <v>1534</v>
      </c>
      <c r="D552">
        <v>2026</v>
      </c>
      <c r="E552" t="s">
        <v>1532</v>
      </c>
      <c r="F552" t="s">
        <v>1530</v>
      </c>
      <c r="G552" s="462">
        <v>0</v>
      </c>
      <c r="H552" s="462">
        <v>0</v>
      </c>
      <c r="I552" s="462">
        <v>0</v>
      </c>
      <c r="J552" s="462">
        <v>0</v>
      </c>
      <c r="K552" s="462">
        <v>0</v>
      </c>
      <c r="L552" s="462">
        <v>0</v>
      </c>
      <c r="M552" s="462">
        <v>0</v>
      </c>
      <c r="N552" s="462">
        <v>0</v>
      </c>
    </row>
    <row r="553" spans="1:14" x14ac:dyDescent="0.25">
      <c r="A553" t="s">
        <v>28</v>
      </c>
      <c r="B553" t="s">
        <v>1534</v>
      </c>
      <c r="C553" t="s">
        <v>1534</v>
      </c>
      <c r="D553">
        <v>2026</v>
      </c>
      <c r="E553" t="s">
        <v>1532</v>
      </c>
      <c r="F553" t="s">
        <v>1531</v>
      </c>
      <c r="G553" s="462">
        <v>0</v>
      </c>
      <c r="H553" s="462">
        <v>0</v>
      </c>
      <c r="I553" s="462">
        <v>0</v>
      </c>
      <c r="J553" s="462">
        <v>0</v>
      </c>
      <c r="K553" s="462">
        <v>0</v>
      </c>
      <c r="L553" s="462">
        <v>0</v>
      </c>
      <c r="M553" s="462">
        <v>0</v>
      </c>
      <c r="N553" s="462">
        <v>0</v>
      </c>
    </row>
    <row r="554" spans="1:14" x14ac:dyDescent="0.25">
      <c r="A554" t="s">
        <v>28</v>
      </c>
      <c r="B554" t="s">
        <v>1535</v>
      </c>
      <c r="C554" t="s">
        <v>1536</v>
      </c>
      <c r="D554">
        <v>2026</v>
      </c>
      <c r="E554" t="s">
        <v>1529</v>
      </c>
      <c r="F554" t="s">
        <v>1530</v>
      </c>
      <c r="G554" s="462">
        <v>0</v>
      </c>
      <c r="H554" s="462">
        <v>0</v>
      </c>
      <c r="I554" s="462">
        <v>0</v>
      </c>
      <c r="J554" s="462">
        <v>0</v>
      </c>
      <c r="K554" s="462">
        <v>0</v>
      </c>
      <c r="L554" s="462">
        <v>0</v>
      </c>
      <c r="M554" s="462">
        <v>0</v>
      </c>
      <c r="N554" s="462">
        <v>0</v>
      </c>
    </row>
    <row r="555" spans="1:14" x14ac:dyDescent="0.25">
      <c r="A555" t="s">
        <v>28</v>
      </c>
      <c r="B555" t="s">
        <v>1535</v>
      </c>
      <c r="C555" t="s">
        <v>1536</v>
      </c>
      <c r="D555">
        <v>2026</v>
      </c>
      <c r="E555" t="s">
        <v>1529</v>
      </c>
      <c r="F555" t="s">
        <v>1531</v>
      </c>
      <c r="G555" s="462">
        <v>0</v>
      </c>
      <c r="H555" s="462">
        <v>0</v>
      </c>
      <c r="I555" s="462">
        <v>0</v>
      </c>
      <c r="J555" s="462">
        <v>0</v>
      </c>
      <c r="K555" s="462">
        <v>0</v>
      </c>
      <c r="L555" s="462">
        <v>0</v>
      </c>
      <c r="M555" s="462">
        <v>0</v>
      </c>
      <c r="N555" s="462">
        <v>0</v>
      </c>
    </row>
    <row r="556" spans="1:14" x14ac:dyDescent="0.25">
      <c r="A556" t="s">
        <v>28</v>
      </c>
      <c r="B556" t="s">
        <v>1535</v>
      </c>
      <c r="C556" t="s">
        <v>1536</v>
      </c>
      <c r="D556">
        <v>2026</v>
      </c>
      <c r="E556" t="s">
        <v>1532</v>
      </c>
      <c r="F556" t="s">
        <v>1530</v>
      </c>
      <c r="G556" s="462">
        <v>0</v>
      </c>
      <c r="H556" s="462">
        <v>0</v>
      </c>
      <c r="I556" s="462">
        <v>0</v>
      </c>
      <c r="J556" s="462">
        <v>0</v>
      </c>
      <c r="K556" s="462">
        <v>0</v>
      </c>
      <c r="L556" s="462">
        <v>0</v>
      </c>
      <c r="M556" s="462">
        <v>0</v>
      </c>
      <c r="N556" s="462">
        <v>0</v>
      </c>
    </row>
    <row r="557" spans="1:14" x14ac:dyDescent="0.25">
      <c r="A557" t="s">
        <v>28</v>
      </c>
      <c r="B557" t="s">
        <v>1535</v>
      </c>
      <c r="C557" t="s">
        <v>1536</v>
      </c>
      <c r="D557">
        <v>2026</v>
      </c>
      <c r="E557" t="s">
        <v>1532</v>
      </c>
      <c r="F557" t="s">
        <v>1531</v>
      </c>
      <c r="G557" s="462">
        <v>0</v>
      </c>
      <c r="H557" s="462">
        <v>0</v>
      </c>
      <c r="I557" s="462">
        <v>0</v>
      </c>
      <c r="J557" s="462">
        <v>0</v>
      </c>
      <c r="K557" s="462">
        <v>0</v>
      </c>
      <c r="L557" s="462">
        <v>0</v>
      </c>
      <c r="M557" s="462">
        <v>0</v>
      </c>
      <c r="N557" s="462">
        <v>0</v>
      </c>
    </row>
    <row r="558" spans="1:14" x14ac:dyDescent="0.25">
      <c r="A558" t="s">
        <v>28</v>
      </c>
      <c r="B558" t="s">
        <v>1535</v>
      </c>
      <c r="C558" t="s">
        <v>162</v>
      </c>
      <c r="D558">
        <v>2026</v>
      </c>
      <c r="E558" t="s">
        <v>1529</v>
      </c>
      <c r="F558" t="s">
        <v>1530</v>
      </c>
      <c r="G558" s="462">
        <v>0</v>
      </c>
      <c r="H558" s="462">
        <v>0</v>
      </c>
      <c r="I558" s="462">
        <v>0</v>
      </c>
      <c r="J558" s="462">
        <v>0</v>
      </c>
      <c r="K558" s="462">
        <v>0</v>
      </c>
      <c r="L558" s="462">
        <v>0</v>
      </c>
      <c r="M558" s="462">
        <v>0</v>
      </c>
      <c r="N558" s="462">
        <v>0</v>
      </c>
    </row>
    <row r="559" spans="1:14" x14ac:dyDescent="0.25">
      <c r="A559" t="s">
        <v>28</v>
      </c>
      <c r="B559" t="s">
        <v>1535</v>
      </c>
      <c r="C559" t="s">
        <v>162</v>
      </c>
      <c r="D559">
        <v>2026</v>
      </c>
      <c r="E559" t="s">
        <v>1529</v>
      </c>
      <c r="F559" t="s">
        <v>1531</v>
      </c>
      <c r="G559" s="462">
        <v>0</v>
      </c>
      <c r="H559" s="462">
        <v>0</v>
      </c>
      <c r="I559" s="462">
        <v>0</v>
      </c>
      <c r="J559" s="462">
        <v>0</v>
      </c>
      <c r="K559" s="462">
        <v>0</v>
      </c>
      <c r="L559" s="462">
        <v>0</v>
      </c>
      <c r="M559" s="462">
        <v>0</v>
      </c>
      <c r="N559" s="462">
        <v>0</v>
      </c>
    </row>
    <row r="560" spans="1:14" x14ac:dyDescent="0.25">
      <c r="A560" t="s">
        <v>28</v>
      </c>
      <c r="B560" t="s">
        <v>1535</v>
      </c>
      <c r="C560" t="s">
        <v>162</v>
      </c>
      <c r="D560">
        <v>2026</v>
      </c>
      <c r="E560" t="s">
        <v>1532</v>
      </c>
      <c r="F560" t="s">
        <v>1530</v>
      </c>
      <c r="G560" s="462">
        <v>0</v>
      </c>
      <c r="H560" s="462">
        <v>0</v>
      </c>
      <c r="I560" s="462">
        <v>0</v>
      </c>
      <c r="J560" s="462">
        <v>0</v>
      </c>
      <c r="K560" s="462">
        <v>0</v>
      </c>
      <c r="L560" s="462">
        <v>0</v>
      </c>
      <c r="M560" s="462">
        <v>0</v>
      </c>
      <c r="N560" s="462">
        <v>0</v>
      </c>
    </row>
    <row r="561" spans="1:14" x14ac:dyDescent="0.25">
      <c r="A561" t="s">
        <v>28</v>
      </c>
      <c r="B561" t="s">
        <v>1535</v>
      </c>
      <c r="C561" t="s">
        <v>162</v>
      </c>
      <c r="D561">
        <v>2026</v>
      </c>
      <c r="E561" t="s">
        <v>1532</v>
      </c>
      <c r="F561" t="s">
        <v>1531</v>
      </c>
      <c r="G561" s="462">
        <v>0</v>
      </c>
      <c r="H561" s="462">
        <v>0</v>
      </c>
      <c r="I561" s="462">
        <v>0</v>
      </c>
      <c r="J561" s="462">
        <v>0</v>
      </c>
      <c r="K561" s="462">
        <v>0</v>
      </c>
      <c r="L561" s="462">
        <v>0</v>
      </c>
      <c r="M561" s="462">
        <v>0</v>
      </c>
      <c r="N561" s="462">
        <v>0</v>
      </c>
    </row>
    <row r="562" spans="1:14" x14ac:dyDescent="0.25">
      <c r="A562" t="s">
        <v>28</v>
      </c>
      <c r="B562" t="s">
        <v>1528</v>
      </c>
      <c r="C562" t="s">
        <v>158</v>
      </c>
      <c r="D562">
        <v>2030</v>
      </c>
      <c r="E562" t="s">
        <v>1529</v>
      </c>
      <c r="F562" t="s">
        <v>1530</v>
      </c>
      <c r="G562" s="462">
        <v>0.96871078125087196</v>
      </c>
      <c r="H562" s="462">
        <v>0.96871078125087196</v>
      </c>
      <c r="I562" s="462">
        <v>0.96871078125087196</v>
      </c>
      <c r="J562" s="462">
        <v>0.9132619313569178</v>
      </c>
      <c r="K562" s="462">
        <v>0.9132619313569178</v>
      </c>
      <c r="L562" s="462">
        <v>0.91326193135691769</v>
      </c>
      <c r="M562" s="462">
        <v>0.91326193135691769</v>
      </c>
      <c r="N562" s="462">
        <v>0.91326193135691769</v>
      </c>
    </row>
    <row r="563" spans="1:14" x14ac:dyDescent="0.25">
      <c r="A563" t="s">
        <v>28</v>
      </c>
      <c r="B563" t="s">
        <v>1528</v>
      </c>
      <c r="C563" t="s">
        <v>158</v>
      </c>
      <c r="D563">
        <v>2030</v>
      </c>
      <c r="E563" t="s">
        <v>1529</v>
      </c>
      <c r="F563" t="s">
        <v>1531</v>
      </c>
      <c r="G563" s="462">
        <v>0.96664162427489375</v>
      </c>
      <c r="H563" s="462">
        <v>0.96664162427489375</v>
      </c>
      <c r="I563" s="462">
        <v>0.96664162427489375</v>
      </c>
      <c r="J563" s="462">
        <v>0.9132619313569178</v>
      </c>
      <c r="K563" s="462">
        <v>0.9132619313569178</v>
      </c>
      <c r="L563" s="462">
        <v>0.9132619313569178</v>
      </c>
      <c r="M563" s="462">
        <v>0.9132619313569178</v>
      </c>
      <c r="N563" s="462">
        <v>0.9132619313569178</v>
      </c>
    </row>
    <row r="564" spans="1:14" x14ac:dyDescent="0.25">
      <c r="A564" t="s">
        <v>28</v>
      </c>
      <c r="B564" t="s">
        <v>1528</v>
      </c>
      <c r="C564" t="s">
        <v>158</v>
      </c>
      <c r="D564">
        <v>2030</v>
      </c>
      <c r="E564" t="s">
        <v>1532</v>
      </c>
      <c r="F564" t="s">
        <v>1530</v>
      </c>
      <c r="G564" s="462">
        <v>0</v>
      </c>
      <c r="H564" s="462">
        <v>0</v>
      </c>
      <c r="I564" s="462">
        <v>0</v>
      </c>
      <c r="J564" s="462">
        <v>0</v>
      </c>
      <c r="K564" s="462">
        <v>0</v>
      </c>
      <c r="L564" s="462">
        <v>0</v>
      </c>
      <c r="M564" s="462">
        <v>0</v>
      </c>
      <c r="N564" s="462">
        <v>0</v>
      </c>
    </row>
    <row r="565" spans="1:14" x14ac:dyDescent="0.25">
      <c r="A565" t="s">
        <v>28</v>
      </c>
      <c r="B565" t="s">
        <v>1528</v>
      </c>
      <c r="C565" t="s">
        <v>158</v>
      </c>
      <c r="D565">
        <v>2030</v>
      </c>
      <c r="E565" t="s">
        <v>1532</v>
      </c>
      <c r="F565" t="s">
        <v>1531</v>
      </c>
      <c r="G565" s="462">
        <v>0</v>
      </c>
      <c r="H565" s="462">
        <v>0</v>
      </c>
      <c r="I565" s="462">
        <v>0</v>
      </c>
      <c r="J565" s="462">
        <v>0</v>
      </c>
      <c r="K565" s="462">
        <v>0</v>
      </c>
      <c r="L565" s="462">
        <v>0</v>
      </c>
      <c r="M565" s="462">
        <v>0</v>
      </c>
      <c r="N565" s="462">
        <v>0</v>
      </c>
    </row>
    <row r="566" spans="1:14" x14ac:dyDescent="0.25">
      <c r="A566" t="s">
        <v>28</v>
      </c>
      <c r="B566" t="s">
        <v>1528</v>
      </c>
      <c r="C566" t="s">
        <v>133</v>
      </c>
      <c r="D566">
        <v>2030</v>
      </c>
      <c r="E566" t="s">
        <v>1529</v>
      </c>
      <c r="F566" t="s">
        <v>1530</v>
      </c>
      <c r="G566" s="462">
        <v>2.8444753875619341E-2</v>
      </c>
      <c r="H566" s="462">
        <v>2.8444753875619341E-2</v>
      </c>
      <c r="I566" s="462">
        <v>2.8444753875619341E-2</v>
      </c>
      <c r="J566" s="462">
        <v>2.8444753875619334E-2</v>
      </c>
      <c r="K566" s="462">
        <v>2.8444753875619334E-2</v>
      </c>
      <c r="L566" s="462">
        <v>2.8444753875619337E-2</v>
      </c>
      <c r="M566" s="462">
        <v>2.8444753875619337E-2</v>
      </c>
      <c r="N566" s="462">
        <v>2.8444753875619337E-2</v>
      </c>
    </row>
    <row r="567" spans="1:14" x14ac:dyDescent="0.25">
      <c r="A567" t="s">
        <v>28</v>
      </c>
      <c r="B567" t="s">
        <v>1528</v>
      </c>
      <c r="C567" t="s">
        <v>133</v>
      </c>
      <c r="D567">
        <v>2030</v>
      </c>
      <c r="E567" t="s">
        <v>1529</v>
      </c>
      <c r="F567" t="s">
        <v>1531</v>
      </c>
      <c r="G567" s="462">
        <v>2.8444753875619337E-2</v>
      </c>
      <c r="H567" s="462">
        <v>2.8444753875619337E-2</v>
      </c>
      <c r="I567" s="462">
        <v>2.8444753875619337E-2</v>
      </c>
      <c r="J567" s="462">
        <v>2.8444753875619337E-2</v>
      </c>
      <c r="K567" s="462">
        <v>2.8444753875619337E-2</v>
      </c>
      <c r="L567" s="462">
        <v>2.8444753875619337E-2</v>
      </c>
      <c r="M567" s="462">
        <v>2.8444753875619337E-2</v>
      </c>
      <c r="N567" s="462">
        <v>2.8444753875619337E-2</v>
      </c>
    </row>
    <row r="568" spans="1:14" x14ac:dyDescent="0.25">
      <c r="A568" t="s">
        <v>28</v>
      </c>
      <c r="B568" t="s">
        <v>1528</v>
      </c>
      <c r="C568" t="s">
        <v>133</v>
      </c>
      <c r="D568">
        <v>2030</v>
      </c>
      <c r="E568" t="s">
        <v>1532</v>
      </c>
      <c r="F568" t="s">
        <v>1530</v>
      </c>
      <c r="G568" s="462">
        <v>0</v>
      </c>
      <c r="H568" s="462">
        <v>0</v>
      </c>
      <c r="I568" s="462">
        <v>0</v>
      </c>
      <c r="J568" s="462">
        <v>0</v>
      </c>
      <c r="K568" s="462">
        <v>0</v>
      </c>
      <c r="L568" s="462">
        <v>0</v>
      </c>
      <c r="M568" s="462">
        <v>0</v>
      </c>
      <c r="N568" s="462">
        <v>0</v>
      </c>
    </row>
    <row r="569" spans="1:14" x14ac:dyDescent="0.25">
      <c r="A569" t="s">
        <v>28</v>
      </c>
      <c r="B569" t="s">
        <v>1528</v>
      </c>
      <c r="C569" t="s">
        <v>133</v>
      </c>
      <c r="D569">
        <v>2030</v>
      </c>
      <c r="E569" t="s">
        <v>1532</v>
      </c>
      <c r="F569" t="s">
        <v>1531</v>
      </c>
      <c r="G569" s="462">
        <v>0</v>
      </c>
      <c r="H569" s="462">
        <v>0</v>
      </c>
      <c r="I569" s="462">
        <v>0</v>
      </c>
      <c r="J569" s="462">
        <v>0</v>
      </c>
      <c r="K569" s="462">
        <v>0</v>
      </c>
      <c r="L569" s="462">
        <v>0</v>
      </c>
      <c r="M569" s="462">
        <v>0</v>
      </c>
      <c r="N569" s="462">
        <v>0</v>
      </c>
    </row>
    <row r="570" spans="1:14" x14ac:dyDescent="0.25">
      <c r="A570" t="s">
        <v>28</v>
      </c>
      <c r="B570" t="s">
        <v>1533</v>
      </c>
      <c r="C570" t="s">
        <v>1533</v>
      </c>
      <c r="D570">
        <v>2030</v>
      </c>
      <c r="E570" t="s">
        <v>1529</v>
      </c>
      <c r="F570" t="s">
        <v>1530</v>
      </c>
      <c r="G570" s="462">
        <v>0</v>
      </c>
      <c r="H570" s="462">
        <v>0</v>
      </c>
      <c r="I570" s="462">
        <v>0</v>
      </c>
      <c r="J570" s="462">
        <v>0</v>
      </c>
      <c r="K570" s="462">
        <v>0</v>
      </c>
      <c r="L570" s="462">
        <v>0</v>
      </c>
      <c r="M570" s="462">
        <v>0</v>
      </c>
      <c r="N570" s="462">
        <v>0</v>
      </c>
    </row>
    <row r="571" spans="1:14" x14ac:dyDescent="0.25">
      <c r="A571" t="s">
        <v>28</v>
      </c>
      <c r="B571" t="s">
        <v>1533</v>
      </c>
      <c r="C571" t="s">
        <v>1533</v>
      </c>
      <c r="D571">
        <v>2030</v>
      </c>
      <c r="E571" t="s">
        <v>1529</v>
      </c>
      <c r="F571" t="s">
        <v>1531</v>
      </c>
      <c r="G571" s="462">
        <v>0</v>
      </c>
      <c r="H571" s="462">
        <v>0</v>
      </c>
      <c r="I571" s="462">
        <v>0</v>
      </c>
      <c r="J571" s="462">
        <v>0</v>
      </c>
      <c r="K571" s="462">
        <v>0</v>
      </c>
      <c r="L571" s="462">
        <v>0</v>
      </c>
      <c r="M571" s="462">
        <v>0</v>
      </c>
      <c r="N571" s="462">
        <v>0</v>
      </c>
    </row>
    <row r="572" spans="1:14" x14ac:dyDescent="0.25">
      <c r="A572" t="s">
        <v>28</v>
      </c>
      <c r="B572" t="s">
        <v>1533</v>
      </c>
      <c r="C572" t="s">
        <v>1533</v>
      </c>
      <c r="D572">
        <v>2030</v>
      </c>
      <c r="E572" t="s">
        <v>1532</v>
      </c>
      <c r="F572" t="s">
        <v>1530</v>
      </c>
      <c r="G572" s="462">
        <v>1</v>
      </c>
      <c r="H572" s="462">
        <v>1</v>
      </c>
      <c r="I572" s="462">
        <v>1</v>
      </c>
      <c r="J572" s="462">
        <v>1</v>
      </c>
      <c r="K572" s="462">
        <v>1</v>
      </c>
      <c r="L572" s="462">
        <v>1</v>
      </c>
      <c r="M572" s="462">
        <v>1</v>
      </c>
      <c r="N572" s="462">
        <v>1</v>
      </c>
    </row>
    <row r="573" spans="1:14" x14ac:dyDescent="0.25">
      <c r="A573" t="s">
        <v>28</v>
      </c>
      <c r="B573" t="s">
        <v>1533</v>
      </c>
      <c r="C573" t="s">
        <v>1533</v>
      </c>
      <c r="D573">
        <v>2030</v>
      </c>
      <c r="E573" t="s">
        <v>1532</v>
      </c>
      <c r="F573" t="s">
        <v>1531</v>
      </c>
      <c r="G573" s="462">
        <v>1</v>
      </c>
      <c r="H573" s="462">
        <v>1</v>
      </c>
      <c r="I573" s="462">
        <v>1</v>
      </c>
      <c r="J573" s="462">
        <v>1</v>
      </c>
      <c r="K573" s="462">
        <v>1</v>
      </c>
      <c r="L573" s="462">
        <v>1</v>
      </c>
      <c r="M573" s="462">
        <v>1</v>
      </c>
      <c r="N573" s="462">
        <v>1</v>
      </c>
    </row>
    <row r="574" spans="1:14" x14ac:dyDescent="0.25">
      <c r="A574" t="s">
        <v>28</v>
      </c>
      <c r="B574" t="s">
        <v>160</v>
      </c>
      <c r="C574" t="s">
        <v>160</v>
      </c>
      <c r="D574">
        <v>2030</v>
      </c>
      <c r="E574" t="s">
        <v>1529</v>
      </c>
      <c r="F574" t="s">
        <v>1530</v>
      </c>
      <c r="G574" s="462">
        <v>2.8444648735089198E-3</v>
      </c>
      <c r="H574" s="462">
        <v>2.8444648735089198E-3</v>
      </c>
      <c r="I574" s="462">
        <v>2.8444648735089198E-3</v>
      </c>
      <c r="J574" s="462">
        <v>0</v>
      </c>
      <c r="K574" s="462">
        <v>0</v>
      </c>
      <c r="L574" s="462">
        <v>0</v>
      </c>
      <c r="M574" s="462">
        <v>0</v>
      </c>
      <c r="N574" s="462">
        <v>0</v>
      </c>
    </row>
    <row r="575" spans="1:14" x14ac:dyDescent="0.25">
      <c r="A575" t="s">
        <v>28</v>
      </c>
      <c r="B575" t="s">
        <v>160</v>
      </c>
      <c r="C575" t="s">
        <v>160</v>
      </c>
      <c r="D575">
        <v>2030</v>
      </c>
      <c r="E575" t="s">
        <v>1529</v>
      </c>
      <c r="F575" t="s">
        <v>1531</v>
      </c>
      <c r="G575" s="462">
        <v>4.9136218494869851E-3</v>
      </c>
      <c r="H575" s="462">
        <v>4.9136218494869851E-3</v>
      </c>
      <c r="I575" s="462">
        <v>4.9136218494869851E-3</v>
      </c>
      <c r="J575" s="462">
        <v>0</v>
      </c>
      <c r="K575" s="462">
        <v>0</v>
      </c>
      <c r="L575" s="462">
        <v>0</v>
      </c>
      <c r="M575" s="462">
        <v>0</v>
      </c>
      <c r="N575" s="462">
        <v>0</v>
      </c>
    </row>
    <row r="576" spans="1:14" x14ac:dyDescent="0.25">
      <c r="A576" t="s">
        <v>28</v>
      </c>
      <c r="B576" t="s">
        <v>160</v>
      </c>
      <c r="C576" t="s">
        <v>160</v>
      </c>
      <c r="D576">
        <v>2030</v>
      </c>
      <c r="E576" t="s">
        <v>1532</v>
      </c>
      <c r="F576" t="s">
        <v>1530</v>
      </c>
      <c r="G576" s="462">
        <v>0</v>
      </c>
      <c r="H576" s="462">
        <v>0</v>
      </c>
      <c r="I576" s="462">
        <v>0</v>
      </c>
      <c r="J576" s="462">
        <v>0</v>
      </c>
      <c r="K576" s="462">
        <v>0</v>
      </c>
      <c r="L576" s="462">
        <v>0</v>
      </c>
      <c r="M576" s="462">
        <v>0</v>
      </c>
      <c r="N576" s="462">
        <v>0</v>
      </c>
    </row>
    <row r="577" spans="1:14" x14ac:dyDescent="0.25">
      <c r="A577" t="s">
        <v>28</v>
      </c>
      <c r="B577" t="s">
        <v>160</v>
      </c>
      <c r="C577" t="s">
        <v>160</v>
      </c>
      <c r="D577">
        <v>2030</v>
      </c>
      <c r="E577" t="s">
        <v>1532</v>
      </c>
      <c r="F577" t="s">
        <v>1531</v>
      </c>
      <c r="G577" s="462">
        <v>0</v>
      </c>
      <c r="H577" s="462">
        <v>0</v>
      </c>
      <c r="I577" s="462">
        <v>0</v>
      </c>
      <c r="J577" s="462">
        <v>0</v>
      </c>
      <c r="K577" s="462">
        <v>0</v>
      </c>
      <c r="L577" s="462">
        <v>0</v>
      </c>
      <c r="M577" s="462">
        <v>0</v>
      </c>
      <c r="N577" s="462">
        <v>0</v>
      </c>
    </row>
    <row r="578" spans="1:14" x14ac:dyDescent="0.25">
      <c r="A578" t="s">
        <v>28</v>
      </c>
      <c r="B578" t="s">
        <v>1534</v>
      </c>
      <c r="C578" t="s">
        <v>1534</v>
      </c>
      <c r="D578">
        <v>2030</v>
      </c>
      <c r="E578" t="s">
        <v>1529</v>
      </c>
      <c r="F578" t="s">
        <v>1530</v>
      </c>
      <c r="G578" s="462">
        <v>0</v>
      </c>
      <c r="H578" s="462">
        <v>0</v>
      </c>
      <c r="I578" s="462">
        <v>0</v>
      </c>
      <c r="J578" s="462">
        <v>1.2646439819789751E-3</v>
      </c>
      <c r="K578" s="462">
        <v>1.2646439819789751E-3</v>
      </c>
      <c r="L578" s="462">
        <v>1.2646439819789751E-3</v>
      </c>
      <c r="M578" s="462">
        <v>1.2646439819789751E-3</v>
      </c>
      <c r="N578" s="462">
        <v>1.2646439819789751E-3</v>
      </c>
    </row>
    <row r="579" spans="1:14" x14ac:dyDescent="0.25">
      <c r="A579" t="s">
        <v>28</v>
      </c>
      <c r="B579" t="s">
        <v>1534</v>
      </c>
      <c r="C579" t="s">
        <v>1534</v>
      </c>
      <c r="D579">
        <v>2030</v>
      </c>
      <c r="E579" t="s">
        <v>1529</v>
      </c>
      <c r="F579" t="s">
        <v>1531</v>
      </c>
      <c r="G579" s="462">
        <v>0</v>
      </c>
      <c r="H579" s="462">
        <v>0</v>
      </c>
      <c r="I579" s="462">
        <v>0</v>
      </c>
      <c r="J579" s="462">
        <v>1.2646439819789751E-3</v>
      </c>
      <c r="K579" s="462">
        <v>1.2646439819789751E-3</v>
      </c>
      <c r="L579" s="462">
        <v>1.2646439819789751E-3</v>
      </c>
      <c r="M579" s="462">
        <v>1.2646439819789751E-3</v>
      </c>
      <c r="N579" s="462">
        <v>1.2646439819789751E-3</v>
      </c>
    </row>
    <row r="580" spans="1:14" x14ac:dyDescent="0.25">
      <c r="A580" t="s">
        <v>28</v>
      </c>
      <c r="B580" t="s">
        <v>1534</v>
      </c>
      <c r="C580" t="s">
        <v>1534</v>
      </c>
      <c r="D580">
        <v>2030</v>
      </c>
      <c r="E580" t="s">
        <v>1532</v>
      </c>
      <c r="F580" t="s">
        <v>1530</v>
      </c>
      <c r="G580" s="462">
        <v>0</v>
      </c>
      <c r="H580" s="462">
        <v>0</v>
      </c>
      <c r="I580" s="462">
        <v>0</v>
      </c>
      <c r="J580" s="462">
        <v>0</v>
      </c>
      <c r="K580" s="462">
        <v>0</v>
      </c>
      <c r="L580" s="462">
        <v>0</v>
      </c>
      <c r="M580" s="462">
        <v>0</v>
      </c>
      <c r="N580" s="462">
        <v>0</v>
      </c>
    </row>
    <row r="581" spans="1:14" x14ac:dyDescent="0.25">
      <c r="A581" t="s">
        <v>28</v>
      </c>
      <c r="B581" t="s">
        <v>1534</v>
      </c>
      <c r="C581" t="s">
        <v>1534</v>
      </c>
      <c r="D581">
        <v>2030</v>
      </c>
      <c r="E581" t="s">
        <v>1532</v>
      </c>
      <c r="F581" t="s">
        <v>1531</v>
      </c>
      <c r="G581" s="462">
        <v>0</v>
      </c>
      <c r="H581" s="462">
        <v>0</v>
      </c>
      <c r="I581" s="462">
        <v>0</v>
      </c>
      <c r="J581" s="462">
        <v>0</v>
      </c>
      <c r="K581" s="462">
        <v>0</v>
      </c>
      <c r="L581" s="462">
        <v>0</v>
      </c>
      <c r="M581" s="462">
        <v>0</v>
      </c>
      <c r="N581" s="462">
        <v>0</v>
      </c>
    </row>
    <row r="582" spans="1:14" x14ac:dyDescent="0.25">
      <c r="A582" t="s">
        <v>28</v>
      </c>
      <c r="B582" t="s">
        <v>1535</v>
      </c>
      <c r="C582" t="s">
        <v>1536</v>
      </c>
      <c r="D582">
        <v>2030</v>
      </c>
      <c r="E582" t="s">
        <v>1529</v>
      </c>
      <c r="F582" t="s">
        <v>1530</v>
      </c>
      <c r="G582" s="462">
        <v>0</v>
      </c>
      <c r="H582" s="462">
        <v>0</v>
      </c>
      <c r="I582" s="462">
        <v>0</v>
      </c>
      <c r="J582" s="462">
        <v>5.7028670785483918E-2</v>
      </c>
      <c r="K582" s="462">
        <v>5.7028670785483918E-2</v>
      </c>
      <c r="L582" s="462">
        <v>5.7028670785483918E-2</v>
      </c>
      <c r="M582" s="462">
        <v>5.7028670785483918E-2</v>
      </c>
      <c r="N582" s="462">
        <v>5.7028670785483918E-2</v>
      </c>
    </row>
    <row r="583" spans="1:14" x14ac:dyDescent="0.25">
      <c r="A583" t="s">
        <v>28</v>
      </c>
      <c r="B583" t="s">
        <v>1535</v>
      </c>
      <c r="C583" t="s">
        <v>1536</v>
      </c>
      <c r="D583">
        <v>2030</v>
      </c>
      <c r="E583" t="s">
        <v>1529</v>
      </c>
      <c r="F583" t="s">
        <v>1531</v>
      </c>
      <c r="G583" s="462">
        <v>0</v>
      </c>
      <c r="H583" s="462">
        <v>0</v>
      </c>
      <c r="I583" s="462">
        <v>0</v>
      </c>
      <c r="J583" s="462">
        <v>5.7028670785483918E-2</v>
      </c>
      <c r="K583" s="462">
        <v>5.7028670785483918E-2</v>
      </c>
      <c r="L583" s="462">
        <v>5.7028670785483918E-2</v>
      </c>
      <c r="M583" s="462">
        <v>5.7028670785483918E-2</v>
      </c>
      <c r="N583" s="462">
        <v>5.7028670785483918E-2</v>
      </c>
    </row>
    <row r="584" spans="1:14" x14ac:dyDescent="0.25">
      <c r="A584" t="s">
        <v>28</v>
      </c>
      <c r="B584" t="s">
        <v>1535</v>
      </c>
      <c r="C584" t="s">
        <v>1536</v>
      </c>
      <c r="D584">
        <v>2030</v>
      </c>
      <c r="E584" t="s">
        <v>1532</v>
      </c>
      <c r="F584" t="s">
        <v>1530</v>
      </c>
      <c r="G584" s="462">
        <v>0</v>
      </c>
      <c r="H584" s="462">
        <v>0</v>
      </c>
      <c r="I584" s="462">
        <v>0</v>
      </c>
      <c r="J584" s="462">
        <v>0</v>
      </c>
      <c r="K584" s="462">
        <v>0</v>
      </c>
      <c r="L584" s="462">
        <v>0</v>
      </c>
      <c r="M584" s="462">
        <v>0</v>
      </c>
      <c r="N584" s="462">
        <v>0</v>
      </c>
    </row>
    <row r="585" spans="1:14" x14ac:dyDescent="0.25">
      <c r="A585" t="s">
        <v>28</v>
      </c>
      <c r="B585" t="s">
        <v>1535</v>
      </c>
      <c r="C585" t="s">
        <v>1536</v>
      </c>
      <c r="D585">
        <v>2030</v>
      </c>
      <c r="E585" t="s">
        <v>1532</v>
      </c>
      <c r="F585" t="s">
        <v>1531</v>
      </c>
      <c r="G585" s="462">
        <v>0</v>
      </c>
      <c r="H585" s="462">
        <v>0</v>
      </c>
      <c r="I585" s="462">
        <v>0</v>
      </c>
      <c r="J585" s="462">
        <v>0</v>
      </c>
      <c r="K585" s="462">
        <v>0</v>
      </c>
      <c r="L585" s="462">
        <v>0</v>
      </c>
      <c r="M585" s="462">
        <v>0</v>
      </c>
      <c r="N585" s="462">
        <v>0</v>
      </c>
    </row>
    <row r="586" spans="1:14" x14ac:dyDescent="0.25">
      <c r="A586" t="s">
        <v>28</v>
      </c>
      <c r="B586" t="s">
        <v>1535</v>
      </c>
      <c r="C586" t="s">
        <v>162</v>
      </c>
      <c r="D586">
        <v>2030</v>
      </c>
      <c r="E586" t="s">
        <v>1529</v>
      </c>
      <c r="F586" t="s">
        <v>1530</v>
      </c>
      <c r="G586" s="462">
        <v>0</v>
      </c>
      <c r="H586" s="462">
        <v>0</v>
      </c>
      <c r="I586" s="462">
        <v>0</v>
      </c>
      <c r="J586" s="462">
        <v>0</v>
      </c>
      <c r="K586" s="462">
        <v>0</v>
      </c>
      <c r="L586" s="462">
        <v>0</v>
      </c>
      <c r="M586" s="462">
        <v>0</v>
      </c>
      <c r="N586" s="462">
        <v>0</v>
      </c>
    </row>
    <row r="587" spans="1:14" x14ac:dyDescent="0.25">
      <c r="A587" t="s">
        <v>28</v>
      </c>
      <c r="B587" t="s">
        <v>1535</v>
      </c>
      <c r="C587" t="s">
        <v>162</v>
      </c>
      <c r="D587">
        <v>2030</v>
      </c>
      <c r="E587" t="s">
        <v>1529</v>
      </c>
      <c r="F587" t="s">
        <v>1531</v>
      </c>
      <c r="G587" s="462">
        <v>0</v>
      </c>
      <c r="H587" s="462">
        <v>0</v>
      </c>
      <c r="I587" s="462">
        <v>0</v>
      </c>
      <c r="J587" s="462">
        <v>0</v>
      </c>
      <c r="K587" s="462">
        <v>0</v>
      </c>
      <c r="L587" s="462">
        <v>0</v>
      </c>
      <c r="M587" s="462">
        <v>0</v>
      </c>
      <c r="N587" s="462">
        <v>0</v>
      </c>
    </row>
    <row r="588" spans="1:14" x14ac:dyDescent="0.25">
      <c r="A588" t="s">
        <v>28</v>
      </c>
      <c r="B588" t="s">
        <v>1535</v>
      </c>
      <c r="C588" t="s">
        <v>162</v>
      </c>
      <c r="D588">
        <v>2030</v>
      </c>
      <c r="E588" t="s">
        <v>1532</v>
      </c>
      <c r="F588" t="s">
        <v>1530</v>
      </c>
      <c r="G588" s="462">
        <v>0</v>
      </c>
      <c r="H588" s="462">
        <v>0</v>
      </c>
      <c r="I588" s="462">
        <v>0</v>
      </c>
      <c r="J588" s="462">
        <v>0</v>
      </c>
      <c r="K588" s="462">
        <v>0</v>
      </c>
      <c r="L588" s="462">
        <v>0</v>
      </c>
      <c r="M588" s="462">
        <v>0</v>
      </c>
      <c r="N588" s="462">
        <v>0</v>
      </c>
    </row>
    <row r="589" spans="1:14" x14ac:dyDescent="0.25">
      <c r="A589" t="s">
        <v>28</v>
      </c>
      <c r="B589" t="s">
        <v>1535</v>
      </c>
      <c r="C589" t="s">
        <v>162</v>
      </c>
      <c r="D589">
        <v>2030</v>
      </c>
      <c r="E589" t="s">
        <v>1532</v>
      </c>
      <c r="F589" t="s">
        <v>1531</v>
      </c>
      <c r="G589" s="462">
        <v>0</v>
      </c>
      <c r="H589" s="462">
        <v>0</v>
      </c>
      <c r="I589" s="462">
        <v>0</v>
      </c>
      <c r="J589" s="462">
        <v>0</v>
      </c>
      <c r="K589" s="462">
        <v>0</v>
      </c>
      <c r="L589" s="462">
        <v>0</v>
      </c>
      <c r="M589" s="462">
        <v>0</v>
      </c>
      <c r="N589" s="462">
        <v>0</v>
      </c>
    </row>
    <row r="590" spans="1:14" x14ac:dyDescent="0.25">
      <c r="A590" t="s">
        <v>28</v>
      </c>
      <c r="B590" t="s">
        <v>1528</v>
      </c>
      <c r="C590" t="s">
        <v>158</v>
      </c>
      <c r="D590">
        <v>2040</v>
      </c>
      <c r="E590" t="s">
        <v>1529</v>
      </c>
      <c r="F590" t="s">
        <v>1530</v>
      </c>
      <c r="G590" s="462">
        <v>0.77222493056096464</v>
      </c>
      <c r="H590" s="462">
        <v>0.77222493056096464</v>
      </c>
      <c r="I590" s="462">
        <v>0.77222493056096464</v>
      </c>
      <c r="J590" s="462">
        <v>0.69863364199930811</v>
      </c>
      <c r="K590" s="462">
        <v>0.69863364199930811</v>
      </c>
      <c r="L590" s="462">
        <v>0.71575279231604116</v>
      </c>
      <c r="M590" s="462">
        <v>0.71575279231604116</v>
      </c>
      <c r="N590" s="462">
        <v>0.71575279231604116</v>
      </c>
    </row>
    <row r="591" spans="1:14" x14ac:dyDescent="0.25">
      <c r="A591" t="s">
        <v>28</v>
      </c>
      <c r="B591" t="s">
        <v>1528</v>
      </c>
      <c r="C591" t="s">
        <v>158</v>
      </c>
      <c r="D591">
        <v>2040</v>
      </c>
      <c r="E591" t="s">
        <v>1529</v>
      </c>
      <c r="F591" t="s">
        <v>1531</v>
      </c>
      <c r="G591" s="462">
        <v>0.7527261168343361</v>
      </c>
      <c r="H591" s="462">
        <v>0.7527261168343361</v>
      </c>
      <c r="I591" s="462">
        <v>0.7527261168343361</v>
      </c>
      <c r="J591" s="462">
        <v>0.6471019245674654</v>
      </c>
      <c r="K591" s="462">
        <v>0.6471019245674654</v>
      </c>
      <c r="L591" s="462">
        <v>0.71867353117714239</v>
      </c>
      <c r="M591" s="462">
        <v>0.71867353117714239</v>
      </c>
      <c r="N591" s="462">
        <v>0.71867353117714239</v>
      </c>
    </row>
    <row r="592" spans="1:14" x14ac:dyDescent="0.25">
      <c r="A592" t="s">
        <v>28</v>
      </c>
      <c r="B592" t="s">
        <v>1528</v>
      </c>
      <c r="C592" t="s">
        <v>158</v>
      </c>
      <c r="D592">
        <v>2040</v>
      </c>
      <c r="E592" t="s">
        <v>1532</v>
      </c>
      <c r="F592" t="s">
        <v>1530</v>
      </c>
      <c r="G592" s="462">
        <v>0</v>
      </c>
      <c r="H592" s="462">
        <v>0</v>
      </c>
      <c r="I592" s="462">
        <v>0</v>
      </c>
      <c r="J592" s="462">
        <v>0</v>
      </c>
      <c r="K592" s="462">
        <v>0</v>
      </c>
      <c r="L592" s="462">
        <v>0</v>
      </c>
      <c r="M592" s="462">
        <v>0</v>
      </c>
      <c r="N592" s="462">
        <v>0</v>
      </c>
    </row>
    <row r="593" spans="1:14" x14ac:dyDescent="0.25">
      <c r="A593" t="s">
        <v>28</v>
      </c>
      <c r="B593" t="s">
        <v>1528</v>
      </c>
      <c r="C593" t="s">
        <v>158</v>
      </c>
      <c r="D593">
        <v>2040</v>
      </c>
      <c r="E593" t="s">
        <v>1532</v>
      </c>
      <c r="F593" t="s">
        <v>1531</v>
      </c>
      <c r="G593" s="462">
        <v>0</v>
      </c>
      <c r="H593" s="462">
        <v>0</v>
      </c>
      <c r="I593" s="462">
        <v>0</v>
      </c>
      <c r="J593" s="462">
        <v>0</v>
      </c>
      <c r="K593" s="462">
        <v>0</v>
      </c>
      <c r="L593" s="462">
        <v>0</v>
      </c>
      <c r="M593" s="462">
        <v>0</v>
      </c>
      <c r="N593" s="462">
        <v>0</v>
      </c>
    </row>
    <row r="594" spans="1:14" x14ac:dyDescent="0.25">
      <c r="A594" t="s">
        <v>28</v>
      </c>
      <c r="B594" t="s">
        <v>1528</v>
      </c>
      <c r="C594" t="s">
        <v>133</v>
      </c>
      <c r="D594">
        <v>2040</v>
      </c>
      <c r="E594" t="s">
        <v>1529</v>
      </c>
      <c r="F594" t="s">
        <v>1530</v>
      </c>
      <c r="G594" s="462">
        <v>0.101658086028572</v>
      </c>
      <c r="H594" s="462">
        <v>0.101658086028572</v>
      </c>
      <c r="I594" s="462">
        <v>0.101658086028572</v>
      </c>
      <c r="J594" s="462">
        <v>9.3525439146286235E-2</v>
      </c>
      <c r="K594" s="462">
        <v>9.3525439146286235E-2</v>
      </c>
      <c r="L594" s="462">
        <v>9.3525439146286235E-2</v>
      </c>
      <c r="M594" s="462">
        <v>9.3525439146286235E-2</v>
      </c>
      <c r="N594" s="462">
        <v>9.3525439146286235E-2</v>
      </c>
    </row>
    <row r="595" spans="1:14" x14ac:dyDescent="0.25">
      <c r="A595" t="s">
        <v>28</v>
      </c>
      <c r="B595" t="s">
        <v>1528</v>
      </c>
      <c r="C595" t="s">
        <v>133</v>
      </c>
      <c r="D595">
        <v>2040</v>
      </c>
      <c r="E595" t="s">
        <v>1529</v>
      </c>
      <c r="F595" t="s">
        <v>1531</v>
      </c>
      <c r="G595" s="462">
        <v>0.101658086028572</v>
      </c>
      <c r="H595" s="462">
        <v>0.101658086028572</v>
      </c>
      <c r="I595" s="462">
        <v>0.101658086028572</v>
      </c>
      <c r="J595" s="462">
        <v>9.3525439146286249E-2</v>
      </c>
      <c r="K595" s="462">
        <v>9.3525439146286249E-2</v>
      </c>
      <c r="L595" s="462">
        <v>9.3525439146286249E-2</v>
      </c>
      <c r="M595" s="462">
        <v>9.3525439146286249E-2</v>
      </c>
      <c r="N595" s="462">
        <v>9.3525439146286249E-2</v>
      </c>
    </row>
    <row r="596" spans="1:14" x14ac:dyDescent="0.25">
      <c r="A596" t="s">
        <v>28</v>
      </c>
      <c r="B596" t="s">
        <v>1528</v>
      </c>
      <c r="C596" t="s">
        <v>133</v>
      </c>
      <c r="D596">
        <v>2040</v>
      </c>
      <c r="E596" t="s">
        <v>1532</v>
      </c>
      <c r="F596" t="s">
        <v>1530</v>
      </c>
      <c r="G596" s="462">
        <v>0</v>
      </c>
      <c r="H596" s="462">
        <v>0</v>
      </c>
      <c r="I596" s="462">
        <v>0</v>
      </c>
      <c r="J596" s="462">
        <v>0</v>
      </c>
      <c r="K596" s="462">
        <v>0</v>
      </c>
      <c r="L596" s="462">
        <v>0</v>
      </c>
      <c r="M596" s="462">
        <v>0</v>
      </c>
      <c r="N596" s="462">
        <v>0</v>
      </c>
    </row>
    <row r="597" spans="1:14" x14ac:dyDescent="0.25">
      <c r="A597" t="s">
        <v>28</v>
      </c>
      <c r="B597" t="s">
        <v>1528</v>
      </c>
      <c r="C597" t="s">
        <v>133</v>
      </c>
      <c r="D597">
        <v>2040</v>
      </c>
      <c r="E597" t="s">
        <v>1532</v>
      </c>
      <c r="F597" t="s">
        <v>1531</v>
      </c>
      <c r="G597" s="462">
        <v>0</v>
      </c>
      <c r="H597" s="462">
        <v>0</v>
      </c>
      <c r="I597" s="462">
        <v>0</v>
      </c>
      <c r="J597" s="462">
        <v>0</v>
      </c>
      <c r="K597" s="462">
        <v>0</v>
      </c>
      <c r="L597" s="462">
        <v>0</v>
      </c>
      <c r="M597" s="462">
        <v>0</v>
      </c>
      <c r="N597" s="462">
        <v>0</v>
      </c>
    </row>
    <row r="598" spans="1:14" x14ac:dyDescent="0.25">
      <c r="A598" t="s">
        <v>28</v>
      </c>
      <c r="B598" t="s">
        <v>1533</v>
      </c>
      <c r="C598" t="s">
        <v>1533</v>
      </c>
      <c r="D598">
        <v>2040</v>
      </c>
      <c r="E598" t="s">
        <v>1529</v>
      </c>
      <c r="F598" t="s">
        <v>1530</v>
      </c>
      <c r="G598" s="462">
        <v>0</v>
      </c>
      <c r="H598" s="462">
        <v>0</v>
      </c>
      <c r="I598" s="462">
        <v>0</v>
      </c>
      <c r="J598" s="462">
        <v>0</v>
      </c>
      <c r="K598" s="462">
        <v>0</v>
      </c>
      <c r="L598" s="462">
        <v>0</v>
      </c>
      <c r="M598" s="462">
        <v>0</v>
      </c>
      <c r="N598" s="462">
        <v>0</v>
      </c>
    </row>
    <row r="599" spans="1:14" x14ac:dyDescent="0.25">
      <c r="A599" t="s">
        <v>28</v>
      </c>
      <c r="B599" t="s">
        <v>1533</v>
      </c>
      <c r="C599" t="s">
        <v>1533</v>
      </c>
      <c r="D599">
        <v>2040</v>
      </c>
      <c r="E599" t="s">
        <v>1529</v>
      </c>
      <c r="F599" t="s">
        <v>1531</v>
      </c>
      <c r="G599" s="462">
        <v>0</v>
      </c>
      <c r="H599" s="462">
        <v>0</v>
      </c>
      <c r="I599" s="462">
        <v>0</v>
      </c>
      <c r="J599" s="462">
        <v>0</v>
      </c>
      <c r="K599" s="462">
        <v>0</v>
      </c>
      <c r="L599" s="462">
        <v>0</v>
      </c>
      <c r="M599" s="462">
        <v>0</v>
      </c>
      <c r="N599" s="462">
        <v>0</v>
      </c>
    </row>
    <row r="600" spans="1:14" x14ac:dyDescent="0.25">
      <c r="A600" t="s">
        <v>28</v>
      </c>
      <c r="B600" t="s">
        <v>1533</v>
      </c>
      <c r="C600" t="s">
        <v>1533</v>
      </c>
      <c r="D600">
        <v>2040</v>
      </c>
      <c r="E600" t="s">
        <v>1532</v>
      </c>
      <c r="F600" t="s">
        <v>1530</v>
      </c>
      <c r="G600" s="462">
        <v>1</v>
      </c>
      <c r="H600" s="462">
        <v>1</v>
      </c>
      <c r="I600" s="462">
        <v>1</v>
      </c>
      <c r="J600" s="462">
        <v>1</v>
      </c>
      <c r="K600" s="462">
        <v>1</v>
      </c>
      <c r="L600" s="462">
        <v>1</v>
      </c>
      <c r="M600" s="462">
        <v>1</v>
      </c>
      <c r="N600" s="462">
        <v>1</v>
      </c>
    </row>
    <row r="601" spans="1:14" x14ac:dyDescent="0.25">
      <c r="A601" t="s">
        <v>28</v>
      </c>
      <c r="B601" t="s">
        <v>1533</v>
      </c>
      <c r="C601" t="s">
        <v>1533</v>
      </c>
      <c r="D601">
        <v>2040</v>
      </c>
      <c r="E601" t="s">
        <v>1532</v>
      </c>
      <c r="F601" t="s">
        <v>1531</v>
      </c>
      <c r="G601" s="462">
        <v>1</v>
      </c>
      <c r="H601" s="462">
        <v>1</v>
      </c>
      <c r="I601" s="462">
        <v>1</v>
      </c>
      <c r="J601" s="462">
        <v>1</v>
      </c>
      <c r="K601" s="462">
        <v>1</v>
      </c>
      <c r="L601" s="462">
        <v>1</v>
      </c>
      <c r="M601" s="462">
        <v>1</v>
      </c>
      <c r="N601" s="462">
        <v>1</v>
      </c>
    </row>
    <row r="602" spans="1:14" x14ac:dyDescent="0.25">
      <c r="A602" t="s">
        <v>28</v>
      </c>
      <c r="B602" t="s">
        <v>160</v>
      </c>
      <c r="C602" t="s">
        <v>160</v>
      </c>
      <c r="D602">
        <v>2040</v>
      </c>
      <c r="E602" t="s">
        <v>1529</v>
      </c>
      <c r="F602" t="s">
        <v>1530</v>
      </c>
      <c r="G602" s="462">
        <v>9.931201338431471E-2</v>
      </c>
      <c r="H602" s="462">
        <v>9.931201338431471E-2</v>
      </c>
      <c r="I602" s="462">
        <v>9.931201338431471E-2</v>
      </c>
      <c r="J602" s="462">
        <v>0</v>
      </c>
      <c r="K602" s="462">
        <v>0</v>
      </c>
      <c r="L602" s="462">
        <v>0</v>
      </c>
      <c r="M602" s="462">
        <v>0</v>
      </c>
      <c r="N602" s="462">
        <v>0</v>
      </c>
    </row>
    <row r="603" spans="1:14" x14ac:dyDescent="0.25">
      <c r="A603" t="s">
        <v>28</v>
      </c>
      <c r="B603" t="s">
        <v>160</v>
      </c>
      <c r="C603" t="s">
        <v>160</v>
      </c>
      <c r="D603">
        <v>2040</v>
      </c>
      <c r="E603" t="s">
        <v>1529</v>
      </c>
      <c r="F603" t="s">
        <v>1531</v>
      </c>
      <c r="G603" s="462">
        <v>9.9312013384314696E-2</v>
      </c>
      <c r="H603" s="462">
        <v>9.9312013384314696E-2</v>
      </c>
      <c r="I603" s="462">
        <v>9.9312013384314696E-2</v>
      </c>
      <c r="J603" s="462">
        <v>0</v>
      </c>
      <c r="K603" s="462">
        <v>0</v>
      </c>
      <c r="L603" s="462">
        <v>0</v>
      </c>
      <c r="M603" s="462">
        <v>0</v>
      </c>
      <c r="N603" s="462">
        <v>0</v>
      </c>
    </row>
    <row r="604" spans="1:14" x14ac:dyDescent="0.25">
      <c r="A604" t="s">
        <v>28</v>
      </c>
      <c r="B604" t="s">
        <v>160</v>
      </c>
      <c r="C604" t="s">
        <v>160</v>
      </c>
      <c r="D604">
        <v>2040</v>
      </c>
      <c r="E604" t="s">
        <v>1532</v>
      </c>
      <c r="F604" t="s">
        <v>1530</v>
      </c>
      <c r="G604" s="462">
        <v>0</v>
      </c>
      <c r="H604" s="462">
        <v>0</v>
      </c>
      <c r="I604" s="462">
        <v>0</v>
      </c>
      <c r="J604" s="462">
        <v>0</v>
      </c>
      <c r="K604" s="462">
        <v>0</v>
      </c>
      <c r="L604" s="462">
        <v>0</v>
      </c>
      <c r="M604" s="462">
        <v>0</v>
      </c>
      <c r="N604" s="462">
        <v>0</v>
      </c>
    </row>
    <row r="605" spans="1:14" x14ac:dyDescent="0.25">
      <c r="A605" t="s">
        <v>28</v>
      </c>
      <c r="B605" t="s">
        <v>160</v>
      </c>
      <c r="C605" t="s">
        <v>160</v>
      </c>
      <c r="D605">
        <v>2040</v>
      </c>
      <c r="E605" t="s">
        <v>1532</v>
      </c>
      <c r="F605" t="s">
        <v>1531</v>
      </c>
      <c r="G605" s="462">
        <v>0</v>
      </c>
      <c r="H605" s="462">
        <v>0</v>
      </c>
      <c r="I605" s="462">
        <v>0</v>
      </c>
      <c r="J605" s="462">
        <v>0</v>
      </c>
      <c r="K605" s="462">
        <v>0</v>
      </c>
      <c r="L605" s="462">
        <v>0</v>
      </c>
      <c r="M605" s="462">
        <v>0</v>
      </c>
      <c r="N605" s="462">
        <v>0</v>
      </c>
    </row>
    <row r="606" spans="1:14" x14ac:dyDescent="0.25">
      <c r="A606" t="s">
        <v>28</v>
      </c>
      <c r="B606" t="s">
        <v>1534</v>
      </c>
      <c r="C606" t="s">
        <v>1534</v>
      </c>
      <c r="D606">
        <v>2040</v>
      </c>
      <c r="E606" t="s">
        <v>1529</v>
      </c>
      <c r="F606" t="s">
        <v>1530</v>
      </c>
      <c r="G606" s="462">
        <v>2.6804970026148671E-2</v>
      </c>
      <c r="H606" s="462">
        <v>2.6804970026148671E-2</v>
      </c>
      <c r="I606" s="462">
        <v>2.6804970026148671E-2</v>
      </c>
      <c r="J606" s="462">
        <v>5.9764694531560067E-2</v>
      </c>
      <c r="K606" s="462">
        <v>5.9764694531560067E-2</v>
      </c>
      <c r="L606" s="462">
        <v>4.2645544214827066E-2</v>
      </c>
      <c r="M606" s="462">
        <v>4.2645544214827066E-2</v>
      </c>
      <c r="N606" s="462">
        <v>4.2645544214827066E-2</v>
      </c>
    </row>
    <row r="607" spans="1:14" x14ac:dyDescent="0.25">
      <c r="A607" t="s">
        <v>28</v>
      </c>
      <c r="B607" t="s">
        <v>1534</v>
      </c>
      <c r="C607" t="s">
        <v>1534</v>
      </c>
      <c r="D607">
        <v>2040</v>
      </c>
      <c r="E607" t="s">
        <v>1529</v>
      </c>
      <c r="F607" t="s">
        <v>1531</v>
      </c>
      <c r="G607" s="462">
        <v>4.6303783752777231E-2</v>
      </c>
      <c r="H607" s="462">
        <v>4.6303783752777231E-2</v>
      </c>
      <c r="I607" s="462">
        <v>4.6303783752777231E-2</v>
      </c>
      <c r="J607" s="462">
        <v>0.11129641196340287</v>
      </c>
      <c r="K607" s="462">
        <v>0.11129641196340287</v>
      </c>
      <c r="L607" s="462">
        <v>3.972480535372587E-2</v>
      </c>
      <c r="M607" s="462">
        <v>3.972480535372587E-2</v>
      </c>
      <c r="N607" s="462">
        <v>3.972480535372587E-2</v>
      </c>
    </row>
    <row r="608" spans="1:14" x14ac:dyDescent="0.25">
      <c r="A608" t="s">
        <v>28</v>
      </c>
      <c r="B608" t="s">
        <v>1534</v>
      </c>
      <c r="C608" t="s">
        <v>1534</v>
      </c>
      <c r="D608">
        <v>2040</v>
      </c>
      <c r="E608" t="s">
        <v>1532</v>
      </c>
      <c r="F608" t="s">
        <v>1530</v>
      </c>
      <c r="G608" s="462">
        <v>0</v>
      </c>
      <c r="H608" s="462">
        <v>0</v>
      </c>
      <c r="I608" s="462">
        <v>0</v>
      </c>
      <c r="J608" s="462">
        <v>0</v>
      </c>
      <c r="K608" s="462">
        <v>0</v>
      </c>
      <c r="L608" s="462">
        <v>0</v>
      </c>
      <c r="M608" s="462">
        <v>0</v>
      </c>
      <c r="N608" s="462">
        <v>0</v>
      </c>
    </row>
    <row r="609" spans="1:14" x14ac:dyDescent="0.25">
      <c r="A609" t="s">
        <v>28</v>
      </c>
      <c r="B609" t="s">
        <v>1534</v>
      </c>
      <c r="C609" t="s">
        <v>1534</v>
      </c>
      <c r="D609">
        <v>2040</v>
      </c>
      <c r="E609" t="s">
        <v>1532</v>
      </c>
      <c r="F609" t="s">
        <v>1531</v>
      </c>
      <c r="G609" s="462">
        <v>0</v>
      </c>
      <c r="H609" s="462">
        <v>0</v>
      </c>
      <c r="I609" s="462">
        <v>0</v>
      </c>
      <c r="J609" s="462">
        <v>0</v>
      </c>
      <c r="K609" s="462">
        <v>0</v>
      </c>
      <c r="L609" s="462">
        <v>0</v>
      </c>
      <c r="M609" s="462">
        <v>0</v>
      </c>
      <c r="N609" s="462">
        <v>0</v>
      </c>
    </row>
    <row r="610" spans="1:14" x14ac:dyDescent="0.25">
      <c r="A610" t="s">
        <v>28</v>
      </c>
      <c r="B610" t="s">
        <v>1535</v>
      </c>
      <c r="C610" t="s">
        <v>1536</v>
      </c>
      <c r="D610">
        <v>2040</v>
      </c>
      <c r="E610" t="s">
        <v>1529</v>
      </c>
      <c r="F610" t="s">
        <v>1530</v>
      </c>
      <c r="G610" s="462">
        <v>0</v>
      </c>
      <c r="H610" s="462">
        <v>0</v>
      </c>
      <c r="I610" s="462">
        <v>0</v>
      </c>
      <c r="J610" s="462">
        <v>0.13994357744055969</v>
      </c>
      <c r="K610" s="462">
        <v>0.13994357744055969</v>
      </c>
      <c r="L610" s="462">
        <v>0.13994357744055969</v>
      </c>
      <c r="M610" s="462">
        <v>0.13994357744055969</v>
      </c>
      <c r="N610" s="462">
        <v>0.13994357744055969</v>
      </c>
    </row>
    <row r="611" spans="1:14" x14ac:dyDescent="0.25">
      <c r="A611" t="s">
        <v>28</v>
      </c>
      <c r="B611" t="s">
        <v>1535</v>
      </c>
      <c r="C611" t="s">
        <v>1536</v>
      </c>
      <c r="D611">
        <v>2040</v>
      </c>
      <c r="E611" t="s">
        <v>1529</v>
      </c>
      <c r="F611" t="s">
        <v>1531</v>
      </c>
      <c r="G611" s="462">
        <v>0</v>
      </c>
      <c r="H611" s="462">
        <v>0</v>
      </c>
      <c r="I611" s="462">
        <v>0</v>
      </c>
      <c r="J611" s="462">
        <v>0.13994357744055969</v>
      </c>
      <c r="K611" s="462">
        <v>0.13994357744055969</v>
      </c>
      <c r="L611" s="462">
        <v>0.13994357744055969</v>
      </c>
      <c r="M611" s="462">
        <v>0.13994357744055969</v>
      </c>
      <c r="N611" s="462">
        <v>0.13994357744055969</v>
      </c>
    </row>
    <row r="612" spans="1:14" x14ac:dyDescent="0.25">
      <c r="A612" t="s">
        <v>28</v>
      </c>
      <c r="B612" t="s">
        <v>1535</v>
      </c>
      <c r="C612" t="s">
        <v>1536</v>
      </c>
      <c r="D612">
        <v>2040</v>
      </c>
      <c r="E612" t="s">
        <v>1532</v>
      </c>
      <c r="F612" t="s">
        <v>1530</v>
      </c>
      <c r="G612" s="462">
        <v>0</v>
      </c>
      <c r="H612" s="462">
        <v>0</v>
      </c>
      <c r="I612" s="462">
        <v>0</v>
      </c>
      <c r="J612" s="462">
        <v>0</v>
      </c>
      <c r="K612" s="462">
        <v>0</v>
      </c>
      <c r="L612" s="462">
        <v>0</v>
      </c>
      <c r="M612" s="462">
        <v>0</v>
      </c>
      <c r="N612" s="462">
        <v>0</v>
      </c>
    </row>
    <row r="613" spans="1:14" x14ac:dyDescent="0.25">
      <c r="A613" t="s">
        <v>28</v>
      </c>
      <c r="B613" t="s">
        <v>1535</v>
      </c>
      <c r="C613" t="s">
        <v>1536</v>
      </c>
      <c r="D613">
        <v>2040</v>
      </c>
      <c r="E613" t="s">
        <v>1532</v>
      </c>
      <c r="F613" t="s">
        <v>1531</v>
      </c>
      <c r="G613" s="462">
        <v>0</v>
      </c>
      <c r="H613" s="462">
        <v>0</v>
      </c>
      <c r="I613" s="462">
        <v>0</v>
      </c>
      <c r="J613" s="462">
        <v>0</v>
      </c>
      <c r="K613" s="462">
        <v>0</v>
      </c>
      <c r="L613" s="462">
        <v>0</v>
      </c>
      <c r="M613" s="462">
        <v>0</v>
      </c>
      <c r="N613" s="462">
        <v>0</v>
      </c>
    </row>
    <row r="614" spans="1:14" x14ac:dyDescent="0.25">
      <c r="A614" t="s">
        <v>28</v>
      </c>
      <c r="B614" t="s">
        <v>1535</v>
      </c>
      <c r="C614" t="s">
        <v>162</v>
      </c>
      <c r="D614">
        <v>2040</v>
      </c>
      <c r="E614" t="s">
        <v>1529</v>
      </c>
      <c r="F614" t="s">
        <v>1530</v>
      </c>
      <c r="G614" s="462">
        <v>0</v>
      </c>
      <c r="H614" s="462">
        <v>0</v>
      </c>
      <c r="I614" s="462">
        <v>0</v>
      </c>
      <c r="J614" s="462">
        <v>8.1326468822857552E-3</v>
      </c>
      <c r="K614" s="462">
        <v>8.1326468822857552E-3</v>
      </c>
      <c r="L614" s="462">
        <v>8.1326468822857552E-3</v>
      </c>
      <c r="M614" s="462">
        <v>8.1326468822857552E-3</v>
      </c>
      <c r="N614" s="462">
        <v>8.1326468822857552E-3</v>
      </c>
    </row>
    <row r="615" spans="1:14" x14ac:dyDescent="0.25">
      <c r="A615" t="s">
        <v>28</v>
      </c>
      <c r="B615" t="s">
        <v>1535</v>
      </c>
      <c r="C615" t="s">
        <v>162</v>
      </c>
      <c r="D615">
        <v>2040</v>
      </c>
      <c r="E615" t="s">
        <v>1529</v>
      </c>
      <c r="F615" t="s">
        <v>1531</v>
      </c>
      <c r="G615" s="462">
        <v>0</v>
      </c>
      <c r="H615" s="462">
        <v>0</v>
      </c>
      <c r="I615" s="462">
        <v>0</v>
      </c>
      <c r="J615" s="462">
        <v>8.1326468822857552E-3</v>
      </c>
      <c r="K615" s="462">
        <v>8.1326468822857552E-3</v>
      </c>
      <c r="L615" s="462">
        <v>8.1326468822857552E-3</v>
      </c>
      <c r="M615" s="462">
        <v>8.1326468822857552E-3</v>
      </c>
      <c r="N615" s="462">
        <v>8.1326468822857552E-3</v>
      </c>
    </row>
    <row r="616" spans="1:14" x14ac:dyDescent="0.25">
      <c r="A616" t="s">
        <v>28</v>
      </c>
      <c r="B616" t="s">
        <v>1535</v>
      </c>
      <c r="C616" t="s">
        <v>162</v>
      </c>
      <c r="D616">
        <v>2040</v>
      </c>
      <c r="E616" t="s">
        <v>1532</v>
      </c>
      <c r="F616" t="s">
        <v>1530</v>
      </c>
      <c r="G616" s="462">
        <v>0</v>
      </c>
      <c r="H616" s="462">
        <v>0</v>
      </c>
      <c r="I616" s="462">
        <v>0</v>
      </c>
      <c r="J616" s="462">
        <v>0</v>
      </c>
      <c r="K616" s="462">
        <v>0</v>
      </c>
      <c r="L616" s="462">
        <v>0</v>
      </c>
      <c r="M616" s="462">
        <v>0</v>
      </c>
      <c r="N616" s="462">
        <v>0</v>
      </c>
    </row>
    <row r="617" spans="1:14" x14ac:dyDescent="0.25">
      <c r="A617" t="s">
        <v>28</v>
      </c>
      <c r="B617" t="s">
        <v>1535</v>
      </c>
      <c r="C617" t="s">
        <v>162</v>
      </c>
      <c r="D617">
        <v>2040</v>
      </c>
      <c r="E617" t="s">
        <v>1532</v>
      </c>
      <c r="F617" t="s">
        <v>1531</v>
      </c>
      <c r="G617" s="462">
        <v>0</v>
      </c>
      <c r="H617" s="462">
        <v>0</v>
      </c>
      <c r="I617" s="462">
        <v>0</v>
      </c>
      <c r="J617" s="462">
        <v>0</v>
      </c>
      <c r="K617" s="462">
        <v>0</v>
      </c>
      <c r="L617" s="462">
        <v>0</v>
      </c>
      <c r="M617" s="462">
        <v>0</v>
      </c>
      <c r="N617" s="462">
        <v>0</v>
      </c>
    </row>
    <row r="618" spans="1:14" x14ac:dyDescent="0.25">
      <c r="A618" t="s">
        <v>28</v>
      </c>
      <c r="B618" t="s">
        <v>1528</v>
      </c>
      <c r="C618" t="s">
        <v>158</v>
      </c>
      <c r="D618">
        <v>2050</v>
      </c>
      <c r="E618" t="s">
        <v>1529</v>
      </c>
      <c r="F618" t="s">
        <v>1530</v>
      </c>
      <c r="G618" s="462">
        <v>0.53764524620539922</v>
      </c>
      <c r="H618" s="462">
        <v>0.53764524620539922</v>
      </c>
      <c r="I618" s="462">
        <v>0.53764524620539922</v>
      </c>
      <c r="J618" s="462">
        <v>0.11874097048338381</v>
      </c>
      <c r="K618" s="462">
        <v>0.11874097048338381</v>
      </c>
      <c r="L618" s="462">
        <v>0.11874097048338379</v>
      </c>
      <c r="M618" s="462">
        <v>0.11874097048338379</v>
      </c>
      <c r="N618" s="462">
        <v>0.11874097048338379</v>
      </c>
    </row>
    <row r="619" spans="1:14" x14ac:dyDescent="0.25">
      <c r="A619" t="s">
        <v>28</v>
      </c>
      <c r="B619" t="s">
        <v>1528</v>
      </c>
      <c r="C619" t="s">
        <v>158</v>
      </c>
      <c r="D619">
        <v>2050</v>
      </c>
      <c r="E619" t="s">
        <v>1529</v>
      </c>
      <c r="F619" t="s">
        <v>1531</v>
      </c>
      <c r="G619" s="462">
        <v>0.49606709499375856</v>
      </c>
      <c r="H619" s="462">
        <v>0.49606709499375856</v>
      </c>
      <c r="I619" s="462">
        <v>0.49606709499375856</v>
      </c>
      <c r="J619" s="462">
        <v>0.11874097048338379</v>
      </c>
      <c r="K619" s="462">
        <v>0.11874097048338379</v>
      </c>
      <c r="L619" s="462">
        <v>0.11874097048338379</v>
      </c>
      <c r="M619" s="462">
        <v>0.11874097048338379</v>
      </c>
      <c r="N619" s="462">
        <v>0.11874097048338379</v>
      </c>
    </row>
    <row r="620" spans="1:14" x14ac:dyDescent="0.25">
      <c r="A620" t="s">
        <v>28</v>
      </c>
      <c r="B620" t="s">
        <v>1528</v>
      </c>
      <c r="C620" t="s">
        <v>158</v>
      </c>
      <c r="D620">
        <v>2050</v>
      </c>
      <c r="E620" t="s">
        <v>1532</v>
      </c>
      <c r="F620" t="s">
        <v>1530</v>
      </c>
      <c r="G620" s="462">
        <v>0</v>
      </c>
      <c r="H620" s="462">
        <v>0</v>
      </c>
      <c r="I620" s="462">
        <v>0</v>
      </c>
      <c r="J620" s="462">
        <v>0</v>
      </c>
      <c r="K620" s="462">
        <v>0</v>
      </c>
      <c r="L620" s="462">
        <v>0</v>
      </c>
      <c r="M620" s="462">
        <v>0</v>
      </c>
      <c r="N620" s="462">
        <v>0</v>
      </c>
    </row>
    <row r="621" spans="1:14" x14ac:dyDescent="0.25">
      <c r="A621" t="s">
        <v>28</v>
      </c>
      <c r="B621" t="s">
        <v>1528</v>
      </c>
      <c r="C621" t="s">
        <v>158</v>
      </c>
      <c r="D621">
        <v>2050</v>
      </c>
      <c r="E621" t="s">
        <v>1532</v>
      </c>
      <c r="F621" t="s">
        <v>1531</v>
      </c>
      <c r="G621" s="462">
        <v>0</v>
      </c>
      <c r="H621" s="462">
        <v>0</v>
      </c>
      <c r="I621" s="462">
        <v>0</v>
      </c>
      <c r="J621" s="462">
        <v>0</v>
      </c>
      <c r="K621" s="462">
        <v>0</v>
      </c>
      <c r="L621" s="462">
        <v>0</v>
      </c>
      <c r="M621" s="462">
        <v>0</v>
      </c>
      <c r="N621" s="462">
        <v>0</v>
      </c>
    </row>
    <row r="622" spans="1:14" x14ac:dyDescent="0.25">
      <c r="A622" t="s">
        <v>28</v>
      </c>
      <c r="B622" t="s">
        <v>1528</v>
      </c>
      <c r="C622" t="s">
        <v>133</v>
      </c>
      <c r="D622">
        <v>2050</v>
      </c>
      <c r="E622" t="s">
        <v>1529</v>
      </c>
      <c r="F622" t="s">
        <v>1530</v>
      </c>
      <c r="G622" s="462">
        <v>0.19343013714291413</v>
      </c>
      <c r="H622" s="462">
        <v>0.19343013714291413</v>
      </c>
      <c r="I622" s="462">
        <v>0.19343013714291413</v>
      </c>
      <c r="J622" s="462">
        <v>8.3174958971453078E-2</v>
      </c>
      <c r="K622" s="462">
        <v>8.3174958971453078E-2</v>
      </c>
      <c r="L622" s="462">
        <v>8.3174958971453078E-2</v>
      </c>
      <c r="M622" s="462">
        <v>8.3174958971453078E-2</v>
      </c>
      <c r="N622" s="462">
        <v>8.3174958971453078E-2</v>
      </c>
    </row>
    <row r="623" spans="1:14" x14ac:dyDescent="0.25">
      <c r="A623" t="s">
        <v>28</v>
      </c>
      <c r="B623" t="s">
        <v>1528</v>
      </c>
      <c r="C623" t="s">
        <v>133</v>
      </c>
      <c r="D623">
        <v>2050</v>
      </c>
      <c r="E623" t="s">
        <v>1529</v>
      </c>
      <c r="F623" t="s">
        <v>1531</v>
      </c>
      <c r="G623" s="462">
        <v>0.19343013714291413</v>
      </c>
      <c r="H623" s="462">
        <v>0.19343013714291413</v>
      </c>
      <c r="I623" s="462">
        <v>0.19343013714291413</v>
      </c>
      <c r="J623" s="462">
        <v>8.3174958971453092E-2</v>
      </c>
      <c r="K623" s="462">
        <v>8.3174958971453092E-2</v>
      </c>
      <c r="L623" s="462">
        <v>8.3174958971453064E-2</v>
      </c>
      <c r="M623" s="462">
        <v>8.3174958971453064E-2</v>
      </c>
      <c r="N623" s="462">
        <v>8.3174958971453064E-2</v>
      </c>
    </row>
    <row r="624" spans="1:14" x14ac:dyDescent="0.25">
      <c r="A624" t="s">
        <v>28</v>
      </c>
      <c r="B624" t="s">
        <v>1528</v>
      </c>
      <c r="C624" t="s">
        <v>133</v>
      </c>
      <c r="D624">
        <v>2050</v>
      </c>
      <c r="E624" t="s">
        <v>1532</v>
      </c>
      <c r="F624" t="s">
        <v>1530</v>
      </c>
      <c r="G624" s="462">
        <v>0</v>
      </c>
      <c r="H624" s="462">
        <v>0</v>
      </c>
      <c r="I624" s="462">
        <v>0</v>
      </c>
      <c r="J624" s="462">
        <v>0</v>
      </c>
      <c r="K624" s="462">
        <v>0</v>
      </c>
      <c r="L624" s="462">
        <v>0</v>
      </c>
      <c r="M624" s="462">
        <v>0</v>
      </c>
      <c r="N624" s="462">
        <v>0</v>
      </c>
    </row>
    <row r="625" spans="1:14" x14ac:dyDescent="0.25">
      <c r="A625" t="s">
        <v>28</v>
      </c>
      <c r="B625" t="s">
        <v>1528</v>
      </c>
      <c r="C625" t="s">
        <v>133</v>
      </c>
      <c r="D625">
        <v>2050</v>
      </c>
      <c r="E625" t="s">
        <v>1532</v>
      </c>
      <c r="F625" t="s">
        <v>1531</v>
      </c>
      <c r="G625" s="462">
        <v>0</v>
      </c>
      <c r="H625" s="462">
        <v>0</v>
      </c>
      <c r="I625" s="462">
        <v>0</v>
      </c>
      <c r="J625" s="462">
        <v>0</v>
      </c>
      <c r="K625" s="462">
        <v>0</v>
      </c>
      <c r="L625" s="462">
        <v>0</v>
      </c>
      <c r="M625" s="462">
        <v>0</v>
      </c>
      <c r="N625" s="462">
        <v>0</v>
      </c>
    </row>
    <row r="626" spans="1:14" x14ac:dyDescent="0.25">
      <c r="A626" t="s">
        <v>28</v>
      </c>
      <c r="B626" t="s">
        <v>1533</v>
      </c>
      <c r="C626" t="s">
        <v>1533</v>
      </c>
      <c r="D626">
        <v>2050</v>
      </c>
      <c r="E626" t="s">
        <v>1529</v>
      </c>
      <c r="F626" t="s">
        <v>1530</v>
      </c>
      <c r="G626" s="462">
        <v>0</v>
      </c>
      <c r="H626" s="462">
        <v>0</v>
      </c>
      <c r="I626" s="462">
        <v>0</v>
      </c>
      <c r="J626" s="462">
        <v>0</v>
      </c>
      <c r="K626" s="462">
        <v>0</v>
      </c>
      <c r="L626" s="462">
        <v>0</v>
      </c>
      <c r="M626" s="462">
        <v>0</v>
      </c>
      <c r="N626" s="462">
        <v>0</v>
      </c>
    </row>
    <row r="627" spans="1:14" x14ac:dyDescent="0.25">
      <c r="A627" t="s">
        <v>28</v>
      </c>
      <c r="B627" t="s">
        <v>1533</v>
      </c>
      <c r="C627" t="s">
        <v>1533</v>
      </c>
      <c r="D627">
        <v>2050</v>
      </c>
      <c r="E627" t="s">
        <v>1529</v>
      </c>
      <c r="F627" t="s">
        <v>1531</v>
      </c>
      <c r="G627" s="462">
        <v>0</v>
      </c>
      <c r="H627" s="462">
        <v>0</v>
      </c>
      <c r="I627" s="462">
        <v>0</v>
      </c>
      <c r="J627" s="462">
        <v>0</v>
      </c>
      <c r="K627" s="462">
        <v>0</v>
      </c>
      <c r="L627" s="462">
        <v>0</v>
      </c>
      <c r="M627" s="462">
        <v>0</v>
      </c>
      <c r="N627" s="462">
        <v>0</v>
      </c>
    </row>
    <row r="628" spans="1:14" x14ac:dyDescent="0.25">
      <c r="A628" t="s">
        <v>28</v>
      </c>
      <c r="B628" t="s">
        <v>1533</v>
      </c>
      <c r="C628" t="s">
        <v>1533</v>
      </c>
      <c r="D628">
        <v>2050</v>
      </c>
      <c r="E628" t="s">
        <v>1532</v>
      </c>
      <c r="F628" t="s">
        <v>1530</v>
      </c>
      <c r="G628" s="462">
        <v>1</v>
      </c>
      <c r="H628" s="462">
        <v>1</v>
      </c>
      <c r="I628" s="462">
        <v>1</v>
      </c>
      <c r="J628" s="462">
        <v>1</v>
      </c>
      <c r="K628" s="462">
        <v>1</v>
      </c>
      <c r="L628" s="462">
        <v>1</v>
      </c>
      <c r="M628" s="462">
        <v>1</v>
      </c>
      <c r="N628" s="462">
        <v>1</v>
      </c>
    </row>
    <row r="629" spans="1:14" x14ac:dyDescent="0.25">
      <c r="A629" t="s">
        <v>28</v>
      </c>
      <c r="B629" t="s">
        <v>1533</v>
      </c>
      <c r="C629" t="s">
        <v>1533</v>
      </c>
      <c r="D629">
        <v>2050</v>
      </c>
      <c r="E629" t="s">
        <v>1532</v>
      </c>
      <c r="F629" t="s">
        <v>1531</v>
      </c>
      <c r="G629" s="462">
        <v>1</v>
      </c>
      <c r="H629" s="462">
        <v>1</v>
      </c>
      <c r="I629" s="462">
        <v>1</v>
      </c>
      <c r="J629" s="462">
        <v>1</v>
      </c>
      <c r="K629" s="462">
        <v>1</v>
      </c>
      <c r="L629" s="462">
        <v>1</v>
      </c>
      <c r="M629" s="462">
        <v>1</v>
      </c>
      <c r="N629" s="462">
        <v>1</v>
      </c>
    </row>
    <row r="630" spans="1:14" x14ac:dyDescent="0.25">
      <c r="A630" t="s">
        <v>28</v>
      </c>
      <c r="B630" t="s">
        <v>160</v>
      </c>
      <c r="C630" t="s">
        <v>160</v>
      </c>
      <c r="D630">
        <v>2050</v>
      </c>
      <c r="E630" t="s">
        <v>1529</v>
      </c>
      <c r="F630" t="s">
        <v>1530</v>
      </c>
      <c r="G630" s="462">
        <v>0.21176723710050463</v>
      </c>
      <c r="H630" s="462">
        <v>0.21176723710050463</v>
      </c>
      <c r="I630" s="462">
        <v>0.21176723710050463</v>
      </c>
      <c r="J630" s="462">
        <v>0</v>
      </c>
      <c r="K630" s="462">
        <v>0</v>
      </c>
      <c r="L630" s="462">
        <v>0</v>
      </c>
      <c r="M630" s="462">
        <v>0</v>
      </c>
      <c r="N630" s="462">
        <v>0</v>
      </c>
    </row>
    <row r="631" spans="1:14" x14ac:dyDescent="0.25">
      <c r="A631" t="s">
        <v>28</v>
      </c>
      <c r="B631" t="s">
        <v>160</v>
      </c>
      <c r="C631" t="s">
        <v>160</v>
      </c>
      <c r="D631">
        <v>2050</v>
      </c>
      <c r="E631" t="s">
        <v>1529</v>
      </c>
      <c r="F631" t="s">
        <v>1531</v>
      </c>
      <c r="G631" s="462">
        <v>0.2117672371005046</v>
      </c>
      <c r="H631" s="462">
        <v>0.2117672371005046</v>
      </c>
      <c r="I631" s="462">
        <v>0.2117672371005046</v>
      </c>
      <c r="J631" s="462">
        <v>0</v>
      </c>
      <c r="K631" s="462">
        <v>0</v>
      </c>
      <c r="L631" s="462">
        <v>0</v>
      </c>
      <c r="M631" s="462">
        <v>0</v>
      </c>
      <c r="N631" s="462">
        <v>0</v>
      </c>
    </row>
    <row r="632" spans="1:14" x14ac:dyDescent="0.25">
      <c r="A632" t="s">
        <v>28</v>
      </c>
      <c r="B632" t="s">
        <v>160</v>
      </c>
      <c r="C632" t="s">
        <v>160</v>
      </c>
      <c r="D632">
        <v>2050</v>
      </c>
      <c r="E632" t="s">
        <v>1532</v>
      </c>
      <c r="F632" t="s">
        <v>1530</v>
      </c>
      <c r="G632" s="462">
        <v>0</v>
      </c>
      <c r="H632" s="462">
        <v>0</v>
      </c>
      <c r="I632" s="462">
        <v>0</v>
      </c>
      <c r="J632" s="462">
        <v>0</v>
      </c>
      <c r="K632" s="462">
        <v>0</v>
      </c>
      <c r="L632" s="462">
        <v>0</v>
      </c>
      <c r="M632" s="462">
        <v>0</v>
      </c>
      <c r="N632" s="462">
        <v>0</v>
      </c>
    </row>
    <row r="633" spans="1:14" x14ac:dyDescent="0.25">
      <c r="A633" t="s">
        <v>28</v>
      </c>
      <c r="B633" t="s">
        <v>160</v>
      </c>
      <c r="C633" t="s">
        <v>160</v>
      </c>
      <c r="D633">
        <v>2050</v>
      </c>
      <c r="E633" t="s">
        <v>1532</v>
      </c>
      <c r="F633" t="s">
        <v>1531</v>
      </c>
      <c r="G633" s="462">
        <v>0</v>
      </c>
      <c r="H633" s="462">
        <v>0</v>
      </c>
      <c r="I633" s="462">
        <v>0</v>
      </c>
      <c r="J633" s="462">
        <v>0</v>
      </c>
      <c r="K633" s="462">
        <v>0</v>
      </c>
      <c r="L633" s="462">
        <v>0</v>
      </c>
      <c r="M633" s="462">
        <v>0</v>
      </c>
      <c r="N633" s="462">
        <v>0</v>
      </c>
    </row>
    <row r="634" spans="1:14" x14ac:dyDescent="0.25">
      <c r="A634" t="s">
        <v>28</v>
      </c>
      <c r="B634" t="s">
        <v>1534</v>
      </c>
      <c r="C634" t="s">
        <v>1534</v>
      </c>
      <c r="D634">
        <v>2050</v>
      </c>
      <c r="E634" t="s">
        <v>1529</v>
      </c>
      <c r="F634" t="s">
        <v>1530</v>
      </c>
      <c r="G634" s="462">
        <v>5.7157379551182032E-2</v>
      </c>
      <c r="H634" s="462">
        <v>5.7157379551182032E-2</v>
      </c>
      <c r="I634" s="462">
        <v>5.7157379551182032E-2</v>
      </c>
      <c r="J634" s="462">
        <v>0.42353447420100915</v>
      </c>
      <c r="K634" s="462">
        <v>0.42353447420100915</v>
      </c>
      <c r="L634" s="462">
        <v>0.42353447420100926</v>
      </c>
      <c r="M634" s="462">
        <v>0.42353447420100926</v>
      </c>
      <c r="N634" s="462">
        <v>0.42353447420100926</v>
      </c>
    </row>
    <row r="635" spans="1:14" x14ac:dyDescent="0.25">
      <c r="A635" t="s">
        <v>28</v>
      </c>
      <c r="B635" t="s">
        <v>1534</v>
      </c>
      <c r="C635" t="s">
        <v>1534</v>
      </c>
      <c r="D635">
        <v>2050</v>
      </c>
      <c r="E635" t="s">
        <v>1529</v>
      </c>
      <c r="F635" t="s">
        <v>1531</v>
      </c>
      <c r="G635" s="462">
        <v>9.8735530762822751E-2</v>
      </c>
      <c r="H635" s="462">
        <v>9.8735530762822751E-2</v>
      </c>
      <c r="I635" s="462">
        <v>9.8735530762822751E-2</v>
      </c>
      <c r="J635" s="462">
        <v>0.42353447420100915</v>
      </c>
      <c r="K635" s="462">
        <v>0.42353447420100915</v>
      </c>
      <c r="L635" s="462">
        <v>0.4235344742010092</v>
      </c>
      <c r="M635" s="462">
        <v>0.4235344742010092</v>
      </c>
      <c r="N635" s="462">
        <v>0.4235344742010092</v>
      </c>
    </row>
    <row r="636" spans="1:14" x14ac:dyDescent="0.25">
      <c r="A636" t="s">
        <v>28</v>
      </c>
      <c r="B636" t="s">
        <v>1534</v>
      </c>
      <c r="C636" t="s">
        <v>1534</v>
      </c>
      <c r="D636">
        <v>2050</v>
      </c>
      <c r="E636" t="s">
        <v>1532</v>
      </c>
      <c r="F636" t="s">
        <v>1530</v>
      </c>
      <c r="G636" s="462">
        <v>0</v>
      </c>
      <c r="H636" s="462">
        <v>0</v>
      </c>
      <c r="I636" s="462">
        <v>0</v>
      </c>
      <c r="J636" s="462">
        <v>0</v>
      </c>
      <c r="K636" s="462">
        <v>0</v>
      </c>
      <c r="L636" s="462">
        <v>0</v>
      </c>
      <c r="M636" s="462">
        <v>0</v>
      </c>
      <c r="N636" s="462">
        <v>0</v>
      </c>
    </row>
    <row r="637" spans="1:14" x14ac:dyDescent="0.25">
      <c r="A637" t="s">
        <v>28</v>
      </c>
      <c r="B637" t="s">
        <v>1534</v>
      </c>
      <c r="C637" t="s">
        <v>1534</v>
      </c>
      <c r="D637">
        <v>2050</v>
      </c>
      <c r="E637" t="s">
        <v>1532</v>
      </c>
      <c r="F637" t="s">
        <v>1531</v>
      </c>
      <c r="G637" s="462">
        <v>0</v>
      </c>
      <c r="H637" s="462">
        <v>0</v>
      </c>
      <c r="I637" s="462">
        <v>0</v>
      </c>
      <c r="J637" s="462">
        <v>0</v>
      </c>
      <c r="K637" s="462">
        <v>0</v>
      </c>
      <c r="L637" s="462">
        <v>0</v>
      </c>
      <c r="M637" s="462">
        <v>0</v>
      </c>
      <c r="N637" s="462">
        <v>0</v>
      </c>
    </row>
    <row r="638" spans="1:14" x14ac:dyDescent="0.25">
      <c r="A638" t="s">
        <v>28</v>
      </c>
      <c r="B638" t="s">
        <v>1535</v>
      </c>
      <c r="C638" t="s">
        <v>1536</v>
      </c>
      <c r="D638">
        <v>2050</v>
      </c>
      <c r="E638" t="s">
        <v>1529</v>
      </c>
      <c r="F638" t="s">
        <v>1530</v>
      </c>
      <c r="G638" s="462">
        <v>0</v>
      </c>
      <c r="H638" s="462">
        <v>0</v>
      </c>
      <c r="I638" s="462">
        <v>0</v>
      </c>
      <c r="J638" s="462">
        <v>0.26429441817269289</v>
      </c>
      <c r="K638" s="462">
        <v>0.26429441817269289</v>
      </c>
      <c r="L638" s="462">
        <v>0.26429441817269289</v>
      </c>
      <c r="M638" s="462">
        <v>0.26429441817269289</v>
      </c>
      <c r="N638" s="462">
        <v>0.26429441817269289</v>
      </c>
    </row>
    <row r="639" spans="1:14" x14ac:dyDescent="0.25">
      <c r="A639" t="s">
        <v>28</v>
      </c>
      <c r="B639" t="s">
        <v>1535</v>
      </c>
      <c r="C639" t="s">
        <v>1536</v>
      </c>
      <c r="D639">
        <v>2050</v>
      </c>
      <c r="E639" t="s">
        <v>1529</v>
      </c>
      <c r="F639" t="s">
        <v>1531</v>
      </c>
      <c r="G639" s="462">
        <v>0</v>
      </c>
      <c r="H639" s="462">
        <v>0</v>
      </c>
      <c r="I639" s="462">
        <v>0</v>
      </c>
      <c r="J639" s="462">
        <v>0.26429441817269289</v>
      </c>
      <c r="K639" s="462">
        <v>0.26429441817269289</v>
      </c>
      <c r="L639" s="462">
        <v>0.26429441817269289</v>
      </c>
      <c r="M639" s="462">
        <v>0.26429441817269289</v>
      </c>
      <c r="N639" s="462">
        <v>0.26429441817269289</v>
      </c>
    </row>
    <row r="640" spans="1:14" x14ac:dyDescent="0.25">
      <c r="A640" t="s">
        <v>28</v>
      </c>
      <c r="B640" t="s">
        <v>1535</v>
      </c>
      <c r="C640" t="s">
        <v>1536</v>
      </c>
      <c r="D640">
        <v>2050</v>
      </c>
      <c r="E640" t="s">
        <v>1532</v>
      </c>
      <c r="F640" t="s">
        <v>1530</v>
      </c>
      <c r="G640" s="462">
        <v>0</v>
      </c>
      <c r="H640" s="462">
        <v>0</v>
      </c>
      <c r="I640" s="462">
        <v>0</v>
      </c>
      <c r="J640" s="462">
        <v>0</v>
      </c>
      <c r="K640" s="462">
        <v>0</v>
      </c>
      <c r="L640" s="462">
        <v>0</v>
      </c>
      <c r="M640" s="462">
        <v>0</v>
      </c>
      <c r="N640" s="462">
        <v>0</v>
      </c>
    </row>
    <row r="641" spans="1:14" x14ac:dyDescent="0.25">
      <c r="A641" t="s">
        <v>28</v>
      </c>
      <c r="B641" t="s">
        <v>1535</v>
      </c>
      <c r="C641" t="s">
        <v>1536</v>
      </c>
      <c r="D641">
        <v>2050</v>
      </c>
      <c r="E641" t="s">
        <v>1532</v>
      </c>
      <c r="F641" t="s">
        <v>1531</v>
      </c>
      <c r="G641" s="462">
        <v>0</v>
      </c>
      <c r="H641" s="462">
        <v>0</v>
      </c>
      <c r="I641" s="462">
        <v>0</v>
      </c>
      <c r="J641" s="462">
        <v>0</v>
      </c>
      <c r="K641" s="462">
        <v>0</v>
      </c>
      <c r="L641" s="462">
        <v>0</v>
      </c>
      <c r="M641" s="462">
        <v>0</v>
      </c>
      <c r="N641" s="462">
        <v>0</v>
      </c>
    </row>
    <row r="642" spans="1:14" x14ac:dyDescent="0.25">
      <c r="A642" t="s">
        <v>28</v>
      </c>
      <c r="B642" t="s">
        <v>1535</v>
      </c>
      <c r="C642" t="s">
        <v>162</v>
      </c>
      <c r="D642">
        <v>2050</v>
      </c>
      <c r="E642" t="s">
        <v>1529</v>
      </c>
      <c r="F642" t="s">
        <v>1530</v>
      </c>
      <c r="G642" s="462">
        <v>0</v>
      </c>
      <c r="H642" s="462">
        <v>0</v>
      </c>
      <c r="I642" s="462">
        <v>0</v>
      </c>
      <c r="J642" s="462">
        <v>0.11025517817146105</v>
      </c>
      <c r="K642" s="462">
        <v>0.11025517817146105</v>
      </c>
      <c r="L642" s="462">
        <v>0.11025517817146105</v>
      </c>
      <c r="M642" s="462">
        <v>0.11025517817146105</v>
      </c>
      <c r="N642" s="462">
        <v>0.11025517817146105</v>
      </c>
    </row>
    <row r="643" spans="1:14" x14ac:dyDescent="0.25">
      <c r="A643" t="s">
        <v>28</v>
      </c>
      <c r="B643" t="s">
        <v>1535</v>
      </c>
      <c r="C643" t="s">
        <v>162</v>
      </c>
      <c r="D643">
        <v>2050</v>
      </c>
      <c r="E643" t="s">
        <v>1529</v>
      </c>
      <c r="F643" t="s">
        <v>1531</v>
      </c>
      <c r="G643" s="462">
        <v>0</v>
      </c>
      <c r="H643" s="462">
        <v>0</v>
      </c>
      <c r="I643" s="462">
        <v>0</v>
      </c>
      <c r="J643" s="462">
        <v>0.11025517817146105</v>
      </c>
      <c r="K643" s="462">
        <v>0.11025517817146105</v>
      </c>
      <c r="L643" s="462">
        <v>0.11025517817146105</v>
      </c>
      <c r="M643" s="462">
        <v>0.11025517817146105</v>
      </c>
      <c r="N643" s="462">
        <v>0.11025517817146105</v>
      </c>
    </row>
    <row r="644" spans="1:14" x14ac:dyDescent="0.25">
      <c r="A644" t="s">
        <v>28</v>
      </c>
      <c r="B644" t="s">
        <v>1535</v>
      </c>
      <c r="C644" t="s">
        <v>162</v>
      </c>
      <c r="D644">
        <v>2050</v>
      </c>
      <c r="E644" t="s">
        <v>1532</v>
      </c>
      <c r="F644" t="s">
        <v>1530</v>
      </c>
      <c r="G644" s="462">
        <v>0</v>
      </c>
      <c r="H644" s="462">
        <v>0</v>
      </c>
      <c r="I644" s="462">
        <v>0</v>
      </c>
      <c r="J644" s="462">
        <v>0</v>
      </c>
      <c r="K644" s="462">
        <v>0</v>
      </c>
      <c r="L644" s="462">
        <v>0</v>
      </c>
      <c r="M644" s="462">
        <v>0</v>
      </c>
      <c r="N644" s="462">
        <v>0</v>
      </c>
    </row>
    <row r="645" spans="1:14" x14ac:dyDescent="0.25">
      <c r="A645" t="s">
        <v>28</v>
      </c>
      <c r="B645" t="s">
        <v>1535</v>
      </c>
      <c r="C645" t="s">
        <v>162</v>
      </c>
      <c r="D645">
        <v>2050</v>
      </c>
      <c r="E645" t="s">
        <v>1532</v>
      </c>
      <c r="F645" t="s">
        <v>1531</v>
      </c>
      <c r="G645" s="462">
        <v>0</v>
      </c>
      <c r="H645" s="462">
        <v>0</v>
      </c>
      <c r="I645" s="462">
        <v>0</v>
      </c>
      <c r="J645" s="462">
        <v>0</v>
      </c>
      <c r="K645" s="462">
        <v>0</v>
      </c>
      <c r="L645" s="462">
        <v>0</v>
      </c>
      <c r="M645" s="462">
        <v>0</v>
      </c>
      <c r="N645" s="462">
        <v>0</v>
      </c>
    </row>
    <row r="646" spans="1:14" x14ac:dyDescent="0.25">
      <c r="A646" t="s">
        <v>28</v>
      </c>
      <c r="B646" t="s">
        <v>1528</v>
      </c>
      <c r="C646" t="s">
        <v>158</v>
      </c>
      <c r="D646">
        <v>2060</v>
      </c>
      <c r="E646" t="s">
        <v>1529</v>
      </c>
      <c r="F646" t="s">
        <v>1530</v>
      </c>
      <c r="G646" s="462">
        <v>0.47409341133679028</v>
      </c>
      <c r="H646" s="462">
        <v>0.47409341133679028</v>
      </c>
      <c r="I646" s="462">
        <v>0.47409341133679028</v>
      </c>
      <c r="J646" s="462">
        <v>9.1302418645377817E-2</v>
      </c>
      <c r="K646" s="462">
        <v>9.1302418645377817E-2</v>
      </c>
      <c r="L646" s="462">
        <v>9.1302418645377803E-2</v>
      </c>
      <c r="M646" s="462">
        <v>9.1302418645377803E-2</v>
      </c>
      <c r="N646" s="462">
        <v>9.1302418645377803E-2</v>
      </c>
    </row>
    <row r="647" spans="1:14" x14ac:dyDescent="0.25">
      <c r="A647" t="s">
        <v>28</v>
      </c>
      <c r="B647" t="s">
        <v>1528</v>
      </c>
      <c r="C647" t="s">
        <v>158</v>
      </c>
      <c r="D647">
        <v>2060</v>
      </c>
      <c r="E647" t="s">
        <v>1529</v>
      </c>
      <c r="F647" t="s">
        <v>1531</v>
      </c>
      <c r="G647" s="462">
        <v>0.42580304279213244</v>
      </c>
      <c r="H647" s="462">
        <v>0.42580304279213244</v>
      </c>
      <c r="I647" s="462">
        <v>0.42580304279213244</v>
      </c>
      <c r="J647" s="462">
        <v>9.1302418645377803E-2</v>
      </c>
      <c r="K647" s="462">
        <v>9.1302418645377803E-2</v>
      </c>
      <c r="L647" s="462">
        <v>9.1302418645377803E-2</v>
      </c>
      <c r="M647" s="462">
        <v>9.1302418645377803E-2</v>
      </c>
      <c r="N647" s="462">
        <v>9.1302418645377803E-2</v>
      </c>
    </row>
    <row r="648" spans="1:14" x14ac:dyDescent="0.25">
      <c r="A648" t="s">
        <v>28</v>
      </c>
      <c r="B648" t="s">
        <v>1528</v>
      </c>
      <c r="C648" t="s">
        <v>158</v>
      </c>
      <c r="D648">
        <v>2060</v>
      </c>
      <c r="E648" t="s">
        <v>1532</v>
      </c>
      <c r="F648" t="s">
        <v>1530</v>
      </c>
      <c r="G648" s="462">
        <v>0</v>
      </c>
      <c r="H648" s="462">
        <v>0</v>
      </c>
      <c r="I648" s="462">
        <v>0</v>
      </c>
      <c r="J648" s="462">
        <v>0</v>
      </c>
      <c r="K648" s="462">
        <v>0</v>
      </c>
      <c r="L648" s="462">
        <v>0</v>
      </c>
      <c r="M648" s="462">
        <v>0</v>
      </c>
      <c r="N648" s="462">
        <v>0</v>
      </c>
    </row>
    <row r="649" spans="1:14" x14ac:dyDescent="0.25">
      <c r="A649" t="s">
        <v>28</v>
      </c>
      <c r="B649" t="s">
        <v>1528</v>
      </c>
      <c r="C649" t="s">
        <v>158</v>
      </c>
      <c r="D649">
        <v>2060</v>
      </c>
      <c r="E649" t="s">
        <v>1532</v>
      </c>
      <c r="F649" t="s">
        <v>1531</v>
      </c>
      <c r="G649" s="462">
        <v>0</v>
      </c>
      <c r="H649" s="462">
        <v>0</v>
      </c>
      <c r="I649" s="462">
        <v>0</v>
      </c>
      <c r="J649" s="462">
        <v>0</v>
      </c>
      <c r="K649" s="462">
        <v>0</v>
      </c>
      <c r="L649" s="462">
        <v>0</v>
      </c>
      <c r="M649" s="462">
        <v>0</v>
      </c>
      <c r="N649" s="462">
        <v>0</v>
      </c>
    </row>
    <row r="650" spans="1:14" x14ac:dyDescent="0.25">
      <c r="A650" t="s">
        <v>28</v>
      </c>
      <c r="B650" t="s">
        <v>1528</v>
      </c>
      <c r="C650" t="s">
        <v>133</v>
      </c>
      <c r="D650">
        <v>2060</v>
      </c>
      <c r="E650" t="s">
        <v>1529</v>
      </c>
      <c r="F650" t="s">
        <v>1530</v>
      </c>
      <c r="G650" s="462">
        <v>0.21356781287837112</v>
      </c>
      <c r="H650" s="462">
        <v>0.21356781287837112</v>
      </c>
      <c r="I650" s="462">
        <v>0.21356781287837112</v>
      </c>
      <c r="J650" s="462">
        <v>9.1834159537699578E-2</v>
      </c>
      <c r="K650" s="462">
        <v>9.1834159537699578E-2</v>
      </c>
      <c r="L650" s="462">
        <v>9.1834159537699592E-2</v>
      </c>
      <c r="M650" s="462">
        <v>9.1834159537699592E-2</v>
      </c>
      <c r="N650" s="462">
        <v>9.1834159537699592E-2</v>
      </c>
    </row>
    <row r="651" spans="1:14" x14ac:dyDescent="0.25">
      <c r="A651" t="s">
        <v>28</v>
      </c>
      <c r="B651" t="s">
        <v>1528</v>
      </c>
      <c r="C651" t="s">
        <v>133</v>
      </c>
      <c r="D651">
        <v>2060</v>
      </c>
      <c r="E651" t="s">
        <v>1529</v>
      </c>
      <c r="F651" t="s">
        <v>1531</v>
      </c>
      <c r="G651" s="462">
        <v>0.21356781287837112</v>
      </c>
      <c r="H651" s="462">
        <v>0.21356781287837112</v>
      </c>
      <c r="I651" s="462">
        <v>0.21356781287837112</v>
      </c>
      <c r="J651" s="462">
        <v>9.1834159537699592E-2</v>
      </c>
      <c r="K651" s="462">
        <v>9.1834159537699592E-2</v>
      </c>
      <c r="L651" s="462">
        <v>9.1834159537699592E-2</v>
      </c>
      <c r="M651" s="462">
        <v>9.1834159537699592E-2</v>
      </c>
      <c r="N651" s="462">
        <v>9.1834159537699592E-2</v>
      </c>
    </row>
    <row r="652" spans="1:14" x14ac:dyDescent="0.25">
      <c r="A652" t="s">
        <v>28</v>
      </c>
      <c r="B652" t="s">
        <v>1528</v>
      </c>
      <c r="C652" t="s">
        <v>133</v>
      </c>
      <c r="D652">
        <v>2060</v>
      </c>
      <c r="E652" t="s">
        <v>1532</v>
      </c>
      <c r="F652" t="s">
        <v>1530</v>
      </c>
      <c r="G652" s="462">
        <v>0</v>
      </c>
      <c r="H652" s="462">
        <v>0</v>
      </c>
      <c r="I652" s="462">
        <v>0</v>
      </c>
      <c r="J652" s="462">
        <v>0</v>
      </c>
      <c r="K652" s="462">
        <v>0</v>
      </c>
      <c r="L652" s="462">
        <v>0</v>
      </c>
      <c r="M652" s="462">
        <v>0</v>
      </c>
      <c r="N652" s="462">
        <v>0</v>
      </c>
    </row>
    <row r="653" spans="1:14" x14ac:dyDescent="0.25">
      <c r="A653" t="s">
        <v>28</v>
      </c>
      <c r="B653" t="s">
        <v>1528</v>
      </c>
      <c r="C653" t="s">
        <v>133</v>
      </c>
      <c r="D653">
        <v>2060</v>
      </c>
      <c r="E653" t="s">
        <v>1532</v>
      </c>
      <c r="F653" t="s">
        <v>1531</v>
      </c>
      <c r="G653" s="462">
        <v>0</v>
      </c>
      <c r="H653" s="462">
        <v>0</v>
      </c>
      <c r="I653" s="462">
        <v>0</v>
      </c>
      <c r="J653" s="462">
        <v>0</v>
      </c>
      <c r="K653" s="462">
        <v>0</v>
      </c>
      <c r="L653" s="462">
        <v>0</v>
      </c>
      <c r="M653" s="462">
        <v>0</v>
      </c>
      <c r="N653" s="462">
        <v>0</v>
      </c>
    </row>
    <row r="654" spans="1:14" x14ac:dyDescent="0.25">
      <c r="A654" t="s">
        <v>28</v>
      </c>
      <c r="B654" t="s">
        <v>1533</v>
      </c>
      <c r="C654" t="s">
        <v>1533</v>
      </c>
      <c r="D654">
        <v>2060</v>
      </c>
      <c r="E654" t="s">
        <v>1529</v>
      </c>
      <c r="F654" t="s">
        <v>1530</v>
      </c>
      <c r="G654" s="462">
        <v>0</v>
      </c>
      <c r="H654" s="462">
        <v>0</v>
      </c>
      <c r="I654" s="462">
        <v>0</v>
      </c>
      <c r="J654" s="462">
        <v>0</v>
      </c>
      <c r="K654" s="462">
        <v>0</v>
      </c>
      <c r="L654" s="462">
        <v>0</v>
      </c>
      <c r="M654" s="462">
        <v>0</v>
      </c>
      <c r="N654" s="462">
        <v>0</v>
      </c>
    </row>
    <row r="655" spans="1:14" x14ac:dyDescent="0.25">
      <c r="A655" t="s">
        <v>28</v>
      </c>
      <c r="B655" t="s">
        <v>1533</v>
      </c>
      <c r="C655" t="s">
        <v>1533</v>
      </c>
      <c r="D655">
        <v>2060</v>
      </c>
      <c r="E655" t="s">
        <v>1529</v>
      </c>
      <c r="F655" t="s">
        <v>1531</v>
      </c>
      <c r="G655" s="462">
        <v>0</v>
      </c>
      <c r="H655" s="462">
        <v>0</v>
      </c>
      <c r="I655" s="462">
        <v>0</v>
      </c>
      <c r="J655" s="462">
        <v>0</v>
      </c>
      <c r="K655" s="462">
        <v>0</v>
      </c>
      <c r="L655" s="462">
        <v>0</v>
      </c>
      <c r="M655" s="462">
        <v>0</v>
      </c>
      <c r="N655" s="462">
        <v>0</v>
      </c>
    </row>
    <row r="656" spans="1:14" x14ac:dyDescent="0.25">
      <c r="A656" t="s">
        <v>28</v>
      </c>
      <c r="B656" t="s">
        <v>1533</v>
      </c>
      <c r="C656" t="s">
        <v>1533</v>
      </c>
      <c r="D656">
        <v>2060</v>
      </c>
      <c r="E656" t="s">
        <v>1532</v>
      </c>
      <c r="F656" t="s">
        <v>1530</v>
      </c>
      <c r="G656" s="462">
        <v>1</v>
      </c>
      <c r="H656" s="462">
        <v>1</v>
      </c>
      <c r="I656" s="462">
        <v>1</v>
      </c>
      <c r="J656" s="462">
        <v>1</v>
      </c>
      <c r="K656" s="462">
        <v>1</v>
      </c>
      <c r="L656" s="462">
        <v>1</v>
      </c>
      <c r="M656" s="462">
        <v>1</v>
      </c>
      <c r="N656" s="462">
        <v>1</v>
      </c>
    </row>
    <row r="657" spans="1:14" x14ac:dyDescent="0.25">
      <c r="A657" t="s">
        <v>28</v>
      </c>
      <c r="B657" t="s">
        <v>1533</v>
      </c>
      <c r="C657" t="s">
        <v>1533</v>
      </c>
      <c r="D657">
        <v>2060</v>
      </c>
      <c r="E657" t="s">
        <v>1532</v>
      </c>
      <c r="F657" t="s">
        <v>1531</v>
      </c>
      <c r="G657" s="462">
        <v>1</v>
      </c>
      <c r="H657" s="462">
        <v>1</v>
      </c>
      <c r="I657" s="462">
        <v>1</v>
      </c>
      <c r="J657" s="462">
        <v>1</v>
      </c>
      <c r="K657" s="462">
        <v>1</v>
      </c>
      <c r="L657" s="462">
        <v>1</v>
      </c>
      <c r="M657" s="462">
        <v>1</v>
      </c>
      <c r="N657" s="462">
        <v>1</v>
      </c>
    </row>
    <row r="658" spans="1:14" x14ac:dyDescent="0.25">
      <c r="A658" t="s">
        <v>28</v>
      </c>
      <c r="B658" t="s">
        <v>160</v>
      </c>
      <c r="C658" t="s">
        <v>160</v>
      </c>
      <c r="D658">
        <v>2060</v>
      </c>
      <c r="E658" t="s">
        <v>1529</v>
      </c>
      <c r="F658" t="s">
        <v>1530</v>
      </c>
      <c r="G658" s="462">
        <v>0.24595412800375346</v>
      </c>
      <c r="H658" s="462">
        <v>0.24595412800375346</v>
      </c>
      <c r="I658" s="462">
        <v>0.24595412800375346</v>
      </c>
      <c r="J658" s="462">
        <v>0</v>
      </c>
      <c r="K658" s="462">
        <v>0</v>
      </c>
      <c r="L658" s="462">
        <v>0</v>
      </c>
      <c r="M658" s="462">
        <v>0</v>
      </c>
      <c r="N658" s="462">
        <v>0</v>
      </c>
    </row>
    <row r="659" spans="1:14" x14ac:dyDescent="0.25">
      <c r="A659" t="s">
        <v>28</v>
      </c>
      <c r="B659" t="s">
        <v>160</v>
      </c>
      <c r="C659" t="s">
        <v>160</v>
      </c>
      <c r="D659">
        <v>2060</v>
      </c>
      <c r="E659" t="s">
        <v>1529</v>
      </c>
      <c r="F659" t="s">
        <v>1531</v>
      </c>
      <c r="G659" s="462">
        <v>0.24595412800375349</v>
      </c>
      <c r="H659" s="462">
        <v>0.24595412800375349</v>
      </c>
      <c r="I659" s="462">
        <v>0.24595412800375349</v>
      </c>
      <c r="J659" s="462">
        <v>0</v>
      </c>
      <c r="K659" s="462">
        <v>0</v>
      </c>
      <c r="L659" s="462">
        <v>0</v>
      </c>
      <c r="M659" s="462">
        <v>0</v>
      </c>
      <c r="N659" s="462">
        <v>0</v>
      </c>
    </row>
    <row r="660" spans="1:14" x14ac:dyDescent="0.25">
      <c r="A660" t="s">
        <v>28</v>
      </c>
      <c r="B660" t="s">
        <v>160</v>
      </c>
      <c r="C660" t="s">
        <v>160</v>
      </c>
      <c r="D660">
        <v>2060</v>
      </c>
      <c r="E660" t="s">
        <v>1532</v>
      </c>
      <c r="F660" t="s">
        <v>1530</v>
      </c>
      <c r="G660" s="462">
        <v>0</v>
      </c>
      <c r="H660" s="462">
        <v>0</v>
      </c>
      <c r="I660" s="462">
        <v>0</v>
      </c>
      <c r="J660" s="462">
        <v>0</v>
      </c>
      <c r="K660" s="462">
        <v>0</v>
      </c>
      <c r="L660" s="462">
        <v>0</v>
      </c>
      <c r="M660" s="462">
        <v>0</v>
      </c>
      <c r="N660" s="462">
        <v>0</v>
      </c>
    </row>
    <row r="661" spans="1:14" x14ac:dyDescent="0.25">
      <c r="A661" t="s">
        <v>28</v>
      </c>
      <c r="B661" t="s">
        <v>160</v>
      </c>
      <c r="C661" t="s">
        <v>160</v>
      </c>
      <c r="D661">
        <v>2060</v>
      </c>
      <c r="E661" t="s">
        <v>1532</v>
      </c>
      <c r="F661" t="s">
        <v>1531</v>
      </c>
      <c r="G661" s="462">
        <v>0</v>
      </c>
      <c r="H661" s="462">
        <v>0</v>
      </c>
      <c r="I661" s="462">
        <v>0</v>
      </c>
      <c r="J661" s="462">
        <v>0</v>
      </c>
      <c r="K661" s="462">
        <v>0</v>
      </c>
      <c r="L661" s="462">
        <v>0</v>
      </c>
      <c r="M661" s="462">
        <v>0</v>
      </c>
      <c r="N661" s="462">
        <v>0</v>
      </c>
    </row>
    <row r="662" spans="1:14" x14ac:dyDescent="0.25">
      <c r="A662" t="s">
        <v>28</v>
      </c>
      <c r="B662" t="s">
        <v>1534</v>
      </c>
      <c r="C662" t="s">
        <v>1534</v>
      </c>
      <c r="D662">
        <v>2060</v>
      </c>
      <c r="E662" t="s">
        <v>1529</v>
      </c>
      <c r="F662" t="s">
        <v>1530</v>
      </c>
      <c r="G662" s="462">
        <v>6.638464778108516E-2</v>
      </c>
      <c r="H662" s="462">
        <v>6.638464778108516E-2</v>
      </c>
      <c r="I662" s="462">
        <v>6.638464778108516E-2</v>
      </c>
      <c r="J662" s="462">
        <v>0.49190825600750698</v>
      </c>
      <c r="K662" s="462">
        <v>0.49190825600750698</v>
      </c>
      <c r="L662" s="462">
        <v>0.49190825600750698</v>
      </c>
      <c r="M662" s="462">
        <v>0.49190825600750698</v>
      </c>
      <c r="N662" s="462">
        <v>0.49190825600750698</v>
      </c>
    </row>
    <row r="663" spans="1:14" x14ac:dyDescent="0.25">
      <c r="A663" t="s">
        <v>28</v>
      </c>
      <c r="B663" t="s">
        <v>1534</v>
      </c>
      <c r="C663" t="s">
        <v>1534</v>
      </c>
      <c r="D663">
        <v>2060</v>
      </c>
      <c r="E663" t="s">
        <v>1529</v>
      </c>
      <c r="F663" t="s">
        <v>1531</v>
      </c>
      <c r="G663" s="462">
        <v>0.11467501632574295</v>
      </c>
      <c r="H663" s="462">
        <v>0.11467501632574295</v>
      </c>
      <c r="I663" s="462">
        <v>0.11467501632574295</v>
      </c>
      <c r="J663" s="462">
        <v>0.49190825600750698</v>
      </c>
      <c r="K663" s="462">
        <v>0.49190825600750698</v>
      </c>
      <c r="L663" s="462">
        <v>0.49190825600750698</v>
      </c>
      <c r="M663" s="462">
        <v>0.49190825600750698</v>
      </c>
      <c r="N663" s="462">
        <v>0.49190825600750698</v>
      </c>
    </row>
    <row r="664" spans="1:14" x14ac:dyDescent="0.25">
      <c r="A664" t="s">
        <v>28</v>
      </c>
      <c r="B664" t="s">
        <v>1534</v>
      </c>
      <c r="C664" t="s">
        <v>1534</v>
      </c>
      <c r="D664">
        <v>2060</v>
      </c>
      <c r="E664" t="s">
        <v>1532</v>
      </c>
      <c r="F664" t="s">
        <v>1530</v>
      </c>
      <c r="G664" s="462">
        <v>0</v>
      </c>
      <c r="H664" s="462">
        <v>0</v>
      </c>
      <c r="I664" s="462">
        <v>0</v>
      </c>
      <c r="J664" s="462">
        <v>0</v>
      </c>
      <c r="K664" s="462">
        <v>0</v>
      </c>
      <c r="L664" s="462">
        <v>0</v>
      </c>
      <c r="M664" s="462">
        <v>0</v>
      </c>
      <c r="N664" s="462">
        <v>0</v>
      </c>
    </row>
    <row r="665" spans="1:14" x14ac:dyDescent="0.25">
      <c r="A665" t="s">
        <v>28</v>
      </c>
      <c r="B665" t="s">
        <v>1534</v>
      </c>
      <c r="C665" t="s">
        <v>1534</v>
      </c>
      <c r="D665">
        <v>2060</v>
      </c>
      <c r="E665" t="s">
        <v>1532</v>
      </c>
      <c r="F665" t="s">
        <v>1531</v>
      </c>
      <c r="G665" s="462">
        <v>0</v>
      </c>
      <c r="H665" s="462">
        <v>0</v>
      </c>
      <c r="I665" s="462">
        <v>0</v>
      </c>
      <c r="J665" s="462">
        <v>0</v>
      </c>
      <c r="K665" s="462">
        <v>0</v>
      </c>
      <c r="L665" s="462">
        <v>0</v>
      </c>
      <c r="M665" s="462">
        <v>0</v>
      </c>
      <c r="N665" s="462">
        <v>0</v>
      </c>
    </row>
    <row r="666" spans="1:14" x14ac:dyDescent="0.25">
      <c r="A666" t="s">
        <v>28</v>
      </c>
      <c r="B666" t="s">
        <v>1535</v>
      </c>
      <c r="C666" t="s">
        <v>1536</v>
      </c>
      <c r="D666">
        <v>2060</v>
      </c>
      <c r="E666" t="s">
        <v>1529</v>
      </c>
      <c r="F666" t="s">
        <v>1530</v>
      </c>
      <c r="G666" s="462">
        <v>0</v>
      </c>
      <c r="H666" s="462">
        <v>0</v>
      </c>
      <c r="I666" s="462">
        <v>0</v>
      </c>
      <c r="J666" s="462">
        <v>0.20322151246874406</v>
      </c>
      <c r="K666" s="462">
        <v>0.20322151246874406</v>
      </c>
      <c r="L666" s="462">
        <v>0.20322151246874409</v>
      </c>
      <c r="M666" s="462">
        <v>0.20322151246874409</v>
      </c>
      <c r="N666" s="462">
        <v>0.20322151246874409</v>
      </c>
    </row>
    <row r="667" spans="1:14" x14ac:dyDescent="0.25">
      <c r="A667" t="s">
        <v>28</v>
      </c>
      <c r="B667" t="s">
        <v>1535</v>
      </c>
      <c r="C667" t="s">
        <v>1536</v>
      </c>
      <c r="D667">
        <v>2060</v>
      </c>
      <c r="E667" t="s">
        <v>1529</v>
      </c>
      <c r="F667" t="s">
        <v>1531</v>
      </c>
      <c r="G667" s="462">
        <v>0</v>
      </c>
      <c r="H667" s="462">
        <v>0</v>
      </c>
      <c r="I667" s="462">
        <v>0</v>
      </c>
      <c r="J667" s="462">
        <v>0.20322151246874412</v>
      </c>
      <c r="K667" s="462">
        <v>0.20322151246874412</v>
      </c>
      <c r="L667" s="462">
        <v>0.20322151246874409</v>
      </c>
      <c r="M667" s="462">
        <v>0.20322151246874409</v>
      </c>
      <c r="N667" s="462">
        <v>0.20322151246874409</v>
      </c>
    </row>
    <row r="668" spans="1:14" x14ac:dyDescent="0.25">
      <c r="A668" t="s">
        <v>28</v>
      </c>
      <c r="B668" t="s">
        <v>1535</v>
      </c>
      <c r="C668" t="s">
        <v>1536</v>
      </c>
      <c r="D668">
        <v>2060</v>
      </c>
      <c r="E668" t="s">
        <v>1532</v>
      </c>
      <c r="F668" t="s">
        <v>1530</v>
      </c>
      <c r="G668" s="462">
        <v>0</v>
      </c>
      <c r="H668" s="462">
        <v>0</v>
      </c>
      <c r="I668" s="462">
        <v>0</v>
      </c>
      <c r="J668" s="462">
        <v>0</v>
      </c>
      <c r="K668" s="462">
        <v>0</v>
      </c>
      <c r="L668" s="462">
        <v>0</v>
      </c>
      <c r="M668" s="462">
        <v>0</v>
      </c>
      <c r="N668" s="462">
        <v>0</v>
      </c>
    </row>
    <row r="669" spans="1:14" x14ac:dyDescent="0.25">
      <c r="A669" t="s">
        <v>28</v>
      </c>
      <c r="B669" t="s">
        <v>1535</v>
      </c>
      <c r="C669" t="s">
        <v>1536</v>
      </c>
      <c r="D669">
        <v>2060</v>
      </c>
      <c r="E669" t="s">
        <v>1532</v>
      </c>
      <c r="F669" t="s">
        <v>1531</v>
      </c>
      <c r="G669" s="462">
        <v>0</v>
      </c>
      <c r="H669" s="462">
        <v>0</v>
      </c>
      <c r="I669" s="462">
        <v>0</v>
      </c>
      <c r="J669" s="462">
        <v>0</v>
      </c>
      <c r="K669" s="462">
        <v>0</v>
      </c>
      <c r="L669" s="462">
        <v>0</v>
      </c>
      <c r="M669" s="462">
        <v>0</v>
      </c>
      <c r="N669" s="462">
        <v>0</v>
      </c>
    </row>
    <row r="670" spans="1:14" x14ac:dyDescent="0.25">
      <c r="A670" t="s">
        <v>28</v>
      </c>
      <c r="B670" t="s">
        <v>1535</v>
      </c>
      <c r="C670" t="s">
        <v>162</v>
      </c>
      <c r="D670">
        <v>2060</v>
      </c>
      <c r="E670" t="s">
        <v>1529</v>
      </c>
      <c r="F670" t="s">
        <v>1530</v>
      </c>
      <c r="G670" s="462">
        <v>0</v>
      </c>
      <c r="H670" s="462">
        <v>0</v>
      </c>
      <c r="I670" s="462">
        <v>0</v>
      </c>
      <c r="J670" s="462">
        <v>0.12173365334067152</v>
      </c>
      <c r="K670" s="462">
        <v>0.12173365334067152</v>
      </c>
      <c r="L670" s="462">
        <v>0.12173365334067153</v>
      </c>
      <c r="M670" s="462">
        <v>0.12173365334067153</v>
      </c>
      <c r="N670" s="462">
        <v>0.12173365334067153</v>
      </c>
    </row>
    <row r="671" spans="1:14" x14ac:dyDescent="0.25">
      <c r="A671" t="s">
        <v>28</v>
      </c>
      <c r="B671" t="s">
        <v>1535</v>
      </c>
      <c r="C671" t="s">
        <v>162</v>
      </c>
      <c r="D671">
        <v>2060</v>
      </c>
      <c r="E671" t="s">
        <v>1529</v>
      </c>
      <c r="F671" t="s">
        <v>1531</v>
      </c>
      <c r="G671" s="462">
        <v>0</v>
      </c>
      <c r="H671" s="462">
        <v>0</v>
      </c>
      <c r="I671" s="462">
        <v>0</v>
      </c>
      <c r="J671" s="462">
        <v>0.12173365334067152</v>
      </c>
      <c r="K671" s="462">
        <v>0.12173365334067152</v>
      </c>
      <c r="L671" s="462">
        <v>0.12173365334067152</v>
      </c>
      <c r="M671" s="462">
        <v>0.12173365334067152</v>
      </c>
      <c r="N671" s="462">
        <v>0.12173365334067152</v>
      </c>
    </row>
    <row r="672" spans="1:14" x14ac:dyDescent="0.25">
      <c r="A672" t="s">
        <v>28</v>
      </c>
      <c r="B672" t="s">
        <v>1535</v>
      </c>
      <c r="C672" t="s">
        <v>162</v>
      </c>
      <c r="D672">
        <v>2060</v>
      </c>
      <c r="E672" t="s">
        <v>1532</v>
      </c>
      <c r="F672" t="s">
        <v>1530</v>
      </c>
      <c r="G672" s="462">
        <v>0</v>
      </c>
      <c r="H672" s="462">
        <v>0</v>
      </c>
      <c r="I672" s="462">
        <v>0</v>
      </c>
      <c r="J672" s="462">
        <v>0</v>
      </c>
      <c r="K672" s="462">
        <v>0</v>
      </c>
      <c r="L672" s="462">
        <v>0</v>
      </c>
      <c r="M672" s="462">
        <v>0</v>
      </c>
      <c r="N672" s="462">
        <v>0</v>
      </c>
    </row>
    <row r="673" spans="1:14" x14ac:dyDescent="0.25">
      <c r="A673" t="s">
        <v>28</v>
      </c>
      <c r="B673" t="s">
        <v>1535</v>
      </c>
      <c r="C673" t="s">
        <v>162</v>
      </c>
      <c r="D673">
        <v>2060</v>
      </c>
      <c r="E673" t="s">
        <v>1532</v>
      </c>
      <c r="F673" t="s">
        <v>1531</v>
      </c>
      <c r="G673" s="462">
        <v>0</v>
      </c>
      <c r="H673" s="462">
        <v>0</v>
      </c>
      <c r="I673" s="462">
        <v>0</v>
      </c>
      <c r="J673" s="462">
        <v>0</v>
      </c>
      <c r="K673" s="462">
        <v>0</v>
      </c>
      <c r="L673" s="462">
        <v>0</v>
      </c>
      <c r="M673" s="462">
        <v>0</v>
      </c>
      <c r="N673" s="462">
        <v>0</v>
      </c>
    </row>
    <row r="674" spans="1:14" x14ac:dyDescent="0.25">
      <c r="A674" t="s">
        <v>31</v>
      </c>
      <c r="B674" t="s">
        <v>1528</v>
      </c>
      <c r="C674" t="s">
        <v>158</v>
      </c>
      <c r="D674">
        <v>2019</v>
      </c>
      <c r="E674" t="s">
        <v>1529</v>
      </c>
      <c r="F674" t="s">
        <v>1530</v>
      </c>
      <c r="G674" s="462">
        <v>1</v>
      </c>
      <c r="H674" s="462">
        <v>1</v>
      </c>
      <c r="I674" s="462">
        <v>1</v>
      </c>
      <c r="J674" s="462">
        <v>1</v>
      </c>
      <c r="K674" s="462">
        <v>1</v>
      </c>
      <c r="L674" s="462">
        <v>1</v>
      </c>
      <c r="M674" s="462">
        <v>1</v>
      </c>
      <c r="N674" s="462">
        <v>1</v>
      </c>
    </row>
    <row r="675" spans="1:14" x14ac:dyDescent="0.25">
      <c r="A675" t="s">
        <v>31</v>
      </c>
      <c r="B675" t="s">
        <v>1528</v>
      </c>
      <c r="C675" t="s">
        <v>158</v>
      </c>
      <c r="D675">
        <v>2019</v>
      </c>
      <c r="E675" t="s">
        <v>1529</v>
      </c>
      <c r="F675" t="s">
        <v>1531</v>
      </c>
      <c r="G675" s="462">
        <v>1</v>
      </c>
      <c r="H675" s="462">
        <v>1</v>
      </c>
      <c r="I675" s="462">
        <v>1</v>
      </c>
      <c r="J675" s="462">
        <v>1</v>
      </c>
      <c r="K675" s="462">
        <v>1</v>
      </c>
      <c r="L675" s="462">
        <v>1</v>
      </c>
      <c r="M675" s="462">
        <v>1</v>
      </c>
      <c r="N675" s="462">
        <v>1</v>
      </c>
    </row>
    <row r="676" spans="1:14" x14ac:dyDescent="0.25">
      <c r="A676" t="s">
        <v>31</v>
      </c>
      <c r="B676" t="s">
        <v>1528</v>
      </c>
      <c r="C676" t="s">
        <v>158</v>
      </c>
      <c r="D676">
        <v>2019</v>
      </c>
      <c r="E676" t="s">
        <v>1532</v>
      </c>
      <c r="F676" t="s">
        <v>1530</v>
      </c>
      <c r="G676" s="462">
        <v>1</v>
      </c>
      <c r="H676" s="462">
        <v>1</v>
      </c>
      <c r="I676" s="462">
        <v>1</v>
      </c>
      <c r="J676" s="462">
        <v>1</v>
      </c>
      <c r="K676" s="462">
        <v>1</v>
      </c>
      <c r="L676" s="462">
        <v>1</v>
      </c>
      <c r="M676" s="462">
        <v>1</v>
      </c>
      <c r="N676" s="462">
        <v>1</v>
      </c>
    </row>
    <row r="677" spans="1:14" x14ac:dyDescent="0.25">
      <c r="A677" t="s">
        <v>31</v>
      </c>
      <c r="B677" t="s">
        <v>1528</v>
      </c>
      <c r="C677" t="s">
        <v>158</v>
      </c>
      <c r="D677">
        <v>2019</v>
      </c>
      <c r="E677" t="s">
        <v>1532</v>
      </c>
      <c r="F677" t="s">
        <v>1531</v>
      </c>
      <c r="G677" s="462">
        <v>1</v>
      </c>
      <c r="H677" s="462">
        <v>1</v>
      </c>
      <c r="I677" s="462">
        <v>1</v>
      </c>
      <c r="J677" s="462">
        <v>1</v>
      </c>
      <c r="K677" s="462">
        <v>1</v>
      </c>
      <c r="L677" s="462">
        <v>1</v>
      </c>
      <c r="M677" s="462">
        <v>1</v>
      </c>
      <c r="N677" s="462">
        <v>1</v>
      </c>
    </row>
    <row r="678" spans="1:14" x14ac:dyDescent="0.25">
      <c r="A678" t="s">
        <v>31</v>
      </c>
      <c r="B678" t="s">
        <v>1528</v>
      </c>
      <c r="C678" t="s">
        <v>133</v>
      </c>
      <c r="D678">
        <v>2019</v>
      </c>
      <c r="E678" t="s">
        <v>1529</v>
      </c>
      <c r="F678" t="s">
        <v>1530</v>
      </c>
      <c r="G678" s="462">
        <v>0</v>
      </c>
      <c r="H678" s="462">
        <v>0</v>
      </c>
      <c r="I678" s="462">
        <v>0</v>
      </c>
      <c r="J678" s="462">
        <v>0</v>
      </c>
      <c r="K678" s="462">
        <v>0</v>
      </c>
      <c r="L678" s="462">
        <v>0</v>
      </c>
      <c r="M678" s="462">
        <v>0</v>
      </c>
      <c r="N678" s="462">
        <v>0</v>
      </c>
    </row>
    <row r="679" spans="1:14" x14ac:dyDescent="0.25">
      <c r="A679" t="s">
        <v>31</v>
      </c>
      <c r="B679" t="s">
        <v>1528</v>
      </c>
      <c r="C679" t="s">
        <v>133</v>
      </c>
      <c r="D679">
        <v>2019</v>
      </c>
      <c r="E679" t="s">
        <v>1529</v>
      </c>
      <c r="F679" t="s">
        <v>1531</v>
      </c>
      <c r="G679" s="462">
        <v>0</v>
      </c>
      <c r="H679" s="462">
        <v>0</v>
      </c>
      <c r="I679" s="462">
        <v>0</v>
      </c>
      <c r="J679" s="462">
        <v>0</v>
      </c>
      <c r="K679" s="462">
        <v>0</v>
      </c>
      <c r="L679" s="462">
        <v>0</v>
      </c>
      <c r="M679" s="462">
        <v>0</v>
      </c>
      <c r="N679" s="462">
        <v>0</v>
      </c>
    </row>
    <row r="680" spans="1:14" x14ac:dyDescent="0.25">
      <c r="A680" t="s">
        <v>31</v>
      </c>
      <c r="B680" t="s">
        <v>1528</v>
      </c>
      <c r="C680" t="s">
        <v>133</v>
      </c>
      <c r="D680">
        <v>2019</v>
      </c>
      <c r="E680" t="s">
        <v>1532</v>
      </c>
      <c r="F680" t="s">
        <v>1530</v>
      </c>
      <c r="G680" s="462">
        <v>0</v>
      </c>
      <c r="H680" s="462">
        <v>0</v>
      </c>
      <c r="I680" s="462">
        <v>0</v>
      </c>
      <c r="J680" s="462">
        <v>0</v>
      </c>
      <c r="K680" s="462">
        <v>0</v>
      </c>
      <c r="L680" s="462">
        <v>0</v>
      </c>
      <c r="M680" s="462">
        <v>0</v>
      </c>
      <c r="N680" s="462">
        <v>0</v>
      </c>
    </row>
    <row r="681" spans="1:14" x14ac:dyDescent="0.25">
      <c r="A681" t="s">
        <v>31</v>
      </c>
      <c r="B681" t="s">
        <v>1528</v>
      </c>
      <c r="C681" t="s">
        <v>133</v>
      </c>
      <c r="D681">
        <v>2019</v>
      </c>
      <c r="E681" t="s">
        <v>1532</v>
      </c>
      <c r="F681" t="s">
        <v>1531</v>
      </c>
      <c r="G681" s="462">
        <v>0</v>
      </c>
      <c r="H681" s="462">
        <v>0</v>
      </c>
      <c r="I681" s="462">
        <v>0</v>
      </c>
      <c r="J681" s="462">
        <v>0</v>
      </c>
      <c r="K681" s="462">
        <v>0</v>
      </c>
      <c r="L681" s="462">
        <v>0</v>
      </c>
      <c r="M681" s="462">
        <v>0</v>
      </c>
      <c r="N681" s="462">
        <v>0</v>
      </c>
    </row>
    <row r="682" spans="1:14" x14ac:dyDescent="0.25">
      <c r="A682" t="s">
        <v>31</v>
      </c>
      <c r="B682" t="s">
        <v>1533</v>
      </c>
      <c r="C682" t="s">
        <v>1533</v>
      </c>
      <c r="D682">
        <v>2019</v>
      </c>
      <c r="E682" t="s">
        <v>1529</v>
      </c>
      <c r="F682" t="s">
        <v>1530</v>
      </c>
      <c r="G682" s="462">
        <v>0</v>
      </c>
      <c r="H682" s="462">
        <v>0</v>
      </c>
      <c r="I682" s="462">
        <v>0</v>
      </c>
      <c r="J682" s="462">
        <v>0</v>
      </c>
      <c r="K682" s="462">
        <v>0</v>
      </c>
      <c r="L682" s="462">
        <v>0</v>
      </c>
      <c r="M682" s="462">
        <v>0</v>
      </c>
      <c r="N682" s="462">
        <v>0</v>
      </c>
    </row>
    <row r="683" spans="1:14" x14ac:dyDescent="0.25">
      <c r="A683" t="s">
        <v>31</v>
      </c>
      <c r="B683" t="s">
        <v>1533</v>
      </c>
      <c r="C683" t="s">
        <v>1533</v>
      </c>
      <c r="D683">
        <v>2019</v>
      </c>
      <c r="E683" t="s">
        <v>1529</v>
      </c>
      <c r="F683" t="s">
        <v>1531</v>
      </c>
      <c r="G683" s="462">
        <v>0</v>
      </c>
      <c r="H683" s="462">
        <v>0</v>
      </c>
      <c r="I683" s="462">
        <v>0</v>
      </c>
      <c r="J683" s="462">
        <v>0</v>
      </c>
      <c r="K683" s="462">
        <v>0</v>
      </c>
      <c r="L683" s="462">
        <v>0</v>
      </c>
      <c r="M683" s="462">
        <v>0</v>
      </c>
      <c r="N683" s="462">
        <v>0</v>
      </c>
    </row>
    <row r="684" spans="1:14" x14ac:dyDescent="0.25">
      <c r="A684" t="s">
        <v>31</v>
      </c>
      <c r="B684" t="s">
        <v>1533</v>
      </c>
      <c r="C684" t="s">
        <v>1533</v>
      </c>
      <c r="D684">
        <v>2019</v>
      </c>
      <c r="E684" t="s">
        <v>1532</v>
      </c>
      <c r="F684" t="s">
        <v>1530</v>
      </c>
      <c r="G684" s="462">
        <v>0</v>
      </c>
      <c r="H684" s="462">
        <v>0</v>
      </c>
      <c r="I684" s="462">
        <v>0</v>
      </c>
      <c r="J684" s="462">
        <v>0</v>
      </c>
      <c r="K684" s="462">
        <v>0</v>
      </c>
      <c r="L684" s="462">
        <v>0</v>
      </c>
      <c r="M684" s="462">
        <v>0</v>
      </c>
      <c r="N684" s="462">
        <v>0</v>
      </c>
    </row>
    <row r="685" spans="1:14" x14ac:dyDescent="0.25">
      <c r="A685" t="s">
        <v>31</v>
      </c>
      <c r="B685" t="s">
        <v>1533</v>
      </c>
      <c r="C685" t="s">
        <v>1533</v>
      </c>
      <c r="D685">
        <v>2019</v>
      </c>
      <c r="E685" t="s">
        <v>1532</v>
      </c>
      <c r="F685" t="s">
        <v>1531</v>
      </c>
      <c r="G685" s="462">
        <v>0</v>
      </c>
      <c r="H685" s="462">
        <v>0</v>
      </c>
      <c r="I685" s="462">
        <v>0</v>
      </c>
      <c r="J685" s="462">
        <v>0</v>
      </c>
      <c r="K685" s="462">
        <v>0</v>
      </c>
      <c r="L685" s="462">
        <v>0</v>
      </c>
      <c r="M685" s="462">
        <v>0</v>
      </c>
      <c r="N685" s="462">
        <v>0</v>
      </c>
    </row>
    <row r="686" spans="1:14" x14ac:dyDescent="0.25">
      <c r="A686" t="s">
        <v>31</v>
      </c>
      <c r="B686" t="s">
        <v>160</v>
      </c>
      <c r="C686" t="s">
        <v>160</v>
      </c>
      <c r="D686">
        <v>2019</v>
      </c>
      <c r="E686" t="s">
        <v>1529</v>
      </c>
      <c r="F686" t="s">
        <v>1530</v>
      </c>
      <c r="G686" s="462">
        <v>0</v>
      </c>
      <c r="H686" s="462">
        <v>0</v>
      </c>
      <c r="I686" s="462">
        <v>0</v>
      </c>
      <c r="J686" s="462">
        <v>0</v>
      </c>
      <c r="K686" s="462">
        <v>0</v>
      </c>
      <c r="L686" s="462">
        <v>0</v>
      </c>
      <c r="M686" s="462">
        <v>0</v>
      </c>
      <c r="N686" s="462">
        <v>0</v>
      </c>
    </row>
    <row r="687" spans="1:14" x14ac:dyDescent="0.25">
      <c r="A687" t="s">
        <v>31</v>
      </c>
      <c r="B687" t="s">
        <v>160</v>
      </c>
      <c r="C687" t="s">
        <v>160</v>
      </c>
      <c r="D687">
        <v>2019</v>
      </c>
      <c r="E687" t="s">
        <v>1529</v>
      </c>
      <c r="F687" t="s">
        <v>1531</v>
      </c>
      <c r="G687" s="462">
        <v>0</v>
      </c>
      <c r="H687" s="462">
        <v>0</v>
      </c>
      <c r="I687" s="462">
        <v>0</v>
      </c>
      <c r="J687" s="462">
        <v>0</v>
      </c>
      <c r="K687" s="462">
        <v>0</v>
      </c>
      <c r="L687" s="462">
        <v>0</v>
      </c>
      <c r="M687" s="462">
        <v>0</v>
      </c>
      <c r="N687" s="462">
        <v>0</v>
      </c>
    </row>
    <row r="688" spans="1:14" x14ac:dyDescent="0.25">
      <c r="A688" t="s">
        <v>31</v>
      </c>
      <c r="B688" t="s">
        <v>160</v>
      </c>
      <c r="C688" t="s">
        <v>160</v>
      </c>
      <c r="D688">
        <v>2019</v>
      </c>
      <c r="E688" t="s">
        <v>1532</v>
      </c>
      <c r="F688" t="s">
        <v>1530</v>
      </c>
      <c r="G688" s="462">
        <v>0</v>
      </c>
      <c r="H688" s="462">
        <v>0</v>
      </c>
      <c r="I688" s="462">
        <v>0</v>
      </c>
      <c r="J688" s="462">
        <v>0</v>
      </c>
      <c r="K688" s="462">
        <v>0</v>
      </c>
      <c r="L688" s="462">
        <v>0</v>
      </c>
      <c r="M688" s="462">
        <v>0</v>
      </c>
      <c r="N688" s="462">
        <v>0</v>
      </c>
    </row>
    <row r="689" spans="1:14" x14ac:dyDescent="0.25">
      <c r="A689" t="s">
        <v>31</v>
      </c>
      <c r="B689" t="s">
        <v>160</v>
      </c>
      <c r="C689" t="s">
        <v>160</v>
      </c>
      <c r="D689">
        <v>2019</v>
      </c>
      <c r="E689" t="s">
        <v>1532</v>
      </c>
      <c r="F689" t="s">
        <v>1531</v>
      </c>
      <c r="G689" s="462">
        <v>0</v>
      </c>
      <c r="H689" s="462">
        <v>0</v>
      </c>
      <c r="I689" s="462">
        <v>0</v>
      </c>
      <c r="J689" s="462">
        <v>0</v>
      </c>
      <c r="K689" s="462">
        <v>0</v>
      </c>
      <c r="L689" s="462">
        <v>0</v>
      </c>
      <c r="M689" s="462">
        <v>0</v>
      </c>
      <c r="N689" s="462">
        <v>0</v>
      </c>
    </row>
    <row r="690" spans="1:14" x14ac:dyDescent="0.25">
      <c r="A690" t="s">
        <v>31</v>
      </c>
      <c r="B690" t="s">
        <v>1534</v>
      </c>
      <c r="C690" t="s">
        <v>1534</v>
      </c>
      <c r="D690">
        <v>2019</v>
      </c>
      <c r="E690" t="s">
        <v>1529</v>
      </c>
      <c r="F690" t="s">
        <v>1530</v>
      </c>
      <c r="G690" s="462">
        <v>0</v>
      </c>
      <c r="H690" s="462">
        <v>0</v>
      </c>
      <c r="I690" s="462">
        <v>0</v>
      </c>
      <c r="J690" s="462">
        <v>0</v>
      </c>
      <c r="K690" s="462">
        <v>0</v>
      </c>
      <c r="L690" s="462">
        <v>0</v>
      </c>
      <c r="M690" s="462">
        <v>0</v>
      </c>
      <c r="N690" s="462">
        <v>0</v>
      </c>
    </row>
    <row r="691" spans="1:14" x14ac:dyDescent="0.25">
      <c r="A691" t="s">
        <v>31</v>
      </c>
      <c r="B691" t="s">
        <v>1534</v>
      </c>
      <c r="C691" t="s">
        <v>1534</v>
      </c>
      <c r="D691">
        <v>2019</v>
      </c>
      <c r="E691" t="s">
        <v>1529</v>
      </c>
      <c r="F691" t="s">
        <v>1531</v>
      </c>
      <c r="G691" s="462">
        <v>0</v>
      </c>
      <c r="H691" s="462">
        <v>0</v>
      </c>
      <c r="I691" s="462">
        <v>0</v>
      </c>
      <c r="J691" s="462">
        <v>0</v>
      </c>
      <c r="K691" s="462">
        <v>0</v>
      </c>
      <c r="L691" s="462">
        <v>0</v>
      </c>
      <c r="M691" s="462">
        <v>0</v>
      </c>
      <c r="N691" s="462">
        <v>0</v>
      </c>
    </row>
    <row r="692" spans="1:14" x14ac:dyDescent="0.25">
      <c r="A692" t="s">
        <v>31</v>
      </c>
      <c r="B692" t="s">
        <v>1534</v>
      </c>
      <c r="C692" t="s">
        <v>1534</v>
      </c>
      <c r="D692">
        <v>2019</v>
      </c>
      <c r="E692" t="s">
        <v>1532</v>
      </c>
      <c r="F692" t="s">
        <v>1530</v>
      </c>
      <c r="G692" s="462">
        <v>0</v>
      </c>
      <c r="H692" s="462">
        <v>0</v>
      </c>
      <c r="I692" s="462">
        <v>0</v>
      </c>
      <c r="J692" s="462">
        <v>0</v>
      </c>
      <c r="K692" s="462">
        <v>0</v>
      </c>
      <c r="L692" s="462">
        <v>0</v>
      </c>
      <c r="M692" s="462">
        <v>0</v>
      </c>
      <c r="N692" s="462">
        <v>0</v>
      </c>
    </row>
    <row r="693" spans="1:14" x14ac:dyDescent="0.25">
      <c r="A693" t="s">
        <v>31</v>
      </c>
      <c r="B693" t="s">
        <v>1534</v>
      </c>
      <c r="C693" t="s">
        <v>1534</v>
      </c>
      <c r="D693">
        <v>2019</v>
      </c>
      <c r="E693" t="s">
        <v>1532</v>
      </c>
      <c r="F693" t="s">
        <v>1531</v>
      </c>
      <c r="G693" s="462">
        <v>0</v>
      </c>
      <c r="H693" s="462">
        <v>0</v>
      </c>
      <c r="I693" s="462">
        <v>0</v>
      </c>
      <c r="J693" s="462">
        <v>0</v>
      </c>
      <c r="K693" s="462">
        <v>0</v>
      </c>
      <c r="L693" s="462">
        <v>0</v>
      </c>
      <c r="M693" s="462">
        <v>0</v>
      </c>
      <c r="N693" s="462">
        <v>0</v>
      </c>
    </row>
    <row r="694" spans="1:14" x14ac:dyDescent="0.25">
      <c r="A694" t="s">
        <v>31</v>
      </c>
      <c r="B694" t="s">
        <v>1535</v>
      </c>
      <c r="C694" t="s">
        <v>1536</v>
      </c>
      <c r="D694">
        <v>2019</v>
      </c>
      <c r="E694" t="s">
        <v>1529</v>
      </c>
      <c r="F694" t="s">
        <v>1530</v>
      </c>
      <c r="G694" s="462">
        <v>0</v>
      </c>
      <c r="H694" s="462">
        <v>0</v>
      </c>
      <c r="I694" s="462">
        <v>0</v>
      </c>
      <c r="J694" s="462">
        <v>0</v>
      </c>
      <c r="K694" s="462">
        <v>0</v>
      </c>
      <c r="L694" s="462">
        <v>0</v>
      </c>
      <c r="M694" s="462">
        <v>0</v>
      </c>
      <c r="N694" s="462">
        <v>0</v>
      </c>
    </row>
    <row r="695" spans="1:14" x14ac:dyDescent="0.25">
      <c r="A695" t="s">
        <v>31</v>
      </c>
      <c r="B695" t="s">
        <v>1535</v>
      </c>
      <c r="C695" t="s">
        <v>1536</v>
      </c>
      <c r="D695">
        <v>2019</v>
      </c>
      <c r="E695" t="s">
        <v>1529</v>
      </c>
      <c r="F695" t="s">
        <v>1531</v>
      </c>
      <c r="G695" s="462">
        <v>0</v>
      </c>
      <c r="H695" s="462">
        <v>0</v>
      </c>
      <c r="I695" s="462">
        <v>0</v>
      </c>
      <c r="J695" s="462">
        <v>0</v>
      </c>
      <c r="K695" s="462">
        <v>0</v>
      </c>
      <c r="L695" s="462">
        <v>0</v>
      </c>
      <c r="M695" s="462">
        <v>0</v>
      </c>
      <c r="N695" s="462">
        <v>0</v>
      </c>
    </row>
    <row r="696" spans="1:14" x14ac:dyDescent="0.25">
      <c r="A696" t="s">
        <v>31</v>
      </c>
      <c r="B696" t="s">
        <v>1535</v>
      </c>
      <c r="C696" t="s">
        <v>1536</v>
      </c>
      <c r="D696">
        <v>2019</v>
      </c>
      <c r="E696" t="s">
        <v>1532</v>
      </c>
      <c r="F696" t="s">
        <v>1530</v>
      </c>
      <c r="G696" s="462">
        <v>0</v>
      </c>
      <c r="H696" s="462">
        <v>0</v>
      </c>
      <c r="I696" s="462">
        <v>0</v>
      </c>
      <c r="J696" s="462">
        <v>0</v>
      </c>
      <c r="K696" s="462">
        <v>0</v>
      </c>
      <c r="L696" s="462">
        <v>0</v>
      </c>
      <c r="M696" s="462">
        <v>0</v>
      </c>
      <c r="N696" s="462">
        <v>0</v>
      </c>
    </row>
    <row r="697" spans="1:14" x14ac:dyDescent="0.25">
      <c r="A697" t="s">
        <v>31</v>
      </c>
      <c r="B697" t="s">
        <v>1535</v>
      </c>
      <c r="C697" t="s">
        <v>1536</v>
      </c>
      <c r="D697">
        <v>2019</v>
      </c>
      <c r="E697" t="s">
        <v>1532</v>
      </c>
      <c r="F697" t="s">
        <v>1531</v>
      </c>
      <c r="G697" s="462">
        <v>0</v>
      </c>
      <c r="H697" s="462">
        <v>0</v>
      </c>
      <c r="I697" s="462">
        <v>0</v>
      </c>
      <c r="J697" s="462">
        <v>0</v>
      </c>
      <c r="K697" s="462">
        <v>0</v>
      </c>
      <c r="L697" s="462">
        <v>0</v>
      </c>
      <c r="M697" s="462">
        <v>0</v>
      </c>
      <c r="N697" s="462">
        <v>0</v>
      </c>
    </row>
    <row r="698" spans="1:14" x14ac:dyDescent="0.25">
      <c r="A698" t="s">
        <v>31</v>
      </c>
      <c r="B698" t="s">
        <v>1535</v>
      </c>
      <c r="C698" t="s">
        <v>162</v>
      </c>
      <c r="D698">
        <v>2019</v>
      </c>
      <c r="E698" t="s">
        <v>1529</v>
      </c>
      <c r="F698" t="s">
        <v>1530</v>
      </c>
      <c r="G698" s="462">
        <v>0</v>
      </c>
      <c r="H698" s="462">
        <v>0</v>
      </c>
      <c r="I698" s="462">
        <v>0</v>
      </c>
      <c r="J698" s="462">
        <v>0</v>
      </c>
      <c r="K698" s="462">
        <v>0</v>
      </c>
      <c r="L698" s="462">
        <v>0</v>
      </c>
      <c r="M698" s="462">
        <v>0</v>
      </c>
      <c r="N698" s="462">
        <v>0</v>
      </c>
    </row>
    <row r="699" spans="1:14" x14ac:dyDescent="0.25">
      <c r="A699" t="s">
        <v>31</v>
      </c>
      <c r="B699" t="s">
        <v>1535</v>
      </c>
      <c r="C699" t="s">
        <v>162</v>
      </c>
      <c r="D699">
        <v>2019</v>
      </c>
      <c r="E699" t="s">
        <v>1529</v>
      </c>
      <c r="F699" t="s">
        <v>1531</v>
      </c>
      <c r="G699" s="462">
        <v>0</v>
      </c>
      <c r="H699" s="462">
        <v>0</v>
      </c>
      <c r="I699" s="462">
        <v>0</v>
      </c>
      <c r="J699" s="462">
        <v>0</v>
      </c>
      <c r="K699" s="462">
        <v>0</v>
      </c>
      <c r="L699" s="462">
        <v>0</v>
      </c>
      <c r="M699" s="462">
        <v>0</v>
      </c>
      <c r="N699" s="462">
        <v>0</v>
      </c>
    </row>
    <row r="700" spans="1:14" x14ac:dyDescent="0.25">
      <c r="A700" t="s">
        <v>31</v>
      </c>
      <c r="B700" t="s">
        <v>1535</v>
      </c>
      <c r="C700" t="s">
        <v>162</v>
      </c>
      <c r="D700">
        <v>2019</v>
      </c>
      <c r="E700" t="s">
        <v>1532</v>
      </c>
      <c r="F700" t="s">
        <v>1530</v>
      </c>
      <c r="G700" s="462">
        <v>0</v>
      </c>
      <c r="H700" s="462">
        <v>0</v>
      </c>
      <c r="I700" s="462">
        <v>0</v>
      </c>
      <c r="J700" s="462">
        <v>0</v>
      </c>
      <c r="K700" s="462">
        <v>0</v>
      </c>
      <c r="L700" s="462">
        <v>0</v>
      </c>
      <c r="M700" s="462">
        <v>0</v>
      </c>
      <c r="N700" s="462">
        <v>0</v>
      </c>
    </row>
    <row r="701" spans="1:14" x14ac:dyDescent="0.25">
      <c r="A701" t="s">
        <v>31</v>
      </c>
      <c r="B701" t="s">
        <v>1535</v>
      </c>
      <c r="C701" t="s">
        <v>162</v>
      </c>
      <c r="D701">
        <v>2019</v>
      </c>
      <c r="E701" t="s">
        <v>1532</v>
      </c>
      <c r="F701" t="s">
        <v>1531</v>
      </c>
      <c r="G701" s="462">
        <v>0</v>
      </c>
      <c r="H701" s="462">
        <v>0</v>
      </c>
      <c r="I701" s="462">
        <v>0</v>
      </c>
      <c r="J701" s="462">
        <v>0</v>
      </c>
      <c r="K701" s="462">
        <v>0</v>
      </c>
      <c r="L701" s="462">
        <v>0</v>
      </c>
      <c r="M701" s="462">
        <v>0</v>
      </c>
      <c r="N701" s="462">
        <v>0</v>
      </c>
    </row>
    <row r="702" spans="1:14" x14ac:dyDescent="0.25">
      <c r="A702" t="s">
        <v>31</v>
      </c>
      <c r="B702" t="s">
        <v>1528</v>
      </c>
      <c r="C702" t="s">
        <v>158</v>
      </c>
      <c r="D702">
        <v>2026</v>
      </c>
      <c r="E702" t="s">
        <v>1529</v>
      </c>
      <c r="F702" t="s">
        <v>1530</v>
      </c>
      <c r="G702" s="462">
        <v>0.98693157908113527</v>
      </c>
      <c r="H702" s="462">
        <v>0.98693157908113527</v>
      </c>
      <c r="I702" s="462">
        <v>0.98693157908113527</v>
      </c>
      <c r="J702" s="462">
        <v>0.98693157908113516</v>
      </c>
      <c r="K702" s="462">
        <v>0.98693157908113516</v>
      </c>
      <c r="L702" s="462">
        <v>0.98693157908113516</v>
      </c>
      <c r="M702" s="462">
        <v>0.98693157908113516</v>
      </c>
      <c r="N702" s="462">
        <v>0.98693157908113516</v>
      </c>
    </row>
    <row r="703" spans="1:14" x14ac:dyDescent="0.25">
      <c r="A703" t="s">
        <v>31</v>
      </c>
      <c r="B703" t="s">
        <v>1528</v>
      </c>
      <c r="C703" t="s">
        <v>158</v>
      </c>
      <c r="D703">
        <v>2026</v>
      </c>
      <c r="E703" t="s">
        <v>1529</v>
      </c>
      <c r="F703" t="s">
        <v>1531</v>
      </c>
      <c r="G703" s="462">
        <v>0.98693157908113527</v>
      </c>
      <c r="H703" s="462">
        <v>0.98693157908113527</v>
      </c>
      <c r="I703" s="462">
        <v>0.98693157908113527</v>
      </c>
      <c r="J703" s="462">
        <v>0.98693157908113527</v>
      </c>
      <c r="K703" s="462">
        <v>0.98693157908113527</v>
      </c>
      <c r="L703" s="462">
        <v>0.98693157908113527</v>
      </c>
      <c r="M703" s="462">
        <v>0.98693157908113527</v>
      </c>
      <c r="N703" s="462">
        <v>0.98693157908113527</v>
      </c>
    </row>
    <row r="704" spans="1:14" x14ac:dyDescent="0.25">
      <c r="A704" t="s">
        <v>31</v>
      </c>
      <c r="B704" t="s">
        <v>1528</v>
      </c>
      <c r="C704" t="s">
        <v>158</v>
      </c>
      <c r="D704">
        <v>2026</v>
      </c>
      <c r="E704" t="s">
        <v>1532</v>
      </c>
      <c r="F704" t="s">
        <v>1530</v>
      </c>
      <c r="G704" s="462">
        <v>0.35888421057495817</v>
      </c>
      <c r="H704" s="462">
        <v>0.35888421057495817</v>
      </c>
      <c r="I704" s="462">
        <v>0.35888421057495817</v>
      </c>
      <c r="J704" s="462">
        <v>0.35888421057495812</v>
      </c>
      <c r="K704" s="462">
        <v>0.35888421057495812</v>
      </c>
      <c r="L704" s="462">
        <v>0.35888421057495812</v>
      </c>
      <c r="M704" s="462">
        <v>0.35888421057495812</v>
      </c>
      <c r="N704" s="462">
        <v>0.35888421057495812</v>
      </c>
    </row>
    <row r="705" spans="1:14" x14ac:dyDescent="0.25">
      <c r="A705" t="s">
        <v>31</v>
      </c>
      <c r="B705" t="s">
        <v>1528</v>
      </c>
      <c r="C705" t="s">
        <v>158</v>
      </c>
      <c r="D705">
        <v>2026</v>
      </c>
      <c r="E705" t="s">
        <v>1532</v>
      </c>
      <c r="F705" t="s">
        <v>1531</v>
      </c>
      <c r="G705" s="462">
        <v>0.35888421057495817</v>
      </c>
      <c r="H705" s="462">
        <v>0.35888421057495817</v>
      </c>
      <c r="I705" s="462">
        <v>0.35888421057495817</v>
      </c>
      <c r="J705" s="462">
        <v>0.35888421057495817</v>
      </c>
      <c r="K705" s="462">
        <v>0.35888421057495817</v>
      </c>
      <c r="L705" s="462">
        <v>0.35888421057495817</v>
      </c>
      <c r="M705" s="462">
        <v>0.35888421057495817</v>
      </c>
      <c r="N705" s="462">
        <v>0.35888421057495817</v>
      </c>
    </row>
    <row r="706" spans="1:14" x14ac:dyDescent="0.25">
      <c r="A706" t="s">
        <v>31</v>
      </c>
      <c r="B706" t="s">
        <v>1528</v>
      </c>
      <c r="C706" t="s">
        <v>133</v>
      </c>
      <c r="D706">
        <v>2026</v>
      </c>
      <c r="E706" t="s">
        <v>1529</v>
      </c>
      <c r="F706" t="s">
        <v>1530</v>
      </c>
      <c r="G706" s="462">
        <v>1.3068420918864752E-2</v>
      </c>
      <c r="H706" s="462">
        <v>1.3068420918864752E-2</v>
      </c>
      <c r="I706" s="462">
        <v>1.3068420918864752E-2</v>
      </c>
      <c r="J706" s="462">
        <v>1.3068420918864754E-2</v>
      </c>
      <c r="K706" s="462">
        <v>1.3068420918864754E-2</v>
      </c>
      <c r="L706" s="462">
        <v>1.3068420918864754E-2</v>
      </c>
      <c r="M706" s="462">
        <v>1.3068420918864754E-2</v>
      </c>
      <c r="N706" s="462">
        <v>1.3068420918864754E-2</v>
      </c>
    </row>
    <row r="707" spans="1:14" x14ac:dyDescent="0.25">
      <c r="A707" t="s">
        <v>31</v>
      </c>
      <c r="B707" t="s">
        <v>1528</v>
      </c>
      <c r="C707" t="s">
        <v>133</v>
      </c>
      <c r="D707">
        <v>2026</v>
      </c>
      <c r="E707" t="s">
        <v>1529</v>
      </c>
      <c r="F707" t="s">
        <v>1531</v>
      </c>
      <c r="G707" s="462">
        <v>1.3068420918864752E-2</v>
      </c>
      <c r="H707" s="462">
        <v>1.3068420918864752E-2</v>
      </c>
      <c r="I707" s="462">
        <v>1.3068420918864752E-2</v>
      </c>
      <c r="J707" s="462">
        <v>1.3068420918864752E-2</v>
      </c>
      <c r="K707" s="462">
        <v>1.3068420918864752E-2</v>
      </c>
      <c r="L707" s="462">
        <v>1.3068420918864752E-2</v>
      </c>
      <c r="M707" s="462">
        <v>1.3068420918864752E-2</v>
      </c>
      <c r="N707" s="462">
        <v>1.3068420918864752E-2</v>
      </c>
    </row>
    <row r="708" spans="1:14" x14ac:dyDescent="0.25">
      <c r="A708" t="s">
        <v>31</v>
      </c>
      <c r="B708" t="s">
        <v>1528</v>
      </c>
      <c r="C708" t="s">
        <v>133</v>
      </c>
      <c r="D708">
        <v>2026</v>
      </c>
      <c r="E708" t="s">
        <v>1532</v>
      </c>
      <c r="F708" t="s">
        <v>1530</v>
      </c>
      <c r="G708" s="462">
        <v>4.7521530614053628E-3</v>
      </c>
      <c r="H708" s="462">
        <v>4.7521530614053628E-3</v>
      </c>
      <c r="I708" s="462">
        <v>4.7521530614053628E-3</v>
      </c>
      <c r="J708" s="462">
        <v>4.7521530614053637E-3</v>
      </c>
      <c r="K708" s="462">
        <v>4.7521530614053637E-3</v>
      </c>
      <c r="L708" s="462">
        <v>4.7521530614053637E-3</v>
      </c>
      <c r="M708" s="462">
        <v>4.7521530614053637E-3</v>
      </c>
      <c r="N708" s="462">
        <v>4.7521530614053637E-3</v>
      </c>
    </row>
    <row r="709" spans="1:14" x14ac:dyDescent="0.25">
      <c r="A709" t="s">
        <v>31</v>
      </c>
      <c r="B709" t="s">
        <v>1528</v>
      </c>
      <c r="C709" t="s">
        <v>133</v>
      </c>
      <c r="D709">
        <v>2026</v>
      </c>
      <c r="E709" t="s">
        <v>1532</v>
      </c>
      <c r="F709" t="s">
        <v>1531</v>
      </c>
      <c r="G709" s="462">
        <v>4.7521530614053628E-3</v>
      </c>
      <c r="H709" s="462">
        <v>4.7521530614053628E-3</v>
      </c>
      <c r="I709" s="462">
        <v>4.7521530614053628E-3</v>
      </c>
      <c r="J709" s="462">
        <v>4.7521530614053628E-3</v>
      </c>
      <c r="K709" s="462">
        <v>4.7521530614053628E-3</v>
      </c>
      <c r="L709" s="462">
        <v>4.7521530614053628E-3</v>
      </c>
      <c r="M709" s="462">
        <v>4.7521530614053628E-3</v>
      </c>
      <c r="N709" s="462">
        <v>4.7521530614053628E-3</v>
      </c>
    </row>
    <row r="710" spans="1:14" x14ac:dyDescent="0.25">
      <c r="A710" t="s">
        <v>31</v>
      </c>
      <c r="B710" t="s">
        <v>1533</v>
      </c>
      <c r="C710" t="s">
        <v>1533</v>
      </c>
      <c r="D710">
        <v>2026</v>
      </c>
      <c r="E710" t="s">
        <v>1529</v>
      </c>
      <c r="F710" t="s">
        <v>1530</v>
      </c>
      <c r="G710" s="462">
        <v>0</v>
      </c>
      <c r="H710" s="462">
        <v>0</v>
      </c>
      <c r="I710" s="462">
        <v>0</v>
      </c>
      <c r="J710" s="462">
        <v>0</v>
      </c>
      <c r="K710" s="462">
        <v>0</v>
      </c>
      <c r="L710" s="462">
        <v>0</v>
      </c>
      <c r="M710" s="462">
        <v>0</v>
      </c>
      <c r="N710" s="462">
        <v>0</v>
      </c>
    </row>
    <row r="711" spans="1:14" x14ac:dyDescent="0.25">
      <c r="A711" t="s">
        <v>31</v>
      </c>
      <c r="B711" t="s">
        <v>1533</v>
      </c>
      <c r="C711" t="s">
        <v>1533</v>
      </c>
      <c r="D711">
        <v>2026</v>
      </c>
      <c r="E711" t="s">
        <v>1529</v>
      </c>
      <c r="F711" t="s">
        <v>1531</v>
      </c>
      <c r="G711" s="462">
        <v>0</v>
      </c>
      <c r="H711" s="462">
        <v>0</v>
      </c>
      <c r="I711" s="462">
        <v>0</v>
      </c>
      <c r="J711" s="462">
        <v>0</v>
      </c>
      <c r="K711" s="462">
        <v>0</v>
      </c>
      <c r="L711" s="462">
        <v>0</v>
      </c>
      <c r="M711" s="462">
        <v>0</v>
      </c>
      <c r="N711" s="462">
        <v>0</v>
      </c>
    </row>
    <row r="712" spans="1:14" x14ac:dyDescent="0.25">
      <c r="A712" t="s">
        <v>31</v>
      </c>
      <c r="B712" t="s">
        <v>1533</v>
      </c>
      <c r="C712" t="s">
        <v>1533</v>
      </c>
      <c r="D712">
        <v>2026</v>
      </c>
      <c r="E712" t="s">
        <v>1532</v>
      </c>
      <c r="F712" t="s">
        <v>1530</v>
      </c>
      <c r="G712" s="462">
        <v>0.63636363636363646</v>
      </c>
      <c r="H712" s="462">
        <v>0.63636363636363646</v>
      </c>
      <c r="I712" s="462">
        <v>0.63636363636363646</v>
      </c>
      <c r="J712" s="462">
        <v>0.63636363636363646</v>
      </c>
      <c r="K712" s="462">
        <v>0.63636363636363646</v>
      </c>
      <c r="L712" s="462">
        <v>0.63636363636363646</v>
      </c>
      <c r="M712" s="462">
        <v>0.63636363636363646</v>
      </c>
      <c r="N712" s="462">
        <v>0.63636363636363646</v>
      </c>
    </row>
    <row r="713" spans="1:14" x14ac:dyDescent="0.25">
      <c r="A713" t="s">
        <v>31</v>
      </c>
      <c r="B713" t="s">
        <v>1533</v>
      </c>
      <c r="C713" t="s">
        <v>1533</v>
      </c>
      <c r="D713">
        <v>2026</v>
      </c>
      <c r="E713" t="s">
        <v>1532</v>
      </c>
      <c r="F713" t="s">
        <v>1531</v>
      </c>
      <c r="G713" s="462">
        <v>0.63636363636363646</v>
      </c>
      <c r="H713" s="462">
        <v>0.63636363636363646</v>
      </c>
      <c r="I713" s="462">
        <v>0.63636363636363646</v>
      </c>
      <c r="J713" s="462">
        <v>0.63636363636363646</v>
      </c>
      <c r="K713" s="462">
        <v>0.63636363636363646</v>
      </c>
      <c r="L713" s="462">
        <v>0.63636363636363646</v>
      </c>
      <c r="M713" s="462">
        <v>0.63636363636363646</v>
      </c>
      <c r="N713" s="462">
        <v>0.63636363636363646</v>
      </c>
    </row>
    <row r="714" spans="1:14" x14ac:dyDescent="0.25">
      <c r="A714" t="s">
        <v>31</v>
      </c>
      <c r="B714" t="s">
        <v>160</v>
      </c>
      <c r="C714" t="s">
        <v>160</v>
      </c>
      <c r="D714">
        <v>2026</v>
      </c>
      <c r="E714" t="s">
        <v>1529</v>
      </c>
      <c r="F714" t="s">
        <v>1530</v>
      </c>
      <c r="G714" s="462">
        <v>0</v>
      </c>
      <c r="H714" s="462">
        <v>0</v>
      </c>
      <c r="I714" s="462">
        <v>0</v>
      </c>
      <c r="J714" s="462">
        <v>0</v>
      </c>
      <c r="K714" s="462">
        <v>0</v>
      </c>
      <c r="L714" s="462">
        <v>0</v>
      </c>
      <c r="M714" s="462">
        <v>0</v>
      </c>
      <c r="N714" s="462">
        <v>0</v>
      </c>
    </row>
    <row r="715" spans="1:14" x14ac:dyDescent="0.25">
      <c r="A715" t="s">
        <v>31</v>
      </c>
      <c r="B715" t="s">
        <v>160</v>
      </c>
      <c r="C715" t="s">
        <v>160</v>
      </c>
      <c r="D715">
        <v>2026</v>
      </c>
      <c r="E715" t="s">
        <v>1529</v>
      </c>
      <c r="F715" t="s">
        <v>1531</v>
      </c>
      <c r="G715" s="462">
        <v>0</v>
      </c>
      <c r="H715" s="462">
        <v>0</v>
      </c>
      <c r="I715" s="462">
        <v>0</v>
      </c>
      <c r="J715" s="462">
        <v>0</v>
      </c>
      <c r="K715" s="462">
        <v>0</v>
      </c>
      <c r="L715" s="462">
        <v>0</v>
      </c>
      <c r="M715" s="462">
        <v>0</v>
      </c>
      <c r="N715" s="462">
        <v>0</v>
      </c>
    </row>
    <row r="716" spans="1:14" x14ac:dyDescent="0.25">
      <c r="A716" t="s">
        <v>31</v>
      </c>
      <c r="B716" t="s">
        <v>160</v>
      </c>
      <c r="C716" t="s">
        <v>160</v>
      </c>
      <c r="D716">
        <v>2026</v>
      </c>
      <c r="E716" t="s">
        <v>1532</v>
      </c>
      <c r="F716" t="s">
        <v>1530</v>
      </c>
      <c r="G716" s="462">
        <v>0</v>
      </c>
      <c r="H716" s="462">
        <v>0</v>
      </c>
      <c r="I716" s="462">
        <v>0</v>
      </c>
      <c r="J716" s="462">
        <v>0</v>
      </c>
      <c r="K716" s="462">
        <v>0</v>
      </c>
      <c r="L716" s="462">
        <v>0</v>
      </c>
      <c r="M716" s="462">
        <v>0</v>
      </c>
      <c r="N716" s="462">
        <v>0</v>
      </c>
    </row>
    <row r="717" spans="1:14" x14ac:dyDescent="0.25">
      <c r="A717" t="s">
        <v>31</v>
      </c>
      <c r="B717" t="s">
        <v>160</v>
      </c>
      <c r="C717" t="s">
        <v>160</v>
      </c>
      <c r="D717">
        <v>2026</v>
      </c>
      <c r="E717" t="s">
        <v>1532</v>
      </c>
      <c r="F717" t="s">
        <v>1531</v>
      </c>
      <c r="G717" s="462">
        <v>0</v>
      </c>
      <c r="H717" s="462">
        <v>0</v>
      </c>
      <c r="I717" s="462">
        <v>0</v>
      </c>
      <c r="J717" s="462">
        <v>0</v>
      </c>
      <c r="K717" s="462">
        <v>0</v>
      </c>
      <c r="L717" s="462">
        <v>0</v>
      </c>
      <c r="M717" s="462">
        <v>0</v>
      </c>
      <c r="N717" s="462">
        <v>0</v>
      </c>
    </row>
    <row r="718" spans="1:14" x14ac:dyDescent="0.25">
      <c r="A718" t="s">
        <v>31</v>
      </c>
      <c r="B718" t="s">
        <v>1534</v>
      </c>
      <c r="C718" t="s">
        <v>1534</v>
      </c>
      <c r="D718">
        <v>2026</v>
      </c>
      <c r="E718" t="s">
        <v>1529</v>
      </c>
      <c r="F718" t="s">
        <v>1530</v>
      </c>
      <c r="G718" s="462">
        <v>0</v>
      </c>
      <c r="H718" s="462">
        <v>0</v>
      </c>
      <c r="I718" s="462">
        <v>0</v>
      </c>
      <c r="J718" s="462">
        <v>0</v>
      </c>
      <c r="K718" s="462">
        <v>0</v>
      </c>
      <c r="L718" s="462">
        <v>0</v>
      </c>
      <c r="M718" s="462">
        <v>0</v>
      </c>
      <c r="N718" s="462">
        <v>0</v>
      </c>
    </row>
    <row r="719" spans="1:14" x14ac:dyDescent="0.25">
      <c r="A719" t="s">
        <v>31</v>
      </c>
      <c r="B719" t="s">
        <v>1534</v>
      </c>
      <c r="C719" t="s">
        <v>1534</v>
      </c>
      <c r="D719">
        <v>2026</v>
      </c>
      <c r="E719" t="s">
        <v>1529</v>
      </c>
      <c r="F719" t="s">
        <v>1531</v>
      </c>
      <c r="G719" s="462">
        <v>0</v>
      </c>
      <c r="H719" s="462">
        <v>0</v>
      </c>
      <c r="I719" s="462">
        <v>0</v>
      </c>
      <c r="J719" s="462">
        <v>0</v>
      </c>
      <c r="K719" s="462">
        <v>0</v>
      </c>
      <c r="L719" s="462">
        <v>0</v>
      </c>
      <c r="M719" s="462">
        <v>0</v>
      </c>
      <c r="N719" s="462">
        <v>0</v>
      </c>
    </row>
    <row r="720" spans="1:14" x14ac:dyDescent="0.25">
      <c r="A720" t="s">
        <v>31</v>
      </c>
      <c r="B720" t="s">
        <v>1534</v>
      </c>
      <c r="C720" t="s">
        <v>1534</v>
      </c>
      <c r="D720">
        <v>2026</v>
      </c>
      <c r="E720" t="s">
        <v>1532</v>
      </c>
      <c r="F720" t="s">
        <v>1530</v>
      </c>
      <c r="G720" s="462">
        <v>0</v>
      </c>
      <c r="H720" s="462">
        <v>0</v>
      </c>
      <c r="I720" s="462">
        <v>0</v>
      </c>
      <c r="J720" s="462">
        <v>0</v>
      </c>
      <c r="K720" s="462">
        <v>0</v>
      </c>
      <c r="L720" s="462">
        <v>0</v>
      </c>
      <c r="M720" s="462">
        <v>0</v>
      </c>
      <c r="N720" s="462">
        <v>0</v>
      </c>
    </row>
    <row r="721" spans="1:14" x14ac:dyDescent="0.25">
      <c r="A721" t="s">
        <v>31</v>
      </c>
      <c r="B721" t="s">
        <v>1534</v>
      </c>
      <c r="C721" t="s">
        <v>1534</v>
      </c>
      <c r="D721">
        <v>2026</v>
      </c>
      <c r="E721" t="s">
        <v>1532</v>
      </c>
      <c r="F721" t="s">
        <v>1531</v>
      </c>
      <c r="G721" s="462">
        <v>0</v>
      </c>
      <c r="H721" s="462">
        <v>0</v>
      </c>
      <c r="I721" s="462">
        <v>0</v>
      </c>
      <c r="J721" s="462">
        <v>0</v>
      </c>
      <c r="K721" s="462">
        <v>0</v>
      </c>
      <c r="L721" s="462">
        <v>0</v>
      </c>
      <c r="M721" s="462">
        <v>0</v>
      </c>
      <c r="N721" s="462">
        <v>0</v>
      </c>
    </row>
    <row r="722" spans="1:14" x14ac:dyDescent="0.25">
      <c r="A722" t="s">
        <v>31</v>
      </c>
      <c r="B722" t="s">
        <v>1535</v>
      </c>
      <c r="C722" t="s">
        <v>1536</v>
      </c>
      <c r="D722">
        <v>2026</v>
      </c>
      <c r="E722" t="s">
        <v>1529</v>
      </c>
      <c r="F722" t="s">
        <v>1530</v>
      </c>
      <c r="G722" s="462">
        <v>0</v>
      </c>
      <c r="H722" s="462">
        <v>0</v>
      </c>
      <c r="I722" s="462">
        <v>0</v>
      </c>
      <c r="J722" s="462">
        <v>0</v>
      </c>
      <c r="K722" s="462">
        <v>0</v>
      </c>
      <c r="L722" s="462">
        <v>0</v>
      </c>
      <c r="M722" s="462">
        <v>0</v>
      </c>
      <c r="N722" s="462">
        <v>0</v>
      </c>
    </row>
    <row r="723" spans="1:14" x14ac:dyDescent="0.25">
      <c r="A723" t="s">
        <v>31</v>
      </c>
      <c r="B723" t="s">
        <v>1535</v>
      </c>
      <c r="C723" t="s">
        <v>1536</v>
      </c>
      <c r="D723">
        <v>2026</v>
      </c>
      <c r="E723" t="s">
        <v>1529</v>
      </c>
      <c r="F723" t="s">
        <v>1531</v>
      </c>
      <c r="G723" s="462">
        <v>0</v>
      </c>
      <c r="H723" s="462">
        <v>0</v>
      </c>
      <c r="I723" s="462">
        <v>0</v>
      </c>
      <c r="J723" s="462">
        <v>0</v>
      </c>
      <c r="K723" s="462">
        <v>0</v>
      </c>
      <c r="L723" s="462">
        <v>0</v>
      </c>
      <c r="M723" s="462">
        <v>0</v>
      </c>
      <c r="N723" s="462">
        <v>0</v>
      </c>
    </row>
    <row r="724" spans="1:14" x14ac:dyDescent="0.25">
      <c r="A724" t="s">
        <v>31</v>
      </c>
      <c r="B724" t="s">
        <v>1535</v>
      </c>
      <c r="C724" t="s">
        <v>1536</v>
      </c>
      <c r="D724">
        <v>2026</v>
      </c>
      <c r="E724" t="s">
        <v>1532</v>
      </c>
      <c r="F724" t="s">
        <v>1530</v>
      </c>
      <c r="G724" s="462">
        <v>0</v>
      </c>
      <c r="H724" s="462">
        <v>0</v>
      </c>
      <c r="I724" s="462">
        <v>0</v>
      </c>
      <c r="J724" s="462">
        <v>0</v>
      </c>
      <c r="K724" s="462">
        <v>0</v>
      </c>
      <c r="L724" s="462">
        <v>0</v>
      </c>
      <c r="M724" s="462">
        <v>0</v>
      </c>
      <c r="N724" s="462">
        <v>0</v>
      </c>
    </row>
    <row r="725" spans="1:14" x14ac:dyDescent="0.25">
      <c r="A725" t="s">
        <v>31</v>
      </c>
      <c r="B725" t="s">
        <v>1535</v>
      </c>
      <c r="C725" t="s">
        <v>1536</v>
      </c>
      <c r="D725">
        <v>2026</v>
      </c>
      <c r="E725" t="s">
        <v>1532</v>
      </c>
      <c r="F725" t="s">
        <v>1531</v>
      </c>
      <c r="G725" s="462">
        <v>0</v>
      </c>
      <c r="H725" s="462">
        <v>0</v>
      </c>
      <c r="I725" s="462">
        <v>0</v>
      </c>
      <c r="J725" s="462">
        <v>0</v>
      </c>
      <c r="K725" s="462">
        <v>0</v>
      </c>
      <c r="L725" s="462">
        <v>0</v>
      </c>
      <c r="M725" s="462">
        <v>0</v>
      </c>
      <c r="N725" s="462">
        <v>0</v>
      </c>
    </row>
    <row r="726" spans="1:14" x14ac:dyDescent="0.25">
      <c r="A726" t="s">
        <v>31</v>
      </c>
      <c r="B726" t="s">
        <v>1535</v>
      </c>
      <c r="C726" t="s">
        <v>162</v>
      </c>
      <c r="D726">
        <v>2026</v>
      </c>
      <c r="E726" t="s">
        <v>1529</v>
      </c>
      <c r="F726" t="s">
        <v>1530</v>
      </c>
      <c r="G726" s="462">
        <v>0</v>
      </c>
      <c r="H726" s="462">
        <v>0</v>
      </c>
      <c r="I726" s="462">
        <v>0</v>
      </c>
      <c r="J726" s="462">
        <v>0</v>
      </c>
      <c r="K726" s="462">
        <v>0</v>
      </c>
      <c r="L726" s="462">
        <v>0</v>
      </c>
      <c r="M726" s="462">
        <v>0</v>
      </c>
      <c r="N726" s="462">
        <v>0</v>
      </c>
    </row>
    <row r="727" spans="1:14" x14ac:dyDescent="0.25">
      <c r="A727" t="s">
        <v>31</v>
      </c>
      <c r="B727" t="s">
        <v>1535</v>
      </c>
      <c r="C727" t="s">
        <v>162</v>
      </c>
      <c r="D727">
        <v>2026</v>
      </c>
      <c r="E727" t="s">
        <v>1529</v>
      </c>
      <c r="F727" t="s">
        <v>1531</v>
      </c>
      <c r="G727" s="462">
        <v>0</v>
      </c>
      <c r="H727" s="462">
        <v>0</v>
      </c>
      <c r="I727" s="462">
        <v>0</v>
      </c>
      <c r="J727" s="462">
        <v>0</v>
      </c>
      <c r="K727" s="462">
        <v>0</v>
      </c>
      <c r="L727" s="462">
        <v>0</v>
      </c>
      <c r="M727" s="462">
        <v>0</v>
      </c>
      <c r="N727" s="462">
        <v>0</v>
      </c>
    </row>
    <row r="728" spans="1:14" x14ac:dyDescent="0.25">
      <c r="A728" t="s">
        <v>31</v>
      </c>
      <c r="B728" t="s">
        <v>1535</v>
      </c>
      <c r="C728" t="s">
        <v>162</v>
      </c>
      <c r="D728">
        <v>2026</v>
      </c>
      <c r="E728" t="s">
        <v>1532</v>
      </c>
      <c r="F728" t="s">
        <v>1530</v>
      </c>
      <c r="G728" s="462">
        <v>0</v>
      </c>
      <c r="H728" s="462">
        <v>0</v>
      </c>
      <c r="I728" s="462">
        <v>0</v>
      </c>
      <c r="J728" s="462">
        <v>0</v>
      </c>
      <c r="K728" s="462">
        <v>0</v>
      </c>
      <c r="L728" s="462">
        <v>0</v>
      </c>
      <c r="M728" s="462">
        <v>0</v>
      </c>
      <c r="N728" s="462">
        <v>0</v>
      </c>
    </row>
    <row r="729" spans="1:14" x14ac:dyDescent="0.25">
      <c r="A729" t="s">
        <v>31</v>
      </c>
      <c r="B729" t="s">
        <v>1535</v>
      </c>
      <c r="C729" t="s">
        <v>162</v>
      </c>
      <c r="D729">
        <v>2026</v>
      </c>
      <c r="E729" t="s">
        <v>1532</v>
      </c>
      <c r="F729" t="s">
        <v>1531</v>
      </c>
      <c r="G729" s="462">
        <v>0</v>
      </c>
      <c r="H729" s="462">
        <v>0</v>
      </c>
      <c r="I729" s="462">
        <v>0</v>
      </c>
      <c r="J729" s="462">
        <v>0</v>
      </c>
      <c r="K729" s="462">
        <v>0</v>
      </c>
      <c r="L729" s="462">
        <v>0</v>
      </c>
      <c r="M729" s="462">
        <v>0</v>
      </c>
      <c r="N729" s="462">
        <v>0</v>
      </c>
    </row>
    <row r="730" spans="1:14" x14ac:dyDescent="0.25">
      <c r="A730" t="s">
        <v>31</v>
      </c>
      <c r="B730" t="s">
        <v>1528</v>
      </c>
      <c r="C730" t="s">
        <v>158</v>
      </c>
      <c r="D730">
        <v>2030</v>
      </c>
      <c r="E730" t="s">
        <v>1529</v>
      </c>
      <c r="F730" t="s">
        <v>1530</v>
      </c>
      <c r="G730" s="462">
        <v>0.96269118398390574</v>
      </c>
      <c r="H730" s="462">
        <v>0.96269118398390574</v>
      </c>
      <c r="I730" s="462">
        <v>0.96269118398390574</v>
      </c>
      <c r="J730" s="462">
        <v>0.90823664594765063</v>
      </c>
      <c r="K730" s="462">
        <v>0.90823664594765063</v>
      </c>
      <c r="L730" s="462">
        <v>0.90823664594765063</v>
      </c>
      <c r="M730" s="462">
        <v>0.90823664594765063</v>
      </c>
      <c r="N730" s="462">
        <v>0.90823664594765063</v>
      </c>
    </row>
    <row r="731" spans="1:14" x14ac:dyDescent="0.25">
      <c r="A731" t="s">
        <v>31</v>
      </c>
      <c r="B731" t="s">
        <v>1528</v>
      </c>
      <c r="C731" t="s">
        <v>158</v>
      </c>
      <c r="D731">
        <v>2030</v>
      </c>
      <c r="E731" t="s">
        <v>1529</v>
      </c>
      <c r="F731" t="s">
        <v>1531</v>
      </c>
      <c r="G731" s="462">
        <v>0.96023493019402506</v>
      </c>
      <c r="H731" s="462">
        <v>0.96023493019402506</v>
      </c>
      <c r="I731" s="462">
        <v>0.96023493019402506</v>
      </c>
      <c r="J731" s="462">
        <v>0.90823664594765063</v>
      </c>
      <c r="K731" s="462">
        <v>0.90823664594765063</v>
      </c>
      <c r="L731" s="462">
        <v>0.90823664594765063</v>
      </c>
      <c r="M731" s="462">
        <v>0.90823664594765063</v>
      </c>
      <c r="N731" s="462">
        <v>0.90823664594765063</v>
      </c>
    </row>
    <row r="732" spans="1:14" x14ac:dyDescent="0.25">
      <c r="A732" t="s">
        <v>31</v>
      </c>
      <c r="B732" t="s">
        <v>1528</v>
      </c>
      <c r="C732" t="s">
        <v>158</v>
      </c>
      <c r="D732">
        <v>2030</v>
      </c>
      <c r="E732" t="s">
        <v>1532</v>
      </c>
      <c r="F732" t="s">
        <v>1530</v>
      </c>
      <c r="G732" s="462">
        <v>0</v>
      </c>
      <c r="H732" s="462">
        <v>0</v>
      </c>
      <c r="I732" s="462">
        <v>0</v>
      </c>
      <c r="J732" s="462">
        <v>0</v>
      </c>
      <c r="K732" s="462">
        <v>0</v>
      </c>
      <c r="L732" s="462">
        <v>0</v>
      </c>
      <c r="M732" s="462">
        <v>0</v>
      </c>
      <c r="N732" s="462">
        <v>0</v>
      </c>
    </row>
    <row r="733" spans="1:14" x14ac:dyDescent="0.25">
      <c r="A733" t="s">
        <v>31</v>
      </c>
      <c r="B733" t="s">
        <v>1528</v>
      </c>
      <c r="C733" t="s">
        <v>158</v>
      </c>
      <c r="D733">
        <v>2030</v>
      </c>
      <c r="E733" t="s">
        <v>1532</v>
      </c>
      <c r="F733" t="s">
        <v>1531</v>
      </c>
      <c r="G733" s="462">
        <v>0</v>
      </c>
      <c r="H733" s="462">
        <v>0</v>
      </c>
      <c r="I733" s="462">
        <v>0</v>
      </c>
      <c r="J733" s="462">
        <v>0</v>
      </c>
      <c r="K733" s="462">
        <v>0</v>
      </c>
      <c r="L733" s="462">
        <v>0</v>
      </c>
      <c r="M733" s="462">
        <v>0</v>
      </c>
      <c r="N733" s="462">
        <v>0</v>
      </c>
    </row>
    <row r="734" spans="1:14" x14ac:dyDescent="0.25">
      <c r="A734" t="s">
        <v>31</v>
      </c>
      <c r="B734" t="s">
        <v>1528</v>
      </c>
      <c r="C734" t="s">
        <v>133</v>
      </c>
      <c r="D734">
        <v>2030</v>
      </c>
      <c r="E734" t="s">
        <v>1529</v>
      </c>
      <c r="F734" t="s">
        <v>1530</v>
      </c>
      <c r="G734" s="462">
        <v>3.3790802183350337E-2</v>
      </c>
      <c r="H734" s="462">
        <v>3.3790802183350337E-2</v>
      </c>
      <c r="I734" s="462">
        <v>3.3790802183350337E-2</v>
      </c>
      <c r="J734" s="462">
        <v>3.379080218335033E-2</v>
      </c>
      <c r="K734" s="462">
        <v>3.379080218335033E-2</v>
      </c>
      <c r="L734" s="462">
        <v>3.379080218335033E-2</v>
      </c>
      <c r="M734" s="462">
        <v>3.379080218335033E-2</v>
      </c>
      <c r="N734" s="462">
        <v>3.379080218335033E-2</v>
      </c>
    </row>
    <row r="735" spans="1:14" x14ac:dyDescent="0.25">
      <c r="A735" t="s">
        <v>31</v>
      </c>
      <c r="B735" t="s">
        <v>1528</v>
      </c>
      <c r="C735" t="s">
        <v>133</v>
      </c>
      <c r="D735">
        <v>2030</v>
      </c>
      <c r="E735" t="s">
        <v>1529</v>
      </c>
      <c r="F735" t="s">
        <v>1531</v>
      </c>
      <c r="G735" s="462">
        <v>3.379080218335033E-2</v>
      </c>
      <c r="H735" s="462">
        <v>3.379080218335033E-2</v>
      </c>
      <c r="I735" s="462">
        <v>3.379080218335033E-2</v>
      </c>
      <c r="J735" s="462">
        <v>3.379080218335033E-2</v>
      </c>
      <c r="K735" s="462">
        <v>3.379080218335033E-2</v>
      </c>
      <c r="L735" s="462">
        <v>3.379080218335033E-2</v>
      </c>
      <c r="M735" s="462">
        <v>3.379080218335033E-2</v>
      </c>
      <c r="N735" s="462">
        <v>3.379080218335033E-2</v>
      </c>
    </row>
    <row r="736" spans="1:14" x14ac:dyDescent="0.25">
      <c r="A736" t="s">
        <v>31</v>
      </c>
      <c r="B736" t="s">
        <v>1528</v>
      </c>
      <c r="C736" t="s">
        <v>133</v>
      </c>
      <c r="D736">
        <v>2030</v>
      </c>
      <c r="E736" t="s">
        <v>1532</v>
      </c>
      <c r="F736" t="s">
        <v>1530</v>
      </c>
      <c r="G736" s="462">
        <v>0</v>
      </c>
      <c r="H736" s="462">
        <v>0</v>
      </c>
      <c r="I736" s="462">
        <v>0</v>
      </c>
      <c r="J736" s="462">
        <v>0</v>
      </c>
      <c r="K736" s="462">
        <v>0</v>
      </c>
      <c r="L736" s="462">
        <v>0</v>
      </c>
      <c r="M736" s="462">
        <v>0</v>
      </c>
      <c r="N736" s="462">
        <v>0</v>
      </c>
    </row>
    <row r="737" spans="1:14" x14ac:dyDescent="0.25">
      <c r="A737" t="s">
        <v>31</v>
      </c>
      <c r="B737" t="s">
        <v>1528</v>
      </c>
      <c r="C737" t="s">
        <v>133</v>
      </c>
      <c r="D737">
        <v>2030</v>
      </c>
      <c r="E737" t="s">
        <v>1532</v>
      </c>
      <c r="F737" t="s">
        <v>1531</v>
      </c>
      <c r="G737" s="462">
        <v>0</v>
      </c>
      <c r="H737" s="462">
        <v>0</v>
      </c>
      <c r="I737" s="462">
        <v>0</v>
      </c>
      <c r="J737" s="462">
        <v>0</v>
      </c>
      <c r="K737" s="462">
        <v>0</v>
      </c>
      <c r="L737" s="462">
        <v>0</v>
      </c>
      <c r="M737" s="462">
        <v>0</v>
      </c>
      <c r="N737" s="462">
        <v>0</v>
      </c>
    </row>
    <row r="738" spans="1:14" x14ac:dyDescent="0.25">
      <c r="A738" t="s">
        <v>31</v>
      </c>
      <c r="B738" t="s">
        <v>1533</v>
      </c>
      <c r="C738" t="s">
        <v>1533</v>
      </c>
      <c r="D738">
        <v>2030</v>
      </c>
      <c r="E738" t="s">
        <v>1529</v>
      </c>
      <c r="F738" t="s">
        <v>1530</v>
      </c>
      <c r="G738" s="462">
        <v>0</v>
      </c>
      <c r="H738" s="462">
        <v>0</v>
      </c>
      <c r="I738" s="462">
        <v>0</v>
      </c>
      <c r="J738" s="462">
        <v>0</v>
      </c>
      <c r="K738" s="462">
        <v>0</v>
      </c>
      <c r="L738" s="462">
        <v>0</v>
      </c>
      <c r="M738" s="462">
        <v>0</v>
      </c>
      <c r="N738" s="462">
        <v>0</v>
      </c>
    </row>
    <row r="739" spans="1:14" x14ac:dyDescent="0.25">
      <c r="A739" t="s">
        <v>31</v>
      </c>
      <c r="B739" t="s">
        <v>1533</v>
      </c>
      <c r="C739" t="s">
        <v>1533</v>
      </c>
      <c r="D739">
        <v>2030</v>
      </c>
      <c r="E739" t="s">
        <v>1529</v>
      </c>
      <c r="F739" t="s">
        <v>1531</v>
      </c>
      <c r="G739" s="462">
        <v>0</v>
      </c>
      <c r="H739" s="462">
        <v>0</v>
      </c>
      <c r="I739" s="462">
        <v>0</v>
      </c>
      <c r="J739" s="462">
        <v>0</v>
      </c>
      <c r="K739" s="462">
        <v>0</v>
      </c>
      <c r="L739" s="462">
        <v>0</v>
      </c>
      <c r="M739" s="462">
        <v>0</v>
      </c>
      <c r="N739" s="462">
        <v>0</v>
      </c>
    </row>
    <row r="740" spans="1:14" x14ac:dyDescent="0.25">
      <c r="A740" t="s">
        <v>31</v>
      </c>
      <c r="B740" t="s">
        <v>1533</v>
      </c>
      <c r="C740" t="s">
        <v>1533</v>
      </c>
      <c r="D740">
        <v>2030</v>
      </c>
      <c r="E740" t="s">
        <v>1532</v>
      </c>
      <c r="F740" t="s">
        <v>1530</v>
      </c>
      <c r="G740" s="462">
        <v>1</v>
      </c>
      <c r="H740" s="462">
        <v>1</v>
      </c>
      <c r="I740" s="462">
        <v>1</v>
      </c>
      <c r="J740" s="462">
        <v>1</v>
      </c>
      <c r="K740" s="462">
        <v>1</v>
      </c>
      <c r="L740" s="462">
        <v>1</v>
      </c>
      <c r="M740" s="462">
        <v>1</v>
      </c>
      <c r="N740" s="462">
        <v>1</v>
      </c>
    </row>
    <row r="741" spans="1:14" x14ac:dyDescent="0.25">
      <c r="A741" t="s">
        <v>31</v>
      </c>
      <c r="B741" t="s">
        <v>1533</v>
      </c>
      <c r="C741" t="s">
        <v>1533</v>
      </c>
      <c r="D741">
        <v>2030</v>
      </c>
      <c r="E741" t="s">
        <v>1532</v>
      </c>
      <c r="F741" t="s">
        <v>1531</v>
      </c>
      <c r="G741" s="462">
        <v>1</v>
      </c>
      <c r="H741" s="462">
        <v>1</v>
      </c>
      <c r="I741" s="462">
        <v>1</v>
      </c>
      <c r="J741" s="462">
        <v>1</v>
      </c>
      <c r="K741" s="462">
        <v>1</v>
      </c>
      <c r="L741" s="462">
        <v>1</v>
      </c>
      <c r="M741" s="462">
        <v>1</v>
      </c>
      <c r="N741" s="462">
        <v>1</v>
      </c>
    </row>
    <row r="742" spans="1:14" x14ac:dyDescent="0.25">
      <c r="A742" t="s">
        <v>31</v>
      </c>
      <c r="B742" t="s">
        <v>160</v>
      </c>
      <c r="C742" t="s">
        <v>160</v>
      </c>
      <c r="D742">
        <v>2030</v>
      </c>
      <c r="E742" t="s">
        <v>1529</v>
      </c>
      <c r="F742" t="s">
        <v>1530</v>
      </c>
      <c r="G742" s="462">
        <v>3.5180138327441678E-3</v>
      </c>
      <c r="H742" s="462">
        <v>3.5180138327441678E-3</v>
      </c>
      <c r="I742" s="462">
        <v>3.5180138327441678E-3</v>
      </c>
      <c r="J742" s="462">
        <v>0</v>
      </c>
      <c r="K742" s="462">
        <v>0</v>
      </c>
      <c r="L742" s="462">
        <v>0</v>
      </c>
      <c r="M742" s="462">
        <v>0</v>
      </c>
      <c r="N742" s="462">
        <v>0</v>
      </c>
    </row>
    <row r="743" spans="1:14" x14ac:dyDescent="0.25">
      <c r="A743" t="s">
        <v>31</v>
      </c>
      <c r="B743" t="s">
        <v>160</v>
      </c>
      <c r="C743" t="s">
        <v>160</v>
      </c>
      <c r="D743">
        <v>2030</v>
      </c>
      <c r="E743" t="s">
        <v>1529</v>
      </c>
      <c r="F743" t="s">
        <v>1531</v>
      </c>
      <c r="G743" s="462">
        <v>5.9742676226246213E-3</v>
      </c>
      <c r="H743" s="462">
        <v>5.9742676226246213E-3</v>
      </c>
      <c r="I743" s="462">
        <v>5.9742676226246213E-3</v>
      </c>
      <c r="J743" s="462">
        <v>0</v>
      </c>
      <c r="K743" s="462">
        <v>0</v>
      </c>
      <c r="L743" s="462">
        <v>0</v>
      </c>
      <c r="M743" s="462">
        <v>0</v>
      </c>
      <c r="N743" s="462">
        <v>0</v>
      </c>
    </row>
    <row r="744" spans="1:14" x14ac:dyDescent="0.25">
      <c r="A744" t="s">
        <v>31</v>
      </c>
      <c r="B744" t="s">
        <v>160</v>
      </c>
      <c r="C744" t="s">
        <v>160</v>
      </c>
      <c r="D744">
        <v>2030</v>
      </c>
      <c r="E744" t="s">
        <v>1532</v>
      </c>
      <c r="F744" t="s">
        <v>1530</v>
      </c>
      <c r="G744" s="462">
        <v>0</v>
      </c>
      <c r="H744" s="462">
        <v>0</v>
      </c>
      <c r="I744" s="462">
        <v>0</v>
      </c>
      <c r="J744" s="462">
        <v>0</v>
      </c>
      <c r="K744" s="462">
        <v>0</v>
      </c>
      <c r="L744" s="462">
        <v>0</v>
      </c>
      <c r="M744" s="462">
        <v>0</v>
      </c>
      <c r="N744" s="462">
        <v>0</v>
      </c>
    </row>
    <row r="745" spans="1:14" x14ac:dyDescent="0.25">
      <c r="A745" t="s">
        <v>31</v>
      </c>
      <c r="B745" t="s">
        <v>160</v>
      </c>
      <c r="C745" t="s">
        <v>160</v>
      </c>
      <c r="D745">
        <v>2030</v>
      </c>
      <c r="E745" t="s">
        <v>1532</v>
      </c>
      <c r="F745" t="s">
        <v>1531</v>
      </c>
      <c r="G745" s="462">
        <v>0</v>
      </c>
      <c r="H745" s="462">
        <v>0</v>
      </c>
      <c r="I745" s="462">
        <v>0</v>
      </c>
      <c r="J745" s="462">
        <v>0</v>
      </c>
      <c r="K745" s="462">
        <v>0</v>
      </c>
      <c r="L745" s="462">
        <v>0</v>
      </c>
      <c r="M745" s="462">
        <v>0</v>
      </c>
      <c r="N745" s="462">
        <v>0</v>
      </c>
    </row>
    <row r="746" spans="1:14" x14ac:dyDescent="0.25">
      <c r="A746" t="s">
        <v>31</v>
      </c>
      <c r="B746" t="s">
        <v>1534</v>
      </c>
      <c r="C746" t="s">
        <v>1534</v>
      </c>
      <c r="D746">
        <v>2030</v>
      </c>
      <c r="E746" t="s">
        <v>1529</v>
      </c>
      <c r="F746" t="s">
        <v>1530</v>
      </c>
      <c r="G746" s="462">
        <v>0</v>
      </c>
      <c r="H746" s="462">
        <v>0</v>
      </c>
      <c r="I746" s="462">
        <v>0</v>
      </c>
      <c r="J746" s="462">
        <v>1.4919328639117174E-3</v>
      </c>
      <c r="K746" s="462">
        <v>1.4919328639117174E-3</v>
      </c>
      <c r="L746" s="462">
        <v>1.4919328639117174E-3</v>
      </c>
      <c r="M746" s="462">
        <v>1.4919328639117174E-3</v>
      </c>
      <c r="N746" s="462">
        <v>1.4919328639117174E-3</v>
      </c>
    </row>
    <row r="747" spans="1:14" x14ac:dyDescent="0.25">
      <c r="A747" t="s">
        <v>31</v>
      </c>
      <c r="B747" t="s">
        <v>1534</v>
      </c>
      <c r="C747" t="s">
        <v>1534</v>
      </c>
      <c r="D747">
        <v>2030</v>
      </c>
      <c r="E747" t="s">
        <v>1529</v>
      </c>
      <c r="F747" t="s">
        <v>1531</v>
      </c>
      <c r="G747" s="462">
        <v>0</v>
      </c>
      <c r="H747" s="462">
        <v>0</v>
      </c>
      <c r="I747" s="462">
        <v>0</v>
      </c>
      <c r="J747" s="462">
        <v>1.4919328639117174E-3</v>
      </c>
      <c r="K747" s="462">
        <v>1.4919328639117174E-3</v>
      </c>
      <c r="L747" s="462">
        <v>1.4919328639117174E-3</v>
      </c>
      <c r="M747" s="462">
        <v>1.4919328639117174E-3</v>
      </c>
      <c r="N747" s="462">
        <v>1.4919328639117174E-3</v>
      </c>
    </row>
    <row r="748" spans="1:14" x14ac:dyDescent="0.25">
      <c r="A748" t="s">
        <v>31</v>
      </c>
      <c r="B748" t="s">
        <v>1534</v>
      </c>
      <c r="C748" t="s">
        <v>1534</v>
      </c>
      <c r="D748">
        <v>2030</v>
      </c>
      <c r="E748" t="s">
        <v>1532</v>
      </c>
      <c r="F748" t="s">
        <v>1530</v>
      </c>
      <c r="G748" s="462">
        <v>0</v>
      </c>
      <c r="H748" s="462">
        <v>0</v>
      </c>
      <c r="I748" s="462">
        <v>0</v>
      </c>
      <c r="J748" s="462">
        <v>0</v>
      </c>
      <c r="K748" s="462">
        <v>0</v>
      </c>
      <c r="L748" s="462">
        <v>0</v>
      </c>
      <c r="M748" s="462">
        <v>0</v>
      </c>
      <c r="N748" s="462">
        <v>0</v>
      </c>
    </row>
    <row r="749" spans="1:14" x14ac:dyDescent="0.25">
      <c r="A749" t="s">
        <v>31</v>
      </c>
      <c r="B749" t="s">
        <v>1534</v>
      </c>
      <c r="C749" t="s">
        <v>1534</v>
      </c>
      <c r="D749">
        <v>2030</v>
      </c>
      <c r="E749" t="s">
        <v>1532</v>
      </c>
      <c r="F749" t="s">
        <v>1531</v>
      </c>
      <c r="G749" s="462">
        <v>0</v>
      </c>
      <c r="H749" s="462">
        <v>0</v>
      </c>
      <c r="I749" s="462">
        <v>0</v>
      </c>
      <c r="J749" s="462">
        <v>0</v>
      </c>
      <c r="K749" s="462">
        <v>0</v>
      </c>
      <c r="L749" s="462">
        <v>0</v>
      </c>
      <c r="M749" s="462">
        <v>0</v>
      </c>
      <c r="N749" s="462">
        <v>0</v>
      </c>
    </row>
    <row r="750" spans="1:14" x14ac:dyDescent="0.25">
      <c r="A750" t="s">
        <v>31</v>
      </c>
      <c r="B750" t="s">
        <v>1535</v>
      </c>
      <c r="C750" t="s">
        <v>1536</v>
      </c>
      <c r="D750">
        <v>2030</v>
      </c>
      <c r="E750" t="s">
        <v>1529</v>
      </c>
      <c r="F750" t="s">
        <v>1530</v>
      </c>
      <c r="G750" s="462">
        <v>0</v>
      </c>
      <c r="H750" s="462">
        <v>0</v>
      </c>
      <c r="I750" s="462">
        <v>0</v>
      </c>
      <c r="J750" s="462">
        <v>5.6480619005087315E-2</v>
      </c>
      <c r="K750" s="462">
        <v>5.6480619005087315E-2</v>
      </c>
      <c r="L750" s="462">
        <v>5.6480619005087315E-2</v>
      </c>
      <c r="M750" s="462">
        <v>5.6480619005087315E-2</v>
      </c>
      <c r="N750" s="462">
        <v>5.6480619005087315E-2</v>
      </c>
    </row>
    <row r="751" spans="1:14" x14ac:dyDescent="0.25">
      <c r="A751" t="s">
        <v>31</v>
      </c>
      <c r="B751" t="s">
        <v>1535</v>
      </c>
      <c r="C751" t="s">
        <v>1536</v>
      </c>
      <c r="D751">
        <v>2030</v>
      </c>
      <c r="E751" t="s">
        <v>1529</v>
      </c>
      <c r="F751" t="s">
        <v>1531</v>
      </c>
      <c r="G751" s="462">
        <v>0</v>
      </c>
      <c r="H751" s="462">
        <v>0</v>
      </c>
      <c r="I751" s="462">
        <v>0</v>
      </c>
      <c r="J751" s="462">
        <v>5.6480619005087315E-2</v>
      </c>
      <c r="K751" s="462">
        <v>5.6480619005087315E-2</v>
      </c>
      <c r="L751" s="462">
        <v>5.6480619005087315E-2</v>
      </c>
      <c r="M751" s="462">
        <v>5.6480619005087315E-2</v>
      </c>
      <c r="N751" s="462">
        <v>5.6480619005087315E-2</v>
      </c>
    </row>
    <row r="752" spans="1:14" x14ac:dyDescent="0.25">
      <c r="A752" t="s">
        <v>31</v>
      </c>
      <c r="B752" t="s">
        <v>1535</v>
      </c>
      <c r="C752" t="s">
        <v>1536</v>
      </c>
      <c r="D752">
        <v>2030</v>
      </c>
      <c r="E752" t="s">
        <v>1532</v>
      </c>
      <c r="F752" t="s">
        <v>1530</v>
      </c>
      <c r="G752" s="462">
        <v>0</v>
      </c>
      <c r="H752" s="462">
        <v>0</v>
      </c>
      <c r="I752" s="462">
        <v>0</v>
      </c>
      <c r="J752" s="462">
        <v>0</v>
      </c>
      <c r="K752" s="462">
        <v>0</v>
      </c>
      <c r="L752" s="462">
        <v>0</v>
      </c>
      <c r="M752" s="462">
        <v>0</v>
      </c>
      <c r="N752" s="462">
        <v>0</v>
      </c>
    </row>
    <row r="753" spans="1:14" x14ac:dyDescent="0.25">
      <c r="A753" t="s">
        <v>31</v>
      </c>
      <c r="B753" t="s">
        <v>1535</v>
      </c>
      <c r="C753" t="s">
        <v>1536</v>
      </c>
      <c r="D753">
        <v>2030</v>
      </c>
      <c r="E753" t="s">
        <v>1532</v>
      </c>
      <c r="F753" t="s">
        <v>1531</v>
      </c>
      <c r="G753" s="462">
        <v>0</v>
      </c>
      <c r="H753" s="462">
        <v>0</v>
      </c>
      <c r="I753" s="462">
        <v>0</v>
      </c>
      <c r="J753" s="462">
        <v>0</v>
      </c>
      <c r="K753" s="462">
        <v>0</v>
      </c>
      <c r="L753" s="462">
        <v>0</v>
      </c>
      <c r="M753" s="462">
        <v>0</v>
      </c>
      <c r="N753" s="462">
        <v>0</v>
      </c>
    </row>
    <row r="754" spans="1:14" x14ac:dyDescent="0.25">
      <c r="A754" t="s">
        <v>31</v>
      </c>
      <c r="B754" t="s">
        <v>1535</v>
      </c>
      <c r="C754" t="s">
        <v>162</v>
      </c>
      <c r="D754">
        <v>2030</v>
      </c>
      <c r="E754" t="s">
        <v>1529</v>
      </c>
      <c r="F754" t="s">
        <v>1530</v>
      </c>
      <c r="G754" s="462">
        <v>0</v>
      </c>
      <c r="H754" s="462">
        <v>0</v>
      </c>
      <c r="I754" s="462">
        <v>0</v>
      </c>
      <c r="J754" s="462">
        <v>0</v>
      </c>
      <c r="K754" s="462">
        <v>0</v>
      </c>
      <c r="L754" s="462">
        <v>0</v>
      </c>
      <c r="M754" s="462">
        <v>0</v>
      </c>
      <c r="N754" s="462">
        <v>0</v>
      </c>
    </row>
    <row r="755" spans="1:14" x14ac:dyDescent="0.25">
      <c r="A755" t="s">
        <v>31</v>
      </c>
      <c r="B755" t="s">
        <v>1535</v>
      </c>
      <c r="C755" t="s">
        <v>162</v>
      </c>
      <c r="D755">
        <v>2030</v>
      </c>
      <c r="E755" t="s">
        <v>1529</v>
      </c>
      <c r="F755" t="s">
        <v>1531</v>
      </c>
      <c r="G755" s="462">
        <v>0</v>
      </c>
      <c r="H755" s="462">
        <v>0</v>
      </c>
      <c r="I755" s="462">
        <v>0</v>
      </c>
      <c r="J755" s="462">
        <v>0</v>
      </c>
      <c r="K755" s="462">
        <v>0</v>
      </c>
      <c r="L755" s="462">
        <v>0</v>
      </c>
      <c r="M755" s="462">
        <v>0</v>
      </c>
      <c r="N755" s="462">
        <v>0</v>
      </c>
    </row>
    <row r="756" spans="1:14" x14ac:dyDescent="0.25">
      <c r="A756" t="s">
        <v>31</v>
      </c>
      <c r="B756" t="s">
        <v>1535</v>
      </c>
      <c r="C756" t="s">
        <v>162</v>
      </c>
      <c r="D756">
        <v>2030</v>
      </c>
      <c r="E756" t="s">
        <v>1532</v>
      </c>
      <c r="F756" t="s">
        <v>1530</v>
      </c>
      <c r="G756" s="462">
        <v>0</v>
      </c>
      <c r="H756" s="462">
        <v>0</v>
      </c>
      <c r="I756" s="462">
        <v>0</v>
      </c>
      <c r="J756" s="462">
        <v>0</v>
      </c>
      <c r="K756" s="462">
        <v>0</v>
      </c>
      <c r="L756" s="462">
        <v>0</v>
      </c>
      <c r="M756" s="462">
        <v>0</v>
      </c>
      <c r="N756" s="462">
        <v>0</v>
      </c>
    </row>
    <row r="757" spans="1:14" x14ac:dyDescent="0.25">
      <c r="A757" t="s">
        <v>31</v>
      </c>
      <c r="B757" t="s">
        <v>1535</v>
      </c>
      <c r="C757" t="s">
        <v>162</v>
      </c>
      <c r="D757">
        <v>2030</v>
      </c>
      <c r="E757" t="s">
        <v>1532</v>
      </c>
      <c r="F757" t="s">
        <v>1531</v>
      </c>
      <c r="G757" s="462">
        <v>0</v>
      </c>
      <c r="H757" s="462">
        <v>0</v>
      </c>
      <c r="I757" s="462">
        <v>0</v>
      </c>
      <c r="J757" s="462">
        <v>0</v>
      </c>
      <c r="K757" s="462">
        <v>0</v>
      </c>
      <c r="L757" s="462">
        <v>0</v>
      </c>
      <c r="M757" s="462">
        <v>0</v>
      </c>
      <c r="N757" s="462">
        <v>0</v>
      </c>
    </row>
    <row r="758" spans="1:14" x14ac:dyDescent="0.25">
      <c r="A758" t="s">
        <v>31</v>
      </c>
      <c r="B758" t="s">
        <v>1528</v>
      </c>
      <c r="C758" t="s">
        <v>158</v>
      </c>
      <c r="D758">
        <v>2040</v>
      </c>
      <c r="E758" t="s">
        <v>1529</v>
      </c>
      <c r="F758" t="s">
        <v>1530</v>
      </c>
      <c r="G758" s="462">
        <v>0.7599503235581927</v>
      </c>
      <c r="H758" s="462">
        <v>0.7599503235581927</v>
      </c>
      <c r="I758" s="462">
        <v>0.7599503235581927</v>
      </c>
      <c r="J758" s="462">
        <v>0.70576442972519482</v>
      </c>
      <c r="K758" s="462">
        <v>0.70576442972519482</v>
      </c>
      <c r="L758" s="462">
        <v>0.70576442972519482</v>
      </c>
      <c r="M758" s="462">
        <v>0.70576442972519482</v>
      </c>
      <c r="N758" s="462">
        <v>0.70576442972519482</v>
      </c>
    </row>
    <row r="759" spans="1:14" x14ac:dyDescent="0.25">
      <c r="A759" t="s">
        <v>31</v>
      </c>
      <c r="B759" t="s">
        <v>1528</v>
      </c>
      <c r="C759" t="s">
        <v>158</v>
      </c>
      <c r="D759">
        <v>2040</v>
      </c>
      <c r="E759" t="s">
        <v>1529</v>
      </c>
      <c r="F759" t="s">
        <v>1531</v>
      </c>
      <c r="G759" s="462">
        <v>0.73978397449371047</v>
      </c>
      <c r="H759" s="462">
        <v>0.73978397449371047</v>
      </c>
      <c r="I759" s="462">
        <v>0.73978397449371047</v>
      </c>
      <c r="J759" s="462">
        <v>0.6951642407766615</v>
      </c>
      <c r="K759" s="462">
        <v>0.6951642407766615</v>
      </c>
      <c r="L759" s="462">
        <v>0.6951642407766615</v>
      </c>
      <c r="M759" s="462">
        <v>0.6951642407766615</v>
      </c>
      <c r="N759" s="462">
        <v>0.6951642407766615</v>
      </c>
    </row>
    <row r="760" spans="1:14" x14ac:dyDescent="0.25">
      <c r="A760" t="s">
        <v>31</v>
      </c>
      <c r="B760" t="s">
        <v>1528</v>
      </c>
      <c r="C760" t="s">
        <v>158</v>
      </c>
      <c r="D760">
        <v>2040</v>
      </c>
      <c r="E760" t="s">
        <v>1532</v>
      </c>
      <c r="F760" t="s">
        <v>1530</v>
      </c>
      <c r="G760" s="462">
        <v>0</v>
      </c>
      <c r="H760" s="462">
        <v>0</v>
      </c>
      <c r="I760" s="462">
        <v>0</v>
      </c>
      <c r="J760" s="462">
        <v>0</v>
      </c>
      <c r="K760" s="462">
        <v>0</v>
      </c>
      <c r="L760" s="462">
        <v>0</v>
      </c>
      <c r="M760" s="462">
        <v>0</v>
      </c>
      <c r="N760" s="462">
        <v>0</v>
      </c>
    </row>
    <row r="761" spans="1:14" x14ac:dyDescent="0.25">
      <c r="A761" t="s">
        <v>31</v>
      </c>
      <c r="B761" t="s">
        <v>1528</v>
      </c>
      <c r="C761" t="s">
        <v>158</v>
      </c>
      <c r="D761">
        <v>2040</v>
      </c>
      <c r="E761" t="s">
        <v>1532</v>
      </c>
      <c r="F761" t="s">
        <v>1531</v>
      </c>
      <c r="G761" s="462">
        <v>0</v>
      </c>
      <c r="H761" s="462">
        <v>0</v>
      </c>
      <c r="I761" s="462">
        <v>0</v>
      </c>
      <c r="J761" s="462">
        <v>0</v>
      </c>
      <c r="K761" s="462">
        <v>0</v>
      </c>
      <c r="L761" s="462">
        <v>0</v>
      </c>
      <c r="M761" s="462">
        <v>0</v>
      </c>
      <c r="N761" s="462">
        <v>0</v>
      </c>
    </row>
    <row r="762" spans="1:14" x14ac:dyDescent="0.25">
      <c r="A762" t="s">
        <v>31</v>
      </c>
      <c r="B762" t="s">
        <v>1528</v>
      </c>
      <c r="C762" t="s">
        <v>133</v>
      </c>
      <c r="D762">
        <v>2040</v>
      </c>
      <c r="E762" t="s">
        <v>1529</v>
      </c>
      <c r="F762" t="s">
        <v>1530</v>
      </c>
      <c r="G762" s="462">
        <v>0.10909042707181954</v>
      </c>
      <c r="H762" s="462">
        <v>0.10909042707181954</v>
      </c>
      <c r="I762" s="462">
        <v>0.10909042707181954</v>
      </c>
      <c r="J762" s="462">
        <v>0.10036319290607398</v>
      </c>
      <c r="K762" s="462">
        <v>0.10036319290607398</v>
      </c>
      <c r="L762" s="462">
        <v>0.10036319290607398</v>
      </c>
      <c r="M762" s="462">
        <v>0.10036319290607398</v>
      </c>
      <c r="N762" s="462">
        <v>0.10036319290607398</v>
      </c>
    </row>
    <row r="763" spans="1:14" x14ac:dyDescent="0.25">
      <c r="A763" t="s">
        <v>31</v>
      </c>
      <c r="B763" t="s">
        <v>1528</v>
      </c>
      <c r="C763" t="s">
        <v>133</v>
      </c>
      <c r="D763">
        <v>2040</v>
      </c>
      <c r="E763" t="s">
        <v>1529</v>
      </c>
      <c r="F763" t="s">
        <v>1531</v>
      </c>
      <c r="G763" s="462">
        <v>0.10909042707181953</v>
      </c>
      <c r="H763" s="462">
        <v>0.10909042707181953</v>
      </c>
      <c r="I763" s="462">
        <v>0.10909042707181953</v>
      </c>
      <c r="J763" s="462">
        <v>0.10036319290607397</v>
      </c>
      <c r="K763" s="462">
        <v>0.10036319290607397</v>
      </c>
      <c r="L763" s="462">
        <v>0.10036319290607397</v>
      </c>
      <c r="M763" s="462">
        <v>0.10036319290607397</v>
      </c>
      <c r="N763" s="462">
        <v>0.10036319290607397</v>
      </c>
    </row>
    <row r="764" spans="1:14" x14ac:dyDescent="0.25">
      <c r="A764" t="s">
        <v>31</v>
      </c>
      <c r="B764" t="s">
        <v>1528</v>
      </c>
      <c r="C764" t="s">
        <v>133</v>
      </c>
      <c r="D764">
        <v>2040</v>
      </c>
      <c r="E764" t="s">
        <v>1532</v>
      </c>
      <c r="F764" t="s">
        <v>1530</v>
      </c>
      <c r="G764" s="462">
        <v>0</v>
      </c>
      <c r="H764" s="462">
        <v>0</v>
      </c>
      <c r="I764" s="462">
        <v>0</v>
      </c>
      <c r="J764" s="462">
        <v>0</v>
      </c>
      <c r="K764" s="462">
        <v>0</v>
      </c>
      <c r="L764" s="462">
        <v>0</v>
      </c>
      <c r="M764" s="462">
        <v>0</v>
      </c>
      <c r="N764" s="462">
        <v>0</v>
      </c>
    </row>
    <row r="765" spans="1:14" x14ac:dyDescent="0.25">
      <c r="A765" t="s">
        <v>31</v>
      </c>
      <c r="B765" t="s">
        <v>1528</v>
      </c>
      <c r="C765" t="s">
        <v>133</v>
      </c>
      <c r="D765">
        <v>2040</v>
      </c>
      <c r="E765" t="s">
        <v>1532</v>
      </c>
      <c r="F765" t="s">
        <v>1531</v>
      </c>
      <c r="G765" s="462">
        <v>0</v>
      </c>
      <c r="H765" s="462">
        <v>0</v>
      </c>
      <c r="I765" s="462">
        <v>0</v>
      </c>
      <c r="J765" s="462">
        <v>0</v>
      </c>
      <c r="K765" s="462">
        <v>0</v>
      </c>
      <c r="L765" s="462">
        <v>0</v>
      </c>
      <c r="M765" s="462">
        <v>0</v>
      </c>
      <c r="N765" s="462">
        <v>0</v>
      </c>
    </row>
    <row r="766" spans="1:14" x14ac:dyDescent="0.25">
      <c r="A766" t="s">
        <v>31</v>
      </c>
      <c r="B766" t="s">
        <v>1533</v>
      </c>
      <c r="C766" t="s">
        <v>1533</v>
      </c>
      <c r="D766">
        <v>2040</v>
      </c>
      <c r="E766" t="s">
        <v>1529</v>
      </c>
      <c r="F766" t="s">
        <v>1530</v>
      </c>
      <c r="G766" s="462">
        <v>0</v>
      </c>
      <c r="H766" s="462">
        <v>0</v>
      </c>
      <c r="I766" s="462">
        <v>0</v>
      </c>
      <c r="J766" s="462">
        <v>0</v>
      </c>
      <c r="K766" s="462">
        <v>0</v>
      </c>
      <c r="L766" s="462">
        <v>0</v>
      </c>
      <c r="M766" s="462">
        <v>0</v>
      </c>
      <c r="N766" s="462">
        <v>0</v>
      </c>
    </row>
    <row r="767" spans="1:14" x14ac:dyDescent="0.25">
      <c r="A767" t="s">
        <v>31</v>
      </c>
      <c r="B767" t="s">
        <v>1533</v>
      </c>
      <c r="C767" t="s">
        <v>1533</v>
      </c>
      <c r="D767">
        <v>2040</v>
      </c>
      <c r="E767" t="s">
        <v>1529</v>
      </c>
      <c r="F767" t="s">
        <v>1531</v>
      </c>
      <c r="G767" s="462">
        <v>0</v>
      </c>
      <c r="H767" s="462">
        <v>0</v>
      </c>
      <c r="I767" s="462">
        <v>0</v>
      </c>
      <c r="J767" s="462">
        <v>0</v>
      </c>
      <c r="K767" s="462">
        <v>0</v>
      </c>
      <c r="L767" s="462">
        <v>0</v>
      </c>
      <c r="M767" s="462">
        <v>0</v>
      </c>
      <c r="N767" s="462">
        <v>0</v>
      </c>
    </row>
    <row r="768" spans="1:14" x14ac:dyDescent="0.25">
      <c r="A768" t="s">
        <v>31</v>
      </c>
      <c r="B768" t="s">
        <v>1533</v>
      </c>
      <c r="C768" t="s">
        <v>1533</v>
      </c>
      <c r="D768">
        <v>2040</v>
      </c>
      <c r="E768" t="s">
        <v>1532</v>
      </c>
      <c r="F768" t="s">
        <v>1530</v>
      </c>
      <c r="G768" s="462">
        <v>1</v>
      </c>
      <c r="H768" s="462">
        <v>1</v>
      </c>
      <c r="I768" s="462">
        <v>1</v>
      </c>
      <c r="J768" s="462">
        <v>1</v>
      </c>
      <c r="K768" s="462">
        <v>1</v>
      </c>
      <c r="L768" s="462">
        <v>1</v>
      </c>
      <c r="M768" s="462">
        <v>1</v>
      </c>
      <c r="N768" s="462">
        <v>1</v>
      </c>
    </row>
    <row r="769" spans="1:14" x14ac:dyDescent="0.25">
      <c r="A769" t="s">
        <v>31</v>
      </c>
      <c r="B769" t="s">
        <v>1533</v>
      </c>
      <c r="C769" t="s">
        <v>1533</v>
      </c>
      <c r="D769">
        <v>2040</v>
      </c>
      <c r="E769" t="s">
        <v>1532</v>
      </c>
      <c r="F769" t="s">
        <v>1531</v>
      </c>
      <c r="G769" s="462">
        <v>1</v>
      </c>
      <c r="H769" s="462">
        <v>1</v>
      </c>
      <c r="I769" s="462">
        <v>1</v>
      </c>
      <c r="J769" s="462">
        <v>1</v>
      </c>
      <c r="K769" s="462">
        <v>1</v>
      </c>
      <c r="L769" s="462">
        <v>1</v>
      </c>
      <c r="M769" s="462">
        <v>1</v>
      </c>
      <c r="N769" s="462">
        <v>1</v>
      </c>
    </row>
    <row r="770" spans="1:14" x14ac:dyDescent="0.25">
      <c r="A770" t="s">
        <v>31</v>
      </c>
      <c r="B770" t="s">
        <v>160</v>
      </c>
      <c r="C770" t="s">
        <v>160</v>
      </c>
      <c r="D770">
        <v>2040</v>
      </c>
      <c r="E770" t="s">
        <v>1529</v>
      </c>
      <c r="F770" t="s">
        <v>1530</v>
      </c>
      <c r="G770" s="462">
        <v>0.10207563186389583</v>
      </c>
      <c r="H770" s="462">
        <v>0.10207563186389583</v>
      </c>
      <c r="I770" s="462">
        <v>0.10207563186389583</v>
      </c>
      <c r="J770" s="462">
        <v>0</v>
      </c>
      <c r="K770" s="462">
        <v>0</v>
      </c>
      <c r="L770" s="462">
        <v>0</v>
      </c>
      <c r="M770" s="462">
        <v>0</v>
      </c>
      <c r="N770" s="462">
        <v>0</v>
      </c>
    </row>
    <row r="771" spans="1:14" x14ac:dyDescent="0.25">
      <c r="A771" t="s">
        <v>31</v>
      </c>
      <c r="B771" t="s">
        <v>160</v>
      </c>
      <c r="C771" t="s">
        <v>160</v>
      </c>
      <c r="D771">
        <v>2040</v>
      </c>
      <c r="E771" t="s">
        <v>1529</v>
      </c>
      <c r="F771" t="s">
        <v>1531</v>
      </c>
      <c r="G771" s="462">
        <v>0.10207563186389582</v>
      </c>
      <c r="H771" s="462">
        <v>0.10207563186389582</v>
      </c>
      <c r="I771" s="462">
        <v>0.10207563186389582</v>
      </c>
      <c r="J771" s="462">
        <v>0</v>
      </c>
      <c r="K771" s="462">
        <v>0</v>
      </c>
      <c r="L771" s="462">
        <v>0</v>
      </c>
      <c r="M771" s="462">
        <v>0</v>
      </c>
      <c r="N771" s="462">
        <v>0</v>
      </c>
    </row>
    <row r="772" spans="1:14" x14ac:dyDescent="0.25">
      <c r="A772" t="s">
        <v>31</v>
      </c>
      <c r="B772" t="s">
        <v>160</v>
      </c>
      <c r="C772" t="s">
        <v>160</v>
      </c>
      <c r="D772">
        <v>2040</v>
      </c>
      <c r="E772" t="s">
        <v>1532</v>
      </c>
      <c r="F772" t="s">
        <v>1530</v>
      </c>
      <c r="G772" s="462">
        <v>0</v>
      </c>
      <c r="H772" s="462">
        <v>0</v>
      </c>
      <c r="I772" s="462">
        <v>0</v>
      </c>
      <c r="J772" s="462">
        <v>0</v>
      </c>
      <c r="K772" s="462">
        <v>0</v>
      </c>
      <c r="L772" s="462">
        <v>0</v>
      </c>
      <c r="M772" s="462">
        <v>0</v>
      </c>
      <c r="N772" s="462">
        <v>0</v>
      </c>
    </row>
    <row r="773" spans="1:14" x14ac:dyDescent="0.25">
      <c r="A773" t="s">
        <v>31</v>
      </c>
      <c r="B773" t="s">
        <v>160</v>
      </c>
      <c r="C773" t="s">
        <v>160</v>
      </c>
      <c r="D773">
        <v>2040</v>
      </c>
      <c r="E773" t="s">
        <v>1532</v>
      </c>
      <c r="F773" t="s">
        <v>1531</v>
      </c>
      <c r="G773" s="462">
        <v>0</v>
      </c>
      <c r="H773" s="462">
        <v>0</v>
      </c>
      <c r="I773" s="462">
        <v>0</v>
      </c>
      <c r="J773" s="462">
        <v>0</v>
      </c>
      <c r="K773" s="462">
        <v>0</v>
      </c>
      <c r="L773" s="462">
        <v>0</v>
      </c>
      <c r="M773" s="462">
        <v>0</v>
      </c>
      <c r="N773" s="462">
        <v>0</v>
      </c>
    </row>
    <row r="774" spans="1:14" x14ac:dyDescent="0.25">
      <c r="A774" t="s">
        <v>31</v>
      </c>
      <c r="B774" t="s">
        <v>1534</v>
      </c>
      <c r="C774" t="s">
        <v>1534</v>
      </c>
      <c r="D774">
        <v>2040</v>
      </c>
      <c r="E774" t="s">
        <v>1529</v>
      </c>
      <c r="F774" t="s">
        <v>1530</v>
      </c>
      <c r="G774" s="462">
        <v>2.8883617506092009E-2</v>
      </c>
      <c r="H774" s="462">
        <v>2.8883617506092009E-2</v>
      </c>
      <c r="I774" s="462">
        <v>2.8883617506092009E-2</v>
      </c>
      <c r="J774" s="462">
        <v>4.7793481362907834E-2</v>
      </c>
      <c r="K774" s="462">
        <v>4.7793481362907834E-2</v>
      </c>
      <c r="L774" s="462">
        <v>4.7793481362907834E-2</v>
      </c>
      <c r="M774" s="462">
        <v>4.7793481362907834E-2</v>
      </c>
      <c r="N774" s="462">
        <v>4.7793481362907834E-2</v>
      </c>
    </row>
    <row r="775" spans="1:14" x14ac:dyDescent="0.25">
      <c r="A775" t="s">
        <v>31</v>
      </c>
      <c r="B775" t="s">
        <v>1534</v>
      </c>
      <c r="C775" t="s">
        <v>1534</v>
      </c>
      <c r="D775">
        <v>2040</v>
      </c>
      <c r="E775" t="s">
        <v>1529</v>
      </c>
      <c r="F775" t="s">
        <v>1531</v>
      </c>
      <c r="G775" s="462">
        <v>4.9049966570574241E-2</v>
      </c>
      <c r="H775" s="462">
        <v>4.9049966570574241E-2</v>
      </c>
      <c r="I775" s="462">
        <v>4.9049966570574241E-2</v>
      </c>
      <c r="J775" s="462">
        <v>5.8393670311441187E-2</v>
      </c>
      <c r="K775" s="462">
        <v>5.8393670311441187E-2</v>
      </c>
      <c r="L775" s="462">
        <v>5.8393670311441187E-2</v>
      </c>
      <c r="M775" s="462">
        <v>5.8393670311441187E-2</v>
      </c>
      <c r="N775" s="462">
        <v>5.8393670311441187E-2</v>
      </c>
    </row>
    <row r="776" spans="1:14" x14ac:dyDescent="0.25">
      <c r="A776" t="s">
        <v>31</v>
      </c>
      <c r="B776" t="s">
        <v>1534</v>
      </c>
      <c r="C776" t="s">
        <v>1534</v>
      </c>
      <c r="D776">
        <v>2040</v>
      </c>
      <c r="E776" t="s">
        <v>1532</v>
      </c>
      <c r="F776" t="s">
        <v>1530</v>
      </c>
      <c r="G776" s="462">
        <v>0</v>
      </c>
      <c r="H776" s="462">
        <v>0</v>
      </c>
      <c r="I776" s="462">
        <v>0</v>
      </c>
      <c r="J776" s="462">
        <v>0</v>
      </c>
      <c r="K776" s="462">
        <v>0</v>
      </c>
      <c r="L776" s="462">
        <v>0</v>
      </c>
      <c r="M776" s="462">
        <v>0</v>
      </c>
      <c r="N776" s="462">
        <v>0</v>
      </c>
    </row>
    <row r="777" spans="1:14" x14ac:dyDescent="0.25">
      <c r="A777" t="s">
        <v>31</v>
      </c>
      <c r="B777" t="s">
        <v>1534</v>
      </c>
      <c r="C777" t="s">
        <v>1534</v>
      </c>
      <c r="D777">
        <v>2040</v>
      </c>
      <c r="E777" t="s">
        <v>1532</v>
      </c>
      <c r="F777" t="s">
        <v>1531</v>
      </c>
      <c r="G777" s="462">
        <v>0</v>
      </c>
      <c r="H777" s="462">
        <v>0</v>
      </c>
      <c r="I777" s="462">
        <v>0</v>
      </c>
      <c r="J777" s="462">
        <v>0</v>
      </c>
      <c r="K777" s="462">
        <v>0</v>
      </c>
      <c r="L777" s="462">
        <v>0</v>
      </c>
      <c r="M777" s="462">
        <v>0</v>
      </c>
      <c r="N777" s="462">
        <v>0</v>
      </c>
    </row>
    <row r="778" spans="1:14" x14ac:dyDescent="0.25">
      <c r="A778" t="s">
        <v>31</v>
      </c>
      <c r="B778" t="s">
        <v>1535</v>
      </c>
      <c r="C778" t="s">
        <v>1536</v>
      </c>
      <c r="D778">
        <v>2040</v>
      </c>
      <c r="E778" t="s">
        <v>1529</v>
      </c>
      <c r="F778" t="s">
        <v>1530</v>
      </c>
      <c r="G778" s="462">
        <v>0</v>
      </c>
      <c r="H778" s="462">
        <v>0</v>
      </c>
      <c r="I778" s="462">
        <v>0</v>
      </c>
      <c r="J778" s="462">
        <v>0.13735166184007774</v>
      </c>
      <c r="K778" s="462">
        <v>0.13735166184007774</v>
      </c>
      <c r="L778" s="462">
        <v>0.13735166184007774</v>
      </c>
      <c r="M778" s="462">
        <v>0.13735166184007774</v>
      </c>
      <c r="N778" s="462">
        <v>0.13735166184007774</v>
      </c>
    </row>
    <row r="779" spans="1:14" x14ac:dyDescent="0.25">
      <c r="A779" t="s">
        <v>31</v>
      </c>
      <c r="B779" t="s">
        <v>1535</v>
      </c>
      <c r="C779" t="s">
        <v>1536</v>
      </c>
      <c r="D779">
        <v>2040</v>
      </c>
      <c r="E779" t="s">
        <v>1529</v>
      </c>
      <c r="F779" t="s">
        <v>1531</v>
      </c>
      <c r="G779" s="462">
        <v>0</v>
      </c>
      <c r="H779" s="462">
        <v>0</v>
      </c>
      <c r="I779" s="462">
        <v>0</v>
      </c>
      <c r="J779" s="462">
        <v>0.13735166184007774</v>
      </c>
      <c r="K779" s="462">
        <v>0.13735166184007774</v>
      </c>
      <c r="L779" s="462">
        <v>0.13735166184007774</v>
      </c>
      <c r="M779" s="462">
        <v>0.13735166184007774</v>
      </c>
      <c r="N779" s="462">
        <v>0.13735166184007774</v>
      </c>
    </row>
    <row r="780" spans="1:14" x14ac:dyDescent="0.25">
      <c r="A780" t="s">
        <v>31</v>
      </c>
      <c r="B780" t="s">
        <v>1535</v>
      </c>
      <c r="C780" t="s">
        <v>1536</v>
      </c>
      <c r="D780">
        <v>2040</v>
      </c>
      <c r="E780" t="s">
        <v>1532</v>
      </c>
      <c r="F780" t="s">
        <v>1530</v>
      </c>
      <c r="G780" s="462">
        <v>0</v>
      </c>
      <c r="H780" s="462">
        <v>0</v>
      </c>
      <c r="I780" s="462">
        <v>0</v>
      </c>
      <c r="J780" s="462">
        <v>0</v>
      </c>
      <c r="K780" s="462">
        <v>0</v>
      </c>
      <c r="L780" s="462">
        <v>0</v>
      </c>
      <c r="M780" s="462">
        <v>0</v>
      </c>
      <c r="N780" s="462">
        <v>0</v>
      </c>
    </row>
    <row r="781" spans="1:14" x14ac:dyDescent="0.25">
      <c r="A781" t="s">
        <v>31</v>
      </c>
      <c r="B781" t="s">
        <v>1535</v>
      </c>
      <c r="C781" t="s">
        <v>1536</v>
      </c>
      <c r="D781">
        <v>2040</v>
      </c>
      <c r="E781" t="s">
        <v>1532</v>
      </c>
      <c r="F781" t="s">
        <v>1531</v>
      </c>
      <c r="G781" s="462">
        <v>0</v>
      </c>
      <c r="H781" s="462">
        <v>0</v>
      </c>
      <c r="I781" s="462">
        <v>0</v>
      </c>
      <c r="J781" s="462">
        <v>0</v>
      </c>
      <c r="K781" s="462">
        <v>0</v>
      </c>
      <c r="L781" s="462">
        <v>0</v>
      </c>
      <c r="M781" s="462">
        <v>0</v>
      </c>
      <c r="N781" s="462">
        <v>0</v>
      </c>
    </row>
    <row r="782" spans="1:14" x14ac:dyDescent="0.25">
      <c r="A782" t="s">
        <v>31</v>
      </c>
      <c r="B782" t="s">
        <v>1535</v>
      </c>
      <c r="C782" t="s">
        <v>162</v>
      </c>
      <c r="D782">
        <v>2040</v>
      </c>
      <c r="E782" t="s">
        <v>1529</v>
      </c>
      <c r="F782" t="s">
        <v>1530</v>
      </c>
      <c r="G782" s="462">
        <v>0</v>
      </c>
      <c r="H782" s="462">
        <v>0</v>
      </c>
      <c r="I782" s="462">
        <v>0</v>
      </c>
      <c r="J782" s="462">
        <v>8.7272341657455583E-3</v>
      </c>
      <c r="K782" s="462">
        <v>8.7272341657455583E-3</v>
      </c>
      <c r="L782" s="462">
        <v>8.7272341657455583E-3</v>
      </c>
      <c r="M782" s="462">
        <v>8.7272341657455583E-3</v>
      </c>
      <c r="N782" s="462">
        <v>8.7272341657455583E-3</v>
      </c>
    </row>
    <row r="783" spans="1:14" x14ac:dyDescent="0.25">
      <c r="A783" t="s">
        <v>31</v>
      </c>
      <c r="B783" t="s">
        <v>1535</v>
      </c>
      <c r="C783" t="s">
        <v>162</v>
      </c>
      <c r="D783">
        <v>2040</v>
      </c>
      <c r="E783" t="s">
        <v>1529</v>
      </c>
      <c r="F783" t="s">
        <v>1531</v>
      </c>
      <c r="G783" s="462">
        <v>0</v>
      </c>
      <c r="H783" s="462">
        <v>0</v>
      </c>
      <c r="I783" s="462">
        <v>0</v>
      </c>
      <c r="J783" s="462">
        <v>8.7272341657455583E-3</v>
      </c>
      <c r="K783" s="462">
        <v>8.7272341657455583E-3</v>
      </c>
      <c r="L783" s="462">
        <v>8.7272341657455583E-3</v>
      </c>
      <c r="M783" s="462">
        <v>8.7272341657455583E-3</v>
      </c>
      <c r="N783" s="462">
        <v>8.7272341657455583E-3</v>
      </c>
    </row>
    <row r="784" spans="1:14" x14ac:dyDescent="0.25">
      <c r="A784" t="s">
        <v>31</v>
      </c>
      <c r="B784" t="s">
        <v>1535</v>
      </c>
      <c r="C784" t="s">
        <v>162</v>
      </c>
      <c r="D784">
        <v>2040</v>
      </c>
      <c r="E784" t="s">
        <v>1532</v>
      </c>
      <c r="F784" t="s">
        <v>1530</v>
      </c>
      <c r="G784" s="462">
        <v>0</v>
      </c>
      <c r="H784" s="462">
        <v>0</v>
      </c>
      <c r="I784" s="462">
        <v>0</v>
      </c>
      <c r="J784" s="462">
        <v>0</v>
      </c>
      <c r="K784" s="462">
        <v>0</v>
      </c>
      <c r="L784" s="462">
        <v>0</v>
      </c>
      <c r="M784" s="462">
        <v>0</v>
      </c>
      <c r="N784" s="462">
        <v>0</v>
      </c>
    </row>
    <row r="785" spans="1:14" x14ac:dyDescent="0.25">
      <c r="A785" t="s">
        <v>31</v>
      </c>
      <c r="B785" t="s">
        <v>1535</v>
      </c>
      <c r="C785" t="s">
        <v>162</v>
      </c>
      <c r="D785">
        <v>2040</v>
      </c>
      <c r="E785" t="s">
        <v>1532</v>
      </c>
      <c r="F785" t="s">
        <v>1531</v>
      </c>
      <c r="G785" s="462">
        <v>0</v>
      </c>
      <c r="H785" s="462">
        <v>0</v>
      </c>
      <c r="I785" s="462">
        <v>0</v>
      </c>
      <c r="J785" s="462">
        <v>0</v>
      </c>
      <c r="K785" s="462">
        <v>0</v>
      </c>
      <c r="L785" s="462">
        <v>0</v>
      </c>
      <c r="M785" s="462">
        <v>0</v>
      </c>
      <c r="N785" s="462">
        <v>0</v>
      </c>
    </row>
    <row r="786" spans="1:14" x14ac:dyDescent="0.25">
      <c r="A786" t="s">
        <v>31</v>
      </c>
      <c r="B786" t="s">
        <v>1528</v>
      </c>
      <c r="C786" t="s">
        <v>158</v>
      </c>
      <c r="D786">
        <v>2050</v>
      </c>
      <c r="E786" t="s">
        <v>1529</v>
      </c>
      <c r="F786" t="s">
        <v>1530</v>
      </c>
      <c r="G786" s="462">
        <v>0.55236609831210282</v>
      </c>
      <c r="H786" s="462">
        <v>0.55236609831210282</v>
      </c>
      <c r="I786" s="462">
        <v>0.55236609831210282</v>
      </c>
      <c r="J786" s="462">
        <v>0.12626889708927252</v>
      </c>
      <c r="K786" s="462">
        <v>0.12626889708927252</v>
      </c>
      <c r="L786" s="462">
        <v>0.12626889708927252</v>
      </c>
      <c r="M786" s="462">
        <v>0.12626889708927252</v>
      </c>
      <c r="N786" s="462">
        <v>0.12626889708927252</v>
      </c>
    </row>
    <row r="787" spans="1:14" x14ac:dyDescent="0.25">
      <c r="A787" t="s">
        <v>31</v>
      </c>
      <c r="B787" t="s">
        <v>1528</v>
      </c>
      <c r="C787" t="s">
        <v>158</v>
      </c>
      <c r="D787">
        <v>2050</v>
      </c>
      <c r="E787" t="s">
        <v>1529</v>
      </c>
      <c r="F787" t="s">
        <v>1531</v>
      </c>
      <c r="G787" s="462">
        <v>0.51240176641277635</v>
      </c>
      <c r="H787" s="462">
        <v>0.51240176641277635</v>
      </c>
      <c r="I787" s="462">
        <v>0.51240176641277635</v>
      </c>
      <c r="J787" s="462">
        <v>0.1262688970892725</v>
      </c>
      <c r="K787" s="462">
        <v>0.1262688970892725</v>
      </c>
      <c r="L787" s="462">
        <v>0.1262688970892725</v>
      </c>
      <c r="M787" s="462">
        <v>0.1262688970892725</v>
      </c>
      <c r="N787" s="462">
        <v>0.1262688970892725</v>
      </c>
    </row>
    <row r="788" spans="1:14" x14ac:dyDescent="0.25">
      <c r="A788" t="s">
        <v>31</v>
      </c>
      <c r="B788" t="s">
        <v>1528</v>
      </c>
      <c r="C788" t="s">
        <v>158</v>
      </c>
      <c r="D788">
        <v>2050</v>
      </c>
      <c r="E788" t="s">
        <v>1532</v>
      </c>
      <c r="F788" t="s">
        <v>1530</v>
      </c>
      <c r="G788" s="462">
        <v>0</v>
      </c>
      <c r="H788" s="462">
        <v>0</v>
      </c>
      <c r="I788" s="462">
        <v>0</v>
      </c>
      <c r="J788" s="462">
        <v>0</v>
      </c>
      <c r="K788" s="462">
        <v>0</v>
      </c>
      <c r="L788" s="462">
        <v>0</v>
      </c>
      <c r="M788" s="462">
        <v>0</v>
      </c>
      <c r="N788" s="462">
        <v>0</v>
      </c>
    </row>
    <row r="789" spans="1:14" x14ac:dyDescent="0.25">
      <c r="A789" t="s">
        <v>31</v>
      </c>
      <c r="B789" t="s">
        <v>1528</v>
      </c>
      <c r="C789" t="s">
        <v>158</v>
      </c>
      <c r="D789">
        <v>2050</v>
      </c>
      <c r="E789" t="s">
        <v>1532</v>
      </c>
      <c r="F789" t="s">
        <v>1531</v>
      </c>
      <c r="G789" s="462">
        <v>0</v>
      </c>
      <c r="H789" s="462">
        <v>0</v>
      </c>
      <c r="I789" s="462">
        <v>0</v>
      </c>
      <c r="J789" s="462">
        <v>0</v>
      </c>
      <c r="K789" s="462">
        <v>0</v>
      </c>
      <c r="L789" s="462">
        <v>0</v>
      </c>
      <c r="M789" s="462">
        <v>0</v>
      </c>
      <c r="N789" s="462">
        <v>0</v>
      </c>
    </row>
    <row r="790" spans="1:14" x14ac:dyDescent="0.25">
      <c r="A790" t="s">
        <v>31</v>
      </c>
      <c r="B790" t="s">
        <v>1528</v>
      </c>
      <c r="C790" t="s">
        <v>133</v>
      </c>
      <c r="D790">
        <v>2050</v>
      </c>
      <c r="E790" t="s">
        <v>1529</v>
      </c>
      <c r="F790" t="s">
        <v>1530</v>
      </c>
      <c r="G790" s="462">
        <v>0.18810755458490769</v>
      </c>
      <c r="H790" s="462">
        <v>0.18810755458490769</v>
      </c>
      <c r="I790" s="462">
        <v>0.18810755458490769</v>
      </c>
      <c r="J790" s="462">
        <v>8.0886248471510297E-2</v>
      </c>
      <c r="K790" s="462">
        <v>8.0886248471510297E-2</v>
      </c>
      <c r="L790" s="462">
        <v>8.0886248471510297E-2</v>
      </c>
      <c r="M790" s="462">
        <v>8.0886248471510297E-2</v>
      </c>
      <c r="N790" s="462">
        <v>8.0886248471510297E-2</v>
      </c>
    </row>
    <row r="791" spans="1:14" x14ac:dyDescent="0.25">
      <c r="A791" t="s">
        <v>31</v>
      </c>
      <c r="B791" t="s">
        <v>1528</v>
      </c>
      <c r="C791" t="s">
        <v>133</v>
      </c>
      <c r="D791">
        <v>2050</v>
      </c>
      <c r="E791" t="s">
        <v>1529</v>
      </c>
      <c r="F791" t="s">
        <v>1531</v>
      </c>
      <c r="G791" s="462">
        <v>0.18810755458490766</v>
      </c>
      <c r="H791" s="462">
        <v>0.18810755458490766</v>
      </c>
      <c r="I791" s="462">
        <v>0.18810755458490766</v>
      </c>
      <c r="J791" s="462">
        <v>8.0886248471510297E-2</v>
      </c>
      <c r="K791" s="462">
        <v>8.0886248471510297E-2</v>
      </c>
      <c r="L791" s="462">
        <v>8.0886248471510297E-2</v>
      </c>
      <c r="M791" s="462">
        <v>8.0886248471510297E-2</v>
      </c>
      <c r="N791" s="462">
        <v>8.0886248471510297E-2</v>
      </c>
    </row>
    <row r="792" spans="1:14" x14ac:dyDescent="0.25">
      <c r="A792" t="s">
        <v>31</v>
      </c>
      <c r="B792" t="s">
        <v>1528</v>
      </c>
      <c r="C792" t="s">
        <v>133</v>
      </c>
      <c r="D792">
        <v>2050</v>
      </c>
      <c r="E792" t="s">
        <v>1532</v>
      </c>
      <c r="F792" t="s">
        <v>1530</v>
      </c>
      <c r="G792" s="462">
        <v>0</v>
      </c>
      <c r="H792" s="462">
        <v>0</v>
      </c>
      <c r="I792" s="462">
        <v>0</v>
      </c>
      <c r="J792" s="462">
        <v>0</v>
      </c>
      <c r="K792" s="462">
        <v>0</v>
      </c>
      <c r="L792" s="462">
        <v>0</v>
      </c>
      <c r="M792" s="462">
        <v>0</v>
      </c>
      <c r="N792" s="462">
        <v>0</v>
      </c>
    </row>
    <row r="793" spans="1:14" x14ac:dyDescent="0.25">
      <c r="A793" t="s">
        <v>31</v>
      </c>
      <c r="B793" t="s">
        <v>1528</v>
      </c>
      <c r="C793" t="s">
        <v>133</v>
      </c>
      <c r="D793">
        <v>2050</v>
      </c>
      <c r="E793" t="s">
        <v>1532</v>
      </c>
      <c r="F793" t="s">
        <v>1531</v>
      </c>
      <c r="G793" s="462">
        <v>0</v>
      </c>
      <c r="H793" s="462">
        <v>0</v>
      </c>
      <c r="I793" s="462">
        <v>0</v>
      </c>
      <c r="J793" s="462">
        <v>0</v>
      </c>
      <c r="K793" s="462">
        <v>0</v>
      </c>
      <c r="L793" s="462">
        <v>0</v>
      </c>
      <c r="M793" s="462">
        <v>0</v>
      </c>
      <c r="N793" s="462">
        <v>0</v>
      </c>
    </row>
    <row r="794" spans="1:14" x14ac:dyDescent="0.25">
      <c r="A794" t="s">
        <v>31</v>
      </c>
      <c r="B794" t="s">
        <v>1533</v>
      </c>
      <c r="C794" t="s">
        <v>1533</v>
      </c>
      <c r="D794">
        <v>2050</v>
      </c>
      <c r="E794" t="s">
        <v>1529</v>
      </c>
      <c r="F794" t="s">
        <v>1530</v>
      </c>
      <c r="G794" s="462">
        <v>0</v>
      </c>
      <c r="H794" s="462">
        <v>0</v>
      </c>
      <c r="I794" s="462">
        <v>0</v>
      </c>
      <c r="J794" s="462">
        <v>0</v>
      </c>
      <c r="K794" s="462">
        <v>0</v>
      </c>
      <c r="L794" s="462">
        <v>0</v>
      </c>
      <c r="M794" s="462">
        <v>0</v>
      </c>
      <c r="N794" s="462">
        <v>0</v>
      </c>
    </row>
    <row r="795" spans="1:14" x14ac:dyDescent="0.25">
      <c r="A795" t="s">
        <v>31</v>
      </c>
      <c r="B795" t="s">
        <v>1533</v>
      </c>
      <c r="C795" t="s">
        <v>1533</v>
      </c>
      <c r="D795">
        <v>2050</v>
      </c>
      <c r="E795" t="s">
        <v>1529</v>
      </c>
      <c r="F795" t="s">
        <v>1531</v>
      </c>
      <c r="G795" s="462">
        <v>0</v>
      </c>
      <c r="H795" s="462">
        <v>0</v>
      </c>
      <c r="I795" s="462">
        <v>0</v>
      </c>
      <c r="J795" s="462">
        <v>0</v>
      </c>
      <c r="K795" s="462">
        <v>0</v>
      </c>
      <c r="L795" s="462">
        <v>0</v>
      </c>
      <c r="M795" s="462">
        <v>0</v>
      </c>
      <c r="N795" s="462">
        <v>0</v>
      </c>
    </row>
    <row r="796" spans="1:14" x14ac:dyDescent="0.25">
      <c r="A796" t="s">
        <v>31</v>
      </c>
      <c r="B796" t="s">
        <v>1533</v>
      </c>
      <c r="C796" t="s">
        <v>1533</v>
      </c>
      <c r="D796">
        <v>2050</v>
      </c>
      <c r="E796" t="s">
        <v>1532</v>
      </c>
      <c r="F796" t="s">
        <v>1530</v>
      </c>
      <c r="G796" s="462">
        <v>1</v>
      </c>
      <c r="H796" s="462">
        <v>1</v>
      </c>
      <c r="I796" s="462">
        <v>1</v>
      </c>
      <c r="J796" s="462">
        <v>1</v>
      </c>
      <c r="K796" s="462">
        <v>1</v>
      </c>
      <c r="L796" s="462">
        <v>1</v>
      </c>
      <c r="M796" s="462">
        <v>1</v>
      </c>
      <c r="N796" s="462">
        <v>1</v>
      </c>
    </row>
    <row r="797" spans="1:14" x14ac:dyDescent="0.25">
      <c r="A797" t="s">
        <v>31</v>
      </c>
      <c r="B797" t="s">
        <v>1533</v>
      </c>
      <c r="C797" t="s">
        <v>1533</v>
      </c>
      <c r="D797">
        <v>2050</v>
      </c>
      <c r="E797" t="s">
        <v>1532</v>
      </c>
      <c r="F797" t="s">
        <v>1531</v>
      </c>
      <c r="G797" s="462">
        <v>1</v>
      </c>
      <c r="H797" s="462">
        <v>1</v>
      </c>
      <c r="I797" s="462">
        <v>1</v>
      </c>
      <c r="J797" s="462">
        <v>1</v>
      </c>
      <c r="K797" s="462">
        <v>1</v>
      </c>
      <c r="L797" s="462">
        <v>1</v>
      </c>
      <c r="M797" s="462">
        <v>1</v>
      </c>
      <c r="N797" s="462">
        <v>1</v>
      </c>
    </row>
    <row r="798" spans="1:14" x14ac:dyDescent="0.25">
      <c r="A798" t="s">
        <v>31</v>
      </c>
      <c r="B798" t="s">
        <v>160</v>
      </c>
      <c r="C798" t="s">
        <v>160</v>
      </c>
      <c r="D798">
        <v>2050</v>
      </c>
      <c r="E798" t="s">
        <v>1529</v>
      </c>
      <c r="F798" t="s">
        <v>1530</v>
      </c>
      <c r="G798" s="462">
        <v>0.20228671127323575</v>
      </c>
      <c r="H798" s="462">
        <v>0.20228671127323575</v>
      </c>
      <c r="I798" s="462">
        <v>0.20228671127323575</v>
      </c>
      <c r="J798" s="462">
        <v>0</v>
      </c>
      <c r="K798" s="462">
        <v>0</v>
      </c>
      <c r="L798" s="462">
        <v>0</v>
      </c>
      <c r="M798" s="462">
        <v>0</v>
      </c>
      <c r="N798" s="462">
        <v>0</v>
      </c>
    </row>
    <row r="799" spans="1:14" x14ac:dyDescent="0.25">
      <c r="A799" t="s">
        <v>31</v>
      </c>
      <c r="B799" t="s">
        <v>160</v>
      </c>
      <c r="C799" t="s">
        <v>160</v>
      </c>
      <c r="D799">
        <v>2050</v>
      </c>
      <c r="E799" t="s">
        <v>1529</v>
      </c>
      <c r="F799" t="s">
        <v>1531</v>
      </c>
      <c r="G799" s="462">
        <v>0.20228671127323572</v>
      </c>
      <c r="H799" s="462">
        <v>0.20228671127323572</v>
      </c>
      <c r="I799" s="462">
        <v>0.20228671127323572</v>
      </c>
      <c r="J799" s="462">
        <v>0</v>
      </c>
      <c r="K799" s="462">
        <v>0</v>
      </c>
      <c r="L799" s="462">
        <v>0</v>
      </c>
      <c r="M799" s="462">
        <v>0</v>
      </c>
      <c r="N799" s="462">
        <v>0</v>
      </c>
    </row>
    <row r="800" spans="1:14" x14ac:dyDescent="0.25">
      <c r="A800" t="s">
        <v>31</v>
      </c>
      <c r="B800" t="s">
        <v>160</v>
      </c>
      <c r="C800" t="s">
        <v>160</v>
      </c>
      <c r="D800">
        <v>2050</v>
      </c>
      <c r="E800" t="s">
        <v>1532</v>
      </c>
      <c r="F800" t="s">
        <v>1530</v>
      </c>
      <c r="G800" s="462">
        <v>0</v>
      </c>
      <c r="H800" s="462">
        <v>0</v>
      </c>
      <c r="I800" s="462">
        <v>0</v>
      </c>
      <c r="J800" s="462">
        <v>0</v>
      </c>
      <c r="K800" s="462">
        <v>0</v>
      </c>
      <c r="L800" s="462">
        <v>0</v>
      </c>
      <c r="M800" s="462">
        <v>0</v>
      </c>
      <c r="N800" s="462">
        <v>0</v>
      </c>
    </row>
    <row r="801" spans="1:14" x14ac:dyDescent="0.25">
      <c r="A801" t="s">
        <v>31</v>
      </c>
      <c r="B801" t="s">
        <v>160</v>
      </c>
      <c r="C801" t="s">
        <v>160</v>
      </c>
      <c r="D801">
        <v>2050</v>
      </c>
      <c r="E801" t="s">
        <v>1532</v>
      </c>
      <c r="F801" t="s">
        <v>1531</v>
      </c>
      <c r="G801" s="462">
        <v>0</v>
      </c>
      <c r="H801" s="462">
        <v>0</v>
      </c>
      <c r="I801" s="462">
        <v>0</v>
      </c>
      <c r="J801" s="462">
        <v>0</v>
      </c>
      <c r="K801" s="462">
        <v>0</v>
      </c>
      <c r="L801" s="462">
        <v>0</v>
      </c>
      <c r="M801" s="462">
        <v>0</v>
      </c>
      <c r="N801" s="462">
        <v>0</v>
      </c>
    </row>
    <row r="802" spans="1:14" x14ac:dyDescent="0.25">
      <c r="A802" t="s">
        <v>31</v>
      </c>
      <c r="B802" t="s">
        <v>1534</v>
      </c>
      <c r="C802" t="s">
        <v>1534</v>
      </c>
      <c r="D802">
        <v>2050</v>
      </c>
      <c r="E802" t="s">
        <v>1529</v>
      </c>
      <c r="F802" t="s">
        <v>1530</v>
      </c>
      <c r="G802" s="462">
        <v>5.7239635829753811E-2</v>
      </c>
      <c r="H802" s="462">
        <v>5.7239635829753811E-2</v>
      </c>
      <c r="I802" s="462">
        <v>5.7239635829753811E-2</v>
      </c>
      <c r="J802" s="462">
        <v>0.4045734225464715</v>
      </c>
      <c r="K802" s="462">
        <v>0.4045734225464715</v>
      </c>
      <c r="L802" s="462">
        <v>0.4045734225464715</v>
      </c>
      <c r="M802" s="462">
        <v>0.4045734225464715</v>
      </c>
      <c r="N802" s="462">
        <v>0.4045734225464715</v>
      </c>
    </row>
    <row r="803" spans="1:14" x14ac:dyDescent="0.25">
      <c r="A803" t="s">
        <v>31</v>
      </c>
      <c r="B803" t="s">
        <v>1534</v>
      </c>
      <c r="C803" t="s">
        <v>1534</v>
      </c>
      <c r="D803">
        <v>2050</v>
      </c>
      <c r="E803" t="s">
        <v>1529</v>
      </c>
      <c r="F803" t="s">
        <v>1531</v>
      </c>
      <c r="G803" s="462">
        <v>9.7203967729080368E-2</v>
      </c>
      <c r="H803" s="462">
        <v>9.7203967729080368E-2</v>
      </c>
      <c r="I803" s="462">
        <v>9.7203967729080368E-2</v>
      </c>
      <c r="J803" s="462">
        <v>0.40457342254647144</v>
      </c>
      <c r="K803" s="462">
        <v>0.40457342254647144</v>
      </c>
      <c r="L803" s="462">
        <v>0.40457342254647144</v>
      </c>
      <c r="M803" s="462">
        <v>0.40457342254647144</v>
      </c>
      <c r="N803" s="462">
        <v>0.40457342254647144</v>
      </c>
    </row>
    <row r="804" spans="1:14" x14ac:dyDescent="0.25">
      <c r="A804" t="s">
        <v>31</v>
      </c>
      <c r="B804" t="s">
        <v>1534</v>
      </c>
      <c r="C804" t="s">
        <v>1534</v>
      </c>
      <c r="D804">
        <v>2050</v>
      </c>
      <c r="E804" t="s">
        <v>1532</v>
      </c>
      <c r="F804" t="s">
        <v>1530</v>
      </c>
      <c r="G804" s="462">
        <v>0</v>
      </c>
      <c r="H804" s="462">
        <v>0</v>
      </c>
      <c r="I804" s="462">
        <v>0</v>
      </c>
      <c r="J804" s="462">
        <v>0</v>
      </c>
      <c r="K804" s="462">
        <v>0</v>
      </c>
      <c r="L804" s="462">
        <v>0</v>
      </c>
      <c r="M804" s="462">
        <v>0</v>
      </c>
      <c r="N804" s="462">
        <v>0</v>
      </c>
    </row>
    <row r="805" spans="1:14" x14ac:dyDescent="0.25">
      <c r="A805" t="s">
        <v>31</v>
      </c>
      <c r="B805" t="s">
        <v>1534</v>
      </c>
      <c r="C805" t="s">
        <v>1534</v>
      </c>
      <c r="D805">
        <v>2050</v>
      </c>
      <c r="E805" t="s">
        <v>1532</v>
      </c>
      <c r="F805" t="s">
        <v>1531</v>
      </c>
      <c r="G805" s="462">
        <v>0</v>
      </c>
      <c r="H805" s="462">
        <v>0</v>
      </c>
      <c r="I805" s="462">
        <v>0</v>
      </c>
      <c r="J805" s="462">
        <v>0</v>
      </c>
      <c r="K805" s="462">
        <v>0</v>
      </c>
      <c r="L805" s="462">
        <v>0</v>
      </c>
      <c r="M805" s="462">
        <v>0</v>
      </c>
      <c r="N805" s="462">
        <v>0</v>
      </c>
    </row>
    <row r="806" spans="1:14" x14ac:dyDescent="0.25">
      <c r="A806" t="s">
        <v>31</v>
      </c>
      <c r="B806" t="s">
        <v>1535</v>
      </c>
      <c r="C806" t="s">
        <v>1536</v>
      </c>
      <c r="D806">
        <v>2050</v>
      </c>
      <c r="E806" t="s">
        <v>1529</v>
      </c>
      <c r="F806" t="s">
        <v>1530</v>
      </c>
      <c r="G806" s="462">
        <v>0</v>
      </c>
      <c r="H806" s="462">
        <v>0</v>
      </c>
      <c r="I806" s="462">
        <v>0</v>
      </c>
      <c r="J806" s="462">
        <v>0.2810501257793484</v>
      </c>
      <c r="K806" s="462">
        <v>0.2810501257793484</v>
      </c>
      <c r="L806" s="462">
        <v>0.2810501257793484</v>
      </c>
      <c r="M806" s="462">
        <v>0.2810501257793484</v>
      </c>
      <c r="N806" s="462">
        <v>0.2810501257793484</v>
      </c>
    </row>
    <row r="807" spans="1:14" x14ac:dyDescent="0.25">
      <c r="A807" t="s">
        <v>31</v>
      </c>
      <c r="B807" t="s">
        <v>1535</v>
      </c>
      <c r="C807" t="s">
        <v>1536</v>
      </c>
      <c r="D807">
        <v>2050</v>
      </c>
      <c r="E807" t="s">
        <v>1529</v>
      </c>
      <c r="F807" t="s">
        <v>1531</v>
      </c>
      <c r="G807" s="462">
        <v>0</v>
      </c>
      <c r="H807" s="462">
        <v>0</v>
      </c>
      <c r="I807" s="462">
        <v>0</v>
      </c>
      <c r="J807" s="462">
        <v>0.2810501257793484</v>
      </c>
      <c r="K807" s="462">
        <v>0.2810501257793484</v>
      </c>
      <c r="L807" s="462">
        <v>0.2810501257793484</v>
      </c>
      <c r="M807" s="462">
        <v>0.2810501257793484</v>
      </c>
      <c r="N807" s="462">
        <v>0.2810501257793484</v>
      </c>
    </row>
    <row r="808" spans="1:14" x14ac:dyDescent="0.25">
      <c r="A808" t="s">
        <v>31</v>
      </c>
      <c r="B808" t="s">
        <v>1535</v>
      </c>
      <c r="C808" t="s">
        <v>1536</v>
      </c>
      <c r="D808">
        <v>2050</v>
      </c>
      <c r="E808" t="s">
        <v>1532</v>
      </c>
      <c r="F808" t="s">
        <v>1530</v>
      </c>
      <c r="G808" s="462">
        <v>0</v>
      </c>
      <c r="H808" s="462">
        <v>0</v>
      </c>
      <c r="I808" s="462">
        <v>0</v>
      </c>
      <c r="J808" s="462">
        <v>0</v>
      </c>
      <c r="K808" s="462">
        <v>0</v>
      </c>
      <c r="L808" s="462">
        <v>0</v>
      </c>
      <c r="M808" s="462">
        <v>0</v>
      </c>
      <c r="N808" s="462">
        <v>0</v>
      </c>
    </row>
    <row r="809" spans="1:14" x14ac:dyDescent="0.25">
      <c r="A809" t="s">
        <v>31</v>
      </c>
      <c r="B809" t="s">
        <v>1535</v>
      </c>
      <c r="C809" t="s">
        <v>1536</v>
      </c>
      <c r="D809">
        <v>2050</v>
      </c>
      <c r="E809" t="s">
        <v>1532</v>
      </c>
      <c r="F809" t="s">
        <v>1531</v>
      </c>
      <c r="G809" s="462">
        <v>0</v>
      </c>
      <c r="H809" s="462">
        <v>0</v>
      </c>
      <c r="I809" s="462">
        <v>0</v>
      </c>
      <c r="J809" s="462">
        <v>0</v>
      </c>
      <c r="K809" s="462">
        <v>0</v>
      </c>
      <c r="L809" s="462">
        <v>0</v>
      </c>
      <c r="M809" s="462">
        <v>0</v>
      </c>
      <c r="N809" s="462">
        <v>0</v>
      </c>
    </row>
    <row r="810" spans="1:14" x14ac:dyDescent="0.25">
      <c r="A810" t="s">
        <v>31</v>
      </c>
      <c r="B810" t="s">
        <v>1535</v>
      </c>
      <c r="C810" t="s">
        <v>162</v>
      </c>
      <c r="D810">
        <v>2050</v>
      </c>
      <c r="E810" t="s">
        <v>1529</v>
      </c>
      <c r="F810" t="s">
        <v>1530</v>
      </c>
      <c r="G810" s="462">
        <v>0</v>
      </c>
      <c r="H810" s="462">
        <v>0</v>
      </c>
      <c r="I810" s="462">
        <v>0</v>
      </c>
      <c r="J810" s="462">
        <v>0.10722130611339736</v>
      </c>
      <c r="K810" s="462">
        <v>0.10722130611339736</v>
      </c>
      <c r="L810" s="462">
        <v>0.10722130611339736</v>
      </c>
      <c r="M810" s="462">
        <v>0.10722130611339736</v>
      </c>
      <c r="N810" s="462">
        <v>0.10722130611339736</v>
      </c>
    </row>
    <row r="811" spans="1:14" x14ac:dyDescent="0.25">
      <c r="A811" t="s">
        <v>31</v>
      </c>
      <c r="B811" t="s">
        <v>1535</v>
      </c>
      <c r="C811" t="s">
        <v>162</v>
      </c>
      <c r="D811">
        <v>2050</v>
      </c>
      <c r="E811" t="s">
        <v>1529</v>
      </c>
      <c r="F811" t="s">
        <v>1531</v>
      </c>
      <c r="G811" s="462">
        <v>0</v>
      </c>
      <c r="H811" s="462">
        <v>0</v>
      </c>
      <c r="I811" s="462">
        <v>0</v>
      </c>
      <c r="J811" s="462">
        <v>0.10722130611339736</v>
      </c>
      <c r="K811" s="462">
        <v>0.10722130611339736</v>
      </c>
      <c r="L811" s="462">
        <v>0.10722130611339736</v>
      </c>
      <c r="M811" s="462">
        <v>0.10722130611339736</v>
      </c>
      <c r="N811" s="462">
        <v>0.10722130611339736</v>
      </c>
    </row>
    <row r="812" spans="1:14" x14ac:dyDescent="0.25">
      <c r="A812" t="s">
        <v>31</v>
      </c>
      <c r="B812" t="s">
        <v>1535</v>
      </c>
      <c r="C812" t="s">
        <v>162</v>
      </c>
      <c r="D812">
        <v>2050</v>
      </c>
      <c r="E812" t="s">
        <v>1532</v>
      </c>
      <c r="F812" t="s">
        <v>1530</v>
      </c>
      <c r="G812" s="462">
        <v>0</v>
      </c>
      <c r="H812" s="462">
        <v>0</v>
      </c>
      <c r="I812" s="462">
        <v>0</v>
      </c>
      <c r="J812" s="462">
        <v>0</v>
      </c>
      <c r="K812" s="462">
        <v>0</v>
      </c>
      <c r="L812" s="462">
        <v>0</v>
      </c>
      <c r="M812" s="462">
        <v>0</v>
      </c>
      <c r="N812" s="462">
        <v>0</v>
      </c>
    </row>
    <row r="813" spans="1:14" x14ac:dyDescent="0.25">
      <c r="A813" t="s">
        <v>31</v>
      </c>
      <c r="B813" t="s">
        <v>1535</v>
      </c>
      <c r="C813" t="s">
        <v>162</v>
      </c>
      <c r="D813">
        <v>2050</v>
      </c>
      <c r="E813" t="s">
        <v>1532</v>
      </c>
      <c r="F813" t="s">
        <v>1531</v>
      </c>
      <c r="G813" s="462">
        <v>0</v>
      </c>
      <c r="H813" s="462">
        <v>0</v>
      </c>
      <c r="I813" s="462">
        <v>0</v>
      </c>
      <c r="J813" s="462">
        <v>0</v>
      </c>
      <c r="K813" s="462">
        <v>0</v>
      </c>
      <c r="L813" s="462">
        <v>0</v>
      </c>
      <c r="M813" s="462">
        <v>0</v>
      </c>
      <c r="N813" s="462">
        <v>0</v>
      </c>
    </row>
    <row r="814" spans="1:14" x14ac:dyDescent="0.25">
      <c r="A814" t="s">
        <v>31</v>
      </c>
      <c r="B814" t="s">
        <v>1528</v>
      </c>
      <c r="C814" t="s">
        <v>158</v>
      </c>
      <c r="D814">
        <v>2060</v>
      </c>
      <c r="E814" t="s">
        <v>1529</v>
      </c>
      <c r="F814" t="s">
        <v>1530</v>
      </c>
      <c r="G814" s="462">
        <v>0.499854694037981</v>
      </c>
      <c r="H814" s="462">
        <v>0.499854694037981</v>
      </c>
      <c r="I814" s="462">
        <v>0.499854694037981</v>
      </c>
      <c r="J814" s="462">
        <v>0.10342701682595448</v>
      </c>
      <c r="K814" s="462">
        <v>0.10342701682595448</v>
      </c>
      <c r="L814" s="462">
        <v>0.10342701682595448</v>
      </c>
      <c r="M814" s="462">
        <v>0.10342701682595448</v>
      </c>
      <c r="N814" s="462">
        <v>0.10342701682595448</v>
      </c>
    </row>
    <row r="815" spans="1:14" x14ac:dyDescent="0.25">
      <c r="A815" t="s">
        <v>31</v>
      </c>
      <c r="B815" t="s">
        <v>1528</v>
      </c>
      <c r="C815" t="s">
        <v>158</v>
      </c>
      <c r="D815">
        <v>2060</v>
      </c>
      <c r="E815" t="s">
        <v>1529</v>
      </c>
      <c r="F815" t="s">
        <v>1531</v>
      </c>
      <c r="G815" s="462">
        <v>0.45405689016159806</v>
      </c>
      <c r="H815" s="462">
        <v>0.45405689016159806</v>
      </c>
      <c r="I815" s="462">
        <v>0.45405689016159806</v>
      </c>
      <c r="J815" s="462">
        <v>0.10342701682595447</v>
      </c>
      <c r="K815" s="462">
        <v>0.10342701682595447</v>
      </c>
      <c r="L815" s="462">
        <v>0.10342701682595447</v>
      </c>
      <c r="M815" s="462">
        <v>0.10342701682595447</v>
      </c>
      <c r="N815" s="462">
        <v>0.10342701682595447</v>
      </c>
    </row>
    <row r="816" spans="1:14" x14ac:dyDescent="0.25">
      <c r="A816" t="s">
        <v>31</v>
      </c>
      <c r="B816" t="s">
        <v>1528</v>
      </c>
      <c r="C816" t="s">
        <v>158</v>
      </c>
      <c r="D816">
        <v>2060</v>
      </c>
      <c r="E816" t="s">
        <v>1532</v>
      </c>
      <c r="F816" t="s">
        <v>1530</v>
      </c>
      <c r="G816" s="462">
        <v>0</v>
      </c>
      <c r="H816" s="462">
        <v>0</v>
      </c>
      <c r="I816" s="462">
        <v>0</v>
      </c>
      <c r="J816" s="462">
        <v>0</v>
      </c>
      <c r="K816" s="462">
        <v>0</v>
      </c>
      <c r="L816" s="462">
        <v>0</v>
      </c>
      <c r="M816" s="462">
        <v>0</v>
      </c>
      <c r="N816" s="462">
        <v>0</v>
      </c>
    </row>
    <row r="817" spans="1:14" x14ac:dyDescent="0.25">
      <c r="A817" t="s">
        <v>31</v>
      </c>
      <c r="B817" t="s">
        <v>1528</v>
      </c>
      <c r="C817" t="s">
        <v>158</v>
      </c>
      <c r="D817">
        <v>2060</v>
      </c>
      <c r="E817" t="s">
        <v>1532</v>
      </c>
      <c r="F817" t="s">
        <v>1531</v>
      </c>
      <c r="G817" s="462">
        <v>0</v>
      </c>
      <c r="H817" s="462">
        <v>0</v>
      </c>
      <c r="I817" s="462">
        <v>0</v>
      </c>
      <c r="J817" s="462">
        <v>0</v>
      </c>
      <c r="K817" s="462">
        <v>0</v>
      </c>
      <c r="L817" s="462">
        <v>0</v>
      </c>
      <c r="M817" s="462">
        <v>0</v>
      </c>
      <c r="N817" s="462">
        <v>0</v>
      </c>
    </row>
    <row r="818" spans="1:14" x14ac:dyDescent="0.25">
      <c r="A818" t="s">
        <v>31</v>
      </c>
      <c r="B818" t="s">
        <v>1528</v>
      </c>
      <c r="C818" t="s">
        <v>133</v>
      </c>
      <c r="D818">
        <v>2060</v>
      </c>
      <c r="E818" t="s">
        <v>1529</v>
      </c>
      <c r="F818" t="s">
        <v>1530</v>
      </c>
      <c r="G818" s="462">
        <v>0.20273668731382216</v>
      </c>
      <c r="H818" s="462">
        <v>0.20273668731382216</v>
      </c>
      <c r="I818" s="462">
        <v>0.20273668731382216</v>
      </c>
      <c r="J818" s="462">
        <v>8.7176775544943547E-2</v>
      </c>
      <c r="K818" s="462">
        <v>8.7176775544943547E-2</v>
      </c>
      <c r="L818" s="462">
        <v>8.7176775544943547E-2</v>
      </c>
      <c r="M818" s="462">
        <v>8.7176775544943547E-2</v>
      </c>
      <c r="N818" s="462">
        <v>8.7176775544943547E-2</v>
      </c>
    </row>
    <row r="819" spans="1:14" x14ac:dyDescent="0.25">
      <c r="A819" t="s">
        <v>31</v>
      </c>
      <c r="B819" t="s">
        <v>1528</v>
      </c>
      <c r="C819" t="s">
        <v>133</v>
      </c>
      <c r="D819">
        <v>2060</v>
      </c>
      <c r="E819" t="s">
        <v>1529</v>
      </c>
      <c r="F819" t="s">
        <v>1531</v>
      </c>
      <c r="G819" s="462">
        <v>0.20273668731382216</v>
      </c>
      <c r="H819" s="462">
        <v>0.20273668731382216</v>
      </c>
      <c r="I819" s="462">
        <v>0.20273668731382216</v>
      </c>
      <c r="J819" s="462">
        <v>8.7176775544943533E-2</v>
      </c>
      <c r="K819" s="462">
        <v>8.7176775544943533E-2</v>
      </c>
      <c r="L819" s="462">
        <v>8.7176775544943533E-2</v>
      </c>
      <c r="M819" s="462">
        <v>8.7176775544943533E-2</v>
      </c>
      <c r="N819" s="462">
        <v>8.7176775544943533E-2</v>
      </c>
    </row>
    <row r="820" spans="1:14" x14ac:dyDescent="0.25">
      <c r="A820" t="s">
        <v>31</v>
      </c>
      <c r="B820" t="s">
        <v>1528</v>
      </c>
      <c r="C820" t="s">
        <v>133</v>
      </c>
      <c r="D820">
        <v>2060</v>
      </c>
      <c r="E820" t="s">
        <v>1532</v>
      </c>
      <c r="F820" t="s">
        <v>1530</v>
      </c>
      <c r="G820" s="462">
        <v>0</v>
      </c>
      <c r="H820" s="462">
        <v>0</v>
      </c>
      <c r="I820" s="462">
        <v>0</v>
      </c>
      <c r="J820" s="462">
        <v>0</v>
      </c>
      <c r="K820" s="462">
        <v>0</v>
      </c>
      <c r="L820" s="462">
        <v>0</v>
      </c>
      <c r="M820" s="462">
        <v>0</v>
      </c>
      <c r="N820" s="462">
        <v>0</v>
      </c>
    </row>
    <row r="821" spans="1:14" x14ac:dyDescent="0.25">
      <c r="A821" t="s">
        <v>31</v>
      </c>
      <c r="B821" t="s">
        <v>1528</v>
      </c>
      <c r="C821" t="s">
        <v>133</v>
      </c>
      <c r="D821">
        <v>2060</v>
      </c>
      <c r="E821" t="s">
        <v>1532</v>
      </c>
      <c r="F821" t="s">
        <v>1531</v>
      </c>
      <c r="G821" s="462">
        <v>0</v>
      </c>
      <c r="H821" s="462">
        <v>0</v>
      </c>
      <c r="I821" s="462">
        <v>0</v>
      </c>
      <c r="J821" s="462">
        <v>0</v>
      </c>
      <c r="K821" s="462">
        <v>0</v>
      </c>
      <c r="L821" s="462">
        <v>0</v>
      </c>
      <c r="M821" s="462">
        <v>0</v>
      </c>
      <c r="N821" s="462">
        <v>0</v>
      </c>
    </row>
    <row r="822" spans="1:14" x14ac:dyDescent="0.25">
      <c r="A822" t="s">
        <v>31</v>
      </c>
      <c r="B822" t="s">
        <v>1533</v>
      </c>
      <c r="C822" t="s">
        <v>1533</v>
      </c>
      <c r="D822">
        <v>2060</v>
      </c>
      <c r="E822" t="s">
        <v>1529</v>
      </c>
      <c r="F822" t="s">
        <v>1530</v>
      </c>
      <c r="G822" s="462">
        <v>0</v>
      </c>
      <c r="H822" s="462">
        <v>0</v>
      </c>
      <c r="I822" s="462">
        <v>0</v>
      </c>
      <c r="J822" s="462">
        <v>0</v>
      </c>
      <c r="K822" s="462">
        <v>0</v>
      </c>
      <c r="L822" s="462">
        <v>0</v>
      </c>
      <c r="M822" s="462">
        <v>0</v>
      </c>
      <c r="N822" s="462">
        <v>0</v>
      </c>
    </row>
    <row r="823" spans="1:14" x14ac:dyDescent="0.25">
      <c r="A823" t="s">
        <v>31</v>
      </c>
      <c r="B823" t="s">
        <v>1533</v>
      </c>
      <c r="C823" t="s">
        <v>1533</v>
      </c>
      <c r="D823">
        <v>2060</v>
      </c>
      <c r="E823" t="s">
        <v>1529</v>
      </c>
      <c r="F823" t="s">
        <v>1531</v>
      </c>
      <c r="G823" s="462">
        <v>0</v>
      </c>
      <c r="H823" s="462">
        <v>0</v>
      </c>
      <c r="I823" s="462">
        <v>0</v>
      </c>
      <c r="J823" s="462">
        <v>0</v>
      </c>
      <c r="K823" s="462">
        <v>0</v>
      </c>
      <c r="L823" s="462">
        <v>0</v>
      </c>
      <c r="M823" s="462">
        <v>0</v>
      </c>
      <c r="N823" s="462">
        <v>0</v>
      </c>
    </row>
    <row r="824" spans="1:14" x14ac:dyDescent="0.25">
      <c r="A824" t="s">
        <v>31</v>
      </c>
      <c r="B824" t="s">
        <v>1533</v>
      </c>
      <c r="C824" t="s">
        <v>1533</v>
      </c>
      <c r="D824">
        <v>2060</v>
      </c>
      <c r="E824" t="s">
        <v>1532</v>
      </c>
      <c r="F824" t="s">
        <v>1530</v>
      </c>
      <c r="G824" s="462">
        <v>1</v>
      </c>
      <c r="H824" s="462">
        <v>1</v>
      </c>
      <c r="I824" s="462">
        <v>1</v>
      </c>
      <c r="J824" s="462">
        <v>1</v>
      </c>
      <c r="K824" s="462">
        <v>1</v>
      </c>
      <c r="L824" s="462">
        <v>1</v>
      </c>
      <c r="M824" s="462">
        <v>1</v>
      </c>
      <c r="N824" s="462">
        <v>1</v>
      </c>
    </row>
    <row r="825" spans="1:14" x14ac:dyDescent="0.25">
      <c r="A825" t="s">
        <v>31</v>
      </c>
      <c r="B825" t="s">
        <v>1533</v>
      </c>
      <c r="C825" t="s">
        <v>1533</v>
      </c>
      <c r="D825">
        <v>2060</v>
      </c>
      <c r="E825" t="s">
        <v>1532</v>
      </c>
      <c r="F825" t="s">
        <v>1531</v>
      </c>
      <c r="G825" s="462">
        <v>1</v>
      </c>
      <c r="H825" s="462">
        <v>1</v>
      </c>
      <c r="I825" s="462">
        <v>1</v>
      </c>
      <c r="J825" s="462">
        <v>1</v>
      </c>
      <c r="K825" s="462">
        <v>1</v>
      </c>
      <c r="L825" s="462">
        <v>1</v>
      </c>
      <c r="M825" s="462">
        <v>1</v>
      </c>
      <c r="N825" s="462">
        <v>1</v>
      </c>
    </row>
    <row r="826" spans="1:14" x14ac:dyDescent="0.25">
      <c r="A826" t="s">
        <v>31</v>
      </c>
      <c r="B826" t="s">
        <v>160</v>
      </c>
      <c r="C826" t="s">
        <v>160</v>
      </c>
      <c r="D826">
        <v>2060</v>
      </c>
      <c r="E826" t="s">
        <v>1529</v>
      </c>
      <c r="F826" t="s">
        <v>1530</v>
      </c>
      <c r="G826" s="462">
        <v>0.23181388726896887</v>
      </c>
      <c r="H826" s="462">
        <v>0.23181388726896887</v>
      </c>
      <c r="I826" s="462">
        <v>0.23181388726896887</v>
      </c>
      <c r="J826" s="462">
        <v>0</v>
      </c>
      <c r="K826" s="462">
        <v>0</v>
      </c>
      <c r="L826" s="462">
        <v>0</v>
      </c>
      <c r="M826" s="462">
        <v>0</v>
      </c>
      <c r="N826" s="462">
        <v>0</v>
      </c>
    </row>
    <row r="827" spans="1:14" x14ac:dyDescent="0.25">
      <c r="A827" t="s">
        <v>31</v>
      </c>
      <c r="B827" t="s">
        <v>160</v>
      </c>
      <c r="C827" t="s">
        <v>160</v>
      </c>
      <c r="D827">
        <v>2060</v>
      </c>
      <c r="E827" t="s">
        <v>1529</v>
      </c>
      <c r="F827" t="s">
        <v>1531</v>
      </c>
      <c r="G827" s="462">
        <v>0.23181388726896884</v>
      </c>
      <c r="H827" s="462">
        <v>0.23181388726896884</v>
      </c>
      <c r="I827" s="462">
        <v>0.23181388726896884</v>
      </c>
      <c r="J827" s="462">
        <v>0</v>
      </c>
      <c r="K827" s="462">
        <v>0</v>
      </c>
      <c r="L827" s="462">
        <v>0</v>
      </c>
      <c r="M827" s="462">
        <v>0</v>
      </c>
      <c r="N827" s="462">
        <v>0</v>
      </c>
    </row>
    <row r="828" spans="1:14" x14ac:dyDescent="0.25">
      <c r="A828" t="s">
        <v>31</v>
      </c>
      <c r="B828" t="s">
        <v>160</v>
      </c>
      <c r="C828" t="s">
        <v>160</v>
      </c>
      <c r="D828">
        <v>2060</v>
      </c>
      <c r="E828" t="s">
        <v>1532</v>
      </c>
      <c r="F828" t="s">
        <v>1530</v>
      </c>
      <c r="G828" s="462">
        <v>0</v>
      </c>
      <c r="H828" s="462">
        <v>0</v>
      </c>
      <c r="I828" s="462">
        <v>0</v>
      </c>
      <c r="J828" s="462">
        <v>0</v>
      </c>
      <c r="K828" s="462">
        <v>0</v>
      </c>
      <c r="L828" s="462">
        <v>0</v>
      </c>
      <c r="M828" s="462">
        <v>0</v>
      </c>
      <c r="N828" s="462">
        <v>0</v>
      </c>
    </row>
    <row r="829" spans="1:14" x14ac:dyDescent="0.25">
      <c r="A829" t="s">
        <v>31</v>
      </c>
      <c r="B829" t="s">
        <v>160</v>
      </c>
      <c r="C829" t="s">
        <v>160</v>
      </c>
      <c r="D829">
        <v>2060</v>
      </c>
      <c r="E829" t="s">
        <v>1532</v>
      </c>
      <c r="F829" t="s">
        <v>1531</v>
      </c>
      <c r="G829" s="462">
        <v>0</v>
      </c>
      <c r="H829" s="462">
        <v>0</v>
      </c>
      <c r="I829" s="462">
        <v>0</v>
      </c>
      <c r="J829" s="462">
        <v>0</v>
      </c>
      <c r="K829" s="462">
        <v>0</v>
      </c>
      <c r="L829" s="462">
        <v>0</v>
      </c>
      <c r="M829" s="462">
        <v>0</v>
      </c>
      <c r="N829" s="462">
        <v>0</v>
      </c>
    </row>
    <row r="830" spans="1:14" x14ac:dyDescent="0.25">
      <c r="A830" t="s">
        <v>31</v>
      </c>
      <c r="B830" t="s">
        <v>1534</v>
      </c>
      <c r="C830" t="s">
        <v>1534</v>
      </c>
      <c r="D830">
        <v>2060</v>
      </c>
      <c r="E830" t="s">
        <v>1529</v>
      </c>
      <c r="F830" t="s">
        <v>1530</v>
      </c>
      <c r="G830" s="462">
        <v>6.5594731379228152E-2</v>
      </c>
      <c r="H830" s="462">
        <v>6.5594731379228152E-2</v>
      </c>
      <c r="I830" s="462">
        <v>6.5594731379228152E-2</v>
      </c>
      <c r="J830" s="462">
        <v>0.46362777453793769</v>
      </c>
      <c r="K830" s="462">
        <v>0.46362777453793769</v>
      </c>
      <c r="L830" s="462">
        <v>0.46362777453793769</v>
      </c>
      <c r="M830" s="462">
        <v>0.46362777453793769</v>
      </c>
      <c r="N830" s="462">
        <v>0.46362777453793769</v>
      </c>
    </row>
    <row r="831" spans="1:14" x14ac:dyDescent="0.25">
      <c r="A831" t="s">
        <v>31</v>
      </c>
      <c r="B831" t="s">
        <v>1534</v>
      </c>
      <c r="C831" t="s">
        <v>1534</v>
      </c>
      <c r="D831">
        <v>2060</v>
      </c>
      <c r="E831" t="s">
        <v>1529</v>
      </c>
      <c r="F831" t="s">
        <v>1531</v>
      </c>
      <c r="G831" s="462">
        <v>0.11139253525561103</v>
      </c>
      <c r="H831" s="462">
        <v>0.11139253525561103</v>
      </c>
      <c r="I831" s="462">
        <v>0.11139253525561103</v>
      </c>
      <c r="J831" s="462">
        <v>0.46362777453793763</v>
      </c>
      <c r="K831" s="462">
        <v>0.46362777453793763</v>
      </c>
      <c r="L831" s="462">
        <v>0.46362777453793763</v>
      </c>
      <c r="M831" s="462">
        <v>0.46362777453793763</v>
      </c>
      <c r="N831" s="462">
        <v>0.46362777453793763</v>
      </c>
    </row>
    <row r="832" spans="1:14" x14ac:dyDescent="0.25">
      <c r="A832" t="s">
        <v>31</v>
      </c>
      <c r="B832" t="s">
        <v>1534</v>
      </c>
      <c r="C832" t="s">
        <v>1534</v>
      </c>
      <c r="D832">
        <v>2060</v>
      </c>
      <c r="E832" t="s">
        <v>1532</v>
      </c>
      <c r="F832" t="s">
        <v>1530</v>
      </c>
      <c r="G832" s="462">
        <v>0</v>
      </c>
      <c r="H832" s="462">
        <v>0</v>
      </c>
      <c r="I832" s="462">
        <v>0</v>
      </c>
      <c r="J832" s="462">
        <v>0</v>
      </c>
      <c r="K832" s="462">
        <v>0</v>
      </c>
      <c r="L832" s="462">
        <v>0</v>
      </c>
      <c r="M832" s="462">
        <v>0</v>
      </c>
      <c r="N832" s="462">
        <v>0</v>
      </c>
    </row>
    <row r="833" spans="1:14" x14ac:dyDescent="0.25">
      <c r="A833" t="s">
        <v>31</v>
      </c>
      <c r="B833" t="s">
        <v>1534</v>
      </c>
      <c r="C833" t="s">
        <v>1534</v>
      </c>
      <c r="D833">
        <v>2060</v>
      </c>
      <c r="E833" t="s">
        <v>1532</v>
      </c>
      <c r="F833" t="s">
        <v>1531</v>
      </c>
      <c r="G833" s="462">
        <v>0</v>
      </c>
      <c r="H833" s="462">
        <v>0</v>
      </c>
      <c r="I833" s="462">
        <v>0</v>
      </c>
      <c r="J833" s="462">
        <v>0</v>
      </c>
      <c r="K833" s="462">
        <v>0</v>
      </c>
      <c r="L833" s="462">
        <v>0</v>
      </c>
      <c r="M833" s="462">
        <v>0</v>
      </c>
      <c r="N833" s="462">
        <v>0</v>
      </c>
    </row>
    <row r="834" spans="1:14" x14ac:dyDescent="0.25">
      <c r="A834" t="s">
        <v>31</v>
      </c>
      <c r="B834" t="s">
        <v>1535</v>
      </c>
      <c r="C834" t="s">
        <v>1536</v>
      </c>
      <c r="D834">
        <v>2060</v>
      </c>
      <c r="E834" t="s">
        <v>1529</v>
      </c>
      <c r="F834" t="s">
        <v>1530</v>
      </c>
      <c r="G834" s="462">
        <v>0</v>
      </c>
      <c r="H834" s="462">
        <v>0</v>
      </c>
      <c r="I834" s="462">
        <v>0</v>
      </c>
      <c r="J834" s="462">
        <v>0.23020852132228575</v>
      </c>
      <c r="K834" s="462">
        <v>0.23020852132228575</v>
      </c>
      <c r="L834" s="462">
        <v>0.23020852132228575</v>
      </c>
      <c r="M834" s="462">
        <v>0.23020852132228575</v>
      </c>
      <c r="N834" s="462">
        <v>0.23020852132228575</v>
      </c>
    </row>
    <row r="835" spans="1:14" x14ac:dyDescent="0.25">
      <c r="A835" t="s">
        <v>31</v>
      </c>
      <c r="B835" t="s">
        <v>1535</v>
      </c>
      <c r="C835" t="s">
        <v>1536</v>
      </c>
      <c r="D835">
        <v>2060</v>
      </c>
      <c r="E835" t="s">
        <v>1529</v>
      </c>
      <c r="F835" t="s">
        <v>1531</v>
      </c>
      <c r="G835" s="462">
        <v>0</v>
      </c>
      <c r="H835" s="462">
        <v>0</v>
      </c>
      <c r="I835" s="462">
        <v>0</v>
      </c>
      <c r="J835" s="462">
        <v>0.2302085213222857</v>
      </c>
      <c r="K835" s="462">
        <v>0.2302085213222857</v>
      </c>
      <c r="L835" s="462">
        <v>0.2302085213222857</v>
      </c>
      <c r="M835" s="462">
        <v>0.2302085213222857</v>
      </c>
      <c r="N835" s="462">
        <v>0.2302085213222857</v>
      </c>
    </row>
    <row r="836" spans="1:14" x14ac:dyDescent="0.25">
      <c r="A836" t="s">
        <v>31</v>
      </c>
      <c r="B836" t="s">
        <v>1535</v>
      </c>
      <c r="C836" t="s">
        <v>1536</v>
      </c>
      <c r="D836">
        <v>2060</v>
      </c>
      <c r="E836" t="s">
        <v>1532</v>
      </c>
      <c r="F836" t="s">
        <v>1530</v>
      </c>
      <c r="G836" s="462">
        <v>0</v>
      </c>
      <c r="H836" s="462">
        <v>0</v>
      </c>
      <c r="I836" s="462">
        <v>0</v>
      </c>
      <c r="J836" s="462">
        <v>0</v>
      </c>
      <c r="K836" s="462">
        <v>0</v>
      </c>
      <c r="L836" s="462">
        <v>0</v>
      </c>
      <c r="M836" s="462">
        <v>0</v>
      </c>
      <c r="N836" s="462">
        <v>0</v>
      </c>
    </row>
    <row r="837" spans="1:14" x14ac:dyDescent="0.25">
      <c r="A837" t="s">
        <v>31</v>
      </c>
      <c r="B837" t="s">
        <v>1535</v>
      </c>
      <c r="C837" t="s">
        <v>1536</v>
      </c>
      <c r="D837">
        <v>2060</v>
      </c>
      <c r="E837" t="s">
        <v>1532</v>
      </c>
      <c r="F837" t="s">
        <v>1531</v>
      </c>
      <c r="G837" s="462">
        <v>0</v>
      </c>
      <c r="H837" s="462">
        <v>0</v>
      </c>
      <c r="I837" s="462">
        <v>0</v>
      </c>
      <c r="J837" s="462">
        <v>0</v>
      </c>
      <c r="K837" s="462">
        <v>0</v>
      </c>
      <c r="L837" s="462">
        <v>0</v>
      </c>
      <c r="M837" s="462">
        <v>0</v>
      </c>
      <c r="N837" s="462">
        <v>0</v>
      </c>
    </row>
    <row r="838" spans="1:14" x14ac:dyDescent="0.25">
      <c r="A838" t="s">
        <v>31</v>
      </c>
      <c r="B838" t="s">
        <v>1535</v>
      </c>
      <c r="C838" t="s">
        <v>162</v>
      </c>
      <c r="D838">
        <v>2060</v>
      </c>
      <c r="E838" t="s">
        <v>1529</v>
      </c>
      <c r="F838" t="s">
        <v>1530</v>
      </c>
      <c r="G838" s="462">
        <v>0</v>
      </c>
      <c r="H838" s="462">
        <v>0</v>
      </c>
      <c r="I838" s="462">
        <v>0</v>
      </c>
      <c r="J838" s="462">
        <v>0.11555991176887861</v>
      </c>
      <c r="K838" s="462">
        <v>0.11555991176887861</v>
      </c>
      <c r="L838" s="462">
        <v>0.11555991176887861</v>
      </c>
      <c r="M838" s="462">
        <v>0.11555991176887861</v>
      </c>
      <c r="N838" s="462">
        <v>0.11555991176887861</v>
      </c>
    </row>
    <row r="839" spans="1:14" x14ac:dyDescent="0.25">
      <c r="A839" t="s">
        <v>31</v>
      </c>
      <c r="B839" t="s">
        <v>1535</v>
      </c>
      <c r="C839" t="s">
        <v>162</v>
      </c>
      <c r="D839">
        <v>2060</v>
      </c>
      <c r="E839" t="s">
        <v>1529</v>
      </c>
      <c r="F839" t="s">
        <v>1531</v>
      </c>
      <c r="G839" s="462">
        <v>0</v>
      </c>
      <c r="H839" s="462">
        <v>0</v>
      </c>
      <c r="I839" s="462">
        <v>0</v>
      </c>
      <c r="J839" s="462">
        <v>0.1155599117688786</v>
      </c>
      <c r="K839" s="462">
        <v>0.1155599117688786</v>
      </c>
      <c r="L839" s="462">
        <v>0.1155599117688786</v>
      </c>
      <c r="M839" s="462">
        <v>0.1155599117688786</v>
      </c>
      <c r="N839" s="462">
        <v>0.1155599117688786</v>
      </c>
    </row>
    <row r="840" spans="1:14" x14ac:dyDescent="0.25">
      <c r="A840" t="s">
        <v>31</v>
      </c>
      <c r="B840" t="s">
        <v>1535</v>
      </c>
      <c r="C840" t="s">
        <v>162</v>
      </c>
      <c r="D840">
        <v>2060</v>
      </c>
      <c r="E840" t="s">
        <v>1532</v>
      </c>
      <c r="F840" t="s">
        <v>1530</v>
      </c>
      <c r="G840" s="462">
        <v>0</v>
      </c>
      <c r="H840" s="462">
        <v>0</v>
      </c>
      <c r="I840" s="462">
        <v>0</v>
      </c>
      <c r="J840" s="462">
        <v>0</v>
      </c>
      <c r="K840" s="462">
        <v>0</v>
      </c>
      <c r="L840" s="462">
        <v>0</v>
      </c>
      <c r="M840" s="462">
        <v>0</v>
      </c>
      <c r="N840" s="462">
        <v>0</v>
      </c>
    </row>
    <row r="841" spans="1:14" x14ac:dyDescent="0.25">
      <c r="A841" t="s">
        <v>31</v>
      </c>
      <c r="B841" t="s">
        <v>1535</v>
      </c>
      <c r="C841" t="s">
        <v>162</v>
      </c>
      <c r="D841">
        <v>2060</v>
      </c>
      <c r="E841" t="s">
        <v>1532</v>
      </c>
      <c r="F841" t="s">
        <v>1531</v>
      </c>
      <c r="G841" s="462">
        <v>0</v>
      </c>
      <c r="H841" s="462">
        <v>0</v>
      </c>
      <c r="I841" s="462">
        <v>0</v>
      </c>
      <c r="J841" s="462">
        <v>0</v>
      </c>
      <c r="K841" s="462">
        <v>0</v>
      </c>
      <c r="L841" s="462">
        <v>0</v>
      </c>
      <c r="M841" s="462">
        <v>0</v>
      </c>
      <c r="N841" s="462">
        <v>0</v>
      </c>
    </row>
    <row r="842" spans="1:14" x14ac:dyDescent="0.25">
      <c r="A842" t="s">
        <v>35</v>
      </c>
      <c r="B842" t="s">
        <v>1528</v>
      </c>
      <c r="C842" t="s">
        <v>158</v>
      </c>
      <c r="D842">
        <v>2019</v>
      </c>
      <c r="E842" t="s">
        <v>1529</v>
      </c>
      <c r="F842" t="s">
        <v>1530</v>
      </c>
      <c r="G842" s="462">
        <v>1</v>
      </c>
      <c r="H842" s="462">
        <v>1</v>
      </c>
      <c r="I842" s="462">
        <v>1</v>
      </c>
      <c r="J842" s="462">
        <v>1</v>
      </c>
      <c r="K842" s="462">
        <v>1</v>
      </c>
      <c r="L842" s="462">
        <v>1</v>
      </c>
      <c r="M842" s="462">
        <v>1</v>
      </c>
      <c r="N842" s="462">
        <v>1</v>
      </c>
    </row>
    <row r="843" spans="1:14" x14ac:dyDescent="0.25">
      <c r="A843" t="s">
        <v>35</v>
      </c>
      <c r="B843" t="s">
        <v>1528</v>
      </c>
      <c r="C843" t="s">
        <v>158</v>
      </c>
      <c r="D843">
        <v>2019</v>
      </c>
      <c r="E843" t="s">
        <v>1529</v>
      </c>
      <c r="F843" t="s">
        <v>1531</v>
      </c>
      <c r="G843" s="462">
        <v>1</v>
      </c>
      <c r="H843" s="462">
        <v>1</v>
      </c>
      <c r="I843" s="462">
        <v>1</v>
      </c>
      <c r="J843" s="462">
        <v>1</v>
      </c>
      <c r="K843" s="462">
        <v>1</v>
      </c>
      <c r="L843" s="462">
        <v>1</v>
      </c>
      <c r="M843" s="462">
        <v>1</v>
      </c>
      <c r="N843" s="462">
        <v>1</v>
      </c>
    </row>
    <row r="844" spans="1:14" x14ac:dyDescent="0.25">
      <c r="A844" t="s">
        <v>35</v>
      </c>
      <c r="B844" t="s">
        <v>1528</v>
      </c>
      <c r="C844" t="s">
        <v>158</v>
      </c>
      <c r="D844">
        <v>2019</v>
      </c>
      <c r="E844" t="s">
        <v>1532</v>
      </c>
      <c r="F844" t="s">
        <v>1530</v>
      </c>
      <c r="G844" s="462">
        <v>1</v>
      </c>
      <c r="H844" s="462">
        <v>1</v>
      </c>
      <c r="I844" s="462">
        <v>1</v>
      </c>
      <c r="J844" s="462">
        <v>1</v>
      </c>
      <c r="K844" s="462">
        <v>1</v>
      </c>
      <c r="L844" s="462">
        <v>1</v>
      </c>
      <c r="M844" s="462">
        <v>1</v>
      </c>
      <c r="N844" s="462">
        <v>1</v>
      </c>
    </row>
    <row r="845" spans="1:14" x14ac:dyDescent="0.25">
      <c r="A845" t="s">
        <v>35</v>
      </c>
      <c r="B845" t="s">
        <v>1528</v>
      </c>
      <c r="C845" t="s">
        <v>158</v>
      </c>
      <c r="D845">
        <v>2019</v>
      </c>
      <c r="E845" t="s">
        <v>1532</v>
      </c>
      <c r="F845" t="s">
        <v>1531</v>
      </c>
      <c r="G845" s="462">
        <v>1</v>
      </c>
      <c r="H845" s="462">
        <v>1</v>
      </c>
      <c r="I845" s="462">
        <v>1</v>
      </c>
      <c r="J845" s="462">
        <v>1</v>
      </c>
      <c r="K845" s="462">
        <v>1</v>
      </c>
      <c r="L845" s="462">
        <v>1</v>
      </c>
      <c r="M845" s="462">
        <v>1</v>
      </c>
      <c r="N845" s="462">
        <v>1</v>
      </c>
    </row>
    <row r="846" spans="1:14" x14ac:dyDescent="0.25">
      <c r="A846" t="s">
        <v>35</v>
      </c>
      <c r="B846" t="s">
        <v>1528</v>
      </c>
      <c r="C846" t="s">
        <v>133</v>
      </c>
      <c r="D846">
        <v>2019</v>
      </c>
      <c r="E846" t="s">
        <v>1529</v>
      </c>
      <c r="F846" t="s">
        <v>1530</v>
      </c>
      <c r="G846" s="462">
        <v>0</v>
      </c>
      <c r="H846" s="462">
        <v>0</v>
      </c>
      <c r="I846" s="462">
        <v>0</v>
      </c>
      <c r="J846" s="462">
        <v>0</v>
      </c>
      <c r="K846" s="462">
        <v>0</v>
      </c>
      <c r="L846" s="462">
        <v>0</v>
      </c>
      <c r="M846" s="462">
        <v>0</v>
      </c>
      <c r="N846" s="462">
        <v>0</v>
      </c>
    </row>
    <row r="847" spans="1:14" x14ac:dyDescent="0.25">
      <c r="A847" t="s">
        <v>35</v>
      </c>
      <c r="B847" t="s">
        <v>1528</v>
      </c>
      <c r="C847" t="s">
        <v>133</v>
      </c>
      <c r="D847">
        <v>2019</v>
      </c>
      <c r="E847" t="s">
        <v>1529</v>
      </c>
      <c r="F847" t="s">
        <v>1531</v>
      </c>
      <c r="G847" s="462">
        <v>0</v>
      </c>
      <c r="H847" s="462">
        <v>0</v>
      </c>
      <c r="I847" s="462">
        <v>0</v>
      </c>
      <c r="J847" s="462">
        <v>0</v>
      </c>
      <c r="K847" s="462">
        <v>0</v>
      </c>
      <c r="L847" s="462">
        <v>0</v>
      </c>
      <c r="M847" s="462">
        <v>0</v>
      </c>
      <c r="N847" s="462">
        <v>0</v>
      </c>
    </row>
    <row r="848" spans="1:14" x14ac:dyDescent="0.25">
      <c r="A848" t="s">
        <v>35</v>
      </c>
      <c r="B848" t="s">
        <v>1528</v>
      </c>
      <c r="C848" t="s">
        <v>133</v>
      </c>
      <c r="D848">
        <v>2019</v>
      </c>
      <c r="E848" t="s">
        <v>1532</v>
      </c>
      <c r="F848" t="s">
        <v>1530</v>
      </c>
      <c r="G848" s="462">
        <v>0</v>
      </c>
      <c r="H848" s="462">
        <v>0</v>
      </c>
      <c r="I848" s="462">
        <v>0</v>
      </c>
      <c r="J848" s="462">
        <v>0</v>
      </c>
      <c r="K848" s="462">
        <v>0</v>
      </c>
      <c r="L848" s="462">
        <v>0</v>
      </c>
      <c r="M848" s="462">
        <v>0</v>
      </c>
      <c r="N848" s="462">
        <v>0</v>
      </c>
    </row>
    <row r="849" spans="1:14" x14ac:dyDescent="0.25">
      <c r="A849" t="s">
        <v>35</v>
      </c>
      <c r="B849" t="s">
        <v>1528</v>
      </c>
      <c r="C849" t="s">
        <v>133</v>
      </c>
      <c r="D849">
        <v>2019</v>
      </c>
      <c r="E849" t="s">
        <v>1532</v>
      </c>
      <c r="F849" t="s">
        <v>1531</v>
      </c>
      <c r="G849" s="462">
        <v>0</v>
      </c>
      <c r="H849" s="462">
        <v>0</v>
      </c>
      <c r="I849" s="462">
        <v>0</v>
      </c>
      <c r="J849" s="462">
        <v>0</v>
      </c>
      <c r="K849" s="462">
        <v>0</v>
      </c>
      <c r="L849" s="462">
        <v>0</v>
      </c>
      <c r="M849" s="462">
        <v>0</v>
      </c>
      <c r="N849" s="462">
        <v>0</v>
      </c>
    </row>
    <row r="850" spans="1:14" x14ac:dyDescent="0.25">
      <c r="A850" t="s">
        <v>35</v>
      </c>
      <c r="B850" t="s">
        <v>1533</v>
      </c>
      <c r="C850" t="s">
        <v>1533</v>
      </c>
      <c r="D850">
        <v>2019</v>
      </c>
      <c r="E850" t="s">
        <v>1529</v>
      </c>
      <c r="F850" t="s">
        <v>1530</v>
      </c>
      <c r="G850" s="462">
        <v>0</v>
      </c>
      <c r="H850" s="462">
        <v>0</v>
      </c>
      <c r="I850" s="462">
        <v>0</v>
      </c>
      <c r="J850" s="462">
        <v>0</v>
      </c>
      <c r="K850" s="462">
        <v>0</v>
      </c>
      <c r="L850" s="462">
        <v>0</v>
      </c>
      <c r="M850" s="462">
        <v>0</v>
      </c>
      <c r="N850" s="462">
        <v>0</v>
      </c>
    </row>
    <row r="851" spans="1:14" x14ac:dyDescent="0.25">
      <c r="A851" t="s">
        <v>35</v>
      </c>
      <c r="B851" t="s">
        <v>1533</v>
      </c>
      <c r="C851" t="s">
        <v>1533</v>
      </c>
      <c r="D851">
        <v>2019</v>
      </c>
      <c r="E851" t="s">
        <v>1529</v>
      </c>
      <c r="F851" t="s">
        <v>1531</v>
      </c>
      <c r="G851" s="462">
        <v>0</v>
      </c>
      <c r="H851" s="462">
        <v>0</v>
      </c>
      <c r="I851" s="462">
        <v>0</v>
      </c>
      <c r="J851" s="462">
        <v>0</v>
      </c>
      <c r="K851" s="462">
        <v>0</v>
      </c>
      <c r="L851" s="462">
        <v>0</v>
      </c>
      <c r="M851" s="462">
        <v>0</v>
      </c>
      <c r="N851" s="462">
        <v>0</v>
      </c>
    </row>
    <row r="852" spans="1:14" x14ac:dyDescent="0.25">
      <c r="A852" t="s">
        <v>35</v>
      </c>
      <c r="B852" t="s">
        <v>1533</v>
      </c>
      <c r="C852" t="s">
        <v>1533</v>
      </c>
      <c r="D852">
        <v>2019</v>
      </c>
      <c r="E852" t="s">
        <v>1532</v>
      </c>
      <c r="F852" t="s">
        <v>1530</v>
      </c>
      <c r="G852" s="462">
        <v>0</v>
      </c>
      <c r="H852" s="462">
        <v>0</v>
      </c>
      <c r="I852" s="462">
        <v>0</v>
      </c>
      <c r="J852" s="462">
        <v>0</v>
      </c>
      <c r="K852" s="462">
        <v>0</v>
      </c>
      <c r="L852" s="462">
        <v>0</v>
      </c>
      <c r="M852" s="462">
        <v>0</v>
      </c>
      <c r="N852" s="462">
        <v>0</v>
      </c>
    </row>
    <row r="853" spans="1:14" x14ac:dyDescent="0.25">
      <c r="A853" t="s">
        <v>35</v>
      </c>
      <c r="B853" t="s">
        <v>1533</v>
      </c>
      <c r="C853" t="s">
        <v>1533</v>
      </c>
      <c r="D853">
        <v>2019</v>
      </c>
      <c r="E853" t="s">
        <v>1532</v>
      </c>
      <c r="F853" t="s">
        <v>1531</v>
      </c>
      <c r="G853" s="462">
        <v>0</v>
      </c>
      <c r="H853" s="462">
        <v>0</v>
      </c>
      <c r="I853" s="462">
        <v>0</v>
      </c>
      <c r="J853" s="462">
        <v>0</v>
      </c>
      <c r="K853" s="462">
        <v>0</v>
      </c>
      <c r="L853" s="462">
        <v>0</v>
      </c>
      <c r="M853" s="462">
        <v>0</v>
      </c>
      <c r="N853" s="462">
        <v>0</v>
      </c>
    </row>
    <row r="854" spans="1:14" x14ac:dyDescent="0.25">
      <c r="A854" t="s">
        <v>35</v>
      </c>
      <c r="B854" t="s">
        <v>160</v>
      </c>
      <c r="C854" t="s">
        <v>160</v>
      </c>
      <c r="D854">
        <v>2019</v>
      </c>
      <c r="E854" t="s">
        <v>1529</v>
      </c>
      <c r="F854" t="s">
        <v>1530</v>
      </c>
      <c r="G854" s="462">
        <v>0</v>
      </c>
      <c r="H854" s="462">
        <v>0</v>
      </c>
      <c r="I854" s="462">
        <v>0</v>
      </c>
      <c r="J854" s="462">
        <v>0</v>
      </c>
      <c r="K854" s="462">
        <v>0</v>
      </c>
      <c r="L854" s="462">
        <v>0</v>
      </c>
      <c r="M854" s="462">
        <v>0</v>
      </c>
      <c r="N854" s="462">
        <v>0</v>
      </c>
    </row>
    <row r="855" spans="1:14" x14ac:dyDescent="0.25">
      <c r="A855" t="s">
        <v>35</v>
      </c>
      <c r="B855" t="s">
        <v>160</v>
      </c>
      <c r="C855" t="s">
        <v>160</v>
      </c>
      <c r="D855">
        <v>2019</v>
      </c>
      <c r="E855" t="s">
        <v>1529</v>
      </c>
      <c r="F855" t="s">
        <v>1531</v>
      </c>
      <c r="G855" s="462">
        <v>0</v>
      </c>
      <c r="H855" s="462">
        <v>0</v>
      </c>
      <c r="I855" s="462">
        <v>0</v>
      </c>
      <c r="J855" s="462">
        <v>0</v>
      </c>
      <c r="K855" s="462">
        <v>0</v>
      </c>
      <c r="L855" s="462">
        <v>0</v>
      </c>
      <c r="M855" s="462">
        <v>0</v>
      </c>
      <c r="N855" s="462">
        <v>0</v>
      </c>
    </row>
    <row r="856" spans="1:14" x14ac:dyDescent="0.25">
      <c r="A856" t="s">
        <v>35</v>
      </c>
      <c r="B856" t="s">
        <v>160</v>
      </c>
      <c r="C856" t="s">
        <v>160</v>
      </c>
      <c r="D856">
        <v>2019</v>
      </c>
      <c r="E856" t="s">
        <v>1532</v>
      </c>
      <c r="F856" t="s">
        <v>1530</v>
      </c>
      <c r="G856" s="462">
        <v>0</v>
      </c>
      <c r="H856" s="462">
        <v>0</v>
      </c>
      <c r="I856" s="462">
        <v>0</v>
      </c>
      <c r="J856" s="462">
        <v>0</v>
      </c>
      <c r="K856" s="462">
        <v>0</v>
      </c>
      <c r="L856" s="462">
        <v>0</v>
      </c>
      <c r="M856" s="462">
        <v>0</v>
      </c>
      <c r="N856" s="462">
        <v>0</v>
      </c>
    </row>
    <row r="857" spans="1:14" x14ac:dyDescent="0.25">
      <c r="A857" t="s">
        <v>35</v>
      </c>
      <c r="B857" t="s">
        <v>160</v>
      </c>
      <c r="C857" t="s">
        <v>160</v>
      </c>
      <c r="D857">
        <v>2019</v>
      </c>
      <c r="E857" t="s">
        <v>1532</v>
      </c>
      <c r="F857" t="s">
        <v>1531</v>
      </c>
      <c r="G857" s="462">
        <v>0</v>
      </c>
      <c r="H857" s="462">
        <v>0</v>
      </c>
      <c r="I857" s="462">
        <v>0</v>
      </c>
      <c r="J857" s="462">
        <v>0</v>
      </c>
      <c r="K857" s="462">
        <v>0</v>
      </c>
      <c r="L857" s="462">
        <v>0</v>
      </c>
      <c r="M857" s="462">
        <v>0</v>
      </c>
      <c r="N857" s="462">
        <v>0</v>
      </c>
    </row>
    <row r="858" spans="1:14" x14ac:dyDescent="0.25">
      <c r="A858" t="s">
        <v>35</v>
      </c>
      <c r="B858" t="s">
        <v>1534</v>
      </c>
      <c r="C858" t="s">
        <v>1534</v>
      </c>
      <c r="D858">
        <v>2019</v>
      </c>
      <c r="E858" t="s">
        <v>1529</v>
      </c>
      <c r="F858" t="s">
        <v>1530</v>
      </c>
      <c r="G858" s="462">
        <v>0</v>
      </c>
      <c r="H858" s="462">
        <v>0</v>
      </c>
      <c r="I858" s="462">
        <v>0</v>
      </c>
      <c r="J858" s="462">
        <v>0</v>
      </c>
      <c r="K858" s="462">
        <v>0</v>
      </c>
      <c r="L858" s="462">
        <v>0</v>
      </c>
      <c r="M858" s="462">
        <v>0</v>
      </c>
      <c r="N858" s="462">
        <v>0</v>
      </c>
    </row>
    <row r="859" spans="1:14" x14ac:dyDescent="0.25">
      <c r="A859" t="s">
        <v>35</v>
      </c>
      <c r="B859" t="s">
        <v>1534</v>
      </c>
      <c r="C859" t="s">
        <v>1534</v>
      </c>
      <c r="D859">
        <v>2019</v>
      </c>
      <c r="E859" t="s">
        <v>1529</v>
      </c>
      <c r="F859" t="s">
        <v>1531</v>
      </c>
      <c r="G859" s="462">
        <v>0</v>
      </c>
      <c r="H859" s="462">
        <v>0</v>
      </c>
      <c r="I859" s="462">
        <v>0</v>
      </c>
      <c r="J859" s="462">
        <v>0</v>
      </c>
      <c r="K859" s="462">
        <v>0</v>
      </c>
      <c r="L859" s="462">
        <v>0</v>
      </c>
      <c r="M859" s="462">
        <v>0</v>
      </c>
      <c r="N859" s="462">
        <v>0</v>
      </c>
    </row>
    <row r="860" spans="1:14" x14ac:dyDescent="0.25">
      <c r="A860" t="s">
        <v>35</v>
      </c>
      <c r="B860" t="s">
        <v>1534</v>
      </c>
      <c r="C860" t="s">
        <v>1534</v>
      </c>
      <c r="D860">
        <v>2019</v>
      </c>
      <c r="E860" t="s">
        <v>1532</v>
      </c>
      <c r="F860" t="s">
        <v>1530</v>
      </c>
      <c r="G860" s="462">
        <v>0</v>
      </c>
      <c r="H860" s="462">
        <v>0</v>
      </c>
      <c r="I860" s="462">
        <v>0</v>
      </c>
      <c r="J860" s="462">
        <v>0</v>
      </c>
      <c r="K860" s="462">
        <v>0</v>
      </c>
      <c r="L860" s="462">
        <v>0</v>
      </c>
      <c r="M860" s="462">
        <v>0</v>
      </c>
      <c r="N860" s="462">
        <v>0</v>
      </c>
    </row>
    <row r="861" spans="1:14" x14ac:dyDescent="0.25">
      <c r="A861" t="s">
        <v>35</v>
      </c>
      <c r="B861" t="s">
        <v>1534</v>
      </c>
      <c r="C861" t="s">
        <v>1534</v>
      </c>
      <c r="D861">
        <v>2019</v>
      </c>
      <c r="E861" t="s">
        <v>1532</v>
      </c>
      <c r="F861" t="s">
        <v>1531</v>
      </c>
      <c r="G861" s="462">
        <v>0</v>
      </c>
      <c r="H861" s="462">
        <v>0</v>
      </c>
      <c r="I861" s="462">
        <v>0</v>
      </c>
      <c r="J861" s="462">
        <v>0</v>
      </c>
      <c r="K861" s="462">
        <v>0</v>
      </c>
      <c r="L861" s="462">
        <v>0</v>
      </c>
      <c r="M861" s="462">
        <v>0</v>
      </c>
      <c r="N861" s="462">
        <v>0</v>
      </c>
    </row>
    <row r="862" spans="1:14" x14ac:dyDescent="0.25">
      <c r="A862" t="s">
        <v>35</v>
      </c>
      <c r="B862" t="s">
        <v>1535</v>
      </c>
      <c r="C862" t="s">
        <v>1536</v>
      </c>
      <c r="D862">
        <v>2019</v>
      </c>
      <c r="E862" t="s">
        <v>1529</v>
      </c>
      <c r="F862" t="s">
        <v>1530</v>
      </c>
      <c r="G862" s="462">
        <v>0</v>
      </c>
      <c r="H862" s="462">
        <v>0</v>
      </c>
      <c r="I862" s="462">
        <v>0</v>
      </c>
      <c r="J862" s="462">
        <v>0</v>
      </c>
      <c r="K862" s="462">
        <v>0</v>
      </c>
      <c r="L862" s="462">
        <v>0</v>
      </c>
      <c r="M862" s="462">
        <v>0</v>
      </c>
      <c r="N862" s="462">
        <v>0</v>
      </c>
    </row>
    <row r="863" spans="1:14" x14ac:dyDescent="0.25">
      <c r="A863" t="s">
        <v>35</v>
      </c>
      <c r="B863" t="s">
        <v>1535</v>
      </c>
      <c r="C863" t="s">
        <v>1536</v>
      </c>
      <c r="D863">
        <v>2019</v>
      </c>
      <c r="E863" t="s">
        <v>1529</v>
      </c>
      <c r="F863" t="s">
        <v>1531</v>
      </c>
      <c r="G863" s="462">
        <v>0</v>
      </c>
      <c r="H863" s="462">
        <v>0</v>
      </c>
      <c r="I863" s="462">
        <v>0</v>
      </c>
      <c r="J863" s="462">
        <v>0</v>
      </c>
      <c r="K863" s="462">
        <v>0</v>
      </c>
      <c r="L863" s="462">
        <v>0</v>
      </c>
      <c r="M863" s="462">
        <v>0</v>
      </c>
      <c r="N863" s="462">
        <v>0</v>
      </c>
    </row>
    <row r="864" spans="1:14" x14ac:dyDescent="0.25">
      <c r="A864" t="s">
        <v>35</v>
      </c>
      <c r="B864" t="s">
        <v>1535</v>
      </c>
      <c r="C864" t="s">
        <v>1536</v>
      </c>
      <c r="D864">
        <v>2019</v>
      </c>
      <c r="E864" t="s">
        <v>1532</v>
      </c>
      <c r="F864" t="s">
        <v>1530</v>
      </c>
      <c r="G864" s="462">
        <v>0</v>
      </c>
      <c r="H864" s="462">
        <v>0</v>
      </c>
      <c r="I864" s="462">
        <v>0</v>
      </c>
      <c r="J864" s="462">
        <v>0</v>
      </c>
      <c r="K864" s="462">
        <v>0</v>
      </c>
      <c r="L864" s="462">
        <v>0</v>
      </c>
      <c r="M864" s="462">
        <v>0</v>
      </c>
      <c r="N864" s="462">
        <v>0</v>
      </c>
    </row>
    <row r="865" spans="1:14" x14ac:dyDescent="0.25">
      <c r="A865" t="s">
        <v>35</v>
      </c>
      <c r="B865" t="s">
        <v>1535</v>
      </c>
      <c r="C865" t="s">
        <v>1536</v>
      </c>
      <c r="D865">
        <v>2019</v>
      </c>
      <c r="E865" t="s">
        <v>1532</v>
      </c>
      <c r="F865" t="s">
        <v>1531</v>
      </c>
      <c r="G865" s="462">
        <v>0</v>
      </c>
      <c r="H865" s="462">
        <v>0</v>
      </c>
      <c r="I865" s="462">
        <v>0</v>
      </c>
      <c r="J865" s="462">
        <v>0</v>
      </c>
      <c r="K865" s="462">
        <v>0</v>
      </c>
      <c r="L865" s="462">
        <v>0</v>
      </c>
      <c r="M865" s="462">
        <v>0</v>
      </c>
      <c r="N865" s="462">
        <v>0</v>
      </c>
    </row>
    <row r="866" spans="1:14" x14ac:dyDescent="0.25">
      <c r="A866" t="s">
        <v>35</v>
      </c>
      <c r="B866" t="s">
        <v>1535</v>
      </c>
      <c r="C866" t="s">
        <v>162</v>
      </c>
      <c r="D866">
        <v>2019</v>
      </c>
      <c r="E866" t="s">
        <v>1529</v>
      </c>
      <c r="F866" t="s">
        <v>1530</v>
      </c>
      <c r="G866" s="462">
        <v>0</v>
      </c>
      <c r="H866" s="462">
        <v>0</v>
      </c>
      <c r="I866" s="462">
        <v>0</v>
      </c>
      <c r="J866" s="462">
        <v>0</v>
      </c>
      <c r="K866" s="462">
        <v>0</v>
      </c>
      <c r="L866" s="462">
        <v>0</v>
      </c>
      <c r="M866" s="462">
        <v>0</v>
      </c>
      <c r="N866" s="462">
        <v>0</v>
      </c>
    </row>
    <row r="867" spans="1:14" x14ac:dyDescent="0.25">
      <c r="A867" t="s">
        <v>35</v>
      </c>
      <c r="B867" t="s">
        <v>1535</v>
      </c>
      <c r="C867" t="s">
        <v>162</v>
      </c>
      <c r="D867">
        <v>2019</v>
      </c>
      <c r="E867" t="s">
        <v>1529</v>
      </c>
      <c r="F867" t="s">
        <v>1531</v>
      </c>
      <c r="G867" s="462">
        <v>0</v>
      </c>
      <c r="H867" s="462">
        <v>0</v>
      </c>
      <c r="I867" s="462">
        <v>0</v>
      </c>
      <c r="J867" s="462">
        <v>0</v>
      </c>
      <c r="K867" s="462">
        <v>0</v>
      </c>
      <c r="L867" s="462">
        <v>0</v>
      </c>
      <c r="M867" s="462">
        <v>0</v>
      </c>
      <c r="N867" s="462">
        <v>0</v>
      </c>
    </row>
    <row r="868" spans="1:14" x14ac:dyDescent="0.25">
      <c r="A868" t="s">
        <v>35</v>
      </c>
      <c r="B868" t="s">
        <v>1535</v>
      </c>
      <c r="C868" t="s">
        <v>162</v>
      </c>
      <c r="D868">
        <v>2019</v>
      </c>
      <c r="E868" t="s">
        <v>1532</v>
      </c>
      <c r="F868" t="s">
        <v>1530</v>
      </c>
      <c r="G868" s="462">
        <v>0</v>
      </c>
      <c r="H868" s="462">
        <v>0</v>
      </c>
      <c r="I868" s="462">
        <v>0</v>
      </c>
      <c r="J868" s="462">
        <v>0</v>
      </c>
      <c r="K868" s="462">
        <v>0</v>
      </c>
      <c r="L868" s="462">
        <v>0</v>
      </c>
      <c r="M868" s="462">
        <v>0</v>
      </c>
      <c r="N868" s="462">
        <v>0</v>
      </c>
    </row>
    <row r="869" spans="1:14" x14ac:dyDescent="0.25">
      <c r="A869" t="s">
        <v>35</v>
      </c>
      <c r="B869" t="s">
        <v>1535</v>
      </c>
      <c r="C869" t="s">
        <v>162</v>
      </c>
      <c r="D869">
        <v>2019</v>
      </c>
      <c r="E869" t="s">
        <v>1532</v>
      </c>
      <c r="F869" t="s">
        <v>1531</v>
      </c>
      <c r="G869" s="462">
        <v>0</v>
      </c>
      <c r="H869" s="462">
        <v>0</v>
      </c>
      <c r="I869" s="462">
        <v>0</v>
      </c>
      <c r="J869" s="462">
        <v>0</v>
      </c>
      <c r="K869" s="462">
        <v>0</v>
      </c>
      <c r="L869" s="462">
        <v>0</v>
      </c>
      <c r="M869" s="462">
        <v>0</v>
      </c>
      <c r="N869" s="462">
        <v>0</v>
      </c>
    </row>
    <row r="870" spans="1:14" x14ac:dyDescent="0.25">
      <c r="A870" t="s">
        <v>35</v>
      </c>
      <c r="B870" t="s">
        <v>1528</v>
      </c>
      <c r="C870" t="s">
        <v>158</v>
      </c>
      <c r="D870">
        <v>2026</v>
      </c>
      <c r="E870" t="s">
        <v>1529</v>
      </c>
      <c r="F870" t="s">
        <v>1530</v>
      </c>
      <c r="G870" s="462">
        <v>0.98693157908113527</v>
      </c>
      <c r="H870" s="462">
        <v>0.98693157908113527</v>
      </c>
      <c r="I870" s="462">
        <v>0.98693157908113527</v>
      </c>
      <c r="J870" s="462">
        <v>0.98693157908113516</v>
      </c>
      <c r="K870" s="462">
        <v>0.98693157908113516</v>
      </c>
      <c r="L870" s="462">
        <v>0.98693157908113516</v>
      </c>
      <c r="M870" s="462">
        <v>0.98693157908113516</v>
      </c>
      <c r="N870" s="462">
        <v>0.98693157908113516</v>
      </c>
    </row>
    <row r="871" spans="1:14" x14ac:dyDescent="0.25">
      <c r="A871" t="s">
        <v>35</v>
      </c>
      <c r="B871" t="s">
        <v>1528</v>
      </c>
      <c r="C871" t="s">
        <v>158</v>
      </c>
      <c r="D871">
        <v>2026</v>
      </c>
      <c r="E871" t="s">
        <v>1529</v>
      </c>
      <c r="F871" t="s">
        <v>1531</v>
      </c>
      <c r="G871" s="462">
        <v>0.98693157908113527</v>
      </c>
      <c r="H871" s="462">
        <v>0.98693157908113527</v>
      </c>
      <c r="I871" s="462">
        <v>0.98693157908113527</v>
      </c>
      <c r="J871" s="462">
        <v>0.98693157908113527</v>
      </c>
      <c r="K871" s="462">
        <v>0.98693157908113527</v>
      </c>
      <c r="L871" s="462">
        <v>0.98693157908113527</v>
      </c>
      <c r="M871" s="462">
        <v>0.98693157908113527</v>
      </c>
      <c r="N871" s="462">
        <v>0.98693157908113527</v>
      </c>
    </row>
    <row r="872" spans="1:14" x14ac:dyDescent="0.25">
      <c r="A872" t="s">
        <v>35</v>
      </c>
      <c r="B872" t="s">
        <v>1528</v>
      </c>
      <c r="C872" t="s">
        <v>158</v>
      </c>
      <c r="D872">
        <v>2026</v>
      </c>
      <c r="E872" t="s">
        <v>1532</v>
      </c>
      <c r="F872" t="s">
        <v>1530</v>
      </c>
      <c r="G872" s="462">
        <v>0.35888421057495817</v>
      </c>
      <c r="H872" s="462">
        <v>0.35888421057495817</v>
      </c>
      <c r="I872" s="462">
        <v>0.35888421057495817</v>
      </c>
      <c r="J872" s="462">
        <v>0.35888421057495812</v>
      </c>
      <c r="K872" s="462">
        <v>0.35888421057495812</v>
      </c>
      <c r="L872" s="462">
        <v>0.35888421057495812</v>
      </c>
      <c r="M872" s="462">
        <v>0.35888421057495812</v>
      </c>
      <c r="N872" s="462">
        <v>0.35888421057495812</v>
      </c>
    </row>
    <row r="873" spans="1:14" x14ac:dyDescent="0.25">
      <c r="A873" t="s">
        <v>35</v>
      </c>
      <c r="B873" t="s">
        <v>1528</v>
      </c>
      <c r="C873" t="s">
        <v>158</v>
      </c>
      <c r="D873">
        <v>2026</v>
      </c>
      <c r="E873" t="s">
        <v>1532</v>
      </c>
      <c r="F873" t="s">
        <v>1531</v>
      </c>
      <c r="G873" s="462">
        <v>0.35888421057495817</v>
      </c>
      <c r="H873" s="462">
        <v>0.35888421057495817</v>
      </c>
      <c r="I873" s="462">
        <v>0.35888421057495817</v>
      </c>
      <c r="J873" s="462">
        <v>0.35888421057495817</v>
      </c>
      <c r="K873" s="462">
        <v>0.35888421057495817</v>
      </c>
      <c r="L873" s="462">
        <v>0.35888421057495817</v>
      </c>
      <c r="M873" s="462">
        <v>0.35888421057495817</v>
      </c>
      <c r="N873" s="462">
        <v>0.35888421057495817</v>
      </c>
    </row>
    <row r="874" spans="1:14" x14ac:dyDescent="0.25">
      <c r="A874" t="s">
        <v>35</v>
      </c>
      <c r="B874" t="s">
        <v>1528</v>
      </c>
      <c r="C874" t="s">
        <v>133</v>
      </c>
      <c r="D874">
        <v>2026</v>
      </c>
      <c r="E874" t="s">
        <v>1529</v>
      </c>
      <c r="F874" t="s">
        <v>1530</v>
      </c>
      <c r="G874" s="462">
        <v>1.3068420918864752E-2</v>
      </c>
      <c r="H874" s="462">
        <v>1.3068420918864752E-2</v>
      </c>
      <c r="I874" s="462">
        <v>1.3068420918864752E-2</v>
      </c>
      <c r="J874" s="462">
        <v>1.3068420918864754E-2</v>
      </c>
      <c r="K874" s="462">
        <v>1.3068420918864754E-2</v>
      </c>
      <c r="L874" s="462">
        <v>1.3068420918864754E-2</v>
      </c>
      <c r="M874" s="462">
        <v>1.3068420918864754E-2</v>
      </c>
      <c r="N874" s="462">
        <v>1.3068420918864754E-2</v>
      </c>
    </row>
    <row r="875" spans="1:14" x14ac:dyDescent="0.25">
      <c r="A875" t="s">
        <v>35</v>
      </c>
      <c r="B875" t="s">
        <v>1528</v>
      </c>
      <c r="C875" t="s">
        <v>133</v>
      </c>
      <c r="D875">
        <v>2026</v>
      </c>
      <c r="E875" t="s">
        <v>1529</v>
      </c>
      <c r="F875" t="s">
        <v>1531</v>
      </c>
      <c r="G875" s="462">
        <v>1.3068420918864752E-2</v>
      </c>
      <c r="H875" s="462">
        <v>1.3068420918864752E-2</v>
      </c>
      <c r="I875" s="462">
        <v>1.3068420918864752E-2</v>
      </c>
      <c r="J875" s="462">
        <v>1.3068420918864752E-2</v>
      </c>
      <c r="K875" s="462">
        <v>1.3068420918864752E-2</v>
      </c>
      <c r="L875" s="462">
        <v>1.3068420918864752E-2</v>
      </c>
      <c r="M875" s="462">
        <v>1.3068420918864752E-2</v>
      </c>
      <c r="N875" s="462">
        <v>1.3068420918864752E-2</v>
      </c>
    </row>
    <row r="876" spans="1:14" x14ac:dyDescent="0.25">
      <c r="A876" t="s">
        <v>35</v>
      </c>
      <c r="B876" t="s">
        <v>1528</v>
      </c>
      <c r="C876" t="s">
        <v>133</v>
      </c>
      <c r="D876">
        <v>2026</v>
      </c>
      <c r="E876" t="s">
        <v>1532</v>
      </c>
      <c r="F876" t="s">
        <v>1530</v>
      </c>
      <c r="G876" s="462">
        <v>4.7521530614053628E-3</v>
      </c>
      <c r="H876" s="462">
        <v>4.7521530614053628E-3</v>
      </c>
      <c r="I876" s="462">
        <v>4.7521530614053628E-3</v>
      </c>
      <c r="J876" s="462">
        <v>4.7521530614053637E-3</v>
      </c>
      <c r="K876" s="462">
        <v>4.7521530614053637E-3</v>
      </c>
      <c r="L876" s="462">
        <v>4.7521530614053637E-3</v>
      </c>
      <c r="M876" s="462">
        <v>4.7521530614053637E-3</v>
      </c>
      <c r="N876" s="462">
        <v>4.7521530614053637E-3</v>
      </c>
    </row>
    <row r="877" spans="1:14" x14ac:dyDescent="0.25">
      <c r="A877" t="s">
        <v>35</v>
      </c>
      <c r="B877" t="s">
        <v>1528</v>
      </c>
      <c r="C877" t="s">
        <v>133</v>
      </c>
      <c r="D877">
        <v>2026</v>
      </c>
      <c r="E877" t="s">
        <v>1532</v>
      </c>
      <c r="F877" t="s">
        <v>1531</v>
      </c>
      <c r="G877" s="462">
        <v>4.7521530614053628E-3</v>
      </c>
      <c r="H877" s="462">
        <v>4.7521530614053628E-3</v>
      </c>
      <c r="I877" s="462">
        <v>4.7521530614053628E-3</v>
      </c>
      <c r="J877" s="462">
        <v>4.7521530614053628E-3</v>
      </c>
      <c r="K877" s="462">
        <v>4.7521530614053628E-3</v>
      </c>
      <c r="L877" s="462">
        <v>4.7521530614053628E-3</v>
      </c>
      <c r="M877" s="462">
        <v>4.7521530614053628E-3</v>
      </c>
      <c r="N877" s="462">
        <v>4.7521530614053628E-3</v>
      </c>
    </row>
    <row r="878" spans="1:14" x14ac:dyDescent="0.25">
      <c r="A878" t="s">
        <v>35</v>
      </c>
      <c r="B878" t="s">
        <v>1533</v>
      </c>
      <c r="C878" t="s">
        <v>1533</v>
      </c>
      <c r="D878">
        <v>2026</v>
      </c>
      <c r="E878" t="s">
        <v>1529</v>
      </c>
      <c r="F878" t="s">
        <v>1530</v>
      </c>
      <c r="G878" s="462">
        <v>0</v>
      </c>
      <c r="H878" s="462">
        <v>0</v>
      </c>
      <c r="I878" s="462">
        <v>0</v>
      </c>
      <c r="J878" s="462">
        <v>0</v>
      </c>
      <c r="K878" s="462">
        <v>0</v>
      </c>
      <c r="L878" s="462">
        <v>0</v>
      </c>
      <c r="M878" s="462">
        <v>0</v>
      </c>
      <c r="N878" s="462">
        <v>0</v>
      </c>
    </row>
    <row r="879" spans="1:14" x14ac:dyDescent="0.25">
      <c r="A879" t="s">
        <v>35</v>
      </c>
      <c r="B879" t="s">
        <v>1533</v>
      </c>
      <c r="C879" t="s">
        <v>1533</v>
      </c>
      <c r="D879">
        <v>2026</v>
      </c>
      <c r="E879" t="s">
        <v>1529</v>
      </c>
      <c r="F879" t="s">
        <v>1531</v>
      </c>
      <c r="G879" s="462">
        <v>0</v>
      </c>
      <c r="H879" s="462">
        <v>0</v>
      </c>
      <c r="I879" s="462">
        <v>0</v>
      </c>
      <c r="J879" s="462">
        <v>0</v>
      </c>
      <c r="K879" s="462">
        <v>0</v>
      </c>
      <c r="L879" s="462">
        <v>0</v>
      </c>
      <c r="M879" s="462">
        <v>0</v>
      </c>
      <c r="N879" s="462">
        <v>0</v>
      </c>
    </row>
    <row r="880" spans="1:14" x14ac:dyDescent="0.25">
      <c r="A880" t="s">
        <v>35</v>
      </c>
      <c r="B880" t="s">
        <v>1533</v>
      </c>
      <c r="C880" t="s">
        <v>1533</v>
      </c>
      <c r="D880">
        <v>2026</v>
      </c>
      <c r="E880" t="s">
        <v>1532</v>
      </c>
      <c r="F880" t="s">
        <v>1530</v>
      </c>
      <c r="G880" s="462">
        <v>0.63636363636363646</v>
      </c>
      <c r="H880" s="462">
        <v>0.63636363636363646</v>
      </c>
      <c r="I880" s="462">
        <v>0.63636363636363646</v>
      </c>
      <c r="J880" s="462">
        <v>0.63636363636363646</v>
      </c>
      <c r="K880" s="462">
        <v>0.63636363636363646</v>
      </c>
      <c r="L880" s="462">
        <v>0.63636363636363646</v>
      </c>
      <c r="M880" s="462">
        <v>0.63636363636363646</v>
      </c>
      <c r="N880" s="462">
        <v>0.63636363636363646</v>
      </c>
    </row>
    <row r="881" spans="1:14" x14ac:dyDescent="0.25">
      <c r="A881" t="s">
        <v>35</v>
      </c>
      <c r="B881" t="s">
        <v>1533</v>
      </c>
      <c r="C881" t="s">
        <v>1533</v>
      </c>
      <c r="D881">
        <v>2026</v>
      </c>
      <c r="E881" t="s">
        <v>1532</v>
      </c>
      <c r="F881" t="s">
        <v>1531</v>
      </c>
      <c r="G881" s="462">
        <v>0.63636363636363646</v>
      </c>
      <c r="H881" s="462">
        <v>0.63636363636363646</v>
      </c>
      <c r="I881" s="462">
        <v>0.63636363636363646</v>
      </c>
      <c r="J881" s="462">
        <v>0.63636363636363646</v>
      </c>
      <c r="K881" s="462">
        <v>0.63636363636363646</v>
      </c>
      <c r="L881" s="462">
        <v>0.63636363636363646</v>
      </c>
      <c r="M881" s="462">
        <v>0.63636363636363646</v>
      </c>
      <c r="N881" s="462">
        <v>0.63636363636363646</v>
      </c>
    </row>
    <row r="882" spans="1:14" x14ac:dyDescent="0.25">
      <c r="A882" t="s">
        <v>35</v>
      </c>
      <c r="B882" t="s">
        <v>160</v>
      </c>
      <c r="C882" t="s">
        <v>160</v>
      </c>
      <c r="D882">
        <v>2026</v>
      </c>
      <c r="E882" t="s">
        <v>1529</v>
      </c>
      <c r="F882" t="s">
        <v>1530</v>
      </c>
      <c r="G882" s="462">
        <v>0</v>
      </c>
      <c r="H882" s="462">
        <v>0</v>
      </c>
      <c r="I882" s="462">
        <v>0</v>
      </c>
      <c r="J882" s="462">
        <v>0</v>
      </c>
      <c r="K882" s="462">
        <v>0</v>
      </c>
      <c r="L882" s="462">
        <v>0</v>
      </c>
      <c r="M882" s="462">
        <v>0</v>
      </c>
      <c r="N882" s="462">
        <v>0</v>
      </c>
    </row>
    <row r="883" spans="1:14" x14ac:dyDescent="0.25">
      <c r="A883" t="s">
        <v>35</v>
      </c>
      <c r="B883" t="s">
        <v>160</v>
      </c>
      <c r="C883" t="s">
        <v>160</v>
      </c>
      <c r="D883">
        <v>2026</v>
      </c>
      <c r="E883" t="s">
        <v>1529</v>
      </c>
      <c r="F883" t="s">
        <v>1531</v>
      </c>
      <c r="G883" s="462">
        <v>0</v>
      </c>
      <c r="H883" s="462">
        <v>0</v>
      </c>
      <c r="I883" s="462">
        <v>0</v>
      </c>
      <c r="J883" s="462">
        <v>0</v>
      </c>
      <c r="K883" s="462">
        <v>0</v>
      </c>
      <c r="L883" s="462">
        <v>0</v>
      </c>
      <c r="M883" s="462">
        <v>0</v>
      </c>
      <c r="N883" s="462">
        <v>0</v>
      </c>
    </row>
    <row r="884" spans="1:14" x14ac:dyDescent="0.25">
      <c r="A884" t="s">
        <v>35</v>
      </c>
      <c r="B884" t="s">
        <v>160</v>
      </c>
      <c r="C884" t="s">
        <v>160</v>
      </c>
      <c r="D884">
        <v>2026</v>
      </c>
      <c r="E884" t="s">
        <v>1532</v>
      </c>
      <c r="F884" t="s">
        <v>1530</v>
      </c>
      <c r="G884" s="462">
        <v>0</v>
      </c>
      <c r="H884" s="462">
        <v>0</v>
      </c>
      <c r="I884" s="462">
        <v>0</v>
      </c>
      <c r="J884" s="462">
        <v>0</v>
      </c>
      <c r="K884" s="462">
        <v>0</v>
      </c>
      <c r="L884" s="462">
        <v>0</v>
      </c>
      <c r="M884" s="462">
        <v>0</v>
      </c>
      <c r="N884" s="462">
        <v>0</v>
      </c>
    </row>
    <row r="885" spans="1:14" x14ac:dyDescent="0.25">
      <c r="A885" t="s">
        <v>35</v>
      </c>
      <c r="B885" t="s">
        <v>160</v>
      </c>
      <c r="C885" t="s">
        <v>160</v>
      </c>
      <c r="D885">
        <v>2026</v>
      </c>
      <c r="E885" t="s">
        <v>1532</v>
      </c>
      <c r="F885" t="s">
        <v>1531</v>
      </c>
      <c r="G885" s="462">
        <v>0</v>
      </c>
      <c r="H885" s="462">
        <v>0</v>
      </c>
      <c r="I885" s="462">
        <v>0</v>
      </c>
      <c r="J885" s="462">
        <v>0</v>
      </c>
      <c r="K885" s="462">
        <v>0</v>
      </c>
      <c r="L885" s="462">
        <v>0</v>
      </c>
      <c r="M885" s="462">
        <v>0</v>
      </c>
      <c r="N885" s="462">
        <v>0</v>
      </c>
    </row>
    <row r="886" spans="1:14" x14ac:dyDescent="0.25">
      <c r="A886" t="s">
        <v>35</v>
      </c>
      <c r="B886" t="s">
        <v>1534</v>
      </c>
      <c r="C886" t="s">
        <v>1534</v>
      </c>
      <c r="D886">
        <v>2026</v>
      </c>
      <c r="E886" t="s">
        <v>1529</v>
      </c>
      <c r="F886" t="s">
        <v>1530</v>
      </c>
      <c r="G886" s="462">
        <v>0</v>
      </c>
      <c r="H886" s="462">
        <v>0</v>
      </c>
      <c r="I886" s="462">
        <v>0</v>
      </c>
      <c r="J886" s="462">
        <v>0</v>
      </c>
      <c r="K886" s="462">
        <v>0</v>
      </c>
      <c r="L886" s="462">
        <v>0</v>
      </c>
      <c r="M886" s="462">
        <v>0</v>
      </c>
      <c r="N886" s="462">
        <v>0</v>
      </c>
    </row>
    <row r="887" spans="1:14" x14ac:dyDescent="0.25">
      <c r="A887" t="s">
        <v>35</v>
      </c>
      <c r="B887" t="s">
        <v>1534</v>
      </c>
      <c r="C887" t="s">
        <v>1534</v>
      </c>
      <c r="D887">
        <v>2026</v>
      </c>
      <c r="E887" t="s">
        <v>1529</v>
      </c>
      <c r="F887" t="s">
        <v>1531</v>
      </c>
      <c r="G887" s="462">
        <v>0</v>
      </c>
      <c r="H887" s="462">
        <v>0</v>
      </c>
      <c r="I887" s="462">
        <v>0</v>
      </c>
      <c r="J887" s="462">
        <v>0</v>
      </c>
      <c r="K887" s="462">
        <v>0</v>
      </c>
      <c r="L887" s="462">
        <v>0</v>
      </c>
      <c r="M887" s="462">
        <v>0</v>
      </c>
      <c r="N887" s="462">
        <v>0</v>
      </c>
    </row>
    <row r="888" spans="1:14" x14ac:dyDescent="0.25">
      <c r="A888" t="s">
        <v>35</v>
      </c>
      <c r="B888" t="s">
        <v>1534</v>
      </c>
      <c r="C888" t="s">
        <v>1534</v>
      </c>
      <c r="D888">
        <v>2026</v>
      </c>
      <c r="E888" t="s">
        <v>1532</v>
      </c>
      <c r="F888" t="s">
        <v>1530</v>
      </c>
      <c r="G888" s="462">
        <v>0</v>
      </c>
      <c r="H888" s="462">
        <v>0</v>
      </c>
      <c r="I888" s="462">
        <v>0</v>
      </c>
      <c r="J888" s="462">
        <v>0</v>
      </c>
      <c r="K888" s="462">
        <v>0</v>
      </c>
      <c r="L888" s="462">
        <v>0</v>
      </c>
      <c r="M888" s="462">
        <v>0</v>
      </c>
      <c r="N888" s="462">
        <v>0</v>
      </c>
    </row>
    <row r="889" spans="1:14" x14ac:dyDescent="0.25">
      <c r="A889" t="s">
        <v>35</v>
      </c>
      <c r="B889" t="s">
        <v>1534</v>
      </c>
      <c r="C889" t="s">
        <v>1534</v>
      </c>
      <c r="D889">
        <v>2026</v>
      </c>
      <c r="E889" t="s">
        <v>1532</v>
      </c>
      <c r="F889" t="s">
        <v>1531</v>
      </c>
      <c r="G889" s="462">
        <v>0</v>
      </c>
      <c r="H889" s="462">
        <v>0</v>
      </c>
      <c r="I889" s="462">
        <v>0</v>
      </c>
      <c r="J889" s="462">
        <v>0</v>
      </c>
      <c r="K889" s="462">
        <v>0</v>
      </c>
      <c r="L889" s="462">
        <v>0</v>
      </c>
      <c r="M889" s="462">
        <v>0</v>
      </c>
      <c r="N889" s="462">
        <v>0</v>
      </c>
    </row>
    <row r="890" spans="1:14" x14ac:dyDescent="0.25">
      <c r="A890" t="s">
        <v>35</v>
      </c>
      <c r="B890" t="s">
        <v>1535</v>
      </c>
      <c r="C890" t="s">
        <v>1536</v>
      </c>
      <c r="D890">
        <v>2026</v>
      </c>
      <c r="E890" t="s">
        <v>1529</v>
      </c>
      <c r="F890" t="s">
        <v>1530</v>
      </c>
      <c r="G890" s="462">
        <v>0</v>
      </c>
      <c r="H890" s="462">
        <v>0</v>
      </c>
      <c r="I890" s="462">
        <v>0</v>
      </c>
      <c r="J890" s="462">
        <v>0</v>
      </c>
      <c r="K890" s="462">
        <v>0</v>
      </c>
      <c r="L890" s="462">
        <v>0</v>
      </c>
      <c r="M890" s="462">
        <v>0</v>
      </c>
      <c r="N890" s="462">
        <v>0</v>
      </c>
    </row>
    <row r="891" spans="1:14" x14ac:dyDescent="0.25">
      <c r="A891" t="s">
        <v>35</v>
      </c>
      <c r="B891" t="s">
        <v>1535</v>
      </c>
      <c r="C891" t="s">
        <v>1536</v>
      </c>
      <c r="D891">
        <v>2026</v>
      </c>
      <c r="E891" t="s">
        <v>1529</v>
      </c>
      <c r="F891" t="s">
        <v>1531</v>
      </c>
      <c r="G891" s="462">
        <v>0</v>
      </c>
      <c r="H891" s="462">
        <v>0</v>
      </c>
      <c r="I891" s="462">
        <v>0</v>
      </c>
      <c r="J891" s="462">
        <v>0</v>
      </c>
      <c r="K891" s="462">
        <v>0</v>
      </c>
      <c r="L891" s="462">
        <v>0</v>
      </c>
      <c r="M891" s="462">
        <v>0</v>
      </c>
      <c r="N891" s="462">
        <v>0</v>
      </c>
    </row>
    <row r="892" spans="1:14" x14ac:dyDescent="0.25">
      <c r="A892" t="s">
        <v>35</v>
      </c>
      <c r="B892" t="s">
        <v>1535</v>
      </c>
      <c r="C892" t="s">
        <v>1536</v>
      </c>
      <c r="D892">
        <v>2026</v>
      </c>
      <c r="E892" t="s">
        <v>1532</v>
      </c>
      <c r="F892" t="s">
        <v>1530</v>
      </c>
      <c r="G892" s="462">
        <v>0</v>
      </c>
      <c r="H892" s="462">
        <v>0</v>
      </c>
      <c r="I892" s="462">
        <v>0</v>
      </c>
      <c r="J892" s="462">
        <v>0</v>
      </c>
      <c r="K892" s="462">
        <v>0</v>
      </c>
      <c r="L892" s="462">
        <v>0</v>
      </c>
      <c r="M892" s="462">
        <v>0</v>
      </c>
      <c r="N892" s="462">
        <v>0</v>
      </c>
    </row>
    <row r="893" spans="1:14" x14ac:dyDescent="0.25">
      <c r="A893" t="s">
        <v>35</v>
      </c>
      <c r="B893" t="s">
        <v>1535</v>
      </c>
      <c r="C893" t="s">
        <v>1536</v>
      </c>
      <c r="D893">
        <v>2026</v>
      </c>
      <c r="E893" t="s">
        <v>1532</v>
      </c>
      <c r="F893" t="s">
        <v>1531</v>
      </c>
      <c r="G893" s="462">
        <v>0</v>
      </c>
      <c r="H893" s="462">
        <v>0</v>
      </c>
      <c r="I893" s="462">
        <v>0</v>
      </c>
      <c r="J893" s="462">
        <v>0</v>
      </c>
      <c r="K893" s="462">
        <v>0</v>
      </c>
      <c r="L893" s="462">
        <v>0</v>
      </c>
      <c r="M893" s="462">
        <v>0</v>
      </c>
      <c r="N893" s="462">
        <v>0</v>
      </c>
    </row>
    <row r="894" spans="1:14" x14ac:dyDescent="0.25">
      <c r="A894" t="s">
        <v>35</v>
      </c>
      <c r="B894" t="s">
        <v>1535</v>
      </c>
      <c r="C894" t="s">
        <v>162</v>
      </c>
      <c r="D894">
        <v>2026</v>
      </c>
      <c r="E894" t="s">
        <v>1529</v>
      </c>
      <c r="F894" t="s">
        <v>1530</v>
      </c>
      <c r="G894" s="462">
        <v>0</v>
      </c>
      <c r="H894" s="462">
        <v>0</v>
      </c>
      <c r="I894" s="462">
        <v>0</v>
      </c>
      <c r="J894" s="462">
        <v>0</v>
      </c>
      <c r="K894" s="462">
        <v>0</v>
      </c>
      <c r="L894" s="462">
        <v>0</v>
      </c>
      <c r="M894" s="462">
        <v>0</v>
      </c>
      <c r="N894" s="462">
        <v>0</v>
      </c>
    </row>
    <row r="895" spans="1:14" x14ac:dyDescent="0.25">
      <c r="A895" t="s">
        <v>35</v>
      </c>
      <c r="B895" t="s">
        <v>1535</v>
      </c>
      <c r="C895" t="s">
        <v>162</v>
      </c>
      <c r="D895">
        <v>2026</v>
      </c>
      <c r="E895" t="s">
        <v>1529</v>
      </c>
      <c r="F895" t="s">
        <v>1531</v>
      </c>
      <c r="G895" s="462">
        <v>0</v>
      </c>
      <c r="H895" s="462">
        <v>0</v>
      </c>
      <c r="I895" s="462">
        <v>0</v>
      </c>
      <c r="J895" s="462">
        <v>0</v>
      </c>
      <c r="K895" s="462">
        <v>0</v>
      </c>
      <c r="L895" s="462">
        <v>0</v>
      </c>
      <c r="M895" s="462">
        <v>0</v>
      </c>
      <c r="N895" s="462">
        <v>0</v>
      </c>
    </row>
    <row r="896" spans="1:14" x14ac:dyDescent="0.25">
      <c r="A896" t="s">
        <v>35</v>
      </c>
      <c r="B896" t="s">
        <v>1535</v>
      </c>
      <c r="C896" t="s">
        <v>162</v>
      </c>
      <c r="D896">
        <v>2026</v>
      </c>
      <c r="E896" t="s">
        <v>1532</v>
      </c>
      <c r="F896" t="s">
        <v>1530</v>
      </c>
      <c r="G896" s="462">
        <v>0</v>
      </c>
      <c r="H896" s="462">
        <v>0</v>
      </c>
      <c r="I896" s="462">
        <v>0</v>
      </c>
      <c r="J896" s="462">
        <v>0</v>
      </c>
      <c r="K896" s="462">
        <v>0</v>
      </c>
      <c r="L896" s="462">
        <v>0</v>
      </c>
      <c r="M896" s="462">
        <v>0</v>
      </c>
      <c r="N896" s="462">
        <v>0</v>
      </c>
    </row>
    <row r="897" spans="1:14" x14ac:dyDescent="0.25">
      <c r="A897" t="s">
        <v>35</v>
      </c>
      <c r="B897" t="s">
        <v>1535</v>
      </c>
      <c r="C897" t="s">
        <v>162</v>
      </c>
      <c r="D897">
        <v>2026</v>
      </c>
      <c r="E897" t="s">
        <v>1532</v>
      </c>
      <c r="F897" t="s">
        <v>1531</v>
      </c>
      <c r="G897" s="462">
        <v>0</v>
      </c>
      <c r="H897" s="462">
        <v>0</v>
      </c>
      <c r="I897" s="462">
        <v>0</v>
      </c>
      <c r="J897" s="462">
        <v>0</v>
      </c>
      <c r="K897" s="462">
        <v>0</v>
      </c>
      <c r="L897" s="462">
        <v>0</v>
      </c>
      <c r="M897" s="462">
        <v>0</v>
      </c>
      <c r="N897" s="462">
        <v>0</v>
      </c>
    </row>
    <row r="898" spans="1:14" x14ac:dyDescent="0.25">
      <c r="A898" t="s">
        <v>35</v>
      </c>
      <c r="B898" t="s">
        <v>1528</v>
      </c>
      <c r="C898" t="s">
        <v>158</v>
      </c>
      <c r="D898">
        <v>2030</v>
      </c>
      <c r="E898" t="s">
        <v>1529</v>
      </c>
      <c r="F898" t="s">
        <v>1530</v>
      </c>
      <c r="G898" s="462">
        <v>0.96269118398390574</v>
      </c>
      <c r="H898" s="462">
        <v>0.96269118398390574</v>
      </c>
      <c r="I898" s="462">
        <v>0.96269118398390574</v>
      </c>
      <c r="J898" s="462">
        <v>0.90823664594765063</v>
      </c>
      <c r="K898" s="462">
        <v>0.90823664594765063</v>
      </c>
      <c r="L898" s="462">
        <v>0.90823664594765063</v>
      </c>
      <c r="M898" s="462">
        <v>0.90823664594765063</v>
      </c>
      <c r="N898" s="462">
        <v>0.90823664594765063</v>
      </c>
    </row>
    <row r="899" spans="1:14" x14ac:dyDescent="0.25">
      <c r="A899" t="s">
        <v>35</v>
      </c>
      <c r="B899" t="s">
        <v>1528</v>
      </c>
      <c r="C899" t="s">
        <v>158</v>
      </c>
      <c r="D899">
        <v>2030</v>
      </c>
      <c r="E899" t="s">
        <v>1529</v>
      </c>
      <c r="F899" t="s">
        <v>1531</v>
      </c>
      <c r="G899" s="462">
        <v>0.96023493019402506</v>
      </c>
      <c r="H899" s="462">
        <v>0.96023493019402506</v>
      </c>
      <c r="I899" s="462">
        <v>0.96023493019402506</v>
      </c>
      <c r="J899" s="462">
        <v>0.90823664594765063</v>
      </c>
      <c r="K899" s="462">
        <v>0.90823664594765063</v>
      </c>
      <c r="L899" s="462">
        <v>0.90823664594765063</v>
      </c>
      <c r="M899" s="462">
        <v>0.90823664594765063</v>
      </c>
      <c r="N899" s="462">
        <v>0.90823664594765063</v>
      </c>
    </row>
    <row r="900" spans="1:14" x14ac:dyDescent="0.25">
      <c r="A900" t="s">
        <v>35</v>
      </c>
      <c r="B900" t="s">
        <v>1528</v>
      </c>
      <c r="C900" t="s">
        <v>158</v>
      </c>
      <c r="D900">
        <v>2030</v>
      </c>
      <c r="E900" t="s">
        <v>1532</v>
      </c>
      <c r="F900" t="s">
        <v>1530</v>
      </c>
      <c r="G900" s="462">
        <v>0</v>
      </c>
      <c r="H900" s="462">
        <v>0</v>
      </c>
      <c r="I900" s="462">
        <v>0</v>
      </c>
      <c r="J900" s="462">
        <v>0</v>
      </c>
      <c r="K900" s="462">
        <v>0</v>
      </c>
      <c r="L900" s="462">
        <v>0</v>
      </c>
      <c r="M900" s="462">
        <v>0</v>
      </c>
      <c r="N900" s="462">
        <v>0</v>
      </c>
    </row>
    <row r="901" spans="1:14" x14ac:dyDescent="0.25">
      <c r="A901" t="s">
        <v>35</v>
      </c>
      <c r="B901" t="s">
        <v>1528</v>
      </c>
      <c r="C901" t="s">
        <v>158</v>
      </c>
      <c r="D901">
        <v>2030</v>
      </c>
      <c r="E901" t="s">
        <v>1532</v>
      </c>
      <c r="F901" t="s">
        <v>1531</v>
      </c>
      <c r="G901" s="462">
        <v>0</v>
      </c>
      <c r="H901" s="462">
        <v>0</v>
      </c>
      <c r="I901" s="462">
        <v>0</v>
      </c>
      <c r="J901" s="462">
        <v>0</v>
      </c>
      <c r="K901" s="462">
        <v>0</v>
      </c>
      <c r="L901" s="462">
        <v>0</v>
      </c>
      <c r="M901" s="462">
        <v>0</v>
      </c>
      <c r="N901" s="462">
        <v>0</v>
      </c>
    </row>
    <row r="902" spans="1:14" x14ac:dyDescent="0.25">
      <c r="A902" t="s">
        <v>35</v>
      </c>
      <c r="B902" t="s">
        <v>1528</v>
      </c>
      <c r="C902" t="s">
        <v>133</v>
      </c>
      <c r="D902">
        <v>2030</v>
      </c>
      <c r="E902" t="s">
        <v>1529</v>
      </c>
      <c r="F902" t="s">
        <v>1530</v>
      </c>
      <c r="G902" s="462">
        <v>3.3790802183350337E-2</v>
      </c>
      <c r="H902" s="462">
        <v>3.3790802183350337E-2</v>
      </c>
      <c r="I902" s="462">
        <v>3.3790802183350337E-2</v>
      </c>
      <c r="J902" s="462">
        <v>3.379080218335033E-2</v>
      </c>
      <c r="K902" s="462">
        <v>3.379080218335033E-2</v>
      </c>
      <c r="L902" s="462">
        <v>3.379080218335033E-2</v>
      </c>
      <c r="M902" s="462">
        <v>3.379080218335033E-2</v>
      </c>
      <c r="N902" s="462">
        <v>3.379080218335033E-2</v>
      </c>
    </row>
    <row r="903" spans="1:14" x14ac:dyDescent="0.25">
      <c r="A903" t="s">
        <v>35</v>
      </c>
      <c r="B903" t="s">
        <v>1528</v>
      </c>
      <c r="C903" t="s">
        <v>133</v>
      </c>
      <c r="D903">
        <v>2030</v>
      </c>
      <c r="E903" t="s">
        <v>1529</v>
      </c>
      <c r="F903" t="s">
        <v>1531</v>
      </c>
      <c r="G903" s="462">
        <v>3.379080218335033E-2</v>
      </c>
      <c r="H903" s="462">
        <v>3.379080218335033E-2</v>
      </c>
      <c r="I903" s="462">
        <v>3.379080218335033E-2</v>
      </c>
      <c r="J903" s="462">
        <v>3.379080218335033E-2</v>
      </c>
      <c r="K903" s="462">
        <v>3.379080218335033E-2</v>
      </c>
      <c r="L903" s="462">
        <v>3.379080218335033E-2</v>
      </c>
      <c r="M903" s="462">
        <v>3.379080218335033E-2</v>
      </c>
      <c r="N903" s="462">
        <v>3.379080218335033E-2</v>
      </c>
    </row>
    <row r="904" spans="1:14" x14ac:dyDescent="0.25">
      <c r="A904" t="s">
        <v>35</v>
      </c>
      <c r="B904" t="s">
        <v>1528</v>
      </c>
      <c r="C904" t="s">
        <v>133</v>
      </c>
      <c r="D904">
        <v>2030</v>
      </c>
      <c r="E904" t="s">
        <v>1532</v>
      </c>
      <c r="F904" t="s">
        <v>1530</v>
      </c>
      <c r="G904" s="462">
        <v>0</v>
      </c>
      <c r="H904" s="462">
        <v>0</v>
      </c>
      <c r="I904" s="462">
        <v>0</v>
      </c>
      <c r="J904" s="462">
        <v>0</v>
      </c>
      <c r="K904" s="462">
        <v>0</v>
      </c>
      <c r="L904" s="462">
        <v>0</v>
      </c>
      <c r="M904" s="462">
        <v>0</v>
      </c>
      <c r="N904" s="462">
        <v>0</v>
      </c>
    </row>
    <row r="905" spans="1:14" x14ac:dyDescent="0.25">
      <c r="A905" t="s">
        <v>35</v>
      </c>
      <c r="B905" t="s">
        <v>1528</v>
      </c>
      <c r="C905" t="s">
        <v>133</v>
      </c>
      <c r="D905">
        <v>2030</v>
      </c>
      <c r="E905" t="s">
        <v>1532</v>
      </c>
      <c r="F905" t="s">
        <v>1531</v>
      </c>
      <c r="G905" s="462">
        <v>0</v>
      </c>
      <c r="H905" s="462">
        <v>0</v>
      </c>
      <c r="I905" s="462">
        <v>0</v>
      </c>
      <c r="J905" s="462">
        <v>0</v>
      </c>
      <c r="K905" s="462">
        <v>0</v>
      </c>
      <c r="L905" s="462">
        <v>0</v>
      </c>
      <c r="M905" s="462">
        <v>0</v>
      </c>
      <c r="N905" s="462">
        <v>0</v>
      </c>
    </row>
    <row r="906" spans="1:14" x14ac:dyDescent="0.25">
      <c r="A906" t="s">
        <v>35</v>
      </c>
      <c r="B906" t="s">
        <v>1533</v>
      </c>
      <c r="C906" t="s">
        <v>1533</v>
      </c>
      <c r="D906">
        <v>2030</v>
      </c>
      <c r="E906" t="s">
        <v>1529</v>
      </c>
      <c r="F906" t="s">
        <v>1530</v>
      </c>
      <c r="G906" s="462">
        <v>0</v>
      </c>
      <c r="H906" s="462">
        <v>0</v>
      </c>
      <c r="I906" s="462">
        <v>0</v>
      </c>
      <c r="J906" s="462">
        <v>0</v>
      </c>
      <c r="K906" s="462">
        <v>0</v>
      </c>
      <c r="L906" s="462">
        <v>0</v>
      </c>
      <c r="M906" s="462">
        <v>0</v>
      </c>
      <c r="N906" s="462">
        <v>0</v>
      </c>
    </row>
    <row r="907" spans="1:14" x14ac:dyDescent="0.25">
      <c r="A907" t="s">
        <v>35</v>
      </c>
      <c r="B907" t="s">
        <v>1533</v>
      </c>
      <c r="C907" t="s">
        <v>1533</v>
      </c>
      <c r="D907">
        <v>2030</v>
      </c>
      <c r="E907" t="s">
        <v>1529</v>
      </c>
      <c r="F907" t="s">
        <v>1531</v>
      </c>
      <c r="G907" s="462">
        <v>0</v>
      </c>
      <c r="H907" s="462">
        <v>0</v>
      </c>
      <c r="I907" s="462">
        <v>0</v>
      </c>
      <c r="J907" s="462">
        <v>0</v>
      </c>
      <c r="K907" s="462">
        <v>0</v>
      </c>
      <c r="L907" s="462">
        <v>0</v>
      </c>
      <c r="M907" s="462">
        <v>0</v>
      </c>
      <c r="N907" s="462">
        <v>0</v>
      </c>
    </row>
    <row r="908" spans="1:14" x14ac:dyDescent="0.25">
      <c r="A908" t="s">
        <v>35</v>
      </c>
      <c r="B908" t="s">
        <v>1533</v>
      </c>
      <c r="C908" t="s">
        <v>1533</v>
      </c>
      <c r="D908">
        <v>2030</v>
      </c>
      <c r="E908" t="s">
        <v>1532</v>
      </c>
      <c r="F908" t="s">
        <v>1530</v>
      </c>
      <c r="G908" s="462">
        <v>1</v>
      </c>
      <c r="H908" s="462">
        <v>1</v>
      </c>
      <c r="I908" s="462">
        <v>1</v>
      </c>
      <c r="J908" s="462">
        <v>1</v>
      </c>
      <c r="K908" s="462">
        <v>1</v>
      </c>
      <c r="L908" s="462">
        <v>1</v>
      </c>
      <c r="M908" s="462">
        <v>1</v>
      </c>
      <c r="N908" s="462">
        <v>1</v>
      </c>
    </row>
    <row r="909" spans="1:14" x14ac:dyDescent="0.25">
      <c r="A909" t="s">
        <v>35</v>
      </c>
      <c r="B909" t="s">
        <v>1533</v>
      </c>
      <c r="C909" t="s">
        <v>1533</v>
      </c>
      <c r="D909">
        <v>2030</v>
      </c>
      <c r="E909" t="s">
        <v>1532</v>
      </c>
      <c r="F909" t="s">
        <v>1531</v>
      </c>
      <c r="G909" s="462">
        <v>1</v>
      </c>
      <c r="H909" s="462">
        <v>1</v>
      </c>
      <c r="I909" s="462">
        <v>1</v>
      </c>
      <c r="J909" s="462">
        <v>1</v>
      </c>
      <c r="K909" s="462">
        <v>1</v>
      </c>
      <c r="L909" s="462">
        <v>1</v>
      </c>
      <c r="M909" s="462">
        <v>1</v>
      </c>
      <c r="N909" s="462">
        <v>1</v>
      </c>
    </row>
    <row r="910" spans="1:14" x14ac:dyDescent="0.25">
      <c r="A910" t="s">
        <v>35</v>
      </c>
      <c r="B910" t="s">
        <v>160</v>
      </c>
      <c r="C910" t="s">
        <v>160</v>
      </c>
      <c r="D910">
        <v>2030</v>
      </c>
      <c r="E910" t="s">
        <v>1529</v>
      </c>
      <c r="F910" t="s">
        <v>1530</v>
      </c>
      <c r="G910" s="462">
        <v>3.5180138327441678E-3</v>
      </c>
      <c r="H910" s="462">
        <v>3.5180138327441678E-3</v>
      </c>
      <c r="I910" s="462">
        <v>3.5180138327441678E-3</v>
      </c>
      <c r="J910" s="462">
        <v>0</v>
      </c>
      <c r="K910" s="462">
        <v>0</v>
      </c>
      <c r="L910" s="462">
        <v>0</v>
      </c>
      <c r="M910" s="462">
        <v>0</v>
      </c>
      <c r="N910" s="462">
        <v>0</v>
      </c>
    </row>
    <row r="911" spans="1:14" x14ac:dyDescent="0.25">
      <c r="A911" t="s">
        <v>35</v>
      </c>
      <c r="B911" t="s">
        <v>160</v>
      </c>
      <c r="C911" t="s">
        <v>160</v>
      </c>
      <c r="D911">
        <v>2030</v>
      </c>
      <c r="E911" t="s">
        <v>1529</v>
      </c>
      <c r="F911" t="s">
        <v>1531</v>
      </c>
      <c r="G911" s="462">
        <v>5.9742676226246213E-3</v>
      </c>
      <c r="H911" s="462">
        <v>5.9742676226246213E-3</v>
      </c>
      <c r="I911" s="462">
        <v>5.9742676226246213E-3</v>
      </c>
      <c r="J911" s="462">
        <v>0</v>
      </c>
      <c r="K911" s="462">
        <v>0</v>
      </c>
      <c r="L911" s="462">
        <v>0</v>
      </c>
      <c r="M911" s="462">
        <v>0</v>
      </c>
      <c r="N911" s="462">
        <v>0</v>
      </c>
    </row>
    <row r="912" spans="1:14" x14ac:dyDescent="0.25">
      <c r="A912" t="s">
        <v>35</v>
      </c>
      <c r="B912" t="s">
        <v>160</v>
      </c>
      <c r="C912" t="s">
        <v>160</v>
      </c>
      <c r="D912">
        <v>2030</v>
      </c>
      <c r="E912" t="s">
        <v>1532</v>
      </c>
      <c r="F912" t="s">
        <v>1530</v>
      </c>
      <c r="G912" s="462">
        <v>0</v>
      </c>
      <c r="H912" s="462">
        <v>0</v>
      </c>
      <c r="I912" s="462">
        <v>0</v>
      </c>
      <c r="J912" s="462">
        <v>0</v>
      </c>
      <c r="K912" s="462">
        <v>0</v>
      </c>
      <c r="L912" s="462">
        <v>0</v>
      </c>
      <c r="M912" s="462">
        <v>0</v>
      </c>
      <c r="N912" s="462">
        <v>0</v>
      </c>
    </row>
    <row r="913" spans="1:14" x14ac:dyDescent="0.25">
      <c r="A913" t="s">
        <v>35</v>
      </c>
      <c r="B913" t="s">
        <v>160</v>
      </c>
      <c r="C913" t="s">
        <v>160</v>
      </c>
      <c r="D913">
        <v>2030</v>
      </c>
      <c r="E913" t="s">
        <v>1532</v>
      </c>
      <c r="F913" t="s">
        <v>1531</v>
      </c>
      <c r="G913" s="462">
        <v>0</v>
      </c>
      <c r="H913" s="462">
        <v>0</v>
      </c>
      <c r="I913" s="462">
        <v>0</v>
      </c>
      <c r="J913" s="462">
        <v>0</v>
      </c>
      <c r="K913" s="462">
        <v>0</v>
      </c>
      <c r="L913" s="462">
        <v>0</v>
      </c>
      <c r="M913" s="462">
        <v>0</v>
      </c>
      <c r="N913" s="462">
        <v>0</v>
      </c>
    </row>
    <row r="914" spans="1:14" x14ac:dyDescent="0.25">
      <c r="A914" t="s">
        <v>35</v>
      </c>
      <c r="B914" t="s">
        <v>1534</v>
      </c>
      <c r="C914" t="s">
        <v>1534</v>
      </c>
      <c r="D914">
        <v>2030</v>
      </c>
      <c r="E914" t="s">
        <v>1529</v>
      </c>
      <c r="F914" t="s">
        <v>1530</v>
      </c>
      <c r="G914" s="462">
        <v>0</v>
      </c>
      <c r="H914" s="462">
        <v>0</v>
      </c>
      <c r="I914" s="462">
        <v>0</v>
      </c>
      <c r="J914" s="462">
        <v>1.4919328639117174E-3</v>
      </c>
      <c r="K914" s="462">
        <v>1.4919328639117174E-3</v>
      </c>
      <c r="L914" s="462">
        <v>1.4919328639117174E-3</v>
      </c>
      <c r="M914" s="462">
        <v>1.4919328639117174E-3</v>
      </c>
      <c r="N914" s="462">
        <v>1.4919328639117174E-3</v>
      </c>
    </row>
    <row r="915" spans="1:14" x14ac:dyDescent="0.25">
      <c r="A915" t="s">
        <v>35</v>
      </c>
      <c r="B915" t="s">
        <v>1534</v>
      </c>
      <c r="C915" t="s">
        <v>1534</v>
      </c>
      <c r="D915">
        <v>2030</v>
      </c>
      <c r="E915" t="s">
        <v>1529</v>
      </c>
      <c r="F915" t="s">
        <v>1531</v>
      </c>
      <c r="G915" s="462">
        <v>0</v>
      </c>
      <c r="H915" s="462">
        <v>0</v>
      </c>
      <c r="I915" s="462">
        <v>0</v>
      </c>
      <c r="J915" s="462">
        <v>1.4919328639117174E-3</v>
      </c>
      <c r="K915" s="462">
        <v>1.4919328639117174E-3</v>
      </c>
      <c r="L915" s="462">
        <v>1.4919328639117174E-3</v>
      </c>
      <c r="M915" s="462">
        <v>1.4919328639117174E-3</v>
      </c>
      <c r="N915" s="462">
        <v>1.4919328639117174E-3</v>
      </c>
    </row>
    <row r="916" spans="1:14" x14ac:dyDescent="0.25">
      <c r="A916" t="s">
        <v>35</v>
      </c>
      <c r="B916" t="s">
        <v>1534</v>
      </c>
      <c r="C916" t="s">
        <v>1534</v>
      </c>
      <c r="D916">
        <v>2030</v>
      </c>
      <c r="E916" t="s">
        <v>1532</v>
      </c>
      <c r="F916" t="s">
        <v>1530</v>
      </c>
      <c r="G916" s="462">
        <v>0</v>
      </c>
      <c r="H916" s="462">
        <v>0</v>
      </c>
      <c r="I916" s="462">
        <v>0</v>
      </c>
      <c r="J916" s="462">
        <v>0</v>
      </c>
      <c r="K916" s="462">
        <v>0</v>
      </c>
      <c r="L916" s="462">
        <v>0</v>
      </c>
      <c r="M916" s="462">
        <v>0</v>
      </c>
      <c r="N916" s="462">
        <v>0</v>
      </c>
    </row>
    <row r="917" spans="1:14" x14ac:dyDescent="0.25">
      <c r="A917" t="s">
        <v>35</v>
      </c>
      <c r="B917" t="s">
        <v>1534</v>
      </c>
      <c r="C917" t="s">
        <v>1534</v>
      </c>
      <c r="D917">
        <v>2030</v>
      </c>
      <c r="E917" t="s">
        <v>1532</v>
      </c>
      <c r="F917" t="s">
        <v>1531</v>
      </c>
      <c r="G917" s="462">
        <v>0</v>
      </c>
      <c r="H917" s="462">
        <v>0</v>
      </c>
      <c r="I917" s="462">
        <v>0</v>
      </c>
      <c r="J917" s="462">
        <v>0</v>
      </c>
      <c r="K917" s="462">
        <v>0</v>
      </c>
      <c r="L917" s="462">
        <v>0</v>
      </c>
      <c r="M917" s="462">
        <v>0</v>
      </c>
      <c r="N917" s="462">
        <v>0</v>
      </c>
    </row>
    <row r="918" spans="1:14" x14ac:dyDescent="0.25">
      <c r="A918" t="s">
        <v>35</v>
      </c>
      <c r="B918" t="s">
        <v>1535</v>
      </c>
      <c r="C918" t="s">
        <v>1536</v>
      </c>
      <c r="D918">
        <v>2030</v>
      </c>
      <c r="E918" t="s">
        <v>1529</v>
      </c>
      <c r="F918" t="s">
        <v>1530</v>
      </c>
      <c r="G918" s="462">
        <v>0</v>
      </c>
      <c r="H918" s="462">
        <v>0</v>
      </c>
      <c r="I918" s="462">
        <v>0</v>
      </c>
      <c r="J918" s="462">
        <v>5.6480619005087315E-2</v>
      </c>
      <c r="K918" s="462">
        <v>5.6480619005087315E-2</v>
      </c>
      <c r="L918" s="462">
        <v>5.6480619005087315E-2</v>
      </c>
      <c r="M918" s="462">
        <v>5.6480619005087315E-2</v>
      </c>
      <c r="N918" s="462">
        <v>5.6480619005087315E-2</v>
      </c>
    </row>
    <row r="919" spans="1:14" x14ac:dyDescent="0.25">
      <c r="A919" t="s">
        <v>35</v>
      </c>
      <c r="B919" t="s">
        <v>1535</v>
      </c>
      <c r="C919" t="s">
        <v>1536</v>
      </c>
      <c r="D919">
        <v>2030</v>
      </c>
      <c r="E919" t="s">
        <v>1529</v>
      </c>
      <c r="F919" t="s">
        <v>1531</v>
      </c>
      <c r="G919" s="462">
        <v>0</v>
      </c>
      <c r="H919" s="462">
        <v>0</v>
      </c>
      <c r="I919" s="462">
        <v>0</v>
      </c>
      <c r="J919" s="462">
        <v>5.6480619005087315E-2</v>
      </c>
      <c r="K919" s="462">
        <v>5.6480619005087315E-2</v>
      </c>
      <c r="L919" s="462">
        <v>5.6480619005087315E-2</v>
      </c>
      <c r="M919" s="462">
        <v>5.6480619005087315E-2</v>
      </c>
      <c r="N919" s="462">
        <v>5.6480619005087315E-2</v>
      </c>
    </row>
    <row r="920" spans="1:14" x14ac:dyDescent="0.25">
      <c r="A920" t="s">
        <v>35</v>
      </c>
      <c r="B920" t="s">
        <v>1535</v>
      </c>
      <c r="C920" t="s">
        <v>1536</v>
      </c>
      <c r="D920">
        <v>2030</v>
      </c>
      <c r="E920" t="s">
        <v>1532</v>
      </c>
      <c r="F920" t="s">
        <v>1530</v>
      </c>
      <c r="G920" s="462">
        <v>0</v>
      </c>
      <c r="H920" s="462">
        <v>0</v>
      </c>
      <c r="I920" s="462">
        <v>0</v>
      </c>
      <c r="J920" s="462">
        <v>0</v>
      </c>
      <c r="K920" s="462">
        <v>0</v>
      </c>
      <c r="L920" s="462">
        <v>0</v>
      </c>
      <c r="M920" s="462">
        <v>0</v>
      </c>
      <c r="N920" s="462">
        <v>0</v>
      </c>
    </row>
    <row r="921" spans="1:14" x14ac:dyDescent="0.25">
      <c r="A921" t="s">
        <v>35</v>
      </c>
      <c r="B921" t="s">
        <v>1535</v>
      </c>
      <c r="C921" t="s">
        <v>1536</v>
      </c>
      <c r="D921">
        <v>2030</v>
      </c>
      <c r="E921" t="s">
        <v>1532</v>
      </c>
      <c r="F921" t="s">
        <v>1531</v>
      </c>
      <c r="G921" s="462">
        <v>0</v>
      </c>
      <c r="H921" s="462">
        <v>0</v>
      </c>
      <c r="I921" s="462">
        <v>0</v>
      </c>
      <c r="J921" s="462">
        <v>0</v>
      </c>
      <c r="K921" s="462">
        <v>0</v>
      </c>
      <c r="L921" s="462">
        <v>0</v>
      </c>
      <c r="M921" s="462">
        <v>0</v>
      </c>
      <c r="N921" s="462">
        <v>0</v>
      </c>
    </row>
    <row r="922" spans="1:14" x14ac:dyDescent="0.25">
      <c r="A922" t="s">
        <v>35</v>
      </c>
      <c r="B922" t="s">
        <v>1535</v>
      </c>
      <c r="C922" t="s">
        <v>162</v>
      </c>
      <c r="D922">
        <v>2030</v>
      </c>
      <c r="E922" t="s">
        <v>1529</v>
      </c>
      <c r="F922" t="s">
        <v>1530</v>
      </c>
      <c r="G922" s="462">
        <v>0</v>
      </c>
      <c r="H922" s="462">
        <v>0</v>
      </c>
      <c r="I922" s="462">
        <v>0</v>
      </c>
      <c r="J922" s="462">
        <v>0</v>
      </c>
      <c r="K922" s="462">
        <v>0</v>
      </c>
      <c r="L922" s="462">
        <v>0</v>
      </c>
      <c r="M922" s="462">
        <v>0</v>
      </c>
      <c r="N922" s="462">
        <v>0</v>
      </c>
    </row>
    <row r="923" spans="1:14" x14ac:dyDescent="0.25">
      <c r="A923" t="s">
        <v>35</v>
      </c>
      <c r="B923" t="s">
        <v>1535</v>
      </c>
      <c r="C923" t="s">
        <v>162</v>
      </c>
      <c r="D923">
        <v>2030</v>
      </c>
      <c r="E923" t="s">
        <v>1529</v>
      </c>
      <c r="F923" t="s">
        <v>1531</v>
      </c>
      <c r="G923" s="462">
        <v>0</v>
      </c>
      <c r="H923" s="462">
        <v>0</v>
      </c>
      <c r="I923" s="462">
        <v>0</v>
      </c>
      <c r="J923" s="462">
        <v>0</v>
      </c>
      <c r="K923" s="462">
        <v>0</v>
      </c>
      <c r="L923" s="462">
        <v>0</v>
      </c>
      <c r="M923" s="462">
        <v>0</v>
      </c>
      <c r="N923" s="462">
        <v>0</v>
      </c>
    </row>
    <row r="924" spans="1:14" x14ac:dyDescent="0.25">
      <c r="A924" t="s">
        <v>35</v>
      </c>
      <c r="B924" t="s">
        <v>1535</v>
      </c>
      <c r="C924" t="s">
        <v>162</v>
      </c>
      <c r="D924">
        <v>2030</v>
      </c>
      <c r="E924" t="s">
        <v>1532</v>
      </c>
      <c r="F924" t="s">
        <v>1530</v>
      </c>
      <c r="G924" s="462">
        <v>0</v>
      </c>
      <c r="H924" s="462">
        <v>0</v>
      </c>
      <c r="I924" s="462">
        <v>0</v>
      </c>
      <c r="J924" s="462">
        <v>0</v>
      </c>
      <c r="K924" s="462">
        <v>0</v>
      </c>
      <c r="L924" s="462">
        <v>0</v>
      </c>
      <c r="M924" s="462">
        <v>0</v>
      </c>
      <c r="N924" s="462">
        <v>0</v>
      </c>
    </row>
    <row r="925" spans="1:14" x14ac:dyDescent="0.25">
      <c r="A925" t="s">
        <v>35</v>
      </c>
      <c r="B925" t="s">
        <v>1535</v>
      </c>
      <c r="C925" t="s">
        <v>162</v>
      </c>
      <c r="D925">
        <v>2030</v>
      </c>
      <c r="E925" t="s">
        <v>1532</v>
      </c>
      <c r="F925" t="s">
        <v>1531</v>
      </c>
      <c r="G925" s="462">
        <v>0</v>
      </c>
      <c r="H925" s="462">
        <v>0</v>
      </c>
      <c r="I925" s="462">
        <v>0</v>
      </c>
      <c r="J925" s="462">
        <v>0</v>
      </c>
      <c r="K925" s="462">
        <v>0</v>
      </c>
      <c r="L925" s="462">
        <v>0</v>
      </c>
      <c r="M925" s="462">
        <v>0</v>
      </c>
      <c r="N925" s="462">
        <v>0</v>
      </c>
    </row>
    <row r="926" spans="1:14" x14ac:dyDescent="0.25">
      <c r="A926" t="s">
        <v>35</v>
      </c>
      <c r="B926" t="s">
        <v>1528</v>
      </c>
      <c r="C926" t="s">
        <v>158</v>
      </c>
      <c r="D926">
        <v>2040</v>
      </c>
      <c r="E926" t="s">
        <v>1529</v>
      </c>
      <c r="F926" t="s">
        <v>1530</v>
      </c>
      <c r="G926" s="462">
        <v>0.7599503235581927</v>
      </c>
      <c r="H926" s="462">
        <v>0.7599503235581927</v>
      </c>
      <c r="I926" s="462">
        <v>0.7599503235581927</v>
      </c>
      <c r="J926" s="462">
        <v>0.70576442972519482</v>
      </c>
      <c r="K926" s="462">
        <v>0.70576442972519482</v>
      </c>
      <c r="L926" s="462">
        <v>0.70576442972519482</v>
      </c>
      <c r="M926" s="462">
        <v>0.70576442972519482</v>
      </c>
      <c r="N926" s="462">
        <v>0.70576442972519482</v>
      </c>
    </row>
    <row r="927" spans="1:14" x14ac:dyDescent="0.25">
      <c r="A927" t="s">
        <v>35</v>
      </c>
      <c r="B927" t="s">
        <v>1528</v>
      </c>
      <c r="C927" t="s">
        <v>158</v>
      </c>
      <c r="D927">
        <v>2040</v>
      </c>
      <c r="E927" t="s">
        <v>1529</v>
      </c>
      <c r="F927" t="s">
        <v>1531</v>
      </c>
      <c r="G927" s="462">
        <v>0.73978397449371047</v>
      </c>
      <c r="H927" s="462">
        <v>0.73978397449371047</v>
      </c>
      <c r="I927" s="462">
        <v>0.73978397449371047</v>
      </c>
      <c r="J927" s="462">
        <v>0.6951642407766615</v>
      </c>
      <c r="K927" s="462">
        <v>0.6951642407766615</v>
      </c>
      <c r="L927" s="462">
        <v>0.6951642407766615</v>
      </c>
      <c r="M927" s="462">
        <v>0.6951642407766615</v>
      </c>
      <c r="N927" s="462">
        <v>0.6951642407766615</v>
      </c>
    </row>
    <row r="928" spans="1:14" x14ac:dyDescent="0.25">
      <c r="A928" t="s">
        <v>35</v>
      </c>
      <c r="B928" t="s">
        <v>1528</v>
      </c>
      <c r="C928" t="s">
        <v>158</v>
      </c>
      <c r="D928">
        <v>2040</v>
      </c>
      <c r="E928" t="s">
        <v>1532</v>
      </c>
      <c r="F928" t="s">
        <v>1530</v>
      </c>
      <c r="G928" s="462">
        <v>0</v>
      </c>
      <c r="H928" s="462">
        <v>0</v>
      </c>
      <c r="I928" s="462">
        <v>0</v>
      </c>
      <c r="J928" s="462">
        <v>0</v>
      </c>
      <c r="K928" s="462">
        <v>0</v>
      </c>
      <c r="L928" s="462">
        <v>0</v>
      </c>
      <c r="M928" s="462">
        <v>0</v>
      </c>
      <c r="N928" s="462">
        <v>0</v>
      </c>
    </row>
    <row r="929" spans="1:14" x14ac:dyDescent="0.25">
      <c r="A929" t="s">
        <v>35</v>
      </c>
      <c r="B929" t="s">
        <v>1528</v>
      </c>
      <c r="C929" t="s">
        <v>158</v>
      </c>
      <c r="D929">
        <v>2040</v>
      </c>
      <c r="E929" t="s">
        <v>1532</v>
      </c>
      <c r="F929" t="s">
        <v>1531</v>
      </c>
      <c r="G929" s="462">
        <v>0</v>
      </c>
      <c r="H929" s="462">
        <v>0</v>
      </c>
      <c r="I929" s="462">
        <v>0</v>
      </c>
      <c r="J929" s="462">
        <v>0</v>
      </c>
      <c r="K929" s="462">
        <v>0</v>
      </c>
      <c r="L929" s="462">
        <v>0</v>
      </c>
      <c r="M929" s="462">
        <v>0</v>
      </c>
      <c r="N929" s="462">
        <v>0</v>
      </c>
    </row>
    <row r="930" spans="1:14" x14ac:dyDescent="0.25">
      <c r="A930" t="s">
        <v>35</v>
      </c>
      <c r="B930" t="s">
        <v>1528</v>
      </c>
      <c r="C930" t="s">
        <v>133</v>
      </c>
      <c r="D930">
        <v>2040</v>
      </c>
      <c r="E930" t="s">
        <v>1529</v>
      </c>
      <c r="F930" t="s">
        <v>1530</v>
      </c>
      <c r="G930" s="462">
        <v>0.10909042707181954</v>
      </c>
      <c r="H930" s="462">
        <v>0.10909042707181954</v>
      </c>
      <c r="I930" s="462">
        <v>0.10909042707181954</v>
      </c>
      <c r="J930" s="462">
        <v>0.10036319290607398</v>
      </c>
      <c r="K930" s="462">
        <v>0.10036319290607398</v>
      </c>
      <c r="L930" s="462">
        <v>0.10036319290607398</v>
      </c>
      <c r="M930" s="462">
        <v>0.10036319290607398</v>
      </c>
      <c r="N930" s="462">
        <v>0.10036319290607398</v>
      </c>
    </row>
    <row r="931" spans="1:14" x14ac:dyDescent="0.25">
      <c r="A931" t="s">
        <v>35</v>
      </c>
      <c r="B931" t="s">
        <v>1528</v>
      </c>
      <c r="C931" t="s">
        <v>133</v>
      </c>
      <c r="D931">
        <v>2040</v>
      </c>
      <c r="E931" t="s">
        <v>1529</v>
      </c>
      <c r="F931" t="s">
        <v>1531</v>
      </c>
      <c r="G931" s="462">
        <v>0.10909042707181953</v>
      </c>
      <c r="H931" s="462">
        <v>0.10909042707181953</v>
      </c>
      <c r="I931" s="462">
        <v>0.10909042707181953</v>
      </c>
      <c r="J931" s="462">
        <v>0.10036319290607397</v>
      </c>
      <c r="K931" s="462">
        <v>0.10036319290607397</v>
      </c>
      <c r="L931" s="462">
        <v>0.10036319290607397</v>
      </c>
      <c r="M931" s="462">
        <v>0.10036319290607397</v>
      </c>
      <c r="N931" s="462">
        <v>0.10036319290607397</v>
      </c>
    </row>
    <row r="932" spans="1:14" x14ac:dyDescent="0.25">
      <c r="A932" t="s">
        <v>35</v>
      </c>
      <c r="B932" t="s">
        <v>1528</v>
      </c>
      <c r="C932" t="s">
        <v>133</v>
      </c>
      <c r="D932">
        <v>2040</v>
      </c>
      <c r="E932" t="s">
        <v>1532</v>
      </c>
      <c r="F932" t="s">
        <v>1530</v>
      </c>
      <c r="G932" s="462">
        <v>0</v>
      </c>
      <c r="H932" s="462">
        <v>0</v>
      </c>
      <c r="I932" s="462">
        <v>0</v>
      </c>
      <c r="J932" s="462">
        <v>0</v>
      </c>
      <c r="K932" s="462">
        <v>0</v>
      </c>
      <c r="L932" s="462">
        <v>0</v>
      </c>
      <c r="M932" s="462">
        <v>0</v>
      </c>
      <c r="N932" s="462">
        <v>0</v>
      </c>
    </row>
    <row r="933" spans="1:14" x14ac:dyDescent="0.25">
      <c r="A933" t="s">
        <v>35</v>
      </c>
      <c r="B933" t="s">
        <v>1528</v>
      </c>
      <c r="C933" t="s">
        <v>133</v>
      </c>
      <c r="D933">
        <v>2040</v>
      </c>
      <c r="E933" t="s">
        <v>1532</v>
      </c>
      <c r="F933" t="s">
        <v>1531</v>
      </c>
      <c r="G933" s="462">
        <v>0</v>
      </c>
      <c r="H933" s="462">
        <v>0</v>
      </c>
      <c r="I933" s="462">
        <v>0</v>
      </c>
      <c r="J933" s="462">
        <v>0</v>
      </c>
      <c r="K933" s="462">
        <v>0</v>
      </c>
      <c r="L933" s="462">
        <v>0</v>
      </c>
      <c r="M933" s="462">
        <v>0</v>
      </c>
      <c r="N933" s="462">
        <v>0</v>
      </c>
    </row>
    <row r="934" spans="1:14" x14ac:dyDescent="0.25">
      <c r="A934" t="s">
        <v>35</v>
      </c>
      <c r="B934" t="s">
        <v>1533</v>
      </c>
      <c r="C934" t="s">
        <v>1533</v>
      </c>
      <c r="D934">
        <v>2040</v>
      </c>
      <c r="E934" t="s">
        <v>1529</v>
      </c>
      <c r="F934" t="s">
        <v>1530</v>
      </c>
      <c r="G934" s="462">
        <v>0</v>
      </c>
      <c r="H934" s="462">
        <v>0</v>
      </c>
      <c r="I934" s="462">
        <v>0</v>
      </c>
      <c r="J934" s="462">
        <v>0</v>
      </c>
      <c r="K934" s="462">
        <v>0</v>
      </c>
      <c r="L934" s="462">
        <v>0</v>
      </c>
      <c r="M934" s="462">
        <v>0</v>
      </c>
      <c r="N934" s="462">
        <v>0</v>
      </c>
    </row>
    <row r="935" spans="1:14" x14ac:dyDescent="0.25">
      <c r="A935" t="s">
        <v>35</v>
      </c>
      <c r="B935" t="s">
        <v>1533</v>
      </c>
      <c r="C935" t="s">
        <v>1533</v>
      </c>
      <c r="D935">
        <v>2040</v>
      </c>
      <c r="E935" t="s">
        <v>1529</v>
      </c>
      <c r="F935" t="s">
        <v>1531</v>
      </c>
      <c r="G935" s="462">
        <v>0</v>
      </c>
      <c r="H935" s="462">
        <v>0</v>
      </c>
      <c r="I935" s="462">
        <v>0</v>
      </c>
      <c r="J935" s="462">
        <v>0</v>
      </c>
      <c r="K935" s="462">
        <v>0</v>
      </c>
      <c r="L935" s="462">
        <v>0</v>
      </c>
      <c r="M935" s="462">
        <v>0</v>
      </c>
      <c r="N935" s="462">
        <v>0</v>
      </c>
    </row>
    <row r="936" spans="1:14" x14ac:dyDescent="0.25">
      <c r="A936" t="s">
        <v>35</v>
      </c>
      <c r="B936" t="s">
        <v>1533</v>
      </c>
      <c r="C936" t="s">
        <v>1533</v>
      </c>
      <c r="D936">
        <v>2040</v>
      </c>
      <c r="E936" t="s">
        <v>1532</v>
      </c>
      <c r="F936" t="s">
        <v>1530</v>
      </c>
      <c r="G936" s="462">
        <v>1</v>
      </c>
      <c r="H936" s="462">
        <v>1</v>
      </c>
      <c r="I936" s="462">
        <v>1</v>
      </c>
      <c r="J936" s="462">
        <v>1</v>
      </c>
      <c r="K936" s="462">
        <v>1</v>
      </c>
      <c r="L936" s="462">
        <v>1</v>
      </c>
      <c r="M936" s="462">
        <v>1</v>
      </c>
      <c r="N936" s="462">
        <v>1</v>
      </c>
    </row>
    <row r="937" spans="1:14" x14ac:dyDescent="0.25">
      <c r="A937" t="s">
        <v>35</v>
      </c>
      <c r="B937" t="s">
        <v>1533</v>
      </c>
      <c r="C937" t="s">
        <v>1533</v>
      </c>
      <c r="D937">
        <v>2040</v>
      </c>
      <c r="E937" t="s">
        <v>1532</v>
      </c>
      <c r="F937" t="s">
        <v>1531</v>
      </c>
      <c r="G937" s="462">
        <v>1</v>
      </c>
      <c r="H937" s="462">
        <v>1</v>
      </c>
      <c r="I937" s="462">
        <v>1</v>
      </c>
      <c r="J937" s="462">
        <v>1</v>
      </c>
      <c r="K937" s="462">
        <v>1</v>
      </c>
      <c r="L937" s="462">
        <v>1</v>
      </c>
      <c r="M937" s="462">
        <v>1</v>
      </c>
      <c r="N937" s="462">
        <v>1</v>
      </c>
    </row>
    <row r="938" spans="1:14" x14ac:dyDescent="0.25">
      <c r="A938" t="s">
        <v>35</v>
      </c>
      <c r="B938" t="s">
        <v>160</v>
      </c>
      <c r="C938" t="s">
        <v>160</v>
      </c>
      <c r="D938">
        <v>2040</v>
      </c>
      <c r="E938" t="s">
        <v>1529</v>
      </c>
      <c r="F938" t="s">
        <v>1530</v>
      </c>
      <c r="G938" s="462">
        <v>0.10207563186389583</v>
      </c>
      <c r="H938" s="462">
        <v>0.10207563186389583</v>
      </c>
      <c r="I938" s="462">
        <v>0.10207563186389583</v>
      </c>
      <c r="J938" s="462">
        <v>0</v>
      </c>
      <c r="K938" s="462">
        <v>0</v>
      </c>
      <c r="L938" s="462">
        <v>0</v>
      </c>
      <c r="M938" s="462">
        <v>0</v>
      </c>
      <c r="N938" s="462">
        <v>0</v>
      </c>
    </row>
    <row r="939" spans="1:14" x14ac:dyDescent="0.25">
      <c r="A939" t="s">
        <v>35</v>
      </c>
      <c r="B939" t="s">
        <v>160</v>
      </c>
      <c r="C939" t="s">
        <v>160</v>
      </c>
      <c r="D939">
        <v>2040</v>
      </c>
      <c r="E939" t="s">
        <v>1529</v>
      </c>
      <c r="F939" t="s">
        <v>1531</v>
      </c>
      <c r="G939" s="462">
        <v>0.10207563186389582</v>
      </c>
      <c r="H939" s="462">
        <v>0.10207563186389582</v>
      </c>
      <c r="I939" s="462">
        <v>0.10207563186389582</v>
      </c>
      <c r="J939" s="462">
        <v>0</v>
      </c>
      <c r="K939" s="462">
        <v>0</v>
      </c>
      <c r="L939" s="462">
        <v>0</v>
      </c>
      <c r="M939" s="462">
        <v>0</v>
      </c>
      <c r="N939" s="462">
        <v>0</v>
      </c>
    </row>
    <row r="940" spans="1:14" x14ac:dyDescent="0.25">
      <c r="A940" t="s">
        <v>35</v>
      </c>
      <c r="B940" t="s">
        <v>160</v>
      </c>
      <c r="C940" t="s">
        <v>160</v>
      </c>
      <c r="D940">
        <v>2040</v>
      </c>
      <c r="E940" t="s">
        <v>1532</v>
      </c>
      <c r="F940" t="s">
        <v>1530</v>
      </c>
      <c r="G940" s="462">
        <v>0</v>
      </c>
      <c r="H940" s="462">
        <v>0</v>
      </c>
      <c r="I940" s="462">
        <v>0</v>
      </c>
      <c r="J940" s="462">
        <v>0</v>
      </c>
      <c r="K940" s="462">
        <v>0</v>
      </c>
      <c r="L940" s="462">
        <v>0</v>
      </c>
      <c r="M940" s="462">
        <v>0</v>
      </c>
      <c r="N940" s="462">
        <v>0</v>
      </c>
    </row>
    <row r="941" spans="1:14" x14ac:dyDescent="0.25">
      <c r="A941" t="s">
        <v>35</v>
      </c>
      <c r="B941" t="s">
        <v>160</v>
      </c>
      <c r="C941" t="s">
        <v>160</v>
      </c>
      <c r="D941">
        <v>2040</v>
      </c>
      <c r="E941" t="s">
        <v>1532</v>
      </c>
      <c r="F941" t="s">
        <v>1531</v>
      </c>
      <c r="G941" s="462">
        <v>0</v>
      </c>
      <c r="H941" s="462">
        <v>0</v>
      </c>
      <c r="I941" s="462">
        <v>0</v>
      </c>
      <c r="J941" s="462">
        <v>0</v>
      </c>
      <c r="K941" s="462">
        <v>0</v>
      </c>
      <c r="L941" s="462">
        <v>0</v>
      </c>
      <c r="M941" s="462">
        <v>0</v>
      </c>
      <c r="N941" s="462">
        <v>0</v>
      </c>
    </row>
    <row r="942" spans="1:14" x14ac:dyDescent="0.25">
      <c r="A942" t="s">
        <v>35</v>
      </c>
      <c r="B942" t="s">
        <v>1534</v>
      </c>
      <c r="C942" t="s">
        <v>1534</v>
      </c>
      <c r="D942">
        <v>2040</v>
      </c>
      <c r="E942" t="s">
        <v>1529</v>
      </c>
      <c r="F942" t="s">
        <v>1530</v>
      </c>
      <c r="G942" s="462">
        <v>2.8883617506092009E-2</v>
      </c>
      <c r="H942" s="462">
        <v>2.8883617506092009E-2</v>
      </c>
      <c r="I942" s="462">
        <v>2.8883617506092009E-2</v>
      </c>
      <c r="J942" s="462">
        <v>4.7793481362907834E-2</v>
      </c>
      <c r="K942" s="462">
        <v>4.7793481362907834E-2</v>
      </c>
      <c r="L942" s="462">
        <v>4.7793481362907834E-2</v>
      </c>
      <c r="M942" s="462">
        <v>4.7793481362907834E-2</v>
      </c>
      <c r="N942" s="462">
        <v>4.7793481362907834E-2</v>
      </c>
    </row>
    <row r="943" spans="1:14" x14ac:dyDescent="0.25">
      <c r="A943" t="s">
        <v>35</v>
      </c>
      <c r="B943" t="s">
        <v>1534</v>
      </c>
      <c r="C943" t="s">
        <v>1534</v>
      </c>
      <c r="D943">
        <v>2040</v>
      </c>
      <c r="E943" t="s">
        <v>1529</v>
      </c>
      <c r="F943" t="s">
        <v>1531</v>
      </c>
      <c r="G943" s="462">
        <v>4.9049966570574241E-2</v>
      </c>
      <c r="H943" s="462">
        <v>4.9049966570574241E-2</v>
      </c>
      <c r="I943" s="462">
        <v>4.9049966570574241E-2</v>
      </c>
      <c r="J943" s="462">
        <v>5.8393670311441187E-2</v>
      </c>
      <c r="K943" s="462">
        <v>5.8393670311441187E-2</v>
      </c>
      <c r="L943" s="462">
        <v>5.8393670311441187E-2</v>
      </c>
      <c r="M943" s="462">
        <v>5.8393670311441187E-2</v>
      </c>
      <c r="N943" s="462">
        <v>5.8393670311441187E-2</v>
      </c>
    </row>
    <row r="944" spans="1:14" x14ac:dyDescent="0.25">
      <c r="A944" t="s">
        <v>35</v>
      </c>
      <c r="B944" t="s">
        <v>1534</v>
      </c>
      <c r="C944" t="s">
        <v>1534</v>
      </c>
      <c r="D944">
        <v>2040</v>
      </c>
      <c r="E944" t="s">
        <v>1532</v>
      </c>
      <c r="F944" t="s">
        <v>1530</v>
      </c>
      <c r="G944" s="462">
        <v>0</v>
      </c>
      <c r="H944" s="462">
        <v>0</v>
      </c>
      <c r="I944" s="462">
        <v>0</v>
      </c>
      <c r="J944" s="462">
        <v>0</v>
      </c>
      <c r="K944" s="462">
        <v>0</v>
      </c>
      <c r="L944" s="462">
        <v>0</v>
      </c>
      <c r="M944" s="462">
        <v>0</v>
      </c>
      <c r="N944" s="462">
        <v>0</v>
      </c>
    </row>
    <row r="945" spans="1:14" x14ac:dyDescent="0.25">
      <c r="A945" t="s">
        <v>35</v>
      </c>
      <c r="B945" t="s">
        <v>1534</v>
      </c>
      <c r="C945" t="s">
        <v>1534</v>
      </c>
      <c r="D945">
        <v>2040</v>
      </c>
      <c r="E945" t="s">
        <v>1532</v>
      </c>
      <c r="F945" t="s">
        <v>1531</v>
      </c>
      <c r="G945" s="462">
        <v>0</v>
      </c>
      <c r="H945" s="462">
        <v>0</v>
      </c>
      <c r="I945" s="462">
        <v>0</v>
      </c>
      <c r="J945" s="462">
        <v>0</v>
      </c>
      <c r="K945" s="462">
        <v>0</v>
      </c>
      <c r="L945" s="462">
        <v>0</v>
      </c>
      <c r="M945" s="462">
        <v>0</v>
      </c>
      <c r="N945" s="462">
        <v>0</v>
      </c>
    </row>
    <row r="946" spans="1:14" x14ac:dyDescent="0.25">
      <c r="A946" t="s">
        <v>35</v>
      </c>
      <c r="B946" t="s">
        <v>1535</v>
      </c>
      <c r="C946" t="s">
        <v>1536</v>
      </c>
      <c r="D946">
        <v>2040</v>
      </c>
      <c r="E946" t="s">
        <v>1529</v>
      </c>
      <c r="F946" t="s">
        <v>1530</v>
      </c>
      <c r="G946" s="462">
        <v>0</v>
      </c>
      <c r="H946" s="462">
        <v>0</v>
      </c>
      <c r="I946" s="462">
        <v>0</v>
      </c>
      <c r="J946" s="462">
        <v>0.13735166184007774</v>
      </c>
      <c r="K946" s="462">
        <v>0.13735166184007774</v>
      </c>
      <c r="L946" s="462">
        <v>0.13735166184007774</v>
      </c>
      <c r="M946" s="462">
        <v>0.13735166184007774</v>
      </c>
      <c r="N946" s="462">
        <v>0.13735166184007774</v>
      </c>
    </row>
    <row r="947" spans="1:14" x14ac:dyDescent="0.25">
      <c r="A947" t="s">
        <v>35</v>
      </c>
      <c r="B947" t="s">
        <v>1535</v>
      </c>
      <c r="C947" t="s">
        <v>1536</v>
      </c>
      <c r="D947">
        <v>2040</v>
      </c>
      <c r="E947" t="s">
        <v>1529</v>
      </c>
      <c r="F947" t="s">
        <v>1531</v>
      </c>
      <c r="G947" s="462">
        <v>0</v>
      </c>
      <c r="H947" s="462">
        <v>0</v>
      </c>
      <c r="I947" s="462">
        <v>0</v>
      </c>
      <c r="J947" s="462">
        <v>0.13735166184007774</v>
      </c>
      <c r="K947" s="462">
        <v>0.13735166184007774</v>
      </c>
      <c r="L947" s="462">
        <v>0.13735166184007774</v>
      </c>
      <c r="M947" s="462">
        <v>0.13735166184007774</v>
      </c>
      <c r="N947" s="462">
        <v>0.13735166184007774</v>
      </c>
    </row>
    <row r="948" spans="1:14" x14ac:dyDescent="0.25">
      <c r="A948" t="s">
        <v>35</v>
      </c>
      <c r="B948" t="s">
        <v>1535</v>
      </c>
      <c r="C948" t="s">
        <v>1536</v>
      </c>
      <c r="D948">
        <v>2040</v>
      </c>
      <c r="E948" t="s">
        <v>1532</v>
      </c>
      <c r="F948" t="s">
        <v>1530</v>
      </c>
      <c r="G948" s="462">
        <v>0</v>
      </c>
      <c r="H948" s="462">
        <v>0</v>
      </c>
      <c r="I948" s="462">
        <v>0</v>
      </c>
      <c r="J948" s="462">
        <v>0</v>
      </c>
      <c r="K948" s="462">
        <v>0</v>
      </c>
      <c r="L948" s="462">
        <v>0</v>
      </c>
      <c r="M948" s="462">
        <v>0</v>
      </c>
      <c r="N948" s="462">
        <v>0</v>
      </c>
    </row>
    <row r="949" spans="1:14" x14ac:dyDescent="0.25">
      <c r="A949" t="s">
        <v>35</v>
      </c>
      <c r="B949" t="s">
        <v>1535</v>
      </c>
      <c r="C949" t="s">
        <v>1536</v>
      </c>
      <c r="D949">
        <v>2040</v>
      </c>
      <c r="E949" t="s">
        <v>1532</v>
      </c>
      <c r="F949" t="s">
        <v>1531</v>
      </c>
      <c r="G949" s="462">
        <v>0</v>
      </c>
      <c r="H949" s="462">
        <v>0</v>
      </c>
      <c r="I949" s="462">
        <v>0</v>
      </c>
      <c r="J949" s="462">
        <v>0</v>
      </c>
      <c r="K949" s="462">
        <v>0</v>
      </c>
      <c r="L949" s="462">
        <v>0</v>
      </c>
      <c r="M949" s="462">
        <v>0</v>
      </c>
      <c r="N949" s="462">
        <v>0</v>
      </c>
    </row>
    <row r="950" spans="1:14" x14ac:dyDescent="0.25">
      <c r="A950" t="s">
        <v>35</v>
      </c>
      <c r="B950" t="s">
        <v>1535</v>
      </c>
      <c r="C950" t="s">
        <v>162</v>
      </c>
      <c r="D950">
        <v>2040</v>
      </c>
      <c r="E950" t="s">
        <v>1529</v>
      </c>
      <c r="F950" t="s">
        <v>1530</v>
      </c>
      <c r="G950" s="462">
        <v>0</v>
      </c>
      <c r="H950" s="462">
        <v>0</v>
      </c>
      <c r="I950" s="462">
        <v>0</v>
      </c>
      <c r="J950" s="462">
        <v>8.7272341657455583E-3</v>
      </c>
      <c r="K950" s="462">
        <v>8.7272341657455583E-3</v>
      </c>
      <c r="L950" s="462">
        <v>8.7272341657455583E-3</v>
      </c>
      <c r="M950" s="462">
        <v>8.7272341657455583E-3</v>
      </c>
      <c r="N950" s="462">
        <v>8.7272341657455583E-3</v>
      </c>
    </row>
    <row r="951" spans="1:14" x14ac:dyDescent="0.25">
      <c r="A951" t="s">
        <v>35</v>
      </c>
      <c r="B951" t="s">
        <v>1535</v>
      </c>
      <c r="C951" t="s">
        <v>162</v>
      </c>
      <c r="D951">
        <v>2040</v>
      </c>
      <c r="E951" t="s">
        <v>1529</v>
      </c>
      <c r="F951" t="s">
        <v>1531</v>
      </c>
      <c r="G951" s="462">
        <v>0</v>
      </c>
      <c r="H951" s="462">
        <v>0</v>
      </c>
      <c r="I951" s="462">
        <v>0</v>
      </c>
      <c r="J951" s="462">
        <v>8.7272341657455583E-3</v>
      </c>
      <c r="K951" s="462">
        <v>8.7272341657455583E-3</v>
      </c>
      <c r="L951" s="462">
        <v>8.7272341657455583E-3</v>
      </c>
      <c r="M951" s="462">
        <v>8.7272341657455583E-3</v>
      </c>
      <c r="N951" s="462">
        <v>8.7272341657455583E-3</v>
      </c>
    </row>
    <row r="952" spans="1:14" x14ac:dyDescent="0.25">
      <c r="A952" t="s">
        <v>35</v>
      </c>
      <c r="B952" t="s">
        <v>1535</v>
      </c>
      <c r="C952" t="s">
        <v>162</v>
      </c>
      <c r="D952">
        <v>2040</v>
      </c>
      <c r="E952" t="s">
        <v>1532</v>
      </c>
      <c r="F952" t="s">
        <v>1530</v>
      </c>
      <c r="G952" s="462">
        <v>0</v>
      </c>
      <c r="H952" s="462">
        <v>0</v>
      </c>
      <c r="I952" s="462">
        <v>0</v>
      </c>
      <c r="J952" s="462">
        <v>0</v>
      </c>
      <c r="K952" s="462">
        <v>0</v>
      </c>
      <c r="L952" s="462">
        <v>0</v>
      </c>
      <c r="M952" s="462">
        <v>0</v>
      </c>
      <c r="N952" s="462">
        <v>0</v>
      </c>
    </row>
    <row r="953" spans="1:14" x14ac:dyDescent="0.25">
      <c r="A953" t="s">
        <v>35</v>
      </c>
      <c r="B953" t="s">
        <v>1535</v>
      </c>
      <c r="C953" t="s">
        <v>162</v>
      </c>
      <c r="D953">
        <v>2040</v>
      </c>
      <c r="E953" t="s">
        <v>1532</v>
      </c>
      <c r="F953" t="s">
        <v>1531</v>
      </c>
      <c r="G953" s="462">
        <v>0</v>
      </c>
      <c r="H953" s="462">
        <v>0</v>
      </c>
      <c r="I953" s="462">
        <v>0</v>
      </c>
      <c r="J953" s="462">
        <v>0</v>
      </c>
      <c r="K953" s="462">
        <v>0</v>
      </c>
      <c r="L953" s="462">
        <v>0</v>
      </c>
      <c r="M953" s="462">
        <v>0</v>
      </c>
      <c r="N953" s="462">
        <v>0</v>
      </c>
    </row>
    <row r="954" spans="1:14" x14ac:dyDescent="0.25">
      <c r="A954" t="s">
        <v>35</v>
      </c>
      <c r="B954" t="s">
        <v>1528</v>
      </c>
      <c r="C954" t="s">
        <v>158</v>
      </c>
      <c r="D954">
        <v>2050</v>
      </c>
      <c r="E954" t="s">
        <v>1529</v>
      </c>
      <c r="F954" t="s">
        <v>1530</v>
      </c>
      <c r="G954" s="462">
        <v>0.55236609831210282</v>
      </c>
      <c r="H954" s="462">
        <v>0.55236609831210282</v>
      </c>
      <c r="I954" s="462">
        <v>0.55236609831210282</v>
      </c>
      <c r="J954" s="462">
        <v>0.12626889708927252</v>
      </c>
      <c r="K954" s="462">
        <v>0.12626889708927252</v>
      </c>
      <c r="L954" s="462">
        <v>0.12626889708927252</v>
      </c>
      <c r="M954" s="462">
        <v>0.12626889708927252</v>
      </c>
      <c r="N954" s="462">
        <v>0.12626889708927252</v>
      </c>
    </row>
    <row r="955" spans="1:14" x14ac:dyDescent="0.25">
      <c r="A955" t="s">
        <v>35</v>
      </c>
      <c r="B955" t="s">
        <v>1528</v>
      </c>
      <c r="C955" t="s">
        <v>158</v>
      </c>
      <c r="D955">
        <v>2050</v>
      </c>
      <c r="E955" t="s">
        <v>1529</v>
      </c>
      <c r="F955" t="s">
        <v>1531</v>
      </c>
      <c r="G955" s="462">
        <v>0.51240176641277635</v>
      </c>
      <c r="H955" s="462">
        <v>0.51240176641277635</v>
      </c>
      <c r="I955" s="462">
        <v>0.51240176641277635</v>
      </c>
      <c r="J955" s="462">
        <v>0.1262688970892725</v>
      </c>
      <c r="K955" s="462">
        <v>0.1262688970892725</v>
      </c>
      <c r="L955" s="462">
        <v>0.1262688970892725</v>
      </c>
      <c r="M955" s="462">
        <v>0.1262688970892725</v>
      </c>
      <c r="N955" s="462">
        <v>0.1262688970892725</v>
      </c>
    </row>
    <row r="956" spans="1:14" x14ac:dyDescent="0.25">
      <c r="A956" t="s">
        <v>35</v>
      </c>
      <c r="B956" t="s">
        <v>1528</v>
      </c>
      <c r="C956" t="s">
        <v>158</v>
      </c>
      <c r="D956">
        <v>2050</v>
      </c>
      <c r="E956" t="s">
        <v>1532</v>
      </c>
      <c r="F956" t="s">
        <v>1530</v>
      </c>
      <c r="G956" s="462">
        <v>0</v>
      </c>
      <c r="H956" s="462">
        <v>0</v>
      </c>
      <c r="I956" s="462">
        <v>0</v>
      </c>
      <c r="J956" s="462">
        <v>0</v>
      </c>
      <c r="K956" s="462">
        <v>0</v>
      </c>
      <c r="L956" s="462">
        <v>0</v>
      </c>
      <c r="M956" s="462">
        <v>0</v>
      </c>
      <c r="N956" s="462">
        <v>0</v>
      </c>
    </row>
    <row r="957" spans="1:14" x14ac:dyDescent="0.25">
      <c r="A957" t="s">
        <v>35</v>
      </c>
      <c r="B957" t="s">
        <v>1528</v>
      </c>
      <c r="C957" t="s">
        <v>158</v>
      </c>
      <c r="D957">
        <v>2050</v>
      </c>
      <c r="E957" t="s">
        <v>1532</v>
      </c>
      <c r="F957" t="s">
        <v>1531</v>
      </c>
      <c r="G957" s="462">
        <v>0</v>
      </c>
      <c r="H957" s="462">
        <v>0</v>
      </c>
      <c r="I957" s="462">
        <v>0</v>
      </c>
      <c r="J957" s="462">
        <v>0</v>
      </c>
      <c r="K957" s="462">
        <v>0</v>
      </c>
      <c r="L957" s="462">
        <v>0</v>
      </c>
      <c r="M957" s="462">
        <v>0</v>
      </c>
      <c r="N957" s="462">
        <v>0</v>
      </c>
    </row>
    <row r="958" spans="1:14" x14ac:dyDescent="0.25">
      <c r="A958" t="s">
        <v>35</v>
      </c>
      <c r="B958" t="s">
        <v>1528</v>
      </c>
      <c r="C958" t="s">
        <v>133</v>
      </c>
      <c r="D958">
        <v>2050</v>
      </c>
      <c r="E958" t="s">
        <v>1529</v>
      </c>
      <c r="F958" t="s">
        <v>1530</v>
      </c>
      <c r="G958" s="462">
        <v>0.18810755458490769</v>
      </c>
      <c r="H958" s="462">
        <v>0.18810755458490769</v>
      </c>
      <c r="I958" s="462">
        <v>0.18810755458490769</v>
      </c>
      <c r="J958" s="462">
        <v>8.0886248471510297E-2</v>
      </c>
      <c r="K958" s="462">
        <v>8.0886248471510297E-2</v>
      </c>
      <c r="L958" s="462">
        <v>8.0886248471510297E-2</v>
      </c>
      <c r="M958" s="462">
        <v>8.0886248471510297E-2</v>
      </c>
      <c r="N958" s="462">
        <v>8.0886248471510297E-2</v>
      </c>
    </row>
    <row r="959" spans="1:14" x14ac:dyDescent="0.25">
      <c r="A959" t="s">
        <v>35</v>
      </c>
      <c r="B959" t="s">
        <v>1528</v>
      </c>
      <c r="C959" t="s">
        <v>133</v>
      </c>
      <c r="D959">
        <v>2050</v>
      </c>
      <c r="E959" t="s">
        <v>1529</v>
      </c>
      <c r="F959" t="s">
        <v>1531</v>
      </c>
      <c r="G959" s="462">
        <v>0.18810755458490766</v>
      </c>
      <c r="H959" s="462">
        <v>0.18810755458490766</v>
      </c>
      <c r="I959" s="462">
        <v>0.18810755458490766</v>
      </c>
      <c r="J959" s="462">
        <v>8.0886248471510297E-2</v>
      </c>
      <c r="K959" s="462">
        <v>8.0886248471510297E-2</v>
      </c>
      <c r="L959" s="462">
        <v>8.0886248471510297E-2</v>
      </c>
      <c r="M959" s="462">
        <v>8.0886248471510297E-2</v>
      </c>
      <c r="N959" s="462">
        <v>8.0886248471510297E-2</v>
      </c>
    </row>
    <row r="960" spans="1:14" x14ac:dyDescent="0.25">
      <c r="A960" t="s">
        <v>35</v>
      </c>
      <c r="B960" t="s">
        <v>1528</v>
      </c>
      <c r="C960" t="s">
        <v>133</v>
      </c>
      <c r="D960">
        <v>2050</v>
      </c>
      <c r="E960" t="s">
        <v>1532</v>
      </c>
      <c r="F960" t="s">
        <v>1530</v>
      </c>
      <c r="G960" s="462">
        <v>0</v>
      </c>
      <c r="H960" s="462">
        <v>0</v>
      </c>
      <c r="I960" s="462">
        <v>0</v>
      </c>
      <c r="J960" s="462">
        <v>0</v>
      </c>
      <c r="K960" s="462">
        <v>0</v>
      </c>
      <c r="L960" s="462">
        <v>0</v>
      </c>
      <c r="M960" s="462">
        <v>0</v>
      </c>
      <c r="N960" s="462">
        <v>0</v>
      </c>
    </row>
    <row r="961" spans="1:14" x14ac:dyDescent="0.25">
      <c r="A961" t="s">
        <v>35</v>
      </c>
      <c r="B961" t="s">
        <v>1528</v>
      </c>
      <c r="C961" t="s">
        <v>133</v>
      </c>
      <c r="D961">
        <v>2050</v>
      </c>
      <c r="E961" t="s">
        <v>1532</v>
      </c>
      <c r="F961" t="s">
        <v>1531</v>
      </c>
      <c r="G961" s="462">
        <v>0</v>
      </c>
      <c r="H961" s="462">
        <v>0</v>
      </c>
      <c r="I961" s="462">
        <v>0</v>
      </c>
      <c r="J961" s="462">
        <v>0</v>
      </c>
      <c r="K961" s="462">
        <v>0</v>
      </c>
      <c r="L961" s="462">
        <v>0</v>
      </c>
      <c r="M961" s="462">
        <v>0</v>
      </c>
      <c r="N961" s="462">
        <v>0</v>
      </c>
    </row>
    <row r="962" spans="1:14" x14ac:dyDescent="0.25">
      <c r="A962" t="s">
        <v>35</v>
      </c>
      <c r="B962" t="s">
        <v>1533</v>
      </c>
      <c r="C962" t="s">
        <v>1533</v>
      </c>
      <c r="D962">
        <v>2050</v>
      </c>
      <c r="E962" t="s">
        <v>1529</v>
      </c>
      <c r="F962" t="s">
        <v>1530</v>
      </c>
      <c r="G962" s="462">
        <v>0</v>
      </c>
      <c r="H962" s="462">
        <v>0</v>
      </c>
      <c r="I962" s="462">
        <v>0</v>
      </c>
      <c r="J962" s="462">
        <v>0</v>
      </c>
      <c r="K962" s="462">
        <v>0</v>
      </c>
      <c r="L962" s="462">
        <v>0</v>
      </c>
      <c r="M962" s="462">
        <v>0</v>
      </c>
      <c r="N962" s="462">
        <v>0</v>
      </c>
    </row>
    <row r="963" spans="1:14" x14ac:dyDescent="0.25">
      <c r="A963" t="s">
        <v>35</v>
      </c>
      <c r="B963" t="s">
        <v>1533</v>
      </c>
      <c r="C963" t="s">
        <v>1533</v>
      </c>
      <c r="D963">
        <v>2050</v>
      </c>
      <c r="E963" t="s">
        <v>1529</v>
      </c>
      <c r="F963" t="s">
        <v>1531</v>
      </c>
      <c r="G963" s="462">
        <v>0</v>
      </c>
      <c r="H963" s="462">
        <v>0</v>
      </c>
      <c r="I963" s="462">
        <v>0</v>
      </c>
      <c r="J963" s="462">
        <v>0</v>
      </c>
      <c r="K963" s="462">
        <v>0</v>
      </c>
      <c r="L963" s="462">
        <v>0</v>
      </c>
      <c r="M963" s="462">
        <v>0</v>
      </c>
      <c r="N963" s="462">
        <v>0</v>
      </c>
    </row>
    <row r="964" spans="1:14" x14ac:dyDescent="0.25">
      <c r="A964" t="s">
        <v>35</v>
      </c>
      <c r="B964" t="s">
        <v>1533</v>
      </c>
      <c r="C964" t="s">
        <v>1533</v>
      </c>
      <c r="D964">
        <v>2050</v>
      </c>
      <c r="E964" t="s">
        <v>1532</v>
      </c>
      <c r="F964" t="s">
        <v>1530</v>
      </c>
      <c r="G964" s="462">
        <v>1</v>
      </c>
      <c r="H964" s="462">
        <v>1</v>
      </c>
      <c r="I964" s="462">
        <v>1</v>
      </c>
      <c r="J964" s="462">
        <v>1</v>
      </c>
      <c r="K964" s="462">
        <v>1</v>
      </c>
      <c r="L964" s="462">
        <v>1</v>
      </c>
      <c r="M964" s="462">
        <v>1</v>
      </c>
      <c r="N964" s="462">
        <v>1</v>
      </c>
    </row>
    <row r="965" spans="1:14" x14ac:dyDescent="0.25">
      <c r="A965" t="s">
        <v>35</v>
      </c>
      <c r="B965" t="s">
        <v>1533</v>
      </c>
      <c r="C965" t="s">
        <v>1533</v>
      </c>
      <c r="D965">
        <v>2050</v>
      </c>
      <c r="E965" t="s">
        <v>1532</v>
      </c>
      <c r="F965" t="s">
        <v>1531</v>
      </c>
      <c r="G965" s="462">
        <v>1</v>
      </c>
      <c r="H965" s="462">
        <v>1</v>
      </c>
      <c r="I965" s="462">
        <v>1</v>
      </c>
      <c r="J965" s="462">
        <v>1</v>
      </c>
      <c r="K965" s="462">
        <v>1</v>
      </c>
      <c r="L965" s="462">
        <v>1</v>
      </c>
      <c r="M965" s="462">
        <v>1</v>
      </c>
      <c r="N965" s="462">
        <v>1</v>
      </c>
    </row>
    <row r="966" spans="1:14" x14ac:dyDescent="0.25">
      <c r="A966" t="s">
        <v>35</v>
      </c>
      <c r="B966" t="s">
        <v>160</v>
      </c>
      <c r="C966" t="s">
        <v>160</v>
      </c>
      <c r="D966">
        <v>2050</v>
      </c>
      <c r="E966" t="s">
        <v>1529</v>
      </c>
      <c r="F966" t="s">
        <v>1530</v>
      </c>
      <c r="G966" s="462">
        <v>0.20228671127323575</v>
      </c>
      <c r="H966" s="462">
        <v>0.20228671127323575</v>
      </c>
      <c r="I966" s="462">
        <v>0.20228671127323575</v>
      </c>
      <c r="J966" s="462">
        <v>0</v>
      </c>
      <c r="K966" s="462">
        <v>0</v>
      </c>
      <c r="L966" s="462">
        <v>0</v>
      </c>
      <c r="M966" s="462">
        <v>0</v>
      </c>
      <c r="N966" s="462">
        <v>0</v>
      </c>
    </row>
    <row r="967" spans="1:14" x14ac:dyDescent="0.25">
      <c r="A967" t="s">
        <v>35</v>
      </c>
      <c r="B967" t="s">
        <v>160</v>
      </c>
      <c r="C967" t="s">
        <v>160</v>
      </c>
      <c r="D967">
        <v>2050</v>
      </c>
      <c r="E967" t="s">
        <v>1529</v>
      </c>
      <c r="F967" t="s">
        <v>1531</v>
      </c>
      <c r="G967" s="462">
        <v>0.20228671127323572</v>
      </c>
      <c r="H967" s="462">
        <v>0.20228671127323572</v>
      </c>
      <c r="I967" s="462">
        <v>0.20228671127323572</v>
      </c>
      <c r="J967" s="462">
        <v>0</v>
      </c>
      <c r="K967" s="462">
        <v>0</v>
      </c>
      <c r="L967" s="462">
        <v>0</v>
      </c>
      <c r="M967" s="462">
        <v>0</v>
      </c>
      <c r="N967" s="462">
        <v>0</v>
      </c>
    </row>
    <row r="968" spans="1:14" x14ac:dyDescent="0.25">
      <c r="A968" t="s">
        <v>35</v>
      </c>
      <c r="B968" t="s">
        <v>160</v>
      </c>
      <c r="C968" t="s">
        <v>160</v>
      </c>
      <c r="D968">
        <v>2050</v>
      </c>
      <c r="E968" t="s">
        <v>1532</v>
      </c>
      <c r="F968" t="s">
        <v>1530</v>
      </c>
      <c r="G968" s="462">
        <v>0</v>
      </c>
      <c r="H968" s="462">
        <v>0</v>
      </c>
      <c r="I968" s="462">
        <v>0</v>
      </c>
      <c r="J968" s="462">
        <v>0</v>
      </c>
      <c r="K968" s="462">
        <v>0</v>
      </c>
      <c r="L968" s="462">
        <v>0</v>
      </c>
      <c r="M968" s="462">
        <v>0</v>
      </c>
      <c r="N968" s="462">
        <v>0</v>
      </c>
    </row>
    <row r="969" spans="1:14" x14ac:dyDescent="0.25">
      <c r="A969" t="s">
        <v>35</v>
      </c>
      <c r="B969" t="s">
        <v>160</v>
      </c>
      <c r="C969" t="s">
        <v>160</v>
      </c>
      <c r="D969">
        <v>2050</v>
      </c>
      <c r="E969" t="s">
        <v>1532</v>
      </c>
      <c r="F969" t="s">
        <v>1531</v>
      </c>
      <c r="G969" s="462">
        <v>0</v>
      </c>
      <c r="H969" s="462">
        <v>0</v>
      </c>
      <c r="I969" s="462">
        <v>0</v>
      </c>
      <c r="J969" s="462">
        <v>0</v>
      </c>
      <c r="K969" s="462">
        <v>0</v>
      </c>
      <c r="L969" s="462">
        <v>0</v>
      </c>
      <c r="M969" s="462">
        <v>0</v>
      </c>
      <c r="N969" s="462">
        <v>0</v>
      </c>
    </row>
    <row r="970" spans="1:14" x14ac:dyDescent="0.25">
      <c r="A970" t="s">
        <v>35</v>
      </c>
      <c r="B970" t="s">
        <v>1534</v>
      </c>
      <c r="C970" t="s">
        <v>1534</v>
      </c>
      <c r="D970">
        <v>2050</v>
      </c>
      <c r="E970" t="s">
        <v>1529</v>
      </c>
      <c r="F970" t="s">
        <v>1530</v>
      </c>
      <c r="G970" s="462">
        <v>5.7239635829753811E-2</v>
      </c>
      <c r="H970" s="462">
        <v>5.7239635829753811E-2</v>
      </c>
      <c r="I970" s="462">
        <v>5.7239635829753811E-2</v>
      </c>
      <c r="J970" s="462">
        <v>0.4045734225464715</v>
      </c>
      <c r="K970" s="462">
        <v>0.4045734225464715</v>
      </c>
      <c r="L970" s="462">
        <v>0.4045734225464715</v>
      </c>
      <c r="M970" s="462">
        <v>0.4045734225464715</v>
      </c>
      <c r="N970" s="462">
        <v>0.4045734225464715</v>
      </c>
    </row>
    <row r="971" spans="1:14" x14ac:dyDescent="0.25">
      <c r="A971" t="s">
        <v>35</v>
      </c>
      <c r="B971" t="s">
        <v>1534</v>
      </c>
      <c r="C971" t="s">
        <v>1534</v>
      </c>
      <c r="D971">
        <v>2050</v>
      </c>
      <c r="E971" t="s">
        <v>1529</v>
      </c>
      <c r="F971" t="s">
        <v>1531</v>
      </c>
      <c r="G971" s="462">
        <v>9.7203967729080368E-2</v>
      </c>
      <c r="H971" s="462">
        <v>9.7203967729080368E-2</v>
      </c>
      <c r="I971" s="462">
        <v>9.7203967729080368E-2</v>
      </c>
      <c r="J971" s="462">
        <v>0.40457342254647144</v>
      </c>
      <c r="K971" s="462">
        <v>0.40457342254647144</v>
      </c>
      <c r="L971" s="462">
        <v>0.40457342254647144</v>
      </c>
      <c r="M971" s="462">
        <v>0.40457342254647144</v>
      </c>
      <c r="N971" s="462">
        <v>0.40457342254647144</v>
      </c>
    </row>
    <row r="972" spans="1:14" x14ac:dyDescent="0.25">
      <c r="A972" t="s">
        <v>35</v>
      </c>
      <c r="B972" t="s">
        <v>1534</v>
      </c>
      <c r="C972" t="s">
        <v>1534</v>
      </c>
      <c r="D972">
        <v>2050</v>
      </c>
      <c r="E972" t="s">
        <v>1532</v>
      </c>
      <c r="F972" t="s">
        <v>1530</v>
      </c>
      <c r="G972" s="462">
        <v>0</v>
      </c>
      <c r="H972" s="462">
        <v>0</v>
      </c>
      <c r="I972" s="462">
        <v>0</v>
      </c>
      <c r="J972" s="462">
        <v>0</v>
      </c>
      <c r="K972" s="462">
        <v>0</v>
      </c>
      <c r="L972" s="462">
        <v>0</v>
      </c>
      <c r="M972" s="462">
        <v>0</v>
      </c>
      <c r="N972" s="462">
        <v>0</v>
      </c>
    </row>
    <row r="973" spans="1:14" x14ac:dyDescent="0.25">
      <c r="A973" t="s">
        <v>35</v>
      </c>
      <c r="B973" t="s">
        <v>1534</v>
      </c>
      <c r="C973" t="s">
        <v>1534</v>
      </c>
      <c r="D973">
        <v>2050</v>
      </c>
      <c r="E973" t="s">
        <v>1532</v>
      </c>
      <c r="F973" t="s">
        <v>1531</v>
      </c>
      <c r="G973" s="462">
        <v>0</v>
      </c>
      <c r="H973" s="462">
        <v>0</v>
      </c>
      <c r="I973" s="462">
        <v>0</v>
      </c>
      <c r="J973" s="462">
        <v>0</v>
      </c>
      <c r="K973" s="462">
        <v>0</v>
      </c>
      <c r="L973" s="462">
        <v>0</v>
      </c>
      <c r="M973" s="462">
        <v>0</v>
      </c>
      <c r="N973" s="462">
        <v>0</v>
      </c>
    </row>
    <row r="974" spans="1:14" x14ac:dyDescent="0.25">
      <c r="A974" t="s">
        <v>35</v>
      </c>
      <c r="B974" t="s">
        <v>1535</v>
      </c>
      <c r="C974" t="s">
        <v>1536</v>
      </c>
      <c r="D974">
        <v>2050</v>
      </c>
      <c r="E974" t="s">
        <v>1529</v>
      </c>
      <c r="F974" t="s">
        <v>1530</v>
      </c>
      <c r="G974" s="462">
        <v>0</v>
      </c>
      <c r="H974" s="462">
        <v>0</v>
      </c>
      <c r="I974" s="462">
        <v>0</v>
      </c>
      <c r="J974" s="462">
        <v>0.2810501257793484</v>
      </c>
      <c r="K974" s="462">
        <v>0.2810501257793484</v>
      </c>
      <c r="L974" s="462">
        <v>0.2810501257793484</v>
      </c>
      <c r="M974" s="462">
        <v>0.2810501257793484</v>
      </c>
      <c r="N974" s="462">
        <v>0.2810501257793484</v>
      </c>
    </row>
    <row r="975" spans="1:14" x14ac:dyDescent="0.25">
      <c r="A975" t="s">
        <v>35</v>
      </c>
      <c r="B975" t="s">
        <v>1535</v>
      </c>
      <c r="C975" t="s">
        <v>1536</v>
      </c>
      <c r="D975">
        <v>2050</v>
      </c>
      <c r="E975" t="s">
        <v>1529</v>
      </c>
      <c r="F975" t="s">
        <v>1531</v>
      </c>
      <c r="G975" s="462">
        <v>0</v>
      </c>
      <c r="H975" s="462">
        <v>0</v>
      </c>
      <c r="I975" s="462">
        <v>0</v>
      </c>
      <c r="J975" s="462">
        <v>0.2810501257793484</v>
      </c>
      <c r="K975" s="462">
        <v>0.2810501257793484</v>
      </c>
      <c r="L975" s="462">
        <v>0.2810501257793484</v>
      </c>
      <c r="M975" s="462">
        <v>0.2810501257793484</v>
      </c>
      <c r="N975" s="462">
        <v>0.2810501257793484</v>
      </c>
    </row>
    <row r="976" spans="1:14" x14ac:dyDescent="0.25">
      <c r="A976" t="s">
        <v>35</v>
      </c>
      <c r="B976" t="s">
        <v>1535</v>
      </c>
      <c r="C976" t="s">
        <v>1536</v>
      </c>
      <c r="D976">
        <v>2050</v>
      </c>
      <c r="E976" t="s">
        <v>1532</v>
      </c>
      <c r="F976" t="s">
        <v>1530</v>
      </c>
      <c r="G976" s="462">
        <v>0</v>
      </c>
      <c r="H976" s="462">
        <v>0</v>
      </c>
      <c r="I976" s="462">
        <v>0</v>
      </c>
      <c r="J976" s="462">
        <v>0</v>
      </c>
      <c r="K976" s="462">
        <v>0</v>
      </c>
      <c r="L976" s="462">
        <v>0</v>
      </c>
      <c r="M976" s="462">
        <v>0</v>
      </c>
      <c r="N976" s="462">
        <v>0</v>
      </c>
    </row>
    <row r="977" spans="1:14" x14ac:dyDescent="0.25">
      <c r="A977" t="s">
        <v>35</v>
      </c>
      <c r="B977" t="s">
        <v>1535</v>
      </c>
      <c r="C977" t="s">
        <v>1536</v>
      </c>
      <c r="D977">
        <v>2050</v>
      </c>
      <c r="E977" t="s">
        <v>1532</v>
      </c>
      <c r="F977" t="s">
        <v>1531</v>
      </c>
      <c r="G977" s="462">
        <v>0</v>
      </c>
      <c r="H977" s="462">
        <v>0</v>
      </c>
      <c r="I977" s="462">
        <v>0</v>
      </c>
      <c r="J977" s="462">
        <v>0</v>
      </c>
      <c r="K977" s="462">
        <v>0</v>
      </c>
      <c r="L977" s="462">
        <v>0</v>
      </c>
      <c r="M977" s="462">
        <v>0</v>
      </c>
      <c r="N977" s="462">
        <v>0</v>
      </c>
    </row>
    <row r="978" spans="1:14" x14ac:dyDescent="0.25">
      <c r="A978" t="s">
        <v>35</v>
      </c>
      <c r="B978" t="s">
        <v>1535</v>
      </c>
      <c r="C978" t="s">
        <v>162</v>
      </c>
      <c r="D978">
        <v>2050</v>
      </c>
      <c r="E978" t="s">
        <v>1529</v>
      </c>
      <c r="F978" t="s">
        <v>1530</v>
      </c>
      <c r="G978" s="462">
        <v>0</v>
      </c>
      <c r="H978" s="462">
        <v>0</v>
      </c>
      <c r="I978" s="462">
        <v>0</v>
      </c>
      <c r="J978" s="462">
        <v>0.10722130611339736</v>
      </c>
      <c r="K978" s="462">
        <v>0.10722130611339736</v>
      </c>
      <c r="L978" s="462">
        <v>0.10722130611339736</v>
      </c>
      <c r="M978" s="462">
        <v>0.10722130611339736</v>
      </c>
      <c r="N978" s="462">
        <v>0.10722130611339736</v>
      </c>
    </row>
    <row r="979" spans="1:14" x14ac:dyDescent="0.25">
      <c r="A979" t="s">
        <v>35</v>
      </c>
      <c r="B979" t="s">
        <v>1535</v>
      </c>
      <c r="C979" t="s">
        <v>162</v>
      </c>
      <c r="D979">
        <v>2050</v>
      </c>
      <c r="E979" t="s">
        <v>1529</v>
      </c>
      <c r="F979" t="s">
        <v>1531</v>
      </c>
      <c r="G979" s="462">
        <v>0</v>
      </c>
      <c r="H979" s="462">
        <v>0</v>
      </c>
      <c r="I979" s="462">
        <v>0</v>
      </c>
      <c r="J979" s="462">
        <v>0.10722130611339736</v>
      </c>
      <c r="K979" s="462">
        <v>0.10722130611339736</v>
      </c>
      <c r="L979" s="462">
        <v>0.10722130611339736</v>
      </c>
      <c r="M979" s="462">
        <v>0.10722130611339736</v>
      </c>
      <c r="N979" s="462">
        <v>0.10722130611339736</v>
      </c>
    </row>
    <row r="980" spans="1:14" x14ac:dyDescent="0.25">
      <c r="A980" t="s">
        <v>35</v>
      </c>
      <c r="B980" t="s">
        <v>1535</v>
      </c>
      <c r="C980" t="s">
        <v>162</v>
      </c>
      <c r="D980">
        <v>2050</v>
      </c>
      <c r="E980" t="s">
        <v>1532</v>
      </c>
      <c r="F980" t="s">
        <v>1530</v>
      </c>
      <c r="G980" s="462">
        <v>0</v>
      </c>
      <c r="H980" s="462">
        <v>0</v>
      </c>
      <c r="I980" s="462">
        <v>0</v>
      </c>
      <c r="J980" s="462">
        <v>0</v>
      </c>
      <c r="K980" s="462">
        <v>0</v>
      </c>
      <c r="L980" s="462">
        <v>0</v>
      </c>
      <c r="M980" s="462">
        <v>0</v>
      </c>
      <c r="N980" s="462">
        <v>0</v>
      </c>
    </row>
    <row r="981" spans="1:14" x14ac:dyDescent="0.25">
      <c r="A981" t="s">
        <v>35</v>
      </c>
      <c r="B981" t="s">
        <v>1535</v>
      </c>
      <c r="C981" t="s">
        <v>162</v>
      </c>
      <c r="D981">
        <v>2050</v>
      </c>
      <c r="E981" t="s">
        <v>1532</v>
      </c>
      <c r="F981" t="s">
        <v>1531</v>
      </c>
      <c r="G981" s="462">
        <v>0</v>
      </c>
      <c r="H981" s="462">
        <v>0</v>
      </c>
      <c r="I981" s="462">
        <v>0</v>
      </c>
      <c r="J981" s="462">
        <v>0</v>
      </c>
      <c r="K981" s="462">
        <v>0</v>
      </c>
      <c r="L981" s="462">
        <v>0</v>
      </c>
      <c r="M981" s="462">
        <v>0</v>
      </c>
      <c r="N981" s="462">
        <v>0</v>
      </c>
    </row>
    <row r="982" spans="1:14" x14ac:dyDescent="0.25">
      <c r="A982" t="s">
        <v>35</v>
      </c>
      <c r="B982" t="s">
        <v>1528</v>
      </c>
      <c r="C982" t="s">
        <v>158</v>
      </c>
      <c r="D982">
        <v>2060</v>
      </c>
      <c r="E982" t="s">
        <v>1529</v>
      </c>
      <c r="F982" t="s">
        <v>1530</v>
      </c>
      <c r="G982" s="462">
        <v>0.499854694037981</v>
      </c>
      <c r="H982" s="462">
        <v>0.499854694037981</v>
      </c>
      <c r="I982" s="462">
        <v>0.499854694037981</v>
      </c>
      <c r="J982" s="462">
        <v>0.10342701682595448</v>
      </c>
      <c r="K982" s="462">
        <v>0.10342701682595448</v>
      </c>
      <c r="L982" s="462">
        <v>0.10342701682595448</v>
      </c>
      <c r="M982" s="462">
        <v>0.10342701682595448</v>
      </c>
      <c r="N982" s="462">
        <v>0.10342701682595448</v>
      </c>
    </row>
    <row r="983" spans="1:14" x14ac:dyDescent="0.25">
      <c r="A983" t="s">
        <v>35</v>
      </c>
      <c r="B983" t="s">
        <v>1528</v>
      </c>
      <c r="C983" t="s">
        <v>158</v>
      </c>
      <c r="D983">
        <v>2060</v>
      </c>
      <c r="E983" t="s">
        <v>1529</v>
      </c>
      <c r="F983" t="s">
        <v>1531</v>
      </c>
      <c r="G983" s="462">
        <v>0.45405689016159806</v>
      </c>
      <c r="H983" s="462">
        <v>0.45405689016159806</v>
      </c>
      <c r="I983" s="462">
        <v>0.45405689016159806</v>
      </c>
      <c r="J983" s="462">
        <v>0.10342701682595447</v>
      </c>
      <c r="K983" s="462">
        <v>0.10342701682595447</v>
      </c>
      <c r="L983" s="462">
        <v>0.10342701682595447</v>
      </c>
      <c r="M983" s="462">
        <v>0.10342701682595447</v>
      </c>
      <c r="N983" s="462">
        <v>0.10342701682595447</v>
      </c>
    </row>
    <row r="984" spans="1:14" x14ac:dyDescent="0.25">
      <c r="A984" t="s">
        <v>35</v>
      </c>
      <c r="B984" t="s">
        <v>1528</v>
      </c>
      <c r="C984" t="s">
        <v>158</v>
      </c>
      <c r="D984">
        <v>2060</v>
      </c>
      <c r="E984" t="s">
        <v>1532</v>
      </c>
      <c r="F984" t="s">
        <v>1530</v>
      </c>
      <c r="G984" s="462">
        <v>0</v>
      </c>
      <c r="H984" s="462">
        <v>0</v>
      </c>
      <c r="I984" s="462">
        <v>0</v>
      </c>
      <c r="J984" s="462">
        <v>0</v>
      </c>
      <c r="K984" s="462">
        <v>0</v>
      </c>
      <c r="L984" s="462">
        <v>0</v>
      </c>
      <c r="M984" s="462">
        <v>0</v>
      </c>
      <c r="N984" s="462">
        <v>0</v>
      </c>
    </row>
    <row r="985" spans="1:14" x14ac:dyDescent="0.25">
      <c r="A985" t="s">
        <v>35</v>
      </c>
      <c r="B985" t="s">
        <v>1528</v>
      </c>
      <c r="C985" t="s">
        <v>158</v>
      </c>
      <c r="D985">
        <v>2060</v>
      </c>
      <c r="E985" t="s">
        <v>1532</v>
      </c>
      <c r="F985" t="s">
        <v>1531</v>
      </c>
      <c r="G985" s="462">
        <v>0</v>
      </c>
      <c r="H985" s="462">
        <v>0</v>
      </c>
      <c r="I985" s="462">
        <v>0</v>
      </c>
      <c r="J985" s="462">
        <v>0</v>
      </c>
      <c r="K985" s="462">
        <v>0</v>
      </c>
      <c r="L985" s="462">
        <v>0</v>
      </c>
      <c r="M985" s="462">
        <v>0</v>
      </c>
      <c r="N985" s="462">
        <v>0</v>
      </c>
    </row>
    <row r="986" spans="1:14" x14ac:dyDescent="0.25">
      <c r="A986" t="s">
        <v>35</v>
      </c>
      <c r="B986" t="s">
        <v>1528</v>
      </c>
      <c r="C986" t="s">
        <v>133</v>
      </c>
      <c r="D986">
        <v>2060</v>
      </c>
      <c r="E986" t="s">
        <v>1529</v>
      </c>
      <c r="F986" t="s">
        <v>1530</v>
      </c>
      <c r="G986" s="462">
        <v>0.20273668731382216</v>
      </c>
      <c r="H986" s="462">
        <v>0.20273668731382216</v>
      </c>
      <c r="I986" s="462">
        <v>0.20273668731382216</v>
      </c>
      <c r="J986" s="462">
        <v>8.7176775544943547E-2</v>
      </c>
      <c r="K986" s="462">
        <v>8.7176775544943547E-2</v>
      </c>
      <c r="L986" s="462">
        <v>8.7176775544943547E-2</v>
      </c>
      <c r="M986" s="462">
        <v>8.7176775544943547E-2</v>
      </c>
      <c r="N986" s="462">
        <v>8.7176775544943547E-2</v>
      </c>
    </row>
    <row r="987" spans="1:14" x14ac:dyDescent="0.25">
      <c r="A987" t="s">
        <v>35</v>
      </c>
      <c r="B987" t="s">
        <v>1528</v>
      </c>
      <c r="C987" t="s">
        <v>133</v>
      </c>
      <c r="D987">
        <v>2060</v>
      </c>
      <c r="E987" t="s">
        <v>1529</v>
      </c>
      <c r="F987" t="s">
        <v>1531</v>
      </c>
      <c r="G987" s="462">
        <v>0.20273668731382216</v>
      </c>
      <c r="H987" s="462">
        <v>0.20273668731382216</v>
      </c>
      <c r="I987" s="462">
        <v>0.20273668731382216</v>
      </c>
      <c r="J987" s="462">
        <v>8.7176775544943533E-2</v>
      </c>
      <c r="K987" s="462">
        <v>8.7176775544943533E-2</v>
      </c>
      <c r="L987" s="462">
        <v>8.7176775544943533E-2</v>
      </c>
      <c r="M987" s="462">
        <v>8.7176775544943533E-2</v>
      </c>
      <c r="N987" s="462">
        <v>8.7176775544943533E-2</v>
      </c>
    </row>
    <row r="988" spans="1:14" x14ac:dyDescent="0.25">
      <c r="A988" t="s">
        <v>35</v>
      </c>
      <c r="B988" t="s">
        <v>1528</v>
      </c>
      <c r="C988" t="s">
        <v>133</v>
      </c>
      <c r="D988">
        <v>2060</v>
      </c>
      <c r="E988" t="s">
        <v>1532</v>
      </c>
      <c r="F988" t="s">
        <v>1530</v>
      </c>
      <c r="G988" s="462">
        <v>0</v>
      </c>
      <c r="H988" s="462">
        <v>0</v>
      </c>
      <c r="I988" s="462">
        <v>0</v>
      </c>
      <c r="J988" s="462">
        <v>0</v>
      </c>
      <c r="K988" s="462">
        <v>0</v>
      </c>
      <c r="L988" s="462">
        <v>0</v>
      </c>
      <c r="M988" s="462">
        <v>0</v>
      </c>
      <c r="N988" s="462">
        <v>0</v>
      </c>
    </row>
    <row r="989" spans="1:14" x14ac:dyDescent="0.25">
      <c r="A989" t="s">
        <v>35</v>
      </c>
      <c r="B989" t="s">
        <v>1528</v>
      </c>
      <c r="C989" t="s">
        <v>133</v>
      </c>
      <c r="D989">
        <v>2060</v>
      </c>
      <c r="E989" t="s">
        <v>1532</v>
      </c>
      <c r="F989" t="s">
        <v>1531</v>
      </c>
      <c r="G989" s="462">
        <v>0</v>
      </c>
      <c r="H989" s="462">
        <v>0</v>
      </c>
      <c r="I989" s="462">
        <v>0</v>
      </c>
      <c r="J989" s="462">
        <v>0</v>
      </c>
      <c r="K989" s="462">
        <v>0</v>
      </c>
      <c r="L989" s="462">
        <v>0</v>
      </c>
      <c r="M989" s="462">
        <v>0</v>
      </c>
      <c r="N989" s="462">
        <v>0</v>
      </c>
    </row>
    <row r="990" spans="1:14" x14ac:dyDescent="0.25">
      <c r="A990" t="s">
        <v>35</v>
      </c>
      <c r="B990" t="s">
        <v>1533</v>
      </c>
      <c r="C990" t="s">
        <v>1533</v>
      </c>
      <c r="D990">
        <v>2060</v>
      </c>
      <c r="E990" t="s">
        <v>1529</v>
      </c>
      <c r="F990" t="s">
        <v>1530</v>
      </c>
      <c r="G990" s="462">
        <v>0</v>
      </c>
      <c r="H990" s="462">
        <v>0</v>
      </c>
      <c r="I990" s="462">
        <v>0</v>
      </c>
      <c r="J990" s="462">
        <v>0</v>
      </c>
      <c r="K990" s="462">
        <v>0</v>
      </c>
      <c r="L990" s="462">
        <v>0</v>
      </c>
      <c r="M990" s="462">
        <v>0</v>
      </c>
      <c r="N990" s="462">
        <v>0</v>
      </c>
    </row>
    <row r="991" spans="1:14" x14ac:dyDescent="0.25">
      <c r="A991" t="s">
        <v>35</v>
      </c>
      <c r="B991" t="s">
        <v>1533</v>
      </c>
      <c r="C991" t="s">
        <v>1533</v>
      </c>
      <c r="D991">
        <v>2060</v>
      </c>
      <c r="E991" t="s">
        <v>1529</v>
      </c>
      <c r="F991" t="s">
        <v>1531</v>
      </c>
      <c r="G991" s="462">
        <v>0</v>
      </c>
      <c r="H991" s="462">
        <v>0</v>
      </c>
      <c r="I991" s="462">
        <v>0</v>
      </c>
      <c r="J991" s="462">
        <v>0</v>
      </c>
      <c r="K991" s="462">
        <v>0</v>
      </c>
      <c r="L991" s="462">
        <v>0</v>
      </c>
      <c r="M991" s="462">
        <v>0</v>
      </c>
      <c r="N991" s="462">
        <v>0</v>
      </c>
    </row>
    <row r="992" spans="1:14" x14ac:dyDescent="0.25">
      <c r="A992" t="s">
        <v>35</v>
      </c>
      <c r="B992" t="s">
        <v>1533</v>
      </c>
      <c r="C992" t="s">
        <v>1533</v>
      </c>
      <c r="D992">
        <v>2060</v>
      </c>
      <c r="E992" t="s">
        <v>1532</v>
      </c>
      <c r="F992" t="s">
        <v>1530</v>
      </c>
      <c r="G992" s="462">
        <v>1</v>
      </c>
      <c r="H992" s="462">
        <v>1</v>
      </c>
      <c r="I992" s="462">
        <v>1</v>
      </c>
      <c r="J992" s="462">
        <v>1</v>
      </c>
      <c r="K992" s="462">
        <v>1</v>
      </c>
      <c r="L992" s="462">
        <v>1</v>
      </c>
      <c r="M992" s="462">
        <v>1</v>
      </c>
      <c r="N992" s="462">
        <v>1</v>
      </c>
    </row>
    <row r="993" spans="1:14" x14ac:dyDescent="0.25">
      <c r="A993" t="s">
        <v>35</v>
      </c>
      <c r="B993" t="s">
        <v>1533</v>
      </c>
      <c r="C993" t="s">
        <v>1533</v>
      </c>
      <c r="D993">
        <v>2060</v>
      </c>
      <c r="E993" t="s">
        <v>1532</v>
      </c>
      <c r="F993" t="s">
        <v>1531</v>
      </c>
      <c r="G993" s="462">
        <v>1</v>
      </c>
      <c r="H993" s="462">
        <v>1</v>
      </c>
      <c r="I993" s="462">
        <v>1</v>
      </c>
      <c r="J993" s="462">
        <v>1</v>
      </c>
      <c r="K993" s="462">
        <v>1</v>
      </c>
      <c r="L993" s="462">
        <v>1</v>
      </c>
      <c r="M993" s="462">
        <v>1</v>
      </c>
      <c r="N993" s="462">
        <v>1</v>
      </c>
    </row>
    <row r="994" spans="1:14" x14ac:dyDescent="0.25">
      <c r="A994" t="s">
        <v>35</v>
      </c>
      <c r="B994" t="s">
        <v>160</v>
      </c>
      <c r="C994" t="s">
        <v>160</v>
      </c>
      <c r="D994">
        <v>2060</v>
      </c>
      <c r="E994" t="s">
        <v>1529</v>
      </c>
      <c r="F994" t="s">
        <v>1530</v>
      </c>
      <c r="G994" s="462">
        <v>0.23181388726896887</v>
      </c>
      <c r="H994" s="462">
        <v>0.23181388726896887</v>
      </c>
      <c r="I994" s="462">
        <v>0.23181388726896887</v>
      </c>
      <c r="J994" s="462">
        <v>0</v>
      </c>
      <c r="K994" s="462">
        <v>0</v>
      </c>
      <c r="L994" s="462">
        <v>0</v>
      </c>
      <c r="M994" s="462">
        <v>0</v>
      </c>
      <c r="N994" s="462">
        <v>0</v>
      </c>
    </row>
    <row r="995" spans="1:14" x14ac:dyDescent="0.25">
      <c r="A995" t="s">
        <v>35</v>
      </c>
      <c r="B995" t="s">
        <v>160</v>
      </c>
      <c r="C995" t="s">
        <v>160</v>
      </c>
      <c r="D995">
        <v>2060</v>
      </c>
      <c r="E995" t="s">
        <v>1529</v>
      </c>
      <c r="F995" t="s">
        <v>1531</v>
      </c>
      <c r="G995" s="462">
        <v>0.23181388726896884</v>
      </c>
      <c r="H995" s="462">
        <v>0.23181388726896884</v>
      </c>
      <c r="I995" s="462">
        <v>0.23181388726896884</v>
      </c>
      <c r="J995" s="462">
        <v>0</v>
      </c>
      <c r="K995" s="462">
        <v>0</v>
      </c>
      <c r="L995" s="462">
        <v>0</v>
      </c>
      <c r="M995" s="462">
        <v>0</v>
      </c>
      <c r="N995" s="462">
        <v>0</v>
      </c>
    </row>
    <row r="996" spans="1:14" x14ac:dyDescent="0.25">
      <c r="A996" t="s">
        <v>35</v>
      </c>
      <c r="B996" t="s">
        <v>160</v>
      </c>
      <c r="C996" t="s">
        <v>160</v>
      </c>
      <c r="D996">
        <v>2060</v>
      </c>
      <c r="E996" t="s">
        <v>1532</v>
      </c>
      <c r="F996" t="s">
        <v>1530</v>
      </c>
      <c r="G996" s="462">
        <v>0</v>
      </c>
      <c r="H996" s="462">
        <v>0</v>
      </c>
      <c r="I996" s="462">
        <v>0</v>
      </c>
      <c r="J996" s="462">
        <v>0</v>
      </c>
      <c r="K996" s="462">
        <v>0</v>
      </c>
      <c r="L996" s="462">
        <v>0</v>
      </c>
      <c r="M996" s="462">
        <v>0</v>
      </c>
      <c r="N996" s="462">
        <v>0</v>
      </c>
    </row>
    <row r="997" spans="1:14" x14ac:dyDescent="0.25">
      <c r="A997" t="s">
        <v>35</v>
      </c>
      <c r="B997" t="s">
        <v>160</v>
      </c>
      <c r="C997" t="s">
        <v>160</v>
      </c>
      <c r="D997">
        <v>2060</v>
      </c>
      <c r="E997" t="s">
        <v>1532</v>
      </c>
      <c r="F997" t="s">
        <v>1531</v>
      </c>
      <c r="G997" s="462">
        <v>0</v>
      </c>
      <c r="H997" s="462">
        <v>0</v>
      </c>
      <c r="I997" s="462">
        <v>0</v>
      </c>
      <c r="J997" s="462">
        <v>0</v>
      </c>
      <c r="K997" s="462">
        <v>0</v>
      </c>
      <c r="L997" s="462">
        <v>0</v>
      </c>
      <c r="M997" s="462">
        <v>0</v>
      </c>
      <c r="N997" s="462">
        <v>0</v>
      </c>
    </row>
    <row r="998" spans="1:14" x14ac:dyDescent="0.25">
      <c r="A998" t="s">
        <v>35</v>
      </c>
      <c r="B998" t="s">
        <v>1534</v>
      </c>
      <c r="C998" t="s">
        <v>1534</v>
      </c>
      <c r="D998">
        <v>2060</v>
      </c>
      <c r="E998" t="s">
        <v>1529</v>
      </c>
      <c r="F998" t="s">
        <v>1530</v>
      </c>
      <c r="G998" s="462">
        <v>6.5594731379228152E-2</v>
      </c>
      <c r="H998" s="462">
        <v>6.5594731379228152E-2</v>
      </c>
      <c r="I998" s="462">
        <v>6.5594731379228152E-2</v>
      </c>
      <c r="J998" s="462">
        <v>0.46362777453793769</v>
      </c>
      <c r="K998" s="462">
        <v>0.46362777453793769</v>
      </c>
      <c r="L998" s="462">
        <v>0.46362777453793769</v>
      </c>
      <c r="M998" s="462">
        <v>0.46362777453793769</v>
      </c>
      <c r="N998" s="462">
        <v>0.46362777453793769</v>
      </c>
    </row>
    <row r="999" spans="1:14" x14ac:dyDescent="0.25">
      <c r="A999" t="s">
        <v>35</v>
      </c>
      <c r="B999" t="s">
        <v>1534</v>
      </c>
      <c r="C999" t="s">
        <v>1534</v>
      </c>
      <c r="D999">
        <v>2060</v>
      </c>
      <c r="E999" t="s">
        <v>1529</v>
      </c>
      <c r="F999" t="s">
        <v>1531</v>
      </c>
      <c r="G999" s="462">
        <v>0.11139253525561103</v>
      </c>
      <c r="H999" s="462">
        <v>0.11139253525561103</v>
      </c>
      <c r="I999" s="462">
        <v>0.11139253525561103</v>
      </c>
      <c r="J999" s="462">
        <v>0.46362777453793763</v>
      </c>
      <c r="K999" s="462">
        <v>0.46362777453793763</v>
      </c>
      <c r="L999" s="462">
        <v>0.46362777453793763</v>
      </c>
      <c r="M999" s="462">
        <v>0.46362777453793763</v>
      </c>
      <c r="N999" s="462">
        <v>0.46362777453793763</v>
      </c>
    </row>
    <row r="1000" spans="1:14" x14ac:dyDescent="0.25">
      <c r="A1000" t="s">
        <v>35</v>
      </c>
      <c r="B1000" t="s">
        <v>1534</v>
      </c>
      <c r="C1000" t="s">
        <v>1534</v>
      </c>
      <c r="D1000">
        <v>2060</v>
      </c>
      <c r="E1000" t="s">
        <v>1532</v>
      </c>
      <c r="F1000" t="s">
        <v>1530</v>
      </c>
      <c r="G1000" s="462">
        <v>0</v>
      </c>
      <c r="H1000" s="462">
        <v>0</v>
      </c>
      <c r="I1000" s="462">
        <v>0</v>
      </c>
      <c r="J1000" s="462">
        <v>0</v>
      </c>
      <c r="K1000" s="462">
        <v>0</v>
      </c>
      <c r="L1000" s="462">
        <v>0</v>
      </c>
      <c r="M1000" s="462">
        <v>0</v>
      </c>
      <c r="N1000" s="462">
        <v>0</v>
      </c>
    </row>
    <row r="1001" spans="1:14" x14ac:dyDescent="0.25">
      <c r="A1001" t="s">
        <v>35</v>
      </c>
      <c r="B1001" t="s">
        <v>1534</v>
      </c>
      <c r="C1001" t="s">
        <v>1534</v>
      </c>
      <c r="D1001">
        <v>2060</v>
      </c>
      <c r="E1001" t="s">
        <v>1532</v>
      </c>
      <c r="F1001" t="s">
        <v>1531</v>
      </c>
      <c r="G1001" s="462">
        <v>0</v>
      </c>
      <c r="H1001" s="462">
        <v>0</v>
      </c>
      <c r="I1001" s="462">
        <v>0</v>
      </c>
      <c r="J1001" s="462">
        <v>0</v>
      </c>
      <c r="K1001" s="462">
        <v>0</v>
      </c>
      <c r="L1001" s="462">
        <v>0</v>
      </c>
      <c r="M1001" s="462">
        <v>0</v>
      </c>
      <c r="N1001" s="462">
        <v>0</v>
      </c>
    </row>
    <row r="1002" spans="1:14" x14ac:dyDescent="0.25">
      <c r="A1002" t="s">
        <v>35</v>
      </c>
      <c r="B1002" t="s">
        <v>1535</v>
      </c>
      <c r="C1002" t="s">
        <v>1536</v>
      </c>
      <c r="D1002">
        <v>2060</v>
      </c>
      <c r="E1002" t="s">
        <v>1529</v>
      </c>
      <c r="F1002" t="s">
        <v>1530</v>
      </c>
      <c r="G1002" s="462">
        <v>0</v>
      </c>
      <c r="H1002" s="462">
        <v>0</v>
      </c>
      <c r="I1002" s="462">
        <v>0</v>
      </c>
      <c r="J1002" s="462">
        <v>0.23020852132228575</v>
      </c>
      <c r="K1002" s="462">
        <v>0.23020852132228575</v>
      </c>
      <c r="L1002" s="462">
        <v>0.23020852132228575</v>
      </c>
      <c r="M1002" s="462">
        <v>0.23020852132228575</v>
      </c>
      <c r="N1002" s="462">
        <v>0.23020852132228575</v>
      </c>
    </row>
    <row r="1003" spans="1:14" x14ac:dyDescent="0.25">
      <c r="A1003" t="s">
        <v>35</v>
      </c>
      <c r="B1003" t="s">
        <v>1535</v>
      </c>
      <c r="C1003" t="s">
        <v>1536</v>
      </c>
      <c r="D1003">
        <v>2060</v>
      </c>
      <c r="E1003" t="s">
        <v>1529</v>
      </c>
      <c r="F1003" t="s">
        <v>1531</v>
      </c>
      <c r="G1003" s="462">
        <v>0</v>
      </c>
      <c r="H1003" s="462">
        <v>0</v>
      </c>
      <c r="I1003" s="462">
        <v>0</v>
      </c>
      <c r="J1003" s="462">
        <v>0.2302085213222857</v>
      </c>
      <c r="K1003" s="462">
        <v>0.2302085213222857</v>
      </c>
      <c r="L1003" s="462">
        <v>0.2302085213222857</v>
      </c>
      <c r="M1003" s="462">
        <v>0.2302085213222857</v>
      </c>
      <c r="N1003" s="462">
        <v>0.2302085213222857</v>
      </c>
    </row>
    <row r="1004" spans="1:14" x14ac:dyDescent="0.25">
      <c r="A1004" t="s">
        <v>35</v>
      </c>
      <c r="B1004" t="s">
        <v>1535</v>
      </c>
      <c r="C1004" t="s">
        <v>1536</v>
      </c>
      <c r="D1004">
        <v>2060</v>
      </c>
      <c r="E1004" t="s">
        <v>1532</v>
      </c>
      <c r="F1004" t="s">
        <v>1530</v>
      </c>
      <c r="G1004" s="462">
        <v>0</v>
      </c>
      <c r="H1004" s="462">
        <v>0</v>
      </c>
      <c r="I1004" s="462">
        <v>0</v>
      </c>
      <c r="J1004" s="462">
        <v>0</v>
      </c>
      <c r="K1004" s="462">
        <v>0</v>
      </c>
      <c r="L1004" s="462">
        <v>0</v>
      </c>
      <c r="M1004" s="462">
        <v>0</v>
      </c>
      <c r="N1004" s="462">
        <v>0</v>
      </c>
    </row>
    <row r="1005" spans="1:14" x14ac:dyDescent="0.25">
      <c r="A1005" t="s">
        <v>35</v>
      </c>
      <c r="B1005" t="s">
        <v>1535</v>
      </c>
      <c r="C1005" t="s">
        <v>1536</v>
      </c>
      <c r="D1005">
        <v>2060</v>
      </c>
      <c r="E1005" t="s">
        <v>1532</v>
      </c>
      <c r="F1005" t="s">
        <v>1531</v>
      </c>
      <c r="G1005" s="462">
        <v>0</v>
      </c>
      <c r="H1005" s="462">
        <v>0</v>
      </c>
      <c r="I1005" s="462">
        <v>0</v>
      </c>
      <c r="J1005" s="462">
        <v>0</v>
      </c>
      <c r="K1005" s="462">
        <v>0</v>
      </c>
      <c r="L1005" s="462">
        <v>0</v>
      </c>
      <c r="M1005" s="462">
        <v>0</v>
      </c>
      <c r="N1005" s="462">
        <v>0</v>
      </c>
    </row>
    <row r="1006" spans="1:14" x14ac:dyDescent="0.25">
      <c r="A1006" t="s">
        <v>35</v>
      </c>
      <c r="B1006" t="s">
        <v>1535</v>
      </c>
      <c r="C1006" t="s">
        <v>162</v>
      </c>
      <c r="D1006">
        <v>2060</v>
      </c>
      <c r="E1006" t="s">
        <v>1529</v>
      </c>
      <c r="F1006" t="s">
        <v>1530</v>
      </c>
      <c r="G1006" s="462">
        <v>0</v>
      </c>
      <c r="H1006" s="462">
        <v>0</v>
      </c>
      <c r="I1006" s="462">
        <v>0</v>
      </c>
      <c r="J1006" s="462">
        <v>0.11555991176887861</v>
      </c>
      <c r="K1006" s="462">
        <v>0.11555991176887861</v>
      </c>
      <c r="L1006" s="462">
        <v>0.11555991176887861</v>
      </c>
      <c r="M1006" s="462">
        <v>0.11555991176887861</v>
      </c>
      <c r="N1006" s="462">
        <v>0.11555991176887861</v>
      </c>
    </row>
    <row r="1007" spans="1:14" x14ac:dyDescent="0.25">
      <c r="A1007" t="s">
        <v>35</v>
      </c>
      <c r="B1007" t="s">
        <v>1535</v>
      </c>
      <c r="C1007" t="s">
        <v>162</v>
      </c>
      <c r="D1007">
        <v>2060</v>
      </c>
      <c r="E1007" t="s">
        <v>1529</v>
      </c>
      <c r="F1007" t="s">
        <v>1531</v>
      </c>
      <c r="G1007" s="462">
        <v>0</v>
      </c>
      <c r="H1007" s="462">
        <v>0</v>
      </c>
      <c r="I1007" s="462">
        <v>0</v>
      </c>
      <c r="J1007" s="462">
        <v>0.1155599117688786</v>
      </c>
      <c r="K1007" s="462">
        <v>0.1155599117688786</v>
      </c>
      <c r="L1007" s="462">
        <v>0.1155599117688786</v>
      </c>
      <c r="M1007" s="462">
        <v>0.1155599117688786</v>
      </c>
      <c r="N1007" s="462">
        <v>0.1155599117688786</v>
      </c>
    </row>
    <row r="1008" spans="1:14" x14ac:dyDescent="0.25">
      <c r="A1008" t="s">
        <v>35</v>
      </c>
      <c r="B1008" t="s">
        <v>1535</v>
      </c>
      <c r="C1008" t="s">
        <v>162</v>
      </c>
      <c r="D1008">
        <v>2060</v>
      </c>
      <c r="E1008" t="s">
        <v>1532</v>
      </c>
      <c r="F1008" t="s">
        <v>1530</v>
      </c>
      <c r="G1008" s="462">
        <v>0</v>
      </c>
      <c r="H1008" s="462">
        <v>0</v>
      </c>
      <c r="I1008" s="462">
        <v>0</v>
      </c>
      <c r="J1008" s="462">
        <v>0</v>
      </c>
      <c r="K1008" s="462">
        <v>0</v>
      </c>
      <c r="L1008" s="462">
        <v>0</v>
      </c>
      <c r="M1008" s="462">
        <v>0</v>
      </c>
      <c r="N1008" s="462">
        <v>0</v>
      </c>
    </row>
    <row r="1009" spans="1:14" x14ac:dyDescent="0.25">
      <c r="A1009" t="s">
        <v>35</v>
      </c>
      <c r="B1009" t="s">
        <v>1535</v>
      </c>
      <c r="C1009" t="s">
        <v>162</v>
      </c>
      <c r="D1009">
        <v>2060</v>
      </c>
      <c r="E1009" t="s">
        <v>1532</v>
      </c>
      <c r="F1009" t="s">
        <v>1531</v>
      </c>
      <c r="G1009" s="462">
        <v>0</v>
      </c>
      <c r="H1009" s="462">
        <v>0</v>
      </c>
      <c r="I1009" s="462">
        <v>0</v>
      </c>
      <c r="J1009" s="462">
        <v>0</v>
      </c>
      <c r="K1009" s="462">
        <v>0</v>
      </c>
      <c r="L1009" s="462">
        <v>0</v>
      </c>
      <c r="M1009" s="462">
        <v>0</v>
      </c>
      <c r="N1009" s="462">
        <v>0</v>
      </c>
    </row>
    <row r="1010" spans="1:14" x14ac:dyDescent="0.25">
      <c r="A1010" t="s">
        <v>39</v>
      </c>
      <c r="B1010" t="s">
        <v>1528</v>
      </c>
      <c r="C1010" t="s">
        <v>158</v>
      </c>
      <c r="D1010">
        <v>2019</v>
      </c>
      <c r="E1010" t="s">
        <v>1529</v>
      </c>
      <c r="F1010" t="s">
        <v>1530</v>
      </c>
      <c r="G1010" s="462">
        <v>1</v>
      </c>
      <c r="H1010" s="462">
        <v>1</v>
      </c>
      <c r="I1010" s="462">
        <v>1</v>
      </c>
      <c r="J1010" s="462">
        <v>1</v>
      </c>
      <c r="K1010" s="462">
        <v>1</v>
      </c>
      <c r="L1010" s="462">
        <v>1</v>
      </c>
      <c r="M1010" s="462">
        <v>1</v>
      </c>
      <c r="N1010" s="462">
        <v>1</v>
      </c>
    </row>
    <row r="1011" spans="1:14" x14ac:dyDescent="0.25">
      <c r="A1011" t="s">
        <v>39</v>
      </c>
      <c r="B1011" t="s">
        <v>1528</v>
      </c>
      <c r="C1011" t="s">
        <v>158</v>
      </c>
      <c r="D1011">
        <v>2019</v>
      </c>
      <c r="E1011" t="s">
        <v>1529</v>
      </c>
      <c r="F1011" t="s">
        <v>1531</v>
      </c>
      <c r="G1011" s="462">
        <v>1</v>
      </c>
      <c r="H1011" s="462">
        <v>1</v>
      </c>
      <c r="I1011" s="462">
        <v>1</v>
      </c>
      <c r="J1011" s="462">
        <v>1</v>
      </c>
      <c r="K1011" s="462">
        <v>1</v>
      </c>
      <c r="L1011" s="462">
        <v>1</v>
      </c>
      <c r="M1011" s="462">
        <v>1</v>
      </c>
      <c r="N1011" s="462">
        <v>1</v>
      </c>
    </row>
    <row r="1012" spans="1:14" x14ac:dyDescent="0.25">
      <c r="A1012" t="s">
        <v>39</v>
      </c>
      <c r="B1012" t="s">
        <v>1528</v>
      </c>
      <c r="C1012" t="s">
        <v>158</v>
      </c>
      <c r="D1012">
        <v>2019</v>
      </c>
      <c r="E1012" t="s">
        <v>1532</v>
      </c>
      <c r="F1012" t="s">
        <v>1530</v>
      </c>
      <c r="G1012" s="462">
        <v>1</v>
      </c>
      <c r="H1012" s="462">
        <v>1</v>
      </c>
      <c r="I1012" s="462">
        <v>1</v>
      </c>
      <c r="J1012" s="462">
        <v>1</v>
      </c>
      <c r="K1012" s="462">
        <v>1</v>
      </c>
      <c r="L1012" s="462">
        <v>1</v>
      </c>
      <c r="M1012" s="462">
        <v>1</v>
      </c>
      <c r="N1012" s="462">
        <v>1</v>
      </c>
    </row>
    <row r="1013" spans="1:14" x14ac:dyDescent="0.25">
      <c r="A1013" t="s">
        <v>39</v>
      </c>
      <c r="B1013" t="s">
        <v>1528</v>
      </c>
      <c r="C1013" t="s">
        <v>158</v>
      </c>
      <c r="D1013">
        <v>2019</v>
      </c>
      <c r="E1013" t="s">
        <v>1532</v>
      </c>
      <c r="F1013" t="s">
        <v>1531</v>
      </c>
      <c r="G1013" s="462">
        <v>1</v>
      </c>
      <c r="H1013" s="462">
        <v>1</v>
      </c>
      <c r="I1013" s="462">
        <v>1</v>
      </c>
      <c r="J1013" s="462">
        <v>1</v>
      </c>
      <c r="K1013" s="462">
        <v>1</v>
      </c>
      <c r="L1013" s="462">
        <v>1</v>
      </c>
      <c r="M1013" s="462">
        <v>1</v>
      </c>
      <c r="N1013" s="462">
        <v>1</v>
      </c>
    </row>
    <row r="1014" spans="1:14" x14ac:dyDescent="0.25">
      <c r="A1014" t="s">
        <v>39</v>
      </c>
      <c r="B1014" t="s">
        <v>1528</v>
      </c>
      <c r="C1014" t="s">
        <v>133</v>
      </c>
      <c r="D1014">
        <v>2019</v>
      </c>
      <c r="E1014" t="s">
        <v>1529</v>
      </c>
      <c r="F1014" t="s">
        <v>1530</v>
      </c>
      <c r="G1014" s="462">
        <v>0</v>
      </c>
      <c r="H1014" s="462">
        <v>0</v>
      </c>
      <c r="I1014" s="462">
        <v>0</v>
      </c>
      <c r="J1014" s="462">
        <v>0</v>
      </c>
      <c r="K1014" s="462">
        <v>0</v>
      </c>
      <c r="L1014" s="462">
        <v>0</v>
      </c>
      <c r="M1014" s="462">
        <v>0</v>
      </c>
      <c r="N1014" s="462">
        <v>0</v>
      </c>
    </row>
    <row r="1015" spans="1:14" x14ac:dyDescent="0.25">
      <c r="A1015" t="s">
        <v>39</v>
      </c>
      <c r="B1015" t="s">
        <v>1528</v>
      </c>
      <c r="C1015" t="s">
        <v>133</v>
      </c>
      <c r="D1015">
        <v>2019</v>
      </c>
      <c r="E1015" t="s">
        <v>1529</v>
      </c>
      <c r="F1015" t="s">
        <v>1531</v>
      </c>
      <c r="G1015" s="462">
        <v>0</v>
      </c>
      <c r="H1015" s="462">
        <v>0</v>
      </c>
      <c r="I1015" s="462">
        <v>0</v>
      </c>
      <c r="J1015" s="462">
        <v>0</v>
      </c>
      <c r="K1015" s="462">
        <v>0</v>
      </c>
      <c r="L1015" s="462">
        <v>0</v>
      </c>
      <c r="M1015" s="462">
        <v>0</v>
      </c>
      <c r="N1015" s="462">
        <v>0</v>
      </c>
    </row>
    <row r="1016" spans="1:14" x14ac:dyDescent="0.25">
      <c r="A1016" t="s">
        <v>39</v>
      </c>
      <c r="B1016" t="s">
        <v>1528</v>
      </c>
      <c r="C1016" t="s">
        <v>133</v>
      </c>
      <c r="D1016">
        <v>2019</v>
      </c>
      <c r="E1016" t="s">
        <v>1532</v>
      </c>
      <c r="F1016" t="s">
        <v>1530</v>
      </c>
      <c r="G1016" s="462">
        <v>0</v>
      </c>
      <c r="H1016" s="462">
        <v>0</v>
      </c>
      <c r="I1016" s="462">
        <v>0</v>
      </c>
      <c r="J1016" s="462">
        <v>0</v>
      </c>
      <c r="K1016" s="462">
        <v>0</v>
      </c>
      <c r="L1016" s="462">
        <v>0</v>
      </c>
      <c r="M1016" s="462">
        <v>0</v>
      </c>
      <c r="N1016" s="462">
        <v>0</v>
      </c>
    </row>
    <row r="1017" spans="1:14" x14ac:dyDescent="0.25">
      <c r="A1017" t="s">
        <v>39</v>
      </c>
      <c r="B1017" t="s">
        <v>1528</v>
      </c>
      <c r="C1017" t="s">
        <v>133</v>
      </c>
      <c r="D1017">
        <v>2019</v>
      </c>
      <c r="E1017" t="s">
        <v>1532</v>
      </c>
      <c r="F1017" t="s">
        <v>1531</v>
      </c>
      <c r="G1017" s="462">
        <v>0</v>
      </c>
      <c r="H1017" s="462">
        <v>0</v>
      </c>
      <c r="I1017" s="462">
        <v>0</v>
      </c>
      <c r="J1017" s="462">
        <v>0</v>
      </c>
      <c r="K1017" s="462">
        <v>0</v>
      </c>
      <c r="L1017" s="462">
        <v>0</v>
      </c>
      <c r="M1017" s="462">
        <v>0</v>
      </c>
      <c r="N1017" s="462">
        <v>0</v>
      </c>
    </row>
    <row r="1018" spans="1:14" x14ac:dyDescent="0.25">
      <c r="A1018" t="s">
        <v>39</v>
      </c>
      <c r="B1018" t="s">
        <v>1533</v>
      </c>
      <c r="C1018" t="s">
        <v>1533</v>
      </c>
      <c r="D1018">
        <v>2019</v>
      </c>
      <c r="E1018" t="s">
        <v>1529</v>
      </c>
      <c r="F1018" t="s">
        <v>1530</v>
      </c>
      <c r="G1018" s="462">
        <v>0</v>
      </c>
      <c r="H1018" s="462">
        <v>0</v>
      </c>
      <c r="I1018" s="462">
        <v>0</v>
      </c>
      <c r="J1018" s="462">
        <v>0</v>
      </c>
      <c r="K1018" s="462">
        <v>0</v>
      </c>
      <c r="L1018" s="462">
        <v>0</v>
      </c>
      <c r="M1018" s="462">
        <v>0</v>
      </c>
      <c r="N1018" s="462">
        <v>0</v>
      </c>
    </row>
    <row r="1019" spans="1:14" x14ac:dyDescent="0.25">
      <c r="A1019" t="s">
        <v>39</v>
      </c>
      <c r="B1019" t="s">
        <v>1533</v>
      </c>
      <c r="C1019" t="s">
        <v>1533</v>
      </c>
      <c r="D1019">
        <v>2019</v>
      </c>
      <c r="E1019" t="s">
        <v>1529</v>
      </c>
      <c r="F1019" t="s">
        <v>1531</v>
      </c>
      <c r="G1019" s="462">
        <v>0</v>
      </c>
      <c r="H1019" s="462">
        <v>0</v>
      </c>
      <c r="I1019" s="462">
        <v>0</v>
      </c>
      <c r="J1019" s="462">
        <v>0</v>
      </c>
      <c r="K1019" s="462">
        <v>0</v>
      </c>
      <c r="L1019" s="462">
        <v>0</v>
      </c>
      <c r="M1019" s="462">
        <v>0</v>
      </c>
      <c r="N1019" s="462">
        <v>0</v>
      </c>
    </row>
    <row r="1020" spans="1:14" x14ac:dyDescent="0.25">
      <c r="A1020" t="s">
        <v>39</v>
      </c>
      <c r="B1020" t="s">
        <v>1533</v>
      </c>
      <c r="C1020" t="s">
        <v>1533</v>
      </c>
      <c r="D1020">
        <v>2019</v>
      </c>
      <c r="E1020" t="s">
        <v>1532</v>
      </c>
      <c r="F1020" t="s">
        <v>1530</v>
      </c>
      <c r="G1020" s="462">
        <v>0</v>
      </c>
      <c r="H1020" s="462">
        <v>0</v>
      </c>
      <c r="I1020" s="462">
        <v>0</v>
      </c>
      <c r="J1020" s="462">
        <v>0</v>
      </c>
      <c r="K1020" s="462">
        <v>0</v>
      </c>
      <c r="L1020" s="462">
        <v>0</v>
      </c>
      <c r="M1020" s="462">
        <v>0</v>
      </c>
      <c r="N1020" s="462">
        <v>0</v>
      </c>
    </row>
    <row r="1021" spans="1:14" x14ac:dyDescent="0.25">
      <c r="A1021" t="s">
        <v>39</v>
      </c>
      <c r="B1021" t="s">
        <v>1533</v>
      </c>
      <c r="C1021" t="s">
        <v>1533</v>
      </c>
      <c r="D1021">
        <v>2019</v>
      </c>
      <c r="E1021" t="s">
        <v>1532</v>
      </c>
      <c r="F1021" t="s">
        <v>1531</v>
      </c>
      <c r="G1021" s="462">
        <v>0</v>
      </c>
      <c r="H1021" s="462">
        <v>0</v>
      </c>
      <c r="I1021" s="462">
        <v>0</v>
      </c>
      <c r="J1021" s="462">
        <v>0</v>
      </c>
      <c r="K1021" s="462">
        <v>0</v>
      </c>
      <c r="L1021" s="462">
        <v>0</v>
      </c>
      <c r="M1021" s="462">
        <v>0</v>
      </c>
      <c r="N1021" s="462">
        <v>0</v>
      </c>
    </row>
    <row r="1022" spans="1:14" x14ac:dyDescent="0.25">
      <c r="A1022" t="s">
        <v>39</v>
      </c>
      <c r="B1022" t="s">
        <v>160</v>
      </c>
      <c r="C1022" t="s">
        <v>160</v>
      </c>
      <c r="D1022">
        <v>2019</v>
      </c>
      <c r="E1022" t="s">
        <v>1529</v>
      </c>
      <c r="F1022" t="s">
        <v>1530</v>
      </c>
      <c r="G1022" s="462">
        <v>0</v>
      </c>
      <c r="H1022" s="462">
        <v>0</v>
      </c>
      <c r="I1022" s="462">
        <v>0</v>
      </c>
      <c r="J1022" s="462">
        <v>0</v>
      </c>
      <c r="K1022" s="462">
        <v>0</v>
      </c>
      <c r="L1022" s="462">
        <v>0</v>
      </c>
      <c r="M1022" s="462">
        <v>0</v>
      </c>
      <c r="N1022" s="462">
        <v>0</v>
      </c>
    </row>
    <row r="1023" spans="1:14" x14ac:dyDescent="0.25">
      <c r="A1023" t="s">
        <v>39</v>
      </c>
      <c r="B1023" t="s">
        <v>160</v>
      </c>
      <c r="C1023" t="s">
        <v>160</v>
      </c>
      <c r="D1023">
        <v>2019</v>
      </c>
      <c r="E1023" t="s">
        <v>1529</v>
      </c>
      <c r="F1023" t="s">
        <v>1531</v>
      </c>
      <c r="G1023" s="462">
        <v>0</v>
      </c>
      <c r="H1023" s="462">
        <v>0</v>
      </c>
      <c r="I1023" s="462">
        <v>0</v>
      </c>
      <c r="J1023" s="462">
        <v>0</v>
      </c>
      <c r="K1023" s="462">
        <v>0</v>
      </c>
      <c r="L1023" s="462">
        <v>0</v>
      </c>
      <c r="M1023" s="462">
        <v>0</v>
      </c>
      <c r="N1023" s="462">
        <v>0</v>
      </c>
    </row>
    <row r="1024" spans="1:14" x14ac:dyDescent="0.25">
      <c r="A1024" t="s">
        <v>39</v>
      </c>
      <c r="B1024" t="s">
        <v>160</v>
      </c>
      <c r="C1024" t="s">
        <v>160</v>
      </c>
      <c r="D1024">
        <v>2019</v>
      </c>
      <c r="E1024" t="s">
        <v>1532</v>
      </c>
      <c r="F1024" t="s">
        <v>1530</v>
      </c>
      <c r="G1024" s="462">
        <v>0</v>
      </c>
      <c r="H1024" s="462">
        <v>0</v>
      </c>
      <c r="I1024" s="462">
        <v>0</v>
      </c>
      <c r="J1024" s="462">
        <v>0</v>
      </c>
      <c r="K1024" s="462">
        <v>0</v>
      </c>
      <c r="L1024" s="462">
        <v>0</v>
      </c>
      <c r="M1024" s="462">
        <v>0</v>
      </c>
      <c r="N1024" s="462">
        <v>0</v>
      </c>
    </row>
    <row r="1025" spans="1:14" x14ac:dyDescent="0.25">
      <c r="A1025" t="s">
        <v>39</v>
      </c>
      <c r="B1025" t="s">
        <v>160</v>
      </c>
      <c r="C1025" t="s">
        <v>160</v>
      </c>
      <c r="D1025">
        <v>2019</v>
      </c>
      <c r="E1025" t="s">
        <v>1532</v>
      </c>
      <c r="F1025" t="s">
        <v>1531</v>
      </c>
      <c r="G1025" s="462">
        <v>0</v>
      </c>
      <c r="H1025" s="462">
        <v>0</v>
      </c>
      <c r="I1025" s="462">
        <v>0</v>
      </c>
      <c r="J1025" s="462">
        <v>0</v>
      </c>
      <c r="K1025" s="462">
        <v>0</v>
      </c>
      <c r="L1025" s="462">
        <v>0</v>
      </c>
      <c r="M1025" s="462">
        <v>0</v>
      </c>
      <c r="N1025" s="462">
        <v>0</v>
      </c>
    </row>
    <row r="1026" spans="1:14" x14ac:dyDescent="0.25">
      <c r="A1026" t="s">
        <v>39</v>
      </c>
      <c r="B1026" t="s">
        <v>1534</v>
      </c>
      <c r="C1026" t="s">
        <v>1534</v>
      </c>
      <c r="D1026">
        <v>2019</v>
      </c>
      <c r="E1026" t="s">
        <v>1529</v>
      </c>
      <c r="F1026" t="s">
        <v>1530</v>
      </c>
      <c r="G1026" s="462">
        <v>0</v>
      </c>
      <c r="H1026" s="462">
        <v>0</v>
      </c>
      <c r="I1026" s="462">
        <v>0</v>
      </c>
      <c r="J1026" s="462">
        <v>0</v>
      </c>
      <c r="K1026" s="462">
        <v>0</v>
      </c>
      <c r="L1026" s="462">
        <v>0</v>
      </c>
      <c r="M1026" s="462">
        <v>0</v>
      </c>
      <c r="N1026" s="462">
        <v>0</v>
      </c>
    </row>
    <row r="1027" spans="1:14" x14ac:dyDescent="0.25">
      <c r="A1027" t="s">
        <v>39</v>
      </c>
      <c r="B1027" t="s">
        <v>1534</v>
      </c>
      <c r="C1027" t="s">
        <v>1534</v>
      </c>
      <c r="D1027">
        <v>2019</v>
      </c>
      <c r="E1027" t="s">
        <v>1529</v>
      </c>
      <c r="F1027" t="s">
        <v>1531</v>
      </c>
      <c r="G1027" s="462">
        <v>0</v>
      </c>
      <c r="H1027" s="462">
        <v>0</v>
      </c>
      <c r="I1027" s="462">
        <v>0</v>
      </c>
      <c r="J1027" s="462">
        <v>0</v>
      </c>
      <c r="K1027" s="462">
        <v>0</v>
      </c>
      <c r="L1027" s="462">
        <v>0</v>
      </c>
      <c r="M1027" s="462">
        <v>0</v>
      </c>
      <c r="N1027" s="462">
        <v>0</v>
      </c>
    </row>
    <row r="1028" spans="1:14" x14ac:dyDescent="0.25">
      <c r="A1028" t="s">
        <v>39</v>
      </c>
      <c r="B1028" t="s">
        <v>1534</v>
      </c>
      <c r="C1028" t="s">
        <v>1534</v>
      </c>
      <c r="D1028">
        <v>2019</v>
      </c>
      <c r="E1028" t="s">
        <v>1532</v>
      </c>
      <c r="F1028" t="s">
        <v>1530</v>
      </c>
      <c r="G1028" s="462">
        <v>0</v>
      </c>
      <c r="H1028" s="462">
        <v>0</v>
      </c>
      <c r="I1028" s="462">
        <v>0</v>
      </c>
      <c r="J1028" s="462">
        <v>0</v>
      </c>
      <c r="K1028" s="462">
        <v>0</v>
      </c>
      <c r="L1028" s="462">
        <v>0</v>
      </c>
      <c r="M1028" s="462">
        <v>0</v>
      </c>
      <c r="N1028" s="462">
        <v>0</v>
      </c>
    </row>
    <row r="1029" spans="1:14" x14ac:dyDescent="0.25">
      <c r="A1029" t="s">
        <v>39</v>
      </c>
      <c r="B1029" t="s">
        <v>1534</v>
      </c>
      <c r="C1029" t="s">
        <v>1534</v>
      </c>
      <c r="D1029">
        <v>2019</v>
      </c>
      <c r="E1029" t="s">
        <v>1532</v>
      </c>
      <c r="F1029" t="s">
        <v>1531</v>
      </c>
      <c r="G1029" s="462">
        <v>0</v>
      </c>
      <c r="H1029" s="462">
        <v>0</v>
      </c>
      <c r="I1029" s="462">
        <v>0</v>
      </c>
      <c r="J1029" s="462">
        <v>0</v>
      </c>
      <c r="K1029" s="462">
        <v>0</v>
      </c>
      <c r="L1029" s="462">
        <v>0</v>
      </c>
      <c r="M1029" s="462">
        <v>0</v>
      </c>
      <c r="N1029" s="462">
        <v>0</v>
      </c>
    </row>
    <row r="1030" spans="1:14" x14ac:dyDescent="0.25">
      <c r="A1030" t="s">
        <v>39</v>
      </c>
      <c r="B1030" t="s">
        <v>1535</v>
      </c>
      <c r="C1030" t="s">
        <v>1536</v>
      </c>
      <c r="D1030">
        <v>2019</v>
      </c>
      <c r="E1030" t="s">
        <v>1529</v>
      </c>
      <c r="F1030" t="s">
        <v>1530</v>
      </c>
      <c r="G1030" s="462">
        <v>0</v>
      </c>
      <c r="H1030" s="462">
        <v>0</v>
      </c>
      <c r="I1030" s="462">
        <v>0</v>
      </c>
      <c r="J1030" s="462">
        <v>0</v>
      </c>
      <c r="K1030" s="462">
        <v>0</v>
      </c>
      <c r="L1030" s="462">
        <v>0</v>
      </c>
      <c r="M1030" s="462">
        <v>0</v>
      </c>
      <c r="N1030" s="462">
        <v>0</v>
      </c>
    </row>
    <row r="1031" spans="1:14" x14ac:dyDescent="0.25">
      <c r="A1031" t="s">
        <v>39</v>
      </c>
      <c r="B1031" t="s">
        <v>1535</v>
      </c>
      <c r="C1031" t="s">
        <v>1536</v>
      </c>
      <c r="D1031">
        <v>2019</v>
      </c>
      <c r="E1031" t="s">
        <v>1529</v>
      </c>
      <c r="F1031" t="s">
        <v>1531</v>
      </c>
      <c r="G1031" s="462">
        <v>0</v>
      </c>
      <c r="H1031" s="462">
        <v>0</v>
      </c>
      <c r="I1031" s="462">
        <v>0</v>
      </c>
      <c r="J1031" s="462">
        <v>0</v>
      </c>
      <c r="K1031" s="462">
        <v>0</v>
      </c>
      <c r="L1031" s="462">
        <v>0</v>
      </c>
      <c r="M1031" s="462">
        <v>0</v>
      </c>
      <c r="N1031" s="462">
        <v>0</v>
      </c>
    </row>
    <row r="1032" spans="1:14" x14ac:dyDescent="0.25">
      <c r="A1032" t="s">
        <v>39</v>
      </c>
      <c r="B1032" t="s">
        <v>1535</v>
      </c>
      <c r="C1032" t="s">
        <v>1536</v>
      </c>
      <c r="D1032">
        <v>2019</v>
      </c>
      <c r="E1032" t="s">
        <v>1532</v>
      </c>
      <c r="F1032" t="s">
        <v>1530</v>
      </c>
      <c r="G1032" s="462">
        <v>0</v>
      </c>
      <c r="H1032" s="462">
        <v>0</v>
      </c>
      <c r="I1032" s="462">
        <v>0</v>
      </c>
      <c r="J1032" s="462">
        <v>0</v>
      </c>
      <c r="K1032" s="462">
        <v>0</v>
      </c>
      <c r="L1032" s="462">
        <v>0</v>
      </c>
      <c r="M1032" s="462">
        <v>0</v>
      </c>
      <c r="N1032" s="462">
        <v>0</v>
      </c>
    </row>
    <row r="1033" spans="1:14" x14ac:dyDescent="0.25">
      <c r="A1033" t="s">
        <v>39</v>
      </c>
      <c r="B1033" t="s">
        <v>1535</v>
      </c>
      <c r="C1033" t="s">
        <v>1536</v>
      </c>
      <c r="D1033">
        <v>2019</v>
      </c>
      <c r="E1033" t="s">
        <v>1532</v>
      </c>
      <c r="F1033" t="s">
        <v>1531</v>
      </c>
      <c r="G1033" s="462">
        <v>0</v>
      </c>
      <c r="H1033" s="462">
        <v>0</v>
      </c>
      <c r="I1033" s="462">
        <v>0</v>
      </c>
      <c r="J1033" s="462">
        <v>0</v>
      </c>
      <c r="K1033" s="462">
        <v>0</v>
      </c>
      <c r="L1033" s="462">
        <v>0</v>
      </c>
      <c r="M1033" s="462">
        <v>0</v>
      </c>
      <c r="N1033" s="462">
        <v>0</v>
      </c>
    </row>
    <row r="1034" spans="1:14" x14ac:dyDescent="0.25">
      <c r="A1034" t="s">
        <v>39</v>
      </c>
      <c r="B1034" t="s">
        <v>1535</v>
      </c>
      <c r="C1034" t="s">
        <v>162</v>
      </c>
      <c r="D1034">
        <v>2019</v>
      </c>
      <c r="E1034" t="s">
        <v>1529</v>
      </c>
      <c r="F1034" t="s">
        <v>1530</v>
      </c>
      <c r="G1034" s="462">
        <v>0</v>
      </c>
      <c r="H1034" s="462">
        <v>0</v>
      </c>
      <c r="I1034" s="462">
        <v>0</v>
      </c>
      <c r="J1034" s="462">
        <v>0</v>
      </c>
      <c r="K1034" s="462">
        <v>0</v>
      </c>
      <c r="L1034" s="462">
        <v>0</v>
      </c>
      <c r="M1034" s="462">
        <v>0</v>
      </c>
      <c r="N1034" s="462">
        <v>0</v>
      </c>
    </row>
    <row r="1035" spans="1:14" x14ac:dyDescent="0.25">
      <c r="A1035" t="s">
        <v>39</v>
      </c>
      <c r="B1035" t="s">
        <v>1535</v>
      </c>
      <c r="C1035" t="s">
        <v>162</v>
      </c>
      <c r="D1035">
        <v>2019</v>
      </c>
      <c r="E1035" t="s">
        <v>1529</v>
      </c>
      <c r="F1035" t="s">
        <v>1531</v>
      </c>
      <c r="G1035" s="462">
        <v>0</v>
      </c>
      <c r="H1035" s="462">
        <v>0</v>
      </c>
      <c r="I1035" s="462">
        <v>0</v>
      </c>
      <c r="J1035" s="462">
        <v>0</v>
      </c>
      <c r="K1035" s="462">
        <v>0</v>
      </c>
      <c r="L1035" s="462">
        <v>0</v>
      </c>
      <c r="M1035" s="462">
        <v>0</v>
      </c>
      <c r="N1035" s="462">
        <v>0</v>
      </c>
    </row>
    <row r="1036" spans="1:14" x14ac:dyDescent="0.25">
      <c r="A1036" t="s">
        <v>39</v>
      </c>
      <c r="B1036" t="s">
        <v>1535</v>
      </c>
      <c r="C1036" t="s">
        <v>162</v>
      </c>
      <c r="D1036">
        <v>2019</v>
      </c>
      <c r="E1036" t="s">
        <v>1532</v>
      </c>
      <c r="F1036" t="s">
        <v>1530</v>
      </c>
      <c r="G1036" s="462">
        <v>0</v>
      </c>
      <c r="H1036" s="462">
        <v>0</v>
      </c>
      <c r="I1036" s="462">
        <v>0</v>
      </c>
      <c r="J1036" s="462">
        <v>0</v>
      </c>
      <c r="K1036" s="462">
        <v>0</v>
      </c>
      <c r="L1036" s="462">
        <v>0</v>
      </c>
      <c r="M1036" s="462">
        <v>0</v>
      </c>
      <c r="N1036" s="462">
        <v>0</v>
      </c>
    </row>
    <row r="1037" spans="1:14" x14ac:dyDescent="0.25">
      <c r="A1037" t="s">
        <v>39</v>
      </c>
      <c r="B1037" t="s">
        <v>1535</v>
      </c>
      <c r="C1037" t="s">
        <v>162</v>
      </c>
      <c r="D1037">
        <v>2019</v>
      </c>
      <c r="E1037" t="s">
        <v>1532</v>
      </c>
      <c r="F1037" t="s">
        <v>1531</v>
      </c>
      <c r="G1037" s="462">
        <v>0</v>
      </c>
      <c r="H1037" s="462">
        <v>0</v>
      </c>
      <c r="I1037" s="462">
        <v>0</v>
      </c>
      <c r="J1037" s="462">
        <v>0</v>
      </c>
      <c r="K1037" s="462">
        <v>0</v>
      </c>
      <c r="L1037" s="462">
        <v>0</v>
      </c>
      <c r="M1037" s="462">
        <v>0</v>
      </c>
      <c r="N1037" s="462">
        <v>0</v>
      </c>
    </row>
    <row r="1038" spans="1:14" x14ac:dyDescent="0.25">
      <c r="A1038" t="s">
        <v>39</v>
      </c>
      <c r="B1038" t="s">
        <v>1528</v>
      </c>
      <c r="C1038" t="s">
        <v>158</v>
      </c>
      <c r="D1038">
        <v>2026</v>
      </c>
      <c r="E1038" t="s">
        <v>1529</v>
      </c>
      <c r="F1038" t="s">
        <v>1530</v>
      </c>
      <c r="G1038" s="462">
        <v>0.89999999999999991</v>
      </c>
      <c r="H1038" s="462">
        <v>0.89999999999999991</v>
      </c>
      <c r="I1038" s="462">
        <v>0.9</v>
      </c>
      <c r="J1038" s="462">
        <v>0.9</v>
      </c>
      <c r="K1038" s="462">
        <v>0.9</v>
      </c>
      <c r="L1038" s="462">
        <v>0.9</v>
      </c>
      <c r="M1038" s="462">
        <v>0.9</v>
      </c>
      <c r="N1038" s="462">
        <v>0.9</v>
      </c>
    </row>
    <row r="1039" spans="1:14" x14ac:dyDescent="0.25">
      <c r="A1039" t="s">
        <v>39</v>
      </c>
      <c r="B1039" t="s">
        <v>1528</v>
      </c>
      <c r="C1039" t="s">
        <v>158</v>
      </c>
      <c r="D1039">
        <v>2026</v>
      </c>
      <c r="E1039" t="s">
        <v>1529</v>
      </c>
      <c r="F1039" t="s">
        <v>1531</v>
      </c>
      <c r="G1039" s="462">
        <v>0.9</v>
      </c>
      <c r="H1039" s="462">
        <v>0.9</v>
      </c>
      <c r="I1039" s="462">
        <v>0.90000000000000013</v>
      </c>
      <c r="J1039" s="462">
        <v>0.90000000000000013</v>
      </c>
      <c r="K1039" s="462">
        <v>0.90000000000000013</v>
      </c>
      <c r="L1039" s="462">
        <v>0.90000000000000013</v>
      </c>
      <c r="M1039" s="462">
        <v>0.90000000000000013</v>
      </c>
      <c r="N1039" s="462">
        <v>0.90000000000000013</v>
      </c>
    </row>
    <row r="1040" spans="1:14" x14ac:dyDescent="0.25">
      <c r="A1040" t="s">
        <v>39</v>
      </c>
      <c r="B1040" t="s">
        <v>1528</v>
      </c>
      <c r="C1040" t="s">
        <v>158</v>
      </c>
      <c r="D1040">
        <v>2026</v>
      </c>
      <c r="E1040" t="s">
        <v>1532</v>
      </c>
      <c r="F1040" t="s">
        <v>1530</v>
      </c>
      <c r="G1040" s="462">
        <v>0.29090909090909078</v>
      </c>
      <c r="H1040" s="462">
        <v>0.29090909090909078</v>
      </c>
      <c r="I1040" s="462">
        <v>0.29090909090909084</v>
      </c>
      <c r="J1040" s="462">
        <v>0.29090909090909084</v>
      </c>
      <c r="K1040" s="462">
        <v>0.29090909090909084</v>
      </c>
      <c r="L1040" s="462">
        <v>0.29090909090909084</v>
      </c>
      <c r="M1040" s="462">
        <v>0.29090909090909084</v>
      </c>
      <c r="N1040" s="462">
        <v>0.29090909090909084</v>
      </c>
    </row>
    <row r="1041" spans="1:14" x14ac:dyDescent="0.25">
      <c r="A1041" t="s">
        <v>39</v>
      </c>
      <c r="B1041" t="s">
        <v>1528</v>
      </c>
      <c r="C1041" t="s">
        <v>158</v>
      </c>
      <c r="D1041">
        <v>2026</v>
      </c>
      <c r="E1041" t="s">
        <v>1532</v>
      </c>
      <c r="F1041" t="s">
        <v>1531</v>
      </c>
      <c r="G1041" s="462">
        <v>0.29090909090909084</v>
      </c>
      <c r="H1041" s="462">
        <v>0.29090909090909084</v>
      </c>
      <c r="I1041" s="462">
        <v>0.29090909090909089</v>
      </c>
      <c r="J1041" s="462">
        <v>0.29090909090909089</v>
      </c>
      <c r="K1041" s="462">
        <v>0.29090909090909089</v>
      </c>
      <c r="L1041" s="462">
        <v>0.29090909090909089</v>
      </c>
      <c r="M1041" s="462">
        <v>0.29090909090909089</v>
      </c>
      <c r="N1041" s="462">
        <v>0.29090909090909089</v>
      </c>
    </row>
    <row r="1042" spans="1:14" x14ac:dyDescent="0.25">
      <c r="A1042" t="s">
        <v>39</v>
      </c>
      <c r="B1042" t="s">
        <v>1528</v>
      </c>
      <c r="C1042" t="s">
        <v>133</v>
      </c>
      <c r="D1042">
        <v>2026</v>
      </c>
      <c r="E1042" t="s">
        <v>1529</v>
      </c>
      <c r="F1042" t="s">
        <v>1530</v>
      </c>
      <c r="G1042" s="462">
        <v>0</v>
      </c>
      <c r="H1042" s="462">
        <v>0</v>
      </c>
      <c r="I1042" s="462">
        <v>0</v>
      </c>
      <c r="J1042" s="462">
        <v>0</v>
      </c>
      <c r="K1042" s="462">
        <v>0</v>
      </c>
      <c r="L1042" s="462">
        <v>0</v>
      </c>
      <c r="M1042" s="462">
        <v>0</v>
      </c>
      <c r="N1042" s="462">
        <v>0</v>
      </c>
    </row>
    <row r="1043" spans="1:14" x14ac:dyDescent="0.25">
      <c r="A1043" t="s">
        <v>39</v>
      </c>
      <c r="B1043" t="s">
        <v>1528</v>
      </c>
      <c r="C1043" t="s">
        <v>133</v>
      </c>
      <c r="D1043">
        <v>2026</v>
      </c>
      <c r="E1043" t="s">
        <v>1529</v>
      </c>
      <c r="F1043" t="s">
        <v>1531</v>
      </c>
      <c r="G1043" s="462">
        <v>0</v>
      </c>
      <c r="H1043" s="462">
        <v>0</v>
      </c>
      <c r="I1043" s="462">
        <v>0</v>
      </c>
      <c r="J1043" s="462">
        <v>0</v>
      </c>
      <c r="K1043" s="462">
        <v>0</v>
      </c>
      <c r="L1043" s="462">
        <v>0</v>
      </c>
      <c r="M1043" s="462">
        <v>0</v>
      </c>
      <c r="N1043" s="462">
        <v>0</v>
      </c>
    </row>
    <row r="1044" spans="1:14" x14ac:dyDescent="0.25">
      <c r="A1044" t="s">
        <v>39</v>
      </c>
      <c r="B1044" t="s">
        <v>1528</v>
      </c>
      <c r="C1044" t="s">
        <v>133</v>
      </c>
      <c r="D1044">
        <v>2026</v>
      </c>
      <c r="E1044" t="s">
        <v>1532</v>
      </c>
      <c r="F1044" t="s">
        <v>1530</v>
      </c>
      <c r="G1044" s="462">
        <v>0</v>
      </c>
      <c r="H1044" s="462">
        <v>0</v>
      </c>
      <c r="I1044" s="462">
        <v>0</v>
      </c>
      <c r="J1044" s="462">
        <v>0</v>
      </c>
      <c r="K1044" s="462">
        <v>0</v>
      </c>
      <c r="L1044" s="462">
        <v>0</v>
      </c>
      <c r="M1044" s="462">
        <v>0</v>
      </c>
      <c r="N1044" s="462">
        <v>0</v>
      </c>
    </row>
    <row r="1045" spans="1:14" x14ac:dyDescent="0.25">
      <c r="A1045" t="s">
        <v>39</v>
      </c>
      <c r="B1045" t="s">
        <v>1528</v>
      </c>
      <c r="C1045" t="s">
        <v>133</v>
      </c>
      <c r="D1045">
        <v>2026</v>
      </c>
      <c r="E1045" t="s">
        <v>1532</v>
      </c>
      <c r="F1045" t="s">
        <v>1531</v>
      </c>
      <c r="G1045" s="462">
        <v>0</v>
      </c>
      <c r="H1045" s="462">
        <v>0</v>
      </c>
      <c r="I1045" s="462">
        <v>0</v>
      </c>
      <c r="J1045" s="462">
        <v>0</v>
      </c>
      <c r="K1045" s="462">
        <v>0</v>
      </c>
      <c r="L1045" s="462">
        <v>0</v>
      </c>
      <c r="M1045" s="462">
        <v>0</v>
      </c>
      <c r="N1045" s="462">
        <v>0</v>
      </c>
    </row>
    <row r="1046" spans="1:14" x14ac:dyDescent="0.25">
      <c r="A1046" t="s">
        <v>39</v>
      </c>
      <c r="B1046" t="s">
        <v>1533</v>
      </c>
      <c r="C1046" t="s">
        <v>1533</v>
      </c>
      <c r="D1046">
        <v>2026</v>
      </c>
      <c r="E1046" t="s">
        <v>1529</v>
      </c>
      <c r="F1046" t="s">
        <v>1530</v>
      </c>
      <c r="G1046" s="462">
        <v>0.1</v>
      </c>
      <c r="H1046" s="462">
        <v>0.1</v>
      </c>
      <c r="I1046" s="462">
        <v>0.1</v>
      </c>
      <c r="J1046" s="462">
        <v>0.1</v>
      </c>
      <c r="K1046" s="462">
        <v>0.1</v>
      </c>
      <c r="L1046" s="462">
        <v>0.1</v>
      </c>
      <c r="M1046" s="462">
        <v>0.1</v>
      </c>
      <c r="N1046" s="462">
        <v>0.1</v>
      </c>
    </row>
    <row r="1047" spans="1:14" x14ac:dyDescent="0.25">
      <c r="A1047" t="s">
        <v>39</v>
      </c>
      <c r="B1047" t="s">
        <v>1533</v>
      </c>
      <c r="C1047" t="s">
        <v>1533</v>
      </c>
      <c r="D1047">
        <v>2026</v>
      </c>
      <c r="E1047" t="s">
        <v>1529</v>
      </c>
      <c r="F1047" t="s">
        <v>1531</v>
      </c>
      <c r="G1047" s="462">
        <v>9.9999999999999992E-2</v>
      </c>
      <c r="H1047" s="462">
        <v>9.9999999999999992E-2</v>
      </c>
      <c r="I1047" s="462">
        <v>0.1</v>
      </c>
      <c r="J1047" s="462">
        <v>0.1</v>
      </c>
      <c r="K1047" s="462">
        <v>0.1</v>
      </c>
      <c r="L1047" s="462">
        <v>0.1</v>
      </c>
      <c r="M1047" s="462">
        <v>0.1</v>
      </c>
      <c r="N1047" s="462">
        <v>0.1</v>
      </c>
    </row>
    <row r="1048" spans="1:14" x14ac:dyDescent="0.25">
      <c r="A1048" t="s">
        <v>39</v>
      </c>
      <c r="B1048" t="s">
        <v>1533</v>
      </c>
      <c r="C1048" t="s">
        <v>1533</v>
      </c>
      <c r="D1048">
        <v>2026</v>
      </c>
      <c r="E1048" t="s">
        <v>1532</v>
      </c>
      <c r="F1048" t="s">
        <v>1530</v>
      </c>
      <c r="G1048" s="462">
        <v>0.67272727272727284</v>
      </c>
      <c r="H1048" s="462">
        <v>0.67272727272727284</v>
      </c>
      <c r="I1048" s="462">
        <v>0.67272727272727284</v>
      </c>
      <c r="J1048" s="462">
        <v>0.67272727272727284</v>
      </c>
      <c r="K1048" s="462">
        <v>0.67272727272727284</v>
      </c>
      <c r="L1048" s="462">
        <v>0.67272727272727284</v>
      </c>
      <c r="M1048" s="462">
        <v>0.67272727272727284</v>
      </c>
      <c r="N1048" s="462">
        <v>0.67272727272727284</v>
      </c>
    </row>
    <row r="1049" spans="1:14" x14ac:dyDescent="0.25">
      <c r="A1049" t="s">
        <v>39</v>
      </c>
      <c r="B1049" t="s">
        <v>1533</v>
      </c>
      <c r="C1049" t="s">
        <v>1533</v>
      </c>
      <c r="D1049">
        <v>2026</v>
      </c>
      <c r="E1049" t="s">
        <v>1532</v>
      </c>
      <c r="F1049" t="s">
        <v>1531</v>
      </c>
      <c r="G1049" s="462">
        <v>0.67272727272727284</v>
      </c>
      <c r="H1049" s="462">
        <v>0.67272727272727284</v>
      </c>
      <c r="I1049" s="462">
        <v>0.67272727272727284</v>
      </c>
      <c r="J1049" s="462">
        <v>0.67272727272727284</v>
      </c>
      <c r="K1049" s="462">
        <v>0.67272727272727284</v>
      </c>
      <c r="L1049" s="462">
        <v>0.67272727272727284</v>
      </c>
      <c r="M1049" s="462">
        <v>0.67272727272727284</v>
      </c>
      <c r="N1049" s="462">
        <v>0.67272727272727284</v>
      </c>
    </row>
    <row r="1050" spans="1:14" x14ac:dyDescent="0.25">
      <c r="A1050" t="s">
        <v>39</v>
      </c>
      <c r="B1050" t="s">
        <v>160</v>
      </c>
      <c r="C1050" t="s">
        <v>160</v>
      </c>
      <c r="D1050">
        <v>2026</v>
      </c>
      <c r="E1050" t="s">
        <v>1529</v>
      </c>
      <c r="F1050" t="s">
        <v>1530</v>
      </c>
      <c r="G1050" s="462">
        <v>0</v>
      </c>
      <c r="H1050" s="462">
        <v>0</v>
      </c>
      <c r="I1050" s="462">
        <v>0</v>
      </c>
      <c r="J1050" s="462">
        <v>0</v>
      </c>
      <c r="K1050" s="462">
        <v>0</v>
      </c>
      <c r="L1050" s="462">
        <v>0</v>
      </c>
      <c r="M1050" s="462">
        <v>0</v>
      </c>
      <c r="N1050" s="462">
        <v>0</v>
      </c>
    </row>
    <row r="1051" spans="1:14" x14ac:dyDescent="0.25">
      <c r="A1051" t="s">
        <v>39</v>
      </c>
      <c r="B1051" t="s">
        <v>160</v>
      </c>
      <c r="C1051" t="s">
        <v>160</v>
      </c>
      <c r="D1051">
        <v>2026</v>
      </c>
      <c r="E1051" t="s">
        <v>1529</v>
      </c>
      <c r="F1051" t="s">
        <v>1531</v>
      </c>
      <c r="G1051" s="462">
        <v>0</v>
      </c>
      <c r="H1051" s="462">
        <v>0</v>
      </c>
      <c r="I1051" s="462">
        <v>0</v>
      </c>
      <c r="J1051" s="462">
        <v>0</v>
      </c>
      <c r="K1051" s="462">
        <v>0</v>
      </c>
      <c r="L1051" s="462">
        <v>0</v>
      </c>
      <c r="M1051" s="462">
        <v>0</v>
      </c>
      <c r="N1051" s="462">
        <v>0</v>
      </c>
    </row>
    <row r="1052" spans="1:14" x14ac:dyDescent="0.25">
      <c r="A1052" t="s">
        <v>39</v>
      </c>
      <c r="B1052" t="s">
        <v>160</v>
      </c>
      <c r="C1052" t="s">
        <v>160</v>
      </c>
      <c r="D1052">
        <v>2026</v>
      </c>
      <c r="E1052" t="s">
        <v>1532</v>
      </c>
      <c r="F1052" t="s">
        <v>1530</v>
      </c>
      <c r="G1052" s="462">
        <v>0</v>
      </c>
      <c r="H1052" s="462">
        <v>0</v>
      </c>
      <c r="I1052" s="462">
        <v>0</v>
      </c>
      <c r="J1052" s="462">
        <v>0</v>
      </c>
      <c r="K1052" s="462">
        <v>0</v>
      </c>
      <c r="L1052" s="462">
        <v>0</v>
      </c>
      <c r="M1052" s="462">
        <v>0</v>
      </c>
      <c r="N1052" s="462">
        <v>0</v>
      </c>
    </row>
    <row r="1053" spans="1:14" x14ac:dyDescent="0.25">
      <c r="A1053" t="s">
        <v>39</v>
      </c>
      <c r="B1053" t="s">
        <v>160</v>
      </c>
      <c r="C1053" t="s">
        <v>160</v>
      </c>
      <c r="D1053">
        <v>2026</v>
      </c>
      <c r="E1053" t="s">
        <v>1532</v>
      </c>
      <c r="F1053" t="s">
        <v>1531</v>
      </c>
      <c r="G1053" s="462">
        <v>0</v>
      </c>
      <c r="H1053" s="462">
        <v>0</v>
      </c>
      <c r="I1053" s="462">
        <v>0</v>
      </c>
      <c r="J1053" s="462">
        <v>0</v>
      </c>
      <c r="K1053" s="462">
        <v>0</v>
      </c>
      <c r="L1053" s="462">
        <v>0</v>
      </c>
      <c r="M1053" s="462">
        <v>0</v>
      </c>
      <c r="N1053" s="462">
        <v>0</v>
      </c>
    </row>
    <row r="1054" spans="1:14" x14ac:dyDescent="0.25">
      <c r="A1054" t="s">
        <v>39</v>
      </c>
      <c r="B1054" t="s">
        <v>1534</v>
      </c>
      <c r="C1054" t="s">
        <v>1534</v>
      </c>
      <c r="D1054">
        <v>2026</v>
      </c>
      <c r="E1054" t="s">
        <v>1529</v>
      </c>
      <c r="F1054" t="s">
        <v>1530</v>
      </c>
      <c r="G1054" s="462">
        <v>0</v>
      </c>
      <c r="H1054" s="462">
        <v>0</v>
      </c>
      <c r="I1054" s="462">
        <v>0</v>
      </c>
      <c r="J1054" s="462">
        <v>0</v>
      </c>
      <c r="K1054" s="462">
        <v>0</v>
      </c>
      <c r="L1054" s="462">
        <v>0</v>
      </c>
      <c r="M1054" s="462">
        <v>0</v>
      </c>
      <c r="N1054" s="462">
        <v>0</v>
      </c>
    </row>
    <row r="1055" spans="1:14" x14ac:dyDescent="0.25">
      <c r="A1055" t="s">
        <v>39</v>
      </c>
      <c r="B1055" t="s">
        <v>1534</v>
      </c>
      <c r="C1055" t="s">
        <v>1534</v>
      </c>
      <c r="D1055">
        <v>2026</v>
      </c>
      <c r="E1055" t="s">
        <v>1529</v>
      </c>
      <c r="F1055" t="s">
        <v>1531</v>
      </c>
      <c r="G1055" s="462">
        <v>0</v>
      </c>
      <c r="H1055" s="462">
        <v>0</v>
      </c>
      <c r="I1055" s="462">
        <v>0</v>
      </c>
      <c r="J1055" s="462">
        <v>0</v>
      </c>
      <c r="K1055" s="462">
        <v>0</v>
      </c>
      <c r="L1055" s="462">
        <v>0</v>
      </c>
      <c r="M1055" s="462">
        <v>0</v>
      </c>
      <c r="N1055" s="462">
        <v>0</v>
      </c>
    </row>
    <row r="1056" spans="1:14" x14ac:dyDescent="0.25">
      <c r="A1056" t="s">
        <v>39</v>
      </c>
      <c r="B1056" t="s">
        <v>1534</v>
      </c>
      <c r="C1056" t="s">
        <v>1534</v>
      </c>
      <c r="D1056">
        <v>2026</v>
      </c>
      <c r="E1056" t="s">
        <v>1532</v>
      </c>
      <c r="F1056" t="s">
        <v>1530</v>
      </c>
      <c r="G1056" s="462">
        <v>0</v>
      </c>
      <c r="H1056" s="462">
        <v>0</v>
      </c>
      <c r="I1056" s="462">
        <v>0</v>
      </c>
      <c r="J1056" s="462">
        <v>0</v>
      </c>
      <c r="K1056" s="462">
        <v>0</v>
      </c>
      <c r="L1056" s="462">
        <v>0</v>
      </c>
      <c r="M1056" s="462">
        <v>0</v>
      </c>
      <c r="N1056" s="462">
        <v>0</v>
      </c>
    </row>
    <row r="1057" spans="1:14" x14ac:dyDescent="0.25">
      <c r="A1057" t="s">
        <v>39</v>
      </c>
      <c r="B1057" t="s">
        <v>1534</v>
      </c>
      <c r="C1057" t="s">
        <v>1534</v>
      </c>
      <c r="D1057">
        <v>2026</v>
      </c>
      <c r="E1057" t="s">
        <v>1532</v>
      </c>
      <c r="F1057" t="s">
        <v>1531</v>
      </c>
      <c r="G1057" s="462">
        <v>0</v>
      </c>
      <c r="H1057" s="462">
        <v>0</v>
      </c>
      <c r="I1057" s="462">
        <v>0</v>
      </c>
      <c r="J1057" s="462">
        <v>0</v>
      </c>
      <c r="K1057" s="462">
        <v>0</v>
      </c>
      <c r="L1057" s="462">
        <v>0</v>
      </c>
      <c r="M1057" s="462">
        <v>0</v>
      </c>
      <c r="N1057" s="462">
        <v>0</v>
      </c>
    </row>
    <row r="1058" spans="1:14" x14ac:dyDescent="0.25">
      <c r="A1058" t="s">
        <v>39</v>
      </c>
      <c r="B1058" t="s">
        <v>1535</v>
      </c>
      <c r="C1058" t="s">
        <v>1536</v>
      </c>
      <c r="D1058">
        <v>2026</v>
      </c>
      <c r="E1058" t="s">
        <v>1529</v>
      </c>
      <c r="F1058" t="s">
        <v>1530</v>
      </c>
      <c r="G1058" s="462">
        <v>0</v>
      </c>
      <c r="H1058" s="462">
        <v>0</v>
      </c>
      <c r="I1058" s="462">
        <v>0</v>
      </c>
      <c r="J1058" s="462">
        <v>0</v>
      </c>
      <c r="K1058" s="462">
        <v>0</v>
      </c>
      <c r="L1058" s="462">
        <v>0</v>
      </c>
      <c r="M1058" s="462">
        <v>0</v>
      </c>
      <c r="N1058" s="462">
        <v>0</v>
      </c>
    </row>
    <row r="1059" spans="1:14" x14ac:dyDescent="0.25">
      <c r="A1059" t="s">
        <v>39</v>
      </c>
      <c r="B1059" t="s">
        <v>1535</v>
      </c>
      <c r="C1059" t="s">
        <v>1536</v>
      </c>
      <c r="D1059">
        <v>2026</v>
      </c>
      <c r="E1059" t="s">
        <v>1529</v>
      </c>
      <c r="F1059" t="s">
        <v>1531</v>
      </c>
      <c r="G1059" s="462">
        <v>0</v>
      </c>
      <c r="H1059" s="462">
        <v>0</v>
      </c>
      <c r="I1059" s="462">
        <v>0</v>
      </c>
      <c r="J1059" s="462">
        <v>0</v>
      </c>
      <c r="K1059" s="462">
        <v>0</v>
      </c>
      <c r="L1059" s="462">
        <v>0</v>
      </c>
      <c r="M1059" s="462">
        <v>0</v>
      </c>
      <c r="N1059" s="462">
        <v>0</v>
      </c>
    </row>
    <row r="1060" spans="1:14" x14ac:dyDescent="0.25">
      <c r="A1060" t="s">
        <v>39</v>
      </c>
      <c r="B1060" t="s">
        <v>1535</v>
      </c>
      <c r="C1060" t="s">
        <v>1536</v>
      </c>
      <c r="D1060">
        <v>2026</v>
      </c>
      <c r="E1060" t="s">
        <v>1532</v>
      </c>
      <c r="F1060" t="s">
        <v>1530</v>
      </c>
      <c r="G1060" s="462">
        <v>0</v>
      </c>
      <c r="H1060" s="462">
        <v>0</v>
      </c>
      <c r="I1060" s="462">
        <v>0</v>
      </c>
      <c r="J1060" s="462">
        <v>0</v>
      </c>
      <c r="K1060" s="462">
        <v>0</v>
      </c>
      <c r="L1060" s="462">
        <v>0</v>
      </c>
      <c r="M1060" s="462">
        <v>0</v>
      </c>
      <c r="N1060" s="462">
        <v>0</v>
      </c>
    </row>
    <row r="1061" spans="1:14" x14ac:dyDescent="0.25">
      <c r="A1061" t="s">
        <v>39</v>
      </c>
      <c r="B1061" t="s">
        <v>1535</v>
      </c>
      <c r="C1061" t="s">
        <v>1536</v>
      </c>
      <c r="D1061">
        <v>2026</v>
      </c>
      <c r="E1061" t="s">
        <v>1532</v>
      </c>
      <c r="F1061" t="s">
        <v>1531</v>
      </c>
      <c r="G1061" s="462">
        <v>0</v>
      </c>
      <c r="H1061" s="462">
        <v>0</v>
      </c>
      <c r="I1061" s="462">
        <v>0</v>
      </c>
      <c r="J1061" s="462">
        <v>0</v>
      </c>
      <c r="K1061" s="462">
        <v>0</v>
      </c>
      <c r="L1061" s="462">
        <v>0</v>
      </c>
      <c r="M1061" s="462">
        <v>0</v>
      </c>
      <c r="N1061" s="462">
        <v>0</v>
      </c>
    </row>
    <row r="1062" spans="1:14" x14ac:dyDescent="0.25">
      <c r="A1062" t="s">
        <v>39</v>
      </c>
      <c r="B1062" t="s">
        <v>1535</v>
      </c>
      <c r="C1062" t="s">
        <v>162</v>
      </c>
      <c r="D1062">
        <v>2026</v>
      </c>
      <c r="E1062" t="s">
        <v>1529</v>
      </c>
      <c r="F1062" t="s">
        <v>1530</v>
      </c>
      <c r="G1062" s="462">
        <v>0</v>
      </c>
      <c r="H1062" s="462">
        <v>0</v>
      </c>
      <c r="I1062" s="462">
        <v>0</v>
      </c>
      <c r="J1062" s="462">
        <v>0</v>
      </c>
      <c r="K1062" s="462">
        <v>0</v>
      </c>
      <c r="L1062" s="462">
        <v>0</v>
      </c>
      <c r="M1062" s="462">
        <v>0</v>
      </c>
      <c r="N1062" s="462">
        <v>0</v>
      </c>
    </row>
    <row r="1063" spans="1:14" x14ac:dyDescent="0.25">
      <c r="A1063" t="s">
        <v>39</v>
      </c>
      <c r="B1063" t="s">
        <v>1535</v>
      </c>
      <c r="C1063" t="s">
        <v>162</v>
      </c>
      <c r="D1063">
        <v>2026</v>
      </c>
      <c r="E1063" t="s">
        <v>1529</v>
      </c>
      <c r="F1063" t="s">
        <v>1531</v>
      </c>
      <c r="G1063" s="462">
        <v>0</v>
      </c>
      <c r="H1063" s="462">
        <v>0</v>
      </c>
      <c r="I1063" s="462">
        <v>0</v>
      </c>
      <c r="J1063" s="462">
        <v>0</v>
      </c>
      <c r="K1063" s="462">
        <v>0</v>
      </c>
      <c r="L1063" s="462">
        <v>0</v>
      </c>
      <c r="M1063" s="462">
        <v>0</v>
      </c>
      <c r="N1063" s="462">
        <v>0</v>
      </c>
    </row>
    <row r="1064" spans="1:14" x14ac:dyDescent="0.25">
      <c r="A1064" t="s">
        <v>39</v>
      </c>
      <c r="B1064" t="s">
        <v>1535</v>
      </c>
      <c r="C1064" t="s">
        <v>162</v>
      </c>
      <c r="D1064">
        <v>2026</v>
      </c>
      <c r="E1064" t="s">
        <v>1532</v>
      </c>
      <c r="F1064" t="s">
        <v>1530</v>
      </c>
      <c r="G1064" s="462">
        <v>0</v>
      </c>
      <c r="H1064" s="462">
        <v>0</v>
      </c>
      <c r="I1064" s="462">
        <v>0</v>
      </c>
      <c r="J1064" s="462">
        <v>0</v>
      </c>
      <c r="K1064" s="462">
        <v>0</v>
      </c>
      <c r="L1064" s="462">
        <v>0</v>
      </c>
      <c r="M1064" s="462">
        <v>0</v>
      </c>
      <c r="N1064" s="462">
        <v>0</v>
      </c>
    </row>
    <row r="1065" spans="1:14" x14ac:dyDescent="0.25">
      <c r="A1065" t="s">
        <v>39</v>
      </c>
      <c r="B1065" t="s">
        <v>1535</v>
      </c>
      <c r="C1065" t="s">
        <v>162</v>
      </c>
      <c r="D1065">
        <v>2026</v>
      </c>
      <c r="E1065" t="s">
        <v>1532</v>
      </c>
      <c r="F1065" t="s">
        <v>1531</v>
      </c>
      <c r="G1065" s="462">
        <v>0</v>
      </c>
      <c r="H1065" s="462">
        <v>0</v>
      </c>
      <c r="I1065" s="462">
        <v>0</v>
      </c>
      <c r="J1065" s="462">
        <v>0</v>
      </c>
      <c r="K1065" s="462">
        <v>0</v>
      </c>
      <c r="L1065" s="462">
        <v>0</v>
      </c>
      <c r="M1065" s="462">
        <v>0</v>
      </c>
      <c r="N1065" s="462">
        <v>0</v>
      </c>
    </row>
    <row r="1066" spans="1:14" x14ac:dyDescent="0.25">
      <c r="A1066" t="s">
        <v>39</v>
      </c>
      <c r="B1066" t="s">
        <v>1528</v>
      </c>
      <c r="C1066" t="s">
        <v>158</v>
      </c>
      <c r="D1066">
        <v>2030</v>
      </c>
      <c r="E1066" t="s">
        <v>1529</v>
      </c>
      <c r="F1066" t="s">
        <v>1530</v>
      </c>
      <c r="G1066" s="462">
        <v>0.5</v>
      </c>
      <c r="H1066" s="462">
        <v>0.5</v>
      </c>
      <c r="I1066" s="462">
        <v>0.5</v>
      </c>
      <c r="J1066" s="462">
        <v>0.5</v>
      </c>
      <c r="K1066" s="462">
        <v>0.5</v>
      </c>
      <c r="L1066" s="462">
        <v>0.5</v>
      </c>
      <c r="M1066" s="462">
        <v>0.5</v>
      </c>
      <c r="N1066" s="462">
        <v>0.5</v>
      </c>
    </row>
    <row r="1067" spans="1:14" x14ac:dyDescent="0.25">
      <c r="A1067" t="s">
        <v>39</v>
      </c>
      <c r="B1067" t="s">
        <v>1528</v>
      </c>
      <c r="C1067" t="s">
        <v>158</v>
      </c>
      <c r="D1067">
        <v>2030</v>
      </c>
      <c r="E1067" t="s">
        <v>1529</v>
      </c>
      <c r="F1067" t="s">
        <v>1531</v>
      </c>
      <c r="G1067" s="462">
        <v>0.5</v>
      </c>
      <c r="H1067" s="462">
        <v>0.5</v>
      </c>
      <c r="I1067" s="462">
        <v>0.5</v>
      </c>
      <c r="J1067" s="462">
        <v>0.5</v>
      </c>
      <c r="K1067" s="462">
        <v>0.5</v>
      </c>
      <c r="L1067" s="462">
        <v>0.5</v>
      </c>
      <c r="M1067" s="462">
        <v>0.5</v>
      </c>
      <c r="N1067" s="462">
        <v>0.5</v>
      </c>
    </row>
    <row r="1068" spans="1:14" x14ac:dyDescent="0.25">
      <c r="A1068" t="s">
        <v>39</v>
      </c>
      <c r="B1068" t="s">
        <v>1528</v>
      </c>
      <c r="C1068" t="s">
        <v>158</v>
      </c>
      <c r="D1068">
        <v>2030</v>
      </c>
      <c r="E1068" t="s">
        <v>1532</v>
      </c>
      <c r="F1068" t="s">
        <v>1530</v>
      </c>
      <c r="G1068" s="462">
        <v>0</v>
      </c>
      <c r="H1068" s="462">
        <v>0</v>
      </c>
      <c r="I1068" s="462">
        <v>0</v>
      </c>
      <c r="J1068" s="462">
        <v>0</v>
      </c>
      <c r="K1068" s="462">
        <v>0</v>
      </c>
      <c r="L1068" s="462">
        <v>0</v>
      </c>
      <c r="M1068" s="462">
        <v>0</v>
      </c>
      <c r="N1068" s="462">
        <v>0</v>
      </c>
    </row>
    <row r="1069" spans="1:14" x14ac:dyDescent="0.25">
      <c r="A1069" t="s">
        <v>39</v>
      </c>
      <c r="B1069" t="s">
        <v>1528</v>
      </c>
      <c r="C1069" t="s">
        <v>158</v>
      </c>
      <c r="D1069">
        <v>2030</v>
      </c>
      <c r="E1069" t="s">
        <v>1532</v>
      </c>
      <c r="F1069" t="s">
        <v>1531</v>
      </c>
      <c r="G1069" s="462">
        <v>0</v>
      </c>
      <c r="H1069" s="462">
        <v>0</v>
      </c>
      <c r="I1069" s="462">
        <v>0</v>
      </c>
      <c r="J1069" s="462">
        <v>0</v>
      </c>
      <c r="K1069" s="462">
        <v>0</v>
      </c>
      <c r="L1069" s="462">
        <v>0</v>
      </c>
      <c r="M1069" s="462">
        <v>0</v>
      </c>
      <c r="N1069" s="462">
        <v>0</v>
      </c>
    </row>
    <row r="1070" spans="1:14" x14ac:dyDescent="0.25">
      <c r="A1070" t="s">
        <v>39</v>
      </c>
      <c r="B1070" t="s">
        <v>1528</v>
      </c>
      <c r="C1070" t="s">
        <v>133</v>
      </c>
      <c r="D1070">
        <v>2030</v>
      </c>
      <c r="E1070" t="s">
        <v>1529</v>
      </c>
      <c r="F1070" t="s">
        <v>1530</v>
      </c>
      <c r="G1070" s="462">
        <v>0</v>
      </c>
      <c r="H1070" s="462">
        <v>0</v>
      </c>
      <c r="I1070" s="462">
        <v>0</v>
      </c>
      <c r="J1070" s="462">
        <v>0</v>
      </c>
      <c r="K1070" s="462">
        <v>0</v>
      </c>
      <c r="L1070" s="462">
        <v>0</v>
      </c>
      <c r="M1070" s="462">
        <v>0</v>
      </c>
      <c r="N1070" s="462">
        <v>0</v>
      </c>
    </row>
    <row r="1071" spans="1:14" x14ac:dyDescent="0.25">
      <c r="A1071" t="s">
        <v>39</v>
      </c>
      <c r="B1071" t="s">
        <v>1528</v>
      </c>
      <c r="C1071" t="s">
        <v>133</v>
      </c>
      <c r="D1071">
        <v>2030</v>
      </c>
      <c r="E1071" t="s">
        <v>1529</v>
      </c>
      <c r="F1071" t="s">
        <v>1531</v>
      </c>
      <c r="G1071" s="462">
        <v>0</v>
      </c>
      <c r="H1071" s="462">
        <v>0</v>
      </c>
      <c r="I1071" s="462">
        <v>0</v>
      </c>
      <c r="J1071" s="462">
        <v>0</v>
      </c>
      <c r="K1071" s="462">
        <v>0</v>
      </c>
      <c r="L1071" s="462">
        <v>0</v>
      </c>
      <c r="M1071" s="462">
        <v>0</v>
      </c>
      <c r="N1071" s="462">
        <v>0</v>
      </c>
    </row>
    <row r="1072" spans="1:14" x14ac:dyDescent="0.25">
      <c r="A1072" t="s">
        <v>39</v>
      </c>
      <c r="B1072" t="s">
        <v>1528</v>
      </c>
      <c r="C1072" t="s">
        <v>133</v>
      </c>
      <c r="D1072">
        <v>2030</v>
      </c>
      <c r="E1072" t="s">
        <v>1532</v>
      </c>
      <c r="F1072" t="s">
        <v>1530</v>
      </c>
      <c r="G1072" s="462">
        <v>0</v>
      </c>
      <c r="H1072" s="462">
        <v>0</v>
      </c>
      <c r="I1072" s="462">
        <v>0</v>
      </c>
      <c r="J1072" s="462">
        <v>0</v>
      </c>
      <c r="K1072" s="462">
        <v>0</v>
      </c>
      <c r="L1072" s="462">
        <v>0</v>
      </c>
      <c r="M1072" s="462">
        <v>0</v>
      </c>
      <c r="N1072" s="462">
        <v>0</v>
      </c>
    </row>
    <row r="1073" spans="1:14" x14ac:dyDescent="0.25">
      <c r="A1073" t="s">
        <v>39</v>
      </c>
      <c r="B1073" t="s">
        <v>1528</v>
      </c>
      <c r="C1073" t="s">
        <v>133</v>
      </c>
      <c r="D1073">
        <v>2030</v>
      </c>
      <c r="E1073" t="s">
        <v>1532</v>
      </c>
      <c r="F1073" t="s">
        <v>1531</v>
      </c>
      <c r="G1073" s="462">
        <v>0</v>
      </c>
      <c r="H1073" s="462">
        <v>0</v>
      </c>
      <c r="I1073" s="462">
        <v>0</v>
      </c>
      <c r="J1073" s="462">
        <v>0</v>
      </c>
      <c r="K1073" s="462">
        <v>0</v>
      </c>
      <c r="L1073" s="462">
        <v>0</v>
      </c>
      <c r="M1073" s="462">
        <v>0</v>
      </c>
      <c r="N1073" s="462">
        <v>0</v>
      </c>
    </row>
    <row r="1074" spans="1:14" x14ac:dyDescent="0.25">
      <c r="A1074" t="s">
        <v>39</v>
      </c>
      <c r="B1074" t="s">
        <v>1533</v>
      </c>
      <c r="C1074" t="s">
        <v>1533</v>
      </c>
      <c r="D1074">
        <v>2030</v>
      </c>
      <c r="E1074" t="s">
        <v>1529</v>
      </c>
      <c r="F1074" t="s">
        <v>1530</v>
      </c>
      <c r="G1074" s="462">
        <v>0.4</v>
      </c>
      <c r="H1074" s="462">
        <v>0.4</v>
      </c>
      <c r="I1074" s="462">
        <v>0.4</v>
      </c>
      <c r="J1074" s="462">
        <v>0.4</v>
      </c>
      <c r="K1074" s="462">
        <v>0.4</v>
      </c>
      <c r="L1074" s="462">
        <v>0.4</v>
      </c>
      <c r="M1074" s="462">
        <v>0.4</v>
      </c>
      <c r="N1074" s="462">
        <v>0.4</v>
      </c>
    </row>
    <row r="1075" spans="1:14" x14ac:dyDescent="0.25">
      <c r="A1075" t="s">
        <v>39</v>
      </c>
      <c r="B1075" t="s">
        <v>1533</v>
      </c>
      <c r="C1075" t="s">
        <v>1533</v>
      </c>
      <c r="D1075">
        <v>2030</v>
      </c>
      <c r="E1075" t="s">
        <v>1529</v>
      </c>
      <c r="F1075" t="s">
        <v>1531</v>
      </c>
      <c r="G1075" s="462">
        <v>0.39999999999999997</v>
      </c>
      <c r="H1075" s="462">
        <v>0.39999999999999997</v>
      </c>
      <c r="I1075" s="462">
        <v>0.4</v>
      </c>
      <c r="J1075" s="462">
        <v>0.4</v>
      </c>
      <c r="K1075" s="462">
        <v>0.4</v>
      </c>
      <c r="L1075" s="462">
        <v>0.4</v>
      </c>
      <c r="M1075" s="462">
        <v>0.4</v>
      </c>
      <c r="N1075" s="462">
        <v>0.4</v>
      </c>
    </row>
    <row r="1076" spans="1:14" x14ac:dyDescent="0.25">
      <c r="A1076" t="s">
        <v>39</v>
      </c>
      <c r="B1076" t="s">
        <v>1533</v>
      </c>
      <c r="C1076" t="s">
        <v>1533</v>
      </c>
      <c r="D1076">
        <v>2030</v>
      </c>
      <c r="E1076" t="s">
        <v>1532</v>
      </c>
      <c r="F1076" t="s">
        <v>1530</v>
      </c>
      <c r="G1076" s="462">
        <v>1</v>
      </c>
      <c r="H1076" s="462">
        <v>1</v>
      </c>
      <c r="I1076" s="462">
        <v>1</v>
      </c>
      <c r="J1076" s="462">
        <v>1</v>
      </c>
      <c r="K1076" s="462">
        <v>1</v>
      </c>
      <c r="L1076" s="462">
        <v>1</v>
      </c>
      <c r="M1076" s="462">
        <v>1</v>
      </c>
      <c r="N1076" s="462">
        <v>1</v>
      </c>
    </row>
    <row r="1077" spans="1:14" x14ac:dyDescent="0.25">
      <c r="A1077" t="s">
        <v>39</v>
      </c>
      <c r="B1077" t="s">
        <v>1533</v>
      </c>
      <c r="C1077" t="s">
        <v>1533</v>
      </c>
      <c r="D1077">
        <v>2030</v>
      </c>
      <c r="E1077" t="s">
        <v>1532</v>
      </c>
      <c r="F1077" t="s">
        <v>1531</v>
      </c>
      <c r="G1077" s="462">
        <v>1</v>
      </c>
      <c r="H1077" s="462">
        <v>1</v>
      </c>
      <c r="I1077" s="462">
        <v>1</v>
      </c>
      <c r="J1077" s="462">
        <v>1</v>
      </c>
      <c r="K1077" s="462">
        <v>1</v>
      </c>
      <c r="L1077" s="462">
        <v>1</v>
      </c>
      <c r="M1077" s="462">
        <v>1</v>
      </c>
      <c r="N1077" s="462">
        <v>1</v>
      </c>
    </row>
    <row r="1078" spans="1:14" x14ac:dyDescent="0.25">
      <c r="A1078" t="s">
        <v>39</v>
      </c>
      <c r="B1078" t="s">
        <v>160</v>
      </c>
      <c r="C1078" t="s">
        <v>160</v>
      </c>
      <c r="D1078">
        <v>2030</v>
      </c>
      <c r="E1078" t="s">
        <v>1529</v>
      </c>
      <c r="F1078" t="s">
        <v>1530</v>
      </c>
      <c r="G1078" s="462">
        <v>0.1</v>
      </c>
      <c r="H1078" s="462">
        <v>0.1</v>
      </c>
      <c r="I1078" s="462">
        <v>0.1</v>
      </c>
      <c r="J1078" s="462">
        <v>0.1</v>
      </c>
      <c r="K1078" s="462">
        <v>0.1</v>
      </c>
      <c r="L1078" s="462">
        <v>0.1</v>
      </c>
      <c r="M1078" s="462">
        <v>0.1</v>
      </c>
      <c r="N1078" s="462">
        <v>0.1</v>
      </c>
    </row>
    <row r="1079" spans="1:14" x14ac:dyDescent="0.25">
      <c r="A1079" t="s">
        <v>39</v>
      </c>
      <c r="B1079" t="s">
        <v>160</v>
      </c>
      <c r="C1079" t="s">
        <v>160</v>
      </c>
      <c r="D1079">
        <v>2030</v>
      </c>
      <c r="E1079" t="s">
        <v>1529</v>
      </c>
      <c r="F1079" t="s">
        <v>1531</v>
      </c>
      <c r="G1079" s="462">
        <v>9.9999999999999992E-2</v>
      </c>
      <c r="H1079" s="462">
        <v>9.9999999999999992E-2</v>
      </c>
      <c r="I1079" s="462">
        <v>0.1</v>
      </c>
      <c r="J1079" s="462">
        <v>0.1</v>
      </c>
      <c r="K1079" s="462">
        <v>0.1</v>
      </c>
      <c r="L1079" s="462">
        <v>0.1</v>
      </c>
      <c r="M1079" s="462">
        <v>0.1</v>
      </c>
      <c r="N1079" s="462">
        <v>0.1</v>
      </c>
    </row>
    <row r="1080" spans="1:14" x14ac:dyDescent="0.25">
      <c r="A1080" t="s">
        <v>39</v>
      </c>
      <c r="B1080" t="s">
        <v>160</v>
      </c>
      <c r="C1080" t="s">
        <v>160</v>
      </c>
      <c r="D1080">
        <v>2030</v>
      </c>
      <c r="E1080" t="s">
        <v>1532</v>
      </c>
      <c r="F1080" t="s">
        <v>1530</v>
      </c>
      <c r="G1080" s="462">
        <v>0</v>
      </c>
      <c r="H1080" s="462">
        <v>0</v>
      </c>
      <c r="I1080" s="462">
        <v>0</v>
      </c>
      <c r="J1080" s="462">
        <v>0</v>
      </c>
      <c r="K1080" s="462">
        <v>0</v>
      </c>
      <c r="L1080" s="462">
        <v>0</v>
      </c>
      <c r="M1080" s="462">
        <v>0</v>
      </c>
      <c r="N1080" s="462">
        <v>0</v>
      </c>
    </row>
    <row r="1081" spans="1:14" x14ac:dyDescent="0.25">
      <c r="A1081" t="s">
        <v>39</v>
      </c>
      <c r="B1081" t="s">
        <v>160</v>
      </c>
      <c r="C1081" t="s">
        <v>160</v>
      </c>
      <c r="D1081">
        <v>2030</v>
      </c>
      <c r="E1081" t="s">
        <v>1532</v>
      </c>
      <c r="F1081" t="s">
        <v>1531</v>
      </c>
      <c r="G1081" s="462">
        <v>0</v>
      </c>
      <c r="H1081" s="462">
        <v>0</v>
      </c>
      <c r="I1081" s="462">
        <v>0</v>
      </c>
      <c r="J1081" s="462">
        <v>0</v>
      </c>
      <c r="K1081" s="462">
        <v>0</v>
      </c>
      <c r="L1081" s="462">
        <v>0</v>
      </c>
      <c r="M1081" s="462">
        <v>0</v>
      </c>
      <c r="N1081" s="462">
        <v>0</v>
      </c>
    </row>
    <row r="1082" spans="1:14" x14ac:dyDescent="0.25">
      <c r="A1082" t="s">
        <v>39</v>
      </c>
      <c r="B1082" t="s">
        <v>1534</v>
      </c>
      <c r="C1082" t="s">
        <v>1534</v>
      </c>
      <c r="D1082">
        <v>2030</v>
      </c>
      <c r="E1082" t="s">
        <v>1529</v>
      </c>
      <c r="F1082" t="s">
        <v>1530</v>
      </c>
      <c r="G1082" s="462">
        <v>0</v>
      </c>
      <c r="H1082" s="462">
        <v>0</v>
      </c>
      <c r="I1082" s="462">
        <v>0</v>
      </c>
      <c r="J1082" s="462">
        <v>0</v>
      </c>
      <c r="K1082" s="462">
        <v>0</v>
      </c>
      <c r="L1082" s="462">
        <v>0</v>
      </c>
      <c r="M1082" s="462">
        <v>0</v>
      </c>
      <c r="N1082" s="462">
        <v>0</v>
      </c>
    </row>
    <row r="1083" spans="1:14" x14ac:dyDescent="0.25">
      <c r="A1083" t="s">
        <v>39</v>
      </c>
      <c r="B1083" t="s">
        <v>1534</v>
      </c>
      <c r="C1083" t="s">
        <v>1534</v>
      </c>
      <c r="D1083">
        <v>2030</v>
      </c>
      <c r="E1083" t="s">
        <v>1529</v>
      </c>
      <c r="F1083" t="s">
        <v>1531</v>
      </c>
      <c r="G1083" s="462">
        <v>0</v>
      </c>
      <c r="H1083" s="462">
        <v>0</v>
      </c>
      <c r="I1083" s="462">
        <v>0</v>
      </c>
      <c r="J1083" s="462">
        <v>0</v>
      </c>
      <c r="K1083" s="462">
        <v>0</v>
      </c>
      <c r="L1083" s="462">
        <v>0</v>
      </c>
      <c r="M1083" s="462">
        <v>0</v>
      </c>
      <c r="N1083" s="462">
        <v>0</v>
      </c>
    </row>
    <row r="1084" spans="1:14" x14ac:dyDescent="0.25">
      <c r="A1084" t="s">
        <v>39</v>
      </c>
      <c r="B1084" t="s">
        <v>1534</v>
      </c>
      <c r="C1084" t="s">
        <v>1534</v>
      </c>
      <c r="D1084">
        <v>2030</v>
      </c>
      <c r="E1084" t="s">
        <v>1532</v>
      </c>
      <c r="F1084" t="s">
        <v>1530</v>
      </c>
      <c r="G1084" s="462">
        <v>0</v>
      </c>
      <c r="H1084" s="462">
        <v>0</v>
      </c>
      <c r="I1084" s="462">
        <v>0</v>
      </c>
      <c r="J1084" s="462">
        <v>0</v>
      </c>
      <c r="K1084" s="462">
        <v>0</v>
      </c>
      <c r="L1084" s="462">
        <v>0</v>
      </c>
      <c r="M1084" s="462">
        <v>0</v>
      </c>
      <c r="N1084" s="462">
        <v>0</v>
      </c>
    </row>
    <row r="1085" spans="1:14" x14ac:dyDescent="0.25">
      <c r="A1085" t="s">
        <v>39</v>
      </c>
      <c r="B1085" t="s">
        <v>1534</v>
      </c>
      <c r="C1085" t="s">
        <v>1534</v>
      </c>
      <c r="D1085">
        <v>2030</v>
      </c>
      <c r="E1085" t="s">
        <v>1532</v>
      </c>
      <c r="F1085" t="s">
        <v>1531</v>
      </c>
      <c r="G1085" s="462">
        <v>0</v>
      </c>
      <c r="H1085" s="462">
        <v>0</v>
      </c>
      <c r="I1085" s="462">
        <v>0</v>
      </c>
      <c r="J1085" s="462">
        <v>0</v>
      </c>
      <c r="K1085" s="462">
        <v>0</v>
      </c>
      <c r="L1085" s="462">
        <v>0</v>
      </c>
      <c r="M1085" s="462">
        <v>0</v>
      </c>
      <c r="N1085" s="462">
        <v>0</v>
      </c>
    </row>
    <row r="1086" spans="1:14" x14ac:dyDescent="0.25">
      <c r="A1086" t="s">
        <v>39</v>
      </c>
      <c r="B1086" t="s">
        <v>1535</v>
      </c>
      <c r="C1086" t="s">
        <v>1536</v>
      </c>
      <c r="D1086">
        <v>2030</v>
      </c>
      <c r="E1086" t="s">
        <v>1529</v>
      </c>
      <c r="F1086" t="s">
        <v>1530</v>
      </c>
      <c r="G1086" s="462">
        <v>0</v>
      </c>
      <c r="H1086" s="462">
        <v>0</v>
      </c>
      <c r="I1086" s="462">
        <v>0</v>
      </c>
      <c r="J1086" s="462">
        <v>0</v>
      </c>
      <c r="K1086" s="462">
        <v>0</v>
      </c>
      <c r="L1086" s="462">
        <v>0</v>
      </c>
      <c r="M1086" s="462">
        <v>0</v>
      </c>
      <c r="N1086" s="462">
        <v>0</v>
      </c>
    </row>
    <row r="1087" spans="1:14" x14ac:dyDescent="0.25">
      <c r="A1087" t="s">
        <v>39</v>
      </c>
      <c r="B1087" t="s">
        <v>1535</v>
      </c>
      <c r="C1087" t="s">
        <v>1536</v>
      </c>
      <c r="D1087">
        <v>2030</v>
      </c>
      <c r="E1087" t="s">
        <v>1529</v>
      </c>
      <c r="F1087" t="s">
        <v>1531</v>
      </c>
      <c r="G1087" s="462">
        <v>0</v>
      </c>
      <c r="H1087" s="462">
        <v>0</v>
      </c>
      <c r="I1087" s="462">
        <v>0</v>
      </c>
      <c r="J1087" s="462">
        <v>0</v>
      </c>
      <c r="K1087" s="462">
        <v>0</v>
      </c>
      <c r="L1087" s="462">
        <v>0</v>
      </c>
      <c r="M1087" s="462">
        <v>0</v>
      </c>
      <c r="N1087" s="462">
        <v>0</v>
      </c>
    </row>
    <row r="1088" spans="1:14" x14ac:dyDescent="0.25">
      <c r="A1088" t="s">
        <v>39</v>
      </c>
      <c r="B1088" t="s">
        <v>1535</v>
      </c>
      <c r="C1088" t="s">
        <v>1536</v>
      </c>
      <c r="D1088">
        <v>2030</v>
      </c>
      <c r="E1088" t="s">
        <v>1532</v>
      </c>
      <c r="F1088" t="s">
        <v>1530</v>
      </c>
      <c r="G1088" s="462">
        <v>0</v>
      </c>
      <c r="H1088" s="462">
        <v>0</v>
      </c>
      <c r="I1088" s="462">
        <v>0</v>
      </c>
      <c r="J1088" s="462">
        <v>0</v>
      </c>
      <c r="K1088" s="462">
        <v>0</v>
      </c>
      <c r="L1088" s="462">
        <v>0</v>
      </c>
      <c r="M1088" s="462">
        <v>0</v>
      </c>
      <c r="N1088" s="462">
        <v>0</v>
      </c>
    </row>
    <row r="1089" spans="1:14" x14ac:dyDescent="0.25">
      <c r="A1089" t="s">
        <v>39</v>
      </c>
      <c r="B1089" t="s">
        <v>1535</v>
      </c>
      <c r="C1089" t="s">
        <v>1536</v>
      </c>
      <c r="D1089">
        <v>2030</v>
      </c>
      <c r="E1089" t="s">
        <v>1532</v>
      </c>
      <c r="F1089" t="s">
        <v>1531</v>
      </c>
      <c r="G1089" s="462">
        <v>0</v>
      </c>
      <c r="H1089" s="462">
        <v>0</v>
      </c>
      <c r="I1089" s="462">
        <v>0</v>
      </c>
      <c r="J1089" s="462">
        <v>0</v>
      </c>
      <c r="K1089" s="462">
        <v>0</v>
      </c>
      <c r="L1089" s="462">
        <v>0</v>
      </c>
      <c r="M1089" s="462">
        <v>0</v>
      </c>
      <c r="N1089" s="462">
        <v>0</v>
      </c>
    </row>
    <row r="1090" spans="1:14" x14ac:dyDescent="0.25">
      <c r="A1090" t="s">
        <v>39</v>
      </c>
      <c r="B1090" t="s">
        <v>1535</v>
      </c>
      <c r="C1090" t="s">
        <v>162</v>
      </c>
      <c r="D1090">
        <v>2030</v>
      </c>
      <c r="E1090" t="s">
        <v>1529</v>
      </c>
      <c r="F1090" t="s">
        <v>1530</v>
      </c>
      <c r="G1090" s="462">
        <v>0</v>
      </c>
      <c r="H1090" s="462">
        <v>0</v>
      </c>
      <c r="I1090" s="462">
        <v>0</v>
      </c>
      <c r="J1090" s="462">
        <v>0</v>
      </c>
      <c r="K1090" s="462">
        <v>0</v>
      </c>
      <c r="L1090" s="462">
        <v>0</v>
      </c>
      <c r="M1090" s="462">
        <v>0</v>
      </c>
      <c r="N1090" s="462">
        <v>0</v>
      </c>
    </row>
    <row r="1091" spans="1:14" x14ac:dyDescent="0.25">
      <c r="A1091" t="s">
        <v>39</v>
      </c>
      <c r="B1091" t="s">
        <v>1535</v>
      </c>
      <c r="C1091" t="s">
        <v>162</v>
      </c>
      <c r="D1091">
        <v>2030</v>
      </c>
      <c r="E1091" t="s">
        <v>1529</v>
      </c>
      <c r="F1091" t="s">
        <v>1531</v>
      </c>
      <c r="G1091" s="462">
        <v>0</v>
      </c>
      <c r="H1091" s="462">
        <v>0</v>
      </c>
      <c r="I1091" s="462">
        <v>0</v>
      </c>
      <c r="J1091" s="462">
        <v>0</v>
      </c>
      <c r="K1091" s="462">
        <v>0</v>
      </c>
      <c r="L1091" s="462">
        <v>0</v>
      </c>
      <c r="M1091" s="462">
        <v>0</v>
      </c>
      <c r="N1091" s="462">
        <v>0</v>
      </c>
    </row>
    <row r="1092" spans="1:14" x14ac:dyDescent="0.25">
      <c r="A1092" t="s">
        <v>39</v>
      </c>
      <c r="B1092" t="s">
        <v>1535</v>
      </c>
      <c r="C1092" t="s">
        <v>162</v>
      </c>
      <c r="D1092">
        <v>2030</v>
      </c>
      <c r="E1092" t="s">
        <v>1532</v>
      </c>
      <c r="F1092" t="s">
        <v>1530</v>
      </c>
      <c r="G1092" s="462">
        <v>0</v>
      </c>
      <c r="H1092" s="462">
        <v>0</v>
      </c>
      <c r="I1092" s="462">
        <v>0</v>
      </c>
      <c r="J1092" s="462">
        <v>0</v>
      </c>
      <c r="K1092" s="462">
        <v>0</v>
      </c>
      <c r="L1092" s="462">
        <v>0</v>
      </c>
      <c r="M1092" s="462">
        <v>0</v>
      </c>
      <c r="N1092" s="462">
        <v>0</v>
      </c>
    </row>
    <row r="1093" spans="1:14" x14ac:dyDescent="0.25">
      <c r="A1093" t="s">
        <v>39</v>
      </c>
      <c r="B1093" t="s">
        <v>1535</v>
      </c>
      <c r="C1093" t="s">
        <v>162</v>
      </c>
      <c r="D1093">
        <v>2030</v>
      </c>
      <c r="E1093" t="s">
        <v>1532</v>
      </c>
      <c r="F1093" t="s">
        <v>1531</v>
      </c>
      <c r="G1093" s="462">
        <v>0</v>
      </c>
      <c r="H1093" s="462">
        <v>0</v>
      </c>
      <c r="I1093" s="462">
        <v>0</v>
      </c>
      <c r="J1093" s="462">
        <v>0</v>
      </c>
      <c r="K1093" s="462">
        <v>0</v>
      </c>
      <c r="L1093" s="462">
        <v>0</v>
      </c>
      <c r="M1093" s="462">
        <v>0</v>
      </c>
      <c r="N1093" s="462">
        <v>0</v>
      </c>
    </row>
    <row r="1094" spans="1:14" x14ac:dyDescent="0.25">
      <c r="A1094" t="s">
        <v>39</v>
      </c>
      <c r="B1094" t="s">
        <v>1528</v>
      </c>
      <c r="C1094" t="s">
        <v>158</v>
      </c>
      <c r="D1094">
        <v>2040</v>
      </c>
      <c r="E1094" t="s">
        <v>1529</v>
      </c>
      <c r="F1094" t="s">
        <v>1530</v>
      </c>
      <c r="G1094" s="462">
        <v>0</v>
      </c>
      <c r="H1094" s="462">
        <v>0</v>
      </c>
      <c r="I1094" s="462">
        <v>0</v>
      </c>
      <c r="J1094" s="462">
        <v>0</v>
      </c>
      <c r="K1094" s="462">
        <v>0</v>
      </c>
      <c r="L1094" s="462">
        <v>0</v>
      </c>
      <c r="M1094" s="462">
        <v>0</v>
      </c>
      <c r="N1094" s="462">
        <v>0</v>
      </c>
    </row>
    <row r="1095" spans="1:14" x14ac:dyDescent="0.25">
      <c r="A1095" t="s">
        <v>39</v>
      </c>
      <c r="B1095" t="s">
        <v>1528</v>
      </c>
      <c r="C1095" t="s">
        <v>158</v>
      </c>
      <c r="D1095">
        <v>2040</v>
      </c>
      <c r="E1095" t="s">
        <v>1529</v>
      </c>
      <c r="F1095" t="s">
        <v>1531</v>
      </c>
      <c r="G1095" s="462">
        <v>0</v>
      </c>
      <c r="H1095" s="462">
        <v>0</v>
      </c>
      <c r="I1095" s="462">
        <v>0</v>
      </c>
      <c r="J1095" s="462">
        <v>0</v>
      </c>
      <c r="K1095" s="462">
        <v>0</v>
      </c>
      <c r="L1095" s="462">
        <v>0</v>
      </c>
      <c r="M1095" s="462">
        <v>0</v>
      </c>
      <c r="N1095" s="462">
        <v>0</v>
      </c>
    </row>
    <row r="1096" spans="1:14" x14ac:dyDescent="0.25">
      <c r="A1096" t="s">
        <v>39</v>
      </c>
      <c r="B1096" t="s">
        <v>1528</v>
      </c>
      <c r="C1096" t="s">
        <v>158</v>
      </c>
      <c r="D1096">
        <v>2040</v>
      </c>
      <c r="E1096" t="s">
        <v>1532</v>
      </c>
      <c r="F1096" t="s">
        <v>1530</v>
      </c>
      <c r="G1096" s="462">
        <v>0</v>
      </c>
      <c r="H1096" s="462">
        <v>0</v>
      </c>
      <c r="I1096" s="462">
        <v>0</v>
      </c>
      <c r="J1096" s="462">
        <v>0</v>
      </c>
      <c r="K1096" s="462">
        <v>0</v>
      </c>
      <c r="L1096" s="462">
        <v>0</v>
      </c>
      <c r="M1096" s="462">
        <v>0</v>
      </c>
      <c r="N1096" s="462">
        <v>0</v>
      </c>
    </row>
    <row r="1097" spans="1:14" x14ac:dyDescent="0.25">
      <c r="A1097" t="s">
        <v>39</v>
      </c>
      <c r="B1097" t="s">
        <v>1528</v>
      </c>
      <c r="C1097" t="s">
        <v>158</v>
      </c>
      <c r="D1097">
        <v>2040</v>
      </c>
      <c r="E1097" t="s">
        <v>1532</v>
      </c>
      <c r="F1097" t="s">
        <v>1531</v>
      </c>
      <c r="G1097" s="462">
        <v>0</v>
      </c>
      <c r="H1097" s="462">
        <v>0</v>
      </c>
      <c r="I1097" s="462">
        <v>0</v>
      </c>
      <c r="J1097" s="462">
        <v>0</v>
      </c>
      <c r="K1097" s="462">
        <v>0</v>
      </c>
      <c r="L1097" s="462">
        <v>0</v>
      </c>
      <c r="M1097" s="462">
        <v>0</v>
      </c>
      <c r="N1097" s="462">
        <v>0</v>
      </c>
    </row>
    <row r="1098" spans="1:14" x14ac:dyDescent="0.25">
      <c r="A1098" t="s">
        <v>39</v>
      </c>
      <c r="B1098" t="s">
        <v>1528</v>
      </c>
      <c r="C1098" t="s">
        <v>133</v>
      </c>
      <c r="D1098">
        <v>2040</v>
      </c>
      <c r="E1098" t="s">
        <v>1529</v>
      </c>
      <c r="F1098" t="s">
        <v>1530</v>
      </c>
      <c r="G1098" s="462">
        <v>0</v>
      </c>
      <c r="H1098" s="462">
        <v>0</v>
      </c>
      <c r="I1098" s="462">
        <v>0</v>
      </c>
      <c r="J1098" s="462">
        <v>0</v>
      </c>
      <c r="K1098" s="462">
        <v>0</v>
      </c>
      <c r="L1098" s="462">
        <v>0</v>
      </c>
      <c r="M1098" s="462">
        <v>0</v>
      </c>
      <c r="N1098" s="462">
        <v>0</v>
      </c>
    </row>
    <row r="1099" spans="1:14" x14ac:dyDescent="0.25">
      <c r="A1099" t="s">
        <v>39</v>
      </c>
      <c r="B1099" t="s">
        <v>1528</v>
      </c>
      <c r="C1099" t="s">
        <v>133</v>
      </c>
      <c r="D1099">
        <v>2040</v>
      </c>
      <c r="E1099" t="s">
        <v>1529</v>
      </c>
      <c r="F1099" t="s">
        <v>1531</v>
      </c>
      <c r="G1099" s="462">
        <v>0</v>
      </c>
      <c r="H1099" s="462">
        <v>0</v>
      </c>
      <c r="I1099" s="462">
        <v>0</v>
      </c>
      <c r="J1099" s="462">
        <v>0</v>
      </c>
      <c r="K1099" s="462">
        <v>0</v>
      </c>
      <c r="L1099" s="462">
        <v>0</v>
      </c>
      <c r="M1099" s="462">
        <v>0</v>
      </c>
      <c r="N1099" s="462">
        <v>0</v>
      </c>
    </row>
    <row r="1100" spans="1:14" x14ac:dyDescent="0.25">
      <c r="A1100" t="s">
        <v>39</v>
      </c>
      <c r="B1100" t="s">
        <v>1528</v>
      </c>
      <c r="C1100" t="s">
        <v>133</v>
      </c>
      <c r="D1100">
        <v>2040</v>
      </c>
      <c r="E1100" t="s">
        <v>1532</v>
      </c>
      <c r="F1100" t="s">
        <v>1530</v>
      </c>
      <c r="G1100" s="462">
        <v>0</v>
      </c>
      <c r="H1100" s="462">
        <v>0</v>
      </c>
      <c r="I1100" s="462">
        <v>0</v>
      </c>
      <c r="J1100" s="462">
        <v>0</v>
      </c>
      <c r="K1100" s="462">
        <v>0</v>
      </c>
      <c r="L1100" s="462">
        <v>0</v>
      </c>
      <c r="M1100" s="462">
        <v>0</v>
      </c>
      <c r="N1100" s="462">
        <v>0</v>
      </c>
    </row>
    <row r="1101" spans="1:14" x14ac:dyDescent="0.25">
      <c r="A1101" t="s">
        <v>39</v>
      </c>
      <c r="B1101" t="s">
        <v>1528</v>
      </c>
      <c r="C1101" t="s">
        <v>133</v>
      </c>
      <c r="D1101">
        <v>2040</v>
      </c>
      <c r="E1101" t="s">
        <v>1532</v>
      </c>
      <c r="F1101" t="s">
        <v>1531</v>
      </c>
      <c r="G1101" s="462">
        <v>0</v>
      </c>
      <c r="H1101" s="462">
        <v>0</v>
      </c>
      <c r="I1101" s="462">
        <v>0</v>
      </c>
      <c r="J1101" s="462">
        <v>0</v>
      </c>
      <c r="K1101" s="462">
        <v>0</v>
      </c>
      <c r="L1101" s="462">
        <v>0</v>
      </c>
      <c r="M1101" s="462">
        <v>0</v>
      </c>
      <c r="N1101" s="462">
        <v>0</v>
      </c>
    </row>
    <row r="1102" spans="1:14" x14ac:dyDescent="0.25">
      <c r="A1102" t="s">
        <v>39</v>
      </c>
      <c r="B1102" t="s">
        <v>1533</v>
      </c>
      <c r="C1102" t="s">
        <v>1533</v>
      </c>
      <c r="D1102">
        <v>2040</v>
      </c>
      <c r="E1102" t="s">
        <v>1529</v>
      </c>
      <c r="F1102" t="s">
        <v>1530</v>
      </c>
      <c r="G1102" s="462">
        <v>0.75</v>
      </c>
      <c r="H1102" s="462">
        <v>0.75</v>
      </c>
      <c r="I1102" s="462">
        <v>0.74999999999999989</v>
      </c>
      <c r="J1102" s="462">
        <v>0.74999999999999989</v>
      </c>
      <c r="K1102" s="462">
        <v>0.74999999999999989</v>
      </c>
      <c r="L1102" s="462">
        <v>0.74999999999999989</v>
      </c>
      <c r="M1102" s="462">
        <v>0.74999999999999989</v>
      </c>
      <c r="N1102" s="462">
        <v>0.74999999999999989</v>
      </c>
    </row>
    <row r="1103" spans="1:14" x14ac:dyDescent="0.25">
      <c r="A1103" t="s">
        <v>39</v>
      </c>
      <c r="B1103" t="s">
        <v>1533</v>
      </c>
      <c r="C1103" t="s">
        <v>1533</v>
      </c>
      <c r="D1103">
        <v>2040</v>
      </c>
      <c r="E1103" t="s">
        <v>1529</v>
      </c>
      <c r="F1103" t="s">
        <v>1531</v>
      </c>
      <c r="G1103" s="462">
        <v>0.75</v>
      </c>
      <c r="H1103" s="462">
        <v>0.75</v>
      </c>
      <c r="I1103" s="462">
        <v>0.75</v>
      </c>
      <c r="J1103" s="462">
        <v>0.75</v>
      </c>
      <c r="K1103" s="462">
        <v>0.75</v>
      </c>
      <c r="L1103" s="462">
        <v>0.75</v>
      </c>
      <c r="M1103" s="462">
        <v>0.75</v>
      </c>
      <c r="N1103" s="462">
        <v>0.75</v>
      </c>
    </row>
    <row r="1104" spans="1:14" x14ac:dyDescent="0.25">
      <c r="A1104" t="s">
        <v>39</v>
      </c>
      <c r="B1104" t="s">
        <v>1533</v>
      </c>
      <c r="C1104" t="s">
        <v>1533</v>
      </c>
      <c r="D1104">
        <v>2040</v>
      </c>
      <c r="E1104" t="s">
        <v>1532</v>
      </c>
      <c r="F1104" t="s">
        <v>1530</v>
      </c>
      <c r="G1104" s="462">
        <v>1</v>
      </c>
      <c r="H1104" s="462">
        <v>1</v>
      </c>
      <c r="I1104" s="462">
        <v>1</v>
      </c>
      <c r="J1104" s="462">
        <v>1</v>
      </c>
      <c r="K1104" s="462">
        <v>1</v>
      </c>
      <c r="L1104" s="462">
        <v>1</v>
      </c>
      <c r="M1104" s="462">
        <v>1</v>
      </c>
      <c r="N1104" s="462">
        <v>1</v>
      </c>
    </row>
    <row r="1105" spans="1:14" x14ac:dyDescent="0.25">
      <c r="A1105" t="s">
        <v>39</v>
      </c>
      <c r="B1105" t="s">
        <v>1533</v>
      </c>
      <c r="C1105" t="s">
        <v>1533</v>
      </c>
      <c r="D1105">
        <v>2040</v>
      </c>
      <c r="E1105" t="s">
        <v>1532</v>
      </c>
      <c r="F1105" t="s">
        <v>1531</v>
      </c>
      <c r="G1105" s="462">
        <v>1</v>
      </c>
      <c r="H1105" s="462">
        <v>1</v>
      </c>
      <c r="I1105" s="462">
        <v>1</v>
      </c>
      <c r="J1105" s="462">
        <v>1</v>
      </c>
      <c r="K1105" s="462">
        <v>1</v>
      </c>
      <c r="L1105" s="462">
        <v>1</v>
      </c>
      <c r="M1105" s="462">
        <v>1</v>
      </c>
      <c r="N1105" s="462">
        <v>1</v>
      </c>
    </row>
    <row r="1106" spans="1:14" x14ac:dyDescent="0.25">
      <c r="A1106" t="s">
        <v>39</v>
      </c>
      <c r="B1106" t="s">
        <v>160</v>
      </c>
      <c r="C1106" t="s">
        <v>160</v>
      </c>
      <c r="D1106">
        <v>2040</v>
      </c>
      <c r="E1106" t="s">
        <v>1529</v>
      </c>
      <c r="F1106" t="s">
        <v>1530</v>
      </c>
      <c r="G1106" s="462">
        <v>0.25</v>
      </c>
      <c r="H1106" s="462">
        <v>0.25</v>
      </c>
      <c r="I1106" s="462">
        <v>0.25</v>
      </c>
      <c r="J1106" s="462">
        <v>0.25</v>
      </c>
      <c r="K1106" s="462">
        <v>0.25</v>
      </c>
      <c r="L1106" s="462">
        <v>0.25</v>
      </c>
      <c r="M1106" s="462">
        <v>0.25</v>
      </c>
      <c r="N1106" s="462">
        <v>0.25</v>
      </c>
    </row>
    <row r="1107" spans="1:14" x14ac:dyDescent="0.25">
      <c r="A1107" t="s">
        <v>39</v>
      </c>
      <c r="B1107" t="s">
        <v>160</v>
      </c>
      <c r="C1107" t="s">
        <v>160</v>
      </c>
      <c r="D1107">
        <v>2040</v>
      </c>
      <c r="E1107" t="s">
        <v>1529</v>
      </c>
      <c r="F1107" t="s">
        <v>1531</v>
      </c>
      <c r="G1107" s="462">
        <v>0.25</v>
      </c>
      <c r="H1107" s="462">
        <v>0.25</v>
      </c>
      <c r="I1107" s="462">
        <v>0.25</v>
      </c>
      <c r="J1107" s="462">
        <v>0.25</v>
      </c>
      <c r="K1107" s="462">
        <v>0.25</v>
      </c>
      <c r="L1107" s="462">
        <v>0.25</v>
      </c>
      <c r="M1107" s="462">
        <v>0.25</v>
      </c>
      <c r="N1107" s="462">
        <v>0.25</v>
      </c>
    </row>
    <row r="1108" spans="1:14" x14ac:dyDescent="0.25">
      <c r="A1108" t="s">
        <v>39</v>
      </c>
      <c r="B1108" t="s">
        <v>160</v>
      </c>
      <c r="C1108" t="s">
        <v>160</v>
      </c>
      <c r="D1108">
        <v>2040</v>
      </c>
      <c r="E1108" t="s">
        <v>1532</v>
      </c>
      <c r="F1108" t="s">
        <v>1530</v>
      </c>
      <c r="G1108" s="462">
        <v>0</v>
      </c>
      <c r="H1108" s="462">
        <v>0</v>
      </c>
      <c r="I1108" s="462">
        <v>0</v>
      </c>
      <c r="J1108" s="462">
        <v>0</v>
      </c>
      <c r="K1108" s="462">
        <v>0</v>
      </c>
      <c r="L1108" s="462">
        <v>0</v>
      </c>
      <c r="M1108" s="462">
        <v>0</v>
      </c>
      <c r="N1108" s="462">
        <v>0</v>
      </c>
    </row>
    <row r="1109" spans="1:14" x14ac:dyDescent="0.25">
      <c r="A1109" t="s">
        <v>39</v>
      </c>
      <c r="B1109" t="s">
        <v>160</v>
      </c>
      <c r="C1109" t="s">
        <v>160</v>
      </c>
      <c r="D1109">
        <v>2040</v>
      </c>
      <c r="E1109" t="s">
        <v>1532</v>
      </c>
      <c r="F1109" t="s">
        <v>1531</v>
      </c>
      <c r="G1109" s="462">
        <v>0</v>
      </c>
      <c r="H1109" s="462">
        <v>0</v>
      </c>
      <c r="I1109" s="462">
        <v>0</v>
      </c>
      <c r="J1109" s="462">
        <v>0</v>
      </c>
      <c r="K1109" s="462">
        <v>0</v>
      </c>
      <c r="L1109" s="462">
        <v>0</v>
      </c>
      <c r="M1109" s="462">
        <v>0</v>
      </c>
      <c r="N1109" s="462">
        <v>0</v>
      </c>
    </row>
    <row r="1110" spans="1:14" x14ac:dyDescent="0.25">
      <c r="A1110" t="s">
        <v>39</v>
      </c>
      <c r="B1110" t="s">
        <v>1534</v>
      </c>
      <c r="C1110" t="s">
        <v>1534</v>
      </c>
      <c r="D1110">
        <v>2040</v>
      </c>
      <c r="E1110" t="s">
        <v>1529</v>
      </c>
      <c r="F1110" t="s">
        <v>1530</v>
      </c>
      <c r="G1110" s="462">
        <v>0</v>
      </c>
      <c r="H1110" s="462">
        <v>0</v>
      </c>
      <c r="I1110" s="462">
        <v>0</v>
      </c>
      <c r="J1110" s="462">
        <v>0</v>
      </c>
      <c r="K1110" s="462">
        <v>0</v>
      </c>
      <c r="L1110" s="462">
        <v>0</v>
      </c>
      <c r="M1110" s="462">
        <v>0</v>
      </c>
      <c r="N1110" s="462">
        <v>0</v>
      </c>
    </row>
    <row r="1111" spans="1:14" x14ac:dyDescent="0.25">
      <c r="A1111" t="s">
        <v>39</v>
      </c>
      <c r="B1111" t="s">
        <v>1534</v>
      </c>
      <c r="C1111" t="s">
        <v>1534</v>
      </c>
      <c r="D1111">
        <v>2040</v>
      </c>
      <c r="E1111" t="s">
        <v>1529</v>
      </c>
      <c r="F1111" t="s">
        <v>1531</v>
      </c>
      <c r="G1111" s="462">
        <v>0</v>
      </c>
      <c r="H1111" s="462">
        <v>0</v>
      </c>
      <c r="I1111" s="462">
        <v>0</v>
      </c>
      <c r="J1111" s="462">
        <v>0</v>
      </c>
      <c r="K1111" s="462">
        <v>0</v>
      </c>
      <c r="L1111" s="462">
        <v>0</v>
      </c>
      <c r="M1111" s="462">
        <v>0</v>
      </c>
      <c r="N1111" s="462">
        <v>0</v>
      </c>
    </row>
    <row r="1112" spans="1:14" x14ac:dyDescent="0.25">
      <c r="A1112" t="s">
        <v>39</v>
      </c>
      <c r="B1112" t="s">
        <v>1534</v>
      </c>
      <c r="C1112" t="s">
        <v>1534</v>
      </c>
      <c r="D1112">
        <v>2040</v>
      </c>
      <c r="E1112" t="s">
        <v>1532</v>
      </c>
      <c r="F1112" t="s">
        <v>1530</v>
      </c>
      <c r="G1112" s="462">
        <v>0</v>
      </c>
      <c r="H1112" s="462">
        <v>0</v>
      </c>
      <c r="I1112" s="462">
        <v>0</v>
      </c>
      <c r="J1112" s="462">
        <v>0</v>
      </c>
      <c r="K1112" s="462">
        <v>0</v>
      </c>
      <c r="L1112" s="462">
        <v>0</v>
      </c>
      <c r="M1112" s="462">
        <v>0</v>
      </c>
      <c r="N1112" s="462">
        <v>0</v>
      </c>
    </row>
    <row r="1113" spans="1:14" x14ac:dyDescent="0.25">
      <c r="A1113" t="s">
        <v>39</v>
      </c>
      <c r="B1113" t="s">
        <v>1534</v>
      </c>
      <c r="C1113" t="s">
        <v>1534</v>
      </c>
      <c r="D1113">
        <v>2040</v>
      </c>
      <c r="E1113" t="s">
        <v>1532</v>
      </c>
      <c r="F1113" t="s">
        <v>1531</v>
      </c>
      <c r="G1113" s="462">
        <v>0</v>
      </c>
      <c r="H1113" s="462">
        <v>0</v>
      </c>
      <c r="I1113" s="462">
        <v>0</v>
      </c>
      <c r="J1113" s="462">
        <v>0</v>
      </c>
      <c r="K1113" s="462">
        <v>0</v>
      </c>
      <c r="L1113" s="462">
        <v>0</v>
      </c>
      <c r="M1113" s="462">
        <v>0</v>
      </c>
      <c r="N1113" s="462">
        <v>0</v>
      </c>
    </row>
    <row r="1114" spans="1:14" x14ac:dyDescent="0.25">
      <c r="A1114" t="s">
        <v>39</v>
      </c>
      <c r="B1114" t="s">
        <v>1535</v>
      </c>
      <c r="C1114" t="s">
        <v>1536</v>
      </c>
      <c r="D1114">
        <v>2040</v>
      </c>
      <c r="E1114" t="s">
        <v>1529</v>
      </c>
      <c r="F1114" t="s">
        <v>1530</v>
      </c>
      <c r="G1114" s="462">
        <v>0</v>
      </c>
      <c r="H1114" s="462">
        <v>0</v>
      </c>
      <c r="I1114" s="462">
        <v>0</v>
      </c>
      <c r="J1114" s="462">
        <v>0</v>
      </c>
      <c r="K1114" s="462">
        <v>0</v>
      </c>
      <c r="L1114" s="462">
        <v>0</v>
      </c>
      <c r="M1114" s="462">
        <v>0</v>
      </c>
      <c r="N1114" s="462">
        <v>0</v>
      </c>
    </row>
    <row r="1115" spans="1:14" x14ac:dyDescent="0.25">
      <c r="A1115" t="s">
        <v>39</v>
      </c>
      <c r="B1115" t="s">
        <v>1535</v>
      </c>
      <c r="C1115" t="s">
        <v>1536</v>
      </c>
      <c r="D1115">
        <v>2040</v>
      </c>
      <c r="E1115" t="s">
        <v>1529</v>
      </c>
      <c r="F1115" t="s">
        <v>1531</v>
      </c>
      <c r="G1115" s="462">
        <v>0</v>
      </c>
      <c r="H1115" s="462">
        <v>0</v>
      </c>
      <c r="I1115" s="462">
        <v>0</v>
      </c>
      <c r="J1115" s="462">
        <v>0</v>
      </c>
      <c r="K1115" s="462">
        <v>0</v>
      </c>
      <c r="L1115" s="462">
        <v>0</v>
      </c>
      <c r="M1115" s="462">
        <v>0</v>
      </c>
      <c r="N1115" s="462">
        <v>0</v>
      </c>
    </row>
    <row r="1116" spans="1:14" x14ac:dyDescent="0.25">
      <c r="A1116" t="s">
        <v>39</v>
      </c>
      <c r="B1116" t="s">
        <v>1535</v>
      </c>
      <c r="C1116" t="s">
        <v>1536</v>
      </c>
      <c r="D1116">
        <v>2040</v>
      </c>
      <c r="E1116" t="s">
        <v>1532</v>
      </c>
      <c r="F1116" t="s">
        <v>1530</v>
      </c>
      <c r="G1116" s="462">
        <v>0</v>
      </c>
      <c r="H1116" s="462">
        <v>0</v>
      </c>
      <c r="I1116" s="462">
        <v>0</v>
      </c>
      <c r="J1116" s="462">
        <v>0</v>
      </c>
      <c r="K1116" s="462">
        <v>0</v>
      </c>
      <c r="L1116" s="462">
        <v>0</v>
      </c>
      <c r="M1116" s="462">
        <v>0</v>
      </c>
      <c r="N1116" s="462">
        <v>0</v>
      </c>
    </row>
    <row r="1117" spans="1:14" x14ac:dyDescent="0.25">
      <c r="A1117" t="s">
        <v>39</v>
      </c>
      <c r="B1117" t="s">
        <v>1535</v>
      </c>
      <c r="C1117" t="s">
        <v>1536</v>
      </c>
      <c r="D1117">
        <v>2040</v>
      </c>
      <c r="E1117" t="s">
        <v>1532</v>
      </c>
      <c r="F1117" t="s">
        <v>1531</v>
      </c>
      <c r="G1117" s="462">
        <v>0</v>
      </c>
      <c r="H1117" s="462">
        <v>0</v>
      </c>
      <c r="I1117" s="462">
        <v>0</v>
      </c>
      <c r="J1117" s="462">
        <v>0</v>
      </c>
      <c r="K1117" s="462">
        <v>0</v>
      </c>
      <c r="L1117" s="462">
        <v>0</v>
      </c>
      <c r="M1117" s="462">
        <v>0</v>
      </c>
      <c r="N1117" s="462">
        <v>0</v>
      </c>
    </row>
    <row r="1118" spans="1:14" x14ac:dyDescent="0.25">
      <c r="A1118" t="s">
        <v>39</v>
      </c>
      <c r="B1118" t="s">
        <v>1535</v>
      </c>
      <c r="C1118" t="s">
        <v>162</v>
      </c>
      <c r="D1118">
        <v>2040</v>
      </c>
      <c r="E1118" t="s">
        <v>1529</v>
      </c>
      <c r="F1118" t="s">
        <v>1530</v>
      </c>
      <c r="G1118" s="462">
        <v>0</v>
      </c>
      <c r="H1118" s="462">
        <v>0</v>
      </c>
      <c r="I1118" s="462">
        <v>0</v>
      </c>
      <c r="J1118" s="462">
        <v>0</v>
      </c>
      <c r="K1118" s="462">
        <v>0</v>
      </c>
      <c r="L1118" s="462">
        <v>0</v>
      </c>
      <c r="M1118" s="462">
        <v>0</v>
      </c>
      <c r="N1118" s="462">
        <v>0</v>
      </c>
    </row>
    <row r="1119" spans="1:14" x14ac:dyDescent="0.25">
      <c r="A1119" t="s">
        <v>39</v>
      </c>
      <c r="B1119" t="s">
        <v>1535</v>
      </c>
      <c r="C1119" t="s">
        <v>162</v>
      </c>
      <c r="D1119">
        <v>2040</v>
      </c>
      <c r="E1119" t="s">
        <v>1529</v>
      </c>
      <c r="F1119" t="s">
        <v>1531</v>
      </c>
      <c r="G1119" s="462">
        <v>0</v>
      </c>
      <c r="H1119" s="462">
        <v>0</v>
      </c>
      <c r="I1119" s="462">
        <v>0</v>
      </c>
      <c r="J1119" s="462">
        <v>0</v>
      </c>
      <c r="K1119" s="462">
        <v>0</v>
      </c>
      <c r="L1119" s="462">
        <v>0</v>
      </c>
      <c r="M1119" s="462">
        <v>0</v>
      </c>
      <c r="N1119" s="462">
        <v>0</v>
      </c>
    </row>
    <row r="1120" spans="1:14" x14ac:dyDescent="0.25">
      <c r="A1120" t="s">
        <v>39</v>
      </c>
      <c r="B1120" t="s">
        <v>1535</v>
      </c>
      <c r="C1120" t="s">
        <v>162</v>
      </c>
      <c r="D1120">
        <v>2040</v>
      </c>
      <c r="E1120" t="s">
        <v>1532</v>
      </c>
      <c r="F1120" t="s">
        <v>1530</v>
      </c>
      <c r="G1120" s="462">
        <v>0</v>
      </c>
      <c r="H1120" s="462">
        <v>0</v>
      </c>
      <c r="I1120" s="462">
        <v>0</v>
      </c>
      <c r="J1120" s="462">
        <v>0</v>
      </c>
      <c r="K1120" s="462">
        <v>0</v>
      </c>
      <c r="L1120" s="462">
        <v>0</v>
      </c>
      <c r="M1120" s="462">
        <v>0</v>
      </c>
      <c r="N1120" s="462">
        <v>0</v>
      </c>
    </row>
    <row r="1121" spans="1:14" x14ac:dyDescent="0.25">
      <c r="A1121" t="s">
        <v>39</v>
      </c>
      <c r="B1121" t="s">
        <v>1535</v>
      </c>
      <c r="C1121" t="s">
        <v>162</v>
      </c>
      <c r="D1121">
        <v>2040</v>
      </c>
      <c r="E1121" t="s">
        <v>1532</v>
      </c>
      <c r="F1121" t="s">
        <v>1531</v>
      </c>
      <c r="G1121" s="462">
        <v>0</v>
      </c>
      <c r="H1121" s="462">
        <v>0</v>
      </c>
      <c r="I1121" s="462">
        <v>0</v>
      </c>
      <c r="J1121" s="462">
        <v>0</v>
      </c>
      <c r="K1121" s="462">
        <v>0</v>
      </c>
      <c r="L1121" s="462">
        <v>0</v>
      </c>
      <c r="M1121" s="462">
        <v>0</v>
      </c>
      <c r="N1121" s="462">
        <v>0</v>
      </c>
    </row>
    <row r="1122" spans="1:14" x14ac:dyDescent="0.25">
      <c r="A1122" t="s">
        <v>39</v>
      </c>
      <c r="B1122" t="s">
        <v>1528</v>
      </c>
      <c r="C1122" t="s">
        <v>158</v>
      </c>
      <c r="D1122">
        <v>2050</v>
      </c>
      <c r="E1122" t="s">
        <v>1529</v>
      </c>
      <c r="F1122" t="s">
        <v>1530</v>
      </c>
      <c r="G1122" s="462">
        <v>0</v>
      </c>
      <c r="H1122" s="462">
        <v>0</v>
      </c>
      <c r="I1122" s="462">
        <v>0</v>
      </c>
      <c r="J1122" s="462">
        <v>0</v>
      </c>
      <c r="K1122" s="462">
        <v>0</v>
      </c>
      <c r="L1122" s="462">
        <v>0</v>
      </c>
      <c r="M1122" s="462">
        <v>0</v>
      </c>
      <c r="N1122" s="462">
        <v>0</v>
      </c>
    </row>
    <row r="1123" spans="1:14" x14ac:dyDescent="0.25">
      <c r="A1123" t="s">
        <v>39</v>
      </c>
      <c r="B1123" t="s">
        <v>1528</v>
      </c>
      <c r="C1123" t="s">
        <v>158</v>
      </c>
      <c r="D1123">
        <v>2050</v>
      </c>
      <c r="E1123" t="s">
        <v>1529</v>
      </c>
      <c r="F1123" t="s">
        <v>1531</v>
      </c>
      <c r="G1123" s="462">
        <v>0</v>
      </c>
      <c r="H1123" s="462">
        <v>0</v>
      </c>
      <c r="I1123" s="462">
        <v>0</v>
      </c>
      <c r="J1123" s="462">
        <v>0</v>
      </c>
      <c r="K1123" s="462">
        <v>0</v>
      </c>
      <c r="L1123" s="462">
        <v>0</v>
      </c>
      <c r="M1123" s="462">
        <v>0</v>
      </c>
      <c r="N1123" s="462">
        <v>0</v>
      </c>
    </row>
    <row r="1124" spans="1:14" x14ac:dyDescent="0.25">
      <c r="A1124" t="s">
        <v>39</v>
      </c>
      <c r="B1124" t="s">
        <v>1528</v>
      </c>
      <c r="C1124" t="s">
        <v>158</v>
      </c>
      <c r="D1124">
        <v>2050</v>
      </c>
      <c r="E1124" t="s">
        <v>1532</v>
      </c>
      <c r="F1124" t="s">
        <v>1530</v>
      </c>
      <c r="G1124" s="462">
        <v>0</v>
      </c>
      <c r="H1124" s="462">
        <v>0</v>
      </c>
      <c r="I1124" s="462">
        <v>0</v>
      </c>
      <c r="J1124" s="462">
        <v>0</v>
      </c>
      <c r="K1124" s="462">
        <v>0</v>
      </c>
      <c r="L1124" s="462">
        <v>0</v>
      </c>
      <c r="M1124" s="462">
        <v>0</v>
      </c>
      <c r="N1124" s="462">
        <v>0</v>
      </c>
    </row>
    <row r="1125" spans="1:14" x14ac:dyDescent="0.25">
      <c r="A1125" t="s">
        <v>39</v>
      </c>
      <c r="B1125" t="s">
        <v>1528</v>
      </c>
      <c r="C1125" t="s">
        <v>158</v>
      </c>
      <c r="D1125">
        <v>2050</v>
      </c>
      <c r="E1125" t="s">
        <v>1532</v>
      </c>
      <c r="F1125" t="s">
        <v>1531</v>
      </c>
      <c r="G1125" s="462">
        <v>0</v>
      </c>
      <c r="H1125" s="462">
        <v>0</v>
      </c>
      <c r="I1125" s="462">
        <v>0</v>
      </c>
      <c r="J1125" s="462">
        <v>0</v>
      </c>
      <c r="K1125" s="462">
        <v>0</v>
      </c>
      <c r="L1125" s="462">
        <v>0</v>
      </c>
      <c r="M1125" s="462">
        <v>0</v>
      </c>
      <c r="N1125" s="462">
        <v>0</v>
      </c>
    </row>
    <row r="1126" spans="1:14" x14ac:dyDescent="0.25">
      <c r="A1126" t="s">
        <v>39</v>
      </c>
      <c r="B1126" t="s">
        <v>1528</v>
      </c>
      <c r="C1126" t="s">
        <v>133</v>
      </c>
      <c r="D1126">
        <v>2050</v>
      </c>
      <c r="E1126" t="s">
        <v>1529</v>
      </c>
      <c r="F1126" t="s">
        <v>1530</v>
      </c>
      <c r="G1126" s="462">
        <v>0</v>
      </c>
      <c r="H1126" s="462">
        <v>0</v>
      </c>
      <c r="I1126" s="462">
        <v>0</v>
      </c>
      <c r="J1126" s="462">
        <v>0</v>
      </c>
      <c r="K1126" s="462">
        <v>0</v>
      </c>
      <c r="L1126" s="462">
        <v>0</v>
      </c>
      <c r="M1126" s="462">
        <v>0</v>
      </c>
      <c r="N1126" s="462">
        <v>0</v>
      </c>
    </row>
    <row r="1127" spans="1:14" x14ac:dyDescent="0.25">
      <c r="A1127" t="s">
        <v>39</v>
      </c>
      <c r="B1127" t="s">
        <v>1528</v>
      </c>
      <c r="C1127" t="s">
        <v>133</v>
      </c>
      <c r="D1127">
        <v>2050</v>
      </c>
      <c r="E1127" t="s">
        <v>1529</v>
      </c>
      <c r="F1127" t="s">
        <v>1531</v>
      </c>
      <c r="G1127" s="462">
        <v>0</v>
      </c>
      <c r="H1127" s="462">
        <v>0</v>
      </c>
      <c r="I1127" s="462">
        <v>0</v>
      </c>
      <c r="J1127" s="462">
        <v>0</v>
      </c>
      <c r="K1127" s="462">
        <v>0</v>
      </c>
      <c r="L1127" s="462">
        <v>0</v>
      </c>
      <c r="M1127" s="462">
        <v>0</v>
      </c>
      <c r="N1127" s="462">
        <v>0</v>
      </c>
    </row>
    <row r="1128" spans="1:14" x14ac:dyDescent="0.25">
      <c r="A1128" t="s">
        <v>39</v>
      </c>
      <c r="B1128" t="s">
        <v>1528</v>
      </c>
      <c r="C1128" t="s">
        <v>133</v>
      </c>
      <c r="D1128">
        <v>2050</v>
      </c>
      <c r="E1128" t="s">
        <v>1532</v>
      </c>
      <c r="F1128" t="s">
        <v>1530</v>
      </c>
      <c r="G1128" s="462">
        <v>0</v>
      </c>
      <c r="H1128" s="462">
        <v>0</v>
      </c>
      <c r="I1128" s="462">
        <v>0</v>
      </c>
      <c r="J1128" s="462">
        <v>0</v>
      </c>
      <c r="K1128" s="462">
        <v>0</v>
      </c>
      <c r="L1128" s="462">
        <v>0</v>
      </c>
      <c r="M1128" s="462">
        <v>0</v>
      </c>
      <c r="N1128" s="462">
        <v>0</v>
      </c>
    </row>
    <row r="1129" spans="1:14" x14ac:dyDescent="0.25">
      <c r="A1129" t="s">
        <v>39</v>
      </c>
      <c r="B1129" t="s">
        <v>1528</v>
      </c>
      <c r="C1129" t="s">
        <v>133</v>
      </c>
      <c r="D1129">
        <v>2050</v>
      </c>
      <c r="E1129" t="s">
        <v>1532</v>
      </c>
      <c r="F1129" t="s">
        <v>1531</v>
      </c>
      <c r="G1129" s="462">
        <v>0</v>
      </c>
      <c r="H1129" s="462">
        <v>0</v>
      </c>
      <c r="I1129" s="462">
        <v>0</v>
      </c>
      <c r="J1129" s="462">
        <v>0</v>
      </c>
      <c r="K1129" s="462">
        <v>0</v>
      </c>
      <c r="L1129" s="462">
        <v>0</v>
      </c>
      <c r="M1129" s="462">
        <v>0</v>
      </c>
      <c r="N1129" s="462">
        <v>0</v>
      </c>
    </row>
    <row r="1130" spans="1:14" x14ac:dyDescent="0.25">
      <c r="A1130" t="s">
        <v>39</v>
      </c>
      <c r="B1130" t="s">
        <v>1533</v>
      </c>
      <c r="C1130" t="s">
        <v>1533</v>
      </c>
      <c r="D1130">
        <v>2050</v>
      </c>
      <c r="E1130" t="s">
        <v>1529</v>
      </c>
      <c r="F1130" t="s">
        <v>1530</v>
      </c>
      <c r="G1130" s="462">
        <v>0.75</v>
      </c>
      <c r="H1130" s="462">
        <v>0.75</v>
      </c>
      <c r="I1130" s="462">
        <v>0.74999999999999989</v>
      </c>
      <c r="J1130" s="462">
        <v>0.74999999999999989</v>
      </c>
      <c r="K1130" s="462">
        <v>0.74999999999999989</v>
      </c>
      <c r="L1130" s="462">
        <v>0.74999999999999989</v>
      </c>
      <c r="M1130" s="462">
        <v>0.74999999999999989</v>
      </c>
      <c r="N1130" s="462">
        <v>0.74999999999999989</v>
      </c>
    </row>
    <row r="1131" spans="1:14" x14ac:dyDescent="0.25">
      <c r="A1131" t="s">
        <v>39</v>
      </c>
      <c r="B1131" t="s">
        <v>1533</v>
      </c>
      <c r="C1131" t="s">
        <v>1533</v>
      </c>
      <c r="D1131">
        <v>2050</v>
      </c>
      <c r="E1131" t="s">
        <v>1529</v>
      </c>
      <c r="F1131" t="s">
        <v>1531</v>
      </c>
      <c r="G1131" s="462">
        <v>0.75</v>
      </c>
      <c r="H1131" s="462">
        <v>0.75</v>
      </c>
      <c r="I1131" s="462">
        <v>0.75</v>
      </c>
      <c r="J1131" s="462">
        <v>0.75</v>
      </c>
      <c r="K1131" s="462">
        <v>0.75</v>
      </c>
      <c r="L1131" s="462">
        <v>0.75</v>
      </c>
      <c r="M1131" s="462">
        <v>0.75</v>
      </c>
      <c r="N1131" s="462">
        <v>0.75</v>
      </c>
    </row>
    <row r="1132" spans="1:14" x14ac:dyDescent="0.25">
      <c r="A1132" t="s">
        <v>39</v>
      </c>
      <c r="B1132" t="s">
        <v>1533</v>
      </c>
      <c r="C1132" t="s">
        <v>1533</v>
      </c>
      <c r="D1132">
        <v>2050</v>
      </c>
      <c r="E1132" t="s">
        <v>1532</v>
      </c>
      <c r="F1132" t="s">
        <v>1530</v>
      </c>
      <c r="G1132" s="462">
        <v>1</v>
      </c>
      <c r="H1132" s="462">
        <v>1</v>
      </c>
      <c r="I1132" s="462">
        <v>1</v>
      </c>
      <c r="J1132" s="462">
        <v>1</v>
      </c>
      <c r="K1132" s="462">
        <v>1</v>
      </c>
      <c r="L1132" s="462">
        <v>1</v>
      </c>
      <c r="M1132" s="462">
        <v>1</v>
      </c>
      <c r="N1132" s="462">
        <v>1</v>
      </c>
    </row>
    <row r="1133" spans="1:14" x14ac:dyDescent="0.25">
      <c r="A1133" t="s">
        <v>39</v>
      </c>
      <c r="B1133" t="s">
        <v>1533</v>
      </c>
      <c r="C1133" t="s">
        <v>1533</v>
      </c>
      <c r="D1133">
        <v>2050</v>
      </c>
      <c r="E1133" t="s">
        <v>1532</v>
      </c>
      <c r="F1133" t="s">
        <v>1531</v>
      </c>
      <c r="G1133" s="462">
        <v>1</v>
      </c>
      <c r="H1133" s="462">
        <v>1</v>
      </c>
      <c r="I1133" s="462">
        <v>1</v>
      </c>
      <c r="J1133" s="462">
        <v>1</v>
      </c>
      <c r="K1133" s="462">
        <v>1</v>
      </c>
      <c r="L1133" s="462">
        <v>1</v>
      </c>
      <c r="M1133" s="462">
        <v>1</v>
      </c>
      <c r="N1133" s="462">
        <v>1</v>
      </c>
    </row>
    <row r="1134" spans="1:14" x14ac:dyDescent="0.25">
      <c r="A1134" t="s">
        <v>39</v>
      </c>
      <c r="B1134" t="s">
        <v>160</v>
      </c>
      <c r="C1134" t="s">
        <v>160</v>
      </c>
      <c r="D1134">
        <v>2050</v>
      </c>
      <c r="E1134" t="s">
        <v>1529</v>
      </c>
      <c r="F1134" t="s">
        <v>1530</v>
      </c>
      <c r="G1134" s="462">
        <v>0.25</v>
      </c>
      <c r="H1134" s="462">
        <v>0.25</v>
      </c>
      <c r="I1134" s="462">
        <v>0.25</v>
      </c>
      <c r="J1134" s="462">
        <v>0.25</v>
      </c>
      <c r="K1134" s="462">
        <v>0.25</v>
      </c>
      <c r="L1134" s="462">
        <v>0.25</v>
      </c>
      <c r="M1134" s="462">
        <v>0.25</v>
      </c>
      <c r="N1134" s="462">
        <v>0.25</v>
      </c>
    </row>
    <row r="1135" spans="1:14" x14ac:dyDescent="0.25">
      <c r="A1135" t="s">
        <v>39</v>
      </c>
      <c r="B1135" t="s">
        <v>160</v>
      </c>
      <c r="C1135" t="s">
        <v>160</v>
      </c>
      <c r="D1135">
        <v>2050</v>
      </c>
      <c r="E1135" t="s">
        <v>1529</v>
      </c>
      <c r="F1135" t="s">
        <v>1531</v>
      </c>
      <c r="G1135" s="462">
        <v>0.25</v>
      </c>
      <c r="H1135" s="462">
        <v>0.25</v>
      </c>
      <c r="I1135" s="462">
        <v>0.25</v>
      </c>
      <c r="J1135" s="462">
        <v>0.25</v>
      </c>
      <c r="K1135" s="462">
        <v>0.25</v>
      </c>
      <c r="L1135" s="462">
        <v>0.25</v>
      </c>
      <c r="M1135" s="462">
        <v>0.25</v>
      </c>
      <c r="N1135" s="462">
        <v>0.25</v>
      </c>
    </row>
    <row r="1136" spans="1:14" x14ac:dyDescent="0.25">
      <c r="A1136" t="s">
        <v>39</v>
      </c>
      <c r="B1136" t="s">
        <v>160</v>
      </c>
      <c r="C1136" t="s">
        <v>160</v>
      </c>
      <c r="D1136">
        <v>2050</v>
      </c>
      <c r="E1136" t="s">
        <v>1532</v>
      </c>
      <c r="F1136" t="s">
        <v>1530</v>
      </c>
      <c r="G1136" s="462">
        <v>0</v>
      </c>
      <c r="H1136" s="462">
        <v>0</v>
      </c>
      <c r="I1136" s="462">
        <v>0</v>
      </c>
      <c r="J1136" s="462">
        <v>0</v>
      </c>
      <c r="K1136" s="462">
        <v>0</v>
      </c>
      <c r="L1136" s="462">
        <v>0</v>
      </c>
      <c r="M1136" s="462">
        <v>0</v>
      </c>
      <c r="N1136" s="462">
        <v>0</v>
      </c>
    </row>
    <row r="1137" spans="1:14" x14ac:dyDescent="0.25">
      <c r="A1137" t="s">
        <v>39</v>
      </c>
      <c r="B1137" t="s">
        <v>160</v>
      </c>
      <c r="C1137" t="s">
        <v>160</v>
      </c>
      <c r="D1137">
        <v>2050</v>
      </c>
      <c r="E1137" t="s">
        <v>1532</v>
      </c>
      <c r="F1137" t="s">
        <v>1531</v>
      </c>
      <c r="G1137" s="462">
        <v>0</v>
      </c>
      <c r="H1137" s="462">
        <v>0</v>
      </c>
      <c r="I1137" s="462">
        <v>0</v>
      </c>
      <c r="J1137" s="462">
        <v>0</v>
      </c>
      <c r="K1137" s="462">
        <v>0</v>
      </c>
      <c r="L1137" s="462">
        <v>0</v>
      </c>
      <c r="M1137" s="462">
        <v>0</v>
      </c>
      <c r="N1137" s="462">
        <v>0</v>
      </c>
    </row>
    <row r="1138" spans="1:14" x14ac:dyDescent="0.25">
      <c r="A1138" t="s">
        <v>39</v>
      </c>
      <c r="B1138" t="s">
        <v>1534</v>
      </c>
      <c r="C1138" t="s">
        <v>1534</v>
      </c>
      <c r="D1138">
        <v>2050</v>
      </c>
      <c r="E1138" t="s">
        <v>1529</v>
      </c>
      <c r="F1138" t="s">
        <v>1530</v>
      </c>
      <c r="G1138" s="462">
        <v>0</v>
      </c>
      <c r="H1138" s="462">
        <v>0</v>
      </c>
      <c r="I1138" s="462">
        <v>0</v>
      </c>
      <c r="J1138" s="462">
        <v>0</v>
      </c>
      <c r="K1138" s="462">
        <v>0</v>
      </c>
      <c r="L1138" s="462">
        <v>0</v>
      </c>
      <c r="M1138" s="462">
        <v>0</v>
      </c>
      <c r="N1138" s="462">
        <v>0</v>
      </c>
    </row>
    <row r="1139" spans="1:14" x14ac:dyDescent="0.25">
      <c r="A1139" t="s">
        <v>39</v>
      </c>
      <c r="B1139" t="s">
        <v>1534</v>
      </c>
      <c r="C1139" t="s">
        <v>1534</v>
      </c>
      <c r="D1139">
        <v>2050</v>
      </c>
      <c r="E1139" t="s">
        <v>1529</v>
      </c>
      <c r="F1139" t="s">
        <v>1531</v>
      </c>
      <c r="G1139" s="462">
        <v>0</v>
      </c>
      <c r="H1139" s="462">
        <v>0</v>
      </c>
      <c r="I1139" s="462">
        <v>0</v>
      </c>
      <c r="J1139" s="462">
        <v>0</v>
      </c>
      <c r="K1139" s="462">
        <v>0</v>
      </c>
      <c r="L1139" s="462">
        <v>0</v>
      </c>
      <c r="M1139" s="462">
        <v>0</v>
      </c>
      <c r="N1139" s="462">
        <v>0</v>
      </c>
    </row>
    <row r="1140" spans="1:14" x14ac:dyDescent="0.25">
      <c r="A1140" t="s">
        <v>39</v>
      </c>
      <c r="B1140" t="s">
        <v>1534</v>
      </c>
      <c r="C1140" t="s">
        <v>1534</v>
      </c>
      <c r="D1140">
        <v>2050</v>
      </c>
      <c r="E1140" t="s">
        <v>1532</v>
      </c>
      <c r="F1140" t="s">
        <v>1530</v>
      </c>
      <c r="G1140" s="462">
        <v>0</v>
      </c>
      <c r="H1140" s="462">
        <v>0</v>
      </c>
      <c r="I1140" s="462">
        <v>0</v>
      </c>
      <c r="J1140" s="462">
        <v>0</v>
      </c>
      <c r="K1140" s="462">
        <v>0</v>
      </c>
      <c r="L1140" s="462">
        <v>0</v>
      </c>
      <c r="M1140" s="462">
        <v>0</v>
      </c>
      <c r="N1140" s="462">
        <v>0</v>
      </c>
    </row>
    <row r="1141" spans="1:14" x14ac:dyDescent="0.25">
      <c r="A1141" t="s">
        <v>39</v>
      </c>
      <c r="B1141" t="s">
        <v>1534</v>
      </c>
      <c r="C1141" t="s">
        <v>1534</v>
      </c>
      <c r="D1141">
        <v>2050</v>
      </c>
      <c r="E1141" t="s">
        <v>1532</v>
      </c>
      <c r="F1141" t="s">
        <v>1531</v>
      </c>
      <c r="G1141" s="462">
        <v>0</v>
      </c>
      <c r="H1141" s="462">
        <v>0</v>
      </c>
      <c r="I1141" s="462">
        <v>0</v>
      </c>
      <c r="J1141" s="462">
        <v>0</v>
      </c>
      <c r="K1141" s="462">
        <v>0</v>
      </c>
      <c r="L1141" s="462">
        <v>0</v>
      </c>
      <c r="M1141" s="462">
        <v>0</v>
      </c>
      <c r="N1141" s="462">
        <v>0</v>
      </c>
    </row>
    <row r="1142" spans="1:14" x14ac:dyDescent="0.25">
      <c r="A1142" t="s">
        <v>39</v>
      </c>
      <c r="B1142" t="s">
        <v>1535</v>
      </c>
      <c r="C1142" t="s">
        <v>1536</v>
      </c>
      <c r="D1142">
        <v>2050</v>
      </c>
      <c r="E1142" t="s">
        <v>1529</v>
      </c>
      <c r="F1142" t="s">
        <v>1530</v>
      </c>
      <c r="G1142" s="462">
        <v>0</v>
      </c>
      <c r="H1142" s="462">
        <v>0</v>
      </c>
      <c r="I1142" s="462">
        <v>0</v>
      </c>
      <c r="J1142" s="462">
        <v>0</v>
      </c>
      <c r="K1142" s="462">
        <v>0</v>
      </c>
      <c r="L1142" s="462">
        <v>0</v>
      </c>
      <c r="M1142" s="462">
        <v>0</v>
      </c>
      <c r="N1142" s="462">
        <v>0</v>
      </c>
    </row>
    <row r="1143" spans="1:14" x14ac:dyDescent="0.25">
      <c r="A1143" t="s">
        <v>39</v>
      </c>
      <c r="B1143" t="s">
        <v>1535</v>
      </c>
      <c r="C1143" t="s">
        <v>1536</v>
      </c>
      <c r="D1143">
        <v>2050</v>
      </c>
      <c r="E1143" t="s">
        <v>1529</v>
      </c>
      <c r="F1143" t="s">
        <v>1531</v>
      </c>
      <c r="G1143" s="462">
        <v>0</v>
      </c>
      <c r="H1143" s="462">
        <v>0</v>
      </c>
      <c r="I1143" s="462">
        <v>0</v>
      </c>
      <c r="J1143" s="462">
        <v>0</v>
      </c>
      <c r="K1143" s="462">
        <v>0</v>
      </c>
      <c r="L1143" s="462">
        <v>0</v>
      </c>
      <c r="M1143" s="462">
        <v>0</v>
      </c>
      <c r="N1143" s="462">
        <v>0</v>
      </c>
    </row>
    <row r="1144" spans="1:14" x14ac:dyDescent="0.25">
      <c r="A1144" t="s">
        <v>39</v>
      </c>
      <c r="B1144" t="s">
        <v>1535</v>
      </c>
      <c r="C1144" t="s">
        <v>1536</v>
      </c>
      <c r="D1144">
        <v>2050</v>
      </c>
      <c r="E1144" t="s">
        <v>1532</v>
      </c>
      <c r="F1144" t="s">
        <v>1530</v>
      </c>
      <c r="G1144" s="462">
        <v>0</v>
      </c>
      <c r="H1144" s="462">
        <v>0</v>
      </c>
      <c r="I1144" s="462">
        <v>0</v>
      </c>
      <c r="J1144" s="462">
        <v>0</v>
      </c>
      <c r="K1144" s="462">
        <v>0</v>
      </c>
      <c r="L1144" s="462">
        <v>0</v>
      </c>
      <c r="M1144" s="462">
        <v>0</v>
      </c>
      <c r="N1144" s="462">
        <v>0</v>
      </c>
    </row>
    <row r="1145" spans="1:14" x14ac:dyDescent="0.25">
      <c r="A1145" t="s">
        <v>39</v>
      </c>
      <c r="B1145" t="s">
        <v>1535</v>
      </c>
      <c r="C1145" t="s">
        <v>1536</v>
      </c>
      <c r="D1145">
        <v>2050</v>
      </c>
      <c r="E1145" t="s">
        <v>1532</v>
      </c>
      <c r="F1145" t="s">
        <v>1531</v>
      </c>
      <c r="G1145" s="462">
        <v>0</v>
      </c>
      <c r="H1145" s="462">
        <v>0</v>
      </c>
      <c r="I1145" s="462">
        <v>0</v>
      </c>
      <c r="J1145" s="462">
        <v>0</v>
      </c>
      <c r="K1145" s="462">
        <v>0</v>
      </c>
      <c r="L1145" s="462">
        <v>0</v>
      </c>
      <c r="M1145" s="462">
        <v>0</v>
      </c>
      <c r="N1145" s="462">
        <v>0</v>
      </c>
    </row>
    <row r="1146" spans="1:14" x14ac:dyDescent="0.25">
      <c r="A1146" t="s">
        <v>39</v>
      </c>
      <c r="B1146" t="s">
        <v>1535</v>
      </c>
      <c r="C1146" t="s">
        <v>162</v>
      </c>
      <c r="D1146">
        <v>2050</v>
      </c>
      <c r="E1146" t="s">
        <v>1529</v>
      </c>
      <c r="F1146" t="s">
        <v>1530</v>
      </c>
      <c r="G1146" s="462">
        <v>0</v>
      </c>
      <c r="H1146" s="462">
        <v>0</v>
      </c>
      <c r="I1146" s="462">
        <v>0</v>
      </c>
      <c r="J1146" s="462">
        <v>0</v>
      </c>
      <c r="K1146" s="462">
        <v>0</v>
      </c>
      <c r="L1146" s="462">
        <v>0</v>
      </c>
      <c r="M1146" s="462">
        <v>0</v>
      </c>
      <c r="N1146" s="462">
        <v>0</v>
      </c>
    </row>
    <row r="1147" spans="1:14" x14ac:dyDescent="0.25">
      <c r="A1147" t="s">
        <v>39</v>
      </c>
      <c r="B1147" t="s">
        <v>1535</v>
      </c>
      <c r="C1147" t="s">
        <v>162</v>
      </c>
      <c r="D1147">
        <v>2050</v>
      </c>
      <c r="E1147" t="s">
        <v>1529</v>
      </c>
      <c r="F1147" t="s">
        <v>1531</v>
      </c>
      <c r="G1147" s="462">
        <v>0</v>
      </c>
      <c r="H1147" s="462">
        <v>0</v>
      </c>
      <c r="I1147" s="462">
        <v>0</v>
      </c>
      <c r="J1147" s="462">
        <v>0</v>
      </c>
      <c r="K1147" s="462">
        <v>0</v>
      </c>
      <c r="L1147" s="462">
        <v>0</v>
      </c>
      <c r="M1147" s="462">
        <v>0</v>
      </c>
      <c r="N1147" s="462">
        <v>0</v>
      </c>
    </row>
    <row r="1148" spans="1:14" x14ac:dyDescent="0.25">
      <c r="A1148" t="s">
        <v>39</v>
      </c>
      <c r="B1148" t="s">
        <v>1535</v>
      </c>
      <c r="C1148" t="s">
        <v>162</v>
      </c>
      <c r="D1148">
        <v>2050</v>
      </c>
      <c r="E1148" t="s">
        <v>1532</v>
      </c>
      <c r="F1148" t="s">
        <v>1530</v>
      </c>
      <c r="G1148" s="462">
        <v>0</v>
      </c>
      <c r="H1148" s="462">
        <v>0</v>
      </c>
      <c r="I1148" s="462">
        <v>0</v>
      </c>
      <c r="J1148" s="462">
        <v>0</v>
      </c>
      <c r="K1148" s="462">
        <v>0</v>
      </c>
      <c r="L1148" s="462">
        <v>0</v>
      </c>
      <c r="M1148" s="462">
        <v>0</v>
      </c>
      <c r="N1148" s="462">
        <v>0</v>
      </c>
    </row>
    <row r="1149" spans="1:14" x14ac:dyDescent="0.25">
      <c r="A1149" t="s">
        <v>39</v>
      </c>
      <c r="B1149" t="s">
        <v>1535</v>
      </c>
      <c r="C1149" t="s">
        <v>162</v>
      </c>
      <c r="D1149">
        <v>2050</v>
      </c>
      <c r="E1149" t="s">
        <v>1532</v>
      </c>
      <c r="F1149" t="s">
        <v>1531</v>
      </c>
      <c r="G1149" s="462">
        <v>0</v>
      </c>
      <c r="H1149" s="462">
        <v>0</v>
      </c>
      <c r="I1149" s="462">
        <v>0</v>
      </c>
      <c r="J1149" s="462">
        <v>0</v>
      </c>
      <c r="K1149" s="462">
        <v>0</v>
      </c>
      <c r="L1149" s="462">
        <v>0</v>
      </c>
      <c r="M1149" s="462">
        <v>0</v>
      </c>
      <c r="N1149" s="462">
        <v>0</v>
      </c>
    </row>
    <row r="1150" spans="1:14" x14ac:dyDescent="0.25">
      <c r="A1150" t="s">
        <v>39</v>
      </c>
      <c r="B1150" t="s">
        <v>1528</v>
      </c>
      <c r="C1150" t="s">
        <v>158</v>
      </c>
      <c r="D1150">
        <v>2060</v>
      </c>
      <c r="E1150" t="s">
        <v>1529</v>
      </c>
      <c r="F1150" t="s">
        <v>1530</v>
      </c>
      <c r="G1150" s="462">
        <v>0</v>
      </c>
      <c r="H1150" s="462">
        <v>0</v>
      </c>
      <c r="I1150" s="462">
        <v>0</v>
      </c>
      <c r="J1150" s="462">
        <v>0</v>
      </c>
      <c r="K1150" s="462">
        <v>0</v>
      </c>
      <c r="L1150" s="462">
        <v>0</v>
      </c>
      <c r="M1150" s="462">
        <v>0</v>
      </c>
      <c r="N1150" s="462">
        <v>0</v>
      </c>
    </row>
    <row r="1151" spans="1:14" x14ac:dyDescent="0.25">
      <c r="A1151" t="s">
        <v>39</v>
      </c>
      <c r="B1151" t="s">
        <v>1528</v>
      </c>
      <c r="C1151" t="s">
        <v>158</v>
      </c>
      <c r="D1151">
        <v>2060</v>
      </c>
      <c r="E1151" t="s">
        <v>1529</v>
      </c>
      <c r="F1151" t="s">
        <v>1531</v>
      </c>
      <c r="G1151" s="462">
        <v>0</v>
      </c>
      <c r="H1151" s="462">
        <v>0</v>
      </c>
      <c r="I1151" s="462">
        <v>0</v>
      </c>
      <c r="J1151" s="462">
        <v>0</v>
      </c>
      <c r="K1151" s="462">
        <v>0</v>
      </c>
      <c r="L1151" s="462">
        <v>0</v>
      </c>
      <c r="M1151" s="462">
        <v>0</v>
      </c>
      <c r="N1151" s="462">
        <v>0</v>
      </c>
    </row>
    <row r="1152" spans="1:14" x14ac:dyDescent="0.25">
      <c r="A1152" t="s">
        <v>39</v>
      </c>
      <c r="B1152" t="s">
        <v>1528</v>
      </c>
      <c r="C1152" t="s">
        <v>158</v>
      </c>
      <c r="D1152">
        <v>2060</v>
      </c>
      <c r="E1152" t="s">
        <v>1532</v>
      </c>
      <c r="F1152" t="s">
        <v>1530</v>
      </c>
      <c r="G1152" s="462">
        <v>0</v>
      </c>
      <c r="H1152" s="462">
        <v>0</v>
      </c>
      <c r="I1152" s="462">
        <v>0</v>
      </c>
      <c r="J1152" s="462">
        <v>0</v>
      </c>
      <c r="K1152" s="462">
        <v>0</v>
      </c>
      <c r="L1152" s="462">
        <v>0</v>
      </c>
      <c r="M1152" s="462">
        <v>0</v>
      </c>
      <c r="N1152" s="462">
        <v>0</v>
      </c>
    </row>
    <row r="1153" spans="1:14" x14ac:dyDescent="0.25">
      <c r="A1153" t="s">
        <v>39</v>
      </c>
      <c r="B1153" t="s">
        <v>1528</v>
      </c>
      <c r="C1153" t="s">
        <v>158</v>
      </c>
      <c r="D1153">
        <v>2060</v>
      </c>
      <c r="E1153" t="s">
        <v>1532</v>
      </c>
      <c r="F1153" t="s">
        <v>1531</v>
      </c>
      <c r="G1153" s="462">
        <v>0</v>
      </c>
      <c r="H1153" s="462">
        <v>0</v>
      </c>
      <c r="I1153" s="462">
        <v>0</v>
      </c>
      <c r="J1153" s="462">
        <v>0</v>
      </c>
      <c r="K1153" s="462">
        <v>0</v>
      </c>
      <c r="L1153" s="462">
        <v>0</v>
      </c>
      <c r="M1153" s="462">
        <v>0</v>
      </c>
      <c r="N1153" s="462">
        <v>0</v>
      </c>
    </row>
    <row r="1154" spans="1:14" x14ac:dyDescent="0.25">
      <c r="A1154" t="s">
        <v>39</v>
      </c>
      <c r="B1154" t="s">
        <v>1528</v>
      </c>
      <c r="C1154" t="s">
        <v>133</v>
      </c>
      <c r="D1154">
        <v>2060</v>
      </c>
      <c r="E1154" t="s">
        <v>1529</v>
      </c>
      <c r="F1154" t="s">
        <v>1530</v>
      </c>
      <c r="G1154" s="462">
        <v>0</v>
      </c>
      <c r="H1154" s="462">
        <v>0</v>
      </c>
      <c r="I1154" s="462">
        <v>0</v>
      </c>
      <c r="J1154" s="462">
        <v>0</v>
      </c>
      <c r="K1154" s="462">
        <v>0</v>
      </c>
      <c r="L1154" s="462">
        <v>0</v>
      </c>
      <c r="M1154" s="462">
        <v>0</v>
      </c>
      <c r="N1154" s="462">
        <v>0</v>
      </c>
    </row>
    <row r="1155" spans="1:14" x14ac:dyDescent="0.25">
      <c r="A1155" t="s">
        <v>39</v>
      </c>
      <c r="B1155" t="s">
        <v>1528</v>
      </c>
      <c r="C1155" t="s">
        <v>133</v>
      </c>
      <c r="D1155">
        <v>2060</v>
      </c>
      <c r="E1155" t="s">
        <v>1529</v>
      </c>
      <c r="F1155" t="s">
        <v>1531</v>
      </c>
      <c r="G1155" s="462">
        <v>0</v>
      </c>
      <c r="H1155" s="462">
        <v>0</v>
      </c>
      <c r="I1155" s="462">
        <v>0</v>
      </c>
      <c r="J1155" s="462">
        <v>0</v>
      </c>
      <c r="K1155" s="462">
        <v>0</v>
      </c>
      <c r="L1155" s="462">
        <v>0</v>
      </c>
      <c r="M1155" s="462">
        <v>0</v>
      </c>
      <c r="N1155" s="462">
        <v>0</v>
      </c>
    </row>
    <row r="1156" spans="1:14" x14ac:dyDescent="0.25">
      <c r="A1156" t="s">
        <v>39</v>
      </c>
      <c r="B1156" t="s">
        <v>1528</v>
      </c>
      <c r="C1156" t="s">
        <v>133</v>
      </c>
      <c r="D1156">
        <v>2060</v>
      </c>
      <c r="E1156" t="s">
        <v>1532</v>
      </c>
      <c r="F1156" t="s">
        <v>1530</v>
      </c>
      <c r="G1156" s="462">
        <v>0</v>
      </c>
      <c r="H1156" s="462">
        <v>0</v>
      </c>
      <c r="I1156" s="462">
        <v>0</v>
      </c>
      <c r="J1156" s="462">
        <v>0</v>
      </c>
      <c r="K1156" s="462">
        <v>0</v>
      </c>
      <c r="L1156" s="462">
        <v>0</v>
      </c>
      <c r="M1156" s="462">
        <v>0</v>
      </c>
      <c r="N1156" s="462">
        <v>0</v>
      </c>
    </row>
    <row r="1157" spans="1:14" x14ac:dyDescent="0.25">
      <c r="A1157" t="s">
        <v>39</v>
      </c>
      <c r="B1157" t="s">
        <v>1528</v>
      </c>
      <c r="C1157" t="s">
        <v>133</v>
      </c>
      <c r="D1157">
        <v>2060</v>
      </c>
      <c r="E1157" t="s">
        <v>1532</v>
      </c>
      <c r="F1157" t="s">
        <v>1531</v>
      </c>
      <c r="G1157" s="462">
        <v>0</v>
      </c>
      <c r="H1157" s="462">
        <v>0</v>
      </c>
      <c r="I1157" s="462">
        <v>0</v>
      </c>
      <c r="J1157" s="462">
        <v>0</v>
      </c>
      <c r="K1157" s="462">
        <v>0</v>
      </c>
      <c r="L1157" s="462">
        <v>0</v>
      </c>
      <c r="M1157" s="462">
        <v>0</v>
      </c>
      <c r="N1157" s="462">
        <v>0</v>
      </c>
    </row>
    <row r="1158" spans="1:14" x14ac:dyDescent="0.25">
      <c r="A1158" t="s">
        <v>39</v>
      </c>
      <c r="B1158" t="s">
        <v>1533</v>
      </c>
      <c r="C1158" t="s">
        <v>1533</v>
      </c>
      <c r="D1158">
        <v>2060</v>
      </c>
      <c r="E1158" t="s">
        <v>1529</v>
      </c>
      <c r="F1158" t="s">
        <v>1530</v>
      </c>
      <c r="G1158" s="462">
        <v>0.75</v>
      </c>
      <c r="H1158" s="462">
        <v>0.75</v>
      </c>
      <c r="I1158" s="462">
        <v>0.74999999999999989</v>
      </c>
      <c r="J1158" s="462">
        <v>0.74999999999999989</v>
      </c>
      <c r="K1158" s="462">
        <v>0.74999999999999989</v>
      </c>
      <c r="L1158" s="462">
        <v>0.74999999999999989</v>
      </c>
      <c r="M1158" s="462">
        <v>0.74999999999999989</v>
      </c>
      <c r="N1158" s="462">
        <v>0.74999999999999989</v>
      </c>
    </row>
    <row r="1159" spans="1:14" x14ac:dyDescent="0.25">
      <c r="A1159" t="s">
        <v>39</v>
      </c>
      <c r="B1159" t="s">
        <v>1533</v>
      </c>
      <c r="C1159" t="s">
        <v>1533</v>
      </c>
      <c r="D1159">
        <v>2060</v>
      </c>
      <c r="E1159" t="s">
        <v>1529</v>
      </c>
      <c r="F1159" t="s">
        <v>1531</v>
      </c>
      <c r="G1159" s="462">
        <v>0.75</v>
      </c>
      <c r="H1159" s="462">
        <v>0.75</v>
      </c>
      <c r="I1159" s="462">
        <v>0.75</v>
      </c>
      <c r="J1159" s="462">
        <v>0.75</v>
      </c>
      <c r="K1159" s="462">
        <v>0.75</v>
      </c>
      <c r="L1159" s="462">
        <v>0.75</v>
      </c>
      <c r="M1159" s="462">
        <v>0.75</v>
      </c>
      <c r="N1159" s="462">
        <v>0.75</v>
      </c>
    </row>
    <row r="1160" spans="1:14" x14ac:dyDescent="0.25">
      <c r="A1160" t="s">
        <v>39</v>
      </c>
      <c r="B1160" t="s">
        <v>1533</v>
      </c>
      <c r="C1160" t="s">
        <v>1533</v>
      </c>
      <c r="D1160">
        <v>2060</v>
      </c>
      <c r="E1160" t="s">
        <v>1532</v>
      </c>
      <c r="F1160" t="s">
        <v>1530</v>
      </c>
      <c r="G1160" s="462">
        <v>1</v>
      </c>
      <c r="H1160" s="462">
        <v>1</v>
      </c>
      <c r="I1160" s="462">
        <v>1</v>
      </c>
      <c r="J1160" s="462">
        <v>1</v>
      </c>
      <c r="K1160" s="462">
        <v>1</v>
      </c>
      <c r="L1160" s="462">
        <v>1</v>
      </c>
      <c r="M1160" s="462">
        <v>1</v>
      </c>
      <c r="N1160" s="462">
        <v>1</v>
      </c>
    </row>
    <row r="1161" spans="1:14" x14ac:dyDescent="0.25">
      <c r="A1161" t="s">
        <v>39</v>
      </c>
      <c r="B1161" t="s">
        <v>1533</v>
      </c>
      <c r="C1161" t="s">
        <v>1533</v>
      </c>
      <c r="D1161">
        <v>2060</v>
      </c>
      <c r="E1161" t="s">
        <v>1532</v>
      </c>
      <c r="F1161" t="s">
        <v>1531</v>
      </c>
      <c r="G1161" s="462">
        <v>1</v>
      </c>
      <c r="H1161" s="462">
        <v>1</v>
      </c>
      <c r="I1161" s="462">
        <v>1</v>
      </c>
      <c r="J1161" s="462">
        <v>1</v>
      </c>
      <c r="K1161" s="462">
        <v>1</v>
      </c>
      <c r="L1161" s="462">
        <v>1</v>
      </c>
      <c r="M1161" s="462">
        <v>1</v>
      </c>
      <c r="N1161" s="462">
        <v>1</v>
      </c>
    </row>
    <row r="1162" spans="1:14" x14ac:dyDescent="0.25">
      <c r="A1162" t="s">
        <v>39</v>
      </c>
      <c r="B1162" t="s">
        <v>160</v>
      </c>
      <c r="C1162" t="s">
        <v>160</v>
      </c>
      <c r="D1162">
        <v>2060</v>
      </c>
      <c r="E1162" t="s">
        <v>1529</v>
      </c>
      <c r="F1162" t="s">
        <v>1530</v>
      </c>
      <c r="G1162" s="462">
        <v>0.25</v>
      </c>
      <c r="H1162" s="462">
        <v>0.25</v>
      </c>
      <c r="I1162" s="462">
        <v>0.25</v>
      </c>
      <c r="J1162" s="462">
        <v>0.25</v>
      </c>
      <c r="K1162" s="462">
        <v>0.25</v>
      </c>
      <c r="L1162" s="462">
        <v>0.25</v>
      </c>
      <c r="M1162" s="462">
        <v>0.25</v>
      </c>
      <c r="N1162" s="462">
        <v>0.25</v>
      </c>
    </row>
    <row r="1163" spans="1:14" x14ac:dyDescent="0.25">
      <c r="A1163" t="s">
        <v>39</v>
      </c>
      <c r="B1163" t="s">
        <v>160</v>
      </c>
      <c r="C1163" t="s">
        <v>160</v>
      </c>
      <c r="D1163">
        <v>2060</v>
      </c>
      <c r="E1163" t="s">
        <v>1529</v>
      </c>
      <c r="F1163" t="s">
        <v>1531</v>
      </c>
      <c r="G1163" s="462">
        <v>0.25</v>
      </c>
      <c r="H1163" s="462">
        <v>0.25</v>
      </c>
      <c r="I1163" s="462">
        <v>0.25</v>
      </c>
      <c r="J1163" s="462">
        <v>0.25</v>
      </c>
      <c r="K1163" s="462">
        <v>0.25</v>
      </c>
      <c r="L1163" s="462">
        <v>0.25</v>
      </c>
      <c r="M1163" s="462">
        <v>0.25</v>
      </c>
      <c r="N1163" s="462">
        <v>0.25</v>
      </c>
    </row>
    <row r="1164" spans="1:14" x14ac:dyDescent="0.25">
      <c r="A1164" t="s">
        <v>39</v>
      </c>
      <c r="B1164" t="s">
        <v>160</v>
      </c>
      <c r="C1164" t="s">
        <v>160</v>
      </c>
      <c r="D1164">
        <v>2060</v>
      </c>
      <c r="E1164" t="s">
        <v>1532</v>
      </c>
      <c r="F1164" t="s">
        <v>1530</v>
      </c>
      <c r="G1164" s="462">
        <v>0</v>
      </c>
      <c r="H1164" s="462">
        <v>0</v>
      </c>
      <c r="I1164" s="462">
        <v>0</v>
      </c>
      <c r="J1164" s="462">
        <v>0</v>
      </c>
      <c r="K1164" s="462">
        <v>0</v>
      </c>
      <c r="L1164" s="462">
        <v>0</v>
      </c>
      <c r="M1164" s="462">
        <v>0</v>
      </c>
      <c r="N1164" s="462">
        <v>0</v>
      </c>
    </row>
    <row r="1165" spans="1:14" x14ac:dyDescent="0.25">
      <c r="A1165" t="s">
        <v>39</v>
      </c>
      <c r="B1165" t="s">
        <v>160</v>
      </c>
      <c r="C1165" t="s">
        <v>160</v>
      </c>
      <c r="D1165">
        <v>2060</v>
      </c>
      <c r="E1165" t="s">
        <v>1532</v>
      </c>
      <c r="F1165" t="s">
        <v>1531</v>
      </c>
      <c r="G1165" s="462">
        <v>0</v>
      </c>
      <c r="H1165" s="462">
        <v>0</v>
      </c>
      <c r="I1165" s="462">
        <v>0</v>
      </c>
      <c r="J1165" s="462">
        <v>0</v>
      </c>
      <c r="K1165" s="462">
        <v>0</v>
      </c>
      <c r="L1165" s="462">
        <v>0</v>
      </c>
      <c r="M1165" s="462">
        <v>0</v>
      </c>
      <c r="N1165" s="462">
        <v>0</v>
      </c>
    </row>
    <row r="1166" spans="1:14" x14ac:dyDescent="0.25">
      <c r="A1166" t="s">
        <v>39</v>
      </c>
      <c r="B1166" t="s">
        <v>1534</v>
      </c>
      <c r="C1166" t="s">
        <v>1534</v>
      </c>
      <c r="D1166">
        <v>2060</v>
      </c>
      <c r="E1166" t="s">
        <v>1529</v>
      </c>
      <c r="F1166" t="s">
        <v>1530</v>
      </c>
      <c r="G1166" s="462">
        <v>0</v>
      </c>
      <c r="H1166" s="462">
        <v>0</v>
      </c>
      <c r="I1166" s="462">
        <v>0</v>
      </c>
      <c r="J1166" s="462">
        <v>0</v>
      </c>
      <c r="K1166" s="462">
        <v>0</v>
      </c>
      <c r="L1166" s="462">
        <v>0</v>
      </c>
      <c r="M1166" s="462">
        <v>0</v>
      </c>
      <c r="N1166" s="462">
        <v>0</v>
      </c>
    </row>
    <row r="1167" spans="1:14" x14ac:dyDescent="0.25">
      <c r="A1167" t="s">
        <v>39</v>
      </c>
      <c r="B1167" t="s">
        <v>1534</v>
      </c>
      <c r="C1167" t="s">
        <v>1534</v>
      </c>
      <c r="D1167">
        <v>2060</v>
      </c>
      <c r="E1167" t="s">
        <v>1529</v>
      </c>
      <c r="F1167" t="s">
        <v>1531</v>
      </c>
      <c r="G1167" s="462">
        <v>0</v>
      </c>
      <c r="H1167" s="462">
        <v>0</v>
      </c>
      <c r="I1167" s="462">
        <v>0</v>
      </c>
      <c r="J1167" s="462">
        <v>0</v>
      </c>
      <c r="K1167" s="462">
        <v>0</v>
      </c>
      <c r="L1167" s="462">
        <v>0</v>
      </c>
      <c r="M1167" s="462">
        <v>0</v>
      </c>
      <c r="N1167" s="462">
        <v>0</v>
      </c>
    </row>
    <row r="1168" spans="1:14" x14ac:dyDescent="0.25">
      <c r="A1168" t="s">
        <v>39</v>
      </c>
      <c r="B1168" t="s">
        <v>1534</v>
      </c>
      <c r="C1168" t="s">
        <v>1534</v>
      </c>
      <c r="D1168">
        <v>2060</v>
      </c>
      <c r="E1168" t="s">
        <v>1532</v>
      </c>
      <c r="F1168" t="s">
        <v>1530</v>
      </c>
      <c r="G1168" s="462">
        <v>0</v>
      </c>
      <c r="H1168" s="462">
        <v>0</v>
      </c>
      <c r="I1168" s="462">
        <v>0</v>
      </c>
      <c r="J1168" s="462">
        <v>0</v>
      </c>
      <c r="K1168" s="462">
        <v>0</v>
      </c>
      <c r="L1168" s="462">
        <v>0</v>
      </c>
      <c r="M1168" s="462">
        <v>0</v>
      </c>
      <c r="N1168" s="462">
        <v>0</v>
      </c>
    </row>
    <row r="1169" spans="1:14" x14ac:dyDescent="0.25">
      <c r="A1169" t="s">
        <v>39</v>
      </c>
      <c r="B1169" t="s">
        <v>1534</v>
      </c>
      <c r="C1169" t="s">
        <v>1534</v>
      </c>
      <c r="D1169">
        <v>2060</v>
      </c>
      <c r="E1169" t="s">
        <v>1532</v>
      </c>
      <c r="F1169" t="s">
        <v>1531</v>
      </c>
      <c r="G1169" s="462">
        <v>0</v>
      </c>
      <c r="H1169" s="462">
        <v>0</v>
      </c>
      <c r="I1169" s="462">
        <v>0</v>
      </c>
      <c r="J1169" s="462">
        <v>0</v>
      </c>
      <c r="K1169" s="462">
        <v>0</v>
      </c>
      <c r="L1169" s="462">
        <v>0</v>
      </c>
      <c r="M1169" s="462">
        <v>0</v>
      </c>
      <c r="N1169" s="462">
        <v>0</v>
      </c>
    </row>
    <row r="1170" spans="1:14" x14ac:dyDescent="0.25">
      <c r="A1170" t="s">
        <v>39</v>
      </c>
      <c r="B1170" t="s">
        <v>1535</v>
      </c>
      <c r="C1170" t="s">
        <v>1536</v>
      </c>
      <c r="D1170">
        <v>2060</v>
      </c>
      <c r="E1170" t="s">
        <v>1529</v>
      </c>
      <c r="F1170" t="s">
        <v>1530</v>
      </c>
      <c r="G1170" s="462">
        <v>0</v>
      </c>
      <c r="H1170" s="462">
        <v>0</v>
      </c>
      <c r="I1170" s="462">
        <v>0</v>
      </c>
      <c r="J1170" s="462">
        <v>0</v>
      </c>
      <c r="K1170" s="462">
        <v>0</v>
      </c>
      <c r="L1170" s="462">
        <v>0</v>
      </c>
      <c r="M1170" s="462">
        <v>0</v>
      </c>
      <c r="N1170" s="462">
        <v>0</v>
      </c>
    </row>
    <row r="1171" spans="1:14" x14ac:dyDescent="0.25">
      <c r="A1171" t="s">
        <v>39</v>
      </c>
      <c r="B1171" t="s">
        <v>1535</v>
      </c>
      <c r="C1171" t="s">
        <v>1536</v>
      </c>
      <c r="D1171">
        <v>2060</v>
      </c>
      <c r="E1171" t="s">
        <v>1529</v>
      </c>
      <c r="F1171" t="s">
        <v>1531</v>
      </c>
      <c r="G1171" s="462">
        <v>0</v>
      </c>
      <c r="H1171" s="462">
        <v>0</v>
      </c>
      <c r="I1171" s="462">
        <v>0</v>
      </c>
      <c r="J1171" s="462">
        <v>0</v>
      </c>
      <c r="K1171" s="462">
        <v>0</v>
      </c>
      <c r="L1171" s="462">
        <v>0</v>
      </c>
      <c r="M1171" s="462">
        <v>0</v>
      </c>
      <c r="N1171" s="462">
        <v>0</v>
      </c>
    </row>
    <row r="1172" spans="1:14" x14ac:dyDescent="0.25">
      <c r="A1172" t="s">
        <v>39</v>
      </c>
      <c r="B1172" t="s">
        <v>1535</v>
      </c>
      <c r="C1172" t="s">
        <v>1536</v>
      </c>
      <c r="D1172">
        <v>2060</v>
      </c>
      <c r="E1172" t="s">
        <v>1532</v>
      </c>
      <c r="F1172" t="s">
        <v>1530</v>
      </c>
      <c r="G1172" s="462">
        <v>0</v>
      </c>
      <c r="H1172" s="462">
        <v>0</v>
      </c>
      <c r="I1172" s="462">
        <v>0</v>
      </c>
      <c r="J1172" s="462">
        <v>0</v>
      </c>
      <c r="K1172" s="462">
        <v>0</v>
      </c>
      <c r="L1172" s="462">
        <v>0</v>
      </c>
      <c r="M1172" s="462">
        <v>0</v>
      </c>
      <c r="N1172" s="462">
        <v>0</v>
      </c>
    </row>
    <row r="1173" spans="1:14" x14ac:dyDescent="0.25">
      <c r="A1173" t="s">
        <v>39</v>
      </c>
      <c r="B1173" t="s">
        <v>1535</v>
      </c>
      <c r="C1173" t="s">
        <v>1536</v>
      </c>
      <c r="D1173">
        <v>2060</v>
      </c>
      <c r="E1173" t="s">
        <v>1532</v>
      </c>
      <c r="F1173" t="s">
        <v>1531</v>
      </c>
      <c r="G1173" s="462">
        <v>0</v>
      </c>
      <c r="H1173" s="462">
        <v>0</v>
      </c>
      <c r="I1173" s="462">
        <v>0</v>
      </c>
      <c r="J1173" s="462">
        <v>0</v>
      </c>
      <c r="K1173" s="462">
        <v>0</v>
      </c>
      <c r="L1173" s="462">
        <v>0</v>
      </c>
      <c r="M1173" s="462">
        <v>0</v>
      </c>
      <c r="N1173" s="462">
        <v>0</v>
      </c>
    </row>
    <row r="1174" spans="1:14" x14ac:dyDescent="0.25">
      <c r="A1174" t="s">
        <v>39</v>
      </c>
      <c r="B1174" t="s">
        <v>1535</v>
      </c>
      <c r="C1174" t="s">
        <v>162</v>
      </c>
      <c r="D1174">
        <v>2060</v>
      </c>
      <c r="E1174" t="s">
        <v>1529</v>
      </c>
      <c r="F1174" t="s">
        <v>1530</v>
      </c>
      <c r="G1174" s="462">
        <v>0</v>
      </c>
      <c r="H1174" s="462">
        <v>0</v>
      </c>
      <c r="I1174" s="462">
        <v>0</v>
      </c>
      <c r="J1174" s="462">
        <v>0</v>
      </c>
      <c r="K1174" s="462">
        <v>0</v>
      </c>
      <c r="L1174" s="462">
        <v>0</v>
      </c>
      <c r="M1174" s="462">
        <v>0</v>
      </c>
      <c r="N1174" s="462">
        <v>0</v>
      </c>
    </row>
    <row r="1175" spans="1:14" x14ac:dyDescent="0.25">
      <c r="A1175" t="s">
        <v>39</v>
      </c>
      <c r="B1175" t="s">
        <v>1535</v>
      </c>
      <c r="C1175" t="s">
        <v>162</v>
      </c>
      <c r="D1175">
        <v>2060</v>
      </c>
      <c r="E1175" t="s">
        <v>1529</v>
      </c>
      <c r="F1175" t="s">
        <v>1531</v>
      </c>
      <c r="G1175" s="462">
        <v>0</v>
      </c>
      <c r="H1175" s="462">
        <v>0</v>
      </c>
      <c r="I1175" s="462">
        <v>0</v>
      </c>
      <c r="J1175" s="462">
        <v>0</v>
      </c>
      <c r="K1175" s="462">
        <v>0</v>
      </c>
      <c r="L1175" s="462">
        <v>0</v>
      </c>
      <c r="M1175" s="462">
        <v>0</v>
      </c>
      <c r="N1175" s="462">
        <v>0</v>
      </c>
    </row>
    <row r="1176" spans="1:14" x14ac:dyDescent="0.25">
      <c r="A1176" t="s">
        <v>39</v>
      </c>
      <c r="B1176" t="s">
        <v>1535</v>
      </c>
      <c r="C1176" t="s">
        <v>162</v>
      </c>
      <c r="D1176">
        <v>2060</v>
      </c>
      <c r="E1176" t="s">
        <v>1532</v>
      </c>
      <c r="F1176" t="s">
        <v>1530</v>
      </c>
      <c r="G1176" s="462">
        <v>0</v>
      </c>
      <c r="H1176" s="462">
        <v>0</v>
      </c>
      <c r="I1176" s="462">
        <v>0</v>
      </c>
      <c r="J1176" s="462">
        <v>0</v>
      </c>
      <c r="K1176" s="462">
        <v>0</v>
      </c>
      <c r="L1176" s="462">
        <v>0</v>
      </c>
      <c r="M1176" s="462">
        <v>0</v>
      </c>
      <c r="N1176" s="462">
        <v>0</v>
      </c>
    </row>
    <row r="1177" spans="1:14" x14ac:dyDescent="0.25">
      <c r="A1177" t="s">
        <v>39</v>
      </c>
      <c r="B1177" t="s">
        <v>1535</v>
      </c>
      <c r="C1177" t="s">
        <v>162</v>
      </c>
      <c r="D1177">
        <v>2060</v>
      </c>
      <c r="E1177" t="s">
        <v>1532</v>
      </c>
      <c r="F1177" t="s">
        <v>1531</v>
      </c>
      <c r="G1177" s="462">
        <v>0</v>
      </c>
      <c r="H1177" s="462">
        <v>0</v>
      </c>
      <c r="I1177" s="462">
        <v>0</v>
      </c>
      <c r="J1177" s="462">
        <v>0</v>
      </c>
      <c r="K1177" s="462">
        <v>0</v>
      </c>
      <c r="L1177" s="462">
        <v>0</v>
      </c>
      <c r="M1177" s="462">
        <v>0</v>
      </c>
      <c r="N1177" s="462">
        <v>0</v>
      </c>
    </row>
    <row r="1178" spans="1:14" x14ac:dyDescent="0.25">
      <c r="A1178" t="s">
        <v>42</v>
      </c>
      <c r="B1178" t="s">
        <v>1528</v>
      </c>
      <c r="C1178" t="s">
        <v>158</v>
      </c>
      <c r="D1178">
        <v>2019</v>
      </c>
      <c r="E1178" t="s">
        <v>1529</v>
      </c>
      <c r="F1178" t="s">
        <v>1530</v>
      </c>
      <c r="G1178" s="462">
        <v>0.83741863668613015</v>
      </c>
      <c r="H1178" s="462">
        <v>0.83741863668613015</v>
      </c>
      <c r="I1178" s="462">
        <v>0.83741863668613015</v>
      </c>
      <c r="J1178" s="462">
        <v>0.88675554597123274</v>
      </c>
      <c r="K1178" s="462">
        <v>0.88675554597123274</v>
      </c>
      <c r="L1178" s="462">
        <v>0.88675554597123274</v>
      </c>
      <c r="M1178" s="462">
        <v>0.88675554597123274</v>
      </c>
      <c r="N1178" s="462">
        <v>0.88675554597123274</v>
      </c>
    </row>
    <row r="1179" spans="1:14" x14ac:dyDescent="0.25">
      <c r="A1179" t="s">
        <v>42</v>
      </c>
      <c r="B1179" t="s">
        <v>1528</v>
      </c>
      <c r="C1179" t="s">
        <v>158</v>
      </c>
      <c r="D1179">
        <v>2019</v>
      </c>
      <c r="E1179" t="s">
        <v>1529</v>
      </c>
      <c r="F1179" t="s">
        <v>1531</v>
      </c>
      <c r="G1179" s="462">
        <v>0.83721820624324639</v>
      </c>
      <c r="H1179" s="462">
        <v>0.83721820624324639</v>
      </c>
      <c r="I1179" s="462">
        <v>0.83721820624324639</v>
      </c>
      <c r="J1179" s="462">
        <v>0.84439982864148222</v>
      </c>
      <c r="K1179" s="462">
        <v>0.84439982864148222</v>
      </c>
      <c r="L1179" s="462">
        <v>0.84439982864148222</v>
      </c>
      <c r="M1179" s="462">
        <v>0.84439982864148222</v>
      </c>
      <c r="N1179" s="462">
        <v>0.84439982864148222</v>
      </c>
    </row>
    <row r="1180" spans="1:14" x14ac:dyDescent="0.25">
      <c r="A1180" t="s">
        <v>42</v>
      </c>
      <c r="B1180" t="s">
        <v>1528</v>
      </c>
      <c r="C1180" t="s">
        <v>158</v>
      </c>
      <c r="D1180">
        <v>2019</v>
      </c>
      <c r="E1180" t="s">
        <v>1532</v>
      </c>
      <c r="F1180" t="s">
        <v>1530</v>
      </c>
      <c r="G1180" s="462">
        <v>0.83741863668613015</v>
      </c>
      <c r="H1180" s="462">
        <v>0.83741863668613015</v>
      </c>
      <c r="I1180" s="462">
        <v>0.83741863668613015</v>
      </c>
      <c r="J1180" s="462">
        <v>0.88675554597123274</v>
      </c>
      <c r="K1180" s="462">
        <v>0.88675554597123274</v>
      </c>
      <c r="L1180" s="462">
        <v>0.88675554597123274</v>
      </c>
      <c r="M1180" s="462">
        <v>0.88675554597123274</v>
      </c>
      <c r="N1180" s="462">
        <v>0.88675554597123274</v>
      </c>
    </row>
    <row r="1181" spans="1:14" x14ac:dyDescent="0.25">
      <c r="A1181" t="s">
        <v>42</v>
      </c>
      <c r="B1181" t="s">
        <v>1528</v>
      </c>
      <c r="C1181" t="s">
        <v>158</v>
      </c>
      <c r="D1181">
        <v>2019</v>
      </c>
      <c r="E1181" t="s">
        <v>1532</v>
      </c>
      <c r="F1181" t="s">
        <v>1531</v>
      </c>
      <c r="G1181" s="462">
        <v>0.83721820624324639</v>
      </c>
      <c r="H1181" s="462">
        <v>0.83721820624324639</v>
      </c>
      <c r="I1181" s="462">
        <v>0.83721820624324639</v>
      </c>
      <c r="J1181" s="462">
        <v>0.84439982864148222</v>
      </c>
      <c r="K1181" s="462">
        <v>0.84439982864148222</v>
      </c>
      <c r="L1181" s="462">
        <v>0.84439982864148222</v>
      </c>
      <c r="M1181" s="462">
        <v>0.84439982864148222</v>
      </c>
      <c r="N1181" s="462">
        <v>0.84439982864148222</v>
      </c>
    </row>
    <row r="1182" spans="1:14" x14ac:dyDescent="0.25">
      <c r="A1182" t="s">
        <v>42</v>
      </c>
      <c r="B1182" t="s">
        <v>1528</v>
      </c>
      <c r="C1182" t="s">
        <v>133</v>
      </c>
      <c r="D1182">
        <v>2019</v>
      </c>
      <c r="E1182" t="s">
        <v>1529</v>
      </c>
      <c r="F1182" t="s">
        <v>1530</v>
      </c>
      <c r="G1182" s="462">
        <v>0.16258136331386977</v>
      </c>
      <c r="H1182" s="462">
        <v>0.16258136331386977</v>
      </c>
      <c r="I1182" s="462">
        <v>0.16258136331386977</v>
      </c>
      <c r="J1182" s="462">
        <v>0.11324445402876716</v>
      </c>
      <c r="K1182" s="462">
        <v>0.11324445402876716</v>
      </c>
      <c r="L1182" s="462">
        <v>0.11324445402876716</v>
      </c>
      <c r="M1182" s="462">
        <v>0.11324445402876716</v>
      </c>
      <c r="N1182" s="462">
        <v>0.11324445402876716</v>
      </c>
    </row>
    <row r="1183" spans="1:14" x14ac:dyDescent="0.25">
      <c r="A1183" t="s">
        <v>42</v>
      </c>
      <c r="B1183" t="s">
        <v>1528</v>
      </c>
      <c r="C1183" t="s">
        <v>133</v>
      </c>
      <c r="D1183">
        <v>2019</v>
      </c>
      <c r="E1183" t="s">
        <v>1529</v>
      </c>
      <c r="F1183" t="s">
        <v>1531</v>
      </c>
      <c r="G1183" s="462">
        <v>0.16278179375675356</v>
      </c>
      <c r="H1183" s="462">
        <v>0.16278179375675356</v>
      </c>
      <c r="I1183" s="462">
        <v>0.16278179375675356</v>
      </c>
      <c r="J1183" s="462">
        <v>0.15560017135851775</v>
      </c>
      <c r="K1183" s="462">
        <v>0.15560017135851775</v>
      </c>
      <c r="L1183" s="462">
        <v>0.15560017135851775</v>
      </c>
      <c r="M1183" s="462">
        <v>0.15560017135851775</v>
      </c>
      <c r="N1183" s="462">
        <v>0.15560017135851775</v>
      </c>
    </row>
    <row r="1184" spans="1:14" x14ac:dyDescent="0.25">
      <c r="A1184" t="s">
        <v>42</v>
      </c>
      <c r="B1184" t="s">
        <v>1528</v>
      </c>
      <c r="C1184" t="s">
        <v>133</v>
      </c>
      <c r="D1184">
        <v>2019</v>
      </c>
      <c r="E1184" t="s">
        <v>1532</v>
      </c>
      <c r="F1184" t="s">
        <v>1530</v>
      </c>
      <c r="G1184" s="462">
        <v>0.16258136331386977</v>
      </c>
      <c r="H1184" s="462">
        <v>0.16258136331386977</v>
      </c>
      <c r="I1184" s="462">
        <v>0.16258136331386977</v>
      </c>
      <c r="J1184" s="462">
        <v>0.11324445402876716</v>
      </c>
      <c r="K1184" s="462">
        <v>0.11324445402876716</v>
      </c>
      <c r="L1184" s="462">
        <v>0.11324445402876716</v>
      </c>
      <c r="M1184" s="462">
        <v>0.11324445402876716</v>
      </c>
      <c r="N1184" s="462">
        <v>0.11324445402876716</v>
      </c>
    </row>
    <row r="1185" spans="1:14" x14ac:dyDescent="0.25">
      <c r="A1185" t="s">
        <v>42</v>
      </c>
      <c r="B1185" t="s">
        <v>1528</v>
      </c>
      <c r="C1185" t="s">
        <v>133</v>
      </c>
      <c r="D1185">
        <v>2019</v>
      </c>
      <c r="E1185" t="s">
        <v>1532</v>
      </c>
      <c r="F1185" t="s">
        <v>1531</v>
      </c>
      <c r="G1185" s="462">
        <v>0.16278179375675356</v>
      </c>
      <c r="H1185" s="462">
        <v>0.16278179375675356</v>
      </c>
      <c r="I1185" s="462">
        <v>0.16278179375675356</v>
      </c>
      <c r="J1185" s="462">
        <v>0.15560017135851775</v>
      </c>
      <c r="K1185" s="462">
        <v>0.15560017135851775</v>
      </c>
      <c r="L1185" s="462">
        <v>0.15560017135851775</v>
      </c>
      <c r="M1185" s="462">
        <v>0.15560017135851775</v>
      </c>
      <c r="N1185" s="462">
        <v>0.15560017135851775</v>
      </c>
    </row>
    <row r="1186" spans="1:14" x14ac:dyDescent="0.25">
      <c r="A1186" t="s">
        <v>42</v>
      </c>
      <c r="B1186" t="s">
        <v>1533</v>
      </c>
      <c r="C1186" t="s">
        <v>1533</v>
      </c>
      <c r="D1186">
        <v>2019</v>
      </c>
      <c r="E1186" t="s">
        <v>1529</v>
      </c>
      <c r="F1186" t="s">
        <v>1530</v>
      </c>
      <c r="G1186" s="462">
        <v>0</v>
      </c>
      <c r="H1186" s="462">
        <v>0</v>
      </c>
      <c r="I1186" s="462">
        <v>0</v>
      </c>
      <c r="J1186" s="462">
        <v>0</v>
      </c>
      <c r="K1186" s="462">
        <v>0</v>
      </c>
      <c r="L1186" s="462">
        <v>0</v>
      </c>
      <c r="M1186" s="462">
        <v>0</v>
      </c>
      <c r="N1186" s="462">
        <v>0</v>
      </c>
    </row>
    <row r="1187" spans="1:14" x14ac:dyDescent="0.25">
      <c r="A1187" t="s">
        <v>42</v>
      </c>
      <c r="B1187" t="s">
        <v>1533</v>
      </c>
      <c r="C1187" t="s">
        <v>1533</v>
      </c>
      <c r="D1187">
        <v>2019</v>
      </c>
      <c r="E1187" t="s">
        <v>1529</v>
      </c>
      <c r="F1187" t="s">
        <v>1531</v>
      </c>
      <c r="G1187" s="462">
        <v>0</v>
      </c>
      <c r="H1187" s="462">
        <v>0</v>
      </c>
      <c r="I1187" s="462">
        <v>0</v>
      </c>
      <c r="J1187" s="462">
        <v>0</v>
      </c>
      <c r="K1187" s="462">
        <v>0</v>
      </c>
      <c r="L1187" s="462">
        <v>0</v>
      </c>
      <c r="M1187" s="462">
        <v>0</v>
      </c>
      <c r="N1187" s="462">
        <v>0</v>
      </c>
    </row>
    <row r="1188" spans="1:14" x14ac:dyDescent="0.25">
      <c r="A1188" t="s">
        <v>42</v>
      </c>
      <c r="B1188" t="s">
        <v>1533</v>
      </c>
      <c r="C1188" t="s">
        <v>1533</v>
      </c>
      <c r="D1188">
        <v>2019</v>
      </c>
      <c r="E1188" t="s">
        <v>1532</v>
      </c>
      <c r="F1188" t="s">
        <v>1530</v>
      </c>
      <c r="G1188" s="462">
        <v>0</v>
      </c>
      <c r="H1188" s="462">
        <v>0</v>
      </c>
      <c r="I1188" s="462">
        <v>0</v>
      </c>
      <c r="J1188" s="462">
        <v>0</v>
      </c>
      <c r="K1188" s="462">
        <v>0</v>
      </c>
      <c r="L1188" s="462">
        <v>0</v>
      </c>
      <c r="M1188" s="462">
        <v>0</v>
      </c>
      <c r="N1188" s="462">
        <v>0</v>
      </c>
    </row>
    <row r="1189" spans="1:14" x14ac:dyDescent="0.25">
      <c r="A1189" t="s">
        <v>42</v>
      </c>
      <c r="B1189" t="s">
        <v>1533</v>
      </c>
      <c r="C1189" t="s">
        <v>1533</v>
      </c>
      <c r="D1189">
        <v>2019</v>
      </c>
      <c r="E1189" t="s">
        <v>1532</v>
      </c>
      <c r="F1189" t="s">
        <v>1531</v>
      </c>
      <c r="G1189" s="462">
        <v>0</v>
      </c>
      <c r="H1189" s="462">
        <v>0</v>
      </c>
      <c r="I1189" s="462">
        <v>0</v>
      </c>
      <c r="J1189" s="462">
        <v>0</v>
      </c>
      <c r="K1189" s="462">
        <v>0</v>
      </c>
      <c r="L1189" s="462">
        <v>0</v>
      </c>
      <c r="M1189" s="462">
        <v>0</v>
      </c>
      <c r="N1189" s="462">
        <v>0</v>
      </c>
    </row>
    <row r="1190" spans="1:14" x14ac:dyDescent="0.25">
      <c r="A1190" t="s">
        <v>42</v>
      </c>
      <c r="B1190" t="s">
        <v>160</v>
      </c>
      <c r="C1190" t="s">
        <v>160</v>
      </c>
      <c r="D1190">
        <v>2019</v>
      </c>
      <c r="E1190" t="s">
        <v>1529</v>
      </c>
      <c r="F1190" t="s">
        <v>1530</v>
      </c>
      <c r="G1190" s="462">
        <v>0</v>
      </c>
      <c r="H1190" s="462">
        <v>0</v>
      </c>
      <c r="I1190" s="462">
        <v>0</v>
      </c>
      <c r="J1190" s="462">
        <v>0</v>
      </c>
      <c r="K1190" s="462">
        <v>0</v>
      </c>
      <c r="L1190" s="462">
        <v>0</v>
      </c>
      <c r="M1190" s="462">
        <v>0</v>
      </c>
      <c r="N1190" s="462">
        <v>0</v>
      </c>
    </row>
    <row r="1191" spans="1:14" x14ac:dyDescent="0.25">
      <c r="A1191" t="s">
        <v>42</v>
      </c>
      <c r="B1191" t="s">
        <v>160</v>
      </c>
      <c r="C1191" t="s">
        <v>160</v>
      </c>
      <c r="D1191">
        <v>2019</v>
      </c>
      <c r="E1191" t="s">
        <v>1529</v>
      </c>
      <c r="F1191" t="s">
        <v>1531</v>
      </c>
      <c r="G1191" s="462">
        <v>0</v>
      </c>
      <c r="H1191" s="462">
        <v>0</v>
      </c>
      <c r="I1191" s="462">
        <v>0</v>
      </c>
      <c r="J1191" s="462">
        <v>0</v>
      </c>
      <c r="K1191" s="462">
        <v>0</v>
      </c>
      <c r="L1191" s="462">
        <v>0</v>
      </c>
      <c r="M1191" s="462">
        <v>0</v>
      </c>
      <c r="N1191" s="462">
        <v>0</v>
      </c>
    </row>
    <row r="1192" spans="1:14" x14ac:dyDescent="0.25">
      <c r="A1192" t="s">
        <v>42</v>
      </c>
      <c r="B1192" t="s">
        <v>160</v>
      </c>
      <c r="C1192" t="s">
        <v>160</v>
      </c>
      <c r="D1192">
        <v>2019</v>
      </c>
      <c r="E1192" t="s">
        <v>1532</v>
      </c>
      <c r="F1192" t="s">
        <v>1530</v>
      </c>
      <c r="G1192" s="462">
        <v>0</v>
      </c>
      <c r="H1192" s="462">
        <v>0</v>
      </c>
      <c r="I1192" s="462">
        <v>0</v>
      </c>
      <c r="J1192" s="462">
        <v>0</v>
      </c>
      <c r="K1192" s="462">
        <v>0</v>
      </c>
      <c r="L1192" s="462">
        <v>0</v>
      </c>
      <c r="M1192" s="462">
        <v>0</v>
      </c>
      <c r="N1192" s="462">
        <v>0</v>
      </c>
    </row>
    <row r="1193" spans="1:14" x14ac:dyDescent="0.25">
      <c r="A1193" t="s">
        <v>42</v>
      </c>
      <c r="B1193" t="s">
        <v>160</v>
      </c>
      <c r="C1193" t="s">
        <v>160</v>
      </c>
      <c r="D1193">
        <v>2019</v>
      </c>
      <c r="E1193" t="s">
        <v>1532</v>
      </c>
      <c r="F1193" t="s">
        <v>1531</v>
      </c>
      <c r="G1193" s="462">
        <v>0</v>
      </c>
      <c r="H1193" s="462">
        <v>0</v>
      </c>
      <c r="I1193" s="462">
        <v>0</v>
      </c>
      <c r="J1193" s="462">
        <v>0</v>
      </c>
      <c r="K1193" s="462">
        <v>0</v>
      </c>
      <c r="L1193" s="462">
        <v>0</v>
      </c>
      <c r="M1193" s="462">
        <v>0</v>
      </c>
      <c r="N1193" s="462">
        <v>0</v>
      </c>
    </row>
    <row r="1194" spans="1:14" x14ac:dyDescent="0.25">
      <c r="A1194" t="s">
        <v>42</v>
      </c>
      <c r="B1194" t="s">
        <v>1534</v>
      </c>
      <c r="C1194" t="s">
        <v>1534</v>
      </c>
      <c r="D1194">
        <v>2019</v>
      </c>
      <c r="E1194" t="s">
        <v>1529</v>
      </c>
      <c r="F1194" t="s">
        <v>1530</v>
      </c>
      <c r="G1194" s="462">
        <v>0</v>
      </c>
      <c r="H1194" s="462">
        <v>0</v>
      </c>
      <c r="I1194" s="462">
        <v>0</v>
      </c>
      <c r="J1194" s="462">
        <v>0</v>
      </c>
      <c r="K1194" s="462">
        <v>0</v>
      </c>
      <c r="L1194" s="462">
        <v>0</v>
      </c>
      <c r="M1194" s="462">
        <v>0</v>
      </c>
      <c r="N1194" s="462">
        <v>0</v>
      </c>
    </row>
    <row r="1195" spans="1:14" x14ac:dyDescent="0.25">
      <c r="A1195" t="s">
        <v>42</v>
      </c>
      <c r="B1195" t="s">
        <v>1534</v>
      </c>
      <c r="C1195" t="s">
        <v>1534</v>
      </c>
      <c r="D1195">
        <v>2019</v>
      </c>
      <c r="E1195" t="s">
        <v>1529</v>
      </c>
      <c r="F1195" t="s">
        <v>1531</v>
      </c>
      <c r="G1195" s="462">
        <v>0</v>
      </c>
      <c r="H1195" s="462">
        <v>0</v>
      </c>
      <c r="I1195" s="462">
        <v>0</v>
      </c>
      <c r="J1195" s="462">
        <v>0</v>
      </c>
      <c r="K1195" s="462">
        <v>0</v>
      </c>
      <c r="L1195" s="462">
        <v>0</v>
      </c>
      <c r="M1195" s="462">
        <v>0</v>
      </c>
      <c r="N1195" s="462">
        <v>0</v>
      </c>
    </row>
    <row r="1196" spans="1:14" x14ac:dyDescent="0.25">
      <c r="A1196" t="s">
        <v>42</v>
      </c>
      <c r="B1196" t="s">
        <v>1534</v>
      </c>
      <c r="C1196" t="s">
        <v>1534</v>
      </c>
      <c r="D1196">
        <v>2019</v>
      </c>
      <c r="E1196" t="s">
        <v>1532</v>
      </c>
      <c r="F1196" t="s">
        <v>1530</v>
      </c>
      <c r="G1196" s="462">
        <v>0</v>
      </c>
      <c r="H1196" s="462">
        <v>0</v>
      </c>
      <c r="I1196" s="462">
        <v>0</v>
      </c>
      <c r="J1196" s="462">
        <v>0</v>
      </c>
      <c r="K1196" s="462">
        <v>0</v>
      </c>
      <c r="L1196" s="462">
        <v>0</v>
      </c>
      <c r="M1196" s="462">
        <v>0</v>
      </c>
      <c r="N1196" s="462">
        <v>0</v>
      </c>
    </row>
    <row r="1197" spans="1:14" x14ac:dyDescent="0.25">
      <c r="A1197" t="s">
        <v>42</v>
      </c>
      <c r="B1197" t="s">
        <v>1534</v>
      </c>
      <c r="C1197" t="s">
        <v>1534</v>
      </c>
      <c r="D1197">
        <v>2019</v>
      </c>
      <c r="E1197" t="s">
        <v>1532</v>
      </c>
      <c r="F1197" t="s">
        <v>1531</v>
      </c>
      <c r="G1197" s="462">
        <v>0</v>
      </c>
      <c r="H1197" s="462">
        <v>0</v>
      </c>
      <c r="I1197" s="462">
        <v>0</v>
      </c>
      <c r="J1197" s="462">
        <v>0</v>
      </c>
      <c r="K1197" s="462">
        <v>0</v>
      </c>
      <c r="L1197" s="462">
        <v>0</v>
      </c>
      <c r="M1197" s="462">
        <v>0</v>
      </c>
      <c r="N1197" s="462">
        <v>0</v>
      </c>
    </row>
    <row r="1198" spans="1:14" x14ac:dyDescent="0.25">
      <c r="A1198" t="s">
        <v>42</v>
      </c>
      <c r="B1198" t="s">
        <v>1535</v>
      </c>
      <c r="C1198" t="s">
        <v>1536</v>
      </c>
      <c r="D1198">
        <v>2019</v>
      </c>
      <c r="E1198" t="s">
        <v>1529</v>
      </c>
      <c r="F1198" t="s">
        <v>1530</v>
      </c>
      <c r="G1198" s="462">
        <v>0</v>
      </c>
      <c r="H1198" s="462">
        <v>0</v>
      </c>
      <c r="I1198" s="462">
        <v>0</v>
      </c>
      <c r="J1198" s="462">
        <v>0</v>
      </c>
      <c r="K1198" s="462">
        <v>0</v>
      </c>
      <c r="L1198" s="462">
        <v>0</v>
      </c>
      <c r="M1198" s="462">
        <v>0</v>
      </c>
      <c r="N1198" s="462">
        <v>0</v>
      </c>
    </row>
    <row r="1199" spans="1:14" x14ac:dyDescent="0.25">
      <c r="A1199" t="s">
        <v>42</v>
      </c>
      <c r="B1199" t="s">
        <v>1535</v>
      </c>
      <c r="C1199" t="s">
        <v>1536</v>
      </c>
      <c r="D1199">
        <v>2019</v>
      </c>
      <c r="E1199" t="s">
        <v>1529</v>
      </c>
      <c r="F1199" t="s">
        <v>1531</v>
      </c>
      <c r="G1199" s="462">
        <v>0</v>
      </c>
      <c r="H1199" s="462">
        <v>0</v>
      </c>
      <c r="I1199" s="462">
        <v>0</v>
      </c>
      <c r="J1199" s="462">
        <v>0</v>
      </c>
      <c r="K1199" s="462">
        <v>0</v>
      </c>
      <c r="L1199" s="462">
        <v>0</v>
      </c>
      <c r="M1199" s="462">
        <v>0</v>
      </c>
      <c r="N1199" s="462">
        <v>0</v>
      </c>
    </row>
    <row r="1200" spans="1:14" x14ac:dyDescent="0.25">
      <c r="A1200" t="s">
        <v>42</v>
      </c>
      <c r="B1200" t="s">
        <v>1535</v>
      </c>
      <c r="C1200" t="s">
        <v>1536</v>
      </c>
      <c r="D1200">
        <v>2019</v>
      </c>
      <c r="E1200" t="s">
        <v>1532</v>
      </c>
      <c r="F1200" t="s">
        <v>1530</v>
      </c>
      <c r="G1200" s="462">
        <v>0</v>
      </c>
      <c r="H1200" s="462">
        <v>0</v>
      </c>
      <c r="I1200" s="462">
        <v>0</v>
      </c>
      <c r="J1200" s="462">
        <v>0</v>
      </c>
      <c r="K1200" s="462">
        <v>0</v>
      </c>
      <c r="L1200" s="462">
        <v>0</v>
      </c>
      <c r="M1200" s="462">
        <v>0</v>
      </c>
      <c r="N1200" s="462">
        <v>0</v>
      </c>
    </row>
    <row r="1201" spans="1:14" x14ac:dyDescent="0.25">
      <c r="A1201" t="s">
        <v>42</v>
      </c>
      <c r="B1201" t="s">
        <v>1535</v>
      </c>
      <c r="C1201" t="s">
        <v>1536</v>
      </c>
      <c r="D1201">
        <v>2019</v>
      </c>
      <c r="E1201" t="s">
        <v>1532</v>
      </c>
      <c r="F1201" t="s">
        <v>1531</v>
      </c>
      <c r="G1201" s="462">
        <v>0</v>
      </c>
      <c r="H1201" s="462">
        <v>0</v>
      </c>
      <c r="I1201" s="462">
        <v>0</v>
      </c>
      <c r="J1201" s="462">
        <v>0</v>
      </c>
      <c r="K1201" s="462">
        <v>0</v>
      </c>
      <c r="L1201" s="462">
        <v>0</v>
      </c>
      <c r="M1201" s="462">
        <v>0</v>
      </c>
      <c r="N1201" s="462">
        <v>0</v>
      </c>
    </row>
    <row r="1202" spans="1:14" x14ac:dyDescent="0.25">
      <c r="A1202" t="s">
        <v>42</v>
      </c>
      <c r="B1202" t="s">
        <v>1535</v>
      </c>
      <c r="C1202" t="s">
        <v>162</v>
      </c>
      <c r="D1202">
        <v>2019</v>
      </c>
      <c r="E1202" t="s">
        <v>1529</v>
      </c>
      <c r="F1202" t="s">
        <v>1530</v>
      </c>
      <c r="G1202" s="462">
        <v>0</v>
      </c>
      <c r="H1202" s="462">
        <v>0</v>
      </c>
      <c r="I1202" s="462">
        <v>0</v>
      </c>
      <c r="J1202" s="462">
        <v>0</v>
      </c>
      <c r="K1202" s="462">
        <v>0</v>
      </c>
      <c r="L1202" s="462">
        <v>0</v>
      </c>
      <c r="M1202" s="462">
        <v>0</v>
      </c>
      <c r="N1202" s="462">
        <v>0</v>
      </c>
    </row>
    <row r="1203" spans="1:14" x14ac:dyDescent="0.25">
      <c r="A1203" t="s">
        <v>42</v>
      </c>
      <c r="B1203" t="s">
        <v>1535</v>
      </c>
      <c r="C1203" t="s">
        <v>162</v>
      </c>
      <c r="D1203">
        <v>2019</v>
      </c>
      <c r="E1203" t="s">
        <v>1529</v>
      </c>
      <c r="F1203" t="s">
        <v>1531</v>
      </c>
      <c r="G1203" s="462">
        <v>0</v>
      </c>
      <c r="H1203" s="462">
        <v>0</v>
      </c>
      <c r="I1203" s="462">
        <v>0</v>
      </c>
      <c r="J1203" s="462">
        <v>0</v>
      </c>
      <c r="K1203" s="462">
        <v>0</v>
      </c>
      <c r="L1203" s="462">
        <v>0</v>
      </c>
      <c r="M1203" s="462">
        <v>0</v>
      </c>
      <c r="N1203" s="462">
        <v>0</v>
      </c>
    </row>
    <row r="1204" spans="1:14" x14ac:dyDescent="0.25">
      <c r="A1204" t="s">
        <v>42</v>
      </c>
      <c r="B1204" t="s">
        <v>1535</v>
      </c>
      <c r="C1204" t="s">
        <v>162</v>
      </c>
      <c r="D1204">
        <v>2019</v>
      </c>
      <c r="E1204" t="s">
        <v>1532</v>
      </c>
      <c r="F1204" t="s">
        <v>1530</v>
      </c>
      <c r="G1204" s="462">
        <v>0</v>
      </c>
      <c r="H1204" s="462">
        <v>0</v>
      </c>
      <c r="I1204" s="462">
        <v>0</v>
      </c>
      <c r="J1204" s="462">
        <v>0</v>
      </c>
      <c r="K1204" s="462">
        <v>0</v>
      </c>
      <c r="L1204" s="462">
        <v>0</v>
      </c>
      <c r="M1204" s="462">
        <v>0</v>
      </c>
      <c r="N1204" s="462">
        <v>0</v>
      </c>
    </row>
    <row r="1205" spans="1:14" x14ac:dyDescent="0.25">
      <c r="A1205" t="s">
        <v>42</v>
      </c>
      <c r="B1205" t="s">
        <v>1535</v>
      </c>
      <c r="C1205" t="s">
        <v>162</v>
      </c>
      <c r="D1205">
        <v>2019</v>
      </c>
      <c r="E1205" t="s">
        <v>1532</v>
      </c>
      <c r="F1205" t="s">
        <v>1531</v>
      </c>
      <c r="G1205" s="462">
        <v>0</v>
      </c>
      <c r="H1205" s="462">
        <v>0</v>
      </c>
      <c r="I1205" s="462">
        <v>0</v>
      </c>
      <c r="J1205" s="462">
        <v>0</v>
      </c>
      <c r="K1205" s="462">
        <v>0</v>
      </c>
      <c r="L1205" s="462">
        <v>0</v>
      </c>
      <c r="M1205" s="462">
        <v>0</v>
      </c>
      <c r="N1205" s="462">
        <v>0</v>
      </c>
    </row>
    <row r="1206" spans="1:14" x14ac:dyDescent="0.25">
      <c r="A1206" t="s">
        <v>42</v>
      </c>
      <c r="B1206" t="s">
        <v>1528</v>
      </c>
      <c r="C1206" t="s">
        <v>158</v>
      </c>
      <c r="D1206">
        <v>2026</v>
      </c>
      <c r="E1206" t="s">
        <v>1529</v>
      </c>
      <c r="F1206" t="s">
        <v>1530</v>
      </c>
      <c r="G1206" s="462">
        <v>0.63319999999999987</v>
      </c>
      <c r="H1206" s="462">
        <v>0.63319999999999987</v>
      </c>
      <c r="I1206" s="462">
        <v>0.63319999999999987</v>
      </c>
      <c r="J1206" s="462">
        <v>0.63319999999999999</v>
      </c>
      <c r="K1206" s="462">
        <v>0.63319999999999999</v>
      </c>
      <c r="L1206" s="462">
        <v>0.63319999999999999</v>
      </c>
      <c r="M1206" s="462">
        <v>0.63319999999999999</v>
      </c>
      <c r="N1206" s="462">
        <v>0.63319999999999999</v>
      </c>
    </row>
    <row r="1207" spans="1:14" x14ac:dyDescent="0.25">
      <c r="A1207" t="s">
        <v>42</v>
      </c>
      <c r="B1207" t="s">
        <v>1528</v>
      </c>
      <c r="C1207" t="s">
        <v>158</v>
      </c>
      <c r="D1207">
        <v>2026</v>
      </c>
      <c r="E1207" t="s">
        <v>1529</v>
      </c>
      <c r="F1207" t="s">
        <v>1531</v>
      </c>
      <c r="G1207" s="462">
        <v>0.63319999999999999</v>
      </c>
      <c r="H1207" s="462">
        <v>0.63319999999999999</v>
      </c>
      <c r="I1207" s="462">
        <v>0.63319999999999999</v>
      </c>
      <c r="J1207" s="462">
        <v>0.63319999999999999</v>
      </c>
      <c r="K1207" s="462">
        <v>0.63319999999999999</v>
      </c>
      <c r="L1207" s="462">
        <v>0.63319999999999999</v>
      </c>
      <c r="M1207" s="462">
        <v>0.63319999999999999</v>
      </c>
      <c r="N1207" s="462">
        <v>0.63319999999999999</v>
      </c>
    </row>
    <row r="1208" spans="1:14" x14ac:dyDescent="0.25">
      <c r="A1208" t="s">
        <v>42</v>
      </c>
      <c r="B1208" t="s">
        <v>1528</v>
      </c>
      <c r="C1208" t="s">
        <v>158</v>
      </c>
      <c r="D1208">
        <v>2026</v>
      </c>
      <c r="E1208" t="s">
        <v>1532</v>
      </c>
      <c r="F1208" t="s">
        <v>1530</v>
      </c>
      <c r="G1208" s="462">
        <v>0.17207272727272718</v>
      </c>
      <c r="H1208" s="462">
        <v>0.17207272727272718</v>
      </c>
      <c r="I1208" s="462">
        <v>0.17207272727272718</v>
      </c>
      <c r="J1208" s="462">
        <v>0.17207272727272724</v>
      </c>
      <c r="K1208" s="462">
        <v>0.17207272727272724</v>
      </c>
      <c r="L1208" s="462">
        <v>0.17207272727272724</v>
      </c>
      <c r="M1208" s="462">
        <v>0.17207272727272724</v>
      </c>
      <c r="N1208" s="462">
        <v>0.17207272727272724</v>
      </c>
    </row>
    <row r="1209" spans="1:14" x14ac:dyDescent="0.25">
      <c r="A1209" t="s">
        <v>42</v>
      </c>
      <c r="B1209" t="s">
        <v>1528</v>
      </c>
      <c r="C1209" t="s">
        <v>158</v>
      </c>
      <c r="D1209">
        <v>2026</v>
      </c>
      <c r="E1209" t="s">
        <v>1532</v>
      </c>
      <c r="F1209" t="s">
        <v>1531</v>
      </c>
      <c r="G1209" s="462">
        <v>0.17207272727272724</v>
      </c>
      <c r="H1209" s="462">
        <v>0.17207272727272724</v>
      </c>
      <c r="I1209" s="462">
        <v>0.17207272727272724</v>
      </c>
      <c r="J1209" s="462">
        <v>0.17207272727272724</v>
      </c>
      <c r="K1209" s="462">
        <v>0.17207272727272724</v>
      </c>
      <c r="L1209" s="462">
        <v>0.17207272727272724</v>
      </c>
      <c r="M1209" s="462">
        <v>0.17207272727272724</v>
      </c>
      <c r="N1209" s="462">
        <v>0.17207272727272724</v>
      </c>
    </row>
    <row r="1210" spans="1:14" x14ac:dyDescent="0.25">
      <c r="A1210" t="s">
        <v>42</v>
      </c>
      <c r="B1210" t="s">
        <v>1528</v>
      </c>
      <c r="C1210" t="s">
        <v>133</v>
      </c>
      <c r="D1210">
        <v>2026</v>
      </c>
      <c r="E1210" t="s">
        <v>1529</v>
      </c>
      <c r="F1210" t="s">
        <v>1530</v>
      </c>
      <c r="G1210" s="462">
        <v>0.17180000000000004</v>
      </c>
      <c r="H1210" s="462">
        <v>0.17180000000000004</v>
      </c>
      <c r="I1210" s="462">
        <v>0.17180000000000004</v>
      </c>
      <c r="J1210" s="462">
        <v>0.17180000000000004</v>
      </c>
      <c r="K1210" s="462">
        <v>0.17180000000000004</v>
      </c>
      <c r="L1210" s="462">
        <v>0.17180000000000004</v>
      </c>
      <c r="M1210" s="462">
        <v>0.17180000000000004</v>
      </c>
      <c r="N1210" s="462">
        <v>0.17180000000000004</v>
      </c>
    </row>
    <row r="1211" spans="1:14" x14ac:dyDescent="0.25">
      <c r="A1211" t="s">
        <v>42</v>
      </c>
      <c r="B1211" t="s">
        <v>1528</v>
      </c>
      <c r="C1211" t="s">
        <v>133</v>
      </c>
      <c r="D1211">
        <v>2026</v>
      </c>
      <c r="E1211" t="s">
        <v>1529</v>
      </c>
      <c r="F1211" t="s">
        <v>1531</v>
      </c>
      <c r="G1211" s="462">
        <v>0.17180000000000004</v>
      </c>
      <c r="H1211" s="462">
        <v>0.17180000000000004</v>
      </c>
      <c r="I1211" s="462">
        <v>0.17180000000000004</v>
      </c>
      <c r="J1211" s="462">
        <v>0.17180000000000004</v>
      </c>
      <c r="K1211" s="462">
        <v>0.17180000000000004</v>
      </c>
      <c r="L1211" s="462">
        <v>0.17180000000000004</v>
      </c>
      <c r="M1211" s="462">
        <v>0.17180000000000004</v>
      </c>
      <c r="N1211" s="462">
        <v>0.17180000000000004</v>
      </c>
    </row>
    <row r="1212" spans="1:14" x14ac:dyDescent="0.25">
      <c r="A1212" t="s">
        <v>42</v>
      </c>
      <c r="B1212" t="s">
        <v>1528</v>
      </c>
      <c r="C1212" t="s">
        <v>133</v>
      </c>
      <c r="D1212">
        <v>2026</v>
      </c>
      <c r="E1212" t="s">
        <v>1532</v>
      </c>
      <c r="F1212" t="s">
        <v>1530</v>
      </c>
      <c r="G1212" s="462">
        <v>4.2909090909091117E-3</v>
      </c>
      <c r="H1212" s="462">
        <v>4.2909090909091117E-3</v>
      </c>
      <c r="I1212" s="462">
        <v>4.2909090909091117E-3</v>
      </c>
      <c r="J1212" s="462">
        <v>4.2909090909091117E-3</v>
      </c>
      <c r="K1212" s="462">
        <v>4.2909090909091117E-3</v>
      </c>
      <c r="L1212" s="462">
        <v>4.2909090909091117E-3</v>
      </c>
      <c r="M1212" s="462">
        <v>4.2909090909091117E-3</v>
      </c>
      <c r="N1212" s="462">
        <v>4.2909090909091117E-3</v>
      </c>
    </row>
    <row r="1213" spans="1:14" x14ac:dyDescent="0.25">
      <c r="A1213" t="s">
        <v>42</v>
      </c>
      <c r="B1213" t="s">
        <v>1528</v>
      </c>
      <c r="C1213" t="s">
        <v>133</v>
      </c>
      <c r="D1213">
        <v>2026</v>
      </c>
      <c r="E1213" t="s">
        <v>1532</v>
      </c>
      <c r="F1213" t="s">
        <v>1531</v>
      </c>
      <c r="G1213" s="462">
        <v>4.2909090909091117E-3</v>
      </c>
      <c r="H1213" s="462">
        <v>4.2909090909091117E-3</v>
      </c>
      <c r="I1213" s="462">
        <v>4.2909090909091117E-3</v>
      </c>
      <c r="J1213" s="462">
        <v>4.2909090909091117E-3</v>
      </c>
      <c r="K1213" s="462">
        <v>4.2909090909091117E-3</v>
      </c>
      <c r="L1213" s="462">
        <v>4.2909090909091117E-3</v>
      </c>
      <c r="M1213" s="462">
        <v>4.2909090909091117E-3</v>
      </c>
      <c r="N1213" s="462">
        <v>4.2909090909091117E-3</v>
      </c>
    </row>
    <row r="1214" spans="1:14" x14ac:dyDescent="0.25">
      <c r="A1214" t="s">
        <v>42</v>
      </c>
      <c r="B1214" t="s">
        <v>1533</v>
      </c>
      <c r="C1214" t="s">
        <v>1533</v>
      </c>
      <c r="D1214">
        <v>2026</v>
      </c>
      <c r="E1214" t="s">
        <v>1529</v>
      </c>
      <c r="F1214" t="s">
        <v>1530</v>
      </c>
      <c r="G1214" s="462">
        <v>0.15999999999999998</v>
      </c>
      <c r="H1214" s="462">
        <v>0.15999999999999998</v>
      </c>
      <c r="I1214" s="462">
        <v>0.15999999999999998</v>
      </c>
      <c r="J1214" s="462">
        <v>0.15999999999999998</v>
      </c>
      <c r="K1214" s="462">
        <v>0.15999999999999998</v>
      </c>
      <c r="L1214" s="462">
        <v>0.15999999999999998</v>
      </c>
      <c r="M1214" s="462">
        <v>0.15999999999999998</v>
      </c>
      <c r="N1214" s="462">
        <v>0.15999999999999998</v>
      </c>
    </row>
    <row r="1215" spans="1:14" x14ac:dyDescent="0.25">
      <c r="A1215" t="s">
        <v>42</v>
      </c>
      <c r="B1215" t="s">
        <v>1533</v>
      </c>
      <c r="C1215" t="s">
        <v>1533</v>
      </c>
      <c r="D1215">
        <v>2026</v>
      </c>
      <c r="E1215" t="s">
        <v>1529</v>
      </c>
      <c r="F1215" t="s">
        <v>1531</v>
      </c>
      <c r="G1215" s="462">
        <v>0.15999999999999995</v>
      </c>
      <c r="H1215" s="462">
        <v>0.15999999999999995</v>
      </c>
      <c r="I1215" s="462">
        <v>0.15999999999999995</v>
      </c>
      <c r="J1215" s="462">
        <v>0.16</v>
      </c>
      <c r="K1215" s="462">
        <v>0.16</v>
      </c>
      <c r="L1215" s="462">
        <v>0.16</v>
      </c>
      <c r="M1215" s="462">
        <v>0.16</v>
      </c>
      <c r="N1215" s="462">
        <v>0.16</v>
      </c>
    </row>
    <row r="1216" spans="1:14" x14ac:dyDescent="0.25">
      <c r="A1216" t="s">
        <v>42</v>
      </c>
      <c r="B1216" t="s">
        <v>1533</v>
      </c>
      <c r="C1216" t="s">
        <v>1533</v>
      </c>
      <c r="D1216">
        <v>2026</v>
      </c>
      <c r="E1216" t="s">
        <v>1532</v>
      </c>
      <c r="F1216" t="s">
        <v>1530</v>
      </c>
      <c r="G1216" s="462">
        <v>0.69454545454545458</v>
      </c>
      <c r="H1216" s="462">
        <v>0.69454545454545458</v>
      </c>
      <c r="I1216" s="462">
        <v>0.69454545454545458</v>
      </c>
      <c r="J1216" s="462">
        <v>0.69454545454545458</v>
      </c>
      <c r="K1216" s="462">
        <v>0.69454545454545458</v>
      </c>
      <c r="L1216" s="462">
        <v>0.69454545454545458</v>
      </c>
      <c r="M1216" s="462">
        <v>0.69454545454545458</v>
      </c>
      <c r="N1216" s="462">
        <v>0.69454545454545458</v>
      </c>
    </row>
    <row r="1217" spans="1:14" x14ac:dyDescent="0.25">
      <c r="A1217" t="s">
        <v>42</v>
      </c>
      <c r="B1217" t="s">
        <v>1533</v>
      </c>
      <c r="C1217" t="s">
        <v>1533</v>
      </c>
      <c r="D1217">
        <v>2026</v>
      </c>
      <c r="E1217" t="s">
        <v>1532</v>
      </c>
      <c r="F1217" t="s">
        <v>1531</v>
      </c>
      <c r="G1217" s="462">
        <v>0.69454545454545458</v>
      </c>
      <c r="H1217" s="462">
        <v>0.69454545454545458</v>
      </c>
      <c r="I1217" s="462">
        <v>0.69454545454545458</v>
      </c>
      <c r="J1217" s="462">
        <v>0.69454545454545469</v>
      </c>
      <c r="K1217" s="462">
        <v>0.69454545454545469</v>
      </c>
      <c r="L1217" s="462">
        <v>0.69454545454545469</v>
      </c>
      <c r="M1217" s="462">
        <v>0.69454545454545469</v>
      </c>
      <c r="N1217" s="462">
        <v>0.69454545454545469</v>
      </c>
    </row>
    <row r="1218" spans="1:14" x14ac:dyDescent="0.25">
      <c r="A1218" t="s">
        <v>42</v>
      </c>
      <c r="B1218" t="s">
        <v>160</v>
      </c>
      <c r="C1218" t="s">
        <v>160</v>
      </c>
      <c r="D1218">
        <v>2026</v>
      </c>
      <c r="E1218" t="s">
        <v>1529</v>
      </c>
      <c r="F1218" t="s">
        <v>1530</v>
      </c>
      <c r="G1218" s="462">
        <v>2.5000000000000005E-2</v>
      </c>
      <c r="H1218" s="462">
        <v>2.5000000000000005E-2</v>
      </c>
      <c r="I1218" s="462">
        <v>2.5000000000000005E-2</v>
      </c>
      <c r="J1218" s="462">
        <v>2.5000000000000005E-2</v>
      </c>
      <c r="K1218" s="462">
        <v>2.5000000000000005E-2</v>
      </c>
      <c r="L1218" s="462">
        <v>2.5000000000000005E-2</v>
      </c>
      <c r="M1218" s="462">
        <v>2.5000000000000005E-2</v>
      </c>
      <c r="N1218" s="462">
        <v>2.5000000000000005E-2</v>
      </c>
    </row>
    <row r="1219" spans="1:14" x14ac:dyDescent="0.25">
      <c r="A1219" t="s">
        <v>42</v>
      </c>
      <c r="B1219" t="s">
        <v>160</v>
      </c>
      <c r="C1219" t="s">
        <v>160</v>
      </c>
      <c r="D1219">
        <v>2026</v>
      </c>
      <c r="E1219" t="s">
        <v>1529</v>
      </c>
      <c r="F1219" t="s">
        <v>1531</v>
      </c>
      <c r="G1219" s="462">
        <v>2.5000000000000005E-2</v>
      </c>
      <c r="H1219" s="462">
        <v>2.5000000000000005E-2</v>
      </c>
      <c r="I1219" s="462">
        <v>2.5000000000000005E-2</v>
      </c>
      <c r="J1219" s="462">
        <v>2.5000000000000008E-2</v>
      </c>
      <c r="K1219" s="462">
        <v>2.5000000000000008E-2</v>
      </c>
      <c r="L1219" s="462">
        <v>2.5000000000000008E-2</v>
      </c>
      <c r="M1219" s="462">
        <v>2.5000000000000008E-2</v>
      </c>
      <c r="N1219" s="462">
        <v>2.5000000000000008E-2</v>
      </c>
    </row>
    <row r="1220" spans="1:14" x14ac:dyDescent="0.25">
      <c r="A1220" t="s">
        <v>42</v>
      </c>
      <c r="B1220" t="s">
        <v>160</v>
      </c>
      <c r="C1220" t="s">
        <v>160</v>
      </c>
      <c r="D1220">
        <v>2026</v>
      </c>
      <c r="E1220" t="s">
        <v>1532</v>
      </c>
      <c r="F1220" t="s">
        <v>1530</v>
      </c>
      <c r="G1220" s="462">
        <v>0</v>
      </c>
      <c r="H1220" s="462">
        <v>0</v>
      </c>
      <c r="I1220" s="462">
        <v>0</v>
      </c>
      <c r="J1220" s="462">
        <v>0</v>
      </c>
      <c r="K1220" s="462">
        <v>0</v>
      </c>
      <c r="L1220" s="462">
        <v>0</v>
      </c>
      <c r="M1220" s="462">
        <v>0</v>
      </c>
      <c r="N1220" s="462">
        <v>0</v>
      </c>
    </row>
    <row r="1221" spans="1:14" x14ac:dyDescent="0.25">
      <c r="A1221" t="s">
        <v>42</v>
      </c>
      <c r="B1221" t="s">
        <v>160</v>
      </c>
      <c r="C1221" t="s">
        <v>160</v>
      </c>
      <c r="D1221">
        <v>2026</v>
      </c>
      <c r="E1221" t="s">
        <v>1532</v>
      </c>
      <c r="F1221" t="s">
        <v>1531</v>
      </c>
      <c r="G1221" s="462">
        <v>0</v>
      </c>
      <c r="H1221" s="462">
        <v>0</v>
      </c>
      <c r="I1221" s="462">
        <v>0</v>
      </c>
      <c r="J1221" s="462">
        <v>0</v>
      </c>
      <c r="K1221" s="462">
        <v>0</v>
      </c>
      <c r="L1221" s="462">
        <v>0</v>
      </c>
      <c r="M1221" s="462">
        <v>0</v>
      </c>
      <c r="N1221" s="462">
        <v>0</v>
      </c>
    </row>
    <row r="1222" spans="1:14" x14ac:dyDescent="0.25">
      <c r="A1222" t="s">
        <v>42</v>
      </c>
      <c r="B1222" t="s">
        <v>1534</v>
      </c>
      <c r="C1222" t="s">
        <v>1534</v>
      </c>
      <c r="D1222">
        <v>2026</v>
      </c>
      <c r="E1222" t="s">
        <v>1529</v>
      </c>
      <c r="F1222" t="s">
        <v>1530</v>
      </c>
      <c r="G1222" s="462">
        <v>0</v>
      </c>
      <c r="H1222" s="462">
        <v>0</v>
      </c>
      <c r="I1222" s="462">
        <v>0</v>
      </c>
      <c r="J1222" s="462">
        <v>0</v>
      </c>
      <c r="K1222" s="462">
        <v>0</v>
      </c>
      <c r="L1222" s="462">
        <v>0</v>
      </c>
      <c r="M1222" s="462">
        <v>0</v>
      </c>
      <c r="N1222" s="462">
        <v>0</v>
      </c>
    </row>
    <row r="1223" spans="1:14" x14ac:dyDescent="0.25">
      <c r="A1223" t="s">
        <v>42</v>
      </c>
      <c r="B1223" t="s">
        <v>1534</v>
      </c>
      <c r="C1223" t="s">
        <v>1534</v>
      </c>
      <c r="D1223">
        <v>2026</v>
      </c>
      <c r="E1223" t="s">
        <v>1529</v>
      </c>
      <c r="F1223" t="s">
        <v>1531</v>
      </c>
      <c r="G1223" s="462">
        <v>0</v>
      </c>
      <c r="H1223" s="462">
        <v>0</v>
      </c>
      <c r="I1223" s="462">
        <v>0</v>
      </c>
      <c r="J1223" s="462">
        <v>0</v>
      </c>
      <c r="K1223" s="462">
        <v>0</v>
      </c>
      <c r="L1223" s="462">
        <v>0</v>
      </c>
      <c r="M1223" s="462">
        <v>0</v>
      </c>
      <c r="N1223" s="462">
        <v>0</v>
      </c>
    </row>
    <row r="1224" spans="1:14" x14ac:dyDescent="0.25">
      <c r="A1224" t="s">
        <v>42</v>
      </c>
      <c r="B1224" t="s">
        <v>1534</v>
      </c>
      <c r="C1224" t="s">
        <v>1534</v>
      </c>
      <c r="D1224">
        <v>2026</v>
      </c>
      <c r="E1224" t="s">
        <v>1532</v>
      </c>
      <c r="F1224" t="s">
        <v>1530</v>
      </c>
      <c r="G1224" s="462">
        <v>0</v>
      </c>
      <c r="H1224" s="462">
        <v>0</v>
      </c>
      <c r="I1224" s="462">
        <v>0</v>
      </c>
      <c r="J1224" s="462">
        <v>0</v>
      </c>
      <c r="K1224" s="462">
        <v>0</v>
      </c>
      <c r="L1224" s="462">
        <v>0</v>
      </c>
      <c r="M1224" s="462">
        <v>0</v>
      </c>
      <c r="N1224" s="462">
        <v>0</v>
      </c>
    </row>
    <row r="1225" spans="1:14" x14ac:dyDescent="0.25">
      <c r="A1225" t="s">
        <v>42</v>
      </c>
      <c r="B1225" t="s">
        <v>1534</v>
      </c>
      <c r="C1225" t="s">
        <v>1534</v>
      </c>
      <c r="D1225">
        <v>2026</v>
      </c>
      <c r="E1225" t="s">
        <v>1532</v>
      </c>
      <c r="F1225" t="s">
        <v>1531</v>
      </c>
      <c r="G1225" s="462">
        <v>0</v>
      </c>
      <c r="H1225" s="462">
        <v>0</v>
      </c>
      <c r="I1225" s="462">
        <v>0</v>
      </c>
      <c r="J1225" s="462">
        <v>0</v>
      </c>
      <c r="K1225" s="462">
        <v>0</v>
      </c>
      <c r="L1225" s="462">
        <v>0</v>
      </c>
      <c r="M1225" s="462">
        <v>0</v>
      </c>
      <c r="N1225" s="462">
        <v>0</v>
      </c>
    </row>
    <row r="1226" spans="1:14" x14ac:dyDescent="0.25">
      <c r="A1226" t="s">
        <v>42</v>
      </c>
      <c r="B1226" t="s">
        <v>1535</v>
      </c>
      <c r="C1226" t="s">
        <v>1536</v>
      </c>
      <c r="D1226">
        <v>2026</v>
      </c>
      <c r="E1226" t="s">
        <v>1529</v>
      </c>
      <c r="F1226" t="s">
        <v>1530</v>
      </c>
      <c r="G1226" s="462">
        <v>1.0000000000000002E-2</v>
      </c>
      <c r="H1226" s="462">
        <v>1.0000000000000002E-2</v>
      </c>
      <c r="I1226" s="462">
        <v>1.0000000000000002E-2</v>
      </c>
      <c r="J1226" s="462">
        <v>1.0000000000000002E-2</v>
      </c>
      <c r="K1226" s="462">
        <v>1.0000000000000002E-2</v>
      </c>
      <c r="L1226" s="462">
        <v>1.0000000000000002E-2</v>
      </c>
      <c r="M1226" s="462">
        <v>1.0000000000000002E-2</v>
      </c>
      <c r="N1226" s="462">
        <v>1.0000000000000002E-2</v>
      </c>
    </row>
    <row r="1227" spans="1:14" x14ac:dyDescent="0.25">
      <c r="A1227" t="s">
        <v>42</v>
      </c>
      <c r="B1227" t="s">
        <v>1535</v>
      </c>
      <c r="C1227" t="s">
        <v>1536</v>
      </c>
      <c r="D1227">
        <v>2026</v>
      </c>
      <c r="E1227" t="s">
        <v>1529</v>
      </c>
      <c r="F1227" t="s">
        <v>1531</v>
      </c>
      <c r="G1227" s="462">
        <v>1.0000000000000002E-2</v>
      </c>
      <c r="H1227" s="462">
        <v>1.0000000000000002E-2</v>
      </c>
      <c r="I1227" s="462">
        <v>1.0000000000000002E-2</v>
      </c>
      <c r="J1227" s="462">
        <v>1.0000000000000002E-2</v>
      </c>
      <c r="K1227" s="462">
        <v>1.0000000000000002E-2</v>
      </c>
      <c r="L1227" s="462">
        <v>1.0000000000000002E-2</v>
      </c>
      <c r="M1227" s="462">
        <v>1.0000000000000002E-2</v>
      </c>
      <c r="N1227" s="462">
        <v>1.0000000000000002E-2</v>
      </c>
    </row>
    <row r="1228" spans="1:14" x14ac:dyDescent="0.25">
      <c r="A1228" t="s">
        <v>42</v>
      </c>
      <c r="B1228" t="s">
        <v>1535</v>
      </c>
      <c r="C1228" t="s">
        <v>1536</v>
      </c>
      <c r="D1228">
        <v>2026</v>
      </c>
      <c r="E1228" t="s">
        <v>1532</v>
      </c>
      <c r="F1228" t="s">
        <v>1530</v>
      </c>
      <c r="G1228" s="462">
        <v>0</v>
      </c>
      <c r="H1228" s="462">
        <v>0</v>
      </c>
      <c r="I1228" s="462">
        <v>0</v>
      </c>
      <c r="J1228" s="462">
        <v>0</v>
      </c>
      <c r="K1228" s="462">
        <v>0</v>
      </c>
      <c r="L1228" s="462">
        <v>0</v>
      </c>
      <c r="M1228" s="462">
        <v>0</v>
      </c>
      <c r="N1228" s="462">
        <v>0</v>
      </c>
    </row>
    <row r="1229" spans="1:14" x14ac:dyDescent="0.25">
      <c r="A1229" t="s">
        <v>42</v>
      </c>
      <c r="B1229" t="s">
        <v>1535</v>
      </c>
      <c r="C1229" t="s">
        <v>1536</v>
      </c>
      <c r="D1229">
        <v>2026</v>
      </c>
      <c r="E1229" t="s">
        <v>1532</v>
      </c>
      <c r="F1229" t="s">
        <v>1531</v>
      </c>
      <c r="G1229" s="462">
        <v>0</v>
      </c>
      <c r="H1229" s="462">
        <v>0</v>
      </c>
      <c r="I1229" s="462">
        <v>0</v>
      </c>
      <c r="J1229" s="462">
        <v>0</v>
      </c>
      <c r="K1229" s="462">
        <v>0</v>
      </c>
      <c r="L1229" s="462">
        <v>0</v>
      </c>
      <c r="M1229" s="462">
        <v>0</v>
      </c>
      <c r="N1229" s="462">
        <v>0</v>
      </c>
    </row>
    <row r="1230" spans="1:14" x14ac:dyDescent="0.25">
      <c r="A1230" t="s">
        <v>42</v>
      </c>
      <c r="B1230" t="s">
        <v>1535</v>
      </c>
      <c r="C1230" t="s">
        <v>162</v>
      </c>
      <c r="D1230">
        <v>2026</v>
      </c>
      <c r="E1230" t="s">
        <v>1529</v>
      </c>
      <c r="F1230" t="s">
        <v>1530</v>
      </c>
      <c r="G1230" s="462">
        <v>0</v>
      </c>
      <c r="H1230" s="462">
        <v>0</v>
      </c>
      <c r="I1230" s="462">
        <v>0</v>
      </c>
      <c r="J1230" s="462">
        <v>0</v>
      </c>
      <c r="K1230" s="462">
        <v>0</v>
      </c>
      <c r="L1230" s="462">
        <v>0</v>
      </c>
      <c r="M1230" s="462">
        <v>0</v>
      </c>
      <c r="N1230" s="462">
        <v>0</v>
      </c>
    </row>
    <row r="1231" spans="1:14" x14ac:dyDescent="0.25">
      <c r="A1231" t="s">
        <v>42</v>
      </c>
      <c r="B1231" t="s">
        <v>1535</v>
      </c>
      <c r="C1231" t="s">
        <v>162</v>
      </c>
      <c r="D1231">
        <v>2026</v>
      </c>
      <c r="E1231" t="s">
        <v>1529</v>
      </c>
      <c r="F1231" t="s">
        <v>1531</v>
      </c>
      <c r="G1231" s="462">
        <v>0</v>
      </c>
      <c r="H1231" s="462">
        <v>0</v>
      </c>
      <c r="I1231" s="462">
        <v>0</v>
      </c>
      <c r="J1231" s="462">
        <v>0</v>
      </c>
      <c r="K1231" s="462">
        <v>0</v>
      </c>
      <c r="L1231" s="462">
        <v>0</v>
      </c>
      <c r="M1231" s="462">
        <v>0</v>
      </c>
      <c r="N1231" s="462">
        <v>0</v>
      </c>
    </row>
    <row r="1232" spans="1:14" x14ac:dyDescent="0.25">
      <c r="A1232" t="s">
        <v>42</v>
      </c>
      <c r="B1232" t="s">
        <v>1535</v>
      </c>
      <c r="C1232" t="s">
        <v>162</v>
      </c>
      <c r="D1232">
        <v>2026</v>
      </c>
      <c r="E1232" t="s">
        <v>1532</v>
      </c>
      <c r="F1232" t="s">
        <v>1530</v>
      </c>
      <c r="G1232" s="462">
        <v>0</v>
      </c>
      <c r="H1232" s="462">
        <v>0</v>
      </c>
      <c r="I1232" s="462">
        <v>0</v>
      </c>
      <c r="J1232" s="462">
        <v>0</v>
      </c>
      <c r="K1232" s="462">
        <v>0</v>
      </c>
      <c r="L1232" s="462">
        <v>0</v>
      </c>
      <c r="M1232" s="462">
        <v>0</v>
      </c>
      <c r="N1232" s="462">
        <v>0</v>
      </c>
    </row>
    <row r="1233" spans="1:14" x14ac:dyDescent="0.25">
      <c r="A1233" t="s">
        <v>42</v>
      </c>
      <c r="B1233" t="s">
        <v>1535</v>
      </c>
      <c r="C1233" t="s">
        <v>162</v>
      </c>
      <c r="D1233">
        <v>2026</v>
      </c>
      <c r="E1233" t="s">
        <v>1532</v>
      </c>
      <c r="F1233" t="s">
        <v>1531</v>
      </c>
      <c r="G1233" s="462">
        <v>0</v>
      </c>
      <c r="H1233" s="462">
        <v>0</v>
      </c>
      <c r="I1233" s="462">
        <v>0</v>
      </c>
      <c r="J1233" s="462">
        <v>0</v>
      </c>
      <c r="K1233" s="462">
        <v>0</v>
      </c>
      <c r="L1233" s="462">
        <v>0</v>
      </c>
      <c r="M1233" s="462">
        <v>0</v>
      </c>
      <c r="N1233" s="462">
        <v>0</v>
      </c>
    </row>
    <row r="1234" spans="1:14" x14ac:dyDescent="0.25">
      <c r="A1234" t="s">
        <v>42</v>
      </c>
      <c r="B1234" t="s">
        <v>1528</v>
      </c>
      <c r="C1234" t="s">
        <v>158</v>
      </c>
      <c r="D1234">
        <v>2030</v>
      </c>
      <c r="E1234" t="s">
        <v>1529</v>
      </c>
      <c r="F1234" t="s">
        <v>1530</v>
      </c>
      <c r="G1234" s="462">
        <v>0.48570749999999996</v>
      </c>
      <c r="H1234" s="462">
        <v>0.48570749999999996</v>
      </c>
      <c r="I1234" s="462">
        <v>0.48570749999999996</v>
      </c>
      <c r="J1234" s="462">
        <v>0.48570749999999996</v>
      </c>
      <c r="K1234" s="462">
        <v>0.48570749999999996</v>
      </c>
      <c r="L1234" s="462">
        <v>0.48570749999999996</v>
      </c>
      <c r="M1234" s="462">
        <v>0.48570749999999996</v>
      </c>
      <c r="N1234" s="462">
        <v>0.48570749999999996</v>
      </c>
    </row>
    <row r="1235" spans="1:14" x14ac:dyDescent="0.25">
      <c r="A1235" t="s">
        <v>42</v>
      </c>
      <c r="B1235" t="s">
        <v>1528</v>
      </c>
      <c r="C1235" t="s">
        <v>158</v>
      </c>
      <c r="D1235">
        <v>2030</v>
      </c>
      <c r="E1235" t="s">
        <v>1529</v>
      </c>
      <c r="F1235" t="s">
        <v>1531</v>
      </c>
      <c r="G1235" s="462">
        <v>0.4857074999999999</v>
      </c>
      <c r="H1235" s="462">
        <v>0.4857074999999999</v>
      </c>
      <c r="I1235" s="462">
        <v>0.4857074999999999</v>
      </c>
      <c r="J1235" s="462">
        <v>0.48570750000000001</v>
      </c>
      <c r="K1235" s="462">
        <v>0.48570750000000001</v>
      </c>
      <c r="L1235" s="462">
        <v>0.48570750000000001</v>
      </c>
      <c r="M1235" s="462">
        <v>0.48570750000000001</v>
      </c>
      <c r="N1235" s="462">
        <v>0.48570750000000001</v>
      </c>
    </row>
    <row r="1236" spans="1:14" x14ac:dyDescent="0.25">
      <c r="A1236" t="s">
        <v>42</v>
      </c>
      <c r="B1236" t="s">
        <v>1528</v>
      </c>
      <c r="C1236" t="s">
        <v>158</v>
      </c>
      <c r="D1236">
        <v>2030</v>
      </c>
      <c r="E1236" t="s">
        <v>1532</v>
      </c>
      <c r="F1236" t="s">
        <v>1530</v>
      </c>
      <c r="G1236" s="462">
        <v>0</v>
      </c>
      <c r="H1236" s="462">
        <v>0</v>
      </c>
      <c r="I1236" s="462">
        <v>0</v>
      </c>
      <c r="J1236" s="462">
        <v>0</v>
      </c>
      <c r="K1236" s="462">
        <v>0</v>
      </c>
      <c r="L1236" s="462">
        <v>0</v>
      </c>
      <c r="M1236" s="462">
        <v>0</v>
      </c>
      <c r="N1236" s="462">
        <v>0</v>
      </c>
    </row>
    <row r="1237" spans="1:14" x14ac:dyDescent="0.25">
      <c r="A1237" t="s">
        <v>42</v>
      </c>
      <c r="B1237" t="s">
        <v>1528</v>
      </c>
      <c r="C1237" t="s">
        <v>158</v>
      </c>
      <c r="D1237">
        <v>2030</v>
      </c>
      <c r="E1237" t="s">
        <v>1532</v>
      </c>
      <c r="F1237" t="s">
        <v>1531</v>
      </c>
      <c r="G1237" s="462">
        <v>0</v>
      </c>
      <c r="H1237" s="462">
        <v>0</v>
      </c>
      <c r="I1237" s="462">
        <v>0</v>
      </c>
      <c r="J1237" s="462">
        <v>0</v>
      </c>
      <c r="K1237" s="462">
        <v>0</v>
      </c>
      <c r="L1237" s="462">
        <v>0</v>
      </c>
      <c r="M1237" s="462">
        <v>0</v>
      </c>
      <c r="N1237" s="462">
        <v>0</v>
      </c>
    </row>
    <row r="1238" spans="1:14" x14ac:dyDescent="0.25">
      <c r="A1238" t="s">
        <v>42</v>
      </c>
      <c r="B1238" t="s">
        <v>1528</v>
      </c>
      <c r="C1238" t="s">
        <v>133</v>
      </c>
      <c r="D1238">
        <v>2030</v>
      </c>
      <c r="E1238" t="s">
        <v>1529</v>
      </c>
      <c r="F1238" t="s">
        <v>1530</v>
      </c>
      <c r="G1238" s="462">
        <v>0.17922500000000002</v>
      </c>
      <c r="H1238" s="462">
        <v>0.17922500000000002</v>
      </c>
      <c r="I1238" s="462">
        <v>0.17922500000000002</v>
      </c>
      <c r="J1238" s="462">
        <v>0.17922500000000002</v>
      </c>
      <c r="K1238" s="462">
        <v>0.17922500000000002</v>
      </c>
      <c r="L1238" s="462">
        <v>0.17922500000000002</v>
      </c>
      <c r="M1238" s="462">
        <v>0.17922500000000002</v>
      </c>
      <c r="N1238" s="462">
        <v>0.17922500000000002</v>
      </c>
    </row>
    <row r="1239" spans="1:14" x14ac:dyDescent="0.25">
      <c r="A1239" t="s">
        <v>42</v>
      </c>
      <c r="B1239" t="s">
        <v>1528</v>
      </c>
      <c r="C1239" t="s">
        <v>133</v>
      </c>
      <c r="D1239">
        <v>2030</v>
      </c>
      <c r="E1239" t="s">
        <v>1529</v>
      </c>
      <c r="F1239" t="s">
        <v>1531</v>
      </c>
      <c r="G1239" s="462">
        <v>0.17922500000000002</v>
      </c>
      <c r="H1239" s="462">
        <v>0.17922500000000002</v>
      </c>
      <c r="I1239" s="462">
        <v>0.17922500000000002</v>
      </c>
      <c r="J1239" s="462">
        <v>0.17922500000000002</v>
      </c>
      <c r="K1239" s="462">
        <v>0.17922500000000002</v>
      </c>
      <c r="L1239" s="462">
        <v>0.17922500000000002</v>
      </c>
      <c r="M1239" s="462">
        <v>0.17922500000000002</v>
      </c>
      <c r="N1239" s="462">
        <v>0.17922500000000002</v>
      </c>
    </row>
    <row r="1240" spans="1:14" x14ac:dyDescent="0.25">
      <c r="A1240" t="s">
        <v>42</v>
      </c>
      <c r="B1240" t="s">
        <v>1528</v>
      </c>
      <c r="C1240" t="s">
        <v>133</v>
      </c>
      <c r="D1240">
        <v>2030</v>
      </c>
      <c r="E1240" t="s">
        <v>1532</v>
      </c>
      <c r="F1240" t="s">
        <v>1530</v>
      </c>
      <c r="G1240" s="462">
        <v>0</v>
      </c>
      <c r="H1240" s="462">
        <v>0</v>
      </c>
      <c r="I1240" s="462">
        <v>0</v>
      </c>
      <c r="J1240" s="462">
        <v>0</v>
      </c>
      <c r="K1240" s="462">
        <v>0</v>
      </c>
      <c r="L1240" s="462">
        <v>0</v>
      </c>
      <c r="M1240" s="462">
        <v>0</v>
      </c>
      <c r="N1240" s="462">
        <v>0</v>
      </c>
    </row>
    <row r="1241" spans="1:14" x14ac:dyDescent="0.25">
      <c r="A1241" t="s">
        <v>42</v>
      </c>
      <c r="B1241" t="s">
        <v>1528</v>
      </c>
      <c r="C1241" t="s">
        <v>133</v>
      </c>
      <c r="D1241">
        <v>2030</v>
      </c>
      <c r="E1241" t="s">
        <v>1532</v>
      </c>
      <c r="F1241" t="s">
        <v>1531</v>
      </c>
      <c r="G1241" s="462">
        <v>0</v>
      </c>
      <c r="H1241" s="462">
        <v>0</v>
      </c>
      <c r="I1241" s="462">
        <v>0</v>
      </c>
      <c r="J1241" s="462">
        <v>0</v>
      </c>
      <c r="K1241" s="462">
        <v>0</v>
      </c>
      <c r="L1241" s="462">
        <v>0</v>
      </c>
      <c r="M1241" s="462">
        <v>0</v>
      </c>
      <c r="N1241" s="462">
        <v>0</v>
      </c>
    </row>
    <row r="1242" spans="1:14" x14ac:dyDescent="0.25">
      <c r="A1242" t="s">
        <v>42</v>
      </c>
      <c r="B1242" t="s">
        <v>1533</v>
      </c>
      <c r="C1242" t="s">
        <v>1533</v>
      </c>
      <c r="D1242">
        <v>2030</v>
      </c>
      <c r="E1242" t="s">
        <v>1529</v>
      </c>
      <c r="F1242" t="s">
        <v>1530</v>
      </c>
      <c r="G1242" s="462">
        <v>0.27</v>
      </c>
      <c r="H1242" s="462">
        <v>0.27</v>
      </c>
      <c r="I1242" s="462">
        <v>0.27</v>
      </c>
      <c r="J1242" s="462">
        <v>0.27</v>
      </c>
      <c r="K1242" s="462">
        <v>0.27</v>
      </c>
      <c r="L1242" s="462">
        <v>0.27</v>
      </c>
      <c r="M1242" s="462">
        <v>0.27</v>
      </c>
      <c r="N1242" s="462">
        <v>0.27</v>
      </c>
    </row>
    <row r="1243" spans="1:14" x14ac:dyDescent="0.25">
      <c r="A1243" t="s">
        <v>42</v>
      </c>
      <c r="B1243" t="s">
        <v>1533</v>
      </c>
      <c r="C1243" t="s">
        <v>1533</v>
      </c>
      <c r="D1243">
        <v>2030</v>
      </c>
      <c r="E1243" t="s">
        <v>1529</v>
      </c>
      <c r="F1243" t="s">
        <v>1531</v>
      </c>
      <c r="G1243" s="462">
        <v>0.26999999999999996</v>
      </c>
      <c r="H1243" s="462">
        <v>0.26999999999999996</v>
      </c>
      <c r="I1243" s="462">
        <v>0.26999999999999996</v>
      </c>
      <c r="J1243" s="462">
        <v>0.27</v>
      </c>
      <c r="K1243" s="462">
        <v>0.27</v>
      </c>
      <c r="L1243" s="462">
        <v>0.27</v>
      </c>
      <c r="M1243" s="462">
        <v>0.27</v>
      </c>
      <c r="N1243" s="462">
        <v>0.27</v>
      </c>
    </row>
    <row r="1244" spans="1:14" x14ac:dyDescent="0.25">
      <c r="A1244" t="s">
        <v>42</v>
      </c>
      <c r="B1244" t="s">
        <v>1533</v>
      </c>
      <c r="C1244" t="s">
        <v>1533</v>
      </c>
      <c r="D1244">
        <v>2030</v>
      </c>
      <c r="E1244" t="s">
        <v>1532</v>
      </c>
      <c r="F1244" t="s">
        <v>1530</v>
      </c>
      <c r="G1244" s="462">
        <v>1</v>
      </c>
      <c r="H1244" s="462">
        <v>1</v>
      </c>
      <c r="I1244" s="462">
        <v>1</v>
      </c>
      <c r="J1244" s="462">
        <v>1</v>
      </c>
      <c r="K1244" s="462">
        <v>1</v>
      </c>
      <c r="L1244" s="462">
        <v>1</v>
      </c>
      <c r="M1244" s="462">
        <v>1</v>
      </c>
      <c r="N1244" s="462">
        <v>1</v>
      </c>
    </row>
    <row r="1245" spans="1:14" x14ac:dyDescent="0.25">
      <c r="A1245" t="s">
        <v>42</v>
      </c>
      <c r="B1245" t="s">
        <v>1533</v>
      </c>
      <c r="C1245" t="s">
        <v>1533</v>
      </c>
      <c r="D1245">
        <v>2030</v>
      </c>
      <c r="E1245" t="s">
        <v>1532</v>
      </c>
      <c r="F1245" t="s">
        <v>1531</v>
      </c>
      <c r="G1245" s="462">
        <v>1</v>
      </c>
      <c r="H1245" s="462">
        <v>1</v>
      </c>
      <c r="I1245" s="462">
        <v>1</v>
      </c>
      <c r="J1245" s="462">
        <v>1</v>
      </c>
      <c r="K1245" s="462">
        <v>1</v>
      </c>
      <c r="L1245" s="462">
        <v>1</v>
      </c>
      <c r="M1245" s="462">
        <v>1</v>
      </c>
      <c r="N1245" s="462">
        <v>1</v>
      </c>
    </row>
    <row r="1246" spans="1:14" x14ac:dyDescent="0.25">
      <c r="A1246" t="s">
        <v>42</v>
      </c>
      <c r="B1246" t="s">
        <v>160</v>
      </c>
      <c r="C1246" t="s">
        <v>160</v>
      </c>
      <c r="D1246">
        <v>2030</v>
      </c>
      <c r="E1246" t="s">
        <v>1529</v>
      </c>
      <c r="F1246" t="s">
        <v>1530</v>
      </c>
      <c r="G1246" s="462">
        <v>3.500000000000001E-2</v>
      </c>
      <c r="H1246" s="462">
        <v>3.500000000000001E-2</v>
      </c>
      <c r="I1246" s="462">
        <v>3.500000000000001E-2</v>
      </c>
      <c r="J1246" s="462">
        <v>3.5000000000000003E-2</v>
      </c>
      <c r="K1246" s="462">
        <v>3.5000000000000003E-2</v>
      </c>
      <c r="L1246" s="462">
        <v>3.5000000000000003E-2</v>
      </c>
      <c r="M1246" s="462">
        <v>3.5000000000000003E-2</v>
      </c>
      <c r="N1246" s="462">
        <v>3.5000000000000003E-2</v>
      </c>
    </row>
    <row r="1247" spans="1:14" x14ac:dyDescent="0.25">
      <c r="A1247" t="s">
        <v>42</v>
      </c>
      <c r="B1247" t="s">
        <v>160</v>
      </c>
      <c r="C1247" t="s">
        <v>160</v>
      </c>
      <c r="D1247">
        <v>2030</v>
      </c>
      <c r="E1247" t="s">
        <v>1529</v>
      </c>
      <c r="F1247" t="s">
        <v>1531</v>
      </c>
      <c r="G1247" s="462">
        <v>3.5000000000000003E-2</v>
      </c>
      <c r="H1247" s="462">
        <v>3.5000000000000003E-2</v>
      </c>
      <c r="I1247" s="462">
        <v>3.5000000000000003E-2</v>
      </c>
      <c r="J1247" s="462">
        <v>3.5000000000000003E-2</v>
      </c>
      <c r="K1247" s="462">
        <v>3.5000000000000003E-2</v>
      </c>
      <c r="L1247" s="462">
        <v>3.5000000000000003E-2</v>
      </c>
      <c r="M1247" s="462">
        <v>3.5000000000000003E-2</v>
      </c>
      <c r="N1247" s="462">
        <v>3.5000000000000003E-2</v>
      </c>
    </row>
    <row r="1248" spans="1:14" x14ac:dyDescent="0.25">
      <c r="A1248" t="s">
        <v>42</v>
      </c>
      <c r="B1248" t="s">
        <v>160</v>
      </c>
      <c r="C1248" t="s">
        <v>160</v>
      </c>
      <c r="D1248">
        <v>2030</v>
      </c>
      <c r="E1248" t="s">
        <v>1532</v>
      </c>
      <c r="F1248" t="s">
        <v>1530</v>
      </c>
      <c r="G1248" s="462">
        <v>0</v>
      </c>
      <c r="H1248" s="462">
        <v>0</v>
      </c>
      <c r="I1248" s="462">
        <v>0</v>
      </c>
      <c r="J1248" s="462">
        <v>0</v>
      </c>
      <c r="K1248" s="462">
        <v>0</v>
      </c>
      <c r="L1248" s="462">
        <v>0</v>
      </c>
      <c r="M1248" s="462">
        <v>0</v>
      </c>
      <c r="N1248" s="462">
        <v>0</v>
      </c>
    </row>
    <row r="1249" spans="1:14" x14ac:dyDescent="0.25">
      <c r="A1249" t="s">
        <v>42</v>
      </c>
      <c r="B1249" t="s">
        <v>160</v>
      </c>
      <c r="C1249" t="s">
        <v>160</v>
      </c>
      <c r="D1249">
        <v>2030</v>
      </c>
      <c r="E1249" t="s">
        <v>1532</v>
      </c>
      <c r="F1249" t="s">
        <v>1531</v>
      </c>
      <c r="G1249" s="462">
        <v>0</v>
      </c>
      <c r="H1249" s="462">
        <v>0</v>
      </c>
      <c r="I1249" s="462">
        <v>0</v>
      </c>
      <c r="J1249" s="462">
        <v>0</v>
      </c>
      <c r="K1249" s="462">
        <v>0</v>
      </c>
      <c r="L1249" s="462">
        <v>0</v>
      </c>
      <c r="M1249" s="462">
        <v>0</v>
      </c>
      <c r="N1249" s="462">
        <v>0</v>
      </c>
    </row>
    <row r="1250" spans="1:14" x14ac:dyDescent="0.25">
      <c r="A1250" t="s">
        <v>42</v>
      </c>
      <c r="B1250" t="s">
        <v>1534</v>
      </c>
      <c r="C1250" t="s">
        <v>1534</v>
      </c>
      <c r="D1250">
        <v>2030</v>
      </c>
      <c r="E1250" t="s">
        <v>1529</v>
      </c>
      <c r="F1250" t="s">
        <v>1530</v>
      </c>
      <c r="G1250" s="462">
        <v>1.0067500000000004E-2</v>
      </c>
      <c r="H1250" s="462">
        <v>1.0067500000000004E-2</v>
      </c>
      <c r="I1250" s="462">
        <v>1.0067500000000004E-2</v>
      </c>
      <c r="J1250" s="462">
        <v>1.0067500000000002E-2</v>
      </c>
      <c r="K1250" s="462">
        <v>1.0067500000000002E-2</v>
      </c>
      <c r="L1250" s="462">
        <v>1.0067500000000002E-2</v>
      </c>
      <c r="M1250" s="462">
        <v>1.0067500000000002E-2</v>
      </c>
      <c r="N1250" s="462">
        <v>1.0067500000000002E-2</v>
      </c>
    </row>
    <row r="1251" spans="1:14" x14ac:dyDescent="0.25">
      <c r="A1251" t="s">
        <v>42</v>
      </c>
      <c r="B1251" t="s">
        <v>1534</v>
      </c>
      <c r="C1251" t="s">
        <v>1534</v>
      </c>
      <c r="D1251">
        <v>2030</v>
      </c>
      <c r="E1251" t="s">
        <v>1529</v>
      </c>
      <c r="F1251" t="s">
        <v>1531</v>
      </c>
      <c r="G1251" s="462">
        <v>1.0067500000000002E-2</v>
      </c>
      <c r="H1251" s="462">
        <v>1.0067500000000002E-2</v>
      </c>
      <c r="I1251" s="462">
        <v>1.0067500000000002E-2</v>
      </c>
      <c r="J1251" s="462">
        <v>1.0067500000000002E-2</v>
      </c>
      <c r="K1251" s="462">
        <v>1.0067500000000002E-2</v>
      </c>
      <c r="L1251" s="462">
        <v>1.0067500000000002E-2</v>
      </c>
      <c r="M1251" s="462">
        <v>1.0067500000000002E-2</v>
      </c>
      <c r="N1251" s="462">
        <v>1.0067500000000002E-2</v>
      </c>
    </row>
    <row r="1252" spans="1:14" x14ac:dyDescent="0.25">
      <c r="A1252" t="s">
        <v>42</v>
      </c>
      <c r="B1252" t="s">
        <v>1534</v>
      </c>
      <c r="C1252" t="s">
        <v>1534</v>
      </c>
      <c r="D1252">
        <v>2030</v>
      </c>
      <c r="E1252" t="s">
        <v>1532</v>
      </c>
      <c r="F1252" t="s">
        <v>1530</v>
      </c>
      <c r="G1252" s="462">
        <v>0</v>
      </c>
      <c r="H1252" s="462">
        <v>0</v>
      </c>
      <c r="I1252" s="462">
        <v>0</v>
      </c>
      <c r="J1252" s="462">
        <v>0</v>
      </c>
      <c r="K1252" s="462">
        <v>0</v>
      </c>
      <c r="L1252" s="462">
        <v>0</v>
      </c>
      <c r="M1252" s="462">
        <v>0</v>
      </c>
      <c r="N1252" s="462">
        <v>0</v>
      </c>
    </row>
    <row r="1253" spans="1:14" x14ac:dyDescent="0.25">
      <c r="A1253" t="s">
        <v>42</v>
      </c>
      <c r="B1253" t="s">
        <v>1534</v>
      </c>
      <c r="C1253" t="s">
        <v>1534</v>
      </c>
      <c r="D1253">
        <v>2030</v>
      </c>
      <c r="E1253" t="s">
        <v>1532</v>
      </c>
      <c r="F1253" t="s">
        <v>1531</v>
      </c>
      <c r="G1253" s="462">
        <v>0</v>
      </c>
      <c r="H1253" s="462">
        <v>0</v>
      </c>
      <c r="I1253" s="462">
        <v>0</v>
      </c>
      <c r="J1253" s="462">
        <v>0</v>
      </c>
      <c r="K1253" s="462">
        <v>0</v>
      </c>
      <c r="L1253" s="462">
        <v>0</v>
      </c>
      <c r="M1253" s="462">
        <v>0</v>
      </c>
      <c r="N1253" s="462">
        <v>0</v>
      </c>
    </row>
    <row r="1254" spans="1:14" x14ac:dyDescent="0.25">
      <c r="A1254" t="s">
        <v>42</v>
      </c>
      <c r="B1254" t="s">
        <v>1535</v>
      </c>
      <c r="C1254" t="s">
        <v>1536</v>
      </c>
      <c r="D1254">
        <v>2030</v>
      </c>
      <c r="E1254" t="s">
        <v>1529</v>
      </c>
      <c r="F1254" t="s">
        <v>1530</v>
      </c>
      <c r="G1254" s="462">
        <v>2.0000000000000004E-2</v>
      </c>
      <c r="H1254" s="462">
        <v>2.0000000000000004E-2</v>
      </c>
      <c r="I1254" s="462">
        <v>2.0000000000000004E-2</v>
      </c>
      <c r="J1254" s="462">
        <v>2.0000000000000004E-2</v>
      </c>
      <c r="K1254" s="462">
        <v>2.0000000000000004E-2</v>
      </c>
      <c r="L1254" s="462">
        <v>2.0000000000000004E-2</v>
      </c>
      <c r="M1254" s="462">
        <v>2.0000000000000004E-2</v>
      </c>
      <c r="N1254" s="462">
        <v>2.0000000000000004E-2</v>
      </c>
    </row>
    <row r="1255" spans="1:14" x14ac:dyDescent="0.25">
      <c r="A1255" t="s">
        <v>42</v>
      </c>
      <c r="B1255" t="s">
        <v>1535</v>
      </c>
      <c r="C1255" t="s">
        <v>1536</v>
      </c>
      <c r="D1255">
        <v>2030</v>
      </c>
      <c r="E1255" t="s">
        <v>1529</v>
      </c>
      <c r="F1255" t="s">
        <v>1531</v>
      </c>
      <c r="G1255" s="462">
        <v>2.0000000000000004E-2</v>
      </c>
      <c r="H1255" s="462">
        <v>2.0000000000000004E-2</v>
      </c>
      <c r="I1255" s="462">
        <v>2.0000000000000004E-2</v>
      </c>
      <c r="J1255" s="462">
        <v>2.0000000000000004E-2</v>
      </c>
      <c r="K1255" s="462">
        <v>2.0000000000000004E-2</v>
      </c>
      <c r="L1255" s="462">
        <v>2.0000000000000004E-2</v>
      </c>
      <c r="M1255" s="462">
        <v>2.0000000000000004E-2</v>
      </c>
      <c r="N1255" s="462">
        <v>2.0000000000000004E-2</v>
      </c>
    </row>
    <row r="1256" spans="1:14" x14ac:dyDescent="0.25">
      <c r="A1256" t="s">
        <v>42</v>
      </c>
      <c r="B1256" t="s">
        <v>1535</v>
      </c>
      <c r="C1256" t="s">
        <v>1536</v>
      </c>
      <c r="D1256">
        <v>2030</v>
      </c>
      <c r="E1256" t="s">
        <v>1532</v>
      </c>
      <c r="F1256" t="s">
        <v>1530</v>
      </c>
      <c r="G1256" s="462">
        <v>0</v>
      </c>
      <c r="H1256" s="462">
        <v>0</v>
      </c>
      <c r="I1256" s="462">
        <v>0</v>
      </c>
      <c r="J1256" s="462">
        <v>0</v>
      </c>
      <c r="K1256" s="462">
        <v>0</v>
      </c>
      <c r="L1256" s="462">
        <v>0</v>
      </c>
      <c r="M1256" s="462">
        <v>0</v>
      </c>
      <c r="N1256" s="462">
        <v>0</v>
      </c>
    </row>
    <row r="1257" spans="1:14" x14ac:dyDescent="0.25">
      <c r="A1257" t="s">
        <v>42</v>
      </c>
      <c r="B1257" t="s">
        <v>1535</v>
      </c>
      <c r="C1257" t="s">
        <v>1536</v>
      </c>
      <c r="D1257">
        <v>2030</v>
      </c>
      <c r="E1257" t="s">
        <v>1532</v>
      </c>
      <c r="F1257" t="s">
        <v>1531</v>
      </c>
      <c r="G1257" s="462">
        <v>0</v>
      </c>
      <c r="H1257" s="462">
        <v>0</v>
      </c>
      <c r="I1257" s="462">
        <v>0</v>
      </c>
      <c r="J1257" s="462">
        <v>0</v>
      </c>
      <c r="K1257" s="462">
        <v>0</v>
      </c>
      <c r="L1257" s="462">
        <v>0</v>
      </c>
      <c r="M1257" s="462">
        <v>0</v>
      </c>
      <c r="N1257" s="462">
        <v>0</v>
      </c>
    </row>
    <row r="1258" spans="1:14" x14ac:dyDescent="0.25">
      <c r="A1258" t="s">
        <v>42</v>
      </c>
      <c r="B1258" t="s">
        <v>1535</v>
      </c>
      <c r="C1258" t="s">
        <v>162</v>
      </c>
      <c r="D1258">
        <v>2030</v>
      </c>
      <c r="E1258" t="s">
        <v>1529</v>
      </c>
      <c r="F1258" t="s">
        <v>1530</v>
      </c>
      <c r="G1258" s="462">
        <v>0</v>
      </c>
      <c r="H1258" s="462">
        <v>0</v>
      </c>
      <c r="I1258" s="462">
        <v>0</v>
      </c>
      <c r="J1258" s="462">
        <v>0</v>
      </c>
      <c r="K1258" s="462">
        <v>0</v>
      </c>
      <c r="L1258" s="462">
        <v>0</v>
      </c>
      <c r="M1258" s="462">
        <v>0</v>
      </c>
      <c r="N1258" s="462">
        <v>0</v>
      </c>
    </row>
    <row r="1259" spans="1:14" x14ac:dyDescent="0.25">
      <c r="A1259" t="s">
        <v>42</v>
      </c>
      <c r="B1259" t="s">
        <v>1535</v>
      </c>
      <c r="C1259" t="s">
        <v>162</v>
      </c>
      <c r="D1259">
        <v>2030</v>
      </c>
      <c r="E1259" t="s">
        <v>1529</v>
      </c>
      <c r="F1259" t="s">
        <v>1531</v>
      </c>
      <c r="G1259" s="462">
        <v>0</v>
      </c>
      <c r="H1259" s="462">
        <v>0</v>
      </c>
      <c r="I1259" s="462">
        <v>0</v>
      </c>
      <c r="J1259" s="462">
        <v>0</v>
      </c>
      <c r="K1259" s="462">
        <v>0</v>
      </c>
      <c r="L1259" s="462">
        <v>0</v>
      </c>
      <c r="M1259" s="462">
        <v>0</v>
      </c>
      <c r="N1259" s="462">
        <v>0</v>
      </c>
    </row>
    <row r="1260" spans="1:14" x14ac:dyDescent="0.25">
      <c r="A1260" t="s">
        <v>42</v>
      </c>
      <c r="B1260" t="s">
        <v>1535</v>
      </c>
      <c r="C1260" t="s">
        <v>162</v>
      </c>
      <c r="D1260">
        <v>2030</v>
      </c>
      <c r="E1260" t="s">
        <v>1532</v>
      </c>
      <c r="F1260" t="s">
        <v>1530</v>
      </c>
      <c r="G1260" s="462">
        <v>0</v>
      </c>
      <c r="H1260" s="462">
        <v>0</v>
      </c>
      <c r="I1260" s="462">
        <v>0</v>
      </c>
      <c r="J1260" s="462">
        <v>0</v>
      </c>
      <c r="K1260" s="462">
        <v>0</v>
      </c>
      <c r="L1260" s="462">
        <v>0</v>
      </c>
      <c r="M1260" s="462">
        <v>0</v>
      </c>
      <c r="N1260" s="462">
        <v>0</v>
      </c>
    </row>
    <row r="1261" spans="1:14" x14ac:dyDescent="0.25">
      <c r="A1261" t="s">
        <v>42</v>
      </c>
      <c r="B1261" t="s">
        <v>1535</v>
      </c>
      <c r="C1261" t="s">
        <v>162</v>
      </c>
      <c r="D1261">
        <v>2030</v>
      </c>
      <c r="E1261" t="s">
        <v>1532</v>
      </c>
      <c r="F1261" t="s">
        <v>1531</v>
      </c>
      <c r="G1261" s="462">
        <v>0</v>
      </c>
      <c r="H1261" s="462">
        <v>0</v>
      </c>
      <c r="I1261" s="462">
        <v>0</v>
      </c>
      <c r="J1261" s="462">
        <v>0</v>
      </c>
      <c r="K1261" s="462">
        <v>0</v>
      </c>
      <c r="L1261" s="462">
        <v>0</v>
      </c>
      <c r="M1261" s="462">
        <v>0</v>
      </c>
      <c r="N1261" s="462">
        <v>0</v>
      </c>
    </row>
    <row r="1262" spans="1:14" x14ac:dyDescent="0.25">
      <c r="A1262" t="s">
        <v>42</v>
      </c>
      <c r="B1262" t="s">
        <v>1528</v>
      </c>
      <c r="C1262" t="s">
        <v>158</v>
      </c>
      <c r="D1262">
        <v>2040</v>
      </c>
      <c r="E1262" t="s">
        <v>1529</v>
      </c>
      <c r="F1262" t="s">
        <v>1530</v>
      </c>
      <c r="G1262" s="462">
        <v>0.2978418791760169</v>
      </c>
      <c r="H1262" s="462">
        <v>0.2978418791760169</v>
      </c>
      <c r="I1262" s="462">
        <v>0.2978418791760169</v>
      </c>
      <c r="J1262" s="462">
        <v>0.2978418791760169</v>
      </c>
      <c r="K1262" s="462">
        <v>0.2978418791760169</v>
      </c>
      <c r="L1262" s="462">
        <v>0.2978418791760169</v>
      </c>
      <c r="M1262" s="462">
        <v>0.2978418791760169</v>
      </c>
      <c r="N1262" s="462">
        <v>0.2978418791760169</v>
      </c>
    </row>
    <row r="1263" spans="1:14" x14ac:dyDescent="0.25">
      <c r="A1263" t="s">
        <v>42</v>
      </c>
      <c r="B1263" t="s">
        <v>1528</v>
      </c>
      <c r="C1263" t="s">
        <v>158</v>
      </c>
      <c r="D1263">
        <v>2040</v>
      </c>
      <c r="E1263" t="s">
        <v>1529</v>
      </c>
      <c r="F1263" t="s">
        <v>1531</v>
      </c>
      <c r="G1263" s="462">
        <v>0.2978418791760169</v>
      </c>
      <c r="H1263" s="462">
        <v>0.2978418791760169</v>
      </c>
      <c r="I1263" s="462">
        <v>0.2978418791760169</v>
      </c>
      <c r="J1263" s="462">
        <v>0.2978418791760169</v>
      </c>
      <c r="K1263" s="462">
        <v>0.2978418791760169</v>
      </c>
      <c r="L1263" s="462">
        <v>0.2978418791760169</v>
      </c>
      <c r="M1263" s="462">
        <v>0.2978418791760169</v>
      </c>
      <c r="N1263" s="462">
        <v>0.2978418791760169</v>
      </c>
    </row>
    <row r="1264" spans="1:14" x14ac:dyDescent="0.25">
      <c r="A1264" t="s">
        <v>42</v>
      </c>
      <c r="B1264" t="s">
        <v>1528</v>
      </c>
      <c r="C1264" t="s">
        <v>158</v>
      </c>
      <c r="D1264">
        <v>2040</v>
      </c>
      <c r="E1264" t="s">
        <v>1532</v>
      </c>
      <c r="F1264" t="s">
        <v>1530</v>
      </c>
      <c r="G1264" s="462">
        <v>0</v>
      </c>
      <c r="H1264" s="462">
        <v>0</v>
      </c>
      <c r="I1264" s="462">
        <v>0</v>
      </c>
      <c r="J1264" s="462">
        <v>0</v>
      </c>
      <c r="K1264" s="462">
        <v>0</v>
      </c>
      <c r="L1264" s="462">
        <v>0</v>
      </c>
      <c r="M1264" s="462">
        <v>0</v>
      </c>
      <c r="N1264" s="462">
        <v>0</v>
      </c>
    </row>
    <row r="1265" spans="1:14" x14ac:dyDescent="0.25">
      <c r="A1265" t="s">
        <v>42</v>
      </c>
      <c r="B1265" t="s">
        <v>1528</v>
      </c>
      <c r="C1265" t="s">
        <v>158</v>
      </c>
      <c r="D1265">
        <v>2040</v>
      </c>
      <c r="E1265" t="s">
        <v>1532</v>
      </c>
      <c r="F1265" t="s">
        <v>1531</v>
      </c>
      <c r="G1265" s="462">
        <v>0</v>
      </c>
      <c r="H1265" s="462">
        <v>0</v>
      </c>
      <c r="I1265" s="462">
        <v>0</v>
      </c>
      <c r="J1265" s="462">
        <v>0</v>
      </c>
      <c r="K1265" s="462">
        <v>0</v>
      </c>
      <c r="L1265" s="462">
        <v>0</v>
      </c>
      <c r="M1265" s="462">
        <v>0</v>
      </c>
      <c r="N1265" s="462">
        <v>0</v>
      </c>
    </row>
    <row r="1266" spans="1:14" x14ac:dyDescent="0.25">
      <c r="A1266" t="s">
        <v>42</v>
      </c>
      <c r="B1266" t="s">
        <v>1528</v>
      </c>
      <c r="C1266" t="s">
        <v>133</v>
      </c>
      <c r="D1266">
        <v>2040</v>
      </c>
      <c r="E1266" t="s">
        <v>1529</v>
      </c>
      <c r="F1266" t="s">
        <v>1530</v>
      </c>
      <c r="G1266" s="462">
        <v>2.7998999999999996E-2</v>
      </c>
      <c r="H1266" s="462">
        <v>2.7998999999999996E-2</v>
      </c>
      <c r="I1266" s="462">
        <v>2.7998999999999996E-2</v>
      </c>
      <c r="J1266" s="462">
        <v>2.7998999999999996E-2</v>
      </c>
      <c r="K1266" s="462">
        <v>2.7998999999999996E-2</v>
      </c>
      <c r="L1266" s="462">
        <v>2.7998999999999996E-2</v>
      </c>
      <c r="M1266" s="462">
        <v>2.7998999999999996E-2</v>
      </c>
      <c r="N1266" s="462">
        <v>2.7998999999999996E-2</v>
      </c>
    </row>
    <row r="1267" spans="1:14" x14ac:dyDescent="0.25">
      <c r="A1267" t="s">
        <v>42</v>
      </c>
      <c r="B1267" t="s">
        <v>1528</v>
      </c>
      <c r="C1267" t="s">
        <v>133</v>
      </c>
      <c r="D1267">
        <v>2040</v>
      </c>
      <c r="E1267" t="s">
        <v>1529</v>
      </c>
      <c r="F1267" t="s">
        <v>1531</v>
      </c>
      <c r="G1267" s="462">
        <v>2.7998999999999993E-2</v>
      </c>
      <c r="H1267" s="462">
        <v>2.7998999999999993E-2</v>
      </c>
      <c r="I1267" s="462">
        <v>2.7998999999999993E-2</v>
      </c>
      <c r="J1267" s="462">
        <v>2.7999E-2</v>
      </c>
      <c r="K1267" s="462">
        <v>2.7999E-2</v>
      </c>
      <c r="L1267" s="462">
        <v>2.7999E-2</v>
      </c>
      <c r="M1267" s="462">
        <v>2.7999E-2</v>
      </c>
      <c r="N1267" s="462">
        <v>2.7999E-2</v>
      </c>
    </row>
    <row r="1268" spans="1:14" x14ac:dyDescent="0.25">
      <c r="A1268" t="s">
        <v>42</v>
      </c>
      <c r="B1268" t="s">
        <v>1528</v>
      </c>
      <c r="C1268" t="s">
        <v>133</v>
      </c>
      <c r="D1268">
        <v>2040</v>
      </c>
      <c r="E1268" t="s">
        <v>1532</v>
      </c>
      <c r="F1268" t="s">
        <v>1530</v>
      </c>
      <c r="G1268" s="462">
        <v>0</v>
      </c>
      <c r="H1268" s="462">
        <v>0</v>
      </c>
      <c r="I1268" s="462">
        <v>0</v>
      </c>
      <c r="J1268" s="462">
        <v>0</v>
      </c>
      <c r="K1268" s="462">
        <v>0</v>
      </c>
      <c r="L1268" s="462">
        <v>0</v>
      </c>
      <c r="M1268" s="462">
        <v>0</v>
      </c>
      <c r="N1268" s="462">
        <v>0</v>
      </c>
    </row>
    <row r="1269" spans="1:14" x14ac:dyDescent="0.25">
      <c r="A1269" t="s">
        <v>42</v>
      </c>
      <c r="B1269" t="s">
        <v>1528</v>
      </c>
      <c r="C1269" t="s">
        <v>133</v>
      </c>
      <c r="D1269">
        <v>2040</v>
      </c>
      <c r="E1269" t="s">
        <v>1532</v>
      </c>
      <c r="F1269" t="s">
        <v>1531</v>
      </c>
      <c r="G1269" s="462">
        <v>0</v>
      </c>
      <c r="H1269" s="462">
        <v>0</v>
      </c>
      <c r="I1269" s="462">
        <v>0</v>
      </c>
      <c r="J1269" s="462">
        <v>0</v>
      </c>
      <c r="K1269" s="462">
        <v>0</v>
      </c>
      <c r="L1269" s="462">
        <v>0</v>
      </c>
      <c r="M1269" s="462">
        <v>0</v>
      </c>
      <c r="N1269" s="462">
        <v>0</v>
      </c>
    </row>
    <row r="1270" spans="1:14" x14ac:dyDescent="0.25">
      <c r="A1270" t="s">
        <v>42</v>
      </c>
      <c r="B1270" t="s">
        <v>1533</v>
      </c>
      <c r="C1270" t="s">
        <v>1533</v>
      </c>
      <c r="D1270">
        <v>2040</v>
      </c>
      <c r="E1270" t="s">
        <v>1529</v>
      </c>
      <c r="F1270" t="s">
        <v>1530</v>
      </c>
      <c r="G1270" s="462">
        <v>0.37</v>
      </c>
      <c r="H1270" s="462">
        <v>0.37</v>
      </c>
      <c r="I1270" s="462">
        <v>0.37</v>
      </c>
      <c r="J1270" s="462">
        <v>0.36999999999999994</v>
      </c>
      <c r="K1270" s="462">
        <v>0.36999999999999994</v>
      </c>
      <c r="L1270" s="462">
        <v>0.36999999999999994</v>
      </c>
      <c r="M1270" s="462">
        <v>0.36999999999999994</v>
      </c>
      <c r="N1270" s="462">
        <v>0.36999999999999994</v>
      </c>
    </row>
    <row r="1271" spans="1:14" x14ac:dyDescent="0.25">
      <c r="A1271" t="s">
        <v>42</v>
      </c>
      <c r="B1271" t="s">
        <v>1533</v>
      </c>
      <c r="C1271" t="s">
        <v>1533</v>
      </c>
      <c r="D1271">
        <v>2040</v>
      </c>
      <c r="E1271" t="s">
        <v>1529</v>
      </c>
      <c r="F1271" t="s">
        <v>1531</v>
      </c>
      <c r="G1271" s="462">
        <v>0.36999999999999994</v>
      </c>
      <c r="H1271" s="462">
        <v>0.36999999999999994</v>
      </c>
      <c r="I1271" s="462">
        <v>0.36999999999999994</v>
      </c>
      <c r="J1271" s="462">
        <v>0.37</v>
      </c>
      <c r="K1271" s="462">
        <v>0.37</v>
      </c>
      <c r="L1271" s="462">
        <v>0.37</v>
      </c>
      <c r="M1271" s="462">
        <v>0.37</v>
      </c>
      <c r="N1271" s="462">
        <v>0.37</v>
      </c>
    </row>
    <row r="1272" spans="1:14" x14ac:dyDescent="0.25">
      <c r="A1272" t="s">
        <v>42</v>
      </c>
      <c r="B1272" t="s">
        <v>1533</v>
      </c>
      <c r="C1272" t="s">
        <v>1533</v>
      </c>
      <c r="D1272">
        <v>2040</v>
      </c>
      <c r="E1272" t="s">
        <v>1532</v>
      </c>
      <c r="F1272" t="s">
        <v>1530</v>
      </c>
      <c r="G1272" s="462">
        <v>1</v>
      </c>
      <c r="H1272" s="462">
        <v>1</v>
      </c>
      <c r="I1272" s="462">
        <v>1</v>
      </c>
      <c r="J1272" s="462">
        <v>1</v>
      </c>
      <c r="K1272" s="462">
        <v>1</v>
      </c>
      <c r="L1272" s="462">
        <v>1</v>
      </c>
      <c r="M1272" s="462">
        <v>1</v>
      </c>
      <c r="N1272" s="462">
        <v>1</v>
      </c>
    </row>
    <row r="1273" spans="1:14" x14ac:dyDescent="0.25">
      <c r="A1273" t="s">
        <v>42</v>
      </c>
      <c r="B1273" t="s">
        <v>1533</v>
      </c>
      <c r="C1273" t="s">
        <v>1533</v>
      </c>
      <c r="D1273">
        <v>2040</v>
      </c>
      <c r="E1273" t="s">
        <v>1532</v>
      </c>
      <c r="F1273" t="s">
        <v>1531</v>
      </c>
      <c r="G1273" s="462">
        <v>1</v>
      </c>
      <c r="H1273" s="462">
        <v>1</v>
      </c>
      <c r="I1273" s="462">
        <v>1</v>
      </c>
      <c r="J1273" s="462">
        <v>1</v>
      </c>
      <c r="K1273" s="462">
        <v>1</v>
      </c>
      <c r="L1273" s="462">
        <v>1</v>
      </c>
      <c r="M1273" s="462">
        <v>1</v>
      </c>
      <c r="N1273" s="462">
        <v>1</v>
      </c>
    </row>
    <row r="1274" spans="1:14" x14ac:dyDescent="0.25">
      <c r="A1274" t="s">
        <v>42</v>
      </c>
      <c r="B1274" t="s">
        <v>160</v>
      </c>
      <c r="C1274" t="s">
        <v>160</v>
      </c>
      <c r="D1274">
        <v>2040</v>
      </c>
      <c r="E1274" t="s">
        <v>1529</v>
      </c>
      <c r="F1274" t="s">
        <v>1530</v>
      </c>
      <c r="G1274" s="462">
        <v>7.0000000000000021E-2</v>
      </c>
      <c r="H1274" s="462">
        <v>7.0000000000000021E-2</v>
      </c>
      <c r="I1274" s="462">
        <v>7.0000000000000021E-2</v>
      </c>
      <c r="J1274" s="462">
        <v>7.0000000000000007E-2</v>
      </c>
      <c r="K1274" s="462">
        <v>7.0000000000000007E-2</v>
      </c>
      <c r="L1274" s="462">
        <v>7.0000000000000007E-2</v>
      </c>
      <c r="M1274" s="462">
        <v>7.0000000000000007E-2</v>
      </c>
      <c r="N1274" s="462">
        <v>7.0000000000000007E-2</v>
      </c>
    </row>
    <row r="1275" spans="1:14" x14ac:dyDescent="0.25">
      <c r="A1275" t="s">
        <v>42</v>
      </c>
      <c r="B1275" t="s">
        <v>160</v>
      </c>
      <c r="C1275" t="s">
        <v>160</v>
      </c>
      <c r="D1275">
        <v>2040</v>
      </c>
      <c r="E1275" t="s">
        <v>1529</v>
      </c>
      <c r="F1275" t="s">
        <v>1531</v>
      </c>
      <c r="G1275" s="462">
        <v>7.0000000000000007E-2</v>
      </c>
      <c r="H1275" s="462">
        <v>7.0000000000000007E-2</v>
      </c>
      <c r="I1275" s="462">
        <v>7.0000000000000007E-2</v>
      </c>
      <c r="J1275" s="462">
        <v>7.0000000000000007E-2</v>
      </c>
      <c r="K1275" s="462">
        <v>7.0000000000000007E-2</v>
      </c>
      <c r="L1275" s="462">
        <v>7.0000000000000007E-2</v>
      </c>
      <c r="M1275" s="462">
        <v>7.0000000000000007E-2</v>
      </c>
      <c r="N1275" s="462">
        <v>7.0000000000000007E-2</v>
      </c>
    </row>
    <row r="1276" spans="1:14" x14ac:dyDescent="0.25">
      <c r="A1276" t="s">
        <v>42</v>
      </c>
      <c r="B1276" t="s">
        <v>160</v>
      </c>
      <c r="C1276" t="s">
        <v>160</v>
      </c>
      <c r="D1276">
        <v>2040</v>
      </c>
      <c r="E1276" t="s">
        <v>1532</v>
      </c>
      <c r="F1276" t="s">
        <v>1530</v>
      </c>
      <c r="G1276" s="462">
        <v>0</v>
      </c>
      <c r="H1276" s="462">
        <v>0</v>
      </c>
      <c r="I1276" s="462">
        <v>0</v>
      </c>
      <c r="J1276" s="462">
        <v>0</v>
      </c>
      <c r="K1276" s="462">
        <v>0</v>
      </c>
      <c r="L1276" s="462">
        <v>0</v>
      </c>
      <c r="M1276" s="462">
        <v>0</v>
      </c>
      <c r="N1276" s="462">
        <v>0</v>
      </c>
    </row>
    <row r="1277" spans="1:14" x14ac:dyDescent="0.25">
      <c r="A1277" t="s">
        <v>42</v>
      </c>
      <c r="B1277" t="s">
        <v>160</v>
      </c>
      <c r="C1277" t="s">
        <v>160</v>
      </c>
      <c r="D1277">
        <v>2040</v>
      </c>
      <c r="E1277" t="s">
        <v>1532</v>
      </c>
      <c r="F1277" t="s">
        <v>1531</v>
      </c>
      <c r="G1277" s="462">
        <v>0</v>
      </c>
      <c r="H1277" s="462">
        <v>0</v>
      </c>
      <c r="I1277" s="462">
        <v>0</v>
      </c>
      <c r="J1277" s="462">
        <v>0</v>
      </c>
      <c r="K1277" s="462">
        <v>0</v>
      </c>
      <c r="L1277" s="462">
        <v>0</v>
      </c>
      <c r="M1277" s="462">
        <v>0</v>
      </c>
      <c r="N1277" s="462">
        <v>0</v>
      </c>
    </row>
    <row r="1278" spans="1:14" x14ac:dyDescent="0.25">
      <c r="A1278" t="s">
        <v>42</v>
      </c>
      <c r="B1278" t="s">
        <v>1534</v>
      </c>
      <c r="C1278" t="s">
        <v>1534</v>
      </c>
      <c r="D1278">
        <v>2040</v>
      </c>
      <c r="E1278" t="s">
        <v>1529</v>
      </c>
      <c r="F1278" t="s">
        <v>1530</v>
      </c>
      <c r="G1278" s="462">
        <v>3.086512082398311E-2</v>
      </c>
      <c r="H1278" s="462">
        <v>3.086512082398311E-2</v>
      </c>
      <c r="I1278" s="462">
        <v>3.086512082398311E-2</v>
      </c>
      <c r="J1278" s="462">
        <v>3.0865120823983107E-2</v>
      </c>
      <c r="K1278" s="462">
        <v>3.0865120823983107E-2</v>
      </c>
      <c r="L1278" s="462">
        <v>3.0865120823983107E-2</v>
      </c>
      <c r="M1278" s="462">
        <v>3.0865120823983107E-2</v>
      </c>
      <c r="N1278" s="462">
        <v>3.0865120823983107E-2</v>
      </c>
    </row>
    <row r="1279" spans="1:14" x14ac:dyDescent="0.25">
      <c r="A1279" t="s">
        <v>42</v>
      </c>
      <c r="B1279" t="s">
        <v>1534</v>
      </c>
      <c r="C1279" t="s">
        <v>1534</v>
      </c>
      <c r="D1279">
        <v>2040</v>
      </c>
      <c r="E1279" t="s">
        <v>1529</v>
      </c>
      <c r="F1279" t="s">
        <v>1531</v>
      </c>
      <c r="G1279" s="462">
        <v>3.0865120823983103E-2</v>
      </c>
      <c r="H1279" s="462">
        <v>3.0865120823983103E-2</v>
      </c>
      <c r="I1279" s="462">
        <v>3.0865120823983103E-2</v>
      </c>
      <c r="J1279" s="462">
        <v>3.0865120823983107E-2</v>
      </c>
      <c r="K1279" s="462">
        <v>3.0865120823983107E-2</v>
      </c>
      <c r="L1279" s="462">
        <v>3.0865120823983107E-2</v>
      </c>
      <c r="M1279" s="462">
        <v>3.0865120823983107E-2</v>
      </c>
      <c r="N1279" s="462">
        <v>3.0865120823983107E-2</v>
      </c>
    </row>
    <row r="1280" spans="1:14" x14ac:dyDescent="0.25">
      <c r="A1280" t="s">
        <v>42</v>
      </c>
      <c r="B1280" t="s">
        <v>1534</v>
      </c>
      <c r="C1280" t="s">
        <v>1534</v>
      </c>
      <c r="D1280">
        <v>2040</v>
      </c>
      <c r="E1280" t="s">
        <v>1532</v>
      </c>
      <c r="F1280" t="s">
        <v>1530</v>
      </c>
      <c r="G1280" s="462">
        <v>0</v>
      </c>
      <c r="H1280" s="462">
        <v>0</v>
      </c>
      <c r="I1280" s="462">
        <v>0</v>
      </c>
      <c r="J1280" s="462">
        <v>0</v>
      </c>
      <c r="K1280" s="462">
        <v>0</v>
      </c>
      <c r="L1280" s="462">
        <v>0</v>
      </c>
      <c r="M1280" s="462">
        <v>0</v>
      </c>
      <c r="N1280" s="462">
        <v>0</v>
      </c>
    </row>
    <row r="1281" spans="1:14" x14ac:dyDescent="0.25">
      <c r="A1281" t="s">
        <v>42</v>
      </c>
      <c r="B1281" t="s">
        <v>1534</v>
      </c>
      <c r="C1281" t="s">
        <v>1534</v>
      </c>
      <c r="D1281">
        <v>2040</v>
      </c>
      <c r="E1281" t="s">
        <v>1532</v>
      </c>
      <c r="F1281" t="s">
        <v>1531</v>
      </c>
      <c r="G1281" s="462">
        <v>0</v>
      </c>
      <c r="H1281" s="462">
        <v>0</v>
      </c>
      <c r="I1281" s="462">
        <v>0</v>
      </c>
      <c r="J1281" s="462">
        <v>0</v>
      </c>
      <c r="K1281" s="462">
        <v>0</v>
      </c>
      <c r="L1281" s="462">
        <v>0</v>
      </c>
      <c r="M1281" s="462">
        <v>0</v>
      </c>
      <c r="N1281" s="462">
        <v>0</v>
      </c>
    </row>
    <row r="1282" spans="1:14" x14ac:dyDescent="0.25">
      <c r="A1282" t="s">
        <v>42</v>
      </c>
      <c r="B1282" t="s">
        <v>1535</v>
      </c>
      <c r="C1282" t="s">
        <v>1536</v>
      </c>
      <c r="D1282">
        <v>2040</v>
      </c>
      <c r="E1282" t="s">
        <v>1529</v>
      </c>
      <c r="F1282" t="s">
        <v>1530</v>
      </c>
      <c r="G1282" s="462">
        <v>3.0000000000000009E-2</v>
      </c>
      <c r="H1282" s="462">
        <v>3.0000000000000009E-2</v>
      </c>
      <c r="I1282" s="462">
        <v>3.0000000000000009E-2</v>
      </c>
      <c r="J1282" s="462">
        <v>3.0000000000000002E-2</v>
      </c>
      <c r="K1282" s="462">
        <v>3.0000000000000002E-2</v>
      </c>
      <c r="L1282" s="462">
        <v>3.0000000000000002E-2</v>
      </c>
      <c r="M1282" s="462">
        <v>3.0000000000000002E-2</v>
      </c>
      <c r="N1282" s="462">
        <v>3.0000000000000002E-2</v>
      </c>
    </row>
    <row r="1283" spans="1:14" x14ac:dyDescent="0.25">
      <c r="A1283" t="s">
        <v>42</v>
      </c>
      <c r="B1283" t="s">
        <v>1535</v>
      </c>
      <c r="C1283" t="s">
        <v>1536</v>
      </c>
      <c r="D1283">
        <v>2040</v>
      </c>
      <c r="E1283" t="s">
        <v>1529</v>
      </c>
      <c r="F1283" t="s">
        <v>1531</v>
      </c>
      <c r="G1283" s="462">
        <v>3.0000000000000002E-2</v>
      </c>
      <c r="H1283" s="462">
        <v>3.0000000000000002E-2</v>
      </c>
      <c r="I1283" s="462">
        <v>3.0000000000000002E-2</v>
      </c>
      <c r="J1283" s="462">
        <v>3.0000000000000009E-2</v>
      </c>
      <c r="K1283" s="462">
        <v>3.0000000000000009E-2</v>
      </c>
      <c r="L1283" s="462">
        <v>3.0000000000000009E-2</v>
      </c>
      <c r="M1283" s="462">
        <v>3.0000000000000009E-2</v>
      </c>
      <c r="N1283" s="462">
        <v>3.0000000000000009E-2</v>
      </c>
    </row>
    <row r="1284" spans="1:14" x14ac:dyDescent="0.25">
      <c r="A1284" t="s">
        <v>42</v>
      </c>
      <c r="B1284" t="s">
        <v>1535</v>
      </c>
      <c r="C1284" t="s">
        <v>1536</v>
      </c>
      <c r="D1284">
        <v>2040</v>
      </c>
      <c r="E1284" t="s">
        <v>1532</v>
      </c>
      <c r="F1284" t="s">
        <v>1530</v>
      </c>
      <c r="G1284" s="462">
        <v>0</v>
      </c>
      <c r="H1284" s="462">
        <v>0</v>
      </c>
      <c r="I1284" s="462">
        <v>0</v>
      </c>
      <c r="J1284" s="462">
        <v>0</v>
      </c>
      <c r="K1284" s="462">
        <v>0</v>
      </c>
      <c r="L1284" s="462">
        <v>0</v>
      </c>
      <c r="M1284" s="462">
        <v>0</v>
      </c>
      <c r="N1284" s="462">
        <v>0</v>
      </c>
    </row>
    <row r="1285" spans="1:14" x14ac:dyDescent="0.25">
      <c r="A1285" t="s">
        <v>42</v>
      </c>
      <c r="B1285" t="s">
        <v>1535</v>
      </c>
      <c r="C1285" t="s">
        <v>1536</v>
      </c>
      <c r="D1285">
        <v>2040</v>
      </c>
      <c r="E1285" t="s">
        <v>1532</v>
      </c>
      <c r="F1285" t="s">
        <v>1531</v>
      </c>
      <c r="G1285" s="462">
        <v>0</v>
      </c>
      <c r="H1285" s="462">
        <v>0</v>
      </c>
      <c r="I1285" s="462">
        <v>0</v>
      </c>
      <c r="J1285" s="462">
        <v>0</v>
      </c>
      <c r="K1285" s="462">
        <v>0</v>
      </c>
      <c r="L1285" s="462">
        <v>0</v>
      </c>
      <c r="M1285" s="462">
        <v>0</v>
      </c>
      <c r="N1285" s="462">
        <v>0</v>
      </c>
    </row>
    <row r="1286" spans="1:14" x14ac:dyDescent="0.25">
      <c r="A1286" t="s">
        <v>42</v>
      </c>
      <c r="B1286" t="s">
        <v>1535</v>
      </c>
      <c r="C1286" t="s">
        <v>162</v>
      </c>
      <c r="D1286">
        <v>2040</v>
      </c>
      <c r="E1286" t="s">
        <v>1529</v>
      </c>
      <c r="F1286" t="s">
        <v>1530</v>
      </c>
      <c r="G1286" s="462">
        <v>0.173294</v>
      </c>
      <c r="H1286" s="462">
        <v>0.173294</v>
      </c>
      <c r="I1286" s="462">
        <v>0.173294</v>
      </c>
      <c r="J1286" s="462">
        <v>0.17329400000000003</v>
      </c>
      <c r="K1286" s="462">
        <v>0.17329400000000003</v>
      </c>
      <c r="L1286" s="462">
        <v>0.17329400000000003</v>
      </c>
      <c r="M1286" s="462">
        <v>0.17329400000000003</v>
      </c>
      <c r="N1286" s="462">
        <v>0.17329400000000003</v>
      </c>
    </row>
    <row r="1287" spans="1:14" x14ac:dyDescent="0.25">
      <c r="A1287" t="s">
        <v>42</v>
      </c>
      <c r="B1287" t="s">
        <v>1535</v>
      </c>
      <c r="C1287" t="s">
        <v>162</v>
      </c>
      <c r="D1287">
        <v>2040</v>
      </c>
      <c r="E1287" t="s">
        <v>1529</v>
      </c>
      <c r="F1287" t="s">
        <v>1531</v>
      </c>
      <c r="G1287" s="462">
        <v>0.173294</v>
      </c>
      <c r="H1287" s="462">
        <v>0.173294</v>
      </c>
      <c r="I1287" s="462">
        <v>0.173294</v>
      </c>
      <c r="J1287" s="462">
        <v>0.17329400000000003</v>
      </c>
      <c r="K1287" s="462">
        <v>0.17329400000000003</v>
      </c>
      <c r="L1287" s="462">
        <v>0.17329400000000003</v>
      </c>
      <c r="M1287" s="462">
        <v>0.17329400000000003</v>
      </c>
      <c r="N1287" s="462">
        <v>0.17329400000000003</v>
      </c>
    </row>
    <row r="1288" spans="1:14" x14ac:dyDescent="0.25">
      <c r="A1288" t="s">
        <v>42</v>
      </c>
      <c r="B1288" t="s">
        <v>1535</v>
      </c>
      <c r="C1288" t="s">
        <v>162</v>
      </c>
      <c r="D1288">
        <v>2040</v>
      </c>
      <c r="E1288" t="s">
        <v>1532</v>
      </c>
      <c r="F1288" t="s">
        <v>1530</v>
      </c>
      <c r="G1288" s="462">
        <v>0</v>
      </c>
      <c r="H1288" s="462">
        <v>0</v>
      </c>
      <c r="I1288" s="462">
        <v>0</v>
      </c>
      <c r="J1288" s="462">
        <v>0</v>
      </c>
      <c r="K1288" s="462">
        <v>0</v>
      </c>
      <c r="L1288" s="462">
        <v>0</v>
      </c>
      <c r="M1288" s="462">
        <v>0</v>
      </c>
      <c r="N1288" s="462">
        <v>0</v>
      </c>
    </row>
    <row r="1289" spans="1:14" x14ac:dyDescent="0.25">
      <c r="A1289" t="s">
        <v>42</v>
      </c>
      <c r="B1289" t="s">
        <v>1535</v>
      </c>
      <c r="C1289" t="s">
        <v>162</v>
      </c>
      <c r="D1289">
        <v>2040</v>
      </c>
      <c r="E1289" t="s">
        <v>1532</v>
      </c>
      <c r="F1289" t="s">
        <v>1531</v>
      </c>
      <c r="G1289" s="462">
        <v>0</v>
      </c>
      <c r="H1289" s="462">
        <v>0</v>
      </c>
      <c r="I1289" s="462">
        <v>0</v>
      </c>
      <c r="J1289" s="462">
        <v>0</v>
      </c>
      <c r="K1289" s="462">
        <v>0</v>
      </c>
      <c r="L1289" s="462">
        <v>0</v>
      </c>
      <c r="M1289" s="462">
        <v>0</v>
      </c>
      <c r="N1289" s="462">
        <v>0</v>
      </c>
    </row>
    <row r="1290" spans="1:14" x14ac:dyDescent="0.25">
      <c r="A1290" t="s">
        <v>42</v>
      </c>
      <c r="B1290" t="s">
        <v>1528</v>
      </c>
      <c r="C1290" t="s">
        <v>158</v>
      </c>
      <c r="D1290">
        <v>2050</v>
      </c>
      <c r="E1290" t="s">
        <v>1529</v>
      </c>
      <c r="F1290" t="s">
        <v>1530</v>
      </c>
      <c r="G1290" s="462">
        <v>0.13803322154597297</v>
      </c>
      <c r="H1290" s="462">
        <v>0.13803322154597297</v>
      </c>
      <c r="I1290" s="462">
        <v>0.13803322154597297</v>
      </c>
      <c r="J1290" s="462">
        <v>0.13803322154597297</v>
      </c>
      <c r="K1290" s="462">
        <v>0.13803322154597297</v>
      </c>
      <c r="L1290" s="462">
        <v>0.13803322154597297</v>
      </c>
      <c r="M1290" s="462">
        <v>0.13803322154597297</v>
      </c>
      <c r="N1290" s="462">
        <v>0.13803322154597297</v>
      </c>
    </row>
    <row r="1291" spans="1:14" x14ac:dyDescent="0.25">
      <c r="A1291" t="s">
        <v>42</v>
      </c>
      <c r="B1291" t="s">
        <v>1528</v>
      </c>
      <c r="C1291" t="s">
        <v>158</v>
      </c>
      <c r="D1291">
        <v>2050</v>
      </c>
      <c r="E1291" t="s">
        <v>1529</v>
      </c>
      <c r="F1291" t="s">
        <v>1531</v>
      </c>
      <c r="G1291" s="462">
        <v>0.13803322154597297</v>
      </c>
      <c r="H1291" s="462">
        <v>0.13803322154597297</v>
      </c>
      <c r="I1291" s="462">
        <v>0.13803322154597297</v>
      </c>
      <c r="J1291" s="462">
        <v>0.13803322154597297</v>
      </c>
      <c r="K1291" s="462">
        <v>0.13803322154597297</v>
      </c>
      <c r="L1291" s="462">
        <v>0.13803322154597297</v>
      </c>
      <c r="M1291" s="462">
        <v>0.13803322154597297</v>
      </c>
      <c r="N1291" s="462">
        <v>0.13803322154597297</v>
      </c>
    </row>
    <row r="1292" spans="1:14" x14ac:dyDescent="0.25">
      <c r="A1292" t="s">
        <v>42</v>
      </c>
      <c r="B1292" t="s">
        <v>1528</v>
      </c>
      <c r="C1292" t="s">
        <v>158</v>
      </c>
      <c r="D1292">
        <v>2050</v>
      </c>
      <c r="E1292" t="s">
        <v>1532</v>
      </c>
      <c r="F1292" t="s">
        <v>1530</v>
      </c>
      <c r="G1292" s="462">
        <v>0</v>
      </c>
      <c r="H1292" s="462">
        <v>0</v>
      </c>
      <c r="I1292" s="462">
        <v>0</v>
      </c>
      <c r="J1292" s="462">
        <v>0</v>
      </c>
      <c r="K1292" s="462">
        <v>0</v>
      </c>
      <c r="L1292" s="462">
        <v>0</v>
      </c>
      <c r="M1292" s="462">
        <v>0</v>
      </c>
      <c r="N1292" s="462">
        <v>0</v>
      </c>
    </row>
    <row r="1293" spans="1:14" x14ac:dyDescent="0.25">
      <c r="A1293" t="s">
        <v>42</v>
      </c>
      <c r="B1293" t="s">
        <v>1528</v>
      </c>
      <c r="C1293" t="s">
        <v>158</v>
      </c>
      <c r="D1293">
        <v>2050</v>
      </c>
      <c r="E1293" t="s">
        <v>1532</v>
      </c>
      <c r="F1293" t="s">
        <v>1531</v>
      </c>
      <c r="G1293" s="462">
        <v>0</v>
      </c>
      <c r="H1293" s="462">
        <v>0</v>
      </c>
      <c r="I1293" s="462">
        <v>0</v>
      </c>
      <c r="J1293" s="462">
        <v>0</v>
      </c>
      <c r="K1293" s="462">
        <v>0</v>
      </c>
      <c r="L1293" s="462">
        <v>0</v>
      </c>
      <c r="M1293" s="462">
        <v>0</v>
      </c>
      <c r="N1293" s="462">
        <v>0</v>
      </c>
    </row>
    <row r="1294" spans="1:14" x14ac:dyDescent="0.25">
      <c r="A1294" t="s">
        <v>42</v>
      </c>
      <c r="B1294" t="s">
        <v>1528</v>
      </c>
      <c r="C1294" t="s">
        <v>133</v>
      </c>
      <c r="D1294">
        <v>2050</v>
      </c>
      <c r="E1294" t="s">
        <v>1529</v>
      </c>
      <c r="F1294" t="s">
        <v>1530</v>
      </c>
      <c r="G1294" s="462">
        <v>1.2782250000000005E-2</v>
      </c>
      <c r="H1294" s="462">
        <v>1.2782250000000005E-2</v>
      </c>
      <c r="I1294" s="462">
        <v>1.2782250000000005E-2</v>
      </c>
      <c r="J1294" s="462">
        <v>1.2782250000000004E-2</v>
      </c>
      <c r="K1294" s="462">
        <v>1.2782250000000004E-2</v>
      </c>
      <c r="L1294" s="462">
        <v>1.2782250000000004E-2</v>
      </c>
      <c r="M1294" s="462">
        <v>1.2782250000000004E-2</v>
      </c>
      <c r="N1294" s="462">
        <v>1.2782250000000004E-2</v>
      </c>
    </row>
    <row r="1295" spans="1:14" x14ac:dyDescent="0.25">
      <c r="A1295" t="s">
        <v>42</v>
      </c>
      <c r="B1295" t="s">
        <v>1528</v>
      </c>
      <c r="C1295" t="s">
        <v>133</v>
      </c>
      <c r="D1295">
        <v>2050</v>
      </c>
      <c r="E1295" t="s">
        <v>1529</v>
      </c>
      <c r="F1295" t="s">
        <v>1531</v>
      </c>
      <c r="G1295" s="462">
        <v>1.2782250000000002E-2</v>
      </c>
      <c r="H1295" s="462">
        <v>1.2782250000000002E-2</v>
      </c>
      <c r="I1295" s="462">
        <v>1.2782250000000002E-2</v>
      </c>
      <c r="J1295" s="462">
        <v>1.2782250000000004E-2</v>
      </c>
      <c r="K1295" s="462">
        <v>1.2782250000000004E-2</v>
      </c>
      <c r="L1295" s="462">
        <v>1.2782250000000004E-2</v>
      </c>
      <c r="M1295" s="462">
        <v>1.2782250000000004E-2</v>
      </c>
      <c r="N1295" s="462">
        <v>1.2782250000000004E-2</v>
      </c>
    </row>
    <row r="1296" spans="1:14" x14ac:dyDescent="0.25">
      <c r="A1296" t="s">
        <v>42</v>
      </c>
      <c r="B1296" t="s">
        <v>1528</v>
      </c>
      <c r="C1296" t="s">
        <v>133</v>
      </c>
      <c r="D1296">
        <v>2050</v>
      </c>
      <c r="E1296" t="s">
        <v>1532</v>
      </c>
      <c r="F1296" t="s">
        <v>1530</v>
      </c>
      <c r="G1296" s="462">
        <v>0</v>
      </c>
      <c r="H1296" s="462">
        <v>0</v>
      </c>
      <c r="I1296" s="462">
        <v>0</v>
      </c>
      <c r="J1296" s="462">
        <v>0</v>
      </c>
      <c r="K1296" s="462">
        <v>0</v>
      </c>
      <c r="L1296" s="462">
        <v>0</v>
      </c>
      <c r="M1296" s="462">
        <v>0</v>
      </c>
      <c r="N1296" s="462">
        <v>0</v>
      </c>
    </row>
    <row r="1297" spans="1:14" x14ac:dyDescent="0.25">
      <c r="A1297" t="s">
        <v>42</v>
      </c>
      <c r="B1297" t="s">
        <v>1528</v>
      </c>
      <c r="C1297" t="s">
        <v>133</v>
      </c>
      <c r="D1297">
        <v>2050</v>
      </c>
      <c r="E1297" t="s">
        <v>1532</v>
      </c>
      <c r="F1297" t="s">
        <v>1531</v>
      </c>
      <c r="G1297" s="462">
        <v>0</v>
      </c>
      <c r="H1297" s="462">
        <v>0</v>
      </c>
      <c r="I1297" s="462">
        <v>0</v>
      </c>
      <c r="J1297" s="462">
        <v>0</v>
      </c>
      <c r="K1297" s="462">
        <v>0</v>
      </c>
      <c r="L1297" s="462">
        <v>0</v>
      </c>
      <c r="M1297" s="462">
        <v>0</v>
      </c>
      <c r="N1297" s="462">
        <v>0</v>
      </c>
    </row>
    <row r="1298" spans="1:14" x14ac:dyDescent="0.25">
      <c r="A1298" t="s">
        <v>42</v>
      </c>
      <c r="B1298" t="s">
        <v>1533</v>
      </c>
      <c r="C1298" t="s">
        <v>1533</v>
      </c>
      <c r="D1298">
        <v>2050</v>
      </c>
      <c r="E1298" t="s">
        <v>1529</v>
      </c>
      <c r="F1298" t="s">
        <v>1530</v>
      </c>
      <c r="G1298" s="462">
        <v>0.37</v>
      </c>
      <c r="H1298" s="462">
        <v>0.37</v>
      </c>
      <c r="I1298" s="462">
        <v>0.37</v>
      </c>
      <c r="J1298" s="462">
        <v>0.36999999999999994</v>
      </c>
      <c r="K1298" s="462">
        <v>0.36999999999999994</v>
      </c>
      <c r="L1298" s="462">
        <v>0.36999999999999994</v>
      </c>
      <c r="M1298" s="462">
        <v>0.36999999999999994</v>
      </c>
      <c r="N1298" s="462">
        <v>0.36999999999999994</v>
      </c>
    </row>
    <row r="1299" spans="1:14" x14ac:dyDescent="0.25">
      <c r="A1299" t="s">
        <v>42</v>
      </c>
      <c r="B1299" t="s">
        <v>1533</v>
      </c>
      <c r="C1299" t="s">
        <v>1533</v>
      </c>
      <c r="D1299">
        <v>2050</v>
      </c>
      <c r="E1299" t="s">
        <v>1529</v>
      </c>
      <c r="F1299" t="s">
        <v>1531</v>
      </c>
      <c r="G1299" s="462">
        <v>0.36999999999999994</v>
      </c>
      <c r="H1299" s="462">
        <v>0.36999999999999994</v>
      </c>
      <c r="I1299" s="462">
        <v>0.36999999999999994</v>
      </c>
      <c r="J1299" s="462">
        <v>0.37</v>
      </c>
      <c r="K1299" s="462">
        <v>0.37</v>
      </c>
      <c r="L1299" s="462">
        <v>0.37</v>
      </c>
      <c r="M1299" s="462">
        <v>0.37</v>
      </c>
      <c r="N1299" s="462">
        <v>0.37</v>
      </c>
    </row>
    <row r="1300" spans="1:14" x14ac:dyDescent="0.25">
      <c r="A1300" t="s">
        <v>42</v>
      </c>
      <c r="B1300" t="s">
        <v>1533</v>
      </c>
      <c r="C1300" t="s">
        <v>1533</v>
      </c>
      <c r="D1300">
        <v>2050</v>
      </c>
      <c r="E1300" t="s">
        <v>1532</v>
      </c>
      <c r="F1300" t="s">
        <v>1530</v>
      </c>
      <c r="G1300" s="462">
        <v>1</v>
      </c>
      <c r="H1300" s="462">
        <v>1</v>
      </c>
      <c r="I1300" s="462">
        <v>1</v>
      </c>
      <c r="J1300" s="462">
        <v>1</v>
      </c>
      <c r="K1300" s="462">
        <v>1</v>
      </c>
      <c r="L1300" s="462">
        <v>1</v>
      </c>
      <c r="M1300" s="462">
        <v>1</v>
      </c>
      <c r="N1300" s="462">
        <v>1</v>
      </c>
    </row>
    <row r="1301" spans="1:14" x14ac:dyDescent="0.25">
      <c r="A1301" t="s">
        <v>42</v>
      </c>
      <c r="B1301" t="s">
        <v>1533</v>
      </c>
      <c r="C1301" t="s">
        <v>1533</v>
      </c>
      <c r="D1301">
        <v>2050</v>
      </c>
      <c r="E1301" t="s">
        <v>1532</v>
      </c>
      <c r="F1301" t="s">
        <v>1531</v>
      </c>
      <c r="G1301" s="462">
        <v>1</v>
      </c>
      <c r="H1301" s="462">
        <v>1</v>
      </c>
      <c r="I1301" s="462">
        <v>1</v>
      </c>
      <c r="J1301" s="462">
        <v>1</v>
      </c>
      <c r="K1301" s="462">
        <v>1</v>
      </c>
      <c r="L1301" s="462">
        <v>1</v>
      </c>
      <c r="M1301" s="462">
        <v>1</v>
      </c>
      <c r="N1301" s="462">
        <v>1</v>
      </c>
    </row>
    <row r="1302" spans="1:14" x14ac:dyDescent="0.25">
      <c r="A1302" t="s">
        <v>42</v>
      </c>
      <c r="B1302" t="s">
        <v>160</v>
      </c>
      <c r="C1302" t="s">
        <v>160</v>
      </c>
      <c r="D1302">
        <v>2050</v>
      </c>
      <c r="E1302" t="s">
        <v>1529</v>
      </c>
      <c r="F1302" t="s">
        <v>1530</v>
      </c>
      <c r="G1302" s="462">
        <v>8.0000000000000016E-2</v>
      </c>
      <c r="H1302" s="462">
        <v>8.0000000000000016E-2</v>
      </c>
      <c r="I1302" s="462">
        <v>8.0000000000000016E-2</v>
      </c>
      <c r="J1302" s="462">
        <v>8.0000000000000016E-2</v>
      </c>
      <c r="K1302" s="462">
        <v>8.0000000000000016E-2</v>
      </c>
      <c r="L1302" s="462">
        <v>8.0000000000000016E-2</v>
      </c>
      <c r="M1302" s="462">
        <v>8.0000000000000016E-2</v>
      </c>
      <c r="N1302" s="462">
        <v>8.0000000000000016E-2</v>
      </c>
    </row>
    <row r="1303" spans="1:14" x14ac:dyDescent="0.25">
      <c r="A1303" t="s">
        <v>42</v>
      </c>
      <c r="B1303" t="s">
        <v>160</v>
      </c>
      <c r="C1303" t="s">
        <v>160</v>
      </c>
      <c r="D1303">
        <v>2050</v>
      </c>
      <c r="E1303" t="s">
        <v>1529</v>
      </c>
      <c r="F1303" t="s">
        <v>1531</v>
      </c>
      <c r="G1303" s="462">
        <v>8.0000000000000016E-2</v>
      </c>
      <c r="H1303" s="462">
        <v>8.0000000000000016E-2</v>
      </c>
      <c r="I1303" s="462">
        <v>8.0000000000000016E-2</v>
      </c>
      <c r="J1303" s="462">
        <v>8.0000000000000016E-2</v>
      </c>
      <c r="K1303" s="462">
        <v>8.0000000000000016E-2</v>
      </c>
      <c r="L1303" s="462">
        <v>8.0000000000000016E-2</v>
      </c>
      <c r="M1303" s="462">
        <v>8.0000000000000016E-2</v>
      </c>
      <c r="N1303" s="462">
        <v>8.0000000000000016E-2</v>
      </c>
    </row>
    <row r="1304" spans="1:14" x14ac:dyDescent="0.25">
      <c r="A1304" t="s">
        <v>42</v>
      </c>
      <c r="B1304" t="s">
        <v>160</v>
      </c>
      <c r="C1304" t="s">
        <v>160</v>
      </c>
      <c r="D1304">
        <v>2050</v>
      </c>
      <c r="E1304" t="s">
        <v>1532</v>
      </c>
      <c r="F1304" t="s">
        <v>1530</v>
      </c>
      <c r="G1304" s="462">
        <v>0</v>
      </c>
      <c r="H1304" s="462">
        <v>0</v>
      </c>
      <c r="I1304" s="462">
        <v>0</v>
      </c>
      <c r="J1304" s="462">
        <v>0</v>
      </c>
      <c r="K1304" s="462">
        <v>0</v>
      </c>
      <c r="L1304" s="462">
        <v>0</v>
      </c>
      <c r="M1304" s="462">
        <v>0</v>
      </c>
      <c r="N1304" s="462">
        <v>0</v>
      </c>
    </row>
    <row r="1305" spans="1:14" x14ac:dyDescent="0.25">
      <c r="A1305" t="s">
        <v>42</v>
      </c>
      <c r="B1305" t="s">
        <v>160</v>
      </c>
      <c r="C1305" t="s">
        <v>160</v>
      </c>
      <c r="D1305">
        <v>2050</v>
      </c>
      <c r="E1305" t="s">
        <v>1532</v>
      </c>
      <c r="F1305" t="s">
        <v>1531</v>
      </c>
      <c r="G1305" s="462">
        <v>0</v>
      </c>
      <c r="H1305" s="462">
        <v>0</v>
      </c>
      <c r="I1305" s="462">
        <v>0</v>
      </c>
      <c r="J1305" s="462">
        <v>0</v>
      </c>
      <c r="K1305" s="462">
        <v>0</v>
      </c>
      <c r="L1305" s="462">
        <v>0</v>
      </c>
      <c r="M1305" s="462">
        <v>0</v>
      </c>
      <c r="N1305" s="462">
        <v>0</v>
      </c>
    </row>
    <row r="1306" spans="1:14" x14ac:dyDescent="0.25">
      <c r="A1306" t="s">
        <v>42</v>
      </c>
      <c r="B1306" t="s">
        <v>1534</v>
      </c>
      <c r="C1306" t="s">
        <v>1534</v>
      </c>
      <c r="D1306">
        <v>2050</v>
      </c>
      <c r="E1306" t="s">
        <v>1529</v>
      </c>
      <c r="F1306" t="s">
        <v>1530</v>
      </c>
      <c r="G1306" s="462">
        <v>0.15083777845402699</v>
      </c>
      <c r="H1306" s="462">
        <v>0.15083777845402699</v>
      </c>
      <c r="I1306" s="462">
        <v>0.15083777845402699</v>
      </c>
      <c r="J1306" s="462">
        <v>0.15083777845402699</v>
      </c>
      <c r="K1306" s="462">
        <v>0.15083777845402699</v>
      </c>
      <c r="L1306" s="462">
        <v>0.15083777845402699</v>
      </c>
      <c r="M1306" s="462">
        <v>0.15083777845402699</v>
      </c>
      <c r="N1306" s="462">
        <v>0.15083777845402699</v>
      </c>
    </row>
    <row r="1307" spans="1:14" x14ac:dyDescent="0.25">
      <c r="A1307" t="s">
        <v>42</v>
      </c>
      <c r="B1307" t="s">
        <v>1534</v>
      </c>
      <c r="C1307" t="s">
        <v>1534</v>
      </c>
      <c r="D1307">
        <v>2050</v>
      </c>
      <c r="E1307" t="s">
        <v>1529</v>
      </c>
      <c r="F1307" t="s">
        <v>1531</v>
      </c>
      <c r="G1307" s="462">
        <v>0.15083777845402699</v>
      </c>
      <c r="H1307" s="462">
        <v>0.15083777845402699</v>
      </c>
      <c r="I1307" s="462">
        <v>0.15083777845402699</v>
      </c>
      <c r="J1307" s="462">
        <v>0.15083777845402699</v>
      </c>
      <c r="K1307" s="462">
        <v>0.15083777845402699</v>
      </c>
      <c r="L1307" s="462">
        <v>0.15083777845402699</v>
      </c>
      <c r="M1307" s="462">
        <v>0.15083777845402699</v>
      </c>
      <c r="N1307" s="462">
        <v>0.15083777845402699</v>
      </c>
    </row>
    <row r="1308" spans="1:14" x14ac:dyDescent="0.25">
      <c r="A1308" t="s">
        <v>42</v>
      </c>
      <c r="B1308" t="s">
        <v>1534</v>
      </c>
      <c r="C1308" t="s">
        <v>1534</v>
      </c>
      <c r="D1308">
        <v>2050</v>
      </c>
      <c r="E1308" t="s">
        <v>1532</v>
      </c>
      <c r="F1308" t="s">
        <v>1530</v>
      </c>
      <c r="G1308" s="462">
        <v>0</v>
      </c>
      <c r="H1308" s="462">
        <v>0</v>
      </c>
      <c r="I1308" s="462">
        <v>0</v>
      </c>
      <c r="J1308" s="462">
        <v>0</v>
      </c>
      <c r="K1308" s="462">
        <v>0</v>
      </c>
      <c r="L1308" s="462">
        <v>0</v>
      </c>
      <c r="M1308" s="462">
        <v>0</v>
      </c>
      <c r="N1308" s="462">
        <v>0</v>
      </c>
    </row>
    <row r="1309" spans="1:14" x14ac:dyDescent="0.25">
      <c r="A1309" t="s">
        <v>42</v>
      </c>
      <c r="B1309" t="s">
        <v>1534</v>
      </c>
      <c r="C1309" t="s">
        <v>1534</v>
      </c>
      <c r="D1309">
        <v>2050</v>
      </c>
      <c r="E1309" t="s">
        <v>1532</v>
      </c>
      <c r="F1309" t="s">
        <v>1531</v>
      </c>
      <c r="G1309" s="462">
        <v>0</v>
      </c>
      <c r="H1309" s="462">
        <v>0</v>
      </c>
      <c r="I1309" s="462">
        <v>0</v>
      </c>
      <c r="J1309" s="462">
        <v>0</v>
      </c>
      <c r="K1309" s="462">
        <v>0</v>
      </c>
      <c r="L1309" s="462">
        <v>0</v>
      </c>
      <c r="M1309" s="462">
        <v>0</v>
      </c>
      <c r="N1309" s="462">
        <v>0</v>
      </c>
    </row>
    <row r="1310" spans="1:14" x14ac:dyDescent="0.25">
      <c r="A1310" t="s">
        <v>42</v>
      </c>
      <c r="B1310" t="s">
        <v>1535</v>
      </c>
      <c r="C1310" t="s">
        <v>1536</v>
      </c>
      <c r="D1310">
        <v>2050</v>
      </c>
      <c r="E1310" t="s">
        <v>1529</v>
      </c>
      <c r="F1310" t="s">
        <v>1530</v>
      </c>
      <c r="G1310" s="462">
        <v>4.0000000000000008E-2</v>
      </c>
      <c r="H1310" s="462">
        <v>4.0000000000000008E-2</v>
      </c>
      <c r="I1310" s="462">
        <v>4.0000000000000008E-2</v>
      </c>
      <c r="J1310" s="462">
        <v>4.0000000000000008E-2</v>
      </c>
      <c r="K1310" s="462">
        <v>4.0000000000000008E-2</v>
      </c>
      <c r="L1310" s="462">
        <v>4.0000000000000008E-2</v>
      </c>
      <c r="M1310" s="462">
        <v>4.0000000000000008E-2</v>
      </c>
      <c r="N1310" s="462">
        <v>4.0000000000000008E-2</v>
      </c>
    </row>
    <row r="1311" spans="1:14" x14ac:dyDescent="0.25">
      <c r="A1311" t="s">
        <v>42</v>
      </c>
      <c r="B1311" t="s">
        <v>1535</v>
      </c>
      <c r="C1311" t="s">
        <v>1536</v>
      </c>
      <c r="D1311">
        <v>2050</v>
      </c>
      <c r="E1311" t="s">
        <v>1529</v>
      </c>
      <c r="F1311" t="s">
        <v>1531</v>
      </c>
      <c r="G1311" s="462">
        <v>4.0000000000000008E-2</v>
      </c>
      <c r="H1311" s="462">
        <v>4.0000000000000008E-2</v>
      </c>
      <c r="I1311" s="462">
        <v>4.0000000000000008E-2</v>
      </c>
      <c r="J1311" s="462">
        <v>4.0000000000000008E-2</v>
      </c>
      <c r="K1311" s="462">
        <v>4.0000000000000008E-2</v>
      </c>
      <c r="L1311" s="462">
        <v>4.0000000000000008E-2</v>
      </c>
      <c r="M1311" s="462">
        <v>4.0000000000000008E-2</v>
      </c>
      <c r="N1311" s="462">
        <v>4.0000000000000008E-2</v>
      </c>
    </row>
    <row r="1312" spans="1:14" x14ac:dyDescent="0.25">
      <c r="A1312" t="s">
        <v>42</v>
      </c>
      <c r="B1312" t="s">
        <v>1535</v>
      </c>
      <c r="C1312" t="s">
        <v>1536</v>
      </c>
      <c r="D1312">
        <v>2050</v>
      </c>
      <c r="E1312" t="s">
        <v>1532</v>
      </c>
      <c r="F1312" t="s">
        <v>1530</v>
      </c>
      <c r="G1312" s="462">
        <v>0</v>
      </c>
      <c r="H1312" s="462">
        <v>0</v>
      </c>
      <c r="I1312" s="462">
        <v>0</v>
      </c>
      <c r="J1312" s="462">
        <v>0</v>
      </c>
      <c r="K1312" s="462">
        <v>0</v>
      </c>
      <c r="L1312" s="462">
        <v>0</v>
      </c>
      <c r="M1312" s="462">
        <v>0</v>
      </c>
      <c r="N1312" s="462">
        <v>0</v>
      </c>
    </row>
    <row r="1313" spans="1:14" x14ac:dyDescent="0.25">
      <c r="A1313" t="s">
        <v>42</v>
      </c>
      <c r="B1313" t="s">
        <v>1535</v>
      </c>
      <c r="C1313" t="s">
        <v>1536</v>
      </c>
      <c r="D1313">
        <v>2050</v>
      </c>
      <c r="E1313" t="s">
        <v>1532</v>
      </c>
      <c r="F1313" t="s">
        <v>1531</v>
      </c>
      <c r="G1313" s="462">
        <v>0</v>
      </c>
      <c r="H1313" s="462">
        <v>0</v>
      </c>
      <c r="I1313" s="462">
        <v>0</v>
      </c>
      <c r="J1313" s="462">
        <v>0</v>
      </c>
      <c r="K1313" s="462">
        <v>0</v>
      </c>
      <c r="L1313" s="462">
        <v>0</v>
      </c>
      <c r="M1313" s="462">
        <v>0</v>
      </c>
      <c r="N1313" s="462">
        <v>0</v>
      </c>
    </row>
    <row r="1314" spans="1:14" x14ac:dyDescent="0.25">
      <c r="A1314" t="s">
        <v>42</v>
      </c>
      <c r="B1314" t="s">
        <v>1535</v>
      </c>
      <c r="C1314" t="s">
        <v>162</v>
      </c>
      <c r="D1314">
        <v>2050</v>
      </c>
      <c r="E1314" t="s">
        <v>1529</v>
      </c>
      <c r="F1314" t="s">
        <v>1530</v>
      </c>
      <c r="G1314" s="462">
        <v>0.20834675000000002</v>
      </c>
      <c r="H1314" s="462">
        <v>0.20834675000000002</v>
      </c>
      <c r="I1314" s="462">
        <v>0.20834675000000002</v>
      </c>
      <c r="J1314" s="462">
        <v>0.20834675000000002</v>
      </c>
      <c r="K1314" s="462">
        <v>0.20834675000000002</v>
      </c>
      <c r="L1314" s="462">
        <v>0.20834675000000002</v>
      </c>
      <c r="M1314" s="462">
        <v>0.20834675000000002</v>
      </c>
      <c r="N1314" s="462">
        <v>0.20834675000000002</v>
      </c>
    </row>
    <row r="1315" spans="1:14" x14ac:dyDescent="0.25">
      <c r="A1315" t="s">
        <v>42</v>
      </c>
      <c r="B1315" t="s">
        <v>1535</v>
      </c>
      <c r="C1315" t="s">
        <v>162</v>
      </c>
      <c r="D1315">
        <v>2050</v>
      </c>
      <c r="E1315" t="s">
        <v>1529</v>
      </c>
      <c r="F1315" t="s">
        <v>1531</v>
      </c>
      <c r="G1315" s="462">
        <v>0.20834675</v>
      </c>
      <c r="H1315" s="462">
        <v>0.20834675</v>
      </c>
      <c r="I1315" s="462">
        <v>0.20834675</v>
      </c>
      <c r="J1315" s="462">
        <v>0.20834675000000005</v>
      </c>
      <c r="K1315" s="462">
        <v>0.20834675000000005</v>
      </c>
      <c r="L1315" s="462">
        <v>0.20834675000000005</v>
      </c>
      <c r="M1315" s="462">
        <v>0.20834675000000005</v>
      </c>
      <c r="N1315" s="462">
        <v>0.20834675000000005</v>
      </c>
    </row>
    <row r="1316" spans="1:14" x14ac:dyDescent="0.25">
      <c r="A1316" t="s">
        <v>42</v>
      </c>
      <c r="B1316" t="s">
        <v>1535</v>
      </c>
      <c r="C1316" t="s">
        <v>162</v>
      </c>
      <c r="D1316">
        <v>2050</v>
      </c>
      <c r="E1316" t="s">
        <v>1532</v>
      </c>
      <c r="F1316" t="s">
        <v>1530</v>
      </c>
      <c r="G1316" s="462">
        <v>0</v>
      </c>
      <c r="H1316" s="462">
        <v>0</v>
      </c>
      <c r="I1316" s="462">
        <v>0</v>
      </c>
      <c r="J1316" s="462">
        <v>0</v>
      </c>
      <c r="K1316" s="462">
        <v>0</v>
      </c>
      <c r="L1316" s="462">
        <v>0</v>
      </c>
      <c r="M1316" s="462">
        <v>0</v>
      </c>
      <c r="N1316" s="462">
        <v>0</v>
      </c>
    </row>
    <row r="1317" spans="1:14" x14ac:dyDescent="0.25">
      <c r="A1317" t="s">
        <v>42</v>
      </c>
      <c r="B1317" t="s">
        <v>1535</v>
      </c>
      <c r="C1317" t="s">
        <v>162</v>
      </c>
      <c r="D1317">
        <v>2050</v>
      </c>
      <c r="E1317" t="s">
        <v>1532</v>
      </c>
      <c r="F1317" t="s">
        <v>1531</v>
      </c>
      <c r="G1317" s="462">
        <v>0</v>
      </c>
      <c r="H1317" s="462">
        <v>0</v>
      </c>
      <c r="I1317" s="462">
        <v>0</v>
      </c>
      <c r="J1317" s="462">
        <v>0</v>
      </c>
      <c r="K1317" s="462">
        <v>0</v>
      </c>
      <c r="L1317" s="462">
        <v>0</v>
      </c>
      <c r="M1317" s="462">
        <v>0</v>
      </c>
      <c r="N1317" s="462">
        <v>0</v>
      </c>
    </row>
    <row r="1318" spans="1:14" x14ac:dyDescent="0.25">
      <c r="A1318" t="s">
        <v>42</v>
      </c>
      <c r="B1318" t="s">
        <v>1528</v>
      </c>
      <c r="C1318" t="s">
        <v>158</v>
      </c>
      <c r="D1318">
        <v>2060</v>
      </c>
      <c r="E1318" t="s">
        <v>1529</v>
      </c>
      <c r="F1318" t="s">
        <v>1530</v>
      </c>
      <c r="G1318" s="462">
        <v>8.5061128855149701E-2</v>
      </c>
      <c r="H1318" s="462">
        <v>8.5061128855149701E-2</v>
      </c>
      <c r="I1318" s="462">
        <v>8.5061128855149701E-2</v>
      </c>
      <c r="J1318" s="462">
        <v>8.5061128855149729E-2</v>
      </c>
      <c r="K1318" s="462">
        <v>8.5061128855149729E-2</v>
      </c>
      <c r="L1318" s="462">
        <v>8.5061128855149729E-2</v>
      </c>
      <c r="M1318" s="462">
        <v>8.5061128855149729E-2</v>
      </c>
      <c r="N1318" s="462">
        <v>8.5061128855149729E-2</v>
      </c>
    </row>
    <row r="1319" spans="1:14" x14ac:dyDescent="0.25">
      <c r="A1319" t="s">
        <v>42</v>
      </c>
      <c r="B1319" t="s">
        <v>1528</v>
      </c>
      <c r="C1319" t="s">
        <v>158</v>
      </c>
      <c r="D1319">
        <v>2060</v>
      </c>
      <c r="E1319" t="s">
        <v>1529</v>
      </c>
      <c r="F1319" t="s">
        <v>1531</v>
      </c>
      <c r="G1319" s="462">
        <v>8.5061128855149701E-2</v>
      </c>
      <c r="H1319" s="462">
        <v>8.5061128855149701E-2</v>
      </c>
      <c r="I1319" s="462">
        <v>8.5061128855149701E-2</v>
      </c>
      <c r="J1319" s="462">
        <v>8.5061128855149715E-2</v>
      </c>
      <c r="K1319" s="462">
        <v>8.5061128855149715E-2</v>
      </c>
      <c r="L1319" s="462">
        <v>8.5061128855149715E-2</v>
      </c>
      <c r="M1319" s="462">
        <v>8.5061128855149715E-2</v>
      </c>
      <c r="N1319" s="462">
        <v>8.5061128855149715E-2</v>
      </c>
    </row>
    <row r="1320" spans="1:14" x14ac:dyDescent="0.25">
      <c r="A1320" t="s">
        <v>42</v>
      </c>
      <c r="B1320" t="s">
        <v>1528</v>
      </c>
      <c r="C1320" t="s">
        <v>158</v>
      </c>
      <c r="D1320">
        <v>2060</v>
      </c>
      <c r="E1320" t="s">
        <v>1532</v>
      </c>
      <c r="F1320" t="s">
        <v>1530</v>
      </c>
      <c r="G1320" s="462">
        <v>0</v>
      </c>
      <c r="H1320" s="462">
        <v>0</v>
      </c>
      <c r="I1320" s="462">
        <v>0</v>
      </c>
      <c r="J1320" s="462">
        <v>0</v>
      </c>
      <c r="K1320" s="462">
        <v>0</v>
      </c>
      <c r="L1320" s="462">
        <v>0</v>
      </c>
      <c r="M1320" s="462">
        <v>0</v>
      </c>
      <c r="N1320" s="462">
        <v>0</v>
      </c>
    </row>
    <row r="1321" spans="1:14" x14ac:dyDescent="0.25">
      <c r="A1321" t="s">
        <v>42</v>
      </c>
      <c r="B1321" t="s">
        <v>1528</v>
      </c>
      <c r="C1321" t="s">
        <v>158</v>
      </c>
      <c r="D1321">
        <v>2060</v>
      </c>
      <c r="E1321" t="s">
        <v>1532</v>
      </c>
      <c r="F1321" t="s">
        <v>1531</v>
      </c>
      <c r="G1321" s="462">
        <v>0</v>
      </c>
      <c r="H1321" s="462">
        <v>0</v>
      </c>
      <c r="I1321" s="462">
        <v>0</v>
      </c>
      <c r="J1321" s="462">
        <v>0</v>
      </c>
      <c r="K1321" s="462">
        <v>0</v>
      </c>
      <c r="L1321" s="462">
        <v>0</v>
      </c>
      <c r="M1321" s="462">
        <v>0</v>
      </c>
      <c r="N1321" s="462">
        <v>0</v>
      </c>
    </row>
    <row r="1322" spans="1:14" x14ac:dyDescent="0.25">
      <c r="A1322" t="s">
        <v>42</v>
      </c>
      <c r="B1322" t="s">
        <v>1528</v>
      </c>
      <c r="C1322" t="s">
        <v>133</v>
      </c>
      <c r="D1322">
        <v>2060</v>
      </c>
      <c r="E1322" t="s">
        <v>1529</v>
      </c>
      <c r="F1322" t="s">
        <v>1530</v>
      </c>
      <c r="G1322" s="462">
        <v>1.3580250000000011E-2</v>
      </c>
      <c r="H1322" s="462">
        <v>1.3580250000000011E-2</v>
      </c>
      <c r="I1322" s="462">
        <v>1.3580250000000011E-2</v>
      </c>
      <c r="J1322" s="462">
        <v>1.3580250000000009E-2</v>
      </c>
      <c r="K1322" s="462">
        <v>1.3580250000000009E-2</v>
      </c>
      <c r="L1322" s="462">
        <v>1.3580250000000009E-2</v>
      </c>
      <c r="M1322" s="462">
        <v>1.3580250000000009E-2</v>
      </c>
      <c r="N1322" s="462">
        <v>1.3580250000000009E-2</v>
      </c>
    </row>
    <row r="1323" spans="1:14" x14ac:dyDescent="0.25">
      <c r="A1323" t="s">
        <v>42</v>
      </c>
      <c r="B1323" t="s">
        <v>1528</v>
      </c>
      <c r="C1323" t="s">
        <v>133</v>
      </c>
      <c r="D1323">
        <v>2060</v>
      </c>
      <c r="E1323" t="s">
        <v>1529</v>
      </c>
      <c r="F1323" t="s">
        <v>1531</v>
      </c>
      <c r="G1323" s="462">
        <v>1.3580250000000009E-2</v>
      </c>
      <c r="H1323" s="462">
        <v>1.3580250000000009E-2</v>
      </c>
      <c r="I1323" s="462">
        <v>1.3580250000000009E-2</v>
      </c>
      <c r="J1323" s="462">
        <v>1.3580250000000009E-2</v>
      </c>
      <c r="K1323" s="462">
        <v>1.3580250000000009E-2</v>
      </c>
      <c r="L1323" s="462">
        <v>1.3580250000000009E-2</v>
      </c>
      <c r="M1323" s="462">
        <v>1.3580250000000009E-2</v>
      </c>
      <c r="N1323" s="462">
        <v>1.3580250000000009E-2</v>
      </c>
    </row>
    <row r="1324" spans="1:14" x14ac:dyDescent="0.25">
      <c r="A1324" t="s">
        <v>42</v>
      </c>
      <c r="B1324" t="s">
        <v>1528</v>
      </c>
      <c r="C1324" t="s">
        <v>133</v>
      </c>
      <c r="D1324">
        <v>2060</v>
      </c>
      <c r="E1324" t="s">
        <v>1532</v>
      </c>
      <c r="F1324" t="s">
        <v>1530</v>
      </c>
      <c r="G1324" s="462">
        <v>0</v>
      </c>
      <c r="H1324" s="462">
        <v>0</v>
      </c>
      <c r="I1324" s="462">
        <v>0</v>
      </c>
      <c r="J1324" s="462">
        <v>0</v>
      </c>
      <c r="K1324" s="462">
        <v>0</v>
      </c>
      <c r="L1324" s="462">
        <v>0</v>
      </c>
      <c r="M1324" s="462">
        <v>0</v>
      </c>
      <c r="N1324" s="462">
        <v>0</v>
      </c>
    </row>
    <row r="1325" spans="1:14" x14ac:dyDescent="0.25">
      <c r="A1325" t="s">
        <v>42</v>
      </c>
      <c r="B1325" t="s">
        <v>1528</v>
      </c>
      <c r="C1325" t="s">
        <v>133</v>
      </c>
      <c r="D1325">
        <v>2060</v>
      </c>
      <c r="E1325" t="s">
        <v>1532</v>
      </c>
      <c r="F1325" t="s">
        <v>1531</v>
      </c>
      <c r="G1325" s="462">
        <v>0</v>
      </c>
      <c r="H1325" s="462">
        <v>0</v>
      </c>
      <c r="I1325" s="462">
        <v>0</v>
      </c>
      <c r="J1325" s="462">
        <v>0</v>
      </c>
      <c r="K1325" s="462">
        <v>0</v>
      </c>
      <c r="L1325" s="462">
        <v>0</v>
      </c>
      <c r="M1325" s="462">
        <v>0</v>
      </c>
      <c r="N1325" s="462">
        <v>0</v>
      </c>
    </row>
    <row r="1326" spans="1:14" x14ac:dyDescent="0.25">
      <c r="A1326" t="s">
        <v>42</v>
      </c>
      <c r="B1326" t="s">
        <v>1533</v>
      </c>
      <c r="C1326" t="s">
        <v>1533</v>
      </c>
      <c r="D1326">
        <v>2060</v>
      </c>
      <c r="E1326" t="s">
        <v>1529</v>
      </c>
      <c r="F1326" t="s">
        <v>1530</v>
      </c>
      <c r="G1326" s="462">
        <v>0.37</v>
      </c>
      <c r="H1326" s="462">
        <v>0.37</v>
      </c>
      <c r="I1326" s="462">
        <v>0.37</v>
      </c>
      <c r="J1326" s="462">
        <v>0.36999999999999994</v>
      </c>
      <c r="K1326" s="462">
        <v>0.36999999999999994</v>
      </c>
      <c r="L1326" s="462">
        <v>0.36999999999999994</v>
      </c>
      <c r="M1326" s="462">
        <v>0.36999999999999994</v>
      </c>
      <c r="N1326" s="462">
        <v>0.36999999999999994</v>
      </c>
    </row>
    <row r="1327" spans="1:14" x14ac:dyDescent="0.25">
      <c r="A1327" t="s">
        <v>42</v>
      </c>
      <c r="B1327" t="s">
        <v>1533</v>
      </c>
      <c r="C1327" t="s">
        <v>1533</v>
      </c>
      <c r="D1327">
        <v>2060</v>
      </c>
      <c r="E1327" t="s">
        <v>1529</v>
      </c>
      <c r="F1327" t="s">
        <v>1531</v>
      </c>
      <c r="G1327" s="462">
        <v>0.36999999999999994</v>
      </c>
      <c r="H1327" s="462">
        <v>0.36999999999999994</v>
      </c>
      <c r="I1327" s="462">
        <v>0.36999999999999994</v>
      </c>
      <c r="J1327" s="462">
        <v>0.37</v>
      </c>
      <c r="K1327" s="462">
        <v>0.37</v>
      </c>
      <c r="L1327" s="462">
        <v>0.37</v>
      </c>
      <c r="M1327" s="462">
        <v>0.37</v>
      </c>
      <c r="N1327" s="462">
        <v>0.37</v>
      </c>
    </row>
    <row r="1328" spans="1:14" x14ac:dyDescent="0.25">
      <c r="A1328" t="s">
        <v>42</v>
      </c>
      <c r="B1328" t="s">
        <v>1533</v>
      </c>
      <c r="C1328" t="s">
        <v>1533</v>
      </c>
      <c r="D1328">
        <v>2060</v>
      </c>
      <c r="E1328" t="s">
        <v>1532</v>
      </c>
      <c r="F1328" t="s">
        <v>1530</v>
      </c>
      <c r="G1328" s="462">
        <v>1</v>
      </c>
      <c r="H1328" s="462">
        <v>1</v>
      </c>
      <c r="I1328" s="462">
        <v>1</v>
      </c>
      <c r="J1328" s="462">
        <v>1</v>
      </c>
      <c r="K1328" s="462">
        <v>1</v>
      </c>
      <c r="L1328" s="462">
        <v>1</v>
      </c>
      <c r="M1328" s="462">
        <v>1</v>
      </c>
      <c r="N1328" s="462">
        <v>1</v>
      </c>
    </row>
    <row r="1329" spans="1:14" x14ac:dyDescent="0.25">
      <c r="A1329" t="s">
        <v>42</v>
      </c>
      <c r="B1329" t="s">
        <v>1533</v>
      </c>
      <c r="C1329" t="s">
        <v>1533</v>
      </c>
      <c r="D1329">
        <v>2060</v>
      </c>
      <c r="E1329" t="s">
        <v>1532</v>
      </c>
      <c r="F1329" t="s">
        <v>1531</v>
      </c>
      <c r="G1329" s="462">
        <v>1</v>
      </c>
      <c r="H1329" s="462">
        <v>1</v>
      </c>
      <c r="I1329" s="462">
        <v>1</v>
      </c>
      <c r="J1329" s="462">
        <v>1</v>
      </c>
      <c r="K1329" s="462">
        <v>1</v>
      </c>
      <c r="L1329" s="462">
        <v>1</v>
      </c>
      <c r="M1329" s="462">
        <v>1</v>
      </c>
      <c r="N1329" s="462">
        <v>1</v>
      </c>
    </row>
    <row r="1330" spans="1:14" x14ac:dyDescent="0.25">
      <c r="A1330" t="s">
        <v>42</v>
      </c>
      <c r="B1330" t="s">
        <v>160</v>
      </c>
      <c r="C1330" t="s">
        <v>160</v>
      </c>
      <c r="D1330">
        <v>2060</v>
      </c>
      <c r="E1330" t="s">
        <v>1529</v>
      </c>
      <c r="F1330" t="s">
        <v>1530</v>
      </c>
      <c r="G1330" s="462">
        <v>9.0000000000000011E-2</v>
      </c>
      <c r="H1330" s="462">
        <v>9.0000000000000011E-2</v>
      </c>
      <c r="I1330" s="462">
        <v>9.0000000000000011E-2</v>
      </c>
      <c r="J1330" s="462">
        <v>0.09</v>
      </c>
      <c r="K1330" s="462">
        <v>0.09</v>
      </c>
      <c r="L1330" s="462">
        <v>0.09</v>
      </c>
      <c r="M1330" s="462">
        <v>0.09</v>
      </c>
      <c r="N1330" s="462">
        <v>0.09</v>
      </c>
    </row>
    <row r="1331" spans="1:14" x14ac:dyDescent="0.25">
      <c r="A1331" t="s">
        <v>42</v>
      </c>
      <c r="B1331" t="s">
        <v>160</v>
      </c>
      <c r="C1331" t="s">
        <v>160</v>
      </c>
      <c r="D1331">
        <v>2060</v>
      </c>
      <c r="E1331" t="s">
        <v>1529</v>
      </c>
      <c r="F1331" t="s">
        <v>1531</v>
      </c>
      <c r="G1331" s="462">
        <v>0.09</v>
      </c>
      <c r="H1331" s="462">
        <v>0.09</v>
      </c>
      <c r="I1331" s="462">
        <v>0.09</v>
      </c>
      <c r="J1331" s="462">
        <v>9.0000000000000011E-2</v>
      </c>
      <c r="K1331" s="462">
        <v>9.0000000000000011E-2</v>
      </c>
      <c r="L1331" s="462">
        <v>9.0000000000000011E-2</v>
      </c>
      <c r="M1331" s="462">
        <v>9.0000000000000011E-2</v>
      </c>
      <c r="N1331" s="462">
        <v>9.0000000000000011E-2</v>
      </c>
    </row>
    <row r="1332" spans="1:14" x14ac:dyDescent="0.25">
      <c r="A1332" t="s">
        <v>42</v>
      </c>
      <c r="B1332" t="s">
        <v>160</v>
      </c>
      <c r="C1332" t="s">
        <v>160</v>
      </c>
      <c r="D1332">
        <v>2060</v>
      </c>
      <c r="E1332" t="s">
        <v>1532</v>
      </c>
      <c r="F1332" t="s">
        <v>1530</v>
      </c>
      <c r="G1332" s="462">
        <v>0</v>
      </c>
      <c r="H1332" s="462">
        <v>0</v>
      </c>
      <c r="I1332" s="462">
        <v>0</v>
      </c>
      <c r="J1332" s="462">
        <v>0</v>
      </c>
      <c r="K1332" s="462">
        <v>0</v>
      </c>
      <c r="L1332" s="462">
        <v>0</v>
      </c>
      <c r="M1332" s="462">
        <v>0</v>
      </c>
      <c r="N1332" s="462">
        <v>0</v>
      </c>
    </row>
    <row r="1333" spans="1:14" x14ac:dyDescent="0.25">
      <c r="A1333" t="s">
        <v>42</v>
      </c>
      <c r="B1333" t="s">
        <v>160</v>
      </c>
      <c r="C1333" t="s">
        <v>160</v>
      </c>
      <c r="D1333">
        <v>2060</v>
      </c>
      <c r="E1333" t="s">
        <v>1532</v>
      </c>
      <c r="F1333" t="s">
        <v>1531</v>
      </c>
      <c r="G1333" s="462">
        <v>0</v>
      </c>
      <c r="H1333" s="462">
        <v>0</v>
      </c>
      <c r="I1333" s="462">
        <v>0</v>
      </c>
      <c r="J1333" s="462">
        <v>0</v>
      </c>
      <c r="K1333" s="462">
        <v>0</v>
      </c>
      <c r="L1333" s="462">
        <v>0</v>
      </c>
      <c r="M1333" s="462">
        <v>0</v>
      </c>
      <c r="N1333" s="462">
        <v>0</v>
      </c>
    </row>
    <row r="1334" spans="1:14" x14ac:dyDescent="0.25">
      <c r="A1334" t="s">
        <v>42</v>
      </c>
      <c r="B1334" t="s">
        <v>1534</v>
      </c>
      <c r="C1334" t="s">
        <v>1534</v>
      </c>
      <c r="D1334">
        <v>2060</v>
      </c>
      <c r="E1334" t="s">
        <v>1529</v>
      </c>
      <c r="F1334" t="s">
        <v>1530</v>
      </c>
      <c r="G1334" s="462">
        <v>0.18061787114485028</v>
      </c>
      <c r="H1334" s="462">
        <v>0.18061787114485028</v>
      </c>
      <c r="I1334" s="462">
        <v>0.18061787114485028</v>
      </c>
      <c r="J1334" s="462">
        <v>0.18061787114485028</v>
      </c>
      <c r="K1334" s="462">
        <v>0.18061787114485028</v>
      </c>
      <c r="L1334" s="462">
        <v>0.18061787114485028</v>
      </c>
      <c r="M1334" s="462">
        <v>0.18061787114485028</v>
      </c>
      <c r="N1334" s="462">
        <v>0.18061787114485028</v>
      </c>
    </row>
    <row r="1335" spans="1:14" x14ac:dyDescent="0.25">
      <c r="A1335" t="s">
        <v>42</v>
      </c>
      <c r="B1335" t="s">
        <v>1534</v>
      </c>
      <c r="C1335" t="s">
        <v>1534</v>
      </c>
      <c r="D1335">
        <v>2060</v>
      </c>
      <c r="E1335" t="s">
        <v>1529</v>
      </c>
      <c r="F1335" t="s">
        <v>1531</v>
      </c>
      <c r="G1335" s="462">
        <v>0.18061787114485023</v>
      </c>
      <c r="H1335" s="462">
        <v>0.18061787114485023</v>
      </c>
      <c r="I1335" s="462">
        <v>0.18061787114485023</v>
      </c>
      <c r="J1335" s="462">
        <v>0.18061787114485028</v>
      </c>
      <c r="K1335" s="462">
        <v>0.18061787114485028</v>
      </c>
      <c r="L1335" s="462">
        <v>0.18061787114485028</v>
      </c>
      <c r="M1335" s="462">
        <v>0.18061787114485028</v>
      </c>
      <c r="N1335" s="462">
        <v>0.18061787114485028</v>
      </c>
    </row>
    <row r="1336" spans="1:14" x14ac:dyDescent="0.25">
      <c r="A1336" t="s">
        <v>42</v>
      </c>
      <c r="B1336" t="s">
        <v>1534</v>
      </c>
      <c r="C1336" t="s">
        <v>1534</v>
      </c>
      <c r="D1336">
        <v>2060</v>
      </c>
      <c r="E1336" t="s">
        <v>1532</v>
      </c>
      <c r="F1336" t="s">
        <v>1530</v>
      </c>
      <c r="G1336" s="462">
        <v>0</v>
      </c>
      <c r="H1336" s="462">
        <v>0</v>
      </c>
      <c r="I1336" s="462">
        <v>0</v>
      </c>
      <c r="J1336" s="462">
        <v>0</v>
      </c>
      <c r="K1336" s="462">
        <v>0</v>
      </c>
      <c r="L1336" s="462">
        <v>0</v>
      </c>
      <c r="M1336" s="462">
        <v>0</v>
      </c>
      <c r="N1336" s="462">
        <v>0</v>
      </c>
    </row>
    <row r="1337" spans="1:14" x14ac:dyDescent="0.25">
      <c r="A1337" t="s">
        <v>42</v>
      </c>
      <c r="B1337" t="s">
        <v>1534</v>
      </c>
      <c r="C1337" t="s">
        <v>1534</v>
      </c>
      <c r="D1337">
        <v>2060</v>
      </c>
      <c r="E1337" t="s">
        <v>1532</v>
      </c>
      <c r="F1337" t="s">
        <v>1531</v>
      </c>
      <c r="G1337" s="462">
        <v>0</v>
      </c>
      <c r="H1337" s="462">
        <v>0</v>
      </c>
      <c r="I1337" s="462">
        <v>0</v>
      </c>
      <c r="J1337" s="462">
        <v>0</v>
      </c>
      <c r="K1337" s="462">
        <v>0</v>
      </c>
      <c r="L1337" s="462">
        <v>0</v>
      </c>
      <c r="M1337" s="462">
        <v>0</v>
      </c>
      <c r="N1337" s="462">
        <v>0</v>
      </c>
    </row>
    <row r="1338" spans="1:14" x14ac:dyDescent="0.25">
      <c r="A1338" t="s">
        <v>42</v>
      </c>
      <c r="B1338" t="s">
        <v>1535</v>
      </c>
      <c r="C1338" t="s">
        <v>1536</v>
      </c>
      <c r="D1338">
        <v>2060</v>
      </c>
      <c r="E1338" t="s">
        <v>1529</v>
      </c>
      <c r="F1338" t="s">
        <v>1530</v>
      </c>
      <c r="G1338" s="462">
        <v>5.000000000000001E-2</v>
      </c>
      <c r="H1338" s="462">
        <v>5.000000000000001E-2</v>
      </c>
      <c r="I1338" s="462">
        <v>5.000000000000001E-2</v>
      </c>
      <c r="J1338" s="462">
        <v>5.000000000000001E-2</v>
      </c>
      <c r="K1338" s="462">
        <v>5.000000000000001E-2</v>
      </c>
      <c r="L1338" s="462">
        <v>5.000000000000001E-2</v>
      </c>
      <c r="M1338" s="462">
        <v>5.000000000000001E-2</v>
      </c>
      <c r="N1338" s="462">
        <v>5.000000000000001E-2</v>
      </c>
    </row>
    <row r="1339" spans="1:14" x14ac:dyDescent="0.25">
      <c r="A1339" t="s">
        <v>42</v>
      </c>
      <c r="B1339" t="s">
        <v>1535</v>
      </c>
      <c r="C1339" t="s">
        <v>1536</v>
      </c>
      <c r="D1339">
        <v>2060</v>
      </c>
      <c r="E1339" t="s">
        <v>1529</v>
      </c>
      <c r="F1339" t="s">
        <v>1531</v>
      </c>
      <c r="G1339" s="462">
        <v>5.000000000000001E-2</v>
      </c>
      <c r="H1339" s="462">
        <v>5.000000000000001E-2</v>
      </c>
      <c r="I1339" s="462">
        <v>5.000000000000001E-2</v>
      </c>
      <c r="J1339" s="462">
        <v>5.0000000000000017E-2</v>
      </c>
      <c r="K1339" s="462">
        <v>5.0000000000000017E-2</v>
      </c>
      <c r="L1339" s="462">
        <v>5.0000000000000017E-2</v>
      </c>
      <c r="M1339" s="462">
        <v>5.0000000000000017E-2</v>
      </c>
      <c r="N1339" s="462">
        <v>5.0000000000000017E-2</v>
      </c>
    </row>
    <row r="1340" spans="1:14" x14ac:dyDescent="0.25">
      <c r="A1340" t="s">
        <v>42</v>
      </c>
      <c r="B1340" t="s">
        <v>1535</v>
      </c>
      <c r="C1340" t="s">
        <v>1536</v>
      </c>
      <c r="D1340">
        <v>2060</v>
      </c>
      <c r="E1340" t="s">
        <v>1532</v>
      </c>
      <c r="F1340" t="s">
        <v>1530</v>
      </c>
      <c r="G1340" s="462">
        <v>0</v>
      </c>
      <c r="H1340" s="462">
        <v>0</v>
      </c>
      <c r="I1340" s="462">
        <v>0</v>
      </c>
      <c r="J1340" s="462">
        <v>0</v>
      </c>
      <c r="K1340" s="462">
        <v>0</v>
      </c>
      <c r="L1340" s="462">
        <v>0</v>
      </c>
      <c r="M1340" s="462">
        <v>0</v>
      </c>
      <c r="N1340" s="462">
        <v>0</v>
      </c>
    </row>
    <row r="1341" spans="1:14" x14ac:dyDescent="0.25">
      <c r="A1341" t="s">
        <v>42</v>
      </c>
      <c r="B1341" t="s">
        <v>1535</v>
      </c>
      <c r="C1341" t="s">
        <v>1536</v>
      </c>
      <c r="D1341">
        <v>2060</v>
      </c>
      <c r="E1341" t="s">
        <v>1532</v>
      </c>
      <c r="F1341" t="s">
        <v>1531</v>
      </c>
      <c r="G1341" s="462">
        <v>0</v>
      </c>
      <c r="H1341" s="462">
        <v>0</v>
      </c>
      <c r="I1341" s="462">
        <v>0</v>
      </c>
      <c r="J1341" s="462">
        <v>0</v>
      </c>
      <c r="K1341" s="462">
        <v>0</v>
      </c>
      <c r="L1341" s="462">
        <v>0</v>
      </c>
      <c r="M1341" s="462">
        <v>0</v>
      </c>
      <c r="N1341" s="462">
        <v>0</v>
      </c>
    </row>
    <row r="1342" spans="1:14" x14ac:dyDescent="0.25">
      <c r="A1342" t="s">
        <v>42</v>
      </c>
      <c r="B1342" t="s">
        <v>1535</v>
      </c>
      <c r="C1342" t="s">
        <v>162</v>
      </c>
      <c r="D1342">
        <v>2060</v>
      </c>
      <c r="E1342" t="s">
        <v>1529</v>
      </c>
      <c r="F1342" t="s">
        <v>1530</v>
      </c>
      <c r="G1342" s="462">
        <v>0.21074075000000006</v>
      </c>
      <c r="H1342" s="462">
        <v>0.21074075000000006</v>
      </c>
      <c r="I1342" s="462">
        <v>0.21074075000000006</v>
      </c>
      <c r="J1342" s="462">
        <v>0.21074075000000003</v>
      </c>
      <c r="K1342" s="462">
        <v>0.21074075000000003</v>
      </c>
      <c r="L1342" s="462">
        <v>0.21074075000000003</v>
      </c>
      <c r="M1342" s="462">
        <v>0.21074075000000003</v>
      </c>
      <c r="N1342" s="462">
        <v>0.21074075000000003</v>
      </c>
    </row>
    <row r="1343" spans="1:14" x14ac:dyDescent="0.25">
      <c r="A1343" t="s">
        <v>42</v>
      </c>
      <c r="B1343" t="s">
        <v>1535</v>
      </c>
      <c r="C1343" t="s">
        <v>162</v>
      </c>
      <c r="D1343">
        <v>2060</v>
      </c>
      <c r="E1343" t="s">
        <v>1529</v>
      </c>
      <c r="F1343" t="s">
        <v>1531</v>
      </c>
      <c r="G1343" s="462">
        <v>0.21074075000000003</v>
      </c>
      <c r="H1343" s="462">
        <v>0.21074075000000003</v>
      </c>
      <c r="I1343" s="462">
        <v>0.21074075000000003</v>
      </c>
      <c r="J1343" s="462">
        <v>0.21074075000000003</v>
      </c>
      <c r="K1343" s="462">
        <v>0.21074075000000003</v>
      </c>
      <c r="L1343" s="462">
        <v>0.21074075000000003</v>
      </c>
      <c r="M1343" s="462">
        <v>0.21074075000000003</v>
      </c>
      <c r="N1343" s="462">
        <v>0.21074075000000003</v>
      </c>
    </row>
    <row r="1344" spans="1:14" x14ac:dyDescent="0.25">
      <c r="A1344" t="s">
        <v>42</v>
      </c>
      <c r="B1344" t="s">
        <v>1535</v>
      </c>
      <c r="C1344" t="s">
        <v>162</v>
      </c>
      <c r="D1344">
        <v>2060</v>
      </c>
      <c r="E1344" t="s">
        <v>1532</v>
      </c>
      <c r="F1344" t="s">
        <v>1530</v>
      </c>
      <c r="G1344" s="462">
        <v>0</v>
      </c>
      <c r="H1344" s="462">
        <v>0</v>
      </c>
      <c r="I1344" s="462">
        <v>0</v>
      </c>
      <c r="J1344" s="462">
        <v>0</v>
      </c>
      <c r="K1344" s="462">
        <v>0</v>
      </c>
      <c r="L1344" s="462">
        <v>0</v>
      </c>
      <c r="M1344" s="462">
        <v>0</v>
      </c>
      <c r="N1344" s="462">
        <v>0</v>
      </c>
    </row>
    <row r="1345" spans="1:14" x14ac:dyDescent="0.25">
      <c r="A1345" t="s">
        <v>42</v>
      </c>
      <c r="B1345" t="s">
        <v>1535</v>
      </c>
      <c r="C1345" t="s">
        <v>162</v>
      </c>
      <c r="D1345">
        <v>2060</v>
      </c>
      <c r="E1345" t="s">
        <v>1532</v>
      </c>
      <c r="F1345" t="s">
        <v>1531</v>
      </c>
      <c r="G1345" s="462">
        <v>0</v>
      </c>
      <c r="H1345" s="462">
        <v>0</v>
      </c>
      <c r="I1345" s="462">
        <v>0</v>
      </c>
      <c r="J1345" s="462">
        <v>0</v>
      </c>
      <c r="K1345" s="462">
        <v>0</v>
      </c>
      <c r="L1345" s="462">
        <v>0</v>
      </c>
      <c r="M1345" s="462">
        <v>0</v>
      </c>
      <c r="N1345" s="462">
        <v>0</v>
      </c>
    </row>
    <row r="1346" spans="1:14" x14ac:dyDescent="0.25">
      <c r="A1346" t="s">
        <v>44</v>
      </c>
      <c r="B1346" t="s">
        <v>1528</v>
      </c>
      <c r="C1346" t="s">
        <v>158</v>
      </c>
      <c r="D1346">
        <v>2019</v>
      </c>
      <c r="E1346" t="s">
        <v>1529</v>
      </c>
      <c r="F1346" t="s">
        <v>1530</v>
      </c>
      <c r="G1346" s="462">
        <v>1</v>
      </c>
      <c r="H1346" s="462">
        <v>1</v>
      </c>
      <c r="I1346" s="462">
        <v>1</v>
      </c>
      <c r="J1346" s="462">
        <v>1</v>
      </c>
      <c r="K1346" s="462">
        <v>1</v>
      </c>
      <c r="L1346" s="462">
        <v>1</v>
      </c>
      <c r="M1346" s="462">
        <v>1</v>
      </c>
      <c r="N1346" s="462">
        <v>1</v>
      </c>
    </row>
    <row r="1347" spans="1:14" x14ac:dyDescent="0.25">
      <c r="A1347" t="s">
        <v>44</v>
      </c>
      <c r="B1347" t="s">
        <v>1528</v>
      </c>
      <c r="C1347" t="s">
        <v>158</v>
      </c>
      <c r="D1347">
        <v>2019</v>
      </c>
      <c r="E1347" t="s">
        <v>1529</v>
      </c>
      <c r="F1347" t="s">
        <v>1531</v>
      </c>
      <c r="G1347" s="462">
        <v>1</v>
      </c>
      <c r="H1347" s="462">
        <v>1</v>
      </c>
      <c r="I1347" s="462">
        <v>1</v>
      </c>
      <c r="J1347" s="462">
        <v>1</v>
      </c>
      <c r="K1347" s="462">
        <v>1</v>
      </c>
      <c r="L1347" s="462">
        <v>1</v>
      </c>
      <c r="M1347" s="462">
        <v>1</v>
      </c>
      <c r="N1347" s="462">
        <v>1</v>
      </c>
    </row>
    <row r="1348" spans="1:14" x14ac:dyDescent="0.25">
      <c r="A1348" t="s">
        <v>44</v>
      </c>
      <c r="B1348" t="s">
        <v>1528</v>
      </c>
      <c r="C1348" t="s">
        <v>158</v>
      </c>
      <c r="D1348">
        <v>2019</v>
      </c>
      <c r="E1348" t="s">
        <v>1532</v>
      </c>
      <c r="F1348" t="s">
        <v>1530</v>
      </c>
      <c r="G1348" s="462">
        <v>1</v>
      </c>
      <c r="H1348" s="462">
        <v>1</v>
      </c>
      <c r="I1348" s="462">
        <v>1</v>
      </c>
      <c r="J1348" s="462">
        <v>1</v>
      </c>
      <c r="K1348" s="462">
        <v>1</v>
      </c>
      <c r="L1348" s="462">
        <v>1</v>
      </c>
      <c r="M1348" s="462">
        <v>1</v>
      </c>
      <c r="N1348" s="462">
        <v>1</v>
      </c>
    </row>
    <row r="1349" spans="1:14" x14ac:dyDescent="0.25">
      <c r="A1349" t="s">
        <v>44</v>
      </c>
      <c r="B1349" t="s">
        <v>1528</v>
      </c>
      <c r="C1349" t="s">
        <v>158</v>
      </c>
      <c r="D1349">
        <v>2019</v>
      </c>
      <c r="E1349" t="s">
        <v>1532</v>
      </c>
      <c r="F1349" t="s">
        <v>1531</v>
      </c>
      <c r="G1349" s="462">
        <v>1</v>
      </c>
      <c r="H1349" s="462">
        <v>1</v>
      </c>
      <c r="I1349" s="462">
        <v>1</v>
      </c>
      <c r="J1349" s="462">
        <v>1</v>
      </c>
      <c r="K1349" s="462">
        <v>1</v>
      </c>
      <c r="L1349" s="462">
        <v>1</v>
      </c>
      <c r="M1349" s="462">
        <v>1</v>
      </c>
      <c r="N1349" s="462">
        <v>1</v>
      </c>
    </row>
    <row r="1350" spans="1:14" x14ac:dyDescent="0.25">
      <c r="A1350" t="s">
        <v>44</v>
      </c>
      <c r="B1350" t="s">
        <v>1528</v>
      </c>
      <c r="C1350" t="s">
        <v>133</v>
      </c>
      <c r="D1350">
        <v>2019</v>
      </c>
      <c r="E1350" t="s">
        <v>1529</v>
      </c>
      <c r="F1350" t="s">
        <v>1530</v>
      </c>
      <c r="G1350" s="462">
        <v>0</v>
      </c>
      <c r="H1350" s="462">
        <v>0</v>
      </c>
      <c r="I1350" s="462">
        <v>0</v>
      </c>
      <c r="J1350" s="462">
        <v>0</v>
      </c>
      <c r="K1350" s="462">
        <v>0</v>
      </c>
      <c r="L1350" s="462">
        <v>0</v>
      </c>
      <c r="M1350" s="462">
        <v>0</v>
      </c>
      <c r="N1350" s="462">
        <v>0</v>
      </c>
    </row>
    <row r="1351" spans="1:14" x14ac:dyDescent="0.25">
      <c r="A1351" t="s">
        <v>44</v>
      </c>
      <c r="B1351" t="s">
        <v>1528</v>
      </c>
      <c r="C1351" t="s">
        <v>133</v>
      </c>
      <c r="D1351">
        <v>2019</v>
      </c>
      <c r="E1351" t="s">
        <v>1529</v>
      </c>
      <c r="F1351" t="s">
        <v>1531</v>
      </c>
      <c r="G1351" s="462">
        <v>0</v>
      </c>
      <c r="H1351" s="462">
        <v>0</v>
      </c>
      <c r="I1351" s="462">
        <v>0</v>
      </c>
      <c r="J1351" s="462">
        <v>0</v>
      </c>
      <c r="K1351" s="462">
        <v>0</v>
      </c>
      <c r="L1351" s="462">
        <v>0</v>
      </c>
      <c r="M1351" s="462">
        <v>0</v>
      </c>
      <c r="N1351" s="462">
        <v>0</v>
      </c>
    </row>
    <row r="1352" spans="1:14" x14ac:dyDescent="0.25">
      <c r="A1352" t="s">
        <v>44</v>
      </c>
      <c r="B1352" t="s">
        <v>1528</v>
      </c>
      <c r="C1352" t="s">
        <v>133</v>
      </c>
      <c r="D1352">
        <v>2019</v>
      </c>
      <c r="E1352" t="s">
        <v>1532</v>
      </c>
      <c r="F1352" t="s">
        <v>1530</v>
      </c>
      <c r="G1352" s="462">
        <v>0</v>
      </c>
      <c r="H1352" s="462">
        <v>0</v>
      </c>
      <c r="I1352" s="462">
        <v>0</v>
      </c>
      <c r="J1352" s="462">
        <v>0</v>
      </c>
      <c r="K1352" s="462">
        <v>0</v>
      </c>
      <c r="L1352" s="462">
        <v>0</v>
      </c>
      <c r="M1352" s="462">
        <v>0</v>
      </c>
      <c r="N1352" s="462">
        <v>0</v>
      </c>
    </row>
    <row r="1353" spans="1:14" x14ac:dyDescent="0.25">
      <c r="A1353" t="s">
        <v>44</v>
      </c>
      <c r="B1353" t="s">
        <v>1528</v>
      </c>
      <c r="C1353" t="s">
        <v>133</v>
      </c>
      <c r="D1353">
        <v>2019</v>
      </c>
      <c r="E1353" t="s">
        <v>1532</v>
      </c>
      <c r="F1353" t="s">
        <v>1531</v>
      </c>
      <c r="G1353" s="462">
        <v>0</v>
      </c>
      <c r="H1353" s="462">
        <v>0</v>
      </c>
      <c r="I1353" s="462">
        <v>0</v>
      </c>
      <c r="J1353" s="462">
        <v>0</v>
      </c>
      <c r="K1353" s="462">
        <v>0</v>
      </c>
      <c r="L1353" s="462">
        <v>0</v>
      </c>
      <c r="M1353" s="462">
        <v>0</v>
      </c>
      <c r="N1353" s="462">
        <v>0</v>
      </c>
    </row>
    <row r="1354" spans="1:14" x14ac:dyDescent="0.25">
      <c r="A1354" t="s">
        <v>44</v>
      </c>
      <c r="B1354" t="s">
        <v>1533</v>
      </c>
      <c r="C1354" t="s">
        <v>1533</v>
      </c>
      <c r="D1354">
        <v>2019</v>
      </c>
      <c r="E1354" t="s">
        <v>1529</v>
      </c>
      <c r="F1354" t="s">
        <v>1530</v>
      </c>
      <c r="G1354" s="462">
        <v>0</v>
      </c>
      <c r="H1354" s="462">
        <v>0</v>
      </c>
      <c r="I1354" s="462">
        <v>0</v>
      </c>
      <c r="J1354" s="462">
        <v>0</v>
      </c>
      <c r="K1354" s="462">
        <v>0</v>
      </c>
      <c r="L1354" s="462">
        <v>0</v>
      </c>
      <c r="M1354" s="462">
        <v>0</v>
      </c>
      <c r="N1354" s="462">
        <v>0</v>
      </c>
    </row>
    <row r="1355" spans="1:14" x14ac:dyDescent="0.25">
      <c r="A1355" t="s">
        <v>44</v>
      </c>
      <c r="B1355" t="s">
        <v>1533</v>
      </c>
      <c r="C1355" t="s">
        <v>1533</v>
      </c>
      <c r="D1355">
        <v>2019</v>
      </c>
      <c r="E1355" t="s">
        <v>1529</v>
      </c>
      <c r="F1355" t="s">
        <v>1531</v>
      </c>
      <c r="G1355" s="462">
        <v>0</v>
      </c>
      <c r="H1355" s="462">
        <v>0</v>
      </c>
      <c r="I1355" s="462">
        <v>0</v>
      </c>
      <c r="J1355" s="462">
        <v>0</v>
      </c>
      <c r="K1355" s="462">
        <v>0</v>
      </c>
      <c r="L1355" s="462">
        <v>0</v>
      </c>
      <c r="M1355" s="462">
        <v>0</v>
      </c>
      <c r="N1355" s="462">
        <v>0</v>
      </c>
    </row>
    <row r="1356" spans="1:14" x14ac:dyDescent="0.25">
      <c r="A1356" t="s">
        <v>44</v>
      </c>
      <c r="B1356" t="s">
        <v>1533</v>
      </c>
      <c r="C1356" t="s">
        <v>1533</v>
      </c>
      <c r="D1356">
        <v>2019</v>
      </c>
      <c r="E1356" t="s">
        <v>1532</v>
      </c>
      <c r="F1356" t="s">
        <v>1530</v>
      </c>
      <c r="G1356" s="462">
        <v>0</v>
      </c>
      <c r="H1356" s="462">
        <v>0</v>
      </c>
      <c r="I1356" s="462">
        <v>0</v>
      </c>
      <c r="J1356" s="462">
        <v>0</v>
      </c>
      <c r="K1356" s="462">
        <v>0</v>
      </c>
      <c r="L1356" s="462">
        <v>0</v>
      </c>
      <c r="M1356" s="462">
        <v>0</v>
      </c>
      <c r="N1356" s="462">
        <v>0</v>
      </c>
    </row>
    <row r="1357" spans="1:14" x14ac:dyDescent="0.25">
      <c r="A1357" t="s">
        <v>44</v>
      </c>
      <c r="B1357" t="s">
        <v>1533</v>
      </c>
      <c r="C1357" t="s">
        <v>1533</v>
      </c>
      <c r="D1357">
        <v>2019</v>
      </c>
      <c r="E1357" t="s">
        <v>1532</v>
      </c>
      <c r="F1357" t="s">
        <v>1531</v>
      </c>
      <c r="G1357" s="462">
        <v>0</v>
      </c>
      <c r="H1357" s="462">
        <v>0</v>
      </c>
      <c r="I1357" s="462">
        <v>0</v>
      </c>
      <c r="J1357" s="462">
        <v>0</v>
      </c>
      <c r="K1357" s="462">
        <v>0</v>
      </c>
      <c r="L1357" s="462">
        <v>0</v>
      </c>
      <c r="M1357" s="462">
        <v>0</v>
      </c>
      <c r="N1357" s="462">
        <v>0</v>
      </c>
    </row>
    <row r="1358" spans="1:14" x14ac:dyDescent="0.25">
      <c r="A1358" t="s">
        <v>44</v>
      </c>
      <c r="B1358" t="s">
        <v>160</v>
      </c>
      <c r="C1358" t="s">
        <v>160</v>
      </c>
      <c r="D1358">
        <v>2019</v>
      </c>
      <c r="E1358" t="s">
        <v>1529</v>
      </c>
      <c r="F1358" t="s">
        <v>1530</v>
      </c>
      <c r="G1358" s="462">
        <v>0</v>
      </c>
      <c r="H1358" s="462">
        <v>0</v>
      </c>
      <c r="I1358" s="462">
        <v>0</v>
      </c>
      <c r="J1358" s="462">
        <v>0</v>
      </c>
      <c r="K1358" s="462">
        <v>0</v>
      </c>
      <c r="L1358" s="462">
        <v>0</v>
      </c>
      <c r="M1358" s="462">
        <v>0</v>
      </c>
      <c r="N1358" s="462">
        <v>0</v>
      </c>
    </row>
    <row r="1359" spans="1:14" x14ac:dyDescent="0.25">
      <c r="A1359" t="s">
        <v>44</v>
      </c>
      <c r="B1359" t="s">
        <v>160</v>
      </c>
      <c r="C1359" t="s">
        <v>160</v>
      </c>
      <c r="D1359">
        <v>2019</v>
      </c>
      <c r="E1359" t="s">
        <v>1529</v>
      </c>
      <c r="F1359" t="s">
        <v>1531</v>
      </c>
      <c r="G1359" s="462">
        <v>0</v>
      </c>
      <c r="H1359" s="462">
        <v>0</v>
      </c>
      <c r="I1359" s="462">
        <v>0</v>
      </c>
      <c r="J1359" s="462">
        <v>0</v>
      </c>
      <c r="K1359" s="462">
        <v>0</v>
      </c>
      <c r="L1359" s="462">
        <v>0</v>
      </c>
      <c r="M1359" s="462">
        <v>0</v>
      </c>
      <c r="N1359" s="462">
        <v>0</v>
      </c>
    </row>
    <row r="1360" spans="1:14" x14ac:dyDescent="0.25">
      <c r="A1360" t="s">
        <v>44</v>
      </c>
      <c r="B1360" t="s">
        <v>160</v>
      </c>
      <c r="C1360" t="s">
        <v>160</v>
      </c>
      <c r="D1360">
        <v>2019</v>
      </c>
      <c r="E1360" t="s">
        <v>1532</v>
      </c>
      <c r="F1360" t="s">
        <v>1530</v>
      </c>
      <c r="G1360" s="462">
        <v>0</v>
      </c>
      <c r="H1360" s="462">
        <v>0</v>
      </c>
      <c r="I1360" s="462">
        <v>0</v>
      </c>
      <c r="J1360" s="462">
        <v>0</v>
      </c>
      <c r="K1360" s="462">
        <v>0</v>
      </c>
      <c r="L1360" s="462">
        <v>0</v>
      </c>
      <c r="M1360" s="462">
        <v>0</v>
      </c>
      <c r="N1360" s="462">
        <v>0</v>
      </c>
    </row>
    <row r="1361" spans="1:14" x14ac:dyDescent="0.25">
      <c r="A1361" t="s">
        <v>44</v>
      </c>
      <c r="B1361" t="s">
        <v>160</v>
      </c>
      <c r="C1361" t="s">
        <v>160</v>
      </c>
      <c r="D1361">
        <v>2019</v>
      </c>
      <c r="E1361" t="s">
        <v>1532</v>
      </c>
      <c r="F1361" t="s">
        <v>1531</v>
      </c>
      <c r="G1361" s="462">
        <v>0</v>
      </c>
      <c r="H1361" s="462">
        <v>0</v>
      </c>
      <c r="I1361" s="462">
        <v>0</v>
      </c>
      <c r="J1361" s="462">
        <v>0</v>
      </c>
      <c r="K1361" s="462">
        <v>0</v>
      </c>
      <c r="L1361" s="462">
        <v>0</v>
      </c>
      <c r="M1361" s="462">
        <v>0</v>
      </c>
      <c r="N1361" s="462">
        <v>0</v>
      </c>
    </row>
    <row r="1362" spans="1:14" x14ac:dyDescent="0.25">
      <c r="A1362" t="s">
        <v>44</v>
      </c>
      <c r="B1362" t="s">
        <v>1534</v>
      </c>
      <c r="C1362" t="s">
        <v>1534</v>
      </c>
      <c r="D1362">
        <v>2019</v>
      </c>
      <c r="E1362" t="s">
        <v>1529</v>
      </c>
      <c r="F1362" t="s">
        <v>1530</v>
      </c>
      <c r="G1362" s="462">
        <v>0</v>
      </c>
      <c r="H1362" s="462">
        <v>0</v>
      </c>
      <c r="I1362" s="462">
        <v>0</v>
      </c>
      <c r="J1362" s="462">
        <v>0</v>
      </c>
      <c r="K1362" s="462">
        <v>0</v>
      </c>
      <c r="L1362" s="462">
        <v>0</v>
      </c>
      <c r="M1362" s="462">
        <v>0</v>
      </c>
      <c r="N1362" s="462">
        <v>0</v>
      </c>
    </row>
    <row r="1363" spans="1:14" x14ac:dyDescent="0.25">
      <c r="A1363" t="s">
        <v>44</v>
      </c>
      <c r="B1363" t="s">
        <v>1534</v>
      </c>
      <c r="C1363" t="s">
        <v>1534</v>
      </c>
      <c r="D1363">
        <v>2019</v>
      </c>
      <c r="E1363" t="s">
        <v>1529</v>
      </c>
      <c r="F1363" t="s">
        <v>1531</v>
      </c>
      <c r="G1363" s="462">
        <v>0</v>
      </c>
      <c r="H1363" s="462">
        <v>0</v>
      </c>
      <c r="I1363" s="462">
        <v>0</v>
      </c>
      <c r="J1363" s="462">
        <v>0</v>
      </c>
      <c r="K1363" s="462">
        <v>0</v>
      </c>
      <c r="L1363" s="462">
        <v>0</v>
      </c>
      <c r="M1363" s="462">
        <v>0</v>
      </c>
      <c r="N1363" s="462">
        <v>0</v>
      </c>
    </row>
    <row r="1364" spans="1:14" x14ac:dyDescent="0.25">
      <c r="A1364" t="s">
        <v>44</v>
      </c>
      <c r="B1364" t="s">
        <v>1534</v>
      </c>
      <c r="C1364" t="s">
        <v>1534</v>
      </c>
      <c r="D1364">
        <v>2019</v>
      </c>
      <c r="E1364" t="s">
        <v>1532</v>
      </c>
      <c r="F1364" t="s">
        <v>1530</v>
      </c>
      <c r="G1364" s="462">
        <v>0</v>
      </c>
      <c r="H1364" s="462">
        <v>0</v>
      </c>
      <c r="I1364" s="462">
        <v>0</v>
      </c>
      <c r="J1364" s="462">
        <v>0</v>
      </c>
      <c r="K1364" s="462">
        <v>0</v>
      </c>
      <c r="L1364" s="462">
        <v>0</v>
      </c>
      <c r="M1364" s="462">
        <v>0</v>
      </c>
      <c r="N1364" s="462">
        <v>0</v>
      </c>
    </row>
    <row r="1365" spans="1:14" x14ac:dyDescent="0.25">
      <c r="A1365" t="s">
        <v>44</v>
      </c>
      <c r="B1365" t="s">
        <v>1534</v>
      </c>
      <c r="C1365" t="s">
        <v>1534</v>
      </c>
      <c r="D1365">
        <v>2019</v>
      </c>
      <c r="E1365" t="s">
        <v>1532</v>
      </c>
      <c r="F1365" t="s">
        <v>1531</v>
      </c>
      <c r="G1365" s="462">
        <v>0</v>
      </c>
      <c r="H1365" s="462">
        <v>0</v>
      </c>
      <c r="I1365" s="462">
        <v>0</v>
      </c>
      <c r="J1365" s="462">
        <v>0</v>
      </c>
      <c r="K1365" s="462">
        <v>0</v>
      </c>
      <c r="L1365" s="462">
        <v>0</v>
      </c>
      <c r="M1365" s="462">
        <v>0</v>
      </c>
      <c r="N1365" s="462">
        <v>0</v>
      </c>
    </row>
    <row r="1366" spans="1:14" x14ac:dyDescent="0.25">
      <c r="A1366" t="s">
        <v>44</v>
      </c>
      <c r="B1366" t="s">
        <v>1535</v>
      </c>
      <c r="C1366" t="s">
        <v>1536</v>
      </c>
      <c r="D1366">
        <v>2019</v>
      </c>
      <c r="E1366" t="s">
        <v>1529</v>
      </c>
      <c r="F1366" t="s">
        <v>1530</v>
      </c>
      <c r="G1366" s="462">
        <v>0</v>
      </c>
      <c r="H1366" s="462">
        <v>0</v>
      </c>
      <c r="I1366" s="462">
        <v>0</v>
      </c>
      <c r="J1366" s="462">
        <v>0</v>
      </c>
      <c r="K1366" s="462">
        <v>0</v>
      </c>
      <c r="L1366" s="462">
        <v>0</v>
      </c>
      <c r="M1366" s="462">
        <v>0</v>
      </c>
      <c r="N1366" s="462">
        <v>0</v>
      </c>
    </row>
    <row r="1367" spans="1:14" x14ac:dyDescent="0.25">
      <c r="A1367" t="s">
        <v>44</v>
      </c>
      <c r="B1367" t="s">
        <v>1535</v>
      </c>
      <c r="C1367" t="s">
        <v>1536</v>
      </c>
      <c r="D1367">
        <v>2019</v>
      </c>
      <c r="E1367" t="s">
        <v>1529</v>
      </c>
      <c r="F1367" t="s">
        <v>1531</v>
      </c>
      <c r="G1367" s="462">
        <v>0</v>
      </c>
      <c r="H1367" s="462">
        <v>0</v>
      </c>
      <c r="I1367" s="462">
        <v>0</v>
      </c>
      <c r="J1367" s="462">
        <v>0</v>
      </c>
      <c r="K1367" s="462">
        <v>0</v>
      </c>
      <c r="L1367" s="462">
        <v>0</v>
      </c>
      <c r="M1367" s="462">
        <v>0</v>
      </c>
      <c r="N1367" s="462">
        <v>0</v>
      </c>
    </row>
    <row r="1368" spans="1:14" x14ac:dyDescent="0.25">
      <c r="A1368" t="s">
        <v>44</v>
      </c>
      <c r="B1368" t="s">
        <v>1535</v>
      </c>
      <c r="C1368" t="s">
        <v>1536</v>
      </c>
      <c r="D1368">
        <v>2019</v>
      </c>
      <c r="E1368" t="s">
        <v>1532</v>
      </c>
      <c r="F1368" t="s">
        <v>1530</v>
      </c>
      <c r="G1368" s="462">
        <v>0</v>
      </c>
      <c r="H1368" s="462">
        <v>0</v>
      </c>
      <c r="I1368" s="462">
        <v>0</v>
      </c>
      <c r="J1368" s="462">
        <v>0</v>
      </c>
      <c r="K1368" s="462">
        <v>0</v>
      </c>
      <c r="L1368" s="462">
        <v>0</v>
      </c>
      <c r="M1368" s="462">
        <v>0</v>
      </c>
      <c r="N1368" s="462">
        <v>0</v>
      </c>
    </row>
    <row r="1369" spans="1:14" x14ac:dyDescent="0.25">
      <c r="A1369" t="s">
        <v>44</v>
      </c>
      <c r="B1369" t="s">
        <v>1535</v>
      </c>
      <c r="C1369" t="s">
        <v>1536</v>
      </c>
      <c r="D1369">
        <v>2019</v>
      </c>
      <c r="E1369" t="s">
        <v>1532</v>
      </c>
      <c r="F1369" t="s">
        <v>1531</v>
      </c>
      <c r="G1369" s="462">
        <v>0</v>
      </c>
      <c r="H1369" s="462">
        <v>0</v>
      </c>
      <c r="I1369" s="462">
        <v>0</v>
      </c>
      <c r="J1369" s="462">
        <v>0</v>
      </c>
      <c r="K1369" s="462">
        <v>0</v>
      </c>
      <c r="L1369" s="462">
        <v>0</v>
      </c>
      <c r="M1369" s="462">
        <v>0</v>
      </c>
      <c r="N1369" s="462">
        <v>0</v>
      </c>
    </row>
    <row r="1370" spans="1:14" x14ac:dyDescent="0.25">
      <c r="A1370" t="s">
        <v>44</v>
      </c>
      <c r="B1370" t="s">
        <v>1535</v>
      </c>
      <c r="C1370" t="s">
        <v>162</v>
      </c>
      <c r="D1370">
        <v>2019</v>
      </c>
      <c r="E1370" t="s">
        <v>1529</v>
      </c>
      <c r="F1370" t="s">
        <v>1530</v>
      </c>
      <c r="G1370" s="462">
        <v>0</v>
      </c>
      <c r="H1370" s="462">
        <v>0</v>
      </c>
      <c r="I1370" s="462">
        <v>0</v>
      </c>
      <c r="J1370" s="462">
        <v>0</v>
      </c>
      <c r="K1370" s="462">
        <v>0</v>
      </c>
      <c r="L1370" s="462">
        <v>0</v>
      </c>
      <c r="M1370" s="462">
        <v>0</v>
      </c>
      <c r="N1370" s="462">
        <v>0</v>
      </c>
    </row>
    <row r="1371" spans="1:14" x14ac:dyDescent="0.25">
      <c r="A1371" t="s">
        <v>44</v>
      </c>
      <c r="B1371" t="s">
        <v>1535</v>
      </c>
      <c r="C1371" t="s">
        <v>162</v>
      </c>
      <c r="D1371">
        <v>2019</v>
      </c>
      <c r="E1371" t="s">
        <v>1529</v>
      </c>
      <c r="F1371" t="s">
        <v>1531</v>
      </c>
      <c r="G1371" s="462">
        <v>0</v>
      </c>
      <c r="H1371" s="462">
        <v>0</v>
      </c>
      <c r="I1371" s="462">
        <v>0</v>
      </c>
      <c r="J1371" s="462">
        <v>0</v>
      </c>
      <c r="K1371" s="462">
        <v>0</v>
      </c>
      <c r="L1371" s="462">
        <v>0</v>
      </c>
      <c r="M1371" s="462">
        <v>0</v>
      </c>
      <c r="N1371" s="462">
        <v>0</v>
      </c>
    </row>
    <row r="1372" spans="1:14" x14ac:dyDescent="0.25">
      <c r="A1372" t="s">
        <v>44</v>
      </c>
      <c r="B1372" t="s">
        <v>1535</v>
      </c>
      <c r="C1372" t="s">
        <v>162</v>
      </c>
      <c r="D1372">
        <v>2019</v>
      </c>
      <c r="E1372" t="s">
        <v>1532</v>
      </c>
      <c r="F1372" t="s">
        <v>1530</v>
      </c>
      <c r="G1372" s="462">
        <v>0</v>
      </c>
      <c r="H1372" s="462">
        <v>0</v>
      </c>
      <c r="I1372" s="462">
        <v>0</v>
      </c>
      <c r="J1372" s="462">
        <v>0</v>
      </c>
      <c r="K1372" s="462">
        <v>0</v>
      </c>
      <c r="L1372" s="462">
        <v>0</v>
      </c>
      <c r="M1372" s="462">
        <v>0</v>
      </c>
      <c r="N1372" s="462">
        <v>0</v>
      </c>
    </row>
    <row r="1373" spans="1:14" x14ac:dyDescent="0.25">
      <c r="A1373" t="s">
        <v>44</v>
      </c>
      <c r="B1373" t="s">
        <v>1535</v>
      </c>
      <c r="C1373" t="s">
        <v>162</v>
      </c>
      <c r="D1373">
        <v>2019</v>
      </c>
      <c r="E1373" t="s">
        <v>1532</v>
      </c>
      <c r="F1373" t="s">
        <v>1531</v>
      </c>
      <c r="G1373" s="462">
        <v>0</v>
      </c>
      <c r="H1373" s="462">
        <v>0</v>
      </c>
      <c r="I1373" s="462">
        <v>0</v>
      </c>
      <c r="J1373" s="462">
        <v>0</v>
      </c>
      <c r="K1373" s="462">
        <v>0</v>
      </c>
      <c r="L1373" s="462">
        <v>0</v>
      </c>
      <c r="M1373" s="462">
        <v>0</v>
      </c>
      <c r="N1373" s="462">
        <v>0</v>
      </c>
    </row>
    <row r="1374" spans="1:14" x14ac:dyDescent="0.25">
      <c r="A1374" t="s">
        <v>44</v>
      </c>
      <c r="B1374" t="s">
        <v>1528</v>
      </c>
      <c r="C1374" t="s">
        <v>158</v>
      </c>
      <c r="D1374">
        <v>2026</v>
      </c>
      <c r="E1374" t="s">
        <v>1529</v>
      </c>
      <c r="F1374" t="s">
        <v>1530</v>
      </c>
      <c r="G1374" s="462">
        <v>0.99089184354596582</v>
      </c>
      <c r="H1374" s="462">
        <v>0.99089184354596582</v>
      </c>
      <c r="I1374" s="462">
        <v>0.99089184354596582</v>
      </c>
      <c r="J1374" s="462">
        <v>0.99089184354596582</v>
      </c>
      <c r="K1374" s="462">
        <v>0.99089184354596582</v>
      </c>
      <c r="L1374" s="462">
        <v>0.99089184354596571</v>
      </c>
      <c r="M1374" s="462">
        <v>0.99089184354596571</v>
      </c>
      <c r="N1374" s="462">
        <v>0.99089184354596571</v>
      </c>
    </row>
    <row r="1375" spans="1:14" x14ac:dyDescent="0.25">
      <c r="A1375" t="s">
        <v>44</v>
      </c>
      <c r="B1375" t="s">
        <v>1528</v>
      </c>
      <c r="C1375" t="s">
        <v>158</v>
      </c>
      <c r="D1375">
        <v>2026</v>
      </c>
      <c r="E1375" t="s">
        <v>1529</v>
      </c>
      <c r="F1375" t="s">
        <v>1531</v>
      </c>
      <c r="G1375" s="462">
        <v>0.99089184354596582</v>
      </c>
      <c r="H1375" s="462">
        <v>0.99089184354596582</v>
      </c>
      <c r="I1375" s="462">
        <v>0.99089184354596582</v>
      </c>
      <c r="J1375" s="462">
        <v>0.99089184354596582</v>
      </c>
      <c r="K1375" s="462">
        <v>0.99089184354596582</v>
      </c>
      <c r="L1375" s="462">
        <v>0.99089184354596571</v>
      </c>
      <c r="M1375" s="462">
        <v>0.99089184354596571</v>
      </c>
      <c r="N1375" s="462">
        <v>0.99089184354596571</v>
      </c>
    </row>
    <row r="1376" spans="1:14" x14ac:dyDescent="0.25">
      <c r="A1376" t="s">
        <v>44</v>
      </c>
      <c r="B1376" t="s">
        <v>1528</v>
      </c>
      <c r="C1376" t="s">
        <v>158</v>
      </c>
      <c r="D1376">
        <v>2026</v>
      </c>
      <c r="E1376" t="s">
        <v>1532</v>
      </c>
      <c r="F1376" t="s">
        <v>1530</v>
      </c>
      <c r="G1376" s="462">
        <v>0.36032430674398747</v>
      </c>
      <c r="H1376" s="462">
        <v>0.36032430674398747</v>
      </c>
      <c r="I1376" s="462">
        <v>0.36032430674398747</v>
      </c>
      <c r="J1376" s="462">
        <v>0.36032430674398747</v>
      </c>
      <c r="K1376" s="462">
        <v>0.36032430674398747</v>
      </c>
      <c r="L1376" s="462">
        <v>0.36032430674398741</v>
      </c>
      <c r="M1376" s="462">
        <v>0.36032430674398741</v>
      </c>
      <c r="N1376" s="462">
        <v>0.36032430674398741</v>
      </c>
    </row>
    <row r="1377" spans="1:14" x14ac:dyDescent="0.25">
      <c r="A1377" t="s">
        <v>44</v>
      </c>
      <c r="B1377" t="s">
        <v>1528</v>
      </c>
      <c r="C1377" t="s">
        <v>158</v>
      </c>
      <c r="D1377">
        <v>2026</v>
      </c>
      <c r="E1377" t="s">
        <v>1532</v>
      </c>
      <c r="F1377" t="s">
        <v>1531</v>
      </c>
      <c r="G1377" s="462">
        <v>0.36032430674398747</v>
      </c>
      <c r="H1377" s="462">
        <v>0.36032430674398747</v>
      </c>
      <c r="I1377" s="462">
        <v>0.36032430674398747</v>
      </c>
      <c r="J1377" s="462">
        <v>0.36032430674398747</v>
      </c>
      <c r="K1377" s="462">
        <v>0.36032430674398747</v>
      </c>
      <c r="L1377" s="462">
        <v>0.36032430674398741</v>
      </c>
      <c r="M1377" s="462">
        <v>0.36032430674398741</v>
      </c>
      <c r="N1377" s="462">
        <v>0.36032430674398741</v>
      </c>
    </row>
    <row r="1378" spans="1:14" x14ac:dyDescent="0.25">
      <c r="A1378" t="s">
        <v>44</v>
      </c>
      <c r="B1378" t="s">
        <v>1528</v>
      </c>
      <c r="C1378" t="s">
        <v>133</v>
      </c>
      <c r="D1378">
        <v>2026</v>
      </c>
      <c r="E1378" t="s">
        <v>1529</v>
      </c>
      <c r="F1378" t="s">
        <v>1530</v>
      </c>
      <c r="G1378" s="462">
        <v>9.1081564540343302E-3</v>
      </c>
      <c r="H1378" s="462">
        <v>9.1081564540343302E-3</v>
      </c>
      <c r="I1378" s="462">
        <v>9.1081564540343302E-3</v>
      </c>
      <c r="J1378" s="462">
        <v>9.1081564540343302E-3</v>
      </c>
      <c r="K1378" s="462">
        <v>9.1081564540343302E-3</v>
      </c>
      <c r="L1378" s="462">
        <v>9.1081564540343302E-3</v>
      </c>
      <c r="M1378" s="462">
        <v>9.1081564540343302E-3</v>
      </c>
      <c r="N1378" s="462">
        <v>9.1081564540343302E-3</v>
      </c>
    </row>
    <row r="1379" spans="1:14" x14ac:dyDescent="0.25">
      <c r="A1379" t="s">
        <v>44</v>
      </c>
      <c r="B1379" t="s">
        <v>1528</v>
      </c>
      <c r="C1379" t="s">
        <v>133</v>
      </c>
      <c r="D1379">
        <v>2026</v>
      </c>
      <c r="E1379" t="s">
        <v>1529</v>
      </c>
      <c r="F1379" t="s">
        <v>1531</v>
      </c>
      <c r="G1379" s="462">
        <v>9.1081564540343302E-3</v>
      </c>
      <c r="H1379" s="462">
        <v>9.1081564540343302E-3</v>
      </c>
      <c r="I1379" s="462">
        <v>9.1081564540343302E-3</v>
      </c>
      <c r="J1379" s="462">
        <v>9.1081564540343302E-3</v>
      </c>
      <c r="K1379" s="462">
        <v>9.1081564540343302E-3</v>
      </c>
      <c r="L1379" s="462">
        <v>9.1081564540343302E-3</v>
      </c>
      <c r="M1379" s="462">
        <v>9.1081564540343302E-3</v>
      </c>
      <c r="N1379" s="462">
        <v>9.1081564540343302E-3</v>
      </c>
    </row>
    <row r="1380" spans="1:14" x14ac:dyDescent="0.25">
      <c r="A1380" t="s">
        <v>44</v>
      </c>
      <c r="B1380" t="s">
        <v>1528</v>
      </c>
      <c r="C1380" t="s">
        <v>133</v>
      </c>
      <c r="D1380">
        <v>2026</v>
      </c>
      <c r="E1380" t="s">
        <v>1532</v>
      </c>
      <c r="F1380" t="s">
        <v>1530</v>
      </c>
      <c r="G1380" s="462">
        <v>3.312056892376119E-3</v>
      </c>
      <c r="H1380" s="462">
        <v>3.312056892376119E-3</v>
      </c>
      <c r="I1380" s="462">
        <v>3.312056892376119E-3</v>
      </c>
      <c r="J1380" s="462">
        <v>3.312056892376119E-3</v>
      </c>
      <c r="K1380" s="462">
        <v>3.312056892376119E-3</v>
      </c>
      <c r="L1380" s="462">
        <v>3.312056892376119E-3</v>
      </c>
      <c r="M1380" s="462">
        <v>3.312056892376119E-3</v>
      </c>
      <c r="N1380" s="462">
        <v>3.312056892376119E-3</v>
      </c>
    </row>
    <row r="1381" spans="1:14" x14ac:dyDescent="0.25">
      <c r="A1381" t="s">
        <v>44</v>
      </c>
      <c r="B1381" t="s">
        <v>1528</v>
      </c>
      <c r="C1381" t="s">
        <v>133</v>
      </c>
      <c r="D1381">
        <v>2026</v>
      </c>
      <c r="E1381" t="s">
        <v>1532</v>
      </c>
      <c r="F1381" t="s">
        <v>1531</v>
      </c>
      <c r="G1381" s="462">
        <v>3.312056892376119E-3</v>
      </c>
      <c r="H1381" s="462">
        <v>3.312056892376119E-3</v>
      </c>
      <c r="I1381" s="462">
        <v>3.312056892376119E-3</v>
      </c>
      <c r="J1381" s="462">
        <v>3.312056892376119E-3</v>
      </c>
      <c r="K1381" s="462">
        <v>3.312056892376119E-3</v>
      </c>
      <c r="L1381" s="462">
        <v>3.312056892376119E-3</v>
      </c>
      <c r="M1381" s="462">
        <v>3.312056892376119E-3</v>
      </c>
      <c r="N1381" s="462">
        <v>3.312056892376119E-3</v>
      </c>
    </row>
    <row r="1382" spans="1:14" x14ac:dyDescent="0.25">
      <c r="A1382" t="s">
        <v>44</v>
      </c>
      <c r="B1382" t="s">
        <v>1533</v>
      </c>
      <c r="C1382" t="s">
        <v>1533</v>
      </c>
      <c r="D1382">
        <v>2026</v>
      </c>
      <c r="E1382" t="s">
        <v>1529</v>
      </c>
      <c r="F1382" t="s">
        <v>1530</v>
      </c>
      <c r="G1382" s="462">
        <v>0</v>
      </c>
      <c r="H1382" s="462">
        <v>0</v>
      </c>
      <c r="I1382" s="462">
        <v>0</v>
      </c>
      <c r="J1382" s="462">
        <v>0</v>
      </c>
      <c r="K1382" s="462">
        <v>0</v>
      </c>
      <c r="L1382" s="462">
        <v>0</v>
      </c>
      <c r="M1382" s="462">
        <v>0</v>
      </c>
      <c r="N1382" s="462">
        <v>0</v>
      </c>
    </row>
    <row r="1383" spans="1:14" x14ac:dyDescent="0.25">
      <c r="A1383" t="s">
        <v>44</v>
      </c>
      <c r="B1383" t="s">
        <v>1533</v>
      </c>
      <c r="C1383" t="s">
        <v>1533</v>
      </c>
      <c r="D1383">
        <v>2026</v>
      </c>
      <c r="E1383" t="s">
        <v>1529</v>
      </c>
      <c r="F1383" t="s">
        <v>1531</v>
      </c>
      <c r="G1383" s="462">
        <v>0</v>
      </c>
      <c r="H1383" s="462">
        <v>0</v>
      </c>
      <c r="I1383" s="462">
        <v>0</v>
      </c>
      <c r="J1383" s="462">
        <v>0</v>
      </c>
      <c r="K1383" s="462">
        <v>0</v>
      </c>
      <c r="L1383" s="462">
        <v>0</v>
      </c>
      <c r="M1383" s="462">
        <v>0</v>
      </c>
      <c r="N1383" s="462">
        <v>0</v>
      </c>
    </row>
    <row r="1384" spans="1:14" x14ac:dyDescent="0.25">
      <c r="A1384" t="s">
        <v>44</v>
      </c>
      <c r="B1384" t="s">
        <v>1533</v>
      </c>
      <c r="C1384" t="s">
        <v>1533</v>
      </c>
      <c r="D1384">
        <v>2026</v>
      </c>
      <c r="E1384" t="s">
        <v>1532</v>
      </c>
      <c r="F1384" t="s">
        <v>1530</v>
      </c>
      <c r="G1384" s="462">
        <v>0.63636363636363646</v>
      </c>
      <c r="H1384" s="462">
        <v>0.63636363636363646</v>
      </c>
      <c r="I1384" s="462">
        <v>0.63636363636363646</v>
      </c>
      <c r="J1384" s="462">
        <v>0.63636363636363646</v>
      </c>
      <c r="K1384" s="462">
        <v>0.63636363636363646</v>
      </c>
      <c r="L1384" s="462">
        <v>0.63636363636363646</v>
      </c>
      <c r="M1384" s="462">
        <v>0.63636363636363646</v>
      </c>
      <c r="N1384" s="462">
        <v>0.63636363636363646</v>
      </c>
    </row>
    <row r="1385" spans="1:14" x14ac:dyDescent="0.25">
      <c r="A1385" t="s">
        <v>44</v>
      </c>
      <c r="B1385" t="s">
        <v>1533</v>
      </c>
      <c r="C1385" t="s">
        <v>1533</v>
      </c>
      <c r="D1385">
        <v>2026</v>
      </c>
      <c r="E1385" t="s">
        <v>1532</v>
      </c>
      <c r="F1385" t="s">
        <v>1531</v>
      </c>
      <c r="G1385" s="462">
        <v>0.63636363636363646</v>
      </c>
      <c r="H1385" s="462">
        <v>0.63636363636363646</v>
      </c>
      <c r="I1385" s="462">
        <v>0.63636363636363646</v>
      </c>
      <c r="J1385" s="462">
        <v>0.63636363636363646</v>
      </c>
      <c r="K1385" s="462">
        <v>0.63636363636363646</v>
      </c>
      <c r="L1385" s="462">
        <v>0.63636363636363646</v>
      </c>
      <c r="M1385" s="462">
        <v>0.63636363636363646</v>
      </c>
      <c r="N1385" s="462">
        <v>0.63636363636363646</v>
      </c>
    </row>
    <row r="1386" spans="1:14" x14ac:dyDescent="0.25">
      <c r="A1386" t="s">
        <v>44</v>
      </c>
      <c r="B1386" t="s">
        <v>160</v>
      </c>
      <c r="C1386" t="s">
        <v>160</v>
      </c>
      <c r="D1386">
        <v>2026</v>
      </c>
      <c r="E1386" t="s">
        <v>1529</v>
      </c>
      <c r="F1386" t="s">
        <v>1530</v>
      </c>
      <c r="G1386" s="462">
        <v>0</v>
      </c>
      <c r="H1386" s="462">
        <v>0</v>
      </c>
      <c r="I1386" s="462">
        <v>0</v>
      </c>
      <c r="J1386" s="462">
        <v>0</v>
      </c>
      <c r="K1386" s="462">
        <v>0</v>
      </c>
      <c r="L1386" s="462">
        <v>0</v>
      </c>
      <c r="M1386" s="462">
        <v>0</v>
      </c>
      <c r="N1386" s="462">
        <v>0</v>
      </c>
    </row>
    <row r="1387" spans="1:14" x14ac:dyDescent="0.25">
      <c r="A1387" t="s">
        <v>44</v>
      </c>
      <c r="B1387" t="s">
        <v>160</v>
      </c>
      <c r="C1387" t="s">
        <v>160</v>
      </c>
      <c r="D1387">
        <v>2026</v>
      </c>
      <c r="E1387" t="s">
        <v>1529</v>
      </c>
      <c r="F1387" t="s">
        <v>1531</v>
      </c>
      <c r="G1387" s="462">
        <v>0</v>
      </c>
      <c r="H1387" s="462">
        <v>0</v>
      </c>
      <c r="I1387" s="462">
        <v>0</v>
      </c>
      <c r="J1387" s="462">
        <v>0</v>
      </c>
      <c r="K1387" s="462">
        <v>0</v>
      </c>
      <c r="L1387" s="462">
        <v>0</v>
      </c>
      <c r="M1387" s="462">
        <v>0</v>
      </c>
      <c r="N1387" s="462">
        <v>0</v>
      </c>
    </row>
    <row r="1388" spans="1:14" x14ac:dyDescent="0.25">
      <c r="A1388" t="s">
        <v>44</v>
      </c>
      <c r="B1388" t="s">
        <v>160</v>
      </c>
      <c r="C1388" t="s">
        <v>160</v>
      </c>
      <c r="D1388">
        <v>2026</v>
      </c>
      <c r="E1388" t="s">
        <v>1532</v>
      </c>
      <c r="F1388" t="s">
        <v>1530</v>
      </c>
      <c r="G1388" s="462">
        <v>0</v>
      </c>
      <c r="H1388" s="462">
        <v>0</v>
      </c>
      <c r="I1388" s="462">
        <v>0</v>
      </c>
      <c r="J1388" s="462">
        <v>0</v>
      </c>
      <c r="K1388" s="462">
        <v>0</v>
      </c>
      <c r="L1388" s="462">
        <v>0</v>
      </c>
      <c r="M1388" s="462">
        <v>0</v>
      </c>
      <c r="N1388" s="462">
        <v>0</v>
      </c>
    </row>
    <row r="1389" spans="1:14" x14ac:dyDescent="0.25">
      <c r="A1389" t="s">
        <v>44</v>
      </c>
      <c r="B1389" t="s">
        <v>160</v>
      </c>
      <c r="C1389" t="s">
        <v>160</v>
      </c>
      <c r="D1389">
        <v>2026</v>
      </c>
      <c r="E1389" t="s">
        <v>1532</v>
      </c>
      <c r="F1389" t="s">
        <v>1531</v>
      </c>
      <c r="G1389" s="462">
        <v>0</v>
      </c>
      <c r="H1389" s="462">
        <v>0</v>
      </c>
      <c r="I1389" s="462">
        <v>0</v>
      </c>
      <c r="J1389" s="462">
        <v>0</v>
      </c>
      <c r="K1389" s="462">
        <v>0</v>
      </c>
      <c r="L1389" s="462">
        <v>0</v>
      </c>
      <c r="M1389" s="462">
        <v>0</v>
      </c>
      <c r="N1389" s="462">
        <v>0</v>
      </c>
    </row>
    <row r="1390" spans="1:14" x14ac:dyDescent="0.25">
      <c r="A1390" t="s">
        <v>44</v>
      </c>
      <c r="B1390" t="s">
        <v>1534</v>
      </c>
      <c r="C1390" t="s">
        <v>1534</v>
      </c>
      <c r="D1390">
        <v>2026</v>
      </c>
      <c r="E1390" t="s">
        <v>1529</v>
      </c>
      <c r="F1390" t="s">
        <v>1530</v>
      </c>
      <c r="G1390" s="462">
        <v>0</v>
      </c>
      <c r="H1390" s="462">
        <v>0</v>
      </c>
      <c r="I1390" s="462">
        <v>0</v>
      </c>
      <c r="J1390" s="462">
        <v>0</v>
      </c>
      <c r="K1390" s="462">
        <v>0</v>
      </c>
      <c r="L1390" s="462">
        <v>0</v>
      </c>
      <c r="M1390" s="462">
        <v>0</v>
      </c>
      <c r="N1390" s="462">
        <v>0</v>
      </c>
    </row>
    <row r="1391" spans="1:14" x14ac:dyDescent="0.25">
      <c r="A1391" t="s">
        <v>44</v>
      </c>
      <c r="B1391" t="s">
        <v>1534</v>
      </c>
      <c r="C1391" t="s">
        <v>1534</v>
      </c>
      <c r="D1391">
        <v>2026</v>
      </c>
      <c r="E1391" t="s">
        <v>1529</v>
      </c>
      <c r="F1391" t="s">
        <v>1531</v>
      </c>
      <c r="G1391" s="462">
        <v>0</v>
      </c>
      <c r="H1391" s="462">
        <v>0</v>
      </c>
      <c r="I1391" s="462">
        <v>0</v>
      </c>
      <c r="J1391" s="462">
        <v>0</v>
      </c>
      <c r="K1391" s="462">
        <v>0</v>
      </c>
      <c r="L1391" s="462">
        <v>0</v>
      </c>
      <c r="M1391" s="462">
        <v>0</v>
      </c>
      <c r="N1391" s="462">
        <v>0</v>
      </c>
    </row>
    <row r="1392" spans="1:14" x14ac:dyDescent="0.25">
      <c r="A1392" t="s">
        <v>44</v>
      </c>
      <c r="B1392" t="s">
        <v>1534</v>
      </c>
      <c r="C1392" t="s">
        <v>1534</v>
      </c>
      <c r="D1392">
        <v>2026</v>
      </c>
      <c r="E1392" t="s">
        <v>1532</v>
      </c>
      <c r="F1392" t="s">
        <v>1530</v>
      </c>
      <c r="G1392" s="462">
        <v>0</v>
      </c>
      <c r="H1392" s="462">
        <v>0</v>
      </c>
      <c r="I1392" s="462">
        <v>0</v>
      </c>
      <c r="J1392" s="462">
        <v>0</v>
      </c>
      <c r="K1392" s="462">
        <v>0</v>
      </c>
      <c r="L1392" s="462">
        <v>0</v>
      </c>
      <c r="M1392" s="462">
        <v>0</v>
      </c>
      <c r="N1392" s="462">
        <v>0</v>
      </c>
    </row>
    <row r="1393" spans="1:14" x14ac:dyDescent="0.25">
      <c r="A1393" t="s">
        <v>44</v>
      </c>
      <c r="B1393" t="s">
        <v>1534</v>
      </c>
      <c r="C1393" t="s">
        <v>1534</v>
      </c>
      <c r="D1393">
        <v>2026</v>
      </c>
      <c r="E1393" t="s">
        <v>1532</v>
      </c>
      <c r="F1393" t="s">
        <v>1531</v>
      </c>
      <c r="G1393" s="462">
        <v>0</v>
      </c>
      <c r="H1393" s="462">
        <v>0</v>
      </c>
      <c r="I1393" s="462">
        <v>0</v>
      </c>
      <c r="J1393" s="462">
        <v>0</v>
      </c>
      <c r="K1393" s="462">
        <v>0</v>
      </c>
      <c r="L1393" s="462">
        <v>0</v>
      </c>
      <c r="M1393" s="462">
        <v>0</v>
      </c>
      <c r="N1393" s="462">
        <v>0</v>
      </c>
    </row>
    <row r="1394" spans="1:14" x14ac:dyDescent="0.25">
      <c r="A1394" t="s">
        <v>44</v>
      </c>
      <c r="B1394" t="s">
        <v>1535</v>
      </c>
      <c r="C1394" t="s">
        <v>1536</v>
      </c>
      <c r="D1394">
        <v>2026</v>
      </c>
      <c r="E1394" t="s">
        <v>1529</v>
      </c>
      <c r="F1394" t="s">
        <v>1530</v>
      </c>
      <c r="G1394" s="462">
        <v>0</v>
      </c>
      <c r="H1394" s="462">
        <v>0</v>
      </c>
      <c r="I1394" s="462">
        <v>0</v>
      </c>
      <c r="J1394" s="462">
        <v>0</v>
      </c>
      <c r="K1394" s="462">
        <v>0</v>
      </c>
      <c r="L1394" s="462">
        <v>0</v>
      </c>
      <c r="M1394" s="462">
        <v>0</v>
      </c>
      <c r="N1394" s="462">
        <v>0</v>
      </c>
    </row>
    <row r="1395" spans="1:14" x14ac:dyDescent="0.25">
      <c r="A1395" t="s">
        <v>44</v>
      </c>
      <c r="B1395" t="s">
        <v>1535</v>
      </c>
      <c r="C1395" t="s">
        <v>1536</v>
      </c>
      <c r="D1395">
        <v>2026</v>
      </c>
      <c r="E1395" t="s">
        <v>1529</v>
      </c>
      <c r="F1395" t="s">
        <v>1531</v>
      </c>
      <c r="G1395" s="462">
        <v>0</v>
      </c>
      <c r="H1395" s="462">
        <v>0</v>
      </c>
      <c r="I1395" s="462">
        <v>0</v>
      </c>
      <c r="J1395" s="462">
        <v>0</v>
      </c>
      <c r="K1395" s="462">
        <v>0</v>
      </c>
      <c r="L1395" s="462">
        <v>0</v>
      </c>
      <c r="M1395" s="462">
        <v>0</v>
      </c>
      <c r="N1395" s="462">
        <v>0</v>
      </c>
    </row>
    <row r="1396" spans="1:14" x14ac:dyDescent="0.25">
      <c r="A1396" t="s">
        <v>44</v>
      </c>
      <c r="B1396" t="s">
        <v>1535</v>
      </c>
      <c r="C1396" t="s">
        <v>1536</v>
      </c>
      <c r="D1396">
        <v>2026</v>
      </c>
      <c r="E1396" t="s">
        <v>1532</v>
      </c>
      <c r="F1396" t="s">
        <v>1530</v>
      </c>
      <c r="G1396" s="462">
        <v>0</v>
      </c>
      <c r="H1396" s="462">
        <v>0</v>
      </c>
      <c r="I1396" s="462">
        <v>0</v>
      </c>
      <c r="J1396" s="462">
        <v>0</v>
      </c>
      <c r="K1396" s="462">
        <v>0</v>
      </c>
      <c r="L1396" s="462">
        <v>0</v>
      </c>
      <c r="M1396" s="462">
        <v>0</v>
      </c>
      <c r="N1396" s="462">
        <v>0</v>
      </c>
    </row>
    <row r="1397" spans="1:14" x14ac:dyDescent="0.25">
      <c r="A1397" t="s">
        <v>44</v>
      </c>
      <c r="B1397" t="s">
        <v>1535</v>
      </c>
      <c r="C1397" t="s">
        <v>1536</v>
      </c>
      <c r="D1397">
        <v>2026</v>
      </c>
      <c r="E1397" t="s">
        <v>1532</v>
      </c>
      <c r="F1397" t="s">
        <v>1531</v>
      </c>
      <c r="G1397" s="462">
        <v>0</v>
      </c>
      <c r="H1397" s="462">
        <v>0</v>
      </c>
      <c r="I1397" s="462">
        <v>0</v>
      </c>
      <c r="J1397" s="462">
        <v>0</v>
      </c>
      <c r="K1397" s="462">
        <v>0</v>
      </c>
      <c r="L1397" s="462">
        <v>0</v>
      </c>
      <c r="M1397" s="462">
        <v>0</v>
      </c>
      <c r="N1397" s="462">
        <v>0</v>
      </c>
    </row>
    <row r="1398" spans="1:14" x14ac:dyDescent="0.25">
      <c r="A1398" t="s">
        <v>44</v>
      </c>
      <c r="B1398" t="s">
        <v>1535</v>
      </c>
      <c r="C1398" t="s">
        <v>162</v>
      </c>
      <c r="D1398">
        <v>2026</v>
      </c>
      <c r="E1398" t="s">
        <v>1529</v>
      </c>
      <c r="F1398" t="s">
        <v>1530</v>
      </c>
      <c r="G1398" s="462">
        <v>0</v>
      </c>
      <c r="H1398" s="462">
        <v>0</v>
      </c>
      <c r="I1398" s="462">
        <v>0</v>
      </c>
      <c r="J1398" s="462">
        <v>0</v>
      </c>
      <c r="K1398" s="462">
        <v>0</v>
      </c>
      <c r="L1398" s="462">
        <v>0</v>
      </c>
      <c r="M1398" s="462">
        <v>0</v>
      </c>
      <c r="N1398" s="462">
        <v>0</v>
      </c>
    </row>
    <row r="1399" spans="1:14" x14ac:dyDescent="0.25">
      <c r="A1399" t="s">
        <v>44</v>
      </c>
      <c r="B1399" t="s">
        <v>1535</v>
      </c>
      <c r="C1399" t="s">
        <v>162</v>
      </c>
      <c r="D1399">
        <v>2026</v>
      </c>
      <c r="E1399" t="s">
        <v>1529</v>
      </c>
      <c r="F1399" t="s">
        <v>1531</v>
      </c>
      <c r="G1399" s="462">
        <v>0</v>
      </c>
      <c r="H1399" s="462">
        <v>0</v>
      </c>
      <c r="I1399" s="462">
        <v>0</v>
      </c>
      <c r="J1399" s="462">
        <v>0</v>
      </c>
      <c r="K1399" s="462">
        <v>0</v>
      </c>
      <c r="L1399" s="462">
        <v>0</v>
      </c>
      <c r="M1399" s="462">
        <v>0</v>
      </c>
      <c r="N1399" s="462">
        <v>0</v>
      </c>
    </row>
    <row r="1400" spans="1:14" x14ac:dyDescent="0.25">
      <c r="A1400" t="s">
        <v>44</v>
      </c>
      <c r="B1400" t="s">
        <v>1535</v>
      </c>
      <c r="C1400" t="s">
        <v>162</v>
      </c>
      <c r="D1400">
        <v>2026</v>
      </c>
      <c r="E1400" t="s">
        <v>1532</v>
      </c>
      <c r="F1400" t="s">
        <v>1530</v>
      </c>
      <c r="G1400" s="462">
        <v>0</v>
      </c>
      <c r="H1400" s="462">
        <v>0</v>
      </c>
      <c r="I1400" s="462">
        <v>0</v>
      </c>
      <c r="J1400" s="462">
        <v>0</v>
      </c>
      <c r="K1400" s="462">
        <v>0</v>
      </c>
      <c r="L1400" s="462">
        <v>0</v>
      </c>
      <c r="M1400" s="462">
        <v>0</v>
      </c>
      <c r="N1400" s="462">
        <v>0</v>
      </c>
    </row>
    <row r="1401" spans="1:14" x14ac:dyDescent="0.25">
      <c r="A1401" t="s">
        <v>44</v>
      </c>
      <c r="B1401" t="s">
        <v>1535</v>
      </c>
      <c r="C1401" t="s">
        <v>162</v>
      </c>
      <c r="D1401">
        <v>2026</v>
      </c>
      <c r="E1401" t="s">
        <v>1532</v>
      </c>
      <c r="F1401" t="s">
        <v>1531</v>
      </c>
      <c r="G1401" s="462">
        <v>0</v>
      </c>
      <c r="H1401" s="462">
        <v>0</v>
      </c>
      <c r="I1401" s="462">
        <v>0</v>
      </c>
      <c r="J1401" s="462">
        <v>0</v>
      </c>
      <c r="K1401" s="462">
        <v>0</v>
      </c>
      <c r="L1401" s="462">
        <v>0</v>
      </c>
      <c r="M1401" s="462">
        <v>0</v>
      </c>
      <c r="N1401" s="462">
        <v>0</v>
      </c>
    </row>
    <row r="1402" spans="1:14" x14ac:dyDescent="0.25">
      <c r="A1402" t="s">
        <v>44</v>
      </c>
      <c r="B1402" t="s">
        <v>1528</v>
      </c>
      <c r="C1402" t="s">
        <v>158</v>
      </c>
      <c r="D1402">
        <v>2030</v>
      </c>
      <c r="E1402" t="s">
        <v>1529</v>
      </c>
      <c r="F1402" t="s">
        <v>1530</v>
      </c>
      <c r="G1402" s="462">
        <v>0.90084260996177978</v>
      </c>
      <c r="H1402" s="462">
        <v>0.90084260996177978</v>
      </c>
      <c r="I1402" s="462">
        <v>0.90084260996177978</v>
      </c>
      <c r="J1402" s="462">
        <v>0.90084260996177978</v>
      </c>
      <c r="K1402" s="462">
        <v>0.90084260996177978</v>
      </c>
      <c r="L1402" s="462">
        <v>0.90084260996177978</v>
      </c>
      <c r="M1402" s="462">
        <v>0.90084260996177978</v>
      </c>
      <c r="N1402" s="462">
        <v>0.90084260996177978</v>
      </c>
    </row>
    <row r="1403" spans="1:14" x14ac:dyDescent="0.25">
      <c r="A1403" t="s">
        <v>44</v>
      </c>
      <c r="B1403" t="s">
        <v>1528</v>
      </c>
      <c r="C1403" t="s">
        <v>158</v>
      </c>
      <c r="D1403">
        <v>2030</v>
      </c>
      <c r="E1403" t="s">
        <v>1529</v>
      </c>
      <c r="F1403" t="s">
        <v>1531</v>
      </c>
      <c r="G1403" s="462">
        <v>0.90084260996177978</v>
      </c>
      <c r="H1403" s="462">
        <v>0.90084260996177978</v>
      </c>
      <c r="I1403" s="462">
        <v>0.90084260996177978</v>
      </c>
      <c r="J1403" s="462">
        <v>0.90084260996177978</v>
      </c>
      <c r="K1403" s="462">
        <v>0.90084260996177978</v>
      </c>
      <c r="L1403" s="462">
        <v>0.90084260996177978</v>
      </c>
      <c r="M1403" s="462">
        <v>0.90084260996177978</v>
      </c>
      <c r="N1403" s="462">
        <v>0.90084260996177978</v>
      </c>
    </row>
    <row r="1404" spans="1:14" x14ac:dyDescent="0.25">
      <c r="A1404" t="s">
        <v>44</v>
      </c>
      <c r="B1404" t="s">
        <v>1528</v>
      </c>
      <c r="C1404" t="s">
        <v>158</v>
      </c>
      <c r="D1404">
        <v>2030</v>
      </c>
      <c r="E1404" t="s">
        <v>1532</v>
      </c>
      <c r="F1404" t="s">
        <v>1530</v>
      </c>
      <c r="G1404" s="462">
        <v>0</v>
      </c>
      <c r="H1404" s="462">
        <v>0</v>
      </c>
      <c r="I1404" s="462">
        <v>0</v>
      </c>
      <c r="J1404" s="462">
        <v>0</v>
      </c>
      <c r="K1404" s="462">
        <v>0</v>
      </c>
      <c r="L1404" s="462">
        <v>0</v>
      </c>
      <c r="M1404" s="462">
        <v>0</v>
      </c>
      <c r="N1404" s="462">
        <v>0</v>
      </c>
    </row>
    <row r="1405" spans="1:14" x14ac:dyDescent="0.25">
      <c r="A1405" t="s">
        <v>44</v>
      </c>
      <c r="B1405" t="s">
        <v>1528</v>
      </c>
      <c r="C1405" t="s">
        <v>158</v>
      </c>
      <c r="D1405">
        <v>2030</v>
      </c>
      <c r="E1405" t="s">
        <v>1532</v>
      </c>
      <c r="F1405" t="s">
        <v>1531</v>
      </c>
      <c r="G1405" s="462">
        <v>0</v>
      </c>
      <c r="H1405" s="462">
        <v>0</v>
      </c>
      <c r="I1405" s="462">
        <v>0</v>
      </c>
      <c r="J1405" s="462">
        <v>0</v>
      </c>
      <c r="K1405" s="462">
        <v>0</v>
      </c>
      <c r="L1405" s="462">
        <v>0</v>
      </c>
      <c r="M1405" s="462">
        <v>0</v>
      </c>
      <c r="N1405" s="462">
        <v>0</v>
      </c>
    </row>
    <row r="1406" spans="1:14" x14ac:dyDescent="0.25">
      <c r="A1406" t="s">
        <v>44</v>
      </c>
      <c r="B1406" t="s">
        <v>1528</v>
      </c>
      <c r="C1406" t="s">
        <v>133</v>
      </c>
      <c r="D1406">
        <v>2030</v>
      </c>
      <c r="E1406" t="s">
        <v>1529</v>
      </c>
      <c r="F1406" t="s">
        <v>1530</v>
      </c>
      <c r="G1406" s="462">
        <v>4.1656797913000192E-2</v>
      </c>
      <c r="H1406" s="462">
        <v>4.1656797913000192E-2</v>
      </c>
      <c r="I1406" s="462">
        <v>4.1656797913000192E-2</v>
      </c>
      <c r="J1406" s="462">
        <v>4.1656797913000192E-2</v>
      </c>
      <c r="K1406" s="462">
        <v>4.1656797913000192E-2</v>
      </c>
      <c r="L1406" s="462">
        <v>4.1656797913000192E-2</v>
      </c>
      <c r="M1406" s="462">
        <v>4.1656797913000192E-2</v>
      </c>
      <c r="N1406" s="462">
        <v>4.1656797913000192E-2</v>
      </c>
    </row>
    <row r="1407" spans="1:14" x14ac:dyDescent="0.25">
      <c r="A1407" t="s">
        <v>44</v>
      </c>
      <c r="B1407" t="s">
        <v>1528</v>
      </c>
      <c r="C1407" t="s">
        <v>133</v>
      </c>
      <c r="D1407">
        <v>2030</v>
      </c>
      <c r="E1407" t="s">
        <v>1529</v>
      </c>
      <c r="F1407" t="s">
        <v>1531</v>
      </c>
      <c r="G1407" s="462">
        <v>4.1656797913000185E-2</v>
      </c>
      <c r="H1407" s="462">
        <v>4.1656797913000185E-2</v>
      </c>
      <c r="I1407" s="462">
        <v>4.1656797913000185E-2</v>
      </c>
      <c r="J1407" s="462">
        <v>4.1656797913000185E-2</v>
      </c>
      <c r="K1407" s="462">
        <v>4.1656797913000185E-2</v>
      </c>
      <c r="L1407" s="462">
        <v>4.1656797913000192E-2</v>
      </c>
      <c r="M1407" s="462">
        <v>4.1656797913000192E-2</v>
      </c>
      <c r="N1407" s="462">
        <v>4.1656797913000192E-2</v>
      </c>
    </row>
    <row r="1408" spans="1:14" x14ac:dyDescent="0.25">
      <c r="A1408" t="s">
        <v>44</v>
      </c>
      <c r="B1408" t="s">
        <v>1528</v>
      </c>
      <c r="C1408" t="s">
        <v>133</v>
      </c>
      <c r="D1408">
        <v>2030</v>
      </c>
      <c r="E1408" t="s">
        <v>1532</v>
      </c>
      <c r="F1408" t="s">
        <v>1530</v>
      </c>
      <c r="G1408" s="462">
        <v>0</v>
      </c>
      <c r="H1408" s="462">
        <v>0</v>
      </c>
      <c r="I1408" s="462">
        <v>0</v>
      </c>
      <c r="J1408" s="462">
        <v>0</v>
      </c>
      <c r="K1408" s="462">
        <v>0</v>
      </c>
      <c r="L1408" s="462">
        <v>0</v>
      </c>
      <c r="M1408" s="462">
        <v>0</v>
      </c>
      <c r="N1408" s="462">
        <v>0</v>
      </c>
    </row>
    <row r="1409" spans="1:14" x14ac:dyDescent="0.25">
      <c r="A1409" t="s">
        <v>44</v>
      </c>
      <c r="B1409" t="s">
        <v>1528</v>
      </c>
      <c r="C1409" t="s">
        <v>133</v>
      </c>
      <c r="D1409">
        <v>2030</v>
      </c>
      <c r="E1409" t="s">
        <v>1532</v>
      </c>
      <c r="F1409" t="s">
        <v>1531</v>
      </c>
      <c r="G1409" s="462">
        <v>0</v>
      </c>
      <c r="H1409" s="462">
        <v>0</v>
      </c>
      <c r="I1409" s="462">
        <v>0</v>
      </c>
      <c r="J1409" s="462">
        <v>0</v>
      </c>
      <c r="K1409" s="462">
        <v>0</v>
      </c>
      <c r="L1409" s="462">
        <v>0</v>
      </c>
      <c r="M1409" s="462">
        <v>0</v>
      </c>
      <c r="N1409" s="462">
        <v>0</v>
      </c>
    </row>
    <row r="1410" spans="1:14" x14ac:dyDescent="0.25">
      <c r="A1410" t="s">
        <v>44</v>
      </c>
      <c r="B1410" t="s">
        <v>1533</v>
      </c>
      <c r="C1410" t="s">
        <v>1533</v>
      </c>
      <c r="D1410">
        <v>2030</v>
      </c>
      <c r="E1410" t="s">
        <v>1529</v>
      </c>
      <c r="F1410" t="s">
        <v>1530</v>
      </c>
      <c r="G1410" s="462">
        <v>0</v>
      </c>
      <c r="H1410" s="462">
        <v>0</v>
      </c>
      <c r="I1410" s="462">
        <v>0</v>
      </c>
      <c r="J1410" s="462">
        <v>0</v>
      </c>
      <c r="K1410" s="462">
        <v>0</v>
      </c>
      <c r="L1410" s="462">
        <v>0</v>
      </c>
      <c r="M1410" s="462">
        <v>0</v>
      </c>
      <c r="N1410" s="462">
        <v>0</v>
      </c>
    </row>
    <row r="1411" spans="1:14" x14ac:dyDescent="0.25">
      <c r="A1411" t="s">
        <v>44</v>
      </c>
      <c r="B1411" t="s">
        <v>1533</v>
      </c>
      <c r="C1411" t="s">
        <v>1533</v>
      </c>
      <c r="D1411">
        <v>2030</v>
      </c>
      <c r="E1411" t="s">
        <v>1529</v>
      </c>
      <c r="F1411" t="s">
        <v>1531</v>
      </c>
      <c r="G1411" s="462">
        <v>0</v>
      </c>
      <c r="H1411" s="462">
        <v>0</v>
      </c>
      <c r="I1411" s="462">
        <v>0</v>
      </c>
      <c r="J1411" s="462">
        <v>0</v>
      </c>
      <c r="K1411" s="462">
        <v>0</v>
      </c>
      <c r="L1411" s="462">
        <v>0</v>
      </c>
      <c r="M1411" s="462">
        <v>0</v>
      </c>
      <c r="N1411" s="462">
        <v>0</v>
      </c>
    </row>
    <row r="1412" spans="1:14" x14ac:dyDescent="0.25">
      <c r="A1412" t="s">
        <v>44</v>
      </c>
      <c r="B1412" t="s">
        <v>1533</v>
      </c>
      <c r="C1412" t="s">
        <v>1533</v>
      </c>
      <c r="D1412">
        <v>2030</v>
      </c>
      <c r="E1412" t="s">
        <v>1532</v>
      </c>
      <c r="F1412" t="s">
        <v>1530</v>
      </c>
      <c r="G1412" s="462">
        <v>1</v>
      </c>
      <c r="H1412" s="462">
        <v>1</v>
      </c>
      <c r="I1412" s="462">
        <v>1</v>
      </c>
      <c r="J1412" s="462">
        <v>1</v>
      </c>
      <c r="K1412" s="462">
        <v>1</v>
      </c>
      <c r="L1412" s="462">
        <v>1</v>
      </c>
      <c r="M1412" s="462">
        <v>1</v>
      </c>
      <c r="N1412" s="462">
        <v>1</v>
      </c>
    </row>
    <row r="1413" spans="1:14" x14ac:dyDescent="0.25">
      <c r="A1413" t="s">
        <v>44</v>
      </c>
      <c r="B1413" t="s">
        <v>1533</v>
      </c>
      <c r="C1413" t="s">
        <v>1533</v>
      </c>
      <c r="D1413">
        <v>2030</v>
      </c>
      <c r="E1413" t="s">
        <v>1532</v>
      </c>
      <c r="F1413" t="s">
        <v>1531</v>
      </c>
      <c r="G1413" s="462">
        <v>1</v>
      </c>
      <c r="H1413" s="462">
        <v>1</v>
      </c>
      <c r="I1413" s="462">
        <v>1</v>
      </c>
      <c r="J1413" s="462">
        <v>1</v>
      </c>
      <c r="K1413" s="462">
        <v>1</v>
      </c>
      <c r="L1413" s="462">
        <v>1</v>
      </c>
      <c r="M1413" s="462">
        <v>1</v>
      </c>
      <c r="N1413" s="462">
        <v>1</v>
      </c>
    </row>
    <row r="1414" spans="1:14" x14ac:dyDescent="0.25">
      <c r="A1414" t="s">
        <v>44</v>
      </c>
      <c r="B1414" t="s">
        <v>160</v>
      </c>
      <c r="C1414" t="s">
        <v>160</v>
      </c>
      <c r="D1414">
        <v>2030</v>
      </c>
      <c r="E1414" t="s">
        <v>1529</v>
      </c>
      <c r="F1414" t="s">
        <v>1530</v>
      </c>
      <c r="G1414" s="462">
        <v>0</v>
      </c>
      <c r="H1414" s="462">
        <v>0</v>
      </c>
      <c r="I1414" s="462">
        <v>0</v>
      </c>
      <c r="J1414" s="462">
        <v>0</v>
      </c>
      <c r="K1414" s="462">
        <v>0</v>
      </c>
      <c r="L1414" s="462">
        <v>0</v>
      </c>
      <c r="M1414" s="462">
        <v>0</v>
      </c>
      <c r="N1414" s="462">
        <v>0</v>
      </c>
    </row>
    <row r="1415" spans="1:14" x14ac:dyDescent="0.25">
      <c r="A1415" t="s">
        <v>44</v>
      </c>
      <c r="B1415" t="s">
        <v>160</v>
      </c>
      <c r="C1415" t="s">
        <v>160</v>
      </c>
      <c r="D1415">
        <v>2030</v>
      </c>
      <c r="E1415" t="s">
        <v>1529</v>
      </c>
      <c r="F1415" t="s">
        <v>1531</v>
      </c>
      <c r="G1415" s="462">
        <v>0</v>
      </c>
      <c r="H1415" s="462">
        <v>0</v>
      </c>
      <c r="I1415" s="462">
        <v>0</v>
      </c>
      <c r="J1415" s="462">
        <v>0</v>
      </c>
      <c r="K1415" s="462">
        <v>0</v>
      </c>
      <c r="L1415" s="462">
        <v>0</v>
      </c>
      <c r="M1415" s="462">
        <v>0</v>
      </c>
      <c r="N1415" s="462">
        <v>0</v>
      </c>
    </row>
    <row r="1416" spans="1:14" x14ac:dyDescent="0.25">
      <c r="A1416" t="s">
        <v>44</v>
      </c>
      <c r="B1416" t="s">
        <v>160</v>
      </c>
      <c r="C1416" t="s">
        <v>160</v>
      </c>
      <c r="D1416">
        <v>2030</v>
      </c>
      <c r="E1416" t="s">
        <v>1532</v>
      </c>
      <c r="F1416" t="s">
        <v>1530</v>
      </c>
      <c r="G1416" s="462">
        <v>0</v>
      </c>
      <c r="H1416" s="462">
        <v>0</v>
      </c>
      <c r="I1416" s="462">
        <v>0</v>
      </c>
      <c r="J1416" s="462">
        <v>0</v>
      </c>
      <c r="K1416" s="462">
        <v>0</v>
      </c>
      <c r="L1416" s="462">
        <v>0</v>
      </c>
      <c r="M1416" s="462">
        <v>0</v>
      </c>
      <c r="N1416" s="462">
        <v>0</v>
      </c>
    </row>
    <row r="1417" spans="1:14" x14ac:dyDescent="0.25">
      <c r="A1417" t="s">
        <v>44</v>
      </c>
      <c r="B1417" t="s">
        <v>160</v>
      </c>
      <c r="C1417" t="s">
        <v>160</v>
      </c>
      <c r="D1417">
        <v>2030</v>
      </c>
      <c r="E1417" t="s">
        <v>1532</v>
      </c>
      <c r="F1417" t="s">
        <v>1531</v>
      </c>
      <c r="G1417" s="462">
        <v>0</v>
      </c>
      <c r="H1417" s="462">
        <v>0</v>
      </c>
      <c r="I1417" s="462">
        <v>0</v>
      </c>
      <c r="J1417" s="462">
        <v>0</v>
      </c>
      <c r="K1417" s="462">
        <v>0</v>
      </c>
      <c r="L1417" s="462">
        <v>0</v>
      </c>
      <c r="M1417" s="462">
        <v>0</v>
      </c>
      <c r="N1417" s="462">
        <v>0</v>
      </c>
    </row>
    <row r="1418" spans="1:14" x14ac:dyDescent="0.25">
      <c r="A1418" t="s">
        <v>44</v>
      </c>
      <c r="B1418" t="s">
        <v>1534</v>
      </c>
      <c r="C1418" t="s">
        <v>1534</v>
      </c>
      <c r="D1418">
        <v>2030</v>
      </c>
      <c r="E1418" t="s">
        <v>1529</v>
      </c>
      <c r="F1418" t="s">
        <v>1530</v>
      </c>
      <c r="G1418" s="462">
        <v>2.9589674053605362E-4</v>
      </c>
      <c r="H1418" s="462">
        <v>2.9589674053605362E-4</v>
      </c>
      <c r="I1418" s="462">
        <v>2.9589674053605362E-4</v>
      </c>
      <c r="J1418" s="462">
        <v>2.9589674053605362E-4</v>
      </c>
      <c r="K1418" s="462">
        <v>2.9589674053605362E-4</v>
      </c>
      <c r="L1418" s="462">
        <v>2.9589674053605357E-4</v>
      </c>
      <c r="M1418" s="462">
        <v>2.9589674053605357E-4</v>
      </c>
      <c r="N1418" s="462">
        <v>2.9589674053605357E-4</v>
      </c>
    </row>
    <row r="1419" spans="1:14" x14ac:dyDescent="0.25">
      <c r="A1419" t="s">
        <v>44</v>
      </c>
      <c r="B1419" t="s">
        <v>1534</v>
      </c>
      <c r="C1419" t="s">
        <v>1534</v>
      </c>
      <c r="D1419">
        <v>2030</v>
      </c>
      <c r="E1419" t="s">
        <v>1529</v>
      </c>
      <c r="F1419" t="s">
        <v>1531</v>
      </c>
      <c r="G1419" s="462">
        <v>2.9589674053605357E-4</v>
      </c>
      <c r="H1419" s="462">
        <v>2.9589674053605357E-4</v>
      </c>
      <c r="I1419" s="462">
        <v>2.9589674053605357E-4</v>
      </c>
      <c r="J1419" s="462">
        <v>2.9589674053605357E-4</v>
      </c>
      <c r="K1419" s="462">
        <v>2.9589674053605357E-4</v>
      </c>
      <c r="L1419" s="462">
        <v>2.9589674053605357E-4</v>
      </c>
      <c r="M1419" s="462">
        <v>2.9589674053605357E-4</v>
      </c>
      <c r="N1419" s="462">
        <v>2.9589674053605357E-4</v>
      </c>
    </row>
    <row r="1420" spans="1:14" x14ac:dyDescent="0.25">
      <c r="A1420" t="s">
        <v>44</v>
      </c>
      <c r="B1420" t="s">
        <v>1534</v>
      </c>
      <c r="C1420" t="s">
        <v>1534</v>
      </c>
      <c r="D1420">
        <v>2030</v>
      </c>
      <c r="E1420" t="s">
        <v>1532</v>
      </c>
      <c r="F1420" t="s">
        <v>1530</v>
      </c>
      <c r="G1420" s="462">
        <v>0</v>
      </c>
      <c r="H1420" s="462">
        <v>0</v>
      </c>
      <c r="I1420" s="462">
        <v>0</v>
      </c>
      <c r="J1420" s="462">
        <v>0</v>
      </c>
      <c r="K1420" s="462">
        <v>0</v>
      </c>
      <c r="L1420" s="462">
        <v>0</v>
      </c>
      <c r="M1420" s="462">
        <v>0</v>
      </c>
      <c r="N1420" s="462">
        <v>0</v>
      </c>
    </row>
    <row r="1421" spans="1:14" x14ac:dyDescent="0.25">
      <c r="A1421" t="s">
        <v>44</v>
      </c>
      <c r="B1421" t="s">
        <v>1534</v>
      </c>
      <c r="C1421" t="s">
        <v>1534</v>
      </c>
      <c r="D1421">
        <v>2030</v>
      </c>
      <c r="E1421" t="s">
        <v>1532</v>
      </c>
      <c r="F1421" t="s">
        <v>1531</v>
      </c>
      <c r="G1421" s="462">
        <v>0</v>
      </c>
      <c r="H1421" s="462">
        <v>0</v>
      </c>
      <c r="I1421" s="462">
        <v>0</v>
      </c>
      <c r="J1421" s="462">
        <v>0</v>
      </c>
      <c r="K1421" s="462">
        <v>0</v>
      </c>
      <c r="L1421" s="462">
        <v>0</v>
      </c>
      <c r="M1421" s="462">
        <v>0</v>
      </c>
      <c r="N1421" s="462">
        <v>0</v>
      </c>
    </row>
    <row r="1422" spans="1:14" x14ac:dyDescent="0.25">
      <c r="A1422" t="s">
        <v>44</v>
      </c>
      <c r="B1422" t="s">
        <v>1535</v>
      </c>
      <c r="C1422" t="s">
        <v>1536</v>
      </c>
      <c r="D1422">
        <v>2030</v>
      </c>
      <c r="E1422" t="s">
        <v>1529</v>
      </c>
      <c r="F1422" t="s">
        <v>1530</v>
      </c>
      <c r="G1422" s="462">
        <v>5.7204695384683979E-2</v>
      </c>
      <c r="H1422" s="462">
        <v>5.7204695384683979E-2</v>
      </c>
      <c r="I1422" s="462">
        <v>5.7204695384683979E-2</v>
      </c>
      <c r="J1422" s="462">
        <v>5.7204695384683979E-2</v>
      </c>
      <c r="K1422" s="462">
        <v>5.7204695384683979E-2</v>
      </c>
      <c r="L1422" s="462">
        <v>5.7204695384683979E-2</v>
      </c>
      <c r="M1422" s="462">
        <v>5.7204695384683979E-2</v>
      </c>
      <c r="N1422" s="462">
        <v>5.7204695384683979E-2</v>
      </c>
    </row>
    <row r="1423" spans="1:14" x14ac:dyDescent="0.25">
      <c r="A1423" t="s">
        <v>44</v>
      </c>
      <c r="B1423" t="s">
        <v>1535</v>
      </c>
      <c r="C1423" t="s">
        <v>1536</v>
      </c>
      <c r="D1423">
        <v>2030</v>
      </c>
      <c r="E1423" t="s">
        <v>1529</v>
      </c>
      <c r="F1423" t="s">
        <v>1531</v>
      </c>
      <c r="G1423" s="462">
        <v>5.7204695384683986E-2</v>
      </c>
      <c r="H1423" s="462">
        <v>5.7204695384683986E-2</v>
      </c>
      <c r="I1423" s="462">
        <v>5.7204695384683986E-2</v>
      </c>
      <c r="J1423" s="462">
        <v>5.7204695384683986E-2</v>
      </c>
      <c r="K1423" s="462">
        <v>5.7204695384683986E-2</v>
      </c>
      <c r="L1423" s="462">
        <v>5.7204695384683986E-2</v>
      </c>
      <c r="M1423" s="462">
        <v>5.7204695384683986E-2</v>
      </c>
      <c r="N1423" s="462">
        <v>5.7204695384683986E-2</v>
      </c>
    </row>
    <row r="1424" spans="1:14" x14ac:dyDescent="0.25">
      <c r="A1424" t="s">
        <v>44</v>
      </c>
      <c r="B1424" t="s">
        <v>1535</v>
      </c>
      <c r="C1424" t="s">
        <v>1536</v>
      </c>
      <c r="D1424">
        <v>2030</v>
      </c>
      <c r="E1424" t="s">
        <v>1532</v>
      </c>
      <c r="F1424" t="s">
        <v>1530</v>
      </c>
      <c r="G1424" s="462">
        <v>0</v>
      </c>
      <c r="H1424" s="462">
        <v>0</v>
      </c>
      <c r="I1424" s="462">
        <v>0</v>
      </c>
      <c r="J1424" s="462">
        <v>0</v>
      </c>
      <c r="K1424" s="462">
        <v>0</v>
      </c>
      <c r="L1424" s="462">
        <v>0</v>
      </c>
      <c r="M1424" s="462">
        <v>0</v>
      </c>
      <c r="N1424" s="462">
        <v>0</v>
      </c>
    </row>
    <row r="1425" spans="1:14" x14ac:dyDescent="0.25">
      <c r="A1425" t="s">
        <v>44</v>
      </c>
      <c r="B1425" t="s">
        <v>1535</v>
      </c>
      <c r="C1425" t="s">
        <v>1536</v>
      </c>
      <c r="D1425">
        <v>2030</v>
      </c>
      <c r="E1425" t="s">
        <v>1532</v>
      </c>
      <c r="F1425" t="s">
        <v>1531</v>
      </c>
      <c r="G1425" s="462">
        <v>0</v>
      </c>
      <c r="H1425" s="462">
        <v>0</v>
      </c>
      <c r="I1425" s="462">
        <v>0</v>
      </c>
      <c r="J1425" s="462">
        <v>0</v>
      </c>
      <c r="K1425" s="462">
        <v>0</v>
      </c>
      <c r="L1425" s="462">
        <v>0</v>
      </c>
      <c r="M1425" s="462">
        <v>0</v>
      </c>
      <c r="N1425" s="462">
        <v>0</v>
      </c>
    </row>
    <row r="1426" spans="1:14" x14ac:dyDescent="0.25">
      <c r="A1426" t="s">
        <v>44</v>
      </c>
      <c r="B1426" t="s">
        <v>1535</v>
      </c>
      <c r="C1426" t="s">
        <v>162</v>
      </c>
      <c r="D1426">
        <v>2030</v>
      </c>
      <c r="E1426" t="s">
        <v>1529</v>
      </c>
      <c r="F1426" t="s">
        <v>1530</v>
      </c>
      <c r="G1426" s="462">
        <v>0</v>
      </c>
      <c r="H1426" s="462">
        <v>0</v>
      </c>
      <c r="I1426" s="462">
        <v>0</v>
      </c>
      <c r="J1426" s="462">
        <v>0</v>
      </c>
      <c r="K1426" s="462">
        <v>0</v>
      </c>
      <c r="L1426" s="462">
        <v>0</v>
      </c>
      <c r="M1426" s="462">
        <v>0</v>
      </c>
      <c r="N1426" s="462">
        <v>0</v>
      </c>
    </row>
    <row r="1427" spans="1:14" x14ac:dyDescent="0.25">
      <c r="A1427" t="s">
        <v>44</v>
      </c>
      <c r="B1427" t="s">
        <v>1535</v>
      </c>
      <c r="C1427" t="s">
        <v>162</v>
      </c>
      <c r="D1427">
        <v>2030</v>
      </c>
      <c r="E1427" t="s">
        <v>1529</v>
      </c>
      <c r="F1427" t="s">
        <v>1531</v>
      </c>
      <c r="G1427" s="462">
        <v>0</v>
      </c>
      <c r="H1427" s="462">
        <v>0</v>
      </c>
      <c r="I1427" s="462">
        <v>0</v>
      </c>
      <c r="J1427" s="462">
        <v>0</v>
      </c>
      <c r="K1427" s="462">
        <v>0</v>
      </c>
      <c r="L1427" s="462">
        <v>0</v>
      </c>
      <c r="M1427" s="462">
        <v>0</v>
      </c>
      <c r="N1427" s="462">
        <v>0</v>
      </c>
    </row>
    <row r="1428" spans="1:14" x14ac:dyDescent="0.25">
      <c r="A1428" t="s">
        <v>44</v>
      </c>
      <c r="B1428" t="s">
        <v>1535</v>
      </c>
      <c r="C1428" t="s">
        <v>162</v>
      </c>
      <c r="D1428">
        <v>2030</v>
      </c>
      <c r="E1428" t="s">
        <v>1532</v>
      </c>
      <c r="F1428" t="s">
        <v>1530</v>
      </c>
      <c r="G1428" s="462">
        <v>0</v>
      </c>
      <c r="H1428" s="462">
        <v>0</v>
      </c>
      <c r="I1428" s="462">
        <v>0</v>
      </c>
      <c r="J1428" s="462">
        <v>0</v>
      </c>
      <c r="K1428" s="462">
        <v>0</v>
      </c>
      <c r="L1428" s="462">
        <v>0</v>
      </c>
      <c r="M1428" s="462">
        <v>0</v>
      </c>
      <c r="N1428" s="462">
        <v>0</v>
      </c>
    </row>
    <row r="1429" spans="1:14" x14ac:dyDescent="0.25">
      <c r="A1429" t="s">
        <v>44</v>
      </c>
      <c r="B1429" t="s">
        <v>1535</v>
      </c>
      <c r="C1429" t="s">
        <v>162</v>
      </c>
      <c r="D1429">
        <v>2030</v>
      </c>
      <c r="E1429" t="s">
        <v>1532</v>
      </c>
      <c r="F1429" t="s">
        <v>1531</v>
      </c>
      <c r="G1429" s="462">
        <v>0</v>
      </c>
      <c r="H1429" s="462">
        <v>0</v>
      </c>
      <c r="I1429" s="462">
        <v>0</v>
      </c>
      <c r="J1429" s="462">
        <v>0</v>
      </c>
      <c r="K1429" s="462">
        <v>0</v>
      </c>
      <c r="L1429" s="462">
        <v>0</v>
      </c>
      <c r="M1429" s="462">
        <v>0</v>
      </c>
      <c r="N1429" s="462">
        <v>0</v>
      </c>
    </row>
    <row r="1430" spans="1:14" x14ac:dyDescent="0.25">
      <c r="A1430" t="s">
        <v>44</v>
      </c>
      <c r="B1430" t="s">
        <v>1528</v>
      </c>
      <c r="C1430" t="s">
        <v>158</v>
      </c>
      <c r="D1430">
        <v>2040</v>
      </c>
      <c r="E1430" t="s">
        <v>1529</v>
      </c>
      <c r="F1430" t="s">
        <v>1530</v>
      </c>
      <c r="G1430" s="462">
        <v>0.62148921480791808</v>
      </c>
      <c r="H1430" s="462">
        <v>0.62148921480791808</v>
      </c>
      <c r="I1430" s="462">
        <v>0.62148921480791808</v>
      </c>
      <c r="J1430" s="462">
        <v>0.62148921480791808</v>
      </c>
      <c r="K1430" s="462">
        <v>0.62148921480791808</v>
      </c>
      <c r="L1430" s="462">
        <v>0.68876095217965194</v>
      </c>
      <c r="M1430" s="462">
        <v>0.68876095217965194</v>
      </c>
      <c r="N1430" s="462">
        <v>0.68876095217965194</v>
      </c>
    </row>
    <row r="1431" spans="1:14" x14ac:dyDescent="0.25">
      <c r="A1431" t="s">
        <v>44</v>
      </c>
      <c r="B1431" t="s">
        <v>1528</v>
      </c>
      <c r="C1431" t="s">
        <v>158</v>
      </c>
      <c r="D1431">
        <v>2040</v>
      </c>
      <c r="E1431" t="s">
        <v>1529</v>
      </c>
      <c r="F1431" t="s">
        <v>1531</v>
      </c>
      <c r="G1431" s="462">
        <v>0.6129572532470593</v>
      </c>
      <c r="H1431" s="462">
        <v>0.6129572532470593</v>
      </c>
      <c r="I1431" s="462">
        <v>0.6129572532470593</v>
      </c>
      <c r="J1431" s="462">
        <v>0.6129572532470593</v>
      </c>
      <c r="K1431" s="462">
        <v>0.6129572532470593</v>
      </c>
      <c r="L1431" s="462">
        <v>0.68876095217965194</v>
      </c>
      <c r="M1431" s="462">
        <v>0.68876095217965194</v>
      </c>
      <c r="N1431" s="462">
        <v>0.68876095217965194</v>
      </c>
    </row>
    <row r="1432" spans="1:14" x14ac:dyDescent="0.25">
      <c r="A1432" t="s">
        <v>44</v>
      </c>
      <c r="B1432" t="s">
        <v>1528</v>
      </c>
      <c r="C1432" t="s">
        <v>158</v>
      </c>
      <c r="D1432">
        <v>2040</v>
      </c>
      <c r="E1432" t="s">
        <v>1532</v>
      </c>
      <c r="F1432" t="s">
        <v>1530</v>
      </c>
      <c r="G1432" s="462">
        <v>0</v>
      </c>
      <c r="H1432" s="462">
        <v>0</v>
      </c>
      <c r="I1432" s="462">
        <v>0</v>
      </c>
      <c r="J1432" s="462">
        <v>0</v>
      </c>
      <c r="K1432" s="462">
        <v>0</v>
      </c>
      <c r="L1432" s="462">
        <v>0</v>
      </c>
      <c r="M1432" s="462">
        <v>0</v>
      </c>
      <c r="N1432" s="462">
        <v>0</v>
      </c>
    </row>
    <row r="1433" spans="1:14" x14ac:dyDescent="0.25">
      <c r="A1433" t="s">
        <v>44</v>
      </c>
      <c r="B1433" t="s">
        <v>1528</v>
      </c>
      <c r="C1433" t="s">
        <v>158</v>
      </c>
      <c r="D1433">
        <v>2040</v>
      </c>
      <c r="E1433" t="s">
        <v>1532</v>
      </c>
      <c r="F1433" t="s">
        <v>1531</v>
      </c>
      <c r="G1433" s="462">
        <v>0</v>
      </c>
      <c r="H1433" s="462">
        <v>0</v>
      </c>
      <c r="I1433" s="462">
        <v>0</v>
      </c>
      <c r="J1433" s="462">
        <v>0</v>
      </c>
      <c r="K1433" s="462">
        <v>0</v>
      </c>
      <c r="L1433" s="462">
        <v>0</v>
      </c>
      <c r="M1433" s="462">
        <v>0</v>
      </c>
      <c r="N1433" s="462">
        <v>0</v>
      </c>
    </row>
    <row r="1434" spans="1:14" x14ac:dyDescent="0.25">
      <c r="A1434" t="s">
        <v>44</v>
      </c>
      <c r="B1434" t="s">
        <v>1528</v>
      </c>
      <c r="C1434" t="s">
        <v>133</v>
      </c>
      <c r="D1434">
        <v>2040</v>
      </c>
      <c r="E1434" t="s">
        <v>1529</v>
      </c>
      <c r="F1434" t="s">
        <v>1530</v>
      </c>
      <c r="G1434" s="462">
        <v>0.12792490499340031</v>
      </c>
      <c r="H1434" s="462">
        <v>0.12792490499340031</v>
      </c>
      <c r="I1434" s="462">
        <v>0.12792490499340031</v>
      </c>
      <c r="J1434" s="462">
        <v>0.12792490499340031</v>
      </c>
      <c r="K1434" s="462">
        <v>0.12792490499340031</v>
      </c>
      <c r="L1434" s="462">
        <v>0.12792490499340031</v>
      </c>
      <c r="M1434" s="462">
        <v>0.12792490499340031</v>
      </c>
      <c r="N1434" s="462">
        <v>0.12792490499340031</v>
      </c>
    </row>
    <row r="1435" spans="1:14" x14ac:dyDescent="0.25">
      <c r="A1435" t="s">
        <v>44</v>
      </c>
      <c r="B1435" t="s">
        <v>1528</v>
      </c>
      <c r="C1435" t="s">
        <v>133</v>
      </c>
      <c r="D1435">
        <v>2040</v>
      </c>
      <c r="E1435" t="s">
        <v>1529</v>
      </c>
      <c r="F1435" t="s">
        <v>1531</v>
      </c>
      <c r="G1435" s="462">
        <v>0.12792490499340031</v>
      </c>
      <c r="H1435" s="462">
        <v>0.12792490499340031</v>
      </c>
      <c r="I1435" s="462">
        <v>0.12792490499340031</v>
      </c>
      <c r="J1435" s="462">
        <v>0.12792490499340031</v>
      </c>
      <c r="K1435" s="462">
        <v>0.12792490499340031</v>
      </c>
      <c r="L1435" s="462">
        <v>0.12792490499340031</v>
      </c>
      <c r="M1435" s="462">
        <v>0.12792490499340031</v>
      </c>
      <c r="N1435" s="462">
        <v>0.12792490499340031</v>
      </c>
    </row>
    <row r="1436" spans="1:14" x14ac:dyDescent="0.25">
      <c r="A1436" t="s">
        <v>44</v>
      </c>
      <c r="B1436" t="s">
        <v>1528</v>
      </c>
      <c r="C1436" t="s">
        <v>133</v>
      </c>
      <c r="D1436">
        <v>2040</v>
      </c>
      <c r="E1436" t="s">
        <v>1532</v>
      </c>
      <c r="F1436" t="s">
        <v>1530</v>
      </c>
      <c r="G1436" s="462">
        <v>0</v>
      </c>
      <c r="H1436" s="462">
        <v>0</v>
      </c>
      <c r="I1436" s="462">
        <v>0</v>
      </c>
      <c r="J1436" s="462">
        <v>0</v>
      </c>
      <c r="K1436" s="462">
        <v>0</v>
      </c>
      <c r="L1436" s="462">
        <v>0</v>
      </c>
      <c r="M1436" s="462">
        <v>0</v>
      </c>
      <c r="N1436" s="462">
        <v>0</v>
      </c>
    </row>
    <row r="1437" spans="1:14" x14ac:dyDescent="0.25">
      <c r="A1437" t="s">
        <v>44</v>
      </c>
      <c r="B1437" t="s">
        <v>1528</v>
      </c>
      <c r="C1437" t="s">
        <v>133</v>
      </c>
      <c r="D1437">
        <v>2040</v>
      </c>
      <c r="E1437" t="s">
        <v>1532</v>
      </c>
      <c r="F1437" t="s">
        <v>1531</v>
      </c>
      <c r="G1437" s="462">
        <v>0</v>
      </c>
      <c r="H1437" s="462">
        <v>0</v>
      </c>
      <c r="I1437" s="462">
        <v>0</v>
      </c>
      <c r="J1437" s="462">
        <v>0</v>
      </c>
      <c r="K1437" s="462">
        <v>0</v>
      </c>
      <c r="L1437" s="462">
        <v>0</v>
      </c>
      <c r="M1437" s="462">
        <v>0</v>
      </c>
      <c r="N1437" s="462">
        <v>0</v>
      </c>
    </row>
    <row r="1438" spans="1:14" x14ac:dyDescent="0.25">
      <c r="A1438" t="s">
        <v>44</v>
      </c>
      <c r="B1438" t="s">
        <v>1533</v>
      </c>
      <c r="C1438" t="s">
        <v>1533</v>
      </c>
      <c r="D1438">
        <v>2040</v>
      </c>
      <c r="E1438" t="s">
        <v>1529</v>
      </c>
      <c r="F1438" t="s">
        <v>1530</v>
      </c>
      <c r="G1438" s="462">
        <v>0</v>
      </c>
      <c r="H1438" s="462">
        <v>0</v>
      </c>
      <c r="I1438" s="462">
        <v>0</v>
      </c>
      <c r="J1438" s="462">
        <v>0</v>
      </c>
      <c r="K1438" s="462">
        <v>0</v>
      </c>
      <c r="L1438" s="462">
        <v>0</v>
      </c>
      <c r="M1438" s="462">
        <v>0</v>
      </c>
      <c r="N1438" s="462">
        <v>0</v>
      </c>
    </row>
    <row r="1439" spans="1:14" x14ac:dyDescent="0.25">
      <c r="A1439" t="s">
        <v>44</v>
      </c>
      <c r="B1439" t="s">
        <v>1533</v>
      </c>
      <c r="C1439" t="s">
        <v>1533</v>
      </c>
      <c r="D1439">
        <v>2040</v>
      </c>
      <c r="E1439" t="s">
        <v>1529</v>
      </c>
      <c r="F1439" t="s">
        <v>1531</v>
      </c>
      <c r="G1439" s="462">
        <v>0</v>
      </c>
      <c r="H1439" s="462">
        <v>0</v>
      </c>
      <c r="I1439" s="462">
        <v>0</v>
      </c>
      <c r="J1439" s="462">
        <v>0</v>
      </c>
      <c r="K1439" s="462">
        <v>0</v>
      </c>
      <c r="L1439" s="462">
        <v>0</v>
      </c>
      <c r="M1439" s="462">
        <v>0</v>
      </c>
      <c r="N1439" s="462">
        <v>0</v>
      </c>
    </row>
    <row r="1440" spans="1:14" x14ac:dyDescent="0.25">
      <c r="A1440" t="s">
        <v>44</v>
      </c>
      <c r="B1440" t="s">
        <v>1533</v>
      </c>
      <c r="C1440" t="s">
        <v>1533</v>
      </c>
      <c r="D1440">
        <v>2040</v>
      </c>
      <c r="E1440" t="s">
        <v>1532</v>
      </c>
      <c r="F1440" t="s">
        <v>1530</v>
      </c>
      <c r="G1440" s="462">
        <v>1</v>
      </c>
      <c r="H1440" s="462">
        <v>1</v>
      </c>
      <c r="I1440" s="462">
        <v>1</v>
      </c>
      <c r="J1440" s="462">
        <v>1</v>
      </c>
      <c r="K1440" s="462">
        <v>1</v>
      </c>
      <c r="L1440" s="462">
        <v>1</v>
      </c>
      <c r="M1440" s="462">
        <v>1</v>
      </c>
      <c r="N1440" s="462">
        <v>1</v>
      </c>
    </row>
    <row r="1441" spans="1:14" x14ac:dyDescent="0.25">
      <c r="A1441" t="s">
        <v>44</v>
      </c>
      <c r="B1441" t="s">
        <v>1533</v>
      </c>
      <c r="C1441" t="s">
        <v>1533</v>
      </c>
      <c r="D1441">
        <v>2040</v>
      </c>
      <c r="E1441" t="s">
        <v>1532</v>
      </c>
      <c r="F1441" t="s">
        <v>1531</v>
      </c>
      <c r="G1441" s="462">
        <v>1</v>
      </c>
      <c r="H1441" s="462">
        <v>1</v>
      </c>
      <c r="I1441" s="462">
        <v>1</v>
      </c>
      <c r="J1441" s="462">
        <v>1</v>
      </c>
      <c r="K1441" s="462">
        <v>1</v>
      </c>
      <c r="L1441" s="462">
        <v>1</v>
      </c>
      <c r="M1441" s="462">
        <v>1</v>
      </c>
      <c r="N1441" s="462">
        <v>1</v>
      </c>
    </row>
    <row r="1442" spans="1:14" x14ac:dyDescent="0.25">
      <c r="A1442" t="s">
        <v>44</v>
      </c>
      <c r="B1442" t="s">
        <v>160</v>
      </c>
      <c r="C1442" t="s">
        <v>160</v>
      </c>
      <c r="D1442">
        <v>2040</v>
      </c>
      <c r="E1442" t="s">
        <v>1529</v>
      </c>
      <c r="F1442" t="s">
        <v>1530</v>
      </c>
      <c r="G1442" s="462">
        <v>0</v>
      </c>
      <c r="H1442" s="462">
        <v>0</v>
      </c>
      <c r="I1442" s="462">
        <v>0</v>
      </c>
      <c r="J1442" s="462">
        <v>0</v>
      </c>
      <c r="K1442" s="462">
        <v>0</v>
      </c>
      <c r="L1442" s="462">
        <v>0</v>
      </c>
      <c r="M1442" s="462">
        <v>0</v>
      </c>
      <c r="N1442" s="462">
        <v>0</v>
      </c>
    </row>
    <row r="1443" spans="1:14" x14ac:dyDescent="0.25">
      <c r="A1443" t="s">
        <v>44</v>
      </c>
      <c r="B1443" t="s">
        <v>160</v>
      </c>
      <c r="C1443" t="s">
        <v>160</v>
      </c>
      <c r="D1443">
        <v>2040</v>
      </c>
      <c r="E1443" t="s">
        <v>1529</v>
      </c>
      <c r="F1443" t="s">
        <v>1531</v>
      </c>
      <c r="G1443" s="462">
        <v>0</v>
      </c>
      <c r="H1443" s="462">
        <v>0</v>
      </c>
      <c r="I1443" s="462">
        <v>0</v>
      </c>
      <c r="J1443" s="462">
        <v>0</v>
      </c>
      <c r="K1443" s="462">
        <v>0</v>
      </c>
      <c r="L1443" s="462">
        <v>0</v>
      </c>
      <c r="M1443" s="462">
        <v>0</v>
      </c>
      <c r="N1443" s="462">
        <v>0</v>
      </c>
    </row>
    <row r="1444" spans="1:14" x14ac:dyDescent="0.25">
      <c r="A1444" t="s">
        <v>44</v>
      </c>
      <c r="B1444" t="s">
        <v>160</v>
      </c>
      <c r="C1444" t="s">
        <v>160</v>
      </c>
      <c r="D1444">
        <v>2040</v>
      </c>
      <c r="E1444" t="s">
        <v>1532</v>
      </c>
      <c r="F1444" t="s">
        <v>1530</v>
      </c>
      <c r="G1444" s="462">
        <v>0</v>
      </c>
      <c r="H1444" s="462">
        <v>0</v>
      </c>
      <c r="I1444" s="462">
        <v>0</v>
      </c>
      <c r="J1444" s="462">
        <v>0</v>
      </c>
      <c r="K1444" s="462">
        <v>0</v>
      </c>
      <c r="L1444" s="462">
        <v>0</v>
      </c>
      <c r="M1444" s="462">
        <v>0</v>
      </c>
      <c r="N1444" s="462">
        <v>0</v>
      </c>
    </row>
    <row r="1445" spans="1:14" x14ac:dyDescent="0.25">
      <c r="A1445" t="s">
        <v>44</v>
      </c>
      <c r="B1445" t="s">
        <v>160</v>
      </c>
      <c r="C1445" t="s">
        <v>160</v>
      </c>
      <c r="D1445">
        <v>2040</v>
      </c>
      <c r="E1445" t="s">
        <v>1532</v>
      </c>
      <c r="F1445" t="s">
        <v>1531</v>
      </c>
      <c r="G1445" s="462">
        <v>0</v>
      </c>
      <c r="H1445" s="462">
        <v>0</v>
      </c>
      <c r="I1445" s="462">
        <v>0</v>
      </c>
      <c r="J1445" s="462">
        <v>0</v>
      </c>
      <c r="K1445" s="462">
        <v>0</v>
      </c>
      <c r="L1445" s="462">
        <v>0</v>
      </c>
      <c r="M1445" s="462">
        <v>0</v>
      </c>
      <c r="N1445" s="462">
        <v>0</v>
      </c>
    </row>
    <row r="1446" spans="1:14" x14ac:dyDescent="0.25">
      <c r="A1446" t="s">
        <v>44</v>
      </c>
      <c r="B1446" t="s">
        <v>1534</v>
      </c>
      <c r="C1446" t="s">
        <v>1534</v>
      </c>
      <c r="D1446">
        <v>2040</v>
      </c>
      <c r="E1446" t="s">
        <v>1529</v>
      </c>
      <c r="F1446" t="s">
        <v>1530</v>
      </c>
      <c r="G1446" s="462">
        <v>0.10198420377829162</v>
      </c>
      <c r="H1446" s="462">
        <v>0.10198420377829162</v>
      </c>
      <c r="I1446" s="462">
        <v>0.10198420377829162</v>
      </c>
      <c r="J1446" s="462">
        <v>0.10198420377829162</v>
      </c>
      <c r="K1446" s="462">
        <v>0.10198420377829162</v>
      </c>
      <c r="L1446" s="462">
        <v>3.4712466406557764E-2</v>
      </c>
      <c r="M1446" s="462">
        <v>3.4712466406557764E-2</v>
      </c>
      <c r="N1446" s="462">
        <v>3.4712466406557764E-2</v>
      </c>
    </row>
    <row r="1447" spans="1:14" x14ac:dyDescent="0.25">
      <c r="A1447" t="s">
        <v>44</v>
      </c>
      <c r="B1447" t="s">
        <v>1534</v>
      </c>
      <c r="C1447" t="s">
        <v>1534</v>
      </c>
      <c r="D1447">
        <v>2040</v>
      </c>
      <c r="E1447" t="s">
        <v>1529</v>
      </c>
      <c r="F1447" t="s">
        <v>1531</v>
      </c>
      <c r="G1447" s="462">
        <v>0.11051616533915033</v>
      </c>
      <c r="H1447" s="462">
        <v>0.11051616533915033</v>
      </c>
      <c r="I1447" s="462">
        <v>0.11051616533915033</v>
      </c>
      <c r="J1447" s="462">
        <v>0.11051616533915033</v>
      </c>
      <c r="K1447" s="462">
        <v>0.11051616533915033</v>
      </c>
      <c r="L1447" s="462">
        <v>3.4712466406557764E-2</v>
      </c>
      <c r="M1447" s="462">
        <v>3.4712466406557764E-2</v>
      </c>
      <c r="N1447" s="462">
        <v>3.4712466406557764E-2</v>
      </c>
    </row>
    <row r="1448" spans="1:14" x14ac:dyDescent="0.25">
      <c r="A1448" t="s">
        <v>44</v>
      </c>
      <c r="B1448" t="s">
        <v>1534</v>
      </c>
      <c r="C1448" t="s">
        <v>1534</v>
      </c>
      <c r="D1448">
        <v>2040</v>
      </c>
      <c r="E1448" t="s">
        <v>1532</v>
      </c>
      <c r="F1448" t="s">
        <v>1530</v>
      </c>
      <c r="G1448" s="462">
        <v>0</v>
      </c>
      <c r="H1448" s="462">
        <v>0</v>
      </c>
      <c r="I1448" s="462">
        <v>0</v>
      </c>
      <c r="J1448" s="462">
        <v>0</v>
      </c>
      <c r="K1448" s="462">
        <v>0</v>
      </c>
      <c r="L1448" s="462">
        <v>0</v>
      </c>
      <c r="M1448" s="462">
        <v>0</v>
      </c>
      <c r="N1448" s="462">
        <v>0</v>
      </c>
    </row>
    <row r="1449" spans="1:14" x14ac:dyDescent="0.25">
      <c r="A1449" t="s">
        <v>44</v>
      </c>
      <c r="B1449" t="s">
        <v>1534</v>
      </c>
      <c r="C1449" t="s">
        <v>1534</v>
      </c>
      <c r="D1449">
        <v>2040</v>
      </c>
      <c r="E1449" t="s">
        <v>1532</v>
      </c>
      <c r="F1449" t="s">
        <v>1531</v>
      </c>
      <c r="G1449" s="462">
        <v>0</v>
      </c>
      <c r="H1449" s="462">
        <v>0</v>
      </c>
      <c r="I1449" s="462">
        <v>0</v>
      </c>
      <c r="J1449" s="462">
        <v>0</v>
      </c>
      <c r="K1449" s="462">
        <v>0</v>
      </c>
      <c r="L1449" s="462">
        <v>0</v>
      </c>
      <c r="M1449" s="462">
        <v>0</v>
      </c>
      <c r="N1449" s="462">
        <v>0</v>
      </c>
    </row>
    <row r="1450" spans="1:14" x14ac:dyDescent="0.25">
      <c r="A1450" t="s">
        <v>44</v>
      </c>
      <c r="B1450" t="s">
        <v>1535</v>
      </c>
      <c r="C1450" t="s">
        <v>1536</v>
      </c>
      <c r="D1450">
        <v>2040</v>
      </c>
      <c r="E1450" t="s">
        <v>1529</v>
      </c>
      <c r="F1450" t="s">
        <v>1530</v>
      </c>
      <c r="G1450" s="462">
        <v>0.13747777163835517</v>
      </c>
      <c r="H1450" s="462">
        <v>0.13747777163835517</v>
      </c>
      <c r="I1450" s="462">
        <v>0.13747777163835517</v>
      </c>
      <c r="J1450" s="462">
        <v>0.13747777163835517</v>
      </c>
      <c r="K1450" s="462">
        <v>0.13747777163835517</v>
      </c>
      <c r="L1450" s="462">
        <v>0.13747777163835517</v>
      </c>
      <c r="M1450" s="462">
        <v>0.13747777163835517</v>
      </c>
      <c r="N1450" s="462">
        <v>0.13747777163835517</v>
      </c>
    </row>
    <row r="1451" spans="1:14" x14ac:dyDescent="0.25">
      <c r="A1451" t="s">
        <v>44</v>
      </c>
      <c r="B1451" t="s">
        <v>1535</v>
      </c>
      <c r="C1451" t="s">
        <v>1536</v>
      </c>
      <c r="D1451">
        <v>2040</v>
      </c>
      <c r="E1451" t="s">
        <v>1529</v>
      </c>
      <c r="F1451" t="s">
        <v>1531</v>
      </c>
      <c r="G1451" s="462">
        <v>0.13747777163835517</v>
      </c>
      <c r="H1451" s="462">
        <v>0.13747777163835517</v>
      </c>
      <c r="I1451" s="462">
        <v>0.13747777163835517</v>
      </c>
      <c r="J1451" s="462">
        <v>0.13747777163835517</v>
      </c>
      <c r="K1451" s="462">
        <v>0.13747777163835517</v>
      </c>
      <c r="L1451" s="462">
        <v>0.13747777163835517</v>
      </c>
      <c r="M1451" s="462">
        <v>0.13747777163835517</v>
      </c>
      <c r="N1451" s="462">
        <v>0.13747777163835517</v>
      </c>
    </row>
    <row r="1452" spans="1:14" x14ac:dyDescent="0.25">
      <c r="A1452" t="s">
        <v>44</v>
      </c>
      <c r="B1452" t="s">
        <v>1535</v>
      </c>
      <c r="C1452" t="s">
        <v>1536</v>
      </c>
      <c r="D1452">
        <v>2040</v>
      </c>
      <c r="E1452" t="s">
        <v>1532</v>
      </c>
      <c r="F1452" t="s">
        <v>1530</v>
      </c>
      <c r="G1452" s="462">
        <v>0</v>
      </c>
      <c r="H1452" s="462">
        <v>0</v>
      </c>
      <c r="I1452" s="462">
        <v>0</v>
      </c>
      <c r="J1452" s="462">
        <v>0</v>
      </c>
      <c r="K1452" s="462">
        <v>0</v>
      </c>
      <c r="L1452" s="462">
        <v>0</v>
      </c>
      <c r="M1452" s="462">
        <v>0</v>
      </c>
      <c r="N1452" s="462">
        <v>0</v>
      </c>
    </row>
    <row r="1453" spans="1:14" x14ac:dyDescent="0.25">
      <c r="A1453" t="s">
        <v>44</v>
      </c>
      <c r="B1453" t="s">
        <v>1535</v>
      </c>
      <c r="C1453" t="s">
        <v>1536</v>
      </c>
      <c r="D1453">
        <v>2040</v>
      </c>
      <c r="E1453" t="s">
        <v>1532</v>
      </c>
      <c r="F1453" t="s">
        <v>1531</v>
      </c>
      <c r="G1453" s="462">
        <v>0</v>
      </c>
      <c r="H1453" s="462">
        <v>0</v>
      </c>
      <c r="I1453" s="462">
        <v>0</v>
      </c>
      <c r="J1453" s="462">
        <v>0</v>
      </c>
      <c r="K1453" s="462">
        <v>0</v>
      </c>
      <c r="L1453" s="462">
        <v>0</v>
      </c>
      <c r="M1453" s="462">
        <v>0</v>
      </c>
      <c r="N1453" s="462">
        <v>0</v>
      </c>
    </row>
    <row r="1454" spans="1:14" x14ac:dyDescent="0.25">
      <c r="A1454" t="s">
        <v>44</v>
      </c>
      <c r="B1454" t="s">
        <v>1535</v>
      </c>
      <c r="C1454" t="s">
        <v>162</v>
      </c>
      <c r="D1454">
        <v>2040</v>
      </c>
      <c r="E1454" t="s">
        <v>1529</v>
      </c>
      <c r="F1454" t="s">
        <v>1530</v>
      </c>
      <c r="G1454" s="462">
        <v>1.1123904782034807E-2</v>
      </c>
      <c r="H1454" s="462">
        <v>1.1123904782034807E-2</v>
      </c>
      <c r="I1454" s="462">
        <v>1.1123904782034807E-2</v>
      </c>
      <c r="J1454" s="462">
        <v>1.1123904782034807E-2</v>
      </c>
      <c r="K1454" s="462">
        <v>1.1123904782034807E-2</v>
      </c>
      <c r="L1454" s="462">
        <v>1.1123904782034805E-2</v>
      </c>
      <c r="M1454" s="462">
        <v>1.1123904782034805E-2</v>
      </c>
      <c r="N1454" s="462">
        <v>1.1123904782034805E-2</v>
      </c>
    </row>
    <row r="1455" spans="1:14" x14ac:dyDescent="0.25">
      <c r="A1455" t="s">
        <v>44</v>
      </c>
      <c r="B1455" t="s">
        <v>1535</v>
      </c>
      <c r="C1455" t="s">
        <v>162</v>
      </c>
      <c r="D1455">
        <v>2040</v>
      </c>
      <c r="E1455" t="s">
        <v>1529</v>
      </c>
      <c r="F1455" t="s">
        <v>1531</v>
      </c>
      <c r="G1455" s="462">
        <v>1.1123904782034805E-2</v>
      </c>
      <c r="H1455" s="462">
        <v>1.1123904782034805E-2</v>
      </c>
      <c r="I1455" s="462">
        <v>1.1123904782034805E-2</v>
      </c>
      <c r="J1455" s="462">
        <v>1.1123904782034805E-2</v>
      </c>
      <c r="K1455" s="462">
        <v>1.1123904782034805E-2</v>
      </c>
      <c r="L1455" s="462">
        <v>1.1123904782034805E-2</v>
      </c>
      <c r="M1455" s="462">
        <v>1.1123904782034805E-2</v>
      </c>
      <c r="N1455" s="462">
        <v>1.1123904782034805E-2</v>
      </c>
    </row>
    <row r="1456" spans="1:14" x14ac:dyDescent="0.25">
      <c r="A1456" t="s">
        <v>44</v>
      </c>
      <c r="B1456" t="s">
        <v>1535</v>
      </c>
      <c r="C1456" t="s">
        <v>162</v>
      </c>
      <c r="D1456">
        <v>2040</v>
      </c>
      <c r="E1456" t="s">
        <v>1532</v>
      </c>
      <c r="F1456" t="s">
        <v>1530</v>
      </c>
      <c r="G1456" s="462">
        <v>0</v>
      </c>
      <c r="H1456" s="462">
        <v>0</v>
      </c>
      <c r="I1456" s="462">
        <v>0</v>
      </c>
      <c r="J1456" s="462">
        <v>0</v>
      </c>
      <c r="K1456" s="462">
        <v>0</v>
      </c>
      <c r="L1456" s="462">
        <v>0</v>
      </c>
      <c r="M1456" s="462">
        <v>0</v>
      </c>
      <c r="N1456" s="462">
        <v>0</v>
      </c>
    </row>
    <row r="1457" spans="1:14" x14ac:dyDescent="0.25">
      <c r="A1457" t="s">
        <v>44</v>
      </c>
      <c r="B1457" t="s">
        <v>1535</v>
      </c>
      <c r="C1457" t="s">
        <v>162</v>
      </c>
      <c r="D1457">
        <v>2040</v>
      </c>
      <c r="E1457" t="s">
        <v>1532</v>
      </c>
      <c r="F1457" t="s">
        <v>1531</v>
      </c>
      <c r="G1457" s="462">
        <v>0</v>
      </c>
      <c r="H1457" s="462">
        <v>0</v>
      </c>
      <c r="I1457" s="462">
        <v>0</v>
      </c>
      <c r="J1457" s="462">
        <v>0</v>
      </c>
      <c r="K1457" s="462">
        <v>0</v>
      </c>
      <c r="L1457" s="462">
        <v>0</v>
      </c>
      <c r="M1457" s="462">
        <v>0</v>
      </c>
      <c r="N1457" s="462">
        <v>0</v>
      </c>
    </row>
    <row r="1458" spans="1:14" x14ac:dyDescent="0.25">
      <c r="A1458" t="s">
        <v>44</v>
      </c>
      <c r="B1458" t="s">
        <v>1528</v>
      </c>
      <c r="C1458" t="s">
        <v>158</v>
      </c>
      <c r="D1458">
        <v>2050</v>
      </c>
      <c r="E1458" t="s">
        <v>1529</v>
      </c>
      <c r="F1458" t="s">
        <v>1530</v>
      </c>
      <c r="G1458" s="462">
        <v>0.1411951997518385</v>
      </c>
      <c r="H1458" s="462">
        <v>0.1411951997518385</v>
      </c>
      <c r="I1458" s="462">
        <v>0.1411951997518385</v>
      </c>
      <c r="J1458" s="462">
        <v>0.1411951997518385</v>
      </c>
      <c r="K1458" s="462">
        <v>0.1411951997518385</v>
      </c>
      <c r="L1458" s="462">
        <v>0.1411951997518385</v>
      </c>
      <c r="M1458" s="462">
        <v>0.1411951997518385</v>
      </c>
      <c r="N1458" s="462">
        <v>0.1411951997518385</v>
      </c>
    </row>
    <row r="1459" spans="1:14" x14ac:dyDescent="0.25">
      <c r="A1459" t="s">
        <v>44</v>
      </c>
      <c r="B1459" t="s">
        <v>1528</v>
      </c>
      <c r="C1459" t="s">
        <v>158</v>
      </c>
      <c r="D1459">
        <v>2050</v>
      </c>
      <c r="E1459" t="s">
        <v>1529</v>
      </c>
      <c r="F1459" t="s">
        <v>1531</v>
      </c>
      <c r="G1459" s="462">
        <v>0.1411951997518385</v>
      </c>
      <c r="H1459" s="462">
        <v>0.1411951997518385</v>
      </c>
      <c r="I1459" s="462">
        <v>0.1411951997518385</v>
      </c>
      <c r="J1459" s="462">
        <v>0.1411951997518385</v>
      </c>
      <c r="K1459" s="462">
        <v>0.1411951997518385</v>
      </c>
      <c r="L1459" s="462">
        <v>0.1411951997518385</v>
      </c>
      <c r="M1459" s="462">
        <v>0.1411951997518385</v>
      </c>
      <c r="N1459" s="462">
        <v>0.1411951997518385</v>
      </c>
    </row>
    <row r="1460" spans="1:14" x14ac:dyDescent="0.25">
      <c r="A1460" t="s">
        <v>44</v>
      </c>
      <c r="B1460" t="s">
        <v>1528</v>
      </c>
      <c r="C1460" t="s">
        <v>158</v>
      </c>
      <c r="D1460">
        <v>2050</v>
      </c>
      <c r="E1460" t="s">
        <v>1532</v>
      </c>
      <c r="F1460" t="s">
        <v>1530</v>
      </c>
      <c r="G1460" s="462">
        <v>0</v>
      </c>
      <c r="H1460" s="462">
        <v>0</v>
      </c>
      <c r="I1460" s="462">
        <v>0</v>
      </c>
      <c r="J1460" s="462">
        <v>0</v>
      </c>
      <c r="K1460" s="462">
        <v>0</v>
      </c>
      <c r="L1460" s="462">
        <v>0</v>
      </c>
      <c r="M1460" s="462">
        <v>0</v>
      </c>
      <c r="N1460" s="462">
        <v>0</v>
      </c>
    </row>
    <row r="1461" spans="1:14" x14ac:dyDescent="0.25">
      <c r="A1461" t="s">
        <v>44</v>
      </c>
      <c r="B1461" t="s">
        <v>1528</v>
      </c>
      <c r="C1461" t="s">
        <v>158</v>
      </c>
      <c r="D1461">
        <v>2050</v>
      </c>
      <c r="E1461" t="s">
        <v>1532</v>
      </c>
      <c r="F1461" t="s">
        <v>1531</v>
      </c>
      <c r="G1461" s="462">
        <v>0</v>
      </c>
      <c r="H1461" s="462">
        <v>0</v>
      </c>
      <c r="I1461" s="462">
        <v>0</v>
      </c>
      <c r="J1461" s="462">
        <v>0</v>
      </c>
      <c r="K1461" s="462">
        <v>0</v>
      </c>
      <c r="L1461" s="462">
        <v>0</v>
      </c>
      <c r="M1461" s="462">
        <v>0</v>
      </c>
      <c r="N1461" s="462">
        <v>0</v>
      </c>
    </row>
    <row r="1462" spans="1:14" x14ac:dyDescent="0.25">
      <c r="A1462" t="s">
        <v>44</v>
      </c>
      <c r="B1462" t="s">
        <v>1528</v>
      </c>
      <c r="C1462" t="s">
        <v>133</v>
      </c>
      <c r="D1462">
        <v>2050</v>
      </c>
      <c r="E1462" t="s">
        <v>1529</v>
      </c>
      <c r="F1462" t="s">
        <v>1530</v>
      </c>
      <c r="G1462" s="462">
        <v>8.578570884483426E-2</v>
      </c>
      <c r="H1462" s="462">
        <v>8.578570884483426E-2</v>
      </c>
      <c r="I1462" s="462">
        <v>8.578570884483426E-2</v>
      </c>
      <c r="J1462" s="462">
        <v>8.578570884483426E-2</v>
      </c>
      <c r="K1462" s="462">
        <v>8.578570884483426E-2</v>
      </c>
      <c r="L1462" s="462">
        <v>8.578570884483426E-2</v>
      </c>
      <c r="M1462" s="462">
        <v>8.578570884483426E-2</v>
      </c>
      <c r="N1462" s="462">
        <v>8.578570884483426E-2</v>
      </c>
    </row>
    <row r="1463" spans="1:14" x14ac:dyDescent="0.25">
      <c r="A1463" t="s">
        <v>44</v>
      </c>
      <c r="B1463" t="s">
        <v>1528</v>
      </c>
      <c r="C1463" t="s">
        <v>133</v>
      </c>
      <c r="D1463">
        <v>2050</v>
      </c>
      <c r="E1463" t="s">
        <v>1529</v>
      </c>
      <c r="F1463" t="s">
        <v>1531</v>
      </c>
      <c r="G1463" s="462">
        <v>8.5785708844834246E-2</v>
      </c>
      <c r="H1463" s="462">
        <v>8.5785708844834246E-2</v>
      </c>
      <c r="I1463" s="462">
        <v>8.5785708844834246E-2</v>
      </c>
      <c r="J1463" s="462">
        <v>8.5785708844834246E-2</v>
      </c>
      <c r="K1463" s="462">
        <v>8.5785708844834246E-2</v>
      </c>
      <c r="L1463" s="462">
        <v>8.578570884483426E-2</v>
      </c>
      <c r="M1463" s="462">
        <v>8.578570884483426E-2</v>
      </c>
      <c r="N1463" s="462">
        <v>8.578570884483426E-2</v>
      </c>
    </row>
    <row r="1464" spans="1:14" x14ac:dyDescent="0.25">
      <c r="A1464" t="s">
        <v>44</v>
      </c>
      <c r="B1464" t="s">
        <v>1528</v>
      </c>
      <c r="C1464" t="s">
        <v>133</v>
      </c>
      <c r="D1464">
        <v>2050</v>
      </c>
      <c r="E1464" t="s">
        <v>1532</v>
      </c>
      <c r="F1464" t="s">
        <v>1530</v>
      </c>
      <c r="G1464" s="462">
        <v>0</v>
      </c>
      <c r="H1464" s="462">
        <v>0</v>
      </c>
      <c r="I1464" s="462">
        <v>0</v>
      </c>
      <c r="J1464" s="462">
        <v>0</v>
      </c>
      <c r="K1464" s="462">
        <v>0</v>
      </c>
      <c r="L1464" s="462">
        <v>0</v>
      </c>
      <c r="M1464" s="462">
        <v>0</v>
      </c>
      <c r="N1464" s="462">
        <v>0</v>
      </c>
    </row>
    <row r="1465" spans="1:14" x14ac:dyDescent="0.25">
      <c r="A1465" t="s">
        <v>44</v>
      </c>
      <c r="B1465" t="s">
        <v>1528</v>
      </c>
      <c r="C1465" t="s">
        <v>133</v>
      </c>
      <c r="D1465">
        <v>2050</v>
      </c>
      <c r="E1465" t="s">
        <v>1532</v>
      </c>
      <c r="F1465" t="s">
        <v>1531</v>
      </c>
      <c r="G1465" s="462">
        <v>0</v>
      </c>
      <c r="H1465" s="462">
        <v>0</v>
      </c>
      <c r="I1465" s="462">
        <v>0</v>
      </c>
      <c r="J1465" s="462">
        <v>0</v>
      </c>
      <c r="K1465" s="462">
        <v>0</v>
      </c>
      <c r="L1465" s="462">
        <v>0</v>
      </c>
      <c r="M1465" s="462">
        <v>0</v>
      </c>
      <c r="N1465" s="462">
        <v>0</v>
      </c>
    </row>
    <row r="1466" spans="1:14" x14ac:dyDescent="0.25">
      <c r="A1466" t="s">
        <v>44</v>
      </c>
      <c r="B1466" t="s">
        <v>1533</v>
      </c>
      <c r="C1466" t="s">
        <v>1533</v>
      </c>
      <c r="D1466">
        <v>2050</v>
      </c>
      <c r="E1466" t="s">
        <v>1529</v>
      </c>
      <c r="F1466" t="s">
        <v>1530</v>
      </c>
      <c r="G1466" s="462">
        <v>0</v>
      </c>
      <c r="H1466" s="462">
        <v>0</v>
      </c>
      <c r="I1466" s="462">
        <v>0</v>
      </c>
      <c r="J1466" s="462">
        <v>0</v>
      </c>
      <c r="K1466" s="462">
        <v>0</v>
      </c>
      <c r="L1466" s="462">
        <v>0</v>
      </c>
      <c r="M1466" s="462">
        <v>0</v>
      </c>
      <c r="N1466" s="462">
        <v>0</v>
      </c>
    </row>
    <row r="1467" spans="1:14" x14ac:dyDescent="0.25">
      <c r="A1467" t="s">
        <v>44</v>
      </c>
      <c r="B1467" t="s">
        <v>1533</v>
      </c>
      <c r="C1467" t="s">
        <v>1533</v>
      </c>
      <c r="D1467">
        <v>2050</v>
      </c>
      <c r="E1467" t="s">
        <v>1529</v>
      </c>
      <c r="F1467" t="s">
        <v>1531</v>
      </c>
      <c r="G1467" s="462">
        <v>0</v>
      </c>
      <c r="H1467" s="462">
        <v>0</v>
      </c>
      <c r="I1467" s="462">
        <v>0</v>
      </c>
      <c r="J1467" s="462">
        <v>0</v>
      </c>
      <c r="K1467" s="462">
        <v>0</v>
      </c>
      <c r="L1467" s="462">
        <v>0</v>
      </c>
      <c r="M1467" s="462">
        <v>0</v>
      </c>
      <c r="N1467" s="462">
        <v>0</v>
      </c>
    </row>
    <row r="1468" spans="1:14" x14ac:dyDescent="0.25">
      <c r="A1468" t="s">
        <v>44</v>
      </c>
      <c r="B1468" t="s">
        <v>1533</v>
      </c>
      <c r="C1468" t="s">
        <v>1533</v>
      </c>
      <c r="D1468">
        <v>2050</v>
      </c>
      <c r="E1468" t="s">
        <v>1532</v>
      </c>
      <c r="F1468" t="s">
        <v>1530</v>
      </c>
      <c r="G1468" s="462">
        <v>1</v>
      </c>
      <c r="H1468" s="462">
        <v>1</v>
      </c>
      <c r="I1468" s="462">
        <v>1</v>
      </c>
      <c r="J1468" s="462">
        <v>1</v>
      </c>
      <c r="K1468" s="462">
        <v>1</v>
      </c>
      <c r="L1468" s="462">
        <v>1</v>
      </c>
      <c r="M1468" s="462">
        <v>1</v>
      </c>
      <c r="N1468" s="462">
        <v>1</v>
      </c>
    </row>
    <row r="1469" spans="1:14" x14ac:dyDescent="0.25">
      <c r="A1469" t="s">
        <v>44</v>
      </c>
      <c r="B1469" t="s">
        <v>1533</v>
      </c>
      <c r="C1469" t="s">
        <v>1533</v>
      </c>
      <c r="D1469">
        <v>2050</v>
      </c>
      <c r="E1469" t="s">
        <v>1532</v>
      </c>
      <c r="F1469" t="s">
        <v>1531</v>
      </c>
      <c r="G1469" s="462">
        <v>1</v>
      </c>
      <c r="H1469" s="462">
        <v>1</v>
      </c>
      <c r="I1469" s="462">
        <v>1</v>
      </c>
      <c r="J1469" s="462">
        <v>1</v>
      </c>
      <c r="K1469" s="462">
        <v>1</v>
      </c>
      <c r="L1469" s="462">
        <v>1</v>
      </c>
      <c r="M1469" s="462">
        <v>1</v>
      </c>
      <c r="N1469" s="462">
        <v>1</v>
      </c>
    </row>
    <row r="1470" spans="1:14" x14ac:dyDescent="0.25">
      <c r="A1470" t="s">
        <v>44</v>
      </c>
      <c r="B1470" t="s">
        <v>160</v>
      </c>
      <c r="C1470" t="s">
        <v>160</v>
      </c>
      <c r="D1470">
        <v>2050</v>
      </c>
      <c r="E1470" t="s">
        <v>1529</v>
      </c>
      <c r="F1470" t="s">
        <v>1530</v>
      </c>
      <c r="G1470" s="462">
        <v>0</v>
      </c>
      <c r="H1470" s="462">
        <v>0</v>
      </c>
      <c r="I1470" s="462">
        <v>0</v>
      </c>
      <c r="J1470" s="462">
        <v>0</v>
      </c>
      <c r="K1470" s="462">
        <v>0</v>
      </c>
      <c r="L1470" s="462">
        <v>0</v>
      </c>
      <c r="M1470" s="462">
        <v>0</v>
      </c>
      <c r="N1470" s="462">
        <v>0</v>
      </c>
    </row>
    <row r="1471" spans="1:14" x14ac:dyDescent="0.25">
      <c r="A1471" t="s">
        <v>44</v>
      </c>
      <c r="B1471" t="s">
        <v>160</v>
      </c>
      <c r="C1471" t="s">
        <v>160</v>
      </c>
      <c r="D1471">
        <v>2050</v>
      </c>
      <c r="E1471" t="s">
        <v>1529</v>
      </c>
      <c r="F1471" t="s">
        <v>1531</v>
      </c>
      <c r="G1471" s="462">
        <v>0</v>
      </c>
      <c r="H1471" s="462">
        <v>0</v>
      </c>
      <c r="I1471" s="462">
        <v>0</v>
      </c>
      <c r="J1471" s="462">
        <v>0</v>
      </c>
      <c r="K1471" s="462">
        <v>0</v>
      </c>
      <c r="L1471" s="462">
        <v>0</v>
      </c>
      <c r="M1471" s="462">
        <v>0</v>
      </c>
      <c r="N1471" s="462">
        <v>0</v>
      </c>
    </row>
    <row r="1472" spans="1:14" x14ac:dyDescent="0.25">
      <c r="A1472" t="s">
        <v>44</v>
      </c>
      <c r="B1472" t="s">
        <v>160</v>
      </c>
      <c r="C1472" t="s">
        <v>160</v>
      </c>
      <c r="D1472">
        <v>2050</v>
      </c>
      <c r="E1472" t="s">
        <v>1532</v>
      </c>
      <c r="F1472" t="s">
        <v>1530</v>
      </c>
      <c r="G1472" s="462">
        <v>0</v>
      </c>
      <c r="H1472" s="462">
        <v>0</v>
      </c>
      <c r="I1472" s="462">
        <v>0</v>
      </c>
      <c r="J1472" s="462">
        <v>0</v>
      </c>
      <c r="K1472" s="462">
        <v>0</v>
      </c>
      <c r="L1472" s="462">
        <v>0</v>
      </c>
      <c r="M1472" s="462">
        <v>0</v>
      </c>
      <c r="N1472" s="462">
        <v>0</v>
      </c>
    </row>
    <row r="1473" spans="1:14" x14ac:dyDescent="0.25">
      <c r="A1473" t="s">
        <v>44</v>
      </c>
      <c r="B1473" t="s">
        <v>160</v>
      </c>
      <c r="C1473" t="s">
        <v>160</v>
      </c>
      <c r="D1473">
        <v>2050</v>
      </c>
      <c r="E1473" t="s">
        <v>1532</v>
      </c>
      <c r="F1473" t="s">
        <v>1531</v>
      </c>
      <c r="G1473" s="462">
        <v>0</v>
      </c>
      <c r="H1473" s="462">
        <v>0</v>
      </c>
      <c r="I1473" s="462">
        <v>0</v>
      </c>
      <c r="J1473" s="462">
        <v>0</v>
      </c>
      <c r="K1473" s="462">
        <v>0</v>
      </c>
      <c r="L1473" s="462">
        <v>0</v>
      </c>
      <c r="M1473" s="462">
        <v>0</v>
      </c>
      <c r="N1473" s="462">
        <v>0</v>
      </c>
    </row>
    <row r="1474" spans="1:14" x14ac:dyDescent="0.25">
      <c r="A1474" t="s">
        <v>44</v>
      </c>
      <c r="B1474" t="s">
        <v>1534</v>
      </c>
      <c r="C1474" t="s">
        <v>1534</v>
      </c>
      <c r="D1474">
        <v>2050</v>
      </c>
      <c r="E1474" t="s">
        <v>1529</v>
      </c>
      <c r="F1474" t="s">
        <v>1530</v>
      </c>
      <c r="G1474" s="462">
        <v>0.34502996522738821</v>
      </c>
      <c r="H1474" s="462">
        <v>0.34502996522738821</v>
      </c>
      <c r="I1474" s="462">
        <v>0.34502996522738821</v>
      </c>
      <c r="J1474" s="462">
        <v>0.34502996522738821</v>
      </c>
      <c r="K1474" s="462">
        <v>0.34502996522738821</v>
      </c>
      <c r="L1474" s="462">
        <v>0.34502996522738816</v>
      </c>
      <c r="M1474" s="462">
        <v>0.34502996522738816</v>
      </c>
      <c r="N1474" s="462">
        <v>0.34502996522738816</v>
      </c>
    </row>
    <row r="1475" spans="1:14" x14ac:dyDescent="0.25">
      <c r="A1475" t="s">
        <v>44</v>
      </c>
      <c r="B1475" t="s">
        <v>1534</v>
      </c>
      <c r="C1475" t="s">
        <v>1534</v>
      </c>
      <c r="D1475">
        <v>2050</v>
      </c>
      <c r="E1475" t="s">
        <v>1529</v>
      </c>
      <c r="F1475" t="s">
        <v>1531</v>
      </c>
      <c r="G1475" s="462">
        <v>0.34502996522738821</v>
      </c>
      <c r="H1475" s="462">
        <v>0.34502996522738821</v>
      </c>
      <c r="I1475" s="462">
        <v>0.34502996522738821</v>
      </c>
      <c r="J1475" s="462">
        <v>0.34502996522738821</v>
      </c>
      <c r="K1475" s="462">
        <v>0.34502996522738821</v>
      </c>
      <c r="L1475" s="462">
        <v>0.34502996522738821</v>
      </c>
      <c r="M1475" s="462">
        <v>0.34502996522738821</v>
      </c>
      <c r="N1475" s="462">
        <v>0.34502996522738821</v>
      </c>
    </row>
    <row r="1476" spans="1:14" x14ac:dyDescent="0.25">
      <c r="A1476" t="s">
        <v>44</v>
      </c>
      <c r="B1476" t="s">
        <v>1534</v>
      </c>
      <c r="C1476" t="s">
        <v>1534</v>
      </c>
      <c r="D1476">
        <v>2050</v>
      </c>
      <c r="E1476" t="s">
        <v>1532</v>
      </c>
      <c r="F1476" t="s">
        <v>1530</v>
      </c>
      <c r="G1476" s="462">
        <v>0</v>
      </c>
      <c r="H1476" s="462">
        <v>0</v>
      </c>
      <c r="I1476" s="462">
        <v>0</v>
      </c>
      <c r="J1476" s="462">
        <v>0</v>
      </c>
      <c r="K1476" s="462">
        <v>0</v>
      </c>
      <c r="L1476" s="462">
        <v>0</v>
      </c>
      <c r="M1476" s="462">
        <v>0</v>
      </c>
      <c r="N1476" s="462">
        <v>0</v>
      </c>
    </row>
    <row r="1477" spans="1:14" x14ac:dyDescent="0.25">
      <c r="A1477" t="s">
        <v>44</v>
      </c>
      <c r="B1477" t="s">
        <v>1534</v>
      </c>
      <c r="C1477" t="s">
        <v>1534</v>
      </c>
      <c r="D1477">
        <v>2050</v>
      </c>
      <c r="E1477" t="s">
        <v>1532</v>
      </c>
      <c r="F1477" t="s">
        <v>1531</v>
      </c>
      <c r="G1477" s="462">
        <v>0</v>
      </c>
      <c r="H1477" s="462">
        <v>0</v>
      </c>
      <c r="I1477" s="462">
        <v>0</v>
      </c>
      <c r="J1477" s="462">
        <v>0</v>
      </c>
      <c r="K1477" s="462">
        <v>0</v>
      </c>
      <c r="L1477" s="462">
        <v>0</v>
      </c>
      <c r="M1477" s="462">
        <v>0</v>
      </c>
      <c r="N1477" s="462">
        <v>0</v>
      </c>
    </row>
    <row r="1478" spans="1:14" x14ac:dyDescent="0.25">
      <c r="A1478" t="s">
        <v>44</v>
      </c>
      <c r="B1478" t="s">
        <v>1535</v>
      </c>
      <c r="C1478" t="s">
        <v>1536</v>
      </c>
      <c r="D1478">
        <v>2050</v>
      </c>
      <c r="E1478" t="s">
        <v>1529</v>
      </c>
      <c r="F1478" t="s">
        <v>1530</v>
      </c>
      <c r="G1478" s="462">
        <v>0.31427318654441466</v>
      </c>
      <c r="H1478" s="462">
        <v>0.31427318654441466</v>
      </c>
      <c r="I1478" s="462">
        <v>0.31427318654441466</v>
      </c>
      <c r="J1478" s="462">
        <v>0.31427318654441466</v>
      </c>
      <c r="K1478" s="462">
        <v>0.31427318654441466</v>
      </c>
      <c r="L1478" s="462">
        <v>0.31427318654441466</v>
      </c>
      <c r="M1478" s="462">
        <v>0.31427318654441466</v>
      </c>
      <c r="N1478" s="462">
        <v>0.31427318654441466</v>
      </c>
    </row>
    <row r="1479" spans="1:14" x14ac:dyDescent="0.25">
      <c r="A1479" t="s">
        <v>44</v>
      </c>
      <c r="B1479" t="s">
        <v>1535</v>
      </c>
      <c r="C1479" t="s">
        <v>1536</v>
      </c>
      <c r="D1479">
        <v>2050</v>
      </c>
      <c r="E1479" t="s">
        <v>1529</v>
      </c>
      <c r="F1479" t="s">
        <v>1531</v>
      </c>
      <c r="G1479" s="462">
        <v>0.31427318654441466</v>
      </c>
      <c r="H1479" s="462">
        <v>0.31427318654441466</v>
      </c>
      <c r="I1479" s="462">
        <v>0.31427318654441466</v>
      </c>
      <c r="J1479" s="462">
        <v>0.31427318654441466</v>
      </c>
      <c r="K1479" s="462">
        <v>0.31427318654441466</v>
      </c>
      <c r="L1479" s="462">
        <v>0.31427318654441466</v>
      </c>
      <c r="M1479" s="462">
        <v>0.31427318654441466</v>
      </c>
      <c r="N1479" s="462">
        <v>0.31427318654441466</v>
      </c>
    </row>
    <row r="1480" spans="1:14" x14ac:dyDescent="0.25">
      <c r="A1480" t="s">
        <v>44</v>
      </c>
      <c r="B1480" t="s">
        <v>1535</v>
      </c>
      <c r="C1480" t="s">
        <v>1536</v>
      </c>
      <c r="D1480">
        <v>2050</v>
      </c>
      <c r="E1480" t="s">
        <v>1532</v>
      </c>
      <c r="F1480" t="s">
        <v>1530</v>
      </c>
      <c r="G1480" s="462">
        <v>0</v>
      </c>
      <c r="H1480" s="462">
        <v>0</v>
      </c>
      <c r="I1480" s="462">
        <v>0</v>
      </c>
      <c r="J1480" s="462">
        <v>0</v>
      </c>
      <c r="K1480" s="462">
        <v>0</v>
      </c>
      <c r="L1480" s="462">
        <v>0</v>
      </c>
      <c r="M1480" s="462">
        <v>0</v>
      </c>
      <c r="N1480" s="462">
        <v>0</v>
      </c>
    </row>
    <row r="1481" spans="1:14" x14ac:dyDescent="0.25">
      <c r="A1481" t="s">
        <v>44</v>
      </c>
      <c r="B1481" t="s">
        <v>1535</v>
      </c>
      <c r="C1481" t="s">
        <v>1536</v>
      </c>
      <c r="D1481">
        <v>2050</v>
      </c>
      <c r="E1481" t="s">
        <v>1532</v>
      </c>
      <c r="F1481" t="s">
        <v>1531</v>
      </c>
      <c r="G1481" s="462">
        <v>0</v>
      </c>
      <c r="H1481" s="462">
        <v>0</v>
      </c>
      <c r="I1481" s="462">
        <v>0</v>
      </c>
      <c r="J1481" s="462">
        <v>0</v>
      </c>
      <c r="K1481" s="462">
        <v>0</v>
      </c>
      <c r="L1481" s="462">
        <v>0</v>
      </c>
      <c r="M1481" s="462">
        <v>0</v>
      </c>
      <c r="N1481" s="462">
        <v>0</v>
      </c>
    </row>
    <row r="1482" spans="1:14" x14ac:dyDescent="0.25">
      <c r="A1482" t="s">
        <v>44</v>
      </c>
      <c r="B1482" t="s">
        <v>1535</v>
      </c>
      <c r="C1482" t="s">
        <v>162</v>
      </c>
      <c r="D1482">
        <v>2050</v>
      </c>
      <c r="E1482" t="s">
        <v>1529</v>
      </c>
      <c r="F1482" t="s">
        <v>1530</v>
      </c>
      <c r="G1482" s="462">
        <v>0.11371593963152445</v>
      </c>
      <c r="H1482" s="462">
        <v>0.11371593963152445</v>
      </c>
      <c r="I1482" s="462">
        <v>0.11371593963152445</v>
      </c>
      <c r="J1482" s="462">
        <v>0.11371593963152445</v>
      </c>
      <c r="K1482" s="462">
        <v>0.11371593963152445</v>
      </c>
      <c r="L1482" s="462">
        <v>0.11371593963152446</v>
      </c>
      <c r="M1482" s="462">
        <v>0.11371593963152446</v>
      </c>
      <c r="N1482" s="462">
        <v>0.11371593963152446</v>
      </c>
    </row>
    <row r="1483" spans="1:14" x14ac:dyDescent="0.25">
      <c r="A1483" t="s">
        <v>44</v>
      </c>
      <c r="B1483" t="s">
        <v>1535</v>
      </c>
      <c r="C1483" t="s">
        <v>162</v>
      </c>
      <c r="D1483">
        <v>2050</v>
      </c>
      <c r="E1483" t="s">
        <v>1529</v>
      </c>
      <c r="F1483" t="s">
        <v>1531</v>
      </c>
      <c r="G1483" s="462">
        <v>0.11371593963152445</v>
      </c>
      <c r="H1483" s="462">
        <v>0.11371593963152445</v>
      </c>
      <c r="I1483" s="462">
        <v>0.11371593963152445</v>
      </c>
      <c r="J1483" s="462">
        <v>0.11371593963152445</v>
      </c>
      <c r="K1483" s="462">
        <v>0.11371593963152445</v>
      </c>
      <c r="L1483" s="462">
        <v>0.11371593963152445</v>
      </c>
      <c r="M1483" s="462">
        <v>0.11371593963152445</v>
      </c>
      <c r="N1483" s="462">
        <v>0.11371593963152445</v>
      </c>
    </row>
    <row r="1484" spans="1:14" x14ac:dyDescent="0.25">
      <c r="A1484" t="s">
        <v>44</v>
      </c>
      <c r="B1484" t="s">
        <v>1535</v>
      </c>
      <c r="C1484" t="s">
        <v>162</v>
      </c>
      <c r="D1484">
        <v>2050</v>
      </c>
      <c r="E1484" t="s">
        <v>1532</v>
      </c>
      <c r="F1484" t="s">
        <v>1530</v>
      </c>
      <c r="G1484" s="462">
        <v>0</v>
      </c>
      <c r="H1484" s="462">
        <v>0</v>
      </c>
      <c r="I1484" s="462">
        <v>0</v>
      </c>
      <c r="J1484" s="462">
        <v>0</v>
      </c>
      <c r="K1484" s="462">
        <v>0</v>
      </c>
      <c r="L1484" s="462">
        <v>0</v>
      </c>
      <c r="M1484" s="462">
        <v>0</v>
      </c>
      <c r="N1484" s="462">
        <v>0</v>
      </c>
    </row>
    <row r="1485" spans="1:14" x14ac:dyDescent="0.25">
      <c r="A1485" t="s">
        <v>44</v>
      </c>
      <c r="B1485" t="s">
        <v>1535</v>
      </c>
      <c r="C1485" t="s">
        <v>162</v>
      </c>
      <c r="D1485">
        <v>2050</v>
      </c>
      <c r="E1485" t="s">
        <v>1532</v>
      </c>
      <c r="F1485" t="s">
        <v>1531</v>
      </c>
      <c r="G1485" s="462">
        <v>0</v>
      </c>
      <c r="H1485" s="462">
        <v>0</v>
      </c>
      <c r="I1485" s="462">
        <v>0</v>
      </c>
      <c r="J1485" s="462">
        <v>0</v>
      </c>
      <c r="K1485" s="462">
        <v>0</v>
      </c>
      <c r="L1485" s="462">
        <v>0</v>
      </c>
      <c r="M1485" s="462">
        <v>0</v>
      </c>
      <c r="N1485" s="462">
        <v>0</v>
      </c>
    </row>
    <row r="1486" spans="1:14" x14ac:dyDescent="0.25">
      <c r="A1486" t="s">
        <v>44</v>
      </c>
      <c r="B1486" t="s">
        <v>1528</v>
      </c>
      <c r="C1486" t="s">
        <v>158</v>
      </c>
      <c r="D1486">
        <v>2060</v>
      </c>
      <c r="E1486" t="s">
        <v>1529</v>
      </c>
      <c r="F1486" t="s">
        <v>1530</v>
      </c>
      <c r="G1486" s="462">
        <v>0.1212321015056291</v>
      </c>
      <c r="H1486" s="462">
        <v>0.1212321015056291</v>
      </c>
      <c r="I1486" s="462">
        <v>0.1212321015056291</v>
      </c>
      <c r="J1486" s="462">
        <v>0.1212321015056291</v>
      </c>
      <c r="K1486" s="462">
        <v>0.1212321015056291</v>
      </c>
      <c r="L1486" s="462">
        <v>0.12123210150562909</v>
      </c>
      <c r="M1486" s="462">
        <v>0.12123210150562909</v>
      </c>
      <c r="N1486" s="462">
        <v>0.12123210150562909</v>
      </c>
    </row>
    <row r="1487" spans="1:14" x14ac:dyDescent="0.25">
      <c r="A1487" t="s">
        <v>44</v>
      </c>
      <c r="B1487" t="s">
        <v>1528</v>
      </c>
      <c r="C1487" t="s">
        <v>158</v>
      </c>
      <c r="D1487">
        <v>2060</v>
      </c>
      <c r="E1487" t="s">
        <v>1529</v>
      </c>
      <c r="F1487" t="s">
        <v>1531</v>
      </c>
      <c r="G1487" s="462">
        <v>0.1212321015056291</v>
      </c>
      <c r="H1487" s="462">
        <v>0.1212321015056291</v>
      </c>
      <c r="I1487" s="462">
        <v>0.1212321015056291</v>
      </c>
      <c r="J1487" s="462">
        <v>0.1212321015056291</v>
      </c>
      <c r="K1487" s="462">
        <v>0.1212321015056291</v>
      </c>
      <c r="L1487" s="462">
        <v>0.12123210150562909</v>
      </c>
      <c r="M1487" s="462">
        <v>0.12123210150562909</v>
      </c>
      <c r="N1487" s="462">
        <v>0.12123210150562909</v>
      </c>
    </row>
    <row r="1488" spans="1:14" x14ac:dyDescent="0.25">
      <c r="A1488" t="s">
        <v>44</v>
      </c>
      <c r="B1488" t="s">
        <v>1528</v>
      </c>
      <c r="C1488" t="s">
        <v>158</v>
      </c>
      <c r="D1488">
        <v>2060</v>
      </c>
      <c r="E1488" t="s">
        <v>1532</v>
      </c>
      <c r="F1488" t="s">
        <v>1530</v>
      </c>
      <c r="G1488" s="462">
        <v>0</v>
      </c>
      <c r="H1488" s="462">
        <v>0</v>
      </c>
      <c r="I1488" s="462">
        <v>0</v>
      </c>
      <c r="J1488" s="462">
        <v>0</v>
      </c>
      <c r="K1488" s="462">
        <v>0</v>
      </c>
      <c r="L1488" s="462">
        <v>0</v>
      </c>
      <c r="M1488" s="462">
        <v>0</v>
      </c>
      <c r="N1488" s="462">
        <v>0</v>
      </c>
    </row>
    <row r="1489" spans="1:14" x14ac:dyDescent="0.25">
      <c r="A1489" t="s">
        <v>44</v>
      </c>
      <c r="B1489" t="s">
        <v>1528</v>
      </c>
      <c r="C1489" t="s">
        <v>158</v>
      </c>
      <c r="D1489">
        <v>2060</v>
      </c>
      <c r="E1489" t="s">
        <v>1532</v>
      </c>
      <c r="F1489" t="s">
        <v>1531</v>
      </c>
      <c r="G1489" s="462">
        <v>0</v>
      </c>
      <c r="H1489" s="462">
        <v>0</v>
      </c>
      <c r="I1489" s="462">
        <v>0</v>
      </c>
      <c r="J1489" s="462">
        <v>0</v>
      </c>
      <c r="K1489" s="462">
        <v>0</v>
      </c>
      <c r="L1489" s="462">
        <v>0</v>
      </c>
      <c r="M1489" s="462">
        <v>0</v>
      </c>
      <c r="N1489" s="462">
        <v>0</v>
      </c>
    </row>
    <row r="1490" spans="1:14" x14ac:dyDescent="0.25">
      <c r="A1490" t="s">
        <v>44</v>
      </c>
      <c r="B1490" t="s">
        <v>1528</v>
      </c>
      <c r="C1490" t="s">
        <v>133</v>
      </c>
      <c r="D1490">
        <v>2060</v>
      </c>
      <c r="E1490" t="s">
        <v>1529</v>
      </c>
      <c r="F1490" t="s">
        <v>1530</v>
      </c>
      <c r="G1490" s="462">
        <v>8.9277409403185418E-2</v>
      </c>
      <c r="H1490" s="462">
        <v>8.9277409403185418E-2</v>
      </c>
      <c r="I1490" s="462">
        <v>8.9277409403185418E-2</v>
      </c>
      <c r="J1490" s="462">
        <v>8.9277409403185418E-2</v>
      </c>
      <c r="K1490" s="462">
        <v>8.9277409403185418E-2</v>
      </c>
      <c r="L1490" s="462">
        <v>8.9277409403185418E-2</v>
      </c>
      <c r="M1490" s="462">
        <v>8.9277409403185418E-2</v>
      </c>
      <c r="N1490" s="462">
        <v>8.9277409403185418E-2</v>
      </c>
    </row>
    <row r="1491" spans="1:14" x14ac:dyDescent="0.25">
      <c r="A1491" t="s">
        <v>44</v>
      </c>
      <c r="B1491" t="s">
        <v>1528</v>
      </c>
      <c r="C1491" t="s">
        <v>133</v>
      </c>
      <c r="D1491">
        <v>2060</v>
      </c>
      <c r="E1491" t="s">
        <v>1529</v>
      </c>
      <c r="F1491" t="s">
        <v>1531</v>
      </c>
      <c r="G1491" s="462">
        <v>8.9277409403185404E-2</v>
      </c>
      <c r="H1491" s="462">
        <v>8.9277409403185404E-2</v>
      </c>
      <c r="I1491" s="462">
        <v>8.9277409403185404E-2</v>
      </c>
      <c r="J1491" s="462">
        <v>8.9277409403185404E-2</v>
      </c>
      <c r="K1491" s="462">
        <v>8.9277409403185404E-2</v>
      </c>
      <c r="L1491" s="462">
        <v>8.9277409403185418E-2</v>
      </c>
      <c r="M1491" s="462">
        <v>8.9277409403185418E-2</v>
      </c>
      <c r="N1491" s="462">
        <v>8.9277409403185418E-2</v>
      </c>
    </row>
    <row r="1492" spans="1:14" x14ac:dyDescent="0.25">
      <c r="A1492" t="s">
        <v>44</v>
      </c>
      <c r="B1492" t="s">
        <v>1528</v>
      </c>
      <c r="C1492" t="s">
        <v>133</v>
      </c>
      <c r="D1492">
        <v>2060</v>
      </c>
      <c r="E1492" t="s">
        <v>1532</v>
      </c>
      <c r="F1492" t="s">
        <v>1530</v>
      </c>
      <c r="G1492" s="462">
        <v>0</v>
      </c>
      <c r="H1492" s="462">
        <v>0</v>
      </c>
      <c r="I1492" s="462">
        <v>0</v>
      </c>
      <c r="J1492" s="462">
        <v>0</v>
      </c>
      <c r="K1492" s="462">
        <v>0</v>
      </c>
      <c r="L1492" s="462">
        <v>0</v>
      </c>
      <c r="M1492" s="462">
        <v>0</v>
      </c>
      <c r="N1492" s="462">
        <v>0</v>
      </c>
    </row>
    <row r="1493" spans="1:14" x14ac:dyDescent="0.25">
      <c r="A1493" t="s">
        <v>44</v>
      </c>
      <c r="B1493" t="s">
        <v>1528</v>
      </c>
      <c r="C1493" t="s">
        <v>133</v>
      </c>
      <c r="D1493">
        <v>2060</v>
      </c>
      <c r="E1493" t="s">
        <v>1532</v>
      </c>
      <c r="F1493" t="s">
        <v>1531</v>
      </c>
      <c r="G1493" s="462">
        <v>0</v>
      </c>
      <c r="H1493" s="462">
        <v>0</v>
      </c>
      <c r="I1493" s="462">
        <v>0</v>
      </c>
      <c r="J1493" s="462">
        <v>0</v>
      </c>
      <c r="K1493" s="462">
        <v>0</v>
      </c>
      <c r="L1493" s="462">
        <v>0</v>
      </c>
      <c r="M1493" s="462">
        <v>0</v>
      </c>
      <c r="N1493" s="462">
        <v>0</v>
      </c>
    </row>
    <row r="1494" spans="1:14" x14ac:dyDescent="0.25">
      <c r="A1494" t="s">
        <v>44</v>
      </c>
      <c r="B1494" t="s">
        <v>1533</v>
      </c>
      <c r="C1494" t="s">
        <v>1533</v>
      </c>
      <c r="D1494">
        <v>2060</v>
      </c>
      <c r="E1494" t="s">
        <v>1529</v>
      </c>
      <c r="F1494" t="s">
        <v>1530</v>
      </c>
      <c r="G1494" s="462">
        <v>0</v>
      </c>
      <c r="H1494" s="462">
        <v>0</v>
      </c>
      <c r="I1494" s="462">
        <v>0</v>
      </c>
      <c r="J1494" s="462">
        <v>0</v>
      </c>
      <c r="K1494" s="462">
        <v>0</v>
      </c>
      <c r="L1494" s="462">
        <v>0</v>
      </c>
      <c r="M1494" s="462">
        <v>0</v>
      </c>
      <c r="N1494" s="462">
        <v>0</v>
      </c>
    </row>
    <row r="1495" spans="1:14" x14ac:dyDescent="0.25">
      <c r="A1495" t="s">
        <v>44</v>
      </c>
      <c r="B1495" t="s">
        <v>1533</v>
      </c>
      <c r="C1495" t="s">
        <v>1533</v>
      </c>
      <c r="D1495">
        <v>2060</v>
      </c>
      <c r="E1495" t="s">
        <v>1529</v>
      </c>
      <c r="F1495" t="s">
        <v>1531</v>
      </c>
      <c r="G1495" s="462">
        <v>0</v>
      </c>
      <c r="H1495" s="462">
        <v>0</v>
      </c>
      <c r="I1495" s="462">
        <v>0</v>
      </c>
      <c r="J1495" s="462">
        <v>0</v>
      </c>
      <c r="K1495" s="462">
        <v>0</v>
      </c>
      <c r="L1495" s="462">
        <v>0</v>
      </c>
      <c r="M1495" s="462">
        <v>0</v>
      </c>
      <c r="N1495" s="462">
        <v>0</v>
      </c>
    </row>
    <row r="1496" spans="1:14" x14ac:dyDescent="0.25">
      <c r="A1496" t="s">
        <v>44</v>
      </c>
      <c r="B1496" t="s">
        <v>1533</v>
      </c>
      <c r="C1496" t="s">
        <v>1533</v>
      </c>
      <c r="D1496">
        <v>2060</v>
      </c>
      <c r="E1496" t="s">
        <v>1532</v>
      </c>
      <c r="F1496" t="s">
        <v>1530</v>
      </c>
      <c r="G1496" s="462">
        <v>1</v>
      </c>
      <c r="H1496" s="462">
        <v>1</v>
      </c>
      <c r="I1496" s="462">
        <v>1</v>
      </c>
      <c r="J1496" s="462">
        <v>1</v>
      </c>
      <c r="K1496" s="462">
        <v>1</v>
      </c>
      <c r="L1496" s="462">
        <v>1</v>
      </c>
      <c r="M1496" s="462">
        <v>1</v>
      </c>
      <c r="N1496" s="462">
        <v>1</v>
      </c>
    </row>
    <row r="1497" spans="1:14" x14ac:dyDescent="0.25">
      <c r="A1497" t="s">
        <v>44</v>
      </c>
      <c r="B1497" t="s">
        <v>1533</v>
      </c>
      <c r="C1497" t="s">
        <v>1533</v>
      </c>
      <c r="D1497">
        <v>2060</v>
      </c>
      <c r="E1497" t="s">
        <v>1532</v>
      </c>
      <c r="F1497" t="s">
        <v>1531</v>
      </c>
      <c r="G1497" s="462">
        <v>1</v>
      </c>
      <c r="H1497" s="462">
        <v>1</v>
      </c>
      <c r="I1497" s="462">
        <v>1</v>
      </c>
      <c r="J1497" s="462">
        <v>1</v>
      </c>
      <c r="K1497" s="462">
        <v>1</v>
      </c>
      <c r="L1497" s="462">
        <v>1</v>
      </c>
      <c r="M1497" s="462">
        <v>1</v>
      </c>
      <c r="N1497" s="462">
        <v>1</v>
      </c>
    </row>
    <row r="1498" spans="1:14" x14ac:dyDescent="0.25">
      <c r="A1498" t="s">
        <v>44</v>
      </c>
      <c r="B1498" t="s">
        <v>160</v>
      </c>
      <c r="C1498" t="s">
        <v>160</v>
      </c>
      <c r="D1498">
        <v>2060</v>
      </c>
      <c r="E1498" t="s">
        <v>1529</v>
      </c>
      <c r="F1498" t="s">
        <v>1530</v>
      </c>
      <c r="G1498" s="462">
        <v>0</v>
      </c>
      <c r="H1498" s="462">
        <v>0</v>
      </c>
      <c r="I1498" s="462">
        <v>0</v>
      </c>
      <c r="J1498" s="462">
        <v>0</v>
      </c>
      <c r="K1498" s="462">
        <v>0</v>
      </c>
      <c r="L1498" s="462">
        <v>0</v>
      </c>
      <c r="M1498" s="462">
        <v>0</v>
      </c>
      <c r="N1498" s="462">
        <v>0</v>
      </c>
    </row>
    <row r="1499" spans="1:14" x14ac:dyDescent="0.25">
      <c r="A1499" t="s">
        <v>44</v>
      </c>
      <c r="B1499" t="s">
        <v>160</v>
      </c>
      <c r="C1499" t="s">
        <v>160</v>
      </c>
      <c r="D1499">
        <v>2060</v>
      </c>
      <c r="E1499" t="s">
        <v>1529</v>
      </c>
      <c r="F1499" t="s">
        <v>1531</v>
      </c>
      <c r="G1499" s="462">
        <v>0</v>
      </c>
      <c r="H1499" s="462">
        <v>0</v>
      </c>
      <c r="I1499" s="462">
        <v>0</v>
      </c>
      <c r="J1499" s="462">
        <v>0</v>
      </c>
      <c r="K1499" s="462">
        <v>0</v>
      </c>
      <c r="L1499" s="462">
        <v>0</v>
      </c>
      <c r="M1499" s="462">
        <v>0</v>
      </c>
      <c r="N1499" s="462">
        <v>0</v>
      </c>
    </row>
    <row r="1500" spans="1:14" x14ac:dyDescent="0.25">
      <c r="A1500" t="s">
        <v>44</v>
      </c>
      <c r="B1500" t="s">
        <v>160</v>
      </c>
      <c r="C1500" t="s">
        <v>160</v>
      </c>
      <c r="D1500">
        <v>2060</v>
      </c>
      <c r="E1500" t="s">
        <v>1532</v>
      </c>
      <c r="F1500" t="s">
        <v>1530</v>
      </c>
      <c r="G1500" s="462">
        <v>0</v>
      </c>
      <c r="H1500" s="462">
        <v>0</v>
      </c>
      <c r="I1500" s="462">
        <v>0</v>
      </c>
      <c r="J1500" s="462">
        <v>0</v>
      </c>
      <c r="K1500" s="462">
        <v>0</v>
      </c>
      <c r="L1500" s="462">
        <v>0</v>
      </c>
      <c r="M1500" s="462">
        <v>0</v>
      </c>
      <c r="N1500" s="462">
        <v>0</v>
      </c>
    </row>
    <row r="1501" spans="1:14" x14ac:dyDescent="0.25">
      <c r="A1501" t="s">
        <v>44</v>
      </c>
      <c r="B1501" t="s">
        <v>160</v>
      </c>
      <c r="C1501" t="s">
        <v>160</v>
      </c>
      <c r="D1501">
        <v>2060</v>
      </c>
      <c r="E1501" t="s">
        <v>1532</v>
      </c>
      <c r="F1501" t="s">
        <v>1531</v>
      </c>
      <c r="G1501" s="462">
        <v>0</v>
      </c>
      <c r="H1501" s="462">
        <v>0</v>
      </c>
      <c r="I1501" s="462">
        <v>0</v>
      </c>
      <c r="J1501" s="462">
        <v>0</v>
      </c>
      <c r="K1501" s="462">
        <v>0</v>
      </c>
      <c r="L1501" s="462">
        <v>0</v>
      </c>
      <c r="M1501" s="462">
        <v>0</v>
      </c>
      <c r="N1501" s="462">
        <v>0</v>
      </c>
    </row>
    <row r="1502" spans="1:14" x14ac:dyDescent="0.25">
      <c r="A1502" t="s">
        <v>44</v>
      </c>
      <c r="B1502" t="s">
        <v>1534</v>
      </c>
      <c r="C1502" t="s">
        <v>1534</v>
      </c>
      <c r="D1502">
        <v>2060</v>
      </c>
      <c r="E1502" t="s">
        <v>1529</v>
      </c>
      <c r="F1502" t="s">
        <v>1530</v>
      </c>
      <c r="G1502" s="462">
        <v>0.40130682248756205</v>
      </c>
      <c r="H1502" s="462">
        <v>0.40130682248756205</v>
      </c>
      <c r="I1502" s="462">
        <v>0.40130682248756205</v>
      </c>
      <c r="J1502" s="462">
        <v>0.40130682248756205</v>
      </c>
      <c r="K1502" s="462">
        <v>0.40130682248756205</v>
      </c>
      <c r="L1502" s="462">
        <v>0.40130682248756211</v>
      </c>
      <c r="M1502" s="462">
        <v>0.40130682248756211</v>
      </c>
      <c r="N1502" s="462">
        <v>0.40130682248756211</v>
      </c>
    </row>
    <row r="1503" spans="1:14" x14ac:dyDescent="0.25">
      <c r="A1503" t="s">
        <v>44</v>
      </c>
      <c r="B1503" t="s">
        <v>1534</v>
      </c>
      <c r="C1503" t="s">
        <v>1534</v>
      </c>
      <c r="D1503">
        <v>2060</v>
      </c>
      <c r="E1503" t="s">
        <v>1529</v>
      </c>
      <c r="F1503" t="s">
        <v>1531</v>
      </c>
      <c r="G1503" s="462">
        <v>0.40130682248756216</v>
      </c>
      <c r="H1503" s="462">
        <v>0.40130682248756216</v>
      </c>
      <c r="I1503" s="462">
        <v>0.40130682248756216</v>
      </c>
      <c r="J1503" s="462">
        <v>0.40130682248756216</v>
      </c>
      <c r="K1503" s="462">
        <v>0.40130682248756216</v>
      </c>
      <c r="L1503" s="462">
        <v>0.40130682248756211</v>
      </c>
      <c r="M1503" s="462">
        <v>0.40130682248756211</v>
      </c>
      <c r="N1503" s="462">
        <v>0.40130682248756211</v>
      </c>
    </row>
    <row r="1504" spans="1:14" x14ac:dyDescent="0.25">
      <c r="A1504" t="s">
        <v>44</v>
      </c>
      <c r="B1504" t="s">
        <v>1534</v>
      </c>
      <c r="C1504" t="s">
        <v>1534</v>
      </c>
      <c r="D1504">
        <v>2060</v>
      </c>
      <c r="E1504" t="s">
        <v>1532</v>
      </c>
      <c r="F1504" t="s">
        <v>1530</v>
      </c>
      <c r="G1504" s="462">
        <v>0</v>
      </c>
      <c r="H1504" s="462">
        <v>0</v>
      </c>
      <c r="I1504" s="462">
        <v>0</v>
      </c>
      <c r="J1504" s="462">
        <v>0</v>
      </c>
      <c r="K1504" s="462">
        <v>0</v>
      </c>
      <c r="L1504" s="462">
        <v>0</v>
      </c>
      <c r="M1504" s="462">
        <v>0</v>
      </c>
      <c r="N1504" s="462">
        <v>0</v>
      </c>
    </row>
    <row r="1505" spans="1:14" x14ac:dyDescent="0.25">
      <c r="A1505" t="s">
        <v>44</v>
      </c>
      <c r="B1505" t="s">
        <v>1534</v>
      </c>
      <c r="C1505" t="s">
        <v>1534</v>
      </c>
      <c r="D1505">
        <v>2060</v>
      </c>
      <c r="E1505" t="s">
        <v>1532</v>
      </c>
      <c r="F1505" t="s">
        <v>1531</v>
      </c>
      <c r="G1505" s="462">
        <v>0</v>
      </c>
      <c r="H1505" s="462">
        <v>0</v>
      </c>
      <c r="I1505" s="462">
        <v>0</v>
      </c>
      <c r="J1505" s="462">
        <v>0</v>
      </c>
      <c r="K1505" s="462">
        <v>0</v>
      </c>
      <c r="L1505" s="462">
        <v>0</v>
      </c>
      <c r="M1505" s="462">
        <v>0</v>
      </c>
      <c r="N1505" s="462">
        <v>0</v>
      </c>
    </row>
    <row r="1506" spans="1:14" x14ac:dyDescent="0.25">
      <c r="A1506" t="s">
        <v>44</v>
      </c>
      <c r="B1506" t="s">
        <v>1535</v>
      </c>
      <c r="C1506" t="s">
        <v>1536</v>
      </c>
      <c r="D1506">
        <v>2060</v>
      </c>
      <c r="E1506" t="s">
        <v>1529</v>
      </c>
      <c r="F1506" t="s">
        <v>1530</v>
      </c>
      <c r="G1506" s="462">
        <v>0.26983919367381953</v>
      </c>
      <c r="H1506" s="462">
        <v>0.26983919367381953</v>
      </c>
      <c r="I1506" s="462">
        <v>0.26983919367381953</v>
      </c>
      <c r="J1506" s="462">
        <v>0.26983919367381953</v>
      </c>
      <c r="K1506" s="462">
        <v>0.26983919367381953</v>
      </c>
      <c r="L1506" s="462">
        <v>0.26983919367381953</v>
      </c>
      <c r="M1506" s="462">
        <v>0.26983919367381953</v>
      </c>
      <c r="N1506" s="462">
        <v>0.26983919367381953</v>
      </c>
    </row>
    <row r="1507" spans="1:14" x14ac:dyDescent="0.25">
      <c r="A1507" t="s">
        <v>44</v>
      </c>
      <c r="B1507" t="s">
        <v>1535</v>
      </c>
      <c r="C1507" t="s">
        <v>1536</v>
      </c>
      <c r="D1507">
        <v>2060</v>
      </c>
      <c r="E1507" t="s">
        <v>1529</v>
      </c>
      <c r="F1507" t="s">
        <v>1531</v>
      </c>
      <c r="G1507" s="462">
        <v>0.26983919367381953</v>
      </c>
      <c r="H1507" s="462">
        <v>0.26983919367381953</v>
      </c>
      <c r="I1507" s="462">
        <v>0.26983919367381953</v>
      </c>
      <c r="J1507" s="462">
        <v>0.26983919367381953</v>
      </c>
      <c r="K1507" s="462">
        <v>0.26983919367381953</v>
      </c>
      <c r="L1507" s="462">
        <v>0.26983919367381953</v>
      </c>
      <c r="M1507" s="462">
        <v>0.26983919367381953</v>
      </c>
      <c r="N1507" s="462">
        <v>0.26983919367381953</v>
      </c>
    </row>
    <row r="1508" spans="1:14" x14ac:dyDescent="0.25">
      <c r="A1508" t="s">
        <v>44</v>
      </c>
      <c r="B1508" t="s">
        <v>1535</v>
      </c>
      <c r="C1508" t="s">
        <v>1536</v>
      </c>
      <c r="D1508">
        <v>2060</v>
      </c>
      <c r="E1508" t="s">
        <v>1532</v>
      </c>
      <c r="F1508" t="s">
        <v>1530</v>
      </c>
      <c r="G1508" s="462">
        <v>0</v>
      </c>
      <c r="H1508" s="462">
        <v>0</v>
      </c>
      <c r="I1508" s="462">
        <v>0</v>
      </c>
      <c r="J1508" s="462">
        <v>0</v>
      </c>
      <c r="K1508" s="462">
        <v>0</v>
      </c>
      <c r="L1508" s="462">
        <v>0</v>
      </c>
      <c r="M1508" s="462">
        <v>0</v>
      </c>
      <c r="N1508" s="462">
        <v>0</v>
      </c>
    </row>
    <row r="1509" spans="1:14" x14ac:dyDescent="0.25">
      <c r="A1509" t="s">
        <v>44</v>
      </c>
      <c r="B1509" t="s">
        <v>1535</v>
      </c>
      <c r="C1509" t="s">
        <v>1536</v>
      </c>
      <c r="D1509">
        <v>2060</v>
      </c>
      <c r="E1509" t="s">
        <v>1532</v>
      </c>
      <c r="F1509" t="s">
        <v>1531</v>
      </c>
      <c r="G1509" s="462">
        <v>0</v>
      </c>
      <c r="H1509" s="462">
        <v>0</v>
      </c>
      <c r="I1509" s="462">
        <v>0</v>
      </c>
      <c r="J1509" s="462">
        <v>0</v>
      </c>
      <c r="K1509" s="462">
        <v>0</v>
      </c>
      <c r="L1509" s="462">
        <v>0</v>
      </c>
      <c r="M1509" s="462">
        <v>0</v>
      </c>
      <c r="N1509" s="462">
        <v>0</v>
      </c>
    </row>
    <row r="1510" spans="1:14" x14ac:dyDescent="0.25">
      <c r="A1510" t="s">
        <v>44</v>
      </c>
      <c r="B1510" t="s">
        <v>1535</v>
      </c>
      <c r="C1510" t="s">
        <v>162</v>
      </c>
      <c r="D1510">
        <v>2060</v>
      </c>
      <c r="E1510" t="s">
        <v>1529</v>
      </c>
      <c r="F1510" t="s">
        <v>1530</v>
      </c>
      <c r="G1510" s="462">
        <v>0.11834447292980389</v>
      </c>
      <c r="H1510" s="462">
        <v>0.11834447292980389</v>
      </c>
      <c r="I1510" s="462">
        <v>0.11834447292980389</v>
      </c>
      <c r="J1510" s="462">
        <v>0.11834447292980389</v>
      </c>
      <c r="K1510" s="462">
        <v>0.11834447292980389</v>
      </c>
      <c r="L1510" s="462">
        <v>0.11834447292980389</v>
      </c>
      <c r="M1510" s="462">
        <v>0.11834447292980389</v>
      </c>
      <c r="N1510" s="462">
        <v>0.11834447292980389</v>
      </c>
    </row>
    <row r="1511" spans="1:14" x14ac:dyDescent="0.25">
      <c r="A1511" t="s">
        <v>44</v>
      </c>
      <c r="B1511" t="s">
        <v>1535</v>
      </c>
      <c r="C1511" t="s">
        <v>162</v>
      </c>
      <c r="D1511">
        <v>2060</v>
      </c>
      <c r="E1511" t="s">
        <v>1529</v>
      </c>
      <c r="F1511" t="s">
        <v>1531</v>
      </c>
      <c r="G1511" s="462">
        <v>0.11834447292980389</v>
      </c>
      <c r="H1511" s="462">
        <v>0.11834447292980389</v>
      </c>
      <c r="I1511" s="462">
        <v>0.11834447292980389</v>
      </c>
      <c r="J1511" s="462">
        <v>0.11834447292980389</v>
      </c>
      <c r="K1511" s="462">
        <v>0.11834447292980389</v>
      </c>
      <c r="L1511" s="462">
        <v>0.11834447292980389</v>
      </c>
      <c r="M1511" s="462">
        <v>0.11834447292980389</v>
      </c>
      <c r="N1511" s="462">
        <v>0.11834447292980389</v>
      </c>
    </row>
    <row r="1512" spans="1:14" x14ac:dyDescent="0.25">
      <c r="A1512" t="s">
        <v>44</v>
      </c>
      <c r="B1512" t="s">
        <v>1535</v>
      </c>
      <c r="C1512" t="s">
        <v>162</v>
      </c>
      <c r="D1512">
        <v>2060</v>
      </c>
      <c r="E1512" t="s">
        <v>1532</v>
      </c>
      <c r="F1512" t="s">
        <v>1530</v>
      </c>
      <c r="G1512" s="462">
        <v>0</v>
      </c>
      <c r="H1512" s="462">
        <v>0</v>
      </c>
      <c r="I1512" s="462">
        <v>0</v>
      </c>
      <c r="J1512" s="462">
        <v>0</v>
      </c>
      <c r="K1512" s="462">
        <v>0</v>
      </c>
      <c r="L1512" s="462">
        <v>0</v>
      </c>
      <c r="M1512" s="462">
        <v>0</v>
      </c>
      <c r="N1512" s="462">
        <v>0</v>
      </c>
    </row>
    <row r="1513" spans="1:14" x14ac:dyDescent="0.25">
      <c r="A1513" t="s">
        <v>44</v>
      </c>
      <c r="B1513" t="s">
        <v>1535</v>
      </c>
      <c r="C1513" t="s">
        <v>162</v>
      </c>
      <c r="D1513">
        <v>2060</v>
      </c>
      <c r="E1513" t="s">
        <v>1532</v>
      </c>
      <c r="F1513" t="s">
        <v>1531</v>
      </c>
      <c r="G1513" s="462">
        <v>0</v>
      </c>
      <c r="H1513" s="462">
        <v>0</v>
      </c>
      <c r="I1513" s="462">
        <v>0</v>
      </c>
      <c r="J1513" s="462">
        <v>0</v>
      </c>
      <c r="K1513" s="462">
        <v>0</v>
      </c>
      <c r="L1513" s="462">
        <v>0</v>
      </c>
      <c r="M1513" s="462">
        <v>0</v>
      </c>
      <c r="N1513" s="462">
        <v>0</v>
      </c>
    </row>
    <row r="1514" spans="1:14" x14ac:dyDescent="0.25">
      <c r="A1514" t="s">
        <v>46</v>
      </c>
      <c r="B1514" t="s">
        <v>1528</v>
      </c>
      <c r="C1514" t="s">
        <v>158</v>
      </c>
      <c r="D1514">
        <v>2019</v>
      </c>
      <c r="E1514" t="s">
        <v>1529</v>
      </c>
      <c r="F1514" t="s">
        <v>1530</v>
      </c>
      <c r="G1514" s="462">
        <v>1</v>
      </c>
      <c r="H1514" s="462">
        <v>1</v>
      </c>
      <c r="I1514" s="462">
        <v>1</v>
      </c>
      <c r="J1514" s="462">
        <v>1</v>
      </c>
      <c r="K1514" s="462">
        <v>1</v>
      </c>
      <c r="L1514" s="462">
        <v>1</v>
      </c>
      <c r="M1514" s="462">
        <v>1</v>
      </c>
      <c r="N1514" s="462">
        <v>1</v>
      </c>
    </row>
    <row r="1515" spans="1:14" x14ac:dyDescent="0.25">
      <c r="A1515" t="s">
        <v>46</v>
      </c>
      <c r="B1515" t="s">
        <v>1528</v>
      </c>
      <c r="C1515" t="s">
        <v>158</v>
      </c>
      <c r="D1515">
        <v>2019</v>
      </c>
      <c r="E1515" t="s">
        <v>1529</v>
      </c>
      <c r="F1515" t="s">
        <v>1531</v>
      </c>
      <c r="G1515" s="462">
        <v>1</v>
      </c>
      <c r="H1515" s="462">
        <v>1</v>
      </c>
      <c r="I1515" s="462">
        <v>1</v>
      </c>
      <c r="J1515" s="462">
        <v>1</v>
      </c>
      <c r="K1515" s="462">
        <v>1</v>
      </c>
      <c r="L1515" s="462">
        <v>1</v>
      </c>
      <c r="M1515" s="462">
        <v>1</v>
      </c>
      <c r="N1515" s="462">
        <v>1</v>
      </c>
    </row>
    <row r="1516" spans="1:14" x14ac:dyDescent="0.25">
      <c r="A1516" t="s">
        <v>46</v>
      </c>
      <c r="B1516" t="s">
        <v>1528</v>
      </c>
      <c r="C1516" t="s">
        <v>158</v>
      </c>
      <c r="D1516">
        <v>2019</v>
      </c>
      <c r="E1516" t="s">
        <v>1532</v>
      </c>
      <c r="F1516" t="s">
        <v>1530</v>
      </c>
      <c r="G1516" s="462">
        <v>1</v>
      </c>
      <c r="H1516" s="462">
        <v>1</v>
      </c>
      <c r="I1516" s="462">
        <v>1</v>
      </c>
      <c r="J1516" s="462">
        <v>1</v>
      </c>
      <c r="K1516" s="462">
        <v>1</v>
      </c>
      <c r="L1516" s="462">
        <v>1</v>
      </c>
      <c r="M1516" s="462">
        <v>1</v>
      </c>
      <c r="N1516" s="462">
        <v>1</v>
      </c>
    </row>
    <row r="1517" spans="1:14" x14ac:dyDescent="0.25">
      <c r="A1517" t="s">
        <v>46</v>
      </c>
      <c r="B1517" t="s">
        <v>1528</v>
      </c>
      <c r="C1517" t="s">
        <v>158</v>
      </c>
      <c r="D1517">
        <v>2019</v>
      </c>
      <c r="E1517" t="s">
        <v>1532</v>
      </c>
      <c r="F1517" t="s">
        <v>1531</v>
      </c>
      <c r="G1517" s="462">
        <v>1</v>
      </c>
      <c r="H1517" s="462">
        <v>1</v>
      </c>
      <c r="I1517" s="462">
        <v>1</v>
      </c>
      <c r="J1517" s="462">
        <v>1</v>
      </c>
      <c r="K1517" s="462">
        <v>1</v>
      </c>
      <c r="L1517" s="462">
        <v>1</v>
      </c>
      <c r="M1517" s="462">
        <v>1</v>
      </c>
      <c r="N1517" s="462">
        <v>1</v>
      </c>
    </row>
    <row r="1518" spans="1:14" x14ac:dyDescent="0.25">
      <c r="A1518" t="s">
        <v>46</v>
      </c>
      <c r="B1518" t="s">
        <v>1528</v>
      </c>
      <c r="C1518" t="s">
        <v>133</v>
      </c>
      <c r="D1518">
        <v>2019</v>
      </c>
      <c r="E1518" t="s">
        <v>1529</v>
      </c>
      <c r="F1518" t="s">
        <v>1530</v>
      </c>
      <c r="G1518" s="462">
        <v>0</v>
      </c>
      <c r="H1518" s="462">
        <v>0</v>
      </c>
      <c r="I1518" s="462">
        <v>0</v>
      </c>
      <c r="J1518" s="462">
        <v>0</v>
      </c>
      <c r="K1518" s="462">
        <v>0</v>
      </c>
      <c r="L1518" s="462">
        <v>0</v>
      </c>
      <c r="M1518" s="462">
        <v>0</v>
      </c>
      <c r="N1518" s="462">
        <v>0</v>
      </c>
    </row>
    <row r="1519" spans="1:14" x14ac:dyDescent="0.25">
      <c r="A1519" t="s">
        <v>46</v>
      </c>
      <c r="B1519" t="s">
        <v>1528</v>
      </c>
      <c r="C1519" t="s">
        <v>133</v>
      </c>
      <c r="D1519">
        <v>2019</v>
      </c>
      <c r="E1519" t="s">
        <v>1529</v>
      </c>
      <c r="F1519" t="s">
        <v>1531</v>
      </c>
      <c r="G1519" s="462">
        <v>0</v>
      </c>
      <c r="H1519" s="462">
        <v>0</v>
      </c>
      <c r="I1519" s="462">
        <v>0</v>
      </c>
      <c r="J1519" s="462">
        <v>0</v>
      </c>
      <c r="K1519" s="462">
        <v>0</v>
      </c>
      <c r="L1519" s="462">
        <v>0</v>
      </c>
      <c r="M1519" s="462">
        <v>0</v>
      </c>
      <c r="N1519" s="462">
        <v>0</v>
      </c>
    </row>
    <row r="1520" spans="1:14" x14ac:dyDescent="0.25">
      <c r="A1520" t="s">
        <v>46</v>
      </c>
      <c r="B1520" t="s">
        <v>1528</v>
      </c>
      <c r="C1520" t="s">
        <v>133</v>
      </c>
      <c r="D1520">
        <v>2019</v>
      </c>
      <c r="E1520" t="s">
        <v>1532</v>
      </c>
      <c r="F1520" t="s">
        <v>1530</v>
      </c>
      <c r="G1520" s="462">
        <v>0</v>
      </c>
      <c r="H1520" s="462">
        <v>0</v>
      </c>
      <c r="I1520" s="462">
        <v>0</v>
      </c>
      <c r="J1520" s="462">
        <v>0</v>
      </c>
      <c r="K1520" s="462">
        <v>0</v>
      </c>
      <c r="L1520" s="462">
        <v>0</v>
      </c>
      <c r="M1520" s="462">
        <v>0</v>
      </c>
      <c r="N1520" s="462">
        <v>0</v>
      </c>
    </row>
    <row r="1521" spans="1:14" x14ac:dyDescent="0.25">
      <c r="A1521" t="s">
        <v>46</v>
      </c>
      <c r="B1521" t="s">
        <v>1528</v>
      </c>
      <c r="C1521" t="s">
        <v>133</v>
      </c>
      <c r="D1521">
        <v>2019</v>
      </c>
      <c r="E1521" t="s">
        <v>1532</v>
      </c>
      <c r="F1521" t="s">
        <v>1531</v>
      </c>
      <c r="G1521" s="462">
        <v>0</v>
      </c>
      <c r="H1521" s="462">
        <v>0</v>
      </c>
      <c r="I1521" s="462">
        <v>0</v>
      </c>
      <c r="J1521" s="462">
        <v>0</v>
      </c>
      <c r="K1521" s="462">
        <v>0</v>
      </c>
      <c r="L1521" s="462">
        <v>0</v>
      </c>
      <c r="M1521" s="462">
        <v>0</v>
      </c>
      <c r="N1521" s="462">
        <v>0</v>
      </c>
    </row>
    <row r="1522" spans="1:14" x14ac:dyDescent="0.25">
      <c r="A1522" t="s">
        <v>46</v>
      </c>
      <c r="B1522" t="s">
        <v>1533</v>
      </c>
      <c r="C1522" t="s">
        <v>1533</v>
      </c>
      <c r="D1522">
        <v>2019</v>
      </c>
      <c r="E1522" t="s">
        <v>1529</v>
      </c>
      <c r="F1522" t="s">
        <v>1530</v>
      </c>
      <c r="G1522" s="462">
        <v>0</v>
      </c>
      <c r="H1522" s="462">
        <v>0</v>
      </c>
      <c r="I1522" s="462">
        <v>0</v>
      </c>
      <c r="J1522" s="462">
        <v>0</v>
      </c>
      <c r="K1522" s="462">
        <v>0</v>
      </c>
      <c r="L1522" s="462">
        <v>0</v>
      </c>
      <c r="M1522" s="462">
        <v>0</v>
      </c>
      <c r="N1522" s="462">
        <v>0</v>
      </c>
    </row>
    <row r="1523" spans="1:14" x14ac:dyDescent="0.25">
      <c r="A1523" t="s">
        <v>46</v>
      </c>
      <c r="B1523" t="s">
        <v>1533</v>
      </c>
      <c r="C1523" t="s">
        <v>1533</v>
      </c>
      <c r="D1523">
        <v>2019</v>
      </c>
      <c r="E1523" t="s">
        <v>1529</v>
      </c>
      <c r="F1523" t="s">
        <v>1531</v>
      </c>
      <c r="G1523" s="462">
        <v>0</v>
      </c>
      <c r="H1523" s="462">
        <v>0</v>
      </c>
      <c r="I1523" s="462">
        <v>0</v>
      </c>
      <c r="J1523" s="462">
        <v>0</v>
      </c>
      <c r="K1523" s="462">
        <v>0</v>
      </c>
      <c r="L1523" s="462">
        <v>0</v>
      </c>
      <c r="M1523" s="462">
        <v>0</v>
      </c>
      <c r="N1523" s="462">
        <v>0</v>
      </c>
    </row>
    <row r="1524" spans="1:14" x14ac:dyDescent="0.25">
      <c r="A1524" t="s">
        <v>46</v>
      </c>
      <c r="B1524" t="s">
        <v>1533</v>
      </c>
      <c r="C1524" t="s">
        <v>1533</v>
      </c>
      <c r="D1524">
        <v>2019</v>
      </c>
      <c r="E1524" t="s">
        <v>1532</v>
      </c>
      <c r="F1524" t="s">
        <v>1530</v>
      </c>
      <c r="G1524" s="462">
        <v>0</v>
      </c>
      <c r="H1524" s="462">
        <v>0</v>
      </c>
      <c r="I1524" s="462">
        <v>0</v>
      </c>
      <c r="J1524" s="462">
        <v>0</v>
      </c>
      <c r="K1524" s="462">
        <v>0</v>
      </c>
      <c r="L1524" s="462">
        <v>0</v>
      </c>
      <c r="M1524" s="462">
        <v>0</v>
      </c>
      <c r="N1524" s="462">
        <v>0</v>
      </c>
    </row>
    <row r="1525" spans="1:14" x14ac:dyDescent="0.25">
      <c r="A1525" t="s">
        <v>46</v>
      </c>
      <c r="B1525" t="s">
        <v>1533</v>
      </c>
      <c r="C1525" t="s">
        <v>1533</v>
      </c>
      <c r="D1525">
        <v>2019</v>
      </c>
      <c r="E1525" t="s">
        <v>1532</v>
      </c>
      <c r="F1525" t="s">
        <v>1531</v>
      </c>
      <c r="G1525" s="462">
        <v>0</v>
      </c>
      <c r="H1525" s="462">
        <v>0</v>
      </c>
      <c r="I1525" s="462">
        <v>0</v>
      </c>
      <c r="J1525" s="462">
        <v>0</v>
      </c>
      <c r="K1525" s="462">
        <v>0</v>
      </c>
      <c r="L1525" s="462">
        <v>0</v>
      </c>
      <c r="M1525" s="462">
        <v>0</v>
      </c>
      <c r="N1525" s="462">
        <v>0</v>
      </c>
    </row>
    <row r="1526" spans="1:14" x14ac:dyDescent="0.25">
      <c r="A1526" t="s">
        <v>46</v>
      </c>
      <c r="B1526" t="s">
        <v>160</v>
      </c>
      <c r="C1526" t="s">
        <v>160</v>
      </c>
      <c r="D1526">
        <v>2019</v>
      </c>
      <c r="E1526" t="s">
        <v>1529</v>
      </c>
      <c r="F1526" t="s">
        <v>1530</v>
      </c>
      <c r="G1526" s="462">
        <v>0</v>
      </c>
      <c r="H1526" s="462">
        <v>0</v>
      </c>
      <c r="I1526" s="462">
        <v>0</v>
      </c>
      <c r="J1526" s="462">
        <v>0</v>
      </c>
      <c r="K1526" s="462">
        <v>0</v>
      </c>
      <c r="L1526" s="462">
        <v>0</v>
      </c>
      <c r="M1526" s="462">
        <v>0</v>
      </c>
      <c r="N1526" s="462">
        <v>0</v>
      </c>
    </row>
    <row r="1527" spans="1:14" x14ac:dyDescent="0.25">
      <c r="A1527" t="s">
        <v>46</v>
      </c>
      <c r="B1527" t="s">
        <v>160</v>
      </c>
      <c r="C1527" t="s">
        <v>160</v>
      </c>
      <c r="D1527">
        <v>2019</v>
      </c>
      <c r="E1527" t="s">
        <v>1529</v>
      </c>
      <c r="F1527" t="s">
        <v>1531</v>
      </c>
      <c r="G1527" s="462">
        <v>0</v>
      </c>
      <c r="H1527" s="462">
        <v>0</v>
      </c>
      <c r="I1527" s="462">
        <v>0</v>
      </c>
      <c r="J1527" s="462">
        <v>0</v>
      </c>
      <c r="K1527" s="462">
        <v>0</v>
      </c>
      <c r="L1527" s="462">
        <v>0</v>
      </c>
      <c r="M1527" s="462">
        <v>0</v>
      </c>
      <c r="N1527" s="462">
        <v>0</v>
      </c>
    </row>
    <row r="1528" spans="1:14" x14ac:dyDescent="0.25">
      <c r="A1528" t="s">
        <v>46</v>
      </c>
      <c r="B1528" t="s">
        <v>160</v>
      </c>
      <c r="C1528" t="s">
        <v>160</v>
      </c>
      <c r="D1528">
        <v>2019</v>
      </c>
      <c r="E1528" t="s">
        <v>1532</v>
      </c>
      <c r="F1528" t="s">
        <v>1530</v>
      </c>
      <c r="G1528" s="462">
        <v>0</v>
      </c>
      <c r="H1528" s="462">
        <v>0</v>
      </c>
      <c r="I1528" s="462">
        <v>0</v>
      </c>
      <c r="J1528" s="462">
        <v>0</v>
      </c>
      <c r="K1528" s="462">
        <v>0</v>
      </c>
      <c r="L1528" s="462">
        <v>0</v>
      </c>
      <c r="M1528" s="462">
        <v>0</v>
      </c>
      <c r="N1528" s="462">
        <v>0</v>
      </c>
    </row>
    <row r="1529" spans="1:14" x14ac:dyDescent="0.25">
      <c r="A1529" t="s">
        <v>46</v>
      </c>
      <c r="B1529" t="s">
        <v>160</v>
      </c>
      <c r="C1529" t="s">
        <v>160</v>
      </c>
      <c r="D1529">
        <v>2019</v>
      </c>
      <c r="E1529" t="s">
        <v>1532</v>
      </c>
      <c r="F1529" t="s">
        <v>1531</v>
      </c>
      <c r="G1529" s="462">
        <v>0</v>
      </c>
      <c r="H1529" s="462">
        <v>0</v>
      </c>
      <c r="I1529" s="462">
        <v>0</v>
      </c>
      <c r="J1529" s="462">
        <v>0</v>
      </c>
      <c r="K1529" s="462">
        <v>0</v>
      </c>
      <c r="L1529" s="462">
        <v>0</v>
      </c>
      <c r="M1529" s="462">
        <v>0</v>
      </c>
      <c r="N1529" s="462">
        <v>0</v>
      </c>
    </row>
    <row r="1530" spans="1:14" x14ac:dyDescent="0.25">
      <c r="A1530" t="s">
        <v>46</v>
      </c>
      <c r="B1530" t="s">
        <v>1534</v>
      </c>
      <c r="C1530" t="s">
        <v>1534</v>
      </c>
      <c r="D1530">
        <v>2019</v>
      </c>
      <c r="E1530" t="s">
        <v>1529</v>
      </c>
      <c r="F1530" t="s">
        <v>1530</v>
      </c>
      <c r="G1530" s="462">
        <v>0</v>
      </c>
      <c r="H1530" s="462">
        <v>0</v>
      </c>
      <c r="I1530" s="462">
        <v>0</v>
      </c>
      <c r="J1530" s="462">
        <v>0</v>
      </c>
      <c r="K1530" s="462">
        <v>0</v>
      </c>
      <c r="L1530" s="462">
        <v>0</v>
      </c>
      <c r="M1530" s="462">
        <v>0</v>
      </c>
      <c r="N1530" s="462">
        <v>0</v>
      </c>
    </row>
    <row r="1531" spans="1:14" x14ac:dyDescent="0.25">
      <c r="A1531" t="s">
        <v>46</v>
      </c>
      <c r="B1531" t="s">
        <v>1534</v>
      </c>
      <c r="C1531" t="s">
        <v>1534</v>
      </c>
      <c r="D1531">
        <v>2019</v>
      </c>
      <c r="E1531" t="s">
        <v>1529</v>
      </c>
      <c r="F1531" t="s">
        <v>1531</v>
      </c>
      <c r="G1531" s="462">
        <v>0</v>
      </c>
      <c r="H1531" s="462">
        <v>0</v>
      </c>
      <c r="I1531" s="462">
        <v>0</v>
      </c>
      <c r="J1531" s="462">
        <v>0</v>
      </c>
      <c r="K1531" s="462">
        <v>0</v>
      </c>
      <c r="L1531" s="462">
        <v>0</v>
      </c>
      <c r="M1531" s="462">
        <v>0</v>
      </c>
      <c r="N1531" s="462">
        <v>0</v>
      </c>
    </row>
    <row r="1532" spans="1:14" x14ac:dyDescent="0.25">
      <c r="A1532" t="s">
        <v>46</v>
      </c>
      <c r="B1532" t="s">
        <v>1534</v>
      </c>
      <c r="C1532" t="s">
        <v>1534</v>
      </c>
      <c r="D1532">
        <v>2019</v>
      </c>
      <c r="E1532" t="s">
        <v>1532</v>
      </c>
      <c r="F1532" t="s">
        <v>1530</v>
      </c>
      <c r="G1532" s="462">
        <v>0</v>
      </c>
      <c r="H1532" s="462">
        <v>0</v>
      </c>
      <c r="I1532" s="462">
        <v>0</v>
      </c>
      <c r="J1532" s="462">
        <v>0</v>
      </c>
      <c r="K1532" s="462">
        <v>0</v>
      </c>
      <c r="L1532" s="462">
        <v>0</v>
      </c>
      <c r="M1532" s="462">
        <v>0</v>
      </c>
      <c r="N1532" s="462">
        <v>0</v>
      </c>
    </row>
    <row r="1533" spans="1:14" x14ac:dyDescent="0.25">
      <c r="A1533" t="s">
        <v>46</v>
      </c>
      <c r="B1533" t="s">
        <v>1534</v>
      </c>
      <c r="C1533" t="s">
        <v>1534</v>
      </c>
      <c r="D1533">
        <v>2019</v>
      </c>
      <c r="E1533" t="s">
        <v>1532</v>
      </c>
      <c r="F1533" t="s">
        <v>1531</v>
      </c>
      <c r="G1533" s="462">
        <v>0</v>
      </c>
      <c r="H1533" s="462">
        <v>0</v>
      </c>
      <c r="I1533" s="462">
        <v>0</v>
      </c>
      <c r="J1533" s="462">
        <v>0</v>
      </c>
      <c r="K1533" s="462">
        <v>0</v>
      </c>
      <c r="L1533" s="462">
        <v>0</v>
      </c>
      <c r="M1533" s="462">
        <v>0</v>
      </c>
      <c r="N1533" s="462">
        <v>0</v>
      </c>
    </row>
    <row r="1534" spans="1:14" x14ac:dyDescent="0.25">
      <c r="A1534" t="s">
        <v>46</v>
      </c>
      <c r="B1534" t="s">
        <v>1535</v>
      </c>
      <c r="C1534" t="s">
        <v>1536</v>
      </c>
      <c r="D1534">
        <v>2019</v>
      </c>
      <c r="E1534" t="s">
        <v>1529</v>
      </c>
      <c r="F1534" t="s">
        <v>1530</v>
      </c>
      <c r="G1534" s="462">
        <v>0</v>
      </c>
      <c r="H1534" s="462">
        <v>0</v>
      </c>
      <c r="I1534" s="462">
        <v>0</v>
      </c>
      <c r="J1534" s="462">
        <v>0</v>
      </c>
      <c r="K1534" s="462">
        <v>0</v>
      </c>
      <c r="L1534" s="462">
        <v>0</v>
      </c>
      <c r="M1534" s="462">
        <v>0</v>
      </c>
      <c r="N1534" s="462">
        <v>0</v>
      </c>
    </row>
    <row r="1535" spans="1:14" x14ac:dyDescent="0.25">
      <c r="A1535" t="s">
        <v>46</v>
      </c>
      <c r="B1535" t="s">
        <v>1535</v>
      </c>
      <c r="C1535" t="s">
        <v>1536</v>
      </c>
      <c r="D1535">
        <v>2019</v>
      </c>
      <c r="E1535" t="s">
        <v>1529</v>
      </c>
      <c r="F1535" t="s">
        <v>1531</v>
      </c>
      <c r="G1535" s="462">
        <v>0</v>
      </c>
      <c r="H1535" s="462">
        <v>0</v>
      </c>
      <c r="I1535" s="462">
        <v>0</v>
      </c>
      <c r="J1535" s="462">
        <v>0</v>
      </c>
      <c r="K1535" s="462">
        <v>0</v>
      </c>
      <c r="L1535" s="462">
        <v>0</v>
      </c>
      <c r="M1535" s="462">
        <v>0</v>
      </c>
      <c r="N1535" s="462">
        <v>0</v>
      </c>
    </row>
    <row r="1536" spans="1:14" x14ac:dyDescent="0.25">
      <c r="A1536" t="s">
        <v>46</v>
      </c>
      <c r="B1536" t="s">
        <v>1535</v>
      </c>
      <c r="C1536" t="s">
        <v>1536</v>
      </c>
      <c r="D1536">
        <v>2019</v>
      </c>
      <c r="E1536" t="s">
        <v>1532</v>
      </c>
      <c r="F1536" t="s">
        <v>1530</v>
      </c>
      <c r="G1536" s="462">
        <v>0</v>
      </c>
      <c r="H1536" s="462">
        <v>0</v>
      </c>
      <c r="I1536" s="462">
        <v>0</v>
      </c>
      <c r="J1536" s="462">
        <v>0</v>
      </c>
      <c r="K1536" s="462">
        <v>0</v>
      </c>
      <c r="L1536" s="462">
        <v>0</v>
      </c>
      <c r="M1536" s="462">
        <v>0</v>
      </c>
      <c r="N1536" s="462">
        <v>0</v>
      </c>
    </row>
    <row r="1537" spans="1:14" x14ac:dyDescent="0.25">
      <c r="A1537" t="s">
        <v>46</v>
      </c>
      <c r="B1537" t="s">
        <v>1535</v>
      </c>
      <c r="C1537" t="s">
        <v>1536</v>
      </c>
      <c r="D1537">
        <v>2019</v>
      </c>
      <c r="E1537" t="s">
        <v>1532</v>
      </c>
      <c r="F1537" t="s">
        <v>1531</v>
      </c>
      <c r="G1537" s="462">
        <v>0</v>
      </c>
      <c r="H1537" s="462">
        <v>0</v>
      </c>
      <c r="I1537" s="462">
        <v>0</v>
      </c>
      <c r="J1537" s="462">
        <v>0</v>
      </c>
      <c r="K1537" s="462">
        <v>0</v>
      </c>
      <c r="L1537" s="462">
        <v>0</v>
      </c>
      <c r="M1537" s="462">
        <v>0</v>
      </c>
      <c r="N1537" s="462">
        <v>0</v>
      </c>
    </row>
    <row r="1538" spans="1:14" x14ac:dyDescent="0.25">
      <c r="A1538" t="s">
        <v>46</v>
      </c>
      <c r="B1538" t="s">
        <v>1535</v>
      </c>
      <c r="C1538" t="s">
        <v>162</v>
      </c>
      <c r="D1538">
        <v>2019</v>
      </c>
      <c r="E1538" t="s">
        <v>1529</v>
      </c>
      <c r="F1538" t="s">
        <v>1530</v>
      </c>
      <c r="G1538" s="462">
        <v>0</v>
      </c>
      <c r="H1538" s="462">
        <v>0</v>
      </c>
      <c r="I1538" s="462">
        <v>0</v>
      </c>
      <c r="J1538" s="462">
        <v>0</v>
      </c>
      <c r="K1538" s="462">
        <v>0</v>
      </c>
      <c r="L1538" s="462">
        <v>0</v>
      </c>
      <c r="M1538" s="462">
        <v>0</v>
      </c>
      <c r="N1538" s="462">
        <v>0</v>
      </c>
    </row>
    <row r="1539" spans="1:14" x14ac:dyDescent="0.25">
      <c r="A1539" t="s">
        <v>46</v>
      </c>
      <c r="B1539" t="s">
        <v>1535</v>
      </c>
      <c r="C1539" t="s">
        <v>162</v>
      </c>
      <c r="D1539">
        <v>2019</v>
      </c>
      <c r="E1539" t="s">
        <v>1529</v>
      </c>
      <c r="F1539" t="s">
        <v>1531</v>
      </c>
      <c r="G1539" s="462">
        <v>0</v>
      </c>
      <c r="H1539" s="462">
        <v>0</v>
      </c>
      <c r="I1539" s="462">
        <v>0</v>
      </c>
      <c r="J1539" s="462">
        <v>0</v>
      </c>
      <c r="K1539" s="462">
        <v>0</v>
      </c>
      <c r="L1539" s="462">
        <v>0</v>
      </c>
      <c r="M1539" s="462">
        <v>0</v>
      </c>
      <c r="N1539" s="462">
        <v>0</v>
      </c>
    </row>
    <row r="1540" spans="1:14" x14ac:dyDescent="0.25">
      <c r="A1540" t="s">
        <v>46</v>
      </c>
      <c r="B1540" t="s">
        <v>1535</v>
      </c>
      <c r="C1540" t="s">
        <v>162</v>
      </c>
      <c r="D1540">
        <v>2019</v>
      </c>
      <c r="E1540" t="s">
        <v>1532</v>
      </c>
      <c r="F1540" t="s">
        <v>1530</v>
      </c>
      <c r="G1540" s="462">
        <v>0</v>
      </c>
      <c r="H1540" s="462">
        <v>0</v>
      </c>
      <c r="I1540" s="462">
        <v>0</v>
      </c>
      <c r="J1540" s="462">
        <v>0</v>
      </c>
      <c r="K1540" s="462">
        <v>0</v>
      </c>
      <c r="L1540" s="462">
        <v>0</v>
      </c>
      <c r="M1540" s="462">
        <v>0</v>
      </c>
      <c r="N1540" s="462">
        <v>0</v>
      </c>
    </row>
    <row r="1541" spans="1:14" x14ac:dyDescent="0.25">
      <c r="A1541" t="s">
        <v>46</v>
      </c>
      <c r="B1541" t="s">
        <v>1535</v>
      </c>
      <c r="C1541" t="s">
        <v>162</v>
      </c>
      <c r="D1541">
        <v>2019</v>
      </c>
      <c r="E1541" t="s">
        <v>1532</v>
      </c>
      <c r="F1541" t="s">
        <v>1531</v>
      </c>
      <c r="G1541" s="462">
        <v>0</v>
      </c>
      <c r="H1541" s="462">
        <v>0</v>
      </c>
      <c r="I1541" s="462">
        <v>0</v>
      </c>
      <c r="J1541" s="462">
        <v>0</v>
      </c>
      <c r="K1541" s="462">
        <v>0</v>
      </c>
      <c r="L1541" s="462">
        <v>0</v>
      </c>
      <c r="M1541" s="462">
        <v>0</v>
      </c>
      <c r="N1541" s="462">
        <v>0</v>
      </c>
    </row>
    <row r="1542" spans="1:14" x14ac:dyDescent="0.25">
      <c r="A1542" t="s">
        <v>46</v>
      </c>
      <c r="B1542" t="s">
        <v>1528</v>
      </c>
      <c r="C1542" t="s">
        <v>158</v>
      </c>
      <c r="D1542">
        <v>2026</v>
      </c>
      <c r="E1542" t="s">
        <v>1529</v>
      </c>
      <c r="F1542" t="s">
        <v>1530</v>
      </c>
      <c r="G1542" s="462">
        <v>1</v>
      </c>
      <c r="H1542" s="462">
        <v>1</v>
      </c>
      <c r="I1542" s="462">
        <v>1</v>
      </c>
      <c r="J1542" s="462">
        <v>1</v>
      </c>
      <c r="K1542" s="462">
        <v>1</v>
      </c>
      <c r="L1542" s="462">
        <v>1</v>
      </c>
      <c r="M1542" s="462">
        <v>1</v>
      </c>
      <c r="N1542" s="462">
        <v>1</v>
      </c>
    </row>
    <row r="1543" spans="1:14" x14ac:dyDescent="0.25">
      <c r="A1543" t="s">
        <v>46</v>
      </c>
      <c r="B1543" t="s">
        <v>1528</v>
      </c>
      <c r="C1543" t="s">
        <v>158</v>
      </c>
      <c r="D1543">
        <v>2026</v>
      </c>
      <c r="E1543" t="s">
        <v>1529</v>
      </c>
      <c r="F1543" t="s">
        <v>1531</v>
      </c>
      <c r="G1543" s="462">
        <v>1</v>
      </c>
      <c r="H1543" s="462">
        <v>1</v>
      </c>
      <c r="I1543" s="462">
        <v>1</v>
      </c>
      <c r="J1543" s="462">
        <v>1</v>
      </c>
      <c r="K1543" s="462">
        <v>1</v>
      </c>
      <c r="L1543" s="462">
        <v>1</v>
      </c>
      <c r="M1543" s="462">
        <v>1</v>
      </c>
      <c r="N1543" s="462">
        <v>1</v>
      </c>
    </row>
    <row r="1544" spans="1:14" x14ac:dyDescent="0.25">
      <c r="A1544" t="s">
        <v>46</v>
      </c>
      <c r="B1544" t="s">
        <v>1528</v>
      </c>
      <c r="C1544" t="s">
        <v>158</v>
      </c>
      <c r="D1544">
        <v>2026</v>
      </c>
      <c r="E1544" t="s">
        <v>1532</v>
      </c>
      <c r="F1544" t="s">
        <v>1530</v>
      </c>
      <c r="G1544" s="462">
        <v>0.36363636363636354</v>
      </c>
      <c r="H1544" s="462">
        <v>0.36363636363636354</v>
      </c>
      <c r="I1544" s="462">
        <v>0.36363636363636354</v>
      </c>
      <c r="J1544" s="462">
        <v>0.36363636363636354</v>
      </c>
      <c r="K1544" s="462">
        <v>0.36363636363636354</v>
      </c>
      <c r="L1544" s="462">
        <v>0.36363636363636354</v>
      </c>
      <c r="M1544" s="462">
        <v>0.36363636363636354</v>
      </c>
      <c r="N1544" s="462">
        <v>0.36363636363636354</v>
      </c>
    </row>
    <row r="1545" spans="1:14" x14ac:dyDescent="0.25">
      <c r="A1545" t="s">
        <v>46</v>
      </c>
      <c r="B1545" t="s">
        <v>1528</v>
      </c>
      <c r="C1545" t="s">
        <v>158</v>
      </c>
      <c r="D1545">
        <v>2026</v>
      </c>
      <c r="E1545" t="s">
        <v>1532</v>
      </c>
      <c r="F1545" t="s">
        <v>1531</v>
      </c>
      <c r="G1545" s="462">
        <v>0.36363636363636354</v>
      </c>
      <c r="H1545" s="462">
        <v>0.36363636363636354</v>
      </c>
      <c r="I1545" s="462">
        <v>0.36363636363636354</v>
      </c>
      <c r="J1545" s="462">
        <v>0.36363636363636354</v>
      </c>
      <c r="K1545" s="462">
        <v>0.36363636363636354</v>
      </c>
      <c r="L1545" s="462">
        <v>0.36363636363636354</v>
      </c>
      <c r="M1545" s="462">
        <v>0.36363636363636354</v>
      </c>
      <c r="N1545" s="462">
        <v>0.36363636363636354</v>
      </c>
    </row>
    <row r="1546" spans="1:14" x14ac:dyDescent="0.25">
      <c r="A1546" t="s">
        <v>46</v>
      </c>
      <c r="B1546" t="s">
        <v>1528</v>
      </c>
      <c r="C1546" t="s">
        <v>133</v>
      </c>
      <c r="D1546">
        <v>2026</v>
      </c>
      <c r="E1546" t="s">
        <v>1529</v>
      </c>
      <c r="F1546" t="s">
        <v>1530</v>
      </c>
      <c r="G1546" s="462">
        <v>0</v>
      </c>
      <c r="H1546" s="462">
        <v>0</v>
      </c>
      <c r="I1546" s="462">
        <v>0</v>
      </c>
      <c r="J1546" s="462">
        <v>0</v>
      </c>
      <c r="K1546" s="462">
        <v>0</v>
      </c>
      <c r="L1546" s="462">
        <v>0</v>
      </c>
      <c r="M1546" s="462">
        <v>0</v>
      </c>
      <c r="N1546" s="462">
        <v>0</v>
      </c>
    </row>
    <row r="1547" spans="1:14" x14ac:dyDescent="0.25">
      <c r="A1547" t="s">
        <v>46</v>
      </c>
      <c r="B1547" t="s">
        <v>1528</v>
      </c>
      <c r="C1547" t="s">
        <v>133</v>
      </c>
      <c r="D1547">
        <v>2026</v>
      </c>
      <c r="E1547" t="s">
        <v>1529</v>
      </c>
      <c r="F1547" t="s">
        <v>1531</v>
      </c>
      <c r="G1547" s="462">
        <v>0</v>
      </c>
      <c r="H1547" s="462">
        <v>0</v>
      </c>
      <c r="I1547" s="462">
        <v>0</v>
      </c>
      <c r="J1547" s="462">
        <v>0</v>
      </c>
      <c r="K1547" s="462">
        <v>0</v>
      </c>
      <c r="L1547" s="462">
        <v>0</v>
      </c>
      <c r="M1547" s="462">
        <v>0</v>
      </c>
      <c r="N1547" s="462">
        <v>0</v>
      </c>
    </row>
    <row r="1548" spans="1:14" x14ac:dyDescent="0.25">
      <c r="A1548" t="s">
        <v>46</v>
      </c>
      <c r="B1548" t="s">
        <v>1528</v>
      </c>
      <c r="C1548" t="s">
        <v>133</v>
      </c>
      <c r="D1548">
        <v>2026</v>
      </c>
      <c r="E1548" t="s">
        <v>1532</v>
      </c>
      <c r="F1548" t="s">
        <v>1530</v>
      </c>
      <c r="G1548" s="462">
        <v>0</v>
      </c>
      <c r="H1548" s="462">
        <v>0</v>
      </c>
      <c r="I1548" s="462">
        <v>0</v>
      </c>
      <c r="J1548" s="462">
        <v>0</v>
      </c>
      <c r="K1548" s="462">
        <v>0</v>
      </c>
      <c r="L1548" s="462">
        <v>0</v>
      </c>
      <c r="M1548" s="462">
        <v>0</v>
      </c>
      <c r="N1548" s="462">
        <v>0</v>
      </c>
    </row>
    <row r="1549" spans="1:14" x14ac:dyDescent="0.25">
      <c r="A1549" t="s">
        <v>46</v>
      </c>
      <c r="B1549" t="s">
        <v>1528</v>
      </c>
      <c r="C1549" t="s">
        <v>133</v>
      </c>
      <c r="D1549">
        <v>2026</v>
      </c>
      <c r="E1549" t="s">
        <v>1532</v>
      </c>
      <c r="F1549" t="s">
        <v>1531</v>
      </c>
      <c r="G1549" s="462">
        <v>0</v>
      </c>
      <c r="H1549" s="462">
        <v>0</v>
      </c>
      <c r="I1549" s="462">
        <v>0</v>
      </c>
      <c r="J1549" s="462">
        <v>0</v>
      </c>
      <c r="K1549" s="462">
        <v>0</v>
      </c>
      <c r="L1549" s="462">
        <v>0</v>
      </c>
      <c r="M1549" s="462">
        <v>0</v>
      </c>
      <c r="N1549" s="462">
        <v>0</v>
      </c>
    </row>
    <row r="1550" spans="1:14" x14ac:dyDescent="0.25">
      <c r="A1550" t="s">
        <v>46</v>
      </c>
      <c r="B1550" t="s">
        <v>1533</v>
      </c>
      <c r="C1550" t="s">
        <v>1533</v>
      </c>
      <c r="D1550">
        <v>2026</v>
      </c>
      <c r="E1550" t="s">
        <v>1529</v>
      </c>
      <c r="F1550" t="s">
        <v>1530</v>
      </c>
      <c r="G1550" s="462">
        <v>0</v>
      </c>
      <c r="H1550" s="462">
        <v>0</v>
      </c>
      <c r="I1550" s="462">
        <v>0</v>
      </c>
      <c r="J1550" s="462">
        <v>0</v>
      </c>
      <c r="K1550" s="462">
        <v>0</v>
      </c>
      <c r="L1550" s="462">
        <v>0</v>
      </c>
      <c r="M1550" s="462">
        <v>0</v>
      </c>
      <c r="N1550" s="462">
        <v>0</v>
      </c>
    </row>
    <row r="1551" spans="1:14" x14ac:dyDescent="0.25">
      <c r="A1551" t="s">
        <v>46</v>
      </c>
      <c r="B1551" t="s">
        <v>1533</v>
      </c>
      <c r="C1551" t="s">
        <v>1533</v>
      </c>
      <c r="D1551">
        <v>2026</v>
      </c>
      <c r="E1551" t="s">
        <v>1529</v>
      </c>
      <c r="F1551" t="s">
        <v>1531</v>
      </c>
      <c r="G1551" s="462">
        <v>0</v>
      </c>
      <c r="H1551" s="462">
        <v>0</v>
      </c>
      <c r="I1551" s="462">
        <v>0</v>
      </c>
      <c r="J1551" s="462">
        <v>0</v>
      </c>
      <c r="K1551" s="462">
        <v>0</v>
      </c>
      <c r="L1551" s="462">
        <v>0</v>
      </c>
      <c r="M1551" s="462">
        <v>0</v>
      </c>
      <c r="N1551" s="462">
        <v>0</v>
      </c>
    </row>
    <row r="1552" spans="1:14" x14ac:dyDescent="0.25">
      <c r="A1552" t="s">
        <v>46</v>
      </c>
      <c r="B1552" t="s">
        <v>1533</v>
      </c>
      <c r="C1552" t="s">
        <v>1533</v>
      </c>
      <c r="D1552">
        <v>2026</v>
      </c>
      <c r="E1552" t="s">
        <v>1532</v>
      </c>
      <c r="F1552" t="s">
        <v>1530</v>
      </c>
      <c r="G1552" s="462">
        <v>0.63636363636363646</v>
      </c>
      <c r="H1552" s="462">
        <v>0.63636363636363646</v>
      </c>
      <c r="I1552" s="462">
        <v>0.63636363636363646</v>
      </c>
      <c r="J1552" s="462">
        <v>0.63636363636363646</v>
      </c>
      <c r="K1552" s="462">
        <v>0.63636363636363646</v>
      </c>
      <c r="L1552" s="462">
        <v>0.63636363636363646</v>
      </c>
      <c r="M1552" s="462">
        <v>0.63636363636363646</v>
      </c>
      <c r="N1552" s="462">
        <v>0.63636363636363646</v>
      </c>
    </row>
    <row r="1553" spans="1:14" x14ac:dyDescent="0.25">
      <c r="A1553" t="s">
        <v>46</v>
      </c>
      <c r="B1553" t="s">
        <v>1533</v>
      </c>
      <c r="C1553" t="s">
        <v>1533</v>
      </c>
      <c r="D1553">
        <v>2026</v>
      </c>
      <c r="E1553" t="s">
        <v>1532</v>
      </c>
      <c r="F1553" t="s">
        <v>1531</v>
      </c>
      <c r="G1553" s="462">
        <v>0.63636363636363646</v>
      </c>
      <c r="H1553" s="462">
        <v>0.63636363636363646</v>
      </c>
      <c r="I1553" s="462">
        <v>0.63636363636363646</v>
      </c>
      <c r="J1553" s="462">
        <v>0.63636363636363646</v>
      </c>
      <c r="K1553" s="462">
        <v>0.63636363636363646</v>
      </c>
      <c r="L1553" s="462">
        <v>0.63636363636363646</v>
      </c>
      <c r="M1553" s="462">
        <v>0.63636363636363646</v>
      </c>
      <c r="N1553" s="462">
        <v>0.63636363636363646</v>
      </c>
    </row>
    <row r="1554" spans="1:14" x14ac:dyDescent="0.25">
      <c r="A1554" t="s">
        <v>46</v>
      </c>
      <c r="B1554" t="s">
        <v>160</v>
      </c>
      <c r="C1554" t="s">
        <v>160</v>
      </c>
      <c r="D1554">
        <v>2026</v>
      </c>
      <c r="E1554" t="s">
        <v>1529</v>
      </c>
      <c r="F1554" t="s">
        <v>1530</v>
      </c>
      <c r="G1554" s="462">
        <v>0</v>
      </c>
      <c r="H1554" s="462">
        <v>0</v>
      </c>
      <c r="I1554" s="462">
        <v>0</v>
      </c>
      <c r="J1554" s="462">
        <v>0</v>
      </c>
      <c r="K1554" s="462">
        <v>0</v>
      </c>
      <c r="L1554" s="462">
        <v>0</v>
      </c>
      <c r="M1554" s="462">
        <v>0</v>
      </c>
      <c r="N1554" s="462">
        <v>0</v>
      </c>
    </row>
    <row r="1555" spans="1:14" x14ac:dyDescent="0.25">
      <c r="A1555" t="s">
        <v>46</v>
      </c>
      <c r="B1555" t="s">
        <v>160</v>
      </c>
      <c r="C1555" t="s">
        <v>160</v>
      </c>
      <c r="D1555">
        <v>2026</v>
      </c>
      <c r="E1555" t="s">
        <v>1529</v>
      </c>
      <c r="F1555" t="s">
        <v>1531</v>
      </c>
      <c r="G1555" s="462">
        <v>0</v>
      </c>
      <c r="H1555" s="462">
        <v>0</v>
      </c>
      <c r="I1555" s="462">
        <v>0</v>
      </c>
      <c r="J1555" s="462">
        <v>0</v>
      </c>
      <c r="K1555" s="462">
        <v>0</v>
      </c>
      <c r="L1555" s="462">
        <v>0</v>
      </c>
      <c r="M1555" s="462">
        <v>0</v>
      </c>
      <c r="N1555" s="462">
        <v>0</v>
      </c>
    </row>
    <row r="1556" spans="1:14" x14ac:dyDescent="0.25">
      <c r="A1556" t="s">
        <v>46</v>
      </c>
      <c r="B1556" t="s">
        <v>160</v>
      </c>
      <c r="C1556" t="s">
        <v>160</v>
      </c>
      <c r="D1556">
        <v>2026</v>
      </c>
      <c r="E1556" t="s">
        <v>1532</v>
      </c>
      <c r="F1556" t="s">
        <v>1530</v>
      </c>
      <c r="G1556" s="462">
        <v>0</v>
      </c>
      <c r="H1556" s="462">
        <v>0</v>
      </c>
      <c r="I1556" s="462">
        <v>0</v>
      </c>
      <c r="J1556" s="462">
        <v>0</v>
      </c>
      <c r="K1556" s="462">
        <v>0</v>
      </c>
      <c r="L1556" s="462">
        <v>0</v>
      </c>
      <c r="M1556" s="462">
        <v>0</v>
      </c>
      <c r="N1556" s="462">
        <v>0</v>
      </c>
    </row>
    <row r="1557" spans="1:14" x14ac:dyDescent="0.25">
      <c r="A1557" t="s">
        <v>46</v>
      </c>
      <c r="B1557" t="s">
        <v>160</v>
      </c>
      <c r="C1557" t="s">
        <v>160</v>
      </c>
      <c r="D1557">
        <v>2026</v>
      </c>
      <c r="E1557" t="s">
        <v>1532</v>
      </c>
      <c r="F1557" t="s">
        <v>1531</v>
      </c>
      <c r="G1557" s="462">
        <v>0</v>
      </c>
      <c r="H1557" s="462">
        <v>0</v>
      </c>
      <c r="I1557" s="462">
        <v>0</v>
      </c>
      <c r="J1557" s="462">
        <v>0</v>
      </c>
      <c r="K1557" s="462">
        <v>0</v>
      </c>
      <c r="L1557" s="462">
        <v>0</v>
      </c>
      <c r="M1557" s="462">
        <v>0</v>
      </c>
      <c r="N1557" s="462">
        <v>0</v>
      </c>
    </row>
    <row r="1558" spans="1:14" x14ac:dyDescent="0.25">
      <c r="A1558" t="s">
        <v>46</v>
      </c>
      <c r="B1558" t="s">
        <v>1534</v>
      </c>
      <c r="C1558" t="s">
        <v>1534</v>
      </c>
      <c r="D1558">
        <v>2026</v>
      </c>
      <c r="E1558" t="s">
        <v>1529</v>
      </c>
      <c r="F1558" t="s">
        <v>1530</v>
      </c>
      <c r="G1558" s="462">
        <v>0</v>
      </c>
      <c r="H1558" s="462">
        <v>0</v>
      </c>
      <c r="I1558" s="462">
        <v>0</v>
      </c>
      <c r="J1558" s="462">
        <v>0</v>
      </c>
      <c r="K1558" s="462">
        <v>0</v>
      </c>
      <c r="L1558" s="462">
        <v>0</v>
      </c>
      <c r="M1558" s="462">
        <v>0</v>
      </c>
      <c r="N1558" s="462">
        <v>0</v>
      </c>
    </row>
    <row r="1559" spans="1:14" x14ac:dyDescent="0.25">
      <c r="A1559" t="s">
        <v>46</v>
      </c>
      <c r="B1559" t="s">
        <v>1534</v>
      </c>
      <c r="C1559" t="s">
        <v>1534</v>
      </c>
      <c r="D1559">
        <v>2026</v>
      </c>
      <c r="E1559" t="s">
        <v>1529</v>
      </c>
      <c r="F1559" t="s">
        <v>1531</v>
      </c>
      <c r="G1559" s="462">
        <v>0</v>
      </c>
      <c r="H1559" s="462">
        <v>0</v>
      </c>
      <c r="I1559" s="462">
        <v>0</v>
      </c>
      <c r="J1559" s="462">
        <v>0</v>
      </c>
      <c r="K1559" s="462">
        <v>0</v>
      </c>
      <c r="L1559" s="462">
        <v>0</v>
      </c>
      <c r="M1559" s="462">
        <v>0</v>
      </c>
      <c r="N1559" s="462">
        <v>0</v>
      </c>
    </row>
    <row r="1560" spans="1:14" x14ac:dyDescent="0.25">
      <c r="A1560" t="s">
        <v>46</v>
      </c>
      <c r="B1560" t="s">
        <v>1534</v>
      </c>
      <c r="C1560" t="s">
        <v>1534</v>
      </c>
      <c r="D1560">
        <v>2026</v>
      </c>
      <c r="E1560" t="s">
        <v>1532</v>
      </c>
      <c r="F1560" t="s">
        <v>1530</v>
      </c>
      <c r="G1560" s="462">
        <v>0</v>
      </c>
      <c r="H1560" s="462">
        <v>0</v>
      </c>
      <c r="I1560" s="462">
        <v>0</v>
      </c>
      <c r="J1560" s="462">
        <v>0</v>
      </c>
      <c r="K1560" s="462">
        <v>0</v>
      </c>
      <c r="L1560" s="462">
        <v>0</v>
      </c>
      <c r="M1560" s="462">
        <v>0</v>
      </c>
      <c r="N1560" s="462">
        <v>0</v>
      </c>
    </row>
    <row r="1561" spans="1:14" x14ac:dyDescent="0.25">
      <c r="A1561" t="s">
        <v>46</v>
      </c>
      <c r="B1561" t="s">
        <v>1534</v>
      </c>
      <c r="C1561" t="s">
        <v>1534</v>
      </c>
      <c r="D1561">
        <v>2026</v>
      </c>
      <c r="E1561" t="s">
        <v>1532</v>
      </c>
      <c r="F1561" t="s">
        <v>1531</v>
      </c>
      <c r="G1561" s="462">
        <v>0</v>
      </c>
      <c r="H1561" s="462">
        <v>0</v>
      </c>
      <c r="I1561" s="462">
        <v>0</v>
      </c>
      <c r="J1561" s="462">
        <v>0</v>
      </c>
      <c r="K1561" s="462">
        <v>0</v>
      </c>
      <c r="L1561" s="462">
        <v>0</v>
      </c>
      <c r="M1561" s="462">
        <v>0</v>
      </c>
      <c r="N1561" s="462">
        <v>0</v>
      </c>
    </row>
    <row r="1562" spans="1:14" x14ac:dyDescent="0.25">
      <c r="A1562" t="s">
        <v>46</v>
      </c>
      <c r="B1562" t="s">
        <v>1535</v>
      </c>
      <c r="C1562" t="s">
        <v>1536</v>
      </c>
      <c r="D1562">
        <v>2026</v>
      </c>
      <c r="E1562" t="s">
        <v>1529</v>
      </c>
      <c r="F1562" t="s">
        <v>1530</v>
      </c>
      <c r="G1562" s="462">
        <v>0</v>
      </c>
      <c r="H1562" s="462">
        <v>0</v>
      </c>
      <c r="I1562" s="462">
        <v>0</v>
      </c>
      <c r="J1562" s="462">
        <v>0</v>
      </c>
      <c r="K1562" s="462">
        <v>0</v>
      </c>
      <c r="L1562" s="462">
        <v>0</v>
      </c>
      <c r="M1562" s="462">
        <v>0</v>
      </c>
      <c r="N1562" s="462">
        <v>0</v>
      </c>
    </row>
    <row r="1563" spans="1:14" x14ac:dyDescent="0.25">
      <c r="A1563" t="s">
        <v>46</v>
      </c>
      <c r="B1563" t="s">
        <v>1535</v>
      </c>
      <c r="C1563" t="s">
        <v>1536</v>
      </c>
      <c r="D1563">
        <v>2026</v>
      </c>
      <c r="E1563" t="s">
        <v>1529</v>
      </c>
      <c r="F1563" t="s">
        <v>1531</v>
      </c>
      <c r="G1563" s="462">
        <v>0</v>
      </c>
      <c r="H1563" s="462">
        <v>0</v>
      </c>
      <c r="I1563" s="462">
        <v>0</v>
      </c>
      <c r="J1563" s="462">
        <v>0</v>
      </c>
      <c r="K1563" s="462">
        <v>0</v>
      </c>
      <c r="L1563" s="462">
        <v>0</v>
      </c>
      <c r="M1563" s="462">
        <v>0</v>
      </c>
      <c r="N1563" s="462">
        <v>0</v>
      </c>
    </row>
    <row r="1564" spans="1:14" x14ac:dyDescent="0.25">
      <c r="A1564" t="s">
        <v>46</v>
      </c>
      <c r="B1564" t="s">
        <v>1535</v>
      </c>
      <c r="C1564" t="s">
        <v>1536</v>
      </c>
      <c r="D1564">
        <v>2026</v>
      </c>
      <c r="E1564" t="s">
        <v>1532</v>
      </c>
      <c r="F1564" t="s">
        <v>1530</v>
      </c>
      <c r="G1564" s="462">
        <v>0</v>
      </c>
      <c r="H1564" s="462">
        <v>0</v>
      </c>
      <c r="I1564" s="462">
        <v>0</v>
      </c>
      <c r="J1564" s="462">
        <v>0</v>
      </c>
      <c r="K1564" s="462">
        <v>0</v>
      </c>
      <c r="L1564" s="462">
        <v>0</v>
      </c>
      <c r="M1564" s="462">
        <v>0</v>
      </c>
      <c r="N1564" s="462">
        <v>0</v>
      </c>
    </row>
    <row r="1565" spans="1:14" x14ac:dyDescent="0.25">
      <c r="A1565" t="s">
        <v>46</v>
      </c>
      <c r="B1565" t="s">
        <v>1535</v>
      </c>
      <c r="C1565" t="s">
        <v>1536</v>
      </c>
      <c r="D1565">
        <v>2026</v>
      </c>
      <c r="E1565" t="s">
        <v>1532</v>
      </c>
      <c r="F1565" t="s">
        <v>1531</v>
      </c>
      <c r="G1565" s="462">
        <v>0</v>
      </c>
      <c r="H1565" s="462">
        <v>0</v>
      </c>
      <c r="I1565" s="462">
        <v>0</v>
      </c>
      <c r="J1565" s="462">
        <v>0</v>
      </c>
      <c r="K1565" s="462">
        <v>0</v>
      </c>
      <c r="L1565" s="462">
        <v>0</v>
      </c>
      <c r="M1565" s="462">
        <v>0</v>
      </c>
      <c r="N1565" s="462">
        <v>0</v>
      </c>
    </row>
    <row r="1566" spans="1:14" x14ac:dyDescent="0.25">
      <c r="A1566" t="s">
        <v>46</v>
      </c>
      <c r="B1566" t="s">
        <v>1535</v>
      </c>
      <c r="C1566" t="s">
        <v>162</v>
      </c>
      <c r="D1566">
        <v>2026</v>
      </c>
      <c r="E1566" t="s">
        <v>1529</v>
      </c>
      <c r="F1566" t="s">
        <v>1530</v>
      </c>
      <c r="G1566" s="462">
        <v>0</v>
      </c>
      <c r="H1566" s="462">
        <v>0</v>
      </c>
      <c r="I1566" s="462">
        <v>0</v>
      </c>
      <c r="J1566" s="462">
        <v>0</v>
      </c>
      <c r="K1566" s="462">
        <v>0</v>
      </c>
      <c r="L1566" s="462">
        <v>0</v>
      </c>
      <c r="M1566" s="462">
        <v>0</v>
      </c>
      <c r="N1566" s="462">
        <v>0</v>
      </c>
    </row>
    <row r="1567" spans="1:14" x14ac:dyDescent="0.25">
      <c r="A1567" t="s">
        <v>46</v>
      </c>
      <c r="B1567" t="s">
        <v>1535</v>
      </c>
      <c r="C1567" t="s">
        <v>162</v>
      </c>
      <c r="D1567">
        <v>2026</v>
      </c>
      <c r="E1567" t="s">
        <v>1529</v>
      </c>
      <c r="F1567" t="s">
        <v>1531</v>
      </c>
      <c r="G1567" s="462">
        <v>0</v>
      </c>
      <c r="H1567" s="462">
        <v>0</v>
      </c>
      <c r="I1567" s="462">
        <v>0</v>
      </c>
      <c r="J1567" s="462">
        <v>0</v>
      </c>
      <c r="K1567" s="462">
        <v>0</v>
      </c>
      <c r="L1567" s="462">
        <v>0</v>
      </c>
      <c r="M1567" s="462">
        <v>0</v>
      </c>
      <c r="N1567" s="462">
        <v>0</v>
      </c>
    </row>
    <row r="1568" spans="1:14" x14ac:dyDescent="0.25">
      <c r="A1568" t="s">
        <v>46</v>
      </c>
      <c r="B1568" t="s">
        <v>1535</v>
      </c>
      <c r="C1568" t="s">
        <v>162</v>
      </c>
      <c r="D1568">
        <v>2026</v>
      </c>
      <c r="E1568" t="s">
        <v>1532</v>
      </c>
      <c r="F1568" t="s">
        <v>1530</v>
      </c>
      <c r="G1568" s="462">
        <v>0</v>
      </c>
      <c r="H1568" s="462">
        <v>0</v>
      </c>
      <c r="I1568" s="462">
        <v>0</v>
      </c>
      <c r="J1568" s="462">
        <v>0</v>
      </c>
      <c r="K1568" s="462">
        <v>0</v>
      </c>
      <c r="L1568" s="462">
        <v>0</v>
      </c>
      <c r="M1568" s="462">
        <v>0</v>
      </c>
      <c r="N1568" s="462">
        <v>0</v>
      </c>
    </row>
    <row r="1569" spans="1:14" x14ac:dyDescent="0.25">
      <c r="A1569" t="s">
        <v>46</v>
      </c>
      <c r="B1569" t="s">
        <v>1535</v>
      </c>
      <c r="C1569" t="s">
        <v>162</v>
      </c>
      <c r="D1569">
        <v>2026</v>
      </c>
      <c r="E1569" t="s">
        <v>1532</v>
      </c>
      <c r="F1569" t="s">
        <v>1531</v>
      </c>
      <c r="G1569" s="462">
        <v>0</v>
      </c>
      <c r="H1569" s="462">
        <v>0</v>
      </c>
      <c r="I1569" s="462">
        <v>0</v>
      </c>
      <c r="J1569" s="462">
        <v>0</v>
      </c>
      <c r="K1569" s="462">
        <v>0</v>
      </c>
      <c r="L1569" s="462">
        <v>0</v>
      </c>
      <c r="M1569" s="462">
        <v>0</v>
      </c>
      <c r="N1569" s="462">
        <v>0</v>
      </c>
    </row>
    <row r="1570" spans="1:14" x14ac:dyDescent="0.25">
      <c r="A1570" t="s">
        <v>46</v>
      </c>
      <c r="B1570" t="s">
        <v>1528</v>
      </c>
      <c r="C1570" t="s">
        <v>158</v>
      </c>
      <c r="D1570">
        <v>2030</v>
      </c>
      <c r="E1570" t="s">
        <v>1529</v>
      </c>
      <c r="F1570" t="s">
        <v>1530</v>
      </c>
      <c r="G1570" s="462">
        <v>1</v>
      </c>
      <c r="H1570" s="462">
        <v>1</v>
      </c>
      <c r="I1570" s="462">
        <v>1</v>
      </c>
      <c r="J1570" s="462">
        <v>0.94</v>
      </c>
      <c r="K1570" s="462">
        <v>0.94</v>
      </c>
      <c r="L1570" s="462">
        <v>0.94</v>
      </c>
      <c r="M1570" s="462">
        <v>0.94</v>
      </c>
      <c r="N1570" s="462">
        <v>0.94</v>
      </c>
    </row>
    <row r="1571" spans="1:14" x14ac:dyDescent="0.25">
      <c r="A1571" t="s">
        <v>46</v>
      </c>
      <c r="B1571" t="s">
        <v>1528</v>
      </c>
      <c r="C1571" t="s">
        <v>158</v>
      </c>
      <c r="D1571">
        <v>2030</v>
      </c>
      <c r="E1571" t="s">
        <v>1529</v>
      </c>
      <c r="F1571" t="s">
        <v>1531</v>
      </c>
      <c r="G1571" s="462">
        <v>1</v>
      </c>
      <c r="H1571" s="462">
        <v>1</v>
      </c>
      <c r="I1571" s="462">
        <v>1</v>
      </c>
      <c r="J1571" s="462">
        <v>0.94</v>
      </c>
      <c r="K1571" s="462">
        <v>0.94</v>
      </c>
      <c r="L1571" s="462">
        <v>0.94</v>
      </c>
      <c r="M1571" s="462">
        <v>0.94</v>
      </c>
      <c r="N1571" s="462">
        <v>0.94</v>
      </c>
    </row>
    <row r="1572" spans="1:14" x14ac:dyDescent="0.25">
      <c r="A1572" t="s">
        <v>46</v>
      </c>
      <c r="B1572" t="s">
        <v>1528</v>
      </c>
      <c r="C1572" t="s">
        <v>158</v>
      </c>
      <c r="D1572">
        <v>2030</v>
      </c>
      <c r="E1572" t="s">
        <v>1532</v>
      </c>
      <c r="F1572" t="s">
        <v>1530</v>
      </c>
      <c r="G1572" s="462">
        <v>0</v>
      </c>
      <c r="H1572" s="462">
        <v>0</v>
      </c>
      <c r="I1572" s="462">
        <v>0</v>
      </c>
      <c r="J1572" s="462">
        <v>0</v>
      </c>
      <c r="K1572" s="462">
        <v>0</v>
      </c>
      <c r="L1572" s="462">
        <v>0</v>
      </c>
      <c r="M1572" s="462">
        <v>0</v>
      </c>
      <c r="N1572" s="462">
        <v>0</v>
      </c>
    </row>
    <row r="1573" spans="1:14" x14ac:dyDescent="0.25">
      <c r="A1573" t="s">
        <v>46</v>
      </c>
      <c r="B1573" t="s">
        <v>1528</v>
      </c>
      <c r="C1573" t="s">
        <v>158</v>
      </c>
      <c r="D1573">
        <v>2030</v>
      </c>
      <c r="E1573" t="s">
        <v>1532</v>
      </c>
      <c r="F1573" t="s">
        <v>1531</v>
      </c>
      <c r="G1573" s="462">
        <v>0</v>
      </c>
      <c r="H1573" s="462">
        <v>0</v>
      </c>
      <c r="I1573" s="462">
        <v>0</v>
      </c>
      <c r="J1573" s="462">
        <v>0</v>
      </c>
      <c r="K1573" s="462">
        <v>0</v>
      </c>
      <c r="L1573" s="462">
        <v>0</v>
      </c>
      <c r="M1573" s="462">
        <v>0</v>
      </c>
      <c r="N1573" s="462">
        <v>0</v>
      </c>
    </row>
    <row r="1574" spans="1:14" x14ac:dyDescent="0.25">
      <c r="A1574" t="s">
        <v>46</v>
      </c>
      <c r="B1574" t="s">
        <v>1528</v>
      </c>
      <c r="C1574" t="s">
        <v>133</v>
      </c>
      <c r="D1574">
        <v>2030</v>
      </c>
      <c r="E1574" t="s">
        <v>1529</v>
      </c>
      <c r="F1574" t="s">
        <v>1530</v>
      </c>
      <c r="G1574" s="462">
        <v>0</v>
      </c>
      <c r="H1574" s="462">
        <v>0</v>
      </c>
      <c r="I1574" s="462">
        <v>0</v>
      </c>
      <c r="J1574" s="462">
        <v>0</v>
      </c>
      <c r="K1574" s="462">
        <v>0</v>
      </c>
      <c r="L1574" s="462">
        <v>0</v>
      </c>
      <c r="M1574" s="462">
        <v>0</v>
      </c>
      <c r="N1574" s="462">
        <v>0</v>
      </c>
    </row>
    <row r="1575" spans="1:14" x14ac:dyDescent="0.25">
      <c r="A1575" t="s">
        <v>46</v>
      </c>
      <c r="B1575" t="s">
        <v>1528</v>
      </c>
      <c r="C1575" t="s">
        <v>133</v>
      </c>
      <c r="D1575">
        <v>2030</v>
      </c>
      <c r="E1575" t="s">
        <v>1529</v>
      </c>
      <c r="F1575" t="s">
        <v>1531</v>
      </c>
      <c r="G1575" s="462">
        <v>0</v>
      </c>
      <c r="H1575" s="462">
        <v>0</v>
      </c>
      <c r="I1575" s="462">
        <v>0</v>
      </c>
      <c r="J1575" s="462">
        <v>0</v>
      </c>
      <c r="K1575" s="462">
        <v>0</v>
      </c>
      <c r="L1575" s="462">
        <v>0</v>
      </c>
      <c r="M1575" s="462">
        <v>0</v>
      </c>
      <c r="N1575" s="462">
        <v>0</v>
      </c>
    </row>
    <row r="1576" spans="1:14" x14ac:dyDescent="0.25">
      <c r="A1576" t="s">
        <v>46</v>
      </c>
      <c r="B1576" t="s">
        <v>1528</v>
      </c>
      <c r="C1576" t="s">
        <v>133</v>
      </c>
      <c r="D1576">
        <v>2030</v>
      </c>
      <c r="E1576" t="s">
        <v>1532</v>
      </c>
      <c r="F1576" t="s">
        <v>1530</v>
      </c>
      <c r="G1576" s="462">
        <v>0</v>
      </c>
      <c r="H1576" s="462">
        <v>0</v>
      </c>
      <c r="I1576" s="462">
        <v>0</v>
      </c>
      <c r="J1576" s="462">
        <v>0</v>
      </c>
      <c r="K1576" s="462">
        <v>0</v>
      </c>
      <c r="L1576" s="462">
        <v>0</v>
      </c>
      <c r="M1576" s="462">
        <v>0</v>
      </c>
      <c r="N1576" s="462">
        <v>0</v>
      </c>
    </row>
    <row r="1577" spans="1:14" x14ac:dyDescent="0.25">
      <c r="A1577" t="s">
        <v>46</v>
      </c>
      <c r="B1577" t="s">
        <v>1528</v>
      </c>
      <c r="C1577" t="s">
        <v>133</v>
      </c>
      <c r="D1577">
        <v>2030</v>
      </c>
      <c r="E1577" t="s">
        <v>1532</v>
      </c>
      <c r="F1577" t="s">
        <v>1531</v>
      </c>
      <c r="G1577" s="462">
        <v>0</v>
      </c>
      <c r="H1577" s="462">
        <v>0</v>
      </c>
      <c r="I1577" s="462">
        <v>0</v>
      </c>
      <c r="J1577" s="462">
        <v>0</v>
      </c>
      <c r="K1577" s="462">
        <v>0</v>
      </c>
      <c r="L1577" s="462">
        <v>0</v>
      </c>
      <c r="M1577" s="462">
        <v>0</v>
      </c>
      <c r="N1577" s="462">
        <v>0</v>
      </c>
    </row>
    <row r="1578" spans="1:14" x14ac:dyDescent="0.25">
      <c r="A1578" t="s">
        <v>46</v>
      </c>
      <c r="B1578" t="s">
        <v>1533</v>
      </c>
      <c r="C1578" t="s">
        <v>1533</v>
      </c>
      <c r="D1578">
        <v>2030</v>
      </c>
      <c r="E1578" t="s">
        <v>1529</v>
      </c>
      <c r="F1578" t="s">
        <v>1530</v>
      </c>
      <c r="G1578" s="462">
        <v>0</v>
      </c>
      <c r="H1578" s="462">
        <v>0</v>
      </c>
      <c r="I1578" s="462">
        <v>0</v>
      </c>
      <c r="J1578" s="462">
        <v>0</v>
      </c>
      <c r="K1578" s="462">
        <v>0</v>
      </c>
      <c r="L1578" s="462">
        <v>0</v>
      </c>
      <c r="M1578" s="462">
        <v>0</v>
      </c>
      <c r="N1578" s="462">
        <v>0</v>
      </c>
    </row>
    <row r="1579" spans="1:14" x14ac:dyDescent="0.25">
      <c r="A1579" t="s">
        <v>46</v>
      </c>
      <c r="B1579" t="s">
        <v>1533</v>
      </c>
      <c r="C1579" t="s">
        <v>1533</v>
      </c>
      <c r="D1579">
        <v>2030</v>
      </c>
      <c r="E1579" t="s">
        <v>1529</v>
      </c>
      <c r="F1579" t="s">
        <v>1531</v>
      </c>
      <c r="G1579" s="462">
        <v>0</v>
      </c>
      <c r="H1579" s="462">
        <v>0</v>
      </c>
      <c r="I1579" s="462">
        <v>0</v>
      </c>
      <c r="J1579" s="462">
        <v>0</v>
      </c>
      <c r="K1579" s="462">
        <v>0</v>
      </c>
      <c r="L1579" s="462">
        <v>0</v>
      </c>
      <c r="M1579" s="462">
        <v>0</v>
      </c>
      <c r="N1579" s="462">
        <v>0</v>
      </c>
    </row>
    <row r="1580" spans="1:14" x14ac:dyDescent="0.25">
      <c r="A1580" t="s">
        <v>46</v>
      </c>
      <c r="B1580" t="s">
        <v>1533</v>
      </c>
      <c r="C1580" t="s">
        <v>1533</v>
      </c>
      <c r="D1580">
        <v>2030</v>
      </c>
      <c r="E1580" t="s">
        <v>1532</v>
      </c>
      <c r="F1580" t="s">
        <v>1530</v>
      </c>
      <c r="G1580" s="462">
        <v>1</v>
      </c>
      <c r="H1580" s="462">
        <v>1</v>
      </c>
      <c r="I1580" s="462">
        <v>1</v>
      </c>
      <c r="J1580" s="462">
        <v>1</v>
      </c>
      <c r="K1580" s="462">
        <v>1</v>
      </c>
      <c r="L1580" s="462">
        <v>1</v>
      </c>
      <c r="M1580" s="462">
        <v>1</v>
      </c>
      <c r="N1580" s="462">
        <v>1</v>
      </c>
    </row>
    <row r="1581" spans="1:14" x14ac:dyDescent="0.25">
      <c r="A1581" t="s">
        <v>46</v>
      </c>
      <c r="B1581" t="s">
        <v>1533</v>
      </c>
      <c r="C1581" t="s">
        <v>1533</v>
      </c>
      <c r="D1581">
        <v>2030</v>
      </c>
      <c r="E1581" t="s">
        <v>1532</v>
      </c>
      <c r="F1581" t="s">
        <v>1531</v>
      </c>
      <c r="G1581" s="462">
        <v>1</v>
      </c>
      <c r="H1581" s="462">
        <v>1</v>
      </c>
      <c r="I1581" s="462">
        <v>1</v>
      </c>
      <c r="J1581" s="462">
        <v>1</v>
      </c>
      <c r="K1581" s="462">
        <v>1</v>
      </c>
      <c r="L1581" s="462">
        <v>1</v>
      </c>
      <c r="M1581" s="462">
        <v>1</v>
      </c>
      <c r="N1581" s="462">
        <v>1</v>
      </c>
    </row>
    <row r="1582" spans="1:14" x14ac:dyDescent="0.25">
      <c r="A1582" t="s">
        <v>46</v>
      </c>
      <c r="B1582" t="s">
        <v>160</v>
      </c>
      <c r="C1582" t="s">
        <v>160</v>
      </c>
      <c r="D1582">
        <v>2030</v>
      </c>
      <c r="E1582" t="s">
        <v>1529</v>
      </c>
      <c r="F1582" t="s">
        <v>1530</v>
      </c>
      <c r="G1582" s="462">
        <v>0</v>
      </c>
      <c r="H1582" s="462">
        <v>0</v>
      </c>
      <c r="I1582" s="462">
        <v>0</v>
      </c>
      <c r="J1582" s="462">
        <v>0</v>
      </c>
      <c r="K1582" s="462">
        <v>0</v>
      </c>
      <c r="L1582" s="462">
        <v>0</v>
      </c>
      <c r="M1582" s="462">
        <v>0</v>
      </c>
      <c r="N1582" s="462">
        <v>0</v>
      </c>
    </row>
    <row r="1583" spans="1:14" x14ac:dyDescent="0.25">
      <c r="A1583" t="s">
        <v>46</v>
      </c>
      <c r="B1583" t="s">
        <v>160</v>
      </c>
      <c r="C1583" t="s">
        <v>160</v>
      </c>
      <c r="D1583">
        <v>2030</v>
      </c>
      <c r="E1583" t="s">
        <v>1529</v>
      </c>
      <c r="F1583" t="s">
        <v>1531</v>
      </c>
      <c r="G1583" s="462">
        <v>0</v>
      </c>
      <c r="H1583" s="462">
        <v>0</v>
      </c>
      <c r="I1583" s="462">
        <v>0</v>
      </c>
      <c r="J1583" s="462">
        <v>0</v>
      </c>
      <c r="K1583" s="462">
        <v>0</v>
      </c>
      <c r="L1583" s="462">
        <v>0</v>
      </c>
      <c r="M1583" s="462">
        <v>0</v>
      </c>
      <c r="N1583" s="462">
        <v>0</v>
      </c>
    </row>
    <row r="1584" spans="1:14" x14ac:dyDescent="0.25">
      <c r="A1584" t="s">
        <v>46</v>
      </c>
      <c r="B1584" t="s">
        <v>160</v>
      </c>
      <c r="C1584" t="s">
        <v>160</v>
      </c>
      <c r="D1584">
        <v>2030</v>
      </c>
      <c r="E1584" t="s">
        <v>1532</v>
      </c>
      <c r="F1584" t="s">
        <v>1530</v>
      </c>
      <c r="G1584" s="462">
        <v>0</v>
      </c>
      <c r="H1584" s="462">
        <v>0</v>
      </c>
      <c r="I1584" s="462">
        <v>0</v>
      </c>
      <c r="J1584" s="462">
        <v>0</v>
      </c>
      <c r="K1584" s="462">
        <v>0</v>
      </c>
      <c r="L1584" s="462">
        <v>0</v>
      </c>
      <c r="M1584" s="462">
        <v>0</v>
      </c>
      <c r="N1584" s="462">
        <v>0</v>
      </c>
    </row>
    <row r="1585" spans="1:14" x14ac:dyDescent="0.25">
      <c r="A1585" t="s">
        <v>46</v>
      </c>
      <c r="B1585" t="s">
        <v>160</v>
      </c>
      <c r="C1585" t="s">
        <v>160</v>
      </c>
      <c r="D1585">
        <v>2030</v>
      </c>
      <c r="E1585" t="s">
        <v>1532</v>
      </c>
      <c r="F1585" t="s">
        <v>1531</v>
      </c>
      <c r="G1585" s="462">
        <v>0</v>
      </c>
      <c r="H1585" s="462">
        <v>0</v>
      </c>
      <c r="I1585" s="462">
        <v>0</v>
      </c>
      <c r="J1585" s="462">
        <v>0</v>
      </c>
      <c r="K1585" s="462">
        <v>0</v>
      </c>
      <c r="L1585" s="462">
        <v>0</v>
      </c>
      <c r="M1585" s="462">
        <v>0</v>
      </c>
      <c r="N1585" s="462">
        <v>0</v>
      </c>
    </row>
    <row r="1586" spans="1:14" x14ac:dyDescent="0.25">
      <c r="A1586" t="s">
        <v>46</v>
      </c>
      <c r="B1586" t="s">
        <v>1534</v>
      </c>
      <c r="C1586" t="s">
        <v>1534</v>
      </c>
      <c r="D1586">
        <v>2030</v>
      </c>
      <c r="E1586" t="s">
        <v>1529</v>
      </c>
      <c r="F1586" t="s">
        <v>1530</v>
      </c>
      <c r="G1586" s="462">
        <v>0</v>
      </c>
      <c r="H1586" s="462">
        <v>0</v>
      </c>
      <c r="I1586" s="462">
        <v>0</v>
      </c>
      <c r="J1586" s="462">
        <v>3.1407672949218782E-3</v>
      </c>
      <c r="K1586" s="462">
        <v>3.1407672949218782E-3</v>
      </c>
      <c r="L1586" s="462">
        <v>3.1407672949218782E-3</v>
      </c>
      <c r="M1586" s="462">
        <v>3.1407672949218782E-3</v>
      </c>
      <c r="N1586" s="462">
        <v>3.1407672949218782E-3</v>
      </c>
    </row>
    <row r="1587" spans="1:14" x14ac:dyDescent="0.25">
      <c r="A1587" t="s">
        <v>46</v>
      </c>
      <c r="B1587" t="s">
        <v>1534</v>
      </c>
      <c r="C1587" t="s">
        <v>1534</v>
      </c>
      <c r="D1587">
        <v>2030</v>
      </c>
      <c r="E1587" t="s">
        <v>1529</v>
      </c>
      <c r="F1587" t="s">
        <v>1531</v>
      </c>
      <c r="G1587" s="462">
        <v>0</v>
      </c>
      <c r="H1587" s="462">
        <v>0</v>
      </c>
      <c r="I1587" s="462">
        <v>0</v>
      </c>
      <c r="J1587" s="462">
        <v>3.1407672949218782E-3</v>
      </c>
      <c r="K1587" s="462">
        <v>3.1407672949218782E-3</v>
      </c>
      <c r="L1587" s="462">
        <v>3.1407672949218782E-3</v>
      </c>
      <c r="M1587" s="462">
        <v>3.1407672949218782E-3</v>
      </c>
      <c r="N1587" s="462">
        <v>3.1407672949218782E-3</v>
      </c>
    </row>
    <row r="1588" spans="1:14" x14ac:dyDescent="0.25">
      <c r="A1588" t="s">
        <v>46</v>
      </c>
      <c r="B1588" t="s">
        <v>1534</v>
      </c>
      <c r="C1588" t="s">
        <v>1534</v>
      </c>
      <c r="D1588">
        <v>2030</v>
      </c>
      <c r="E1588" t="s">
        <v>1532</v>
      </c>
      <c r="F1588" t="s">
        <v>1530</v>
      </c>
      <c r="G1588" s="462">
        <v>0</v>
      </c>
      <c r="H1588" s="462">
        <v>0</v>
      </c>
      <c r="I1588" s="462">
        <v>0</v>
      </c>
      <c r="J1588" s="462">
        <v>0</v>
      </c>
      <c r="K1588" s="462">
        <v>0</v>
      </c>
      <c r="L1588" s="462">
        <v>0</v>
      </c>
      <c r="M1588" s="462">
        <v>0</v>
      </c>
      <c r="N1588" s="462">
        <v>0</v>
      </c>
    </row>
    <row r="1589" spans="1:14" x14ac:dyDescent="0.25">
      <c r="A1589" t="s">
        <v>46</v>
      </c>
      <c r="B1589" t="s">
        <v>1534</v>
      </c>
      <c r="C1589" t="s">
        <v>1534</v>
      </c>
      <c r="D1589">
        <v>2030</v>
      </c>
      <c r="E1589" t="s">
        <v>1532</v>
      </c>
      <c r="F1589" t="s">
        <v>1531</v>
      </c>
      <c r="G1589" s="462">
        <v>0</v>
      </c>
      <c r="H1589" s="462">
        <v>0</v>
      </c>
      <c r="I1589" s="462">
        <v>0</v>
      </c>
      <c r="J1589" s="462">
        <v>0</v>
      </c>
      <c r="K1589" s="462">
        <v>0</v>
      </c>
      <c r="L1589" s="462">
        <v>0</v>
      </c>
      <c r="M1589" s="462">
        <v>0</v>
      </c>
      <c r="N1589" s="462">
        <v>0</v>
      </c>
    </row>
    <row r="1590" spans="1:14" x14ac:dyDescent="0.25">
      <c r="A1590" t="s">
        <v>46</v>
      </c>
      <c r="B1590" t="s">
        <v>1535</v>
      </c>
      <c r="C1590" t="s">
        <v>1536</v>
      </c>
      <c r="D1590">
        <v>2030</v>
      </c>
      <c r="E1590" t="s">
        <v>1529</v>
      </c>
      <c r="F1590" t="s">
        <v>1530</v>
      </c>
      <c r="G1590" s="462">
        <v>0</v>
      </c>
      <c r="H1590" s="462">
        <v>0</v>
      </c>
      <c r="I1590" s="462">
        <v>0</v>
      </c>
      <c r="J1590" s="462">
        <v>5.6859232705078172E-2</v>
      </c>
      <c r="K1590" s="462">
        <v>5.6859232705078172E-2</v>
      </c>
      <c r="L1590" s="462">
        <v>5.6859232705078186E-2</v>
      </c>
      <c r="M1590" s="462">
        <v>5.6859232705078186E-2</v>
      </c>
      <c r="N1590" s="462">
        <v>5.6859232705078186E-2</v>
      </c>
    </row>
    <row r="1591" spans="1:14" x14ac:dyDescent="0.25">
      <c r="A1591" t="s">
        <v>46</v>
      </c>
      <c r="B1591" t="s">
        <v>1535</v>
      </c>
      <c r="C1591" t="s">
        <v>1536</v>
      </c>
      <c r="D1591">
        <v>2030</v>
      </c>
      <c r="E1591" t="s">
        <v>1529</v>
      </c>
      <c r="F1591" t="s">
        <v>1531</v>
      </c>
      <c r="G1591" s="462">
        <v>0</v>
      </c>
      <c r="H1591" s="462">
        <v>0</v>
      </c>
      <c r="I1591" s="462">
        <v>0</v>
      </c>
      <c r="J1591" s="462">
        <v>5.6859232705078186E-2</v>
      </c>
      <c r="K1591" s="462">
        <v>5.6859232705078186E-2</v>
      </c>
      <c r="L1591" s="462">
        <v>5.6859232705078179E-2</v>
      </c>
      <c r="M1591" s="462">
        <v>5.6859232705078179E-2</v>
      </c>
      <c r="N1591" s="462">
        <v>5.6859232705078179E-2</v>
      </c>
    </row>
    <row r="1592" spans="1:14" x14ac:dyDescent="0.25">
      <c r="A1592" t="s">
        <v>46</v>
      </c>
      <c r="B1592" t="s">
        <v>1535</v>
      </c>
      <c r="C1592" t="s">
        <v>1536</v>
      </c>
      <c r="D1592">
        <v>2030</v>
      </c>
      <c r="E1592" t="s">
        <v>1532</v>
      </c>
      <c r="F1592" t="s">
        <v>1530</v>
      </c>
      <c r="G1592" s="462">
        <v>0</v>
      </c>
      <c r="H1592" s="462">
        <v>0</v>
      </c>
      <c r="I1592" s="462">
        <v>0</v>
      </c>
      <c r="J1592" s="462">
        <v>0</v>
      </c>
      <c r="K1592" s="462">
        <v>0</v>
      </c>
      <c r="L1592" s="462">
        <v>0</v>
      </c>
      <c r="M1592" s="462">
        <v>0</v>
      </c>
      <c r="N1592" s="462">
        <v>0</v>
      </c>
    </row>
    <row r="1593" spans="1:14" x14ac:dyDescent="0.25">
      <c r="A1593" t="s">
        <v>46</v>
      </c>
      <c r="B1593" t="s">
        <v>1535</v>
      </c>
      <c r="C1593" t="s">
        <v>1536</v>
      </c>
      <c r="D1593">
        <v>2030</v>
      </c>
      <c r="E1593" t="s">
        <v>1532</v>
      </c>
      <c r="F1593" t="s">
        <v>1531</v>
      </c>
      <c r="G1593" s="462">
        <v>0</v>
      </c>
      <c r="H1593" s="462">
        <v>0</v>
      </c>
      <c r="I1593" s="462">
        <v>0</v>
      </c>
      <c r="J1593" s="462">
        <v>0</v>
      </c>
      <c r="K1593" s="462">
        <v>0</v>
      </c>
      <c r="L1593" s="462">
        <v>0</v>
      </c>
      <c r="M1593" s="462">
        <v>0</v>
      </c>
      <c r="N1593" s="462">
        <v>0</v>
      </c>
    </row>
    <row r="1594" spans="1:14" x14ac:dyDescent="0.25">
      <c r="A1594" t="s">
        <v>46</v>
      </c>
      <c r="B1594" t="s">
        <v>1535</v>
      </c>
      <c r="C1594" t="s">
        <v>162</v>
      </c>
      <c r="D1594">
        <v>2030</v>
      </c>
      <c r="E1594" t="s">
        <v>1529</v>
      </c>
      <c r="F1594" t="s">
        <v>1530</v>
      </c>
      <c r="G1594" s="462">
        <v>0</v>
      </c>
      <c r="H1594" s="462">
        <v>0</v>
      </c>
      <c r="I1594" s="462">
        <v>0</v>
      </c>
      <c r="J1594" s="462">
        <v>0</v>
      </c>
      <c r="K1594" s="462">
        <v>0</v>
      </c>
      <c r="L1594" s="462">
        <v>0</v>
      </c>
      <c r="M1594" s="462">
        <v>0</v>
      </c>
      <c r="N1594" s="462">
        <v>0</v>
      </c>
    </row>
    <row r="1595" spans="1:14" x14ac:dyDescent="0.25">
      <c r="A1595" t="s">
        <v>46</v>
      </c>
      <c r="B1595" t="s">
        <v>1535</v>
      </c>
      <c r="C1595" t="s">
        <v>162</v>
      </c>
      <c r="D1595">
        <v>2030</v>
      </c>
      <c r="E1595" t="s">
        <v>1529</v>
      </c>
      <c r="F1595" t="s">
        <v>1531</v>
      </c>
      <c r="G1595" s="462">
        <v>0</v>
      </c>
      <c r="H1595" s="462">
        <v>0</v>
      </c>
      <c r="I1595" s="462">
        <v>0</v>
      </c>
      <c r="J1595" s="462">
        <v>0</v>
      </c>
      <c r="K1595" s="462">
        <v>0</v>
      </c>
      <c r="L1595" s="462">
        <v>0</v>
      </c>
      <c r="M1595" s="462">
        <v>0</v>
      </c>
      <c r="N1595" s="462">
        <v>0</v>
      </c>
    </row>
    <row r="1596" spans="1:14" x14ac:dyDescent="0.25">
      <c r="A1596" t="s">
        <v>46</v>
      </c>
      <c r="B1596" t="s">
        <v>1535</v>
      </c>
      <c r="C1596" t="s">
        <v>162</v>
      </c>
      <c r="D1596">
        <v>2030</v>
      </c>
      <c r="E1596" t="s">
        <v>1532</v>
      </c>
      <c r="F1596" t="s">
        <v>1530</v>
      </c>
      <c r="G1596" s="462">
        <v>0</v>
      </c>
      <c r="H1596" s="462">
        <v>0</v>
      </c>
      <c r="I1596" s="462">
        <v>0</v>
      </c>
      <c r="J1596" s="462">
        <v>0</v>
      </c>
      <c r="K1596" s="462">
        <v>0</v>
      </c>
      <c r="L1596" s="462">
        <v>0</v>
      </c>
      <c r="M1596" s="462">
        <v>0</v>
      </c>
      <c r="N1596" s="462">
        <v>0</v>
      </c>
    </row>
    <row r="1597" spans="1:14" x14ac:dyDescent="0.25">
      <c r="A1597" t="s">
        <v>46</v>
      </c>
      <c r="B1597" t="s">
        <v>1535</v>
      </c>
      <c r="C1597" t="s">
        <v>162</v>
      </c>
      <c r="D1597">
        <v>2030</v>
      </c>
      <c r="E1597" t="s">
        <v>1532</v>
      </c>
      <c r="F1597" t="s">
        <v>1531</v>
      </c>
      <c r="G1597" s="462">
        <v>0</v>
      </c>
      <c r="H1597" s="462">
        <v>0</v>
      </c>
      <c r="I1597" s="462">
        <v>0</v>
      </c>
      <c r="J1597" s="462">
        <v>0</v>
      </c>
      <c r="K1597" s="462">
        <v>0</v>
      </c>
      <c r="L1597" s="462">
        <v>0</v>
      </c>
      <c r="M1597" s="462">
        <v>0</v>
      </c>
      <c r="N1597" s="462">
        <v>0</v>
      </c>
    </row>
    <row r="1598" spans="1:14" x14ac:dyDescent="0.25">
      <c r="A1598" t="s">
        <v>46</v>
      </c>
      <c r="B1598" t="s">
        <v>1528</v>
      </c>
      <c r="C1598" t="s">
        <v>158</v>
      </c>
      <c r="D1598">
        <v>2040</v>
      </c>
      <c r="E1598" t="s">
        <v>1529</v>
      </c>
      <c r="F1598" t="s">
        <v>1530</v>
      </c>
      <c r="G1598" s="462">
        <v>0.89194546068099845</v>
      </c>
      <c r="H1598" s="462">
        <v>0.89194546068099845</v>
      </c>
      <c r="I1598" s="462">
        <v>0.89194546068099845</v>
      </c>
      <c r="J1598" s="462">
        <v>0.73392974552321533</v>
      </c>
      <c r="K1598" s="462">
        <v>0.73392974552321533</v>
      </c>
      <c r="L1598" s="462">
        <v>0.71159121297682493</v>
      </c>
      <c r="M1598" s="462">
        <v>0.71159121297682493</v>
      </c>
      <c r="N1598" s="462">
        <v>0.71159121297682493</v>
      </c>
    </row>
    <row r="1599" spans="1:14" x14ac:dyDescent="0.25">
      <c r="A1599" t="s">
        <v>46</v>
      </c>
      <c r="B1599" t="s">
        <v>1528</v>
      </c>
      <c r="C1599" t="s">
        <v>158</v>
      </c>
      <c r="D1599">
        <v>2040</v>
      </c>
      <c r="E1599" t="s">
        <v>1529</v>
      </c>
      <c r="F1599" t="s">
        <v>1531</v>
      </c>
      <c r="G1599" s="462">
        <v>0.87951583645535769</v>
      </c>
      <c r="H1599" s="462">
        <v>0.87951583645535769</v>
      </c>
      <c r="I1599" s="462">
        <v>0.87951583645535769</v>
      </c>
      <c r="J1599" s="462">
        <v>0.72778196493567682</v>
      </c>
      <c r="K1599" s="462">
        <v>0.72778196493567682</v>
      </c>
      <c r="L1599" s="462">
        <v>0.8</v>
      </c>
      <c r="M1599" s="462">
        <v>0.8</v>
      </c>
      <c r="N1599" s="462">
        <v>0.8</v>
      </c>
    </row>
    <row r="1600" spans="1:14" x14ac:dyDescent="0.25">
      <c r="A1600" t="s">
        <v>46</v>
      </c>
      <c r="B1600" t="s">
        <v>1528</v>
      </c>
      <c r="C1600" t="s">
        <v>158</v>
      </c>
      <c r="D1600">
        <v>2040</v>
      </c>
      <c r="E1600" t="s">
        <v>1532</v>
      </c>
      <c r="F1600" t="s">
        <v>1530</v>
      </c>
      <c r="G1600" s="462">
        <v>0</v>
      </c>
      <c r="H1600" s="462">
        <v>0</v>
      </c>
      <c r="I1600" s="462">
        <v>0</v>
      </c>
      <c r="J1600" s="462">
        <v>0</v>
      </c>
      <c r="K1600" s="462">
        <v>0</v>
      </c>
      <c r="L1600" s="462">
        <v>0</v>
      </c>
      <c r="M1600" s="462">
        <v>0</v>
      </c>
      <c r="N1600" s="462">
        <v>0</v>
      </c>
    </row>
    <row r="1601" spans="1:14" x14ac:dyDescent="0.25">
      <c r="A1601" t="s">
        <v>46</v>
      </c>
      <c r="B1601" t="s">
        <v>1528</v>
      </c>
      <c r="C1601" t="s">
        <v>158</v>
      </c>
      <c r="D1601">
        <v>2040</v>
      </c>
      <c r="E1601" t="s">
        <v>1532</v>
      </c>
      <c r="F1601" t="s">
        <v>1531</v>
      </c>
      <c r="G1601" s="462">
        <v>0</v>
      </c>
      <c r="H1601" s="462">
        <v>0</v>
      </c>
      <c r="I1601" s="462">
        <v>0</v>
      </c>
      <c r="J1601" s="462">
        <v>0</v>
      </c>
      <c r="K1601" s="462">
        <v>0</v>
      </c>
      <c r="L1601" s="462">
        <v>0</v>
      </c>
      <c r="M1601" s="462">
        <v>0</v>
      </c>
      <c r="N1601" s="462">
        <v>0</v>
      </c>
    </row>
    <row r="1602" spans="1:14" x14ac:dyDescent="0.25">
      <c r="A1602" t="s">
        <v>46</v>
      </c>
      <c r="B1602" t="s">
        <v>1528</v>
      </c>
      <c r="C1602" t="s">
        <v>133</v>
      </c>
      <c r="D1602">
        <v>2040</v>
      </c>
      <c r="E1602" t="s">
        <v>1529</v>
      </c>
      <c r="F1602" t="s">
        <v>1530</v>
      </c>
      <c r="G1602" s="462">
        <v>0</v>
      </c>
      <c r="H1602" s="462">
        <v>0</v>
      </c>
      <c r="I1602" s="462">
        <v>0</v>
      </c>
      <c r="J1602" s="462">
        <v>0</v>
      </c>
      <c r="K1602" s="462">
        <v>0</v>
      </c>
      <c r="L1602" s="462">
        <v>0</v>
      </c>
      <c r="M1602" s="462">
        <v>0</v>
      </c>
      <c r="N1602" s="462">
        <v>0</v>
      </c>
    </row>
    <row r="1603" spans="1:14" x14ac:dyDescent="0.25">
      <c r="A1603" t="s">
        <v>46</v>
      </c>
      <c r="B1603" t="s">
        <v>1528</v>
      </c>
      <c r="C1603" t="s">
        <v>133</v>
      </c>
      <c r="D1603">
        <v>2040</v>
      </c>
      <c r="E1603" t="s">
        <v>1529</v>
      </c>
      <c r="F1603" t="s">
        <v>1531</v>
      </c>
      <c r="G1603" s="462">
        <v>0</v>
      </c>
      <c r="H1603" s="462">
        <v>0</v>
      </c>
      <c r="I1603" s="462">
        <v>0</v>
      </c>
      <c r="J1603" s="462">
        <v>0</v>
      </c>
      <c r="K1603" s="462">
        <v>0</v>
      </c>
      <c r="L1603" s="462">
        <v>0</v>
      </c>
      <c r="M1603" s="462">
        <v>0</v>
      </c>
      <c r="N1603" s="462">
        <v>0</v>
      </c>
    </row>
    <row r="1604" spans="1:14" x14ac:dyDescent="0.25">
      <c r="A1604" t="s">
        <v>46</v>
      </c>
      <c r="B1604" t="s">
        <v>1528</v>
      </c>
      <c r="C1604" t="s">
        <v>133</v>
      </c>
      <c r="D1604">
        <v>2040</v>
      </c>
      <c r="E1604" t="s">
        <v>1532</v>
      </c>
      <c r="F1604" t="s">
        <v>1530</v>
      </c>
      <c r="G1604" s="462">
        <v>0</v>
      </c>
      <c r="H1604" s="462">
        <v>0</v>
      </c>
      <c r="I1604" s="462">
        <v>0</v>
      </c>
      <c r="J1604" s="462">
        <v>0</v>
      </c>
      <c r="K1604" s="462">
        <v>0</v>
      </c>
      <c r="L1604" s="462">
        <v>0</v>
      </c>
      <c r="M1604" s="462">
        <v>0</v>
      </c>
      <c r="N1604" s="462">
        <v>0</v>
      </c>
    </row>
    <row r="1605" spans="1:14" x14ac:dyDescent="0.25">
      <c r="A1605" t="s">
        <v>46</v>
      </c>
      <c r="B1605" t="s">
        <v>1528</v>
      </c>
      <c r="C1605" t="s">
        <v>133</v>
      </c>
      <c r="D1605">
        <v>2040</v>
      </c>
      <c r="E1605" t="s">
        <v>1532</v>
      </c>
      <c r="F1605" t="s">
        <v>1531</v>
      </c>
      <c r="G1605" s="462">
        <v>0</v>
      </c>
      <c r="H1605" s="462">
        <v>0</v>
      </c>
      <c r="I1605" s="462">
        <v>0</v>
      </c>
      <c r="J1605" s="462">
        <v>0</v>
      </c>
      <c r="K1605" s="462">
        <v>0</v>
      </c>
      <c r="L1605" s="462">
        <v>0</v>
      </c>
      <c r="M1605" s="462">
        <v>0</v>
      </c>
      <c r="N1605" s="462">
        <v>0</v>
      </c>
    </row>
    <row r="1606" spans="1:14" x14ac:dyDescent="0.25">
      <c r="A1606" t="s">
        <v>46</v>
      </c>
      <c r="B1606" t="s">
        <v>1533</v>
      </c>
      <c r="C1606" t="s">
        <v>1533</v>
      </c>
      <c r="D1606">
        <v>2040</v>
      </c>
      <c r="E1606" t="s">
        <v>1529</v>
      </c>
      <c r="F1606" t="s">
        <v>1530</v>
      </c>
      <c r="G1606" s="462">
        <v>0</v>
      </c>
      <c r="H1606" s="462">
        <v>0</v>
      </c>
      <c r="I1606" s="462">
        <v>0</v>
      </c>
      <c r="J1606" s="462">
        <v>0</v>
      </c>
      <c r="K1606" s="462">
        <v>0</v>
      </c>
      <c r="L1606" s="462">
        <v>0</v>
      </c>
      <c r="M1606" s="462">
        <v>0</v>
      </c>
      <c r="N1606" s="462">
        <v>0</v>
      </c>
    </row>
    <row r="1607" spans="1:14" x14ac:dyDescent="0.25">
      <c r="A1607" t="s">
        <v>46</v>
      </c>
      <c r="B1607" t="s">
        <v>1533</v>
      </c>
      <c r="C1607" t="s">
        <v>1533</v>
      </c>
      <c r="D1607">
        <v>2040</v>
      </c>
      <c r="E1607" t="s">
        <v>1529</v>
      </c>
      <c r="F1607" t="s">
        <v>1531</v>
      </c>
      <c r="G1607" s="462">
        <v>0</v>
      </c>
      <c r="H1607" s="462">
        <v>0</v>
      </c>
      <c r="I1607" s="462">
        <v>0</v>
      </c>
      <c r="J1607" s="462">
        <v>0</v>
      </c>
      <c r="K1607" s="462">
        <v>0</v>
      </c>
      <c r="L1607" s="462">
        <v>0</v>
      </c>
      <c r="M1607" s="462">
        <v>0</v>
      </c>
      <c r="N1607" s="462">
        <v>0</v>
      </c>
    </row>
    <row r="1608" spans="1:14" x14ac:dyDescent="0.25">
      <c r="A1608" t="s">
        <v>46</v>
      </c>
      <c r="B1608" t="s">
        <v>1533</v>
      </c>
      <c r="C1608" t="s">
        <v>1533</v>
      </c>
      <c r="D1608">
        <v>2040</v>
      </c>
      <c r="E1608" t="s">
        <v>1532</v>
      </c>
      <c r="F1608" t="s">
        <v>1530</v>
      </c>
      <c r="G1608" s="462">
        <v>1</v>
      </c>
      <c r="H1608" s="462">
        <v>1</v>
      </c>
      <c r="I1608" s="462">
        <v>1</v>
      </c>
      <c r="J1608" s="462">
        <v>1</v>
      </c>
      <c r="K1608" s="462">
        <v>1</v>
      </c>
      <c r="L1608" s="462">
        <v>1</v>
      </c>
      <c r="M1608" s="462">
        <v>1</v>
      </c>
      <c r="N1608" s="462">
        <v>1</v>
      </c>
    </row>
    <row r="1609" spans="1:14" x14ac:dyDescent="0.25">
      <c r="A1609" t="s">
        <v>46</v>
      </c>
      <c r="B1609" t="s">
        <v>1533</v>
      </c>
      <c r="C1609" t="s">
        <v>1533</v>
      </c>
      <c r="D1609">
        <v>2040</v>
      </c>
      <c r="E1609" t="s">
        <v>1532</v>
      </c>
      <c r="F1609" t="s">
        <v>1531</v>
      </c>
      <c r="G1609" s="462">
        <v>1</v>
      </c>
      <c r="H1609" s="462">
        <v>1</v>
      </c>
      <c r="I1609" s="462">
        <v>1</v>
      </c>
      <c r="J1609" s="462">
        <v>1</v>
      </c>
      <c r="K1609" s="462">
        <v>1</v>
      </c>
      <c r="L1609" s="462">
        <v>1</v>
      </c>
      <c r="M1609" s="462">
        <v>1</v>
      </c>
      <c r="N1609" s="462">
        <v>1</v>
      </c>
    </row>
    <row r="1610" spans="1:14" x14ac:dyDescent="0.25">
      <c r="A1610" t="s">
        <v>46</v>
      </c>
      <c r="B1610" t="s">
        <v>160</v>
      </c>
      <c r="C1610" t="s">
        <v>160</v>
      </c>
      <c r="D1610">
        <v>2040</v>
      </c>
      <c r="E1610" t="s">
        <v>1529</v>
      </c>
      <c r="F1610" t="s">
        <v>1530</v>
      </c>
      <c r="G1610" s="462">
        <v>0</v>
      </c>
      <c r="H1610" s="462">
        <v>0</v>
      </c>
      <c r="I1610" s="462">
        <v>0</v>
      </c>
      <c r="J1610" s="462">
        <v>0</v>
      </c>
      <c r="K1610" s="462">
        <v>0</v>
      </c>
      <c r="L1610" s="462">
        <v>0</v>
      </c>
      <c r="M1610" s="462">
        <v>0</v>
      </c>
      <c r="N1610" s="462">
        <v>0</v>
      </c>
    </row>
    <row r="1611" spans="1:14" x14ac:dyDescent="0.25">
      <c r="A1611" t="s">
        <v>46</v>
      </c>
      <c r="B1611" t="s">
        <v>160</v>
      </c>
      <c r="C1611" t="s">
        <v>160</v>
      </c>
      <c r="D1611">
        <v>2040</v>
      </c>
      <c r="E1611" t="s">
        <v>1529</v>
      </c>
      <c r="F1611" t="s">
        <v>1531</v>
      </c>
      <c r="G1611" s="462">
        <v>0</v>
      </c>
      <c r="H1611" s="462">
        <v>0</v>
      </c>
      <c r="I1611" s="462">
        <v>0</v>
      </c>
      <c r="J1611" s="462">
        <v>0</v>
      </c>
      <c r="K1611" s="462">
        <v>0</v>
      </c>
      <c r="L1611" s="462">
        <v>0</v>
      </c>
      <c r="M1611" s="462">
        <v>0</v>
      </c>
      <c r="N1611" s="462">
        <v>0</v>
      </c>
    </row>
    <row r="1612" spans="1:14" x14ac:dyDescent="0.25">
      <c r="A1612" t="s">
        <v>46</v>
      </c>
      <c r="B1612" t="s">
        <v>160</v>
      </c>
      <c r="C1612" t="s">
        <v>160</v>
      </c>
      <c r="D1612">
        <v>2040</v>
      </c>
      <c r="E1612" t="s">
        <v>1532</v>
      </c>
      <c r="F1612" t="s">
        <v>1530</v>
      </c>
      <c r="G1612" s="462">
        <v>0</v>
      </c>
      <c r="H1612" s="462">
        <v>0</v>
      </c>
      <c r="I1612" s="462">
        <v>0</v>
      </c>
      <c r="J1612" s="462">
        <v>0</v>
      </c>
      <c r="K1612" s="462">
        <v>0</v>
      </c>
      <c r="L1612" s="462">
        <v>0</v>
      </c>
      <c r="M1612" s="462">
        <v>0</v>
      </c>
      <c r="N1612" s="462">
        <v>0</v>
      </c>
    </row>
    <row r="1613" spans="1:14" x14ac:dyDescent="0.25">
      <c r="A1613" t="s">
        <v>46</v>
      </c>
      <c r="B1613" t="s">
        <v>160</v>
      </c>
      <c r="C1613" t="s">
        <v>160</v>
      </c>
      <c r="D1613">
        <v>2040</v>
      </c>
      <c r="E1613" t="s">
        <v>1532</v>
      </c>
      <c r="F1613" t="s">
        <v>1531</v>
      </c>
      <c r="G1613" s="462">
        <v>0</v>
      </c>
      <c r="H1613" s="462">
        <v>0</v>
      </c>
      <c r="I1613" s="462">
        <v>0</v>
      </c>
      <c r="J1613" s="462">
        <v>0</v>
      </c>
      <c r="K1613" s="462">
        <v>0</v>
      </c>
      <c r="L1613" s="462">
        <v>0</v>
      </c>
      <c r="M1613" s="462">
        <v>0</v>
      </c>
      <c r="N1613" s="462">
        <v>0</v>
      </c>
    </row>
    <row r="1614" spans="1:14" x14ac:dyDescent="0.25">
      <c r="A1614" t="s">
        <v>46</v>
      </c>
      <c r="B1614" t="s">
        <v>1534</v>
      </c>
      <c r="C1614" t="s">
        <v>1534</v>
      </c>
      <c r="D1614">
        <v>2040</v>
      </c>
      <c r="E1614" t="s">
        <v>1529</v>
      </c>
      <c r="F1614" t="s">
        <v>1530</v>
      </c>
      <c r="G1614" s="462">
        <v>0.10805453931900161</v>
      </c>
      <c r="H1614" s="462">
        <v>0.10805453931900161</v>
      </c>
      <c r="I1614" s="462">
        <v>0.10805453931900161</v>
      </c>
      <c r="J1614" s="462">
        <v>9.6845694423201983E-2</v>
      </c>
      <c r="K1614" s="462">
        <v>9.6845694423201983E-2</v>
      </c>
      <c r="L1614" s="462">
        <v>0.11918422696959248</v>
      </c>
      <c r="M1614" s="462">
        <v>0.11918422696959248</v>
      </c>
      <c r="N1614" s="462">
        <v>0.11918422696959248</v>
      </c>
    </row>
    <row r="1615" spans="1:14" x14ac:dyDescent="0.25">
      <c r="A1615" t="s">
        <v>46</v>
      </c>
      <c r="B1615" t="s">
        <v>1534</v>
      </c>
      <c r="C1615" t="s">
        <v>1534</v>
      </c>
      <c r="D1615">
        <v>2040</v>
      </c>
      <c r="E1615" t="s">
        <v>1529</v>
      </c>
      <c r="F1615" t="s">
        <v>1531</v>
      </c>
      <c r="G1615" s="462">
        <v>0.12048416354464214</v>
      </c>
      <c r="H1615" s="462">
        <v>0.12048416354464214</v>
      </c>
      <c r="I1615" s="462">
        <v>0.12048416354464214</v>
      </c>
      <c r="J1615" s="462">
        <v>0.10299347501074066</v>
      </c>
      <c r="K1615" s="462">
        <v>0.10299347501074066</v>
      </c>
      <c r="L1615" s="462">
        <v>3.0775439946417352E-2</v>
      </c>
      <c r="M1615" s="462">
        <v>3.0775439946417352E-2</v>
      </c>
      <c r="N1615" s="462">
        <v>3.0775439946417352E-2</v>
      </c>
    </row>
    <row r="1616" spans="1:14" x14ac:dyDescent="0.25">
      <c r="A1616" t="s">
        <v>46</v>
      </c>
      <c r="B1616" t="s">
        <v>1534</v>
      </c>
      <c r="C1616" t="s">
        <v>1534</v>
      </c>
      <c r="D1616">
        <v>2040</v>
      </c>
      <c r="E1616" t="s">
        <v>1532</v>
      </c>
      <c r="F1616" t="s">
        <v>1530</v>
      </c>
      <c r="G1616" s="462">
        <v>0</v>
      </c>
      <c r="H1616" s="462">
        <v>0</v>
      </c>
      <c r="I1616" s="462">
        <v>0</v>
      </c>
      <c r="J1616" s="462">
        <v>0</v>
      </c>
      <c r="K1616" s="462">
        <v>0</v>
      </c>
      <c r="L1616" s="462">
        <v>0</v>
      </c>
      <c r="M1616" s="462">
        <v>0</v>
      </c>
      <c r="N1616" s="462">
        <v>0</v>
      </c>
    </row>
    <row r="1617" spans="1:14" x14ac:dyDescent="0.25">
      <c r="A1617" t="s">
        <v>46</v>
      </c>
      <c r="B1617" t="s">
        <v>1534</v>
      </c>
      <c r="C1617" t="s">
        <v>1534</v>
      </c>
      <c r="D1617">
        <v>2040</v>
      </c>
      <c r="E1617" t="s">
        <v>1532</v>
      </c>
      <c r="F1617" t="s">
        <v>1531</v>
      </c>
      <c r="G1617" s="462">
        <v>0</v>
      </c>
      <c r="H1617" s="462">
        <v>0</v>
      </c>
      <c r="I1617" s="462">
        <v>0</v>
      </c>
      <c r="J1617" s="462">
        <v>0</v>
      </c>
      <c r="K1617" s="462">
        <v>0</v>
      </c>
      <c r="L1617" s="462">
        <v>0</v>
      </c>
      <c r="M1617" s="462">
        <v>0</v>
      </c>
      <c r="N1617" s="462">
        <v>0</v>
      </c>
    </row>
    <row r="1618" spans="1:14" x14ac:dyDescent="0.25">
      <c r="A1618" t="s">
        <v>46</v>
      </c>
      <c r="B1618" t="s">
        <v>1535</v>
      </c>
      <c r="C1618" t="s">
        <v>1536</v>
      </c>
      <c r="D1618">
        <v>2040</v>
      </c>
      <c r="E1618" t="s">
        <v>1529</v>
      </c>
      <c r="F1618" t="s">
        <v>1530</v>
      </c>
      <c r="G1618" s="462">
        <v>0</v>
      </c>
      <c r="H1618" s="462">
        <v>0</v>
      </c>
      <c r="I1618" s="462">
        <v>0</v>
      </c>
      <c r="J1618" s="462">
        <v>0.16922456005358258</v>
      </c>
      <c r="K1618" s="462">
        <v>0.16922456005358258</v>
      </c>
      <c r="L1618" s="462">
        <v>0.16922456005358263</v>
      </c>
      <c r="M1618" s="462">
        <v>0.16922456005358263</v>
      </c>
      <c r="N1618" s="462">
        <v>0.16922456005358263</v>
      </c>
    </row>
    <row r="1619" spans="1:14" x14ac:dyDescent="0.25">
      <c r="A1619" t="s">
        <v>46</v>
      </c>
      <c r="B1619" t="s">
        <v>1535</v>
      </c>
      <c r="C1619" t="s">
        <v>1536</v>
      </c>
      <c r="D1619">
        <v>2040</v>
      </c>
      <c r="E1619" t="s">
        <v>1529</v>
      </c>
      <c r="F1619" t="s">
        <v>1531</v>
      </c>
      <c r="G1619" s="462">
        <v>0</v>
      </c>
      <c r="H1619" s="462">
        <v>0</v>
      </c>
      <c r="I1619" s="462">
        <v>0</v>
      </c>
      <c r="J1619" s="462">
        <v>0.16922456005358261</v>
      </c>
      <c r="K1619" s="462">
        <v>0.16922456005358261</v>
      </c>
      <c r="L1619" s="462">
        <v>0.16922456005358261</v>
      </c>
      <c r="M1619" s="462">
        <v>0.16922456005358261</v>
      </c>
      <c r="N1619" s="462">
        <v>0.16922456005358261</v>
      </c>
    </row>
    <row r="1620" spans="1:14" x14ac:dyDescent="0.25">
      <c r="A1620" t="s">
        <v>46</v>
      </c>
      <c r="B1620" t="s">
        <v>1535</v>
      </c>
      <c r="C1620" t="s">
        <v>1536</v>
      </c>
      <c r="D1620">
        <v>2040</v>
      </c>
      <c r="E1620" t="s">
        <v>1532</v>
      </c>
      <c r="F1620" t="s">
        <v>1530</v>
      </c>
      <c r="G1620" s="462">
        <v>0</v>
      </c>
      <c r="H1620" s="462">
        <v>0</v>
      </c>
      <c r="I1620" s="462">
        <v>0</v>
      </c>
      <c r="J1620" s="462">
        <v>0</v>
      </c>
      <c r="K1620" s="462">
        <v>0</v>
      </c>
      <c r="L1620" s="462">
        <v>0</v>
      </c>
      <c r="M1620" s="462">
        <v>0</v>
      </c>
      <c r="N1620" s="462">
        <v>0</v>
      </c>
    </row>
    <row r="1621" spans="1:14" x14ac:dyDescent="0.25">
      <c r="A1621" t="s">
        <v>46</v>
      </c>
      <c r="B1621" t="s">
        <v>1535</v>
      </c>
      <c r="C1621" t="s">
        <v>1536</v>
      </c>
      <c r="D1621">
        <v>2040</v>
      </c>
      <c r="E1621" t="s">
        <v>1532</v>
      </c>
      <c r="F1621" t="s">
        <v>1531</v>
      </c>
      <c r="G1621" s="462">
        <v>0</v>
      </c>
      <c r="H1621" s="462">
        <v>0</v>
      </c>
      <c r="I1621" s="462">
        <v>0</v>
      </c>
      <c r="J1621" s="462">
        <v>0</v>
      </c>
      <c r="K1621" s="462">
        <v>0</v>
      </c>
      <c r="L1621" s="462">
        <v>0</v>
      </c>
      <c r="M1621" s="462">
        <v>0</v>
      </c>
      <c r="N1621" s="462">
        <v>0</v>
      </c>
    </row>
    <row r="1622" spans="1:14" x14ac:dyDescent="0.25">
      <c r="A1622" t="s">
        <v>46</v>
      </c>
      <c r="B1622" t="s">
        <v>1535</v>
      </c>
      <c r="C1622" t="s">
        <v>162</v>
      </c>
      <c r="D1622">
        <v>2040</v>
      </c>
      <c r="E1622" t="s">
        <v>1529</v>
      </c>
      <c r="F1622" t="s">
        <v>1530</v>
      </c>
      <c r="G1622" s="462">
        <v>0</v>
      </c>
      <c r="H1622" s="462">
        <v>0</v>
      </c>
      <c r="I1622" s="462">
        <v>0</v>
      </c>
      <c r="J1622" s="462">
        <v>0</v>
      </c>
      <c r="K1622" s="462">
        <v>0</v>
      </c>
      <c r="L1622" s="462">
        <v>0</v>
      </c>
      <c r="M1622" s="462">
        <v>0</v>
      </c>
      <c r="N1622" s="462">
        <v>0</v>
      </c>
    </row>
    <row r="1623" spans="1:14" x14ac:dyDescent="0.25">
      <c r="A1623" t="s">
        <v>46</v>
      </c>
      <c r="B1623" t="s">
        <v>1535</v>
      </c>
      <c r="C1623" t="s">
        <v>162</v>
      </c>
      <c r="D1623">
        <v>2040</v>
      </c>
      <c r="E1623" t="s">
        <v>1529</v>
      </c>
      <c r="F1623" t="s">
        <v>1531</v>
      </c>
      <c r="G1623" s="462">
        <v>0</v>
      </c>
      <c r="H1623" s="462">
        <v>0</v>
      </c>
      <c r="I1623" s="462">
        <v>0</v>
      </c>
      <c r="J1623" s="462">
        <v>0</v>
      </c>
      <c r="K1623" s="462">
        <v>0</v>
      </c>
      <c r="L1623" s="462">
        <v>0</v>
      </c>
      <c r="M1623" s="462">
        <v>0</v>
      </c>
      <c r="N1623" s="462">
        <v>0</v>
      </c>
    </row>
    <row r="1624" spans="1:14" x14ac:dyDescent="0.25">
      <c r="A1624" t="s">
        <v>46</v>
      </c>
      <c r="B1624" t="s">
        <v>1535</v>
      </c>
      <c r="C1624" t="s">
        <v>162</v>
      </c>
      <c r="D1624">
        <v>2040</v>
      </c>
      <c r="E1624" t="s">
        <v>1532</v>
      </c>
      <c r="F1624" t="s">
        <v>1530</v>
      </c>
      <c r="G1624" s="462">
        <v>0</v>
      </c>
      <c r="H1624" s="462">
        <v>0</v>
      </c>
      <c r="I1624" s="462">
        <v>0</v>
      </c>
      <c r="J1624" s="462">
        <v>0</v>
      </c>
      <c r="K1624" s="462">
        <v>0</v>
      </c>
      <c r="L1624" s="462">
        <v>0</v>
      </c>
      <c r="M1624" s="462">
        <v>0</v>
      </c>
      <c r="N1624" s="462">
        <v>0</v>
      </c>
    </row>
    <row r="1625" spans="1:14" x14ac:dyDescent="0.25">
      <c r="A1625" t="s">
        <v>46</v>
      </c>
      <c r="B1625" t="s">
        <v>1535</v>
      </c>
      <c r="C1625" t="s">
        <v>162</v>
      </c>
      <c r="D1625">
        <v>2040</v>
      </c>
      <c r="E1625" t="s">
        <v>1532</v>
      </c>
      <c r="F1625" t="s">
        <v>1531</v>
      </c>
      <c r="G1625" s="462">
        <v>0</v>
      </c>
      <c r="H1625" s="462">
        <v>0</v>
      </c>
      <c r="I1625" s="462">
        <v>0</v>
      </c>
      <c r="J1625" s="462">
        <v>0</v>
      </c>
      <c r="K1625" s="462">
        <v>0</v>
      </c>
      <c r="L1625" s="462">
        <v>0</v>
      </c>
      <c r="M1625" s="462">
        <v>0</v>
      </c>
      <c r="N1625" s="462">
        <v>0</v>
      </c>
    </row>
    <row r="1626" spans="1:14" x14ac:dyDescent="0.25">
      <c r="A1626" t="s">
        <v>46</v>
      </c>
      <c r="B1626" t="s">
        <v>1528</v>
      </c>
      <c r="C1626" t="s">
        <v>158</v>
      </c>
      <c r="D1626">
        <v>2050</v>
      </c>
      <c r="E1626" t="s">
        <v>1529</v>
      </c>
      <c r="F1626" t="s">
        <v>1530</v>
      </c>
      <c r="G1626" s="462">
        <v>0.74650864538080552</v>
      </c>
      <c r="H1626" s="462">
        <v>0.74650864538080552</v>
      </c>
      <c r="I1626" s="462">
        <v>0.74650864538080552</v>
      </c>
      <c r="J1626" s="462">
        <v>0.19809329607263385</v>
      </c>
      <c r="K1626" s="462">
        <v>0.19809329607263385</v>
      </c>
      <c r="L1626" s="462">
        <v>0.19809329607263387</v>
      </c>
      <c r="M1626" s="462">
        <v>0.19809329607263387</v>
      </c>
      <c r="N1626" s="462">
        <v>0.19809329607263387</v>
      </c>
    </row>
    <row r="1627" spans="1:14" x14ac:dyDescent="0.25">
      <c r="A1627" t="s">
        <v>46</v>
      </c>
      <c r="B1627" t="s">
        <v>1528</v>
      </c>
      <c r="C1627" t="s">
        <v>158</v>
      </c>
      <c r="D1627">
        <v>2050</v>
      </c>
      <c r="E1627" t="s">
        <v>1529</v>
      </c>
      <c r="F1627" t="s">
        <v>1531</v>
      </c>
      <c r="G1627" s="462">
        <v>0.71734927547165894</v>
      </c>
      <c r="H1627" s="462">
        <v>0.71734927547165894</v>
      </c>
      <c r="I1627" s="462">
        <v>0.71734927547165894</v>
      </c>
      <c r="J1627" s="462">
        <v>0.19809329607263385</v>
      </c>
      <c r="K1627" s="462">
        <v>0.19809329607263385</v>
      </c>
      <c r="L1627" s="462">
        <v>0.19809329607263385</v>
      </c>
      <c r="M1627" s="462">
        <v>0.19809329607263385</v>
      </c>
      <c r="N1627" s="462">
        <v>0.19809329607263385</v>
      </c>
    </row>
    <row r="1628" spans="1:14" x14ac:dyDescent="0.25">
      <c r="A1628" t="s">
        <v>46</v>
      </c>
      <c r="B1628" t="s">
        <v>1528</v>
      </c>
      <c r="C1628" t="s">
        <v>158</v>
      </c>
      <c r="D1628">
        <v>2050</v>
      </c>
      <c r="E1628" t="s">
        <v>1532</v>
      </c>
      <c r="F1628" t="s">
        <v>1530</v>
      </c>
      <c r="G1628" s="462">
        <v>0</v>
      </c>
      <c r="H1628" s="462">
        <v>0</v>
      </c>
      <c r="I1628" s="462">
        <v>0</v>
      </c>
      <c r="J1628" s="462">
        <v>0</v>
      </c>
      <c r="K1628" s="462">
        <v>0</v>
      </c>
      <c r="L1628" s="462">
        <v>0</v>
      </c>
      <c r="M1628" s="462">
        <v>0</v>
      </c>
      <c r="N1628" s="462">
        <v>0</v>
      </c>
    </row>
    <row r="1629" spans="1:14" x14ac:dyDescent="0.25">
      <c r="A1629" t="s">
        <v>46</v>
      </c>
      <c r="B1629" t="s">
        <v>1528</v>
      </c>
      <c r="C1629" t="s">
        <v>158</v>
      </c>
      <c r="D1629">
        <v>2050</v>
      </c>
      <c r="E1629" t="s">
        <v>1532</v>
      </c>
      <c r="F1629" t="s">
        <v>1531</v>
      </c>
      <c r="G1629" s="462">
        <v>0</v>
      </c>
      <c r="H1629" s="462">
        <v>0</v>
      </c>
      <c r="I1629" s="462">
        <v>0</v>
      </c>
      <c r="J1629" s="462">
        <v>0</v>
      </c>
      <c r="K1629" s="462">
        <v>0</v>
      </c>
      <c r="L1629" s="462">
        <v>0</v>
      </c>
      <c r="M1629" s="462">
        <v>0</v>
      </c>
      <c r="N1629" s="462">
        <v>0</v>
      </c>
    </row>
    <row r="1630" spans="1:14" x14ac:dyDescent="0.25">
      <c r="A1630" t="s">
        <v>46</v>
      </c>
      <c r="B1630" t="s">
        <v>1528</v>
      </c>
      <c r="C1630" t="s">
        <v>133</v>
      </c>
      <c r="D1630">
        <v>2050</v>
      </c>
      <c r="E1630" t="s">
        <v>1529</v>
      </c>
      <c r="F1630" t="s">
        <v>1530</v>
      </c>
      <c r="G1630" s="462">
        <v>0</v>
      </c>
      <c r="H1630" s="462">
        <v>0</v>
      </c>
      <c r="I1630" s="462">
        <v>0</v>
      </c>
      <c r="J1630" s="462">
        <v>0</v>
      </c>
      <c r="K1630" s="462">
        <v>0</v>
      </c>
      <c r="L1630" s="462">
        <v>0</v>
      </c>
      <c r="M1630" s="462">
        <v>0</v>
      </c>
      <c r="N1630" s="462">
        <v>0</v>
      </c>
    </row>
    <row r="1631" spans="1:14" x14ac:dyDescent="0.25">
      <c r="A1631" t="s">
        <v>46</v>
      </c>
      <c r="B1631" t="s">
        <v>1528</v>
      </c>
      <c r="C1631" t="s">
        <v>133</v>
      </c>
      <c r="D1631">
        <v>2050</v>
      </c>
      <c r="E1631" t="s">
        <v>1529</v>
      </c>
      <c r="F1631" t="s">
        <v>1531</v>
      </c>
      <c r="G1631" s="462">
        <v>0</v>
      </c>
      <c r="H1631" s="462">
        <v>0</v>
      </c>
      <c r="I1631" s="462">
        <v>0</v>
      </c>
      <c r="J1631" s="462">
        <v>0</v>
      </c>
      <c r="K1631" s="462">
        <v>0</v>
      </c>
      <c r="L1631" s="462">
        <v>0</v>
      </c>
      <c r="M1631" s="462">
        <v>0</v>
      </c>
      <c r="N1631" s="462">
        <v>0</v>
      </c>
    </row>
    <row r="1632" spans="1:14" x14ac:dyDescent="0.25">
      <c r="A1632" t="s">
        <v>46</v>
      </c>
      <c r="B1632" t="s">
        <v>1528</v>
      </c>
      <c r="C1632" t="s">
        <v>133</v>
      </c>
      <c r="D1632">
        <v>2050</v>
      </c>
      <c r="E1632" t="s">
        <v>1532</v>
      </c>
      <c r="F1632" t="s">
        <v>1530</v>
      </c>
      <c r="G1632" s="462">
        <v>0</v>
      </c>
      <c r="H1632" s="462">
        <v>0</v>
      </c>
      <c r="I1632" s="462">
        <v>0</v>
      </c>
      <c r="J1632" s="462">
        <v>0</v>
      </c>
      <c r="K1632" s="462">
        <v>0</v>
      </c>
      <c r="L1632" s="462">
        <v>0</v>
      </c>
      <c r="M1632" s="462">
        <v>0</v>
      </c>
      <c r="N1632" s="462">
        <v>0</v>
      </c>
    </row>
    <row r="1633" spans="1:14" x14ac:dyDescent="0.25">
      <c r="A1633" t="s">
        <v>46</v>
      </c>
      <c r="B1633" t="s">
        <v>1528</v>
      </c>
      <c r="C1633" t="s">
        <v>133</v>
      </c>
      <c r="D1633">
        <v>2050</v>
      </c>
      <c r="E1633" t="s">
        <v>1532</v>
      </c>
      <c r="F1633" t="s">
        <v>1531</v>
      </c>
      <c r="G1633" s="462">
        <v>0</v>
      </c>
      <c r="H1633" s="462">
        <v>0</v>
      </c>
      <c r="I1633" s="462">
        <v>0</v>
      </c>
      <c r="J1633" s="462">
        <v>0</v>
      </c>
      <c r="K1633" s="462">
        <v>0</v>
      </c>
      <c r="L1633" s="462">
        <v>0</v>
      </c>
      <c r="M1633" s="462">
        <v>0</v>
      </c>
      <c r="N1633" s="462">
        <v>0</v>
      </c>
    </row>
    <row r="1634" spans="1:14" x14ac:dyDescent="0.25">
      <c r="A1634" t="s">
        <v>46</v>
      </c>
      <c r="B1634" t="s">
        <v>1533</v>
      </c>
      <c r="C1634" t="s">
        <v>1533</v>
      </c>
      <c r="D1634">
        <v>2050</v>
      </c>
      <c r="E1634" t="s">
        <v>1529</v>
      </c>
      <c r="F1634" t="s">
        <v>1530</v>
      </c>
      <c r="G1634" s="462">
        <v>0</v>
      </c>
      <c r="H1634" s="462">
        <v>0</v>
      </c>
      <c r="I1634" s="462">
        <v>0</v>
      </c>
      <c r="J1634" s="462">
        <v>0</v>
      </c>
      <c r="K1634" s="462">
        <v>0</v>
      </c>
      <c r="L1634" s="462">
        <v>0</v>
      </c>
      <c r="M1634" s="462">
        <v>0</v>
      </c>
      <c r="N1634" s="462">
        <v>0</v>
      </c>
    </row>
    <row r="1635" spans="1:14" x14ac:dyDescent="0.25">
      <c r="A1635" t="s">
        <v>46</v>
      </c>
      <c r="B1635" t="s">
        <v>1533</v>
      </c>
      <c r="C1635" t="s">
        <v>1533</v>
      </c>
      <c r="D1635">
        <v>2050</v>
      </c>
      <c r="E1635" t="s">
        <v>1529</v>
      </c>
      <c r="F1635" t="s">
        <v>1531</v>
      </c>
      <c r="G1635" s="462">
        <v>0</v>
      </c>
      <c r="H1635" s="462">
        <v>0</v>
      </c>
      <c r="I1635" s="462">
        <v>0</v>
      </c>
      <c r="J1635" s="462">
        <v>0</v>
      </c>
      <c r="K1635" s="462">
        <v>0</v>
      </c>
      <c r="L1635" s="462">
        <v>0</v>
      </c>
      <c r="M1635" s="462">
        <v>0</v>
      </c>
      <c r="N1635" s="462">
        <v>0</v>
      </c>
    </row>
    <row r="1636" spans="1:14" x14ac:dyDescent="0.25">
      <c r="A1636" t="s">
        <v>46</v>
      </c>
      <c r="B1636" t="s">
        <v>1533</v>
      </c>
      <c r="C1636" t="s">
        <v>1533</v>
      </c>
      <c r="D1636">
        <v>2050</v>
      </c>
      <c r="E1636" t="s">
        <v>1532</v>
      </c>
      <c r="F1636" t="s">
        <v>1530</v>
      </c>
      <c r="G1636" s="462">
        <v>1</v>
      </c>
      <c r="H1636" s="462">
        <v>1</v>
      </c>
      <c r="I1636" s="462">
        <v>1</v>
      </c>
      <c r="J1636" s="462">
        <v>1</v>
      </c>
      <c r="K1636" s="462">
        <v>1</v>
      </c>
      <c r="L1636" s="462">
        <v>1</v>
      </c>
      <c r="M1636" s="462">
        <v>1</v>
      </c>
      <c r="N1636" s="462">
        <v>1</v>
      </c>
    </row>
    <row r="1637" spans="1:14" x14ac:dyDescent="0.25">
      <c r="A1637" t="s">
        <v>46</v>
      </c>
      <c r="B1637" t="s">
        <v>1533</v>
      </c>
      <c r="C1637" t="s">
        <v>1533</v>
      </c>
      <c r="D1637">
        <v>2050</v>
      </c>
      <c r="E1637" t="s">
        <v>1532</v>
      </c>
      <c r="F1637" t="s">
        <v>1531</v>
      </c>
      <c r="G1637" s="462">
        <v>1</v>
      </c>
      <c r="H1637" s="462">
        <v>1</v>
      </c>
      <c r="I1637" s="462">
        <v>1</v>
      </c>
      <c r="J1637" s="462">
        <v>1</v>
      </c>
      <c r="K1637" s="462">
        <v>1</v>
      </c>
      <c r="L1637" s="462">
        <v>1</v>
      </c>
      <c r="M1637" s="462">
        <v>1</v>
      </c>
      <c r="N1637" s="462">
        <v>1</v>
      </c>
    </row>
    <row r="1638" spans="1:14" x14ac:dyDescent="0.25">
      <c r="A1638" t="s">
        <v>46</v>
      </c>
      <c r="B1638" t="s">
        <v>160</v>
      </c>
      <c r="C1638" t="s">
        <v>160</v>
      </c>
      <c r="D1638">
        <v>2050</v>
      </c>
      <c r="E1638" t="s">
        <v>1529</v>
      </c>
      <c r="F1638" t="s">
        <v>1530</v>
      </c>
      <c r="G1638" s="462">
        <v>0</v>
      </c>
      <c r="H1638" s="462">
        <v>0</v>
      </c>
      <c r="I1638" s="462">
        <v>0</v>
      </c>
      <c r="J1638" s="462">
        <v>0</v>
      </c>
      <c r="K1638" s="462">
        <v>0</v>
      </c>
      <c r="L1638" s="462">
        <v>0</v>
      </c>
      <c r="M1638" s="462">
        <v>0</v>
      </c>
      <c r="N1638" s="462">
        <v>0</v>
      </c>
    </row>
    <row r="1639" spans="1:14" x14ac:dyDescent="0.25">
      <c r="A1639" t="s">
        <v>46</v>
      </c>
      <c r="B1639" t="s">
        <v>160</v>
      </c>
      <c r="C1639" t="s">
        <v>160</v>
      </c>
      <c r="D1639">
        <v>2050</v>
      </c>
      <c r="E1639" t="s">
        <v>1529</v>
      </c>
      <c r="F1639" t="s">
        <v>1531</v>
      </c>
      <c r="G1639" s="462">
        <v>0</v>
      </c>
      <c r="H1639" s="462">
        <v>0</v>
      </c>
      <c r="I1639" s="462">
        <v>0</v>
      </c>
      <c r="J1639" s="462">
        <v>0</v>
      </c>
      <c r="K1639" s="462">
        <v>0</v>
      </c>
      <c r="L1639" s="462">
        <v>0</v>
      </c>
      <c r="M1639" s="462">
        <v>0</v>
      </c>
      <c r="N1639" s="462">
        <v>0</v>
      </c>
    </row>
    <row r="1640" spans="1:14" x14ac:dyDescent="0.25">
      <c r="A1640" t="s">
        <v>46</v>
      </c>
      <c r="B1640" t="s">
        <v>160</v>
      </c>
      <c r="C1640" t="s">
        <v>160</v>
      </c>
      <c r="D1640">
        <v>2050</v>
      </c>
      <c r="E1640" t="s">
        <v>1532</v>
      </c>
      <c r="F1640" t="s">
        <v>1530</v>
      </c>
      <c r="G1640" s="462">
        <v>0</v>
      </c>
      <c r="H1640" s="462">
        <v>0</v>
      </c>
      <c r="I1640" s="462">
        <v>0</v>
      </c>
      <c r="J1640" s="462">
        <v>0</v>
      </c>
      <c r="K1640" s="462">
        <v>0</v>
      </c>
      <c r="L1640" s="462">
        <v>0</v>
      </c>
      <c r="M1640" s="462">
        <v>0</v>
      </c>
      <c r="N1640" s="462">
        <v>0</v>
      </c>
    </row>
    <row r="1641" spans="1:14" x14ac:dyDescent="0.25">
      <c r="A1641" t="s">
        <v>46</v>
      </c>
      <c r="B1641" t="s">
        <v>160</v>
      </c>
      <c r="C1641" t="s">
        <v>160</v>
      </c>
      <c r="D1641">
        <v>2050</v>
      </c>
      <c r="E1641" t="s">
        <v>1532</v>
      </c>
      <c r="F1641" t="s">
        <v>1531</v>
      </c>
      <c r="G1641" s="462">
        <v>0</v>
      </c>
      <c r="H1641" s="462">
        <v>0</v>
      </c>
      <c r="I1641" s="462">
        <v>0</v>
      </c>
      <c r="J1641" s="462">
        <v>0</v>
      </c>
      <c r="K1641" s="462">
        <v>0</v>
      </c>
      <c r="L1641" s="462">
        <v>0</v>
      </c>
      <c r="M1641" s="462">
        <v>0</v>
      </c>
      <c r="N1641" s="462">
        <v>0</v>
      </c>
    </row>
    <row r="1642" spans="1:14" x14ac:dyDescent="0.25">
      <c r="A1642" t="s">
        <v>46</v>
      </c>
      <c r="B1642" t="s">
        <v>1534</v>
      </c>
      <c r="C1642" t="s">
        <v>1534</v>
      </c>
      <c r="D1642">
        <v>2050</v>
      </c>
      <c r="E1642" t="s">
        <v>1529</v>
      </c>
      <c r="F1642" t="s">
        <v>1530</v>
      </c>
      <c r="G1642" s="462">
        <v>0.25349135461919453</v>
      </c>
      <c r="H1642" s="462">
        <v>0.25349135461919453</v>
      </c>
      <c r="I1642" s="462">
        <v>0.25349135461919453</v>
      </c>
      <c r="J1642" s="462">
        <v>0.36098936750763289</v>
      </c>
      <c r="K1642" s="462">
        <v>0.36098936750763289</v>
      </c>
      <c r="L1642" s="462">
        <v>0.36098936750763294</v>
      </c>
      <c r="M1642" s="462">
        <v>0.36098936750763294</v>
      </c>
      <c r="N1642" s="462">
        <v>0.36098936750763294</v>
      </c>
    </row>
    <row r="1643" spans="1:14" x14ac:dyDescent="0.25">
      <c r="A1643" t="s">
        <v>46</v>
      </c>
      <c r="B1643" t="s">
        <v>1534</v>
      </c>
      <c r="C1643" t="s">
        <v>1534</v>
      </c>
      <c r="D1643">
        <v>2050</v>
      </c>
      <c r="E1643" t="s">
        <v>1529</v>
      </c>
      <c r="F1643" t="s">
        <v>1531</v>
      </c>
      <c r="G1643" s="462">
        <v>0.28265072452834095</v>
      </c>
      <c r="H1643" s="462">
        <v>0.28265072452834095</v>
      </c>
      <c r="I1643" s="462">
        <v>0.28265072452834095</v>
      </c>
      <c r="J1643" s="462">
        <v>0.36098936750763289</v>
      </c>
      <c r="K1643" s="462">
        <v>0.36098936750763289</v>
      </c>
      <c r="L1643" s="462">
        <v>0.36098936750763289</v>
      </c>
      <c r="M1643" s="462">
        <v>0.36098936750763289</v>
      </c>
      <c r="N1643" s="462">
        <v>0.36098936750763289</v>
      </c>
    </row>
    <row r="1644" spans="1:14" x14ac:dyDescent="0.25">
      <c r="A1644" t="s">
        <v>46</v>
      </c>
      <c r="B1644" t="s">
        <v>1534</v>
      </c>
      <c r="C1644" t="s">
        <v>1534</v>
      </c>
      <c r="D1644">
        <v>2050</v>
      </c>
      <c r="E1644" t="s">
        <v>1532</v>
      </c>
      <c r="F1644" t="s">
        <v>1530</v>
      </c>
      <c r="G1644" s="462">
        <v>0</v>
      </c>
      <c r="H1644" s="462">
        <v>0</v>
      </c>
      <c r="I1644" s="462">
        <v>0</v>
      </c>
      <c r="J1644" s="462">
        <v>0</v>
      </c>
      <c r="K1644" s="462">
        <v>0</v>
      </c>
      <c r="L1644" s="462">
        <v>0</v>
      </c>
      <c r="M1644" s="462">
        <v>0</v>
      </c>
      <c r="N1644" s="462">
        <v>0</v>
      </c>
    </row>
    <row r="1645" spans="1:14" x14ac:dyDescent="0.25">
      <c r="A1645" t="s">
        <v>46</v>
      </c>
      <c r="B1645" t="s">
        <v>1534</v>
      </c>
      <c r="C1645" t="s">
        <v>1534</v>
      </c>
      <c r="D1645">
        <v>2050</v>
      </c>
      <c r="E1645" t="s">
        <v>1532</v>
      </c>
      <c r="F1645" t="s">
        <v>1531</v>
      </c>
      <c r="G1645" s="462">
        <v>0</v>
      </c>
      <c r="H1645" s="462">
        <v>0</v>
      </c>
      <c r="I1645" s="462">
        <v>0</v>
      </c>
      <c r="J1645" s="462">
        <v>0</v>
      </c>
      <c r="K1645" s="462">
        <v>0</v>
      </c>
      <c r="L1645" s="462">
        <v>0</v>
      </c>
      <c r="M1645" s="462">
        <v>0</v>
      </c>
      <c r="N1645" s="462">
        <v>0</v>
      </c>
    </row>
    <row r="1646" spans="1:14" x14ac:dyDescent="0.25">
      <c r="A1646" t="s">
        <v>46</v>
      </c>
      <c r="B1646" t="s">
        <v>1535</v>
      </c>
      <c r="C1646" t="s">
        <v>1536</v>
      </c>
      <c r="D1646">
        <v>2050</v>
      </c>
      <c r="E1646" t="s">
        <v>1529</v>
      </c>
      <c r="F1646" t="s">
        <v>1530</v>
      </c>
      <c r="G1646" s="462">
        <v>0</v>
      </c>
      <c r="H1646" s="462">
        <v>0</v>
      </c>
      <c r="I1646" s="462">
        <v>0</v>
      </c>
      <c r="J1646" s="462">
        <v>0.4409173364197333</v>
      </c>
      <c r="K1646" s="462">
        <v>0.4409173364197333</v>
      </c>
      <c r="L1646" s="462">
        <v>0.44091733641973335</v>
      </c>
      <c r="M1646" s="462">
        <v>0.44091733641973335</v>
      </c>
      <c r="N1646" s="462">
        <v>0.44091733641973335</v>
      </c>
    </row>
    <row r="1647" spans="1:14" x14ac:dyDescent="0.25">
      <c r="A1647" t="s">
        <v>46</v>
      </c>
      <c r="B1647" t="s">
        <v>1535</v>
      </c>
      <c r="C1647" t="s">
        <v>1536</v>
      </c>
      <c r="D1647">
        <v>2050</v>
      </c>
      <c r="E1647" t="s">
        <v>1529</v>
      </c>
      <c r="F1647" t="s">
        <v>1531</v>
      </c>
      <c r="G1647" s="462">
        <v>0</v>
      </c>
      <c r="H1647" s="462">
        <v>0</v>
      </c>
      <c r="I1647" s="462">
        <v>0</v>
      </c>
      <c r="J1647" s="462">
        <v>0.4409173364197333</v>
      </c>
      <c r="K1647" s="462">
        <v>0.4409173364197333</v>
      </c>
      <c r="L1647" s="462">
        <v>0.4409173364197333</v>
      </c>
      <c r="M1647" s="462">
        <v>0.4409173364197333</v>
      </c>
      <c r="N1647" s="462">
        <v>0.4409173364197333</v>
      </c>
    </row>
    <row r="1648" spans="1:14" x14ac:dyDescent="0.25">
      <c r="A1648" t="s">
        <v>46</v>
      </c>
      <c r="B1648" t="s">
        <v>1535</v>
      </c>
      <c r="C1648" t="s">
        <v>1536</v>
      </c>
      <c r="D1648">
        <v>2050</v>
      </c>
      <c r="E1648" t="s">
        <v>1532</v>
      </c>
      <c r="F1648" t="s">
        <v>1530</v>
      </c>
      <c r="G1648" s="462">
        <v>0</v>
      </c>
      <c r="H1648" s="462">
        <v>0</v>
      </c>
      <c r="I1648" s="462">
        <v>0</v>
      </c>
      <c r="J1648" s="462">
        <v>0</v>
      </c>
      <c r="K1648" s="462">
        <v>0</v>
      </c>
      <c r="L1648" s="462">
        <v>0</v>
      </c>
      <c r="M1648" s="462">
        <v>0</v>
      </c>
      <c r="N1648" s="462">
        <v>0</v>
      </c>
    </row>
    <row r="1649" spans="1:14" x14ac:dyDescent="0.25">
      <c r="A1649" t="s">
        <v>46</v>
      </c>
      <c r="B1649" t="s">
        <v>1535</v>
      </c>
      <c r="C1649" t="s">
        <v>1536</v>
      </c>
      <c r="D1649">
        <v>2050</v>
      </c>
      <c r="E1649" t="s">
        <v>1532</v>
      </c>
      <c r="F1649" t="s">
        <v>1531</v>
      </c>
      <c r="G1649" s="462">
        <v>0</v>
      </c>
      <c r="H1649" s="462">
        <v>0</v>
      </c>
      <c r="I1649" s="462">
        <v>0</v>
      </c>
      <c r="J1649" s="462">
        <v>0</v>
      </c>
      <c r="K1649" s="462">
        <v>0</v>
      </c>
      <c r="L1649" s="462">
        <v>0</v>
      </c>
      <c r="M1649" s="462">
        <v>0</v>
      </c>
      <c r="N1649" s="462">
        <v>0</v>
      </c>
    </row>
    <row r="1650" spans="1:14" x14ac:dyDescent="0.25">
      <c r="A1650" t="s">
        <v>46</v>
      </c>
      <c r="B1650" t="s">
        <v>1535</v>
      </c>
      <c r="C1650" t="s">
        <v>162</v>
      </c>
      <c r="D1650">
        <v>2050</v>
      </c>
      <c r="E1650" t="s">
        <v>1529</v>
      </c>
      <c r="F1650" t="s">
        <v>1530</v>
      </c>
      <c r="G1650" s="462">
        <v>0</v>
      </c>
      <c r="H1650" s="462">
        <v>0</v>
      </c>
      <c r="I1650" s="462">
        <v>0</v>
      </c>
      <c r="J1650" s="462">
        <v>0</v>
      </c>
      <c r="K1650" s="462">
        <v>0</v>
      </c>
      <c r="L1650" s="462">
        <v>0</v>
      </c>
      <c r="M1650" s="462">
        <v>0</v>
      </c>
      <c r="N1650" s="462">
        <v>0</v>
      </c>
    </row>
    <row r="1651" spans="1:14" x14ac:dyDescent="0.25">
      <c r="A1651" t="s">
        <v>46</v>
      </c>
      <c r="B1651" t="s">
        <v>1535</v>
      </c>
      <c r="C1651" t="s">
        <v>162</v>
      </c>
      <c r="D1651">
        <v>2050</v>
      </c>
      <c r="E1651" t="s">
        <v>1529</v>
      </c>
      <c r="F1651" t="s">
        <v>1531</v>
      </c>
      <c r="G1651" s="462">
        <v>0</v>
      </c>
      <c r="H1651" s="462">
        <v>0</v>
      </c>
      <c r="I1651" s="462">
        <v>0</v>
      </c>
      <c r="J1651" s="462">
        <v>0</v>
      </c>
      <c r="K1651" s="462">
        <v>0</v>
      </c>
      <c r="L1651" s="462">
        <v>0</v>
      </c>
      <c r="M1651" s="462">
        <v>0</v>
      </c>
      <c r="N1651" s="462">
        <v>0</v>
      </c>
    </row>
    <row r="1652" spans="1:14" x14ac:dyDescent="0.25">
      <c r="A1652" t="s">
        <v>46</v>
      </c>
      <c r="B1652" t="s">
        <v>1535</v>
      </c>
      <c r="C1652" t="s">
        <v>162</v>
      </c>
      <c r="D1652">
        <v>2050</v>
      </c>
      <c r="E1652" t="s">
        <v>1532</v>
      </c>
      <c r="F1652" t="s">
        <v>1530</v>
      </c>
      <c r="G1652" s="462">
        <v>0</v>
      </c>
      <c r="H1652" s="462">
        <v>0</v>
      </c>
      <c r="I1652" s="462">
        <v>0</v>
      </c>
      <c r="J1652" s="462">
        <v>0</v>
      </c>
      <c r="K1652" s="462">
        <v>0</v>
      </c>
      <c r="L1652" s="462">
        <v>0</v>
      </c>
      <c r="M1652" s="462">
        <v>0</v>
      </c>
      <c r="N1652" s="462">
        <v>0</v>
      </c>
    </row>
    <row r="1653" spans="1:14" x14ac:dyDescent="0.25">
      <c r="A1653" t="s">
        <v>46</v>
      </c>
      <c r="B1653" t="s">
        <v>1535</v>
      </c>
      <c r="C1653" t="s">
        <v>162</v>
      </c>
      <c r="D1653">
        <v>2050</v>
      </c>
      <c r="E1653" t="s">
        <v>1532</v>
      </c>
      <c r="F1653" t="s">
        <v>1531</v>
      </c>
      <c r="G1653" s="462">
        <v>0</v>
      </c>
      <c r="H1653" s="462">
        <v>0</v>
      </c>
      <c r="I1653" s="462">
        <v>0</v>
      </c>
      <c r="J1653" s="462">
        <v>0</v>
      </c>
      <c r="K1653" s="462">
        <v>0</v>
      </c>
      <c r="L1653" s="462">
        <v>0</v>
      </c>
      <c r="M1653" s="462">
        <v>0</v>
      </c>
      <c r="N1653" s="462">
        <v>0</v>
      </c>
    </row>
    <row r="1654" spans="1:14" x14ac:dyDescent="0.25">
      <c r="A1654" t="s">
        <v>46</v>
      </c>
      <c r="B1654" t="s">
        <v>1528</v>
      </c>
      <c r="C1654" t="s">
        <v>158</v>
      </c>
      <c r="D1654">
        <v>2060</v>
      </c>
      <c r="E1654" t="s">
        <v>1529</v>
      </c>
      <c r="F1654" t="s">
        <v>1530</v>
      </c>
      <c r="G1654" s="462">
        <v>0.54033739709256745</v>
      </c>
      <c r="H1654" s="462">
        <v>0.54033739709256745</v>
      </c>
      <c r="I1654" s="462">
        <v>0.54033739709256745</v>
      </c>
      <c r="J1654" s="462">
        <v>0.10707660291879027</v>
      </c>
      <c r="K1654" s="462">
        <v>0.10707660291879027</v>
      </c>
      <c r="L1654" s="462">
        <v>0.1070766029187903</v>
      </c>
      <c r="M1654" s="462">
        <v>0.1070766029187903</v>
      </c>
      <c r="N1654" s="462">
        <v>0.1070766029187903</v>
      </c>
    </row>
    <row r="1655" spans="1:14" x14ac:dyDescent="0.25">
      <c r="A1655" t="s">
        <v>46</v>
      </c>
      <c r="B1655" t="s">
        <v>1528</v>
      </c>
      <c r="C1655" t="s">
        <v>158</v>
      </c>
      <c r="D1655">
        <v>2060</v>
      </c>
      <c r="E1655" t="s">
        <v>1529</v>
      </c>
      <c r="F1655" t="s">
        <v>1531</v>
      </c>
      <c r="G1655" s="462">
        <v>0.48746193752624728</v>
      </c>
      <c r="H1655" s="462">
        <v>0.48746193752624728</v>
      </c>
      <c r="I1655" s="462">
        <v>0.48746193752624728</v>
      </c>
      <c r="J1655" s="462">
        <v>0.1070766029187903</v>
      </c>
      <c r="K1655" s="462">
        <v>0.1070766029187903</v>
      </c>
      <c r="L1655" s="462">
        <v>0.10707660291879029</v>
      </c>
      <c r="M1655" s="462">
        <v>0.10707660291879029</v>
      </c>
      <c r="N1655" s="462">
        <v>0.10707660291879029</v>
      </c>
    </row>
    <row r="1656" spans="1:14" x14ac:dyDescent="0.25">
      <c r="A1656" t="s">
        <v>46</v>
      </c>
      <c r="B1656" t="s">
        <v>1528</v>
      </c>
      <c r="C1656" t="s">
        <v>158</v>
      </c>
      <c r="D1656">
        <v>2060</v>
      </c>
      <c r="E1656" t="s">
        <v>1532</v>
      </c>
      <c r="F1656" t="s">
        <v>1530</v>
      </c>
      <c r="G1656" s="462">
        <v>0</v>
      </c>
      <c r="H1656" s="462">
        <v>0</v>
      </c>
      <c r="I1656" s="462">
        <v>0</v>
      </c>
      <c r="J1656" s="462">
        <v>0</v>
      </c>
      <c r="K1656" s="462">
        <v>0</v>
      </c>
      <c r="L1656" s="462">
        <v>0</v>
      </c>
      <c r="M1656" s="462">
        <v>0</v>
      </c>
      <c r="N1656" s="462">
        <v>0</v>
      </c>
    </row>
    <row r="1657" spans="1:14" x14ac:dyDescent="0.25">
      <c r="A1657" t="s">
        <v>46</v>
      </c>
      <c r="B1657" t="s">
        <v>1528</v>
      </c>
      <c r="C1657" t="s">
        <v>158</v>
      </c>
      <c r="D1657">
        <v>2060</v>
      </c>
      <c r="E1657" t="s">
        <v>1532</v>
      </c>
      <c r="F1657" t="s">
        <v>1531</v>
      </c>
      <c r="G1657" s="462">
        <v>0</v>
      </c>
      <c r="H1657" s="462">
        <v>0</v>
      </c>
      <c r="I1657" s="462">
        <v>0</v>
      </c>
      <c r="J1657" s="462">
        <v>0</v>
      </c>
      <c r="K1657" s="462">
        <v>0</v>
      </c>
      <c r="L1657" s="462">
        <v>0</v>
      </c>
      <c r="M1657" s="462">
        <v>0</v>
      </c>
      <c r="N1657" s="462">
        <v>0</v>
      </c>
    </row>
    <row r="1658" spans="1:14" x14ac:dyDescent="0.25">
      <c r="A1658" t="s">
        <v>46</v>
      </c>
      <c r="B1658" t="s">
        <v>1528</v>
      </c>
      <c r="C1658" t="s">
        <v>133</v>
      </c>
      <c r="D1658">
        <v>2060</v>
      </c>
      <c r="E1658" t="s">
        <v>1529</v>
      </c>
      <c r="F1658" t="s">
        <v>1530</v>
      </c>
      <c r="G1658" s="462">
        <v>0</v>
      </c>
      <c r="H1658" s="462">
        <v>0</v>
      </c>
      <c r="I1658" s="462">
        <v>0</v>
      </c>
      <c r="J1658" s="462">
        <v>0</v>
      </c>
      <c r="K1658" s="462">
        <v>0</v>
      </c>
      <c r="L1658" s="462">
        <v>0</v>
      </c>
      <c r="M1658" s="462">
        <v>0</v>
      </c>
      <c r="N1658" s="462">
        <v>0</v>
      </c>
    </row>
    <row r="1659" spans="1:14" x14ac:dyDescent="0.25">
      <c r="A1659" t="s">
        <v>46</v>
      </c>
      <c r="B1659" t="s">
        <v>1528</v>
      </c>
      <c r="C1659" t="s">
        <v>133</v>
      </c>
      <c r="D1659">
        <v>2060</v>
      </c>
      <c r="E1659" t="s">
        <v>1529</v>
      </c>
      <c r="F1659" t="s">
        <v>1531</v>
      </c>
      <c r="G1659" s="462">
        <v>0</v>
      </c>
      <c r="H1659" s="462">
        <v>0</v>
      </c>
      <c r="I1659" s="462">
        <v>0</v>
      </c>
      <c r="J1659" s="462">
        <v>0</v>
      </c>
      <c r="K1659" s="462">
        <v>0</v>
      </c>
      <c r="L1659" s="462">
        <v>0</v>
      </c>
      <c r="M1659" s="462">
        <v>0</v>
      </c>
      <c r="N1659" s="462">
        <v>0</v>
      </c>
    </row>
    <row r="1660" spans="1:14" x14ac:dyDescent="0.25">
      <c r="A1660" t="s">
        <v>46</v>
      </c>
      <c r="B1660" t="s">
        <v>1528</v>
      </c>
      <c r="C1660" t="s">
        <v>133</v>
      </c>
      <c r="D1660">
        <v>2060</v>
      </c>
      <c r="E1660" t="s">
        <v>1532</v>
      </c>
      <c r="F1660" t="s">
        <v>1530</v>
      </c>
      <c r="G1660" s="462">
        <v>0</v>
      </c>
      <c r="H1660" s="462">
        <v>0</v>
      </c>
      <c r="I1660" s="462">
        <v>0</v>
      </c>
      <c r="J1660" s="462">
        <v>0</v>
      </c>
      <c r="K1660" s="462">
        <v>0</v>
      </c>
      <c r="L1660" s="462">
        <v>0</v>
      </c>
      <c r="M1660" s="462">
        <v>0</v>
      </c>
      <c r="N1660" s="462">
        <v>0</v>
      </c>
    </row>
    <row r="1661" spans="1:14" x14ac:dyDescent="0.25">
      <c r="A1661" t="s">
        <v>46</v>
      </c>
      <c r="B1661" t="s">
        <v>1528</v>
      </c>
      <c r="C1661" t="s">
        <v>133</v>
      </c>
      <c r="D1661">
        <v>2060</v>
      </c>
      <c r="E1661" t="s">
        <v>1532</v>
      </c>
      <c r="F1661" t="s">
        <v>1531</v>
      </c>
      <c r="G1661" s="462">
        <v>0</v>
      </c>
      <c r="H1661" s="462">
        <v>0</v>
      </c>
      <c r="I1661" s="462">
        <v>0</v>
      </c>
      <c r="J1661" s="462">
        <v>0</v>
      </c>
      <c r="K1661" s="462">
        <v>0</v>
      </c>
      <c r="L1661" s="462">
        <v>0</v>
      </c>
      <c r="M1661" s="462">
        <v>0</v>
      </c>
      <c r="N1661" s="462">
        <v>0</v>
      </c>
    </row>
    <row r="1662" spans="1:14" x14ac:dyDescent="0.25">
      <c r="A1662" t="s">
        <v>46</v>
      </c>
      <c r="B1662" t="s">
        <v>1533</v>
      </c>
      <c r="C1662" t="s">
        <v>1533</v>
      </c>
      <c r="D1662">
        <v>2060</v>
      </c>
      <c r="E1662" t="s">
        <v>1529</v>
      </c>
      <c r="F1662" t="s">
        <v>1530</v>
      </c>
      <c r="G1662" s="462">
        <v>0</v>
      </c>
      <c r="H1662" s="462">
        <v>0</v>
      </c>
      <c r="I1662" s="462">
        <v>0</v>
      </c>
      <c r="J1662" s="462">
        <v>0</v>
      </c>
      <c r="K1662" s="462">
        <v>0</v>
      </c>
      <c r="L1662" s="462">
        <v>0</v>
      </c>
      <c r="M1662" s="462">
        <v>0</v>
      </c>
      <c r="N1662" s="462">
        <v>0</v>
      </c>
    </row>
    <row r="1663" spans="1:14" x14ac:dyDescent="0.25">
      <c r="A1663" t="s">
        <v>46</v>
      </c>
      <c r="B1663" t="s">
        <v>1533</v>
      </c>
      <c r="C1663" t="s">
        <v>1533</v>
      </c>
      <c r="D1663">
        <v>2060</v>
      </c>
      <c r="E1663" t="s">
        <v>1529</v>
      </c>
      <c r="F1663" t="s">
        <v>1531</v>
      </c>
      <c r="G1663" s="462">
        <v>0</v>
      </c>
      <c r="H1663" s="462">
        <v>0</v>
      </c>
      <c r="I1663" s="462">
        <v>0</v>
      </c>
      <c r="J1663" s="462">
        <v>0</v>
      </c>
      <c r="K1663" s="462">
        <v>0</v>
      </c>
      <c r="L1663" s="462">
        <v>0</v>
      </c>
      <c r="M1663" s="462">
        <v>0</v>
      </c>
      <c r="N1663" s="462">
        <v>0</v>
      </c>
    </row>
    <row r="1664" spans="1:14" x14ac:dyDescent="0.25">
      <c r="A1664" t="s">
        <v>46</v>
      </c>
      <c r="B1664" t="s">
        <v>1533</v>
      </c>
      <c r="C1664" t="s">
        <v>1533</v>
      </c>
      <c r="D1664">
        <v>2060</v>
      </c>
      <c r="E1664" t="s">
        <v>1532</v>
      </c>
      <c r="F1664" t="s">
        <v>1530</v>
      </c>
      <c r="G1664" s="462">
        <v>1</v>
      </c>
      <c r="H1664" s="462">
        <v>1</v>
      </c>
      <c r="I1664" s="462">
        <v>1</v>
      </c>
      <c r="J1664" s="462">
        <v>1</v>
      </c>
      <c r="K1664" s="462">
        <v>1</v>
      </c>
      <c r="L1664" s="462">
        <v>1</v>
      </c>
      <c r="M1664" s="462">
        <v>1</v>
      </c>
      <c r="N1664" s="462">
        <v>1</v>
      </c>
    </row>
    <row r="1665" spans="1:14" x14ac:dyDescent="0.25">
      <c r="A1665" t="s">
        <v>46</v>
      </c>
      <c r="B1665" t="s">
        <v>1533</v>
      </c>
      <c r="C1665" t="s">
        <v>1533</v>
      </c>
      <c r="D1665">
        <v>2060</v>
      </c>
      <c r="E1665" t="s">
        <v>1532</v>
      </c>
      <c r="F1665" t="s">
        <v>1531</v>
      </c>
      <c r="G1665" s="462">
        <v>1</v>
      </c>
      <c r="H1665" s="462">
        <v>1</v>
      </c>
      <c r="I1665" s="462">
        <v>1</v>
      </c>
      <c r="J1665" s="462">
        <v>1</v>
      </c>
      <c r="K1665" s="462">
        <v>1</v>
      </c>
      <c r="L1665" s="462">
        <v>1</v>
      </c>
      <c r="M1665" s="462">
        <v>1</v>
      </c>
      <c r="N1665" s="462">
        <v>1</v>
      </c>
    </row>
    <row r="1666" spans="1:14" x14ac:dyDescent="0.25">
      <c r="A1666" t="s">
        <v>46</v>
      </c>
      <c r="B1666" t="s">
        <v>160</v>
      </c>
      <c r="C1666" t="s">
        <v>160</v>
      </c>
      <c r="D1666">
        <v>2060</v>
      </c>
      <c r="E1666" t="s">
        <v>1529</v>
      </c>
      <c r="F1666" t="s">
        <v>1530</v>
      </c>
      <c r="G1666" s="462">
        <v>0</v>
      </c>
      <c r="H1666" s="462">
        <v>0</v>
      </c>
      <c r="I1666" s="462">
        <v>0</v>
      </c>
      <c r="J1666" s="462">
        <v>0</v>
      </c>
      <c r="K1666" s="462">
        <v>0</v>
      </c>
      <c r="L1666" s="462">
        <v>0</v>
      </c>
      <c r="M1666" s="462">
        <v>0</v>
      </c>
      <c r="N1666" s="462">
        <v>0</v>
      </c>
    </row>
    <row r="1667" spans="1:14" x14ac:dyDescent="0.25">
      <c r="A1667" t="s">
        <v>46</v>
      </c>
      <c r="B1667" t="s">
        <v>160</v>
      </c>
      <c r="C1667" t="s">
        <v>160</v>
      </c>
      <c r="D1667">
        <v>2060</v>
      </c>
      <c r="E1667" t="s">
        <v>1529</v>
      </c>
      <c r="F1667" t="s">
        <v>1531</v>
      </c>
      <c r="G1667" s="462">
        <v>0</v>
      </c>
      <c r="H1667" s="462">
        <v>0</v>
      </c>
      <c r="I1667" s="462">
        <v>0</v>
      </c>
      <c r="J1667" s="462">
        <v>0</v>
      </c>
      <c r="K1667" s="462">
        <v>0</v>
      </c>
      <c r="L1667" s="462">
        <v>0</v>
      </c>
      <c r="M1667" s="462">
        <v>0</v>
      </c>
      <c r="N1667" s="462">
        <v>0</v>
      </c>
    </row>
    <row r="1668" spans="1:14" x14ac:dyDescent="0.25">
      <c r="A1668" t="s">
        <v>46</v>
      </c>
      <c r="B1668" t="s">
        <v>160</v>
      </c>
      <c r="C1668" t="s">
        <v>160</v>
      </c>
      <c r="D1668">
        <v>2060</v>
      </c>
      <c r="E1668" t="s">
        <v>1532</v>
      </c>
      <c r="F1668" t="s">
        <v>1530</v>
      </c>
      <c r="G1668" s="462">
        <v>0</v>
      </c>
      <c r="H1668" s="462">
        <v>0</v>
      </c>
      <c r="I1668" s="462">
        <v>0</v>
      </c>
      <c r="J1668" s="462">
        <v>0</v>
      </c>
      <c r="K1668" s="462">
        <v>0</v>
      </c>
      <c r="L1668" s="462">
        <v>0</v>
      </c>
      <c r="M1668" s="462">
        <v>0</v>
      </c>
      <c r="N1668" s="462">
        <v>0</v>
      </c>
    </row>
    <row r="1669" spans="1:14" x14ac:dyDescent="0.25">
      <c r="A1669" t="s">
        <v>46</v>
      </c>
      <c r="B1669" t="s">
        <v>160</v>
      </c>
      <c r="C1669" t="s">
        <v>160</v>
      </c>
      <c r="D1669">
        <v>2060</v>
      </c>
      <c r="E1669" t="s">
        <v>1532</v>
      </c>
      <c r="F1669" t="s">
        <v>1531</v>
      </c>
      <c r="G1669" s="462">
        <v>0</v>
      </c>
      <c r="H1669" s="462">
        <v>0</v>
      </c>
      <c r="I1669" s="462">
        <v>0</v>
      </c>
      <c r="J1669" s="462">
        <v>0</v>
      </c>
      <c r="K1669" s="462">
        <v>0</v>
      </c>
      <c r="L1669" s="462">
        <v>0</v>
      </c>
      <c r="M1669" s="462">
        <v>0</v>
      </c>
      <c r="N1669" s="462">
        <v>0</v>
      </c>
    </row>
    <row r="1670" spans="1:14" x14ac:dyDescent="0.25">
      <c r="A1670" t="s">
        <v>46</v>
      </c>
      <c r="B1670" t="s">
        <v>1534</v>
      </c>
      <c r="C1670" t="s">
        <v>1534</v>
      </c>
      <c r="D1670">
        <v>2060</v>
      </c>
      <c r="E1670" t="s">
        <v>1529</v>
      </c>
      <c r="F1670" t="s">
        <v>1530</v>
      </c>
      <c r="G1670" s="462">
        <v>0.4596626029074326</v>
      </c>
      <c r="H1670" s="462">
        <v>0.4596626029074326</v>
      </c>
      <c r="I1670" s="462">
        <v>0.4596626029074326</v>
      </c>
      <c r="J1670" s="462">
        <v>0.65459160348777334</v>
      </c>
      <c r="K1670" s="462">
        <v>0.65459160348777334</v>
      </c>
      <c r="L1670" s="462">
        <v>0.65459160348777334</v>
      </c>
      <c r="M1670" s="462">
        <v>0.65459160348777334</v>
      </c>
      <c r="N1670" s="462">
        <v>0.65459160348777334</v>
      </c>
    </row>
    <row r="1671" spans="1:14" x14ac:dyDescent="0.25">
      <c r="A1671" t="s">
        <v>46</v>
      </c>
      <c r="B1671" t="s">
        <v>1534</v>
      </c>
      <c r="C1671" t="s">
        <v>1534</v>
      </c>
      <c r="D1671">
        <v>2060</v>
      </c>
      <c r="E1671" t="s">
        <v>1529</v>
      </c>
      <c r="F1671" t="s">
        <v>1531</v>
      </c>
      <c r="G1671" s="462">
        <v>0.51253806247375266</v>
      </c>
      <c r="H1671" s="462">
        <v>0.51253806247375266</v>
      </c>
      <c r="I1671" s="462">
        <v>0.51253806247375266</v>
      </c>
      <c r="J1671" s="462">
        <v>0.65459160348777334</v>
      </c>
      <c r="K1671" s="462">
        <v>0.65459160348777334</v>
      </c>
      <c r="L1671" s="462">
        <v>0.65459160348777334</v>
      </c>
      <c r="M1671" s="462">
        <v>0.65459160348777334</v>
      </c>
      <c r="N1671" s="462">
        <v>0.65459160348777334</v>
      </c>
    </row>
    <row r="1672" spans="1:14" x14ac:dyDescent="0.25">
      <c r="A1672" t="s">
        <v>46</v>
      </c>
      <c r="B1672" t="s">
        <v>1534</v>
      </c>
      <c r="C1672" t="s">
        <v>1534</v>
      </c>
      <c r="D1672">
        <v>2060</v>
      </c>
      <c r="E1672" t="s">
        <v>1532</v>
      </c>
      <c r="F1672" t="s">
        <v>1530</v>
      </c>
      <c r="G1672" s="462">
        <v>0</v>
      </c>
      <c r="H1672" s="462">
        <v>0</v>
      </c>
      <c r="I1672" s="462">
        <v>0</v>
      </c>
      <c r="J1672" s="462">
        <v>0</v>
      </c>
      <c r="K1672" s="462">
        <v>0</v>
      </c>
      <c r="L1672" s="462">
        <v>0</v>
      </c>
      <c r="M1672" s="462">
        <v>0</v>
      </c>
      <c r="N1672" s="462">
        <v>0</v>
      </c>
    </row>
    <row r="1673" spans="1:14" x14ac:dyDescent="0.25">
      <c r="A1673" t="s">
        <v>46</v>
      </c>
      <c r="B1673" t="s">
        <v>1534</v>
      </c>
      <c r="C1673" t="s">
        <v>1534</v>
      </c>
      <c r="D1673">
        <v>2060</v>
      </c>
      <c r="E1673" t="s">
        <v>1532</v>
      </c>
      <c r="F1673" t="s">
        <v>1531</v>
      </c>
      <c r="G1673" s="462">
        <v>0</v>
      </c>
      <c r="H1673" s="462">
        <v>0</v>
      </c>
      <c r="I1673" s="462">
        <v>0</v>
      </c>
      <c r="J1673" s="462">
        <v>0</v>
      </c>
      <c r="K1673" s="462">
        <v>0</v>
      </c>
      <c r="L1673" s="462">
        <v>0</v>
      </c>
      <c r="M1673" s="462">
        <v>0</v>
      </c>
      <c r="N1673" s="462">
        <v>0</v>
      </c>
    </row>
    <row r="1674" spans="1:14" x14ac:dyDescent="0.25">
      <c r="A1674" t="s">
        <v>46</v>
      </c>
      <c r="B1674" t="s">
        <v>1535</v>
      </c>
      <c r="C1674" t="s">
        <v>1536</v>
      </c>
      <c r="D1674">
        <v>2060</v>
      </c>
      <c r="E1674" t="s">
        <v>1529</v>
      </c>
      <c r="F1674" t="s">
        <v>1530</v>
      </c>
      <c r="G1674" s="462">
        <v>0</v>
      </c>
      <c r="H1674" s="462">
        <v>0</v>
      </c>
      <c r="I1674" s="462">
        <v>0</v>
      </c>
      <c r="J1674" s="462">
        <v>0.23833179359343637</v>
      </c>
      <c r="K1674" s="462">
        <v>0.23833179359343637</v>
      </c>
      <c r="L1674" s="462">
        <v>0.23833179359343637</v>
      </c>
      <c r="M1674" s="462">
        <v>0.23833179359343637</v>
      </c>
      <c r="N1674" s="462">
        <v>0.23833179359343637</v>
      </c>
    </row>
    <row r="1675" spans="1:14" x14ac:dyDescent="0.25">
      <c r="A1675" t="s">
        <v>46</v>
      </c>
      <c r="B1675" t="s">
        <v>1535</v>
      </c>
      <c r="C1675" t="s">
        <v>1536</v>
      </c>
      <c r="D1675">
        <v>2060</v>
      </c>
      <c r="E1675" t="s">
        <v>1529</v>
      </c>
      <c r="F1675" t="s">
        <v>1531</v>
      </c>
      <c r="G1675" s="462">
        <v>0</v>
      </c>
      <c r="H1675" s="462">
        <v>0</v>
      </c>
      <c r="I1675" s="462">
        <v>0</v>
      </c>
      <c r="J1675" s="462">
        <v>0.23833179359343637</v>
      </c>
      <c r="K1675" s="462">
        <v>0.23833179359343637</v>
      </c>
      <c r="L1675" s="462">
        <v>0.23833179359343637</v>
      </c>
      <c r="M1675" s="462">
        <v>0.23833179359343637</v>
      </c>
      <c r="N1675" s="462">
        <v>0.23833179359343637</v>
      </c>
    </row>
    <row r="1676" spans="1:14" x14ac:dyDescent="0.25">
      <c r="A1676" t="s">
        <v>46</v>
      </c>
      <c r="B1676" t="s">
        <v>1535</v>
      </c>
      <c r="C1676" t="s">
        <v>1536</v>
      </c>
      <c r="D1676">
        <v>2060</v>
      </c>
      <c r="E1676" t="s">
        <v>1532</v>
      </c>
      <c r="F1676" t="s">
        <v>1530</v>
      </c>
      <c r="G1676" s="462">
        <v>0</v>
      </c>
      <c r="H1676" s="462">
        <v>0</v>
      </c>
      <c r="I1676" s="462">
        <v>0</v>
      </c>
      <c r="J1676" s="462">
        <v>0</v>
      </c>
      <c r="K1676" s="462">
        <v>0</v>
      </c>
      <c r="L1676" s="462">
        <v>0</v>
      </c>
      <c r="M1676" s="462">
        <v>0</v>
      </c>
      <c r="N1676" s="462">
        <v>0</v>
      </c>
    </row>
    <row r="1677" spans="1:14" x14ac:dyDescent="0.25">
      <c r="A1677" t="s">
        <v>46</v>
      </c>
      <c r="B1677" t="s">
        <v>1535</v>
      </c>
      <c r="C1677" t="s">
        <v>1536</v>
      </c>
      <c r="D1677">
        <v>2060</v>
      </c>
      <c r="E1677" t="s">
        <v>1532</v>
      </c>
      <c r="F1677" t="s">
        <v>1531</v>
      </c>
      <c r="G1677" s="462">
        <v>0</v>
      </c>
      <c r="H1677" s="462">
        <v>0</v>
      </c>
      <c r="I1677" s="462">
        <v>0</v>
      </c>
      <c r="J1677" s="462">
        <v>0</v>
      </c>
      <c r="K1677" s="462">
        <v>0</v>
      </c>
      <c r="L1677" s="462">
        <v>0</v>
      </c>
      <c r="M1677" s="462">
        <v>0</v>
      </c>
      <c r="N1677" s="462">
        <v>0</v>
      </c>
    </row>
    <row r="1678" spans="1:14" x14ac:dyDescent="0.25">
      <c r="A1678" t="s">
        <v>46</v>
      </c>
      <c r="B1678" t="s">
        <v>1535</v>
      </c>
      <c r="C1678" t="s">
        <v>162</v>
      </c>
      <c r="D1678">
        <v>2060</v>
      </c>
      <c r="E1678" t="s">
        <v>1529</v>
      </c>
      <c r="F1678" t="s">
        <v>1530</v>
      </c>
      <c r="G1678" s="462">
        <v>0</v>
      </c>
      <c r="H1678" s="462">
        <v>0</v>
      </c>
      <c r="I1678" s="462">
        <v>0</v>
      </c>
      <c r="J1678" s="462">
        <v>0</v>
      </c>
      <c r="K1678" s="462">
        <v>0</v>
      </c>
      <c r="L1678" s="462">
        <v>0</v>
      </c>
      <c r="M1678" s="462">
        <v>0</v>
      </c>
      <c r="N1678" s="462">
        <v>0</v>
      </c>
    </row>
    <row r="1679" spans="1:14" x14ac:dyDescent="0.25">
      <c r="A1679" t="s">
        <v>46</v>
      </c>
      <c r="B1679" t="s">
        <v>1535</v>
      </c>
      <c r="C1679" t="s">
        <v>162</v>
      </c>
      <c r="D1679">
        <v>2060</v>
      </c>
      <c r="E1679" t="s">
        <v>1529</v>
      </c>
      <c r="F1679" t="s">
        <v>1531</v>
      </c>
      <c r="G1679" s="462">
        <v>0</v>
      </c>
      <c r="H1679" s="462">
        <v>0</v>
      </c>
      <c r="I1679" s="462">
        <v>0</v>
      </c>
      <c r="J1679" s="462">
        <v>0</v>
      </c>
      <c r="K1679" s="462">
        <v>0</v>
      </c>
      <c r="L1679" s="462">
        <v>0</v>
      </c>
      <c r="M1679" s="462">
        <v>0</v>
      </c>
      <c r="N1679" s="462">
        <v>0</v>
      </c>
    </row>
    <row r="1680" spans="1:14" x14ac:dyDescent="0.25">
      <c r="A1680" t="s">
        <v>46</v>
      </c>
      <c r="B1680" t="s">
        <v>1535</v>
      </c>
      <c r="C1680" t="s">
        <v>162</v>
      </c>
      <c r="D1680">
        <v>2060</v>
      </c>
      <c r="E1680" t="s">
        <v>1532</v>
      </c>
      <c r="F1680" t="s">
        <v>1530</v>
      </c>
      <c r="G1680" s="462">
        <v>0</v>
      </c>
      <c r="H1680" s="462">
        <v>0</v>
      </c>
      <c r="I1680" s="462">
        <v>0</v>
      </c>
      <c r="J1680" s="462">
        <v>0</v>
      </c>
      <c r="K1680" s="462">
        <v>0</v>
      </c>
      <c r="L1680" s="462">
        <v>0</v>
      </c>
      <c r="M1680" s="462">
        <v>0</v>
      </c>
      <c r="N1680" s="462">
        <v>0</v>
      </c>
    </row>
    <row r="1681" spans="1:14" x14ac:dyDescent="0.25">
      <c r="A1681" t="s">
        <v>46</v>
      </c>
      <c r="B1681" t="s">
        <v>1535</v>
      </c>
      <c r="C1681" t="s">
        <v>162</v>
      </c>
      <c r="D1681">
        <v>2060</v>
      </c>
      <c r="E1681" t="s">
        <v>1532</v>
      </c>
      <c r="F1681" t="s">
        <v>1531</v>
      </c>
      <c r="G1681" s="462">
        <v>0</v>
      </c>
      <c r="H1681" s="462">
        <v>0</v>
      </c>
      <c r="I1681" s="462">
        <v>0</v>
      </c>
      <c r="J1681" s="462">
        <v>0</v>
      </c>
      <c r="K1681" s="462">
        <v>0</v>
      </c>
      <c r="L1681" s="462">
        <v>0</v>
      </c>
      <c r="M1681" s="462">
        <v>0</v>
      </c>
      <c r="N1681" s="462">
        <v>0</v>
      </c>
    </row>
    <row r="1682" spans="1:14" x14ac:dyDescent="0.25">
      <c r="A1682" t="s">
        <v>48</v>
      </c>
      <c r="B1682" t="s">
        <v>1528</v>
      </c>
      <c r="C1682" t="s">
        <v>158</v>
      </c>
      <c r="D1682">
        <v>2019</v>
      </c>
      <c r="E1682" t="s">
        <v>1529</v>
      </c>
      <c r="F1682" t="s">
        <v>1530</v>
      </c>
      <c r="G1682" s="462">
        <v>1</v>
      </c>
      <c r="H1682" s="462">
        <v>1</v>
      </c>
      <c r="I1682" s="462">
        <v>1</v>
      </c>
      <c r="J1682" s="462">
        <v>1</v>
      </c>
      <c r="K1682" s="462">
        <v>1</v>
      </c>
      <c r="L1682" s="462">
        <v>1</v>
      </c>
      <c r="M1682" s="462">
        <v>1</v>
      </c>
      <c r="N1682" s="462">
        <v>1</v>
      </c>
    </row>
    <row r="1683" spans="1:14" x14ac:dyDescent="0.25">
      <c r="A1683" t="s">
        <v>48</v>
      </c>
      <c r="B1683" t="s">
        <v>1528</v>
      </c>
      <c r="C1683" t="s">
        <v>158</v>
      </c>
      <c r="D1683">
        <v>2019</v>
      </c>
      <c r="E1683" t="s">
        <v>1529</v>
      </c>
      <c r="F1683" t="s">
        <v>1531</v>
      </c>
      <c r="G1683" s="462">
        <v>1</v>
      </c>
      <c r="H1683" s="462">
        <v>1</v>
      </c>
      <c r="I1683" s="462">
        <v>1</v>
      </c>
      <c r="J1683" s="462">
        <v>1</v>
      </c>
      <c r="K1683" s="462">
        <v>1</v>
      </c>
      <c r="L1683" s="462">
        <v>1</v>
      </c>
      <c r="M1683" s="462">
        <v>1</v>
      </c>
      <c r="N1683" s="462">
        <v>1</v>
      </c>
    </row>
    <row r="1684" spans="1:14" x14ac:dyDescent="0.25">
      <c r="A1684" t="s">
        <v>48</v>
      </c>
      <c r="B1684" t="s">
        <v>1528</v>
      </c>
      <c r="C1684" t="s">
        <v>158</v>
      </c>
      <c r="D1684">
        <v>2019</v>
      </c>
      <c r="E1684" t="s">
        <v>1532</v>
      </c>
      <c r="F1684" t="s">
        <v>1530</v>
      </c>
      <c r="G1684" s="462">
        <v>1</v>
      </c>
      <c r="H1684" s="462">
        <v>1</v>
      </c>
      <c r="I1684" s="462">
        <v>1</v>
      </c>
      <c r="J1684" s="462">
        <v>1</v>
      </c>
      <c r="K1684" s="462">
        <v>1</v>
      </c>
      <c r="L1684" s="462">
        <v>1</v>
      </c>
      <c r="M1684" s="462">
        <v>1</v>
      </c>
      <c r="N1684" s="462">
        <v>1</v>
      </c>
    </row>
    <row r="1685" spans="1:14" x14ac:dyDescent="0.25">
      <c r="A1685" t="s">
        <v>48</v>
      </c>
      <c r="B1685" t="s">
        <v>1528</v>
      </c>
      <c r="C1685" t="s">
        <v>158</v>
      </c>
      <c r="D1685">
        <v>2019</v>
      </c>
      <c r="E1685" t="s">
        <v>1532</v>
      </c>
      <c r="F1685" t="s">
        <v>1531</v>
      </c>
      <c r="G1685" s="462">
        <v>1</v>
      </c>
      <c r="H1685" s="462">
        <v>1</v>
      </c>
      <c r="I1685" s="462">
        <v>1</v>
      </c>
      <c r="J1685" s="462">
        <v>1</v>
      </c>
      <c r="K1685" s="462">
        <v>1</v>
      </c>
      <c r="L1685" s="462">
        <v>1</v>
      </c>
      <c r="M1685" s="462">
        <v>1</v>
      </c>
      <c r="N1685" s="462">
        <v>1</v>
      </c>
    </row>
    <row r="1686" spans="1:14" x14ac:dyDescent="0.25">
      <c r="A1686" t="s">
        <v>48</v>
      </c>
      <c r="B1686" t="s">
        <v>1528</v>
      </c>
      <c r="C1686" t="s">
        <v>133</v>
      </c>
      <c r="D1686">
        <v>2019</v>
      </c>
      <c r="E1686" t="s">
        <v>1529</v>
      </c>
      <c r="F1686" t="s">
        <v>1530</v>
      </c>
      <c r="G1686" s="462">
        <v>0</v>
      </c>
      <c r="H1686" s="462">
        <v>0</v>
      </c>
      <c r="I1686" s="462">
        <v>0</v>
      </c>
      <c r="J1686" s="462">
        <v>0</v>
      </c>
      <c r="K1686" s="462">
        <v>0</v>
      </c>
      <c r="L1686" s="462">
        <v>0</v>
      </c>
      <c r="M1686" s="462">
        <v>0</v>
      </c>
      <c r="N1686" s="462">
        <v>0</v>
      </c>
    </row>
    <row r="1687" spans="1:14" x14ac:dyDescent="0.25">
      <c r="A1687" t="s">
        <v>48</v>
      </c>
      <c r="B1687" t="s">
        <v>1528</v>
      </c>
      <c r="C1687" t="s">
        <v>133</v>
      </c>
      <c r="D1687">
        <v>2019</v>
      </c>
      <c r="E1687" t="s">
        <v>1529</v>
      </c>
      <c r="F1687" t="s">
        <v>1531</v>
      </c>
      <c r="G1687" s="462">
        <v>0</v>
      </c>
      <c r="H1687" s="462">
        <v>0</v>
      </c>
      <c r="I1687" s="462">
        <v>0</v>
      </c>
      <c r="J1687" s="462">
        <v>0</v>
      </c>
      <c r="K1687" s="462">
        <v>0</v>
      </c>
      <c r="L1687" s="462">
        <v>0</v>
      </c>
      <c r="M1687" s="462">
        <v>0</v>
      </c>
      <c r="N1687" s="462">
        <v>0</v>
      </c>
    </row>
    <row r="1688" spans="1:14" x14ac:dyDescent="0.25">
      <c r="A1688" t="s">
        <v>48</v>
      </c>
      <c r="B1688" t="s">
        <v>1528</v>
      </c>
      <c r="C1688" t="s">
        <v>133</v>
      </c>
      <c r="D1688">
        <v>2019</v>
      </c>
      <c r="E1688" t="s">
        <v>1532</v>
      </c>
      <c r="F1688" t="s">
        <v>1530</v>
      </c>
      <c r="G1688" s="462">
        <v>0</v>
      </c>
      <c r="H1688" s="462">
        <v>0</v>
      </c>
      <c r="I1688" s="462">
        <v>0</v>
      </c>
      <c r="J1688" s="462">
        <v>0</v>
      </c>
      <c r="K1688" s="462">
        <v>0</v>
      </c>
      <c r="L1688" s="462">
        <v>0</v>
      </c>
      <c r="M1688" s="462">
        <v>0</v>
      </c>
      <c r="N1688" s="462">
        <v>0</v>
      </c>
    </row>
    <row r="1689" spans="1:14" x14ac:dyDescent="0.25">
      <c r="A1689" t="s">
        <v>48</v>
      </c>
      <c r="B1689" t="s">
        <v>1528</v>
      </c>
      <c r="C1689" t="s">
        <v>133</v>
      </c>
      <c r="D1689">
        <v>2019</v>
      </c>
      <c r="E1689" t="s">
        <v>1532</v>
      </c>
      <c r="F1689" t="s">
        <v>1531</v>
      </c>
      <c r="G1689" s="462">
        <v>0</v>
      </c>
      <c r="H1689" s="462">
        <v>0</v>
      </c>
      <c r="I1689" s="462">
        <v>0</v>
      </c>
      <c r="J1689" s="462">
        <v>0</v>
      </c>
      <c r="K1689" s="462">
        <v>0</v>
      </c>
      <c r="L1689" s="462">
        <v>0</v>
      </c>
      <c r="M1689" s="462">
        <v>0</v>
      </c>
      <c r="N1689" s="462">
        <v>0</v>
      </c>
    </row>
    <row r="1690" spans="1:14" x14ac:dyDescent="0.25">
      <c r="A1690" t="s">
        <v>48</v>
      </c>
      <c r="B1690" t="s">
        <v>1533</v>
      </c>
      <c r="C1690" t="s">
        <v>1533</v>
      </c>
      <c r="D1690">
        <v>2019</v>
      </c>
      <c r="E1690" t="s">
        <v>1529</v>
      </c>
      <c r="F1690" t="s">
        <v>1530</v>
      </c>
      <c r="G1690" s="462">
        <v>0</v>
      </c>
      <c r="H1690" s="462">
        <v>0</v>
      </c>
      <c r="I1690" s="462">
        <v>0</v>
      </c>
      <c r="J1690" s="462">
        <v>0</v>
      </c>
      <c r="K1690" s="462">
        <v>0</v>
      </c>
      <c r="L1690" s="462">
        <v>0</v>
      </c>
      <c r="M1690" s="462">
        <v>0</v>
      </c>
      <c r="N1690" s="462">
        <v>0</v>
      </c>
    </row>
    <row r="1691" spans="1:14" x14ac:dyDescent="0.25">
      <c r="A1691" t="s">
        <v>48</v>
      </c>
      <c r="B1691" t="s">
        <v>1533</v>
      </c>
      <c r="C1691" t="s">
        <v>1533</v>
      </c>
      <c r="D1691">
        <v>2019</v>
      </c>
      <c r="E1691" t="s">
        <v>1529</v>
      </c>
      <c r="F1691" t="s">
        <v>1531</v>
      </c>
      <c r="G1691" s="462">
        <v>0</v>
      </c>
      <c r="H1691" s="462">
        <v>0</v>
      </c>
      <c r="I1691" s="462">
        <v>0</v>
      </c>
      <c r="J1691" s="462">
        <v>0</v>
      </c>
      <c r="K1691" s="462">
        <v>0</v>
      </c>
      <c r="L1691" s="462">
        <v>0</v>
      </c>
      <c r="M1691" s="462">
        <v>0</v>
      </c>
      <c r="N1691" s="462">
        <v>0</v>
      </c>
    </row>
    <row r="1692" spans="1:14" x14ac:dyDescent="0.25">
      <c r="A1692" t="s">
        <v>48</v>
      </c>
      <c r="B1692" t="s">
        <v>1533</v>
      </c>
      <c r="C1692" t="s">
        <v>1533</v>
      </c>
      <c r="D1692">
        <v>2019</v>
      </c>
      <c r="E1692" t="s">
        <v>1532</v>
      </c>
      <c r="F1692" t="s">
        <v>1530</v>
      </c>
      <c r="G1692" s="462">
        <v>0</v>
      </c>
      <c r="H1692" s="462">
        <v>0</v>
      </c>
      <c r="I1692" s="462">
        <v>0</v>
      </c>
      <c r="J1692" s="462">
        <v>0</v>
      </c>
      <c r="K1692" s="462">
        <v>0</v>
      </c>
      <c r="L1692" s="462">
        <v>0</v>
      </c>
      <c r="M1692" s="462">
        <v>0</v>
      </c>
      <c r="N1692" s="462">
        <v>0</v>
      </c>
    </row>
    <row r="1693" spans="1:14" x14ac:dyDescent="0.25">
      <c r="A1693" t="s">
        <v>48</v>
      </c>
      <c r="B1693" t="s">
        <v>1533</v>
      </c>
      <c r="C1693" t="s">
        <v>1533</v>
      </c>
      <c r="D1693">
        <v>2019</v>
      </c>
      <c r="E1693" t="s">
        <v>1532</v>
      </c>
      <c r="F1693" t="s">
        <v>1531</v>
      </c>
      <c r="G1693" s="462">
        <v>0</v>
      </c>
      <c r="H1693" s="462">
        <v>0</v>
      </c>
      <c r="I1693" s="462">
        <v>0</v>
      </c>
      <c r="J1693" s="462">
        <v>0</v>
      </c>
      <c r="K1693" s="462">
        <v>0</v>
      </c>
      <c r="L1693" s="462">
        <v>0</v>
      </c>
      <c r="M1693" s="462">
        <v>0</v>
      </c>
      <c r="N1693" s="462">
        <v>0</v>
      </c>
    </row>
    <row r="1694" spans="1:14" x14ac:dyDescent="0.25">
      <c r="A1694" t="s">
        <v>48</v>
      </c>
      <c r="B1694" t="s">
        <v>160</v>
      </c>
      <c r="C1694" t="s">
        <v>160</v>
      </c>
      <c r="D1694">
        <v>2019</v>
      </c>
      <c r="E1694" t="s">
        <v>1529</v>
      </c>
      <c r="F1694" t="s">
        <v>1530</v>
      </c>
      <c r="G1694" s="462">
        <v>0</v>
      </c>
      <c r="H1694" s="462">
        <v>0</v>
      </c>
      <c r="I1694" s="462">
        <v>0</v>
      </c>
      <c r="J1694" s="462">
        <v>0</v>
      </c>
      <c r="K1694" s="462">
        <v>0</v>
      </c>
      <c r="L1694" s="462">
        <v>0</v>
      </c>
      <c r="M1694" s="462">
        <v>0</v>
      </c>
      <c r="N1694" s="462">
        <v>0</v>
      </c>
    </row>
    <row r="1695" spans="1:14" x14ac:dyDescent="0.25">
      <c r="A1695" t="s">
        <v>48</v>
      </c>
      <c r="B1695" t="s">
        <v>160</v>
      </c>
      <c r="C1695" t="s">
        <v>160</v>
      </c>
      <c r="D1695">
        <v>2019</v>
      </c>
      <c r="E1695" t="s">
        <v>1529</v>
      </c>
      <c r="F1695" t="s">
        <v>1531</v>
      </c>
      <c r="G1695" s="462">
        <v>0</v>
      </c>
      <c r="H1695" s="462">
        <v>0</v>
      </c>
      <c r="I1695" s="462">
        <v>0</v>
      </c>
      <c r="J1695" s="462">
        <v>0</v>
      </c>
      <c r="K1695" s="462">
        <v>0</v>
      </c>
      <c r="L1695" s="462">
        <v>0</v>
      </c>
      <c r="M1695" s="462">
        <v>0</v>
      </c>
      <c r="N1695" s="462">
        <v>0</v>
      </c>
    </row>
    <row r="1696" spans="1:14" x14ac:dyDescent="0.25">
      <c r="A1696" t="s">
        <v>48</v>
      </c>
      <c r="B1696" t="s">
        <v>160</v>
      </c>
      <c r="C1696" t="s">
        <v>160</v>
      </c>
      <c r="D1696">
        <v>2019</v>
      </c>
      <c r="E1696" t="s">
        <v>1532</v>
      </c>
      <c r="F1696" t="s">
        <v>1530</v>
      </c>
      <c r="G1696" s="462">
        <v>0</v>
      </c>
      <c r="H1696" s="462">
        <v>0</v>
      </c>
      <c r="I1696" s="462">
        <v>0</v>
      </c>
      <c r="J1696" s="462">
        <v>0</v>
      </c>
      <c r="K1696" s="462">
        <v>0</v>
      </c>
      <c r="L1696" s="462">
        <v>0</v>
      </c>
      <c r="M1696" s="462">
        <v>0</v>
      </c>
      <c r="N1696" s="462">
        <v>0</v>
      </c>
    </row>
    <row r="1697" spans="1:14" x14ac:dyDescent="0.25">
      <c r="A1697" t="s">
        <v>48</v>
      </c>
      <c r="B1697" t="s">
        <v>160</v>
      </c>
      <c r="C1697" t="s">
        <v>160</v>
      </c>
      <c r="D1697">
        <v>2019</v>
      </c>
      <c r="E1697" t="s">
        <v>1532</v>
      </c>
      <c r="F1697" t="s">
        <v>1531</v>
      </c>
      <c r="G1697" s="462">
        <v>0</v>
      </c>
      <c r="H1697" s="462">
        <v>0</v>
      </c>
      <c r="I1697" s="462">
        <v>0</v>
      </c>
      <c r="J1697" s="462">
        <v>0</v>
      </c>
      <c r="K1697" s="462">
        <v>0</v>
      </c>
      <c r="L1697" s="462">
        <v>0</v>
      </c>
      <c r="M1697" s="462">
        <v>0</v>
      </c>
      <c r="N1697" s="462">
        <v>0</v>
      </c>
    </row>
    <row r="1698" spans="1:14" x14ac:dyDescent="0.25">
      <c r="A1698" t="s">
        <v>48</v>
      </c>
      <c r="B1698" t="s">
        <v>1534</v>
      </c>
      <c r="C1698" t="s">
        <v>1534</v>
      </c>
      <c r="D1698">
        <v>2019</v>
      </c>
      <c r="E1698" t="s">
        <v>1529</v>
      </c>
      <c r="F1698" t="s">
        <v>1530</v>
      </c>
      <c r="G1698" s="462">
        <v>0</v>
      </c>
      <c r="H1698" s="462">
        <v>0</v>
      </c>
      <c r="I1698" s="462">
        <v>0</v>
      </c>
      <c r="J1698" s="462">
        <v>0</v>
      </c>
      <c r="K1698" s="462">
        <v>0</v>
      </c>
      <c r="L1698" s="462">
        <v>0</v>
      </c>
      <c r="M1698" s="462">
        <v>0</v>
      </c>
      <c r="N1698" s="462">
        <v>0</v>
      </c>
    </row>
    <row r="1699" spans="1:14" x14ac:dyDescent="0.25">
      <c r="A1699" t="s">
        <v>48</v>
      </c>
      <c r="B1699" t="s">
        <v>1534</v>
      </c>
      <c r="C1699" t="s">
        <v>1534</v>
      </c>
      <c r="D1699">
        <v>2019</v>
      </c>
      <c r="E1699" t="s">
        <v>1529</v>
      </c>
      <c r="F1699" t="s">
        <v>1531</v>
      </c>
      <c r="G1699" s="462">
        <v>0</v>
      </c>
      <c r="H1699" s="462">
        <v>0</v>
      </c>
      <c r="I1699" s="462">
        <v>0</v>
      </c>
      <c r="J1699" s="462">
        <v>0</v>
      </c>
      <c r="K1699" s="462">
        <v>0</v>
      </c>
      <c r="L1699" s="462">
        <v>0</v>
      </c>
      <c r="M1699" s="462">
        <v>0</v>
      </c>
      <c r="N1699" s="462">
        <v>0</v>
      </c>
    </row>
    <row r="1700" spans="1:14" x14ac:dyDescent="0.25">
      <c r="A1700" t="s">
        <v>48</v>
      </c>
      <c r="B1700" t="s">
        <v>1534</v>
      </c>
      <c r="C1700" t="s">
        <v>1534</v>
      </c>
      <c r="D1700">
        <v>2019</v>
      </c>
      <c r="E1700" t="s">
        <v>1532</v>
      </c>
      <c r="F1700" t="s">
        <v>1530</v>
      </c>
      <c r="G1700" s="462">
        <v>0</v>
      </c>
      <c r="H1700" s="462">
        <v>0</v>
      </c>
      <c r="I1700" s="462">
        <v>0</v>
      </c>
      <c r="J1700" s="462">
        <v>0</v>
      </c>
      <c r="K1700" s="462">
        <v>0</v>
      </c>
      <c r="L1700" s="462">
        <v>0</v>
      </c>
      <c r="M1700" s="462">
        <v>0</v>
      </c>
      <c r="N1700" s="462">
        <v>0</v>
      </c>
    </row>
    <row r="1701" spans="1:14" x14ac:dyDescent="0.25">
      <c r="A1701" t="s">
        <v>48</v>
      </c>
      <c r="B1701" t="s">
        <v>1534</v>
      </c>
      <c r="C1701" t="s">
        <v>1534</v>
      </c>
      <c r="D1701">
        <v>2019</v>
      </c>
      <c r="E1701" t="s">
        <v>1532</v>
      </c>
      <c r="F1701" t="s">
        <v>1531</v>
      </c>
      <c r="G1701" s="462">
        <v>0</v>
      </c>
      <c r="H1701" s="462">
        <v>0</v>
      </c>
      <c r="I1701" s="462">
        <v>0</v>
      </c>
      <c r="J1701" s="462">
        <v>0</v>
      </c>
      <c r="K1701" s="462">
        <v>0</v>
      </c>
      <c r="L1701" s="462">
        <v>0</v>
      </c>
      <c r="M1701" s="462">
        <v>0</v>
      </c>
      <c r="N1701" s="462">
        <v>0</v>
      </c>
    </row>
    <row r="1702" spans="1:14" x14ac:dyDescent="0.25">
      <c r="A1702" t="s">
        <v>48</v>
      </c>
      <c r="B1702" t="s">
        <v>1535</v>
      </c>
      <c r="C1702" t="s">
        <v>1536</v>
      </c>
      <c r="D1702">
        <v>2019</v>
      </c>
      <c r="E1702" t="s">
        <v>1529</v>
      </c>
      <c r="F1702" t="s">
        <v>1530</v>
      </c>
      <c r="G1702" s="462">
        <v>0</v>
      </c>
      <c r="H1702" s="462">
        <v>0</v>
      </c>
      <c r="I1702" s="462">
        <v>0</v>
      </c>
      <c r="J1702" s="462">
        <v>0</v>
      </c>
      <c r="K1702" s="462">
        <v>0</v>
      </c>
      <c r="L1702" s="462">
        <v>0</v>
      </c>
      <c r="M1702" s="462">
        <v>0</v>
      </c>
      <c r="N1702" s="462">
        <v>0</v>
      </c>
    </row>
    <row r="1703" spans="1:14" x14ac:dyDescent="0.25">
      <c r="A1703" t="s">
        <v>48</v>
      </c>
      <c r="B1703" t="s">
        <v>1535</v>
      </c>
      <c r="C1703" t="s">
        <v>1536</v>
      </c>
      <c r="D1703">
        <v>2019</v>
      </c>
      <c r="E1703" t="s">
        <v>1529</v>
      </c>
      <c r="F1703" t="s">
        <v>1531</v>
      </c>
      <c r="G1703" s="462">
        <v>0</v>
      </c>
      <c r="H1703" s="462">
        <v>0</v>
      </c>
      <c r="I1703" s="462">
        <v>0</v>
      </c>
      <c r="J1703" s="462">
        <v>0</v>
      </c>
      <c r="K1703" s="462">
        <v>0</v>
      </c>
      <c r="L1703" s="462">
        <v>0</v>
      </c>
      <c r="M1703" s="462">
        <v>0</v>
      </c>
      <c r="N1703" s="462">
        <v>0</v>
      </c>
    </row>
    <row r="1704" spans="1:14" x14ac:dyDescent="0.25">
      <c r="A1704" t="s">
        <v>48</v>
      </c>
      <c r="B1704" t="s">
        <v>1535</v>
      </c>
      <c r="C1704" t="s">
        <v>1536</v>
      </c>
      <c r="D1704">
        <v>2019</v>
      </c>
      <c r="E1704" t="s">
        <v>1532</v>
      </c>
      <c r="F1704" t="s">
        <v>1530</v>
      </c>
      <c r="G1704" s="462">
        <v>0</v>
      </c>
      <c r="H1704" s="462">
        <v>0</v>
      </c>
      <c r="I1704" s="462">
        <v>0</v>
      </c>
      <c r="J1704" s="462">
        <v>0</v>
      </c>
      <c r="K1704" s="462">
        <v>0</v>
      </c>
      <c r="L1704" s="462">
        <v>0</v>
      </c>
      <c r="M1704" s="462">
        <v>0</v>
      </c>
      <c r="N1704" s="462">
        <v>0</v>
      </c>
    </row>
    <row r="1705" spans="1:14" x14ac:dyDescent="0.25">
      <c r="A1705" t="s">
        <v>48</v>
      </c>
      <c r="B1705" t="s">
        <v>1535</v>
      </c>
      <c r="C1705" t="s">
        <v>1536</v>
      </c>
      <c r="D1705">
        <v>2019</v>
      </c>
      <c r="E1705" t="s">
        <v>1532</v>
      </c>
      <c r="F1705" t="s">
        <v>1531</v>
      </c>
      <c r="G1705" s="462">
        <v>0</v>
      </c>
      <c r="H1705" s="462">
        <v>0</v>
      </c>
      <c r="I1705" s="462">
        <v>0</v>
      </c>
      <c r="J1705" s="462">
        <v>0</v>
      </c>
      <c r="K1705" s="462">
        <v>0</v>
      </c>
      <c r="L1705" s="462">
        <v>0</v>
      </c>
      <c r="M1705" s="462">
        <v>0</v>
      </c>
      <c r="N1705" s="462">
        <v>0</v>
      </c>
    </row>
    <row r="1706" spans="1:14" x14ac:dyDescent="0.25">
      <c r="A1706" t="s">
        <v>48</v>
      </c>
      <c r="B1706" t="s">
        <v>1535</v>
      </c>
      <c r="C1706" t="s">
        <v>162</v>
      </c>
      <c r="D1706">
        <v>2019</v>
      </c>
      <c r="E1706" t="s">
        <v>1529</v>
      </c>
      <c r="F1706" t="s">
        <v>1530</v>
      </c>
      <c r="G1706" s="462">
        <v>0</v>
      </c>
      <c r="H1706" s="462">
        <v>0</v>
      </c>
      <c r="I1706" s="462">
        <v>0</v>
      </c>
      <c r="J1706" s="462">
        <v>0</v>
      </c>
      <c r="K1706" s="462">
        <v>0</v>
      </c>
      <c r="L1706" s="462">
        <v>0</v>
      </c>
      <c r="M1706" s="462">
        <v>0</v>
      </c>
      <c r="N1706" s="462">
        <v>0</v>
      </c>
    </row>
    <row r="1707" spans="1:14" x14ac:dyDescent="0.25">
      <c r="A1707" t="s">
        <v>48</v>
      </c>
      <c r="B1707" t="s">
        <v>1535</v>
      </c>
      <c r="C1707" t="s">
        <v>162</v>
      </c>
      <c r="D1707">
        <v>2019</v>
      </c>
      <c r="E1707" t="s">
        <v>1529</v>
      </c>
      <c r="F1707" t="s">
        <v>1531</v>
      </c>
      <c r="G1707" s="462">
        <v>0</v>
      </c>
      <c r="H1707" s="462">
        <v>0</v>
      </c>
      <c r="I1707" s="462">
        <v>0</v>
      </c>
      <c r="J1707" s="462">
        <v>0</v>
      </c>
      <c r="K1707" s="462">
        <v>0</v>
      </c>
      <c r="L1707" s="462">
        <v>0</v>
      </c>
      <c r="M1707" s="462">
        <v>0</v>
      </c>
      <c r="N1707" s="462">
        <v>0</v>
      </c>
    </row>
    <row r="1708" spans="1:14" x14ac:dyDescent="0.25">
      <c r="A1708" t="s">
        <v>48</v>
      </c>
      <c r="B1708" t="s">
        <v>1535</v>
      </c>
      <c r="C1708" t="s">
        <v>162</v>
      </c>
      <c r="D1708">
        <v>2019</v>
      </c>
      <c r="E1708" t="s">
        <v>1532</v>
      </c>
      <c r="F1708" t="s">
        <v>1530</v>
      </c>
      <c r="G1708" s="462">
        <v>0</v>
      </c>
      <c r="H1708" s="462">
        <v>0</v>
      </c>
      <c r="I1708" s="462">
        <v>0</v>
      </c>
      <c r="J1708" s="462">
        <v>0</v>
      </c>
      <c r="K1708" s="462">
        <v>0</v>
      </c>
      <c r="L1708" s="462">
        <v>0</v>
      </c>
      <c r="M1708" s="462">
        <v>0</v>
      </c>
      <c r="N1708" s="462">
        <v>0</v>
      </c>
    </row>
    <row r="1709" spans="1:14" x14ac:dyDescent="0.25">
      <c r="A1709" t="s">
        <v>48</v>
      </c>
      <c r="B1709" t="s">
        <v>1535</v>
      </c>
      <c r="C1709" t="s">
        <v>162</v>
      </c>
      <c r="D1709">
        <v>2019</v>
      </c>
      <c r="E1709" t="s">
        <v>1532</v>
      </c>
      <c r="F1709" t="s">
        <v>1531</v>
      </c>
      <c r="G1709" s="462">
        <v>0</v>
      </c>
      <c r="H1709" s="462">
        <v>0</v>
      </c>
      <c r="I1709" s="462">
        <v>0</v>
      </c>
      <c r="J1709" s="462">
        <v>0</v>
      </c>
      <c r="K1709" s="462">
        <v>0</v>
      </c>
      <c r="L1709" s="462">
        <v>0</v>
      </c>
      <c r="M1709" s="462">
        <v>0</v>
      </c>
      <c r="N1709" s="462">
        <v>0</v>
      </c>
    </row>
    <row r="1710" spans="1:14" x14ac:dyDescent="0.25">
      <c r="A1710" t="s">
        <v>48</v>
      </c>
      <c r="B1710" t="s">
        <v>1528</v>
      </c>
      <c r="C1710" t="s">
        <v>158</v>
      </c>
      <c r="D1710">
        <v>2026</v>
      </c>
      <c r="E1710" t="s">
        <v>1529</v>
      </c>
      <c r="F1710" t="s">
        <v>1530</v>
      </c>
      <c r="G1710" s="462">
        <v>1</v>
      </c>
      <c r="H1710" s="462">
        <v>1</v>
      </c>
      <c r="I1710" s="462">
        <v>1</v>
      </c>
      <c r="J1710" s="462">
        <v>1</v>
      </c>
      <c r="K1710" s="462">
        <v>1</v>
      </c>
      <c r="L1710" s="462">
        <v>1</v>
      </c>
      <c r="M1710" s="462">
        <v>1</v>
      </c>
      <c r="N1710" s="462">
        <v>1</v>
      </c>
    </row>
    <row r="1711" spans="1:14" x14ac:dyDescent="0.25">
      <c r="A1711" t="s">
        <v>48</v>
      </c>
      <c r="B1711" t="s">
        <v>1528</v>
      </c>
      <c r="C1711" t="s">
        <v>158</v>
      </c>
      <c r="D1711">
        <v>2026</v>
      </c>
      <c r="E1711" t="s">
        <v>1529</v>
      </c>
      <c r="F1711" t="s">
        <v>1531</v>
      </c>
      <c r="G1711" s="462">
        <v>1</v>
      </c>
      <c r="H1711" s="462">
        <v>1</v>
      </c>
      <c r="I1711" s="462">
        <v>1</v>
      </c>
      <c r="J1711" s="462">
        <v>1</v>
      </c>
      <c r="K1711" s="462">
        <v>1</v>
      </c>
      <c r="L1711" s="462">
        <v>1</v>
      </c>
      <c r="M1711" s="462">
        <v>1</v>
      </c>
      <c r="N1711" s="462">
        <v>1</v>
      </c>
    </row>
    <row r="1712" spans="1:14" x14ac:dyDescent="0.25">
      <c r="A1712" t="s">
        <v>48</v>
      </c>
      <c r="B1712" t="s">
        <v>1528</v>
      </c>
      <c r="C1712" t="s">
        <v>158</v>
      </c>
      <c r="D1712">
        <v>2026</v>
      </c>
      <c r="E1712" t="s">
        <v>1532</v>
      </c>
      <c r="F1712" t="s">
        <v>1530</v>
      </c>
      <c r="G1712" s="462">
        <v>0.36363636363636354</v>
      </c>
      <c r="H1712" s="462">
        <v>0.36363636363636354</v>
      </c>
      <c r="I1712" s="462">
        <v>0.36363636363636354</v>
      </c>
      <c r="J1712" s="462">
        <v>0.36363636363636354</v>
      </c>
      <c r="K1712" s="462">
        <v>0.36363636363636354</v>
      </c>
      <c r="L1712" s="462">
        <v>0.36363636363636354</v>
      </c>
      <c r="M1712" s="462">
        <v>0.36363636363636354</v>
      </c>
      <c r="N1712" s="462">
        <v>0.36363636363636354</v>
      </c>
    </row>
    <row r="1713" spans="1:14" x14ac:dyDescent="0.25">
      <c r="A1713" t="s">
        <v>48</v>
      </c>
      <c r="B1713" t="s">
        <v>1528</v>
      </c>
      <c r="C1713" t="s">
        <v>158</v>
      </c>
      <c r="D1713">
        <v>2026</v>
      </c>
      <c r="E1713" t="s">
        <v>1532</v>
      </c>
      <c r="F1713" t="s">
        <v>1531</v>
      </c>
      <c r="G1713" s="462">
        <v>0.36363636363636354</v>
      </c>
      <c r="H1713" s="462">
        <v>0.36363636363636354</v>
      </c>
      <c r="I1713" s="462">
        <v>0.36363636363636354</v>
      </c>
      <c r="J1713" s="462">
        <v>0.36363636363636354</v>
      </c>
      <c r="K1713" s="462">
        <v>0.36363636363636354</v>
      </c>
      <c r="L1713" s="462">
        <v>0.36363636363636354</v>
      </c>
      <c r="M1713" s="462">
        <v>0.36363636363636354</v>
      </c>
      <c r="N1713" s="462">
        <v>0.36363636363636354</v>
      </c>
    </row>
    <row r="1714" spans="1:14" x14ac:dyDescent="0.25">
      <c r="A1714" t="s">
        <v>48</v>
      </c>
      <c r="B1714" t="s">
        <v>1528</v>
      </c>
      <c r="C1714" t="s">
        <v>133</v>
      </c>
      <c r="D1714">
        <v>2026</v>
      </c>
      <c r="E1714" t="s">
        <v>1529</v>
      </c>
      <c r="F1714" t="s">
        <v>1530</v>
      </c>
      <c r="G1714" s="462">
        <v>0</v>
      </c>
      <c r="H1714" s="462">
        <v>0</v>
      </c>
      <c r="I1714" s="462">
        <v>0</v>
      </c>
      <c r="J1714" s="462">
        <v>0</v>
      </c>
      <c r="K1714" s="462">
        <v>0</v>
      </c>
      <c r="L1714" s="462">
        <v>0</v>
      </c>
      <c r="M1714" s="462">
        <v>0</v>
      </c>
      <c r="N1714" s="462">
        <v>0</v>
      </c>
    </row>
    <row r="1715" spans="1:14" x14ac:dyDescent="0.25">
      <c r="A1715" t="s">
        <v>48</v>
      </c>
      <c r="B1715" t="s">
        <v>1528</v>
      </c>
      <c r="C1715" t="s">
        <v>133</v>
      </c>
      <c r="D1715">
        <v>2026</v>
      </c>
      <c r="E1715" t="s">
        <v>1529</v>
      </c>
      <c r="F1715" t="s">
        <v>1531</v>
      </c>
      <c r="G1715" s="462">
        <v>0</v>
      </c>
      <c r="H1715" s="462">
        <v>0</v>
      </c>
      <c r="I1715" s="462">
        <v>0</v>
      </c>
      <c r="J1715" s="462">
        <v>0</v>
      </c>
      <c r="K1715" s="462">
        <v>0</v>
      </c>
      <c r="L1715" s="462">
        <v>0</v>
      </c>
      <c r="M1715" s="462">
        <v>0</v>
      </c>
      <c r="N1715" s="462">
        <v>0</v>
      </c>
    </row>
    <row r="1716" spans="1:14" x14ac:dyDescent="0.25">
      <c r="A1716" t="s">
        <v>48</v>
      </c>
      <c r="B1716" t="s">
        <v>1528</v>
      </c>
      <c r="C1716" t="s">
        <v>133</v>
      </c>
      <c r="D1716">
        <v>2026</v>
      </c>
      <c r="E1716" t="s">
        <v>1532</v>
      </c>
      <c r="F1716" t="s">
        <v>1530</v>
      </c>
      <c r="G1716" s="462">
        <v>0</v>
      </c>
      <c r="H1716" s="462">
        <v>0</v>
      </c>
      <c r="I1716" s="462">
        <v>0</v>
      </c>
      <c r="J1716" s="462">
        <v>0</v>
      </c>
      <c r="K1716" s="462">
        <v>0</v>
      </c>
      <c r="L1716" s="462">
        <v>0</v>
      </c>
      <c r="M1716" s="462">
        <v>0</v>
      </c>
      <c r="N1716" s="462">
        <v>0</v>
      </c>
    </row>
    <row r="1717" spans="1:14" x14ac:dyDescent="0.25">
      <c r="A1717" t="s">
        <v>48</v>
      </c>
      <c r="B1717" t="s">
        <v>1528</v>
      </c>
      <c r="C1717" t="s">
        <v>133</v>
      </c>
      <c r="D1717">
        <v>2026</v>
      </c>
      <c r="E1717" t="s">
        <v>1532</v>
      </c>
      <c r="F1717" t="s">
        <v>1531</v>
      </c>
      <c r="G1717" s="462">
        <v>0</v>
      </c>
      <c r="H1717" s="462">
        <v>0</v>
      </c>
      <c r="I1717" s="462">
        <v>0</v>
      </c>
      <c r="J1717" s="462">
        <v>0</v>
      </c>
      <c r="K1717" s="462">
        <v>0</v>
      </c>
      <c r="L1717" s="462">
        <v>0</v>
      </c>
      <c r="M1717" s="462">
        <v>0</v>
      </c>
      <c r="N1717" s="462">
        <v>0</v>
      </c>
    </row>
    <row r="1718" spans="1:14" x14ac:dyDescent="0.25">
      <c r="A1718" t="s">
        <v>48</v>
      </c>
      <c r="B1718" t="s">
        <v>1533</v>
      </c>
      <c r="C1718" t="s">
        <v>1533</v>
      </c>
      <c r="D1718">
        <v>2026</v>
      </c>
      <c r="E1718" t="s">
        <v>1529</v>
      </c>
      <c r="F1718" t="s">
        <v>1530</v>
      </c>
      <c r="G1718" s="462">
        <v>0</v>
      </c>
      <c r="H1718" s="462">
        <v>0</v>
      </c>
      <c r="I1718" s="462">
        <v>0</v>
      </c>
      <c r="J1718" s="462">
        <v>0</v>
      </c>
      <c r="K1718" s="462">
        <v>0</v>
      </c>
      <c r="L1718" s="462">
        <v>0</v>
      </c>
      <c r="M1718" s="462">
        <v>0</v>
      </c>
      <c r="N1718" s="462">
        <v>0</v>
      </c>
    </row>
    <row r="1719" spans="1:14" x14ac:dyDescent="0.25">
      <c r="A1719" t="s">
        <v>48</v>
      </c>
      <c r="B1719" t="s">
        <v>1533</v>
      </c>
      <c r="C1719" t="s">
        <v>1533</v>
      </c>
      <c r="D1719">
        <v>2026</v>
      </c>
      <c r="E1719" t="s">
        <v>1529</v>
      </c>
      <c r="F1719" t="s">
        <v>1531</v>
      </c>
      <c r="G1719" s="462">
        <v>0</v>
      </c>
      <c r="H1719" s="462">
        <v>0</v>
      </c>
      <c r="I1719" s="462">
        <v>0</v>
      </c>
      <c r="J1719" s="462">
        <v>0</v>
      </c>
      <c r="K1719" s="462">
        <v>0</v>
      </c>
      <c r="L1719" s="462">
        <v>0</v>
      </c>
      <c r="M1719" s="462">
        <v>0</v>
      </c>
      <c r="N1719" s="462">
        <v>0</v>
      </c>
    </row>
    <row r="1720" spans="1:14" x14ac:dyDescent="0.25">
      <c r="A1720" t="s">
        <v>48</v>
      </c>
      <c r="B1720" t="s">
        <v>1533</v>
      </c>
      <c r="C1720" t="s">
        <v>1533</v>
      </c>
      <c r="D1720">
        <v>2026</v>
      </c>
      <c r="E1720" t="s">
        <v>1532</v>
      </c>
      <c r="F1720" t="s">
        <v>1530</v>
      </c>
      <c r="G1720" s="462">
        <v>0.63636363636363646</v>
      </c>
      <c r="H1720" s="462">
        <v>0.63636363636363646</v>
      </c>
      <c r="I1720" s="462">
        <v>0.63636363636363646</v>
      </c>
      <c r="J1720" s="462">
        <v>0.63636363636363646</v>
      </c>
      <c r="K1720" s="462">
        <v>0.63636363636363646</v>
      </c>
      <c r="L1720" s="462">
        <v>0.63636363636363646</v>
      </c>
      <c r="M1720" s="462">
        <v>0.63636363636363646</v>
      </c>
      <c r="N1720" s="462">
        <v>0.63636363636363646</v>
      </c>
    </row>
    <row r="1721" spans="1:14" x14ac:dyDescent="0.25">
      <c r="A1721" t="s">
        <v>48</v>
      </c>
      <c r="B1721" t="s">
        <v>1533</v>
      </c>
      <c r="C1721" t="s">
        <v>1533</v>
      </c>
      <c r="D1721">
        <v>2026</v>
      </c>
      <c r="E1721" t="s">
        <v>1532</v>
      </c>
      <c r="F1721" t="s">
        <v>1531</v>
      </c>
      <c r="G1721" s="462">
        <v>0.63636363636363646</v>
      </c>
      <c r="H1721" s="462">
        <v>0.63636363636363646</v>
      </c>
      <c r="I1721" s="462">
        <v>0.63636363636363646</v>
      </c>
      <c r="J1721" s="462">
        <v>0.63636363636363646</v>
      </c>
      <c r="K1721" s="462">
        <v>0.63636363636363646</v>
      </c>
      <c r="L1721" s="462">
        <v>0.63636363636363646</v>
      </c>
      <c r="M1721" s="462">
        <v>0.63636363636363646</v>
      </c>
      <c r="N1721" s="462">
        <v>0.63636363636363646</v>
      </c>
    </row>
    <row r="1722" spans="1:14" x14ac:dyDescent="0.25">
      <c r="A1722" t="s">
        <v>48</v>
      </c>
      <c r="B1722" t="s">
        <v>160</v>
      </c>
      <c r="C1722" t="s">
        <v>160</v>
      </c>
      <c r="D1722">
        <v>2026</v>
      </c>
      <c r="E1722" t="s">
        <v>1529</v>
      </c>
      <c r="F1722" t="s">
        <v>1530</v>
      </c>
      <c r="G1722" s="462">
        <v>0</v>
      </c>
      <c r="H1722" s="462">
        <v>0</v>
      </c>
      <c r="I1722" s="462">
        <v>0</v>
      </c>
      <c r="J1722" s="462">
        <v>0</v>
      </c>
      <c r="K1722" s="462">
        <v>0</v>
      </c>
      <c r="L1722" s="462">
        <v>0</v>
      </c>
      <c r="M1722" s="462">
        <v>0</v>
      </c>
      <c r="N1722" s="462">
        <v>0</v>
      </c>
    </row>
    <row r="1723" spans="1:14" x14ac:dyDescent="0.25">
      <c r="A1723" t="s">
        <v>48</v>
      </c>
      <c r="B1723" t="s">
        <v>160</v>
      </c>
      <c r="C1723" t="s">
        <v>160</v>
      </c>
      <c r="D1723">
        <v>2026</v>
      </c>
      <c r="E1723" t="s">
        <v>1529</v>
      </c>
      <c r="F1723" t="s">
        <v>1531</v>
      </c>
      <c r="G1723" s="462">
        <v>0</v>
      </c>
      <c r="H1723" s="462">
        <v>0</v>
      </c>
      <c r="I1723" s="462">
        <v>0</v>
      </c>
      <c r="J1723" s="462">
        <v>0</v>
      </c>
      <c r="K1723" s="462">
        <v>0</v>
      </c>
      <c r="L1723" s="462">
        <v>0</v>
      </c>
      <c r="M1723" s="462">
        <v>0</v>
      </c>
      <c r="N1723" s="462">
        <v>0</v>
      </c>
    </row>
    <row r="1724" spans="1:14" x14ac:dyDescent="0.25">
      <c r="A1724" t="s">
        <v>48</v>
      </c>
      <c r="B1724" t="s">
        <v>160</v>
      </c>
      <c r="C1724" t="s">
        <v>160</v>
      </c>
      <c r="D1724">
        <v>2026</v>
      </c>
      <c r="E1724" t="s">
        <v>1532</v>
      </c>
      <c r="F1724" t="s">
        <v>1530</v>
      </c>
      <c r="G1724" s="462">
        <v>0</v>
      </c>
      <c r="H1724" s="462">
        <v>0</v>
      </c>
      <c r="I1724" s="462">
        <v>0</v>
      </c>
      <c r="J1724" s="462">
        <v>0</v>
      </c>
      <c r="K1724" s="462">
        <v>0</v>
      </c>
      <c r="L1724" s="462">
        <v>0</v>
      </c>
      <c r="M1724" s="462">
        <v>0</v>
      </c>
      <c r="N1724" s="462">
        <v>0</v>
      </c>
    </row>
    <row r="1725" spans="1:14" x14ac:dyDescent="0.25">
      <c r="A1725" t="s">
        <v>48</v>
      </c>
      <c r="B1725" t="s">
        <v>160</v>
      </c>
      <c r="C1725" t="s">
        <v>160</v>
      </c>
      <c r="D1725">
        <v>2026</v>
      </c>
      <c r="E1725" t="s">
        <v>1532</v>
      </c>
      <c r="F1725" t="s">
        <v>1531</v>
      </c>
      <c r="G1725" s="462">
        <v>0</v>
      </c>
      <c r="H1725" s="462">
        <v>0</v>
      </c>
      <c r="I1725" s="462">
        <v>0</v>
      </c>
      <c r="J1725" s="462">
        <v>0</v>
      </c>
      <c r="K1725" s="462">
        <v>0</v>
      </c>
      <c r="L1725" s="462">
        <v>0</v>
      </c>
      <c r="M1725" s="462">
        <v>0</v>
      </c>
      <c r="N1725" s="462">
        <v>0</v>
      </c>
    </row>
    <row r="1726" spans="1:14" x14ac:dyDescent="0.25">
      <c r="A1726" t="s">
        <v>48</v>
      </c>
      <c r="B1726" t="s">
        <v>1534</v>
      </c>
      <c r="C1726" t="s">
        <v>1534</v>
      </c>
      <c r="D1726">
        <v>2026</v>
      </c>
      <c r="E1726" t="s">
        <v>1529</v>
      </c>
      <c r="F1726" t="s">
        <v>1530</v>
      </c>
      <c r="G1726" s="462">
        <v>0</v>
      </c>
      <c r="H1726" s="462">
        <v>0</v>
      </c>
      <c r="I1726" s="462">
        <v>0</v>
      </c>
      <c r="J1726" s="462">
        <v>0</v>
      </c>
      <c r="K1726" s="462">
        <v>0</v>
      </c>
      <c r="L1726" s="462">
        <v>0</v>
      </c>
      <c r="M1726" s="462">
        <v>0</v>
      </c>
      <c r="N1726" s="462">
        <v>0</v>
      </c>
    </row>
    <row r="1727" spans="1:14" x14ac:dyDescent="0.25">
      <c r="A1727" t="s">
        <v>48</v>
      </c>
      <c r="B1727" t="s">
        <v>1534</v>
      </c>
      <c r="C1727" t="s">
        <v>1534</v>
      </c>
      <c r="D1727">
        <v>2026</v>
      </c>
      <c r="E1727" t="s">
        <v>1529</v>
      </c>
      <c r="F1727" t="s">
        <v>1531</v>
      </c>
      <c r="G1727" s="462">
        <v>0</v>
      </c>
      <c r="H1727" s="462">
        <v>0</v>
      </c>
      <c r="I1727" s="462">
        <v>0</v>
      </c>
      <c r="J1727" s="462">
        <v>0</v>
      </c>
      <c r="K1727" s="462">
        <v>0</v>
      </c>
      <c r="L1727" s="462">
        <v>0</v>
      </c>
      <c r="M1727" s="462">
        <v>0</v>
      </c>
      <c r="N1727" s="462">
        <v>0</v>
      </c>
    </row>
    <row r="1728" spans="1:14" x14ac:dyDescent="0.25">
      <c r="A1728" t="s">
        <v>48</v>
      </c>
      <c r="B1728" t="s">
        <v>1534</v>
      </c>
      <c r="C1728" t="s">
        <v>1534</v>
      </c>
      <c r="D1728">
        <v>2026</v>
      </c>
      <c r="E1728" t="s">
        <v>1532</v>
      </c>
      <c r="F1728" t="s">
        <v>1530</v>
      </c>
      <c r="G1728" s="462">
        <v>0</v>
      </c>
      <c r="H1728" s="462">
        <v>0</v>
      </c>
      <c r="I1728" s="462">
        <v>0</v>
      </c>
      <c r="J1728" s="462">
        <v>0</v>
      </c>
      <c r="K1728" s="462">
        <v>0</v>
      </c>
      <c r="L1728" s="462">
        <v>0</v>
      </c>
      <c r="M1728" s="462">
        <v>0</v>
      </c>
      <c r="N1728" s="462">
        <v>0</v>
      </c>
    </row>
    <row r="1729" spans="1:14" x14ac:dyDescent="0.25">
      <c r="A1729" t="s">
        <v>48</v>
      </c>
      <c r="B1729" t="s">
        <v>1534</v>
      </c>
      <c r="C1729" t="s">
        <v>1534</v>
      </c>
      <c r="D1729">
        <v>2026</v>
      </c>
      <c r="E1729" t="s">
        <v>1532</v>
      </c>
      <c r="F1729" t="s">
        <v>1531</v>
      </c>
      <c r="G1729" s="462">
        <v>0</v>
      </c>
      <c r="H1729" s="462">
        <v>0</v>
      </c>
      <c r="I1729" s="462">
        <v>0</v>
      </c>
      <c r="J1729" s="462">
        <v>0</v>
      </c>
      <c r="K1729" s="462">
        <v>0</v>
      </c>
      <c r="L1729" s="462">
        <v>0</v>
      </c>
      <c r="M1729" s="462">
        <v>0</v>
      </c>
      <c r="N1729" s="462">
        <v>0</v>
      </c>
    </row>
    <row r="1730" spans="1:14" x14ac:dyDescent="0.25">
      <c r="A1730" t="s">
        <v>48</v>
      </c>
      <c r="B1730" t="s">
        <v>1535</v>
      </c>
      <c r="C1730" t="s">
        <v>1536</v>
      </c>
      <c r="D1730">
        <v>2026</v>
      </c>
      <c r="E1730" t="s">
        <v>1529</v>
      </c>
      <c r="F1730" t="s">
        <v>1530</v>
      </c>
      <c r="G1730" s="462">
        <v>0</v>
      </c>
      <c r="H1730" s="462">
        <v>0</v>
      </c>
      <c r="I1730" s="462">
        <v>0</v>
      </c>
      <c r="J1730" s="462">
        <v>0</v>
      </c>
      <c r="K1730" s="462">
        <v>0</v>
      </c>
      <c r="L1730" s="462">
        <v>0</v>
      </c>
      <c r="M1730" s="462">
        <v>0</v>
      </c>
      <c r="N1730" s="462">
        <v>0</v>
      </c>
    </row>
    <row r="1731" spans="1:14" x14ac:dyDescent="0.25">
      <c r="A1731" t="s">
        <v>48</v>
      </c>
      <c r="B1731" t="s">
        <v>1535</v>
      </c>
      <c r="C1731" t="s">
        <v>1536</v>
      </c>
      <c r="D1731">
        <v>2026</v>
      </c>
      <c r="E1731" t="s">
        <v>1529</v>
      </c>
      <c r="F1731" t="s">
        <v>1531</v>
      </c>
      <c r="G1731" s="462">
        <v>0</v>
      </c>
      <c r="H1731" s="462">
        <v>0</v>
      </c>
      <c r="I1731" s="462">
        <v>0</v>
      </c>
      <c r="J1731" s="462">
        <v>0</v>
      </c>
      <c r="K1731" s="462">
        <v>0</v>
      </c>
      <c r="L1731" s="462">
        <v>0</v>
      </c>
      <c r="M1731" s="462">
        <v>0</v>
      </c>
      <c r="N1731" s="462">
        <v>0</v>
      </c>
    </row>
    <row r="1732" spans="1:14" x14ac:dyDescent="0.25">
      <c r="A1732" t="s">
        <v>48</v>
      </c>
      <c r="B1732" t="s">
        <v>1535</v>
      </c>
      <c r="C1732" t="s">
        <v>1536</v>
      </c>
      <c r="D1732">
        <v>2026</v>
      </c>
      <c r="E1732" t="s">
        <v>1532</v>
      </c>
      <c r="F1732" t="s">
        <v>1530</v>
      </c>
      <c r="G1732" s="462">
        <v>0</v>
      </c>
      <c r="H1732" s="462">
        <v>0</v>
      </c>
      <c r="I1732" s="462">
        <v>0</v>
      </c>
      <c r="J1732" s="462">
        <v>0</v>
      </c>
      <c r="K1732" s="462">
        <v>0</v>
      </c>
      <c r="L1732" s="462">
        <v>0</v>
      </c>
      <c r="M1732" s="462">
        <v>0</v>
      </c>
      <c r="N1732" s="462">
        <v>0</v>
      </c>
    </row>
    <row r="1733" spans="1:14" x14ac:dyDescent="0.25">
      <c r="A1733" t="s">
        <v>48</v>
      </c>
      <c r="B1733" t="s">
        <v>1535</v>
      </c>
      <c r="C1733" t="s">
        <v>1536</v>
      </c>
      <c r="D1733">
        <v>2026</v>
      </c>
      <c r="E1733" t="s">
        <v>1532</v>
      </c>
      <c r="F1733" t="s">
        <v>1531</v>
      </c>
      <c r="G1733" s="462">
        <v>0</v>
      </c>
      <c r="H1733" s="462">
        <v>0</v>
      </c>
      <c r="I1733" s="462">
        <v>0</v>
      </c>
      <c r="J1733" s="462">
        <v>0</v>
      </c>
      <c r="K1733" s="462">
        <v>0</v>
      </c>
      <c r="L1733" s="462">
        <v>0</v>
      </c>
      <c r="M1733" s="462">
        <v>0</v>
      </c>
      <c r="N1733" s="462">
        <v>0</v>
      </c>
    </row>
    <row r="1734" spans="1:14" x14ac:dyDescent="0.25">
      <c r="A1734" t="s">
        <v>48</v>
      </c>
      <c r="B1734" t="s">
        <v>1535</v>
      </c>
      <c r="C1734" t="s">
        <v>162</v>
      </c>
      <c r="D1734">
        <v>2026</v>
      </c>
      <c r="E1734" t="s">
        <v>1529</v>
      </c>
      <c r="F1734" t="s">
        <v>1530</v>
      </c>
      <c r="G1734" s="462">
        <v>0</v>
      </c>
      <c r="H1734" s="462">
        <v>0</v>
      </c>
      <c r="I1734" s="462">
        <v>0</v>
      </c>
      <c r="J1734" s="462">
        <v>0</v>
      </c>
      <c r="K1734" s="462">
        <v>0</v>
      </c>
      <c r="L1734" s="462">
        <v>0</v>
      </c>
      <c r="M1734" s="462">
        <v>0</v>
      </c>
      <c r="N1734" s="462">
        <v>0</v>
      </c>
    </row>
    <row r="1735" spans="1:14" x14ac:dyDescent="0.25">
      <c r="A1735" t="s">
        <v>48</v>
      </c>
      <c r="B1735" t="s">
        <v>1535</v>
      </c>
      <c r="C1735" t="s">
        <v>162</v>
      </c>
      <c r="D1735">
        <v>2026</v>
      </c>
      <c r="E1735" t="s">
        <v>1529</v>
      </c>
      <c r="F1735" t="s">
        <v>1531</v>
      </c>
      <c r="G1735" s="462">
        <v>0</v>
      </c>
      <c r="H1735" s="462">
        <v>0</v>
      </c>
      <c r="I1735" s="462">
        <v>0</v>
      </c>
      <c r="J1735" s="462">
        <v>0</v>
      </c>
      <c r="K1735" s="462">
        <v>0</v>
      </c>
      <c r="L1735" s="462">
        <v>0</v>
      </c>
      <c r="M1735" s="462">
        <v>0</v>
      </c>
      <c r="N1735" s="462">
        <v>0</v>
      </c>
    </row>
    <row r="1736" spans="1:14" x14ac:dyDescent="0.25">
      <c r="A1736" t="s">
        <v>48</v>
      </c>
      <c r="B1736" t="s">
        <v>1535</v>
      </c>
      <c r="C1736" t="s">
        <v>162</v>
      </c>
      <c r="D1736">
        <v>2026</v>
      </c>
      <c r="E1736" t="s">
        <v>1532</v>
      </c>
      <c r="F1736" t="s">
        <v>1530</v>
      </c>
      <c r="G1736" s="462">
        <v>0</v>
      </c>
      <c r="H1736" s="462">
        <v>0</v>
      </c>
      <c r="I1736" s="462">
        <v>0</v>
      </c>
      <c r="J1736" s="462">
        <v>0</v>
      </c>
      <c r="K1736" s="462">
        <v>0</v>
      </c>
      <c r="L1736" s="462">
        <v>0</v>
      </c>
      <c r="M1736" s="462">
        <v>0</v>
      </c>
      <c r="N1736" s="462">
        <v>0</v>
      </c>
    </row>
    <row r="1737" spans="1:14" x14ac:dyDescent="0.25">
      <c r="A1737" t="s">
        <v>48</v>
      </c>
      <c r="B1737" t="s">
        <v>1535</v>
      </c>
      <c r="C1737" t="s">
        <v>162</v>
      </c>
      <c r="D1737">
        <v>2026</v>
      </c>
      <c r="E1737" t="s">
        <v>1532</v>
      </c>
      <c r="F1737" t="s">
        <v>1531</v>
      </c>
      <c r="G1737" s="462">
        <v>0</v>
      </c>
      <c r="H1737" s="462">
        <v>0</v>
      </c>
      <c r="I1737" s="462">
        <v>0</v>
      </c>
      <c r="J1737" s="462">
        <v>0</v>
      </c>
      <c r="K1737" s="462">
        <v>0</v>
      </c>
      <c r="L1737" s="462">
        <v>0</v>
      </c>
      <c r="M1737" s="462">
        <v>0</v>
      </c>
      <c r="N1737" s="462">
        <v>0</v>
      </c>
    </row>
    <row r="1738" spans="1:14" x14ac:dyDescent="0.25">
      <c r="A1738" t="s">
        <v>48</v>
      </c>
      <c r="B1738" t="s">
        <v>1528</v>
      </c>
      <c r="C1738" t="s">
        <v>158</v>
      </c>
      <c r="D1738">
        <v>2030</v>
      </c>
      <c r="E1738" t="s">
        <v>1529</v>
      </c>
      <c r="F1738" t="s">
        <v>1530</v>
      </c>
      <c r="G1738" s="462">
        <v>1</v>
      </c>
      <c r="H1738" s="462">
        <v>1</v>
      </c>
      <c r="I1738" s="462">
        <v>1</v>
      </c>
      <c r="J1738" s="462">
        <v>0.94</v>
      </c>
      <c r="K1738" s="462">
        <v>0.94</v>
      </c>
      <c r="L1738" s="462">
        <v>0.94</v>
      </c>
      <c r="M1738" s="462">
        <v>0.94</v>
      </c>
      <c r="N1738" s="462">
        <v>0.94</v>
      </c>
    </row>
    <row r="1739" spans="1:14" x14ac:dyDescent="0.25">
      <c r="A1739" t="s">
        <v>48</v>
      </c>
      <c r="B1739" t="s">
        <v>1528</v>
      </c>
      <c r="C1739" t="s">
        <v>158</v>
      </c>
      <c r="D1739">
        <v>2030</v>
      </c>
      <c r="E1739" t="s">
        <v>1529</v>
      </c>
      <c r="F1739" t="s">
        <v>1531</v>
      </c>
      <c r="G1739" s="462">
        <v>1</v>
      </c>
      <c r="H1739" s="462">
        <v>1</v>
      </c>
      <c r="I1739" s="462">
        <v>1</v>
      </c>
      <c r="J1739" s="462">
        <v>0.94</v>
      </c>
      <c r="K1739" s="462">
        <v>0.94</v>
      </c>
      <c r="L1739" s="462">
        <v>0.94</v>
      </c>
      <c r="M1739" s="462">
        <v>0.94</v>
      </c>
      <c r="N1739" s="462">
        <v>0.94</v>
      </c>
    </row>
    <row r="1740" spans="1:14" x14ac:dyDescent="0.25">
      <c r="A1740" t="s">
        <v>48</v>
      </c>
      <c r="B1740" t="s">
        <v>1528</v>
      </c>
      <c r="C1740" t="s">
        <v>158</v>
      </c>
      <c r="D1740">
        <v>2030</v>
      </c>
      <c r="E1740" t="s">
        <v>1532</v>
      </c>
      <c r="F1740" t="s">
        <v>1530</v>
      </c>
      <c r="G1740" s="462">
        <v>0</v>
      </c>
      <c r="H1740" s="462">
        <v>0</v>
      </c>
      <c r="I1740" s="462">
        <v>0</v>
      </c>
      <c r="J1740" s="462">
        <v>0</v>
      </c>
      <c r="K1740" s="462">
        <v>0</v>
      </c>
      <c r="L1740" s="462">
        <v>0</v>
      </c>
      <c r="M1740" s="462">
        <v>0</v>
      </c>
      <c r="N1740" s="462">
        <v>0</v>
      </c>
    </row>
    <row r="1741" spans="1:14" x14ac:dyDescent="0.25">
      <c r="A1741" t="s">
        <v>48</v>
      </c>
      <c r="B1741" t="s">
        <v>1528</v>
      </c>
      <c r="C1741" t="s">
        <v>158</v>
      </c>
      <c r="D1741">
        <v>2030</v>
      </c>
      <c r="E1741" t="s">
        <v>1532</v>
      </c>
      <c r="F1741" t="s">
        <v>1531</v>
      </c>
      <c r="G1741" s="462">
        <v>0</v>
      </c>
      <c r="H1741" s="462">
        <v>0</v>
      </c>
      <c r="I1741" s="462">
        <v>0</v>
      </c>
      <c r="J1741" s="462">
        <v>0</v>
      </c>
      <c r="K1741" s="462">
        <v>0</v>
      </c>
      <c r="L1741" s="462">
        <v>0</v>
      </c>
      <c r="M1741" s="462">
        <v>0</v>
      </c>
      <c r="N1741" s="462">
        <v>0</v>
      </c>
    </row>
    <row r="1742" spans="1:14" x14ac:dyDescent="0.25">
      <c r="A1742" t="s">
        <v>48</v>
      </c>
      <c r="B1742" t="s">
        <v>1528</v>
      </c>
      <c r="C1742" t="s">
        <v>133</v>
      </c>
      <c r="D1742">
        <v>2030</v>
      </c>
      <c r="E1742" t="s">
        <v>1529</v>
      </c>
      <c r="F1742" t="s">
        <v>1530</v>
      </c>
      <c r="G1742" s="462">
        <v>0</v>
      </c>
      <c r="H1742" s="462">
        <v>0</v>
      </c>
      <c r="I1742" s="462">
        <v>0</v>
      </c>
      <c r="J1742" s="462">
        <v>0</v>
      </c>
      <c r="K1742" s="462">
        <v>0</v>
      </c>
      <c r="L1742" s="462">
        <v>0</v>
      </c>
      <c r="M1742" s="462">
        <v>0</v>
      </c>
      <c r="N1742" s="462">
        <v>0</v>
      </c>
    </row>
    <row r="1743" spans="1:14" x14ac:dyDescent="0.25">
      <c r="A1743" t="s">
        <v>48</v>
      </c>
      <c r="B1743" t="s">
        <v>1528</v>
      </c>
      <c r="C1743" t="s">
        <v>133</v>
      </c>
      <c r="D1743">
        <v>2030</v>
      </c>
      <c r="E1743" t="s">
        <v>1529</v>
      </c>
      <c r="F1743" t="s">
        <v>1531</v>
      </c>
      <c r="G1743" s="462">
        <v>0</v>
      </c>
      <c r="H1743" s="462">
        <v>0</v>
      </c>
      <c r="I1743" s="462">
        <v>0</v>
      </c>
      <c r="J1743" s="462">
        <v>0</v>
      </c>
      <c r="K1743" s="462">
        <v>0</v>
      </c>
      <c r="L1743" s="462">
        <v>0</v>
      </c>
      <c r="M1743" s="462">
        <v>0</v>
      </c>
      <c r="N1743" s="462">
        <v>0</v>
      </c>
    </row>
    <row r="1744" spans="1:14" x14ac:dyDescent="0.25">
      <c r="A1744" t="s">
        <v>48</v>
      </c>
      <c r="B1744" t="s">
        <v>1528</v>
      </c>
      <c r="C1744" t="s">
        <v>133</v>
      </c>
      <c r="D1744">
        <v>2030</v>
      </c>
      <c r="E1744" t="s">
        <v>1532</v>
      </c>
      <c r="F1744" t="s">
        <v>1530</v>
      </c>
      <c r="G1744" s="462">
        <v>0</v>
      </c>
      <c r="H1744" s="462">
        <v>0</v>
      </c>
      <c r="I1744" s="462">
        <v>0</v>
      </c>
      <c r="J1744" s="462">
        <v>0</v>
      </c>
      <c r="K1744" s="462">
        <v>0</v>
      </c>
      <c r="L1744" s="462">
        <v>0</v>
      </c>
      <c r="M1744" s="462">
        <v>0</v>
      </c>
      <c r="N1744" s="462">
        <v>0</v>
      </c>
    </row>
    <row r="1745" spans="1:14" x14ac:dyDescent="0.25">
      <c r="A1745" t="s">
        <v>48</v>
      </c>
      <c r="B1745" t="s">
        <v>1528</v>
      </c>
      <c r="C1745" t="s">
        <v>133</v>
      </c>
      <c r="D1745">
        <v>2030</v>
      </c>
      <c r="E1745" t="s">
        <v>1532</v>
      </c>
      <c r="F1745" t="s">
        <v>1531</v>
      </c>
      <c r="G1745" s="462">
        <v>0</v>
      </c>
      <c r="H1745" s="462">
        <v>0</v>
      </c>
      <c r="I1745" s="462">
        <v>0</v>
      </c>
      <c r="J1745" s="462">
        <v>0</v>
      </c>
      <c r="K1745" s="462">
        <v>0</v>
      </c>
      <c r="L1745" s="462">
        <v>0</v>
      </c>
      <c r="M1745" s="462">
        <v>0</v>
      </c>
      <c r="N1745" s="462">
        <v>0</v>
      </c>
    </row>
    <row r="1746" spans="1:14" x14ac:dyDescent="0.25">
      <c r="A1746" t="s">
        <v>48</v>
      </c>
      <c r="B1746" t="s">
        <v>1533</v>
      </c>
      <c r="C1746" t="s">
        <v>1533</v>
      </c>
      <c r="D1746">
        <v>2030</v>
      </c>
      <c r="E1746" t="s">
        <v>1529</v>
      </c>
      <c r="F1746" t="s">
        <v>1530</v>
      </c>
      <c r="G1746" s="462">
        <v>0</v>
      </c>
      <c r="H1746" s="462">
        <v>0</v>
      </c>
      <c r="I1746" s="462">
        <v>0</v>
      </c>
      <c r="J1746" s="462">
        <v>0</v>
      </c>
      <c r="K1746" s="462">
        <v>0</v>
      </c>
      <c r="L1746" s="462">
        <v>0</v>
      </c>
      <c r="M1746" s="462">
        <v>0</v>
      </c>
      <c r="N1746" s="462">
        <v>0</v>
      </c>
    </row>
    <row r="1747" spans="1:14" x14ac:dyDescent="0.25">
      <c r="A1747" t="s">
        <v>48</v>
      </c>
      <c r="B1747" t="s">
        <v>1533</v>
      </c>
      <c r="C1747" t="s">
        <v>1533</v>
      </c>
      <c r="D1747">
        <v>2030</v>
      </c>
      <c r="E1747" t="s">
        <v>1529</v>
      </c>
      <c r="F1747" t="s">
        <v>1531</v>
      </c>
      <c r="G1747" s="462">
        <v>0</v>
      </c>
      <c r="H1747" s="462">
        <v>0</v>
      </c>
      <c r="I1747" s="462">
        <v>0</v>
      </c>
      <c r="J1747" s="462">
        <v>0</v>
      </c>
      <c r="K1747" s="462">
        <v>0</v>
      </c>
      <c r="L1747" s="462">
        <v>0</v>
      </c>
      <c r="M1747" s="462">
        <v>0</v>
      </c>
      <c r="N1747" s="462">
        <v>0</v>
      </c>
    </row>
    <row r="1748" spans="1:14" x14ac:dyDescent="0.25">
      <c r="A1748" t="s">
        <v>48</v>
      </c>
      <c r="B1748" t="s">
        <v>1533</v>
      </c>
      <c r="C1748" t="s">
        <v>1533</v>
      </c>
      <c r="D1748">
        <v>2030</v>
      </c>
      <c r="E1748" t="s">
        <v>1532</v>
      </c>
      <c r="F1748" t="s">
        <v>1530</v>
      </c>
      <c r="G1748" s="462">
        <v>1</v>
      </c>
      <c r="H1748" s="462">
        <v>1</v>
      </c>
      <c r="I1748" s="462">
        <v>1</v>
      </c>
      <c r="J1748" s="462">
        <v>1</v>
      </c>
      <c r="K1748" s="462">
        <v>1</v>
      </c>
      <c r="L1748" s="462">
        <v>1</v>
      </c>
      <c r="M1748" s="462">
        <v>1</v>
      </c>
      <c r="N1748" s="462">
        <v>1</v>
      </c>
    </row>
    <row r="1749" spans="1:14" x14ac:dyDescent="0.25">
      <c r="A1749" t="s">
        <v>48</v>
      </c>
      <c r="B1749" t="s">
        <v>1533</v>
      </c>
      <c r="C1749" t="s">
        <v>1533</v>
      </c>
      <c r="D1749">
        <v>2030</v>
      </c>
      <c r="E1749" t="s">
        <v>1532</v>
      </c>
      <c r="F1749" t="s">
        <v>1531</v>
      </c>
      <c r="G1749" s="462">
        <v>1</v>
      </c>
      <c r="H1749" s="462">
        <v>1</v>
      </c>
      <c r="I1749" s="462">
        <v>1</v>
      </c>
      <c r="J1749" s="462">
        <v>1</v>
      </c>
      <c r="K1749" s="462">
        <v>1</v>
      </c>
      <c r="L1749" s="462">
        <v>1</v>
      </c>
      <c r="M1749" s="462">
        <v>1</v>
      </c>
      <c r="N1749" s="462">
        <v>1</v>
      </c>
    </row>
    <row r="1750" spans="1:14" x14ac:dyDescent="0.25">
      <c r="A1750" t="s">
        <v>48</v>
      </c>
      <c r="B1750" t="s">
        <v>160</v>
      </c>
      <c r="C1750" t="s">
        <v>160</v>
      </c>
      <c r="D1750">
        <v>2030</v>
      </c>
      <c r="E1750" t="s">
        <v>1529</v>
      </c>
      <c r="F1750" t="s">
        <v>1530</v>
      </c>
      <c r="G1750" s="462">
        <v>0</v>
      </c>
      <c r="H1750" s="462">
        <v>0</v>
      </c>
      <c r="I1750" s="462">
        <v>0</v>
      </c>
      <c r="J1750" s="462">
        <v>0</v>
      </c>
      <c r="K1750" s="462">
        <v>0</v>
      </c>
      <c r="L1750" s="462">
        <v>0</v>
      </c>
      <c r="M1750" s="462">
        <v>0</v>
      </c>
      <c r="N1750" s="462">
        <v>0</v>
      </c>
    </row>
    <row r="1751" spans="1:14" x14ac:dyDescent="0.25">
      <c r="A1751" t="s">
        <v>48</v>
      </c>
      <c r="B1751" t="s">
        <v>160</v>
      </c>
      <c r="C1751" t="s">
        <v>160</v>
      </c>
      <c r="D1751">
        <v>2030</v>
      </c>
      <c r="E1751" t="s">
        <v>1529</v>
      </c>
      <c r="F1751" t="s">
        <v>1531</v>
      </c>
      <c r="G1751" s="462">
        <v>0</v>
      </c>
      <c r="H1751" s="462">
        <v>0</v>
      </c>
      <c r="I1751" s="462">
        <v>0</v>
      </c>
      <c r="J1751" s="462">
        <v>0</v>
      </c>
      <c r="K1751" s="462">
        <v>0</v>
      </c>
      <c r="L1751" s="462">
        <v>0</v>
      </c>
      <c r="M1751" s="462">
        <v>0</v>
      </c>
      <c r="N1751" s="462">
        <v>0</v>
      </c>
    </row>
    <row r="1752" spans="1:14" x14ac:dyDescent="0.25">
      <c r="A1752" t="s">
        <v>48</v>
      </c>
      <c r="B1752" t="s">
        <v>160</v>
      </c>
      <c r="C1752" t="s">
        <v>160</v>
      </c>
      <c r="D1752">
        <v>2030</v>
      </c>
      <c r="E1752" t="s">
        <v>1532</v>
      </c>
      <c r="F1752" t="s">
        <v>1530</v>
      </c>
      <c r="G1752" s="462">
        <v>0</v>
      </c>
      <c r="H1752" s="462">
        <v>0</v>
      </c>
      <c r="I1752" s="462">
        <v>0</v>
      </c>
      <c r="J1752" s="462">
        <v>0</v>
      </c>
      <c r="K1752" s="462">
        <v>0</v>
      </c>
      <c r="L1752" s="462">
        <v>0</v>
      </c>
      <c r="M1752" s="462">
        <v>0</v>
      </c>
      <c r="N1752" s="462">
        <v>0</v>
      </c>
    </row>
    <row r="1753" spans="1:14" x14ac:dyDescent="0.25">
      <c r="A1753" t="s">
        <v>48</v>
      </c>
      <c r="B1753" t="s">
        <v>160</v>
      </c>
      <c r="C1753" t="s">
        <v>160</v>
      </c>
      <c r="D1753">
        <v>2030</v>
      </c>
      <c r="E1753" t="s">
        <v>1532</v>
      </c>
      <c r="F1753" t="s">
        <v>1531</v>
      </c>
      <c r="G1753" s="462">
        <v>0</v>
      </c>
      <c r="H1753" s="462">
        <v>0</v>
      </c>
      <c r="I1753" s="462">
        <v>0</v>
      </c>
      <c r="J1753" s="462">
        <v>0</v>
      </c>
      <c r="K1753" s="462">
        <v>0</v>
      </c>
      <c r="L1753" s="462">
        <v>0</v>
      </c>
      <c r="M1753" s="462">
        <v>0</v>
      </c>
      <c r="N1753" s="462">
        <v>0</v>
      </c>
    </row>
    <row r="1754" spans="1:14" x14ac:dyDescent="0.25">
      <c r="A1754" t="s">
        <v>48</v>
      </c>
      <c r="B1754" t="s">
        <v>1534</v>
      </c>
      <c r="C1754" t="s">
        <v>1534</v>
      </c>
      <c r="D1754">
        <v>2030</v>
      </c>
      <c r="E1754" t="s">
        <v>1529</v>
      </c>
      <c r="F1754" t="s">
        <v>1530</v>
      </c>
      <c r="G1754" s="462">
        <v>0</v>
      </c>
      <c r="H1754" s="462">
        <v>0</v>
      </c>
      <c r="I1754" s="462">
        <v>0</v>
      </c>
      <c r="J1754" s="462">
        <v>3.1407672949218782E-3</v>
      </c>
      <c r="K1754" s="462">
        <v>3.1407672949218782E-3</v>
      </c>
      <c r="L1754" s="462">
        <v>3.1407672949218782E-3</v>
      </c>
      <c r="M1754" s="462">
        <v>3.1407672949218782E-3</v>
      </c>
      <c r="N1754" s="462">
        <v>3.1407672949218782E-3</v>
      </c>
    </row>
    <row r="1755" spans="1:14" x14ac:dyDescent="0.25">
      <c r="A1755" t="s">
        <v>48</v>
      </c>
      <c r="B1755" t="s">
        <v>1534</v>
      </c>
      <c r="C1755" t="s">
        <v>1534</v>
      </c>
      <c r="D1755">
        <v>2030</v>
      </c>
      <c r="E1755" t="s">
        <v>1529</v>
      </c>
      <c r="F1755" t="s">
        <v>1531</v>
      </c>
      <c r="G1755" s="462">
        <v>0</v>
      </c>
      <c r="H1755" s="462">
        <v>0</v>
      </c>
      <c r="I1755" s="462">
        <v>0</v>
      </c>
      <c r="J1755" s="462">
        <v>3.1407672949218782E-3</v>
      </c>
      <c r="K1755" s="462">
        <v>3.1407672949218782E-3</v>
      </c>
      <c r="L1755" s="462">
        <v>3.1407672949218782E-3</v>
      </c>
      <c r="M1755" s="462">
        <v>3.1407672949218782E-3</v>
      </c>
      <c r="N1755" s="462">
        <v>3.1407672949218782E-3</v>
      </c>
    </row>
    <row r="1756" spans="1:14" x14ac:dyDescent="0.25">
      <c r="A1756" t="s">
        <v>48</v>
      </c>
      <c r="B1756" t="s">
        <v>1534</v>
      </c>
      <c r="C1756" t="s">
        <v>1534</v>
      </c>
      <c r="D1756">
        <v>2030</v>
      </c>
      <c r="E1756" t="s">
        <v>1532</v>
      </c>
      <c r="F1756" t="s">
        <v>1530</v>
      </c>
      <c r="G1756" s="462">
        <v>0</v>
      </c>
      <c r="H1756" s="462">
        <v>0</v>
      </c>
      <c r="I1756" s="462">
        <v>0</v>
      </c>
      <c r="J1756" s="462">
        <v>0</v>
      </c>
      <c r="K1756" s="462">
        <v>0</v>
      </c>
      <c r="L1756" s="462">
        <v>0</v>
      </c>
      <c r="M1756" s="462">
        <v>0</v>
      </c>
      <c r="N1756" s="462">
        <v>0</v>
      </c>
    </row>
    <row r="1757" spans="1:14" x14ac:dyDescent="0.25">
      <c r="A1757" t="s">
        <v>48</v>
      </c>
      <c r="B1757" t="s">
        <v>1534</v>
      </c>
      <c r="C1757" t="s">
        <v>1534</v>
      </c>
      <c r="D1757">
        <v>2030</v>
      </c>
      <c r="E1757" t="s">
        <v>1532</v>
      </c>
      <c r="F1757" t="s">
        <v>1531</v>
      </c>
      <c r="G1757" s="462">
        <v>0</v>
      </c>
      <c r="H1757" s="462">
        <v>0</v>
      </c>
      <c r="I1757" s="462">
        <v>0</v>
      </c>
      <c r="J1757" s="462">
        <v>0</v>
      </c>
      <c r="K1757" s="462">
        <v>0</v>
      </c>
      <c r="L1757" s="462">
        <v>0</v>
      </c>
      <c r="M1757" s="462">
        <v>0</v>
      </c>
      <c r="N1757" s="462">
        <v>0</v>
      </c>
    </row>
    <row r="1758" spans="1:14" x14ac:dyDescent="0.25">
      <c r="A1758" t="s">
        <v>48</v>
      </c>
      <c r="B1758" t="s">
        <v>1535</v>
      </c>
      <c r="C1758" t="s">
        <v>1536</v>
      </c>
      <c r="D1758">
        <v>2030</v>
      </c>
      <c r="E1758" t="s">
        <v>1529</v>
      </c>
      <c r="F1758" t="s">
        <v>1530</v>
      </c>
      <c r="G1758" s="462">
        <v>0</v>
      </c>
      <c r="H1758" s="462">
        <v>0</v>
      </c>
      <c r="I1758" s="462">
        <v>0</v>
      </c>
      <c r="J1758" s="462">
        <v>5.6859232705078172E-2</v>
      </c>
      <c r="K1758" s="462">
        <v>5.6859232705078172E-2</v>
      </c>
      <c r="L1758" s="462">
        <v>5.6859232705078186E-2</v>
      </c>
      <c r="M1758" s="462">
        <v>5.6859232705078186E-2</v>
      </c>
      <c r="N1758" s="462">
        <v>5.6859232705078186E-2</v>
      </c>
    </row>
    <row r="1759" spans="1:14" x14ac:dyDescent="0.25">
      <c r="A1759" t="s">
        <v>48</v>
      </c>
      <c r="B1759" t="s">
        <v>1535</v>
      </c>
      <c r="C1759" t="s">
        <v>1536</v>
      </c>
      <c r="D1759">
        <v>2030</v>
      </c>
      <c r="E1759" t="s">
        <v>1529</v>
      </c>
      <c r="F1759" t="s">
        <v>1531</v>
      </c>
      <c r="G1759" s="462">
        <v>0</v>
      </c>
      <c r="H1759" s="462">
        <v>0</v>
      </c>
      <c r="I1759" s="462">
        <v>0</v>
      </c>
      <c r="J1759" s="462">
        <v>5.6859232705078186E-2</v>
      </c>
      <c r="K1759" s="462">
        <v>5.6859232705078186E-2</v>
      </c>
      <c r="L1759" s="462">
        <v>5.6859232705078179E-2</v>
      </c>
      <c r="M1759" s="462">
        <v>5.6859232705078179E-2</v>
      </c>
      <c r="N1759" s="462">
        <v>5.6859232705078179E-2</v>
      </c>
    </row>
    <row r="1760" spans="1:14" x14ac:dyDescent="0.25">
      <c r="A1760" t="s">
        <v>48</v>
      </c>
      <c r="B1760" t="s">
        <v>1535</v>
      </c>
      <c r="C1760" t="s">
        <v>1536</v>
      </c>
      <c r="D1760">
        <v>2030</v>
      </c>
      <c r="E1760" t="s">
        <v>1532</v>
      </c>
      <c r="F1760" t="s">
        <v>1530</v>
      </c>
      <c r="G1760" s="462">
        <v>0</v>
      </c>
      <c r="H1760" s="462">
        <v>0</v>
      </c>
      <c r="I1760" s="462">
        <v>0</v>
      </c>
      <c r="J1760" s="462">
        <v>0</v>
      </c>
      <c r="K1760" s="462">
        <v>0</v>
      </c>
      <c r="L1760" s="462">
        <v>0</v>
      </c>
      <c r="M1760" s="462">
        <v>0</v>
      </c>
      <c r="N1760" s="462">
        <v>0</v>
      </c>
    </row>
    <row r="1761" spans="1:14" x14ac:dyDescent="0.25">
      <c r="A1761" t="s">
        <v>48</v>
      </c>
      <c r="B1761" t="s">
        <v>1535</v>
      </c>
      <c r="C1761" t="s">
        <v>1536</v>
      </c>
      <c r="D1761">
        <v>2030</v>
      </c>
      <c r="E1761" t="s">
        <v>1532</v>
      </c>
      <c r="F1761" t="s">
        <v>1531</v>
      </c>
      <c r="G1761" s="462">
        <v>0</v>
      </c>
      <c r="H1761" s="462">
        <v>0</v>
      </c>
      <c r="I1761" s="462">
        <v>0</v>
      </c>
      <c r="J1761" s="462">
        <v>0</v>
      </c>
      <c r="K1761" s="462">
        <v>0</v>
      </c>
      <c r="L1761" s="462">
        <v>0</v>
      </c>
      <c r="M1761" s="462">
        <v>0</v>
      </c>
      <c r="N1761" s="462">
        <v>0</v>
      </c>
    </row>
    <row r="1762" spans="1:14" x14ac:dyDescent="0.25">
      <c r="A1762" t="s">
        <v>48</v>
      </c>
      <c r="B1762" t="s">
        <v>1535</v>
      </c>
      <c r="C1762" t="s">
        <v>162</v>
      </c>
      <c r="D1762">
        <v>2030</v>
      </c>
      <c r="E1762" t="s">
        <v>1529</v>
      </c>
      <c r="F1762" t="s">
        <v>1530</v>
      </c>
      <c r="G1762" s="462">
        <v>0</v>
      </c>
      <c r="H1762" s="462">
        <v>0</v>
      </c>
      <c r="I1762" s="462">
        <v>0</v>
      </c>
      <c r="J1762" s="462">
        <v>0</v>
      </c>
      <c r="K1762" s="462">
        <v>0</v>
      </c>
      <c r="L1762" s="462">
        <v>0</v>
      </c>
      <c r="M1762" s="462">
        <v>0</v>
      </c>
      <c r="N1762" s="462">
        <v>0</v>
      </c>
    </row>
    <row r="1763" spans="1:14" x14ac:dyDescent="0.25">
      <c r="A1763" t="s">
        <v>48</v>
      </c>
      <c r="B1763" t="s">
        <v>1535</v>
      </c>
      <c r="C1763" t="s">
        <v>162</v>
      </c>
      <c r="D1763">
        <v>2030</v>
      </c>
      <c r="E1763" t="s">
        <v>1529</v>
      </c>
      <c r="F1763" t="s">
        <v>1531</v>
      </c>
      <c r="G1763" s="462">
        <v>0</v>
      </c>
      <c r="H1763" s="462">
        <v>0</v>
      </c>
      <c r="I1763" s="462">
        <v>0</v>
      </c>
      <c r="J1763" s="462">
        <v>0</v>
      </c>
      <c r="K1763" s="462">
        <v>0</v>
      </c>
      <c r="L1763" s="462">
        <v>0</v>
      </c>
      <c r="M1763" s="462">
        <v>0</v>
      </c>
      <c r="N1763" s="462">
        <v>0</v>
      </c>
    </row>
    <row r="1764" spans="1:14" x14ac:dyDescent="0.25">
      <c r="A1764" t="s">
        <v>48</v>
      </c>
      <c r="B1764" t="s">
        <v>1535</v>
      </c>
      <c r="C1764" t="s">
        <v>162</v>
      </c>
      <c r="D1764">
        <v>2030</v>
      </c>
      <c r="E1764" t="s">
        <v>1532</v>
      </c>
      <c r="F1764" t="s">
        <v>1530</v>
      </c>
      <c r="G1764" s="462">
        <v>0</v>
      </c>
      <c r="H1764" s="462">
        <v>0</v>
      </c>
      <c r="I1764" s="462">
        <v>0</v>
      </c>
      <c r="J1764" s="462">
        <v>0</v>
      </c>
      <c r="K1764" s="462">
        <v>0</v>
      </c>
      <c r="L1764" s="462">
        <v>0</v>
      </c>
      <c r="M1764" s="462">
        <v>0</v>
      </c>
      <c r="N1764" s="462">
        <v>0</v>
      </c>
    </row>
    <row r="1765" spans="1:14" x14ac:dyDescent="0.25">
      <c r="A1765" t="s">
        <v>48</v>
      </c>
      <c r="B1765" t="s">
        <v>1535</v>
      </c>
      <c r="C1765" t="s">
        <v>162</v>
      </c>
      <c r="D1765">
        <v>2030</v>
      </c>
      <c r="E1765" t="s">
        <v>1532</v>
      </c>
      <c r="F1765" t="s">
        <v>1531</v>
      </c>
      <c r="G1765" s="462">
        <v>0</v>
      </c>
      <c r="H1765" s="462">
        <v>0</v>
      </c>
      <c r="I1765" s="462">
        <v>0</v>
      </c>
      <c r="J1765" s="462">
        <v>0</v>
      </c>
      <c r="K1765" s="462">
        <v>0</v>
      </c>
      <c r="L1765" s="462">
        <v>0</v>
      </c>
      <c r="M1765" s="462">
        <v>0</v>
      </c>
      <c r="N1765" s="462">
        <v>0</v>
      </c>
    </row>
    <row r="1766" spans="1:14" x14ac:dyDescent="0.25">
      <c r="A1766" t="s">
        <v>48</v>
      </c>
      <c r="B1766" t="s">
        <v>1528</v>
      </c>
      <c r="C1766" t="s">
        <v>158</v>
      </c>
      <c r="D1766">
        <v>2040</v>
      </c>
      <c r="E1766" t="s">
        <v>1529</v>
      </c>
      <c r="F1766" t="s">
        <v>1530</v>
      </c>
      <c r="G1766" s="462">
        <v>0.89194546068099845</v>
      </c>
      <c r="H1766" s="462">
        <v>0.89194546068099845</v>
      </c>
      <c r="I1766" s="462">
        <v>0.89194546068099845</v>
      </c>
      <c r="J1766" s="462">
        <v>0.73392974552321533</v>
      </c>
      <c r="K1766" s="462">
        <v>0.73392974552321533</v>
      </c>
      <c r="L1766" s="462">
        <v>0.71159121297682493</v>
      </c>
      <c r="M1766" s="462">
        <v>0.71159121297682493</v>
      </c>
      <c r="N1766" s="462">
        <v>0.71159121297682493</v>
      </c>
    </row>
    <row r="1767" spans="1:14" x14ac:dyDescent="0.25">
      <c r="A1767" t="s">
        <v>48</v>
      </c>
      <c r="B1767" t="s">
        <v>1528</v>
      </c>
      <c r="C1767" t="s">
        <v>158</v>
      </c>
      <c r="D1767">
        <v>2040</v>
      </c>
      <c r="E1767" t="s">
        <v>1529</v>
      </c>
      <c r="F1767" t="s">
        <v>1531</v>
      </c>
      <c r="G1767" s="462">
        <v>0.87951583645535769</v>
      </c>
      <c r="H1767" s="462">
        <v>0.87951583645535769</v>
      </c>
      <c r="I1767" s="462">
        <v>0.87951583645535769</v>
      </c>
      <c r="J1767" s="462">
        <v>0.72778196493567682</v>
      </c>
      <c r="K1767" s="462">
        <v>0.72778196493567682</v>
      </c>
      <c r="L1767" s="462">
        <v>0.8</v>
      </c>
      <c r="M1767" s="462">
        <v>0.8</v>
      </c>
      <c r="N1767" s="462">
        <v>0.8</v>
      </c>
    </row>
    <row r="1768" spans="1:14" x14ac:dyDescent="0.25">
      <c r="A1768" t="s">
        <v>48</v>
      </c>
      <c r="B1768" t="s">
        <v>1528</v>
      </c>
      <c r="C1768" t="s">
        <v>158</v>
      </c>
      <c r="D1768">
        <v>2040</v>
      </c>
      <c r="E1768" t="s">
        <v>1532</v>
      </c>
      <c r="F1768" t="s">
        <v>1530</v>
      </c>
      <c r="G1768" s="462">
        <v>0</v>
      </c>
      <c r="H1768" s="462">
        <v>0</v>
      </c>
      <c r="I1768" s="462">
        <v>0</v>
      </c>
      <c r="J1768" s="462">
        <v>0</v>
      </c>
      <c r="K1768" s="462">
        <v>0</v>
      </c>
      <c r="L1768" s="462">
        <v>0</v>
      </c>
      <c r="M1768" s="462">
        <v>0</v>
      </c>
      <c r="N1768" s="462">
        <v>0</v>
      </c>
    </row>
    <row r="1769" spans="1:14" x14ac:dyDescent="0.25">
      <c r="A1769" t="s">
        <v>48</v>
      </c>
      <c r="B1769" t="s">
        <v>1528</v>
      </c>
      <c r="C1769" t="s">
        <v>158</v>
      </c>
      <c r="D1769">
        <v>2040</v>
      </c>
      <c r="E1769" t="s">
        <v>1532</v>
      </c>
      <c r="F1769" t="s">
        <v>1531</v>
      </c>
      <c r="G1769" s="462">
        <v>0</v>
      </c>
      <c r="H1769" s="462">
        <v>0</v>
      </c>
      <c r="I1769" s="462">
        <v>0</v>
      </c>
      <c r="J1769" s="462">
        <v>0</v>
      </c>
      <c r="K1769" s="462">
        <v>0</v>
      </c>
      <c r="L1769" s="462">
        <v>0</v>
      </c>
      <c r="M1769" s="462">
        <v>0</v>
      </c>
      <c r="N1769" s="462">
        <v>0</v>
      </c>
    </row>
    <row r="1770" spans="1:14" x14ac:dyDescent="0.25">
      <c r="A1770" t="s">
        <v>48</v>
      </c>
      <c r="B1770" t="s">
        <v>1528</v>
      </c>
      <c r="C1770" t="s">
        <v>133</v>
      </c>
      <c r="D1770">
        <v>2040</v>
      </c>
      <c r="E1770" t="s">
        <v>1529</v>
      </c>
      <c r="F1770" t="s">
        <v>1530</v>
      </c>
      <c r="G1770" s="462">
        <v>0</v>
      </c>
      <c r="H1770" s="462">
        <v>0</v>
      </c>
      <c r="I1770" s="462">
        <v>0</v>
      </c>
      <c r="J1770" s="462">
        <v>0</v>
      </c>
      <c r="K1770" s="462">
        <v>0</v>
      </c>
      <c r="L1770" s="462">
        <v>0</v>
      </c>
      <c r="M1770" s="462">
        <v>0</v>
      </c>
      <c r="N1770" s="462">
        <v>0</v>
      </c>
    </row>
    <row r="1771" spans="1:14" x14ac:dyDescent="0.25">
      <c r="A1771" t="s">
        <v>48</v>
      </c>
      <c r="B1771" t="s">
        <v>1528</v>
      </c>
      <c r="C1771" t="s">
        <v>133</v>
      </c>
      <c r="D1771">
        <v>2040</v>
      </c>
      <c r="E1771" t="s">
        <v>1529</v>
      </c>
      <c r="F1771" t="s">
        <v>1531</v>
      </c>
      <c r="G1771" s="462">
        <v>0</v>
      </c>
      <c r="H1771" s="462">
        <v>0</v>
      </c>
      <c r="I1771" s="462">
        <v>0</v>
      </c>
      <c r="J1771" s="462">
        <v>0</v>
      </c>
      <c r="K1771" s="462">
        <v>0</v>
      </c>
      <c r="L1771" s="462">
        <v>0</v>
      </c>
      <c r="M1771" s="462">
        <v>0</v>
      </c>
      <c r="N1771" s="462">
        <v>0</v>
      </c>
    </row>
    <row r="1772" spans="1:14" x14ac:dyDescent="0.25">
      <c r="A1772" t="s">
        <v>48</v>
      </c>
      <c r="B1772" t="s">
        <v>1528</v>
      </c>
      <c r="C1772" t="s">
        <v>133</v>
      </c>
      <c r="D1772">
        <v>2040</v>
      </c>
      <c r="E1772" t="s">
        <v>1532</v>
      </c>
      <c r="F1772" t="s">
        <v>1530</v>
      </c>
      <c r="G1772" s="462">
        <v>0</v>
      </c>
      <c r="H1772" s="462">
        <v>0</v>
      </c>
      <c r="I1772" s="462">
        <v>0</v>
      </c>
      <c r="J1772" s="462">
        <v>0</v>
      </c>
      <c r="K1772" s="462">
        <v>0</v>
      </c>
      <c r="L1772" s="462">
        <v>0</v>
      </c>
      <c r="M1772" s="462">
        <v>0</v>
      </c>
      <c r="N1772" s="462">
        <v>0</v>
      </c>
    </row>
    <row r="1773" spans="1:14" x14ac:dyDescent="0.25">
      <c r="A1773" t="s">
        <v>48</v>
      </c>
      <c r="B1773" t="s">
        <v>1528</v>
      </c>
      <c r="C1773" t="s">
        <v>133</v>
      </c>
      <c r="D1773">
        <v>2040</v>
      </c>
      <c r="E1773" t="s">
        <v>1532</v>
      </c>
      <c r="F1773" t="s">
        <v>1531</v>
      </c>
      <c r="G1773" s="462">
        <v>0</v>
      </c>
      <c r="H1773" s="462">
        <v>0</v>
      </c>
      <c r="I1773" s="462">
        <v>0</v>
      </c>
      <c r="J1773" s="462">
        <v>0</v>
      </c>
      <c r="K1773" s="462">
        <v>0</v>
      </c>
      <c r="L1773" s="462">
        <v>0</v>
      </c>
      <c r="M1773" s="462">
        <v>0</v>
      </c>
      <c r="N1773" s="462">
        <v>0</v>
      </c>
    </row>
    <row r="1774" spans="1:14" x14ac:dyDescent="0.25">
      <c r="A1774" t="s">
        <v>48</v>
      </c>
      <c r="B1774" t="s">
        <v>1533</v>
      </c>
      <c r="C1774" t="s">
        <v>1533</v>
      </c>
      <c r="D1774">
        <v>2040</v>
      </c>
      <c r="E1774" t="s">
        <v>1529</v>
      </c>
      <c r="F1774" t="s">
        <v>1530</v>
      </c>
      <c r="G1774" s="462">
        <v>0</v>
      </c>
      <c r="H1774" s="462">
        <v>0</v>
      </c>
      <c r="I1774" s="462">
        <v>0</v>
      </c>
      <c r="J1774" s="462">
        <v>0</v>
      </c>
      <c r="K1774" s="462">
        <v>0</v>
      </c>
      <c r="L1774" s="462">
        <v>0</v>
      </c>
      <c r="M1774" s="462">
        <v>0</v>
      </c>
      <c r="N1774" s="462">
        <v>0</v>
      </c>
    </row>
    <row r="1775" spans="1:14" x14ac:dyDescent="0.25">
      <c r="A1775" t="s">
        <v>48</v>
      </c>
      <c r="B1775" t="s">
        <v>1533</v>
      </c>
      <c r="C1775" t="s">
        <v>1533</v>
      </c>
      <c r="D1775">
        <v>2040</v>
      </c>
      <c r="E1775" t="s">
        <v>1529</v>
      </c>
      <c r="F1775" t="s">
        <v>1531</v>
      </c>
      <c r="G1775" s="462">
        <v>0</v>
      </c>
      <c r="H1775" s="462">
        <v>0</v>
      </c>
      <c r="I1775" s="462">
        <v>0</v>
      </c>
      <c r="J1775" s="462">
        <v>0</v>
      </c>
      <c r="K1775" s="462">
        <v>0</v>
      </c>
      <c r="L1775" s="462">
        <v>0</v>
      </c>
      <c r="M1775" s="462">
        <v>0</v>
      </c>
      <c r="N1775" s="462">
        <v>0</v>
      </c>
    </row>
    <row r="1776" spans="1:14" x14ac:dyDescent="0.25">
      <c r="A1776" t="s">
        <v>48</v>
      </c>
      <c r="B1776" t="s">
        <v>1533</v>
      </c>
      <c r="C1776" t="s">
        <v>1533</v>
      </c>
      <c r="D1776">
        <v>2040</v>
      </c>
      <c r="E1776" t="s">
        <v>1532</v>
      </c>
      <c r="F1776" t="s">
        <v>1530</v>
      </c>
      <c r="G1776" s="462">
        <v>1</v>
      </c>
      <c r="H1776" s="462">
        <v>1</v>
      </c>
      <c r="I1776" s="462">
        <v>1</v>
      </c>
      <c r="J1776" s="462">
        <v>1</v>
      </c>
      <c r="K1776" s="462">
        <v>1</v>
      </c>
      <c r="L1776" s="462">
        <v>1</v>
      </c>
      <c r="M1776" s="462">
        <v>1</v>
      </c>
      <c r="N1776" s="462">
        <v>1</v>
      </c>
    </row>
    <row r="1777" spans="1:14" x14ac:dyDescent="0.25">
      <c r="A1777" t="s">
        <v>48</v>
      </c>
      <c r="B1777" t="s">
        <v>1533</v>
      </c>
      <c r="C1777" t="s">
        <v>1533</v>
      </c>
      <c r="D1777">
        <v>2040</v>
      </c>
      <c r="E1777" t="s">
        <v>1532</v>
      </c>
      <c r="F1777" t="s">
        <v>1531</v>
      </c>
      <c r="G1777" s="462">
        <v>1</v>
      </c>
      <c r="H1777" s="462">
        <v>1</v>
      </c>
      <c r="I1777" s="462">
        <v>1</v>
      </c>
      <c r="J1777" s="462">
        <v>1</v>
      </c>
      <c r="K1777" s="462">
        <v>1</v>
      </c>
      <c r="L1777" s="462">
        <v>1</v>
      </c>
      <c r="M1777" s="462">
        <v>1</v>
      </c>
      <c r="N1777" s="462">
        <v>1</v>
      </c>
    </row>
    <row r="1778" spans="1:14" x14ac:dyDescent="0.25">
      <c r="A1778" t="s">
        <v>48</v>
      </c>
      <c r="B1778" t="s">
        <v>160</v>
      </c>
      <c r="C1778" t="s">
        <v>160</v>
      </c>
      <c r="D1778">
        <v>2040</v>
      </c>
      <c r="E1778" t="s">
        <v>1529</v>
      </c>
      <c r="F1778" t="s">
        <v>1530</v>
      </c>
      <c r="G1778" s="462">
        <v>0</v>
      </c>
      <c r="H1778" s="462">
        <v>0</v>
      </c>
      <c r="I1778" s="462">
        <v>0</v>
      </c>
      <c r="J1778" s="462">
        <v>0</v>
      </c>
      <c r="K1778" s="462">
        <v>0</v>
      </c>
      <c r="L1778" s="462">
        <v>0</v>
      </c>
      <c r="M1778" s="462">
        <v>0</v>
      </c>
      <c r="N1778" s="462">
        <v>0</v>
      </c>
    </row>
    <row r="1779" spans="1:14" x14ac:dyDescent="0.25">
      <c r="A1779" t="s">
        <v>48</v>
      </c>
      <c r="B1779" t="s">
        <v>160</v>
      </c>
      <c r="C1779" t="s">
        <v>160</v>
      </c>
      <c r="D1779">
        <v>2040</v>
      </c>
      <c r="E1779" t="s">
        <v>1529</v>
      </c>
      <c r="F1779" t="s">
        <v>1531</v>
      </c>
      <c r="G1779" s="462">
        <v>0</v>
      </c>
      <c r="H1779" s="462">
        <v>0</v>
      </c>
      <c r="I1779" s="462">
        <v>0</v>
      </c>
      <c r="J1779" s="462">
        <v>0</v>
      </c>
      <c r="K1779" s="462">
        <v>0</v>
      </c>
      <c r="L1779" s="462">
        <v>0</v>
      </c>
      <c r="M1779" s="462">
        <v>0</v>
      </c>
      <c r="N1779" s="462">
        <v>0</v>
      </c>
    </row>
    <row r="1780" spans="1:14" x14ac:dyDescent="0.25">
      <c r="A1780" t="s">
        <v>48</v>
      </c>
      <c r="B1780" t="s">
        <v>160</v>
      </c>
      <c r="C1780" t="s">
        <v>160</v>
      </c>
      <c r="D1780">
        <v>2040</v>
      </c>
      <c r="E1780" t="s">
        <v>1532</v>
      </c>
      <c r="F1780" t="s">
        <v>1530</v>
      </c>
      <c r="G1780" s="462">
        <v>0</v>
      </c>
      <c r="H1780" s="462">
        <v>0</v>
      </c>
      <c r="I1780" s="462">
        <v>0</v>
      </c>
      <c r="J1780" s="462">
        <v>0</v>
      </c>
      <c r="K1780" s="462">
        <v>0</v>
      </c>
      <c r="L1780" s="462">
        <v>0</v>
      </c>
      <c r="M1780" s="462">
        <v>0</v>
      </c>
      <c r="N1780" s="462">
        <v>0</v>
      </c>
    </row>
    <row r="1781" spans="1:14" x14ac:dyDescent="0.25">
      <c r="A1781" t="s">
        <v>48</v>
      </c>
      <c r="B1781" t="s">
        <v>160</v>
      </c>
      <c r="C1781" t="s">
        <v>160</v>
      </c>
      <c r="D1781">
        <v>2040</v>
      </c>
      <c r="E1781" t="s">
        <v>1532</v>
      </c>
      <c r="F1781" t="s">
        <v>1531</v>
      </c>
      <c r="G1781" s="462">
        <v>0</v>
      </c>
      <c r="H1781" s="462">
        <v>0</v>
      </c>
      <c r="I1781" s="462">
        <v>0</v>
      </c>
      <c r="J1781" s="462">
        <v>0</v>
      </c>
      <c r="K1781" s="462">
        <v>0</v>
      </c>
      <c r="L1781" s="462">
        <v>0</v>
      </c>
      <c r="M1781" s="462">
        <v>0</v>
      </c>
      <c r="N1781" s="462">
        <v>0</v>
      </c>
    </row>
    <row r="1782" spans="1:14" x14ac:dyDescent="0.25">
      <c r="A1782" t="s">
        <v>48</v>
      </c>
      <c r="B1782" t="s">
        <v>1534</v>
      </c>
      <c r="C1782" t="s">
        <v>1534</v>
      </c>
      <c r="D1782">
        <v>2040</v>
      </c>
      <c r="E1782" t="s">
        <v>1529</v>
      </c>
      <c r="F1782" t="s">
        <v>1530</v>
      </c>
      <c r="G1782" s="462">
        <v>0.10805453931900161</v>
      </c>
      <c r="H1782" s="462">
        <v>0.10805453931900161</v>
      </c>
      <c r="I1782" s="462">
        <v>0.10805453931900161</v>
      </c>
      <c r="J1782" s="462">
        <v>9.6845694423201983E-2</v>
      </c>
      <c r="K1782" s="462">
        <v>9.6845694423201983E-2</v>
      </c>
      <c r="L1782" s="462">
        <v>0.11918422696959248</v>
      </c>
      <c r="M1782" s="462">
        <v>0.11918422696959248</v>
      </c>
      <c r="N1782" s="462">
        <v>0.11918422696959248</v>
      </c>
    </row>
    <row r="1783" spans="1:14" x14ac:dyDescent="0.25">
      <c r="A1783" t="s">
        <v>48</v>
      </c>
      <c r="B1783" t="s">
        <v>1534</v>
      </c>
      <c r="C1783" t="s">
        <v>1534</v>
      </c>
      <c r="D1783">
        <v>2040</v>
      </c>
      <c r="E1783" t="s">
        <v>1529</v>
      </c>
      <c r="F1783" t="s">
        <v>1531</v>
      </c>
      <c r="G1783" s="462">
        <v>0.12048416354464214</v>
      </c>
      <c r="H1783" s="462">
        <v>0.12048416354464214</v>
      </c>
      <c r="I1783" s="462">
        <v>0.12048416354464214</v>
      </c>
      <c r="J1783" s="462">
        <v>0.10299347501074066</v>
      </c>
      <c r="K1783" s="462">
        <v>0.10299347501074066</v>
      </c>
      <c r="L1783" s="462">
        <v>3.0775439946417352E-2</v>
      </c>
      <c r="M1783" s="462">
        <v>3.0775439946417352E-2</v>
      </c>
      <c r="N1783" s="462">
        <v>3.0775439946417352E-2</v>
      </c>
    </row>
    <row r="1784" spans="1:14" x14ac:dyDescent="0.25">
      <c r="A1784" t="s">
        <v>48</v>
      </c>
      <c r="B1784" t="s">
        <v>1534</v>
      </c>
      <c r="C1784" t="s">
        <v>1534</v>
      </c>
      <c r="D1784">
        <v>2040</v>
      </c>
      <c r="E1784" t="s">
        <v>1532</v>
      </c>
      <c r="F1784" t="s">
        <v>1530</v>
      </c>
      <c r="G1784" s="462">
        <v>0</v>
      </c>
      <c r="H1784" s="462">
        <v>0</v>
      </c>
      <c r="I1784" s="462">
        <v>0</v>
      </c>
      <c r="J1784" s="462">
        <v>0</v>
      </c>
      <c r="K1784" s="462">
        <v>0</v>
      </c>
      <c r="L1784" s="462">
        <v>0</v>
      </c>
      <c r="M1784" s="462">
        <v>0</v>
      </c>
      <c r="N1784" s="462">
        <v>0</v>
      </c>
    </row>
    <row r="1785" spans="1:14" x14ac:dyDescent="0.25">
      <c r="A1785" t="s">
        <v>48</v>
      </c>
      <c r="B1785" t="s">
        <v>1534</v>
      </c>
      <c r="C1785" t="s">
        <v>1534</v>
      </c>
      <c r="D1785">
        <v>2040</v>
      </c>
      <c r="E1785" t="s">
        <v>1532</v>
      </c>
      <c r="F1785" t="s">
        <v>1531</v>
      </c>
      <c r="G1785" s="462">
        <v>0</v>
      </c>
      <c r="H1785" s="462">
        <v>0</v>
      </c>
      <c r="I1785" s="462">
        <v>0</v>
      </c>
      <c r="J1785" s="462">
        <v>0</v>
      </c>
      <c r="K1785" s="462">
        <v>0</v>
      </c>
      <c r="L1785" s="462">
        <v>0</v>
      </c>
      <c r="M1785" s="462">
        <v>0</v>
      </c>
      <c r="N1785" s="462">
        <v>0</v>
      </c>
    </row>
    <row r="1786" spans="1:14" x14ac:dyDescent="0.25">
      <c r="A1786" t="s">
        <v>48</v>
      </c>
      <c r="B1786" t="s">
        <v>1535</v>
      </c>
      <c r="C1786" t="s">
        <v>1536</v>
      </c>
      <c r="D1786">
        <v>2040</v>
      </c>
      <c r="E1786" t="s">
        <v>1529</v>
      </c>
      <c r="F1786" t="s">
        <v>1530</v>
      </c>
      <c r="G1786" s="462">
        <v>0</v>
      </c>
      <c r="H1786" s="462">
        <v>0</v>
      </c>
      <c r="I1786" s="462">
        <v>0</v>
      </c>
      <c r="J1786" s="462">
        <v>0.16922456005358258</v>
      </c>
      <c r="K1786" s="462">
        <v>0.16922456005358258</v>
      </c>
      <c r="L1786" s="462">
        <v>0.16922456005358263</v>
      </c>
      <c r="M1786" s="462">
        <v>0.16922456005358263</v>
      </c>
      <c r="N1786" s="462">
        <v>0.16922456005358263</v>
      </c>
    </row>
    <row r="1787" spans="1:14" x14ac:dyDescent="0.25">
      <c r="A1787" t="s">
        <v>48</v>
      </c>
      <c r="B1787" t="s">
        <v>1535</v>
      </c>
      <c r="C1787" t="s">
        <v>1536</v>
      </c>
      <c r="D1787">
        <v>2040</v>
      </c>
      <c r="E1787" t="s">
        <v>1529</v>
      </c>
      <c r="F1787" t="s">
        <v>1531</v>
      </c>
      <c r="G1787" s="462">
        <v>0</v>
      </c>
      <c r="H1787" s="462">
        <v>0</v>
      </c>
      <c r="I1787" s="462">
        <v>0</v>
      </c>
      <c r="J1787" s="462">
        <v>0.16922456005358261</v>
      </c>
      <c r="K1787" s="462">
        <v>0.16922456005358261</v>
      </c>
      <c r="L1787" s="462">
        <v>0.16922456005358261</v>
      </c>
      <c r="M1787" s="462">
        <v>0.16922456005358261</v>
      </c>
      <c r="N1787" s="462">
        <v>0.16922456005358261</v>
      </c>
    </row>
    <row r="1788" spans="1:14" x14ac:dyDescent="0.25">
      <c r="A1788" t="s">
        <v>48</v>
      </c>
      <c r="B1788" t="s">
        <v>1535</v>
      </c>
      <c r="C1788" t="s">
        <v>1536</v>
      </c>
      <c r="D1788">
        <v>2040</v>
      </c>
      <c r="E1788" t="s">
        <v>1532</v>
      </c>
      <c r="F1788" t="s">
        <v>1530</v>
      </c>
      <c r="G1788" s="462">
        <v>0</v>
      </c>
      <c r="H1788" s="462">
        <v>0</v>
      </c>
      <c r="I1788" s="462">
        <v>0</v>
      </c>
      <c r="J1788" s="462">
        <v>0</v>
      </c>
      <c r="K1788" s="462">
        <v>0</v>
      </c>
      <c r="L1788" s="462">
        <v>0</v>
      </c>
      <c r="M1788" s="462">
        <v>0</v>
      </c>
      <c r="N1788" s="462">
        <v>0</v>
      </c>
    </row>
    <row r="1789" spans="1:14" x14ac:dyDescent="0.25">
      <c r="A1789" t="s">
        <v>48</v>
      </c>
      <c r="B1789" t="s">
        <v>1535</v>
      </c>
      <c r="C1789" t="s">
        <v>1536</v>
      </c>
      <c r="D1789">
        <v>2040</v>
      </c>
      <c r="E1789" t="s">
        <v>1532</v>
      </c>
      <c r="F1789" t="s">
        <v>1531</v>
      </c>
      <c r="G1789" s="462">
        <v>0</v>
      </c>
      <c r="H1789" s="462">
        <v>0</v>
      </c>
      <c r="I1789" s="462">
        <v>0</v>
      </c>
      <c r="J1789" s="462">
        <v>0</v>
      </c>
      <c r="K1789" s="462">
        <v>0</v>
      </c>
      <c r="L1789" s="462">
        <v>0</v>
      </c>
      <c r="M1789" s="462">
        <v>0</v>
      </c>
      <c r="N1789" s="462">
        <v>0</v>
      </c>
    </row>
    <row r="1790" spans="1:14" x14ac:dyDescent="0.25">
      <c r="A1790" t="s">
        <v>48</v>
      </c>
      <c r="B1790" t="s">
        <v>1535</v>
      </c>
      <c r="C1790" t="s">
        <v>162</v>
      </c>
      <c r="D1790">
        <v>2040</v>
      </c>
      <c r="E1790" t="s">
        <v>1529</v>
      </c>
      <c r="F1790" t="s">
        <v>1530</v>
      </c>
      <c r="G1790" s="462">
        <v>0</v>
      </c>
      <c r="H1790" s="462">
        <v>0</v>
      </c>
      <c r="I1790" s="462">
        <v>0</v>
      </c>
      <c r="J1790" s="462">
        <v>0</v>
      </c>
      <c r="K1790" s="462">
        <v>0</v>
      </c>
      <c r="L1790" s="462">
        <v>0</v>
      </c>
      <c r="M1790" s="462">
        <v>0</v>
      </c>
      <c r="N1790" s="462">
        <v>0</v>
      </c>
    </row>
    <row r="1791" spans="1:14" x14ac:dyDescent="0.25">
      <c r="A1791" t="s">
        <v>48</v>
      </c>
      <c r="B1791" t="s">
        <v>1535</v>
      </c>
      <c r="C1791" t="s">
        <v>162</v>
      </c>
      <c r="D1791">
        <v>2040</v>
      </c>
      <c r="E1791" t="s">
        <v>1529</v>
      </c>
      <c r="F1791" t="s">
        <v>1531</v>
      </c>
      <c r="G1791" s="462">
        <v>0</v>
      </c>
      <c r="H1791" s="462">
        <v>0</v>
      </c>
      <c r="I1791" s="462">
        <v>0</v>
      </c>
      <c r="J1791" s="462">
        <v>0</v>
      </c>
      <c r="K1791" s="462">
        <v>0</v>
      </c>
      <c r="L1791" s="462">
        <v>0</v>
      </c>
      <c r="M1791" s="462">
        <v>0</v>
      </c>
      <c r="N1791" s="462">
        <v>0</v>
      </c>
    </row>
    <row r="1792" spans="1:14" x14ac:dyDescent="0.25">
      <c r="A1792" t="s">
        <v>48</v>
      </c>
      <c r="B1792" t="s">
        <v>1535</v>
      </c>
      <c r="C1792" t="s">
        <v>162</v>
      </c>
      <c r="D1792">
        <v>2040</v>
      </c>
      <c r="E1792" t="s">
        <v>1532</v>
      </c>
      <c r="F1792" t="s">
        <v>1530</v>
      </c>
      <c r="G1792" s="462">
        <v>0</v>
      </c>
      <c r="H1792" s="462">
        <v>0</v>
      </c>
      <c r="I1792" s="462">
        <v>0</v>
      </c>
      <c r="J1792" s="462">
        <v>0</v>
      </c>
      <c r="K1792" s="462">
        <v>0</v>
      </c>
      <c r="L1792" s="462">
        <v>0</v>
      </c>
      <c r="M1792" s="462">
        <v>0</v>
      </c>
      <c r="N1792" s="462">
        <v>0</v>
      </c>
    </row>
    <row r="1793" spans="1:14" x14ac:dyDescent="0.25">
      <c r="A1793" t="s">
        <v>48</v>
      </c>
      <c r="B1793" t="s">
        <v>1535</v>
      </c>
      <c r="C1793" t="s">
        <v>162</v>
      </c>
      <c r="D1793">
        <v>2040</v>
      </c>
      <c r="E1793" t="s">
        <v>1532</v>
      </c>
      <c r="F1793" t="s">
        <v>1531</v>
      </c>
      <c r="G1793" s="462">
        <v>0</v>
      </c>
      <c r="H1793" s="462">
        <v>0</v>
      </c>
      <c r="I1793" s="462">
        <v>0</v>
      </c>
      <c r="J1793" s="462">
        <v>0</v>
      </c>
      <c r="K1793" s="462">
        <v>0</v>
      </c>
      <c r="L1793" s="462">
        <v>0</v>
      </c>
      <c r="M1793" s="462">
        <v>0</v>
      </c>
      <c r="N1793" s="462">
        <v>0</v>
      </c>
    </row>
    <row r="1794" spans="1:14" x14ac:dyDescent="0.25">
      <c r="A1794" t="s">
        <v>48</v>
      </c>
      <c r="B1794" t="s">
        <v>1528</v>
      </c>
      <c r="C1794" t="s">
        <v>158</v>
      </c>
      <c r="D1794">
        <v>2050</v>
      </c>
      <c r="E1794" t="s">
        <v>1529</v>
      </c>
      <c r="F1794" t="s">
        <v>1530</v>
      </c>
      <c r="G1794" s="462">
        <v>0.74650864538080552</v>
      </c>
      <c r="H1794" s="462">
        <v>0.74650864538080552</v>
      </c>
      <c r="I1794" s="462">
        <v>0.74650864538080552</v>
      </c>
      <c r="J1794" s="462">
        <v>0.19809329607263385</v>
      </c>
      <c r="K1794" s="462">
        <v>0.19809329607263385</v>
      </c>
      <c r="L1794" s="462">
        <v>0.19809329607263387</v>
      </c>
      <c r="M1794" s="462">
        <v>0.19809329607263387</v>
      </c>
      <c r="N1794" s="462">
        <v>0.19809329607263387</v>
      </c>
    </row>
    <row r="1795" spans="1:14" x14ac:dyDescent="0.25">
      <c r="A1795" t="s">
        <v>48</v>
      </c>
      <c r="B1795" t="s">
        <v>1528</v>
      </c>
      <c r="C1795" t="s">
        <v>158</v>
      </c>
      <c r="D1795">
        <v>2050</v>
      </c>
      <c r="E1795" t="s">
        <v>1529</v>
      </c>
      <c r="F1795" t="s">
        <v>1531</v>
      </c>
      <c r="G1795" s="462">
        <v>0.71734927547165894</v>
      </c>
      <c r="H1795" s="462">
        <v>0.71734927547165894</v>
      </c>
      <c r="I1795" s="462">
        <v>0.71734927547165894</v>
      </c>
      <c r="J1795" s="462">
        <v>0.19809329607263385</v>
      </c>
      <c r="K1795" s="462">
        <v>0.19809329607263385</v>
      </c>
      <c r="L1795" s="462">
        <v>0.19809329607263385</v>
      </c>
      <c r="M1795" s="462">
        <v>0.19809329607263385</v>
      </c>
      <c r="N1795" s="462">
        <v>0.19809329607263385</v>
      </c>
    </row>
    <row r="1796" spans="1:14" x14ac:dyDescent="0.25">
      <c r="A1796" t="s">
        <v>48</v>
      </c>
      <c r="B1796" t="s">
        <v>1528</v>
      </c>
      <c r="C1796" t="s">
        <v>158</v>
      </c>
      <c r="D1796">
        <v>2050</v>
      </c>
      <c r="E1796" t="s">
        <v>1532</v>
      </c>
      <c r="F1796" t="s">
        <v>1530</v>
      </c>
      <c r="G1796" s="462">
        <v>0</v>
      </c>
      <c r="H1796" s="462">
        <v>0</v>
      </c>
      <c r="I1796" s="462">
        <v>0</v>
      </c>
      <c r="J1796" s="462">
        <v>0</v>
      </c>
      <c r="K1796" s="462">
        <v>0</v>
      </c>
      <c r="L1796" s="462">
        <v>0</v>
      </c>
      <c r="M1796" s="462">
        <v>0</v>
      </c>
      <c r="N1796" s="462">
        <v>0</v>
      </c>
    </row>
    <row r="1797" spans="1:14" x14ac:dyDescent="0.25">
      <c r="A1797" t="s">
        <v>48</v>
      </c>
      <c r="B1797" t="s">
        <v>1528</v>
      </c>
      <c r="C1797" t="s">
        <v>158</v>
      </c>
      <c r="D1797">
        <v>2050</v>
      </c>
      <c r="E1797" t="s">
        <v>1532</v>
      </c>
      <c r="F1797" t="s">
        <v>1531</v>
      </c>
      <c r="G1797" s="462">
        <v>0</v>
      </c>
      <c r="H1797" s="462">
        <v>0</v>
      </c>
      <c r="I1797" s="462">
        <v>0</v>
      </c>
      <c r="J1797" s="462">
        <v>0</v>
      </c>
      <c r="K1797" s="462">
        <v>0</v>
      </c>
      <c r="L1797" s="462">
        <v>0</v>
      </c>
      <c r="M1797" s="462">
        <v>0</v>
      </c>
      <c r="N1797" s="462">
        <v>0</v>
      </c>
    </row>
    <row r="1798" spans="1:14" x14ac:dyDescent="0.25">
      <c r="A1798" t="s">
        <v>48</v>
      </c>
      <c r="B1798" t="s">
        <v>1528</v>
      </c>
      <c r="C1798" t="s">
        <v>133</v>
      </c>
      <c r="D1798">
        <v>2050</v>
      </c>
      <c r="E1798" t="s">
        <v>1529</v>
      </c>
      <c r="F1798" t="s">
        <v>1530</v>
      </c>
      <c r="G1798" s="462">
        <v>0</v>
      </c>
      <c r="H1798" s="462">
        <v>0</v>
      </c>
      <c r="I1798" s="462">
        <v>0</v>
      </c>
      <c r="J1798" s="462">
        <v>0</v>
      </c>
      <c r="K1798" s="462">
        <v>0</v>
      </c>
      <c r="L1798" s="462">
        <v>0</v>
      </c>
      <c r="M1798" s="462">
        <v>0</v>
      </c>
      <c r="N1798" s="462">
        <v>0</v>
      </c>
    </row>
    <row r="1799" spans="1:14" x14ac:dyDescent="0.25">
      <c r="A1799" t="s">
        <v>48</v>
      </c>
      <c r="B1799" t="s">
        <v>1528</v>
      </c>
      <c r="C1799" t="s">
        <v>133</v>
      </c>
      <c r="D1799">
        <v>2050</v>
      </c>
      <c r="E1799" t="s">
        <v>1529</v>
      </c>
      <c r="F1799" t="s">
        <v>1531</v>
      </c>
      <c r="G1799" s="462">
        <v>0</v>
      </c>
      <c r="H1799" s="462">
        <v>0</v>
      </c>
      <c r="I1799" s="462">
        <v>0</v>
      </c>
      <c r="J1799" s="462">
        <v>0</v>
      </c>
      <c r="K1799" s="462">
        <v>0</v>
      </c>
      <c r="L1799" s="462">
        <v>0</v>
      </c>
      <c r="M1799" s="462">
        <v>0</v>
      </c>
      <c r="N1799" s="462">
        <v>0</v>
      </c>
    </row>
    <row r="1800" spans="1:14" x14ac:dyDescent="0.25">
      <c r="A1800" t="s">
        <v>48</v>
      </c>
      <c r="B1800" t="s">
        <v>1528</v>
      </c>
      <c r="C1800" t="s">
        <v>133</v>
      </c>
      <c r="D1800">
        <v>2050</v>
      </c>
      <c r="E1800" t="s">
        <v>1532</v>
      </c>
      <c r="F1800" t="s">
        <v>1530</v>
      </c>
      <c r="G1800" s="462">
        <v>0</v>
      </c>
      <c r="H1800" s="462">
        <v>0</v>
      </c>
      <c r="I1800" s="462">
        <v>0</v>
      </c>
      <c r="J1800" s="462">
        <v>0</v>
      </c>
      <c r="K1800" s="462">
        <v>0</v>
      </c>
      <c r="L1800" s="462">
        <v>0</v>
      </c>
      <c r="M1800" s="462">
        <v>0</v>
      </c>
      <c r="N1800" s="462">
        <v>0</v>
      </c>
    </row>
    <row r="1801" spans="1:14" x14ac:dyDescent="0.25">
      <c r="A1801" t="s">
        <v>48</v>
      </c>
      <c r="B1801" t="s">
        <v>1528</v>
      </c>
      <c r="C1801" t="s">
        <v>133</v>
      </c>
      <c r="D1801">
        <v>2050</v>
      </c>
      <c r="E1801" t="s">
        <v>1532</v>
      </c>
      <c r="F1801" t="s">
        <v>1531</v>
      </c>
      <c r="G1801" s="462">
        <v>0</v>
      </c>
      <c r="H1801" s="462">
        <v>0</v>
      </c>
      <c r="I1801" s="462">
        <v>0</v>
      </c>
      <c r="J1801" s="462">
        <v>0</v>
      </c>
      <c r="K1801" s="462">
        <v>0</v>
      </c>
      <c r="L1801" s="462">
        <v>0</v>
      </c>
      <c r="M1801" s="462">
        <v>0</v>
      </c>
      <c r="N1801" s="462">
        <v>0</v>
      </c>
    </row>
    <row r="1802" spans="1:14" x14ac:dyDescent="0.25">
      <c r="A1802" t="s">
        <v>48</v>
      </c>
      <c r="B1802" t="s">
        <v>1533</v>
      </c>
      <c r="C1802" t="s">
        <v>1533</v>
      </c>
      <c r="D1802">
        <v>2050</v>
      </c>
      <c r="E1802" t="s">
        <v>1529</v>
      </c>
      <c r="F1802" t="s">
        <v>1530</v>
      </c>
      <c r="G1802" s="462">
        <v>0</v>
      </c>
      <c r="H1802" s="462">
        <v>0</v>
      </c>
      <c r="I1802" s="462">
        <v>0</v>
      </c>
      <c r="J1802" s="462">
        <v>0</v>
      </c>
      <c r="K1802" s="462">
        <v>0</v>
      </c>
      <c r="L1802" s="462">
        <v>0</v>
      </c>
      <c r="M1802" s="462">
        <v>0</v>
      </c>
      <c r="N1802" s="462">
        <v>0</v>
      </c>
    </row>
    <row r="1803" spans="1:14" x14ac:dyDescent="0.25">
      <c r="A1803" t="s">
        <v>48</v>
      </c>
      <c r="B1803" t="s">
        <v>1533</v>
      </c>
      <c r="C1803" t="s">
        <v>1533</v>
      </c>
      <c r="D1803">
        <v>2050</v>
      </c>
      <c r="E1803" t="s">
        <v>1529</v>
      </c>
      <c r="F1803" t="s">
        <v>1531</v>
      </c>
      <c r="G1803" s="462">
        <v>0</v>
      </c>
      <c r="H1803" s="462">
        <v>0</v>
      </c>
      <c r="I1803" s="462">
        <v>0</v>
      </c>
      <c r="J1803" s="462">
        <v>0</v>
      </c>
      <c r="K1803" s="462">
        <v>0</v>
      </c>
      <c r="L1803" s="462">
        <v>0</v>
      </c>
      <c r="M1803" s="462">
        <v>0</v>
      </c>
      <c r="N1803" s="462">
        <v>0</v>
      </c>
    </row>
    <row r="1804" spans="1:14" x14ac:dyDescent="0.25">
      <c r="A1804" t="s">
        <v>48</v>
      </c>
      <c r="B1804" t="s">
        <v>1533</v>
      </c>
      <c r="C1804" t="s">
        <v>1533</v>
      </c>
      <c r="D1804">
        <v>2050</v>
      </c>
      <c r="E1804" t="s">
        <v>1532</v>
      </c>
      <c r="F1804" t="s">
        <v>1530</v>
      </c>
      <c r="G1804" s="462">
        <v>1</v>
      </c>
      <c r="H1804" s="462">
        <v>1</v>
      </c>
      <c r="I1804" s="462">
        <v>1</v>
      </c>
      <c r="J1804" s="462">
        <v>1</v>
      </c>
      <c r="K1804" s="462">
        <v>1</v>
      </c>
      <c r="L1804" s="462">
        <v>1</v>
      </c>
      <c r="M1804" s="462">
        <v>1</v>
      </c>
      <c r="N1804" s="462">
        <v>1</v>
      </c>
    </row>
    <row r="1805" spans="1:14" x14ac:dyDescent="0.25">
      <c r="A1805" t="s">
        <v>48</v>
      </c>
      <c r="B1805" t="s">
        <v>1533</v>
      </c>
      <c r="C1805" t="s">
        <v>1533</v>
      </c>
      <c r="D1805">
        <v>2050</v>
      </c>
      <c r="E1805" t="s">
        <v>1532</v>
      </c>
      <c r="F1805" t="s">
        <v>1531</v>
      </c>
      <c r="G1805" s="462">
        <v>1</v>
      </c>
      <c r="H1805" s="462">
        <v>1</v>
      </c>
      <c r="I1805" s="462">
        <v>1</v>
      </c>
      <c r="J1805" s="462">
        <v>1</v>
      </c>
      <c r="K1805" s="462">
        <v>1</v>
      </c>
      <c r="L1805" s="462">
        <v>1</v>
      </c>
      <c r="M1805" s="462">
        <v>1</v>
      </c>
      <c r="N1805" s="462">
        <v>1</v>
      </c>
    </row>
    <row r="1806" spans="1:14" x14ac:dyDescent="0.25">
      <c r="A1806" t="s">
        <v>48</v>
      </c>
      <c r="B1806" t="s">
        <v>160</v>
      </c>
      <c r="C1806" t="s">
        <v>160</v>
      </c>
      <c r="D1806">
        <v>2050</v>
      </c>
      <c r="E1806" t="s">
        <v>1529</v>
      </c>
      <c r="F1806" t="s">
        <v>1530</v>
      </c>
      <c r="G1806" s="462">
        <v>0</v>
      </c>
      <c r="H1806" s="462">
        <v>0</v>
      </c>
      <c r="I1806" s="462">
        <v>0</v>
      </c>
      <c r="J1806" s="462">
        <v>0</v>
      </c>
      <c r="K1806" s="462">
        <v>0</v>
      </c>
      <c r="L1806" s="462">
        <v>0</v>
      </c>
      <c r="M1806" s="462">
        <v>0</v>
      </c>
      <c r="N1806" s="462">
        <v>0</v>
      </c>
    </row>
    <row r="1807" spans="1:14" x14ac:dyDescent="0.25">
      <c r="A1807" t="s">
        <v>48</v>
      </c>
      <c r="B1807" t="s">
        <v>160</v>
      </c>
      <c r="C1807" t="s">
        <v>160</v>
      </c>
      <c r="D1807">
        <v>2050</v>
      </c>
      <c r="E1807" t="s">
        <v>1529</v>
      </c>
      <c r="F1807" t="s">
        <v>1531</v>
      </c>
      <c r="G1807" s="462">
        <v>0</v>
      </c>
      <c r="H1807" s="462">
        <v>0</v>
      </c>
      <c r="I1807" s="462">
        <v>0</v>
      </c>
      <c r="J1807" s="462">
        <v>0</v>
      </c>
      <c r="K1807" s="462">
        <v>0</v>
      </c>
      <c r="L1807" s="462">
        <v>0</v>
      </c>
      <c r="M1807" s="462">
        <v>0</v>
      </c>
      <c r="N1807" s="462">
        <v>0</v>
      </c>
    </row>
    <row r="1808" spans="1:14" x14ac:dyDescent="0.25">
      <c r="A1808" t="s">
        <v>48</v>
      </c>
      <c r="B1808" t="s">
        <v>160</v>
      </c>
      <c r="C1808" t="s">
        <v>160</v>
      </c>
      <c r="D1808">
        <v>2050</v>
      </c>
      <c r="E1808" t="s">
        <v>1532</v>
      </c>
      <c r="F1808" t="s">
        <v>1530</v>
      </c>
      <c r="G1808" s="462">
        <v>0</v>
      </c>
      <c r="H1808" s="462">
        <v>0</v>
      </c>
      <c r="I1808" s="462">
        <v>0</v>
      </c>
      <c r="J1808" s="462">
        <v>0</v>
      </c>
      <c r="K1808" s="462">
        <v>0</v>
      </c>
      <c r="L1808" s="462">
        <v>0</v>
      </c>
      <c r="M1808" s="462">
        <v>0</v>
      </c>
      <c r="N1808" s="462">
        <v>0</v>
      </c>
    </row>
    <row r="1809" spans="1:14" x14ac:dyDescent="0.25">
      <c r="A1809" t="s">
        <v>48</v>
      </c>
      <c r="B1809" t="s">
        <v>160</v>
      </c>
      <c r="C1809" t="s">
        <v>160</v>
      </c>
      <c r="D1809">
        <v>2050</v>
      </c>
      <c r="E1809" t="s">
        <v>1532</v>
      </c>
      <c r="F1809" t="s">
        <v>1531</v>
      </c>
      <c r="G1809" s="462">
        <v>0</v>
      </c>
      <c r="H1809" s="462">
        <v>0</v>
      </c>
      <c r="I1809" s="462">
        <v>0</v>
      </c>
      <c r="J1809" s="462">
        <v>0</v>
      </c>
      <c r="K1809" s="462">
        <v>0</v>
      </c>
      <c r="L1809" s="462">
        <v>0</v>
      </c>
      <c r="M1809" s="462">
        <v>0</v>
      </c>
      <c r="N1809" s="462">
        <v>0</v>
      </c>
    </row>
    <row r="1810" spans="1:14" x14ac:dyDescent="0.25">
      <c r="A1810" t="s">
        <v>48</v>
      </c>
      <c r="B1810" t="s">
        <v>1534</v>
      </c>
      <c r="C1810" t="s">
        <v>1534</v>
      </c>
      <c r="D1810">
        <v>2050</v>
      </c>
      <c r="E1810" t="s">
        <v>1529</v>
      </c>
      <c r="F1810" t="s">
        <v>1530</v>
      </c>
      <c r="G1810" s="462">
        <v>0.25349135461919453</v>
      </c>
      <c r="H1810" s="462">
        <v>0.25349135461919453</v>
      </c>
      <c r="I1810" s="462">
        <v>0.25349135461919453</v>
      </c>
      <c r="J1810" s="462">
        <v>0.36098936750763289</v>
      </c>
      <c r="K1810" s="462">
        <v>0.36098936750763289</v>
      </c>
      <c r="L1810" s="462">
        <v>0.36098936750763294</v>
      </c>
      <c r="M1810" s="462">
        <v>0.36098936750763294</v>
      </c>
      <c r="N1810" s="462">
        <v>0.36098936750763294</v>
      </c>
    </row>
    <row r="1811" spans="1:14" x14ac:dyDescent="0.25">
      <c r="A1811" t="s">
        <v>48</v>
      </c>
      <c r="B1811" t="s">
        <v>1534</v>
      </c>
      <c r="C1811" t="s">
        <v>1534</v>
      </c>
      <c r="D1811">
        <v>2050</v>
      </c>
      <c r="E1811" t="s">
        <v>1529</v>
      </c>
      <c r="F1811" t="s">
        <v>1531</v>
      </c>
      <c r="G1811" s="462">
        <v>0.28265072452834095</v>
      </c>
      <c r="H1811" s="462">
        <v>0.28265072452834095</v>
      </c>
      <c r="I1811" s="462">
        <v>0.28265072452834095</v>
      </c>
      <c r="J1811" s="462">
        <v>0.36098936750763289</v>
      </c>
      <c r="K1811" s="462">
        <v>0.36098936750763289</v>
      </c>
      <c r="L1811" s="462">
        <v>0.36098936750763289</v>
      </c>
      <c r="M1811" s="462">
        <v>0.36098936750763289</v>
      </c>
      <c r="N1811" s="462">
        <v>0.36098936750763289</v>
      </c>
    </row>
    <row r="1812" spans="1:14" x14ac:dyDescent="0.25">
      <c r="A1812" t="s">
        <v>48</v>
      </c>
      <c r="B1812" t="s">
        <v>1534</v>
      </c>
      <c r="C1812" t="s">
        <v>1534</v>
      </c>
      <c r="D1812">
        <v>2050</v>
      </c>
      <c r="E1812" t="s">
        <v>1532</v>
      </c>
      <c r="F1812" t="s">
        <v>1530</v>
      </c>
      <c r="G1812" s="462">
        <v>0</v>
      </c>
      <c r="H1812" s="462">
        <v>0</v>
      </c>
      <c r="I1812" s="462">
        <v>0</v>
      </c>
      <c r="J1812" s="462">
        <v>0</v>
      </c>
      <c r="K1812" s="462">
        <v>0</v>
      </c>
      <c r="L1812" s="462">
        <v>0</v>
      </c>
      <c r="M1812" s="462">
        <v>0</v>
      </c>
      <c r="N1812" s="462">
        <v>0</v>
      </c>
    </row>
    <row r="1813" spans="1:14" x14ac:dyDescent="0.25">
      <c r="A1813" t="s">
        <v>48</v>
      </c>
      <c r="B1813" t="s">
        <v>1534</v>
      </c>
      <c r="C1813" t="s">
        <v>1534</v>
      </c>
      <c r="D1813">
        <v>2050</v>
      </c>
      <c r="E1813" t="s">
        <v>1532</v>
      </c>
      <c r="F1813" t="s">
        <v>1531</v>
      </c>
      <c r="G1813" s="462">
        <v>0</v>
      </c>
      <c r="H1813" s="462">
        <v>0</v>
      </c>
      <c r="I1813" s="462">
        <v>0</v>
      </c>
      <c r="J1813" s="462">
        <v>0</v>
      </c>
      <c r="K1813" s="462">
        <v>0</v>
      </c>
      <c r="L1813" s="462">
        <v>0</v>
      </c>
      <c r="M1813" s="462">
        <v>0</v>
      </c>
      <c r="N1813" s="462">
        <v>0</v>
      </c>
    </row>
    <row r="1814" spans="1:14" x14ac:dyDescent="0.25">
      <c r="A1814" t="s">
        <v>48</v>
      </c>
      <c r="B1814" t="s">
        <v>1535</v>
      </c>
      <c r="C1814" t="s">
        <v>1536</v>
      </c>
      <c r="D1814">
        <v>2050</v>
      </c>
      <c r="E1814" t="s">
        <v>1529</v>
      </c>
      <c r="F1814" t="s">
        <v>1530</v>
      </c>
      <c r="G1814" s="462">
        <v>0</v>
      </c>
      <c r="H1814" s="462">
        <v>0</v>
      </c>
      <c r="I1814" s="462">
        <v>0</v>
      </c>
      <c r="J1814" s="462">
        <v>0.4409173364197333</v>
      </c>
      <c r="K1814" s="462">
        <v>0.4409173364197333</v>
      </c>
      <c r="L1814" s="462">
        <v>0.44091733641973335</v>
      </c>
      <c r="M1814" s="462">
        <v>0.44091733641973335</v>
      </c>
      <c r="N1814" s="462">
        <v>0.44091733641973335</v>
      </c>
    </row>
    <row r="1815" spans="1:14" x14ac:dyDescent="0.25">
      <c r="A1815" t="s">
        <v>48</v>
      </c>
      <c r="B1815" t="s">
        <v>1535</v>
      </c>
      <c r="C1815" t="s">
        <v>1536</v>
      </c>
      <c r="D1815">
        <v>2050</v>
      </c>
      <c r="E1815" t="s">
        <v>1529</v>
      </c>
      <c r="F1815" t="s">
        <v>1531</v>
      </c>
      <c r="G1815" s="462">
        <v>0</v>
      </c>
      <c r="H1815" s="462">
        <v>0</v>
      </c>
      <c r="I1815" s="462">
        <v>0</v>
      </c>
      <c r="J1815" s="462">
        <v>0.4409173364197333</v>
      </c>
      <c r="K1815" s="462">
        <v>0.4409173364197333</v>
      </c>
      <c r="L1815" s="462">
        <v>0.4409173364197333</v>
      </c>
      <c r="M1815" s="462">
        <v>0.4409173364197333</v>
      </c>
      <c r="N1815" s="462">
        <v>0.4409173364197333</v>
      </c>
    </row>
    <row r="1816" spans="1:14" x14ac:dyDescent="0.25">
      <c r="A1816" t="s">
        <v>48</v>
      </c>
      <c r="B1816" t="s">
        <v>1535</v>
      </c>
      <c r="C1816" t="s">
        <v>1536</v>
      </c>
      <c r="D1816">
        <v>2050</v>
      </c>
      <c r="E1816" t="s">
        <v>1532</v>
      </c>
      <c r="F1816" t="s">
        <v>1530</v>
      </c>
      <c r="G1816" s="462">
        <v>0</v>
      </c>
      <c r="H1816" s="462">
        <v>0</v>
      </c>
      <c r="I1816" s="462">
        <v>0</v>
      </c>
      <c r="J1816" s="462">
        <v>0</v>
      </c>
      <c r="K1816" s="462">
        <v>0</v>
      </c>
      <c r="L1816" s="462">
        <v>0</v>
      </c>
      <c r="M1816" s="462">
        <v>0</v>
      </c>
      <c r="N1816" s="462">
        <v>0</v>
      </c>
    </row>
    <row r="1817" spans="1:14" x14ac:dyDescent="0.25">
      <c r="A1817" t="s">
        <v>48</v>
      </c>
      <c r="B1817" t="s">
        <v>1535</v>
      </c>
      <c r="C1817" t="s">
        <v>1536</v>
      </c>
      <c r="D1817">
        <v>2050</v>
      </c>
      <c r="E1817" t="s">
        <v>1532</v>
      </c>
      <c r="F1817" t="s">
        <v>1531</v>
      </c>
      <c r="G1817" s="462">
        <v>0</v>
      </c>
      <c r="H1817" s="462">
        <v>0</v>
      </c>
      <c r="I1817" s="462">
        <v>0</v>
      </c>
      <c r="J1817" s="462">
        <v>0</v>
      </c>
      <c r="K1817" s="462">
        <v>0</v>
      </c>
      <c r="L1817" s="462">
        <v>0</v>
      </c>
      <c r="M1817" s="462">
        <v>0</v>
      </c>
      <c r="N1817" s="462">
        <v>0</v>
      </c>
    </row>
    <row r="1818" spans="1:14" x14ac:dyDescent="0.25">
      <c r="A1818" t="s">
        <v>48</v>
      </c>
      <c r="B1818" t="s">
        <v>1535</v>
      </c>
      <c r="C1818" t="s">
        <v>162</v>
      </c>
      <c r="D1818">
        <v>2050</v>
      </c>
      <c r="E1818" t="s">
        <v>1529</v>
      </c>
      <c r="F1818" t="s">
        <v>1530</v>
      </c>
      <c r="G1818" s="462">
        <v>0</v>
      </c>
      <c r="H1818" s="462">
        <v>0</v>
      </c>
      <c r="I1818" s="462">
        <v>0</v>
      </c>
      <c r="J1818" s="462">
        <v>0</v>
      </c>
      <c r="K1818" s="462">
        <v>0</v>
      </c>
      <c r="L1818" s="462">
        <v>0</v>
      </c>
      <c r="M1818" s="462">
        <v>0</v>
      </c>
      <c r="N1818" s="462">
        <v>0</v>
      </c>
    </row>
    <row r="1819" spans="1:14" x14ac:dyDescent="0.25">
      <c r="A1819" t="s">
        <v>48</v>
      </c>
      <c r="B1819" t="s">
        <v>1535</v>
      </c>
      <c r="C1819" t="s">
        <v>162</v>
      </c>
      <c r="D1819">
        <v>2050</v>
      </c>
      <c r="E1819" t="s">
        <v>1529</v>
      </c>
      <c r="F1819" t="s">
        <v>1531</v>
      </c>
      <c r="G1819" s="462">
        <v>0</v>
      </c>
      <c r="H1819" s="462">
        <v>0</v>
      </c>
      <c r="I1819" s="462">
        <v>0</v>
      </c>
      <c r="J1819" s="462">
        <v>0</v>
      </c>
      <c r="K1819" s="462">
        <v>0</v>
      </c>
      <c r="L1819" s="462">
        <v>0</v>
      </c>
      <c r="M1819" s="462">
        <v>0</v>
      </c>
      <c r="N1819" s="462">
        <v>0</v>
      </c>
    </row>
    <row r="1820" spans="1:14" x14ac:dyDescent="0.25">
      <c r="A1820" t="s">
        <v>48</v>
      </c>
      <c r="B1820" t="s">
        <v>1535</v>
      </c>
      <c r="C1820" t="s">
        <v>162</v>
      </c>
      <c r="D1820">
        <v>2050</v>
      </c>
      <c r="E1820" t="s">
        <v>1532</v>
      </c>
      <c r="F1820" t="s">
        <v>1530</v>
      </c>
      <c r="G1820" s="462">
        <v>0</v>
      </c>
      <c r="H1820" s="462">
        <v>0</v>
      </c>
      <c r="I1820" s="462">
        <v>0</v>
      </c>
      <c r="J1820" s="462">
        <v>0</v>
      </c>
      <c r="K1820" s="462">
        <v>0</v>
      </c>
      <c r="L1820" s="462">
        <v>0</v>
      </c>
      <c r="M1820" s="462">
        <v>0</v>
      </c>
      <c r="N1820" s="462">
        <v>0</v>
      </c>
    </row>
    <row r="1821" spans="1:14" x14ac:dyDescent="0.25">
      <c r="A1821" t="s">
        <v>48</v>
      </c>
      <c r="B1821" t="s">
        <v>1535</v>
      </c>
      <c r="C1821" t="s">
        <v>162</v>
      </c>
      <c r="D1821">
        <v>2050</v>
      </c>
      <c r="E1821" t="s">
        <v>1532</v>
      </c>
      <c r="F1821" t="s">
        <v>1531</v>
      </c>
      <c r="G1821" s="462">
        <v>0</v>
      </c>
      <c r="H1821" s="462">
        <v>0</v>
      </c>
      <c r="I1821" s="462">
        <v>0</v>
      </c>
      <c r="J1821" s="462">
        <v>0</v>
      </c>
      <c r="K1821" s="462">
        <v>0</v>
      </c>
      <c r="L1821" s="462">
        <v>0</v>
      </c>
      <c r="M1821" s="462">
        <v>0</v>
      </c>
      <c r="N1821" s="462">
        <v>0</v>
      </c>
    </row>
    <row r="1822" spans="1:14" x14ac:dyDescent="0.25">
      <c r="A1822" t="s">
        <v>48</v>
      </c>
      <c r="B1822" t="s">
        <v>1528</v>
      </c>
      <c r="C1822" t="s">
        <v>158</v>
      </c>
      <c r="D1822">
        <v>2060</v>
      </c>
      <c r="E1822" t="s">
        <v>1529</v>
      </c>
      <c r="F1822" t="s">
        <v>1530</v>
      </c>
      <c r="G1822" s="462">
        <v>0.54033739709256745</v>
      </c>
      <c r="H1822" s="462">
        <v>0.54033739709256745</v>
      </c>
      <c r="I1822" s="462">
        <v>0.54033739709256745</v>
      </c>
      <c r="J1822" s="462">
        <v>0.10707660291879027</v>
      </c>
      <c r="K1822" s="462">
        <v>0.10707660291879027</v>
      </c>
      <c r="L1822" s="462">
        <v>0.1070766029187903</v>
      </c>
      <c r="M1822" s="462">
        <v>0.1070766029187903</v>
      </c>
      <c r="N1822" s="462">
        <v>0.1070766029187903</v>
      </c>
    </row>
    <row r="1823" spans="1:14" x14ac:dyDescent="0.25">
      <c r="A1823" t="s">
        <v>48</v>
      </c>
      <c r="B1823" t="s">
        <v>1528</v>
      </c>
      <c r="C1823" t="s">
        <v>158</v>
      </c>
      <c r="D1823">
        <v>2060</v>
      </c>
      <c r="E1823" t="s">
        <v>1529</v>
      </c>
      <c r="F1823" t="s">
        <v>1531</v>
      </c>
      <c r="G1823" s="462">
        <v>0.48746193752624728</v>
      </c>
      <c r="H1823" s="462">
        <v>0.48746193752624728</v>
      </c>
      <c r="I1823" s="462">
        <v>0.48746193752624728</v>
      </c>
      <c r="J1823" s="462">
        <v>0.1070766029187903</v>
      </c>
      <c r="K1823" s="462">
        <v>0.1070766029187903</v>
      </c>
      <c r="L1823" s="462">
        <v>0.10707660291879029</v>
      </c>
      <c r="M1823" s="462">
        <v>0.10707660291879029</v>
      </c>
      <c r="N1823" s="462">
        <v>0.10707660291879029</v>
      </c>
    </row>
    <row r="1824" spans="1:14" x14ac:dyDescent="0.25">
      <c r="A1824" t="s">
        <v>48</v>
      </c>
      <c r="B1824" t="s">
        <v>1528</v>
      </c>
      <c r="C1824" t="s">
        <v>158</v>
      </c>
      <c r="D1824">
        <v>2060</v>
      </c>
      <c r="E1824" t="s">
        <v>1532</v>
      </c>
      <c r="F1824" t="s">
        <v>1530</v>
      </c>
      <c r="G1824" s="462">
        <v>0</v>
      </c>
      <c r="H1824" s="462">
        <v>0</v>
      </c>
      <c r="I1824" s="462">
        <v>0</v>
      </c>
      <c r="J1824" s="462">
        <v>0</v>
      </c>
      <c r="K1824" s="462">
        <v>0</v>
      </c>
      <c r="L1824" s="462">
        <v>0</v>
      </c>
      <c r="M1824" s="462">
        <v>0</v>
      </c>
      <c r="N1824" s="462">
        <v>0</v>
      </c>
    </row>
    <row r="1825" spans="1:14" x14ac:dyDescent="0.25">
      <c r="A1825" t="s">
        <v>48</v>
      </c>
      <c r="B1825" t="s">
        <v>1528</v>
      </c>
      <c r="C1825" t="s">
        <v>158</v>
      </c>
      <c r="D1825">
        <v>2060</v>
      </c>
      <c r="E1825" t="s">
        <v>1532</v>
      </c>
      <c r="F1825" t="s">
        <v>1531</v>
      </c>
      <c r="G1825" s="462">
        <v>0</v>
      </c>
      <c r="H1825" s="462">
        <v>0</v>
      </c>
      <c r="I1825" s="462">
        <v>0</v>
      </c>
      <c r="J1825" s="462">
        <v>0</v>
      </c>
      <c r="K1825" s="462">
        <v>0</v>
      </c>
      <c r="L1825" s="462">
        <v>0</v>
      </c>
      <c r="M1825" s="462">
        <v>0</v>
      </c>
      <c r="N1825" s="462">
        <v>0</v>
      </c>
    </row>
    <row r="1826" spans="1:14" x14ac:dyDescent="0.25">
      <c r="A1826" t="s">
        <v>48</v>
      </c>
      <c r="B1826" t="s">
        <v>1528</v>
      </c>
      <c r="C1826" t="s">
        <v>133</v>
      </c>
      <c r="D1826">
        <v>2060</v>
      </c>
      <c r="E1826" t="s">
        <v>1529</v>
      </c>
      <c r="F1826" t="s">
        <v>1530</v>
      </c>
      <c r="G1826" s="462">
        <v>0</v>
      </c>
      <c r="H1826" s="462">
        <v>0</v>
      </c>
      <c r="I1826" s="462">
        <v>0</v>
      </c>
      <c r="J1826" s="462">
        <v>0</v>
      </c>
      <c r="K1826" s="462">
        <v>0</v>
      </c>
      <c r="L1826" s="462">
        <v>0</v>
      </c>
      <c r="M1826" s="462">
        <v>0</v>
      </c>
      <c r="N1826" s="462">
        <v>0</v>
      </c>
    </row>
    <row r="1827" spans="1:14" x14ac:dyDescent="0.25">
      <c r="A1827" t="s">
        <v>48</v>
      </c>
      <c r="B1827" t="s">
        <v>1528</v>
      </c>
      <c r="C1827" t="s">
        <v>133</v>
      </c>
      <c r="D1827">
        <v>2060</v>
      </c>
      <c r="E1827" t="s">
        <v>1529</v>
      </c>
      <c r="F1827" t="s">
        <v>1531</v>
      </c>
      <c r="G1827" s="462">
        <v>0</v>
      </c>
      <c r="H1827" s="462">
        <v>0</v>
      </c>
      <c r="I1827" s="462">
        <v>0</v>
      </c>
      <c r="J1827" s="462">
        <v>0</v>
      </c>
      <c r="K1827" s="462">
        <v>0</v>
      </c>
      <c r="L1827" s="462">
        <v>0</v>
      </c>
      <c r="M1827" s="462">
        <v>0</v>
      </c>
      <c r="N1827" s="462">
        <v>0</v>
      </c>
    </row>
    <row r="1828" spans="1:14" x14ac:dyDescent="0.25">
      <c r="A1828" t="s">
        <v>48</v>
      </c>
      <c r="B1828" t="s">
        <v>1528</v>
      </c>
      <c r="C1828" t="s">
        <v>133</v>
      </c>
      <c r="D1828">
        <v>2060</v>
      </c>
      <c r="E1828" t="s">
        <v>1532</v>
      </c>
      <c r="F1828" t="s">
        <v>1530</v>
      </c>
      <c r="G1828" s="462">
        <v>0</v>
      </c>
      <c r="H1828" s="462">
        <v>0</v>
      </c>
      <c r="I1828" s="462">
        <v>0</v>
      </c>
      <c r="J1828" s="462">
        <v>0</v>
      </c>
      <c r="K1828" s="462">
        <v>0</v>
      </c>
      <c r="L1828" s="462">
        <v>0</v>
      </c>
      <c r="M1828" s="462">
        <v>0</v>
      </c>
      <c r="N1828" s="462">
        <v>0</v>
      </c>
    </row>
    <row r="1829" spans="1:14" x14ac:dyDescent="0.25">
      <c r="A1829" t="s">
        <v>48</v>
      </c>
      <c r="B1829" t="s">
        <v>1528</v>
      </c>
      <c r="C1829" t="s">
        <v>133</v>
      </c>
      <c r="D1829">
        <v>2060</v>
      </c>
      <c r="E1829" t="s">
        <v>1532</v>
      </c>
      <c r="F1829" t="s">
        <v>1531</v>
      </c>
      <c r="G1829" s="462">
        <v>0</v>
      </c>
      <c r="H1829" s="462">
        <v>0</v>
      </c>
      <c r="I1829" s="462">
        <v>0</v>
      </c>
      <c r="J1829" s="462">
        <v>0</v>
      </c>
      <c r="K1829" s="462">
        <v>0</v>
      </c>
      <c r="L1829" s="462">
        <v>0</v>
      </c>
      <c r="M1829" s="462">
        <v>0</v>
      </c>
      <c r="N1829" s="462">
        <v>0</v>
      </c>
    </row>
    <row r="1830" spans="1:14" x14ac:dyDescent="0.25">
      <c r="A1830" t="s">
        <v>48</v>
      </c>
      <c r="B1830" t="s">
        <v>1533</v>
      </c>
      <c r="C1830" t="s">
        <v>1533</v>
      </c>
      <c r="D1830">
        <v>2060</v>
      </c>
      <c r="E1830" t="s">
        <v>1529</v>
      </c>
      <c r="F1830" t="s">
        <v>1530</v>
      </c>
      <c r="G1830" s="462">
        <v>0</v>
      </c>
      <c r="H1830" s="462">
        <v>0</v>
      </c>
      <c r="I1830" s="462">
        <v>0</v>
      </c>
      <c r="J1830" s="462">
        <v>0</v>
      </c>
      <c r="K1830" s="462">
        <v>0</v>
      </c>
      <c r="L1830" s="462">
        <v>0</v>
      </c>
      <c r="M1830" s="462">
        <v>0</v>
      </c>
      <c r="N1830" s="462">
        <v>0</v>
      </c>
    </row>
    <row r="1831" spans="1:14" x14ac:dyDescent="0.25">
      <c r="A1831" t="s">
        <v>48</v>
      </c>
      <c r="B1831" t="s">
        <v>1533</v>
      </c>
      <c r="C1831" t="s">
        <v>1533</v>
      </c>
      <c r="D1831">
        <v>2060</v>
      </c>
      <c r="E1831" t="s">
        <v>1529</v>
      </c>
      <c r="F1831" t="s">
        <v>1531</v>
      </c>
      <c r="G1831" s="462">
        <v>0</v>
      </c>
      <c r="H1831" s="462">
        <v>0</v>
      </c>
      <c r="I1831" s="462">
        <v>0</v>
      </c>
      <c r="J1831" s="462">
        <v>0</v>
      </c>
      <c r="K1831" s="462">
        <v>0</v>
      </c>
      <c r="L1831" s="462">
        <v>0</v>
      </c>
      <c r="M1831" s="462">
        <v>0</v>
      </c>
      <c r="N1831" s="462">
        <v>0</v>
      </c>
    </row>
    <row r="1832" spans="1:14" x14ac:dyDescent="0.25">
      <c r="A1832" t="s">
        <v>48</v>
      </c>
      <c r="B1832" t="s">
        <v>1533</v>
      </c>
      <c r="C1832" t="s">
        <v>1533</v>
      </c>
      <c r="D1832">
        <v>2060</v>
      </c>
      <c r="E1832" t="s">
        <v>1532</v>
      </c>
      <c r="F1832" t="s">
        <v>1530</v>
      </c>
      <c r="G1832" s="462">
        <v>1</v>
      </c>
      <c r="H1832" s="462">
        <v>1</v>
      </c>
      <c r="I1832" s="462">
        <v>1</v>
      </c>
      <c r="J1832" s="462">
        <v>1</v>
      </c>
      <c r="K1832" s="462">
        <v>1</v>
      </c>
      <c r="L1832" s="462">
        <v>1</v>
      </c>
      <c r="M1832" s="462">
        <v>1</v>
      </c>
      <c r="N1832" s="462">
        <v>1</v>
      </c>
    </row>
    <row r="1833" spans="1:14" x14ac:dyDescent="0.25">
      <c r="A1833" t="s">
        <v>48</v>
      </c>
      <c r="B1833" t="s">
        <v>1533</v>
      </c>
      <c r="C1833" t="s">
        <v>1533</v>
      </c>
      <c r="D1833">
        <v>2060</v>
      </c>
      <c r="E1833" t="s">
        <v>1532</v>
      </c>
      <c r="F1833" t="s">
        <v>1531</v>
      </c>
      <c r="G1833" s="462">
        <v>1</v>
      </c>
      <c r="H1833" s="462">
        <v>1</v>
      </c>
      <c r="I1833" s="462">
        <v>1</v>
      </c>
      <c r="J1833" s="462">
        <v>1</v>
      </c>
      <c r="K1833" s="462">
        <v>1</v>
      </c>
      <c r="L1833" s="462">
        <v>1</v>
      </c>
      <c r="M1833" s="462">
        <v>1</v>
      </c>
      <c r="N1833" s="462">
        <v>1</v>
      </c>
    </row>
    <row r="1834" spans="1:14" x14ac:dyDescent="0.25">
      <c r="A1834" t="s">
        <v>48</v>
      </c>
      <c r="B1834" t="s">
        <v>160</v>
      </c>
      <c r="C1834" t="s">
        <v>160</v>
      </c>
      <c r="D1834">
        <v>2060</v>
      </c>
      <c r="E1834" t="s">
        <v>1529</v>
      </c>
      <c r="F1834" t="s">
        <v>1530</v>
      </c>
      <c r="G1834" s="462">
        <v>0</v>
      </c>
      <c r="H1834" s="462">
        <v>0</v>
      </c>
      <c r="I1834" s="462">
        <v>0</v>
      </c>
      <c r="J1834" s="462">
        <v>0</v>
      </c>
      <c r="K1834" s="462">
        <v>0</v>
      </c>
      <c r="L1834" s="462">
        <v>0</v>
      </c>
      <c r="M1834" s="462">
        <v>0</v>
      </c>
      <c r="N1834" s="462">
        <v>0</v>
      </c>
    </row>
    <row r="1835" spans="1:14" x14ac:dyDescent="0.25">
      <c r="A1835" t="s">
        <v>48</v>
      </c>
      <c r="B1835" t="s">
        <v>160</v>
      </c>
      <c r="C1835" t="s">
        <v>160</v>
      </c>
      <c r="D1835">
        <v>2060</v>
      </c>
      <c r="E1835" t="s">
        <v>1529</v>
      </c>
      <c r="F1835" t="s">
        <v>1531</v>
      </c>
      <c r="G1835" s="462">
        <v>0</v>
      </c>
      <c r="H1835" s="462">
        <v>0</v>
      </c>
      <c r="I1835" s="462">
        <v>0</v>
      </c>
      <c r="J1835" s="462">
        <v>0</v>
      </c>
      <c r="K1835" s="462">
        <v>0</v>
      </c>
      <c r="L1835" s="462">
        <v>0</v>
      </c>
      <c r="M1835" s="462">
        <v>0</v>
      </c>
      <c r="N1835" s="462">
        <v>0</v>
      </c>
    </row>
    <row r="1836" spans="1:14" x14ac:dyDescent="0.25">
      <c r="A1836" t="s">
        <v>48</v>
      </c>
      <c r="B1836" t="s">
        <v>160</v>
      </c>
      <c r="C1836" t="s">
        <v>160</v>
      </c>
      <c r="D1836">
        <v>2060</v>
      </c>
      <c r="E1836" t="s">
        <v>1532</v>
      </c>
      <c r="F1836" t="s">
        <v>1530</v>
      </c>
      <c r="G1836" s="462">
        <v>0</v>
      </c>
      <c r="H1836" s="462">
        <v>0</v>
      </c>
      <c r="I1836" s="462">
        <v>0</v>
      </c>
      <c r="J1836" s="462">
        <v>0</v>
      </c>
      <c r="K1836" s="462">
        <v>0</v>
      </c>
      <c r="L1836" s="462">
        <v>0</v>
      </c>
      <c r="M1836" s="462">
        <v>0</v>
      </c>
      <c r="N1836" s="462">
        <v>0</v>
      </c>
    </row>
    <row r="1837" spans="1:14" x14ac:dyDescent="0.25">
      <c r="A1837" t="s">
        <v>48</v>
      </c>
      <c r="B1837" t="s">
        <v>160</v>
      </c>
      <c r="C1837" t="s">
        <v>160</v>
      </c>
      <c r="D1837">
        <v>2060</v>
      </c>
      <c r="E1837" t="s">
        <v>1532</v>
      </c>
      <c r="F1837" t="s">
        <v>1531</v>
      </c>
      <c r="G1837" s="462">
        <v>0</v>
      </c>
      <c r="H1837" s="462">
        <v>0</v>
      </c>
      <c r="I1837" s="462">
        <v>0</v>
      </c>
      <c r="J1837" s="462">
        <v>0</v>
      </c>
      <c r="K1837" s="462">
        <v>0</v>
      </c>
      <c r="L1837" s="462">
        <v>0</v>
      </c>
      <c r="M1837" s="462">
        <v>0</v>
      </c>
      <c r="N1837" s="462">
        <v>0</v>
      </c>
    </row>
    <row r="1838" spans="1:14" x14ac:dyDescent="0.25">
      <c r="A1838" t="s">
        <v>48</v>
      </c>
      <c r="B1838" t="s">
        <v>1534</v>
      </c>
      <c r="C1838" t="s">
        <v>1534</v>
      </c>
      <c r="D1838">
        <v>2060</v>
      </c>
      <c r="E1838" t="s">
        <v>1529</v>
      </c>
      <c r="F1838" t="s">
        <v>1530</v>
      </c>
      <c r="G1838" s="462">
        <v>0.4596626029074326</v>
      </c>
      <c r="H1838" s="462">
        <v>0.4596626029074326</v>
      </c>
      <c r="I1838" s="462">
        <v>0.4596626029074326</v>
      </c>
      <c r="J1838" s="462">
        <v>0.65459160348777334</v>
      </c>
      <c r="K1838" s="462">
        <v>0.65459160348777334</v>
      </c>
      <c r="L1838" s="462">
        <v>0.65459160348777334</v>
      </c>
      <c r="M1838" s="462">
        <v>0.65459160348777334</v>
      </c>
      <c r="N1838" s="462">
        <v>0.65459160348777334</v>
      </c>
    </row>
    <row r="1839" spans="1:14" x14ac:dyDescent="0.25">
      <c r="A1839" t="s">
        <v>48</v>
      </c>
      <c r="B1839" t="s">
        <v>1534</v>
      </c>
      <c r="C1839" t="s">
        <v>1534</v>
      </c>
      <c r="D1839">
        <v>2060</v>
      </c>
      <c r="E1839" t="s">
        <v>1529</v>
      </c>
      <c r="F1839" t="s">
        <v>1531</v>
      </c>
      <c r="G1839" s="462">
        <v>0.51253806247375266</v>
      </c>
      <c r="H1839" s="462">
        <v>0.51253806247375266</v>
      </c>
      <c r="I1839" s="462">
        <v>0.51253806247375266</v>
      </c>
      <c r="J1839" s="462">
        <v>0.65459160348777334</v>
      </c>
      <c r="K1839" s="462">
        <v>0.65459160348777334</v>
      </c>
      <c r="L1839" s="462">
        <v>0.65459160348777334</v>
      </c>
      <c r="M1839" s="462">
        <v>0.65459160348777334</v>
      </c>
      <c r="N1839" s="462">
        <v>0.65459160348777334</v>
      </c>
    </row>
    <row r="1840" spans="1:14" x14ac:dyDescent="0.25">
      <c r="A1840" t="s">
        <v>48</v>
      </c>
      <c r="B1840" t="s">
        <v>1534</v>
      </c>
      <c r="C1840" t="s">
        <v>1534</v>
      </c>
      <c r="D1840">
        <v>2060</v>
      </c>
      <c r="E1840" t="s">
        <v>1532</v>
      </c>
      <c r="F1840" t="s">
        <v>1530</v>
      </c>
      <c r="G1840" s="462">
        <v>0</v>
      </c>
      <c r="H1840" s="462">
        <v>0</v>
      </c>
      <c r="I1840" s="462">
        <v>0</v>
      </c>
      <c r="J1840" s="462">
        <v>0</v>
      </c>
      <c r="K1840" s="462">
        <v>0</v>
      </c>
      <c r="L1840" s="462">
        <v>0</v>
      </c>
      <c r="M1840" s="462">
        <v>0</v>
      </c>
      <c r="N1840" s="462">
        <v>0</v>
      </c>
    </row>
    <row r="1841" spans="1:14" x14ac:dyDescent="0.25">
      <c r="A1841" t="s">
        <v>48</v>
      </c>
      <c r="B1841" t="s">
        <v>1534</v>
      </c>
      <c r="C1841" t="s">
        <v>1534</v>
      </c>
      <c r="D1841">
        <v>2060</v>
      </c>
      <c r="E1841" t="s">
        <v>1532</v>
      </c>
      <c r="F1841" t="s">
        <v>1531</v>
      </c>
      <c r="G1841" s="462">
        <v>0</v>
      </c>
      <c r="H1841" s="462">
        <v>0</v>
      </c>
      <c r="I1841" s="462">
        <v>0</v>
      </c>
      <c r="J1841" s="462">
        <v>0</v>
      </c>
      <c r="K1841" s="462">
        <v>0</v>
      </c>
      <c r="L1841" s="462">
        <v>0</v>
      </c>
      <c r="M1841" s="462">
        <v>0</v>
      </c>
      <c r="N1841" s="462">
        <v>0</v>
      </c>
    </row>
    <row r="1842" spans="1:14" x14ac:dyDescent="0.25">
      <c r="A1842" t="s">
        <v>48</v>
      </c>
      <c r="B1842" t="s">
        <v>1535</v>
      </c>
      <c r="C1842" t="s">
        <v>1536</v>
      </c>
      <c r="D1842">
        <v>2060</v>
      </c>
      <c r="E1842" t="s">
        <v>1529</v>
      </c>
      <c r="F1842" t="s">
        <v>1530</v>
      </c>
      <c r="G1842" s="462">
        <v>0</v>
      </c>
      <c r="H1842" s="462">
        <v>0</v>
      </c>
      <c r="I1842" s="462">
        <v>0</v>
      </c>
      <c r="J1842" s="462">
        <v>0.23833179359343637</v>
      </c>
      <c r="K1842" s="462">
        <v>0.23833179359343637</v>
      </c>
      <c r="L1842" s="462">
        <v>0.23833179359343637</v>
      </c>
      <c r="M1842" s="462">
        <v>0.23833179359343637</v>
      </c>
      <c r="N1842" s="462">
        <v>0.23833179359343637</v>
      </c>
    </row>
    <row r="1843" spans="1:14" x14ac:dyDescent="0.25">
      <c r="A1843" t="s">
        <v>48</v>
      </c>
      <c r="B1843" t="s">
        <v>1535</v>
      </c>
      <c r="C1843" t="s">
        <v>1536</v>
      </c>
      <c r="D1843">
        <v>2060</v>
      </c>
      <c r="E1843" t="s">
        <v>1529</v>
      </c>
      <c r="F1843" t="s">
        <v>1531</v>
      </c>
      <c r="G1843" s="462">
        <v>0</v>
      </c>
      <c r="H1843" s="462">
        <v>0</v>
      </c>
      <c r="I1843" s="462">
        <v>0</v>
      </c>
      <c r="J1843" s="462">
        <v>0.23833179359343637</v>
      </c>
      <c r="K1843" s="462">
        <v>0.23833179359343637</v>
      </c>
      <c r="L1843" s="462">
        <v>0.23833179359343637</v>
      </c>
      <c r="M1843" s="462">
        <v>0.23833179359343637</v>
      </c>
      <c r="N1843" s="462">
        <v>0.23833179359343637</v>
      </c>
    </row>
    <row r="1844" spans="1:14" x14ac:dyDescent="0.25">
      <c r="A1844" t="s">
        <v>48</v>
      </c>
      <c r="B1844" t="s">
        <v>1535</v>
      </c>
      <c r="C1844" t="s">
        <v>1536</v>
      </c>
      <c r="D1844">
        <v>2060</v>
      </c>
      <c r="E1844" t="s">
        <v>1532</v>
      </c>
      <c r="F1844" t="s">
        <v>1530</v>
      </c>
      <c r="G1844" s="462">
        <v>0</v>
      </c>
      <c r="H1844" s="462">
        <v>0</v>
      </c>
      <c r="I1844" s="462">
        <v>0</v>
      </c>
      <c r="J1844" s="462">
        <v>0</v>
      </c>
      <c r="K1844" s="462">
        <v>0</v>
      </c>
      <c r="L1844" s="462">
        <v>0</v>
      </c>
      <c r="M1844" s="462">
        <v>0</v>
      </c>
      <c r="N1844" s="462">
        <v>0</v>
      </c>
    </row>
    <row r="1845" spans="1:14" x14ac:dyDescent="0.25">
      <c r="A1845" t="s">
        <v>48</v>
      </c>
      <c r="B1845" t="s">
        <v>1535</v>
      </c>
      <c r="C1845" t="s">
        <v>1536</v>
      </c>
      <c r="D1845">
        <v>2060</v>
      </c>
      <c r="E1845" t="s">
        <v>1532</v>
      </c>
      <c r="F1845" t="s">
        <v>1531</v>
      </c>
      <c r="G1845" s="462">
        <v>0</v>
      </c>
      <c r="H1845" s="462">
        <v>0</v>
      </c>
      <c r="I1845" s="462">
        <v>0</v>
      </c>
      <c r="J1845" s="462">
        <v>0</v>
      </c>
      <c r="K1845" s="462">
        <v>0</v>
      </c>
      <c r="L1845" s="462">
        <v>0</v>
      </c>
      <c r="M1845" s="462">
        <v>0</v>
      </c>
      <c r="N1845" s="462">
        <v>0</v>
      </c>
    </row>
    <row r="1846" spans="1:14" x14ac:dyDescent="0.25">
      <c r="A1846" t="s">
        <v>48</v>
      </c>
      <c r="B1846" t="s">
        <v>1535</v>
      </c>
      <c r="C1846" t="s">
        <v>162</v>
      </c>
      <c r="D1846">
        <v>2060</v>
      </c>
      <c r="E1846" t="s">
        <v>1529</v>
      </c>
      <c r="F1846" t="s">
        <v>1530</v>
      </c>
      <c r="G1846" s="462">
        <v>0</v>
      </c>
      <c r="H1846" s="462">
        <v>0</v>
      </c>
      <c r="I1846" s="462">
        <v>0</v>
      </c>
      <c r="J1846" s="462">
        <v>0</v>
      </c>
      <c r="K1846" s="462">
        <v>0</v>
      </c>
      <c r="L1846" s="462">
        <v>0</v>
      </c>
      <c r="M1846" s="462">
        <v>0</v>
      </c>
      <c r="N1846" s="462">
        <v>0</v>
      </c>
    </row>
    <row r="1847" spans="1:14" x14ac:dyDescent="0.25">
      <c r="A1847" t="s">
        <v>48</v>
      </c>
      <c r="B1847" t="s">
        <v>1535</v>
      </c>
      <c r="C1847" t="s">
        <v>162</v>
      </c>
      <c r="D1847">
        <v>2060</v>
      </c>
      <c r="E1847" t="s">
        <v>1529</v>
      </c>
      <c r="F1847" t="s">
        <v>1531</v>
      </c>
      <c r="G1847" s="462">
        <v>0</v>
      </c>
      <c r="H1847" s="462">
        <v>0</v>
      </c>
      <c r="I1847" s="462">
        <v>0</v>
      </c>
      <c r="J1847" s="462">
        <v>0</v>
      </c>
      <c r="K1847" s="462">
        <v>0</v>
      </c>
      <c r="L1847" s="462">
        <v>0</v>
      </c>
      <c r="M1847" s="462">
        <v>0</v>
      </c>
      <c r="N1847" s="462">
        <v>0</v>
      </c>
    </row>
    <row r="1848" spans="1:14" x14ac:dyDescent="0.25">
      <c r="A1848" t="s">
        <v>48</v>
      </c>
      <c r="B1848" t="s">
        <v>1535</v>
      </c>
      <c r="C1848" t="s">
        <v>162</v>
      </c>
      <c r="D1848">
        <v>2060</v>
      </c>
      <c r="E1848" t="s">
        <v>1532</v>
      </c>
      <c r="F1848" t="s">
        <v>1530</v>
      </c>
      <c r="G1848" s="462">
        <v>0</v>
      </c>
      <c r="H1848" s="462">
        <v>0</v>
      </c>
      <c r="I1848" s="462">
        <v>0</v>
      </c>
      <c r="J1848" s="462">
        <v>0</v>
      </c>
      <c r="K1848" s="462">
        <v>0</v>
      </c>
      <c r="L1848" s="462">
        <v>0</v>
      </c>
      <c r="M1848" s="462">
        <v>0</v>
      </c>
      <c r="N1848" s="462">
        <v>0</v>
      </c>
    </row>
    <row r="1849" spans="1:14" x14ac:dyDescent="0.25">
      <c r="A1849" t="s">
        <v>48</v>
      </c>
      <c r="B1849" t="s">
        <v>1535</v>
      </c>
      <c r="C1849" t="s">
        <v>162</v>
      </c>
      <c r="D1849">
        <v>2060</v>
      </c>
      <c r="E1849" t="s">
        <v>1532</v>
      </c>
      <c r="F1849" t="s">
        <v>1531</v>
      </c>
      <c r="G1849" s="462">
        <v>0</v>
      </c>
      <c r="H1849" s="462">
        <v>0</v>
      </c>
      <c r="I1849" s="462">
        <v>0</v>
      </c>
      <c r="J1849" s="462">
        <v>0</v>
      </c>
      <c r="K1849" s="462">
        <v>0</v>
      </c>
      <c r="L1849" s="462">
        <v>0</v>
      </c>
      <c r="M1849" s="462">
        <v>0</v>
      </c>
      <c r="N1849" s="462">
        <v>0</v>
      </c>
    </row>
    <row r="1850" spans="1:14" x14ac:dyDescent="0.25">
      <c r="A1850" t="s">
        <v>51</v>
      </c>
      <c r="B1850" t="s">
        <v>1528</v>
      </c>
      <c r="C1850" t="s">
        <v>158</v>
      </c>
      <c r="D1850">
        <v>2019</v>
      </c>
      <c r="E1850" t="s">
        <v>1529</v>
      </c>
      <c r="F1850" t="s">
        <v>1530</v>
      </c>
      <c r="G1850" s="462">
        <v>1</v>
      </c>
      <c r="H1850" s="462">
        <v>1</v>
      </c>
      <c r="I1850" s="462">
        <v>1</v>
      </c>
      <c r="J1850" s="462">
        <v>1</v>
      </c>
      <c r="K1850" s="462">
        <v>1</v>
      </c>
      <c r="L1850" s="462">
        <v>1</v>
      </c>
      <c r="M1850" s="462">
        <v>1</v>
      </c>
      <c r="N1850" s="462">
        <v>1</v>
      </c>
    </row>
    <row r="1851" spans="1:14" x14ac:dyDescent="0.25">
      <c r="A1851" t="s">
        <v>51</v>
      </c>
      <c r="B1851" t="s">
        <v>1528</v>
      </c>
      <c r="C1851" t="s">
        <v>158</v>
      </c>
      <c r="D1851">
        <v>2019</v>
      </c>
      <c r="E1851" t="s">
        <v>1529</v>
      </c>
      <c r="F1851" t="s">
        <v>1531</v>
      </c>
      <c r="G1851" s="462">
        <v>1</v>
      </c>
      <c r="H1851" s="462">
        <v>1</v>
      </c>
      <c r="I1851" s="462">
        <v>1</v>
      </c>
      <c r="J1851" s="462">
        <v>1</v>
      </c>
      <c r="K1851" s="462">
        <v>1</v>
      </c>
      <c r="L1851" s="462">
        <v>1</v>
      </c>
      <c r="M1851" s="462">
        <v>1</v>
      </c>
      <c r="N1851" s="462">
        <v>1</v>
      </c>
    </row>
    <row r="1852" spans="1:14" x14ac:dyDescent="0.25">
      <c r="A1852" t="s">
        <v>51</v>
      </c>
      <c r="B1852" t="s">
        <v>1528</v>
      </c>
      <c r="C1852" t="s">
        <v>158</v>
      </c>
      <c r="D1852">
        <v>2019</v>
      </c>
      <c r="E1852" t="s">
        <v>1532</v>
      </c>
      <c r="F1852" t="s">
        <v>1530</v>
      </c>
      <c r="G1852" s="462">
        <v>1</v>
      </c>
      <c r="H1852" s="462">
        <v>1</v>
      </c>
      <c r="I1852" s="462">
        <v>1</v>
      </c>
      <c r="J1852" s="462">
        <v>1</v>
      </c>
      <c r="K1852" s="462">
        <v>1</v>
      </c>
      <c r="L1852" s="462">
        <v>1</v>
      </c>
      <c r="M1852" s="462">
        <v>1</v>
      </c>
      <c r="N1852" s="462">
        <v>1</v>
      </c>
    </row>
    <row r="1853" spans="1:14" x14ac:dyDescent="0.25">
      <c r="A1853" t="s">
        <v>51</v>
      </c>
      <c r="B1853" t="s">
        <v>1528</v>
      </c>
      <c r="C1853" t="s">
        <v>158</v>
      </c>
      <c r="D1853">
        <v>2019</v>
      </c>
      <c r="E1853" t="s">
        <v>1532</v>
      </c>
      <c r="F1853" t="s">
        <v>1531</v>
      </c>
      <c r="G1853" s="462">
        <v>1</v>
      </c>
      <c r="H1853" s="462">
        <v>1</v>
      </c>
      <c r="I1853" s="462">
        <v>1</v>
      </c>
      <c r="J1853" s="462">
        <v>1</v>
      </c>
      <c r="K1853" s="462">
        <v>1</v>
      </c>
      <c r="L1853" s="462">
        <v>1</v>
      </c>
      <c r="M1853" s="462">
        <v>1</v>
      </c>
      <c r="N1853" s="462">
        <v>1</v>
      </c>
    </row>
    <row r="1854" spans="1:14" x14ac:dyDescent="0.25">
      <c r="A1854" t="s">
        <v>51</v>
      </c>
      <c r="B1854" t="s">
        <v>1528</v>
      </c>
      <c r="C1854" t="s">
        <v>133</v>
      </c>
      <c r="D1854">
        <v>2019</v>
      </c>
      <c r="E1854" t="s">
        <v>1529</v>
      </c>
      <c r="F1854" t="s">
        <v>1530</v>
      </c>
      <c r="G1854" s="462">
        <v>0</v>
      </c>
      <c r="H1854" s="462">
        <v>0</v>
      </c>
      <c r="I1854" s="462">
        <v>0</v>
      </c>
      <c r="J1854" s="462">
        <v>0</v>
      </c>
      <c r="K1854" s="462">
        <v>0</v>
      </c>
      <c r="L1854" s="462">
        <v>0</v>
      </c>
      <c r="M1854" s="462">
        <v>0</v>
      </c>
      <c r="N1854" s="462">
        <v>0</v>
      </c>
    </row>
    <row r="1855" spans="1:14" x14ac:dyDescent="0.25">
      <c r="A1855" t="s">
        <v>51</v>
      </c>
      <c r="B1855" t="s">
        <v>1528</v>
      </c>
      <c r="C1855" t="s">
        <v>133</v>
      </c>
      <c r="D1855">
        <v>2019</v>
      </c>
      <c r="E1855" t="s">
        <v>1529</v>
      </c>
      <c r="F1855" t="s">
        <v>1531</v>
      </c>
      <c r="G1855" s="462">
        <v>0</v>
      </c>
      <c r="H1855" s="462">
        <v>0</v>
      </c>
      <c r="I1855" s="462">
        <v>0</v>
      </c>
      <c r="J1855" s="462">
        <v>0</v>
      </c>
      <c r="K1855" s="462">
        <v>0</v>
      </c>
      <c r="L1855" s="462">
        <v>0</v>
      </c>
      <c r="M1855" s="462">
        <v>0</v>
      </c>
      <c r="N1855" s="462">
        <v>0</v>
      </c>
    </row>
    <row r="1856" spans="1:14" x14ac:dyDescent="0.25">
      <c r="A1856" t="s">
        <v>51</v>
      </c>
      <c r="B1856" t="s">
        <v>1528</v>
      </c>
      <c r="C1856" t="s">
        <v>133</v>
      </c>
      <c r="D1856">
        <v>2019</v>
      </c>
      <c r="E1856" t="s">
        <v>1532</v>
      </c>
      <c r="F1856" t="s">
        <v>1530</v>
      </c>
      <c r="G1856" s="462">
        <v>0</v>
      </c>
      <c r="H1856" s="462">
        <v>0</v>
      </c>
      <c r="I1856" s="462">
        <v>0</v>
      </c>
      <c r="J1856" s="462">
        <v>0</v>
      </c>
      <c r="K1856" s="462">
        <v>0</v>
      </c>
      <c r="L1856" s="462">
        <v>0</v>
      </c>
      <c r="M1856" s="462">
        <v>0</v>
      </c>
      <c r="N1856" s="462">
        <v>0</v>
      </c>
    </row>
    <row r="1857" spans="1:14" x14ac:dyDescent="0.25">
      <c r="A1857" t="s">
        <v>51</v>
      </c>
      <c r="B1857" t="s">
        <v>1528</v>
      </c>
      <c r="C1857" t="s">
        <v>133</v>
      </c>
      <c r="D1857">
        <v>2019</v>
      </c>
      <c r="E1857" t="s">
        <v>1532</v>
      </c>
      <c r="F1857" t="s">
        <v>1531</v>
      </c>
      <c r="G1857" s="462">
        <v>0</v>
      </c>
      <c r="H1857" s="462">
        <v>0</v>
      </c>
      <c r="I1857" s="462">
        <v>0</v>
      </c>
      <c r="J1857" s="462">
        <v>0</v>
      </c>
      <c r="K1857" s="462">
        <v>0</v>
      </c>
      <c r="L1857" s="462">
        <v>0</v>
      </c>
      <c r="M1857" s="462">
        <v>0</v>
      </c>
      <c r="N1857" s="462">
        <v>0</v>
      </c>
    </row>
    <row r="1858" spans="1:14" x14ac:dyDescent="0.25">
      <c r="A1858" t="s">
        <v>51</v>
      </c>
      <c r="B1858" t="s">
        <v>1533</v>
      </c>
      <c r="C1858" t="s">
        <v>1533</v>
      </c>
      <c r="D1858">
        <v>2019</v>
      </c>
      <c r="E1858" t="s">
        <v>1529</v>
      </c>
      <c r="F1858" t="s">
        <v>1530</v>
      </c>
      <c r="G1858" s="462">
        <v>0</v>
      </c>
      <c r="H1858" s="462">
        <v>0</v>
      </c>
      <c r="I1858" s="462">
        <v>0</v>
      </c>
      <c r="J1858" s="462">
        <v>0</v>
      </c>
      <c r="K1858" s="462">
        <v>0</v>
      </c>
      <c r="L1858" s="462">
        <v>0</v>
      </c>
      <c r="M1858" s="462">
        <v>0</v>
      </c>
      <c r="N1858" s="462">
        <v>0</v>
      </c>
    </row>
    <row r="1859" spans="1:14" x14ac:dyDescent="0.25">
      <c r="A1859" t="s">
        <v>51</v>
      </c>
      <c r="B1859" t="s">
        <v>1533</v>
      </c>
      <c r="C1859" t="s">
        <v>1533</v>
      </c>
      <c r="D1859">
        <v>2019</v>
      </c>
      <c r="E1859" t="s">
        <v>1529</v>
      </c>
      <c r="F1859" t="s">
        <v>1531</v>
      </c>
      <c r="G1859" s="462">
        <v>0</v>
      </c>
      <c r="H1859" s="462">
        <v>0</v>
      </c>
      <c r="I1859" s="462">
        <v>0</v>
      </c>
      <c r="J1859" s="462">
        <v>0</v>
      </c>
      <c r="K1859" s="462">
        <v>0</v>
      </c>
      <c r="L1859" s="462">
        <v>0</v>
      </c>
      <c r="M1859" s="462">
        <v>0</v>
      </c>
      <c r="N1859" s="462">
        <v>0</v>
      </c>
    </row>
    <row r="1860" spans="1:14" x14ac:dyDescent="0.25">
      <c r="A1860" t="s">
        <v>51</v>
      </c>
      <c r="B1860" t="s">
        <v>1533</v>
      </c>
      <c r="C1860" t="s">
        <v>1533</v>
      </c>
      <c r="D1860">
        <v>2019</v>
      </c>
      <c r="E1860" t="s">
        <v>1532</v>
      </c>
      <c r="F1860" t="s">
        <v>1530</v>
      </c>
      <c r="G1860" s="462">
        <v>0</v>
      </c>
      <c r="H1860" s="462">
        <v>0</v>
      </c>
      <c r="I1860" s="462">
        <v>0</v>
      </c>
      <c r="J1860" s="462">
        <v>0</v>
      </c>
      <c r="K1860" s="462">
        <v>0</v>
      </c>
      <c r="L1860" s="462">
        <v>0</v>
      </c>
      <c r="M1860" s="462">
        <v>0</v>
      </c>
      <c r="N1860" s="462">
        <v>0</v>
      </c>
    </row>
    <row r="1861" spans="1:14" x14ac:dyDescent="0.25">
      <c r="A1861" t="s">
        <v>51</v>
      </c>
      <c r="B1861" t="s">
        <v>1533</v>
      </c>
      <c r="C1861" t="s">
        <v>1533</v>
      </c>
      <c r="D1861">
        <v>2019</v>
      </c>
      <c r="E1861" t="s">
        <v>1532</v>
      </c>
      <c r="F1861" t="s">
        <v>1531</v>
      </c>
      <c r="G1861" s="462">
        <v>0</v>
      </c>
      <c r="H1861" s="462">
        <v>0</v>
      </c>
      <c r="I1861" s="462">
        <v>0</v>
      </c>
      <c r="J1861" s="462">
        <v>0</v>
      </c>
      <c r="K1861" s="462">
        <v>0</v>
      </c>
      <c r="L1861" s="462">
        <v>0</v>
      </c>
      <c r="M1861" s="462">
        <v>0</v>
      </c>
      <c r="N1861" s="462">
        <v>0</v>
      </c>
    </row>
    <row r="1862" spans="1:14" x14ac:dyDescent="0.25">
      <c r="A1862" t="s">
        <v>51</v>
      </c>
      <c r="B1862" t="s">
        <v>160</v>
      </c>
      <c r="C1862" t="s">
        <v>160</v>
      </c>
      <c r="D1862">
        <v>2019</v>
      </c>
      <c r="E1862" t="s">
        <v>1529</v>
      </c>
      <c r="F1862" t="s">
        <v>1530</v>
      </c>
      <c r="G1862" s="462">
        <v>0</v>
      </c>
      <c r="H1862" s="462">
        <v>0</v>
      </c>
      <c r="I1862" s="462">
        <v>0</v>
      </c>
      <c r="J1862" s="462">
        <v>0</v>
      </c>
      <c r="K1862" s="462">
        <v>0</v>
      </c>
      <c r="L1862" s="462">
        <v>0</v>
      </c>
      <c r="M1862" s="462">
        <v>0</v>
      </c>
      <c r="N1862" s="462">
        <v>0</v>
      </c>
    </row>
    <row r="1863" spans="1:14" x14ac:dyDescent="0.25">
      <c r="A1863" t="s">
        <v>51</v>
      </c>
      <c r="B1863" t="s">
        <v>160</v>
      </c>
      <c r="C1863" t="s">
        <v>160</v>
      </c>
      <c r="D1863">
        <v>2019</v>
      </c>
      <c r="E1863" t="s">
        <v>1529</v>
      </c>
      <c r="F1863" t="s">
        <v>1531</v>
      </c>
      <c r="G1863" s="462">
        <v>0</v>
      </c>
      <c r="H1863" s="462">
        <v>0</v>
      </c>
      <c r="I1863" s="462">
        <v>0</v>
      </c>
      <c r="J1863" s="462">
        <v>0</v>
      </c>
      <c r="K1863" s="462">
        <v>0</v>
      </c>
      <c r="L1863" s="462">
        <v>0</v>
      </c>
      <c r="M1863" s="462">
        <v>0</v>
      </c>
      <c r="N1863" s="462">
        <v>0</v>
      </c>
    </row>
    <row r="1864" spans="1:14" x14ac:dyDescent="0.25">
      <c r="A1864" t="s">
        <v>51</v>
      </c>
      <c r="B1864" t="s">
        <v>160</v>
      </c>
      <c r="C1864" t="s">
        <v>160</v>
      </c>
      <c r="D1864">
        <v>2019</v>
      </c>
      <c r="E1864" t="s">
        <v>1532</v>
      </c>
      <c r="F1864" t="s">
        <v>1530</v>
      </c>
      <c r="G1864" s="462">
        <v>0</v>
      </c>
      <c r="H1864" s="462">
        <v>0</v>
      </c>
      <c r="I1864" s="462">
        <v>0</v>
      </c>
      <c r="J1864" s="462">
        <v>0</v>
      </c>
      <c r="K1864" s="462">
        <v>0</v>
      </c>
      <c r="L1864" s="462">
        <v>0</v>
      </c>
      <c r="M1864" s="462">
        <v>0</v>
      </c>
      <c r="N1864" s="462">
        <v>0</v>
      </c>
    </row>
    <row r="1865" spans="1:14" x14ac:dyDescent="0.25">
      <c r="A1865" t="s">
        <v>51</v>
      </c>
      <c r="B1865" t="s">
        <v>160</v>
      </c>
      <c r="C1865" t="s">
        <v>160</v>
      </c>
      <c r="D1865">
        <v>2019</v>
      </c>
      <c r="E1865" t="s">
        <v>1532</v>
      </c>
      <c r="F1865" t="s">
        <v>1531</v>
      </c>
      <c r="G1865" s="462">
        <v>0</v>
      </c>
      <c r="H1865" s="462">
        <v>0</v>
      </c>
      <c r="I1865" s="462">
        <v>0</v>
      </c>
      <c r="J1865" s="462">
        <v>0</v>
      </c>
      <c r="K1865" s="462">
        <v>0</v>
      </c>
      <c r="L1865" s="462">
        <v>0</v>
      </c>
      <c r="M1865" s="462">
        <v>0</v>
      </c>
      <c r="N1865" s="462">
        <v>0</v>
      </c>
    </row>
    <row r="1866" spans="1:14" x14ac:dyDescent="0.25">
      <c r="A1866" t="s">
        <v>51</v>
      </c>
      <c r="B1866" t="s">
        <v>1534</v>
      </c>
      <c r="C1866" t="s">
        <v>1534</v>
      </c>
      <c r="D1866">
        <v>2019</v>
      </c>
      <c r="E1866" t="s">
        <v>1529</v>
      </c>
      <c r="F1866" t="s">
        <v>1530</v>
      </c>
      <c r="G1866" s="462">
        <v>0</v>
      </c>
      <c r="H1866" s="462">
        <v>0</v>
      </c>
      <c r="I1866" s="462">
        <v>0</v>
      </c>
      <c r="J1866" s="462">
        <v>0</v>
      </c>
      <c r="K1866" s="462">
        <v>0</v>
      </c>
      <c r="L1866" s="462">
        <v>0</v>
      </c>
      <c r="M1866" s="462">
        <v>0</v>
      </c>
      <c r="N1866" s="462">
        <v>0</v>
      </c>
    </row>
    <row r="1867" spans="1:14" x14ac:dyDescent="0.25">
      <c r="A1867" t="s">
        <v>51</v>
      </c>
      <c r="B1867" t="s">
        <v>1534</v>
      </c>
      <c r="C1867" t="s">
        <v>1534</v>
      </c>
      <c r="D1867">
        <v>2019</v>
      </c>
      <c r="E1867" t="s">
        <v>1529</v>
      </c>
      <c r="F1867" t="s">
        <v>1531</v>
      </c>
      <c r="G1867" s="462">
        <v>0</v>
      </c>
      <c r="H1867" s="462">
        <v>0</v>
      </c>
      <c r="I1867" s="462">
        <v>0</v>
      </c>
      <c r="J1867" s="462">
        <v>0</v>
      </c>
      <c r="K1867" s="462">
        <v>0</v>
      </c>
      <c r="L1867" s="462">
        <v>0</v>
      </c>
      <c r="M1867" s="462">
        <v>0</v>
      </c>
      <c r="N1867" s="462">
        <v>0</v>
      </c>
    </row>
    <row r="1868" spans="1:14" x14ac:dyDescent="0.25">
      <c r="A1868" t="s">
        <v>51</v>
      </c>
      <c r="B1868" t="s">
        <v>1534</v>
      </c>
      <c r="C1868" t="s">
        <v>1534</v>
      </c>
      <c r="D1868">
        <v>2019</v>
      </c>
      <c r="E1868" t="s">
        <v>1532</v>
      </c>
      <c r="F1868" t="s">
        <v>1530</v>
      </c>
      <c r="G1868" s="462">
        <v>0</v>
      </c>
      <c r="H1868" s="462">
        <v>0</v>
      </c>
      <c r="I1868" s="462">
        <v>0</v>
      </c>
      <c r="J1868" s="462">
        <v>0</v>
      </c>
      <c r="K1868" s="462">
        <v>0</v>
      </c>
      <c r="L1868" s="462">
        <v>0</v>
      </c>
      <c r="M1868" s="462">
        <v>0</v>
      </c>
      <c r="N1868" s="462">
        <v>0</v>
      </c>
    </row>
    <row r="1869" spans="1:14" x14ac:dyDescent="0.25">
      <c r="A1869" t="s">
        <v>51</v>
      </c>
      <c r="B1869" t="s">
        <v>1534</v>
      </c>
      <c r="C1869" t="s">
        <v>1534</v>
      </c>
      <c r="D1869">
        <v>2019</v>
      </c>
      <c r="E1869" t="s">
        <v>1532</v>
      </c>
      <c r="F1869" t="s">
        <v>1531</v>
      </c>
      <c r="G1869" s="462">
        <v>0</v>
      </c>
      <c r="H1869" s="462">
        <v>0</v>
      </c>
      <c r="I1869" s="462">
        <v>0</v>
      </c>
      <c r="J1869" s="462">
        <v>0</v>
      </c>
      <c r="K1869" s="462">
        <v>0</v>
      </c>
      <c r="L1869" s="462">
        <v>0</v>
      </c>
      <c r="M1869" s="462">
        <v>0</v>
      </c>
      <c r="N1869" s="462">
        <v>0</v>
      </c>
    </row>
    <row r="1870" spans="1:14" x14ac:dyDescent="0.25">
      <c r="A1870" t="s">
        <v>51</v>
      </c>
      <c r="B1870" t="s">
        <v>1535</v>
      </c>
      <c r="C1870" t="s">
        <v>1536</v>
      </c>
      <c r="D1870">
        <v>2019</v>
      </c>
      <c r="E1870" t="s">
        <v>1529</v>
      </c>
      <c r="F1870" t="s">
        <v>1530</v>
      </c>
      <c r="G1870" s="462">
        <v>0</v>
      </c>
      <c r="H1870" s="462">
        <v>0</v>
      </c>
      <c r="I1870" s="462">
        <v>0</v>
      </c>
      <c r="J1870" s="462">
        <v>0</v>
      </c>
      <c r="K1870" s="462">
        <v>0</v>
      </c>
      <c r="L1870" s="462">
        <v>0</v>
      </c>
      <c r="M1870" s="462">
        <v>0</v>
      </c>
      <c r="N1870" s="462">
        <v>0</v>
      </c>
    </row>
    <row r="1871" spans="1:14" x14ac:dyDescent="0.25">
      <c r="A1871" t="s">
        <v>51</v>
      </c>
      <c r="B1871" t="s">
        <v>1535</v>
      </c>
      <c r="C1871" t="s">
        <v>1536</v>
      </c>
      <c r="D1871">
        <v>2019</v>
      </c>
      <c r="E1871" t="s">
        <v>1529</v>
      </c>
      <c r="F1871" t="s">
        <v>1531</v>
      </c>
      <c r="G1871" s="462">
        <v>0</v>
      </c>
      <c r="H1871" s="462">
        <v>0</v>
      </c>
      <c r="I1871" s="462">
        <v>0</v>
      </c>
      <c r="J1871" s="462">
        <v>0</v>
      </c>
      <c r="K1871" s="462">
        <v>0</v>
      </c>
      <c r="L1871" s="462">
        <v>0</v>
      </c>
      <c r="M1871" s="462">
        <v>0</v>
      </c>
      <c r="N1871" s="462">
        <v>0</v>
      </c>
    </row>
    <row r="1872" spans="1:14" x14ac:dyDescent="0.25">
      <c r="A1872" t="s">
        <v>51</v>
      </c>
      <c r="B1872" t="s">
        <v>1535</v>
      </c>
      <c r="C1872" t="s">
        <v>1536</v>
      </c>
      <c r="D1872">
        <v>2019</v>
      </c>
      <c r="E1872" t="s">
        <v>1532</v>
      </c>
      <c r="F1872" t="s">
        <v>1530</v>
      </c>
      <c r="G1872" s="462">
        <v>0</v>
      </c>
      <c r="H1872" s="462">
        <v>0</v>
      </c>
      <c r="I1872" s="462">
        <v>0</v>
      </c>
      <c r="J1872" s="462">
        <v>0</v>
      </c>
      <c r="K1872" s="462">
        <v>0</v>
      </c>
      <c r="L1872" s="462">
        <v>0</v>
      </c>
      <c r="M1872" s="462">
        <v>0</v>
      </c>
      <c r="N1872" s="462">
        <v>0</v>
      </c>
    </row>
    <row r="1873" spans="1:14" x14ac:dyDescent="0.25">
      <c r="A1873" t="s">
        <v>51</v>
      </c>
      <c r="B1873" t="s">
        <v>1535</v>
      </c>
      <c r="C1873" t="s">
        <v>1536</v>
      </c>
      <c r="D1873">
        <v>2019</v>
      </c>
      <c r="E1873" t="s">
        <v>1532</v>
      </c>
      <c r="F1873" t="s">
        <v>1531</v>
      </c>
      <c r="G1873" s="462">
        <v>0</v>
      </c>
      <c r="H1873" s="462">
        <v>0</v>
      </c>
      <c r="I1873" s="462">
        <v>0</v>
      </c>
      <c r="J1873" s="462">
        <v>0</v>
      </c>
      <c r="K1873" s="462">
        <v>0</v>
      </c>
      <c r="L1873" s="462">
        <v>0</v>
      </c>
      <c r="M1873" s="462">
        <v>0</v>
      </c>
      <c r="N1873" s="462">
        <v>0</v>
      </c>
    </row>
    <row r="1874" spans="1:14" x14ac:dyDescent="0.25">
      <c r="A1874" t="s">
        <v>51</v>
      </c>
      <c r="B1874" t="s">
        <v>1535</v>
      </c>
      <c r="C1874" t="s">
        <v>162</v>
      </c>
      <c r="D1874">
        <v>2019</v>
      </c>
      <c r="E1874" t="s">
        <v>1529</v>
      </c>
      <c r="F1874" t="s">
        <v>1530</v>
      </c>
      <c r="G1874" s="462">
        <v>0</v>
      </c>
      <c r="H1874" s="462">
        <v>0</v>
      </c>
      <c r="I1874" s="462">
        <v>0</v>
      </c>
      <c r="J1874" s="462">
        <v>0</v>
      </c>
      <c r="K1874" s="462">
        <v>0</v>
      </c>
      <c r="L1874" s="462">
        <v>0</v>
      </c>
      <c r="M1874" s="462">
        <v>0</v>
      </c>
      <c r="N1874" s="462">
        <v>0</v>
      </c>
    </row>
    <row r="1875" spans="1:14" x14ac:dyDescent="0.25">
      <c r="A1875" t="s">
        <v>51</v>
      </c>
      <c r="B1875" t="s">
        <v>1535</v>
      </c>
      <c r="C1875" t="s">
        <v>162</v>
      </c>
      <c r="D1875">
        <v>2019</v>
      </c>
      <c r="E1875" t="s">
        <v>1529</v>
      </c>
      <c r="F1875" t="s">
        <v>1531</v>
      </c>
      <c r="G1875" s="462">
        <v>0</v>
      </c>
      <c r="H1875" s="462">
        <v>0</v>
      </c>
      <c r="I1875" s="462">
        <v>0</v>
      </c>
      <c r="J1875" s="462">
        <v>0</v>
      </c>
      <c r="K1875" s="462">
        <v>0</v>
      </c>
      <c r="L1875" s="462">
        <v>0</v>
      </c>
      <c r="M1875" s="462">
        <v>0</v>
      </c>
      <c r="N1875" s="462">
        <v>0</v>
      </c>
    </row>
    <row r="1876" spans="1:14" x14ac:dyDescent="0.25">
      <c r="A1876" t="s">
        <v>51</v>
      </c>
      <c r="B1876" t="s">
        <v>1535</v>
      </c>
      <c r="C1876" t="s">
        <v>162</v>
      </c>
      <c r="D1876">
        <v>2019</v>
      </c>
      <c r="E1876" t="s">
        <v>1532</v>
      </c>
      <c r="F1876" t="s">
        <v>1530</v>
      </c>
      <c r="G1876" s="462">
        <v>0</v>
      </c>
      <c r="H1876" s="462">
        <v>0</v>
      </c>
      <c r="I1876" s="462">
        <v>0</v>
      </c>
      <c r="J1876" s="462">
        <v>0</v>
      </c>
      <c r="K1876" s="462">
        <v>0</v>
      </c>
      <c r="L1876" s="462">
        <v>0</v>
      </c>
      <c r="M1876" s="462">
        <v>0</v>
      </c>
      <c r="N1876" s="462">
        <v>0</v>
      </c>
    </row>
    <row r="1877" spans="1:14" x14ac:dyDescent="0.25">
      <c r="A1877" t="s">
        <v>51</v>
      </c>
      <c r="B1877" t="s">
        <v>1535</v>
      </c>
      <c r="C1877" t="s">
        <v>162</v>
      </c>
      <c r="D1877">
        <v>2019</v>
      </c>
      <c r="E1877" t="s">
        <v>1532</v>
      </c>
      <c r="F1877" t="s">
        <v>1531</v>
      </c>
      <c r="G1877" s="462">
        <v>0</v>
      </c>
      <c r="H1877" s="462">
        <v>0</v>
      </c>
      <c r="I1877" s="462">
        <v>0</v>
      </c>
      <c r="J1877" s="462">
        <v>0</v>
      </c>
      <c r="K1877" s="462">
        <v>0</v>
      </c>
      <c r="L1877" s="462">
        <v>0</v>
      </c>
      <c r="M1877" s="462">
        <v>0</v>
      </c>
      <c r="N1877" s="462">
        <v>0</v>
      </c>
    </row>
    <row r="1878" spans="1:14" x14ac:dyDescent="0.25">
      <c r="A1878" t="s">
        <v>51</v>
      </c>
      <c r="B1878" t="s">
        <v>1528</v>
      </c>
      <c r="C1878" t="s">
        <v>158</v>
      </c>
      <c r="D1878">
        <v>2026</v>
      </c>
      <c r="E1878" t="s">
        <v>1529</v>
      </c>
      <c r="F1878" t="s">
        <v>1530</v>
      </c>
      <c r="G1878" s="462">
        <v>1</v>
      </c>
      <c r="H1878" s="462">
        <v>1</v>
      </c>
      <c r="I1878" s="462">
        <v>1</v>
      </c>
      <c r="J1878" s="462">
        <v>1</v>
      </c>
      <c r="K1878" s="462">
        <v>1</v>
      </c>
      <c r="L1878" s="462">
        <v>1</v>
      </c>
      <c r="M1878" s="462">
        <v>1</v>
      </c>
      <c r="N1878" s="462">
        <v>1</v>
      </c>
    </row>
    <row r="1879" spans="1:14" x14ac:dyDescent="0.25">
      <c r="A1879" t="s">
        <v>51</v>
      </c>
      <c r="B1879" t="s">
        <v>1528</v>
      </c>
      <c r="C1879" t="s">
        <v>158</v>
      </c>
      <c r="D1879">
        <v>2026</v>
      </c>
      <c r="E1879" t="s">
        <v>1529</v>
      </c>
      <c r="F1879" t="s">
        <v>1531</v>
      </c>
      <c r="G1879" s="462">
        <v>1</v>
      </c>
      <c r="H1879" s="462">
        <v>1</v>
      </c>
      <c r="I1879" s="462">
        <v>1</v>
      </c>
      <c r="J1879" s="462">
        <v>1</v>
      </c>
      <c r="K1879" s="462">
        <v>1</v>
      </c>
      <c r="L1879" s="462">
        <v>1</v>
      </c>
      <c r="M1879" s="462">
        <v>1</v>
      </c>
      <c r="N1879" s="462">
        <v>1</v>
      </c>
    </row>
    <row r="1880" spans="1:14" x14ac:dyDescent="0.25">
      <c r="A1880" t="s">
        <v>51</v>
      </c>
      <c r="B1880" t="s">
        <v>1528</v>
      </c>
      <c r="C1880" t="s">
        <v>158</v>
      </c>
      <c r="D1880">
        <v>2026</v>
      </c>
      <c r="E1880" t="s">
        <v>1532</v>
      </c>
      <c r="F1880" t="s">
        <v>1530</v>
      </c>
      <c r="G1880" s="462">
        <v>0.36363636363636354</v>
      </c>
      <c r="H1880" s="462">
        <v>0.36363636363636354</v>
      </c>
      <c r="I1880" s="462">
        <v>0.36363636363636354</v>
      </c>
      <c r="J1880" s="462">
        <v>0.36363636363636354</v>
      </c>
      <c r="K1880" s="462">
        <v>0.36363636363636354</v>
      </c>
      <c r="L1880" s="462">
        <v>0.36363636363636354</v>
      </c>
      <c r="M1880" s="462">
        <v>0.36363636363636354</v>
      </c>
      <c r="N1880" s="462">
        <v>0.36363636363636354</v>
      </c>
    </row>
    <row r="1881" spans="1:14" x14ac:dyDescent="0.25">
      <c r="A1881" t="s">
        <v>51</v>
      </c>
      <c r="B1881" t="s">
        <v>1528</v>
      </c>
      <c r="C1881" t="s">
        <v>158</v>
      </c>
      <c r="D1881">
        <v>2026</v>
      </c>
      <c r="E1881" t="s">
        <v>1532</v>
      </c>
      <c r="F1881" t="s">
        <v>1531</v>
      </c>
      <c r="G1881" s="462">
        <v>0.36363636363636354</v>
      </c>
      <c r="H1881" s="462">
        <v>0.36363636363636354</v>
      </c>
      <c r="I1881" s="462">
        <v>0.36363636363636354</v>
      </c>
      <c r="J1881" s="462">
        <v>0.36363636363636354</v>
      </c>
      <c r="K1881" s="462">
        <v>0.36363636363636354</v>
      </c>
      <c r="L1881" s="462">
        <v>0.36363636363636354</v>
      </c>
      <c r="M1881" s="462">
        <v>0.36363636363636354</v>
      </c>
      <c r="N1881" s="462">
        <v>0.36363636363636354</v>
      </c>
    </row>
    <row r="1882" spans="1:14" x14ac:dyDescent="0.25">
      <c r="A1882" t="s">
        <v>51</v>
      </c>
      <c r="B1882" t="s">
        <v>1528</v>
      </c>
      <c r="C1882" t="s">
        <v>133</v>
      </c>
      <c r="D1882">
        <v>2026</v>
      </c>
      <c r="E1882" t="s">
        <v>1529</v>
      </c>
      <c r="F1882" t="s">
        <v>1530</v>
      </c>
      <c r="G1882" s="462">
        <v>0</v>
      </c>
      <c r="H1882" s="462">
        <v>0</v>
      </c>
      <c r="I1882" s="462">
        <v>0</v>
      </c>
      <c r="J1882" s="462">
        <v>0</v>
      </c>
      <c r="K1882" s="462">
        <v>0</v>
      </c>
      <c r="L1882" s="462">
        <v>0</v>
      </c>
      <c r="M1882" s="462">
        <v>0</v>
      </c>
      <c r="N1882" s="462">
        <v>0</v>
      </c>
    </row>
    <row r="1883" spans="1:14" x14ac:dyDescent="0.25">
      <c r="A1883" t="s">
        <v>51</v>
      </c>
      <c r="B1883" t="s">
        <v>1528</v>
      </c>
      <c r="C1883" t="s">
        <v>133</v>
      </c>
      <c r="D1883">
        <v>2026</v>
      </c>
      <c r="E1883" t="s">
        <v>1529</v>
      </c>
      <c r="F1883" t="s">
        <v>1531</v>
      </c>
      <c r="G1883" s="462">
        <v>0</v>
      </c>
      <c r="H1883" s="462">
        <v>0</v>
      </c>
      <c r="I1883" s="462">
        <v>0</v>
      </c>
      <c r="J1883" s="462">
        <v>0</v>
      </c>
      <c r="K1883" s="462">
        <v>0</v>
      </c>
      <c r="L1883" s="462">
        <v>0</v>
      </c>
      <c r="M1883" s="462">
        <v>0</v>
      </c>
      <c r="N1883" s="462">
        <v>0</v>
      </c>
    </row>
    <row r="1884" spans="1:14" x14ac:dyDescent="0.25">
      <c r="A1884" t="s">
        <v>51</v>
      </c>
      <c r="B1884" t="s">
        <v>1528</v>
      </c>
      <c r="C1884" t="s">
        <v>133</v>
      </c>
      <c r="D1884">
        <v>2026</v>
      </c>
      <c r="E1884" t="s">
        <v>1532</v>
      </c>
      <c r="F1884" t="s">
        <v>1530</v>
      </c>
      <c r="G1884" s="462">
        <v>0</v>
      </c>
      <c r="H1884" s="462">
        <v>0</v>
      </c>
      <c r="I1884" s="462">
        <v>0</v>
      </c>
      <c r="J1884" s="462">
        <v>0</v>
      </c>
      <c r="K1884" s="462">
        <v>0</v>
      </c>
      <c r="L1884" s="462">
        <v>0</v>
      </c>
      <c r="M1884" s="462">
        <v>0</v>
      </c>
      <c r="N1884" s="462">
        <v>0</v>
      </c>
    </row>
    <row r="1885" spans="1:14" x14ac:dyDescent="0.25">
      <c r="A1885" t="s">
        <v>51</v>
      </c>
      <c r="B1885" t="s">
        <v>1528</v>
      </c>
      <c r="C1885" t="s">
        <v>133</v>
      </c>
      <c r="D1885">
        <v>2026</v>
      </c>
      <c r="E1885" t="s">
        <v>1532</v>
      </c>
      <c r="F1885" t="s">
        <v>1531</v>
      </c>
      <c r="G1885" s="462">
        <v>0</v>
      </c>
      <c r="H1885" s="462">
        <v>0</v>
      </c>
      <c r="I1885" s="462">
        <v>0</v>
      </c>
      <c r="J1885" s="462">
        <v>0</v>
      </c>
      <c r="K1885" s="462">
        <v>0</v>
      </c>
      <c r="L1885" s="462">
        <v>0</v>
      </c>
      <c r="M1885" s="462">
        <v>0</v>
      </c>
      <c r="N1885" s="462">
        <v>0</v>
      </c>
    </row>
    <row r="1886" spans="1:14" x14ac:dyDescent="0.25">
      <c r="A1886" t="s">
        <v>51</v>
      </c>
      <c r="B1886" t="s">
        <v>1533</v>
      </c>
      <c r="C1886" t="s">
        <v>1533</v>
      </c>
      <c r="D1886">
        <v>2026</v>
      </c>
      <c r="E1886" t="s">
        <v>1529</v>
      </c>
      <c r="F1886" t="s">
        <v>1530</v>
      </c>
      <c r="G1886" s="462">
        <v>0</v>
      </c>
      <c r="H1886" s="462">
        <v>0</v>
      </c>
      <c r="I1886" s="462">
        <v>0</v>
      </c>
      <c r="J1886" s="462">
        <v>0</v>
      </c>
      <c r="K1886" s="462">
        <v>0</v>
      </c>
      <c r="L1886" s="462">
        <v>0</v>
      </c>
      <c r="M1886" s="462">
        <v>0</v>
      </c>
      <c r="N1886" s="462">
        <v>0</v>
      </c>
    </row>
    <row r="1887" spans="1:14" x14ac:dyDescent="0.25">
      <c r="A1887" t="s">
        <v>51</v>
      </c>
      <c r="B1887" t="s">
        <v>1533</v>
      </c>
      <c r="C1887" t="s">
        <v>1533</v>
      </c>
      <c r="D1887">
        <v>2026</v>
      </c>
      <c r="E1887" t="s">
        <v>1529</v>
      </c>
      <c r="F1887" t="s">
        <v>1531</v>
      </c>
      <c r="G1887" s="462">
        <v>0</v>
      </c>
      <c r="H1887" s="462">
        <v>0</v>
      </c>
      <c r="I1887" s="462">
        <v>0</v>
      </c>
      <c r="J1887" s="462">
        <v>0</v>
      </c>
      <c r="K1887" s="462">
        <v>0</v>
      </c>
      <c r="L1887" s="462">
        <v>0</v>
      </c>
      <c r="M1887" s="462">
        <v>0</v>
      </c>
      <c r="N1887" s="462">
        <v>0</v>
      </c>
    </row>
    <row r="1888" spans="1:14" x14ac:dyDescent="0.25">
      <c r="A1888" t="s">
        <v>51</v>
      </c>
      <c r="B1888" t="s">
        <v>1533</v>
      </c>
      <c r="C1888" t="s">
        <v>1533</v>
      </c>
      <c r="D1888">
        <v>2026</v>
      </c>
      <c r="E1888" t="s">
        <v>1532</v>
      </c>
      <c r="F1888" t="s">
        <v>1530</v>
      </c>
      <c r="G1888" s="462">
        <v>0.63636363636363646</v>
      </c>
      <c r="H1888" s="462">
        <v>0.63636363636363646</v>
      </c>
      <c r="I1888" s="462">
        <v>0.63636363636363646</v>
      </c>
      <c r="J1888" s="462">
        <v>0.63636363636363646</v>
      </c>
      <c r="K1888" s="462">
        <v>0.63636363636363646</v>
      </c>
      <c r="L1888" s="462">
        <v>0.63636363636363646</v>
      </c>
      <c r="M1888" s="462">
        <v>0.63636363636363646</v>
      </c>
      <c r="N1888" s="462">
        <v>0.63636363636363646</v>
      </c>
    </row>
    <row r="1889" spans="1:14" x14ac:dyDescent="0.25">
      <c r="A1889" t="s">
        <v>51</v>
      </c>
      <c r="B1889" t="s">
        <v>1533</v>
      </c>
      <c r="C1889" t="s">
        <v>1533</v>
      </c>
      <c r="D1889">
        <v>2026</v>
      </c>
      <c r="E1889" t="s">
        <v>1532</v>
      </c>
      <c r="F1889" t="s">
        <v>1531</v>
      </c>
      <c r="G1889" s="462">
        <v>0.63636363636363646</v>
      </c>
      <c r="H1889" s="462">
        <v>0.63636363636363646</v>
      </c>
      <c r="I1889" s="462">
        <v>0.63636363636363646</v>
      </c>
      <c r="J1889" s="462">
        <v>0.63636363636363646</v>
      </c>
      <c r="K1889" s="462">
        <v>0.63636363636363646</v>
      </c>
      <c r="L1889" s="462">
        <v>0.63636363636363646</v>
      </c>
      <c r="M1889" s="462">
        <v>0.63636363636363646</v>
      </c>
      <c r="N1889" s="462">
        <v>0.63636363636363646</v>
      </c>
    </row>
    <row r="1890" spans="1:14" x14ac:dyDescent="0.25">
      <c r="A1890" t="s">
        <v>51</v>
      </c>
      <c r="B1890" t="s">
        <v>160</v>
      </c>
      <c r="C1890" t="s">
        <v>160</v>
      </c>
      <c r="D1890">
        <v>2026</v>
      </c>
      <c r="E1890" t="s">
        <v>1529</v>
      </c>
      <c r="F1890" t="s">
        <v>1530</v>
      </c>
      <c r="G1890" s="462">
        <v>0</v>
      </c>
      <c r="H1890" s="462">
        <v>0</v>
      </c>
      <c r="I1890" s="462">
        <v>0</v>
      </c>
      <c r="J1890" s="462">
        <v>0</v>
      </c>
      <c r="K1890" s="462">
        <v>0</v>
      </c>
      <c r="L1890" s="462">
        <v>0</v>
      </c>
      <c r="M1890" s="462">
        <v>0</v>
      </c>
      <c r="N1890" s="462">
        <v>0</v>
      </c>
    </row>
    <row r="1891" spans="1:14" x14ac:dyDescent="0.25">
      <c r="A1891" t="s">
        <v>51</v>
      </c>
      <c r="B1891" t="s">
        <v>160</v>
      </c>
      <c r="C1891" t="s">
        <v>160</v>
      </c>
      <c r="D1891">
        <v>2026</v>
      </c>
      <c r="E1891" t="s">
        <v>1529</v>
      </c>
      <c r="F1891" t="s">
        <v>1531</v>
      </c>
      <c r="G1891" s="462">
        <v>0</v>
      </c>
      <c r="H1891" s="462">
        <v>0</v>
      </c>
      <c r="I1891" s="462">
        <v>0</v>
      </c>
      <c r="J1891" s="462">
        <v>0</v>
      </c>
      <c r="K1891" s="462">
        <v>0</v>
      </c>
      <c r="L1891" s="462">
        <v>0</v>
      </c>
      <c r="M1891" s="462">
        <v>0</v>
      </c>
      <c r="N1891" s="462">
        <v>0</v>
      </c>
    </row>
    <row r="1892" spans="1:14" x14ac:dyDescent="0.25">
      <c r="A1892" t="s">
        <v>51</v>
      </c>
      <c r="B1892" t="s">
        <v>160</v>
      </c>
      <c r="C1892" t="s">
        <v>160</v>
      </c>
      <c r="D1892">
        <v>2026</v>
      </c>
      <c r="E1892" t="s">
        <v>1532</v>
      </c>
      <c r="F1892" t="s">
        <v>1530</v>
      </c>
      <c r="G1892" s="462">
        <v>0</v>
      </c>
      <c r="H1892" s="462">
        <v>0</v>
      </c>
      <c r="I1892" s="462">
        <v>0</v>
      </c>
      <c r="J1892" s="462">
        <v>0</v>
      </c>
      <c r="K1892" s="462">
        <v>0</v>
      </c>
      <c r="L1892" s="462">
        <v>0</v>
      </c>
      <c r="M1892" s="462">
        <v>0</v>
      </c>
      <c r="N1892" s="462">
        <v>0</v>
      </c>
    </row>
    <row r="1893" spans="1:14" x14ac:dyDescent="0.25">
      <c r="A1893" t="s">
        <v>51</v>
      </c>
      <c r="B1893" t="s">
        <v>160</v>
      </c>
      <c r="C1893" t="s">
        <v>160</v>
      </c>
      <c r="D1893">
        <v>2026</v>
      </c>
      <c r="E1893" t="s">
        <v>1532</v>
      </c>
      <c r="F1893" t="s">
        <v>1531</v>
      </c>
      <c r="G1893" s="462">
        <v>0</v>
      </c>
      <c r="H1893" s="462">
        <v>0</v>
      </c>
      <c r="I1893" s="462">
        <v>0</v>
      </c>
      <c r="J1893" s="462">
        <v>0</v>
      </c>
      <c r="K1893" s="462">
        <v>0</v>
      </c>
      <c r="L1893" s="462">
        <v>0</v>
      </c>
      <c r="M1893" s="462">
        <v>0</v>
      </c>
      <c r="N1893" s="462">
        <v>0</v>
      </c>
    </row>
    <row r="1894" spans="1:14" x14ac:dyDescent="0.25">
      <c r="A1894" t="s">
        <v>51</v>
      </c>
      <c r="B1894" t="s">
        <v>1534</v>
      </c>
      <c r="C1894" t="s">
        <v>1534</v>
      </c>
      <c r="D1894">
        <v>2026</v>
      </c>
      <c r="E1894" t="s">
        <v>1529</v>
      </c>
      <c r="F1894" t="s">
        <v>1530</v>
      </c>
      <c r="G1894" s="462">
        <v>0</v>
      </c>
      <c r="H1894" s="462">
        <v>0</v>
      </c>
      <c r="I1894" s="462">
        <v>0</v>
      </c>
      <c r="J1894" s="462">
        <v>0</v>
      </c>
      <c r="K1894" s="462">
        <v>0</v>
      </c>
      <c r="L1894" s="462">
        <v>0</v>
      </c>
      <c r="M1894" s="462">
        <v>0</v>
      </c>
      <c r="N1894" s="462">
        <v>0</v>
      </c>
    </row>
    <row r="1895" spans="1:14" x14ac:dyDescent="0.25">
      <c r="A1895" t="s">
        <v>51</v>
      </c>
      <c r="B1895" t="s">
        <v>1534</v>
      </c>
      <c r="C1895" t="s">
        <v>1534</v>
      </c>
      <c r="D1895">
        <v>2026</v>
      </c>
      <c r="E1895" t="s">
        <v>1529</v>
      </c>
      <c r="F1895" t="s">
        <v>1531</v>
      </c>
      <c r="G1895" s="462">
        <v>0</v>
      </c>
      <c r="H1895" s="462">
        <v>0</v>
      </c>
      <c r="I1895" s="462">
        <v>0</v>
      </c>
      <c r="J1895" s="462">
        <v>0</v>
      </c>
      <c r="K1895" s="462">
        <v>0</v>
      </c>
      <c r="L1895" s="462">
        <v>0</v>
      </c>
      <c r="M1895" s="462">
        <v>0</v>
      </c>
      <c r="N1895" s="462">
        <v>0</v>
      </c>
    </row>
    <row r="1896" spans="1:14" x14ac:dyDescent="0.25">
      <c r="A1896" t="s">
        <v>51</v>
      </c>
      <c r="B1896" t="s">
        <v>1534</v>
      </c>
      <c r="C1896" t="s">
        <v>1534</v>
      </c>
      <c r="D1896">
        <v>2026</v>
      </c>
      <c r="E1896" t="s">
        <v>1532</v>
      </c>
      <c r="F1896" t="s">
        <v>1530</v>
      </c>
      <c r="G1896" s="462">
        <v>0</v>
      </c>
      <c r="H1896" s="462">
        <v>0</v>
      </c>
      <c r="I1896" s="462">
        <v>0</v>
      </c>
      <c r="J1896" s="462">
        <v>0</v>
      </c>
      <c r="K1896" s="462">
        <v>0</v>
      </c>
      <c r="L1896" s="462">
        <v>0</v>
      </c>
      <c r="M1896" s="462">
        <v>0</v>
      </c>
      <c r="N1896" s="462">
        <v>0</v>
      </c>
    </row>
    <row r="1897" spans="1:14" x14ac:dyDescent="0.25">
      <c r="A1897" t="s">
        <v>51</v>
      </c>
      <c r="B1897" t="s">
        <v>1534</v>
      </c>
      <c r="C1897" t="s">
        <v>1534</v>
      </c>
      <c r="D1897">
        <v>2026</v>
      </c>
      <c r="E1897" t="s">
        <v>1532</v>
      </c>
      <c r="F1897" t="s">
        <v>1531</v>
      </c>
      <c r="G1897" s="462">
        <v>0</v>
      </c>
      <c r="H1897" s="462">
        <v>0</v>
      </c>
      <c r="I1897" s="462">
        <v>0</v>
      </c>
      <c r="J1897" s="462">
        <v>0</v>
      </c>
      <c r="K1897" s="462">
        <v>0</v>
      </c>
      <c r="L1897" s="462">
        <v>0</v>
      </c>
      <c r="M1897" s="462">
        <v>0</v>
      </c>
      <c r="N1897" s="462">
        <v>0</v>
      </c>
    </row>
    <row r="1898" spans="1:14" x14ac:dyDescent="0.25">
      <c r="A1898" t="s">
        <v>51</v>
      </c>
      <c r="B1898" t="s">
        <v>1535</v>
      </c>
      <c r="C1898" t="s">
        <v>1536</v>
      </c>
      <c r="D1898">
        <v>2026</v>
      </c>
      <c r="E1898" t="s">
        <v>1529</v>
      </c>
      <c r="F1898" t="s">
        <v>1530</v>
      </c>
      <c r="G1898" s="462">
        <v>0</v>
      </c>
      <c r="H1898" s="462">
        <v>0</v>
      </c>
      <c r="I1898" s="462">
        <v>0</v>
      </c>
      <c r="J1898" s="462">
        <v>0</v>
      </c>
      <c r="K1898" s="462">
        <v>0</v>
      </c>
      <c r="L1898" s="462">
        <v>0</v>
      </c>
      <c r="M1898" s="462">
        <v>0</v>
      </c>
      <c r="N1898" s="462">
        <v>0</v>
      </c>
    </row>
    <row r="1899" spans="1:14" x14ac:dyDescent="0.25">
      <c r="A1899" t="s">
        <v>51</v>
      </c>
      <c r="B1899" t="s">
        <v>1535</v>
      </c>
      <c r="C1899" t="s">
        <v>1536</v>
      </c>
      <c r="D1899">
        <v>2026</v>
      </c>
      <c r="E1899" t="s">
        <v>1529</v>
      </c>
      <c r="F1899" t="s">
        <v>1531</v>
      </c>
      <c r="G1899" s="462">
        <v>0</v>
      </c>
      <c r="H1899" s="462">
        <v>0</v>
      </c>
      <c r="I1899" s="462">
        <v>0</v>
      </c>
      <c r="J1899" s="462">
        <v>0</v>
      </c>
      <c r="K1899" s="462">
        <v>0</v>
      </c>
      <c r="L1899" s="462">
        <v>0</v>
      </c>
      <c r="M1899" s="462">
        <v>0</v>
      </c>
      <c r="N1899" s="462">
        <v>0</v>
      </c>
    </row>
    <row r="1900" spans="1:14" x14ac:dyDescent="0.25">
      <c r="A1900" t="s">
        <v>51</v>
      </c>
      <c r="B1900" t="s">
        <v>1535</v>
      </c>
      <c r="C1900" t="s">
        <v>1536</v>
      </c>
      <c r="D1900">
        <v>2026</v>
      </c>
      <c r="E1900" t="s">
        <v>1532</v>
      </c>
      <c r="F1900" t="s">
        <v>1530</v>
      </c>
      <c r="G1900" s="462">
        <v>0</v>
      </c>
      <c r="H1900" s="462">
        <v>0</v>
      </c>
      <c r="I1900" s="462">
        <v>0</v>
      </c>
      <c r="J1900" s="462">
        <v>0</v>
      </c>
      <c r="K1900" s="462">
        <v>0</v>
      </c>
      <c r="L1900" s="462">
        <v>0</v>
      </c>
      <c r="M1900" s="462">
        <v>0</v>
      </c>
      <c r="N1900" s="462">
        <v>0</v>
      </c>
    </row>
    <row r="1901" spans="1:14" x14ac:dyDescent="0.25">
      <c r="A1901" t="s">
        <v>51</v>
      </c>
      <c r="B1901" t="s">
        <v>1535</v>
      </c>
      <c r="C1901" t="s">
        <v>1536</v>
      </c>
      <c r="D1901">
        <v>2026</v>
      </c>
      <c r="E1901" t="s">
        <v>1532</v>
      </c>
      <c r="F1901" t="s">
        <v>1531</v>
      </c>
      <c r="G1901" s="462">
        <v>0</v>
      </c>
      <c r="H1901" s="462">
        <v>0</v>
      </c>
      <c r="I1901" s="462">
        <v>0</v>
      </c>
      <c r="J1901" s="462">
        <v>0</v>
      </c>
      <c r="K1901" s="462">
        <v>0</v>
      </c>
      <c r="L1901" s="462">
        <v>0</v>
      </c>
      <c r="M1901" s="462">
        <v>0</v>
      </c>
      <c r="N1901" s="462">
        <v>0</v>
      </c>
    </row>
    <row r="1902" spans="1:14" x14ac:dyDescent="0.25">
      <c r="A1902" t="s">
        <v>51</v>
      </c>
      <c r="B1902" t="s">
        <v>1535</v>
      </c>
      <c r="C1902" t="s">
        <v>162</v>
      </c>
      <c r="D1902">
        <v>2026</v>
      </c>
      <c r="E1902" t="s">
        <v>1529</v>
      </c>
      <c r="F1902" t="s">
        <v>1530</v>
      </c>
      <c r="G1902" s="462">
        <v>0</v>
      </c>
      <c r="H1902" s="462">
        <v>0</v>
      </c>
      <c r="I1902" s="462">
        <v>0</v>
      </c>
      <c r="J1902" s="462">
        <v>0</v>
      </c>
      <c r="K1902" s="462">
        <v>0</v>
      </c>
      <c r="L1902" s="462">
        <v>0</v>
      </c>
      <c r="M1902" s="462">
        <v>0</v>
      </c>
      <c r="N1902" s="462">
        <v>0</v>
      </c>
    </row>
    <row r="1903" spans="1:14" x14ac:dyDescent="0.25">
      <c r="A1903" t="s">
        <v>51</v>
      </c>
      <c r="B1903" t="s">
        <v>1535</v>
      </c>
      <c r="C1903" t="s">
        <v>162</v>
      </c>
      <c r="D1903">
        <v>2026</v>
      </c>
      <c r="E1903" t="s">
        <v>1529</v>
      </c>
      <c r="F1903" t="s">
        <v>1531</v>
      </c>
      <c r="G1903" s="462">
        <v>0</v>
      </c>
      <c r="H1903" s="462">
        <v>0</v>
      </c>
      <c r="I1903" s="462">
        <v>0</v>
      </c>
      <c r="J1903" s="462">
        <v>0</v>
      </c>
      <c r="K1903" s="462">
        <v>0</v>
      </c>
      <c r="L1903" s="462">
        <v>0</v>
      </c>
      <c r="M1903" s="462">
        <v>0</v>
      </c>
      <c r="N1903" s="462">
        <v>0</v>
      </c>
    </row>
    <row r="1904" spans="1:14" x14ac:dyDescent="0.25">
      <c r="A1904" t="s">
        <v>51</v>
      </c>
      <c r="B1904" t="s">
        <v>1535</v>
      </c>
      <c r="C1904" t="s">
        <v>162</v>
      </c>
      <c r="D1904">
        <v>2026</v>
      </c>
      <c r="E1904" t="s">
        <v>1532</v>
      </c>
      <c r="F1904" t="s">
        <v>1530</v>
      </c>
      <c r="G1904" s="462">
        <v>0</v>
      </c>
      <c r="H1904" s="462">
        <v>0</v>
      </c>
      <c r="I1904" s="462">
        <v>0</v>
      </c>
      <c r="J1904" s="462">
        <v>0</v>
      </c>
      <c r="K1904" s="462">
        <v>0</v>
      </c>
      <c r="L1904" s="462">
        <v>0</v>
      </c>
      <c r="M1904" s="462">
        <v>0</v>
      </c>
      <c r="N1904" s="462">
        <v>0</v>
      </c>
    </row>
    <row r="1905" spans="1:14" x14ac:dyDescent="0.25">
      <c r="A1905" t="s">
        <v>51</v>
      </c>
      <c r="B1905" t="s">
        <v>1535</v>
      </c>
      <c r="C1905" t="s">
        <v>162</v>
      </c>
      <c r="D1905">
        <v>2026</v>
      </c>
      <c r="E1905" t="s">
        <v>1532</v>
      </c>
      <c r="F1905" t="s">
        <v>1531</v>
      </c>
      <c r="G1905" s="462">
        <v>0</v>
      </c>
      <c r="H1905" s="462">
        <v>0</v>
      </c>
      <c r="I1905" s="462">
        <v>0</v>
      </c>
      <c r="J1905" s="462">
        <v>0</v>
      </c>
      <c r="K1905" s="462">
        <v>0</v>
      </c>
      <c r="L1905" s="462">
        <v>0</v>
      </c>
      <c r="M1905" s="462">
        <v>0</v>
      </c>
      <c r="N1905" s="462">
        <v>0</v>
      </c>
    </row>
    <row r="1906" spans="1:14" x14ac:dyDescent="0.25">
      <c r="A1906" t="s">
        <v>51</v>
      </c>
      <c r="B1906" t="s">
        <v>1528</v>
      </c>
      <c r="C1906" t="s">
        <v>158</v>
      </c>
      <c r="D1906">
        <v>2030</v>
      </c>
      <c r="E1906" t="s">
        <v>1529</v>
      </c>
      <c r="F1906" t="s">
        <v>1530</v>
      </c>
      <c r="G1906" s="462">
        <v>0.97772236071345364</v>
      </c>
      <c r="H1906" s="462">
        <v>0.97772236071345364</v>
      </c>
      <c r="I1906" s="462">
        <v>0.97772236071345364</v>
      </c>
      <c r="J1906" s="462">
        <v>1</v>
      </c>
      <c r="K1906" s="462">
        <v>1</v>
      </c>
      <c r="L1906" s="462">
        <v>1</v>
      </c>
      <c r="M1906" s="462">
        <v>1</v>
      </c>
      <c r="N1906" s="462">
        <v>1</v>
      </c>
    </row>
    <row r="1907" spans="1:14" x14ac:dyDescent="0.25">
      <c r="A1907" t="s">
        <v>51</v>
      </c>
      <c r="B1907" t="s">
        <v>1528</v>
      </c>
      <c r="C1907" t="s">
        <v>158</v>
      </c>
      <c r="D1907">
        <v>2030</v>
      </c>
      <c r="E1907" t="s">
        <v>1529</v>
      </c>
      <c r="F1907" t="s">
        <v>1531</v>
      </c>
      <c r="G1907" s="462">
        <v>0.9751601588017621</v>
      </c>
      <c r="H1907" s="462">
        <v>0.9751601588017621</v>
      </c>
      <c r="I1907" s="462">
        <v>0.9751601588017621</v>
      </c>
      <c r="J1907" s="462">
        <v>1</v>
      </c>
      <c r="K1907" s="462">
        <v>1</v>
      </c>
      <c r="L1907" s="462">
        <v>1</v>
      </c>
      <c r="M1907" s="462">
        <v>1</v>
      </c>
      <c r="N1907" s="462">
        <v>1</v>
      </c>
    </row>
    <row r="1908" spans="1:14" x14ac:dyDescent="0.25">
      <c r="A1908" t="s">
        <v>51</v>
      </c>
      <c r="B1908" t="s">
        <v>1528</v>
      </c>
      <c r="C1908" t="s">
        <v>158</v>
      </c>
      <c r="D1908">
        <v>2030</v>
      </c>
      <c r="E1908" t="s">
        <v>1532</v>
      </c>
      <c r="F1908" t="s">
        <v>1530</v>
      </c>
      <c r="G1908" s="462">
        <v>0</v>
      </c>
      <c r="H1908" s="462">
        <v>0</v>
      </c>
      <c r="I1908" s="462">
        <v>0</v>
      </c>
      <c r="J1908" s="462">
        <v>0</v>
      </c>
      <c r="K1908" s="462">
        <v>0</v>
      </c>
      <c r="L1908" s="462">
        <v>0</v>
      </c>
      <c r="M1908" s="462">
        <v>0</v>
      </c>
      <c r="N1908" s="462">
        <v>0</v>
      </c>
    </row>
    <row r="1909" spans="1:14" x14ac:dyDescent="0.25">
      <c r="A1909" t="s">
        <v>51</v>
      </c>
      <c r="B1909" t="s">
        <v>1528</v>
      </c>
      <c r="C1909" t="s">
        <v>158</v>
      </c>
      <c r="D1909">
        <v>2030</v>
      </c>
      <c r="E1909" t="s">
        <v>1532</v>
      </c>
      <c r="F1909" t="s">
        <v>1531</v>
      </c>
      <c r="G1909" s="462">
        <v>0</v>
      </c>
      <c r="H1909" s="462">
        <v>0</v>
      </c>
      <c r="I1909" s="462">
        <v>0</v>
      </c>
      <c r="J1909" s="462">
        <v>0</v>
      </c>
      <c r="K1909" s="462">
        <v>0</v>
      </c>
      <c r="L1909" s="462">
        <v>0</v>
      </c>
      <c r="M1909" s="462">
        <v>0</v>
      </c>
      <c r="N1909" s="462">
        <v>0</v>
      </c>
    </row>
    <row r="1910" spans="1:14" x14ac:dyDescent="0.25">
      <c r="A1910" t="s">
        <v>51</v>
      </c>
      <c r="B1910" t="s">
        <v>1528</v>
      </c>
      <c r="C1910" t="s">
        <v>133</v>
      </c>
      <c r="D1910">
        <v>2030</v>
      </c>
      <c r="E1910" t="s">
        <v>1529</v>
      </c>
      <c r="F1910" t="s">
        <v>1530</v>
      </c>
      <c r="G1910" s="462">
        <v>0</v>
      </c>
      <c r="H1910" s="462">
        <v>0</v>
      </c>
      <c r="I1910" s="462">
        <v>0</v>
      </c>
      <c r="J1910" s="462">
        <v>0</v>
      </c>
      <c r="K1910" s="462">
        <v>0</v>
      </c>
      <c r="L1910" s="462">
        <v>0</v>
      </c>
      <c r="M1910" s="462">
        <v>0</v>
      </c>
      <c r="N1910" s="462">
        <v>0</v>
      </c>
    </row>
    <row r="1911" spans="1:14" x14ac:dyDescent="0.25">
      <c r="A1911" t="s">
        <v>51</v>
      </c>
      <c r="B1911" t="s">
        <v>1528</v>
      </c>
      <c r="C1911" t="s">
        <v>133</v>
      </c>
      <c r="D1911">
        <v>2030</v>
      </c>
      <c r="E1911" t="s">
        <v>1529</v>
      </c>
      <c r="F1911" t="s">
        <v>1531</v>
      </c>
      <c r="G1911" s="462">
        <v>0</v>
      </c>
      <c r="H1911" s="462">
        <v>0</v>
      </c>
      <c r="I1911" s="462">
        <v>0</v>
      </c>
      <c r="J1911" s="462">
        <v>0</v>
      </c>
      <c r="K1911" s="462">
        <v>0</v>
      </c>
      <c r="L1911" s="462">
        <v>0</v>
      </c>
      <c r="M1911" s="462">
        <v>0</v>
      </c>
      <c r="N1911" s="462">
        <v>0</v>
      </c>
    </row>
    <row r="1912" spans="1:14" x14ac:dyDescent="0.25">
      <c r="A1912" t="s">
        <v>51</v>
      </c>
      <c r="B1912" t="s">
        <v>1528</v>
      </c>
      <c r="C1912" t="s">
        <v>133</v>
      </c>
      <c r="D1912">
        <v>2030</v>
      </c>
      <c r="E1912" t="s">
        <v>1532</v>
      </c>
      <c r="F1912" t="s">
        <v>1530</v>
      </c>
      <c r="G1912" s="462">
        <v>0</v>
      </c>
      <c r="H1912" s="462">
        <v>0</v>
      </c>
      <c r="I1912" s="462">
        <v>0</v>
      </c>
      <c r="J1912" s="462">
        <v>0</v>
      </c>
      <c r="K1912" s="462">
        <v>0</v>
      </c>
      <c r="L1912" s="462">
        <v>0</v>
      </c>
      <c r="M1912" s="462">
        <v>0</v>
      </c>
      <c r="N1912" s="462">
        <v>0</v>
      </c>
    </row>
    <row r="1913" spans="1:14" x14ac:dyDescent="0.25">
      <c r="A1913" t="s">
        <v>51</v>
      </c>
      <c r="B1913" t="s">
        <v>1528</v>
      </c>
      <c r="C1913" t="s">
        <v>133</v>
      </c>
      <c r="D1913">
        <v>2030</v>
      </c>
      <c r="E1913" t="s">
        <v>1532</v>
      </c>
      <c r="F1913" t="s">
        <v>1531</v>
      </c>
      <c r="G1913" s="462">
        <v>0</v>
      </c>
      <c r="H1913" s="462">
        <v>0</v>
      </c>
      <c r="I1913" s="462">
        <v>0</v>
      </c>
      <c r="J1913" s="462">
        <v>0</v>
      </c>
      <c r="K1913" s="462">
        <v>0</v>
      </c>
      <c r="L1913" s="462">
        <v>0</v>
      </c>
      <c r="M1913" s="462">
        <v>0</v>
      </c>
      <c r="N1913" s="462">
        <v>0</v>
      </c>
    </row>
    <row r="1914" spans="1:14" x14ac:dyDescent="0.25">
      <c r="A1914" t="s">
        <v>51</v>
      </c>
      <c r="B1914" t="s">
        <v>1533</v>
      </c>
      <c r="C1914" t="s">
        <v>1533</v>
      </c>
      <c r="D1914">
        <v>2030</v>
      </c>
      <c r="E1914" t="s">
        <v>1529</v>
      </c>
      <c r="F1914" t="s">
        <v>1530</v>
      </c>
      <c r="G1914" s="462">
        <v>0</v>
      </c>
      <c r="H1914" s="462">
        <v>0</v>
      </c>
      <c r="I1914" s="462">
        <v>0</v>
      </c>
      <c r="J1914" s="462">
        <v>0</v>
      </c>
      <c r="K1914" s="462">
        <v>0</v>
      </c>
      <c r="L1914" s="462">
        <v>0</v>
      </c>
      <c r="M1914" s="462">
        <v>0</v>
      </c>
      <c r="N1914" s="462">
        <v>0</v>
      </c>
    </row>
    <row r="1915" spans="1:14" x14ac:dyDescent="0.25">
      <c r="A1915" t="s">
        <v>51</v>
      </c>
      <c r="B1915" t="s">
        <v>1533</v>
      </c>
      <c r="C1915" t="s">
        <v>1533</v>
      </c>
      <c r="D1915">
        <v>2030</v>
      </c>
      <c r="E1915" t="s">
        <v>1529</v>
      </c>
      <c r="F1915" t="s">
        <v>1531</v>
      </c>
      <c r="G1915" s="462">
        <v>0</v>
      </c>
      <c r="H1915" s="462">
        <v>0</v>
      </c>
      <c r="I1915" s="462">
        <v>0</v>
      </c>
      <c r="J1915" s="462">
        <v>0</v>
      </c>
      <c r="K1915" s="462">
        <v>0</v>
      </c>
      <c r="L1915" s="462">
        <v>0</v>
      </c>
      <c r="M1915" s="462">
        <v>0</v>
      </c>
      <c r="N1915" s="462">
        <v>0</v>
      </c>
    </row>
    <row r="1916" spans="1:14" x14ac:dyDescent="0.25">
      <c r="A1916" t="s">
        <v>51</v>
      </c>
      <c r="B1916" t="s">
        <v>1533</v>
      </c>
      <c r="C1916" t="s">
        <v>1533</v>
      </c>
      <c r="D1916">
        <v>2030</v>
      </c>
      <c r="E1916" t="s">
        <v>1532</v>
      </c>
      <c r="F1916" t="s">
        <v>1530</v>
      </c>
      <c r="G1916" s="462">
        <v>1</v>
      </c>
      <c r="H1916" s="462">
        <v>1</v>
      </c>
      <c r="I1916" s="462">
        <v>1</v>
      </c>
      <c r="J1916" s="462">
        <v>1</v>
      </c>
      <c r="K1916" s="462">
        <v>1</v>
      </c>
      <c r="L1916" s="462">
        <v>1</v>
      </c>
      <c r="M1916" s="462">
        <v>1</v>
      </c>
      <c r="N1916" s="462">
        <v>1</v>
      </c>
    </row>
    <row r="1917" spans="1:14" x14ac:dyDescent="0.25">
      <c r="A1917" t="s">
        <v>51</v>
      </c>
      <c r="B1917" t="s">
        <v>1533</v>
      </c>
      <c r="C1917" t="s">
        <v>1533</v>
      </c>
      <c r="D1917">
        <v>2030</v>
      </c>
      <c r="E1917" t="s">
        <v>1532</v>
      </c>
      <c r="F1917" t="s">
        <v>1531</v>
      </c>
      <c r="G1917" s="462">
        <v>1</v>
      </c>
      <c r="H1917" s="462">
        <v>1</v>
      </c>
      <c r="I1917" s="462">
        <v>1</v>
      </c>
      <c r="J1917" s="462">
        <v>1</v>
      </c>
      <c r="K1917" s="462">
        <v>1</v>
      </c>
      <c r="L1917" s="462">
        <v>1</v>
      </c>
      <c r="M1917" s="462">
        <v>1</v>
      </c>
      <c r="N1917" s="462">
        <v>1</v>
      </c>
    </row>
    <row r="1918" spans="1:14" x14ac:dyDescent="0.25">
      <c r="A1918" t="s">
        <v>51</v>
      </c>
      <c r="B1918" t="s">
        <v>160</v>
      </c>
      <c r="C1918" t="s">
        <v>160</v>
      </c>
      <c r="D1918">
        <v>2030</v>
      </c>
      <c r="E1918" t="s">
        <v>1529</v>
      </c>
      <c r="F1918" t="s">
        <v>1530</v>
      </c>
      <c r="G1918" s="462">
        <v>2.2277639286546393E-2</v>
      </c>
      <c r="H1918" s="462">
        <v>2.2277639286546393E-2</v>
      </c>
      <c r="I1918" s="462">
        <v>2.2277639286546393E-2</v>
      </c>
      <c r="J1918" s="462">
        <v>0</v>
      </c>
      <c r="K1918" s="462">
        <v>0</v>
      </c>
      <c r="L1918" s="462">
        <v>0</v>
      </c>
      <c r="M1918" s="462">
        <v>0</v>
      </c>
      <c r="N1918" s="462">
        <v>0</v>
      </c>
    </row>
    <row r="1919" spans="1:14" x14ac:dyDescent="0.25">
      <c r="A1919" t="s">
        <v>51</v>
      </c>
      <c r="B1919" t="s">
        <v>160</v>
      </c>
      <c r="C1919" t="s">
        <v>160</v>
      </c>
      <c r="D1919">
        <v>2030</v>
      </c>
      <c r="E1919" t="s">
        <v>1529</v>
      </c>
      <c r="F1919" t="s">
        <v>1531</v>
      </c>
      <c r="G1919" s="462">
        <v>2.483984119823791E-2</v>
      </c>
      <c r="H1919" s="462">
        <v>2.483984119823791E-2</v>
      </c>
      <c r="I1919" s="462">
        <v>2.483984119823791E-2</v>
      </c>
      <c r="J1919" s="462">
        <v>0</v>
      </c>
      <c r="K1919" s="462">
        <v>0</v>
      </c>
      <c r="L1919" s="462">
        <v>0</v>
      </c>
      <c r="M1919" s="462">
        <v>0</v>
      </c>
      <c r="N1919" s="462">
        <v>0</v>
      </c>
    </row>
    <row r="1920" spans="1:14" x14ac:dyDescent="0.25">
      <c r="A1920" t="s">
        <v>51</v>
      </c>
      <c r="B1920" t="s">
        <v>160</v>
      </c>
      <c r="C1920" t="s">
        <v>160</v>
      </c>
      <c r="D1920">
        <v>2030</v>
      </c>
      <c r="E1920" t="s">
        <v>1532</v>
      </c>
      <c r="F1920" t="s">
        <v>1530</v>
      </c>
      <c r="G1920" s="462">
        <v>0</v>
      </c>
      <c r="H1920" s="462">
        <v>0</v>
      </c>
      <c r="I1920" s="462">
        <v>0</v>
      </c>
      <c r="J1920" s="462">
        <v>0</v>
      </c>
      <c r="K1920" s="462">
        <v>0</v>
      </c>
      <c r="L1920" s="462">
        <v>0</v>
      </c>
      <c r="M1920" s="462">
        <v>0</v>
      </c>
      <c r="N1920" s="462">
        <v>0</v>
      </c>
    </row>
    <row r="1921" spans="1:14" x14ac:dyDescent="0.25">
      <c r="A1921" t="s">
        <v>51</v>
      </c>
      <c r="B1921" t="s">
        <v>160</v>
      </c>
      <c r="C1921" t="s">
        <v>160</v>
      </c>
      <c r="D1921">
        <v>2030</v>
      </c>
      <c r="E1921" t="s">
        <v>1532</v>
      </c>
      <c r="F1921" t="s">
        <v>1531</v>
      </c>
      <c r="G1921" s="462">
        <v>0</v>
      </c>
      <c r="H1921" s="462">
        <v>0</v>
      </c>
      <c r="I1921" s="462">
        <v>0</v>
      </c>
      <c r="J1921" s="462">
        <v>0</v>
      </c>
      <c r="K1921" s="462">
        <v>0</v>
      </c>
      <c r="L1921" s="462">
        <v>0</v>
      </c>
      <c r="M1921" s="462">
        <v>0</v>
      </c>
      <c r="N1921" s="462">
        <v>0</v>
      </c>
    </row>
    <row r="1922" spans="1:14" x14ac:dyDescent="0.25">
      <c r="A1922" t="s">
        <v>51</v>
      </c>
      <c r="B1922" t="s">
        <v>1534</v>
      </c>
      <c r="C1922" t="s">
        <v>1534</v>
      </c>
      <c r="D1922">
        <v>2030</v>
      </c>
      <c r="E1922" t="s">
        <v>1529</v>
      </c>
      <c r="F1922" t="s">
        <v>1530</v>
      </c>
      <c r="G1922" s="462">
        <v>0</v>
      </c>
      <c r="H1922" s="462">
        <v>0</v>
      </c>
      <c r="I1922" s="462">
        <v>0</v>
      </c>
      <c r="J1922" s="462">
        <v>0</v>
      </c>
      <c r="K1922" s="462">
        <v>0</v>
      </c>
      <c r="L1922" s="462">
        <v>0</v>
      </c>
      <c r="M1922" s="462">
        <v>0</v>
      </c>
      <c r="N1922" s="462">
        <v>0</v>
      </c>
    </row>
    <row r="1923" spans="1:14" x14ac:dyDescent="0.25">
      <c r="A1923" t="s">
        <v>51</v>
      </c>
      <c r="B1923" t="s">
        <v>1534</v>
      </c>
      <c r="C1923" t="s">
        <v>1534</v>
      </c>
      <c r="D1923">
        <v>2030</v>
      </c>
      <c r="E1923" t="s">
        <v>1529</v>
      </c>
      <c r="F1923" t="s">
        <v>1531</v>
      </c>
      <c r="G1923" s="462">
        <v>0</v>
      </c>
      <c r="H1923" s="462">
        <v>0</v>
      </c>
      <c r="I1923" s="462">
        <v>0</v>
      </c>
      <c r="J1923" s="462">
        <v>0</v>
      </c>
      <c r="K1923" s="462">
        <v>0</v>
      </c>
      <c r="L1923" s="462">
        <v>0</v>
      </c>
      <c r="M1923" s="462">
        <v>0</v>
      </c>
      <c r="N1923" s="462">
        <v>0</v>
      </c>
    </row>
    <row r="1924" spans="1:14" x14ac:dyDescent="0.25">
      <c r="A1924" t="s">
        <v>51</v>
      </c>
      <c r="B1924" t="s">
        <v>1534</v>
      </c>
      <c r="C1924" t="s">
        <v>1534</v>
      </c>
      <c r="D1924">
        <v>2030</v>
      </c>
      <c r="E1924" t="s">
        <v>1532</v>
      </c>
      <c r="F1924" t="s">
        <v>1530</v>
      </c>
      <c r="G1924" s="462">
        <v>0</v>
      </c>
      <c r="H1924" s="462">
        <v>0</v>
      </c>
      <c r="I1924" s="462">
        <v>0</v>
      </c>
      <c r="J1924" s="462">
        <v>0</v>
      </c>
      <c r="K1924" s="462">
        <v>0</v>
      </c>
      <c r="L1924" s="462">
        <v>0</v>
      </c>
      <c r="M1924" s="462">
        <v>0</v>
      </c>
      <c r="N1924" s="462">
        <v>0</v>
      </c>
    </row>
    <row r="1925" spans="1:14" x14ac:dyDescent="0.25">
      <c r="A1925" t="s">
        <v>51</v>
      </c>
      <c r="B1925" t="s">
        <v>1534</v>
      </c>
      <c r="C1925" t="s">
        <v>1534</v>
      </c>
      <c r="D1925">
        <v>2030</v>
      </c>
      <c r="E1925" t="s">
        <v>1532</v>
      </c>
      <c r="F1925" t="s">
        <v>1531</v>
      </c>
      <c r="G1925" s="462">
        <v>0</v>
      </c>
      <c r="H1925" s="462">
        <v>0</v>
      </c>
      <c r="I1925" s="462">
        <v>0</v>
      </c>
      <c r="J1925" s="462">
        <v>0</v>
      </c>
      <c r="K1925" s="462">
        <v>0</v>
      </c>
      <c r="L1925" s="462">
        <v>0</v>
      </c>
      <c r="M1925" s="462">
        <v>0</v>
      </c>
      <c r="N1925" s="462">
        <v>0</v>
      </c>
    </row>
    <row r="1926" spans="1:14" x14ac:dyDescent="0.25">
      <c r="A1926" t="s">
        <v>51</v>
      </c>
      <c r="B1926" t="s">
        <v>1535</v>
      </c>
      <c r="C1926" t="s">
        <v>1536</v>
      </c>
      <c r="D1926">
        <v>2030</v>
      </c>
      <c r="E1926" t="s">
        <v>1529</v>
      </c>
      <c r="F1926" t="s">
        <v>1530</v>
      </c>
      <c r="G1926" s="462">
        <v>0</v>
      </c>
      <c r="H1926" s="462">
        <v>0</v>
      </c>
      <c r="I1926" s="462">
        <v>0</v>
      </c>
      <c r="J1926" s="462">
        <v>0</v>
      </c>
      <c r="K1926" s="462">
        <v>0</v>
      </c>
      <c r="L1926" s="462">
        <v>0</v>
      </c>
      <c r="M1926" s="462">
        <v>0</v>
      </c>
      <c r="N1926" s="462">
        <v>0</v>
      </c>
    </row>
    <row r="1927" spans="1:14" x14ac:dyDescent="0.25">
      <c r="A1927" t="s">
        <v>51</v>
      </c>
      <c r="B1927" t="s">
        <v>1535</v>
      </c>
      <c r="C1927" t="s">
        <v>1536</v>
      </c>
      <c r="D1927">
        <v>2030</v>
      </c>
      <c r="E1927" t="s">
        <v>1529</v>
      </c>
      <c r="F1927" t="s">
        <v>1531</v>
      </c>
      <c r="G1927" s="462">
        <v>0</v>
      </c>
      <c r="H1927" s="462">
        <v>0</v>
      </c>
      <c r="I1927" s="462">
        <v>0</v>
      </c>
      <c r="J1927" s="462">
        <v>0</v>
      </c>
      <c r="K1927" s="462">
        <v>0</v>
      </c>
      <c r="L1927" s="462">
        <v>0</v>
      </c>
      <c r="M1927" s="462">
        <v>0</v>
      </c>
      <c r="N1927" s="462">
        <v>0</v>
      </c>
    </row>
    <row r="1928" spans="1:14" x14ac:dyDescent="0.25">
      <c r="A1928" t="s">
        <v>51</v>
      </c>
      <c r="B1928" t="s">
        <v>1535</v>
      </c>
      <c r="C1928" t="s">
        <v>1536</v>
      </c>
      <c r="D1928">
        <v>2030</v>
      </c>
      <c r="E1928" t="s">
        <v>1532</v>
      </c>
      <c r="F1928" t="s">
        <v>1530</v>
      </c>
      <c r="G1928" s="462">
        <v>0</v>
      </c>
      <c r="H1928" s="462">
        <v>0</v>
      </c>
      <c r="I1928" s="462">
        <v>0</v>
      </c>
      <c r="J1928" s="462">
        <v>0</v>
      </c>
      <c r="K1928" s="462">
        <v>0</v>
      </c>
      <c r="L1928" s="462">
        <v>0</v>
      </c>
      <c r="M1928" s="462">
        <v>0</v>
      </c>
      <c r="N1928" s="462">
        <v>0</v>
      </c>
    </row>
    <row r="1929" spans="1:14" x14ac:dyDescent="0.25">
      <c r="A1929" t="s">
        <v>51</v>
      </c>
      <c r="B1929" t="s">
        <v>1535</v>
      </c>
      <c r="C1929" t="s">
        <v>1536</v>
      </c>
      <c r="D1929">
        <v>2030</v>
      </c>
      <c r="E1929" t="s">
        <v>1532</v>
      </c>
      <c r="F1929" t="s">
        <v>1531</v>
      </c>
      <c r="G1929" s="462">
        <v>0</v>
      </c>
      <c r="H1929" s="462">
        <v>0</v>
      </c>
      <c r="I1929" s="462">
        <v>0</v>
      </c>
      <c r="J1929" s="462">
        <v>0</v>
      </c>
      <c r="K1929" s="462">
        <v>0</v>
      </c>
      <c r="L1929" s="462">
        <v>0</v>
      </c>
      <c r="M1929" s="462">
        <v>0</v>
      </c>
      <c r="N1929" s="462">
        <v>0</v>
      </c>
    </row>
    <row r="1930" spans="1:14" x14ac:dyDescent="0.25">
      <c r="A1930" t="s">
        <v>51</v>
      </c>
      <c r="B1930" t="s">
        <v>1535</v>
      </c>
      <c r="C1930" t="s">
        <v>162</v>
      </c>
      <c r="D1930">
        <v>2030</v>
      </c>
      <c r="E1930" t="s">
        <v>1529</v>
      </c>
      <c r="F1930" t="s">
        <v>1530</v>
      </c>
      <c r="G1930" s="462">
        <v>0</v>
      </c>
      <c r="H1930" s="462">
        <v>0</v>
      </c>
      <c r="I1930" s="462">
        <v>0</v>
      </c>
      <c r="J1930" s="462">
        <v>0</v>
      </c>
      <c r="K1930" s="462">
        <v>0</v>
      </c>
      <c r="L1930" s="462">
        <v>0</v>
      </c>
      <c r="M1930" s="462">
        <v>0</v>
      </c>
      <c r="N1930" s="462">
        <v>0</v>
      </c>
    </row>
    <row r="1931" spans="1:14" x14ac:dyDescent="0.25">
      <c r="A1931" t="s">
        <v>51</v>
      </c>
      <c r="B1931" t="s">
        <v>1535</v>
      </c>
      <c r="C1931" t="s">
        <v>162</v>
      </c>
      <c r="D1931">
        <v>2030</v>
      </c>
      <c r="E1931" t="s">
        <v>1529</v>
      </c>
      <c r="F1931" t="s">
        <v>1531</v>
      </c>
      <c r="G1931" s="462">
        <v>0</v>
      </c>
      <c r="H1931" s="462">
        <v>0</v>
      </c>
      <c r="I1931" s="462">
        <v>0</v>
      </c>
      <c r="J1931" s="462">
        <v>0</v>
      </c>
      <c r="K1931" s="462">
        <v>0</v>
      </c>
      <c r="L1931" s="462">
        <v>0</v>
      </c>
      <c r="M1931" s="462">
        <v>0</v>
      </c>
      <c r="N1931" s="462">
        <v>0</v>
      </c>
    </row>
    <row r="1932" spans="1:14" x14ac:dyDescent="0.25">
      <c r="A1932" t="s">
        <v>51</v>
      </c>
      <c r="B1932" t="s">
        <v>1535</v>
      </c>
      <c r="C1932" t="s">
        <v>162</v>
      </c>
      <c r="D1932">
        <v>2030</v>
      </c>
      <c r="E1932" t="s">
        <v>1532</v>
      </c>
      <c r="F1932" t="s">
        <v>1530</v>
      </c>
      <c r="G1932" s="462">
        <v>0</v>
      </c>
      <c r="H1932" s="462">
        <v>0</v>
      </c>
      <c r="I1932" s="462">
        <v>0</v>
      </c>
      <c r="J1932" s="462">
        <v>0</v>
      </c>
      <c r="K1932" s="462">
        <v>0</v>
      </c>
      <c r="L1932" s="462">
        <v>0</v>
      </c>
      <c r="M1932" s="462">
        <v>0</v>
      </c>
      <c r="N1932" s="462">
        <v>0</v>
      </c>
    </row>
    <row r="1933" spans="1:14" x14ac:dyDescent="0.25">
      <c r="A1933" t="s">
        <v>51</v>
      </c>
      <c r="B1933" t="s">
        <v>1535</v>
      </c>
      <c r="C1933" t="s">
        <v>162</v>
      </c>
      <c r="D1933">
        <v>2030</v>
      </c>
      <c r="E1933" t="s">
        <v>1532</v>
      </c>
      <c r="F1933" t="s">
        <v>1531</v>
      </c>
      <c r="G1933" s="462">
        <v>0</v>
      </c>
      <c r="H1933" s="462">
        <v>0</v>
      </c>
      <c r="I1933" s="462">
        <v>0</v>
      </c>
      <c r="J1933" s="462">
        <v>0</v>
      </c>
      <c r="K1933" s="462">
        <v>0</v>
      </c>
      <c r="L1933" s="462">
        <v>0</v>
      </c>
      <c r="M1933" s="462">
        <v>0</v>
      </c>
      <c r="N1933" s="462">
        <v>0</v>
      </c>
    </row>
    <row r="1934" spans="1:14" x14ac:dyDescent="0.25">
      <c r="A1934" t="s">
        <v>51</v>
      </c>
      <c r="B1934" t="s">
        <v>1528</v>
      </c>
      <c r="C1934" t="s">
        <v>158</v>
      </c>
      <c r="D1934">
        <v>2040</v>
      </c>
      <c r="E1934" t="s">
        <v>1529</v>
      </c>
      <c r="F1934" t="s">
        <v>1530</v>
      </c>
      <c r="G1934" s="462">
        <v>0.88083182634491752</v>
      </c>
      <c r="H1934" s="462">
        <v>0.88083182634491752</v>
      </c>
      <c r="I1934" s="462">
        <v>0.88083182634491752</v>
      </c>
      <c r="J1934" s="462">
        <v>0.95530408978854819</v>
      </c>
      <c r="K1934" s="462">
        <v>0.95530408978854819</v>
      </c>
      <c r="L1934" s="462">
        <v>0.95530408978854819</v>
      </c>
      <c r="M1934" s="462">
        <v>0.95530408978854819</v>
      </c>
      <c r="N1934" s="462">
        <v>0.95530408978854819</v>
      </c>
    </row>
    <row r="1935" spans="1:14" x14ac:dyDescent="0.25">
      <c r="A1935" t="s">
        <v>51</v>
      </c>
      <c r="B1935" t="s">
        <v>1528</v>
      </c>
      <c r="C1935" t="s">
        <v>158</v>
      </c>
      <c r="D1935">
        <v>2040</v>
      </c>
      <c r="E1935" t="s">
        <v>1529</v>
      </c>
      <c r="F1935" t="s">
        <v>1531</v>
      </c>
      <c r="G1935" s="462">
        <v>0.86712602392911897</v>
      </c>
      <c r="H1935" s="462">
        <v>0.86712602392911897</v>
      </c>
      <c r="I1935" s="462">
        <v>0.86712602392911897</v>
      </c>
      <c r="J1935" s="462">
        <v>0.94737554282221537</v>
      </c>
      <c r="K1935" s="462">
        <v>0.94737554282221537</v>
      </c>
      <c r="L1935" s="462">
        <v>0.94737554282221537</v>
      </c>
      <c r="M1935" s="462">
        <v>0.94737554282221537</v>
      </c>
      <c r="N1935" s="462">
        <v>0.94737554282221537</v>
      </c>
    </row>
    <row r="1936" spans="1:14" x14ac:dyDescent="0.25">
      <c r="A1936" t="s">
        <v>51</v>
      </c>
      <c r="B1936" t="s">
        <v>1528</v>
      </c>
      <c r="C1936" t="s">
        <v>158</v>
      </c>
      <c r="D1936">
        <v>2040</v>
      </c>
      <c r="E1936" t="s">
        <v>1532</v>
      </c>
      <c r="F1936" t="s">
        <v>1530</v>
      </c>
      <c r="G1936" s="462">
        <v>0</v>
      </c>
      <c r="H1936" s="462">
        <v>0</v>
      </c>
      <c r="I1936" s="462">
        <v>0</v>
      </c>
      <c r="J1936" s="462">
        <v>0</v>
      </c>
      <c r="K1936" s="462">
        <v>0</v>
      </c>
      <c r="L1936" s="462">
        <v>0</v>
      </c>
      <c r="M1936" s="462">
        <v>0</v>
      </c>
      <c r="N1936" s="462">
        <v>0</v>
      </c>
    </row>
    <row r="1937" spans="1:14" x14ac:dyDescent="0.25">
      <c r="A1937" t="s">
        <v>51</v>
      </c>
      <c r="B1937" t="s">
        <v>1528</v>
      </c>
      <c r="C1937" t="s">
        <v>158</v>
      </c>
      <c r="D1937">
        <v>2040</v>
      </c>
      <c r="E1937" t="s">
        <v>1532</v>
      </c>
      <c r="F1937" t="s">
        <v>1531</v>
      </c>
      <c r="G1937" s="462">
        <v>0</v>
      </c>
      <c r="H1937" s="462">
        <v>0</v>
      </c>
      <c r="I1937" s="462">
        <v>0</v>
      </c>
      <c r="J1937" s="462">
        <v>0</v>
      </c>
      <c r="K1937" s="462">
        <v>0</v>
      </c>
      <c r="L1937" s="462">
        <v>0</v>
      </c>
      <c r="M1937" s="462">
        <v>0</v>
      </c>
      <c r="N1937" s="462">
        <v>0</v>
      </c>
    </row>
    <row r="1938" spans="1:14" x14ac:dyDescent="0.25">
      <c r="A1938" t="s">
        <v>51</v>
      </c>
      <c r="B1938" t="s">
        <v>1528</v>
      </c>
      <c r="C1938" t="s">
        <v>133</v>
      </c>
      <c r="D1938">
        <v>2040</v>
      </c>
      <c r="E1938" t="s">
        <v>1529</v>
      </c>
      <c r="F1938" t="s">
        <v>1530</v>
      </c>
      <c r="G1938" s="462">
        <v>0</v>
      </c>
      <c r="H1938" s="462">
        <v>0</v>
      </c>
      <c r="I1938" s="462">
        <v>0</v>
      </c>
      <c r="J1938" s="462">
        <v>0</v>
      </c>
      <c r="K1938" s="462">
        <v>0</v>
      </c>
      <c r="L1938" s="462">
        <v>0</v>
      </c>
      <c r="M1938" s="462">
        <v>0</v>
      </c>
      <c r="N1938" s="462">
        <v>0</v>
      </c>
    </row>
    <row r="1939" spans="1:14" x14ac:dyDescent="0.25">
      <c r="A1939" t="s">
        <v>51</v>
      </c>
      <c r="B1939" t="s">
        <v>1528</v>
      </c>
      <c r="C1939" t="s">
        <v>133</v>
      </c>
      <c r="D1939">
        <v>2040</v>
      </c>
      <c r="E1939" t="s">
        <v>1529</v>
      </c>
      <c r="F1939" t="s">
        <v>1531</v>
      </c>
      <c r="G1939" s="462">
        <v>0</v>
      </c>
      <c r="H1939" s="462">
        <v>0</v>
      </c>
      <c r="I1939" s="462">
        <v>0</v>
      </c>
      <c r="J1939" s="462">
        <v>0</v>
      </c>
      <c r="K1939" s="462">
        <v>0</v>
      </c>
      <c r="L1939" s="462">
        <v>0</v>
      </c>
      <c r="M1939" s="462">
        <v>0</v>
      </c>
      <c r="N1939" s="462">
        <v>0</v>
      </c>
    </row>
    <row r="1940" spans="1:14" x14ac:dyDescent="0.25">
      <c r="A1940" t="s">
        <v>51</v>
      </c>
      <c r="B1940" t="s">
        <v>1528</v>
      </c>
      <c r="C1940" t="s">
        <v>133</v>
      </c>
      <c r="D1940">
        <v>2040</v>
      </c>
      <c r="E1940" t="s">
        <v>1532</v>
      </c>
      <c r="F1940" t="s">
        <v>1530</v>
      </c>
      <c r="G1940" s="462">
        <v>0</v>
      </c>
      <c r="H1940" s="462">
        <v>0</v>
      </c>
      <c r="I1940" s="462">
        <v>0</v>
      </c>
      <c r="J1940" s="462">
        <v>0</v>
      </c>
      <c r="K1940" s="462">
        <v>0</v>
      </c>
      <c r="L1940" s="462">
        <v>0</v>
      </c>
      <c r="M1940" s="462">
        <v>0</v>
      </c>
      <c r="N1940" s="462">
        <v>0</v>
      </c>
    </row>
    <row r="1941" spans="1:14" x14ac:dyDescent="0.25">
      <c r="A1941" t="s">
        <v>51</v>
      </c>
      <c r="B1941" t="s">
        <v>1528</v>
      </c>
      <c r="C1941" t="s">
        <v>133</v>
      </c>
      <c r="D1941">
        <v>2040</v>
      </c>
      <c r="E1941" t="s">
        <v>1532</v>
      </c>
      <c r="F1941" t="s">
        <v>1531</v>
      </c>
      <c r="G1941" s="462">
        <v>0</v>
      </c>
      <c r="H1941" s="462">
        <v>0</v>
      </c>
      <c r="I1941" s="462">
        <v>0</v>
      </c>
      <c r="J1941" s="462">
        <v>0</v>
      </c>
      <c r="K1941" s="462">
        <v>0</v>
      </c>
      <c r="L1941" s="462">
        <v>0</v>
      </c>
      <c r="M1941" s="462">
        <v>0</v>
      </c>
      <c r="N1941" s="462">
        <v>0</v>
      </c>
    </row>
    <row r="1942" spans="1:14" x14ac:dyDescent="0.25">
      <c r="A1942" t="s">
        <v>51</v>
      </c>
      <c r="B1942" t="s">
        <v>1533</v>
      </c>
      <c r="C1942" t="s">
        <v>1533</v>
      </c>
      <c r="D1942">
        <v>2040</v>
      </c>
      <c r="E1942" t="s">
        <v>1529</v>
      </c>
      <c r="F1942" t="s">
        <v>1530</v>
      </c>
      <c r="G1942" s="462">
        <v>0</v>
      </c>
      <c r="H1942" s="462">
        <v>0</v>
      </c>
      <c r="I1942" s="462">
        <v>0</v>
      </c>
      <c r="J1942" s="462">
        <v>0</v>
      </c>
      <c r="K1942" s="462">
        <v>0</v>
      </c>
      <c r="L1942" s="462">
        <v>0</v>
      </c>
      <c r="M1942" s="462">
        <v>0</v>
      </c>
      <c r="N1942" s="462">
        <v>0</v>
      </c>
    </row>
    <row r="1943" spans="1:14" x14ac:dyDescent="0.25">
      <c r="A1943" t="s">
        <v>51</v>
      </c>
      <c r="B1943" t="s">
        <v>1533</v>
      </c>
      <c r="C1943" t="s">
        <v>1533</v>
      </c>
      <c r="D1943">
        <v>2040</v>
      </c>
      <c r="E1943" t="s">
        <v>1529</v>
      </c>
      <c r="F1943" t="s">
        <v>1531</v>
      </c>
      <c r="G1943" s="462">
        <v>0</v>
      </c>
      <c r="H1943" s="462">
        <v>0</v>
      </c>
      <c r="I1943" s="462">
        <v>0</v>
      </c>
      <c r="J1943" s="462">
        <v>0</v>
      </c>
      <c r="K1943" s="462">
        <v>0</v>
      </c>
      <c r="L1943" s="462">
        <v>0</v>
      </c>
      <c r="M1943" s="462">
        <v>0</v>
      </c>
      <c r="N1943" s="462">
        <v>0</v>
      </c>
    </row>
    <row r="1944" spans="1:14" x14ac:dyDescent="0.25">
      <c r="A1944" t="s">
        <v>51</v>
      </c>
      <c r="B1944" t="s">
        <v>1533</v>
      </c>
      <c r="C1944" t="s">
        <v>1533</v>
      </c>
      <c r="D1944">
        <v>2040</v>
      </c>
      <c r="E1944" t="s">
        <v>1532</v>
      </c>
      <c r="F1944" t="s">
        <v>1530</v>
      </c>
      <c r="G1944" s="462">
        <v>1</v>
      </c>
      <c r="H1944" s="462">
        <v>1</v>
      </c>
      <c r="I1944" s="462">
        <v>1</v>
      </c>
      <c r="J1944" s="462">
        <v>1</v>
      </c>
      <c r="K1944" s="462">
        <v>1</v>
      </c>
      <c r="L1944" s="462">
        <v>1</v>
      </c>
      <c r="M1944" s="462">
        <v>1</v>
      </c>
      <c r="N1944" s="462">
        <v>1</v>
      </c>
    </row>
    <row r="1945" spans="1:14" x14ac:dyDescent="0.25">
      <c r="A1945" t="s">
        <v>51</v>
      </c>
      <c r="B1945" t="s">
        <v>1533</v>
      </c>
      <c r="C1945" t="s">
        <v>1533</v>
      </c>
      <c r="D1945">
        <v>2040</v>
      </c>
      <c r="E1945" t="s">
        <v>1532</v>
      </c>
      <c r="F1945" t="s">
        <v>1531</v>
      </c>
      <c r="G1945" s="462">
        <v>1</v>
      </c>
      <c r="H1945" s="462">
        <v>1</v>
      </c>
      <c r="I1945" s="462">
        <v>1</v>
      </c>
      <c r="J1945" s="462">
        <v>1</v>
      </c>
      <c r="K1945" s="462">
        <v>1</v>
      </c>
      <c r="L1945" s="462">
        <v>1</v>
      </c>
      <c r="M1945" s="462">
        <v>1</v>
      </c>
      <c r="N1945" s="462">
        <v>1</v>
      </c>
    </row>
    <row r="1946" spans="1:14" x14ac:dyDescent="0.25">
      <c r="A1946" t="s">
        <v>51</v>
      </c>
      <c r="B1946" t="s">
        <v>160</v>
      </c>
      <c r="C1946" t="s">
        <v>160</v>
      </c>
      <c r="D1946">
        <v>2040</v>
      </c>
      <c r="E1946" t="s">
        <v>1529</v>
      </c>
      <c r="F1946" t="s">
        <v>1530</v>
      </c>
      <c r="G1946" s="462">
        <v>5.9584086827541155E-2</v>
      </c>
      <c r="H1946" s="462">
        <v>5.9584086827541155E-2</v>
      </c>
      <c r="I1946" s="462">
        <v>5.9584086827541155E-2</v>
      </c>
      <c r="J1946" s="462">
        <v>0</v>
      </c>
      <c r="K1946" s="462">
        <v>0</v>
      </c>
      <c r="L1946" s="462">
        <v>0</v>
      </c>
      <c r="M1946" s="462">
        <v>0</v>
      </c>
      <c r="N1946" s="462">
        <v>0</v>
      </c>
    </row>
    <row r="1947" spans="1:14" x14ac:dyDescent="0.25">
      <c r="A1947" t="s">
        <v>51</v>
      </c>
      <c r="B1947" t="s">
        <v>160</v>
      </c>
      <c r="C1947" t="s">
        <v>160</v>
      </c>
      <c r="D1947">
        <v>2040</v>
      </c>
      <c r="E1947" t="s">
        <v>1529</v>
      </c>
      <c r="F1947" t="s">
        <v>1531</v>
      </c>
      <c r="G1947" s="462">
        <v>6.6436988035440486E-2</v>
      </c>
      <c r="H1947" s="462">
        <v>6.6436988035440486E-2</v>
      </c>
      <c r="I1947" s="462">
        <v>6.6436988035440486E-2</v>
      </c>
      <c r="J1947" s="462">
        <v>0</v>
      </c>
      <c r="K1947" s="462">
        <v>0</v>
      </c>
      <c r="L1947" s="462">
        <v>0</v>
      </c>
      <c r="M1947" s="462">
        <v>0</v>
      </c>
      <c r="N1947" s="462">
        <v>0</v>
      </c>
    </row>
    <row r="1948" spans="1:14" x14ac:dyDescent="0.25">
      <c r="A1948" t="s">
        <v>51</v>
      </c>
      <c r="B1948" t="s">
        <v>160</v>
      </c>
      <c r="C1948" t="s">
        <v>160</v>
      </c>
      <c r="D1948">
        <v>2040</v>
      </c>
      <c r="E1948" t="s">
        <v>1532</v>
      </c>
      <c r="F1948" t="s">
        <v>1530</v>
      </c>
      <c r="G1948" s="462">
        <v>0</v>
      </c>
      <c r="H1948" s="462">
        <v>0</v>
      </c>
      <c r="I1948" s="462">
        <v>0</v>
      </c>
      <c r="J1948" s="462">
        <v>0</v>
      </c>
      <c r="K1948" s="462">
        <v>0</v>
      </c>
      <c r="L1948" s="462">
        <v>0</v>
      </c>
      <c r="M1948" s="462">
        <v>0</v>
      </c>
      <c r="N1948" s="462">
        <v>0</v>
      </c>
    </row>
    <row r="1949" spans="1:14" x14ac:dyDescent="0.25">
      <c r="A1949" t="s">
        <v>51</v>
      </c>
      <c r="B1949" t="s">
        <v>160</v>
      </c>
      <c r="C1949" t="s">
        <v>160</v>
      </c>
      <c r="D1949">
        <v>2040</v>
      </c>
      <c r="E1949" t="s">
        <v>1532</v>
      </c>
      <c r="F1949" t="s">
        <v>1531</v>
      </c>
      <c r="G1949" s="462">
        <v>0</v>
      </c>
      <c r="H1949" s="462">
        <v>0</v>
      </c>
      <c r="I1949" s="462">
        <v>0</v>
      </c>
      <c r="J1949" s="462">
        <v>0</v>
      </c>
      <c r="K1949" s="462">
        <v>0</v>
      </c>
      <c r="L1949" s="462">
        <v>0</v>
      </c>
      <c r="M1949" s="462">
        <v>0</v>
      </c>
      <c r="N1949" s="462">
        <v>0</v>
      </c>
    </row>
    <row r="1950" spans="1:14" x14ac:dyDescent="0.25">
      <c r="A1950" t="s">
        <v>51</v>
      </c>
      <c r="B1950" t="s">
        <v>1534</v>
      </c>
      <c r="C1950" t="s">
        <v>1534</v>
      </c>
      <c r="D1950">
        <v>2040</v>
      </c>
      <c r="E1950" t="s">
        <v>1529</v>
      </c>
      <c r="F1950" t="s">
        <v>1530</v>
      </c>
      <c r="G1950" s="462">
        <v>5.9584086827541155E-2</v>
      </c>
      <c r="H1950" s="462">
        <v>5.9584086827541155E-2</v>
      </c>
      <c r="I1950" s="462">
        <v>5.9584086827541155E-2</v>
      </c>
      <c r="J1950" s="462">
        <v>4.4695910211451625E-2</v>
      </c>
      <c r="K1950" s="462">
        <v>4.4695910211451625E-2</v>
      </c>
      <c r="L1950" s="462">
        <v>4.4695910211451625E-2</v>
      </c>
      <c r="M1950" s="462">
        <v>4.4695910211451625E-2</v>
      </c>
      <c r="N1950" s="462">
        <v>4.4695910211451625E-2</v>
      </c>
    </row>
    <row r="1951" spans="1:14" x14ac:dyDescent="0.25">
      <c r="A1951" t="s">
        <v>51</v>
      </c>
      <c r="B1951" t="s">
        <v>1534</v>
      </c>
      <c r="C1951" t="s">
        <v>1534</v>
      </c>
      <c r="D1951">
        <v>2040</v>
      </c>
      <c r="E1951" t="s">
        <v>1529</v>
      </c>
      <c r="F1951" t="s">
        <v>1531</v>
      </c>
      <c r="G1951" s="462">
        <v>6.6436988035440486E-2</v>
      </c>
      <c r="H1951" s="462">
        <v>6.6436988035440486E-2</v>
      </c>
      <c r="I1951" s="462">
        <v>6.6436988035440486E-2</v>
      </c>
      <c r="J1951" s="462">
        <v>5.262445717778462E-2</v>
      </c>
      <c r="K1951" s="462">
        <v>5.262445717778462E-2</v>
      </c>
      <c r="L1951" s="462">
        <v>5.262445717778462E-2</v>
      </c>
      <c r="M1951" s="462">
        <v>5.262445717778462E-2</v>
      </c>
      <c r="N1951" s="462">
        <v>5.262445717778462E-2</v>
      </c>
    </row>
    <row r="1952" spans="1:14" x14ac:dyDescent="0.25">
      <c r="A1952" t="s">
        <v>51</v>
      </c>
      <c r="B1952" t="s">
        <v>1534</v>
      </c>
      <c r="C1952" t="s">
        <v>1534</v>
      </c>
      <c r="D1952">
        <v>2040</v>
      </c>
      <c r="E1952" t="s">
        <v>1532</v>
      </c>
      <c r="F1952" t="s">
        <v>1530</v>
      </c>
      <c r="G1952" s="462">
        <v>0</v>
      </c>
      <c r="H1952" s="462">
        <v>0</v>
      </c>
      <c r="I1952" s="462">
        <v>0</v>
      </c>
      <c r="J1952" s="462">
        <v>0</v>
      </c>
      <c r="K1952" s="462">
        <v>0</v>
      </c>
      <c r="L1952" s="462">
        <v>0</v>
      </c>
      <c r="M1952" s="462">
        <v>0</v>
      </c>
      <c r="N1952" s="462">
        <v>0</v>
      </c>
    </row>
    <row r="1953" spans="1:14" x14ac:dyDescent="0.25">
      <c r="A1953" t="s">
        <v>51</v>
      </c>
      <c r="B1953" t="s">
        <v>1534</v>
      </c>
      <c r="C1953" t="s">
        <v>1534</v>
      </c>
      <c r="D1953">
        <v>2040</v>
      </c>
      <c r="E1953" t="s">
        <v>1532</v>
      </c>
      <c r="F1953" t="s">
        <v>1531</v>
      </c>
      <c r="G1953" s="462">
        <v>0</v>
      </c>
      <c r="H1953" s="462">
        <v>0</v>
      </c>
      <c r="I1953" s="462">
        <v>0</v>
      </c>
      <c r="J1953" s="462">
        <v>0</v>
      </c>
      <c r="K1953" s="462">
        <v>0</v>
      </c>
      <c r="L1953" s="462">
        <v>0</v>
      </c>
      <c r="M1953" s="462">
        <v>0</v>
      </c>
      <c r="N1953" s="462">
        <v>0</v>
      </c>
    </row>
    <row r="1954" spans="1:14" x14ac:dyDescent="0.25">
      <c r="A1954" t="s">
        <v>51</v>
      </c>
      <c r="B1954" t="s">
        <v>1535</v>
      </c>
      <c r="C1954" t="s">
        <v>1536</v>
      </c>
      <c r="D1954">
        <v>2040</v>
      </c>
      <c r="E1954" t="s">
        <v>1529</v>
      </c>
      <c r="F1954" t="s">
        <v>1530</v>
      </c>
      <c r="G1954" s="462">
        <v>0</v>
      </c>
      <c r="H1954" s="462">
        <v>0</v>
      </c>
      <c r="I1954" s="462">
        <v>0</v>
      </c>
      <c r="J1954" s="462">
        <v>0</v>
      </c>
      <c r="K1954" s="462">
        <v>0</v>
      </c>
      <c r="L1954" s="462">
        <v>0</v>
      </c>
      <c r="M1954" s="462">
        <v>0</v>
      </c>
      <c r="N1954" s="462">
        <v>0</v>
      </c>
    </row>
    <row r="1955" spans="1:14" x14ac:dyDescent="0.25">
      <c r="A1955" t="s">
        <v>51</v>
      </c>
      <c r="B1955" t="s">
        <v>1535</v>
      </c>
      <c r="C1955" t="s">
        <v>1536</v>
      </c>
      <c r="D1955">
        <v>2040</v>
      </c>
      <c r="E1955" t="s">
        <v>1529</v>
      </c>
      <c r="F1955" t="s">
        <v>1531</v>
      </c>
      <c r="G1955" s="462">
        <v>0</v>
      </c>
      <c r="H1955" s="462">
        <v>0</v>
      </c>
      <c r="I1955" s="462">
        <v>0</v>
      </c>
      <c r="J1955" s="462">
        <v>0</v>
      </c>
      <c r="K1955" s="462">
        <v>0</v>
      </c>
      <c r="L1955" s="462">
        <v>0</v>
      </c>
      <c r="M1955" s="462">
        <v>0</v>
      </c>
      <c r="N1955" s="462">
        <v>0</v>
      </c>
    </row>
    <row r="1956" spans="1:14" x14ac:dyDescent="0.25">
      <c r="A1956" t="s">
        <v>51</v>
      </c>
      <c r="B1956" t="s">
        <v>1535</v>
      </c>
      <c r="C1956" t="s">
        <v>1536</v>
      </c>
      <c r="D1956">
        <v>2040</v>
      </c>
      <c r="E1956" t="s">
        <v>1532</v>
      </c>
      <c r="F1956" t="s">
        <v>1530</v>
      </c>
      <c r="G1956" s="462">
        <v>0</v>
      </c>
      <c r="H1956" s="462">
        <v>0</v>
      </c>
      <c r="I1956" s="462">
        <v>0</v>
      </c>
      <c r="J1956" s="462">
        <v>0</v>
      </c>
      <c r="K1956" s="462">
        <v>0</v>
      </c>
      <c r="L1956" s="462">
        <v>0</v>
      </c>
      <c r="M1956" s="462">
        <v>0</v>
      </c>
      <c r="N1956" s="462">
        <v>0</v>
      </c>
    </row>
    <row r="1957" spans="1:14" x14ac:dyDescent="0.25">
      <c r="A1957" t="s">
        <v>51</v>
      </c>
      <c r="B1957" t="s">
        <v>1535</v>
      </c>
      <c r="C1957" t="s">
        <v>1536</v>
      </c>
      <c r="D1957">
        <v>2040</v>
      </c>
      <c r="E1957" t="s">
        <v>1532</v>
      </c>
      <c r="F1957" t="s">
        <v>1531</v>
      </c>
      <c r="G1957" s="462">
        <v>0</v>
      </c>
      <c r="H1957" s="462">
        <v>0</v>
      </c>
      <c r="I1957" s="462">
        <v>0</v>
      </c>
      <c r="J1957" s="462">
        <v>0</v>
      </c>
      <c r="K1957" s="462">
        <v>0</v>
      </c>
      <c r="L1957" s="462">
        <v>0</v>
      </c>
      <c r="M1957" s="462">
        <v>0</v>
      </c>
      <c r="N1957" s="462">
        <v>0</v>
      </c>
    </row>
    <row r="1958" spans="1:14" x14ac:dyDescent="0.25">
      <c r="A1958" t="s">
        <v>51</v>
      </c>
      <c r="B1958" t="s">
        <v>1535</v>
      </c>
      <c r="C1958" t="s">
        <v>162</v>
      </c>
      <c r="D1958">
        <v>2040</v>
      </c>
      <c r="E1958" t="s">
        <v>1529</v>
      </c>
      <c r="F1958" t="s">
        <v>1530</v>
      </c>
      <c r="G1958" s="462">
        <v>0</v>
      </c>
      <c r="H1958" s="462">
        <v>0</v>
      </c>
      <c r="I1958" s="462">
        <v>0</v>
      </c>
      <c r="J1958" s="462">
        <v>0</v>
      </c>
      <c r="K1958" s="462">
        <v>0</v>
      </c>
      <c r="L1958" s="462">
        <v>0</v>
      </c>
      <c r="M1958" s="462">
        <v>0</v>
      </c>
      <c r="N1958" s="462">
        <v>0</v>
      </c>
    </row>
    <row r="1959" spans="1:14" x14ac:dyDescent="0.25">
      <c r="A1959" t="s">
        <v>51</v>
      </c>
      <c r="B1959" t="s">
        <v>1535</v>
      </c>
      <c r="C1959" t="s">
        <v>162</v>
      </c>
      <c r="D1959">
        <v>2040</v>
      </c>
      <c r="E1959" t="s">
        <v>1529</v>
      </c>
      <c r="F1959" t="s">
        <v>1531</v>
      </c>
      <c r="G1959" s="462">
        <v>0</v>
      </c>
      <c r="H1959" s="462">
        <v>0</v>
      </c>
      <c r="I1959" s="462">
        <v>0</v>
      </c>
      <c r="J1959" s="462">
        <v>0</v>
      </c>
      <c r="K1959" s="462">
        <v>0</v>
      </c>
      <c r="L1959" s="462">
        <v>0</v>
      </c>
      <c r="M1959" s="462">
        <v>0</v>
      </c>
      <c r="N1959" s="462">
        <v>0</v>
      </c>
    </row>
    <row r="1960" spans="1:14" x14ac:dyDescent="0.25">
      <c r="A1960" t="s">
        <v>51</v>
      </c>
      <c r="B1960" t="s">
        <v>1535</v>
      </c>
      <c r="C1960" t="s">
        <v>162</v>
      </c>
      <c r="D1960">
        <v>2040</v>
      </c>
      <c r="E1960" t="s">
        <v>1532</v>
      </c>
      <c r="F1960" t="s">
        <v>1530</v>
      </c>
      <c r="G1960" s="462">
        <v>0</v>
      </c>
      <c r="H1960" s="462">
        <v>0</v>
      </c>
      <c r="I1960" s="462">
        <v>0</v>
      </c>
      <c r="J1960" s="462">
        <v>0</v>
      </c>
      <c r="K1960" s="462">
        <v>0</v>
      </c>
      <c r="L1960" s="462">
        <v>0</v>
      </c>
      <c r="M1960" s="462">
        <v>0</v>
      </c>
      <c r="N1960" s="462">
        <v>0</v>
      </c>
    </row>
    <row r="1961" spans="1:14" x14ac:dyDescent="0.25">
      <c r="A1961" t="s">
        <v>51</v>
      </c>
      <c r="B1961" t="s">
        <v>1535</v>
      </c>
      <c r="C1961" t="s">
        <v>162</v>
      </c>
      <c r="D1961">
        <v>2040</v>
      </c>
      <c r="E1961" t="s">
        <v>1532</v>
      </c>
      <c r="F1961" t="s">
        <v>1531</v>
      </c>
      <c r="G1961" s="462">
        <v>0</v>
      </c>
      <c r="H1961" s="462">
        <v>0</v>
      </c>
      <c r="I1961" s="462">
        <v>0</v>
      </c>
      <c r="J1961" s="462">
        <v>0</v>
      </c>
      <c r="K1961" s="462">
        <v>0</v>
      </c>
      <c r="L1961" s="462">
        <v>0</v>
      </c>
      <c r="M1961" s="462">
        <v>0</v>
      </c>
      <c r="N1961" s="462">
        <v>0</v>
      </c>
    </row>
    <row r="1962" spans="1:14" x14ac:dyDescent="0.25">
      <c r="A1962" t="s">
        <v>51</v>
      </c>
      <c r="B1962" t="s">
        <v>1528</v>
      </c>
      <c r="C1962" t="s">
        <v>158</v>
      </c>
      <c r="D1962">
        <v>2050</v>
      </c>
      <c r="E1962" t="s">
        <v>1529</v>
      </c>
      <c r="F1962" t="s">
        <v>1530</v>
      </c>
      <c r="G1962" s="462">
        <v>0.70438451090381138</v>
      </c>
      <c r="H1962" s="462">
        <v>0.70438451090381138</v>
      </c>
      <c r="I1962" s="462">
        <v>0.70438451090381138</v>
      </c>
      <c r="J1962" s="462">
        <v>0.91191893494166976</v>
      </c>
      <c r="K1962" s="462">
        <v>0.91191893494166976</v>
      </c>
      <c r="L1962" s="462">
        <v>0.91191893494166976</v>
      </c>
      <c r="M1962" s="462">
        <v>0.91191893494166976</v>
      </c>
      <c r="N1962" s="462">
        <v>0.91191893494166976</v>
      </c>
    </row>
    <row r="1963" spans="1:14" x14ac:dyDescent="0.25">
      <c r="A1963" t="s">
        <v>51</v>
      </c>
      <c r="B1963" t="s">
        <v>1528</v>
      </c>
      <c r="C1963" t="s">
        <v>158</v>
      </c>
      <c r="D1963">
        <v>2050</v>
      </c>
      <c r="E1963" t="s">
        <v>1529</v>
      </c>
      <c r="F1963" t="s">
        <v>1531</v>
      </c>
      <c r="G1963" s="462">
        <v>0.69087967714439857</v>
      </c>
      <c r="H1963" s="462">
        <v>0.69087967714439857</v>
      </c>
      <c r="I1963" s="462">
        <v>0.69087967714439857</v>
      </c>
      <c r="J1963" s="462">
        <v>0.89629435412754721</v>
      </c>
      <c r="K1963" s="462">
        <v>0.89629435412754721</v>
      </c>
      <c r="L1963" s="462">
        <v>0.89629435412754721</v>
      </c>
      <c r="M1963" s="462">
        <v>0.89629435412754721</v>
      </c>
      <c r="N1963" s="462">
        <v>0.89629435412754721</v>
      </c>
    </row>
    <row r="1964" spans="1:14" x14ac:dyDescent="0.25">
      <c r="A1964" t="s">
        <v>51</v>
      </c>
      <c r="B1964" t="s">
        <v>1528</v>
      </c>
      <c r="C1964" t="s">
        <v>158</v>
      </c>
      <c r="D1964">
        <v>2050</v>
      </c>
      <c r="E1964" t="s">
        <v>1532</v>
      </c>
      <c r="F1964" t="s">
        <v>1530</v>
      </c>
      <c r="G1964" s="462">
        <v>0</v>
      </c>
      <c r="H1964" s="462">
        <v>0</v>
      </c>
      <c r="I1964" s="462">
        <v>0</v>
      </c>
      <c r="J1964" s="462">
        <v>0</v>
      </c>
      <c r="K1964" s="462">
        <v>0</v>
      </c>
      <c r="L1964" s="462">
        <v>0</v>
      </c>
      <c r="M1964" s="462">
        <v>0</v>
      </c>
      <c r="N1964" s="462">
        <v>0</v>
      </c>
    </row>
    <row r="1965" spans="1:14" x14ac:dyDescent="0.25">
      <c r="A1965" t="s">
        <v>51</v>
      </c>
      <c r="B1965" t="s">
        <v>1528</v>
      </c>
      <c r="C1965" t="s">
        <v>158</v>
      </c>
      <c r="D1965">
        <v>2050</v>
      </c>
      <c r="E1965" t="s">
        <v>1532</v>
      </c>
      <c r="F1965" t="s">
        <v>1531</v>
      </c>
      <c r="G1965" s="462">
        <v>0</v>
      </c>
      <c r="H1965" s="462">
        <v>0</v>
      </c>
      <c r="I1965" s="462">
        <v>0</v>
      </c>
      <c r="J1965" s="462">
        <v>0</v>
      </c>
      <c r="K1965" s="462">
        <v>0</v>
      </c>
      <c r="L1965" s="462">
        <v>0</v>
      </c>
      <c r="M1965" s="462">
        <v>0</v>
      </c>
      <c r="N1965" s="462">
        <v>0</v>
      </c>
    </row>
    <row r="1966" spans="1:14" x14ac:dyDescent="0.25">
      <c r="A1966" t="s">
        <v>51</v>
      </c>
      <c r="B1966" t="s">
        <v>1528</v>
      </c>
      <c r="C1966" t="s">
        <v>133</v>
      </c>
      <c r="D1966">
        <v>2050</v>
      </c>
      <c r="E1966" t="s">
        <v>1529</v>
      </c>
      <c r="F1966" t="s">
        <v>1530</v>
      </c>
      <c r="G1966" s="462">
        <v>0</v>
      </c>
      <c r="H1966" s="462">
        <v>0</v>
      </c>
      <c r="I1966" s="462">
        <v>0</v>
      </c>
      <c r="J1966" s="462">
        <v>0</v>
      </c>
      <c r="K1966" s="462">
        <v>0</v>
      </c>
      <c r="L1966" s="462">
        <v>0</v>
      </c>
      <c r="M1966" s="462">
        <v>0</v>
      </c>
      <c r="N1966" s="462">
        <v>0</v>
      </c>
    </row>
    <row r="1967" spans="1:14" x14ac:dyDescent="0.25">
      <c r="A1967" t="s">
        <v>51</v>
      </c>
      <c r="B1967" t="s">
        <v>1528</v>
      </c>
      <c r="C1967" t="s">
        <v>133</v>
      </c>
      <c r="D1967">
        <v>2050</v>
      </c>
      <c r="E1967" t="s">
        <v>1529</v>
      </c>
      <c r="F1967" t="s">
        <v>1531</v>
      </c>
      <c r="G1967" s="462">
        <v>0</v>
      </c>
      <c r="H1967" s="462">
        <v>0</v>
      </c>
      <c r="I1967" s="462">
        <v>0</v>
      </c>
      <c r="J1967" s="462">
        <v>0</v>
      </c>
      <c r="K1967" s="462">
        <v>0</v>
      </c>
      <c r="L1967" s="462">
        <v>0</v>
      </c>
      <c r="M1967" s="462">
        <v>0</v>
      </c>
      <c r="N1967" s="462">
        <v>0</v>
      </c>
    </row>
    <row r="1968" spans="1:14" x14ac:dyDescent="0.25">
      <c r="A1968" t="s">
        <v>51</v>
      </c>
      <c r="B1968" t="s">
        <v>1528</v>
      </c>
      <c r="C1968" t="s">
        <v>133</v>
      </c>
      <c r="D1968">
        <v>2050</v>
      </c>
      <c r="E1968" t="s">
        <v>1532</v>
      </c>
      <c r="F1968" t="s">
        <v>1530</v>
      </c>
      <c r="G1968" s="462">
        <v>0</v>
      </c>
      <c r="H1968" s="462">
        <v>0</v>
      </c>
      <c r="I1968" s="462">
        <v>0</v>
      </c>
      <c r="J1968" s="462">
        <v>0</v>
      </c>
      <c r="K1968" s="462">
        <v>0</v>
      </c>
      <c r="L1968" s="462">
        <v>0</v>
      </c>
      <c r="M1968" s="462">
        <v>0</v>
      </c>
      <c r="N1968" s="462">
        <v>0</v>
      </c>
    </row>
    <row r="1969" spans="1:14" x14ac:dyDescent="0.25">
      <c r="A1969" t="s">
        <v>51</v>
      </c>
      <c r="B1969" t="s">
        <v>1528</v>
      </c>
      <c r="C1969" t="s">
        <v>133</v>
      </c>
      <c r="D1969">
        <v>2050</v>
      </c>
      <c r="E1969" t="s">
        <v>1532</v>
      </c>
      <c r="F1969" t="s">
        <v>1531</v>
      </c>
      <c r="G1969" s="462">
        <v>0</v>
      </c>
      <c r="H1969" s="462">
        <v>0</v>
      </c>
      <c r="I1969" s="462">
        <v>0</v>
      </c>
      <c r="J1969" s="462">
        <v>0</v>
      </c>
      <c r="K1969" s="462">
        <v>0</v>
      </c>
      <c r="L1969" s="462">
        <v>0</v>
      </c>
      <c r="M1969" s="462">
        <v>0</v>
      </c>
      <c r="N1969" s="462">
        <v>0</v>
      </c>
    </row>
    <row r="1970" spans="1:14" x14ac:dyDescent="0.25">
      <c r="A1970" t="s">
        <v>51</v>
      </c>
      <c r="B1970" t="s">
        <v>1533</v>
      </c>
      <c r="C1970" t="s">
        <v>1533</v>
      </c>
      <c r="D1970">
        <v>2050</v>
      </c>
      <c r="E1970" t="s">
        <v>1529</v>
      </c>
      <c r="F1970" t="s">
        <v>1530</v>
      </c>
      <c r="G1970" s="462">
        <v>0</v>
      </c>
      <c r="H1970" s="462">
        <v>0</v>
      </c>
      <c r="I1970" s="462">
        <v>0</v>
      </c>
      <c r="J1970" s="462">
        <v>0</v>
      </c>
      <c r="K1970" s="462">
        <v>0</v>
      </c>
      <c r="L1970" s="462">
        <v>0</v>
      </c>
      <c r="M1970" s="462">
        <v>0</v>
      </c>
      <c r="N1970" s="462">
        <v>0</v>
      </c>
    </row>
    <row r="1971" spans="1:14" x14ac:dyDescent="0.25">
      <c r="A1971" t="s">
        <v>51</v>
      </c>
      <c r="B1971" t="s">
        <v>1533</v>
      </c>
      <c r="C1971" t="s">
        <v>1533</v>
      </c>
      <c r="D1971">
        <v>2050</v>
      </c>
      <c r="E1971" t="s">
        <v>1529</v>
      </c>
      <c r="F1971" t="s">
        <v>1531</v>
      </c>
      <c r="G1971" s="462">
        <v>0</v>
      </c>
      <c r="H1971" s="462">
        <v>0</v>
      </c>
      <c r="I1971" s="462">
        <v>0</v>
      </c>
      <c r="J1971" s="462">
        <v>0</v>
      </c>
      <c r="K1971" s="462">
        <v>0</v>
      </c>
      <c r="L1971" s="462">
        <v>0</v>
      </c>
      <c r="M1971" s="462">
        <v>0</v>
      </c>
      <c r="N1971" s="462">
        <v>0</v>
      </c>
    </row>
    <row r="1972" spans="1:14" x14ac:dyDescent="0.25">
      <c r="A1972" t="s">
        <v>51</v>
      </c>
      <c r="B1972" t="s">
        <v>1533</v>
      </c>
      <c r="C1972" t="s">
        <v>1533</v>
      </c>
      <c r="D1972">
        <v>2050</v>
      </c>
      <c r="E1972" t="s">
        <v>1532</v>
      </c>
      <c r="F1972" t="s">
        <v>1530</v>
      </c>
      <c r="G1972" s="462">
        <v>1</v>
      </c>
      <c r="H1972" s="462">
        <v>1</v>
      </c>
      <c r="I1972" s="462">
        <v>1</v>
      </c>
      <c r="J1972" s="462">
        <v>1</v>
      </c>
      <c r="K1972" s="462">
        <v>1</v>
      </c>
      <c r="L1972" s="462">
        <v>1</v>
      </c>
      <c r="M1972" s="462">
        <v>1</v>
      </c>
      <c r="N1972" s="462">
        <v>1</v>
      </c>
    </row>
    <row r="1973" spans="1:14" x14ac:dyDescent="0.25">
      <c r="A1973" t="s">
        <v>51</v>
      </c>
      <c r="B1973" t="s">
        <v>1533</v>
      </c>
      <c r="C1973" t="s">
        <v>1533</v>
      </c>
      <c r="D1973">
        <v>2050</v>
      </c>
      <c r="E1973" t="s">
        <v>1532</v>
      </c>
      <c r="F1973" t="s">
        <v>1531</v>
      </c>
      <c r="G1973" s="462">
        <v>1</v>
      </c>
      <c r="H1973" s="462">
        <v>1</v>
      </c>
      <c r="I1973" s="462">
        <v>1</v>
      </c>
      <c r="J1973" s="462">
        <v>1</v>
      </c>
      <c r="K1973" s="462">
        <v>1</v>
      </c>
      <c r="L1973" s="462">
        <v>1</v>
      </c>
      <c r="M1973" s="462">
        <v>1</v>
      </c>
      <c r="N1973" s="462">
        <v>1</v>
      </c>
    </row>
    <row r="1974" spans="1:14" x14ac:dyDescent="0.25">
      <c r="A1974" t="s">
        <v>51</v>
      </c>
      <c r="B1974" t="s">
        <v>160</v>
      </c>
      <c r="C1974" t="s">
        <v>160</v>
      </c>
      <c r="D1974">
        <v>2050</v>
      </c>
      <c r="E1974" t="s">
        <v>1529</v>
      </c>
      <c r="F1974" t="s">
        <v>1530</v>
      </c>
      <c r="G1974" s="462">
        <v>0.17819468250630127</v>
      </c>
      <c r="H1974" s="462">
        <v>0.17819468250630127</v>
      </c>
      <c r="I1974" s="462">
        <v>0.17819468250630127</v>
      </c>
      <c r="J1974" s="462">
        <v>0</v>
      </c>
      <c r="K1974" s="462">
        <v>0</v>
      </c>
      <c r="L1974" s="462">
        <v>0</v>
      </c>
      <c r="M1974" s="462">
        <v>0</v>
      </c>
      <c r="N1974" s="462">
        <v>0</v>
      </c>
    </row>
    <row r="1975" spans="1:14" x14ac:dyDescent="0.25">
      <c r="A1975" t="s">
        <v>51</v>
      </c>
      <c r="B1975" t="s">
        <v>160</v>
      </c>
      <c r="C1975" t="s">
        <v>160</v>
      </c>
      <c r="D1975">
        <v>2050</v>
      </c>
      <c r="E1975" t="s">
        <v>1529</v>
      </c>
      <c r="F1975" t="s">
        <v>1531</v>
      </c>
      <c r="G1975" s="462">
        <v>0.17819468250630127</v>
      </c>
      <c r="H1975" s="462">
        <v>0.17819468250630127</v>
      </c>
      <c r="I1975" s="462">
        <v>0.17819468250630127</v>
      </c>
      <c r="J1975" s="462">
        <v>0</v>
      </c>
      <c r="K1975" s="462">
        <v>0</v>
      </c>
      <c r="L1975" s="462">
        <v>0</v>
      </c>
      <c r="M1975" s="462">
        <v>0</v>
      </c>
      <c r="N1975" s="462">
        <v>0</v>
      </c>
    </row>
    <row r="1976" spans="1:14" x14ac:dyDescent="0.25">
      <c r="A1976" t="s">
        <v>51</v>
      </c>
      <c r="B1976" t="s">
        <v>160</v>
      </c>
      <c r="C1976" t="s">
        <v>160</v>
      </c>
      <c r="D1976">
        <v>2050</v>
      </c>
      <c r="E1976" t="s">
        <v>1532</v>
      </c>
      <c r="F1976" t="s">
        <v>1530</v>
      </c>
      <c r="G1976" s="462">
        <v>0</v>
      </c>
      <c r="H1976" s="462">
        <v>0</v>
      </c>
      <c r="I1976" s="462">
        <v>0</v>
      </c>
      <c r="J1976" s="462">
        <v>0</v>
      </c>
      <c r="K1976" s="462">
        <v>0</v>
      </c>
      <c r="L1976" s="462">
        <v>0</v>
      </c>
      <c r="M1976" s="462">
        <v>0</v>
      </c>
      <c r="N1976" s="462">
        <v>0</v>
      </c>
    </row>
    <row r="1977" spans="1:14" x14ac:dyDescent="0.25">
      <c r="A1977" t="s">
        <v>51</v>
      </c>
      <c r="B1977" t="s">
        <v>160</v>
      </c>
      <c r="C1977" t="s">
        <v>160</v>
      </c>
      <c r="D1977">
        <v>2050</v>
      </c>
      <c r="E1977" t="s">
        <v>1532</v>
      </c>
      <c r="F1977" t="s">
        <v>1531</v>
      </c>
      <c r="G1977" s="462">
        <v>0</v>
      </c>
      <c r="H1977" s="462">
        <v>0</v>
      </c>
      <c r="I1977" s="462">
        <v>0</v>
      </c>
      <c r="J1977" s="462">
        <v>0</v>
      </c>
      <c r="K1977" s="462">
        <v>0</v>
      </c>
      <c r="L1977" s="462">
        <v>0</v>
      </c>
      <c r="M1977" s="462">
        <v>0</v>
      </c>
      <c r="N1977" s="462">
        <v>0</v>
      </c>
    </row>
    <row r="1978" spans="1:14" x14ac:dyDescent="0.25">
      <c r="A1978" t="s">
        <v>51</v>
      </c>
      <c r="B1978" t="s">
        <v>1534</v>
      </c>
      <c r="C1978" t="s">
        <v>1534</v>
      </c>
      <c r="D1978">
        <v>2050</v>
      </c>
      <c r="E1978" t="s">
        <v>1529</v>
      </c>
      <c r="F1978" t="s">
        <v>1530</v>
      </c>
      <c r="G1978" s="462">
        <v>0.11742080658988746</v>
      </c>
      <c r="H1978" s="462">
        <v>0.11742080658988746</v>
      </c>
      <c r="I1978" s="462">
        <v>0.11742080658988746</v>
      </c>
      <c r="J1978" s="462">
        <v>8.8081065058330021E-2</v>
      </c>
      <c r="K1978" s="462">
        <v>8.8081065058330021E-2</v>
      </c>
      <c r="L1978" s="462">
        <v>8.8081065058330021E-2</v>
      </c>
      <c r="M1978" s="462">
        <v>8.8081065058330021E-2</v>
      </c>
      <c r="N1978" s="462">
        <v>8.8081065058330021E-2</v>
      </c>
    </row>
    <row r="1979" spans="1:14" x14ac:dyDescent="0.25">
      <c r="A1979" t="s">
        <v>51</v>
      </c>
      <c r="B1979" t="s">
        <v>1534</v>
      </c>
      <c r="C1979" t="s">
        <v>1534</v>
      </c>
      <c r="D1979">
        <v>2050</v>
      </c>
      <c r="E1979" t="s">
        <v>1529</v>
      </c>
      <c r="F1979" t="s">
        <v>1531</v>
      </c>
      <c r="G1979" s="462">
        <v>0.13092564034930013</v>
      </c>
      <c r="H1979" s="462">
        <v>0.13092564034930013</v>
      </c>
      <c r="I1979" s="462">
        <v>0.13092564034930013</v>
      </c>
      <c r="J1979" s="462">
        <v>0.1037056458724528</v>
      </c>
      <c r="K1979" s="462">
        <v>0.1037056458724528</v>
      </c>
      <c r="L1979" s="462">
        <v>0.1037056458724528</v>
      </c>
      <c r="M1979" s="462">
        <v>0.1037056458724528</v>
      </c>
      <c r="N1979" s="462">
        <v>0.1037056458724528</v>
      </c>
    </row>
    <row r="1980" spans="1:14" x14ac:dyDescent="0.25">
      <c r="A1980" t="s">
        <v>51</v>
      </c>
      <c r="B1980" t="s">
        <v>1534</v>
      </c>
      <c r="C1980" t="s">
        <v>1534</v>
      </c>
      <c r="D1980">
        <v>2050</v>
      </c>
      <c r="E1980" t="s">
        <v>1532</v>
      </c>
      <c r="F1980" t="s">
        <v>1530</v>
      </c>
      <c r="G1980" s="462">
        <v>0</v>
      </c>
      <c r="H1980" s="462">
        <v>0</v>
      </c>
      <c r="I1980" s="462">
        <v>0</v>
      </c>
      <c r="J1980" s="462">
        <v>0</v>
      </c>
      <c r="K1980" s="462">
        <v>0</v>
      </c>
      <c r="L1980" s="462">
        <v>0</v>
      </c>
      <c r="M1980" s="462">
        <v>0</v>
      </c>
      <c r="N1980" s="462">
        <v>0</v>
      </c>
    </row>
    <row r="1981" spans="1:14" x14ac:dyDescent="0.25">
      <c r="A1981" t="s">
        <v>51</v>
      </c>
      <c r="B1981" t="s">
        <v>1534</v>
      </c>
      <c r="C1981" t="s">
        <v>1534</v>
      </c>
      <c r="D1981">
        <v>2050</v>
      </c>
      <c r="E1981" t="s">
        <v>1532</v>
      </c>
      <c r="F1981" t="s">
        <v>1531</v>
      </c>
      <c r="G1981" s="462">
        <v>0</v>
      </c>
      <c r="H1981" s="462">
        <v>0</v>
      </c>
      <c r="I1981" s="462">
        <v>0</v>
      </c>
      <c r="J1981" s="462">
        <v>0</v>
      </c>
      <c r="K1981" s="462">
        <v>0</v>
      </c>
      <c r="L1981" s="462">
        <v>0</v>
      </c>
      <c r="M1981" s="462">
        <v>0</v>
      </c>
      <c r="N1981" s="462">
        <v>0</v>
      </c>
    </row>
    <row r="1982" spans="1:14" x14ac:dyDescent="0.25">
      <c r="A1982" t="s">
        <v>51</v>
      </c>
      <c r="B1982" t="s">
        <v>1535</v>
      </c>
      <c r="C1982" t="s">
        <v>1536</v>
      </c>
      <c r="D1982">
        <v>2050</v>
      </c>
      <c r="E1982" t="s">
        <v>1529</v>
      </c>
      <c r="F1982" t="s">
        <v>1530</v>
      </c>
      <c r="G1982" s="462">
        <v>0</v>
      </c>
      <c r="H1982" s="462">
        <v>0</v>
      </c>
      <c r="I1982" s="462">
        <v>0</v>
      </c>
      <c r="J1982" s="462">
        <v>0</v>
      </c>
      <c r="K1982" s="462">
        <v>0</v>
      </c>
      <c r="L1982" s="462">
        <v>0</v>
      </c>
      <c r="M1982" s="462">
        <v>0</v>
      </c>
      <c r="N1982" s="462">
        <v>0</v>
      </c>
    </row>
    <row r="1983" spans="1:14" x14ac:dyDescent="0.25">
      <c r="A1983" t="s">
        <v>51</v>
      </c>
      <c r="B1983" t="s">
        <v>1535</v>
      </c>
      <c r="C1983" t="s">
        <v>1536</v>
      </c>
      <c r="D1983">
        <v>2050</v>
      </c>
      <c r="E1983" t="s">
        <v>1529</v>
      </c>
      <c r="F1983" t="s">
        <v>1531</v>
      </c>
      <c r="G1983" s="462">
        <v>0</v>
      </c>
      <c r="H1983" s="462">
        <v>0</v>
      </c>
      <c r="I1983" s="462">
        <v>0</v>
      </c>
      <c r="J1983" s="462">
        <v>0</v>
      </c>
      <c r="K1983" s="462">
        <v>0</v>
      </c>
      <c r="L1983" s="462">
        <v>0</v>
      </c>
      <c r="M1983" s="462">
        <v>0</v>
      </c>
      <c r="N1983" s="462">
        <v>0</v>
      </c>
    </row>
    <row r="1984" spans="1:14" x14ac:dyDescent="0.25">
      <c r="A1984" t="s">
        <v>51</v>
      </c>
      <c r="B1984" t="s">
        <v>1535</v>
      </c>
      <c r="C1984" t="s">
        <v>1536</v>
      </c>
      <c r="D1984">
        <v>2050</v>
      </c>
      <c r="E1984" t="s">
        <v>1532</v>
      </c>
      <c r="F1984" t="s">
        <v>1530</v>
      </c>
      <c r="G1984" s="462">
        <v>0</v>
      </c>
      <c r="H1984" s="462">
        <v>0</v>
      </c>
      <c r="I1984" s="462">
        <v>0</v>
      </c>
      <c r="J1984" s="462">
        <v>0</v>
      </c>
      <c r="K1984" s="462">
        <v>0</v>
      </c>
      <c r="L1984" s="462">
        <v>0</v>
      </c>
      <c r="M1984" s="462">
        <v>0</v>
      </c>
      <c r="N1984" s="462">
        <v>0</v>
      </c>
    </row>
    <row r="1985" spans="1:14" x14ac:dyDescent="0.25">
      <c r="A1985" t="s">
        <v>51</v>
      </c>
      <c r="B1985" t="s">
        <v>1535</v>
      </c>
      <c r="C1985" t="s">
        <v>1536</v>
      </c>
      <c r="D1985">
        <v>2050</v>
      </c>
      <c r="E1985" t="s">
        <v>1532</v>
      </c>
      <c r="F1985" t="s">
        <v>1531</v>
      </c>
      <c r="G1985" s="462">
        <v>0</v>
      </c>
      <c r="H1985" s="462">
        <v>0</v>
      </c>
      <c r="I1985" s="462">
        <v>0</v>
      </c>
      <c r="J1985" s="462">
        <v>0</v>
      </c>
      <c r="K1985" s="462">
        <v>0</v>
      </c>
      <c r="L1985" s="462">
        <v>0</v>
      </c>
      <c r="M1985" s="462">
        <v>0</v>
      </c>
      <c r="N1985" s="462">
        <v>0</v>
      </c>
    </row>
    <row r="1986" spans="1:14" x14ac:dyDescent="0.25">
      <c r="A1986" t="s">
        <v>51</v>
      </c>
      <c r="B1986" t="s">
        <v>1535</v>
      </c>
      <c r="C1986" t="s">
        <v>162</v>
      </c>
      <c r="D1986">
        <v>2050</v>
      </c>
      <c r="E1986" t="s">
        <v>1529</v>
      </c>
      <c r="F1986" t="s">
        <v>1530</v>
      </c>
      <c r="G1986" s="462">
        <v>0</v>
      </c>
      <c r="H1986" s="462">
        <v>0</v>
      </c>
      <c r="I1986" s="462">
        <v>0</v>
      </c>
      <c r="J1986" s="462">
        <v>0</v>
      </c>
      <c r="K1986" s="462">
        <v>0</v>
      </c>
      <c r="L1986" s="462">
        <v>0</v>
      </c>
      <c r="M1986" s="462">
        <v>0</v>
      </c>
      <c r="N1986" s="462">
        <v>0</v>
      </c>
    </row>
    <row r="1987" spans="1:14" x14ac:dyDescent="0.25">
      <c r="A1987" t="s">
        <v>51</v>
      </c>
      <c r="B1987" t="s">
        <v>1535</v>
      </c>
      <c r="C1987" t="s">
        <v>162</v>
      </c>
      <c r="D1987">
        <v>2050</v>
      </c>
      <c r="E1987" t="s">
        <v>1529</v>
      </c>
      <c r="F1987" t="s">
        <v>1531</v>
      </c>
      <c r="G1987" s="462">
        <v>0</v>
      </c>
      <c r="H1987" s="462">
        <v>0</v>
      </c>
      <c r="I1987" s="462">
        <v>0</v>
      </c>
      <c r="J1987" s="462">
        <v>0</v>
      </c>
      <c r="K1987" s="462">
        <v>0</v>
      </c>
      <c r="L1987" s="462">
        <v>0</v>
      </c>
      <c r="M1987" s="462">
        <v>0</v>
      </c>
      <c r="N1987" s="462">
        <v>0</v>
      </c>
    </row>
    <row r="1988" spans="1:14" x14ac:dyDescent="0.25">
      <c r="A1988" t="s">
        <v>51</v>
      </c>
      <c r="B1988" t="s">
        <v>1535</v>
      </c>
      <c r="C1988" t="s">
        <v>162</v>
      </c>
      <c r="D1988">
        <v>2050</v>
      </c>
      <c r="E1988" t="s">
        <v>1532</v>
      </c>
      <c r="F1988" t="s">
        <v>1530</v>
      </c>
      <c r="G1988" s="462">
        <v>0</v>
      </c>
      <c r="H1988" s="462">
        <v>0</v>
      </c>
      <c r="I1988" s="462">
        <v>0</v>
      </c>
      <c r="J1988" s="462">
        <v>0</v>
      </c>
      <c r="K1988" s="462">
        <v>0</v>
      </c>
      <c r="L1988" s="462">
        <v>0</v>
      </c>
      <c r="M1988" s="462">
        <v>0</v>
      </c>
      <c r="N1988" s="462">
        <v>0</v>
      </c>
    </row>
    <row r="1989" spans="1:14" x14ac:dyDescent="0.25">
      <c r="A1989" t="s">
        <v>51</v>
      </c>
      <c r="B1989" t="s">
        <v>1535</v>
      </c>
      <c r="C1989" t="s">
        <v>162</v>
      </c>
      <c r="D1989">
        <v>2050</v>
      </c>
      <c r="E1989" t="s">
        <v>1532</v>
      </c>
      <c r="F1989" t="s">
        <v>1531</v>
      </c>
      <c r="G1989" s="462">
        <v>0</v>
      </c>
      <c r="H1989" s="462">
        <v>0</v>
      </c>
      <c r="I1989" s="462">
        <v>0</v>
      </c>
      <c r="J1989" s="462">
        <v>0</v>
      </c>
      <c r="K1989" s="462">
        <v>0</v>
      </c>
      <c r="L1989" s="462">
        <v>0</v>
      </c>
      <c r="M1989" s="462">
        <v>0</v>
      </c>
      <c r="N1989" s="462">
        <v>0</v>
      </c>
    </row>
    <row r="1990" spans="1:14" x14ac:dyDescent="0.25">
      <c r="A1990" t="s">
        <v>51</v>
      </c>
      <c r="B1990" t="s">
        <v>1528</v>
      </c>
      <c r="C1990" t="s">
        <v>158</v>
      </c>
      <c r="D1990">
        <v>2060</v>
      </c>
      <c r="E1990" t="s">
        <v>1529</v>
      </c>
      <c r="F1990" t="s">
        <v>1530</v>
      </c>
      <c r="G1990" s="462">
        <v>0.64057488212242142</v>
      </c>
      <c r="H1990" s="462">
        <v>0.64057488212242142</v>
      </c>
      <c r="I1990" s="462">
        <v>0.64057488212242142</v>
      </c>
      <c r="J1990" s="462">
        <v>0.8929063315045993</v>
      </c>
      <c r="K1990" s="462">
        <v>0.8929063315045993</v>
      </c>
      <c r="L1990" s="462">
        <v>0.8929063315045993</v>
      </c>
      <c r="M1990" s="462">
        <v>0.8929063315045993</v>
      </c>
      <c r="N1990" s="462">
        <v>0.8929063315045993</v>
      </c>
    </row>
    <row r="1991" spans="1:14" x14ac:dyDescent="0.25">
      <c r="A1991" t="s">
        <v>51</v>
      </c>
      <c r="B1991" t="s">
        <v>1528</v>
      </c>
      <c r="C1991" t="s">
        <v>158</v>
      </c>
      <c r="D1991">
        <v>2060</v>
      </c>
      <c r="E1991" t="s">
        <v>1529</v>
      </c>
      <c r="F1991" t="s">
        <v>1531</v>
      </c>
      <c r="G1991" s="462">
        <v>0.62415498314914875</v>
      </c>
      <c r="H1991" s="462">
        <v>0.62415498314914875</v>
      </c>
      <c r="I1991" s="462">
        <v>0.62415498314914875</v>
      </c>
      <c r="J1991" s="462">
        <v>0.87390913072167109</v>
      </c>
      <c r="K1991" s="462">
        <v>0.87390913072167109</v>
      </c>
      <c r="L1991" s="462">
        <v>0.87390913072167109</v>
      </c>
      <c r="M1991" s="462">
        <v>0.87390913072167109</v>
      </c>
      <c r="N1991" s="462">
        <v>0.87390913072167109</v>
      </c>
    </row>
    <row r="1992" spans="1:14" x14ac:dyDescent="0.25">
      <c r="A1992" t="s">
        <v>51</v>
      </c>
      <c r="B1992" t="s">
        <v>1528</v>
      </c>
      <c r="C1992" t="s">
        <v>158</v>
      </c>
      <c r="D1992">
        <v>2060</v>
      </c>
      <c r="E1992" t="s">
        <v>1532</v>
      </c>
      <c r="F1992" t="s">
        <v>1530</v>
      </c>
      <c r="G1992" s="462">
        <v>0</v>
      </c>
      <c r="H1992" s="462">
        <v>0</v>
      </c>
      <c r="I1992" s="462">
        <v>0</v>
      </c>
      <c r="J1992" s="462">
        <v>0</v>
      </c>
      <c r="K1992" s="462">
        <v>0</v>
      </c>
      <c r="L1992" s="462">
        <v>0</v>
      </c>
      <c r="M1992" s="462">
        <v>0</v>
      </c>
      <c r="N1992" s="462">
        <v>0</v>
      </c>
    </row>
    <row r="1993" spans="1:14" x14ac:dyDescent="0.25">
      <c r="A1993" t="s">
        <v>51</v>
      </c>
      <c r="B1993" t="s">
        <v>1528</v>
      </c>
      <c r="C1993" t="s">
        <v>158</v>
      </c>
      <c r="D1993">
        <v>2060</v>
      </c>
      <c r="E1993" t="s">
        <v>1532</v>
      </c>
      <c r="F1993" t="s">
        <v>1531</v>
      </c>
      <c r="G1993" s="462">
        <v>0</v>
      </c>
      <c r="H1993" s="462">
        <v>0</v>
      </c>
      <c r="I1993" s="462">
        <v>0</v>
      </c>
      <c r="J1993" s="462">
        <v>0</v>
      </c>
      <c r="K1993" s="462">
        <v>0</v>
      </c>
      <c r="L1993" s="462">
        <v>0</v>
      </c>
      <c r="M1993" s="462">
        <v>0</v>
      </c>
      <c r="N1993" s="462">
        <v>0</v>
      </c>
    </row>
    <row r="1994" spans="1:14" x14ac:dyDescent="0.25">
      <c r="A1994" t="s">
        <v>51</v>
      </c>
      <c r="B1994" t="s">
        <v>1528</v>
      </c>
      <c r="C1994" t="s">
        <v>133</v>
      </c>
      <c r="D1994">
        <v>2060</v>
      </c>
      <c r="E1994" t="s">
        <v>1529</v>
      </c>
      <c r="F1994" t="s">
        <v>1530</v>
      </c>
      <c r="G1994" s="462">
        <v>0</v>
      </c>
      <c r="H1994" s="462">
        <v>0</v>
      </c>
      <c r="I1994" s="462">
        <v>0</v>
      </c>
      <c r="J1994" s="462">
        <v>0</v>
      </c>
      <c r="K1994" s="462">
        <v>0</v>
      </c>
      <c r="L1994" s="462">
        <v>0</v>
      </c>
      <c r="M1994" s="462">
        <v>0</v>
      </c>
      <c r="N1994" s="462">
        <v>0</v>
      </c>
    </row>
    <row r="1995" spans="1:14" x14ac:dyDescent="0.25">
      <c r="A1995" t="s">
        <v>51</v>
      </c>
      <c r="B1995" t="s">
        <v>1528</v>
      </c>
      <c r="C1995" t="s">
        <v>133</v>
      </c>
      <c r="D1995">
        <v>2060</v>
      </c>
      <c r="E1995" t="s">
        <v>1529</v>
      </c>
      <c r="F1995" t="s">
        <v>1531</v>
      </c>
      <c r="G1995" s="462">
        <v>0</v>
      </c>
      <c r="H1995" s="462">
        <v>0</v>
      </c>
      <c r="I1995" s="462">
        <v>0</v>
      </c>
      <c r="J1995" s="462">
        <v>0</v>
      </c>
      <c r="K1995" s="462">
        <v>0</v>
      </c>
      <c r="L1995" s="462">
        <v>0</v>
      </c>
      <c r="M1995" s="462">
        <v>0</v>
      </c>
      <c r="N1995" s="462">
        <v>0</v>
      </c>
    </row>
    <row r="1996" spans="1:14" x14ac:dyDescent="0.25">
      <c r="A1996" t="s">
        <v>51</v>
      </c>
      <c r="B1996" t="s">
        <v>1528</v>
      </c>
      <c r="C1996" t="s">
        <v>133</v>
      </c>
      <c r="D1996">
        <v>2060</v>
      </c>
      <c r="E1996" t="s">
        <v>1532</v>
      </c>
      <c r="F1996" t="s">
        <v>1530</v>
      </c>
      <c r="G1996" s="462">
        <v>0</v>
      </c>
      <c r="H1996" s="462">
        <v>0</v>
      </c>
      <c r="I1996" s="462">
        <v>0</v>
      </c>
      <c r="J1996" s="462">
        <v>0</v>
      </c>
      <c r="K1996" s="462">
        <v>0</v>
      </c>
      <c r="L1996" s="462">
        <v>0</v>
      </c>
      <c r="M1996" s="462">
        <v>0</v>
      </c>
      <c r="N1996" s="462">
        <v>0</v>
      </c>
    </row>
    <row r="1997" spans="1:14" x14ac:dyDescent="0.25">
      <c r="A1997" t="s">
        <v>51</v>
      </c>
      <c r="B1997" t="s">
        <v>1528</v>
      </c>
      <c r="C1997" t="s">
        <v>133</v>
      </c>
      <c r="D1997">
        <v>2060</v>
      </c>
      <c r="E1997" t="s">
        <v>1532</v>
      </c>
      <c r="F1997" t="s">
        <v>1531</v>
      </c>
      <c r="G1997" s="462">
        <v>0</v>
      </c>
      <c r="H1997" s="462">
        <v>0</v>
      </c>
      <c r="I1997" s="462">
        <v>0</v>
      </c>
      <c r="J1997" s="462">
        <v>0</v>
      </c>
      <c r="K1997" s="462">
        <v>0</v>
      </c>
      <c r="L1997" s="462">
        <v>0</v>
      </c>
      <c r="M1997" s="462">
        <v>0</v>
      </c>
      <c r="N1997" s="462">
        <v>0</v>
      </c>
    </row>
    <row r="1998" spans="1:14" x14ac:dyDescent="0.25">
      <c r="A1998" t="s">
        <v>51</v>
      </c>
      <c r="B1998" t="s">
        <v>1533</v>
      </c>
      <c r="C1998" t="s">
        <v>1533</v>
      </c>
      <c r="D1998">
        <v>2060</v>
      </c>
      <c r="E1998" t="s">
        <v>1529</v>
      </c>
      <c r="F1998" t="s">
        <v>1530</v>
      </c>
      <c r="G1998" s="462">
        <v>0</v>
      </c>
      <c r="H1998" s="462">
        <v>0</v>
      </c>
      <c r="I1998" s="462">
        <v>0</v>
      </c>
      <c r="J1998" s="462">
        <v>0</v>
      </c>
      <c r="K1998" s="462">
        <v>0</v>
      </c>
      <c r="L1998" s="462">
        <v>0</v>
      </c>
      <c r="M1998" s="462">
        <v>0</v>
      </c>
      <c r="N1998" s="462">
        <v>0</v>
      </c>
    </row>
    <row r="1999" spans="1:14" x14ac:dyDescent="0.25">
      <c r="A1999" t="s">
        <v>51</v>
      </c>
      <c r="B1999" t="s">
        <v>1533</v>
      </c>
      <c r="C1999" t="s">
        <v>1533</v>
      </c>
      <c r="D1999">
        <v>2060</v>
      </c>
      <c r="E1999" t="s">
        <v>1529</v>
      </c>
      <c r="F1999" t="s">
        <v>1531</v>
      </c>
      <c r="G1999" s="462">
        <v>0</v>
      </c>
      <c r="H1999" s="462">
        <v>0</v>
      </c>
      <c r="I1999" s="462">
        <v>0</v>
      </c>
      <c r="J1999" s="462">
        <v>0</v>
      </c>
      <c r="K1999" s="462">
        <v>0</v>
      </c>
      <c r="L1999" s="462">
        <v>0</v>
      </c>
      <c r="M1999" s="462">
        <v>0</v>
      </c>
      <c r="N1999" s="462">
        <v>0</v>
      </c>
    </row>
    <row r="2000" spans="1:14" x14ac:dyDescent="0.25">
      <c r="A2000" t="s">
        <v>51</v>
      </c>
      <c r="B2000" t="s">
        <v>1533</v>
      </c>
      <c r="C2000" t="s">
        <v>1533</v>
      </c>
      <c r="D2000">
        <v>2060</v>
      </c>
      <c r="E2000" t="s">
        <v>1532</v>
      </c>
      <c r="F2000" t="s">
        <v>1530</v>
      </c>
      <c r="G2000" s="462">
        <v>1</v>
      </c>
      <c r="H2000" s="462">
        <v>1</v>
      </c>
      <c r="I2000" s="462">
        <v>1</v>
      </c>
      <c r="J2000" s="462">
        <v>1</v>
      </c>
      <c r="K2000" s="462">
        <v>1</v>
      </c>
      <c r="L2000" s="462">
        <v>1</v>
      </c>
      <c r="M2000" s="462">
        <v>1</v>
      </c>
      <c r="N2000" s="462">
        <v>1</v>
      </c>
    </row>
    <row r="2001" spans="1:14" x14ac:dyDescent="0.25">
      <c r="A2001" t="s">
        <v>51</v>
      </c>
      <c r="B2001" t="s">
        <v>1533</v>
      </c>
      <c r="C2001" t="s">
        <v>1533</v>
      </c>
      <c r="D2001">
        <v>2060</v>
      </c>
      <c r="E2001" t="s">
        <v>1532</v>
      </c>
      <c r="F2001" t="s">
        <v>1531</v>
      </c>
      <c r="G2001" s="462">
        <v>1</v>
      </c>
      <c r="H2001" s="462">
        <v>1</v>
      </c>
      <c r="I2001" s="462">
        <v>1</v>
      </c>
      <c r="J2001" s="462">
        <v>1</v>
      </c>
      <c r="K2001" s="462">
        <v>1</v>
      </c>
      <c r="L2001" s="462">
        <v>1</v>
      </c>
      <c r="M2001" s="462">
        <v>1</v>
      </c>
      <c r="N2001" s="462">
        <v>1</v>
      </c>
    </row>
    <row r="2002" spans="1:14" x14ac:dyDescent="0.25">
      <c r="A2002" t="s">
        <v>51</v>
      </c>
      <c r="B2002" t="s">
        <v>160</v>
      </c>
      <c r="C2002" t="s">
        <v>160</v>
      </c>
      <c r="D2002">
        <v>2060</v>
      </c>
      <c r="E2002" t="s">
        <v>1529</v>
      </c>
      <c r="F2002" t="s">
        <v>1530</v>
      </c>
      <c r="G2002" s="462">
        <v>0.21665862286446336</v>
      </c>
      <c r="H2002" s="462">
        <v>0.21665862286446336</v>
      </c>
      <c r="I2002" s="462">
        <v>0.21665862286446336</v>
      </c>
      <c r="J2002" s="462">
        <v>0</v>
      </c>
      <c r="K2002" s="462">
        <v>0</v>
      </c>
      <c r="L2002" s="462">
        <v>0</v>
      </c>
      <c r="M2002" s="462">
        <v>0</v>
      </c>
      <c r="N2002" s="462">
        <v>0</v>
      </c>
    </row>
    <row r="2003" spans="1:14" x14ac:dyDescent="0.25">
      <c r="A2003" t="s">
        <v>51</v>
      </c>
      <c r="B2003" t="s">
        <v>160</v>
      </c>
      <c r="C2003" t="s">
        <v>160</v>
      </c>
      <c r="D2003">
        <v>2060</v>
      </c>
      <c r="E2003" t="s">
        <v>1529</v>
      </c>
      <c r="F2003" t="s">
        <v>1531</v>
      </c>
      <c r="G2003" s="462">
        <v>0.21665862286446336</v>
      </c>
      <c r="H2003" s="462">
        <v>0.21665862286446336</v>
      </c>
      <c r="I2003" s="462">
        <v>0.21665862286446336</v>
      </c>
      <c r="J2003" s="462">
        <v>0</v>
      </c>
      <c r="K2003" s="462">
        <v>0</v>
      </c>
      <c r="L2003" s="462">
        <v>0</v>
      </c>
      <c r="M2003" s="462">
        <v>0</v>
      </c>
      <c r="N2003" s="462">
        <v>0</v>
      </c>
    </row>
    <row r="2004" spans="1:14" x14ac:dyDescent="0.25">
      <c r="A2004" t="s">
        <v>51</v>
      </c>
      <c r="B2004" t="s">
        <v>160</v>
      </c>
      <c r="C2004" t="s">
        <v>160</v>
      </c>
      <c r="D2004">
        <v>2060</v>
      </c>
      <c r="E2004" t="s">
        <v>1532</v>
      </c>
      <c r="F2004" t="s">
        <v>1530</v>
      </c>
      <c r="G2004" s="462">
        <v>0</v>
      </c>
      <c r="H2004" s="462">
        <v>0</v>
      </c>
      <c r="I2004" s="462">
        <v>0</v>
      </c>
      <c r="J2004" s="462">
        <v>0</v>
      </c>
      <c r="K2004" s="462">
        <v>0</v>
      </c>
      <c r="L2004" s="462">
        <v>0</v>
      </c>
      <c r="M2004" s="462">
        <v>0</v>
      </c>
      <c r="N2004" s="462">
        <v>0</v>
      </c>
    </row>
    <row r="2005" spans="1:14" x14ac:dyDescent="0.25">
      <c r="A2005" t="s">
        <v>51</v>
      </c>
      <c r="B2005" t="s">
        <v>160</v>
      </c>
      <c r="C2005" t="s">
        <v>160</v>
      </c>
      <c r="D2005">
        <v>2060</v>
      </c>
      <c r="E2005" t="s">
        <v>1532</v>
      </c>
      <c r="F2005" t="s">
        <v>1531</v>
      </c>
      <c r="G2005" s="462">
        <v>0</v>
      </c>
      <c r="H2005" s="462">
        <v>0</v>
      </c>
      <c r="I2005" s="462">
        <v>0</v>
      </c>
      <c r="J2005" s="462">
        <v>0</v>
      </c>
      <c r="K2005" s="462">
        <v>0</v>
      </c>
      <c r="L2005" s="462">
        <v>0</v>
      </c>
      <c r="M2005" s="462">
        <v>0</v>
      </c>
      <c r="N2005" s="462">
        <v>0</v>
      </c>
    </row>
    <row r="2006" spans="1:14" x14ac:dyDescent="0.25">
      <c r="A2006" t="s">
        <v>51</v>
      </c>
      <c r="B2006" t="s">
        <v>1534</v>
      </c>
      <c r="C2006" t="s">
        <v>1534</v>
      </c>
      <c r="D2006">
        <v>2060</v>
      </c>
      <c r="E2006" t="s">
        <v>1529</v>
      </c>
      <c r="F2006" t="s">
        <v>1530</v>
      </c>
      <c r="G2006" s="462">
        <v>0.14276649501311525</v>
      </c>
      <c r="H2006" s="462">
        <v>0.14276649501311525</v>
      </c>
      <c r="I2006" s="462">
        <v>0.14276649501311525</v>
      </c>
      <c r="J2006" s="462">
        <v>0.10709366849540058</v>
      </c>
      <c r="K2006" s="462">
        <v>0.10709366849540058</v>
      </c>
      <c r="L2006" s="462">
        <v>0.10709366849540058</v>
      </c>
      <c r="M2006" s="462">
        <v>0.10709366849540058</v>
      </c>
      <c r="N2006" s="462">
        <v>0.10709366849540058</v>
      </c>
    </row>
    <row r="2007" spans="1:14" x14ac:dyDescent="0.25">
      <c r="A2007" t="s">
        <v>51</v>
      </c>
      <c r="B2007" t="s">
        <v>1534</v>
      </c>
      <c r="C2007" t="s">
        <v>1534</v>
      </c>
      <c r="D2007">
        <v>2060</v>
      </c>
      <c r="E2007" t="s">
        <v>1529</v>
      </c>
      <c r="F2007" t="s">
        <v>1531</v>
      </c>
      <c r="G2007" s="462">
        <v>0.15918639398638793</v>
      </c>
      <c r="H2007" s="462">
        <v>0.15918639398638793</v>
      </c>
      <c r="I2007" s="462">
        <v>0.15918639398638793</v>
      </c>
      <c r="J2007" s="462">
        <v>0.12609086927832883</v>
      </c>
      <c r="K2007" s="462">
        <v>0.12609086927832883</v>
      </c>
      <c r="L2007" s="462">
        <v>0.12609086927832883</v>
      </c>
      <c r="M2007" s="462">
        <v>0.12609086927832883</v>
      </c>
      <c r="N2007" s="462">
        <v>0.12609086927832883</v>
      </c>
    </row>
    <row r="2008" spans="1:14" x14ac:dyDescent="0.25">
      <c r="A2008" t="s">
        <v>51</v>
      </c>
      <c r="B2008" t="s">
        <v>1534</v>
      </c>
      <c r="C2008" t="s">
        <v>1534</v>
      </c>
      <c r="D2008">
        <v>2060</v>
      </c>
      <c r="E2008" t="s">
        <v>1532</v>
      </c>
      <c r="F2008" t="s">
        <v>1530</v>
      </c>
      <c r="G2008" s="462">
        <v>0</v>
      </c>
      <c r="H2008" s="462">
        <v>0</v>
      </c>
      <c r="I2008" s="462">
        <v>0</v>
      </c>
      <c r="J2008" s="462">
        <v>0</v>
      </c>
      <c r="K2008" s="462">
        <v>0</v>
      </c>
      <c r="L2008" s="462">
        <v>0</v>
      </c>
      <c r="M2008" s="462">
        <v>0</v>
      </c>
      <c r="N2008" s="462">
        <v>0</v>
      </c>
    </row>
    <row r="2009" spans="1:14" x14ac:dyDescent="0.25">
      <c r="A2009" t="s">
        <v>51</v>
      </c>
      <c r="B2009" t="s">
        <v>1534</v>
      </c>
      <c r="C2009" t="s">
        <v>1534</v>
      </c>
      <c r="D2009">
        <v>2060</v>
      </c>
      <c r="E2009" t="s">
        <v>1532</v>
      </c>
      <c r="F2009" t="s">
        <v>1531</v>
      </c>
      <c r="G2009" s="462">
        <v>0</v>
      </c>
      <c r="H2009" s="462">
        <v>0</v>
      </c>
      <c r="I2009" s="462">
        <v>0</v>
      </c>
      <c r="J2009" s="462">
        <v>0</v>
      </c>
      <c r="K2009" s="462">
        <v>0</v>
      </c>
      <c r="L2009" s="462">
        <v>0</v>
      </c>
      <c r="M2009" s="462">
        <v>0</v>
      </c>
      <c r="N2009" s="462">
        <v>0</v>
      </c>
    </row>
    <row r="2010" spans="1:14" x14ac:dyDescent="0.25">
      <c r="A2010" t="s">
        <v>51</v>
      </c>
      <c r="B2010" t="s">
        <v>1535</v>
      </c>
      <c r="C2010" t="s">
        <v>1536</v>
      </c>
      <c r="D2010">
        <v>2060</v>
      </c>
      <c r="E2010" t="s">
        <v>1529</v>
      </c>
      <c r="F2010" t="s">
        <v>1530</v>
      </c>
      <c r="G2010" s="462">
        <v>0</v>
      </c>
      <c r="H2010" s="462">
        <v>0</v>
      </c>
      <c r="I2010" s="462">
        <v>0</v>
      </c>
      <c r="J2010" s="462">
        <v>0</v>
      </c>
      <c r="K2010" s="462">
        <v>0</v>
      </c>
      <c r="L2010" s="462">
        <v>0</v>
      </c>
      <c r="M2010" s="462">
        <v>0</v>
      </c>
      <c r="N2010" s="462">
        <v>0</v>
      </c>
    </row>
    <row r="2011" spans="1:14" x14ac:dyDescent="0.25">
      <c r="A2011" t="s">
        <v>51</v>
      </c>
      <c r="B2011" t="s">
        <v>1535</v>
      </c>
      <c r="C2011" t="s">
        <v>1536</v>
      </c>
      <c r="D2011">
        <v>2060</v>
      </c>
      <c r="E2011" t="s">
        <v>1529</v>
      </c>
      <c r="F2011" t="s">
        <v>1531</v>
      </c>
      <c r="G2011" s="462">
        <v>0</v>
      </c>
      <c r="H2011" s="462">
        <v>0</v>
      </c>
      <c r="I2011" s="462">
        <v>0</v>
      </c>
      <c r="J2011" s="462">
        <v>0</v>
      </c>
      <c r="K2011" s="462">
        <v>0</v>
      </c>
      <c r="L2011" s="462">
        <v>0</v>
      </c>
      <c r="M2011" s="462">
        <v>0</v>
      </c>
      <c r="N2011" s="462">
        <v>0</v>
      </c>
    </row>
    <row r="2012" spans="1:14" x14ac:dyDescent="0.25">
      <c r="A2012" t="s">
        <v>51</v>
      </c>
      <c r="B2012" t="s">
        <v>1535</v>
      </c>
      <c r="C2012" t="s">
        <v>1536</v>
      </c>
      <c r="D2012">
        <v>2060</v>
      </c>
      <c r="E2012" t="s">
        <v>1532</v>
      </c>
      <c r="F2012" t="s">
        <v>1530</v>
      </c>
      <c r="G2012" s="462">
        <v>0</v>
      </c>
      <c r="H2012" s="462">
        <v>0</v>
      </c>
      <c r="I2012" s="462">
        <v>0</v>
      </c>
      <c r="J2012" s="462">
        <v>0</v>
      </c>
      <c r="K2012" s="462">
        <v>0</v>
      </c>
      <c r="L2012" s="462">
        <v>0</v>
      </c>
      <c r="M2012" s="462">
        <v>0</v>
      </c>
      <c r="N2012" s="462">
        <v>0</v>
      </c>
    </row>
    <row r="2013" spans="1:14" x14ac:dyDescent="0.25">
      <c r="A2013" t="s">
        <v>51</v>
      </c>
      <c r="B2013" t="s">
        <v>1535</v>
      </c>
      <c r="C2013" t="s">
        <v>1536</v>
      </c>
      <c r="D2013">
        <v>2060</v>
      </c>
      <c r="E2013" t="s">
        <v>1532</v>
      </c>
      <c r="F2013" t="s">
        <v>1531</v>
      </c>
      <c r="G2013" s="462">
        <v>0</v>
      </c>
      <c r="H2013" s="462">
        <v>0</v>
      </c>
      <c r="I2013" s="462">
        <v>0</v>
      </c>
      <c r="J2013" s="462">
        <v>0</v>
      </c>
      <c r="K2013" s="462">
        <v>0</v>
      </c>
      <c r="L2013" s="462">
        <v>0</v>
      </c>
      <c r="M2013" s="462">
        <v>0</v>
      </c>
      <c r="N2013" s="462">
        <v>0</v>
      </c>
    </row>
    <row r="2014" spans="1:14" x14ac:dyDescent="0.25">
      <c r="A2014" t="s">
        <v>51</v>
      </c>
      <c r="B2014" t="s">
        <v>1535</v>
      </c>
      <c r="C2014" t="s">
        <v>162</v>
      </c>
      <c r="D2014">
        <v>2060</v>
      </c>
      <c r="E2014" t="s">
        <v>1529</v>
      </c>
      <c r="F2014" t="s">
        <v>1530</v>
      </c>
      <c r="G2014" s="462">
        <v>0</v>
      </c>
      <c r="H2014" s="462">
        <v>0</v>
      </c>
      <c r="I2014" s="462">
        <v>0</v>
      </c>
      <c r="J2014" s="462">
        <v>0</v>
      </c>
      <c r="K2014" s="462">
        <v>0</v>
      </c>
      <c r="L2014" s="462">
        <v>0</v>
      </c>
      <c r="M2014" s="462">
        <v>0</v>
      </c>
      <c r="N2014" s="462">
        <v>0</v>
      </c>
    </row>
    <row r="2015" spans="1:14" x14ac:dyDescent="0.25">
      <c r="A2015" t="s">
        <v>51</v>
      </c>
      <c r="B2015" t="s">
        <v>1535</v>
      </c>
      <c r="C2015" t="s">
        <v>162</v>
      </c>
      <c r="D2015">
        <v>2060</v>
      </c>
      <c r="E2015" t="s">
        <v>1529</v>
      </c>
      <c r="F2015" t="s">
        <v>1531</v>
      </c>
      <c r="G2015" s="462">
        <v>0</v>
      </c>
      <c r="H2015" s="462">
        <v>0</v>
      </c>
      <c r="I2015" s="462">
        <v>0</v>
      </c>
      <c r="J2015" s="462">
        <v>0</v>
      </c>
      <c r="K2015" s="462">
        <v>0</v>
      </c>
      <c r="L2015" s="462">
        <v>0</v>
      </c>
      <c r="M2015" s="462">
        <v>0</v>
      </c>
      <c r="N2015" s="462">
        <v>0</v>
      </c>
    </row>
    <row r="2016" spans="1:14" x14ac:dyDescent="0.25">
      <c r="A2016" t="s">
        <v>51</v>
      </c>
      <c r="B2016" t="s">
        <v>1535</v>
      </c>
      <c r="C2016" t="s">
        <v>162</v>
      </c>
      <c r="D2016">
        <v>2060</v>
      </c>
      <c r="E2016" t="s">
        <v>1532</v>
      </c>
      <c r="F2016" t="s">
        <v>1530</v>
      </c>
      <c r="G2016" s="462">
        <v>0</v>
      </c>
      <c r="H2016" s="462">
        <v>0</v>
      </c>
      <c r="I2016" s="462">
        <v>0</v>
      </c>
      <c r="J2016" s="462">
        <v>0</v>
      </c>
      <c r="K2016" s="462">
        <v>0</v>
      </c>
      <c r="L2016" s="462">
        <v>0</v>
      </c>
      <c r="M2016" s="462">
        <v>0</v>
      </c>
      <c r="N2016" s="462">
        <v>0</v>
      </c>
    </row>
    <row r="2017" spans="1:14" x14ac:dyDescent="0.25">
      <c r="A2017" t="s">
        <v>51</v>
      </c>
      <c r="B2017" t="s">
        <v>1535</v>
      </c>
      <c r="C2017" t="s">
        <v>162</v>
      </c>
      <c r="D2017">
        <v>2060</v>
      </c>
      <c r="E2017" t="s">
        <v>1532</v>
      </c>
      <c r="F2017" t="s">
        <v>1531</v>
      </c>
      <c r="G2017" s="462">
        <v>0</v>
      </c>
      <c r="H2017" s="462">
        <v>0</v>
      </c>
      <c r="I2017" s="462">
        <v>0</v>
      </c>
      <c r="J2017" s="462">
        <v>0</v>
      </c>
      <c r="K2017" s="462">
        <v>0</v>
      </c>
      <c r="L2017" s="462">
        <v>0</v>
      </c>
      <c r="M2017" s="462">
        <v>0</v>
      </c>
      <c r="N2017" s="462">
        <v>0</v>
      </c>
    </row>
    <row r="2018" spans="1:14" x14ac:dyDescent="0.25">
      <c r="A2018" t="s">
        <v>54</v>
      </c>
      <c r="B2018" t="s">
        <v>1528</v>
      </c>
      <c r="C2018" t="s">
        <v>158</v>
      </c>
      <c r="D2018">
        <v>2019</v>
      </c>
      <c r="E2018" t="s">
        <v>1529</v>
      </c>
      <c r="F2018" t="s">
        <v>1530</v>
      </c>
      <c r="G2018" s="462">
        <v>1</v>
      </c>
      <c r="H2018" s="462">
        <v>1</v>
      </c>
      <c r="I2018" s="462">
        <v>1</v>
      </c>
      <c r="J2018" s="462">
        <v>1</v>
      </c>
      <c r="K2018" s="462">
        <v>1</v>
      </c>
      <c r="L2018" s="462">
        <v>1</v>
      </c>
      <c r="M2018" s="462">
        <v>1</v>
      </c>
      <c r="N2018" s="462">
        <v>1</v>
      </c>
    </row>
    <row r="2019" spans="1:14" x14ac:dyDescent="0.25">
      <c r="A2019" t="s">
        <v>54</v>
      </c>
      <c r="B2019" t="s">
        <v>1528</v>
      </c>
      <c r="C2019" t="s">
        <v>158</v>
      </c>
      <c r="D2019">
        <v>2019</v>
      </c>
      <c r="E2019" t="s">
        <v>1529</v>
      </c>
      <c r="F2019" t="s">
        <v>1531</v>
      </c>
      <c r="G2019" s="462">
        <v>1</v>
      </c>
      <c r="H2019" s="462">
        <v>1</v>
      </c>
      <c r="I2019" s="462">
        <v>1</v>
      </c>
      <c r="J2019" s="462">
        <v>1</v>
      </c>
      <c r="K2019" s="462">
        <v>1</v>
      </c>
      <c r="L2019" s="462">
        <v>1</v>
      </c>
      <c r="M2019" s="462">
        <v>1</v>
      </c>
      <c r="N2019" s="462">
        <v>1</v>
      </c>
    </row>
    <row r="2020" spans="1:14" x14ac:dyDescent="0.25">
      <c r="A2020" t="s">
        <v>54</v>
      </c>
      <c r="B2020" t="s">
        <v>1528</v>
      </c>
      <c r="C2020" t="s">
        <v>158</v>
      </c>
      <c r="D2020">
        <v>2019</v>
      </c>
      <c r="E2020" t="s">
        <v>1532</v>
      </c>
      <c r="F2020" t="s">
        <v>1530</v>
      </c>
      <c r="G2020" s="462">
        <v>1</v>
      </c>
      <c r="H2020" s="462">
        <v>1</v>
      </c>
      <c r="I2020" s="462">
        <v>1</v>
      </c>
      <c r="J2020" s="462">
        <v>1</v>
      </c>
      <c r="K2020" s="462">
        <v>1</v>
      </c>
      <c r="L2020" s="462">
        <v>1</v>
      </c>
      <c r="M2020" s="462">
        <v>1</v>
      </c>
      <c r="N2020" s="462">
        <v>1</v>
      </c>
    </row>
    <row r="2021" spans="1:14" x14ac:dyDescent="0.25">
      <c r="A2021" t="s">
        <v>54</v>
      </c>
      <c r="B2021" t="s">
        <v>1528</v>
      </c>
      <c r="C2021" t="s">
        <v>158</v>
      </c>
      <c r="D2021">
        <v>2019</v>
      </c>
      <c r="E2021" t="s">
        <v>1532</v>
      </c>
      <c r="F2021" t="s">
        <v>1531</v>
      </c>
      <c r="G2021" s="462">
        <v>1</v>
      </c>
      <c r="H2021" s="462">
        <v>1</v>
      </c>
      <c r="I2021" s="462">
        <v>1</v>
      </c>
      <c r="J2021" s="462">
        <v>1</v>
      </c>
      <c r="K2021" s="462">
        <v>1</v>
      </c>
      <c r="L2021" s="462">
        <v>1</v>
      </c>
      <c r="M2021" s="462">
        <v>1</v>
      </c>
      <c r="N2021" s="462">
        <v>1</v>
      </c>
    </row>
    <row r="2022" spans="1:14" x14ac:dyDescent="0.25">
      <c r="A2022" t="s">
        <v>54</v>
      </c>
      <c r="B2022" t="s">
        <v>1528</v>
      </c>
      <c r="C2022" t="s">
        <v>133</v>
      </c>
      <c r="D2022">
        <v>2019</v>
      </c>
      <c r="E2022" t="s">
        <v>1529</v>
      </c>
      <c r="F2022" t="s">
        <v>1530</v>
      </c>
      <c r="G2022" s="462">
        <v>0</v>
      </c>
      <c r="H2022" s="462">
        <v>0</v>
      </c>
      <c r="I2022" s="462">
        <v>0</v>
      </c>
      <c r="J2022" s="462">
        <v>0</v>
      </c>
      <c r="K2022" s="462">
        <v>0</v>
      </c>
      <c r="L2022" s="462">
        <v>0</v>
      </c>
      <c r="M2022" s="462">
        <v>0</v>
      </c>
      <c r="N2022" s="462">
        <v>0</v>
      </c>
    </row>
    <row r="2023" spans="1:14" x14ac:dyDescent="0.25">
      <c r="A2023" t="s">
        <v>54</v>
      </c>
      <c r="B2023" t="s">
        <v>1528</v>
      </c>
      <c r="C2023" t="s">
        <v>133</v>
      </c>
      <c r="D2023">
        <v>2019</v>
      </c>
      <c r="E2023" t="s">
        <v>1529</v>
      </c>
      <c r="F2023" t="s">
        <v>1531</v>
      </c>
      <c r="G2023" s="462">
        <v>0</v>
      </c>
      <c r="H2023" s="462">
        <v>0</v>
      </c>
      <c r="I2023" s="462">
        <v>0</v>
      </c>
      <c r="J2023" s="462">
        <v>0</v>
      </c>
      <c r="K2023" s="462">
        <v>0</v>
      </c>
      <c r="L2023" s="462">
        <v>0</v>
      </c>
      <c r="M2023" s="462">
        <v>0</v>
      </c>
      <c r="N2023" s="462">
        <v>0</v>
      </c>
    </row>
    <row r="2024" spans="1:14" x14ac:dyDescent="0.25">
      <c r="A2024" t="s">
        <v>54</v>
      </c>
      <c r="B2024" t="s">
        <v>1528</v>
      </c>
      <c r="C2024" t="s">
        <v>133</v>
      </c>
      <c r="D2024">
        <v>2019</v>
      </c>
      <c r="E2024" t="s">
        <v>1532</v>
      </c>
      <c r="F2024" t="s">
        <v>1530</v>
      </c>
      <c r="G2024" s="462">
        <v>0</v>
      </c>
      <c r="H2024" s="462">
        <v>0</v>
      </c>
      <c r="I2024" s="462">
        <v>0</v>
      </c>
      <c r="J2024" s="462">
        <v>0</v>
      </c>
      <c r="K2024" s="462">
        <v>0</v>
      </c>
      <c r="L2024" s="462">
        <v>0</v>
      </c>
      <c r="M2024" s="462">
        <v>0</v>
      </c>
      <c r="N2024" s="462">
        <v>0</v>
      </c>
    </row>
    <row r="2025" spans="1:14" x14ac:dyDescent="0.25">
      <c r="A2025" t="s">
        <v>54</v>
      </c>
      <c r="B2025" t="s">
        <v>1528</v>
      </c>
      <c r="C2025" t="s">
        <v>133</v>
      </c>
      <c r="D2025">
        <v>2019</v>
      </c>
      <c r="E2025" t="s">
        <v>1532</v>
      </c>
      <c r="F2025" t="s">
        <v>1531</v>
      </c>
      <c r="G2025" s="462">
        <v>0</v>
      </c>
      <c r="H2025" s="462">
        <v>0</v>
      </c>
      <c r="I2025" s="462">
        <v>0</v>
      </c>
      <c r="J2025" s="462">
        <v>0</v>
      </c>
      <c r="K2025" s="462">
        <v>0</v>
      </c>
      <c r="L2025" s="462">
        <v>0</v>
      </c>
      <c r="M2025" s="462">
        <v>0</v>
      </c>
      <c r="N2025" s="462">
        <v>0</v>
      </c>
    </row>
    <row r="2026" spans="1:14" x14ac:dyDescent="0.25">
      <c r="A2026" t="s">
        <v>54</v>
      </c>
      <c r="B2026" t="s">
        <v>1533</v>
      </c>
      <c r="C2026" t="s">
        <v>1533</v>
      </c>
      <c r="D2026">
        <v>2019</v>
      </c>
      <c r="E2026" t="s">
        <v>1529</v>
      </c>
      <c r="F2026" t="s">
        <v>1530</v>
      </c>
      <c r="G2026" s="462">
        <v>0</v>
      </c>
      <c r="H2026" s="462">
        <v>0</v>
      </c>
      <c r="I2026" s="462">
        <v>0</v>
      </c>
      <c r="J2026" s="462">
        <v>0</v>
      </c>
      <c r="K2026" s="462">
        <v>0</v>
      </c>
      <c r="L2026" s="462">
        <v>0</v>
      </c>
      <c r="M2026" s="462">
        <v>0</v>
      </c>
      <c r="N2026" s="462">
        <v>0</v>
      </c>
    </row>
    <row r="2027" spans="1:14" x14ac:dyDescent="0.25">
      <c r="A2027" t="s">
        <v>54</v>
      </c>
      <c r="B2027" t="s">
        <v>1533</v>
      </c>
      <c r="C2027" t="s">
        <v>1533</v>
      </c>
      <c r="D2027">
        <v>2019</v>
      </c>
      <c r="E2027" t="s">
        <v>1529</v>
      </c>
      <c r="F2027" t="s">
        <v>1531</v>
      </c>
      <c r="G2027" s="462">
        <v>0</v>
      </c>
      <c r="H2027" s="462">
        <v>0</v>
      </c>
      <c r="I2027" s="462">
        <v>0</v>
      </c>
      <c r="J2027" s="462">
        <v>0</v>
      </c>
      <c r="K2027" s="462">
        <v>0</v>
      </c>
      <c r="L2027" s="462">
        <v>0</v>
      </c>
      <c r="M2027" s="462">
        <v>0</v>
      </c>
      <c r="N2027" s="462">
        <v>0</v>
      </c>
    </row>
    <row r="2028" spans="1:14" x14ac:dyDescent="0.25">
      <c r="A2028" t="s">
        <v>54</v>
      </c>
      <c r="B2028" t="s">
        <v>1533</v>
      </c>
      <c r="C2028" t="s">
        <v>1533</v>
      </c>
      <c r="D2028">
        <v>2019</v>
      </c>
      <c r="E2028" t="s">
        <v>1532</v>
      </c>
      <c r="F2028" t="s">
        <v>1530</v>
      </c>
      <c r="G2028" s="462">
        <v>0</v>
      </c>
      <c r="H2028" s="462">
        <v>0</v>
      </c>
      <c r="I2028" s="462">
        <v>0</v>
      </c>
      <c r="J2028" s="462">
        <v>0</v>
      </c>
      <c r="K2028" s="462">
        <v>0</v>
      </c>
      <c r="L2028" s="462">
        <v>0</v>
      </c>
      <c r="M2028" s="462">
        <v>0</v>
      </c>
      <c r="N2028" s="462">
        <v>0</v>
      </c>
    </row>
    <row r="2029" spans="1:14" x14ac:dyDescent="0.25">
      <c r="A2029" t="s">
        <v>54</v>
      </c>
      <c r="B2029" t="s">
        <v>1533</v>
      </c>
      <c r="C2029" t="s">
        <v>1533</v>
      </c>
      <c r="D2029">
        <v>2019</v>
      </c>
      <c r="E2029" t="s">
        <v>1532</v>
      </c>
      <c r="F2029" t="s">
        <v>1531</v>
      </c>
      <c r="G2029" s="462">
        <v>0</v>
      </c>
      <c r="H2029" s="462">
        <v>0</v>
      </c>
      <c r="I2029" s="462">
        <v>0</v>
      </c>
      <c r="J2029" s="462">
        <v>0</v>
      </c>
      <c r="K2029" s="462">
        <v>0</v>
      </c>
      <c r="L2029" s="462">
        <v>0</v>
      </c>
      <c r="M2029" s="462">
        <v>0</v>
      </c>
      <c r="N2029" s="462">
        <v>0</v>
      </c>
    </row>
    <row r="2030" spans="1:14" x14ac:dyDescent="0.25">
      <c r="A2030" t="s">
        <v>54</v>
      </c>
      <c r="B2030" t="s">
        <v>160</v>
      </c>
      <c r="C2030" t="s">
        <v>160</v>
      </c>
      <c r="D2030">
        <v>2019</v>
      </c>
      <c r="E2030" t="s">
        <v>1529</v>
      </c>
      <c r="F2030" t="s">
        <v>1530</v>
      </c>
      <c r="G2030" s="462">
        <v>0</v>
      </c>
      <c r="H2030" s="462">
        <v>0</v>
      </c>
      <c r="I2030" s="462">
        <v>0</v>
      </c>
      <c r="J2030" s="462">
        <v>0</v>
      </c>
      <c r="K2030" s="462">
        <v>0</v>
      </c>
      <c r="L2030" s="462">
        <v>0</v>
      </c>
      <c r="M2030" s="462">
        <v>0</v>
      </c>
      <c r="N2030" s="462">
        <v>0</v>
      </c>
    </row>
    <row r="2031" spans="1:14" x14ac:dyDescent="0.25">
      <c r="A2031" t="s">
        <v>54</v>
      </c>
      <c r="B2031" t="s">
        <v>160</v>
      </c>
      <c r="C2031" t="s">
        <v>160</v>
      </c>
      <c r="D2031">
        <v>2019</v>
      </c>
      <c r="E2031" t="s">
        <v>1529</v>
      </c>
      <c r="F2031" t="s">
        <v>1531</v>
      </c>
      <c r="G2031" s="462">
        <v>0</v>
      </c>
      <c r="H2031" s="462">
        <v>0</v>
      </c>
      <c r="I2031" s="462">
        <v>0</v>
      </c>
      <c r="J2031" s="462">
        <v>0</v>
      </c>
      <c r="K2031" s="462">
        <v>0</v>
      </c>
      <c r="L2031" s="462">
        <v>0</v>
      </c>
      <c r="M2031" s="462">
        <v>0</v>
      </c>
      <c r="N2031" s="462">
        <v>0</v>
      </c>
    </row>
    <row r="2032" spans="1:14" x14ac:dyDescent="0.25">
      <c r="A2032" t="s">
        <v>54</v>
      </c>
      <c r="B2032" t="s">
        <v>160</v>
      </c>
      <c r="C2032" t="s">
        <v>160</v>
      </c>
      <c r="D2032">
        <v>2019</v>
      </c>
      <c r="E2032" t="s">
        <v>1532</v>
      </c>
      <c r="F2032" t="s">
        <v>1530</v>
      </c>
      <c r="G2032" s="462">
        <v>0</v>
      </c>
      <c r="H2032" s="462">
        <v>0</v>
      </c>
      <c r="I2032" s="462">
        <v>0</v>
      </c>
      <c r="J2032" s="462">
        <v>0</v>
      </c>
      <c r="K2032" s="462">
        <v>0</v>
      </c>
      <c r="L2032" s="462">
        <v>0</v>
      </c>
      <c r="M2032" s="462">
        <v>0</v>
      </c>
      <c r="N2032" s="462">
        <v>0</v>
      </c>
    </row>
    <row r="2033" spans="1:14" x14ac:dyDescent="0.25">
      <c r="A2033" t="s">
        <v>54</v>
      </c>
      <c r="B2033" t="s">
        <v>160</v>
      </c>
      <c r="C2033" t="s">
        <v>160</v>
      </c>
      <c r="D2033">
        <v>2019</v>
      </c>
      <c r="E2033" t="s">
        <v>1532</v>
      </c>
      <c r="F2033" t="s">
        <v>1531</v>
      </c>
      <c r="G2033" s="462">
        <v>0</v>
      </c>
      <c r="H2033" s="462">
        <v>0</v>
      </c>
      <c r="I2033" s="462">
        <v>0</v>
      </c>
      <c r="J2033" s="462">
        <v>0</v>
      </c>
      <c r="K2033" s="462">
        <v>0</v>
      </c>
      <c r="L2033" s="462">
        <v>0</v>
      </c>
      <c r="M2033" s="462">
        <v>0</v>
      </c>
      <c r="N2033" s="462">
        <v>0</v>
      </c>
    </row>
    <row r="2034" spans="1:14" x14ac:dyDescent="0.25">
      <c r="A2034" t="s">
        <v>54</v>
      </c>
      <c r="B2034" t="s">
        <v>1534</v>
      </c>
      <c r="C2034" t="s">
        <v>1534</v>
      </c>
      <c r="D2034">
        <v>2019</v>
      </c>
      <c r="E2034" t="s">
        <v>1529</v>
      </c>
      <c r="F2034" t="s">
        <v>1530</v>
      </c>
      <c r="G2034" s="462">
        <v>0</v>
      </c>
      <c r="H2034" s="462">
        <v>0</v>
      </c>
      <c r="I2034" s="462">
        <v>0</v>
      </c>
      <c r="J2034" s="462">
        <v>0</v>
      </c>
      <c r="K2034" s="462">
        <v>0</v>
      </c>
      <c r="L2034" s="462">
        <v>0</v>
      </c>
      <c r="M2034" s="462">
        <v>0</v>
      </c>
      <c r="N2034" s="462">
        <v>0</v>
      </c>
    </row>
    <row r="2035" spans="1:14" x14ac:dyDescent="0.25">
      <c r="A2035" t="s">
        <v>54</v>
      </c>
      <c r="B2035" t="s">
        <v>1534</v>
      </c>
      <c r="C2035" t="s">
        <v>1534</v>
      </c>
      <c r="D2035">
        <v>2019</v>
      </c>
      <c r="E2035" t="s">
        <v>1529</v>
      </c>
      <c r="F2035" t="s">
        <v>1531</v>
      </c>
      <c r="G2035" s="462">
        <v>0</v>
      </c>
      <c r="H2035" s="462">
        <v>0</v>
      </c>
      <c r="I2035" s="462">
        <v>0</v>
      </c>
      <c r="J2035" s="462">
        <v>0</v>
      </c>
      <c r="K2035" s="462">
        <v>0</v>
      </c>
      <c r="L2035" s="462">
        <v>0</v>
      </c>
      <c r="M2035" s="462">
        <v>0</v>
      </c>
      <c r="N2035" s="462">
        <v>0</v>
      </c>
    </row>
    <row r="2036" spans="1:14" x14ac:dyDescent="0.25">
      <c r="A2036" t="s">
        <v>54</v>
      </c>
      <c r="B2036" t="s">
        <v>1534</v>
      </c>
      <c r="C2036" t="s">
        <v>1534</v>
      </c>
      <c r="D2036">
        <v>2019</v>
      </c>
      <c r="E2036" t="s">
        <v>1532</v>
      </c>
      <c r="F2036" t="s">
        <v>1530</v>
      </c>
      <c r="G2036" s="462">
        <v>0</v>
      </c>
      <c r="H2036" s="462">
        <v>0</v>
      </c>
      <c r="I2036" s="462">
        <v>0</v>
      </c>
      <c r="J2036" s="462">
        <v>0</v>
      </c>
      <c r="K2036" s="462">
        <v>0</v>
      </c>
      <c r="L2036" s="462">
        <v>0</v>
      </c>
      <c r="M2036" s="462">
        <v>0</v>
      </c>
      <c r="N2036" s="462">
        <v>0</v>
      </c>
    </row>
    <row r="2037" spans="1:14" x14ac:dyDescent="0.25">
      <c r="A2037" t="s">
        <v>54</v>
      </c>
      <c r="B2037" t="s">
        <v>1534</v>
      </c>
      <c r="C2037" t="s">
        <v>1534</v>
      </c>
      <c r="D2037">
        <v>2019</v>
      </c>
      <c r="E2037" t="s">
        <v>1532</v>
      </c>
      <c r="F2037" t="s">
        <v>1531</v>
      </c>
      <c r="G2037" s="462">
        <v>0</v>
      </c>
      <c r="H2037" s="462">
        <v>0</v>
      </c>
      <c r="I2037" s="462">
        <v>0</v>
      </c>
      <c r="J2037" s="462">
        <v>0</v>
      </c>
      <c r="K2037" s="462">
        <v>0</v>
      </c>
      <c r="L2037" s="462">
        <v>0</v>
      </c>
      <c r="M2037" s="462">
        <v>0</v>
      </c>
      <c r="N2037" s="462">
        <v>0</v>
      </c>
    </row>
    <row r="2038" spans="1:14" x14ac:dyDescent="0.25">
      <c r="A2038" t="s">
        <v>54</v>
      </c>
      <c r="B2038" t="s">
        <v>1535</v>
      </c>
      <c r="C2038" t="s">
        <v>1536</v>
      </c>
      <c r="D2038">
        <v>2019</v>
      </c>
      <c r="E2038" t="s">
        <v>1529</v>
      </c>
      <c r="F2038" t="s">
        <v>1530</v>
      </c>
      <c r="G2038" s="462">
        <v>0</v>
      </c>
      <c r="H2038" s="462">
        <v>0</v>
      </c>
      <c r="I2038" s="462">
        <v>0</v>
      </c>
      <c r="J2038" s="462">
        <v>0</v>
      </c>
      <c r="K2038" s="462">
        <v>0</v>
      </c>
      <c r="L2038" s="462">
        <v>0</v>
      </c>
      <c r="M2038" s="462">
        <v>0</v>
      </c>
      <c r="N2038" s="462">
        <v>0</v>
      </c>
    </row>
    <row r="2039" spans="1:14" x14ac:dyDescent="0.25">
      <c r="A2039" t="s">
        <v>54</v>
      </c>
      <c r="B2039" t="s">
        <v>1535</v>
      </c>
      <c r="C2039" t="s">
        <v>1536</v>
      </c>
      <c r="D2039">
        <v>2019</v>
      </c>
      <c r="E2039" t="s">
        <v>1529</v>
      </c>
      <c r="F2039" t="s">
        <v>1531</v>
      </c>
      <c r="G2039" s="462">
        <v>0</v>
      </c>
      <c r="H2039" s="462">
        <v>0</v>
      </c>
      <c r="I2039" s="462">
        <v>0</v>
      </c>
      <c r="J2039" s="462">
        <v>0</v>
      </c>
      <c r="K2039" s="462">
        <v>0</v>
      </c>
      <c r="L2039" s="462">
        <v>0</v>
      </c>
      <c r="M2039" s="462">
        <v>0</v>
      </c>
      <c r="N2039" s="462">
        <v>0</v>
      </c>
    </row>
    <row r="2040" spans="1:14" x14ac:dyDescent="0.25">
      <c r="A2040" t="s">
        <v>54</v>
      </c>
      <c r="B2040" t="s">
        <v>1535</v>
      </c>
      <c r="C2040" t="s">
        <v>1536</v>
      </c>
      <c r="D2040">
        <v>2019</v>
      </c>
      <c r="E2040" t="s">
        <v>1532</v>
      </c>
      <c r="F2040" t="s">
        <v>1530</v>
      </c>
      <c r="G2040" s="462">
        <v>0</v>
      </c>
      <c r="H2040" s="462">
        <v>0</v>
      </c>
      <c r="I2040" s="462">
        <v>0</v>
      </c>
      <c r="J2040" s="462">
        <v>0</v>
      </c>
      <c r="K2040" s="462">
        <v>0</v>
      </c>
      <c r="L2040" s="462">
        <v>0</v>
      </c>
      <c r="M2040" s="462">
        <v>0</v>
      </c>
      <c r="N2040" s="462">
        <v>0</v>
      </c>
    </row>
    <row r="2041" spans="1:14" x14ac:dyDescent="0.25">
      <c r="A2041" t="s">
        <v>54</v>
      </c>
      <c r="B2041" t="s">
        <v>1535</v>
      </c>
      <c r="C2041" t="s">
        <v>1536</v>
      </c>
      <c r="D2041">
        <v>2019</v>
      </c>
      <c r="E2041" t="s">
        <v>1532</v>
      </c>
      <c r="F2041" t="s">
        <v>1531</v>
      </c>
      <c r="G2041" s="462">
        <v>0</v>
      </c>
      <c r="H2041" s="462">
        <v>0</v>
      </c>
      <c r="I2041" s="462">
        <v>0</v>
      </c>
      <c r="J2041" s="462">
        <v>0</v>
      </c>
      <c r="K2041" s="462">
        <v>0</v>
      </c>
      <c r="L2041" s="462">
        <v>0</v>
      </c>
      <c r="M2041" s="462">
        <v>0</v>
      </c>
      <c r="N2041" s="462">
        <v>0</v>
      </c>
    </row>
    <row r="2042" spans="1:14" x14ac:dyDescent="0.25">
      <c r="A2042" t="s">
        <v>54</v>
      </c>
      <c r="B2042" t="s">
        <v>1535</v>
      </c>
      <c r="C2042" t="s">
        <v>162</v>
      </c>
      <c r="D2042">
        <v>2019</v>
      </c>
      <c r="E2042" t="s">
        <v>1529</v>
      </c>
      <c r="F2042" t="s">
        <v>1530</v>
      </c>
      <c r="G2042" s="462">
        <v>0</v>
      </c>
      <c r="H2042" s="462">
        <v>0</v>
      </c>
      <c r="I2042" s="462">
        <v>0</v>
      </c>
      <c r="J2042" s="462">
        <v>0</v>
      </c>
      <c r="K2042" s="462">
        <v>0</v>
      </c>
      <c r="L2042" s="462">
        <v>0</v>
      </c>
      <c r="M2042" s="462">
        <v>0</v>
      </c>
      <c r="N2042" s="462">
        <v>0</v>
      </c>
    </row>
    <row r="2043" spans="1:14" x14ac:dyDescent="0.25">
      <c r="A2043" t="s">
        <v>54</v>
      </c>
      <c r="B2043" t="s">
        <v>1535</v>
      </c>
      <c r="C2043" t="s">
        <v>162</v>
      </c>
      <c r="D2043">
        <v>2019</v>
      </c>
      <c r="E2043" t="s">
        <v>1529</v>
      </c>
      <c r="F2043" t="s">
        <v>1531</v>
      </c>
      <c r="G2043" s="462">
        <v>0</v>
      </c>
      <c r="H2043" s="462">
        <v>0</v>
      </c>
      <c r="I2043" s="462">
        <v>0</v>
      </c>
      <c r="J2043" s="462">
        <v>0</v>
      </c>
      <c r="K2043" s="462">
        <v>0</v>
      </c>
      <c r="L2043" s="462">
        <v>0</v>
      </c>
      <c r="M2043" s="462">
        <v>0</v>
      </c>
      <c r="N2043" s="462">
        <v>0</v>
      </c>
    </row>
    <row r="2044" spans="1:14" x14ac:dyDescent="0.25">
      <c r="A2044" t="s">
        <v>54</v>
      </c>
      <c r="B2044" t="s">
        <v>1535</v>
      </c>
      <c r="C2044" t="s">
        <v>162</v>
      </c>
      <c r="D2044">
        <v>2019</v>
      </c>
      <c r="E2044" t="s">
        <v>1532</v>
      </c>
      <c r="F2044" t="s">
        <v>1530</v>
      </c>
      <c r="G2044" s="462">
        <v>0</v>
      </c>
      <c r="H2044" s="462">
        <v>0</v>
      </c>
      <c r="I2044" s="462">
        <v>0</v>
      </c>
      <c r="J2044" s="462">
        <v>0</v>
      </c>
      <c r="K2044" s="462">
        <v>0</v>
      </c>
      <c r="L2044" s="462">
        <v>0</v>
      </c>
      <c r="M2044" s="462">
        <v>0</v>
      </c>
      <c r="N2044" s="462">
        <v>0</v>
      </c>
    </row>
    <row r="2045" spans="1:14" x14ac:dyDescent="0.25">
      <c r="A2045" t="s">
        <v>54</v>
      </c>
      <c r="B2045" t="s">
        <v>1535</v>
      </c>
      <c r="C2045" t="s">
        <v>162</v>
      </c>
      <c r="D2045">
        <v>2019</v>
      </c>
      <c r="E2045" t="s">
        <v>1532</v>
      </c>
      <c r="F2045" t="s">
        <v>1531</v>
      </c>
      <c r="G2045" s="462">
        <v>0</v>
      </c>
      <c r="H2045" s="462">
        <v>0</v>
      </c>
      <c r="I2045" s="462">
        <v>0</v>
      </c>
      <c r="J2045" s="462">
        <v>0</v>
      </c>
      <c r="K2045" s="462">
        <v>0</v>
      </c>
      <c r="L2045" s="462">
        <v>0</v>
      </c>
      <c r="M2045" s="462">
        <v>0</v>
      </c>
      <c r="N2045" s="462">
        <v>0</v>
      </c>
    </row>
    <row r="2046" spans="1:14" x14ac:dyDescent="0.25">
      <c r="A2046" t="s">
        <v>54</v>
      </c>
      <c r="B2046" t="s">
        <v>1528</v>
      </c>
      <c r="C2046" t="s">
        <v>158</v>
      </c>
      <c r="D2046">
        <v>2026</v>
      </c>
      <c r="E2046" t="s">
        <v>1529</v>
      </c>
      <c r="F2046" t="s">
        <v>1530</v>
      </c>
      <c r="G2046" s="462">
        <v>1</v>
      </c>
      <c r="H2046" s="462">
        <v>1</v>
      </c>
      <c r="I2046" s="462">
        <v>1</v>
      </c>
      <c r="J2046" s="462">
        <v>1</v>
      </c>
      <c r="K2046" s="462">
        <v>1</v>
      </c>
      <c r="L2046" s="462">
        <v>1</v>
      </c>
      <c r="M2046" s="462">
        <v>1</v>
      </c>
      <c r="N2046" s="462">
        <v>1</v>
      </c>
    </row>
    <row r="2047" spans="1:14" x14ac:dyDescent="0.25">
      <c r="A2047" t="s">
        <v>54</v>
      </c>
      <c r="B2047" t="s">
        <v>1528</v>
      </c>
      <c r="C2047" t="s">
        <v>158</v>
      </c>
      <c r="D2047">
        <v>2026</v>
      </c>
      <c r="E2047" t="s">
        <v>1529</v>
      </c>
      <c r="F2047" t="s">
        <v>1531</v>
      </c>
      <c r="G2047" s="462">
        <v>1</v>
      </c>
      <c r="H2047" s="462">
        <v>1</v>
      </c>
      <c r="I2047" s="462">
        <v>1</v>
      </c>
      <c r="J2047" s="462">
        <v>1</v>
      </c>
      <c r="K2047" s="462">
        <v>1</v>
      </c>
      <c r="L2047" s="462">
        <v>1</v>
      </c>
      <c r="M2047" s="462">
        <v>1</v>
      </c>
      <c r="N2047" s="462">
        <v>1</v>
      </c>
    </row>
    <row r="2048" spans="1:14" x14ac:dyDescent="0.25">
      <c r="A2048" t="s">
        <v>54</v>
      </c>
      <c r="B2048" t="s">
        <v>1528</v>
      </c>
      <c r="C2048" t="s">
        <v>158</v>
      </c>
      <c r="D2048">
        <v>2026</v>
      </c>
      <c r="E2048" t="s">
        <v>1532</v>
      </c>
      <c r="F2048" t="s">
        <v>1530</v>
      </c>
      <c r="G2048" s="462">
        <v>0.36363636363636354</v>
      </c>
      <c r="H2048" s="462">
        <v>0.36363636363636354</v>
      </c>
      <c r="I2048" s="462">
        <v>0.36363636363636354</v>
      </c>
      <c r="J2048" s="462">
        <v>0.36363636363636354</v>
      </c>
      <c r="K2048" s="462">
        <v>0.36363636363636354</v>
      </c>
      <c r="L2048" s="462">
        <v>0.36363636363636354</v>
      </c>
      <c r="M2048" s="462">
        <v>0.36363636363636354</v>
      </c>
      <c r="N2048" s="462">
        <v>0.36363636363636354</v>
      </c>
    </row>
    <row r="2049" spans="1:14" x14ac:dyDescent="0.25">
      <c r="A2049" t="s">
        <v>54</v>
      </c>
      <c r="B2049" t="s">
        <v>1528</v>
      </c>
      <c r="C2049" t="s">
        <v>158</v>
      </c>
      <c r="D2049">
        <v>2026</v>
      </c>
      <c r="E2049" t="s">
        <v>1532</v>
      </c>
      <c r="F2049" t="s">
        <v>1531</v>
      </c>
      <c r="G2049" s="462">
        <v>0.36363636363636354</v>
      </c>
      <c r="H2049" s="462">
        <v>0.36363636363636354</v>
      </c>
      <c r="I2049" s="462">
        <v>0.36363636363636354</v>
      </c>
      <c r="J2049" s="462">
        <v>0.36363636363636354</v>
      </c>
      <c r="K2049" s="462">
        <v>0.36363636363636354</v>
      </c>
      <c r="L2049" s="462">
        <v>0.36363636363636354</v>
      </c>
      <c r="M2049" s="462">
        <v>0.36363636363636354</v>
      </c>
      <c r="N2049" s="462">
        <v>0.36363636363636354</v>
      </c>
    </row>
    <row r="2050" spans="1:14" x14ac:dyDescent="0.25">
      <c r="A2050" t="s">
        <v>54</v>
      </c>
      <c r="B2050" t="s">
        <v>1528</v>
      </c>
      <c r="C2050" t="s">
        <v>133</v>
      </c>
      <c r="D2050">
        <v>2026</v>
      </c>
      <c r="E2050" t="s">
        <v>1529</v>
      </c>
      <c r="F2050" t="s">
        <v>1530</v>
      </c>
      <c r="G2050" s="462">
        <v>0</v>
      </c>
      <c r="H2050" s="462">
        <v>0</v>
      </c>
      <c r="I2050" s="462">
        <v>0</v>
      </c>
      <c r="J2050" s="462">
        <v>0</v>
      </c>
      <c r="K2050" s="462">
        <v>0</v>
      </c>
      <c r="L2050" s="462">
        <v>0</v>
      </c>
      <c r="M2050" s="462">
        <v>0</v>
      </c>
      <c r="N2050" s="462">
        <v>0</v>
      </c>
    </row>
    <row r="2051" spans="1:14" x14ac:dyDescent="0.25">
      <c r="A2051" t="s">
        <v>54</v>
      </c>
      <c r="B2051" t="s">
        <v>1528</v>
      </c>
      <c r="C2051" t="s">
        <v>133</v>
      </c>
      <c r="D2051">
        <v>2026</v>
      </c>
      <c r="E2051" t="s">
        <v>1529</v>
      </c>
      <c r="F2051" t="s">
        <v>1531</v>
      </c>
      <c r="G2051" s="462">
        <v>0</v>
      </c>
      <c r="H2051" s="462">
        <v>0</v>
      </c>
      <c r="I2051" s="462">
        <v>0</v>
      </c>
      <c r="J2051" s="462">
        <v>0</v>
      </c>
      <c r="K2051" s="462">
        <v>0</v>
      </c>
      <c r="L2051" s="462">
        <v>0</v>
      </c>
      <c r="M2051" s="462">
        <v>0</v>
      </c>
      <c r="N2051" s="462">
        <v>0</v>
      </c>
    </row>
    <row r="2052" spans="1:14" x14ac:dyDescent="0.25">
      <c r="A2052" t="s">
        <v>54</v>
      </c>
      <c r="B2052" t="s">
        <v>1528</v>
      </c>
      <c r="C2052" t="s">
        <v>133</v>
      </c>
      <c r="D2052">
        <v>2026</v>
      </c>
      <c r="E2052" t="s">
        <v>1532</v>
      </c>
      <c r="F2052" t="s">
        <v>1530</v>
      </c>
      <c r="G2052" s="462">
        <v>0</v>
      </c>
      <c r="H2052" s="462">
        <v>0</v>
      </c>
      <c r="I2052" s="462">
        <v>0</v>
      </c>
      <c r="J2052" s="462">
        <v>0</v>
      </c>
      <c r="K2052" s="462">
        <v>0</v>
      </c>
      <c r="L2052" s="462">
        <v>0</v>
      </c>
      <c r="M2052" s="462">
        <v>0</v>
      </c>
      <c r="N2052" s="462">
        <v>0</v>
      </c>
    </row>
    <row r="2053" spans="1:14" x14ac:dyDescent="0.25">
      <c r="A2053" t="s">
        <v>54</v>
      </c>
      <c r="B2053" t="s">
        <v>1528</v>
      </c>
      <c r="C2053" t="s">
        <v>133</v>
      </c>
      <c r="D2053">
        <v>2026</v>
      </c>
      <c r="E2053" t="s">
        <v>1532</v>
      </c>
      <c r="F2053" t="s">
        <v>1531</v>
      </c>
      <c r="G2053" s="462">
        <v>0</v>
      </c>
      <c r="H2053" s="462">
        <v>0</v>
      </c>
      <c r="I2053" s="462">
        <v>0</v>
      </c>
      <c r="J2053" s="462">
        <v>0</v>
      </c>
      <c r="K2053" s="462">
        <v>0</v>
      </c>
      <c r="L2053" s="462">
        <v>0</v>
      </c>
      <c r="M2053" s="462">
        <v>0</v>
      </c>
      <c r="N2053" s="462">
        <v>0</v>
      </c>
    </row>
    <row r="2054" spans="1:14" x14ac:dyDescent="0.25">
      <c r="A2054" t="s">
        <v>54</v>
      </c>
      <c r="B2054" t="s">
        <v>1533</v>
      </c>
      <c r="C2054" t="s">
        <v>1533</v>
      </c>
      <c r="D2054">
        <v>2026</v>
      </c>
      <c r="E2054" t="s">
        <v>1529</v>
      </c>
      <c r="F2054" t="s">
        <v>1530</v>
      </c>
      <c r="G2054" s="462">
        <v>0</v>
      </c>
      <c r="H2054" s="462">
        <v>0</v>
      </c>
      <c r="I2054" s="462">
        <v>0</v>
      </c>
      <c r="J2054" s="462">
        <v>0</v>
      </c>
      <c r="K2054" s="462">
        <v>0</v>
      </c>
      <c r="L2054" s="462">
        <v>0</v>
      </c>
      <c r="M2054" s="462">
        <v>0</v>
      </c>
      <c r="N2054" s="462">
        <v>0</v>
      </c>
    </row>
    <row r="2055" spans="1:14" x14ac:dyDescent="0.25">
      <c r="A2055" t="s">
        <v>54</v>
      </c>
      <c r="B2055" t="s">
        <v>1533</v>
      </c>
      <c r="C2055" t="s">
        <v>1533</v>
      </c>
      <c r="D2055">
        <v>2026</v>
      </c>
      <c r="E2055" t="s">
        <v>1529</v>
      </c>
      <c r="F2055" t="s">
        <v>1531</v>
      </c>
      <c r="G2055" s="462">
        <v>0</v>
      </c>
      <c r="H2055" s="462">
        <v>0</v>
      </c>
      <c r="I2055" s="462">
        <v>0</v>
      </c>
      <c r="J2055" s="462">
        <v>0</v>
      </c>
      <c r="K2055" s="462">
        <v>0</v>
      </c>
      <c r="L2055" s="462">
        <v>0</v>
      </c>
      <c r="M2055" s="462">
        <v>0</v>
      </c>
      <c r="N2055" s="462">
        <v>0</v>
      </c>
    </row>
    <row r="2056" spans="1:14" x14ac:dyDescent="0.25">
      <c r="A2056" t="s">
        <v>54</v>
      </c>
      <c r="B2056" t="s">
        <v>1533</v>
      </c>
      <c r="C2056" t="s">
        <v>1533</v>
      </c>
      <c r="D2056">
        <v>2026</v>
      </c>
      <c r="E2056" t="s">
        <v>1532</v>
      </c>
      <c r="F2056" t="s">
        <v>1530</v>
      </c>
      <c r="G2056" s="462">
        <v>0.63636363636363646</v>
      </c>
      <c r="H2056" s="462">
        <v>0.63636363636363646</v>
      </c>
      <c r="I2056" s="462">
        <v>0.63636363636363646</v>
      </c>
      <c r="J2056" s="462">
        <v>0.63636363636363646</v>
      </c>
      <c r="K2056" s="462">
        <v>0.63636363636363646</v>
      </c>
      <c r="L2056" s="462">
        <v>0.63636363636363646</v>
      </c>
      <c r="M2056" s="462">
        <v>0.63636363636363646</v>
      </c>
      <c r="N2056" s="462">
        <v>0.63636363636363646</v>
      </c>
    </row>
    <row r="2057" spans="1:14" x14ac:dyDescent="0.25">
      <c r="A2057" t="s">
        <v>54</v>
      </c>
      <c r="B2057" t="s">
        <v>1533</v>
      </c>
      <c r="C2057" t="s">
        <v>1533</v>
      </c>
      <c r="D2057">
        <v>2026</v>
      </c>
      <c r="E2057" t="s">
        <v>1532</v>
      </c>
      <c r="F2057" t="s">
        <v>1531</v>
      </c>
      <c r="G2057" s="462">
        <v>0.63636363636363646</v>
      </c>
      <c r="H2057" s="462">
        <v>0.63636363636363646</v>
      </c>
      <c r="I2057" s="462">
        <v>0.63636363636363646</v>
      </c>
      <c r="J2057" s="462">
        <v>0.63636363636363646</v>
      </c>
      <c r="K2057" s="462">
        <v>0.63636363636363646</v>
      </c>
      <c r="L2057" s="462">
        <v>0.63636363636363646</v>
      </c>
      <c r="M2057" s="462">
        <v>0.63636363636363646</v>
      </c>
      <c r="N2057" s="462">
        <v>0.63636363636363646</v>
      </c>
    </row>
    <row r="2058" spans="1:14" x14ac:dyDescent="0.25">
      <c r="A2058" t="s">
        <v>54</v>
      </c>
      <c r="B2058" t="s">
        <v>160</v>
      </c>
      <c r="C2058" t="s">
        <v>160</v>
      </c>
      <c r="D2058">
        <v>2026</v>
      </c>
      <c r="E2058" t="s">
        <v>1529</v>
      </c>
      <c r="F2058" t="s">
        <v>1530</v>
      </c>
      <c r="G2058" s="462">
        <v>0</v>
      </c>
      <c r="H2058" s="462">
        <v>0</v>
      </c>
      <c r="I2058" s="462">
        <v>0</v>
      </c>
      <c r="J2058" s="462">
        <v>0</v>
      </c>
      <c r="K2058" s="462">
        <v>0</v>
      </c>
      <c r="L2058" s="462">
        <v>0</v>
      </c>
      <c r="M2058" s="462">
        <v>0</v>
      </c>
      <c r="N2058" s="462">
        <v>0</v>
      </c>
    </row>
    <row r="2059" spans="1:14" x14ac:dyDescent="0.25">
      <c r="A2059" t="s">
        <v>54</v>
      </c>
      <c r="B2059" t="s">
        <v>160</v>
      </c>
      <c r="C2059" t="s">
        <v>160</v>
      </c>
      <c r="D2059">
        <v>2026</v>
      </c>
      <c r="E2059" t="s">
        <v>1529</v>
      </c>
      <c r="F2059" t="s">
        <v>1531</v>
      </c>
      <c r="G2059" s="462">
        <v>0</v>
      </c>
      <c r="H2059" s="462">
        <v>0</v>
      </c>
      <c r="I2059" s="462">
        <v>0</v>
      </c>
      <c r="J2059" s="462">
        <v>0</v>
      </c>
      <c r="K2059" s="462">
        <v>0</v>
      </c>
      <c r="L2059" s="462">
        <v>0</v>
      </c>
      <c r="M2059" s="462">
        <v>0</v>
      </c>
      <c r="N2059" s="462">
        <v>0</v>
      </c>
    </row>
    <row r="2060" spans="1:14" x14ac:dyDescent="0.25">
      <c r="A2060" t="s">
        <v>54</v>
      </c>
      <c r="B2060" t="s">
        <v>160</v>
      </c>
      <c r="C2060" t="s">
        <v>160</v>
      </c>
      <c r="D2060">
        <v>2026</v>
      </c>
      <c r="E2060" t="s">
        <v>1532</v>
      </c>
      <c r="F2060" t="s">
        <v>1530</v>
      </c>
      <c r="G2060" s="462">
        <v>0</v>
      </c>
      <c r="H2060" s="462">
        <v>0</v>
      </c>
      <c r="I2060" s="462">
        <v>0</v>
      </c>
      <c r="J2060" s="462">
        <v>0</v>
      </c>
      <c r="K2060" s="462">
        <v>0</v>
      </c>
      <c r="L2060" s="462">
        <v>0</v>
      </c>
      <c r="M2060" s="462">
        <v>0</v>
      </c>
      <c r="N2060" s="462">
        <v>0</v>
      </c>
    </row>
    <row r="2061" spans="1:14" x14ac:dyDescent="0.25">
      <c r="A2061" t="s">
        <v>54</v>
      </c>
      <c r="B2061" t="s">
        <v>160</v>
      </c>
      <c r="C2061" t="s">
        <v>160</v>
      </c>
      <c r="D2061">
        <v>2026</v>
      </c>
      <c r="E2061" t="s">
        <v>1532</v>
      </c>
      <c r="F2061" t="s">
        <v>1531</v>
      </c>
      <c r="G2061" s="462">
        <v>0</v>
      </c>
      <c r="H2061" s="462">
        <v>0</v>
      </c>
      <c r="I2061" s="462">
        <v>0</v>
      </c>
      <c r="J2061" s="462">
        <v>0</v>
      </c>
      <c r="K2061" s="462">
        <v>0</v>
      </c>
      <c r="L2061" s="462">
        <v>0</v>
      </c>
      <c r="M2061" s="462">
        <v>0</v>
      </c>
      <c r="N2061" s="462">
        <v>0</v>
      </c>
    </row>
    <row r="2062" spans="1:14" x14ac:dyDescent="0.25">
      <c r="A2062" t="s">
        <v>54</v>
      </c>
      <c r="B2062" t="s">
        <v>1534</v>
      </c>
      <c r="C2062" t="s">
        <v>1534</v>
      </c>
      <c r="D2062">
        <v>2026</v>
      </c>
      <c r="E2062" t="s">
        <v>1529</v>
      </c>
      <c r="F2062" t="s">
        <v>1530</v>
      </c>
      <c r="G2062" s="462">
        <v>0</v>
      </c>
      <c r="H2062" s="462">
        <v>0</v>
      </c>
      <c r="I2062" s="462">
        <v>0</v>
      </c>
      <c r="J2062" s="462">
        <v>0</v>
      </c>
      <c r="K2062" s="462">
        <v>0</v>
      </c>
      <c r="L2062" s="462">
        <v>0</v>
      </c>
      <c r="M2062" s="462">
        <v>0</v>
      </c>
      <c r="N2062" s="462">
        <v>0</v>
      </c>
    </row>
    <row r="2063" spans="1:14" x14ac:dyDescent="0.25">
      <c r="A2063" t="s">
        <v>54</v>
      </c>
      <c r="B2063" t="s">
        <v>1534</v>
      </c>
      <c r="C2063" t="s">
        <v>1534</v>
      </c>
      <c r="D2063">
        <v>2026</v>
      </c>
      <c r="E2063" t="s">
        <v>1529</v>
      </c>
      <c r="F2063" t="s">
        <v>1531</v>
      </c>
      <c r="G2063" s="462">
        <v>0</v>
      </c>
      <c r="H2063" s="462">
        <v>0</v>
      </c>
      <c r="I2063" s="462">
        <v>0</v>
      </c>
      <c r="J2063" s="462">
        <v>0</v>
      </c>
      <c r="K2063" s="462">
        <v>0</v>
      </c>
      <c r="L2063" s="462">
        <v>0</v>
      </c>
      <c r="M2063" s="462">
        <v>0</v>
      </c>
      <c r="N2063" s="462">
        <v>0</v>
      </c>
    </row>
    <row r="2064" spans="1:14" x14ac:dyDescent="0.25">
      <c r="A2064" t="s">
        <v>54</v>
      </c>
      <c r="B2064" t="s">
        <v>1534</v>
      </c>
      <c r="C2064" t="s">
        <v>1534</v>
      </c>
      <c r="D2064">
        <v>2026</v>
      </c>
      <c r="E2064" t="s">
        <v>1532</v>
      </c>
      <c r="F2064" t="s">
        <v>1530</v>
      </c>
      <c r="G2064" s="462">
        <v>0</v>
      </c>
      <c r="H2064" s="462">
        <v>0</v>
      </c>
      <c r="I2064" s="462">
        <v>0</v>
      </c>
      <c r="J2064" s="462">
        <v>0</v>
      </c>
      <c r="K2064" s="462">
        <v>0</v>
      </c>
      <c r="L2064" s="462">
        <v>0</v>
      </c>
      <c r="M2064" s="462">
        <v>0</v>
      </c>
      <c r="N2064" s="462">
        <v>0</v>
      </c>
    </row>
    <row r="2065" spans="1:14" x14ac:dyDescent="0.25">
      <c r="A2065" t="s">
        <v>54</v>
      </c>
      <c r="B2065" t="s">
        <v>1534</v>
      </c>
      <c r="C2065" t="s">
        <v>1534</v>
      </c>
      <c r="D2065">
        <v>2026</v>
      </c>
      <c r="E2065" t="s">
        <v>1532</v>
      </c>
      <c r="F2065" t="s">
        <v>1531</v>
      </c>
      <c r="G2065" s="462">
        <v>0</v>
      </c>
      <c r="H2065" s="462">
        <v>0</v>
      </c>
      <c r="I2065" s="462">
        <v>0</v>
      </c>
      <c r="J2065" s="462">
        <v>0</v>
      </c>
      <c r="K2065" s="462">
        <v>0</v>
      </c>
      <c r="L2065" s="462">
        <v>0</v>
      </c>
      <c r="M2065" s="462">
        <v>0</v>
      </c>
      <c r="N2065" s="462">
        <v>0</v>
      </c>
    </row>
    <row r="2066" spans="1:14" x14ac:dyDescent="0.25">
      <c r="A2066" t="s">
        <v>54</v>
      </c>
      <c r="B2066" t="s">
        <v>1535</v>
      </c>
      <c r="C2066" t="s">
        <v>1536</v>
      </c>
      <c r="D2066">
        <v>2026</v>
      </c>
      <c r="E2066" t="s">
        <v>1529</v>
      </c>
      <c r="F2066" t="s">
        <v>1530</v>
      </c>
      <c r="G2066" s="462">
        <v>0</v>
      </c>
      <c r="H2066" s="462">
        <v>0</v>
      </c>
      <c r="I2066" s="462">
        <v>0</v>
      </c>
      <c r="J2066" s="462">
        <v>0</v>
      </c>
      <c r="K2066" s="462">
        <v>0</v>
      </c>
      <c r="L2066" s="462">
        <v>0</v>
      </c>
      <c r="M2066" s="462">
        <v>0</v>
      </c>
      <c r="N2066" s="462">
        <v>0</v>
      </c>
    </row>
    <row r="2067" spans="1:14" x14ac:dyDescent="0.25">
      <c r="A2067" t="s">
        <v>54</v>
      </c>
      <c r="B2067" t="s">
        <v>1535</v>
      </c>
      <c r="C2067" t="s">
        <v>1536</v>
      </c>
      <c r="D2067">
        <v>2026</v>
      </c>
      <c r="E2067" t="s">
        <v>1529</v>
      </c>
      <c r="F2067" t="s">
        <v>1531</v>
      </c>
      <c r="G2067" s="462">
        <v>0</v>
      </c>
      <c r="H2067" s="462">
        <v>0</v>
      </c>
      <c r="I2067" s="462">
        <v>0</v>
      </c>
      <c r="J2067" s="462">
        <v>0</v>
      </c>
      <c r="K2067" s="462">
        <v>0</v>
      </c>
      <c r="L2067" s="462">
        <v>0</v>
      </c>
      <c r="M2067" s="462">
        <v>0</v>
      </c>
      <c r="N2067" s="462">
        <v>0</v>
      </c>
    </row>
    <row r="2068" spans="1:14" x14ac:dyDescent="0.25">
      <c r="A2068" t="s">
        <v>54</v>
      </c>
      <c r="B2068" t="s">
        <v>1535</v>
      </c>
      <c r="C2068" t="s">
        <v>1536</v>
      </c>
      <c r="D2068">
        <v>2026</v>
      </c>
      <c r="E2068" t="s">
        <v>1532</v>
      </c>
      <c r="F2068" t="s">
        <v>1530</v>
      </c>
      <c r="G2068" s="462">
        <v>0</v>
      </c>
      <c r="H2068" s="462">
        <v>0</v>
      </c>
      <c r="I2068" s="462">
        <v>0</v>
      </c>
      <c r="J2068" s="462">
        <v>0</v>
      </c>
      <c r="K2068" s="462">
        <v>0</v>
      </c>
      <c r="L2068" s="462">
        <v>0</v>
      </c>
      <c r="M2068" s="462">
        <v>0</v>
      </c>
      <c r="N2068" s="462">
        <v>0</v>
      </c>
    </row>
    <row r="2069" spans="1:14" x14ac:dyDescent="0.25">
      <c r="A2069" t="s">
        <v>54</v>
      </c>
      <c r="B2069" t="s">
        <v>1535</v>
      </c>
      <c r="C2069" t="s">
        <v>1536</v>
      </c>
      <c r="D2069">
        <v>2026</v>
      </c>
      <c r="E2069" t="s">
        <v>1532</v>
      </c>
      <c r="F2069" t="s">
        <v>1531</v>
      </c>
      <c r="G2069" s="462">
        <v>0</v>
      </c>
      <c r="H2069" s="462">
        <v>0</v>
      </c>
      <c r="I2069" s="462">
        <v>0</v>
      </c>
      <c r="J2069" s="462">
        <v>0</v>
      </c>
      <c r="K2069" s="462">
        <v>0</v>
      </c>
      <c r="L2069" s="462">
        <v>0</v>
      </c>
      <c r="M2069" s="462">
        <v>0</v>
      </c>
      <c r="N2069" s="462">
        <v>0</v>
      </c>
    </row>
    <row r="2070" spans="1:14" x14ac:dyDescent="0.25">
      <c r="A2070" t="s">
        <v>54</v>
      </c>
      <c r="B2070" t="s">
        <v>1535</v>
      </c>
      <c r="C2070" t="s">
        <v>162</v>
      </c>
      <c r="D2070">
        <v>2026</v>
      </c>
      <c r="E2070" t="s">
        <v>1529</v>
      </c>
      <c r="F2070" t="s">
        <v>1530</v>
      </c>
      <c r="G2070" s="462">
        <v>0</v>
      </c>
      <c r="H2070" s="462">
        <v>0</v>
      </c>
      <c r="I2070" s="462">
        <v>0</v>
      </c>
      <c r="J2070" s="462">
        <v>0</v>
      </c>
      <c r="K2070" s="462">
        <v>0</v>
      </c>
      <c r="L2070" s="462">
        <v>0</v>
      </c>
      <c r="M2070" s="462">
        <v>0</v>
      </c>
      <c r="N2070" s="462">
        <v>0</v>
      </c>
    </row>
    <row r="2071" spans="1:14" x14ac:dyDescent="0.25">
      <c r="A2071" t="s">
        <v>54</v>
      </c>
      <c r="B2071" t="s">
        <v>1535</v>
      </c>
      <c r="C2071" t="s">
        <v>162</v>
      </c>
      <c r="D2071">
        <v>2026</v>
      </c>
      <c r="E2071" t="s">
        <v>1529</v>
      </c>
      <c r="F2071" t="s">
        <v>1531</v>
      </c>
      <c r="G2071" s="462">
        <v>0</v>
      </c>
      <c r="H2071" s="462">
        <v>0</v>
      </c>
      <c r="I2071" s="462">
        <v>0</v>
      </c>
      <c r="J2071" s="462">
        <v>0</v>
      </c>
      <c r="K2071" s="462">
        <v>0</v>
      </c>
      <c r="L2071" s="462">
        <v>0</v>
      </c>
      <c r="M2071" s="462">
        <v>0</v>
      </c>
      <c r="N2071" s="462">
        <v>0</v>
      </c>
    </row>
    <row r="2072" spans="1:14" x14ac:dyDescent="0.25">
      <c r="A2072" t="s">
        <v>54</v>
      </c>
      <c r="B2072" t="s">
        <v>1535</v>
      </c>
      <c r="C2072" t="s">
        <v>162</v>
      </c>
      <c r="D2072">
        <v>2026</v>
      </c>
      <c r="E2072" t="s">
        <v>1532</v>
      </c>
      <c r="F2072" t="s">
        <v>1530</v>
      </c>
      <c r="G2072" s="462">
        <v>0</v>
      </c>
      <c r="H2072" s="462">
        <v>0</v>
      </c>
      <c r="I2072" s="462">
        <v>0</v>
      </c>
      <c r="J2072" s="462">
        <v>0</v>
      </c>
      <c r="K2072" s="462">
        <v>0</v>
      </c>
      <c r="L2072" s="462">
        <v>0</v>
      </c>
      <c r="M2072" s="462">
        <v>0</v>
      </c>
      <c r="N2072" s="462">
        <v>0</v>
      </c>
    </row>
    <row r="2073" spans="1:14" x14ac:dyDescent="0.25">
      <c r="A2073" t="s">
        <v>54</v>
      </c>
      <c r="B2073" t="s">
        <v>1535</v>
      </c>
      <c r="C2073" t="s">
        <v>162</v>
      </c>
      <c r="D2073">
        <v>2026</v>
      </c>
      <c r="E2073" t="s">
        <v>1532</v>
      </c>
      <c r="F2073" t="s">
        <v>1531</v>
      </c>
      <c r="G2073" s="462">
        <v>0</v>
      </c>
      <c r="H2073" s="462">
        <v>0</v>
      </c>
      <c r="I2073" s="462">
        <v>0</v>
      </c>
      <c r="J2073" s="462">
        <v>0</v>
      </c>
      <c r="K2073" s="462">
        <v>0</v>
      </c>
      <c r="L2073" s="462">
        <v>0</v>
      </c>
      <c r="M2073" s="462">
        <v>0</v>
      </c>
      <c r="N2073" s="462">
        <v>0</v>
      </c>
    </row>
    <row r="2074" spans="1:14" x14ac:dyDescent="0.25">
      <c r="A2074" t="s">
        <v>54</v>
      </c>
      <c r="B2074" t="s">
        <v>1528</v>
      </c>
      <c r="C2074" t="s">
        <v>158</v>
      </c>
      <c r="D2074">
        <v>2030</v>
      </c>
      <c r="E2074" t="s">
        <v>1529</v>
      </c>
      <c r="F2074" t="s">
        <v>1530</v>
      </c>
      <c r="G2074" s="462">
        <v>0.97772236071345364</v>
      </c>
      <c r="H2074" s="462">
        <v>0.97772236071345364</v>
      </c>
      <c r="I2074" s="462">
        <v>0.97772236071345364</v>
      </c>
      <c r="J2074" s="462">
        <v>1</v>
      </c>
      <c r="K2074" s="462">
        <v>1</v>
      </c>
      <c r="L2074" s="462">
        <v>1</v>
      </c>
      <c r="M2074" s="462">
        <v>1</v>
      </c>
      <c r="N2074" s="462">
        <v>1</v>
      </c>
    </row>
    <row r="2075" spans="1:14" x14ac:dyDescent="0.25">
      <c r="A2075" t="s">
        <v>54</v>
      </c>
      <c r="B2075" t="s">
        <v>1528</v>
      </c>
      <c r="C2075" t="s">
        <v>158</v>
      </c>
      <c r="D2075">
        <v>2030</v>
      </c>
      <c r="E2075" t="s">
        <v>1529</v>
      </c>
      <c r="F2075" t="s">
        <v>1531</v>
      </c>
      <c r="G2075" s="462">
        <v>0.9751601588017621</v>
      </c>
      <c r="H2075" s="462">
        <v>0.9751601588017621</v>
      </c>
      <c r="I2075" s="462">
        <v>0.9751601588017621</v>
      </c>
      <c r="J2075" s="462">
        <v>1</v>
      </c>
      <c r="K2075" s="462">
        <v>1</v>
      </c>
      <c r="L2075" s="462">
        <v>1</v>
      </c>
      <c r="M2075" s="462">
        <v>1</v>
      </c>
      <c r="N2075" s="462">
        <v>1</v>
      </c>
    </row>
    <row r="2076" spans="1:14" x14ac:dyDescent="0.25">
      <c r="A2076" t="s">
        <v>54</v>
      </c>
      <c r="B2076" t="s">
        <v>1528</v>
      </c>
      <c r="C2076" t="s">
        <v>158</v>
      </c>
      <c r="D2076">
        <v>2030</v>
      </c>
      <c r="E2076" t="s">
        <v>1532</v>
      </c>
      <c r="F2076" t="s">
        <v>1530</v>
      </c>
      <c r="G2076" s="462">
        <v>0</v>
      </c>
      <c r="H2076" s="462">
        <v>0</v>
      </c>
      <c r="I2076" s="462">
        <v>0</v>
      </c>
      <c r="J2076" s="462">
        <v>0</v>
      </c>
      <c r="K2076" s="462">
        <v>0</v>
      </c>
      <c r="L2076" s="462">
        <v>0</v>
      </c>
      <c r="M2076" s="462">
        <v>0</v>
      </c>
      <c r="N2076" s="462">
        <v>0</v>
      </c>
    </row>
    <row r="2077" spans="1:14" x14ac:dyDescent="0.25">
      <c r="A2077" t="s">
        <v>54</v>
      </c>
      <c r="B2077" t="s">
        <v>1528</v>
      </c>
      <c r="C2077" t="s">
        <v>158</v>
      </c>
      <c r="D2077">
        <v>2030</v>
      </c>
      <c r="E2077" t="s">
        <v>1532</v>
      </c>
      <c r="F2077" t="s">
        <v>1531</v>
      </c>
      <c r="G2077" s="462">
        <v>0</v>
      </c>
      <c r="H2077" s="462">
        <v>0</v>
      </c>
      <c r="I2077" s="462">
        <v>0</v>
      </c>
      <c r="J2077" s="462">
        <v>0</v>
      </c>
      <c r="K2077" s="462">
        <v>0</v>
      </c>
      <c r="L2077" s="462">
        <v>0</v>
      </c>
      <c r="M2077" s="462">
        <v>0</v>
      </c>
      <c r="N2077" s="462">
        <v>0</v>
      </c>
    </row>
    <row r="2078" spans="1:14" x14ac:dyDescent="0.25">
      <c r="A2078" t="s">
        <v>54</v>
      </c>
      <c r="B2078" t="s">
        <v>1528</v>
      </c>
      <c r="C2078" t="s">
        <v>133</v>
      </c>
      <c r="D2078">
        <v>2030</v>
      </c>
      <c r="E2078" t="s">
        <v>1529</v>
      </c>
      <c r="F2078" t="s">
        <v>1530</v>
      </c>
      <c r="G2078" s="462">
        <v>0</v>
      </c>
      <c r="H2078" s="462">
        <v>0</v>
      </c>
      <c r="I2078" s="462">
        <v>0</v>
      </c>
      <c r="J2078" s="462">
        <v>0</v>
      </c>
      <c r="K2078" s="462">
        <v>0</v>
      </c>
      <c r="L2078" s="462">
        <v>0</v>
      </c>
      <c r="M2078" s="462">
        <v>0</v>
      </c>
      <c r="N2078" s="462">
        <v>0</v>
      </c>
    </row>
    <row r="2079" spans="1:14" x14ac:dyDescent="0.25">
      <c r="A2079" t="s">
        <v>54</v>
      </c>
      <c r="B2079" t="s">
        <v>1528</v>
      </c>
      <c r="C2079" t="s">
        <v>133</v>
      </c>
      <c r="D2079">
        <v>2030</v>
      </c>
      <c r="E2079" t="s">
        <v>1529</v>
      </c>
      <c r="F2079" t="s">
        <v>1531</v>
      </c>
      <c r="G2079" s="462">
        <v>0</v>
      </c>
      <c r="H2079" s="462">
        <v>0</v>
      </c>
      <c r="I2079" s="462">
        <v>0</v>
      </c>
      <c r="J2079" s="462">
        <v>0</v>
      </c>
      <c r="K2079" s="462">
        <v>0</v>
      </c>
      <c r="L2079" s="462">
        <v>0</v>
      </c>
      <c r="M2079" s="462">
        <v>0</v>
      </c>
      <c r="N2079" s="462">
        <v>0</v>
      </c>
    </row>
    <row r="2080" spans="1:14" x14ac:dyDescent="0.25">
      <c r="A2080" t="s">
        <v>54</v>
      </c>
      <c r="B2080" t="s">
        <v>1528</v>
      </c>
      <c r="C2080" t="s">
        <v>133</v>
      </c>
      <c r="D2080">
        <v>2030</v>
      </c>
      <c r="E2080" t="s">
        <v>1532</v>
      </c>
      <c r="F2080" t="s">
        <v>1530</v>
      </c>
      <c r="G2080" s="462">
        <v>0</v>
      </c>
      <c r="H2080" s="462">
        <v>0</v>
      </c>
      <c r="I2080" s="462">
        <v>0</v>
      </c>
      <c r="J2080" s="462">
        <v>0</v>
      </c>
      <c r="K2080" s="462">
        <v>0</v>
      </c>
      <c r="L2080" s="462">
        <v>0</v>
      </c>
      <c r="M2080" s="462">
        <v>0</v>
      </c>
      <c r="N2080" s="462">
        <v>0</v>
      </c>
    </row>
    <row r="2081" spans="1:14" x14ac:dyDescent="0.25">
      <c r="A2081" t="s">
        <v>54</v>
      </c>
      <c r="B2081" t="s">
        <v>1528</v>
      </c>
      <c r="C2081" t="s">
        <v>133</v>
      </c>
      <c r="D2081">
        <v>2030</v>
      </c>
      <c r="E2081" t="s">
        <v>1532</v>
      </c>
      <c r="F2081" t="s">
        <v>1531</v>
      </c>
      <c r="G2081" s="462">
        <v>0</v>
      </c>
      <c r="H2081" s="462">
        <v>0</v>
      </c>
      <c r="I2081" s="462">
        <v>0</v>
      </c>
      <c r="J2081" s="462">
        <v>0</v>
      </c>
      <c r="K2081" s="462">
        <v>0</v>
      </c>
      <c r="L2081" s="462">
        <v>0</v>
      </c>
      <c r="M2081" s="462">
        <v>0</v>
      </c>
      <c r="N2081" s="462">
        <v>0</v>
      </c>
    </row>
    <row r="2082" spans="1:14" x14ac:dyDescent="0.25">
      <c r="A2082" t="s">
        <v>54</v>
      </c>
      <c r="B2082" t="s">
        <v>1533</v>
      </c>
      <c r="C2082" t="s">
        <v>1533</v>
      </c>
      <c r="D2082">
        <v>2030</v>
      </c>
      <c r="E2082" t="s">
        <v>1529</v>
      </c>
      <c r="F2082" t="s">
        <v>1530</v>
      </c>
      <c r="G2082" s="462">
        <v>0</v>
      </c>
      <c r="H2082" s="462">
        <v>0</v>
      </c>
      <c r="I2082" s="462">
        <v>0</v>
      </c>
      <c r="J2082" s="462">
        <v>0</v>
      </c>
      <c r="K2082" s="462">
        <v>0</v>
      </c>
      <c r="L2082" s="462">
        <v>0</v>
      </c>
      <c r="M2082" s="462">
        <v>0</v>
      </c>
      <c r="N2082" s="462">
        <v>0</v>
      </c>
    </row>
    <row r="2083" spans="1:14" x14ac:dyDescent="0.25">
      <c r="A2083" t="s">
        <v>54</v>
      </c>
      <c r="B2083" t="s">
        <v>1533</v>
      </c>
      <c r="C2083" t="s">
        <v>1533</v>
      </c>
      <c r="D2083">
        <v>2030</v>
      </c>
      <c r="E2083" t="s">
        <v>1529</v>
      </c>
      <c r="F2083" t="s">
        <v>1531</v>
      </c>
      <c r="G2083" s="462">
        <v>0</v>
      </c>
      <c r="H2083" s="462">
        <v>0</v>
      </c>
      <c r="I2083" s="462">
        <v>0</v>
      </c>
      <c r="J2083" s="462">
        <v>0</v>
      </c>
      <c r="K2083" s="462">
        <v>0</v>
      </c>
      <c r="L2083" s="462">
        <v>0</v>
      </c>
      <c r="M2083" s="462">
        <v>0</v>
      </c>
      <c r="N2083" s="462">
        <v>0</v>
      </c>
    </row>
    <row r="2084" spans="1:14" x14ac:dyDescent="0.25">
      <c r="A2084" t="s">
        <v>54</v>
      </c>
      <c r="B2084" t="s">
        <v>1533</v>
      </c>
      <c r="C2084" t="s">
        <v>1533</v>
      </c>
      <c r="D2084">
        <v>2030</v>
      </c>
      <c r="E2084" t="s">
        <v>1532</v>
      </c>
      <c r="F2084" t="s">
        <v>1530</v>
      </c>
      <c r="G2084" s="462">
        <v>1</v>
      </c>
      <c r="H2084" s="462">
        <v>1</v>
      </c>
      <c r="I2084" s="462">
        <v>1</v>
      </c>
      <c r="J2084" s="462">
        <v>1</v>
      </c>
      <c r="K2084" s="462">
        <v>1</v>
      </c>
      <c r="L2084" s="462">
        <v>1</v>
      </c>
      <c r="M2084" s="462">
        <v>1</v>
      </c>
      <c r="N2084" s="462">
        <v>1</v>
      </c>
    </row>
    <row r="2085" spans="1:14" x14ac:dyDescent="0.25">
      <c r="A2085" t="s">
        <v>54</v>
      </c>
      <c r="B2085" t="s">
        <v>1533</v>
      </c>
      <c r="C2085" t="s">
        <v>1533</v>
      </c>
      <c r="D2085">
        <v>2030</v>
      </c>
      <c r="E2085" t="s">
        <v>1532</v>
      </c>
      <c r="F2085" t="s">
        <v>1531</v>
      </c>
      <c r="G2085" s="462">
        <v>1</v>
      </c>
      <c r="H2085" s="462">
        <v>1</v>
      </c>
      <c r="I2085" s="462">
        <v>1</v>
      </c>
      <c r="J2085" s="462">
        <v>1</v>
      </c>
      <c r="K2085" s="462">
        <v>1</v>
      </c>
      <c r="L2085" s="462">
        <v>1</v>
      </c>
      <c r="M2085" s="462">
        <v>1</v>
      </c>
      <c r="N2085" s="462">
        <v>1</v>
      </c>
    </row>
    <row r="2086" spans="1:14" x14ac:dyDescent="0.25">
      <c r="A2086" t="s">
        <v>54</v>
      </c>
      <c r="B2086" t="s">
        <v>160</v>
      </c>
      <c r="C2086" t="s">
        <v>160</v>
      </c>
      <c r="D2086">
        <v>2030</v>
      </c>
      <c r="E2086" t="s">
        <v>1529</v>
      </c>
      <c r="F2086" t="s">
        <v>1530</v>
      </c>
      <c r="G2086" s="462">
        <v>2.2277639286546393E-2</v>
      </c>
      <c r="H2086" s="462">
        <v>2.2277639286546393E-2</v>
      </c>
      <c r="I2086" s="462">
        <v>2.2277639286546393E-2</v>
      </c>
      <c r="J2086" s="462">
        <v>0</v>
      </c>
      <c r="K2086" s="462">
        <v>0</v>
      </c>
      <c r="L2086" s="462">
        <v>0</v>
      </c>
      <c r="M2086" s="462">
        <v>0</v>
      </c>
      <c r="N2086" s="462">
        <v>0</v>
      </c>
    </row>
    <row r="2087" spans="1:14" x14ac:dyDescent="0.25">
      <c r="A2087" t="s">
        <v>54</v>
      </c>
      <c r="B2087" t="s">
        <v>160</v>
      </c>
      <c r="C2087" t="s">
        <v>160</v>
      </c>
      <c r="D2087">
        <v>2030</v>
      </c>
      <c r="E2087" t="s">
        <v>1529</v>
      </c>
      <c r="F2087" t="s">
        <v>1531</v>
      </c>
      <c r="G2087" s="462">
        <v>2.483984119823791E-2</v>
      </c>
      <c r="H2087" s="462">
        <v>2.483984119823791E-2</v>
      </c>
      <c r="I2087" s="462">
        <v>2.483984119823791E-2</v>
      </c>
      <c r="J2087" s="462">
        <v>0</v>
      </c>
      <c r="K2087" s="462">
        <v>0</v>
      </c>
      <c r="L2087" s="462">
        <v>0</v>
      </c>
      <c r="M2087" s="462">
        <v>0</v>
      </c>
      <c r="N2087" s="462">
        <v>0</v>
      </c>
    </row>
    <row r="2088" spans="1:14" x14ac:dyDescent="0.25">
      <c r="A2088" t="s">
        <v>54</v>
      </c>
      <c r="B2088" t="s">
        <v>160</v>
      </c>
      <c r="C2088" t="s">
        <v>160</v>
      </c>
      <c r="D2088">
        <v>2030</v>
      </c>
      <c r="E2088" t="s">
        <v>1532</v>
      </c>
      <c r="F2088" t="s">
        <v>1530</v>
      </c>
      <c r="G2088" s="462">
        <v>0</v>
      </c>
      <c r="H2088" s="462">
        <v>0</v>
      </c>
      <c r="I2088" s="462">
        <v>0</v>
      </c>
      <c r="J2088" s="462">
        <v>0</v>
      </c>
      <c r="K2088" s="462">
        <v>0</v>
      </c>
      <c r="L2088" s="462">
        <v>0</v>
      </c>
      <c r="M2088" s="462">
        <v>0</v>
      </c>
      <c r="N2088" s="462">
        <v>0</v>
      </c>
    </row>
    <row r="2089" spans="1:14" x14ac:dyDescent="0.25">
      <c r="A2089" t="s">
        <v>54</v>
      </c>
      <c r="B2089" t="s">
        <v>160</v>
      </c>
      <c r="C2089" t="s">
        <v>160</v>
      </c>
      <c r="D2089">
        <v>2030</v>
      </c>
      <c r="E2089" t="s">
        <v>1532</v>
      </c>
      <c r="F2089" t="s">
        <v>1531</v>
      </c>
      <c r="G2089" s="462">
        <v>0</v>
      </c>
      <c r="H2089" s="462">
        <v>0</v>
      </c>
      <c r="I2089" s="462">
        <v>0</v>
      </c>
      <c r="J2089" s="462">
        <v>0</v>
      </c>
      <c r="K2089" s="462">
        <v>0</v>
      </c>
      <c r="L2089" s="462">
        <v>0</v>
      </c>
      <c r="M2089" s="462">
        <v>0</v>
      </c>
      <c r="N2089" s="462">
        <v>0</v>
      </c>
    </row>
    <row r="2090" spans="1:14" x14ac:dyDescent="0.25">
      <c r="A2090" t="s">
        <v>54</v>
      </c>
      <c r="B2090" t="s">
        <v>1534</v>
      </c>
      <c r="C2090" t="s">
        <v>1534</v>
      </c>
      <c r="D2090">
        <v>2030</v>
      </c>
      <c r="E2090" t="s">
        <v>1529</v>
      </c>
      <c r="F2090" t="s">
        <v>1530</v>
      </c>
      <c r="G2090" s="462">
        <v>0</v>
      </c>
      <c r="H2090" s="462">
        <v>0</v>
      </c>
      <c r="I2090" s="462">
        <v>0</v>
      </c>
      <c r="J2090" s="462">
        <v>0</v>
      </c>
      <c r="K2090" s="462">
        <v>0</v>
      </c>
      <c r="L2090" s="462">
        <v>0</v>
      </c>
      <c r="M2090" s="462">
        <v>0</v>
      </c>
      <c r="N2090" s="462">
        <v>0</v>
      </c>
    </row>
    <row r="2091" spans="1:14" x14ac:dyDescent="0.25">
      <c r="A2091" t="s">
        <v>54</v>
      </c>
      <c r="B2091" t="s">
        <v>1534</v>
      </c>
      <c r="C2091" t="s">
        <v>1534</v>
      </c>
      <c r="D2091">
        <v>2030</v>
      </c>
      <c r="E2091" t="s">
        <v>1529</v>
      </c>
      <c r="F2091" t="s">
        <v>1531</v>
      </c>
      <c r="G2091" s="462">
        <v>0</v>
      </c>
      <c r="H2091" s="462">
        <v>0</v>
      </c>
      <c r="I2091" s="462">
        <v>0</v>
      </c>
      <c r="J2091" s="462">
        <v>0</v>
      </c>
      <c r="K2091" s="462">
        <v>0</v>
      </c>
      <c r="L2091" s="462">
        <v>0</v>
      </c>
      <c r="M2091" s="462">
        <v>0</v>
      </c>
      <c r="N2091" s="462">
        <v>0</v>
      </c>
    </row>
    <row r="2092" spans="1:14" x14ac:dyDescent="0.25">
      <c r="A2092" t="s">
        <v>54</v>
      </c>
      <c r="B2092" t="s">
        <v>1534</v>
      </c>
      <c r="C2092" t="s">
        <v>1534</v>
      </c>
      <c r="D2092">
        <v>2030</v>
      </c>
      <c r="E2092" t="s">
        <v>1532</v>
      </c>
      <c r="F2092" t="s">
        <v>1530</v>
      </c>
      <c r="G2092" s="462">
        <v>0</v>
      </c>
      <c r="H2092" s="462">
        <v>0</v>
      </c>
      <c r="I2092" s="462">
        <v>0</v>
      </c>
      <c r="J2092" s="462">
        <v>0</v>
      </c>
      <c r="K2092" s="462">
        <v>0</v>
      </c>
      <c r="L2092" s="462">
        <v>0</v>
      </c>
      <c r="M2092" s="462">
        <v>0</v>
      </c>
      <c r="N2092" s="462">
        <v>0</v>
      </c>
    </row>
    <row r="2093" spans="1:14" x14ac:dyDescent="0.25">
      <c r="A2093" t="s">
        <v>54</v>
      </c>
      <c r="B2093" t="s">
        <v>1534</v>
      </c>
      <c r="C2093" t="s">
        <v>1534</v>
      </c>
      <c r="D2093">
        <v>2030</v>
      </c>
      <c r="E2093" t="s">
        <v>1532</v>
      </c>
      <c r="F2093" t="s">
        <v>1531</v>
      </c>
      <c r="G2093" s="462">
        <v>0</v>
      </c>
      <c r="H2093" s="462">
        <v>0</v>
      </c>
      <c r="I2093" s="462">
        <v>0</v>
      </c>
      <c r="J2093" s="462">
        <v>0</v>
      </c>
      <c r="K2093" s="462">
        <v>0</v>
      </c>
      <c r="L2093" s="462">
        <v>0</v>
      </c>
      <c r="M2093" s="462">
        <v>0</v>
      </c>
      <c r="N2093" s="462">
        <v>0</v>
      </c>
    </row>
    <row r="2094" spans="1:14" x14ac:dyDescent="0.25">
      <c r="A2094" t="s">
        <v>54</v>
      </c>
      <c r="B2094" t="s">
        <v>1535</v>
      </c>
      <c r="C2094" t="s">
        <v>1536</v>
      </c>
      <c r="D2094">
        <v>2030</v>
      </c>
      <c r="E2094" t="s">
        <v>1529</v>
      </c>
      <c r="F2094" t="s">
        <v>1530</v>
      </c>
      <c r="G2094" s="462">
        <v>0</v>
      </c>
      <c r="H2094" s="462">
        <v>0</v>
      </c>
      <c r="I2094" s="462">
        <v>0</v>
      </c>
      <c r="J2094" s="462">
        <v>0</v>
      </c>
      <c r="K2094" s="462">
        <v>0</v>
      </c>
      <c r="L2094" s="462">
        <v>0</v>
      </c>
      <c r="M2094" s="462">
        <v>0</v>
      </c>
      <c r="N2094" s="462">
        <v>0</v>
      </c>
    </row>
    <row r="2095" spans="1:14" x14ac:dyDescent="0.25">
      <c r="A2095" t="s">
        <v>54</v>
      </c>
      <c r="B2095" t="s">
        <v>1535</v>
      </c>
      <c r="C2095" t="s">
        <v>1536</v>
      </c>
      <c r="D2095">
        <v>2030</v>
      </c>
      <c r="E2095" t="s">
        <v>1529</v>
      </c>
      <c r="F2095" t="s">
        <v>1531</v>
      </c>
      <c r="G2095" s="462">
        <v>0</v>
      </c>
      <c r="H2095" s="462">
        <v>0</v>
      </c>
      <c r="I2095" s="462">
        <v>0</v>
      </c>
      <c r="J2095" s="462">
        <v>0</v>
      </c>
      <c r="K2095" s="462">
        <v>0</v>
      </c>
      <c r="L2095" s="462">
        <v>0</v>
      </c>
      <c r="M2095" s="462">
        <v>0</v>
      </c>
      <c r="N2095" s="462">
        <v>0</v>
      </c>
    </row>
    <row r="2096" spans="1:14" x14ac:dyDescent="0.25">
      <c r="A2096" t="s">
        <v>54</v>
      </c>
      <c r="B2096" t="s">
        <v>1535</v>
      </c>
      <c r="C2096" t="s">
        <v>1536</v>
      </c>
      <c r="D2096">
        <v>2030</v>
      </c>
      <c r="E2096" t="s">
        <v>1532</v>
      </c>
      <c r="F2096" t="s">
        <v>1530</v>
      </c>
      <c r="G2096" s="462">
        <v>0</v>
      </c>
      <c r="H2096" s="462">
        <v>0</v>
      </c>
      <c r="I2096" s="462">
        <v>0</v>
      </c>
      <c r="J2096" s="462">
        <v>0</v>
      </c>
      <c r="K2096" s="462">
        <v>0</v>
      </c>
      <c r="L2096" s="462">
        <v>0</v>
      </c>
      <c r="M2096" s="462">
        <v>0</v>
      </c>
      <c r="N2096" s="462">
        <v>0</v>
      </c>
    </row>
    <row r="2097" spans="1:14" x14ac:dyDescent="0.25">
      <c r="A2097" t="s">
        <v>54</v>
      </c>
      <c r="B2097" t="s">
        <v>1535</v>
      </c>
      <c r="C2097" t="s">
        <v>1536</v>
      </c>
      <c r="D2097">
        <v>2030</v>
      </c>
      <c r="E2097" t="s">
        <v>1532</v>
      </c>
      <c r="F2097" t="s">
        <v>1531</v>
      </c>
      <c r="G2097" s="462">
        <v>0</v>
      </c>
      <c r="H2097" s="462">
        <v>0</v>
      </c>
      <c r="I2097" s="462">
        <v>0</v>
      </c>
      <c r="J2097" s="462">
        <v>0</v>
      </c>
      <c r="K2097" s="462">
        <v>0</v>
      </c>
      <c r="L2097" s="462">
        <v>0</v>
      </c>
      <c r="M2097" s="462">
        <v>0</v>
      </c>
      <c r="N2097" s="462">
        <v>0</v>
      </c>
    </row>
    <row r="2098" spans="1:14" x14ac:dyDescent="0.25">
      <c r="A2098" t="s">
        <v>54</v>
      </c>
      <c r="B2098" t="s">
        <v>1535</v>
      </c>
      <c r="C2098" t="s">
        <v>162</v>
      </c>
      <c r="D2098">
        <v>2030</v>
      </c>
      <c r="E2098" t="s">
        <v>1529</v>
      </c>
      <c r="F2098" t="s">
        <v>1530</v>
      </c>
      <c r="G2098" s="462">
        <v>0</v>
      </c>
      <c r="H2098" s="462">
        <v>0</v>
      </c>
      <c r="I2098" s="462">
        <v>0</v>
      </c>
      <c r="J2098" s="462">
        <v>0</v>
      </c>
      <c r="K2098" s="462">
        <v>0</v>
      </c>
      <c r="L2098" s="462">
        <v>0</v>
      </c>
      <c r="M2098" s="462">
        <v>0</v>
      </c>
      <c r="N2098" s="462">
        <v>0</v>
      </c>
    </row>
    <row r="2099" spans="1:14" x14ac:dyDescent="0.25">
      <c r="A2099" t="s">
        <v>54</v>
      </c>
      <c r="B2099" t="s">
        <v>1535</v>
      </c>
      <c r="C2099" t="s">
        <v>162</v>
      </c>
      <c r="D2099">
        <v>2030</v>
      </c>
      <c r="E2099" t="s">
        <v>1529</v>
      </c>
      <c r="F2099" t="s">
        <v>1531</v>
      </c>
      <c r="G2099" s="462">
        <v>0</v>
      </c>
      <c r="H2099" s="462">
        <v>0</v>
      </c>
      <c r="I2099" s="462">
        <v>0</v>
      </c>
      <c r="J2099" s="462">
        <v>0</v>
      </c>
      <c r="K2099" s="462">
        <v>0</v>
      </c>
      <c r="L2099" s="462">
        <v>0</v>
      </c>
      <c r="M2099" s="462">
        <v>0</v>
      </c>
      <c r="N2099" s="462">
        <v>0</v>
      </c>
    </row>
    <row r="2100" spans="1:14" x14ac:dyDescent="0.25">
      <c r="A2100" t="s">
        <v>54</v>
      </c>
      <c r="B2100" t="s">
        <v>1535</v>
      </c>
      <c r="C2100" t="s">
        <v>162</v>
      </c>
      <c r="D2100">
        <v>2030</v>
      </c>
      <c r="E2100" t="s">
        <v>1532</v>
      </c>
      <c r="F2100" t="s">
        <v>1530</v>
      </c>
      <c r="G2100" s="462">
        <v>0</v>
      </c>
      <c r="H2100" s="462">
        <v>0</v>
      </c>
      <c r="I2100" s="462">
        <v>0</v>
      </c>
      <c r="J2100" s="462">
        <v>0</v>
      </c>
      <c r="K2100" s="462">
        <v>0</v>
      </c>
      <c r="L2100" s="462">
        <v>0</v>
      </c>
      <c r="M2100" s="462">
        <v>0</v>
      </c>
      <c r="N2100" s="462">
        <v>0</v>
      </c>
    </row>
    <row r="2101" spans="1:14" x14ac:dyDescent="0.25">
      <c r="A2101" t="s">
        <v>54</v>
      </c>
      <c r="B2101" t="s">
        <v>1535</v>
      </c>
      <c r="C2101" t="s">
        <v>162</v>
      </c>
      <c r="D2101">
        <v>2030</v>
      </c>
      <c r="E2101" t="s">
        <v>1532</v>
      </c>
      <c r="F2101" t="s">
        <v>1531</v>
      </c>
      <c r="G2101" s="462">
        <v>0</v>
      </c>
      <c r="H2101" s="462">
        <v>0</v>
      </c>
      <c r="I2101" s="462">
        <v>0</v>
      </c>
      <c r="J2101" s="462">
        <v>0</v>
      </c>
      <c r="K2101" s="462">
        <v>0</v>
      </c>
      <c r="L2101" s="462">
        <v>0</v>
      </c>
      <c r="M2101" s="462">
        <v>0</v>
      </c>
      <c r="N2101" s="462">
        <v>0</v>
      </c>
    </row>
    <row r="2102" spans="1:14" x14ac:dyDescent="0.25">
      <c r="A2102" t="s">
        <v>54</v>
      </c>
      <c r="B2102" t="s">
        <v>1528</v>
      </c>
      <c r="C2102" t="s">
        <v>158</v>
      </c>
      <c r="D2102">
        <v>2040</v>
      </c>
      <c r="E2102" t="s">
        <v>1529</v>
      </c>
      <c r="F2102" t="s">
        <v>1530</v>
      </c>
      <c r="G2102" s="462">
        <v>0.88083182634491752</v>
      </c>
      <c r="H2102" s="462">
        <v>0.88083182634491752</v>
      </c>
      <c r="I2102" s="462">
        <v>0.88083182634491752</v>
      </c>
      <c r="J2102" s="462">
        <v>0.95530408978854819</v>
      </c>
      <c r="K2102" s="462">
        <v>0.95530408978854819</v>
      </c>
      <c r="L2102" s="462">
        <v>0.95530408978854819</v>
      </c>
      <c r="M2102" s="462">
        <v>0.95530408978854819</v>
      </c>
      <c r="N2102" s="462">
        <v>0.95530408978854819</v>
      </c>
    </row>
    <row r="2103" spans="1:14" x14ac:dyDescent="0.25">
      <c r="A2103" t="s">
        <v>54</v>
      </c>
      <c r="B2103" t="s">
        <v>1528</v>
      </c>
      <c r="C2103" t="s">
        <v>158</v>
      </c>
      <c r="D2103">
        <v>2040</v>
      </c>
      <c r="E2103" t="s">
        <v>1529</v>
      </c>
      <c r="F2103" t="s">
        <v>1531</v>
      </c>
      <c r="G2103" s="462">
        <v>0.86712602392911897</v>
      </c>
      <c r="H2103" s="462">
        <v>0.86712602392911897</v>
      </c>
      <c r="I2103" s="462">
        <v>0.86712602392911897</v>
      </c>
      <c r="J2103" s="462">
        <v>0.94737554282221537</v>
      </c>
      <c r="K2103" s="462">
        <v>0.94737554282221537</v>
      </c>
      <c r="L2103" s="462">
        <v>0.94737554282221537</v>
      </c>
      <c r="M2103" s="462">
        <v>0.94737554282221537</v>
      </c>
      <c r="N2103" s="462">
        <v>0.94737554282221537</v>
      </c>
    </row>
    <row r="2104" spans="1:14" x14ac:dyDescent="0.25">
      <c r="A2104" t="s">
        <v>54</v>
      </c>
      <c r="B2104" t="s">
        <v>1528</v>
      </c>
      <c r="C2104" t="s">
        <v>158</v>
      </c>
      <c r="D2104">
        <v>2040</v>
      </c>
      <c r="E2104" t="s">
        <v>1532</v>
      </c>
      <c r="F2104" t="s">
        <v>1530</v>
      </c>
      <c r="G2104" s="462">
        <v>0</v>
      </c>
      <c r="H2104" s="462">
        <v>0</v>
      </c>
      <c r="I2104" s="462">
        <v>0</v>
      </c>
      <c r="J2104" s="462">
        <v>0</v>
      </c>
      <c r="K2104" s="462">
        <v>0</v>
      </c>
      <c r="L2104" s="462">
        <v>0</v>
      </c>
      <c r="M2104" s="462">
        <v>0</v>
      </c>
      <c r="N2104" s="462">
        <v>0</v>
      </c>
    </row>
    <row r="2105" spans="1:14" x14ac:dyDescent="0.25">
      <c r="A2105" t="s">
        <v>54</v>
      </c>
      <c r="B2105" t="s">
        <v>1528</v>
      </c>
      <c r="C2105" t="s">
        <v>158</v>
      </c>
      <c r="D2105">
        <v>2040</v>
      </c>
      <c r="E2105" t="s">
        <v>1532</v>
      </c>
      <c r="F2105" t="s">
        <v>1531</v>
      </c>
      <c r="G2105" s="462">
        <v>0</v>
      </c>
      <c r="H2105" s="462">
        <v>0</v>
      </c>
      <c r="I2105" s="462">
        <v>0</v>
      </c>
      <c r="J2105" s="462">
        <v>0</v>
      </c>
      <c r="K2105" s="462">
        <v>0</v>
      </c>
      <c r="L2105" s="462">
        <v>0</v>
      </c>
      <c r="M2105" s="462">
        <v>0</v>
      </c>
      <c r="N2105" s="462">
        <v>0</v>
      </c>
    </row>
    <row r="2106" spans="1:14" x14ac:dyDescent="0.25">
      <c r="A2106" t="s">
        <v>54</v>
      </c>
      <c r="B2106" t="s">
        <v>1528</v>
      </c>
      <c r="C2106" t="s">
        <v>133</v>
      </c>
      <c r="D2106">
        <v>2040</v>
      </c>
      <c r="E2106" t="s">
        <v>1529</v>
      </c>
      <c r="F2106" t="s">
        <v>1530</v>
      </c>
      <c r="G2106" s="462">
        <v>0</v>
      </c>
      <c r="H2106" s="462">
        <v>0</v>
      </c>
      <c r="I2106" s="462">
        <v>0</v>
      </c>
      <c r="J2106" s="462">
        <v>0</v>
      </c>
      <c r="K2106" s="462">
        <v>0</v>
      </c>
      <c r="L2106" s="462">
        <v>0</v>
      </c>
      <c r="M2106" s="462">
        <v>0</v>
      </c>
      <c r="N2106" s="462">
        <v>0</v>
      </c>
    </row>
    <row r="2107" spans="1:14" x14ac:dyDescent="0.25">
      <c r="A2107" t="s">
        <v>54</v>
      </c>
      <c r="B2107" t="s">
        <v>1528</v>
      </c>
      <c r="C2107" t="s">
        <v>133</v>
      </c>
      <c r="D2107">
        <v>2040</v>
      </c>
      <c r="E2107" t="s">
        <v>1529</v>
      </c>
      <c r="F2107" t="s">
        <v>1531</v>
      </c>
      <c r="G2107" s="462">
        <v>0</v>
      </c>
      <c r="H2107" s="462">
        <v>0</v>
      </c>
      <c r="I2107" s="462">
        <v>0</v>
      </c>
      <c r="J2107" s="462">
        <v>0</v>
      </c>
      <c r="K2107" s="462">
        <v>0</v>
      </c>
      <c r="L2107" s="462">
        <v>0</v>
      </c>
      <c r="M2107" s="462">
        <v>0</v>
      </c>
      <c r="N2107" s="462">
        <v>0</v>
      </c>
    </row>
    <row r="2108" spans="1:14" x14ac:dyDescent="0.25">
      <c r="A2108" t="s">
        <v>54</v>
      </c>
      <c r="B2108" t="s">
        <v>1528</v>
      </c>
      <c r="C2108" t="s">
        <v>133</v>
      </c>
      <c r="D2108">
        <v>2040</v>
      </c>
      <c r="E2108" t="s">
        <v>1532</v>
      </c>
      <c r="F2108" t="s">
        <v>1530</v>
      </c>
      <c r="G2108" s="462">
        <v>0</v>
      </c>
      <c r="H2108" s="462">
        <v>0</v>
      </c>
      <c r="I2108" s="462">
        <v>0</v>
      </c>
      <c r="J2108" s="462">
        <v>0</v>
      </c>
      <c r="K2108" s="462">
        <v>0</v>
      </c>
      <c r="L2108" s="462">
        <v>0</v>
      </c>
      <c r="M2108" s="462">
        <v>0</v>
      </c>
      <c r="N2108" s="462">
        <v>0</v>
      </c>
    </row>
    <row r="2109" spans="1:14" x14ac:dyDescent="0.25">
      <c r="A2109" t="s">
        <v>54</v>
      </c>
      <c r="B2109" t="s">
        <v>1528</v>
      </c>
      <c r="C2109" t="s">
        <v>133</v>
      </c>
      <c r="D2109">
        <v>2040</v>
      </c>
      <c r="E2109" t="s">
        <v>1532</v>
      </c>
      <c r="F2109" t="s">
        <v>1531</v>
      </c>
      <c r="G2109" s="462">
        <v>0</v>
      </c>
      <c r="H2109" s="462">
        <v>0</v>
      </c>
      <c r="I2109" s="462">
        <v>0</v>
      </c>
      <c r="J2109" s="462">
        <v>0</v>
      </c>
      <c r="K2109" s="462">
        <v>0</v>
      </c>
      <c r="L2109" s="462">
        <v>0</v>
      </c>
      <c r="M2109" s="462">
        <v>0</v>
      </c>
      <c r="N2109" s="462">
        <v>0</v>
      </c>
    </row>
    <row r="2110" spans="1:14" x14ac:dyDescent="0.25">
      <c r="A2110" t="s">
        <v>54</v>
      </c>
      <c r="B2110" t="s">
        <v>1533</v>
      </c>
      <c r="C2110" t="s">
        <v>1533</v>
      </c>
      <c r="D2110">
        <v>2040</v>
      </c>
      <c r="E2110" t="s">
        <v>1529</v>
      </c>
      <c r="F2110" t="s">
        <v>1530</v>
      </c>
      <c r="G2110" s="462">
        <v>0</v>
      </c>
      <c r="H2110" s="462">
        <v>0</v>
      </c>
      <c r="I2110" s="462">
        <v>0</v>
      </c>
      <c r="J2110" s="462">
        <v>0</v>
      </c>
      <c r="K2110" s="462">
        <v>0</v>
      </c>
      <c r="L2110" s="462">
        <v>0</v>
      </c>
      <c r="M2110" s="462">
        <v>0</v>
      </c>
      <c r="N2110" s="462">
        <v>0</v>
      </c>
    </row>
    <row r="2111" spans="1:14" x14ac:dyDescent="0.25">
      <c r="A2111" t="s">
        <v>54</v>
      </c>
      <c r="B2111" t="s">
        <v>1533</v>
      </c>
      <c r="C2111" t="s">
        <v>1533</v>
      </c>
      <c r="D2111">
        <v>2040</v>
      </c>
      <c r="E2111" t="s">
        <v>1529</v>
      </c>
      <c r="F2111" t="s">
        <v>1531</v>
      </c>
      <c r="G2111" s="462">
        <v>0</v>
      </c>
      <c r="H2111" s="462">
        <v>0</v>
      </c>
      <c r="I2111" s="462">
        <v>0</v>
      </c>
      <c r="J2111" s="462">
        <v>0</v>
      </c>
      <c r="K2111" s="462">
        <v>0</v>
      </c>
      <c r="L2111" s="462">
        <v>0</v>
      </c>
      <c r="M2111" s="462">
        <v>0</v>
      </c>
      <c r="N2111" s="462">
        <v>0</v>
      </c>
    </row>
    <row r="2112" spans="1:14" x14ac:dyDescent="0.25">
      <c r="A2112" t="s">
        <v>54</v>
      </c>
      <c r="B2112" t="s">
        <v>1533</v>
      </c>
      <c r="C2112" t="s">
        <v>1533</v>
      </c>
      <c r="D2112">
        <v>2040</v>
      </c>
      <c r="E2112" t="s">
        <v>1532</v>
      </c>
      <c r="F2112" t="s">
        <v>1530</v>
      </c>
      <c r="G2112" s="462">
        <v>1</v>
      </c>
      <c r="H2112" s="462">
        <v>1</v>
      </c>
      <c r="I2112" s="462">
        <v>1</v>
      </c>
      <c r="J2112" s="462">
        <v>1</v>
      </c>
      <c r="K2112" s="462">
        <v>1</v>
      </c>
      <c r="L2112" s="462">
        <v>1</v>
      </c>
      <c r="M2112" s="462">
        <v>1</v>
      </c>
      <c r="N2112" s="462">
        <v>1</v>
      </c>
    </row>
    <row r="2113" spans="1:14" x14ac:dyDescent="0.25">
      <c r="A2113" t="s">
        <v>54</v>
      </c>
      <c r="B2113" t="s">
        <v>1533</v>
      </c>
      <c r="C2113" t="s">
        <v>1533</v>
      </c>
      <c r="D2113">
        <v>2040</v>
      </c>
      <c r="E2113" t="s">
        <v>1532</v>
      </c>
      <c r="F2113" t="s">
        <v>1531</v>
      </c>
      <c r="G2113" s="462">
        <v>1</v>
      </c>
      <c r="H2113" s="462">
        <v>1</v>
      </c>
      <c r="I2113" s="462">
        <v>1</v>
      </c>
      <c r="J2113" s="462">
        <v>1</v>
      </c>
      <c r="K2113" s="462">
        <v>1</v>
      </c>
      <c r="L2113" s="462">
        <v>1</v>
      </c>
      <c r="M2113" s="462">
        <v>1</v>
      </c>
      <c r="N2113" s="462">
        <v>1</v>
      </c>
    </row>
    <row r="2114" spans="1:14" x14ac:dyDescent="0.25">
      <c r="A2114" t="s">
        <v>54</v>
      </c>
      <c r="B2114" t="s">
        <v>160</v>
      </c>
      <c r="C2114" t="s">
        <v>160</v>
      </c>
      <c r="D2114">
        <v>2040</v>
      </c>
      <c r="E2114" t="s">
        <v>1529</v>
      </c>
      <c r="F2114" t="s">
        <v>1530</v>
      </c>
      <c r="G2114" s="462">
        <v>5.9584086827541155E-2</v>
      </c>
      <c r="H2114" s="462">
        <v>5.9584086827541155E-2</v>
      </c>
      <c r="I2114" s="462">
        <v>5.9584086827541155E-2</v>
      </c>
      <c r="J2114" s="462">
        <v>0</v>
      </c>
      <c r="K2114" s="462">
        <v>0</v>
      </c>
      <c r="L2114" s="462">
        <v>0</v>
      </c>
      <c r="M2114" s="462">
        <v>0</v>
      </c>
      <c r="N2114" s="462">
        <v>0</v>
      </c>
    </row>
    <row r="2115" spans="1:14" x14ac:dyDescent="0.25">
      <c r="A2115" t="s">
        <v>54</v>
      </c>
      <c r="B2115" t="s">
        <v>160</v>
      </c>
      <c r="C2115" t="s">
        <v>160</v>
      </c>
      <c r="D2115">
        <v>2040</v>
      </c>
      <c r="E2115" t="s">
        <v>1529</v>
      </c>
      <c r="F2115" t="s">
        <v>1531</v>
      </c>
      <c r="G2115" s="462">
        <v>6.6436988035440486E-2</v>
      </c>
      <c r="H2115" s="462">
        <v>6.6436988035440486E-2</v>
      </c>
      <c r="I2115" s="462">
        <v>6.6436988035440486E-2</v>
      </c>
      <c r="J2115" s="462">
        <v>0</v>
      </c>
      <c r="K2115" s="462">
        <v>0</v>
      </c>
      <c r="L2115" s="462">
        <v>0</v>
      </c>
      <c r="M2115" s="462">
        <v>0</v>
      </c>
      <c r="N2115" s="462">
        <v>0</v>
      </c>
    </row>
    <row r="2116" spans="1:14" x14ac:dyDescent="0.25">
      <c r="A2116" t="s">
        <v>54</v>
      </c>
      <c r="B2116" t="s">
        <v>160</v>
      </c>
      <c r="C2116" t="s">
        <v>160</v>
      </c>
      <c r="D2116">
        <v>2040</v>
      </c>
      <c r="E2116" t="s">
        <v>1532</v>
      </c>
      <c r="F2116" t="s">
        <v>1530</v>
      </c>
      <c r="G2116" s="462">
        <v>0</v>
      </c>
      <c r="H2116" s="462">
        <v>0</v>
      </c>
      <c r="I2116" s="462">
        <v>0</v>
      </c>
      <c r="J2116" s="462">
        <v>0</v>
      </c>
      <c r="K2116" s="462">
        <v>0</v>
      </c>
      <c r="L2116" s="462">
        <v>0</v>
      </c>
      <c r="M2116" s="462">
        <v>0</v>
      </c>
      <c r="N2116" s="462">
        <v>0</v>
      </c>
    </row>
    <row r="2117" spans="1:14" x14ac:dyDescent="0.25">
      <c r="A2117" t="s">
        <v>54</v>
      </c>
      <c r="B2117" t="s">
        <v>160</v>
      </c>
      <c r="C2117" t="s">
        <v>160</v>
      </c>
      <c r="D2117">
        <v>2040</v>
      </c>
      <c r="E2117" t="s">
        <v>1532</v>
      </c>
      <c r="F2117" t="s">
        <v>1531</v>
      </c>
      <c r="G2117" s="462">
        <v>0</v>
      </c>
      <c r="H2117" s="462">
        <v>0</v>
      </c>
      <c r="I2117" s="462">
        <v>0</v>
      </c>
      <c r="J2117" s="462">
        <v>0</v>
      </c>
      <c r="K2117" s="462">
        <v>0</v>
      </c>
      <c r="L2117" s="462">
        <v>0</v>
      </c>
      <c r="M2117" s="462">
        <v>0</v>
      </c>
      <c r="N2117" s="462">
        <v>0</v>
      </c>
    </row>
    <row r="2118" spans="1:14" x14ac:dyDescent="0.25">
      <c r="A2118" t="s">
        <v>54</v>
      </c>
      <c r="B2118" t="s">
        <v>1534</v>
      </c>
      <c r="C2118" t="s">
        <v>1534</v>
      </c>
      <c r="D2118">
        <v>2040</v>
      </c>
      <c r="E2118" t="s">
        <v>1529</v>
      </c>
      <c r="F2118" t="s">
        <v>1530</v>
      </c>
      <c r="G2118" s="462">
        <v>5.9584086827541155E-2</v>
      </c>
      <c r="H2118" s="462">
        <v>5.9584086827541155E-2</v>
      </c>
      <c r="I2118" s="462">
        <v>5.9584086827541155E-2</v>
      </c>
      <c r="J2118" s="462">
        <v>4.4695910211451625E-2</v>
      </c>
      <c r="K2118" s="462">
        <v>4.4695910211451625E-2</v>
      </c>
      <c r="L2118" s="462">
        <v>4.4695910211451625E-2</v>
      </c>
      <c r="M2118" s="462">
        <v>4.4695910211451625E-2</v>
      </c>
      <c r="N2118" s="462">
        <v>4.4695910211451625E-2</v>
      </c>
    </row>
    <row r="2119" spans="1:14" x14ac:dyDescent="0.25">
      <c r="A2119" t="s">
        <v>54</v>
      </c>
      <c r="B2119" t="s">
        <v>1534</v>
      </c>
      <c r="C2119" t="s">
        <v>1534</v>
      </c>
      <c r="D2119">
        <v>2040</v>
      </c>
      <c r="E2119" t="s">
        <v>1529</v>
      </c>
      <c r="F2119" t="s">
        <v>1531</v>
      </c>
      <c r="G2119" s="462">
        <v>6.6436988035440486E-2</v>
      </c>
      <c r="H2119" s="462">
        <v>6.6436988035440486E-2</v>
      </c>
      <c r="I2119" s="462">
        <v>6.6436988035440486E-2</v>
      </c>
      <c r="J2119" s="462">
        <v>5.262445717778462E-2</v>
      </c>
      <c r="K2119" s="462">
        <v>5.262445717778462E-2</v>
      </c>
      <c r="L2119" s="462">
        <v>5.262445717778462E-2</v>
      </c>
      <c r="M2119" s="462">
        <v>5.262445717778462E-2</v>
      </c>
      <c r="N2119" s="462">
        <v>5.262445717778462E-2</v>
      </c>
    </row>
    <row r="2120" spans="1:14" x14ac:dyDescent="0.25">
      <c r="A2120" t="s">
        <v>54</v>
      </c>
      <c r="B2120" t="s">
        <v>1534</v>
      </c>
      <c r="C2120" t="s">
        <v>1534</v>
      </c>
      <c r="D2120">
        <v>2040</v>
      </c>
      <c r="E2120" t="s">
        <v>1532</v>
      </c>
      <c r="F2120" t="s">
        <v>1530</v>
      </c>
      <c r="G2120" s="462">
        <v>0</v>
      </c>
      <c r="H2120" s="462">
        <v>0</v>
      </c>
      <c r="I2120" s="462">
        <v>0</v>
      </c>
      <c r="J2120" s="462">
        <v>0</v>
      </c>
      <c r="K2120" s="462">
        <v>0</v>
      </c>
      <c r="L2120" s="462">
        <v>0</v>
      </c>
      <c r="M2120" s="462">
        <v>0</v>
      </c>
      <c r="N2120" s="462">
        <v>0</v>
      </c>
    </row>
    <row r="2121" spans="1:14" x14ac:dyDescent="0.25">
      <c r="A2121" t="s">
        <v>54</v>
      </c>
      <c r="B2121" t="s">
        <v>1534</v>
      </c>
      <c r="C2121" t="s">
        <v>1534</v>
      </c>
      <c r="D2121">
        <v>2040</v>
      </c>
      <c r="E2121" t="s">
        <v>1532</v>
      </c>
      <c r="F2121" t="s">
        <v>1531</v>
      </c>
      <c r="G2121" s="462">
        <v>0</v>
      </c>
      <c r="H2121" s="462">
        <v>0</v>
      </c>
      <c r="I2121" s="462">
        <v>0</v>
      </c>
      <c r="J2121" s="462">
        <v>0</v>
      </c>
      <c r="K2121" s="462">
        <v>0</v>
      </c>
      <c r="L2121" s="462">
        <v>0</v>
      </c>
      <c r="M2121" s="462">
        <v>0</v>
      </c>
      <c r="N2121" s="462">
        <v>0</v>
      </c>
    </row>
    <row r="2122" spans="1:14" x14ac:dyDescent="0.25">
      <c r="A2122" t="s">
        <v>54</v>
      </c>
      <c r="B2122" t="s">
        <v>1535</v>
      </c>
      <c r="C2122" t="s">
        <v>1536</v>
      </c>
      <c r="D2122">
        <v>2040</v>
      </c>
      <c r="E2122" t="s">
        <v>1529</v>
      </c>
      <c r="F2122" t="s">
        <v>1530</v>
      </c>
      <c r="G2122" s="462">
        <v>0</v>
      </c>
      <c r="H2122" s="462">
        <v>0</v>
      </c>
      <c r="I2122" s="462">
        <v>0</v>
      </c>
      <c r="J2122" s="462">
        <v>0</v>
      </c>
      <c r="K2122" s="462">
        <v>0</v>
      </c>
      <c r="L2122" s="462">
        <v>0</v>
      </c>
      <c r="M2122" s="462">
        <v>0</v>
      </c>
      <c r="N2122" s="462">
        <v>0</v>
      </c>
    </row>
    <row r="2123" spans="1:14" x14ac:dyDescent="0.25">
      <c r="A2123" t="s">
        <v>54</v>
      </c>
      <c r="B2123" t="s">
        <v>1535</v>
      </c>
      <c r="C2123" t="s">
        <v>1536</v>
      </c>
      <c r="D2123">
        <v>2040</v>
      </c>
      <c r="E2123" t="s">
        <v>1529</v>
      </c>
      <c r="F2123" t="s">
        <v>1531</v>
      </c>
      <c r="G2123" s="462">
        <v>0</v>
      </c>
      <c r="H2123" s="462">
        <v>0</v>
      </c>
      <c r="I2123" s="462">
        <v>0</v>
      </c>
      <c r="J2123" s="462">
        <v>0</v>
      </c>
      <c r="K2123" s="462">
        <v>0</v>
      </c>
      <c r="L2123" s="462">
        <v>0</v>
      </c>
      <c r="M2123" s="462">
        <v>0</v>
      </c>
      <c r="N2123" s="462">
        <v>0</v>
      </c>
    </row>
    <row r="2124" spans="1:14" x14ac:dyDescent="0.25">
      <c r="A2124" t="s">
        <v>54</v>
      </c>
      <c r="B2124" t="s">
        <v>1535</v>
      </c>
      <c r="C2124" t="s">
        <v>1536</v>
      </c>
      <c r="D2124">
        <v>2040</v>
      </c>
      <c r="E2124" t="s">
        <v>1532</v>
      </c>
      <c r="F2124" t="s">
        <v>1530</v>
      </c>
      <c r="G2124" s="462">
        <v>0</v>
      </c>
      <c r="H2124" s="462">
        <v>0</v>
      </c>
      <c r="I2124" s="462">
        <v>0</v>
      </c>
      <c r="J2124" s="462">
        <v>0</v>
      </c>
      <c r="K2124" s="462">
        <v>0</v>
      </c>
      <c r="L2124" s="462">
        <v>0</v>
      </c>
      <c r="M2124" s="462">
        <v>0</v>
      </c>
      <c r="N2124" s="462">
        <v>0</v>
      </c>
    </row>
    <row r="2125" spans="1:14" x14ac:dyDescent="0.25">
      <c r="A2125" t="s">
        <v>54</v>
      </c>
      <c r="B2125" t="s">
        <v>1535</v>
      </c>
      <c r="C2125" t="s">
        <v>1536</v>
      </c>
      <c r="D2125">
        <v>2040</v>
      </c>
      <c r="E2125" t="s">
        <v>1532</v>
      </c>
      <c r="F2125" t="s">
        <v>1531</v>
      </c>
      <c r="G2125" s="462">
        <v>0</v>
      </c>
      <c r="H2125" s="462">
        <v>0</v>
      </c>
      <c r="I2125" s="462">
        <v>0</v>
      </c>
      <c r="J2125" s="462">
        <v>0</v>
      </c>
      <c r="K2125" s="462">
        <v>0</v>
      </c>
      <c r="L2125" s="462">
        <v>0</v>
      </c>
      <c r="M2125" s="462">
        <v>0</v>
      </c>
      <c r="N2125" s="462">
        <v>0</v>
      </c>
    </row>
    <row r="2126" spans="1:14" x14ac:dyDescent="0.25">
      <c r="A2126" t="s">
        <v>54</v>
      </c>
      <c r="B2126" t="s">
        <v>1535</v>
      </c>
      <c r="C2126" t="s">
        <v>162</v>
      </c>
      <c r="D2126">
        <v>2040</v>
      </c>
      <c r="E2126" t="s">
        <v>1529</v>
      </c>
      <c r="F2126" t="s">
        <v>1530</v>
      </c>
      <c r="G2126" s="462">
        <v>0</v>
      </c>
      <c r="H2126" s="462">
        <v>0</v>
      </c>
      <c r="I2126" s="462">
        <v>0</v>
      </c>
      <c r="J2126" s="462">
        <v>0</v>
      </c>
      <c r="K2126" s="462">
        <v>0</v>
      </c>
      <c r="L2126" s="462">
        <v>0</v>
      </c>
      <c r="M2126" s="462">
        <v>0</v>
      </c>
      <c r="N2126" s="462">
        <v>0</v>
      </c>
    </row>
    <row r="2127" spans="1:14" x14ac:dyDescent="0.25">
      <c r="A2127" t="s">
        <v>54</v>
      </c>
      <c r="B2127" t="s">
        <v>1535</v>
      </c>
      <c r="C2127" t="s">
        <v>162</v>
      </c>
      <c r="D2127">
        <v>2040</v>
      </c>
      <c r="E2127" t="s">
        <v>1529</v>
      </c>
      <c r="F2127" t="s">
        <v>1531</v>
      </c>
      <c r="G2127" s="462">
        <v>0</v>
      </c>
      <c r="H2127" s="462">
        <v>0</v>
      </c>
      <c r="I2127" s="462">
        <v>0</v>
      </c>
      <c r="J2127" s="462">
        <v>0</v>
      </c>
      <c r="K2127" s="462">
        <v>0</v>
      </c>
      <c r="L2127" s="462">
        <v>0</v>
      </c>
      <c r="M2127" s="462">
        <v>0</v>
      </c>
      <c r="N2127" s="462">
        <v>0</v>
      </c>
    </row>
    <row r="2128" spans="1:14" x14ac:dyDescent="0.25">
      <c r="A2128" t="s">
        <v>54</v>
      </c>
      <c r="B2128" t="s">
        <v>1535</v>
      </c>
      <c r="C2128" t="s">
        <v>162</v>
      </c>
      <c r="D2128">
        <v>2040</v>
      </c>
      <c r="E2128" t="s">
        <v>1532</v>
      </c>
      <c r="F2128" t="s">
        <v>1530</v>
      </c>
      <c r="G2128" s="462">
        <v>0</v>
      </c>
      <c r="H2128" s="462">
        <v>0</v>
      </c>
      <c r="I2128" s="462">
        <v>0</v>
      </c>
      <c r="J2128" s="462">
        <v>0</v>
      </c>
      <c r="K2128" s="462">
        <v>0</v>
      </c>
      <c r="L2128" s="462">
        <v>0</v>
      </c>
      <c r="M2128" s="462">
        <v>0</v>
      </c>
      <c r="N2128" s="462">
        <v>0</v>
      </c>
    </row>
    <row r="2129" spans="1:14" x14ac:dyDescent="0.25">
      <c r="A2129" t="s">
        <v>54</v>
      </c>
      <c r="B2129" t="s">
        <v>1535</v>
      </c>
      <c r="C2129" t="s">
        <v>162</v>
      </c>
      <c r="D2129">
        <v>2040</v>
      </c>
      <c r="E2129" t="s">
        <v>1532</v>
      </c>
      <c r="F2129" t="s">
        <v>1531</v>
      </c>
      <c r="G2129" s="462">
        <v>0</v>
      </c>
      <c r="H2129" s="462">
        <v>0</v>
      </c>
      <c r="I2129" s="462">
        <v>0</v>
      </c>
      <c r="J2129" s="462">
        <v>0</v>
      </c>
      <c r="K2129" s="462">
        <v>0</v>
      </c>
      <c r="L2129" s="462">
        <v>0</v>
      </c>
      <c r="M2129" s="462">
        <v>0</v>
      </c>
      <c r="N2129" s="462">
        <v>0</v>
      </c>
    </row>
    <row r="2130" spans="1:14" x14ac:dyDescent="0.25">
      <c r="A2130" t="s">
        <v>54</v>
      </c>
      <c r="B2130" t="s">
        <v>1528</v>
      </c>
      <c r="C2130" t="s">
        <v>158</v>
      </c>
      <c r="D2130">
        <v>2050</v>
      </c>
      <c r="E2130" t="s">
        <v>1529</v>
      </c>
      <c r="F2130" t="s">
        <v>1530</v>
      </c>
      <c r="G2130" s="462">
        <v>0.70438451090381138</v>
      </c>
      <c r="H2130" s="462">
        <v>0.70438451090381138</v>
      </c>
      <c r="I2130" s="462">
        <v>0.70438451090381138</v>
      </c>
      <c r="J2130" s="462">
        <v>0.91191893494166976</v>
      </c>
      <c r="K2130" s="462">
        <v>0.91191893494166976</v>
      </c>
      <c r="L2130" s="462">
        <v>0.91191893494166976</v>
      </c>
      <c r="M2130" s="462">
        <v>0.91191893494166976</v>
      </c>
      <c r="N2130" s="462">
        <v>0.91191893494166976</v>
      </c>
    </row>
    <row r="2131" spans="1:14" x14ac:dyDescent="0.25">
      <c r="A2131" t="s">
        <v>54</v>
      </c>
      <c r="B2131" t="s">
        <v>1528</v>
      </c>
      <c r="C2131" t="s">
        <v>158</v>
      </c>
      <c r="D2131">
        <v>2050</v>
      </c>
      <c r="E2131" t="s">
        <v>1529</v>
      </c>
      <c r="F2131" t="s">
        <v>1531</v>
      </c>
      <c r="G2131" s="462">
        <v>0.69087967714439857</v>
      </c>
      <c r="H2131" s="462">
        <v>0.69087967714439857</v>
      </c>
      <c r="I2131" s="462">
        <v>0.69087967714439857</v>
      </c>
      <c r="J2131" s="462">
        <v>0.89629435412754721</v>
      </c>
      <c r="K2131" s="462">
        <v>0.89629435412754721</v>
      </c>
      <c r="L2131" s="462">
        <v>0.89629435412754721</v>
      </c>
      <c r="M2131" s="462">
        <v>0.89629435412754721</v>
      </c>
      <c r="N2131" s="462">
        <v>0.89629435412754721</v>
      </c>
    </row>
    <row r="2132" spans="1:14" x14ac:dyDescent="0.25">
      <c r="A2132" t="s">
        <v>54</v>
      </c>
      <c r="B2132" t="s">
        <v>1528</v>
      </c>
      <c r="C2132" t="s">
        <v>158</v>
      </c>
      <c r="D2132">
        <v>2050</v>
      </c>
      <c r="E2132" t="s">
        <v>1532</v>
      </c>
      <c r="F2132" t="s">
        <v>1530</v>
      </c>
      <c r="G2132" s="462">
        <v>0</v>
      </c>
      <c r="H2132" s="462">
        <v>0</v>
      </c>
      <c r="I2132" s="462">
        <v>0</v>
      </c>
      <c r="J2132" s="462">
        <v>0</v>
      </c>
      <c r="K2132" s="462">
        <v>0</v>
      </c>
      <c r="L2132" s="462">
        <v>0</v>
      </c>
      <c r="M2132" s="462">
        <v>0</v>
      </c>
      <c r="N2132" s="462">
        <v>0</v>
      </c>
    </row>
    <row r="2133" spans="1:14" x14ac:dyDescent="0.25">
      <c r="A2133" t="s">
        <v>54</v>
      </c>
      <c r="B2133" t="s">
        <v>1528</v>
      </c>
      <c r="C2133" t="s">
        <v>158</v>
      </c>
      <c r="D2133">
        <v>2050</v>
      </c>
      <c r="E2133" t="s">
        <v>1532</v>
      </c>
      <c r="F2133" t="s">
        <v>1531</v>
      </c>
      <c r="G2133" s="462">
        <v>0</v>
      </c>
      <c r="H2133" s="462">
        <v>0</v>
      </c>
      <c r="I2133" s="462">
        <v>0</v>
      </c>
      <c r="J2133" s="462">
        <v>0</v>
      </c>
      <c r="K2133" s="462">
        <v>0</v>
      </c>
      <c r="L2133" s="462">
        <v>0</v>
      </c>
      <c r="M2133" s="462">
        <v>0</v>
      </c>
      <c r="N2133" s="462">
        <v>0</v>
      </c>
    </row>
    <row r="2134" spans="1:14" x14ac:dyDescent="0.25">
      <c r="A2134" t="s">
        <v>54</v>
      </c>
      <c r="B2134" t="s">
        <v>1528</v>
      </c>
      <c r="C2134" t="s">
        <v>133</v>
      </c>
      <c r="D2134">
        <v>2050</v>
      </c>
      <c r="E2134" t="s">
        <v>1529</v>
      </c>
      <c r="F2134" t="s">
        <v>1530</v>
      </c>
      <c r="G2134" s="462">
        <v>0</v>
      </c>
      <c r="H2134" s="462">
        <v>0</v>
      </c>
      <c r="I2134" s="462">
        <v>0</v>
      </c>
      <c r="J2134" s="462">
        <v>0</v>
      </c>
      <c r="K2134" s="462">
        <v>0</v>
      </c>
      <c r="L2134" s="462">
        <v>0</v>
      </c>
      <c r="M2134" s="462">
        <v>0</v>
      </c>
      <c r="N2134" s="462">
        <v>0</v>
      </c>
    </row>
    <row r="2135" spans="1:14" x14ac:dyDescent="0.25">
      <c r="A2135" t="s">
        <v>54</v>
      </c>
      <c r="B2135" t="s">
        <v>1528</v>
      </c>
      <c r="C2135" t="s">
        <v>133</v>
      </c>
      <c r="D2135">
        <v>2050</v>
      </c>
      <c r="E2135" t="s">
        <v>1529</v>
      </c>
      <c r="F2135" t="s">
        <v>1531</v>
      </c>
      <c r="G2135" s="462">
        <v>0</v>
      </c>
      <c r="H2135" s="462">
        <v>0</v>
      </c>
      <c r="I2135" s="462">
        <v>0</v>
      </c>
      <c r="J2135" s="462">
        <v>0</v>
      </c>
      <c r="K2135" s="462">
        <v>0</v>
      </c>
      <c r="L2135" s="462">
        <v>0</v>
      </c>
      <c r="M2135" s="462">
        <v>0</v>
      </c>
      <c r="N2135" s="462">
        <v>0</v>
      </c>
    </row>
    <row r="2136" spans="1:14" x14ac:dyDescent="0.25">
      <c r="A2136" t="s">
        <v>54</v>
      </c>
      <c r="B2136" t="s">
        <v>1528</v>
      </c>
      <c r="C2136" t="s">
        <v>133</v>
      </c>
      <c r="D2136">
        <v>2050</v>
      </c>
      <c r="E2136" t="s">
        <v>1532</v>
      </c>
      <c r="F2136" t="s">
        <v>1530</v>
      </c>
      <c r="G2136" s="462">
        <v>0</v>
      </c>
      <c r="H2136" s="462">
        <v>0</v>
      </c>
      <c r="I2136" s="462">
        <v>0</v>
      </c>
      <c r="J2136" s="462">
        <v>0</v>
      </c>
      <c r="K2136" s="462">
        <v>0</v>
      </c>
      <c r="L2136" s="462">
        <v>0</v>
      </c>
      <c r="M2136" s="462">
        <v>0</v>
      </c>
      <c r="N2136" s="462">
        <v>0</v>
      </c>
    </row>
    <row r="2137" spans="1:14" x14ac:dyDescent="0.25">
      <c r="A2137" t="s">
        <v>54</v>
      </c>
      <c r="B2137" t="s">
        <v>1528</v>
      </c>
      <c r="C2137" t="s">
        <v>133</v>
      </c>
      <c r="D2137">
        <v>2050</v>
      </c>
      <c r="E2137" t="s">
        <v>1532</v>
      </c>
      <c r="F2137" t="s">
        <v>1531</v>
      </c>
      <c r="G2137" s="462">
        <v>0</v>
      </c>
      <c r="H2137" s="462">
        <v>0</v>
      </c>
      <c r="I2137" s="462">
        <v>0</v>
      </c>
      <c r="J2137" s="462">
        <v>0</v>
      </c>
      <c r="K2137" s="462">
        <v>0</v>
      </c>
      <c r="L2137" s="462">
        <v>0</v>
      </c>
      <c r="M2137" s="462">
        <v>0</v>
      </c>
      <c r="N2137" s="462">
        <v>0</v>
      </c>
    </row>
    <row r="2138" spans="1:14" x14ac:dyDescent="0.25">
      <c r="A2138" t="s">
        <v>54</v>
      </c>
      <c r="B2138" t="s">
        <v>1533</v>
      </c>
      <c r="C2138" t="s">
        <v>1533</v>
      </c>
      <c r="D2138">
        <v>2050</v>
      </c>
      <c r="E2138" t="s">
        <v>1529</v>
      </c>
      <c r="F2138" t="s">
        <v>1530</v>
      </c>
      <c r="G2138" s="462">
        <v>0</v>
      </c>
      <c r="H2138" s="462">
        <v>0</v>
      </c>
      <c r="I2138" s="462">
        <v>0</v>
      </c>
      <c r="J2138" s="462">
        <v>0</v>
      </c>
      <c r="K2138" s="462">
        <v>0</v>
      </c>
      <c r="L2138" s="462">
        <v>0</v>
      </c>
      <c r="M2138" s="462">
        <v>0</v>
      </c>
      <c r="N2138" s="462">
        <v>0</v>
      </c>
    </row>
    <row r="2139" spans="1:14" x14ac:dyDescent="0.25">
      <c r="A2139" t="s">
        <v>54</v>
      </c>
      <c r="B2139" t="s">
        <v>1533</v>
      </c>
      <c r="C2139" t="s">
        <v>1533</v>
      </c>
      <c r="D2139">
        <v>2050</v>
      </c>
      <c r="E2139" t="s">
        <v>1529</v>
      </c>
      <c r="F2139" t="s">
        <v>1531</v>
      </c>
      <c r="G2139" s="462">
        <v>0</v>
      </c>
      <c r="H2139" s="462">
        <v>0</v>
      </c>
      <c r="I2139" s="462">
        <v>0</v>
      </c>
      <c r="J2139" s="462">
        <v>0</v>
      </c>
      <c r="K2139" s="462">
        <v>0</v>
      </c>
      <c r="L2139" s="462">
        <v>0</v>
      </c>
      <c r="M2139" s="462">
        <v>0</v>
      </c>
      <c r="N2139" s="462">
        <v>0</v>
      </c>
    </row>
    <row r="2140" spans="1:14" x14ac:dyDescent="0.25">
      <c r="A2140" t="s">
        <v>54</v>
      </c>
      <c r="B2140" t="s">
        <v>1533</v>
      </c>
      <c r="C2140" t="s">
        <v>1533</v>
      </c>
      <c r="D2140">
        <v>2050</v>
      </c>
      <c r="E2140" t="s">
        <v>1532</v>
      </c>
      <c r="F2140" t="s">
        <v>1530</v>
      </c>
      <c r="G2140" s="462">
        <v>1</v>
      </c>
      <c r="H2140" s="462">
        <v>1</v>
      </c>
      <c r="I2140" s="462">
        <v>1</v>
      </c>
      <c r="J2140" s="462">
        <v>1</v>
      </c>
      <c r="K2140" s="462">
        <v>1</v>
      </c>
      <c r="L2140" s="462">
        <v>1</v>
      </c>
      <c r="M2140" s="462">
        <v>1</v>
      </c>
      <c r="N2140" s="462">
        <v>1</v>
      </c>
    </row>
    <row r="2141" spans="1:14" x14ac:dyDescent="0.25">
      <c r="A2141" t="s">
        <v>54</v>
      </c>
      <c r="B2141" t="s">
        <v>1533</v>
      </c>
      <c r="C2141" t="s">
        <v>1533</v>
      </c>
      <c r="D2141">
        <v>2050</v>
      </c>
      <c r="E2141" t="s">
        <v>1532</v>
      </c>
      <c r="F2141" t="s">
        <v>1531</v>
      </c>
      <c r="G2141" s="462">
        <v>1</v>
      </c>
      <c r="H2141" s="462">
        <v>1</v>
      </c>
      <c r="I2141" s="462">
        <v>1</v>
      </c>
      <c r="J2141" s="462">
        <v>1</v>
      </c>
      <c r="K2141" s="462">
        <v>1</v>
      </c>
      <c r="L2141" s="462">
        <v>1</v>
      </c>
      <c r="M2141" s="462">
        <v>1</v>
      </c>
      <c r="N2141" s="462">
        <v>1</v>
      </c>
    </row>
    <row r="2142" spans="1:14" x14ac:dyDescent="0.25">
      <c r="A2142" t="s">
        <v>54</v>
      </c>
      <c r="B2142" t="s">
        <v>160</v>
      </c>
      <c r="C2142" t="s">
        <v>160</v>
      </c>
      <c r="D2142">
        <v>2050</v>
      </c>
      <c r="E2142" t="s">
        <v>1529</v>
      </c>
      <c r="F2142" t="s">
        <v>1530</v>
      </c>
      <c r="G2142" s="462">
        <v>0.17819468250630127</v>
      </c>
      <c r="H2142" s="462">
        <v>0.17819468250630127</v>
      </c>
      <c r="I2142" s="462">
        <v>0.17819468250630127</v>
      </c>
      <c r="J2142" s="462">
        <v>0</v>
      </c>
      <c r="K2142" s="462">
        <v>0</v>
      </c>
      <c r="L2142" s="462">
        <v>0</v>
      </c>
      <c r="M2142" s="462">
        <v>0</v>
      </c>
      <c r="N2142" s="462">
        <v>0</v>
      </c>
    </row>
    <row r="2143" spans="1:14" x14ac:dyDescent="0.25">
      <c r="A2143" t="s">
        <v>54</v>
      </c>
      <c r="B2143" t="s">
        <v>160</v>
      </c>
      <c r="C2143" t="s">
        <v>160</v>
      </c>
      <c r="D2143">
        <v>2050</v>
      </c>
      <c r="E2143" t="s">
        <v>1529</v>
      </c>
      <c r="F2143" t="s">
        <v>1531</v>
      </c>
      <c r="G2143" s="462">
        <v>0.17819468250630127</v>
      </c>
      <c r="H2143" s="462">
        <v>0.17819468250630127</v>
      </c>
      <c r="I2143" s="462">
        <v>0.17819468250630127</v>
      </c>
      <c r="J2143" s="462">
        <v>0</v>
      </c>
      <c r="K2143" s="462">
        <v>0</v>
      </c>
      <c r="L2143" s="462">
        <v>0</v>
      </c>
      <c r="M2143" s="462">
        <v>0</v>
      </c>
      <c r="N2143" s="462">
        <v>0</v>
      </c>
    </row>
    <row r="2144" spans="1:14" x14ac:dyDescent="0.25">
      <c r="A2144" t="s">
        <v>54</v>
      </c>
      <c r="B2144" t="s">
        <v>160</v>
      </c>
      <c r="C2144" t="s">
        <v>160</v>
      </c>
      <c r="D2144">
        <v>2050</v>
      </c>
      <c r="E2144" t="s">
        <v>1532</v>
      </c>
      <c r="F2144" t="s">
        <v>1530</v>
      </c>
      <c r="G2144" s="462">
        <v>0</v>
      </c>
      <c r="H2144" s="462">
        <v>0</v>
      </c>
      <c r="I2144" s="462">
        <v>0</v>
      </c>
      <c r="J2144" s="462">
        <v>0</v>
      </c>
      <c r="K2144" s="462">
        <v>0</v>
      </c>
      <c r="L2144" s="462">
        <v>0</v>
      </c>
      <c r="M2144" s="462">
        <v>0</v>
      </c>
      <c r="N2144" s="462">
        <v>0</v>
      </c>
    </row>
    <row r="2145" spans="1:14" x14ac:dyDescent="0.25">
      <c r="A2145" t="s">
        <v>54</v>
      </c>
      <c r="B2145" t="s">
        <v>160</v>
      </c>
      <c r="C2145" t="s">
        <v>160</v>
      </c>
      <c r="D2145">
        <v>2050</v>
      </c>
      <c r="E2145" t="s">
        <v>1532</v>
      </c>
      <c r="F2145" t="s">
        <v>1531</v>
      </c>
      <c r="G2145" s="462">
        <v>0</v>
      </c>
      <c r="H2145" s="462">
        <v>0</v>
      </c>
      <c r="I2145" s="462">
        <v>0</v>
      </c>
      <c r="J2145" s="462">
        <v>0</v>
      </c>
      <c r="K2145" s="462">
        <v>0</v>
      </c>
      <c r="L2145" s="462">
        <v>0</v>
      </c>
      <c r="M2145" s="462">
        <v>0</v>
      </c>
      <c r="N2145" s="462">
        <v>0</v>
      </c>
    </row>
    <row r="2146" spans="1:14" x14ac:dyDescent="0.25">
      <c r="A2146" t="s">
        <v>54</v>
      </c>
      <c r="B2146" t="s">
        <v>1534</v>
      </c>
      <c r="C2146" t="s">
        <v>1534</v>
      </c>
      <c r="D2146">
        <v>2050</v>
      </c>
      <c r="E2146" t="s">
        <v>1529</v>
      </c>
      <c r="F2146" t="s">
        <v>1530</v>
      </c>
      <c r="G2146" s="462">
        <v>0.11742080658988746</v>
      </c>
      <c r="H2146" s="462">
        <v>0.11742080658988746</v>
      </c>
      <c r="I2146" s="462">
        <v>0.11742080658988746</v>
      </c>
      <c r="J2146" s="462">
        <v>8.8081065058330021E-2</v>
      </c>
      <c r="K2146" s="462">
        <v>8.8081065058330021E-2</v>
      </c>
      <c r="L2146" s="462">
        <v>8.8081065058330021E-2</v>
      </c>
      <c r="M2146" s="462">
        <v>8.8081065058330021E-2</v>
      </c>
      <c r="N2146" s="462">
        <v>8.8081065058330021E-2</v>
      </c>
    </row>
    <row r="2147" spans="1:14" x14ac:dyDescent="0.25">
      <c r="A2147" t="s">
        <v>54</v>
      </c>
      <c r="B2147" t="s">
        <v>1534</v>
      </c>
      <c r="C2147" t="s">
        <v>1534</v>
      </c>
      <c r="D2147">
        <v>2050</v>
      </c>
      <c r="E2147" t="s">
        <v>1529</v>
      </c>
      <c r="F2147" t="s">
        <v>1531</v>
      </c>
      <c r="G2147" s="462">
        <v>0.13092564034930013</v>
      </c>
      <c r="H2147" s="462">
        <v>0.13092564034930013</v>
      </c>
      <c r="I2147" s="462">
        <v>0.13092564034930013</v>
      </c>
      <c r="J2147" s="462">
        <v>0.1037056458724528</v>
      </c>
      <c r="K2147" s="462">
        <v>0.1037056458724528</v>
      </c>
      <c r="L2147" s="462">
        <v>0.1037056458724528</v>
      </c>
      <c r="M2147" s="462">
        <v>0.1037056458724528</v>
      </c>
      <c r="N2147" s="462">
        <v>0.1037056458724528</v>
      </c>
    </row>
    <row r="2148" spans="1:14" x14ac:dyDescent="0.25">
      <c r="A2148" t="s">
        <v>54</v>
      </c>
      <c r="B2148" t="s">
        <v>1534</v>
      </c>
      <c r="C2148" t="s">
        <v>1534</v>
      </c>
      <c r="D2148">
        <v>2050</v>
      </c>
      <c r="E2148" t="s">
        <v>1532</v>
      </c>
      <c r="F2148" t="s">
        <v>1530</v>
      </c>
      <c r="G2148" s="462">
        <v>0</v>
      </c>
      <c r="H2148" s="462">
        <v>0</v>
      </c>
      <c r="I2148" s="462">
        <v>0</v>
      </c>
      <c r="J2148" s="462">
        <v>0</v>
      </c>
      <c r="K2148" s="462">
        <v>0</v>
      </c>
      <c r="L2148" s="462">
        <v>0</v>
      </c>
      <c r="M2148" s="462">
        <v>0</v>
      </c>
      <c r="N2148" s="462">
        <v>0</v>
      </c>
    </row>
    <row r="2149" spans="1:14" x14ac:dyDescent="0.25">
      <c r="A2149" t="s">
        <v>54</v>
      </c>
      <c r="B2149" t="s">
        <v>1534</v>
      </c>
      <c r="C2149" t="s">
        <v>1534</v>
      </c>
      <c r="D2149">
        <v>2050</v>
      </c>
      <c r="E2149" t="s">
        <v>1532</v>
      </c>
      <c r="F2149" t="s">
        <v>1531</v>
      </c>
      <c r="G2149" s="462">
        <v>0</v>
      </c>
      <c r="H2149" s="462">
        <v>0</v>
      </c>
      <c r="I2149" s="462">
        <v>0</v>
      </c>
      <c r="J2149" s="462">
        <v>0</v>
      </c>
      <c r="K2149" s="462">
        <v>0</v>
      </c>
      <c r="L2149" s="462">
        <v>0</v>
      </c>
      <c r="M2149" s="462">
        <v>0</v>
      </c>
      <c r="N2149" s="462">
        <v>0</v>
      </c>
    </row>
    <row r="2150" spans="1:14" x14ac:dyDescent="0.25">
      <c r="A2150" t="s">
        <v>54</v>
      </c>
      <c r="B2150" t="s">
        <v>1535</v>
      </c>
      <c r="C2150" t="s">
        <v>1536</v>
      </c>
      <c r="D2150">
        <v>2050</v>
      </c>
      <c r="E2150" t="s">
        <v>1529</v>
      </c>
      <c r="F2150" t="s">
        <v>1530</v>
      </c>
      <c r="G2150" s="462">
        <v>0</v>
      </c>
      <c r="H2150" s="462">
        <v>0</v>
      </c>
      <c r="I2150" s="462">
        <v>0</v>
      </c>
      <c r="J2150" s="462">
        <v>0</v>
      </c>
      <c r="K2150" s="462">
        <v>0</v>
      </c>
      <c r="L2150" s="462">
        <v>0</v>
      </c>
      <c r="M2150" s="462">
        <v>0</v>
      </c>
      <c r="N2150" s="462">
        <v>0</v>
      </c>
    </row>
    <row r="2151" spans="1:14" x14ac:dyDescent="0.25">
      <c r="A2151" t="s">
        <v>54</v>
      </c>
      <c r="B2151" t="s">
        <v>1535</v>
      </c>
      <c r="C2151" t="s">
        <v>1536</v>
      </c>
      <c r="D2151">
        <v>2050</v>
      </c>
      <c r="E2151" t="s">
        <v>1529</v>
      </c>
      <c r="F2151" t="s">
        <v>1531</v>
      </c>
      <c r="G2151" s="462">
        <v>0</v>
      </c>
      <c r="H2151" s="462">
        <v>0</v>
      </c>
      <c r="I2151" s="462">
        <v>0</v>
      </c>
      <c r="J2151" s="462">
        <v>0</v>
      </c>
      <c r="K2151" s="462">
        <v>0</v>
      </c>
      <c r="L2151" s="462">
        <v>0</v>
      </c>
      <c r="M2151" s="462">
        <v>0</v>
      </c>
      <c r="N2151" s="462">
        <v>0</v>
      </c>
    </row>
    <row r="2152" spans="1:14" x14ac:dyDescent="0.25">
      <c r="A2152" t="s">
        <v>54</v>
      </c>
      <c r="B2152" t="s">
        <v>1535</v>
      </c>
      <c r="C2152" t="s">
        <v>1536</v>
      </c>
      <c r="D2152">
        <v>2050</v>
      </c>
      <c r="E2152" t="s">
        <v>1532</v>
      </c>
      <c r="F2152" t="s">
        <v>1530</v>
      </c>
      <c r="G2152" s="462">
        <v>0</v>
      </c>
      <c r="H2152" s="462">
        <v>0</v>
      </c>
      <c r="I2152" s="462">
        <v>0</v>
      </c>
      <c r="J2152" s="462">
        <v>0</v>
      </c>
      <c r="K2152" s="462">
        <v>0</v>
      </c>
      <c r="L2152" s="462">
        <v>0</v>
      </c>
      <c r="M2152" s="462">
        <v>0</v>
      </c>
      <c r="N2152" s="462">
        <v>0</v>
      </c>
    </row>
    <row r="2153" spans="1:14" x14ac:dyDescent="0.25">
      <c r="A2153" t="s">
        <v>54</v>
      </c>
      <c r="B2153" t="s">
        <v>1535</v>
      </c>
      <c r="C2153" t="s">
        <v>1536</v>
      </c>
      <c r="D2153">
        <v>2050</v>
      </c>
      <c r="E2153" t="s">
        <v>1532</v>
      </c>
      <c r="F2153" t="s">
        <v>1531</v>
      </c>
      <c r="G2153" s="462">
        <v>0</v>
      </c>
      <c r="H2153" s="462">
        <v>0</v>
      </c>
      <c r="I2153" s="462">
        <v>0</v>
      </c>
      <c r="J2153" s="462">
        <v>0</v>
      </c>
      <c r="K2153" s="462">
        <v>0</v>
      </c>
      <c r="L2153" s="462">
        <v>0</v>
      </c>
      <c r="M2153" s="462">
        <v>0</v>
      </c>
      <c r="N2153" s="462">
        <v>0</v>
      </c>
    </row>
    <row r="2154" spans="1:14" x14ac:dyDescent="0.25">
      <c r="A2154" t="s">
        <v>54</v>
      </c>
      <c r="B2154" t="s">
        <v>1535</v>
      </c>
      <c r="C2154" t="s">
        <v>162</v>
      </c>
      <c r="D2154">
        <v>2050</v>
      </c>
      <c r="E2154" t="s">
        <v>1529</v>
      </c>
      <c r="F2154" t="s">
        <v>1530</v>
      </c>
      <c r="G2154" s="462">
        <v>0</v>
      </c>
      <c r="H2154" s="462">
        <v>0</v>
      </c>
      <c r="I2154" s="462">
        <v>0</v>
      </c>
      <c r="J2154" s="462">
        <v>0</v>
      </c>
      <c r="K2154" s="462">
        <v>0</v>
      </c>
      <c r="L2154" s="462">
        <v>0</v>
      </c>
      <c r="M2154" s="462">
        <v>0</v>
      </c>
      <c r="N2154" s="462">
        <v>0</v>
      </c>
    </row>
    <row r="2155" spans="1:14" x14ac:dyDescent="0.25">
      <c r="A2155" t="s">
        <v>54</v>
      </c>
      <c r="B2155" t="s">
        <v>1535</v>
      </c>
      <c r="C2155" t="s">
        <v>162</v>
      </c>
      <c r="D2155">
        <v>2050</v>
      </c>
      <c r="E2155" t="s">
        <v>1529</v>
      </c>
      <c r="F2155" t="s">
        <v>1531</v>
      </c>
      <c r="G2155" s="462">
        <v>0</v>
      </c>
      <c r="H2155" s="462">
        <v>0</v>
      </c>
      <c r="I2155" s="462">
        <v>0</v>
      </c>
      <c r="J2155" s="462">
        <v>0</v>
      </c>
      <c r="K2155" s="462">
        <v>0</v>
      </c>
      <c r="L2155" s="462">
        <v>0</v>
      </c>
      <c r="M2155" s="462">
        <v>0</v>
      </c>
      <c r="N2155" s="462">
        <v>0</v>
      </c>
    </row>
    <row r="2156" spans="1:14" x14ac:dyDescent="0.25">
      <c r="A2156" t="s">
        <v>54</v>
      </c>
      <c r="B2156" t="s">
        <v>1535</v>
      </c>
      <c r="C2156" t="s">
        <v>162</v>
      </c>
      <c r="D2156">
        <v>2050</v>
      </c>
      <c r="E2156" t="s">
        <v>1532</v>
      </c>
      <c r="F2156" t="s">
        <v>1530</v>
      </c>
      <c r="G2156" s="462">
        <v>0</v>
      </c>
      <c r="H2156" s="462">
        <v>0</v>
      </c>
      <c r="I2156" s="462">
        <v>0</v>
      </c>
      <c r="J2156" s="462">
        <v>0</v>
      </c>
      <c r="K2156" s="462">
        <v>0</v>
      </c>
      <c r="L2156" s="462">
        <v>0</v>
      </c>
      <c r="M2156" s="462">
        <v>0</v>
      </c>
      <c r="N2156" s="462">
        <v>0</v>
      </c>
    </row>
    <row r="2157" spans="1:14" x14ac:dyDescent="0.25">
      <c r="A2157" t="s">
        <v>54</v>
      </c>
      <c r="B2157" t="s">
        <v>1535</v>
      </c>
      <c r="C2157" t="s">
        <v>162</v>
      </c>
      <c r="D2157">
        <v>2050</v>
      </c>
      <c r="E2157" t="s">
        <v>1532</v>
      </c>
      <c r="F2157" t="s">
        <v>1531</v>
      </c>
      <c r="G2157" s="462">
        <v>0</v>
      </c>
      <c r="H2157" s="462">
        <v>0</v>
      </c>
      <c r="I2157" s="462">
        <v>0</v>
      </c>
      <c r="J2157" s="462">
        <v>0</v>
      </c>
      <c r="K2157" s="462">
        <v>0</v>
      </c>
      <c r="L2157" s="462">
        <v>0</v>
      </c>
      <c r="M2157" s="462">
        <v>0</v>
      </c>
      <c r="N2157" s="462">
        <v>0</v>
      </c>
    </row>
    <row r="2158" spans="1:14" x14ac:dyDescent="0.25">
      <c r="A2158" t="s">
        <v>54</v>
      </c>
      <c r="B2158" t="s">
        <v>1528</v>
      </c>
      <c r="C2158" t="s">
        <v>158</v>
      </c>
      <c r="D2158">
        <v>2060</v>
      </c>
      <c r="E2158" t="s">
        <v>1529</v>
      </c>
      <c r="F2158" t="s">
        <v>1530</v>
      </c>
      <c r="G2158" s="462">
        <v>0.64057488212242142</v>
      </c>
      <c r="H2158" s="462">
        <v>0.64057488212242142</v>
      </c>
      <c r="I2158" s="462">
        <v>0.64057488212242142</v>
      </c>
      <c r="J2158" s="462">
        <v>0.8929063315045993</v>
      </c>
      <c r="K2158" s="462">
        <v>0.8929063315045993</v>
      </c>
      <c r="L2158" s="462">
        <v>0.8929063315045993</v>
      </c>
      <c r="M2158" s="462">
        <v>0.8929063315045993</v>
      </c>
      <c r="N2158" s="462">
        <v>0.8929063315045993</v>
      </c>
    </row>
    <row r="2159" spans="1:14" x14ac:dyDescent="0.25">
      <c r="A2159" t="s">
        <v>54</v>
      </c>
      <c r="B2159" t="s">
        <v>1528</v>
      </c>
      <c r="C2159" t="s">
        <v>158</v>
      </c>
      <c r="D2159">
        <v>2060</v>
      </c>
      <c r="E2159" t="s">
        <v>1529</v>
      </c>
      <c r="F2159" t="s">
        <v>1531</v>
      </c>
      <c r="G2159" s="462">
        <v>0.62415498314914875</v>
      </c>
      <c r="H2159" s="462">
        <v>0.62415498314914875</v>
      </c>
      <c r="I2159" s="462">
        <v>0.62415498314914875</v>
      </c>
      <c r="J2159" s="462">
        <v>0.87390913072167109</v>
      </c>
      <c r="K2159" s="462">
        <v>0.87390913072167109</v>
      </c>
      <c r="L2159" s="462">
        <v>0.87390913072167109</v>
      </c>
      <c r="M2159" s="462">
        <v>0.87390913072167109</v>
      </c>
      <c r="N2159" s="462">
        <v>0.87390913072167109</v>
      </c>
    </row>
    <row r="2160" spans="1:14" x14ac:dyDescent="0.25">
      <c r="A2160" t="s">
        <v>54</v>
      </c>
      <c r="B2160" t="s">
        <v>1528</v>
      </c>
      <c r="C2160" t="s">
        <v>158</v>
      </c>
      <c r="D2160">
        <v>2060</v>
      </c>
      <c r="E2160" t="s">
        <v>1532</v>
      </c>
      <c r="F2160" t="s">
        <v>1530</v>
      </c>
      <c r="G2160" s="462">
        <v>0</v>
      </c>
      <c r="H2160" s="462">
        <v>0</v>
      </c>
      <c r="I2160" s="462">
        <v>0</v>
      </c>
      <c r="J2160" s="462">
        <v>0</v>
      </c>
      <c r="K2160" s="462">
        <v>0</v>
      </c>
      <c r="L2160" s="462">
        <v>0</v>
      </c>
      <c r="M2160" s="462">
        <v>0</v>
      </c>
      <c r="N2160" s="462">
        <v>0</v>
      </c>
    </row>
    <row r="2161" spans="1:14" x14ac:dyDescent="0.25">
      <c r="A2161" t="s">
        <v>54</v>
      </c>
      <c r="B2161" t="s">
        <v>1528</v>
      </c>
      <c r="C2161" t="s">
        <v>158</v>
      </c>
      <c r="D2161">
        <v>2060</v>
      </c>
      <c r="E2161" t="s">
        <v>1532</v>
      </c>
      <c r="F2161" t="s">
        <v>1531</v>
      </c>
      <c r="G2161" s="462">
        <v>0</v>
      </c>
      <c r="H2161" s="462">
        <v>0</v>
      </c>
      <c r="I2161" s="462">
        <v>0</v>
      </c>
      <c r="J2161" s="462">
        <v>0</v>
      </c>
      <c r="K2161" s="462">
        <v>0</v>
      </c>
      <c r="L2161" s="462">
        <v>0</v>
      </c>
      <c r="M2161" s="462">
        <v>0</v>
      </c>
      <c r="N2161" s="462">
        <v>0</v>
      </c>
    </row>
    <row r="2162" spans="1:14" x14ac:dyDescent="0.25">
      <c r="A2162" t="s">
        <v>54</v>
      </c>
      <c r="B2162" t="s">
        <v>1528</v>
      </c>
      <c r="C2162" t="s">
        <v>133</v>
      </c>
      <c r="D2162">
        <v>2060</v>
      </c>
      <c r="E2162" t="s">
        <v>1529</v>
      </c>
      <c r="F2162" t="s">
        <v>1530</v>
      </c>
      <c r="G2162" s="462">
        <v>0</v>
      </c>
      <c r="H2162" s="462">
        <v>0</v>
      </c>
      <c r="I2162" s="462">
        <v>0</v>
      </c>
      <c r="J2162" s="462">
        <v>0</v>
      </c>
      <c r="K2162" s="462">
        <v>0</v>
      </c>
      <c r="L2162" s="462">
        <v>0</v>
      </c>
      <c r="M2162" s="462">
        <v>0</v>
      </c>
      <c r="N2162" s="462">
        <v>0</v>
      </c>
    </row>
    <row r="2163" spans="1:14" x14ac:dyDescent="0.25">
      <c r="A2163" t="s">
        <v>54</v>
      </c>
      <c r="B2163" t="s">
        <v>1528</v>
      </c>
      <c r="C2163" t="s">
        <v>133</v>
      </c>
      <c r="D2163">
        <v>2060</v>
      </c>
      <c r="E2163" t="s">
        <v>1529</v>
      </c>
      <c r="F2163" t="s">
        <v>1531</v>
      </c>
      <c r="G2163" s="462">
        <v>0</v>
      </c>
      <c r="H2163" s="462">
        <v>0</v>
      </c>
      <c r="I2163" s="462">
        <v>0</v>
      </c>
      <c r="J2163" s="462">
        <v>0</v>
      </c>
      <c r="K2163" s="462">
        <v>0</v>
      </c>
      <c r="L2163" s="462">
        <v>0</v>
      </c>
      <c r="M2163" s="462">
        <v>0</v>
      </c>
      <c r="N2163" s="462">
        <v>0</v>
      </c>
    </row>
    <row r="2164" spans="1:14" x14ac:dyDescent="0.25">
      <c r="A2164" t="s">
        <v>54</v>
      </c>
      <c r="B2164" t="s">
        <v>1528</v>
      </c>
      <c r="C2164" t="s">
        <v>133</v>
      </c>
      <c r="D2164">
        <v>2060</v>
      </c>
      <c r="E2164" t="s">
        <v>1532</v>
      </c>
      <c r="F2164" t="s">
        <v>1530</v>
      </c>
      <c r="G2164" s="462">
        <v>0</v>
      </c>
      <c r="H2164" s="462">
        <v>0</v>
      </c>
      <c r="I2164" s="462">
        <v>0</v>
      </c>
      <c r="J2164" s="462">
        <v>0</v>
      </c>
      <c r="K2164" s="462">
        <v>0</v>
      </c>
      <c r="L2164" s="462">
        <v>0</v>
      </c>
      <c r="M2164" s="462">
        <v>0</v>
      </c>
      <c r="N2164" s="462">
        <v>0</v>
      </c>
    </row>
    <row r="2165" spans="1:14" x14ac:dyDescent="0.25">
      <c r="A2165" t="s">
        <v>54</v>
      </c>
      <c r="B2165" t="s">
        <v>1528</v>
      </c>
      <c r="C2165" t="s">
        <v>133</v>
      </c>
      <c r="D2165">
        <v>2060</v>
      </c>
      <c r="E2165" t="s">
        <v>1532</v>
      </c>
      <c r="F2165" t="s">
        <v>1531</v>
      </c>
      <c r="G2165" s="462">
        <v>0</v>
      </c>
      <c r="H2165" s="462">
        <v>0</v>
      </c>
      <c r="I2165" s="462">
        <v>0</v>
      </c>
      <c r="J2165" s="462">
        <v>0</v>
      </c>
      <c r="K2165" s="462">
        <v>0</v>
      </c>
      <c r="L2165" s="462">
        <v>0</v>
      </c>
      <c r="M2165" s="462">
        <v>0</v>
      </c>
      <c r="N2165" s="462">
        <v>0</v>
      </c>
    </row>
    <row r="2166" spans="1:14" x14ac:dyDescent="0.25">
      <c r="A2166" t="s">
        <v>54</v>
      </c>
      <c r="B2166" t="s">
        <v>1533</v>
      </c>
      <c r="C2166" t="s">
        <v>1533</v>
      </c>
      <c r="D2166">
        <v>2060</v>
      </c>
      <c r="E2166" t="s">
        <v>1529</v>
      </c>
      <c r="F2166" t="s">
        <v>1530</v>
      </c>
      <c r="G2166" s="462">
        <v>0</v>
      </c>
      <c r="H2166" s="462">
        <v>0</v>
      </c>
      <c r="I2166" s="462">
        <v>0</v>
      </c>
      <c r="J2166" s="462">
        <v>0</v>
      </c>
      <c r="K2166" s="462">
        <v>0</v>
      </c>
      <c r="L2166" s="462">
        <v>0</v>
      </c>
      <c r="M2166" s="462">
        <v>0</v>
      </c>
      <c r="N2166" s="462">
        <v>0</v>
      </c>
    </row>
    <row r="2167" spans="1:14" x14ac:dyDescent="0.25">
      <c r="A2167" t="s">
        <v>54</v>
      </c>
      <c r="B2167" t="s">
        <v>1533</v>
      </c>
      <c r="C2167" t="s">
        <v>1533</v>
      </c>
      <c r="D2167">
        <v>2060</v>
      </c>
      <c r="E2167" t="s">
        <v>1529</v>
      </c>
      <c r="F2167" t="s">
        <v>1531</v>
      </c>
      <c r="G2167" s="462">
        <v>0</v>
      </c>
      <c r="H2167" s="462">
        <v>0</v>
      </c>
      <c r="I2167" s="462">
        <v>0</v>
      </c>
      <c r="J2167" s="462">
        <v>0</v>
      </c>
      <c r="K2167" s="462">
        <v>0</v>
      </c>
      <c r="L2167" s="462">
        <v>0</v>
      </c>
      <c r="M2167" s="462">
        <v>0</v>
      </c>
      <c r="N2167" s="462">
        <v>0</v>
      </c>
    </row>
    <row r="2168" spans="1:14" x14ac:dyDescent="0.25">
      <c r="A2168" t="s">
        <v>54</v>
      </c>
      <c r="B2168" t="s">
        <v>1533</v>
      </c>
      <c r="C2168" t="s">
        <v>1533</v>
      </c>
      <c r="D2168">
        <v>2060</v>
      </c>
      <c r="E2168" t="s">
        <v>1532</v>
      </c>
      <c r="F2168" t="s">
        <v>1530</v>
      </c>
      <c r="G2168" s="462">
        <v>1</v>
      </c>
      <c r="H2168" s="462">
        <v>1</v>
      </c>
      <c r="I2168" s="462">
        <v>1</v>
      </c>
      <c r="J2168" s="462">
        <v>1</v>
      </c>
      <c r="K2168" s="462">
        <v>1</v>
      </c>
      <c r="L2168" s="462">
        <v>1</v>
      </c>
      <c r="M2168" s="462">
        <v>1</v>
      </c>
      <c r="N2168" s="462">
        <v>1</v>
      </c>
    </row>
    <row r="2169" spans="1:14" x14ac:dyDescent="0.25">
      <c r="A2169" t="s">
        <v>54</v>
      </c>
      <c r="B2169" t="s">
        <v>1533</v>
      </c>
      <c r="C2169" t="s">
        <v>1533</v>
      </c>
      <c r="D2169">
        <v>2060</v>
      </c>
      <c r="E2169" t="s">
        <v>1532</v>
      </c>
      <c r="F2169" t="s">
        <v>1531</v>
      </c>
      <c r="G2169" s="462">
        <v>1</v>
      </c>
      <c r="H2169" s="462">
        <v>1</v>
      </c>
      <c r="I2169" s="462">
        <v>1</v>
      </c>
      <c r="J2169" s="462">
        <v>1</v>
      </c>
      <c r="K2169" s="462">
        <v>1</v>
      </c>
      <c r="L2169" s="462">
        <v>1</v>
      </c>
      <c r="M2169" s="462">
        <v>1</v>
      </c>
      <c r="N2169" s="462">
        <v>1</v>
      </c>
    </row>
    <row r="2170" spans="1:14" x14ac:dyDescent="0.25">
      <c r="A2170" t="s">
        <v>54</v>
      </c>
      <c r="B2170" t="s">
        <v>160</v>
      </c>
      <c r="C2170" t="s">
        <v>160</v>
      </c>
      <c r="D2170">
        <v>2060</v>
      </c>
      <c r="E2170" t="s">
        <v>1529</v>
      </c>
      <c r="F2170" t="s">
        <v>1530</v>
      </c>
      <c r="G2170" s="462">
        <v>0.21665862286446336</v>
      </c>
      <c r="H2170" s="462">
        <v>0.21665862286446336</v>
      </c>
      <c r="I2170" s="462">
        <v>0.21665862286446336</v>
      </c>
      <c r="J2170" s="462">
        <v>0</v>
      </c>
      <c r="K2170" s="462">
        <v>0</v>
      </c>
      <c r="L2170" s="462">
        <v>0</v>
      </c>
      <c r="M2170" s="462">
        <v>0</v>
      </c>
      <c r="N2170" s="462">
        <v>0</v>
      </c>
    </row>
    <row r="2171" spans="1:14" x14ac:dyDescent="0.25">
      <c r="A2171" t="s">
        <v>54</v>
      </c>
      <c r="B2171" t="s">
        <v>160</v>
      </c>
      <c r="C2171" t="s">
        <v>160</v>
      </c>
      <c r="D2171">
        <v>2060</v>
      </c>
      <c r="E2171" t="s">
        <v>1529</v>
      </c>
      <c r="F2171" t="s">
        <v>1531</v>
      </c>
      <c r="G2171" s="462">
        <v>0.21665862286446336</v>
      </c>
      <c r="H2171" s="462">
        <v>0.21665862286446336</v>
      </c>
      <c r="I2171" s="462">
        <v>0.21665862286446336</v>
      </c>
      <c r="J2171" s="462">
        <v>0</v>
      </c>
      <c r="K2171" s="462">
        <v>0</v>
      </c>
      <c r="L2171" s="462">
        <v>0</v>
      </c>
      <c r="M2171" s="462">
        <v>0</v>
      </c>
      <c r="N2171" s="462">
        <v>0</v>
      </c>
    </row>
    <row r="2172" spans="1:14" x14ac:dyDescent="0.25">
      <c r="A2172" t="s">
        <v>54</v>
      </c>
      <c r="B2172" t="s">
        <v>160</v>
      </c>
      <c r="C2172" t="s">
        <v>160</v>
      </c>
      <c r="D2172">
        <v>2060</v>
      </c>
      <c r="E2172" t="s">
        <v>1532</v>
      </c>
      <c r="F2172" t="s">
        <v>1530</v>
      </c>
      <c r="G2172" s="462">
        <v>0</v>
      </c>
      <c r="H2172" s="462">
        <v>0</v>
      </c>
      <c r="I2172" s="462">
        <v>0</v>
      </c>
      <c r="J2172" s="462">
        <v>0</v>
      </c>
      <c r="K2172" s="462">
        <v>0</v>
      </c>
      <c r="L2172" s="462">
        <v>0</v>
      </c>
      <c r="M2172" s="462">
        <v>0</v>
      </c>
      <c r="N2172" s="462">
        <v>0</v>
      </c>
    </row>
    <row r="2173" spans="1:14" x14ac:dyDescent="0.25">
      <c r="A2173" t="s">
        <v>54</v>
      </c>
      <c r="B2173" t="s">
        <v>160</v>
      </c>
      <c r="C2173" t="s">
        <v>160</v>
      </c>
      <c r="D2173">
        <v>2060</v>
      </c>
      <c r="E2173" t="s">
        <v>1532</v>
      </c>
      <c r="F2173" t="s">
        <v>1531</v>
      </c>
      <c r="G2173" s="462">
        <v>0</v>
      </c>
      <c r="H2173" s="462">
        <v>0</v>
      </c>
      <c r="I2173" s="462">
        <v>0</v>
      </c>
      <c r="J2173" s="462">
        <v>0</v>
      </c>
      <c r="K2173" s="462">
        <v>0</v>
      </c>
      <c r="L2173" s="462">
        <v>0</v>
      </c>
      <c r="M2173" s="462">
        <v>0</v>
      </c>
      <c r="N2173" s="462">
        <v>0</v>
      </c>
    </row>
    <row r="2174" spans="1:14" x14ac:dyDescent="0.25">
      <c r="A2174" t="s">
        <v>54</v>
      </c>
      <c r="B2174" t="s">
        <v>1534</v>
      </c>
      <c r="C2174" t="s">
        <v>1534</v>
      </c>
      <c r="D2174">
        <v>2060</v>
      </c>
      <c r="E2174" t="s">
        <v>1529</v>
      </c>
      <c r="F2174" t="s">
        <v>1530</v>
      </c>
      <c r="G2174" s="462">
        <v>0.14276649501311525</v>
      </c>
      <c r="H2174" s="462">
        <v>0.14276649501311525</v>
      </c>
      <c r="I2174" s="462">
        <v>0.14276649501311525</v>
      </c>
      <c r="J2174" s="462">
        <v>0.10709366849540058</v>
      </c>
      <c r="K2174" s="462">
        <v>0.10709366849540058</v>
      </c>
      <c r="L2174" s="462">
        <v>0.10709366849540058</v>
      </c>
      <c r="M2174" s="462">
        <v>0.10709366849540058</v>
      </c>
      <c r="N2174" s="462">
        <v>0.10709366849540058</v>
      </c>
    </row>
    <row r="2175" spans="1:14" x14ac:dyDescent="0.25">
      <c r="A2175" t="s">
        <v>54</v>
      </c>
      <c r="B2175" t="s">
        <v>1534</v>
      </c>
      <c r="C2175" t="s">
        <v>1534</v>
      </c>
      <c r="D2175">
        <v>2060</v>
      </c>
      <c r="E2175" t="s">
        <v>1529</v>
      </c>
      <c r="F2175" t="s">
        <v>1531</v>
      </c>
      <c r="G2175" s="462">
        <v>0.15918639398638793</v>
      </c>
      <c r="H2175" s="462">
        <v>0.15918639398638793</v>
      </c>
      <c r="I2175" s="462">
        <v>0.15918639398638793</v>
      </c>
      <c r="J2175" s="462">
        <v>0.12609086927832883</v>
      </c>
      <c r="K2175" s="462">
        <v>0.12609086927832883</v>
      </c>
      <c r="L2175" s="462">
        <v>0.12609086927832883</v>
      </c>
      <c r="M2175" s="462">
        <v>0.12609086927832883</v>
      </c>
      <c r="N2175" s="462">
        <v>0.12609086927832883</v>
      </c>
    </row>
    <row r="2176" spans="1:14" x14ac:dyDescent="0.25">
      <c r="A2176" t="s">
        <v>54</v>
      </c>
      <c r="B2176" t="s">
        <v>1534</v>
      </c>
      <c r="C2176" t="s">
        <v>1534</v>
      </c>
      <c r="D2176">
        <v>2060</v>
      </c>
      <c r="E2176" t="s">
        <v>1532</v>
      </c>
      <c r="F2176" t="s">
        <v>1530</v>
      </c>
      <c r="G2176" s="462">
        <v>0</v>
      </c>
      <c r="H2176" s="462">
        <v>0</v>
      </c>
      <c r="I2176" s="462">
        <v>0</v>
      </c>
      <c r="J2176" s="462">
        <v>0</v>
      </c>
      <c r="K2176" s="462">
        <v>0</v>
      </c>
      <c r="L2176" s="462">
        <v>0</v>
      </c>
      <c r="M2176" s="462">
        <v>0</v>
      </c>
      <c r="N2176" s="462">
        <v>0</v>
      </c>
    </row>
    <row r="2177" spans="1:14" x14ac:dyDescent="0.25">
      <c r="A2177" t="s">
        <v>54</v>
      </c>
      <c r="B2177" t="s">
        <v>1534</v>
      </c>
      <c r="C2177" t="s">
        <v>1534</v>
      </c>
      <c r="D2177">
        <v>2060</v>
      </c>
      <c r="E2177" t="s">
        <v>1532</v>
      </c>
      <c r="F2177" t="s">
        <v>1531</v>
      </c>
      <c r="G2177" s="462">
        <v>0</v>
      </c>
      <c r="H2177" s="462">
        <v>0</v>
      </c>
      <c r="I2177" s="462">
        <v>0</v>
      </c>
      <c r="J2177" s="462">
        <v>0</v>
      </c>
      <c r="K2177" s="462">
        <v>0</v>
      </c>
      <c r="L2177" s="462">
        <v>0</v>
      </c>
      <c r="M2177" s="462">
        <v>0</v>
      </c>
      <c r="N2177" s="462">
        <v>0</v>
      </c>
    </row>
    <row r="2178" spans="1:14" x14ac:dyDescent="0.25">
      <c r="A2178" t="s">
        <v>54</v>
      </c>
      <c r="B2178" t="s">
        <v>1535</v>
      </c>
      <c r="C2178" t="s">
        <v>1536</v>
      </c>
      <c r="D2178">
        <v>2060</v>
      </c>
      <c r="E2178" t="s">
        <v>1529</v>
      </c>
      <c r="F2178" t="s">
        <v>1530</v>
      </c>
      <c r="G2178" s="462">
        <v>0</v>
      </c>
      <c r="H2178" s="462">
        <v>0</v>
      </c>
      <c r="I2178" s="462">
        <v>0</v>
      </c>
      <c r="J2178" s="462">
        <v>0</v>
      </c>
      <c r="K2178" s="462">
        <v>0</v>
      </c>
      <c r="L2178" s="462">
        <v>0</v>
      </c>
      <c r="M2178" s="462">
        <v>0</v>
      </c>
      <c r="N2178" s="462">
        <v>0</v>
      </c>
    </row>
    <row r="2179" spans="1:14" x14ac:dyDescent="0.25">
      <c r="A2179" t="s">
        <v>54</v>
      </c>
      <c r="B2179" t="s">
        <v>1535</v>
      </c>
      <c r="C2179" t="s">
        <v>1536</v>
      </c>
      <c r="D2179">
        <v>2060</v>
      </c>
      <c r="E2179" t="s">
        <v>1529</v>
      </c>
      <c r="F2179" t="s">
        <v>1531</v>
      </c>
      <c r="G2179" s="462">
        <v>0</v>
      </c>
      <c r="H2179" s="462">
        <v>0</v>
      </c>
      <c r="I2179" s="462">
        <v>0</v>
      </c>
      <c r="J2179" s="462">
        <v>0</v>
      </c>
      <c r="K2179" s="462">
        <v>0</v>
      </c>
      <c r="L2179" s="462">
        <v>0</v>
      </c>
      <c r="M2179" s="462">
        <v>0</v>
      </c>
      <c r="N2179" s="462">
        <v>0</v>
      </c>
    </row>
    <row r="2180" spans="1:14" x14ac:dyDescent="0.25">
      <c r="A2180" t="s">
        <v>54</v>
      </c>
      <c r="B2180" t="s">
        <v>1535</v>
      </c>
      <c r="C2180" t="s">
        <v>1536</v>
      </c>
      <c r="D2180">
        <v>2060</v>
      </c>
      <c r="E2180" t="s">
        <v>1532</v>
      </c>
      <c r="F2180" t="s">
        <v>1530</v>
      </c>
      <c r="G2180" s="462">
        <v>0</v>
      </c>
      <c r="H2180" s="462">
        <v>0</v>
      </c>
      <c r="I2180" s="462">
        <v>0</v>
      </c>
      <c r="J2180" s="462">
        <v>0</v>
      </c>
      <c r="K2180" s="462">
        <v>0</v>
      </c>
      <c r="L2180" s="462">
        <v>0</v>
      </c>
      <c r="M2180" s="462">
        <v>0</v>
      </c>
      <c r="N2180" s="462">
        <v>0</v>
      </c>
    </row>
    <row r="2181" spans="1:14" x14ac:dyDescent="0.25">
      <c r="A2181" t="s">
        <v>54</v>
      </c>
      <c r="B2181" t="s">
        <v>1535</v>
      </c>
      <c r="C2181" t="s">
        <v>1536</v>
      </c>
      <c r="D2181">
        <v>2060</v>
      </c>
      <c r="E2181" t="s">
        <v>1532</v>
      </c>
      <c r="F2181" t="s">
        <v>1531</v>
      </c>
      <c r="G2181" s="462">
        <v>0</v>
      </c>
      <c r="H2181" s="462">
        <v>0</v>
      </c>
      <c r="I2181" s="462">
        <v>0</v>
      </c>
      <c r="J2181" s="462">
        <v>0</v>
      </c>
      <c r="K2181" s="462">
        <v>0</v>
      </c>
      <c r="L2181" s="462">
        <v>0</v>
      </c>
      <c r="M2181" s="462">
        <v>0</v>
      </c>
      <c r="N2181" s="462">
        <v>0</v>
      </c>
    </row>
    <row r="2182" spans="1:14" x14ac:dyDescent="0.25">
      <c r="A2182" t="s">
        <v>54</v>
      </c>
      <c r="B2182" t="s">
        <v>1535</v>
      </c>
      <c r="C2182" t="s">
        <v>162</v>
      </c>
      <c r="D2182">
        <v>2060</v>
      </c>
      <c r="E2182" t="s">
        <v>1529</v>
      </c>
      <c r="F2182" t="s">
        <v>1530</v>
      </c>
      <c r="G2182" s="462">
        <v>0</v>
      </c>
      <c r="H2182" s="462">
        <v>0</v>
      </c>
      <c r="I2182" s="462">
        <v>0</v>
      </c>
      <c r="J2182" s="462">
        <v>0</v>
      </c>
      <c r="K2182" s="462">
        <v>0</v>
      </c>
      <c r="L2182" s="462">
        <v>0</v>
      </c>
      <c r="M2182" s="462">
        <v>0</v>
      </c>
      <c r="N2182" s="462">
        <v>0</v>
      </c>
    </row>
    <row r="2183" spans="1:14" x14ac:dyDescent="0.25">
      <c r="A2183" t="s">
        <v>54</v>
      </c>
      <c r="B2183" t="s">
        <v>1535</v>
      </c>
      <c r="C2183" t="s">
        <v>162</v>
      </c>
      <c r="D2183">
        <v>2060</v>
      </c>
      <c r="E2183" t="s">
        <v>1529</v>
      </c>
      <c r="F2183" t="s">
        <v>1531</v>
      </c>
      <c r="G2183" s="462">
        <v>0</v>
      </c>
      <c r="H2183" s="462">
        <v>0</v>
      </c>
      <c r="I2183" s="462">
        <v>0</v>
      </c>
      <c r="J2183" s="462">
        <v>0</v>
      </c>
      <c r="K2183" s="462">
        <v>0</v>
      </c>
      <c r="L2183" s="462">
        <v>0</v>
      </c>
      <c r="M2183" s="462">
        <v>0</v>
      </c>
      <c r="N2183" s="462">
        <v>0</v>
      </c>
    </row>
    <row r="2184" spans="1:14" x14ac:dyDescent="0.25">
      <c r="A2184" t="s">
        <v>54</v>
      </c>
      <c r="B2184" t="s">
        <v>1535</v>
      </c>
      <c r="C2184" t="s">
        <v>162</v>
      </c>
      <c r="D2184">
        <v>2060</v>
      </c>
      <c r="E2184" t="s">
        <v>1532</v>
      </c>
      <c r="F2184" t="s">
        <v>1530</v>
      </c>
      <c r="G2184" s="462">
        <v>0</v>
      </c>
      <c r="H2184" s="462">
        <v>0</v>
      </c>
      <c r="I2184" s="462">
        <v>0</v>
      </c>
      <c r="J2184" s="462">
        <v>0</v>
      </c>
      <c r="K2184" s="462">
        <v>0</v>
      </c>
      <c r="L2184" s="462">
        <v>0</v>
      </c>
      <c r="M2184" s="462">
        <v>0</v>
      </c>
      <c r="N2184" s="462">
        <v>0</v>
      </c>
    </row>
    <row r="2185" spans="1:14" x14ac:dyDescent="0.25">
      <c r="A2185" t="s">
        <v>54</v>
      </c>
      <c r="B2185" t="s">
        <v>1535</v>
      </c>
      <c r="C2185" t="s">
        <v>162</v>
      </c>
      <c r="D2185">
        <v>2060</v>
      </c>
      <c r="E2185" t="s">
        <v>1532</v>
      </c>
      <c r="F2185" t="s">
        <v>1531</v>
      </c>
      <c r="G2185" s="462">
        <v>0</v>
      </c>
      <c r="H2185" s="462">
        <v>0</v>
      </c>
      <c r="I2185" s="462">
        <v>0</v>
      </c>
      <c r="J2185" s="462">
        <v>0</v>
      </c>
      <c r="K2185" s="462">
        <v>0</v>
      </c>
      <c r="L2185" s="462">
        <v>0</v>
      </c>
      <c r="M2185" s="462">
        <v>0</v>
      </c>
      <c r="N2185" s="462">
        <v>0</v>
      </c>
    </row>
    <row r="2186" spans="1:14" x14ac:dyDescent="0.25">
      <c r="A2186" t="s">
        <v>56</v>
      </c>
      <c r="B2186" t="s">
        <v>1528</v>
      </c>
      <c r="C2186" t="s">
        <v>158</v>
      </c>
      <c r="D2186">
        <v>2019</v>
      </c>
      <c r="E2186" t="s">
        <v>1529</v>
      </c>
      <c r="F2186" t="s">
        <v>1530</v>
      </c>
      <c r="G2186" s="462">
        <v>1</v>
      </c>
      <c r="H2186" s="462">
        <v>1</v>
      </c>
      <c r="I2186" s="462">
        <v>1</v>
      </c>
      <c r="J2186" s="462">
        <v>1</v>
      </c>
      <c r="K2186" s="462">
        <v>1</v>
      </c>
      <c r="L2186" s="462">
        <v>1</v>
      </c>
      <c r="M2186" s="462">
        <v>1</v>
      </c>
      <c r="N2186" s="462">
        <v>1</v>
      </c>
    </row>
    <row r="2187" spans="1:14" x14ac:dyDescent="0.25">
      <c r="A2187" t="s">
        <v>56</v>
      </c>
      <c r="B2187" t="s">
        <v>1528</v>
      </c>
      <c r="C2187" t="s">
        <v>158</v>
      </c>
      <c r="D2187">
        <v>2019</v>
      </c>
      <c r="E2187" t="s">
        <v>1529</v>
      </c>
      <c r="F2187" t="s">
        <v>1531</v>
      </c>
      <c r="G2187" s="462">
        <v>1</v>
      </c>
      <c r="H2187" s="462">
        <v>1</v>
      </c>
      <c r="I2187" s="462">
        <v>1</v>
      </c>
      <c r="J2187" s="462">
        <v>1</v>
      </c>
      <c r="K2187" s="462">
        <v>1</v>
      </c>
      <c r="L2187" s="462">
        <v>1</v>
      </c>
      <c r="M2187" s="462">
        <v>1</v>
      </c>
      <c r="N2187" s="462">
        <v>1</v>
      </c>
    </row>
    <row r="2188" spans="1:14" x14ac:dyDescent="0.25">
      <c r="A2188" t="s">
        <v>56</v>
      </c>
      <c r="B2188" t="s">
        <v>1528</v>
      </c>
      <c r="C2188" t="s">
        <v>158</v>
      </c>
      <c r="D2188">
        <v>2019</v>
      </c>
      <c r="E2188" t="s">
        <v>1532</v>
      </c>
      <c r="F2188" t="s">
        <v>1530</v>
      </c>
      <c r="G2188" s="462">
        <v>1</v>
      </c>
      <c r="H2188" s="462">
        <v>1</v>
      </c>
      <c r="I2188" s="462">
        <v>1</v>
      </c>
      <c r="J2188" s="462">
        <v>1</v>
      </c>
      <c r="K2188" s="462">
        <v>1</v>
      </c>
      <c r="L2188" s="462">
        <v>1</v>
      </c>
      <c r="M2188" s="462">
        <v>1</v>
      </c>
      <c r="N2188" s="462">
        <v>1</v>
      </c>
    </row>
    <row r="2189" spans="1:14" x14ac:dyDescent="0.25">
      <c r="A2189" t="s">
        <v>56</v>
      </c>
      <c r="B2189" t="s">
        <v>1528</v>
      </c>
      <c r="C2189" t="s">
        <v>158</v>
      </c>
      <c r="D2189">
        <v>2019</v>
      </c>
      <c r="E2189" t="s">
        <v>1532</v>
      </c>
      <c r="F2189" t="s">
        <v>1531</v>
      </c>
      <c r="G2189" s="462">
        <v>1</v>
      </c>
      <c r="H2189" s="462">
        <v>1</v>
      </c>
      <c r="I2189" s="462">
        <v>1</v>
      </c>
      <c r="J2189" s="462">
        <v>1</v>
      </c>
      <c r="K2189" s="462">
        <v>1</v>
      </c>
      <c r="L2189" s="462">
        <v>1</v>
      </c>
      <c r="M2189" s="462">
        <v>1</v>
      </c>
      <c r="N2189" s="462">
        <v>1</v>
      </c>
    </row>
    <row r="2190" spans="1:14" x14ac:dyDescent="0.25">
      <c r="A2190" t="s">
        <v>56</v>
      </c>
      <c r="B2190" t="s">
        <v>1528</v>
      </c>
      <c r="C2190" t="s">
        <v>133</v>
      </c>
      <c r="D2190">
        <v>2019</v>
      </c>
      <c r="E2190" t="s">
        <v>1529</v>
      </c>
      <c r="F2190" t="s">
        <v>1530</v>
      </c>
      <c r="G2190" s="462">
        <v>0</v>
      </c>
      <c r="H2190" s="462">
        <v>0</v>
      </c>
      <c r="I2190" s="462">
        <v>0</v>
      </c>
      <c r="J2190" s="462">
        <v>0</v>
      </c>
      <c r="K2190" s="462">
        <v>0</v>
      </c>
      <c r="L2190" s="462">
        <v>0</v>
      </c>
      <c r="M2190" s="462">
        <v>0</v>
      </c>
      <c r="N2190" s="462">
        <v>0</v>
      </c>
    </row>
    <row r="2191" spans="1:14" x14ac:dyDescent="0.25">
      <c r="A2191" t="s">
        <v>56</v>
      </c>
      <c r="B2191" t="s">
        <v>1528</v>
      </c>
      <c r="C2191" t="s">
        <v>133</v>
      </c>
      <c r="D2191">
        <v>2019</v>
      </c>
      <c r="E2191" t="s">
        <v>1529</v>
      </c>
      <c r="F2191" t="s">
        <v>1531</v>
      </c>
      <c r="G2191" s="462">
        <v>0</v>
      </c>
      <c r="H2191" s="462">
        <v>0</v>
      </c>
      <c r="I2191" s="462">
        <v>0</v>
      </c>
      <c r="J2191" s="462">
        <v>0</v>
      </c>
      <c r="K2191" s="462">
        <v>0</v>
      </c>
      <c r="L2191" s="462">
        <v>0</v>
      </c>
      <c r="M2191" s="462">
        <v>0</v>
      </c>
      <c r="N2191" s="462">
        <v>0</v>
      </c>
    </row>
    <row r="2192" spans="1:14" x14ac:dyDescent="0.25">
      <c r="A2192" t="s">
        <v>56</v>
      </c>
      <c r="B2192" t="s">
        <v>1528</v>
      </c>
      <c r="C2192" t="s">
        <v>133</v>
      </c>
      <c r="D2192">
        <v>2019</v>
      </c>
      <c r="E2192" t="s">
        <v>1532</v>
      </c>
      <c r="F2192" t="s">
        <v>1530</v>
      </c>
      <c r="G2192" s="462">
        <v>0</v>
      </c>
      <c r="H2192" s="462">
        <v>0</v>
      </c>
      <c r="I2192" s="462">
        <v>0</v>
      </c>
      <c r="J2192" s="462">
        <v>0</v>
      </c>
      <c r="K2192" s="462">
        <v>0</v>
      </c>
      <c r="L2192" s="462">
        <v>0</v>
      </c>
      <c r="M2192" s="462">
        <v>0</v>
      </c>
      <c r="N2192" s="462">
        <v>0</v>
      </c>
    </row>
    <row r="2193" spans="1:14" x14ac:dyDescent="0.25">
      <c r="A2193" t="s">
        <v>56</v>
      </c>
      <c r="B2193" t="s">
        <v>1528</v>
      </c>
      <c r="C2193" t="s">
        <v>133</v>
      </c>
      <c r="D2193">
        <v>2019</v>
      </c>
      <c r="E2193" t="s">
        <v>1532</v>
      </c>
      <c r="F2193" t="s">
        <v>1531</v>
      </c>
      <c r="G2193" s="462">
        <v>0</v>
      </c>
      <c r="H2193" s="462">
        <v>0</v>
      </c>
      <c r="I2193" s="462">
        <v>0</v>
      </c>
      <c r="J2193" s="462">
        <v>0</v>
      </c>
      <c r="K2193" s="462">
        <v>0</v>
      </c>
      <c r="L2193" s="462">
        <v>0</v>
      </c>
      <c r="M2193" s="462">
        <v>0</v>
      </c>
      <c r="N2193" s="462">
        <v>0</v>
      </c>
    </row>
    <row r="2194" spans="1:14" x14ac:dyDescent="0.25">
      <c r="A2194" t="s">
        <v>56</v>
      </c>
      <c r="B2194" t="s">
        <v>1533</v>
      </c>
      <c r="C2194" t="s">
        <v>1533</v>
      </c>
      <c r="D2194">
        <v>2019</v>
      </c>
      <c r="E2194" t="s">
        <v>1529</v>
      </c>
      <c r="F2194" t="s">
        <v>1530</v>
      </c>
      <c r="G2194" s="462">
        <v>0</v>
      </c>
      <c r="H2194" s="462">
        <v>0</v>
      </c>
      <c r="I2194" s="462">
        <v>0</v>
      </c>
      <c r="J2194" s="462">
        <v>0</v>
      </c>
      <c r="K2194" s="462">
        <v>0</v>
      </c>
      <c r="L2194" s="462">
        <v>0</v>
      </c>
      <c r="M2194" s="462">
        <v>0</v>
      </c>
      <c r="N2194" s="462">
        <v>0</v>
      </c>
    </row>
    <row r="2195" spans="1:14" x14ac:dyDescent="0.25">
      <c r="A2195" t="s">
        <v>56</v>
      </c>
      <c r="B2195" t="s">
        <v>1533</v>
      </c>
      <c r="C2195" t="s">
        <v>1533</v>
      </c>
      <c r="D2195">
        <v>2019</v>
      </c>
      <c r="E2195" t="s">
        <v>1529</v>
      </c>
      <c r="F2195" t="s">
        <v>1531</v>
      </c>
      <c r="G2195" s="462">
        <v>0</v>
      </c>
      <c r="H2195" s="462">
        <v>0</v>
      </c>
      <c r="I2195" s="462">
        <v>0</v>
      </c>
      <c r="J2195" s="462">
        <v>0</v>
      </c>
      <c r="K2195" s="462">
        <v>0</v>
      </c>
      <c r="L2195" s="462">
        <v>0</v>
      </c>
      <c r="M2195" s="462">
        <v>0</v>
      </c>
      <c r="N2195" s="462">
        <v>0</v>
      </c>
    </row>
    <row r="2196" spans="1:14" x14ac:dyDescent="0.25">
      <c r="A2196" t="s">
        <v>56</v>
      </c>
      <c r="B2196" t="s">
        <v>1533</v>
      </c>
      <c r="C2196" t="s">
        <v>1533</v>
      </c>
      <c r="D2196">
        <v>2019</v>
      </c>
      <c r="E2196" t="s">
        <v>1532</v>
      </c>
      <c r="F2196" t="s">
        <v>1530</v>
      </c>
      <c r="G2196" s="462">
        <v>0</v>
      </c>
      <c r="H2196" s="462">
        <v>0</v>
      </c>
      <c r="I2196" s="462">
        <v>0</v>
      </c>
      <c r="J2196" s="462">
        <v>0</v>
      </c>
      <c r="K2196" s="462">
        <v>0</v>
      </c>
      <c r="L2196" s="462">
        <v>0</v>
      </c>
      <c r="M2196" s="462">
        <v>0</v>
      </c>
      <c r="N2196" s="462">
        <v>0</v>
      </c>
    </row>
    <row r="2197" spans="1:14" x14ac:dyDescent="0.25">
      <c r="A2197" t="s">
        <v>56</v>
      </c>
      <c r="B2197" t="s">
        <v>1533</v>
      </c>
      <c r="C2197" t="s">
        <v>1533</v>
      </c>
      <c r="D2197">
        <v>2019</v>
      </c>
      <c r="E2197" t="s">
        <v>1532</v>
      </c>
      <c r="F2197" t="s">
        <v>1531</v>
      </c>
      <c r="G2197" s="462">
        <v>0</v>
      </c>
      <c r="H2197" s="462">
        <v>0</v>
      </c>
      <c r="I2197" s="462">
        <v>0</v>
      </c>
      <c r="J2197" s="462">
        <v>0</v>
      </c>
      <c r="K2197" s="462">
        <v>0</v>
      </c>
      <c r="L2197" s="462">
        <v>0</v>
      </c>
      <c r="M2197" s="462">
        <v>0</v>
      </c>
      <c r="N2197" s="462">
        <v>0</v>
      </c>
    </row>
    <row r="2198" spans="1:14" x14ac:dyDescent="0.25">
      <c r="A2198" t="s">
        <v>56</v>
      </c>
      <c r="B2198" t="s">
        <v>160</v>
      </c>
      <c r="C2198" t="s">
        <v>160</v>
      </c>
      <c r="D2198">
        <v>2019</v>
      </c>
      <c r="E2198" t="s">
        <v>1529</v>
      </c>
      <c r="F2198" t="s">
        <v>1530</v>
      </c>
      <c r="G2198" s="462">
        <v>0</v>
      </c>
      <c r="H2198" s="462">
        <v>0</v>
      </c>
      <c r="I2198" s="462">
        <v>0</v>
      </c>
      <c r="J2198" s="462">
        <v>0</v>
      </c>
      <c r="K2198" s="462">
        <v>0</v>
      </c>
      <c r="L2198" s="462">
        <v>0</v>
      </c>
      <c r="M2198" s="462">
        <v>0</v>
      </c>
      <c r="N2198" s="462">
        <v>0</v>
      </c>
    </row>
    <row r="2199" spans="1:14" x14ac:dyDescent="0.25">
      <c r="A2199" t="s">
        <v>56</v>
      </c>
      <c r="B2199" t="s">
        <v>160</v>
      </c>
      <c r="C2199" t="s">
        <v>160</v>
      </c>
      <c r="D2199">
        <v>2019</v>
      </c>
      <c r="E2199" t="s">
        <v>1529</v>
      </c>
      <c r="F2199" t="s">
        <v>1531</v>
      </c>
      <c r="G2199" s="462">
        <v>0</v>
      </c>
      <c r="H2199" s="462">
        <v>0</v>
      </c>
      <c r="I2199" s="462">
        <v>0</v>
      </c>
      <c r="J2199" s="462">
        <v>0</v>
      </c>
      <c r="K2199" s="462">
        <v>0</v>
      </c>
      <c r="L2199" s="462">
        <v>0</v>
      </c>
      <c r="M2199" s="462">
        <v>0</v>
      </c>
      <c r="N2199" s="462">
        <v>0</v>
      </c>
    </row>
    <row r="2200" spans="1:14" x14ac:dyDescent="0.25">
      <c r="A2200" t="s">
        <v>56</v>
      </c>
      <c r="B2200" t="s">
        <v>160</v>
      </c>
      <c r="C2200" t="s">
        <v>160</v>
      </c>
      <c r="D2200">
        <v>2019</v>
      </c>
      <c r="E2200" t="s">
        <v>1532</v>
      </c>
      <c r="F2200" t="s">
        <v>1530</v>
      </c>
      <c r="G2200" s="462">
        <v>0</v>
      </c>
      <c r="H2200" s="462">
        <v>0</v>
      </c>
      <c r="I2200" s="462">
        <v>0</v>
      </c>
      <c r="J2200" s="462">
        <v>0</v>
      </c>
      <c r="K2200" s="462">
        <v>0</v>
      </c>
      <c r="L2200" s="462">
        <v>0</v>
      </c>
      <c r="M2200" s="462">
        <v>0</v>
      </c>
      <c r="N2200" s="462">
        <v>0</v>
      </c>
    </row>
    <row r="2201" spans="1:14" x14ac:dyDescent="0.25">
      <c r="A2201" t="s">
        <v>56</v>
      </c>
      <c r="B2201" t="s">
        <v>160</v>
      </c>
      <c r="C2201" t="s">
        <v>160</v>
      </c>
      <c r="D2201">
        <v>2019</v>
      </c>
      <c r="E2201" t="s">
        <v>1532</v>
      </c>
      <c r="F2201" t="s">
        <v>1531</v>
      </c>
      <c r="G2201" s="462">
        <v>0</v>
      </c>
      <c r="H2201" s="462">
        <v>0</v>
      </c>
      <c r="I2201" s="462">
        <v>0</v>
      </c>
      <c r="J2201" s="462">
        <v>0</v>
      </c>
      <c r="K2201" s="462">
        <v>0</v>
      </c>
      <c r="L2201" s="462">
        <v>0</v>
      </c>
      <c r="M2201" s="462">
        <v>0</v>
      </c>
      <c r="N2201" s="462">
        <v>0</v>
      </c>
    </row>
    <row r="2202" spans="1:14" x14ac:dyDescent="0.25">
      <c r="A2202" t="s">
        <v>56</v>
      </c>
      <c r="B2202" t="s">
        <v>1534</v>
      </c>
      <c r="C2202" t="s">
        <v>1534</v>
      </c>
      <c r="D2202">
        <v>2019</v>
      </c>
      <c r="E2202" t="s">
        <v>1529</v>
      </c>
      <c r="F2202" t="s">
        <v>1530</v>
      </c>
      <c r="G2202" s="462">
        <v>0</v>
      </c>
      <c r="H2202" s="462">
        <v>0</v>
      </c>
      <c r="I2202" s="462">
        <v>0</v>
      </c>
      <c r="J2202" s="462">
        <v>0</v>
      </c>
      <c r="K2202" s="462">
        <v>0</v>
      </c>
      <c r="L2202" s="462">
        <v>0</v>
      </c>
      <c r="M2202" s="462">
        <v>0</v>
      </c>
      <c r="N2202" s="462">
        <v>0</v>
      </c>
    </row>
    <row r="2203" spans="1:14" x14ac:dyDescent="0.25">
      <c r="A2203" t="s">
        <v>56</v>
      </c>
      <c r="B2203" t="s">
        <v>1534</v>
      </c>
      <c r="C2203" t="s">
        <v>1534</v>
      </c>
      <c r="D2203">
        <v>2019</v>
      </c>
      <c r="E2203" t="s">
        <v>1529</v>
      </c>
      <c r="F2203" t="s">
        <v>1531</v>
      </c>
      <c r="G2203" s="462">
        <v>0</v>
      </c>
      <c r="H2203" s="462">
        <v>0</v>
      </c>
      <c r="I2203" s="462">
        <v>0</v>
      </c>
      <c r="J2203" s="462">
        <v>0</v>
      </c>
      <c r="K2203" s="462">
        <v>0</v>
      </c>
      <c r="L2203" s="462">
        <v>0</v>
      </c>
      <c r="M2203" s="462">
        <v>0</v>
      </c>
      <c r="N2203" s="462">
        <v>0</v>
      </c>
    </row>
    <row r="2204" spans="1:14" x14ac:dyDescent="0.25">
      <c r="A2204" t="s">
        <v>56</v>
      </c>
      <c r="B2204" t="s">
        <v>1534</v>
      </c>
      <c r="C2204" t="s">
        <v>1534</v>
      </c>
      <c r="D2204">
        <v>2019</v>
      </c>
      <c r="E2204" t="s">
        <v>1532</v>
      </c>
      <c r="F2204" t="s">
        <v>1530</v>
      </c>
      <c r="G2204" s="462">
        <v>0</v>
      </c>
      <c r="H2204" s="462">
        <v>0</v>
      </c>
      <c r="I2204" s="462">
        <v>0</v>
      </c>
      <c r="J2204" s="462">
        <v>0</v>
      </c>
      <c r="K2204" s="462">
        <v>0</v>
      </c>
      <c r="L2204" s="462">
        <v>0</v>
      </c>
      <c r="M2204" s="462">
        <v>0</v>
      </c>
      <c r="N2204" s="462">
        <v>0</v>
      </c>
    </row>
    <row r="2205" spans="1:14" x14ac:dyDescent="0.25">
      <c r="A2205" t="s">
        <v>56</v>
      </c>
      <c r="B2205" t="s">
        <v>1534</v>
      </c>
      <c r="C2205" t="s">
        <v>1534</v>
      </c>
      <c r="D2205">
        <v>2019</v>
      </c>
      <c r="E2205" t="s">
        <v>1532</v>
      </c>
      <c r="F2205" t="s">
        <v>1531</v>
      </c>
      <c r="G2205" s="462">
        <v>0</v>
      </c>
      <c r="H2205" s="462">
        <v>0</v>
      </c>
      <c r="I2205" s="462">
        <v>0</v>
      </c>
      <c r="J2205" s="462">
        <v>0</v>
      </c>
      <c r="K2205" s="462">
        <v>0</v>
      </c>
      <c r="L2205" s="462">
        <v>0</v>
      </c>
      <c r="M2205" s="462">
        <v>0</v>
      </c>
      <c r="N2205" s="462">
        <v>0</v>
      </c>
    </row>
    <row r="2206" spans="1:14" x14ac:dyDescent="0.25">
      <c r="A2206" t="s">
        <v>56</v>
      </c>
      <c r="B2206" t="s">
        <v>1535</v>
      </c>
      <c r="C2206" t="s">
        <v>1536</v>
      </c>
      <c r="D2206">
        <v>2019</v>
      </c>
      <c r="E2206" t="s">
        <v>1529</v>
      </c>
      <c r="F2206" t="s">
        <v>1530</v>
      </c>
      <c r="G2206" s="462">
        <v>0</v>
      </c>
      <c r="H2206" s="462">
        <v>0</v>
      </c>
      <c r="I2206" s="462">
        <v>0</v>
      </c>
      <c r="J2206" s="462">
        <v>0</v>
      </c>
      <c r="K2206" s="462">
        <v>0</v>
      </c>
      <c r="L2206" s="462">
        <v>0</v>
      </c>
      <c r="M2206" s="462">
        <v>0</v>
      </c>
      <c r="N2206" s="462">
        <v>0</v>
      </c>
    </row>
    <row r="2207" spans="1:14" x14ac:dyDescent="0.25">
      <c r="A2207" t="s">
        <v>56</v>
      </c>
      <c r="B2207" t="s">
        <v>1535</v>
      </c>
      <c r="C2207" t="s">
        <v>1536</v>
      </c>
      <c r="D2207">
        <v>2019</v>
      </c>
      <c r="E2207" t="s">
        <v>1529</v>
      </c>
      <c r="F2207" t="s">
        <v>1531</v>
      </c>
      <c r="G2207" s="462">
        <v>0</v>
      </c>
      <c r="H2207" s="462">
        <v>0</v>
      </c>
      <c r="I2207" s="462">
        <v>0</v>
      </c>
      <c r="J2207" s="462">
        <v>0</v>
      </c>
      <c r="K2207" s="462">
        <v>0</v>
      </c>
      <c r="L2207" s="462">
        <v>0</v>
      </c>
      <c r="M2207" s="462">
        <v>0</v>
      </c>
      <c r="N2207" s="462">
        <v>0</v>
      </c>
    </row>
    <row r="2208" spans="1:14" x14ac:dyDescent="0.25">
      <c r="A2208" t="s">
        <v>56</v>
      </c>
      <c r="B2208" t="s">
        <v>1535</v>
      </c>
      <c r="C2208" t="s">
        <v>1536</v>
      </c>
      <c r="D2208">
        <v>2019</v>
      </c>
      <c r="E2208" t="s">
        <v>1532</v>
      </c>
      <c r="F2208" t="s">
        <v>1530</v>
      </c>
      <c r="G2208" s="462">
        <v>0</v>
      </c>
      <c r="H2208" s="462">
        <v>0</v>
      </c>
      <c r="I2208" s="462">
        <v>0</v>
      </c>
      <c r="J2208" s="462">
        <v>0</v>
      </c>
      <c r="K2208" s="462">
        <v>0</v>
      </c>
      <c r="L2208" s="462">
        <v>0</v>
      </c>
      <c r="M2208" s="462">
        <v>0</v>
      </c>
      <c r="N2208" s="462">
        <v>0</v>
      </c>
    </row>
    <row r="2209" spans="1:14" x14ac:dyDescent="0.25">
      <c r="A2209" t="s">
        <v>56</v>
      </c>
      <c r="B2209" t="s">
        <v>1535</v>
      </c>
      <c r="C2209" t="s">
        <v>1536</v>
      </c>
      <c r="D2209">
        <v>2019</v>
      </c>
      <c r="E2209" t="s">
        <v>1532</v>
      </c>
      <c r="F2209" t="s">
        <v>1531</v>
      </c>
      <c r="G2209" s="462">
        <v>0</v>
      </c>
      <c r="H2209" s="462">
        <v>0</v>
      </c>
      <c r="I2209" s="462">
        <v>0</v>
      </c>
      <c r="J2209" s="462">
        <v>0</v>
      </c>
      <c r="K2209" s="462">
        <v>0</v>
      </c>
      <c r="L2209" s="462">
        <v>0</v>
      </c>
      <c r="M2209" s="462">
        <v>0</v>
      </c>
      <c r="N2209" s="462">
        <v>0</v>
      </c>
    </row>
    <row r="2210" spans="1:14" x14ac:dyDescent="0.25">
      <c r="A2210" t="s">
        <v>56</v>
      </c>
      <c r="B2210" t="s">
        <v>1535</v>
      </c>
      <c r="C2210" t="s">
        <v>162</v>
      </c>
      <c r="D2210">
        <v>2019</v>
      </c>
      <c r="E2210" t="s">
        <v>1529</v>
      </c>
      <c r="F2210" t="s">
        <v>1530</v>
      </c>
      <c r="G2210" s="462">
        <v>0</v>
      </c>
      <c r="H2210" s="462">
        <v>0</v>
      </c>
      <c r="I2210" s="462">
        <v>0</v>
      </c>
      <c r="J2210" s="462">
        <v>0</v>
      </c>
      <c r="K2210" s="462">
        <v>0</v>
      </c>
      <c r="L2210" s="462">
        <v>0</v>
      </c>
      <c r="M2210" s="462">
        <v>0</v>
      </c>
      <c r="N2210" s="462">
        <v>0</v>
      </c>
    </row>
    <row r="2211" spans="1:14" x14ac:dyDescent="0.25">
      <c r="A2211" t="s">
        <v>56</v>
      </c>
      <c r="B2211" t="s">
        <v>1535</v>
      </c>
      <c r="C2211" t="s">
        <v>162</v>
      </c>
      <c r="D2211">
        <v>2019</v>
      </c>
      <c r="E2211" t="s">
        <v>1529</v>
      </c>
      <c r="F2211" t="s">
        <v>1531</v>
      </c>
      <c r="G2211" s="462">
        <v>0</v>
      </c>
      <c r="H2211" s="462">
        <v>0</v>
      </c>
      <c r="I2211" s="462">
        <v>0</v>
      </c>
      <c r="J2211" s="462">
        <v>0</v>
      </c>
      <c r="K2211" s="462">
        <v>0</v>
      </c>
      <c r="L2211" s="462">
        <v>0</v>
      </c>
      <c r="M2211" s="462">
        <v>0</v>
      </c>
      <c r="N2211" s="462">
        <v>0</v>
      </c>
    </row>
    <row r="2212" spans="1:14" x14ac:dyDescent="0.25">
      <c r="A2212" t="s">
        <v>56</v>
      </c>
      <c r="B2212" t="s">
        <v>1535</v>
      </c>
      <c r="C2212" t="s">
        <v>162</v>
      </c>
      <c r="D2212">
        <v>2019</v>
      </c>
      <c r="E2212" t="s">
        <v>1532</v>
      </c>
      <c r="F2212" t="s">
        <v>1530</v>
      </c>
      <c r="G2212" s="462">
        <v>0</v>
      </c>
      <c r="H2212" s="462">
        <v>0</v>
      </c>
      <c r="I2212" s="462">
        <v>0</v>
      </c>
      <c r="J2212" s="462">
        <v>0</v>
      </c>
      <c r="K2212" s="462">
        <v>0</v>
      </c>
      <c r="L2212" s="462">
        <v>0</v>
      </c>
      <c r="M2212" s="462">
        <v>0</v>
      </c>
      <c r="N2212" s="462">
        <v>0</v>
      </c>
    </row>
    <row r="2213" spans="1:14" x14ac:dyDescent="0.25">
      <c r="A2213" t="s">
        <v>56</v>
      </c>
      <c r="B2213" t="s">
        <v>1535</v>
      </c>
      <c r="C2213" t="s">
        <v>162</v>
      </c>
      <c r="D2213">
        <v>2019</v>
      </c>
      <c r="E2213" t="s">
        <v>1532</v>
      </c>
      <c r="F2213" t="s">
        <v>1531</v>
      </c>
      <c r="G2213" s="462">
        <v>0</v>
      </c>
      <c r="H2213" s="462">
        <v>0</v>
      </c>
      <c r="I2213" s="462">
        <v>0</v>
      </c>
      <c r="J2213" s="462">
        <v>0</v>
      </c>
      <c r="K2213" s="462">
        <v>0</v>
      </c>
      <c r="L2213" s="462">
        <v>0</v>
      </c>
      <c r="M2213" s="462">
        <v>0</v>
      </c>
      <c r="N2213" s="462">
        <v>0</v>
      </c>
    </row>
    <row r="2214" spans="1:14" x14ac:dyDescent="0.25">
      <c r="A2214" t="s">
        <v>56</v>
      </c>
      <c r="B2214" t="s">
        <v>1528</v>
      </c>
      <c r="C2214" t="s">
        <v>158</v>
      </c>
      <c r="D2214">
        <v>2026</v>
      </c>
      <c r="E2214" t="s">
        <v>1529</v>
      </c>
      <c r="F2214" t="s">
        <v>1530</v>
      </c>
      <c r="G2214" s="462">
        <v>1</v>
      </c>
      <c r="H2214" s="462">
        <v>1</v>
      </c>
      <c r="I2214" s="462">
        <v>1</v>
      </c>
      <c r="J2214" s="462">
        <v>1</v>
      </c>
      <c r="K2214" s="462">
        <v>1</v>
      </c>
      <c r="L2214" s="462">
        <v>1</v>
      </c>
      <c r="M2214" s="462">
        <v>1</v>
      </c>
      <c r="N2214" s="462">
        <v>1</v>
      </c>
    </row>
    <row r="2215" spans="1:14" x14ac:dyDescent="0.25">
      <c r="A2215" t="s">
        <v>56</v>
      </c>
      <c r="B2215" t="s">
        <v>1528</v>
      </c>
      <c r="C2215" t="s">
        <v>158</v>
      </c>
      <c r="D2215">
        <v>2026</v>
      </c>
      <c r="E2215" t="s">
        <v>1529</v>
      </c>
      <c r="F2215" t="s">
        <v>1531</v>
      </c>
      <c r="G2215" s="462">
        <v>1</v>
      </c>
      <c r="H2215" s="462">
        <v>1</v>
      </c>
      <c r="I2215" s="462">
        <v>1</v>
      </c>
      <c r="J2215" s="462">
        <v>1</v>
      </c>
      <c r="K2215" s="462">
        <v>1</v>
      </c>
      <c r="L2215" s="462">
        <v>1</v>
      </c>
      <c r="M2215" s="462">
        <v>1</v>
      </c>
      <c r="N2215" s="462">
        <v>1</v>
      </c>
    </row>
    <row r="2216" spans="1:14" x14ac:dyDescent="0.25">
      <c r="A2216" t="s">
        <v>56</v>
      </c>
      <c r="B2216" t="s">
        <v>1528</v>
      </c>
      <c r="C2216" t="s">
        <v>158</v>
      </c>
      <c r="D2216">
        <v>2026</v>
      </c>
      <c r="E2216" t="s">
        <v>1532</v>
      </c>
      <c r="F2216" t="s">
        <v>1530</v>
      </c>
      <c r="G2216" s="462">
        <v>0.36363636363636354</v>
      </c>
      <c r="H2216" s="462">
        <v>0.36363636363636354</v>
      </c>
      <c r="I2216" s="462">
        <v>0.36363636363636354</v>
      </c>
      <c r="J2216" s="462">
        <v>0.36363636363636354</v>
      </c>
      <c r="K2216" s="462">
        <v>0.36363636363636354</v>
      </c>
      <c r="L2216" s="462">
        <v>0.36363636363636354</v>
      </c>
      <c r="M2216" s="462">
        <v>0.36363636363636354</v>
      </c>
      <c r="N2216" s="462">
        <v>0.36363636363636354</v>
      </c>
    </row>
    <row r="2217" spans="1:14" x14ac:dyDescent="0.25">
      <c r="A2217" t="s">
        <v>56</v>
      </c>
      <c r="B2217" t="s">
        <v>1528</v>
      </c>
      <c r="C2217" t="s">
        <v>158</v>
      </c>
      <c r="D2217">
        <v>2026</v>
      </c>
      <c r="E2217" t="s">
        <v>1532</v>
      </c>
      <c r="F2217" t="s">
        <v>1531</v>
      </c>
      <c r="G2217" s="462">
        <v>0.36363636363636354</v>
      </c>
      <c r="H2217" s="462">
        <v>0.36363636363636354</v>
      </c>
      <c r="I2217" s="462">
        <v>0.36363636363636354</v>
      </c>
      <c r="J2217" s="462">
        <v>0.36363636363636354</v>
      </c>
      <c r="K2217" s="462">
        <v>0.36363636363636354</v>
      </c>
      <c r="L2217" s="462">
        <v>0.36363636363636354</v>
      </c>
      <c r="M2217" s="462">
        <v>0.36363636363636354</v>
      </c>
      <c r="N2217" s="462">
        <v>0.36363636363636354</v>
      </c>
    </row>
    <row r="2218" spans="1:14" x14ac:dyDescent="0.25">
      <c r="A2218" t="s">
        <v>56</v>
      </c>
      <c r="B2218" t="s">
        <v>1528</v>
      </c>
      <c r="C2218" t="s">
        <v>133</v>
      </c>
      <c r="D2218">
        <v>2026</v>
      </c>
      <c r="E2218" t="s">
        <v>1529</v>
      </c>
      <c r="F2218" t="s">
        <v>1530</v>
      </c>
      <c r="G2218" s="462">
        <v>0</v>
      </c>
      <c r="H2218" s="462">
        <v>0</v>
      </c>
      <c r="I2218" s="462">
        <v>0</v>
      </c>
      <c r="J2218" s="462">
        <v>0</v>
      </c>
      <c r="K2218" s="462">
        <v>0</v>
      </c>
      <c r="L2218" s="462">
        <v>0</v>
      </c>
      <c r="M2218" s="462">
        <v>0</v>
      </c>
      <c r="N2218" s="462">
        <v>0</v>
      </c>
    </row>
    <row r="2219" spans="1:14" x14ac:dyDescent="0.25">
      <c r="A2219" t="s">
        <v>56</v>
      </c>
      <c r="B2219" t="s">
        <v>1528</v>
      </c>
      <c r="C2219" t="s">
        <v>133</v>
      </c>
      <c r="D2219">
        <v>2026</v>
      </c>
      <c r="E2219" t="s">
        <v>1529</v>
      </c>
      <c r="F2219" t="s">
        <v>1531</v>
      </c>
      <c r="G2219" s="462">
        <v>0</v>
      </c>
      <c r="H2219" s="462">
        <v>0</v>
      </c>
      <c r="I2219" s="462">
        <v>0</v>
      </c>
      <c r="J2219" s="462">
        <v>0</v>
      </c>
      <c r="K2219" s="462">
        <v>0</v>
      </c>
      <c r="L2219" s="462">
        <v>0</v>
      </c>
      <c r="M2219" s="462">
        <v>0</v>
      </c>
      <c r="N2219" s="462">
        <v>0</v>
      </c>
    </row>
    <row r="2220" spans="1:14" x14ac:dyDescent="0.25">
      <c r="A2220" t="s">
        <v>56</v>
      </c>
      <c r="B2220" t="s">
        <v>1528</v>
      </c>
      <c r="C2220" t="s">
        <v>133</v>
      </c>
      <c r="D2220">
        <v>2026</v>
      </c>
      <c r="E2220" t="s">
        <v>1532</v>
      </c>
      <c r="F2220" t="s">
        <v>1530</v>
      </c>
      <c r="G2220" s="462">
        <v>0</v>
      </c>
      <c r="H2220" s="462">
        <v>0</v>
      </c>
      <c r="I2220" s="462">
        <v>0</v>
      </c>
      <c r="J2220" s="462">
        <v>0</v>
      </c>
      <c r="K2220" s="462">
        <v>0</v>
      </c>
      <c r="L2220" s="462">
        <v>0</v>
      </c>
      <c r="M2220" s="462">
        <v>0</v>
      </c>
      <c r="N2220" s="462">
        <v>0</v>
      </c>
    </row>
    <row r="2221" spans="1:14" x14ac:dyDescent="0.25">
      <c r="A2221" t="s">
        <v>56</v>
      </c>
      <c r="B2221" t="s">
        <v>1528</v>
      </c>
      <c r="C2221" t="s">
        <v>133</v>
      </c>
      <c r="D2221">
        <v>2026</v>
      </c>
      <c r="E2221" t="s">
        <v>1532</v>
      </c>
      <c r="F2221" t="s">
        <v>1531</v>
      </c>
      <c r="G2221" s="462">
        <v>0</v>
      </c>
      <c r="H2221" s="462">
        <v>0</v>
      </c>
      <c r="I2221" s="462">
        <v>0</v>
      </c>
      <c r="J2221" s="462">
        <v>0</v>
      </c>
      <c r="K2221" s="462">
        <v>0</v>
      </c>
      <c r="L2221" s="462">
        <v>0</v>
      </c>
      <c r="M2221" s="462">
        <v>0</v>
      </c>
      <c r="N2221" s="462">
        <v>0</v>
      </c>
    </row>
    <row r="2222" spans="1:14" x14ac:dyDescent="0.25">
      <c r="A2222" t="s">
        <v>56</v>
      </c>
      <c r="B2222" t="s">
        <v>1533</v>
      </c>
      <c r="C2222" t="s">
        <v>1533</v>
      </c>
      <c r="D2222">
        <v>2026</v>
      </c>
      <c r="E2222" t="s">
        <v>1529</v>
      </c>
      <c r="F2222" t="s">
        <v>1530</v>
      </c>
      <c r="G2222" s="462">
        <v>0</v>
      </c>
      <c r="H2222" s="462">
        <v>0</v>
      </c>
      <c r="I2222" s="462">
        <v>0</v>
      </c>
      <c r="J2222" s="462">
        <v>0</v>
      </c>
      <c r="K2222" s="462">
        <v>0</v>
      </c>
      <c r="L2222" s="462">
        <v>0</v>
      </c>
      <c r="M2222" s="462">
        <v>0</v>
      </c>
      <c r="N2222" s="462">
        <v>0</v>
      </c>
    </row>
    <row r="2223" spans="1:14" x14ac:dyDescent="0.25">
      <c r="A2223" t="s">
        <v>56</v>
      </c>
      <c r="B2223" t="s">
        <v>1533</v>
      </c>
      <c r="C2223" t="s">
        <v>1533</v>
      </c>
      <c r="D2223">
        <v>2026</v>
      </c>
      <c r="E2223" t="s">
        <v>1529</v>
      </c>
      <c r="F2223" t="s">
        <v>1531</v>
      </c>
      <c r="G2223" s="462">
        <v>0</v>
      </c>
      <c r="H2223" s="462">
        <v>0</v>
      </c>
      <c r="I2223" s="462">
        <v>0</v>
      </c>
      <c r="J2223" s="462">
        <v>0</v>
      </c>
      <c r="K2223" s="462">
        <v>0</v>
      </c>
      <c r="L2223" s="462">
        <v>0</v>
      </c>
      <c r="M2223" s="462">
        <v>0</v>
      </c>
      <c r="N2223" s="462">
        <v>0</v>
      </c>
    </row>
    <row r="2224" spans="1:14" x14ac:dyDescent="0.25">
      <c r="A2224" t="s">
        <v>56</v>
      </c>
      <c r="B2224" t="s">
        <v>1533</v>
      </c>
      <c r="C2224" t="s">
        <v>1533</v>
      </c>
      <c r="D2224">
        <v>2026</v>
      </c>
      <c r="E2224" t="s">
        <v>1532</v>
      </c>
      <c r="F2224" t="s">
        <v>1530</v>
      </c>
      <c r="G2224" s="462">
        <v>0.63636363636363646</v>
      </c>
      <c r="H2224" s="462">
        <v>0.63636363636363646</v>
      </c>
      <c r="I2224" s="462">
        <v>0.63636363636363646</v>
      </c>
      <c r="J2224" s="462">
        <v>0.63636363636363646</v>
      </c>
      <c r="K2224" s="462">
        <v>0.63636363636363646</v>
      </c>
      <c r="L2224" s="462">
        <v>0.63636363636363646</v>
      </c>
      <c r="M2224" s="462">
        <v>0.63636363636363646</v>
      </c>
      <c r="N2224" s="462">
        <v>0.63636363636363646</v>
      </c>
    </row>
    <row r="2225" spans="1:14" x14ac:dyDescent="0.25">
      <c r="A2225" t="s">
        <v>56</v>
      </c>
      <c r="B2225" t="s">
        <v>1533</v>
      </c>
      <c r="C2225" t="s">
        <v>1533</v>
      </c>
      <c r="D2225">
        <v>2026</v>
      </c>
      <c r="E2225" t="s">
        <v>1532</v>
      </c>
      <c r="F2225" t="s">
        <v>1531</v>
      </c>
      <c r="G2225" s="462">
        <v>0.63636363636363646</v>
      </c>
      <c r="H2225" s="462">
        <v>0.63636363636363646</v>
      </c>
      <c r="I2225" s="462">
        <v>0.63636363636363646</v>
      </c>
      <c r="J2225" s="462">
        <v>0.63636363636363646</v>
      </c>
      <c r="K2225" s="462">
        <v>0.63636363636363646</v>
      </c>
      <c r="L2225" s="462">
        <v>0.63636363636363646</v>
      </c>
      <c r="M2225" s="462">
        <v>0.63636363636363646</v>
      </c>
      <c r="N2225" s="462">
        <v>0.63636363636363646</v>
      </c>
    </row>
    <row r="2226" spans="1:14" x14ac:dyDescent="0.25">
      <c r="A2226" t="s">
        <v>56</v>
      </c>
      <c r="B2226" t="s">
        <v>160</v>
      </c>
      <c r="C2226" t="s">
        <v>160</v>
      </c>
      <c r="D2226">
        <v>2026</v>
      </c>
      <c r="E2226" t="s">
        <v>1529</v>
      </c>
      <c r="F2226" t="s">
        <v>1530</v>
      </c>
      <c r="G2226" s="462">
        <v>0</v>
      </c>
      <c r="H2226" s="462">
        <v>0</v>
      </c>
      <c r="I2226" s="462">
        <v>0</v>
      </c>
      <c r="J2226" s="462">
        <v>0</v>
      </c>
      <c r="K2226" s="462">
        <v>0</v>
      </c>
      <c r="L2226" s="462">
        <v>0</v>
      </c>
      <c r="M2226" s="462">
        <v>0</v>
      </c>
      <c r="N2226" s="462">
        <v>0</v>
      </c>
    </row>
    <row r="2227" spans="1:14" x14ac:dyDescent="0.25">
      <c r="A2227" t="s">
        <v>56</v>
      </c>
      <c r="B2227" t="s">
        <v>160</v>
      </c>
      <c r="C2227" t="s">
        <v>160</v>
      </c>
      <c r="D2227">
        <v>2026</v>
      </c>
      <c r="E2227" t="s">
        <v>1529</v>
      </c>
      <c r="F2227" t="s">
        <v>1531</v>
      </c>
      <c r="G2227" s="462">
        <v>0</v>
      </c>
      <c r="H2227" s="462">
        <v>0</v>
      </c>
      <c r="I2227" s="462">
        <v>0</v>
      </c>
      <c r="J2227" s="462">
        <v>0</v>
      </c>
      <c r="K2227" s="462">
        <v>0</v>
      </c>
      <c r="L2227" s="462">
        <v>0</v>
      </c>
      <c r="M2227" s="462">
        <v>0</v>
      </c>
      <c r="N2227" s="462">
        <v>0</v>
      </c>
    </row>
    <row r="2228" spans="1:14" x14ac:dyDescent="0.25">
      <c r="A2228" t="s">
        <v>56</v>
      </c>
      <c r="B2228" t="s">
        <v>160</v>
      </c>
      <c r="C2228" t="s">
        <v>160</v>
      </c>
      <c r="D2228">
        <v>2026</v>
      </c>
      <c r="E2228" t="s">
        <v>1532</v>
      </c>
      <c r="F2228" t="s">
        <v>1530</v>
      </c>
      <c r="G2228" s="462">
        <v>0</v>
      </c>
      <c r="H2228" s="462">
        <v>0</v>
      </c>
      <c r="I2228" s="462">
        <v>0</v>
      </c>
      <c r="J2228" s="462">
        <v>0</v>
      </c>
      <c r="K2228" s="462">
        <v>0</v>
      </c>
      <c r="L2228" s="462">
        <v>0</v>
      </c>
      <c r="M2228" s="462">
        <v>0</v>
      </c>
      <c r="N2228" s="462">
        <v>0</v>
      </c>
    </row>
    <row r="2229" spans="1:14" x14ac:dyDescent="0.25">
      <c r="A2229" t="s">
        <v>56</v>
      </c>
      <c r="B2229" t="s">
        <v>160</v>
      </c>
      <c r="C2229" t="s">
        <v>160</v>
      </c>
      <c r="D2229">
        <v>2026</v>
      </c>
      <c r="E2229" t="s">
        <v>1532</v>
      </c>
      <c r="F2229" t="s">
        <v>1531</v>
      </c>
      <c r="G2229" s="462">
        <v>0</v>
      </c>
      <c r="H2229" s="462">
        <v>0</v>
      </c>
      <c r="I2229" s="462">
        <v>0</v>
      </c>
      <c r="J2229" s="462">
        <v>0</v>
      </c>
      <c r="K2229" s="462">
        <v>0</v>
      </c>
      <c r="L2229" s="462">
        <v>0</v>
      </c>
      <c r="M2229" s="462">
        <v>0</v>
      </c>
      <c r="N2229" s="462">
        <v>0</v>
      </c>
    </row>
    <row r="2230" spans="1:14" x14ac:dyDescent="0.25">
      <c r="A2230" t="s">
        <v>56</v>
      </c>
      <c r="B2230" t="s">
        <v>1534</v>
      </c>
      <c r="C2230" t="s">
        <v>1534</v>
      </c>
      <c r="D2230">
        <v>2026</v>
      </c>
      <c r="E2230" t="s">
        <v>1529</v>
      </c>
      <c r="F2230" t="s">
        <v>1530</v>
      </c>
      <c r="G2230" s="462">
        <v>0</v>
      </c>
      <c r="H2230" s="462">
        <v>0</v>
      </c>
      <c r="I2230" s="462">
        <v>0</v>
      </c>
      <c r="J2230" s="462">
        <v>0</v>
      </c>
      <c r="K2230" s="462">
        <v>0</v>
      </c>
      <c r="L2230" s="462">
        <v>0</v>
      </c>
      <c r="M2230" s="462">
        <v>0</v>
      </c>
      <c r="N2230" s="462">
        <v>0</v>
      </c>
    </row>
    <row r="2231" spans="1:14" x14ac:dyDescent="0.25">
      <c r="A2231" t="s">
        <v>56</v>
      </c>
      <c r="B2231" t="s">
        <v>1534</v>
      </c>
      <c r="C2231" t="s">
        <v>1534</v>
      </c>
      <c r="D2231">
        <v>2026</v>
      </c>
      <c r="E2231" t="s">
        <v>1529</v>
      </c>
      <c r="F2231" t="s">
        <v>1531</v>
      </c>
      <c r="G2231" s="462">
        <v>0</v>
      </c>
      <c r="H2231" s="462">
        <v>0</v>
      </c>
      <c r="I2231" s="462">
        <v>0</v>
      </c>
      <c r="J2231" s="462">
        <v>0</v>
      </c>
      <c r="K2231" s="462">
        <v>0</v>
      </c>
      <c r="L2231" s="462">
        <v>0</v>
      </c>
      <c r="M2231" s="462">
        <v>0</v>
      </c>
      <c r="N2231" s="462">
        <v>0</v>
      </c>
    </row>
    <row r="2232" spans="1:14" x14ac:dyDescent="0.25">
      <c r="A2232" t="s">
        <v>56</v>
      </c>
      <c r="B2232" t="s">
        <v>1534</v>
      </c>
      <c r="C2232" t="s">
        <v>1534</v>
      </c>
      <c r="D2232">
        <v>2026</v>
      </c>
      <c r="E2232" t="s">
        <v>1532</v>
      </c>
      <c r="F2232" t="s">
        <v>1530</v>
      </c>
      <c r="G2232" s="462">
        <v>0</v>
      </c>
      <c r="H2232" s="462">
        <v>0</v>
      </c>
      <c r="I2232" s="462">
        <v>0</v>
      </c>
      <c r="J2232" s="462">
        <v>0</v>
      </c>
      <c r="K2232" s="462">
        <v>0</v>
      </c>
      <c r="L2232" s="462">
        <v>0</v>
      </c>
      <c r="M2232" s="462">
        <v>0</v>
      </c>
      <c r="N2232" s="462">
        <v>0</v>
      </c>
    </row>
    <row r="2233" spans="1:14" x14ac:dyDescent="0.25">
      <c r="A2233" t="s">
        <v>56</v>
      </c>
      <c r="B2233" t="s">
        <v>1534</v>
      </c>
      <c r="C2233" t="s">
        <v>1534</v>
      </c>
      <c r="D2233">
        <v>2026</v>
      </c>
      <c r="E2233" t="s">
        <v>1532</v>
      </c>
      <c r="F2233" t="s">
        <v>1531</v>
      </c>
      <c r="G2233" s="462">
        <v>0</v>
      </c>
      <c r="H2233" s="462">
        <v>0</v>
      </c>
      <c r="I2233" s="462">
        <v>0</v>
      </c>
      <c r="J2233" s="462">
        <v>0</v>
      </c>
      <c r="K2233" s="462">
        <v>0</v>
      </c>
      <c r="L2233" s="462">
        <v>0</v>
      </c>
      <c r="M2233" s="462">
        <v>0</v>
      </c>
      <c r="N2233" s="462">
        <v>0</v>
      </c>
    </row>
    <row r="2234" spans="1:14" x14ac:dyDescent="0.25">
      <c r="A2234" t="s">
        <v>56</v>
      </c>
      <c r="B2234" t="s">
        <v>1535</v>
      </c>
      <c r="C2234" t="s">
        <v>1536</v>
      </c>
      <c r="D2234">
        <v>2026</v>
      </c>
      <c r="E2234" t="s">
        <v>1529</v>
      </c>
      <c r="F2234" t="s">
        <v>1530</v>
      </c>
      <c r="G2234" s="462">
        <v>0</v>
      </c>
      <c r="H2234" s="462">
        <v>0</v>
      </c>
      <c r="I2234" s="462">
        <v>0</v>
      </c>
      <c r="J2234" s="462">
        <v>0</v>
      </c>
      <c r="K2234" s="462">
        <v>0</v>
      </c>
      <c r="L2234" s="462">
        <v>0</v>
      </c>
      <c r="M2234" s="462">
        <v>0</v>
      </c>
      <c r="N2234" s="462">
        <v>0</v>
      </c>
    </row>
    <row r="2235" spans="1:14" x14ac:dyDescent="0.25">
      <c r="A2235" t="s">
        <v>56</v>
      </c>
      <c r="B2235" t="s">
        <v>1535</v>
      </c>
      <c r="C2235" t="s">
        <v>1536</v>
      </c>
      <c r="D2235">
        <v>2026</v>
      </c>
      <c r="E2235" t="s">
        <v>1529</v>
      </c>
      <c r="F2235" t="s">
        <v>1531</v>
      </c>
      <c r="G2235" s="462">
        <v>0</v>
      </c>
      <c r="H2235" s="462">
        <v>0</v>
      </c>
      <c r="I2235" s="462">
        <v>0</v>
      </c>
      <c r="J2235" s="462">
        <v>0</v>
      </c>
      <c r="K2235" s="462">
        <v>0</v>
      </c>
      <c r="L2235" s="462">
        <v>0</v>
      </c>
      <c r="M2235" s="462">
        <v>0</v>
      </c>
      <c r="N2235" s="462">
        <v>0</v>
      </c>
    </row>
    <row r="2236" spans="1:14" x14ac:dyDescent="0.25">
      <c r="A2236" t="s">
        <v>56</v>
      </c>
      <c r="B2236" t="s">
        <v>1535</v>
      </c>
      <c r="C2236" t="s">
        <v>1536</v>
      </c>
      <c r="D2236">
        <v>2026</v>
      </c>
      <c r="E2236" t="s">
        <v>1532</v>
      </c>
      <c r="F2236" t="s">
        <v>1530</v>
      </c>
      <c r="G2236" s="462">
        <v>0</v>
      </c>
      <c r="H2236" s="462">
        <v>0</v>
      </c>
      <c r="I2236" s="462">
        <v>0</v>
      </c>
      <c r="J2236" s="462">
        <v>0</v>
      </c>
      <c r="K2236" s="462">
        <v>0</v>
      </c>
      <c r="L2236" s="462">
        <v>0</v>
      </c>
      <c r="M2236" s="462">
        <v>0</v>
      </c>
      <c r="N2236" s="462">
        <v>0</v>
      </c>
    </row>
    <row r="2237" spans="1:14" x14ac:dyDescent="0.25">
      <c r="A2237" t="s">
        <v>56</v>
      </c>
      <c r="B2237" t="s">
        <v>1535</v>
      </c>
      <c r="C2237" t="s">
        <v>1536</v>
      </c>
      <c r="D2237">
        <v>2026</v>
      </c>
      <c r="E2237" t="s">
        <v>1532</v>
      </c>
      <c r="F2237" t="s">
        <v>1531</v>
      </c>
      <c r="G2237" s="462">
        <v>0</v>
      </c>
      <c r="H2237" s="462">
        <v>0</v>
      </c>
      <c r="I2237" s="462">
        <v>0</v>
      </c>
      <c r="J2237" s="462">
        <v>0</v>
      </c>
      <c r="K2237" s="462">
        <v>0</v>
      </c>
      <c r="L2237" s="462">
        <v>0</v>
      </c>
      <c r="M2237" s="462">
        <v>0</v>
      </c>
      <c r="N2237" s="462">
        <v>0</v>
      </c>
    </row>
    <row r="2238" spans="1:14" x14ac:dyDescent="0.25">
      <c r="A2238" t="s">
        <v>56</v>
      </c>
      <c r="B2238" t="s">
        <v>1535</v>
      </c>
      <c r="C2238" t="s">
        <v>162</v>
      </c>
      <c r="D2238">
        <v>2026</v>
      </c>
      <c r="E2238" t="s">
        <v>1529</v>
      </c>
      <c r="F2238" t="s">
        <v>1530</v>
      </c>
      <c r="G2238" s="462">
        <v>0</v>
      </c>
      <c r="H2238" s="462">
        <v>0</v>
      </c>
      <c r="I2238" s="462">
        <v>0</v>
      </c>
      <c r="J2238" s="462">
        <v>0</v>
      </c>
      <c r="K2238" s="462">
        <v>0</v>
      </c>
      <c r="L2238" s="462">
        <v>0</v>
      </c>
      <c r="M2238" s="462">
        <v>0</v>
      </c>
      <c r="N2238" s="462">
        <v>0</v>
      </c>
    </row>
    <row r="2239" spans="1:14" x14ac:dyDescent="0.25">
      <c r="A2239" t="s">
        <v>56</v>
      </c>
      <c r="B2239" t="s">
        <v>1535</v>
      </c>
      <c r="C2239" t="s">
        <v>162</v>
      </c>
      <c r="D2239">
        <v>2026</v>
      </c>
      <c r="E2239" t="s">
        <v>1529</v>
      </c>
      <c r="F2239" t="s">
        <v>1531</v>
      </c>
      <c r="G2239" s="462">
        <v>0</v>
      </c>
      <c r="H2239" s="462">
        <v>0</v>
      </c>
      <c r="I2239" s="462">
        <v>0</v>
      </c>
      <c r="J2239" s="462">
        <v>0</v>
      </c>
      <c r="K2239" s="462">
        <v>0</v>
      </c>
      <c r="L2239" s="462">
        <v>0</v>
      </c>
      <c r="M2239" s="462">
        <v>0</v>
      </c>
      <c r="N2239" s="462">
        <v>0</v>
      </c>
    </row>
    <row r="2240" spans="1:14" x14ac:dyDescent="0.25">
      <c r="A2240" t="s">
        <v>56</v>
      </c>
      <c r="B2240" t="s">
        <v>1535</v>
      </c>
      <c r="C2240" t="s">
        <v>162</v>
      </c>
      <c r="D2240">
        <v>2026</v>
      </c>
      <c r="E2240" t="s">
        <v>1532</v>
      </c>
      <c r="F2240" t="s">
        <v>1530</v>
      </c>
      <c r="G2240" s="462">
        <v>0</v>
      </c>
      <c r="H2240" s="462">
        <v>0</v>
      </c>
      <c r="I2240" s="462">
        <v>0</v>
      </c>
      <c r="J2240" s="462">
        <v>0</v>
      </c>
      <c r="K2240" s="462">
        <v>0</v>
      </c>
      <c r="L2240" s="462">
        <v>0</v>
      </c>
      <c r="M2240" s="462">
        <v>0</v>
      </c>
      <c r="N2240" s="462">
        <v>0</v>
      </c>
    </row>
    <row r="2241" spans="1:14" x14ac:dyDescent="0.25">
      <c r="A2241" t="s">
        <v>56</v>
      </c>
      <c r="B2241" t="s">
        <v>1535</v>
      </c>
      <c r="C2241" t="s">
        <v>162</v>
      </c>
      <c r="D2241">
        <v>2026</v>
      </c>
      <c r="E2241" t="s">
        <v>1532</v>
      </c>
      <c r="F2241" t="s">
        <v>1531</v>
      </c>
      <c r="G2241" s="462">
        <v>0</v>
      </c>
      <c r="H2241" s="462">
        <v>0</v>
      </c>
      <c r="I2241" s="462">
        <v>0</v>
      </c>
      <c r="J2241" s="462">
        <v>0</v>
      </c>
      <c r="K2241" s="462">
        <v>0</v>
      </c>
      <c r="L2241" s="462">
        <v>0</v>
      </c>
      <c r="M2241" s="462">
        <v>0</v>
      </c>
      <c r="N2241" s="462">
        <v>0</v>
      </c>
    </row>
    <row r="2242" spans="1:14" x14ac:dyDescent="0.25">
      <c r="A2242" t="s">
        <v>56</v>
      </c>
      <c r="B2242" t="s">
        <v>1528</v>
      </c>
      <c r="C2242" t="s">
        <v>158</v>
      </c>
      <c r="D2242">
        <v>2030</v>
      </c>
      <c r="E2242" t="s">
        <v>1529</v>
      </c>
      <c r="F2242" t="s">
        <v>1530</v>
      </c>
      <c r="G2242" s="462">
        <v>0.97772236071345364</v>
      </c>
      <c r="H2242" s="462">
        <v>0.97772236071345364</v>
      </c>
      <c r="I2242" s="462">
        <v>0.97772236071345364</v>
      </c>
      <c r="J2242" s="462">
        <v>1</v>
      </c>
      <c r="K2242" s="462">
        <v>1</v>
      </c>
      <c r="L2242" s="462">
        <v>1</v>
      </c>
      <c r="M2242" s="462">
        <v>1</v>
      </c>
      <c r="N2242" s="462">
        <v>1</v>
      </c>
    </row>
    <row r="2243" spans="1:14" x14ac:dyDescent="0.25">
      <c r="A2243" t="s">
        <v>56</v>
      </c>
      <c r="B2243" t="s">
        <v>1528</v>
      </c>
      <c r="C2243" t="s">
        <v>158</v>
      </c>
      <c r="D2243">
        <v>2030</v>
      </c>
      <c r="E2243" t="s">
        <v>1529</v>
      </c>
      <c r="F2243" t="s">
        <v>1531</v>
      </c>
      <c r="G2243" s="462">
        <v>0.9751601588017621</v>
      </c>
      <c r="H2243" s="462">
        <v>0.9751601588017621</v>
      </c>
      <c r="I2243" s="462">
        <v>0.9751601588017621</v>
      </c>
      <c r="J2243" s="462">
        <v>1</v>
      </c>
      <c r="K2243" s="462">
        <v>1</v>
      </c>
      <c r="L2243" s="462">
        <v>1</v>
      </c>
      <c r="M2243" s="462">
        <v>1</v>
      </c>
      <c r="N2243" s="462">
        <v>1</v>
      </c>
    </row>
    <row r="2244" spans="1:14" x14ac:dyDescent="0.25">
      <c r="A2244" t="s">
        <v>56</v>
      </c>
      <c r="B2244" t="s">
        <v>1528</v>
      </c>
      <c r="C2244" t="s">
        <v>158</v>
      </c>
      <c r="D2244">
        <v>2030</v>
      </c>
      <c r="E2244" t="s">
        <v>1532</v>
      </c>
      <c r="F2244" t="s">
        <v>1530</v>
      </c>
      <c r="G2244" s="462">
        <v>0</v>
      </c>
      <c r="H2244" s="462">
        <v>0</v>
      </c>
      <c r="I2244" s="462">
        <v>0</v>
      </c>
      <c r="J2244" s="462">
        <v>0</v>
      </c>
      <c r="K2244" s="462">
        <v>0</v>
      </c>
      <c r="L2244" s="462">
        <v>0</v>
      </c>
      <c r="M2244" s="462">
        <v>0</v>
      </c>
      <c r="N2244" s="462">
        <v>0</v>
      </c>
    </row>
    <row r="2245" spans="1:14" x14ac:dyDescent="0.25">
      <c r="A2245" t="s">
        <v>56</v>
      </c>
      <c r="B2245" t="s">
        <v>1528</v>
      </c>
      <c r="C2245" t="s">
        <v>158</v>
      </c>
      <c r="D2245">
        <v>2030</v>
      </c>
      <c r="E2245" t="s">
        <v>1532</v>
      </c>
      <c r="F2245" t="s">
        <v>1531</v>
      </c>
      <c r="G2245" s="462">
        <v>0</v>
      </c>
      <c r="H2245" s="462">
        <v>0</v>
      </c>
      <c r="I2245" s="462">
        <v>0</v>
      </c>
      <c r="J2245" s="462">
        <v>0</v>
      </c>
      <c r="K2245" s="462">
        <v>0</v>
      </c>
      <c r="L2245" s="462">
        <v>0</v>
      </c>
      <c r="M2245" s="462">
        <v>0</v>
      </c>
      <c r="N2245" s="462">
        <v>0</v>
      </c>
    </row>
    <row r="2246" spans="1:14" x14ac:dyDescent="0.25">
      <c r="A2246" t="s">
        <v>56</v>
      </c>
      <c r="B2246" t="s">
        <v>1528</v>
      </c>
      <c r="C2246" t="s">
        <v>133</v>
      </c>
      <c r="D2246">
        <v>2030</v>
      </c>
      <c r="E2246" t="s">
        <v>1529</v>
      </c>
      <c r="F2246" t="s">
        <v>1530</v>
      </c>
      <c r="G2246" s="462">
        <v>0</v>
      </c>
      <c r="H2246" s="462">
        <v>0</v>
      </c>
      <c r="I2246" s="462">
        <v>0</v>
      </c>
      <c r="J2246" s="462">
        <v>0</v>
      </c>
      <c r="K2246" s="462">
        <v>0</v>
      </c>
      <c r="L2246" s="462">
        <v>0</v>
      </c>
      <c r="M2246" s="462">
        <v>0</v>
      </c>
      <c r="N2246" s="462">
        <v>0</v>
      </c>
    </row>
    <row r="2247" spans="1:14" x14ac:dyDescent="0.25">
      <c r="A2247" t="s">
        <v>56</v>
      </c>
      <c r="B2247" t="s">
        <v>1528</v>
      </c>
      <c r="C2247" t="s">
        <v>133</v>
      </c>
      <c r="D2247">
        <v>2030</v>
      </c>
      <c r="E2247" t="s">
        <v>1529</v>
      </c>
      <c r="F2247" t="s">
        <v>1531</v>
      </c>
      <c r="G2247" s="462">
        <v>0</v>
      </c>
      <c r="H2247" s="462">
        <v>0</v>
      </c>
      <c r="I2247" s="462">
        <v>0</v>
      </c>
      <c r="J2247" s="462">
        <v>0</v>
      </c>
      <c r="K2247" s="462">
        <v>0</v>
      </c>
      <c r="L2247" s="462">
        <v>0</v>
      </c>
      <c r="M2247" s="462">
        <v>0</v>
      </c>
      <c r="N2247" s="462">
        <v>0</v>
      </c>
    </row>
    <row r="2248" spans="1:14" x14ac:dyDescent="0.25">
      <c r="A2248" t="s">
        <v>56</v>
      </c>
      <c r="B2248" t="s">
        <v>1528</v>
      </c>
      <c r="C2248" t="s">
        <v>133</v>
      </c>
      <c r="D2248">
        <v>2030</v>
      </c>
      <c r="E2248" t="s">
        <v>1532</v>
      </c>
      <c r="F2248" t="s">
        <v>1530</v>
      </c>
      <c r="G2248" s="462">
        <v>0</v>
      </c>
      <c r="H2248" s="462">
        <v>0</v>
      </c>
      <c r="I2248" s="462">
        <v>0</v>
      </c>
      <c r="J2248" s="462">
        <v>0</v>
      </c>
      <c r="K2248" s="462">
        <v>0</v>
      </c>
      <c r="L2248" s="462">
        <v>0</v>
      </c>
      <c r="M2248" s="462">
        <v>0</v>
      </c>
      <c r="N2248" s="462">
        <v>0</v>
      </c>
    </row>
    <row r="2249" spans="1:14" x14ac:dyDescent="0.25">
      <c r="A2249" t="s">
        <v>56</v>
      </c>
      <c r="B2249" t="s">
        <v>1528</v>
      </c>
      <c r="C2249" t="s">
        <v>133</v>
      </c>
      <c r="D2249">
        <v>2030</v>
      </c>
      <c r="E2249" t="s">
        <v>1532</v>
      </c>
      <c r="F2249" t="s">
        <v>1531</v>
      </c>
      <c r="G2249" s="462">
        <v>0</v>
      </c>
      <c r="H2249" s="462">
        <v>0</v>
      </c>
      <c r="I2249" s="462">
        <v>0</v>
      </c>
      <c r="J2249" s="462">
        <v>0</v>
      </c>
      <c r="K2249" s="462">
        <v>0</v>
      </c>
      <c r="L2249" s="462">
        <v>0</v>
      </c>
      <c r="M2249" s="462">
        <v>0</v>
      </c>
      <c r="N2249" s="462">
        <v>0</v>
      </c>
    </row>
    <row r="2250" spans="1:14" x14ac:dyDescent="0.25">
      <c r="A2250" t="s">
        <v>56</v>
      </c>
      <c r="B2250" t="s">
        <v>1533</v>
      </c>
      <c r="C2250" t="s">
        <v>1533</v>
      </c>
      <c r="D2250">
        <v>2030</v>
      </c>
      <c r="E2250" t="s">
        <v>1529</v>
      </c>
      <c r="F2250" t="s">
        <v>1530</v>
      </c>
      <c r="G2250" s="462">
        <v>0</v>
      </c>
      <c r="H2250" s="462">
        <v>0</v>
      </c>
      <c r="I2250" s="462">
        <v>0</v>
      </c>
      <c r="J2250" s="462">
        <v>0</v>
      </c>
      <c r="K2250" s="462">
        <v>0</v>
      </c>
      <c r="L2250" s="462">
        <v>0</v>
      </c>
      <c r="M2250" s="462">
        <v>0</v>
      </c>
      <c r="N2250" s="462">
        <v>0</v>
      </c>
    </row>
    <row r="2251" spans="1:14" x14ac:dyDescent="0.25">
      <c r="A2251" t="s">
        <v>56</v>
      </c>
      <c r="B2251" t="s">
        <v>1533</v>
      </c>
      <c r="C2251" t="s">
        <v>1533</v>
      </c>
      <c r="D2251">
        <v>2030</v>
      </c>
      <c r="E2251" t="s">
        <v>1529</v>
      </c>
      <c r="F2251" t="s">
        <v>1531</v>
      </c>
      <c r="G2251" s="462">
        <v>0</v>
      </c>
      <c r="H2251" s="462">
        <v>0</v>
      </c>
      <c r="I2251" s="462">
        <v>0</v>
      </c>
      <c r="J2251" s="462">
        <v>0</v>
      </c>
      <c r="K2251" s="462">
        <v>0</v>
      </c>
      <c r="L2251" s="462">
        <v>0</v>
      </c>
      <c r="M2251" s="462">
        <v>0</v>
      </c>
      <c r="N2251" s="462">
        <v>0</v>
      </c>
    </row>
    <row r="2252" spans="1:14" x14ac:dyDescent="0.25">
      <c r="A2252" t="s">
        <v>56</v>
      </c>
      <c r="B2252" t="s">
        <v>1533</v>
      </c>
      <c r="C2252" t="s">
        <v>1533</v>
      </c>
      <c r="D2252">
        <v>2030</v>
      </c>
      <c r="E2252" t="s">
        <v>1532</v>
      </c>
      <c r="F2252" t="s">
        <v>1530</v>
      </c>
      <c r="G2252" s="462">
        <v>1</v>
      </c>
      <c r="H2252" s="462">
        <v>1</v>
      </c>
      <c r="I2252" s="462">
        <v>1</v>
      </c>
      <c r="J2252" s="462">
        <v>1</v>
      </c>
      <c r="K2252" s="462">
        <v>1</v>
      </c>
      <c r="L2252" s="462">
        <v>1</v>
      </c>
      <c r="M2252" s="462">
        <v>1</v>
      </c>
      <c r="N2252" s="462">
        <v>1</v>
      </c>
    </row>
    <row r="2253" spans="1:14" x14ac:dyDescent="0.25">
      <c r="A2253" t="s">
        <v>56</v>
      </c>
      <c r="B2253" t="s">
        <v>1533</v>
      </c>
      <c r="C2253" t="s">
        <v>1533</v>
      </c>
      <c r="D2253">
        <v>2030</v>
      </c>
      <c r="E2253" t="s">
        <v>1532</v>
      </c>
      <c r="F2253" t="s">
        <v>1531</v>
      </c>
      <c r="G2253" s="462">
        <v>1</v>
      </c>
      <c r="H2253" s="462">
        <v>1</v>
      </c>
      <c r="I2253" s="462">
        <v>1</v>
      </c>
      <c r="J2253" s="462">
        <v>1</v>
      </c>
      <c r="K2253" s="462">
        <v>1</v>
      </c>
      <c r="L2253" s="462">
        <v>1</v>
      </c>
      <c r="M2253" s="462">
        <v>1</v>
      </c>
      <c r="N2253" s="462">
        <v>1</v>
      </c>
    </row>
    <row r="2254" spans="1:14" x14ac:dyDescent="0.25">
      <c r="A2254" t="s">
        <v>56</v>
      </c>
      <c r="B2254" t="s">
        <v>160</v>
      </c>
      <c r="C2254" t="s">
        <v>160</v>
      </c>
      <c r="D2254">
        <v>2030</v>
      </c>
      <c r="E2254" t="s">
        <v>1529</v>
      </c>
      <c r="F2254" t="s">
        <v>1530</v>
      </c>
      <c r="G2254" s="462">
        <v>2.2277639286546393E-2</v>
      </c>
      <c r="H2254" s="462">
        <v>2.2277639286546393E-2</v>
      </c>
      <c r="I2254" s="462">
        <v>2.2277639286546393E-2</v>
      </c>
      <c r="J2254" s="462">
        <v>0</v>
      </c>
      <c r="K2254" s="462">
        <v>0</v>
      </c>
      <c r="L2254" s="462">
        <v>0</v>
      </c>
      <c r="M2254" s="462">
        <v>0</v>
      </c>
      <c r="N2254" s="462">
        <v>0</v>
      </c>
    </row>
    <row r="2255" spans="1:14" x14ac:dyDescent="0.25">
      <c r="A2255" t="s">
        <v>56</v>
      </c>
      <c r="B2255" t="s">
        <v>160</v>
      </c>
      <c r="C2255" t="s">
        <v>160</v>
      </c>
      <c r="D2255">
        <v>2030</v>
      </c>
      <c r="E2255" t="s">
        <v>1529</v>
      </c>
      <c r="F2255" t="s">
        <v>1531</v>
      </c>
      <c r="G2255" s="462">
        <v>2.483984119823791E-2</v>
      </c>
      <c r="H2255" s="462">
        <v>2.483984119823791E-2</v>
      </c>
      <c r="I2255" s="462">
        <v>2.483984119823791E-2</v>
      </c>
      <c r="J2255" s="462">
        <v>0</v>
      </c>
      <c r="K2255" s="462">
        <v>0</v>
      </c>
      <c r="L2255" s="462">
        <v>0</v>
      </c>
      <c r="M2255" s="462">
        <v>0</v>
      </c>
      <c r="N2255" s="462">
        <v>0</v>
      </c>
    </row>
    <row r="2256" spans="1:14" x14ac:dyDescent="0.25">
      <c r="A2256" t="s">
        <v>56</v>
      </c>
      <c r="B2256" t="s">
        <v>160</v>
      </c>
      <c r="C2256" t="s">
        <v>160</v>
      </c>
      <c r="D2256">
        <v>2030</v>
      </c>
      <c r="E2256" t="s">
        <v>1532</v>
      </c>
      <c r="F2256" t="s">
        <v>1530</v>
      </c>
      <c r="G2256" s="462">
        <v>0</v>
      </c>
      <c r="H2256" s="462">
        <v>0</v>
      </c>
      <c r="I2256" s="462">
        <v>0</v>
      </c>
      <c r="J2256" s="462">
        <v>0</v>
      </c>
      <c r="K2256" s="462">
        <v>0</v>
      </c>
      <c r="L2256" s="462">
        <v>0</v>
      </c>
      <c r="M2256" s="462">
        <v>0</v>
      </c>
      <c r="N2256" s="462">
        <v>0</v>
      </c>
    </row>
    <row r="2257" spans="1:14" x14ac:dyDescent="0.25">
      <c r="A2257" t="s">
        <v>56</v>
      </c>
      <c r="B2257" t="s">
        <v>160</v>
      </c>
      <c r="C2257" t="s">
        <v>160</v>
      </c>
      <c r="D2257">
        <v>2030</v>
      </c>
      <c r="E2257" t="s">
        <v>1532</v>
      </c>
      <c r="F2257" t="s">
        <v>1531</v>
      </c>
      <c r="G2257" s="462">
        <v>0</v>
      </c>
      <c r="H2257" s="462">
        <v>0</v>
      </c>
      <c r="I2257" s="462">
        <v>0</v>
      </c>
      <c r="J2257" s="462">
        <v>0</v>
      </c>
      <c r="K2257" s="462">
        <v>0</v>
      </c>
      <c r="L2257" s="462">
        <v>0</v>
      </c>
      <c r="M2257" s="462">
        <v>0</v>
      </c>
      <c r="N2257" s="462">
        <v>0</v>
      </c>
    </row>
    <row r="2258" spans="1:14" x14ac:dyDescent="0.25">
      <c r="A2258" t="s">
        <v>56</v>
      </c>
      <c r="B2258" t="s">
        <v>1534</v>
      </c>
      <c r="C2258" t="s">
        <v>1534</v>
      </c>
      <c r="D2258">
        <v>2030</v>
      </c>
      <c r="E2258" t="s">
        <v>1529</v>
      </c>
      <c r="F2258" t="s">
        <v>1530</v>
      </c>
      <c r="G2258" s="462">
        <v>0</v>
      </c>
      <c r="H2258" s="462">
        <v>0</v>
      </c>
      <c r="I2258" s="462">
        <v>0</v>
      </c>
      <c r="J2258" s="462">
        <v>0</v>
      </c>
      <c r="K2258" s="462">
        <v>0</v>
      </c>
      <c r="L2258" s="462">
        <v>0</v>
      </c>
      <c r="M2258" s="462">
        <v>0</v>
      </c>
      <c r="N2258" s="462">
        <v>0</v>
      </c>
    </row>
    <row r="2259" spans="1:14" x14ac:dyDescent="0.25">
      <c r="A2259" t="s">
        <v>56</v>
      </c>
      <c r="B2259" t="s">
        <v>1534</v>
      </c>
      <c r="C2259" t="s">
        <v>1534</v>
      </c>
      <c r="D2259">
        <v>2030</v>
      </c>
      <c r="E2259" t="s">
        <v>1529</v>
      </c>
      <c r="F2259" t="s">
        <v>1531</v>
      </c>
      <c r="G2259" s="462">
        <v>0</v>
      </c>
      <c r="H2259" s="462">
        <v>0</v>
      </c>
      <c r="I2259" s="462">
        <v>0</v>
      </c>
      <c r="J2259" s="462">
        <v>0</v>
      </c>
      <c r="K2259" s="462">
        <v>0</v>
      </c>
      <c r="L2259" s="462">
        <v>0</v>
      </c>
      <c r="M2259" s="462">
        <v>0</v>
      </c>
      <c r="N2259" s="462">
        <v>0</v>
      </c>
    </row>
    <row r="2260" spans="1:14" x14ac:dyDescent="0.25">
      <c r="A2260" t="s">
        <v>56</v>
      </c>
      <c r="B2260" t="s">
        <v>1534</v>
      </c>
      <c r="C2260" t="s">
        <v>1534</v>
      </c>
      <c r="D2260">
        <v>2030</v>
      </c>
      <c r="E2260" t="s">
        <v>1532</v>
      </c>
      <c r="F2260" t="s">
        <v>1530</v>
      </c>
      <c r="G2260" s="462">
        <v>0</v>
      </c>
      <c r="H2260" s="462">
        <v>0</v>
      </c>
      <c r="I2260" s="462">
        <v>0</v>
      </c>
      <c r="J2260" s="462">
        <v>0</v>
      </c>
      <c r="K2260" s="462">
        <v>0</v>
      </c>
      <c r="L2260" s="462">
        <v>0</v>
      </c>
      <c r="M2260" s="462">
        <v>0</v>
      </c>
      <c r="N2260" s="462">
        <v>0</v>
      </c>
    </row>
    <row r="2261" spans="1:14" x14ac:dyDescent="0.25">
      <c r="A2261" t="s">
        <v>56</v>
      </c>
      <c r="B2261" t="s">
        <v>1534</v>
      </c>
      <c r="C2261" t="s">
        <v>1534</v>
      </c>
      <c r="D2261">
        <v>2030</v>
      </c>
      <c r="E2261" t="s">
        <v>1532</v>
      </c>
      <c r="F2261" t="s">
        <v>1531</v>
      </c>
      <c r="G2261" s="462">
        <v>0</v>
      </c>
      <c r="H2261" s="462">
        <v>0</v>
      </c>
      <c r="I2261" s="462">
        <v>0</v>
      </c>
      <c r="J2261" s="462">
        <v>0</v>
      </c>
      <c r="K2261" s="462">
        <v>0</v>
      </c>
      <c r="L2261" s="462">
        <v>0</v>
      </c>
      <c r="M2261" s="462">
        <v>0</v>
      </c>
      <c r="N2261" s="462">
        <v>0</v>
      </c>
    </row>
    <row r="2262" spans="1:14" x14ac:dyDescent="0.25">
      <c r="A2262" t="s">
        <v>56</v>
      </c>
      <c r="B2262" t="s">
        <v>1535</v>
      </c>
      <c r="C2262" t="s">
        <v>1536</v>
      </c>
      <c r="D2262">
        <v>2030</v>
      </c>
      <c r="E2262" t="s">
        <v>1529</v>
      </c>
      <c r="F2262" t="s">
        <v>1530</v>
      </c>
      <c r="G2262" s="462">
        <v>0</v>
      </c>
      <c r="H2262" s="462">
        <v>0</v>
      </c>
      <c r="I2262" s="462">
        <v>0</v>
      </c>
      <c r="J2262" s="462">
        <v>0</v>
      </c>
      <c r="K2262" s="462">
        <v>0</v>
      </c>
      <c r="L2262" s="462">
        <v>0</v>
      </c>
      <c r="M2262" s="462">
        <v>0</v>
      </c>
      <c r="N2262" s="462">
        <v>0</v>
      </c>
    </row>
    <row r="2263" spans="1:14" x14ac:dyDescent="0.25">
      <c r="A2263" t="s">
        <v>56</v>
      </c>
      <c r="B2263" t="s">
        <v>1535</v>
      </c>
      <c r="C2263" t="s">
        <v>1536</v>
      </c>
      <c r="D2263">
        <v>2030</v>
      </c>
      <c r="E2263" t="s">
        <v>1529</v>
      </c>
      <c r="F2263" t="s">
        <v>1531</v>
      </c>
      <c r="G2263" s="462">
        <v>0</v>
      </c>
      <c r="H2263" s="462">
        <v>0</v>
      </c>
      <c r="I2263" s="462">
        <v>0</v>
      </c>
      <c r="J2263" s="462">
        <v>0</v>
      </c>
      <c r="K2263" s="462">
        <v>0</v>
      </c>
      <c r="L2263" s="462">
        <v>0</v>
      </c>
      <c r="M2263" s="462">
        <v>0</v>
      </c>
      <c r="N2263" s="462">
        <v>0</v>
      </c>
    </row>
    <row r="2264" spans="1:14" x14ac:dyDescent="0.25">
      <c r="A2264" t="s">
        <v>56</v>
      </c>
      <c r="B2264" t="s">
        <v>1535</v>
      </c>
      <c r="C2264" t="s">
        <v>1536</v>
      </c>
      <c r="D2264">
        <v>2030</v>
      </c>
      <c r="E2264" t="s">
        <v>1532</v>
      </c>
      <c r="F2264" t="s">
        <v>1530</v>
      </c>
      <c r="G2264" s="462">
        <v>0</v>
      </c>
      <c r="H2264" s="462">
        <v>0</v>
      </c>
      <c r="I2264" s="462">
        <v>0</v>
      </c>
      <c r="J2264" s="462">
        <v>0</v>
      </c>
      <c r="K2264" s="462">
        <v>0</v>
      </c>
      <c r="L2264" s="462">
        <v>0</v>
      </c>
      <c r="M2264" s="462">
        <v>0</v>
      </c>
      <c r="N2264" s="462">
        <v>0</v>
      </c>
    </row>
    <row r="2265" spans="1:14" x14ac:dyDescent="0.25">
      <c r="A2265" t="s">
        <v>56</v>
      </c>
      <c r="B2265" t="s">
        <v>1535</v>
      </c>
      <c r="C2265" t="s">
        <v>1536</v>
      </c>
      <c r="D2265">
        <v>2030</v>
      </c>
      <c r="E2265" t="s">
        <v>1532</v>
      </c>
      <c r="F2265" t="s">
        <v>1531</v>
      </c>
      <c r="G2265" s="462">
        <v>0</v>
      </c>
      <c r="H2265" s="462">
        <v>0</v>
      </c>
      <c r="I2265" s="462">
        <v>0</v>
      </c>
      <c r="J2265" s="462">
        <v>0</v>
      </c>
      <c r="K2265" s="462">
        <v>0</v>
      </c>
      <c r="L2265" s="462">
        <v>0</v>
      </c>
      <c r="M2265" s="462">
        <v>0</v>
      </c>
      <c r="N2265" s="462">
        <v>0</v>
      </c>
    </row>
    <row r="2266" spans="1:14" x14ac:dyDescent="0.25">
      <c r="A2266" t="s">
        <v>56</v>
      </c>
      <c r="B2266" t="s">
        <v>1535</v>
      </c>
      <c r="C2266" t="s">
        <v>162</v>
      </c>
      <c r="D2266">
        <v>2030</v>
      </c>
      <c r="E2266" t="s">
        <v>1529</v>
      </c>
      <c r="F2266" t="s">
        <v>1530</v>
      </c>
      <c r="G2266" s="462">
        <v>0</v>
      </c>
      <c r="H2266" s="462">
        <v>0</v>
      </c>
      <c r="I2266" s="462">
        <v>0</v>
      </c>
      <c r="J2266" s="462">
        <v>0</v>
      </c>
      <c r="K2266" s="462">
        <v>0</v>
      </c>
      <c r="L2266" s="462">
        <v>0</v>
      </c>
      <c r="M2266" s="462">
        <v>0</v>
      </c>
      <c r="N2266" s="462">
        <v>0</v>
      </c>
    </row>
    <row r="2267" spans="1:14" x14ac:dyDescent="0.25">
      <c r="A2267" t="s">
        <v>56</v>
      </c>
      <c r="B2267" t="s">
        <v>1535</v>
      </c>
      <c r="C2267" t="s">
        <v>162</v>
      </c>
      <c r="D2267">
        <v>2030</v>
      </c>
      <c r="E2267" t="s">
        <v>1529</v>
      </c>
      <c r="F2267" t="s">
        <v>1531</v>
      </c>
      <c r="G2267" s="462">
        <v>0</v>
      </c>
      <c r="H2267" s="462">
        <v>0</v>
      </c>
      <c r="I2267" s="462">
        <v>0</v>
      </c>
      <c r="J2267" s="462">
        <v>0</v>
      </c>
      <c r="K2267" s="462">
        <v>0</v>
      </c>
      <c r="L2267" s="462">
        <v>0</v>
      </c>
      <c r="M2267" s="462">
        <v>0</v>
      </c>
      <c r="N2267" s="462">
        <v>0</v>
      </c>
    </row>
    <row r="2268" spans="1:14" x14ac:dyDescent="0.25">
      <c r="A2268" t="s">
        <v>56</v>
      </c>
      <c r="B2268" t="s">
        <v>1535</v>
      </c>
      <c r="C2268" t="s">
        <v>162</v>
      </c>
      <c r="D2268">
        <v>2030</v>
      </c>
      <c r="E2268" t="s">
        <v>1532</v>
      </c>
      <c r="F2268" t="s">
        <v>1530</v>
      </c>
      <c r="G2268" s="462">
        <v>0</v>
      </c>
      <c r="H2268" s="462">
        <v>0</v>
      </c>
      <c r="I2268" s="462">
        <v>0</v>
      </c>
      <c r="J2268" s="462">
        <v>0</v>
      </c>
      <c r="K2268" s="462">
        <v>0</v>
      </c>
      <c r="L2268" s="462">
        <v>0</v>
      </c>
      <c r="M2268" s="462">
        <v>0</v>
      </c>
      <c r="N2268" s="462">
        <v>0</v>
      </c>
    </row>
    <row r="2269" spans="1:14" x14ac:dyDescent="0.25">
      <c r="A2269" t="s">
        <v>56</v>
      </c>
      <c r="B2269" t="s">
        <v>1535</v>
      </c>
      <c r="C2269" t="s">
        <v>162</v>
      </c>
      <c r="D2269">
        <v>2030</v>
      </c>
      <c r="E2269" t="s">
        <v>1532</v>
      </c>
      <c r="F2269" t="s">
        <v>1531</v>
      </c>
      <c r="G2269" s="462">
        <v>0</v>
      </c>
      <c r="H2269" s="462">
        <v>0</v>
      </c>
      <c r="I2269" s="462">
        <v>0</v>
      </c>
      <c r="J2269" s="462">
        <v>0</v>
      </c>
      <c r="K2269" s="462">
        <v>0</v>
      </c>
      <c r="L2269" s="462">
        <v>0</v>
      </c>
      <c r="M2269" s="462">
        <v>0</v>
      </c>
      <c r="N2269" s="462">
        <v>0</v>
      </c>
    </row>
    <row r="2270" spans="1:14" x14ac:dyDescent="0.25">
      <c r="A2270" t="s">
        <v>56</v>
      </c>
      <c r="B2270" t="s">
        <v>1528</v>
      </c>
      <c r="C2270" t="s">
        <v>158</v>
      </c>
      <c r="D2270">
        <v>2040</v>
      </c>
      <c r="E2270" t="s">
        <v>1529</v>
      </c>
      <c r="F2270" t="s">
        <v>1530</v>
      </c>
      <c r="G2270" s="462">
        <v>0.88083182634491752</v>
      </c>
      <c r="H2270" s="462">
        <v>0.88083182634491752</v>
      </c>
      <c r="I2270" s="462">
        <v>0.88083182634491752</v>
      </c>
      <c r="J2270" s="462">
        <v>0.95530408978854819</v>
      </c>
      <c r="K2270" s="462">
        <v>0.95530408978854819</v>
      </c>
      <c r="L2270" s="462">
        <v>0.95530408978854819</v>
      </c>
      <c r="M2270" s="462">
        <v>0.95530408978854819</v>
      </c>
      <c r="N2270" s="462">
        <v>0.95530408978854819</v>
      </c>
    </row>
    <row r="2271" spans="1:14" x14ac:dyDescent="0.25">
      <c r="A2271" t="s">
        <v>56</v>
      </c>
      <c r="B2271" t="s">
        <v>1528</v>
      </c>
      <c r="C2271" t="s">
        <v>158</v>
      </c>
      <c r="D2271">
        <v>2040</v>
      </c>
      <c r="E2271" t="s">
        <v>1529</v>
      </c>
      <c r="F2271" t="s">
        <v>1531</v>
      </c>
      <c r="G2271" s="462">
        <v>0.86712602392911897</v>
      </c>
      <c r="H2271" s="462">
        <v>0.86712602392911897</v>
      </c>
      <c r="I2271" s="462">
        <v>0.86712602392911897</v>
      </c>
      <c r="J2271" s="462">
        <v>0.94737554282221537</v>
      </c>
      <c r="K2271" s="462">
        <v>0.94737554282221537</v>
      </c>
      <c r="L2271" s="462">
        <v>0.94737554282221537</v>
      </c>
      <c r="M2271" s="462">
        <v>0.94737554282221537</v>
      </c>
      <c r="N2271" s="462">
        <v>0.94737554282221537</v>
      </c>
    </row>
    <row r="2272" spans="1:14" x14ac:dyDescent="0.25">
      <c r="A2272" t="s">
        <v>56</v>
      </c>
      <c r="B2272" t="s">
        <v>1528</v>
      </c>
      <c r="C2272" t="s">
        <v>158</v>
      </c>
      <c r="D2272">
        <v>2040</v>
      </c>
      <c r="E2272" t="s">
        <v>1532</v>
      </c>
      <c r="F2272" t="s">
        <v>1530</v>
      </c>
      <c r="G2272" s="462">
        <v>0</v>
      </c>
      <c r="H2272" s="462">
        <v>0</v>
      </c>
      <c r="I2272" s="462">
        <v>0</v>
      </c>
      <c r="J2272" s="462">
        <v>0</v>
      </c>
      <c r="K2272" s="462">
        <v>0</v>
      </c>
      <c r="L2272" s="462">
        <v>0</v>
      </c>
      <c r="M2272" s="462">
        <v>0</v>
      </c>
      <c r="N2272" s="462">
        <v>0</v>
      </c>
    </row>
    <row r="2273" spans="1:14" x14ac:dyDescent="0.25">
      <c r="A2273" t="s">
        <v>56</v>
      </c>
      <c r="B2273" t="s">
        <v>1528</v>
      </c>
      <c r="C2273" t="s">
        <v>158</v>
      </c>
      <c r="D2273">
        <v>2040</v>
      </c>
      <c r="E2273" t="s">
        <v>1532</v>
      </c>
      <c r="F2273" t="s">
        <v>1531</v>
      </c>
      <c r="G2273" s="462">
        <v>0</v>
      </c>
      <c r="H2273" s="462">
        <v>0</v>
      </c>
      <c r="I2273" s="462">
        <v>0</v>
      </c>
      <c r="J2273" s="462">
        <v>0</v>
      </c>
      <c r="K2273" s="462">
        <v>0</v>
      </c>
      <c r="L2273" s="462">
        <v>0</v>
      </c>
      <c r="M2273" s="462">
        <v>0</v>
      </c>
      <c r="N2273" s="462">
        <v>0</v>
      </c>
    </row>
    <row r="2274" spans="1:14" x14ac:dyDescent="0.25">
      <c r="A2274" t="s">
        <v>56</v>
      </c>
      <c r="B2274" t="s">
        <v>1528</v>
      </c>
      <c r="C2274" t="s">
        <v>133</v>
      </c>
      <c r="D2274">
        <v>2040</v>
      </c>
      <c r="E2274" t="s">
        <v>1529</v>
      </c>
      <c r="F2274" t="s">
        <v>1530</v>
      </c>
      <c r="G2274" s="462">
        <v>0</v>
      </c>
      <c r="H2274" s="462">
        <v>0</v>
      </c>
      <c r="I2274" s="462">
        <v>0</v>
      </c>
      <c r="J2274" s="462">
        <v>0</v>
      </c>
      <c r="K2274" s="462">
        <v>0</v>
      </c>
      <c r="L2274" s="462">
        <v>0</v>
      </c>
      <c r="M2274" s="462">
        <v>0</v>
      </c>
      <c r="N2274" s="462">
        <v>0</v>
      </c>
    </row>
    <row r="2275" spans="1:14" x14ac:dyDescent="0.25">
      <c r="A2275" t="s">
        <v>56</v>
      </c>
      <c r="B2275" t="s">
        <v>1528</v>
      </c>
      <c r="C2275" t="s">
        <v>133</v>
      </c>
      <c r="D2275">
        <v>2040</v>
      </c>
      <c r="E2275" t="s">
        <v>1529</v>
      </c>
      <c r="F2275" t="s">
        <v>1531</v>
      </c>
      <c r="G2275" s="462">
        <v>0</v>
      </c>
      <c r="H2275" s="462">
        <v>0</v>
      </c>
      <c r="I2275" s="462">
        <v>0</v>
      </c>
      <c r="J2275" s="462">
        <v>0</v>
      </c>
      <c r="K2275" s="462">
        <v>0</v>
      </c>
      <c r="L2275" s="462">
        <v>0</v>
      </c>
      <c r="M2275" s="462">
        <v>0</v>
      </c>
      <c r="N2275" s="462">
        <v>0</v>
      </c>
    </row>
    <row r="2276" spans="1:14" x14ac:dyDescent="0.25">
      <c r="A2276" t="s">
        <v>56</v>
      </c>
      <c r="B2276" t="s">
        <v>1528</v>
      </c>
      <c r="C2276" t="s">
        <v>133</v>
      </c>
      <c r="D2276">
        <v>2040</v>
      </c>
      <c r="E2276" t="s">
        <v>1532</v>
      </c>
      <c r="F2276" t="s">
        <v>1530</v>
      </c>
      <c r="G2276" s="462">
        <v>0</v>
      </c>
      <c r="H2276" s="462">
        <v>0</v>
      </c>
      <c r="I2276" s="462">
        <v>0</v>
      </c>
      <c r="J2276" s="462">
        <v>0</v>
      </c>
      <c r="K2276" s="462">
        <v>0</v>
      </c>
      <c r="L2276" s="462">
        <v>0</v>
      </c>
      <c r="M2276" s="462">
        <v>0</v>
      </c>
      <c r="N2276" s="462">
        <v>0</v>
      </c>
    </row>
    <row r="2277" spans="1:14" x14ac:dyDescent="0.25">
      <c r="A2277" t="s">
        <v>56</v>
      </c>
      <c r="B2277" t="s">
        <v>1528</v>
      </c>
      <c r="C2277" t="s">
        <v>133</v>
      </c>
      <c r="D2277">
        <v>2040</v>
      </c>
      <c r="E2277" t="s">
        <v>1532</v>
      </c>
      <c r="F2277" t="s">
        <v>1531</v>
      </c>
      <c r="G2277" s="462">
        <v>0</v>
      </c>
      <c r="H2277" s="462">
        <v>0</v>
      </c>
      <c r="I2277" s="462">
        <v>0</v>
      </c>
      <c r="J2277" s="462">
        <v>0</v>
      </c>
      <c r="K2277" s="462">
        <v>0</v>
      </c>
      <c r="L2277" s="462">
        <v>0</v>
      </c>
      <c r="M2277" s="462">
        <v>0</v>
      </c>
      <c r="N2277" s="462">
        <v>0</v>
      </c>
    </row>
    <row r="2278" spans="1:14" x14ac:dyDescent="0.25">
      <c r="A2278" t="s">
        <v>56</v>
      </c>
      <c r="B2278" t="s">
        <v>1533</v>
      </c>
      <c r="C2278" t="s">
        <v>1533</v>
      </c>
      <c r="D2278">
        <v>2040</v>
      </c>
      <c r="E2278" t="s">
        <v>1529</v>
      </c>
      <c r="F2278" t="s">
        <v>1530</v>
      </c>
      <c r="G2278" s="462">
        <v>0</v>
      </c>
      <c r="H2278" s="462">
        <v>0</v>
      </c>
      <c r="I2278" s="462">
        <v>0</v>
      </c>
      <c r="J2278" s="462">
        <v>0</v>
      </c>
      <c r="K2278" s="462">
        <v>0</v>
      </c>
      <c r="L2278" s="462">
        <v>0</v>
      </c>
      <c r="M2278" s="462">
        <v>0</v>
      </c>
      <c r="N2278" s="462">
        <v>0</v>
      </c>
    </row>
    <row r="2279" spans="1:14" x14ac:dyDescent="0.25">
      <c r="A2279" t="s">
        <v>56</v>
      </c>
      <c r="B2279" t="s">
        <v>1533</v>
      </c>
      <c r="C2279" t="s">
        <v>1533</v>
      </c>
      <c r="D2279">
        <v>2040</v>
      </c>
      <c r="E2279" t="s">
        <v>1529</v>
      </c>
      <c r="F2279" t="s">
        <v>1531</v>
      </c>
      <c r="G2279" s="462">
        <v>0</v>
      </c>
      <c r="H2279" s="462">
        <v>0</v>
      </c>
      <c r="I2279" s="462">
        <v>0</v>
      </c>
      <c r="J2279" s="462">
        <v>0</v>
      </c>
      <c r="K2279" s="462">
        <v>0</v>
      </c>
      <c r="L2279" s="462">
        <v>0</v>
      </c>
      <c r="M2279" s="462">
        <v>0</v>
      </c>
      <c r="N2279" s="462">
        <v>0</v>
      </c>
    </row>
    <row r="2280" spans="1:14" x14ac:dyDescent="0.25">
      <c r="A2280" t="s">
        <v>56</v>
      </c>
      <c r="B2280" t="s">
        <v>1533</v>
      </c>
      <c r="C2280" t="s">
        <v>1533</v>
      </c>
      <c r="D2280">
        <v>2040</v>
      </c>
      <c r="E2280" t="s">
        <v>1532</v>
      </c>
      <c r="F2280" t="s">
        <v>1530</v>
      </c>
      <c r="G2280" s="462">
        <v>1</v>
      </c>
      <c r="H2280" s="462">
        <v>1</v>
      </c>
      <c r="I2280" s="462">
        <v>1</v>
      </c>
      <c r="J2280" s="462">
        <v>1</v>
      </c>
      <c r="K2280" s="462">
        <v>1</v>
      </c>
      <c r="L2280" s="462">
        <v>1</v>
      </c>
      <c r="M2280" s="462">
        <v>1</v>
      </c>
      <c r="N2280" s="462">
        <v>1</v>
      </c>
    </row>
    <row r="2281" spans="1:14" x14ac:dyDescent="0.25">
      <c r="A2281" t="s">
        <v>56</v>
      </c>
      <c r="B2281" t="s">
        <v>1533</v>
      </c>
      <c r="C2281" t="s">
        <v>1533</v>
      </c>
      <c r="D2281">
        <v>2040</v>
      </c>
      <c r="E2281" t="s">
        <v>1532</v>
      </c>
      <c r="F2281" t="s">
        <v>1531</v>
      </c>
      <c r="G2281" s="462">
        <v>1</v>
      </c>
      <c r="H2281" s="462">
        <v>1</v>
      </c>
      <c r="I2281" s="462">
        <v>1</v>
      </c>
      <c r="J2281" s="462">
        <v>1</v>
      </c>
      <c r="K2281" s="462">
        <v>1</v>
      </c>
      <c r="L2281" s="462">
        <v>1</v>
      </c>
      <c r="M2281" s="462">
        <v>1</v>
      </c>
      <c r="N2281" s="462">
        <v>1</v>
      </c>
    </row>
    <row r="2282" spans="1:14" x14ac:dyDescent="0.25">
      <c r="A2282" t="s">
        <v>56</v>
      </c>
      <c r="B2282" t="s">
        <v>160</v>
      </c>
      <c r="C2282" t="s">
        <v>160</v>
      </c>
      <c r="D2282">
        <v>2040</v>
      </c>
      <c r="E2282" t="s">
        <v>1529</v>
      </c>
      <c r="F2282" t="s">
        <v>1530</v>
      </c>
      <c r="G2282" s="462">
        <v>5.9584086827541155E-2</v>
      </c>
      <c r="H2282" s="462">
        <v>5.9584086827541155E-2</v>
      </c>
      <c r="I2282" s="462">
        <v>5.9584086827541155E-2</v>
      </c>
      <c r="J2282" s="462">
        <v>0</v>
      </c>
      <c r="K2282" s="462">
        <v>0</v>
      </c>
      <c r="L2282" s="462">
        <v>0</v>
      </c>
      <c r="M2282" s="462">
        <v>0</v>
      </c>
      <c r="N2282" s="462">
        <v>0</v>
      </c>
    </row>
    <row r="2283" spans="1:14" x14ac:dyDescent="0.25">
      <c r="A2283" t="s">
        <v>56</v>
      </c>
      <c r="B2283" t="s">
        <v>160</v>
      </c>
      <c r="C2283" t="s">
        <v>160</v>
      </c>
      <c r="D2283">
        <v>2040</v>
      </c>
      <c r="E2283" t="s">
        <v>1529</v>
      </c>
      <c r="F2283" t="s">
        <v>1531</v>
      </c>
      <c r="G2283" s="462">
        <v>6.6436988035440486E-2</v>
      </c>
      <c r="H2283" s="462">
        <v>6.6436988035440486E-2</v>
      </c>
      <c r="I2283" s="462">
        <v>6.6436988035440486E-2</v>
      </c>
      <c r="J2283" s="462">
        <v>0</v>
      </c>
      <c r="K2283" s="462">
        <v>0</v>
      </c>
      <c r="L2283" s="462">
        <v>0</v>
      </c>
      <c r="M2283" s="462">
        <v>0</v>
      </c>
      <c r="N2283" s="462">
        <v>0</v>
      </c>
    </row>
    <row r="2284" spans="1:14" x14ac:dyDescent="0.25">
      <c r="A2284" t="s">
        <v>56</v>
      </c>
      <c r="B2284" t="s">
        <v>160</v>
      </c>
      <c r="C2284" t="s">
        <v>160</v>
      </c>
      <c r="D2284">
        <v>2040</v>
      </c>
      <c r="E2284" t="s">
        <v>1532</v>
      </c>
      <c r="F2284" t="s">
        <v>1530</v>
      </c>
      <c r="G2284" s="462">
        <v>0</v>
      </c>
      <c r="H2284" s="462">
        <v>0</v>
      </c>
      <c r="I2284" s="462">
        <v>0</v>
      </c>
      <c r="J2284" s="462">
        <v>0</v>
      </c>
      <c r="K2284" s="462">
        <v>0</v>
      </c>
      <c r="L2284" s="462">
        <v>0</v>
      </c>
      <c r="M2284" s="462">
        <v>0</v>
      </c>
      <c r="N2284" s="462">
        <v>0</v>
      </c>
    </row>
    <row r="2285" spans="1:14" x14ac:dyDescent="0.25">
      <c r="A2285" t="s">
        <v>56</v>
      </c>
      <c r="B2285" t="s">
        <v>160</v>
      </c>
      <c r="C2285" t="s">
        <v>160</v>
      </c>
      <c r="D2285">
        <v>2040</v>
      </c>
      <c r="E2285" t="s">
        <v>1532</v>
      </c>
      <c r="F2285" t="s">
        <v>1531</v>
      </c>
      <c r="G2285" s="462">
        <v>0</v>
      </c>
      <c r="H2285" s="462">
        <v>0</v>
      </c>
      <c r="I2285" s="462">
        <v>0</v>
      </c>
      <c r="J2285" s="462">
        <v>0</v>
      </c>
      <c r="K2285" s="462">
        <v>0</v>
      </c>
      <c r="L2285" s="462">
        <v>0</v>
      </c>
      <c r="M2285" s="462">
        <v>0</v>
      </c>
      <c r="N2285" s="462">
        <v>0</v>
      </c>
    </row>
    <row r="2286" spans="1:14" x14ac:dyDescent="0.25">
      <c r="A2286" t="s">
        <v>56</v>
      </c>
      <c r="B2286" t="s">
        <v>1534</v>
      </c>
      <c r="C2286" t="s">
        <v>1534</v>
      </c>
      <c r="D2286">
        <v>2040</v>
      </c>
      <c r="E2286" t="s">
        <v>1529</v>
      </c>
      <c r="F2286" t="s">
        <v>1530</v>
      </c>
      <c r="G2286" s="462">
        <v>5.9584086827541155E-2</v>
      </c>
      <c r="H2286" s="462">
        <v>5.9584086827541155E-2</v>
      </c>
      <c r="I2286" s="462">
        <v>5.9584086827541155E-2</v>
      </c>
      <c r="J2286" s="462">
        <v>4.4695910211451625E-2</v>
      </c>
      <c r="K2286" s="462">
        <v>4.4695910211451625E-2</v>
      </c>
      <c r="L2286" s="462">
        <v>4.4695910211451625E-2</v>
      </c>
      <c r="M2286" s="462">
        <v>4.4695910211451625E-2</v>
      </c>
      <c r="N2286" s="462">
        <v>4.4695910211451625E-2</v>
      </c>
    </row>
    <row r="2287" spans="1:14" x14ac:dyDescent="0.25">
      <c r="A2287" t="s">
        <v>56</v>
      </c>
      <c r="B2287" t="s">
        <v>1534</v>
      </c>
      <c r="C2287" t="s">
        <v>1534</v>
      </c>
      <c r="D2287">
        <v>2040</v>
      </c>
      <c r="E2287" t="s">
        <v>1529</v>
      </c>
      <c r="F2287" t="s">
        <v>1531</v>
      </c>
      <c r="G2287" s="462">
        <v>6.6436988035440486E-2</v>
      </c>
      <c r="H2287" s="462">
        <v>6.6436988035440486E-2</v>
      </c>
      <c r="I2287" s="462">
        <v>6.6436988035440486E-2</v>
      </c>
      <c r="J2287" s="462">
        <v>5.262445717778462E-2</v>
      </c>
      <c r="K2287" s="462">
        <v>5.262445717778462E-2</v>
      </c>
      <c r="L2287" s="462">
        <v>5.262445717778462E-2</v>
      </c>
      <c r="M2287" s="462">
        <v>5.262445717778462E-2</v>
      </c>
      <c r="N2287" s="462">
        <v>5.262445717778462E-2</v>
      </c>
    </row>
    <row r="2288" spans="1:14" x14ac:dyDescent="0.25">
      <c r="A2288" t="s">
        <v>56</v>
      </c>
      <c r="B2288" t="s">
        <v>1534</v>
      </c>
      <c r="C2288" t="s">
        <v>1534</v>
      </c>
      <c r="D2288">
        <v>2040</v>
      </c>
      <c r="E2288" t="s">
        <v>1532</v>
      </c>
      <c r="F2288" t="s">
        <v>1530</v>
      </c>
      <c r="G2288" s="462">
        <v>0</v>
      </c>
      <c r="H2288" s="462">
        <v>0</v>
      </c>
      <c r="I2288" s="462">
        <v>0</v>
      </c>
      <c r="J2288" s="462">
        <v>0</v>
      </c>
      <c r="K2288" s="462">
        <v>0</v>
      </c>
      <c r="L2288" s="462">
        <v>0</v>
      </c>
      <c r="M2288" s="462">
        <v>0</v>
      </c>
      <c r="N2288" s="462">
        <v>0</v>
      </c>
    </row>
    <row r="2289" spans="1:14" x14ac:dyDescent="0.25">
      <c r="A2289" t="s">
        <v>56</v>
      </c>
      <c r="B2289" t="s">
        <v>1534</v>
      </c>
      <c r="C2289" t="s">
        <v>1534</v>
      </c>
      <c r="D2289">
        <v>2040</v>
      </c>
      <c r="E2289" t="s">
        <v>1532</v>
      </c>
      <c r="F2289" t="s">
        <v>1531</v>
      </c>
      <c r="G2289" s="462">
        <v>0</v>
      </c>
      <c r="H2289" s="462">
        <v>0</v>
      </c>
      <c r="I2289" s="462">
        <v>0</v>
      </c>
      <c r="J2289" s="462">
        <v>0</v>
      </c>
      <c r="K2289" s="462">
        <v>0</v>
      </c>
      <c r="L2289" s="462">
        <v>0</v>
      </c>
      <c r="M2289" s="462">
        <v>0</v>
      </c>
      <c r="N2289" s="462">
        <v>0</v>
      </c>
    </row>
    <row r="2290" spans="1:14" x14ac:dyDescent="0.25">
      <c r="A2290" t="s">
        <v>56</v>
      </c>
      <c r="B2290" t="s">
        <v>1535</v>
      </c>
      <c r="C2290" t="s">
        <v>1536</v>
      </c>
      <c r="D2290">
        <v>2040</v>
      </c>
      <c r="E2290" t="s">
        <v>1529</v>
      </c>
      <c r="F2290" t="s">
        <v>1530</v>
      </c>
      <c r="G2290" s="462">
        <v>0</v>
      </c>
      <c r="H2290" s="462">
        <v>0</v>
      </c>
      <c r="I2290" s="462">
        <v>0</v>
      </c>
      <c r="J2290" s="462">
        <v>0</v>
      </c>
      <c r="K2290" s="462">
        <v>0</v>
      </c>
      <c r="L2290" s="462">
        <v>0</v>
      </c>
      <c r="M2290" s="462">
        <v>0</v>
      </c>
      <c r="N2290" s="462">
        <v>0</v>
      </c>
    </row>
    <row r="2291" spans="1:14" x14ac:dyDescent="0.25">
      <c r="A2291" t="s">
        <v>56</v>
      </c>
      <c r="B2291" t="s">
        <v>1535</v>
      </c>
      <c r="C2291" t="s">
        <v>1536</v>
      </c>
      <c r="D2291">
        <v>2040</v>
      </c>
      <c r="E2291" t="s">
        <v>1529</v>
      </c>
      <c r="F2291" t="s">
        <v>1531</v>
      </c>
      <c r="G2291" s="462">
        <v>0</v>
      </c>
      <c r="H2291" s="462">
        <v>0</v>
      </c>
      <c r="I2291" s="462">
        <v>0</v>
      </c>
      <c r="J2291" s="462">
        <v>0</v>
      </c>
      <c r="K2291" s="462">
        <v>0</v>
      </c>
      <c r="L2291" s="462">
        <v>0</v>
      </c>
      <c r="M2291" s="462">
        <v>0</v>
      </c>
      <c r="N2291" s="462">
        <v>0</v>
      </c>
    </row>
    <row r="2292" spans="1:14" x14ac:dyDescent="0.25">
      <c r="A2292" t="s">
        <v>56</v>
      </c>
      <c r="B2292" t="s">
        <v>1535</v>
      </c>
      <c r="C2292" t="s">
        <v>1536</v>
      </c>
      <c r="D2292">
        <v>2040</v>
      </c>
      <c r="E2292" t="s">
        <v>1532</v>
      </c>
      <c r="F2292" t="s">
        <v>1530</v>
      </c>
      <c r="G2292" s="462">
        <v>0</v>
      </c>
      <c r="H2292" s="462">
        <v>0</v>
      </c>
      <c r="I2292" s="462">
        <v>0</v>
      </c>
      <c r="J2292" s="462">
        <v>0</v>
      </c>
      <c r="K2292" s="462">
        <v>0</v>
      </c>
      <c r="L2292" s="462">
        <v>0</v>
      </c>
      <c r="M2292" s="462">
        <v>0</v>
      </c>
      <c r="N2292" s="462">
        <v>0</v>
      </c>
    </row>
    <row r="2293" spans="1:14" x14ac:dyDescent="0.25">
      <c r="A2293" t="s">
        <v>56</v>
      </c>
      <c r="B2293" t="s">
        <v>1535</v>
      </c>
      <c r="C2293" t="s">
        <v>1536</v>
      </c>
      <c r="D2293">
        <v>2040</v>
      </c>
      <c r="E2293" t="s">
        <v>1532</v>
      </c>
      <c r="F2293" t="s">
        <v>1531</v>
      </c>
      <c r="G2293" s="462">
        <v>0</v>
      </c>
      <c r="H2293" s="462">
        <v>0</v>
      </c>
      <c r="I2293" s="462">
        <v>0</v>
      </c>
      <c r="J2293" s="462">
        <v>0</v>
      </c>
      <c r="K2293" s="462">
        <v>0</v>
      </c>
      <c r="L2293" s="462">
        <v>0</v>
      </c>
      <c r="M2293" s="462">
        <v>0</v>
      </c>
      <c r="N2293" s="462">
        <v>0</v>
      </c>
    </row>
    <row r="2294" spans="1:14" x14ac:dyDescent="0.25">
      <c r="A2294" t="s">
        <v>56</v>
      </c>
      <c r="B2294" t="s">
        <v>1535</v>
      </c>
      <c r="C2294" t="s">
        <v>162</v>
      </c>
      <c r="D2294">
        <v>2040</v>
      </c>
      <c r="E2294" t="s">
        <v>1529</v>
      </c>
      <c r="F2294" t="s">
        <v>1530</v>
      </c>
      <c r="G2294" s="462">
        <v>0</v>
      </c>
      <c r="H2294" s="462">
        <v>0</v>
      </c>
      <c r="I2294" s="462">
        <v>0</v>
      </c>
      <c r="J2294" s="462">
        <v>0</v>
      </c>
      <c r="K2294" s="462">
        <v>0</v>
      </c>
      <c r="L2294" s="462">
        <v>0</v>
      </c>
      <c r="M2294" s="462">
        <v>0</v>
      </c>
      <c r="N2294" s="462">
        <v>0</v>
      </c>
    </row>
    <row r="2295" spans="1:14" x14ac:dyDescent="0.25">
      <c r="A2295" t="s">
        <v>56</v>
      </c>
      <c r="B2295" t="s">
        <v>1535</v>
      </c>
      <c r="C2295" t="s">
        <v>162</v>
      </c>
      <c r="D2295">
        <v>2040</v>
      </c>
      <c r="E2295" t="s">
        <v>1529</v>
      </c>
      <c r="F2295" t="s">
        <v>1531</v>
      </c>
      <c r="G2295" s="462">
        <v>0</v>
      </c>
      <c r="H2295" s="462">
        <v>0</v>
      </c>
      <c r="I2295" s="462">
        <v>0</v>
      </c>
      <c r="J2295" s="462">
        <v>0</v>
      </c>
      <c r="K2295" s="462">
        <v>0</v>
      </c>
      <c r="L2295" s="462">
        <v>0</v>
      </c>
      <c r="M2295" s="462">
        <v>0</v>
      </c>
      <c r="N2295" s="462">
        <v>0</v>
      </c>
    </row>
    <row r="2296" spans="1:14" x14ac:dyDescent="0.25">
      <c r="A2296" t="s">
        <v>56</v>
      </c>
      <c r="B2296" t="s">
        <v>1535</v>
      </c>
      <c r="C2296" t="s">
        <v>162</v>
      </c>
      <c r="D2296">
        <v>2040</v>
      </c>
      <c r="E2296" t="s">
        <v>1532</v>
      </c>
      <c r="F2296" t="s">
        <v>1530</v>
      </c>
      <c r="G2296" s="462">
        <v>0</v>
      </c>
      <c r="H2296" s="462">
        <v>0</v>
      </c>
      <c r="I2296" s="462">
        <v>0</v>
      </c>
      <c r="J2296" s="462">
        <v>0</v>
      </c>
      <c r="K2296" s="462">
        <v>0</v>
      </c>
      <c r="L2296" s="462">
        <v>0</v>
      </c>
      <c r="M2296" s="462">
        <v>0</v>
      </c>
      <c r="N2296" s="462">
        <v>0</v>
      </c>
    </row>
    <row r="2297" spans="1:14" x14ac:dyDescent="0.25">
      <c r="A2297" t="s">
        <v>56</v>
      </c>
      <c r="B2297" t="s">
        <v>1535</v>
      </c>
      <c r="C2297" t="s">
        <v>162</v>
      </c>
      <c r="D2297">
        <v>2040</v>
      </c>
      <c r="E2297" t="s">
        <v>1532</v>
      </c>
      <c r="F2297" t="s">
        <v>1531</v>
      </c>
      <c r="G2297" s="462">
        <v>0</v>
      </c>
      <c r="H2297" s="462">
        <v>0</v>
      </c>
      <c r="I2297" s="462">
        <v>0</v>
      </c>
      <c r="J2297" s="462">
        <v>0</v>
      </c>
      <c r="K2297" s="462">
        <v>0</v>
      </c>
      <c r="L2297" s="462">
        <v>0</v>
      </c>
      <c r="M2297" s="462">
        <v>0</v>
      </c>
      <c r="N2297" s="462">
        <v>0</v>
      </c>
    </row>
    <row r="2298" spans="1:14" x14ac:dyDescent="0.25">
      <c r="A2298" t="s">
        <v>56</v>
      </c>
      <c r="B2298" t="s">
        <v>1528</v>
      </c>
      <c r="C2298" t="s">
        <v>158</v>
      </c>
      <c r="D2298">
        <v>2050</v>
      </c>
      <c r="E2298" t="s">
        <v>1529</v>
      </c>
      <c r="F2298" t="s">
        <v>1530</v>
      </c>
      <c r="G2298" s="462">
        <v>0.70438451090381138</v>
      </c>
      <c r="H2298" s="462">
        <v>0.70438451090381138</v>
      </c>
      <c r="I2298" s="462">
        <v>0.70438451090381138</v>
      </c>
      <c r="J2298" s="462">
        <v>0.91191893494166976</v>
      </c>
      <c r="K2298" s="462">
        <v>0.91191893494166976</v>
      </c>
      <c r="L2298" s="462">
        <v>0.91191893494166976</v>
      </c>
      <c r="M2298" s="462">
        <v>0.91191893494166976</v>
      </c>
      <c r="N2298" s="462">
        <v>0.91191893494166976</v>
      </c>
    </row>
    <row r="2299" spans="1:14" x14ac:dyDescent="0.25">
      <c r="A2299" t="s">
        <v>56</v>
      </c>
      <c r="B2299" t="s">
        <v>1528</v>
      </c>
      <c r="C2299" t="s">
        <v>158</v>
      </c>
      <c r="D2299">
        <v>2050</v>
      </c>
      <c r="E2299" t="s">
        <v>1529</v>
      </c>
      <c r="F2299" t="s">
        <v>1531</v>
      </c>
      <c r="G2299" s="462">
        <v>0.69087967714439857</v>
      </c>
      <c r="H2299" s="462">
        <v>0.69087967714439857</v>
      </c>
      <c r="I2299" s="462">
        <v>0.69087967714439857</v>
      </c>
      <c r="J2299" s="462">
        <v>0.89629435412754721</v>
      </c>
      <c r="K2299" s="462">
        <v>0.89629435412754721</v>
      </c>
      <c r="L2299" s="462">
        <v>0.89629435412754721</v>
      </c>
      <c r="M2299" s="462">
        <v>0.89629435412754721</v>
      </c>
      <c r="N2299" s="462">
        <v>0.89629435412754721</v>
      </c>
    </row>
    <row r="2300" spans="1:14" x14ac:dyDescent="0.25">
      <c r="A2300" t="s">
        <v>56</v>
      </c>
      <c r="B2300" t="s">
        <v>1528</v>
      </c>
      <c r="C2300" t="s">
        <v>158</v>
      </c>
      <c r="D2300">
        <v>2050</v>
      </c>
      <c r="E2300" t="s">
        <v>1532</v>
      </c>
      <c r="F2300" t="s">
        <v>1530</v>
      </c>
      <c r="G2300" s="462">
        <v>0</v>
      </c>
      <c r="H2300" s="462">
        <v>0</v>
      </c>
      <c r="I2300" s="462">
        <v>0</v>
      </c>
      <c r="J2300" s="462">
        <v>0</v>
      </c>
      <c r="K2300" s="462">
        <v>0</v>
      </c>
      <c r="L2300" s="462">
        <v>0</v>
      </c>
      <c r="M2300" s="462">
        <v>0</v>
      </c>
      <c r="N2300" s="462">
        <v>0</v>
      </c>
    </row>
    <row r="2301" spans="1:14" x14ac:dyDescent="0.25">
      <c r="A2301" t="s">
        <v>56</v>
      </c>
      <c r="B2301" t="s">
        <v>1528</v>
      </c>
      <c r="C2301" t="s">
        <v>158</v>
      </c>
      <c r="D2301">
        <v>2050</v>
      </c>
      <c r="E2301" t="s">
        <v>1532</v>
      </c>
      <c r="F2301" t="s">
        <v>1531</v>
      </c>
      <c r="G2301" s="462">
        <v>0</v>
      </c>
      <c r="H2301" s="462">
        <v>0</v>
      </c>
      <c r="I2301" s="462">
        <v>0</v>
      </c>
      <c r="J2301" s="462">
        <v>0</v>
      </c>
      <c r="K2301" s="462">
        <v>0</v>
      </c>
      <c r="L2301" s="462">
        <v>0</v>
      </c>
      <c r="M2301" s="462">
        <v>0</v>
      </c>
      <c r="N2301" s="462">
        <v>0</v>
      </c>
    </row>
    <row r="2302" spans="1:14" x14ac:dyDescent="0.25">
      <c r="A2302" t="s">
        <v>56</v>
      </c>
      <c r="B2302" t="s">
        <v>1528</v>
      </c>
      <c r="C2302" t="s">
        <v>133</v>
      </c>
      <c r="D2302">
        <v>2050</v>
      </c>
      <c r="E2302" t="s">
        <v>1529</v>
      </c>
      <c r="F2302" t="s">
        <v>1530</v>
      </c>
      <c r="G2302" s="462">
        <v>0</v>
      </c>
      <c r="H2302" s="462">
        <v>0</v>
      </c>
      <c r="I2302" s="462">
        <v>0</v>
      </c>
      <c r="J2302" s="462">
        <v>0</v>
      </c>
      <c r="K2302" s="462">
        <v>0</v>
      </c>
      <c r="L2302" s="462">
        <v>0</v>
      </c>
      <c r="M2302" s="462">
        <v>0</v>
      </c>
      <c r="N2302" s="462">
        <v>0</v>
      </c>
    </row>
    <row r="2303" spans="1:14" x14ac:dyDescent="0.25">
      <c r="A2303" t="s">
        <v>56</v>
      </c>
      <c r="B2303" t="s">
        <v>1528</v>
      </c>
      <c r="C2303" t="s">
        <v>133</v>
      </c>
      <c r="D2303">
        <v>2050</v>
      </c>
      <c r="E2303" t="s">
        <v>1529</v>
      </c>
      <c r="F2303" t="s">
        <v>1531</v>
      </c>
      <c r="G2303" s="462">
        <v>0</v>
      </c>
      <c r="H2303" s="462">
        <v>0</v>
      </c>
      <c r="I2303" s="462">
        <v>0</v>
      </c>
      <c r="J2303" s="462">
        <v>0</v>
      </c>
      <c r="K2303" s="462">
        <v>0</v>
      </c>
      <c r="L2303" s="462">
        <v>0</v>
      </c>
      <c r="M2303" s="462">
        <v>0</v>
      </c>
      <c r="N2303" s="462">
        <v>0</v>
      </c>
    </row>
    <row r="2304" spans="1:14" x14ac:dyDescent="0.25">
      <c r="A2304" t="s">
        <v>56</v>
      </c>
      <c r="B2304" t="s">
        <v>1528</v>
      </c>
      <c r="C2304" t="s">
        <v>133</v>
      </c>
      <c r="D2304">
        <v>2050</v>
      </c>
      <c r="E2304" t="s">
        <v>1532</v>
      </c>
      <c r="F2304" t="s">
        <v>1530</v>
      </c>
      <c r="G2304" s="462">
        <v>0</v>
      </c>
      <c r="H2304" s="462">
        <v>0</v>
      </c>
      <c r="I2304" s="462">
        <v>0</v>
      </c>
      <c r="J2304" s="462">
        <v>0</v>
      </c>
      <c r="K2304" s="462">
        <v>0</v>
      </c>
      <c r="L2304" s="462">
        <v>0</v>
      </c>
      <c r="M2304" s="462">
        <v>0</v>
      </c>
      <c r="N2304" s="462">
        <v>0</v>
      </c>
    </row>
    <row r="2305" spans="1:14" x14ac:dyDescent="0.25">
      <c r="A2305" t="s">
        <v>56</v>
      </c>
      <c r="B2305" t="s">
        <v>1528</v>
      </c>
      <c r="C2305" t="s">
        <v>133</v>
      </c>
      <c r="D2305">
        <v>2050</v>
      </c>
      <c r="E2305" t="s">
        <v>1532</v>
      </c>
      <c r="F2305" t="s">
        <v>1531</v>
      </c>
      <c r="G2305" s="462">
        <v>0</v>
      </c>
      <c r="H2305" s="462">
        <v>0</v>
      </c>
      <c r="I2305" s="462">
        <v>0</v>
      </c>
      <c r="J2305" s="462">
        <v>0</v>
      </c>
      <c r="K2305" s="462">
        <v>0</v>
      </c>
      <c r="L2305" s="462">
        <v>0</v>
      </c>
      <c r="M2305" s="462">
        <v>0</v>
      </c>
      <c r="N2305" s="462">
        <v>0</v>
      </c>
    </row>
    <row r="2306" spans="1:14" x14ac:dyDescent="0.25">
      <c r="A2306" t="s">
        <v>56</v>
      </c>
      <c r="B2306" t="s">
        <v>1533</v>
      </c>
      <c r="C2306" t="s">
        <v>1533</v>
      </c>
      <c r="D2306">
        <v>2050</v>
      </c>
      <c r="E2306" t="s">
        <v>1529</v>
      </c>
      <c r="F2306" t="s">
        <v>1530</v>
      </c>
      <c r="G2306" s="462">
        <v>0</v>
      </c>
      <c r="H2306" s="462">
        <v>0</v>
      </c>
      <c r="I2306" s="462">
        <v>0</v>
      </c>
      <c r="J2306" s="462">
        <v>0</v>
      </c>
      <c r="K2306" s="462">
        <v>0</v>
      </c>
      <c r="L2306" s="462">
        <v>0</v>
      </c>
      <c r="M2306" s="462">
        <v>0</v>
      </c>
      <c r="N2306" s="462">
        <v>0</v>
      </c>
    </row>
    <row r="2307" spans="1:14" x14ac:dyDescent="0.25">
      <c r="A2307" t="s">
        <v>56</v>
      </c>
      <c r="B2307" t="s">
        <v>1533</v>
      </c>
      <c r="C2307" t="s">
        <v>1533</v>
      </c>
      <c r="D2307">
        <v>2050</v>
      </c>
      <c r="E2307" t="s">
        <v>1529</v>
      </c>
      <c r="F2307" t="s">
        <v>1531</v>
      </c>
      <c r="G2307" s="462">
        <v>0</v>
      </c>
      <c r="H2307" s="462">
        <v>0</v>
      </c>
      <c r="I2307" s="462">
        <v>0</v>
      </c>
      <c r="J2307" s="462">
        <v>0</v>
      </c>
      <c r="K2307" s="462">
        <v>0</v>
      </c>
      <c r="L2307" s="462">
        <v>0</v>
      </c>
      <c r="M2307" s="462">
        <v>0</v>
      </c>
      <c r="N2307" s="462">
        <v>0</v>
      </c>
    </row>
    <row r="2308" spans="1:14" x14ac:dyDescent="0.25">
      <c r="A2308" t="s">
        <v>56</v>
      </c>
      <c r="B2308" t="s">
        <v>1533</v>
      </c>
      <c r="C2308" t="s">
        <v>1533</v>
      </c>
      <c r="D2308">
        <v>2050</v>
      </c>
      <c r="E2308" t="s">
        <v>1532</v>
      </c>
      <c r="F2308" t="s">
        <v>1530</v>
      </c>
      <c r="G2308" s="462">
        <v>1</v>
      </c>
      <c r="H2308" s="462">
        <v>1</v>
      </c>
      <c r="I2308" s="462">
        <v>1</v>
      </c>
      <c r="J2308" s="462">
        <v>1</v>
      </c>
      <c r="K2308" s="462">
        <v>1</v>
      </c>
      <c r="L2308" s="462">
        <v>1</v>
      </c>
      <c r="M2308" s="462">
        <v>1</v>
      </c>
      <c r="N2308" s="462">
        <v>1</v>
      </c>
    </row>
    <row r="2309" spans="1:14" x14ac:dyDescent="0.25">
      <c r="A2309" t="s">
        <v>56</v>
      </c>
      <c r="B2309" t="s">
        <v>1533</v>
      </c>
      <c r="C2309" t="s">
        <v>1533</v>
      </c>
      <c r="D2309">
        <v>2050</v>
      </c>
      <c r="E2309" t="s">
        <v>1532</v>
      </c>
      <c r="F2309" t="s">
        <v>1531</v>
      </c>
      <c r="G2309" s="462">
        <v>1</v>
      </c>
      <c r="H2309" s="462">
        <v>1</v>
      </c>
      <c r="I2309" s="462">
        <v>1</v>
      </c>
      <c r="J2309" s="462">
        <v>1</v>
      </c>
      <c r="K2309" s="462">
        <v>1</v>
      </c>
      <c r="L2309" s="462">
        <v>1</v>
      </c>
      <c r="M2309" s="462">
        <v>1</v>
      </c>
      <c r="N2309" s="462">
        <v>1</v>
      </c>
    </row>
    <row r="2310" spans="1:14" x14ac:dyDescent="0.25">
      <c r="A2310" t="s">
        <v>56</v>
      </c>
      <c r="B2310" t="s">
        <v>160</v>
      </c>
      <c r="C2310" t="s">
        <v>160</v>
      </c>
      <c r="D2310">
        <v>2050</v>
      </c>
      <c r="E2310" t="s">
        <v>1529</v>
      </c>
      <c r="F2310" t="s">
        <v>1530</v>
      </c>
      <c r="G2310" s="462">
        <v>0.17819468250630127</v>
      </c>
      <c r="H2310" s="462">
        <v>0.17819468250630127</v>
      </c>
      <c r="I2310" s="462">
        <v>0.17819468250630127</v>
      </c>
      <c r="J2310" s="462">
        <v>0</v>
      </c>
      <c r="K2310" s="462">
        <v>0</v>
      </c>
      <c r="L2310" s="462">
        <v>0</v>
      </c>
      <c r="M2310" s="462">
        <v>0</v>
      </c>
      <c r="N2310" s="462">
        <v>0</v>
      </c>
    </row>
    <row r="2311" spans="1:14" x14ac:dyDescent="0.25">
      <c r="A2311" t="s">
        <v>56</v>
      </c>
      <c r="B2311" t="s">
        <v>160</v>
      </c>
      <c r="C2311" t="s">
        <v>160</v>
      </c>
      <c r="D2311">
        <v>2050</v>
      </c>
      <c r="E2311" t="s">
        <v>1529</v>
      </c>
      <c r="F2311" t="s">
        <v>1531</v>
      </c>
      <c r="G2311" s="462">
        <v>0.17819468250630127</v>
      </c>
      <c r="H2311" s="462">
        <v>0.17819468250630127</v>
      </c>
      <c r="I2311" s="462">
        <v>0.17819468250630127</v>
      </c>
      <c r="J2311" s="462">
        <v>0</v>
      </c>
      <c r="K2311" s="462">
        <v>0</v>
      </c>
      <c r="L2311" s="462">
        <v>0</v>
      </c>
      <c r="M2311" s="462">
        <v>0</v>
      </c>
      <c r="N2311" s="462">
        <v>0</v>
      </c>
    </row>
    <row r="2312" spans="1:14" x14ac:dyDescent="0.25">
      <c r="A2312" t="s">
        <v>56</v>
      </c>
      <c r="B2312" t="s">
        <v>160</v>
      </c>
      <c r="C2312" t="s">
        <v>160</v>
      </c>
      <c r="D2312">
        <v>2050</v>
      </c>
      <c r="E2312" t="s">
        <v>1532</v>
      </c>
      <c r="F2312" t="s">
        <v>1530</v>
      </c>
      <c r="G2312" s="462">
        <v>0</v>
      </c>
      <c r="H2312" s="462">
        <v>0</v>
      </c>
      <c r="I2312" s="462">
        <v>0</v>
      </c>
      <c r="J2312" s="462">
        <v>0</v>
      </c>
      <c r="K2312" s="462">
        <v>0</v>
      </c>
      <c r="L2312" s="462">
        <v>0</v>
      </c>
      <c r="M2312" s="462">
        <v>0</v>
      </c>
      <c r="N2312" s="462">
        <v>0</v>
      </c>
    </row>
    <row r="2313" spans="1:14" x14ac:dyDescent="0.25">
      <c r="A2313" t="s">
        <v>56</v>
      </c>
      <c r="B2313" t="s">
        <v>160</v>
      </c>
      <c r="C2313" t="s">
        <v>160</v>
      </c>
      <c r="D2313">
        <v>2050</v>
      </c>
      <c r="E2313" t="s">
        <v>1532</v>
      </c>
      <c r="F2313" t="s">
        <v>1531</v>
      </c>
      <c r="G2313" s="462">
        <v>0</v>
      </c>
      <c r="H2313" s="462">
        <v>0</v>
      </c>
      <c r="I2313" s="462">
        <v>0</v>
      </c>
      <c r="J2313" s="462">
        <v>0</v>
      </c>
      <c r="K2313" s="462">
        <v>0</v>
      </c>
      <c r="L2313" s="462">
        <v>0</v>
      </c>
      <c r="M2313" s="462">
        <v>0</v>
      </c>
      <c r="N2313" s="462">
        <v>0</v>
      </c>
    </row>
    <row r="2314" spans="1:14" x14ac:dyDescent="0.25">
      <c r="A2314" t="s">
        <v>56</v>
      </c>
      <c r="B2314" t="s">
        <v>1534</v>
      </c>
      <c r="C2314" t="s">
        <v>1534</v>
      </c>
      <c r="D2314">
        <v>2050</v>
      </c>
      <c r="E2314" t="s">
        <v>1529</v>
      </c>
      <c r="F2314" t="s">
        <v>1530</v>
      </c>
      <c r="G2314" s="462">
        <v>0.11742080658988746</v>
      </c>
      <c r="H2314" s="462">
        <v>0.11742080658988746</v>
      </c>
      <c r="I2314" s="462">
        <v>0.11742080658988746</v>
      </c>
      <c r="J2314" s="462">
        <v>8.8081065058330021E-2</v>
      </c>
      <c r="K2314" s="462">
        <v>8.8081065058330021E-2</v>
      </c>
      <c r="L2314" s="462">
        <v>8.8081065058330021E-2</v>
      </c>
      <c r="M2314" s="462">
        <v>8.8081065058330021E-2</v>
      </c>
      <c r="N2314" s="462">
        <v>8.8081065058330021E-2</v>
      </c>
    </row>
    <row r="2315" spans="1:14" x14ac:dyDescent="0.25">
      <c r="A2315" t="s">
        <v>56</v>
      </c>
      <c r="B2315" t="s">
        <v>1534</v>
      </c>
      <c r="C2315" t="s">
        <v>1534</v>
      </c>
      <c r="D2315">
        <v>2050</v>
      </c>
      <c r="E2315" t="s">
        <v>1529</v>
      </c>
      <c r="F2315" t="s">
        <v>1531</v>
      </c>
      <c r="G2315" s="462">
        <v>0.13092564034930013</v>
      </c>
      <c r="H2315" s="462">
        <v>0.13092564034930013</v>
      </c>
      <c r="I2315" s="462">
        <v>0.13092564034930013</v>
      </c>
      <c r="J2315" s="462">
        <v>0.1037056458724528</v>
      </c>
      <c r="K2315" s="462">
        <v>0.1037056458724528</v>
      </c>
      <c r="L2315" s="462">
        <v>0.1037056458724528</v>
      </c>
      <c r="M2315" s="462">
        <v>0.1037056458724528</v>
      </c>
      <c r="N2315" s="462">
        <v>0.1037056458724528</v>
      </c>
    </row>
    <row r="2316" spans="1:14" x14ac:dyDescent="0.25">
      <c r="A2316" t="s">
        <v>56</v>
      </c>
      <c r="B2316" t="s">
        <v>1534</v>
      </c>
      <c r="C2316" t="s">
        <v>1534</v>
      </c>
      <c r="D2316">
        <v>2050</v>
      </c>
      <c r="E2316" t="s">
        <v>1532</v>
      </c>
      <c r="F2316" t="s">
        <v>1530</v>
      </c>
      <c r="G2316" s="462">
        <v>0</v>
      </c>
      <c r="H2316" s="462">
        <v>0</v>
      </c>
      <c r="I2316" s="462">
        <v>0</v>
      </c>
      <c r="J2316" s="462">
        <v>0</v>
      </c>
      <c r="K2316" s="462">
        <v>0</v>
      </c>
      <c r="L2316" s="462">
        <v>0</v>
      </c>
      <c r="M2316" s="462">
        <v>0</v>
      </c>
      <c r="N2316" s="462">
        <v>0</v>
      </c>
    </row>
    <row r="2317" spans="1:14" x14ac:dyDescent="0.25">
      <c r="A2317" t="s">
        <v>56</v>
      </c>
      <c r="B2317" t="s">
        <v>1534</v>
      </c>
      <c r="C2317" t="s">
        <v>1534</v>
      </c>
      <c r="D2317">
        <v>2050</v>
      </c>
      <c r="E2317" t="s">
        <v>1532</v>
      </c>
      <c r="F2317" t="s">
        <v>1531</v>
      </c>
      <c r="G2317" s="462">
        <v>0</v>
      </c>
      <c r="H2317" s="462">
        <v>0</v>
      </c>
      <c r="I2317" s="462">
        <v>0</v>
      </c>
      <c r="J2317" s="462">
        <v>0</v>
      </c>
      <c r="K2317" s="462">
        <v>0</v>
      </c>
      <c r="L2317" s="462">
        <v>0</v>
      </c>
      <c r="M2317" s="462">
        <v>0</v>
      </c>
      <c r="N2317" s="462">
        <v>0</v>
      </c>
    </row>
    <row r="2318" spans="1:14" x14ac:dyDescent="0.25">
      <c r="A2318" t="s">
        <v>56</v>
      </c>
      <c r="B2318" t="s">
        <v>1535</v>
      </c>
      <c r="C2318" t="s">
        <v>1536</v>
      </c>
      <c r="D2318">
        <v>2050</v>
      </c>
      <c r="E2318" t="s">
        <v>1529</v>
      </c>
      <c r="F2318" t="s">
        <v>1530</v>
      </c>
      <c r="G2318" s="462">
        <v>0</v>
      </c>
      <c r="H2318" s="462">
        <v>0</v>
      </c>
      <c r="I2318" s="462">
        <v>0</v>
      </c>
      <c r="J2318" s="462">
        <v>0</v>
      </c>
      <c r="K2318" s="462">
        <v>0</v>
      </c>
      <c r="L2318" s="462">
        <v>0</v>
      </c>
      <c r="M2318" s="462">
        <v>0</v>
      </c>
      <c r="N2318" s="462">
        <v>0</v>
      </c>
    </row>
    <row r="2319" spans="1:14" x14ac:dyDescent="0.25">
      <c r="A2319" t="s">
        <v>56</v>
      </c>
      <c r="B2319" t="s">
        <v>1535</v>
      </c>
      <c r="C2319" t="s">
        <v>1536</v>
      </c>
      <c r="D2319">
        <v>2050</v>
      </c>
      <c r="E2319" t="s">
        <v>1529</v>
      </c>
      <c r="F2319" t="s">
        <v>1531</v>
      </c>
      <c r="G2319" s="462">
        <v>0</v>
      </c>
      <c r="H2319" s="462">
        <v>0</v>
      </c>
      <c r="I2319" s="462">
        <v>0</v>
      </c>
      <c r="J2319" s="462">
        <v>0</v>
      </c>
      <c r="K2319" s="462">
        <v>0</v>
      </c>
      <c r="L2319" s="462">
        <v>0</v>
      </c>
      <c r="M2319" s="462">
        <v>0</v>
      </c>
      <c r="N2319" s="462">
        <v>0</v>
      </c>
    </row>
    <row r="2320" spans="1:14" x14ac:dyDescent="0.25">
      <c r="A2320" t="s">
        <v>56</v>
      </c>
      <c r="B2320" t="s">
        <v>1535</v>
      </c>
      <c r="C2320" t="s">
        <v>1536</v>
      </c>
      <c r="D2320">
        <v>2050</v>
      </c>
      <c r="E2320" t="s">
        <v>1532</v>
      </c>
      <c r="F2320" t="s">
        <v>1530</v>
      </c>
      <c r="G2320" s="462">
        <v>0</v>
      </c>
      <c r="H2320" s="462">
        <v>0</v>
      </c>
      <c r="I2320" s="462">
        <v>0</v>
      </c>
      <c r="J2320" s="462">
        <v>0</v>
      </c>
      <c r="K2320" s="462">
        <v>0</v>
      </c>
      <c r="L2320" s="462">
        <v>0</v>
      </c>
      <c r="M2320" s="462">
        <v>0</v>
      </c>
      <c r="N2320" s="462">
        <v>0</v>
      </c>
    </row>
    <row r="2321" spans="1:14" x14ac:dyDescent="0.25">
      <c r="A2321" t="s">
        <v>56</v>
      </c>
      <c r="B2321" t="s">
        <v>1535</v>
      </c>
      <c r="C2321" t="s">
        <v>1536</v>
      </c>
      <c r="D2321">
        <v>2050</v>
      </c>
      <c r="E2321" t="s">
        <v>1532</v>
      </c>
      <c r="F2321" t="s">
        <v>1531</v>
      </c>
      <c r="G2321" s="462">
        <v>0</v>
      </c>
      <c r="H2321" s="462">
        <v>0</v>
      </c>
      <c r="I2321" s="462">
        <v>0</v>
      </c>
      <c r="J2321" s="462">
        <v>0</v>
      </c>
      <c r="K2321" s="462">
        <v>0</v>
      </c>
      <c r="L2321" s="462">
        <v>0</v>
      </c>
      <c r="M2321" s="462">
        <v>0</v>
      </c>
      <c r="N2321" s="462">
        <v>0</v>
      </c>
    </row>
    <row r="2322" spans="1:14" x14ac:dyDescent="0.25">
      <c r="A2322" t="s">
        <v>56</v>
      </c>
      <c r="B2322" t="s">
        <v>1535</v>
      </c>
      <c r="C2322" t="s">
        <v>162</v>
      </c>
      <c r="D2322">
        <v>2050</v>
      </c>
      <c r="E2322" t="s">
        <v>1529</v>
      </c>
      <c r="F2322" t="s">
        <v>1530</v>
      </c>
      <c r="G2322" s="462">
        <v>0</v>
      </c>
      <c r="H2322" s="462">
        <v>0</v>
      </c>
      <c r="I2322" s="462">
        <v>0</v>
      </c>
      <c r="J2322" s="462">
        <v>0</v>
      </c>
      <c r="K2322" s="462">
        <v>0</v>
      </c>
      <c r="L2322" s="462">
        <v>0</v>
      </c>
      <c r="M2322" s="462">
        <v>0</v>
      </c>
      <c r="N2322" s="462">
        <v>0</v>
      </c>
    </row>
    <row r="2323" spans="1:14" x14ac:dyDescent="0.25">
      <c r="A2323" t="s">
        <v>56</v>
      </c>
      <c r="B2323" t="s">
        <v>1535</v>
      </c>
      <c r="C2323" t="s">
        <v>162</v>
      </c>
      <c r="D2323">
        <v>2050</v>
      </c>
      <c r="E2323" t="s">
        <v>1529</v>
      </c>
      <c r="F2323" t="s">
        <v>1531</v>
      </c>
      <c r="G2323" s="462">
        <v>0</v>
      </c>
      <c r="H2323" s="462">
        <v>0</v>
      </c>
      <c r="I2323" s="462">
        <v>0</v>
      </c>
      <c r="J2323" s="462">
        <v>0</v>
      </c>
      <c r="K2323" s="462">
        <v>0</v>
      </c>
      <c r="L2323" s="462">
        <v>0</v>
      </c>
      <c r="M2323" s="462">
        <v>0</v>
      </c>
      <c r="N2323" s="462">
        <v>0</v>
      </c>
    </row>
    <row r="2324" spans="1:14" x14ac:dyDescent="0.25">
      <c r="A2324" t="s">
        <v>56</v>
      </c>
      <c r="B2324" t="s">
        <v>1535</v>
      </c>
      <c r="C2324" t="s">
        <v>162</v>
      </c>
      <c r="D2324">
        <v>2050</v>
      </c>
      <c r="E2324" t="s">
        <v>1532</v>
      </c>
      <c r="F2324" t="s">
        <v>1530</v>
      </c>
      <c r="G2324" s="462">
        <v>0</v>
      </c>
      <c r="H2324" s="462">
        <v>0</v>
      </c>
      <c r="I2324" s="462">
        <v>0</v>
      </c>
      <c r="J2324" s="462">
        <v>0</v>
      </c>
      <c r="K2324" s="462">
        <v>0</v>
      </c>
      <c r="L2324" s="462">
        <v>0</v>
      </c>
      <c r="M2324" s="462">
        <v>0</v>
      </c>
      <c r="N2324" s="462">
        <v>0</v>
      </c>
    </row>
    <row r="2325" spans="1:14" x14ac:dyDescent="0.25">
      <c r="A2325" t="s">
        <v>56</v>
      </c>
      <c r="B2325" t="s">
        <v>1535</v>
      </c>
      <c r="C2325" t="s">
        <v>162</v>
      </c>
      <c r="D2325">
        <v>2050</v>
      </c>
      <c r="E2325" t="s">
        <v>1532</v>
      </c>
      <c r="F2325" t="s">
        <v>1531</v>
      </c>
      <c r="G2325" s="462">
        <v>0</v>
      </c>
      <c r="H2325" s="462">
        <v>0</v>
      </c>
      <c r="I2325" s="462">
        <v>0</v>
      </c>
      <c r="J2325" s="462">
        <v>0</v>
      </c>
      <c r="K2325" s="462">
        <v>0</v>
      </c>
      <c r="L2325" s="462">
        <v>0</v>
      </c>
      <c r="M2325" s="462">
        <v>0</v>
      </c>
      <c r="N2325" s="462">
        <v>0</v>
      </c>
    </row>
    <row r="2326" spans="1:14" x14ac:dyDescent="0.25">
      <c r="A2326" t="s">
        <v>56</v>
      </c>
      <c r="B2326" t="s">
        <v>1528</v>
      </c>
      <c r="C2326" t="s">
        <v>158</v>
      </c>
      <c r="D2326">
        <v>2060</v>
      </c>
      <c r="E2326" t="s">
        <v>1529</v>
      </c>
      <c r="F2326" t="s">
        <v>1530</v>
      </c>
      <c r="G2326" s="462">
        <v>0.64057488212242142</v>
      </c>
      <c r="H2326" s="462">
        <v>0.64057488212242142</v>
      </c>
      <c r="I2326" s="462">
        <v>0.64057488212242142</v>
      </c>
      <c r="J2326" s="462">
        <v>0.8929063315045993</v>
      </c>
      <c r="K2326" s="462">
        <v>0.8929063315045993</v>
      </c>
      <c r="L2326" s="462">
        <v>0.8929063315045993</v>
      </c>
      <c r="M2326" s="462">
        <v>0.8929063315045993</v>
      </c>
      <c r="N2326" s="462">
        <v>0.8929063315045993</v>
      </c>
    </row>
    <row r="2327" spans="1:14" x14ac:dyDescent="0.25">
      <c r="A2327" t="s">
        <v>56</v>
      </c>
      <c r="B2327" t="s">
        <v>1528</v>
      </c>
      <c r="C2327" t="s">
        <v>158</v>
      </c>
      <c r="D2327">
        <v>2060</v>
      </c>
      <c r="E2327" t="s">
        <v>1529</v>
      </c>
      <c r="F2327" t="s">
        <v>1531</v>
      </c>
      <c r="G2327" s="462">
        <v>0.62415498314914875</v>
      </c>
      <c r="H2327" s="462">
        <v>0.62415498314914875</v>
      </c>
      <c r="I2327" s="462">
        <v>0.62415498314914875</v>
      </c>
      <c r="J2327" s="462">
        <v>0.87390913072167109</v>
      </c>
      <c r="K2327" s="462">
        <v>0.87390913072167109</v>
      </c>
      <c r="L2327" s="462">
        <v>0.87390913072167109</v>
      </c>
      <c r="M2327" s="462">
        <v>0.87390913072167109</v>
      </c>
      <c r="N2327" s="462">
        <v>0.87390913072167109</v>
      </c>
    </row>
    <row r="2328" spans="1:14" x14ac:dyDescent="0.25">
      <c r="A2328" t="s">
        <v>56</v>
      </c>
      <c r="B2328" t="s">
        <v>1528</v>
      </c>
      <c r="C2328" t="s">
        <v>158</v>
      </c>
      <c r="D2328">
        <v>2060</v>
      </c>
      <c r="E2328" t="s">
        <v>1532</v>
      </c>
      <c r="F2328" t="s">
        <v>1530</v>
      </c>
      <c r="G2328" s="462">
        <v>0</v>
      </c>
      <c r="H2328" s="462">
        <v>0</v>
      </c>
      <c r="I2328" s="462">
        <v>0</v>
      </c>
      <c r="J2328" s="462">
        <v>0</v>
      </c>
      <c r="K2328" s="462">
        <v>0</v>
      </c>
      <c r="L2328" s="462">
        <v>0</v>
      </c>
      <c r="M2328" s="462">
        <v>0</v>
      </c>
      <c r="N2328" s="462">
        <v>0</v>
      </c>
    </row>
    <row r="2329" spans="1:14" x14ac:dyDescent="0.25">
      <c r="A2329" t="s">
        <v>56</v>
      </c>
      <c r="B2329" t="s">
        <v>1528</v>
      </c>
      <c r="C2329" t="s">
        <v>158</v>
      </c>
      <c r="D2329">
        <v>2060</v>
      </c>
      <c r="E2329" t="s">
        <v>1532</v>
      </c>
      <c r="F2329" t="s">
        <v>1531</v>
      </c>
      <c r="G2329" s="462">
        <v>0</v>
      </c>
      <c r="H2329" s="462">
        <v>0</v>
      </c>
      <c r="I2329" s="462">
        <v>0</v>
      </c>
      <c r="J2329" s="462">
        <v>0</v>
      </c>
      <c r="K2329" s="462">
        <v>0</v>
      </c>
      <c r="L2329" s="462">
        <v>0</v>
      </c>
      <c r="M2329" s="462">
        <v>0</v>
      </c>
      <c r="N2329" s="462">
        <v>0</v>
      </c>
    </row>
    <row r="2330" spans="1:14" x14ac:dyDescent="0.25">
      <c r="A2330" t="s">
        <v>56</v>
      </c>
      <c r="B2330" t="s">
        <v>1528</v>
      </c>
      <c r="C2330" t="s">
        <v>133</v>
      </c>
      <c r="D2330">
        <v>2060</v>
      </c>
      <c r="E2330" t="s">
        <v>1529</v>
      </c>
      <c r="F2330" t="s">
        <v>1530</v>
      </c>
      <c r="G2330" s="462">
        <v>0</v>
      </c>
      <c r="H2330" s="462">
        <v>0</v>
      </c>
      <c r="I2330" s="462">
        <v>0</v>
      </c>
      <c r="J2330" s="462">
        <v>0</v>
      </c>
      <c r="K2330" s="462">
        <v>0</v>
      </c>
      <c r="L2330" s="462">
        <v>0</v>
      </c>
      <c r="M2330" s="462">
        <v>0</v>
      </c>
      <c r="N2330" s="462">
        <v>0</v>
      </c>
    </row>
    <row r="2331" spans="1:14" x14ac:dyDescent="0.25">
      <c r="A2331" t="s">
        <v>56</v>
      </c>
      <c r="B2331" t="s">
        <v>1528</v>
      </c>
      <c r="C2331" t="s">
        <v>133</v>
      </c>
      <c r="D2331">
        <v>2060</v>
      </c>
      <c r="E2331" t="s">
        <v>1529</v>
      </c>
      <c r="F2331" t="s">
        <v>1531</v>
      </c>
      <c r="G2331" s="462">
        <v>0</v>
      </c>
      <c r="H2331" s="462">
        <v>0</v>
      </c>
      <c r="I2331" s="462">
        <v>0</v>
      </c>
      <c r="J2331" s="462">
        <v>0</v>
      </c>
      <c r="K2331" s="462">
        <v>0</v>
      </c>
      <c r="L2331" s="462">
        <v>0</v>
      </c>
      <c r="M2331" s="462">
        <v>0</v>
      </c>
      <c r="N2331" s="462">
        <v>0</v>
      </c>
    </row>
    <row r="2332" spans="1:14" x14ac:dyDescent="0.25">
      <c r="A2332" t="s">
        <v>56</v>
      </c>
      <c r="B2332" t="s">
        <v>1528</v>
      </c>
      <c r="C2332" t="s">
        <v>133</v>
      </c>
      <c r="D2332">
        <v>2060</v>
      </c>
      <c r="E2332" t="s">
        <v>1532</v>
      </c>
      <c r="F2332" t="s">
        <v>1530</v>
      </c>
      <c r="G2332" s="462">
        <v>0</v>
      </c>
      <c r="H2332" s="462">
        <v>0</v>
      </c>
      <c r="I2332" s="462">
        <v>0</v>
      </c>
      <c r="J2332" s="462">
        <v>0</v>
      </c>
      <c r="K2332" s="462">
        <v>0</v>
      </c>
      <c r="L2332" s="462">
        <v>0</v>
      </c>
      <c r="M2332" s="462">
        <v>0</v>
      </c>
      <c r="N2332" s="462">
        <v>0</v>
      </c>
    </row>
    <row r="2333" spans="1:14" x14ac:dyDescent="0.25">
      <c r="A2333" t="s">
        <v>56</v>
      </c>
      <c r="B2333" t="s">
        <v>1528</v>
      </c>
      <c r="C2333" t="s">
        <v>133</v>
      </c>
      <c r="D2333">
        <v>2060</v>
      </c>
      <c r="E2333" t="s">
        <v>1532</v>
      </c>
      <c r="F2333" t="s">
        <v>1531</v>
      </c>
      <c r="G2333" s="462">
        <v>0</v>
      </c>
      <c r="H2333" s="462">
        <v>0</v>
      </c>
      <c r="I2333" s="462">
        <v>0</v>
      </c>
      <c r="J2333" s="462">
        <v>0</v>
      </c>
      <c r="K2333" s="462">
        <v>0</v>
      </c>
      <c r="L2333" s="462">
        <v>0</v>
      </c>
      <c r="M2333" s="462">
        <v>0</v>
      </c>
      <c r="N2333" s="462">
        <v>0</v>
      </c>
    </row>
    <row r="2334" spans="1:14" x14ac:dyDescent="0.25">
      <c r="A2334" t="s">
        <v>56</v>
      </c>
      <c r="B2334" t="s">
        <v>1533</v>
      </c>
      <c r="C2334" t="s">
        <v>1533</v>
      </c>
      <c r="D2334">
        <v>2060</v>
      </c>
      <c r="E2334" t="s">
        <v>1529</v>
      </c>
      <c r="F2334" t="s">
        <v>1530</v>
      </c>
      <c r="G2334" s="462">
        <v>0</v>
      </c>
      <c r="H2334" s="462">
        <v>0</v>
      </c>
      <c r="I2334" s="462">
        <v>0</v>
      </c>
      <c r="J2334" s="462">
        <v>0</v>
      </c>
      <c r="K2334" s="462">
        <v>0</v>
      </c>
      <c r="L2334" s="462">
        <v>0</v>
      </c>
      <c r="M2334" s="462">
        <v>0</v>
      </c>
      <c r="N2334" s="462">
        <v>0</v>
      </c>
    </row>
    <row r="2335" spans="1:14" x14ac:dyDescent="0.25">
      <c r="A2335" t="s">
        <v>56</v>
      </c>
      <c r="B2335" t="s">
        <v>1533</v>
      </c>
      <c r="C2335" t="s">
        <v>1533</v>
      </c>
      <c r="D2335">
        <v>2060</v>
      </c>
      <c r="E2335" t="s">
        <v>1529</v>
      </c>
      <c r="F2335" t="s">
        <v>1531</v>
      </c>
      <c r="G2335" s="462">
        <v>0</v>
      </c>
      <c r="H2335" s="462">
        <v>0</v>
      </c>
      <c r="I2335" s="462">
        <v>0</v>
      </c>
      <c r="J2335" s="462">
        <v>0</v>
      </c>
      <c r="K2335" s="462">
        <v>0</v>
      </c>
      <c r="L2335" s="462">
        <v>0</v>
      </c>
      <c r="M2335" s="462">
        <v>0</v>
      </c>
      <c r="N2335" s="462">
        <v>0</v>
      </c>
    </row>
    <row r="2336" spans="1:14" x14ac:dyDescent="0.25">
      <c r="A2336" t="s">
        <v>56</v>
      </c>
      <c r="B2336" t="s">
        <v>1533</v>
      </c>
      <c r="C2336" t="s">
        <v>1533</v>
      </c>
      <c r="D2336">
        <v>2060</v>
      </c>
      <c r="E2336" t="s">
        <v>1532</v>
      </c>
      <c r="F2336" t="s">
        <v>1530</v>
      </c>
      <c r="G2336" s="462">
        <v>1</v>
      </c>
      <c r="H2336" s="462">
        <v>1</v>
      </c>
      <c r="I2336" s="462">
        <v>1</v>
      </c>
      <c r="J2336" s="462">
        <v>1</v>
      </c>
      <c r="K2336" s="462">
        <v>1</v>
      </c>
      <c r="L2336" s="462">
        <v>1</v>
      </c>
      <c r="M2336" s="462">
        <v>1</v>
      </c>
      <c r="N2336" s="462">
        <v>1</v>
      </c>
    </row>
    <row r="2337" spans="1:14" x14ac:dyDescent="0.25">
      <c r="A2337" t="s">
        <v>56</v>
      </c>
      <c r="B2337" t="s">
        <v>1533</v>
      </c>
      <c r="C2337" t="s">
        <v>1533</v>
      </c>
      <c r="D2337">
        <v>2060</v>
      </c>
      <c r="E2337" t="s">
        <v>1532</v>
      </c>
      <c r="F2337" t="s">
        <v>1531</v>
      </c>
      <c r="G2337" s="462">
        <v>1</v>
      </c>
      <c r="H2337" s="462">
        <v>1</v>
      </c>
      <c r="I2337" s="462">
        <v>1</v>
      </c>
      <c r="J2337" s="462">
        <v>1</v>
      </c>
      <c r="K2337" s="462">
        <v>1</v>
      </c>
      <c r="L2337" s="462">
        <v>1</v>
      </c>
      <c r="M2337" s="462">
        <v>1</v>
      </c>
      <c r="N2337" s="462">
        <v>1</v>
      </c>
    </row>
    <row r="2338" spans="1:14" x14ac:dyDescent="0.25">
      <c r="A2338" t="s">
        <v>56</v>
      </c>
      <c r="B2338" t="s">
        <v>160</v>
      </c>
      <c r="C2338" t="s">
        <v>160</v>
      </c>
      <c r="D2338">
        <v>2060</v>
      </c>
      <c r="E2338" t="s">
        <v>1529</v>
      </c>
      <c r="F2338" t="s">
        <v>1530</v>
      </c>
      <c r="G2338" s="462">
        <v>0.21665862286446336</v>
      </c>
      <c r="H2338" s="462">
        <v>0.21665862286446336</v>
      </c>
      <c r="I2338" s="462">
        <v>0.21665862286446336</v>
      </c>
      <c r="J2338" s="462">
        <v>0</v>
      </c>
      <c r="K2338" s="462">
        <v>0</v>
      </c>
      <c r="L2338" s="462">
        <v>0</v>
      </c>
      <c r="M2338" s="462">
        <v>0</v>
      </c>
      <c r="N2338" s="462">
        <v>0</v>
      </c>
    </row>
    <row r="2339" spans="1:14" x14ac:dyDescent="0.25">
      <c r="A2339" t="s">
        <v>56</v>
      </c>
      <c r="B2339" t="s">
        <v>160</v>
      </c>
      <c r="C2339" t="s">
        <v>160</v>
      </c>
      <c r="D2339">
        <v>2060</v>
      </c>
      <c r="E2339" t="s">
        <v>1529</v>
      </c>
      <c r="F2339" t="s">
        <v>1531</v>
      </c>
      <c r="G2339" s="462">
        <v>0.21665862286446336</v>
      </c>
      <c r="H2339" s="462">
        <v>0.21665862286446336</v>
      </c>
      <c r="I2339" s="462">
        <v>0.21665862286446336</v>
      </c>
      <c r="J2339" s="462">
        <v>0</v>
      </c>
      <c r="K2339" s="462">
        <v>0</v>
      </c>
      <c r="L2339" s="462">
        <v>0</v>
      </c>
      <c r="M2339" s="462">
        <v>0</v>
      </c>
      <c r="N2339" s="462">
        <v>0</v>
      </c>
    </row>
    <row r="2340" spans="1:14" x14ac:dyDescent="0.25">
      <c r="A2340" t="s">
        <v>56</v>
      </c>
      <c r="B2340" t="s">
        <v>160</v>
      </c>
      <c r="C2340" t="s">
        <v>160</v>
      </c>
      <c r="D2340">
        <v>2060</v>
      </c>
      <c r="E2340" t="s">
        <v>1532</v>
      </c>
      <c r="F2340" t="s">
        <v>1530</v>
      </c>
      <c r="G2340" s="462">
        <v>0</v>
      </c>
      <c r="H2340" s="462">
        <v>0</v>
      </c>
      <c r="I2340" s="462">
        <v>0</v>
      </c>
      <c r="J2340" s="462">
        <v>0</v>
      </c>
      <c r="K2340" s="462">
        <v>0</v>
      </c>
      <c r="L2340" s="462">
        <v>0</v>
      </c>
      <c r="M2340" s="462">
        <v>0</v>
      </c>
      <c r="N2340" s="462">
        <v>0</v>
      </c>
    </row>
    <row r="2341" spans="1:14" x14ac:dyDescent="0.25">
      <c r="A2341" t="s">
        <v>56</v>
      </c>
      <c r="B2341" t="s">
        <v>160</v>
      </c>
      <c r="C2341" t="s">
        <v>160</v>
      </c>
      <c r="D2341">
        <v>2060</v>
      </c>
      <c r="E2341" t="s">
        <v>1532</v>
      </c>
      <c r="F2341" t="s">
        <v>1531</v>
      </c>
      <c r="G2341" s="462">
        <v>0</v>
      </c>
      <c r="H2341" s="462">
        <v>0</v>
      </c>
      <c r="I2341" s="462">
        <v>0</v>
      </c>
      <c r="J2341" s="462">
        <v>0</v>
      </c>
      <c r="K2341" s="462">
        <v>0</v>
      </c>
      <c r="L2341" s="462">
        <v>0</v>
      </c>
      <c r="M2341" s="462">
        <v>0</v>
      </c>
      <c r="N2341" s="462">
        <v>0</v>
      </c>
    </row>
    <row r="2342" spans="1:14" x14ac:dyDescent="0.25">
      <c r="A2342" t="s">
        <v>56</v>
      </c>
      <c r="B2342" t="s">
        <v>1534</v>
      </c>
      <c r="C2342" t="s">
        <v>1534</v>
      </c>
      <c r="D2342">
        <v>2060</v>
      </c>
      <c r="E2342" t="s">
        <v>1529</v>
      </c>
      <c r="F2342" t="s">
        <v>1530</v>
      </c>
      <c r="G2342" s="462">
        <v>0.14276649501311525</v>
      </c>
      <c r="H2342" s="462">
        <v>0.14276649501311525</v>
      </c>
      <c r="I2342" s="462">
        <v>0.14276649501311525</v>
      </c>
      <c r="J2342" s="462">
        <v>0.10709366849540058</v>
      </c>
      <c r="K2342" s="462">
        <v>0.10709366849540058</v>
      </c>
      <c r="L2342" s="462">
        <v>0.10709366849540058</v>
      </c>
      <c r="M2342" s="462">
        <v>0.10709366849540058</v>
      </c>
      <c r="N2342" s="462">
        <v>0.10709366849540058</v>
      </c>
    </row>
    <row r="2343" spans="1:14" x14ac:dyDescent="0.25">
      <c r="A2343" t="s">
        <v>56</v>
      </c>
      <c r="B2343" t="s">
        <v>1534</v>
      </c>
      <c r="C2343" t="s">
        <v>1534</v>
      </c>
      <c r="D2343">
        <v>2060</v>
      </c>
      <c r="E2343" t="s">
        <v>1529</v>
      </c>
      <c r="F2343" t="s">
        <v>1531</v>
      </c>
      <c r="G2343" s="462">
        <v>0.15918639398638793</v>
      </c>
      <c r="H2343" s="462">
        <v>0.15918639398638793</v>
      </c>
      <c r="I2343" s="462">
        <v>0.15918639398638793</v>
      </c>
      <c r="J2343" s="462">
        <v>0.12609086927832883</v>
      </c>
      <c r="K2343" s="462">
        <v>0.12609086927832883</v>
      </c>
      <c r="L2343" s="462">
        <v>0.12609086927832883</v>
      </c>
      <c r="M2343" s="462">
        <v>0.12609086927832883</v>
      </c>
      <c r="N2343" s="462">
        <v>0.12609086927832883</v>
      </c>
    </row>
    <row r="2344" spans="1:14" x14ac:dyDescent="0.25">
      <c r="A2344" t="s">
        <v>56</v>
      </c>
      <c r="B2344" t="s">
        <v>1534</v>
      </c>
      <c r="C2344" t="s">
        <v>1534</v>
      </c>
      <c r="D2344">
        <v>2060</v>
      </c>
      <c r="E2344" t="s">
        <v>1532</v>
      </c>
      <c r="F2344" t="s">
        <v>1530</v>
      </c>
      <c r="G2344" s="462">
        <v>0</v>
      </c>
      <c r="H2344" s="462">
        <v>0</v>
      </c>
      <c r="I2344" s="462">
        <v>0</v>
      </c>
      <c r="J2344" s="462">
        <v>0</v>
      </c>
      <c r="K2344" s="462">
        <v>0</v>
      </c>
      <c r="L2344" s="462">
        <v>0</v>
      </c>
      <c r="M2344" s="462">
        <v>0</v>
      </c>
      <c r="N2344" s="462">
        <v>0</v>
      </c>
    </row>
    <row r="2345" spans="1:14" x14ac:dyDescent="0.25">
      <c r="A2345" t="s">
        <v>56</v>
      </c>
      <c r="B2345" t="s">
        <v>1534</v>
      </c>
      <c r="C2345" t="s">
        <v>1534</v>
      </c>
      <c r="D2345">
        <v>2060</v>
      </c>
      <c r="E2345" t="s">
        <v>1532</v>
      </c>
      <c r="F2345" t="s">
        <v>1531</v>
      </c>
      <c r="G2345" s="462">
        <v>0</v>
      </c>
      <c r="H2345" s="462">
        <v>0</v>
      </c>
      <c r="I2345" s="462">
        <v>0</v>
      </c>
      <c r="J2345" s="462">
        <v>0</v>
      </c>
      <c r="K2345" s="462">
        <v>0</v>
      </c>
      <c r="L2345" s="462">
        <v>0</v>
      </c>
      <c r="M2345" s="462">
        <v>0</v>
      </c>
      <c r="N2345" s="462">
        <v>0</v>
      </c>
    </row>
    <row r="2346" spans="1:14" x14ac:dyDescent="0.25">
      <c r="A2346" t="s">
        <v>56</v>
      </c>
      <c r="B2346" t="s">
        <v>1535</v>
      </c>
      <c r="C2346" t="s">
        <v>1536</v>
      </c>
      <c r="D2346">
        <v>2060</v>
      </c>
      <c r="E2346" t="s">
        <v>1529</v>
      </c>
      <c r="F2346" t="s">
        <v>1530</v>
      </c>
      <c r="G2346" s="462">
        <v>0</v>
      </c>
      <c r="H2346" s="462">
        <v>0</v>
      </c>
      <c r="I2346" s="462">
        <v>0</v>
      </c>
      <c r="J2346" s="462">
        <v>0</v>
      </c>
      <c r="K2346" s="462">
        <v>0</v>
      </c>
      <c r="L2346" s="462">
        <v>0</v>
      </c>
      <c r="M2346" s="462">
        <v>0</v>
      </c>
      <c r="N2346" s="462">
        <v>0</v>
      </c>
    </row>
    <row r="2347" spans="1:14" x14ac:dyDescent="0.25">
      <c r="A2347" t="s">
        <v>56</v>
      </c>
      <c r="B2347" t="s">
        <v>1535</v>
      </c>
      <c r="C2347" t="s">
        <v>1536</v>
      </c>
      <c r="D2347">
        <v>2060</v>
      </c>
      <c r="E2347" t="s">
        <v>1529</v>
      </c>
      <c r="F2347" t="s">
        <v>1531</v>
      </c>
      <c r="G2347" s="462">
        <v>0</v>
      </c>
      <c r="H2347" s="462">
        <v>0</v>
      </c>
      <c r="I2347" s="462">
        <v>0</v>
      </c>
      <c r="J2347" s="462">
        <v>0</v>
      </c>
      <c r="K2347" s="462">
        <v>0</v>
      </c>
      <c r="L2347" s="462">
        <v>0</v>
      </c>
      <c r="M2347" s="462">
        <v>0</v>
      </c>
      <c r="N2347" s="462">
        <v>0</v>
      </c>
    </row>
    <row r="2348" spans="1:14" x14ac:dyDescent="0.25">
      <c r="A2348" t="s">
        <v>56</v>
      </c>
      <c r="B2348" t="s">
        <v>1535</v>
      </c>
      <c r="C2348" t="s">
        <v>1536</v>
      </c>
      <c r="D2348">
        <v>2060</v>
      </c>
      <c r="E2348" t="s">
        <v>1532</v>
      </c>
      <c r="F2348" t="s">
        <v>1530</v>
      </c>
      <c r="G2348" s="462">
        <v>0</v>
      </c>
      <c r="H2348" s="462">
        <v>0</v>
      </c>
      <c r="I2348" s="462">
        <v>0</v>
      </c>
      <c r="J2348" s="462">
        <v>0</v>
      </c>
      <c r="K2348" s="462">
        <v>0</v>
      </c>
      <c r="L2348" s="462">
        <v>0</v>
      </c>
      <c r="M2348" s="462">
        <v>0</v>
      </c>
      <c r="N2348" s="462">
        <v>0</v>
      </c>
    </row>
    <row r="2349" spans="1:14" x14ac:dyDescent="0.25">
      <c r="A2349" t="s">
        <v>56</v>
      </c>
      <c r="B2349" t="s">
        <v>1535</v>
      </c>
      <c r="C2349" t="s">
        <v>1536</v>
      </c>
      <c r="D2349">
        <v>2060</v>
      </c>
      <c r="E2349" t="s">
        <v>1532</v>
      </c>
      <c r="F2349" t="s">
        <v>1531</v>
      </c>
      <c r="G2349" s="462">
        <v>0</v>
      </c>
      <c r="H2349" s="462">
        <v>0</v>
      </c>
      <c r="I2349" s="462">
        <v>0</v>
      </c>
      <c r="J2349" s="462">
        <v>0</v>
      </c>
      <c r="K2349" s="462">
        <v>0</v>
      </c>
      <c r="L2349" s="462">
        <v>0</v>
      </c>
      <c r="M2349" s="462">
        <v>0</v>
      </c>
      <c r="N2349" s="462">
        <v>0</v>
      </c>
    </row>
    <row r="2350" spans="1:14" x14ac:dyDescent="0.25">
      <c r="A2350" t="s">
        <v>56</v>
      </c>
      <c r="B2350" t="s">
        <v>1535</v>
      </c>
      <c r="C2350" t="s">
        <v>162</v>
      </c>
      <c r="D2350">
        <v>2060</v>
      </c>
      <c r="E2350" t="s">
        <v>1529</v>
      </c>
      <c r="F2350" t="s">
        <v>1530</v>
      </c>
      <c r="G2350" s="462">
        <v>0</v>
      </c>
      <c r="H2350" s="462">
        <v>0</v>
      </c>
      <c r="I2350" s="462">
        <v>0</v>
      </c>
      <c r="J2350" s="462">
        <v>0</v>
      </c>
      <c r="K2350" s="462">
        <v>0</v>
      </c>
      <c r="L2350" s="462">
        <v>0</v>
      </c>
      <c r="M2350" s="462">
        <v>0</v>
      </c>
      <c r="N2350" s="462">
        <v>0</v>
      </c>
    </row>
    <row r="2351" spans="1:14" x14ac:dyDescent="0.25">
      <c r="A2351" t="s">
        <v>56</v>
      </c>
      <c r="B2351" t="s">
        <v>1535</v>
      </c>
      <c r="C2351" t="s">
        <v>162</v>
      </c>
      <c r="D2351">
        <v>2060</v>
      </c>
      <c r="E2351" t="s">
        <v>1529</v>
      </c>
      <c r="F2351" t="s">
        <v>1531</v>
      </c>
      <c r="G2351" s="462">
        <v>0</v>
      </c>
      <c r="H2351" s="462">
        <v>0</v>
      </c>
      <c r="I2351" s="462">
        <v>0</v>
      </c>
      <c r="J2351" s="462">
        <v>0</v>
      </c>
      <c r="K2351" s="462">
        <v>0</v>
      </c>
      <c r="L2351" s="462">
        <v>0</v>
      </c>
      <c r="M2351" s="462">
        <v>0</v>
      </c>
      <c r="N2351" s="462">
        <v>0</v>
      </c>
    </row>
    <row r="2352" spans="1:14" x14ac:dyDescent="0.25">
      <c r="A2352" t="s">
        <v>56</v>
      </c>
      <c r="B2352" t="s">
        <v>1535</v>
      </c>
      <c r="C2352" t="s">
        <v>162</v>
      </c>
      <c r="D2352">
        <v>2060</v>
      </c>
      <c r="E2352" t="s">
        <v>1532</v>
      </c>
      <c r="F2352" t="s">
        <v>1530</v>
      </c>
      <c r="G2352" s="462">
        <v>0</v>
      </c>
      <c r="H2352" s="462">
        <v>0</v>
      </c>
      <c r="I2352" s="462">
        <v>0</v>
      </c>
      <c r="J2352" s="462">
        <v>0</v>
      </c>
      <c r="K2352" s="462">
        <v>0</v>
      </c>
      <c r="L2352" s="462">
        <v>0</v>
      </c>
      <c r="M2352" s="462">
        <v>0</v>
      </c>
      <c r="N2352" s="462">
        <v>0</v>
      </c>
    </row>
    <row r="2353" spans="1:14" x14ac:dyDescent="0.25">
      <c r="A2353" t="s">
        <v>56</v>
      </c>
      <c r="B2353" t="s">
        <v>1535</v>
      </c>
      <c r="C2353" t="s">
        <v>162</v>
      </c>
      <c r="D2353">
        <v>2060</v>
      </c>
      <c r="E2353" t="s">
        <v>1532</v>
      </c>
      <c r="F2353" t="s">
        <v>1531</v>
      </c>
      <c r="G2353" s="462">
        <v>0</v>
      </c>
      <c r="H2353" s="462">
        <v>0</v>
      </c>
      <c r="I2353" s="462">
        <v>0</v>
      </c>
      <c r="J2353" s="462">
        <v>0</v>
      </c>
      <c r="K2353" s="462">
        <v>0</v>
      </c>
      <c r="L2353" s="462">
        <v>0</v>
      </c>
      <c r="M2353" s="462">
        <v>0</v>
      </c>
      <c r="N2353" s="462">
        <v>0</v>
      </c>
    </row>
    <row r="2354" spans="1:14" x14ac:dyDescent="0.25">
      <c r="A2354" t="s">
        <v>59</v>
      </c>
      <c r="B2354" t="s">
        <v>1528</v>
      </c>
      <c r="C2354" t="s">
        <v>158</v>
      </c>
      <c r="D2354">
        <v>2019</v>
      </c>
      <c r="E2354" t="s">
        <v>1529</v>
      </c>
      <c r="F2354" t="s">
        <v>1530</v>
      </c>
      <c r="G2354" s="462">
        <v>1</v>
      </c>
      <c r="H2354" s="462">
        <v>1</v>
      </c>
      <c r="I2354" s="462">
        <v>1</v>
      </c>
      <c r="J2354" s="462">
        <v>1</v>
      </c>
      <c r="K2354" s="462">
        <v>1</v>
      </c>
      <c r="L2354" s="462">
        <v>1</v>
      </c>
      <c r="M2354" s="462">
        <v>1</v>
      </c>
      <c r="N2354" s="462">
        <v>1</v>
      </c>
    </row>
    <row r="2355" spans="1:14" x14ac:dyDescent="0.25">
      <c r="A2355" t="s">
        <v>59</v>
      </c>
      <c r="B2355" t="s">
        <v>1528</v>
      </c>
      <c r="C2355" t="s">
        <v>158</v>
      </c>
      <c r="D2355">
        <v>2019</v>
      </c>
      <c r="E2355" t="s">
        <v>1529</v>
      </c>
      <c r="F2355" t="s">
        <v>1531</v>
      </c>
      <c r="G2355" s="462">
        <v>1</v>
      </c>
      <c r="H2355" s="462">
        <v>1</v>
      </c>
      <c r="I2355" s="462">
        <v>1</v>
      </c>
      <c r="J2355" s="462">
        <v>1</v>
      </c>
      <c r="K2355" s="462">
        <v>1</v>
      </c>
      <c r="L2355" s="462">
        <v>1</v>
      </c>
      <c r="M2355" s="462">
        <v>1</v>
      </c>
      <c r="N2355" s="462">
        <v>1</v>
      </c>
    </row>
    <row r="2356" spans="1:14" x14ac:dyDescent="0.25">
      <c r="A2356" t="s">
        <v>59</v>
      </c>
      <c r="B2356" t="s">
        <v>1528</v>
      </c>
      <c r="C2356" t="s">
        <v>158</v>
      </c>
      <c r="D2356">
        <v>2019</v>
      </c>
      <c r="E2356" t="s">
        <v>1532</v>
      </c>
      <c r="F2356" t="s">
        <v>1530</v>
      </c>
      <c r="G2356" s="462">
        <v>1</v>
      </c>
      <c r="H2356" s="462">
        <v>1</v>
      </c>
      <c r="I2356" s="462">
        <v>1</v>
      </c>
      <c r="J2356" s="462">
        <v>1</v>
      </c>
      <c r="K2356" s="462">
        <v>1</v>
      </c>
      <c r="L2356" s="462">
        <v>1</v>
      </c>
      <c r="M2356" s="462">
        <v>1</v>
      </c>
      <c r="N2356" s="462">
        <v>1</v>
      </c>
    </row>
    <row r="2357" spans="1:14" x14ac:dyDescent="0.25">
      <c r="A2357" t="s">
        <v>59</v>
      </c>
      <c r="B2357" t="s">
        <v>1528</v>
      </c>
      <c r="C2357" t="s">
        <v>158</v>
      </c>
      <c r="D2357">
        <v>2019</v>
      </c>
      <c r="E2357" t="s">
        <v>1532</v>
      </c>
      <c r="F2357" t="s">
        <v>1531</v>
      </c>
      <c r="G2357" s="462">
        <v>1</v>
      </c>
      <c r="H2357" s="462">
        <v>1</v>
      </c>
      <c r="I2357" s="462">
        <v>1</v>
      </c>
      <c r="J2357" s="462">
        <v>1</v>
      </c>
      <c r="K2357" s="462">
        <v>1</v>
      </c>
      <c r="L2357" s="462">
        <v>1</v>
      </c>
      <c r="M2357" s="462">
        <v>1</v>
      </c>
      <c r="N2357" s="462">
        <v>1</v>
      </c>
    </row>
    <row r="2358" spans="1:14" x14ac:dyDescent="0.25">
      <c r="A2358" t="s">
        <v>59</v>
      </c>
      <c r="B2358" t="s">
        <v>1528</v>
      </c>
      <c r="C2358" t="s">
        <v>133</v>
      </c>
      <c r="D2358">
        <v>2019</v>
      </c>
      <c r="E2358" t="s">
        <v>1529</v>
      </c>
      <c r="F2358" t="s">
        <v>1530</v>
      </c>
      <c r="G2358" s="462">
        <v>0</v>
      </c>
      <c r="H2358" s="462">
        <v>0</v>
      </c>
      <c r="I2358" s="462">
        <v>0</v>
      </c>
      <c r="J2358" s="462">
        <v>0</v>
      </c>
      <c r="K2358" s="462">
        <v>0</v>
      </c>
      <c r="L2358" s="462">
        <v>0</v>
      </c>
      <c r="M2358" s="462">
        <v>0</v>
      </c>
      <c r="N2358" s="462">
        <v>0</v>
      </c>
    </row>
    <row r="2359" spans="1:14" x14ac:dyDescent="0.25">
      <c r="A2359" t="s">
        <v>59</v>
      </c>
      <c r="B2359" t="s">
        <v>1528</v>
      </c>
      <c r="C2359" t="s">
        <v>133</v>
      </c>
      <c r="D2359">
        <v>2019</v>
      </c>
      <c r="E2359" t="s">
        <v>1529</v>
      </c>
      <c r="F2359" t="s">
        <v>1531</v>
      </c>
      <c r="G2359" s="462">
        <v>0</v>
      </c>
      <c r="H2359" s="462">
        <v>0</v>
      </c>
      <c r="I2359" s="462">
        <v>0</v>
      </c>
      <c r="J2359" s="462">
        <v>0</v>
      </c>
      <c r="K2359" s="462">
        <v>0</v>
      </c>
      <c r="L2359" s="462">
        <v>0</v>
      </c>
      <c r="M2359" s="462">
        <v>0</v>
      </c>
      <c r="N2359" s="462">
        <v>0</v>
      </c>
    </row>
    <row r="2360" spans="1:14" x14ac:dyDescent="0.25">
      <c r="A2360" t="s">
        <v>59</v>
      </c>
      <c r="B2360" t="s">
        <v>1528</v>
      </c>
      <c r="C2360" t="s">
        <v>133</v>
      </c>
      <c r="D2360">
        <v>2019</v>
      </c>
      <c r="E2360" t="s">
        <v>1532</v>
      </c>
      <c r="F2360" t="s">
        <v>1530</v>
      </c>
      <c r="G2360" s="462">
        <v>0</v>
      </c>
      <c r="H2360" s="462">
        <v>0</v>
      </c>
      <c r="I2360" s="462">
        <v>0</v>
      </c>
      <c r="J2360" s="462">
        <v>0</v>
      </c>
      <c r="K2360" s="462">
        <v>0</v>
      </c>
      <c r="L2360" s="462">
        <v>0</v>
      </c>
      <c r="M2360" s="462">
        <v>0</v>
      </c>
      <c r="N2360" s="462">
        <v>0</v>
      </c>
    </row>
    <row r="2361" spans="1:14" x14ac:dyDescent="0.25">
      <c r="A2361" t="s">
        <v>59</v>
      </c>
      <c r="B2361" t="s">
        <v>1528</v>
      </c>
      <c r="C2361" t="s">
        <v>133</v>
      </c>
      <c r="D2361">
        <v>2019</v>
      </c>
      <c r="E2361" t="s">
        <v>1532</v>
      </c>
      <c r="F2361" t="s">
        <v>1531</v>
      </c>
      <c r="G2361" s="462">
        <v>0</v>
      </c>
      <c r="H2361" s="462">
        <v>0</v>
      </c>
      <c r="I2361" s="462">
        <v>0</v>
      </c>
      <c r="J2361" s="462">
        <v>0</v>
      </c>
      <c r="K2361" s="462">
        <v>0</v>
      </c>
      <c r="L2361" s="462">
        <v>0</v>
      </c>
      <c r="M2361" s="462">
        <v>0</v>
      </c>
      <c r="N2361" s="462">
        <v>0</v>
      </c>
    </row>
    <row r="2362" spans="1:14" x14ac:dyDescent="0.25">
      <c r="A2362" t="s">
        <v>59</v>
      </c>
      <c r="B2362" t="s">
        <v>1533</v>
      </c>
      <c r="C2362" t="s">
        <v>1533</v>
      </c>
      <c r="D2362">
        <v>2019</v>
      </c>
      <c r="E2362" t="s">
        <v>1529</v>
      </c>
      <c r="F2362" t="s">
        <v>1530</v>
      </c>
      <c r="G2362" s="462">
        <v>0</v>
      </c>
      <c r="H2362" s="462">
        <v>0</v>
      </c>
      <c r="I2362" s="462">
        <v>0</v>
      </c>
      <c r="J2362" s="462">
        <v>0</v>
      </c>
      <c r="K2362" s="462">
        <v>0</v>
      </c>
      <c r="L2362" s="462">
        <v>0</v>
      </c>
      <c r="M2362" s="462">
        <v>0</v>
      </c>
      <c r="N2362" s="462">
        <v>0</v>
      </c>
    </row>
    <row r="2363" spans="1:14" x14ac:dyDescent="0.25">
      <c r="A2363" t="s">
        <v>59</v>
      </c>
      <c r="B2363" t="s">
        <v>1533</v>
      </c>
      <c r="C2363" t="s">
        <v>1533</v>
      </c>
      <c r="D2363">
        <v>2019</v>
      </c>
      <c r="E2363" t="s">
        <v>1529</v>
      </c>
      <c r="F2363" t="s">
        <v>1531</v>
      </c>
      <c r="G2363" s="462">
        <v>0</v>
      </c>
      <c r="H2363" s="462">
        <v>0</v>
      </c>
      <c r="I2363" s="462">
        <v>0</v>
      </c>
      <c r="J2363" s="462">
        <v>0</v>
      </c>
      <c r="K2363" s="462">
        <v>0</v>
      </c>
      <c r="L2363" s="462">
        <v>0</v>
      </c>
      <c r="M2363" s="462">
        <v>0</v>
      </c>
      <c r="N2363" s="462">
        <v>0</v>
      </c>
    </row>
    <row r="2364" spans="1:14" x14ac:dyDescent="0.25">
      <c r="A2364" t="s">
        <v>59</v>
      </c>
      <c r="B2364" t="s">
        <v>1533</v>
      </c>
      <c r="C2364" t="s">
        <v>1533</v>
      </c>
      <c r="D2364">
        <v>2019</v>
      </c>
      <c r="E2364" t="s">
        <v>1532</v>
      </c>
      <c r="F2364" t="s">
        <v>1530</v>
      </c>
      <c r="G2364" s="462">
        <v>0</v>
      </c>
      <c r="H2364" s="462">
        <v>0</v>
      </c>
      <c r="I2364" s="462">
        <v>0</v>
      </c>
      <c r="J2364" s="462">
        <v>0</v>
      </c>
      <c r="K2364" s="462">
        <v>0</v>
      </c>
      <c r="L2364" s="462">
        <v>0</v>
      </c>
      <c r="M2364" s="462">
        <v>0</v>
      </c>
      <c r="N2364" s="462">
        <v>0</v>
      </c>
    </row>
    <row r="2365" spans="1:14" x14ac:dyDescent="0.25">
      <c r="A2365" t="s">
        <v>59</v>
      </c>
      <c r="B2365" t="s">
        <v>1533</v>
      </c>
      <c r="C2365" t="s">
        <v>1533</v>
      </c>
      <c r="D2365">
        <v>2019</v>
      </c>
      <c r="E2365" t="s">
        <v>1532</v>
      </c>
      <c r="F2365" t="s">
        <v>1531</v>
      </c>
      <c r="G2365" s="462">
        <v>0</v>
      </c>
      <c r="H2365" s="462">
        <v>0</v>
      </c>
      <c r="I2365" s="462">
        <v>0</v>
      </c>
      <c r="J2365" s="462">
        <v>0</v>
      </c>
      <c r="K2365" s="462">
        <v>0</v>
      </c>
      <c r="L2365" s="462">
        <v>0</v>
      </c>
      <c r="M2365" s="462">
        <v>0</v>
      </c>
      <c r="N2365" s="462">
        <v>0</v>
      </c>
    </row>
    <row r="2366" spans="1:14" x14ac:dyDescent="0.25">
      <c r="A2366" t="s">
        <v>59</v>
      </c>
      <c r="B2366" t="s">
        <v>160</v>
      </c>
      <c r="C2366" t="s">
        <v>160</v>
      </c>
      <c r="D2366">
        <v>2019</v>
      </c>
      <c r="E2366" t="s">
        <v>1529</v>
      </c>
      <c r="F2366" t="s">
        <v>1530</v>
      </c>
      <c r="G2366" s="462">
        <v>0</v>
      </c>
      <c r="H2366" s="462">
        <v>0</v>
      </c>
      <c r="I2366" s="462">
        <v>0</v>
      </c>
      <c r="J2366" s="462">
        <v>0</v>
      </c>
      <c r="K2366" s="462">
        <v>0</v>
      </c>
      <c r="L2366" s="462">
        <v>0</v>
      </c>
      <c r="M2366" s="462">
        <v>0</v>
      </c>
      <c r="N2366" s="462">
        <v>0</v>
      </c>
    </row>
    <row r="2367" spans="1:14" x14ac:dyDescent="0.25">
      <c r="A2367" t="s">
        <v>59</v>
      </c>
      <c r="B2367" t="s">
        <v>160</v>
      </c>
      <c r="C2367" t="s">
        <v>160</v>
      </c>
      <c r="D2367">
        <v>2019</v>
      </c>
      <c r="E2367" t="s">
        <v>1529</v>
      </c>
      <c r="F2367" t="s">
        <v>1531</v>
      </c>
      <c r="G2367" s="462">
        <v>0</v>
      </c>
      <c r="H2367" s="462">
        <v>0</v>
      </c>
      <c r="I2367" s="462">
        <v>0</v>
      </c>
      <c r="J2367" s="462">
        <v>0</v>
      </c>
      <c r="K2367" s="462">
        <v>0</v>
      </c>
      <c r="L2367" s="462">
        <v>0</v>
      </c>
      <c r="M2367" s="462">
        <v>0</v>
      </c>
      <c r="N2367" s="462">
        <v>0</v>
      </c>
    </row>
    <row r="2368" spans="1:14" x14ac:dyDescent="0.25">
      <c r="A2368" t="s">
        <v>59</v>
      </c>
      <c r="B2368" t="s">
        <v>160</v>
      </c>
      <c r="C2368" t="s">
        <v>160</v>
      </c>
      <c r="D2368">
        <v>2019</v>
      </c>
      <c r="E2368" t="s">
        <v>1532</v>
      </c>
      <c r="F2368" t="s">
        <v>1530</v>
      </c>
      <c r="G2368" s="462">
        <v>0</v>
      </c>
      <c r="H2368" s="462">
        <v>0</v>
      </c>
      <c r="I2368" s="462">
        <v>0</v>
      </c>
      <c r="J2368" s="462">
        <v>0</v>
      </c>
      <c r="K2368" s="462">
        <v>0</v>
      </c>
      <c r="L2368" s="462">
        <v>0</v>
      </c>
      <c r="M2368" s="462">
        <v>0</v>
      </c>
      <c r="N2368" s="462">
        <v>0</v>
      </c>
    </row>
    <row r="2369" spans="1:14" x14ac:dyDescent="0.25">
      <c r="A2369" t="s">
        <v>59</v>
      </c>
      <c r="B2369" t="s">
        <v>160</v>
      </c>
      <c r="C2369" t="s">
        <v>160</v>
      </c>
      <c r="D2369">
        <v>2019</v>
      </c>
      <c r="E2369" t="s">
        <v>1532</v>
      </c>
      <c r="F2369" t="s">
        <v>1531</v>
      </c>
      <c r="G2369" s="462">
        <v>0</v>
      </c>
      <c r="H2369" s="462">
        <v>0</v>
      </c>
      <c r="I2369" s="462">
        <v>0</v>
      </c>
      <c r="J2369" s="462">
        <v>0</v>
      </c>
      <c r="K2369" s="462">
        <v>0</v>
      </c>
      <c r="L2369" s="462">
        <v>0</v>
      </c>
      <c r="M2369" s="462">
        <v>0</v>
      </c>
      <c r="N2369" s="462">
        <v>0</v>
      </c>
    </row>
    <row r="2370" spans="1:14" x14ac:dyDescent="0.25">
      <c r="A2370" t="s">
        <v>59</v>
      </c>
      <c r="B2370" t="s">
        <v>1534</v>
      </c>
      <c r="C2370" t="s">
        <v>1534</v>
      </c>
      <c r="D2370">
        <v>2019</v>
      </c>
      <c r="E2370" t="s">
        <v>1529</v>
      </c>
      <c r="F2370" t="s">
        <v>1530</v>
      </c>
      <c r="G2370" s="462">
        <v>0</v>
      </c>
      <c r="H2370" s="462">
        <v>0</v>
      </c>
      <c r="I2370" s="462">
        <v>0</v>
      </c>
      <c r="J2370" s="462">
        <v>0</v>
      </c>
      <c r="K2370" s="462">
        <v>0</v>
      </c>
      <c r="L2370" s="462">
        <v>0</v>
      </c>
      <c r="M2370" s="462">
        <v>0</v>
      </c>
      <c r="N2370" s="462">
        <v>0</v>
      </c>
    </row>
    <row r="2371" spans="1:14" x14ac:dyDescent="0.25">
      <c r="A2371" t="s">
        <v>59</v>
      </c>
      <c r="B2371" t="s">
        <v>1534</v>
      </c>
      <c r="C2371" t="s">
        <v>1534</v>
      </c>
      <c r="D2371">
        <v>2019</v>
      </c>
      <c r="E2371" t="s">
        <v>1529</v>
      </c>
      <c r="F2371" t="s">
        <v>1531</v>
      </c>
      <c r="G2371" s="462">
        <v>0</v>
      </c>
      <c r="H2371" s="462">
        <v>0</v>
      </c>
      <c r="I2371" s="462">
        <v>0</v>
      </c>
      <c r="J2371" s="462">
        <v>0</v>
      </c>
      <c r="K2371" s="462">
        <v>0</v>
      </c>
      <c r="L2371" s="462">
        <v>0</v>
      </c>
      <c r="M2371" s="462">
        <v>0</v>
      </c>
      <c r="N2371" s="462">
        <v>0</v>
      </c>
    </row>
    <row r="2372" spans="1:14" x14ac:dyDescent="0.25">
      <c r="A2372" t="s">
        <v>59</v>
      </c>
      <c r="B2372" t="s">
        <v>1534</v>
      </c>
      <c r="C2372" t="s">
        <v>1534</v>
      </c>
      <c r="D2372">
        <v>2019</v>
      </c>
      <c r="E2372" t="s">
        <v>1532</v>
      </c>
      <c r="F2372" t="s">
        <v>1530</v>
      </c>
      <c r="G2372" s="462">
        <v>0</v>
      </c>
      <c r="H2372" s="462">
        <v>0</v>
      </c>
      <c r="I2372" s="462">
        <v>0</v>
      </c>
      <c r="J2372" s="462">
        <v>0</v>
      </c>
      <c r="K2372" s="462">
        <v>0</v>
      </c>
      <c r="L2372" s="462">
        <v>0</v>
      </c>
      <c r="M2372" s="462">
        <v>0</v>
      </c>
      <c r="N2372" s="462">
        <v>0</v>
      </c>
    </row>
    <row r="2373" spans="1:14" x14ac:dyDescent="0.25">
      <c r="A2373" t="s">
        <v>59</v>
      </c>
      <c r="B2373" t="s">
        <v>1534</v>
      </c>
      <c r="C2373" t="s">
        <v>1534</v>
      </c>
      <c r="D2373">
        <v>2019</v>
      </c>
      <c r="E2373" t="s">
        <v>1532</v>
      </c>
      <c r="F2373" t="s">
        <v>1531</v>
      </c>
      <c r="G2373" s="462">
        <v>0</v>
      </c>
      <c r="H2373" s="462">
        <v>0</v>
      </c>
      <c r="I2373" s="462">
        <v>0</v>
      </c>
      <c r="J2373" s="462">
        <v>0</v>
      </c>
      <c r="K2373" s="462">
        <v>0</v>
      </c>
      <c r="L2373" s="462">
        <v>0</v>
      </c>
      <c r="M2373" s="462">
        <v>0</v>
      </c>
      <c r="N2373" s="462">
        <v>0</v>
      </c>
    </row>
    <row r="2374" spans="1:14" x14ac:dyDescent="0.25">
      <c r="A2374" t="s">
        <v>59</v>
      </c>
      <c r="B2374" t="s">
        <v>1535</v>
      </c>
      <c r="C2374" t="s">
        <v>1536</v>
      </c>
      <c r="D2374">
        <v>2019</v>
      </c>
      <c r="E2374" t="s">
        <v>1529</v>
      </c>
      <c r="F2374" t="s">
        <v>1530</v>
      </c>
      <c r="G2374" s="462">
        <v>0</v>
      </c>
      <c r="H2374" s="462">
        <v>0</v>
      </c>
      <c r="I2374" s="462">
        <v>0</v>
      </c>
      <c r="J2374" s="462">
        <v>0</v>
      </c>
      <c r="K2374" s="462">
        <v>0</v>
      </c>
      <c r="L2374" s="462">
        <v>0</v>
      </c>
      <c r="M2374" s="462">
        <v>0</v>
      </c>
      <c r="N2374" s="462">
        <v>0</v>
      </c>
    </row>
    <row r="2375" spans="1:14" x14ac:dyDescent="0.25">
      <c r="A2375" t="s">
        <v>59</v>
      </c>
      <c r="B2375" t="s">
        <v>1535</v>
      </c>
      <c r="C2375" t="s">
        <v>1536</v>
      </c>
      <c r="D2375">
        <v>2019</v>
      </c>
      <c r="E2375" t="s">
        <v>1529</v>
      </c>
      <c r="F2375" t="s">
        <v>1531</v>
      </c>
      <c r="G2375" s="462">
        <v>0</v>
      </c>
      <c r="H2375" s="462">
        <v>0</v>
      </c>
      <c r="I2375" s="462">
        <v>0</v>
      </c>
      <c r="J2375" s="462">
        <v>0</v>
      </c>
      <c r="K2375" s="462">
        <v>0</v>
      </c>
      <c r="L2375" s="462">
        <v>0</v>
      </c>
      <c r="M2375" s="462">
        <v>0</v>
      </c>
      <c r="N2375" s="462">
        <v>0</v>
      </c>
    </row>
    <row r="2376" spans="1:14" x14ac:dyDescent="0.25">
      <c r="A2376" t="s">
        <v>59</v>
      </c>
      <c r="B2376" t="s">
        <v>1535</v>
      </c>
      <c r="C2376" t="s">
        <v>1536</v>
      </c>
      <c r="D2376">
        <v>2019</v>
      </c>
      <c r="E2376" t="s">
        <v>1532</v>
      </c>
      <c r="F2376" t="s">
        <v>1530</v>
      </c>
      <c r="G2376" s="462">
        <v>0</v>
      </c>
      <c r="H2376" s="462">
        <v>0</v>
      </c>
      <c r="I2376" s="462">
        <v>0</v>
      </c>
      <c r="J2376" s="462">
        <v>0</v>
      </c>
      <c r="K2376" s="462">
        <v>0</v>
      </c>
      <c r="L2376" s="462">
        <v>0</v>
      </c>
      <c r="M2376" s="462">
        <v>0</v>
      </c>
      <c r="N2376" s="462">
        <v>0</v>
      </c>
    </row>
    <row r="2377" spans="1:14" x14ac:dyDescent="0.25">
      <c r="A2377" t="s">
        <v>59</v>
      </c>
      <c r="B2377" t="s">
        <v>1535</v>
      </c>
      <c r="C2377" t="s">
        <v>1536</v>
      </c>
      <c r="D2377">
        <v>2019</v>
      </c>
      <c r="E2377" t="s">
        <v>1532</v>
      </c>
      <c r="F2377" t="s">
        <v>1531</v>
      </c>
      <c r="G2377" s="462">
        <v>0</v>
      </c>
      <c r="H2377" s="462">
        <v>0</v>
      </c>
      <c r="I2377" s="462">
        <v>0</v>
      </c>
      <c r="J2377" s="462">
        <v>0</v>
      </c>
      <c r="K2377" s="462">
        <v>0</v>
      </c>
      <c r="L2377" s="462">
        <v>0</v>
      </c>
      <c r="M2377" s="462">
        <v>0</v>
      </c>
      <c r="N2377" s="462">
        <v>0</v>
      </c>
    </row>
    <row r="2378" spans="1:14" x14ac:dyDescent="0.25">
      <c r="A2378" t="s">
        <v>59</v>
      </c>
      <c r="B2378" t="s">
        <v>1535</v>
      </c>
      <c r="C2378" t="s">
        <v>162</v>
      </c>
      <c r="D2378">
        <v>2019</v>
      </c>
      <c r="E2378" t="s">
        <v>1529</v>
      </c>
      <c r="F2378" t="s">
        <v>1530</v>
      </c>
      <c r="G2378" s="462">
        <v>0</v>
      </c>
      <c r="H2378" s="462">
        <v>0</v>
      </c>
      <c r="I2378" s="462">
        <v>0</v>
      </c>
      <c r="J2378" s="462">
        <v>0</v>
      </c>
      <c r="K2378" s="462">
        <v>0</v>
      </c>
      <c r="L2378" s="462">
        <v>0</v>
      </c>
      <c r="M2378" s="462">
        <v>0</v>
      </c>
      <c r="N2378" s="462">
        <v>0</v>
      </c>
    </row>
    <row r="2379" spans="1:14" x14ac:dyDescent="0.25">
      <c r="A2379" t="s">
        <v>59</v>
      </c>
      <c r="B2379" t="s">
        <v>1535</v>
      </c>
      <c r="C2379" t="s">
        <v>162</v>
      </c>
      <c r="D2379">
        <v>2019</v>
      </c>
      <c r="E2379" t="s">
        <v>1529</v>
      </c>
      <c r="F2379" t="s">
        <v>1531</v>
      </c>
      <c r="G2379" s="462">
        <v>0</v>
      </c>
      <c r="H2379" s="462">
        <v>0</v>
      </c>
      <c r="I2379" s="462">
        <v>0</v>
      </c>
      <c r="J2379" s="462">
        <v>0</v>
      </c>
      <c r="K2379" s="462">
        <v>0</v>
      </c>
      <c r="L2379" s="462">
        <v>0</v>
      </c>
      <c r="M2379" s="462">
        <v>0</v>
      </c>
      <c r="N2379" s="462">
        <v>0</v>
      </c>
    </row>
    <row r="2380" spans="1:14" x14ac:dyDescent="0.25">
      <c r="A2380" t="s">
        <v>59</v>
      </c>
      <c r="B2380" t="s">
        <v>1535</v>
      </c>
      <c r="C2380" t="s">
        <v>162</v>
      </c>
      <c r="D2380">
        <v>2019</v>
      </c>
      <c r="E2380" t="s">
        <v>1532</v>
      </c>
      <c r="F2380" t="s">
        <v>1530</v>
      </c>
      <c r="G2380" s="462">
        <v>0</v>
      </c>
      <c r="H2380" s="462">
        <v>0</v>
      </c>
      <c r="I2380" s="462">
        <v>0</v>
      </c>
      <c r="J2380" s="462">
        <v>0</v>
      </c>
      <c r="K2380" s="462">
        <v>0</v>
      </c>
      <c r="L2380" s="462">
        <v>0</v>
      </c>
      <c r="M2380" s="462">
        <v>0</v>
      </c>
      <c r="N2380" s="462">
        <v>0</v>
      </c>
    </row>
    <row r="2381" spans="1:14" x14ac:dyDescent="0.25">
      <c r="A2381" t="s">
        <v>59</v>
      </c>
      <c r="B2381" t="s">
        <v>1535</v>
      </c>
      <c r="C2381" t="s">
        <v>162</v>
      </c>
      <c r="D2381">
        <v>2019</v>
      </c>
      <c r="E2381" t="s">
        <v>1532</v>
      </c>
      <c r="F2381" t="s">
        <v>1531</v>
      </c>
      <c r="G2381" s="462">
        <v>0</v>
      </c>
      <c r="H2381" s="462">
        <v>0</v>
      </c>
      <c r="I2381" s="462">
        <v>0</v>
      </c>
      <c r="J2381" s="462">
        <v>0</v>
      </c>
      <c r="K2381" s="462">
        <v>0</v>
      </c>
      <c r="L2381" s="462">
        <v>0</v>
      </c>
      <c r="M2381" s="462">
        <v>0</v>
      </c>
      <c r="N2381" s="462">
        <v>0</v>
      </c>
    </row>
    <row r="2382" spans="1:14" x14ac:dyDescent="0.25">
      <c r="A2382" t="s">
        <v>59</v>
      </c>
      <c r="B2382" t="s">
        <v>1528</v>
      </c>
      <c r="C2382" t="s">
        <v>158</v>
      </c>
      <c r="D2382">
        <v>2026</v>
      </c>
      <c r="E2382" t="s">
        <v>1529</v>
      </c>
      <c r="F2382" t="s">
        <v>1530</v>
      </c>
      <c r="G2382" s="462">
        <v>0.99468915265258229</v>
      </c>
      <c r="H2382" s="462">
        <v>0.99468915265258229</v>
      </c>
      <c r="I2382" s="462">
        <v>0.99468915265258206</v>
      </c>
      <c r="J2382" s="462">
        <v>0.99468915265258206</v>
      </c>
      <c r="K2382" s="462">
        <v>0.99468915265258206</v>
      </c>
      <c r="L2382" s="462">
        <v>0.99468915265258206</v>
      </c>
      <c r="M2382" s="462">
        <v>0.99468915265258206</v>
      </c>
      <c r="N2382" s="462">
        <v>0.99468915265258206</v>
      </c>
    </row>
    <row r="2383" spans="1:14" x14ac:dyDescent="0.25">
      <c r="A2383" t="s">
        <v>59</v>
      </c>
      <c r="B2383" t="s">
        <v>1528</v>
      </c>
      <c r="C2383" t="s">
        <v>158</v>
      </c>
      <c r="D2383">
        <v>2026</v>
      </c>
      <c r="E2383" t="s">
        <v>1529</v>
      </c>
      <c r="F2383" t="s">
        <v>1531</v>
      </c>
      <c r="G2383" s="462">
        <v>0.99468915265258229</v>
      </c>
      <c r="H2383" s="462">
        <v>0.99468915265258229</v>
      </c>
      <c r="I2383" s="462">
        <v>0.99468915265258218</v>
      </c>
      <c r="J2383" s="462">
        <v>0.99468915265258218</v>
      </c>
      <c r="K2383" s="462">
        <v>0.99468915265258218</v>
      </c>
      <c r="L2383" s="462">
        <v>0.99468915265258218</v>
      </c>
      <c r="M2383" s="462">
        <v>0.99468915265258218</v>
      </c>
      <c r="N2383" s="462">
        <v>0.99468915265258218</v>
      </c>
    </row>
    <row r="2384" spans="1:14" x14ac:dyDescent="0.25">
      <c r="A2384" t="s">
        <v>59</v>
      </c>
      <c r="B2384" t="s">
        <v>1528</v>
      </c>
      <c r="C2384" t="s">
        <v>158</v>
      </c>
      <c r="D2384">
        <v>2026</v>
      </c>
      <c r="E2384" t="s">
        <v>1532</v>
      </c>
      <c r="F2384" t="s">
        <v>1530</v>
      </c>
      <c r="G2384" s="462">
        <v>0.36170514641912072</v>
      </c>
      <c r="H2384" s="462">
        <v>0.36170514641912072</v>
      </c>
      <c r="I2384" s="462">
        <v>0.36170514641912066</v>
      </c>
      <c r="J2384" s="462">
        <v>0.36170514641912066</v>
      </c>
      <c r="K2384" s="462">
        <v>0.36170514641912066</v>
      </c>
      <c r="L2384" s="462">
        <v>0.36170514641912066</v>
      </c>
      <c r="M2384" s="462">
        <v>0.36170514641912066</v>
      </c>
      <c r="N2384" s="462">
        <v>0.36170514641912066</v>
      </c>
    </row>
    <row r="2385" spans="1:14" x14ac:dyDescent="0.25">
      <c r="A2385" t="s">
        <v>59</v>
      </c>
      <c r="B2385" t="s">
        <v>1528</v>
      </c>
      <c r="C2385" t="s">
        <v>158</v>
      </c>
      <c r="D2385">
        <v>2026</v>
      </c>
      <c r="E2385" t="s">
        <v>1532</v>
      </c>
      <c r="F2385" t="s">
        <v>1531</v>
      </c>
      <c r="G2385" s="462">
        <v>0.36170514641912072</v>
      </c>
      <c r="H2385" s="462">
        <v>0.36170514641912072</v>
      </c>
      <c r="I2385" s="462">
        <v>0.36170514641912072</v>
      </c>
      <c r="J2385" s="462">
        <v>0.36170514641912072</v>
      </c>
      <c r="K2385" s="462">
        <v>0.36170514641912072</v>
      </c>
      <c r="L2385" s="462">
        <v>0.36170514641912072</v>
      </c>
      <c r="M2385" s="462">
        <v>0.36170514641912072</v>
      </c>
      <c r="N2385" s="462">
        <v>0.36170514641912072</v>
      </c>
    </row>
    <row r="2386" spans="1:14" x14ac:dyDescent="0.25">
      <c r="A2386" t="s">
        <v>59</v>
      </c>
      <c r="B2386" t="s">
        <v>1528</v>
      </c>
      <c r="C2386" t="s">
        <v>133</v>
      </c>
      <c r="D2386">
        <v>2026</v>
      </c>
      <c r="E2386" t="s">
        <v>1529</v>
      </c>
      <c r="F2386" t="s">
        <v>1530</v>
      </c>
      <c r="G2386" s="462">
        <v>5.310847347417799E-3</v>
      </c>
      <c r="H2386" s="462">
        <v>5.310847347417799E-3</v>
      </c>
      <c r="I2386" s="462">
        <v>5.310847347417799E-3</v>
      </c>
      <c r="J2386" s="462">
        <v>5.310847347417799E-3</v>
      </c>
      <c r="K2386" s="462">
        <v>5.310847347417799E-3</v>
      </c>
      <c r="L2386" s="462">
        <v>5.310847347417799E-3</v>
      </c>
      <c r="M2386" s="462">
        <v>5.310847347417799E-3</v>
      </c>
      <c r="N2386" s="462">
        <v>5.310847347417799E-3</v>
      </c>
    </row>
    <row r="2387" spans="1:14" x14ac:dyDescent="0.25">
      <c r="A2387" t="s">
        <v>59</v>
      </c>
      <c r="B2387" t="s">
        <v>1528</v>
      </c>
      <c r="C2387" t="s">
        <v>133</v>
      </c>
      <c r="D2387">
        <v>2026</v>
      </c>
      <c r="E2387" t="s">
        <v>1529</v>
      </c>
      <c r="F2387" t="s">
        <v>1531</v>
      </c>
      <c r="G2387" s="462">
        <v>5.3108473474177999E-3</v>
      </c>
      <c r="H2387" s="462">
        <v>5.3108473474177999E-3</v>
      </c>
      <c r="I2387" s="462">
        <v>5.3108473474177999E-3</v>
      </c>
      <c r="J2387" s="462">
        <v>5.3108473474177999E-3</v>
      </c>
      <c r="K2387" s="462">
        <v>5.3108473474177999E-3</v>
      </c>
      <c r="L2387" s="462">
        <v>5.3108473474177999E-3</v>
      </c>
      <c r="M2387" s="462">
        <v>5.3108473474177999E-3</v>
      </c>
      <c r="N2387" s="462">
        <v>5.3108473474177999E-3</v>
      </c>
    </row>
    <row r="2388" spans="1:14" x14ac:dyDescent="0.25">
      <c r="A2388" t="s">
        <v>59</v>
      </c>
      <c r="B2388" t="s">
        <v>1528</v>
      </c>
      <c r="C2388" t="s">
        <v>133</v>
      </c>
      <c r="D2388">
        <v>2026</v>
      </c>
      <c r="E2388" t="s">
        <v>1532</v>
      </c>
      <c r="F2388" t="s">
        <v>1530</v>
      </c>
      <c r="G2388" s="462">
        <v>1.9312172172428355E-3</v>
      </c>
      <c r="H2388" s="462">
        <v>1.9312172172428355E-3</v>
      </c>
      <c r="I2388" s="462">
        <v>1.9312172172428355E-3</v>
      </c>
      <c r="J2388" s="462">
        <v>1.9312172172428355E-3</v>
      </c>
      <c r="K2388" s="462">
        <v>1.9312172172428355E-3</v>
      </c>
      <c r="L2388" s="462">
        <v>1.9312172172428355E-3</v>
      </c>
      <c r="M2388" s="462">
        <v>1.9312172172428355E-3</v>
      </c>
      <c r="N2388" s="462">
        <v>1.9312172172428355E-3</v>
      </c>
    </row>
    <row r="2389" spans="1:14" x14ac:dyDescent="0.25">
      <c r="A2389" t="s">
        <v>59</v>
      </c>
      <c r="B2389" t="s">
        <v>1528</v>
      </c>
      <c r="C2389" t="s">
        <v>133</v>
      </c>
      <c r="D2389">
        <v>2026</v>
      </c>
      <c r="E2389" t="s">
        <v>1532</v>
      </c>
      <c r="F2389" t="s">
        <v>1531</v>
      </c>
      <c r="G2389" s="462">
        <v>1.9312172172428357E-3</v>
      </c>
      <c r="H2389" s="462">
        <v>1.9312172172428357E-3</v>
      </c>
      <c r="I2389" s="462">
        <v>1.9312172172428357E-3</v>
      </c>
      <c r="J2389" s="462">
        <v>1.9312172172428357E-3</v>
      </c>
      <c r="K2389" s="462">
        <v>1.9312172172428357E-3</v>
      </c>
      <c r="L2389" s="462">
        <v>1.9312172172428357E-3</v>
      </c>
      <c r="M2389" s="462">
        <v>1.9312172172428357E-3</v>
      </c>
      <c r="N2389" s="462">
        <v>1.9312172172428357E-3</v>
      </c>
    </row>
    <row r="2390" spans="1:14" x14ac:dyDescent="0.25">
      <c r="A2390" t="s">
        <v>59</v>
      </c>
      <c r="B2390" t="s">
        <v>1533</v>
      </c>
      <c r="C2390" t="s">
        <v>1533</v>
      </c>
      <c r="D2390">
        <v>2026</v>
      </c>
      <c r="E2390" t="s">
        <v>1529</v>
      </c>
      <c r="F2390" t="s">
        <v>1530</v>
      </c>
      <c r="G2390" s="462">
        <v>0</v>
      </c>
      <c r="H2390" s="462">
        <v>0</v>
      </c>
      <c r="I2390" s="462">
        <v>0</v>
      </c>
      <c r="J2390" s="462">
        <v>0</v>
      </c>
      <c r="K2390" s="462">
        <v>0</v>
      </c>
      <c r="L2390" s="462">
        <v>0</v>
      </c>
      <c r="M2390" s="462">
        <v>0</v>
      </c>
      <c r="N2390" s="462">
        <v>0</v>
      </c>
    </row>
    <row r="2391" spans="1:14" x14ac:dyDescent="0.25">
      <c r="A2391" t="s">
        <v>59</v>
      </c>
      <c r="B2391" t="s">
        <v>1533</v>
      </c>
      <c r="C2391" t="s">
        <v>1533</v>
      </c>
      <c r="D2391">
        <v>2026</v>
      </c>
      <c r="E2391" t="s">
        <v>1529</v>
      </c>
      <c r="F2391" t="s">
        <v>1531</v>
      </c>
      <c r="G2391" s="462">
        <v>0</v>
      </c>
      <c r="H2391" s="462">
        <v>0</v>
      </c>
      <c r="I2391" s="462">
        <v>0</v>
      </c>
      <c r="J2391" s="462">
        <v>0</v>
      </c>
      <c r="K2391" s="462">
        <v>0</v>
      </c>
      <c r="L2391" s="462">
        <v>0</v>
      </c>
      <c r="M2391" s="462">
        <v>0</v>
      </c>
      <c r="N2391" s="462">
        <v>0</v>
      </c>
    </row>
    <row r="2392" spans="1:14" x14ac:dyDescent="0.25">
      <c r="A2392" t="s">
        <v>59</v>
      </c>
      <c r="B2392" t="s">
        <v>1533</v>
      </c>
      <c r="C2392" t="s">
        <v>1533</v>
      </c>
      <c r="D2392">
        <v>2026</v>
      </c>
      <c r="E2392" t="s">
        <v>1532</v>
      </c>
      <c r="F2392" t="s">
        <v>1530</v>
      </c>
      <c r="G2392" s="462">
        <v>0.63636363636363646</v>
      </c>
      <c r="H2392" s="462">
        <v>0.63636363636363646</v>
      </c>
      <c r="I2392" s="462">
        <v>0.63636363636363646</v>
      </c>
      <c r="J2392" s="462">
        <v>0.63636363636363646</v>
      </c>
      <c r="K2392" s="462">
        <v>0.63636363636363646</v>
      </c>
      <c r="L2392" s="462">
        <v>0.63636363636363646</v>
      </c>
      <c r="M2392" s="462">
        <v>0.63636363636363646</v>
      </c>
      <c r="N2392" s="462">
        <v>0.63636363636363646</v>
      </c>
    </row>
    <row r="2393" spans="1:14" x14ac:dyDescent="0.25">
      <c r="A2393" t="s">
        <v>59</v>
      </c>
      <c r="B2393" t="s">
        <v>1533</v>
      </c>
      <c r="C2393" t="s">
        <v>1533</v>
      </c>
      <c r="D2393">
        <v>2026</v>
      </c>
      <c r="E2393" t="s">
        <v>1532</v>
      </c>
      <c r="F2393" t="s">
        <v>1531</v>
      </c>
      <c r="G2393" s="462">
        <v>0.63636363636363646</v>
      </c>
      <c r="H2393" s="462">
        <v>0.63636363636363646</v>
      </c>
      <c r="I2393" s="462">
        <v>0.63636363636363646</v>
      </c>
      <c r="J2393" s="462">
        <v>0.63636363636363646</v>
      </c>
      <c r="K2393" s="462">
        <v>0.63636363636363646</v>
      </c>
      <c r="L2393" s="462">
        <v>0.63636363636363646</v>
      </c>
      <c r="M2393" s="462">
        <v>0.63636363636363646</v>
      </c>
      <c r="N2393" s="462">
        <v>0.63636363636363646</v>
      </c>
    </row>
    <row r="2394" spans="1:14" x14ac:dyDescent="0.25">
      <c r="A2394" t="s">
        <v>59</v>
      </c>
      <c r="B2394" t="s">
        <v>160</v>
      </c>
      <c r="C2394" t="s">
        <v>160</v>
      </c>
      <c r="D2394">
        <v>2026</v>
      </c>
      <c r="E2394" t="s">
        <v>1529</v>
      </c>
      <c r="F2394" t="s">
        <v>1530</v>
      </c>
      <c r="G2394" s="462">
        <v>0</v>
      </c>
      <c r="H2394" s="462">
        <v>0</v>
      </c>
      <c r="I2394" s="462">
        <v>0</v>
      </c>
      <c r="J2394" s="462">
        <v>0</v>
      </c>
      <c r="K2394" s="462">
        <v>0</v>
      </c>
      <c r="L2394" s="462">
        <v>0</v>
      </c>
      <c r="M2394" s="462">
        <v>0</v>
      </c>
      <c r="N2394" s="462">
        <v>0</v>
      </c>
    </row>
    <row r="2395" spans="1:14" x14ac:dyDescent="0.25">
      <c r="A2395" t="s">
        <v>59</v>
      </c>
      <c r="B2395" t="s">
        <v>160</v>
      </c>
      <c r="C2395" t="s">
        <v>160</v>
      </c>
      <c r="D2395">
        <v>2026</v>
      </c>
      <c r="E2395" t="s">
        <v>1529</v>
      </c>
      <c r="F2395" t="s">
        <v>1531</v>
      </c>
      <c r="G2395" s="462">
        <v>0</v>
      </c>
      <c r="H2395" s="462">
        <v>0</v>
      </c>
      <c r="I2395" s="462">
        <v>0</v>
      </c>
      <c r="J2395" s="462">
        <v>0</v>
      </c>
      <c r="K2395" s="462">
        <v>0</v>
      </c>
      <c r="L2395" s="462">
        <v>0</v>
      </c>
      <c r="M2395" s="462">
        <v>0</v>
      </c>
      <c r="N2395" s="462">
        <v>0</v>
      </c>
    </row>
    <row r="2396" spans="1:14" x14ac:dyDescent="0.25">
      <c r="A2396" t="s">
        <v>59</v>
      </c>
      <c r="B2396" t="s">
        <v>160</v>
      </c>
      <c r="C2396" t="s">
        <v>160</v>
      </c>
      <c r="D2396">
        <v>2026</v>
      </c>
      <c r="E2396" t="s">
        <v>1532</v>
      </c>
      <c r="F2396" t="s">
        <v>1530</v>
      </c>
      <c r="G2396" s="462">
        <v>0</v>
      </c>
      <c r="H2396" s="462">
        <v>0</v>
      </c>
      <c r="I2396" s="462">
        <v>0</v>
      </c>
      <c r="J2396" s="462">
        <v>0</v>
      </c>
      <c r="K2396" s="462">
        <v>0</v>
      </c>
      <c r="L2396" s="462">
        <v>0</v>
      </c>
      <c r="M2396" s="462">
        <v>0</v>
      </c>
      <c r="N2396" s="462">
        <v>0</v>
      </c>
    </row>
    <row r="2397" spans="1:14" x14ac:dyDescent="0.25">
      <c r="A2397" t="s">
        <v>59</v>
      </c>
      <c r="B2397" t="s">
        <v>160</v>
      </c>
      <c r="C2397" t="s">
        <v>160</v>
      </c>
      <c r="D2397">
        <v>2026</v>
      </c>
      <c r="E2397" t="s">
        <v>1532</v>
      </c>
      <c r="F2397" t="s">
        <v>1531</v>
      </c>
      <c r="G2397" s="462">
        <v>0</v>
      </c>
      <c r="H2397" s="462">
        <v>0</v>
      </c>
      <c r="I2397" s="462">
        <v>0</v>
      </c>
      <c r="J2397" s="462">
        <v>0</v>
      </c>
      <c r="K2397" s="462">
        <v>0</v>
      </c>
      <c r="L2397" s="462">
        <v>0</v>
      </c>
      <c r="M2397" s="462">
        <v>0</v>
      </c>
      <c r="N2397" s="462">
        <v>0</v>
      </c>
    </row>
    <row r="2398" spans="1:14" x14ac:dyDescent="0.25">
      <c r="A2398" t="s">
        <v>59</v>
      </c>
      <c r="B2398" t="s">
        <v>1534</v>
      </c>
      <c r="C2398" t="s">
        <v>1534</v>
      </c>
      <c r="D2398">
        <v>2026</v>
      </c>
      <c r="E2398" t="s">
        <v>1529</v>
      </c>
      <c r="F2398" t="s">
        <v>1530</v>
      </c>
      <c r="G2398" s="462">
        <v>0</v>
      </c>
      <c r="H2398" s="462">
        <v>0</v>
      </c>
      <c r="I2398" s="462">
        <v>0</v>
      </c>
      <c r="J2398" s="462">
        <v>0</v>
      </c>
      <c r="K2398" s="462">
        <v>0</v>
      </c>
      <c r="L2398" s="462">
        <v>0</v>
      </c>
      <c r="M2398" s="462">
        <v>0</v>
      </c>
      <c r="N2398" s="462">
        <v>0</v>
      </c>
    </row>
    <row r="2399" spans="1:14" x14ac:dyDescent="0.25">
      <c r="A2399" t="s">
        <v>59</v>
      </c>
      <c r="B2399" t="s">
        <v>1534</v>
      </c>
      <c r="C2399" t="s">
        <v>1534</v>
      </c>
      <c r="D2399">
        <v>2026</v>
      </c>
      <c r="E2399" t="s">
        <v>1529</v>
      </c>
      <c r="F2399" t="s">
        <v>1531</v>
      </c>
      <c r="G2399" s="462">
        <v>0</v>
      </c>
      <c r="H2399" s="462">
        <v>0</v>
      </c>
      <c r="I2399" s="462">
        <v>0</v>
      </c>
      <c r="J2399" s="462">
        <v>0</v>
      </c>
      <c r="K2399" s="462">
        <v>0</v>
      </c>
      <c r="L2399" s="462">
        <v>0</v>
      </c>
      <c r="M2399" s="462">
        <v>0</v>
      </c>
      <c r="N2399" s="462">
        <v>0</v>
      </c>
    </row>
    <row r="2400" spans="1:14" x14ac:dyDescent="0.25">
      <c r="A2400" t="s">
        <v>59</v>
      </c>
      <c r="B2400" t="s">
        <v>1534</v>
      </c>
      <c r="C2400" t="s">
        <v>1534</v>
      </c>
      <c r="D2400">
        <v>2026</v>
      </c>
      <c r="E2400" t="s">
        <v>1532</v>
      </c>
      <c r="F2400" t="s">
        <v>1530</v>
      </c>
      <c r="G2400" s="462">
        <v>0</v>
      </c>
      <c r="H2400" s="462">
        <v>0</v>
      </c>
      <c r="I2400" s="462">
        <v>0</v>
      </c>
      <c r="J2400" s="462">
        <v>0</v>
      </c>
      <c r="K2400" s="462">
        <v>0</v>
      </c>
      <c r="L2400" s="462">
        <v>0</v>
      </c>
      <c r="M2400" s="462">
        <v>0</v>
      </c>
      <c r="N2400" s="462">
        <v>0</v>
      </c>
    </row>
    <row r="2401" spans="1:14" x14ac:dyDescent="0.25">
      <c r="A2401" t="s">
        <v>59</v>
      </c>
      <c r="B2401" t="s">
        <v>1534</v>
      </c>
      <c r="C2401" t="s">
        <v>1534</v>
      </c>
      <c r="D2401">
        <v>2026</v>
      </c>
      <c r="E2401" t="s">
        <v>1532</v>
      </c>
      <c r="F2401" t="s">
        <v>1531</v>
      </c>
      <c r="G2401" s="462">
        <v>0</v>
      </c>
      <c r="H2401" s="462">
        <v>0</v>
      </c>
      <c r="I2401" s="462">
        <v>0</v>
      </c>
      <c r="J2401" s="462">
        <v>0</v>
      </c>
      <c r="K2401" s="462">
        <v>0</v>
      </c>
      <c r="L2401" s="462">
        <v>0</v>
      </c>
      <c r="M2401" s="462">
        <v>0</v>
      </c>
      <c r="N2401" s="462">
        <v>0</v>
      </c>
    </row>
    <row r="2402" spans="1:14" x14ac:dyDescent="0.25">
      <c r="A2402" t="s">
        <v>59</v>
      </c>
      <c r="B2402" t="s">
        <v>1535</v>
      </c>
      <c r="C2402" t="s">
        <v>1536</v>
      </c>
      <c r="D2402">
        <v>2026</v>
      </c>
      <c r="E2402" t="s">
        <v>1529</v>
      </c>
      <c r="F2402" t="s">
        <v>1530</v>
      </c>
      <c r="G2402" s="462">
        <v>0</v>
      </c>
      <c r="H2402" s="462">
        <v>0</v>
      </c>
      <c r="I2402" s="462">
        <v>0</v>
      </c>
      <c r="J2402" s="462">
        <v>0</v>
      </c>
      <c r="K2402" s="462">
        <v>0</v>
      </c>
      <c r="L2402" s="462">
        <v>0</v>
      </c>
      <c r="M2402" s="462">
        <v>0</v>
      </c>
      <c r="N2402" s="462">
        <v>0</v>
      </c>
    </row>
    <row r="2403" spans="1:14" x14ac:dyDescent="0.25">
      <c r="A2403" t="s">
        <v>59</v>
      </c>
      <c r="B2403" t="s">
        <v>1535</v>
      </c>
      <c r="C2403" t="s">
        <v>1536</v>
      </c>
      <c r="D2403">
        <v>2026</v>
      </c>
      <c r="E2403" t="s">
        <v>1529</v>
      </c>
      <c r="F2403" t="s">
        <v>1531</v>
      </c>
      <c r="G2403" s="462">
        <v>0</v>
      </c>
      <c r="H2403" s="462">
        <v>0</v>
      </c>
      <c r="I2403" s="462">
        <v>0</v>
      </c>
      <c r="J2403" s="462">
        <v>0</v>
      </c>
      <c r="K2403" s="462">
        <v>0</v>
      </c>
      <c r="L2403" s="462">
        <v>0</v>
      </c>
      <c r="M2403" s="462">
        <v>0</v>
      </c>
      <c r="N2403" s="462">
        <v>0</v>
      </c>
    </row>
    <row r="2404" spans="1:14" x14ac:dyDescent="0.25">
      <c r="A2404" t="s">
        <v>59</v>
      </c>
      <c r="B2404" t="s">
        <v>1535</v>
      </c>
      <c r="C2404" t="s">
        <v>1536</v>
      </c>
      <c r="D2404">
        <v>2026</v>
      </c>
      <c r="E2404" t="s">
        <v>1532</v>
      </c>
      <c r="F2404" t="s">
        <v>1530</v>
      </c>
      <c r="G2404" s="462">
        <v>0</v>
      </c>
      <c r="H2404" s="462">
        <v>0</v>
      </c>
      <c r="I2404" s="462">
        <v>0</v>
      </c>
      <c r="J2404" s="462">
        <v>0</v>
      </c>
      <c r="K2404" s="462">
        <v>0</v>
      </c>
      <c r="L2404" s="462">
        <v>0</v>
      </c>
      <c r="M2404" s="462">
        <v>0</v>
      </c>
      <c r="N2404" s="462">
        <v>0</v>
      </c>
    </row>
    <row r="2405" spans="1:14" x14ac:dyDescent="0.25">
      <c r="A2405" t="s">
        <v>59</v>
      </c>
      <c r="B2405" t="s">
        <v>1535</v>
      </c>
      <c r="C2405" t="s">
        <v>1536</v>
      </c>
      <c r="D2405">
        <v>2026</v>
      </c>
      <c r="E2405" t="s">
        <v>1532</v>
      </c>
      <c r="F2405" t="s">
        <v>1531</v>
      </c>
      <c r="G2405" s="462">
        <v>0</v>
      </c>
      <c r="H2405" s="462">
        <v>0</v>
      </c>
      <c r="I2405" s="462">
        <v>0</v>
      </c>
      <c r="J2405" s="462">
        <v>0</v>
      </c>
      <c r="K2405" s="462">
        <v>0</v>
      </c>
      <c r="L2405" s="462">
        <v>0</v>
      </c>
      <c r="M2405" s="462">
        <v>0</v>
      </c>
      <c r="N2405" s="462">
        <v>0</v>
      </c>
    </row>
    <row r="2406" spans="1:14" x14ac:dyDescent="0.25">
      <c r="A2406" t="s">
        <v>59</v>
      </c>
      <c r="B2406" t="s">
        <v>1535</v>
      </c>
      <c r="C2406" t="s">
        <v>162</v>
      </c>
      <c r="D2406">
        <v>2026</v>
      </c>
      <c r="E2406" t="s">
        <v>1529</v>
      </c>
      <c r="F2406" t="s">
        <v>1530</v>
      </c>
      <c r="G2406" s="462">
        <v>0</v>
      </c>
      <c r="H2406" s="462">
        <v>0</v>
      </c>
      <c r="I2406" s="462">
        <v>0</v>
      </c>
      <c r="J2406" s="462">
        <v>0</v>
      </c>
      <c r="K2406" s="462">
        <v>0</v>
      </c>
      <c r="L2406" s="462">
        <v>0</v>
      </c>
      <c r="M2406" s="462">
        <v>0</v>
      </c>
      <c r="N2406" s="462">
        <v>0</v>
      </c>
    </row>
    <row r="2407" spans="1:14" x14ac:dyDescent="0.25">
      <c r="A2407" t="s">
        <v>59</v>
      </c>
      <c r="B2407" t="s">
        <v>1535</v>
      </c>
      <c r="C2407" t="s">
        <v>162</v>
      </c>
      <c r="D2407">
        <v>2026</v>
      </c>
      <c r="E2407" t="s">
        <v>1529</v>
      </c>
      <c r="F2407" t="s">
        <v>1531</v>
      </c>
      <c r="G2407" s="462">
        <v>0</v>
      </c>
      <c r="H2407" s="462">
        <v>0</v>
      </c>
      <c r="I2407" s="462">
        <v>0</v>
      </c>
      <c r="J2407" s="462">
        <v>0</v>
      </c>
      <c r="K2407" s="462">
        <v>0</v>
      </c>
      <c r="L2407" s="462">
        <v>0</v>
      </c>
      <c r="M2407" s="462">
        <v>0</v>
      </c>
      <c r="N2407" s="462">
        <v>0</v>
      </c>
    </row>
    <row r="2408" spans="1:14" x14ac:dyDescent="0.25">
      <c r="A2408" t="s">
        <v>59</v>
      </c>
      <c r="B2408" t="s">
        <v>1535</v>
      </c>
      <c r="C2408" t="s">
        <v>162</v>
      </c>
      <c r="D2408">
        <v>2026</v>
      </c>
      <c r="E2408" t="s">
        <v>1532</v>
      </c>
      <c r="F2408" t="s">
        <v>1530</v>
      </c>
      <c r="G2408" s="462">
        <v>0</v>
      </c>
      <c r="H2408" s="462">
        <v>0</v>
      </c>
      <c r="I2408" s="462">
        <v>0</v>
      </c>
      <c r="J2408" s="462">
        <v>0</v>
      </c>
      <c r="K2408" s="462">
        <v>0</v>
      </c>
      <c r="L2408" s="462">
        <v>0</v>
      </c>
      <c r="M2408" s="462">
        <v>0</v>
      </c>
      <c r="N2408" s="462">
        <v>0</v>
      </c>
    </row>
    <row r="2409" spans="1:14" x14ac:dyDescent="0.25">
      <c r="A2409" t="s">
        <v>59</v>
      </c>
      <c r="B2409" t="s">
        <v>1535</v>
      </c>
      <c r="C2409" t="s">
        <v>162</v>
      </c>
      <c r="D2409">
        <v>2026</v>
      </c>
      <c r="E2409" t="s">
        <v>1532</v>
      </c>
      <c r="F2409" t="s">
        <v>1531</v>
      </c>
      <c r="G2409" s="462">
        <v>0</v>
      </c>
      <c r="H2409" s="462">
        <v>0</v>
      </c>
      <c r="I2409" s="462">
        <v>0</v>
      </c>
      <c r="J2409" s="462">
        <v>0</v>
      </c>
      <c r="K2409" s="462">
        <v>0</v>
      </c>
      <c r="L2409" s="462">
        <v>0</v>
      </c>
      <c r="M2409" s="462">
        <v>0</v>
      </c>
      <c r="N2409" s="462">
        <v>0</v>
      </c>
    </row>
    <row r="2410" spans="1:14" x14ac:dyDescent="0.25">
      <c r="A2410" t="s">
        <v>59</v>
      </c>
      <c r="B2410" t="s">
        <v>1528</v>
      </c>
      <c r="C2410" t="s">
        <v>158</v>
      </c>
      <c r="D2410">
        <v>2030</v>
      </c>
      <c r="E2410" t="s">
        <v>1529</v>
      </c>
      <c r="F2410" t="s">
        <v>1530</v>
      </c>
      <c r="G2410" s="462">
        <v>0.98577762306219041</v>
      </c>
      <c r="H2410" s="462">
        <v>0.98577762306219041</v>
      </c>
      <c r="I2410" s="462">
        <v>0.98577762306219019</v>
      </c>
      <c r="J2410" s="462">
        <v>0.98577762306219019</v>
      </c>
      <c r="K2410" s="462">
        <v>0.98577762306219019</v>
      </c>
      <c r="L2410" s="462">
        <v>0.98577762306219019</v>
      </c>
      <c r="M2410" s="462">
        <v>0.98577762306219019</v>
      </c>
      <c r="N2410" s="462">
        <v>0.98577762306219019</v>
      </c>
    </row>
    <row r="2411" spans="1:14" x14ac:dyDescent="0.25">
      <c r="A2411" t="s">
        <v>59</v>
      </c>
      <c r="B2411" t="s">
        <v>1528</v>
      </c>
      <c r="C2411" t="s">
        <v>158</v>
      </c>
      <c r="D2411">
        <v>2030</v>
      </c>
      <c r="E2411" t="s">
        <v>1529</v>
      </c>
      <c r="F2411" t="s">
        <v>1531</v>
      </c>
      <c r="G2411" s="462">
        <v>0.98577762306219041</v>
      </c>
      <c r="H2411" s="462">
        <v>0.98577762306219041</v>
      </c>
      <c r="I2411" s="462">
        <v>0.98577762306219019</v>
      </c>
      <c r="J2411" s="462">
        <v>0.98577762306219019</v>
      </c>
      <c r="K2411" s="462">
        <v>0.98577762306219019</v>
      </c>
      <c r="L2411" s="462">
        <v>0.98577762306219019</v>
      </c>
      <c r="M2411" s="462">
        <v>0.98577762306219019</v>
      </c>
      <c r="N2411" s="462">
        <v>0.98577762306219019</v>
      </c>
    </row>
    <row r="2412" spans="1:14" x14ac:dyDescent="0.25">
      <c r="A2412" t="s">
        <v>59</v>
      </c>
      <c r="B2412" t="s">
        <v>1528</v>
      </c>
      <c r="C2412" t="s">
        <v>158</v>
      </c>
      <c r="D2412">
        <v>2030</v>
      </c>
      <c r="E2412" t="s">
        <v>1532</v>
      </c>
      <c r="F2412" t="s">
        <v>1530</v>
      </c>
      <c r="G2412" s="462">
        <v>0</v>
      </c>
      <c r="H2412" s="462">
        <v>0</v>
      </c>
      <c r="I2412" s="462">
        <v>0</v>
      </c>
      <c r="J2412" s="462">
        <v>0</v>
      </c>
      <c r="K2412" s="462">
        <v>0</v>
      </c>
      <c r="L2412" s="462">
        <v>0</v>
      </c>
      <c r="M2412" s="462">
        <v>0</v>
      </c>
      <c r="N2412" s="462">
        <v>0</v>
      </c>
    </row>
    <row r="2413" spans="1:14" x14ac:dyDescent="0.25">
      <c r="A2413" t="s">
        <v>59</v>
      </c>
      <c r="B2413" t="s">
        <v>1528</v>
      </c>
      <c r="C2413" t="s">
        <v>158</v>
      </c>
      <c r="D2413">
        <v>2030</v>
      </c>
      <c r="E2413" t="s">
        <v>1532</v>
      </c>
      <c r="F2413" t="s">
        <v>1531</v>
      </c>
      <c r="G2413" s="462">
        <v>0</v>
      </c>
      <c r="H2413" s="462">
        <v>0</v>
      </c>
      <c r="I2413" s="462">
        <v>0</v>
      </c>
      <c r="J2413" s="462">
        <v>0</v>
      </c>
      <c r="K2413" s="462">
        <v>0</v>
      </c>
      <c r="L2413" s="462">
        <v>0</v>
      </c>
      <c r="M2413" s="462">
        <v>0</v>
      </c>
      <c r="N2413" s="462">
        <v>0</v>
      </c>
    </row>
    <row r="2414" spans="1:14" x14ac:dyDescent="0.25">
      <c r="A2414" t="s">
        <v>59</v>
      </c>
      <c r="B2414" t="s">
        <v>1528</v>
      </c>
      <c r="C2414" t="s">
        <v>133</v>
      </c>
      <c r="D2414">
        <v>2030</v>
      </c>
      <c r="E2414" t="s">
        <v>1529</v>
      </c>
      <c r="F2414" t="s">
        <v>1530</v>
      </c>
      <c r="G2414" s="462">
        <v>1.4222376937809669E-2</v>
      </c>
      <c r="H2414" s="462">
        <v>1.4222376937809669E-2</v>
      </c>
      <c r="I2414" s="462">
        <v>1.4222376937809667E-2</v>
      </c>
      <c r="J2414" s="462">
        <v>1.4222376937809667E-2</v>
      </c>
      <c r="K2414" s="462">
        <v>1.4222376937809667E-2</v>
      </c>
      <c r="L2414" s="462">
        <v>1.4222376937809667E-2</v>
      </c>
      <c r="M2414" s="462">
        <v>1.4222376937809667E-2</v>
      </c>
      <c r="N2414" s="462">
        <v>1.4222376937809667E-2</v>
      </c>
    </row>
    <row r="2415" spans="1:14" x14ac:dyDescent="0.25">
      <c r="A2415" t="s">
        <v>59</v>
      </c>
      <c r="B2415" t="s">
        <v>1528</v>
      </c>
      <c r="C2415" t="s">
        <v>133</v>
      </c>
      <c r="D2415">
        <v>2030</v>
      </c>
      <c r="E2415" t="s">
        <v>1529</v>
      </c>
      <c r="F2415" t="s">
        <v>1531</v>
      </c>
      <c r="G2415" s="462">
        <v>1.4222376937809669E-2</v>
      </c>
      <c r="H2415" s="462">
        <v>1.4222376937809669E-2</v>
      </c>
      <c r="I2415" s="462">
        <v>1.4222376937809667E-2</v>
      </c>
      <c r="J2415" s="462">
        <v>1.4222376937809667E-2</v>
      </c>
      <c r="K2415" s="462">
        <v>1.4222376937809667E-2</v>
      </c>
      <c r="L2415" s="462">
        <v>1.4222376937809667E-2</v>
      </c>
      <c r="M2415" s="462">
        <v>1.4222376937809667E-2</v>
      </c>
      <c r="N2415" s="462">
        <v>1.4222376937809667E-2</v>
      </c>
    </row>
    <row r="2416" spans="1:14" x14ac:dyDescent="0.25">
      <c r="A2416" t="s">
        <v>59</v>
      </c>
      <c r="B2416" t="s">
        <v>1528</v>
      </c>
      <c r="C2416" t="s">
        <v>133</v>
      </c>
      <c r="D2416">
        <v>2030</v>
      </c>
      <c r="E2416" t="s">
        <v>1532</v>
      </c>
      <c r="F2416" t="s">
        <v>1530</v>
      </c>
      <c r="G2416" s="462">
        <v>0</v>
      </c>
      <c r="H2416" s="462">
        <v>0</v>
      </c>
      <c r="I2416" s="462">
        <v>0</v>
      </c>
      <c r="J2416" s="462">
        <v>0</v>
      </c>
      <c r="K2416" s="462">
        <v>0</v>
      </c>
      <c r="L2416" s="462">
        <v>0</v>
      </c>
      <c r="M2416" s="462">
        <v>0</v>
      </c>
      <c r="N2416" s="462">
        <v>0</v>
      </c>
    </row>
    <row r="2417" spans="1:14" x14ac:dyDescent="0.25">
      <c r="A2417" t="s">
        <v>59</v>
      </c>
      <c r="B2417" t="s">
        <v>1528</v>
      </c>
      <c r="C2417" t="s">
        <v>133</v>
      </c>
      <c r="D2417">
        <v>2030</v>
      </c>
      <c r="E2417" t="s">
        <v>1532</v>
      </c>
      <c r="F2417" t="s">
        <v>1531</v>
      </c>
      <c r="G2417" s="462">
        <v>0</v>
      </c>
      <c r="H2417" s="462">
        <v>0</v>
      </c>
      <c r="I2417" s="462">
        <v>0</v>
      </c>
      <c r="J2417" s="462">
        <v>0</v>
      </c>
      <c r="K2417" s="462">
        <v>0</v>
      </c>
      <c r="L2417" s="462">
        <v>0</v>
      </c>
      <c r="M2417" s="462">
        <v>0</v>
      </c>
      <c r="N2417" s="462">
        <v>0</v>
      </c>
    </row>
    <row r="2418" spans="1:14" x14ac:dyDescent="0.25">
      <c r="A2418" t="s">
        <v>59</v>
      </c>
      <c r="B2418" t="s">
        <v>1533</v>
      </c>
      <c r="C2418" t="s">
        <v>1533</v>
      </c>
      <c r="D2418">
        <v>2030</v>
      </c>
      <c r="E2418" t="s">
        <v>1529</v>
      </c>
      <c r="F2418" t="s">
        <v>1530</v>
      </c>
      <c r="G2418" s="462">
        <v>0</v>
      </c>
      <c r="H2418" s="462">
        <v>0</v>
      </c>
      <c r="I2418" s="462">
        <v>0</v>
      </c>
      <c r="J2418" s="462">
        <v>0</v>
      </c>
      <c r="K2418" s="462">
        <v>0</v>
      </c>
      <c r="L2418" s="462">
        <v>0</v>
      </c>
      <c r="M2418" s="462">
        <v>0</v>
      </c>
      <c r="N2418" s="462">
        <v>0</v>
      </c>
    </row>
    <row r="2419" spans="1:14" x14ac:dyDescent="0.25">
      <c r="A2419" t="s">
        <v>59</v>
      </c>
      <c r="B2419" t="s">
        <v>1533</v>
      </c>
      <c r="C2419" t="s">
        <v>1533</v>
      </c>
      <c r="D2419">
        <v>2030</v>
      </c>
      <c r="E2419" t="s">
        <v>1529</v>
      </c>
      <c r="F2419" t="s">
        <v>1531</v>
      </c>
      <c r="G2419" s="462">
        <v>0</v>
      </c>
      <c r="H2419" s="462">
        <v>0</v>
      </c>
      <c r="I2419" s="462">
        <v>0</v>
      </c>
      <c r="J2419" s="462">
        <v>0</v>
      </c>
      <c r="K2419" s="462">
        <v>0</v>
      </c>
      <c r="L2419" s="462">
        <v>0</v>
      </c>
      <c r="M2419" s="462">
        <v>0</v>
      </c>
      <c r="N2419" s="462">
        <v>0</v>
      </c>
    </row>
    <row r="2420" spans="1:14" x14ac:dyDescent="0.25">
      <c r="A2420" t="s">
        <v>59</v>
      </c>
      <c r="B2420" t="s">
        <v>1533</v>
      </c>
      <c r="C2420" t="s">
        <v>1533</v>
      </c>
      <c r="D2420">
        <v>2030</v>
      </c>
      <c r="E2420" t="s">
        <v>1532</v>
      </c>
      <c r="F2420" t="s">
        <v>1530</v>
      </c>
      <c r="G2420" s="462">
        <v>1</v>
      </c>
      <c r="H2420" s="462">
        <v>1</v>
      </c>
      <c r="I2420" s="462">
        <v>1</v>
      </c>
      <c r="J2420" s="462">
        <v>1</v>
      </c>
      <c r="K2420" s="462">
        <v>1</v>
      </c>
      <c r="L2420" s="462">
        <v>1</v>
      </c>
      <c r="M2420" s="462">
        <v>1</v>
      </c>
      <c r="N2420" s="462">
        <v>1</v>
      </c>
    </row>
    <row r="2421" spans="1:14" x14ac:dyDescent="0.25">
      <c r="A2421" t="s">
        <v>59</v>
      </c>
      <c r="B2421" t="s">
        <v>1533</v>
      </c>
      <c r="C2421" t="s">
        <v>1533</v>
      </c>
      <c r="D2421">
        <v>2030</v>
      </c>
      <c r="E2421" t="s">
        <v>1532</v>
      </c>
      <c r="F2421" t="s">
        <v>1531</v>
      </c>
      <c r="G2421" s="462">
        <v>1</v>
      </c>
      <c r="H2421" s="462">
        <v>1</v>
      </c>
      <c r="I2421" s="462">
        <v>1</v>
      </c>
      <c r="J2421" s="462">
        <v>1</v>
      </c>
      <c r="K2421" s="462">
        <v>1</v>
      </c>
      <c r="L2421" s="462">
        <v>1</v>
      </c>
      <c r="M2421" s="462">
        <v>1</v>
      </c>
      <c r="N2421" s="462">
        <v>1</v>
      </c>
    </row>
    <row r="2422" spans="1:14" x14ac:dyDescent="0.25">
      <c r="A2422" t="s">
        <v>59</v>
      </c>
      <c r="B2422" t="s">
        <v>160</v>
      </c>
      <c r="C2422" t="s">
        <v>160</v>
      </c>
      <c r="D2422">
        <v>2030</v>
      </c>
      <c r="E2422" t="s">
        <v>1529</v>
      </c>
      <c r="F2422" t="s">
        <v>1530</v>
      </c>
      <c r="G2422" s="462">
        <v>0</v>
      </c>
      <c r="H2422" s="462">
        <v>0</v>
      </c>
      <c r="I2422" s="462">
        <v>0</v>
      </c>
      <c r="J2422" s="462">
        <v>0</v>
      </c>
      <c r="K2422" s="462">
        <v>0</v>
      </c>
      <c r="L2422" s="462">
        <v>0</v>
      </c>
      <c r="M2422" s="462">
        <v>0</v>
      </c>
      <c r="N2422" s="462">
        <v>0</v>
      </c>
    </row>
    <row r="2423" spans="1:14" x14ac:dyDescent="0.25">
      <c r="A2423" t="s">
        <v>59</v>
      </c>
      <c r="B2423" t="s">
        <v>160</v>
      </c>
      <c r="C2423" t="s">
        <v>160</v>
      </c>
      <c r="D2423">
        <v>2030</v>
      </c>
      <c r="E2423" t="s">
        <v>1529</v>
      </c>
      <c r="F2423" t="s">
        <v>1531</v>
      </c>
      <c r="G2423" s="462">
        <v>0</v>
      </c>
      <c r="H2423" s="462">
        <v>0</v>
      </c>
      <c r="I2423" s="462">
        <v>0</v>
      </c>
      <c r="J2423" s="462">
        <v>0</v>
      </c>
      <c r="K2423" s="462">
        <v>0</v>
      </c>
      <c r="L2423" s="462">
        <v>0</v>
      </c>
      <c r="M2423" s="462">
        <v>0</v>
      </c>
      <c r="N2423" s="462">
        <v>0</v>
      </c>
    </row>
    <row r="2424" spans="1:14" x14ac:dyDescent="0.25">
      <c r="A2424" t="s">
        <v>59</v>
      </c>
      <c r="B2424" t="s">
        <v>160</v>
      </c>
      <c r="C2424" t="s">
        <v>160</v>
      </c>
      <c r="D2424">
        <v>2030</v>
      </c>
      <c r="E2424" t="s">
        <v>1532</v>
      </c>
      <c r="F2424" t="s">
        <v>1530</v>
      </c>
      <c r="G2424" s="462">
        <v>0</v>
      </c>
      <c r="H2424" s="462">
        <v>0</v>
      </c>
      <c r="I2424" s="462">
        <v>0</v>
      </c>
      <c r="J2424" s="462">
        <v>0</v>
      </c>
      <c r="K2424" s="462">
        <v>0</v>
      </c>
      <c r="L2424" s="462">
        <v>0</v>
      </c>
      <c r="M2424" s="462">
        <v>0</v>
      </c>
      <c r="N2424" s="462">
        <v>0</v>
      </c>
    </row>
    <row r="2425" spans="1:14" x14ac:dyDescent="0.25">
      <c r="A2425" t="s">
        <v>59</v>
      </c>
      <c r="B2425" t="s">
        <v>160</v>
      </c>
      <c r="C2425" t="s">
        <v>160</v>
      </c>
      <c r="D2425">
        <v>2030</v>
      </c>
      <c r="E2425" t="s">
        <v>1532</v>
      </c>
      <c r="F2425" t="s">
        <v>1531</v>
      </c>
      <c r="G2425" s="462">
        <v>0</v>
      </c>
      <c r="H2425" s="462">
        <v>0</v>
      </c>
      <c r="I2425" s="462">
        <v>0</v>
      </c>
      <c r="J2425" s="462">
        <v>0</v>
      </c>
      <c r="K2425" s="462">
        <v>0</v>
      </c>
      <c r="L2425" s="462">
        <v>0</v>
      </c>
      <c r="M2425" s="462">
        <v>0</v>
      </c>
      <c r="N2425" s="462">
        <v>0</v>
      </c>
    </row>
    <row r="2426" spans="1:14" x14ac:dyDescent="0.25">
      <c r="A2426" t="s">
        <v>59</v>
      </c>
      <c r="B2426" t="s">
        <v>1534</v>
      </c>
      <c r="C2426" t="s">
        <v>1534</v>
      </c>
      <c r="D2426">
        <v>2030</v>
      </c>
      <c r="E2426" t="s">
        <v>1529</v>
      </c>
      <c r="F2426" t="s">
        <v>1530</v>
      </c>
      <c r="G2426" s="462">
        <v>0</v>
      </c>
      <c r="H2426" s="462">
        <v>0</v>
      </c>
      <c r="I2426" s="462">
        <v>0</v>
      </c>
      <c r="J2426" s="462">
        <v>0</v>
      </c>
      <c r="K2426" s="462">
        <v>0</v>
      </c>
      <c r="L2426" s="462">
        <v>0</v>
      </c>
      <c r="M2426" s="462">
        <v>0</v>
      </c>
      <c r="N2426" s="462">
        <v>0</v>
      </c>
    </row>
    <row r="2427" spans="1:14" x14ac:dyDescent="0.25">
      <c r="A2427" t="s">
        <v>59</v>
      </c>
      <c r="B2427" t="s">
        <v>1534</v>
      </c>
      <c r="C2427" t="s">
        <v>1534</v>
      </c>
      <c r="D2427">
        <v>2030</v>
      </c>
      <c r="E2427" t="s">
        <v>1529</v>
      </c>
      <c r="F2427" t="s">
        <v>1531</v>
      </c>
      <c r="G2427" s="462">
        <v>0</v>
      </c>
      <c r="H2427" s="462">
        <v>0</v>
      </c>
      <c r="I2427" s="462">
        <v>0</v>
      </c>
      <c r="J2427" s="462">
        <v>0</v>
      </c>
      <c r="K2427" s="462">
        <v>0</v>
      </c>
      <c r="L2427" s="462">
        <v>0</v>
      </c>
      <c r="M2427" s="462">
        <v>0</v>
      </c>
      <c r="N2427" s="462">
        <v>0</v>
      </c>
    </row>
    <row r="2428" spans="1:14" x14ac:dyDescent="0.25">
      <c r="A2428" t="s">
        <v>59</v>
      </c>
      <c r="B2428" t="s">
        <v>1534</v>
      </c>
      <c r="C2428" t="s">
        <v>1534</v>
      </c>
      <c r="D2428">
        <v>2030</v>
      </c>
      <c r="E2428" t="s">
        <v>1532</v>
      </c>
      <c r="F2428" t="s">
        <v>1530</v>
      </c>
      <c r="G2428" s="462">
        <v>0</v>
      </c>
      <c r="H2428" s="462">
        <v>0</v>
      </c>
      <c r="I2428" s="462">
        <v>0</v>
      </c>
      <c r="J2428" s="462">
        <v>0</v>
      </c>
      <c r="K2428" s="462">
        <v>0</v>
      </c>
      <c r="L2428" s="462">
        <v>0</v>
      </c>
      <c r="M2428" s="462">
        <v>0</v>
      </c>
      <c r="N2428" s="462">
        <v>0</v>
      </c>
    </row>
    <row r="2429" spans="1:14" x14ac:dyDescent="0.25">
      <c r="A2429" t="s">
        <v>59</v>
      </c>
      <c r="B2429" t="s">
        <v>1534</v>
      </c>
      <c r="C2429" t="s">
        <v>1534</v>
      </c>
      <c r="D2429">
        <v>2030</v>
      </c>
      <c r="E2429" t="s">
        <v>1532</v>
      </c>
      <c r="F2429" t="s">
        <v>1531</v>
      </c>
      <c r="G2429" s="462">
        <v>0</v>
      </c>
      <c r="H2429" s="462">
        <v>0</v>
      </c>
      <c r="I2429" s="462">
        <v>0</v>
      </c>
      <c r="J2429" s="462">
        <v>0</v>
      </c>
      <c r="K2429" s="462">
        <v>0</v>
      </c>
      <c r="L2429" s="462">
        <v>0</v>
      </c>
      <c r="M2429" s="462">
        <v>0</v>
      </c>
      <c r="N2429" s="462">
        <v>0</v>
      </c>
    </row>
    <row r="2430" spans="1:14" x14ac:dyDescent="0.25">
      <c r="A2430" t="s">
        <v>59</v>
      </c>
      <c r="B2430" t="s">
        <v>1535</v>
      </c>
      <c r="C2430" t="s">
        <v>1536</v>
      </c>
      <c r="D2430">
        <v>2030</v>
      </c>
      <c r="E2430" t="s">
        <v>1529</v>
      </c>
      <c r="F2430" t="s">
        <v>1530</v>
      </c>
      <c r="G2430" s="462">
        <v>0</v>
      </c>
      <c r="H2430" s="462">
        <v>0</v>
      </c>
      <c r="I2430" s="462">
        <v>0</v>
      </c>
      <c r="J2430" s="462">
        <v>0</v>
      </c>
      <c r="K2430" s="462">
        <v>0</v>
      </c>
      <c r="L2430" s="462">
        <v>0</v>
      </c>
      <c r="M2430" s="462">
        <v>0</v>
      </c>
      <c r="N2430" s="462">
        <v>0</v>
      </c>
    </row>
    <row r="2431" spans="1:14" x14ac:dyDescent="0.25">
      <c r="A2431" t="s">
        <v>59</v>
      </c>
      <c r="B2431" t="s">
        <v>1535</v>
      </c>
      <c r="C2431" t="s">
        <v>1536</v>
      </c>
      <c r="D2431">
        <v>2030</v>
      </c>
      <c r="E2431" t="s">
        <v>1529</v>
      </c>
      <c r="F2431" t="s">
        <v>1531</v>
      </c>
      <c r="G2431" s="462">
        <v>0</v>
      </c>
      <c r="H2431" s="462">
        <v>0</v>
      </c>
      <c r="I2431" s="462">
        <v>0</v>
      </c>
      <c r="J2431" s="462">
        <v>0</v>
      </c>
      <c r="K2431" s="462">
        <v>0</v>
      </c>
      <c r="L2431" s="462">
        <v>0</v>
      </c>
      <c r="M2431" s="462">
        <v>0</v>
      </c>
      <c r="N2431" s="462">
        <v>0</v>
      </c>
    </row>
    <row r="2432" spans="1:14" x14ac:dyDescent="0.25">
      <c r="A2432" t="s">
        <v>59</v>
      </c>
      <c r="B2432" t="s">
        <v>1535</v>
      </c>
      <c r="C2432" t="s">
        <v>1536</v>
      </c>
      <c r="D2432">
        <v>2030</v>
      </c>
      <c r="E2432" t="s">
        <v>1532</v>
      </c>
      <c r="F2432" t="s">
        <v>1530</v>
      </c>
      <c r="G2432" s="462">
        <v>0</v>
      </c>
      <c r="H2432" s="462">
        <v>0</v>
      </c>
      <c r="I2432" s="462">
        <v>0</v>
      </c>
      <c r="J2432" s="462">
        <v>0</v>
      </c>
      <c r="K2432" s="462">
        <v>0</v>
      </c>
      <c r="L2432" s="462">
        <v>0</v>
      </c>
      <c r="M2432" s="462">
        <v>0</v>
      </c>
      <c r="N2432" s="462">
        <v>0</v>
      </c>
    </row>
    <row r="2433" spans="1:14" x14ac:dyDescent="0.25">
      <c r="A2433" t="s">
        <v>59</v>
      </c>
      <c r="B2433" t="s">
        <v>1535</v>
      </c>
      <c r="C2433" t="s">
        <v>1536</v>
      </c>
      <c r="D2433">
        <v>2030</v>
      </c>
      <c r="E2433" t="s">
        <v>1532</v>
      </c>
      <c r="F2433" t="s">
        <v>1531</v>
      </c>
      <c r="G2433" s="462">
        <v>0</v>
      </c>
      <c r="H2433" s="462">
        <v>0</v>
      </c>
      <c r="I2433" s="462">
        <v>0</v>
      </c>
      <c r="J2433" s="462">
        <v>0</v>
      </c>
      <c r="K2433" s="462">
        <v>0</v>
      </c>
      <c r="L2433" s="462">
        <v>0</v>
      </c>
      <c r="M2433" s="462">
        <v>0</v>
      </c>
      <c r="N2433" s="462">
        <v>0</v>
      </c>
    </row>
    <row r="2434" spans="1:14" x14ac:dyDescent="0.25">
      <c r="A2434" t="s">
        <v>59</v>
      </c>
      <c r="B2434" t="s">
        <v>1535</v>
      </c>
      <c r="C2434" t="s">
        <v>162</v>
      </c>
      <c r="D2434">
        <v>2030</v>
      </c>
      <c r="E2434" t="s">
        <v>1529</v>
      </c>
      <c r="F2434" t="s">
        <v>1530</v>
      </c>
      <c r="G2434" s="462">
        <v>0</v>
      </c>
      <c r="H2434" s="462">
        <v>0</v>
      </c>
      <c r="I2434" s="462">
        <v>0</v>
      </c>
      <c r="J2434" s="462">
        <v>0</v>
      </c>
      <c r="K2434" s="462">
        <v>0</v>
      </c>
      <c r="L2434" s="462">
        <v>0</v>
      </c>
      <c r="M2434" s="462">
        <v>0</v>
      </c>
      <c r="N2434" s="462">
        <v>0</v>
      </c>
    </row>
    <row r="2435" spans="1:14" x14ac:dyDescent="0.25">
      <c r="A2435" t="s">
        <v>59</v>
      </c>
      <c r="B2435" t="s">
        <v>1535</v>
      </c>
      <c r="C2435" t="s">
        <v>162</v>
      </c>
      <c r="D2435">
        <v>2030</v>
      </c>
      <c r="E2435" t="s">
        <v>1529</v>
      </c>
      <c r="F2435" t="s">
        <v>1531</v>
      </c>
      <c r="G2435" s="462">
        <v>0</v>
      </c>
      <c r="H2435" s="462">
        <v>0</v>
      </c>
      <c r="I2435" s="462">
        <v>0</v>
      </c>
      <c r="J2435" s="462">
        <v>0</v>
      </c>
      <c r="K2435" s="462">
        <v>0</v>
      </c>
      <c r="L2435" s="462">
        <v>0</v>
      </c>
      <c r="M2435" s="462">
        <v>0</v>
      </c>
      <c r="N2435" s="462">
        <v>0</v>
      </c>
    </row>
    <row r="2436" spans="1:14" x14ac:dyDescent="0.25">
      <c r="A2436" t="s">
        <v>59</v>
      </c>
      <c r="B2436" t="s">
        <v>1535</v>
      </c>
      <c r="C2436" t="s">
        <v>162</v>
      </c>
      <c r="D2436">
        <v>2030</v>
      </c>
      <c r="E2436" t="s">
        <v>1532</v>
      </c>
      <c r="F2436" t="s">
        <v>1530</v>
      </c>
      <c r="G2436" s="462">
        <v>0</v>
      </c>
      <c r="H2436" s="462">
        <v>0</v>
      </c>
      <c r="I2436" s="462">
        <v>0</v>
      </c>
      <c r="J2436" s="462">
        <v>0</v>
      </c>
      <c r="K2436" s="462">
        <v>0</v>
      </c>
      <c r="L2436" s="462">
        <v>0</v>
      </c>
      <c r="M2436" s="462">
        <v>0</v>
      </c>
      <c r="N2436" s="462">
        <v>0</v>
      </c>
    </row>
    <row r="2437" spans="1:14" x14ac:dyDescent="0.25">
      <c r="A2437" t="s">
        <v>59</v>
      </c>
      <c r="B2437" t="s">
        <v>1535</v>
      </c>
      <c r="C2437" t="s">
        <v>162</v>
      </c>
      <c r="D2437">
        <v>2030</v>
      </c>
      <c r="E2437" t="s">
        <v>1532</v>
      </c>
      <c r="F2437" t="s">
        <v>1531</v>
      </c>
      <c r="G2437" s="462">
        <v>0</v>
      </c>
      <c r="H2437" s="462">
        <v>0</v>
      </c>
      <c r="I2437" s="462">
        <v>0</v>
      </c>
      <c r="J2437" s="462">
        <v>0</v>
      </c>
      <c r="K2437" s="462">
        <v>0</v>
      </c>
      <c r="L2437" s="462">
        <v>0</v>
      </c>
      <c r="M2437" s="462">
        <v>0</v>
      </c>
      <c r="N2437" s="462">
        <v>0</v>
      </c>
    </row>
    <row r="2438" spans="1:14" x14ac:dyDescent="0.25">
      <c r="A2438" t="s">
        <v>59</v>
      </c>
      <c r="B2438" t="s">
        <v>1528</v>
      </c>
      <c r="C2438" t="s">
        <v>158</v>
      </c>
      <c r="D2438">
        <v>2040</v>
      </c>
      <c r="E2438" t="s">
        <v>1529</v>
      </c>
      <c r="F2438" t="s">
        <v>1530</v>
      </c>
      <c r="G2438" s="462">
        <v>0.91364559280837099</v>
      </c>
      <c r="H2438" s="462">
        <v>0.91364559280837099</v>
      </c>
      <c r="I2438" s="462">
        <v>0.91602851861777601</v>
      </c>
      <c r="J2438" s="462">
        <v>0.91602851861777601</v>
      </c>
      <c r="K2438" s="462">
        <v>0.91602851861777601</v>
      </c>
      <c r="L2438" s="462">
        <v>0.91602851861777601</v>
      </c>
      <c r="M2438" s="462">
        <v>0.91602851861777601</v>
      </c>
      <c r="N2438" s="462">
        <v>0.91602851861777601</v>
      </c>
    </row>
    <row r="2439" spans="1:14" x14ac:dyDescent="0.25">
      <c r="A2439" t="s">
        <v>59</v>
      </c>
      <c r="B2439" t="s">
        <v>1528</v>
      </c>
      <c r="C2439" t="s">
        <v>158</v>
      </c>
      <c r="D2439">
        <v>2040</v>
      </c>
      <c r="E2439" t="s">
        <v>1529</v>
      </c>
      <c r="F2439" t="s">
        <v>1531</v>
      </c>
      <c r="G2439" s="462">
        <v>0.90995106213553212</v>
      </c>
      <c r="H2439" s="462">
        <v>0.90995106213553212</v>
      </c>
      <c r="I2439" s="462">
        <v>0.91251437183423068</v>
      </c>
      <c r="J2439" s="462">
        <v>0.91251437183423068</v>
      </c>
      <c r="K2439" s="462">
        <v>0.91251437183423068</v>
      </c>
      <c r="L2439" s="462">
        <v>0.91251437183423068</v>
      </c>
      <c r="M2439" s="462">
        <v>0.91251437183423068</v>
      </c>
      <c r="N2439" s="462">
        <v>0.91251437183423068</v>
      </c>
    </row>
    <row r="2440" spans="1:14" x14ac:dyDescent="0.25">
      <c r="A2440" t="s">
        <v>59</v>
      </c>
      <c r="B2440" t="s">
        <v>1528</v>
      </c>
      <c r="C2440" t="s">
        <v>158</v>
      </c>
      <c r="D2440">
        <v>2040</v>
      </c>
      <c r="E2440" t="s">
        <v>1532</v>
      </c>
      <c r="F2440" t="s">
        <v>1530</v>
      </c>
      <c r="G2440" s="462">
        <v>0</v>
      </c>
      <c r="H2440" s="462">
        <v>0</v>
      </c>
      <c r="I2440" s="462">
        <v>0</v>
      </c>
      <c r="J2440" s="462">
        <v>0</v>
      </c>
      <c r="K2440" s="462">
        <v>0</v>
      </c>
      <c r="L2440" s="462">
        <v>0</v>
      </c>
      <c r="M2440" s="462">
        <v>0</v>
      </c>
      <c r="N2440" s="462">
        <v>0</v>
      </c>
    </row>
    <row r="2441" spans="1:14" x14ac:dyDescent="0.25">
      <c r="A2441" t="s">
        <v>59</v>
      </c>
      <c r="B2441" t="s">
        <v>1528</v>
      </c>
      <c r="C2441" t="s">
        <v>158</v>
      </c>
      <c r="D2441">
        <v>2040</v>
      </c>
      <c r="E2441" t="s">
        <v>1532</v>
      </c>
      <c r="F2441" t="s">
        <v>1531</v>
      </c>
      <c r="G2441" s="462">
        <v>0</v>
      </c>
      <c r="H2441" s="462">
        <v>0</v>
      </c>
      <c r="I2441" s="462">
        <v>0</v>
      </c>
      <c r="J2441" s="462">
        <v>0</v>
      </c>
      <c r="K2441" s="462">
        <v>0</v>
      </c>
      <c r="L2441" s="462">
        <v>0</v>
      </c>
      <c r="M2441" s="462">
        <v>0</v>
      </c>
      <c r="N2441" s="462">
        <v>0</v>
      </c>
    </row>
    <row r="2442" spans="1:14" x14ac:dyDescent="0.25">
      <c r="A2442" t="s">
        <v>59</v>
      </c>
      <c r="B2442" t="s">
        <v>1528</v>
      </c>
      <c r="C2442" t="s">
        <v>133</v>
      </c>
      <c r="D2442">
        <v>2040</v>
      </c>
      <c r="E2442" t="s">
        <v>1529</v>
      </c>
      <c r="F2442" t="s">
        <v>1530</v>
      </c>
      <c r="G2442" s="462">
        <v>5.2410187034642709E-2</v>
      </c>
      <c r="H2442" s="462">
        <v>5.2410187034642709E-2</v>
      </c>
      <c r="I2442" s="462">
        <v>5.2410187034642709E-2</v>
      </c>
      <c r="J2442" s="462">
        <v>5.2410187034642709E-2</v>
      </c>
      <c r="K2442" s="462">
        <v>5.2410187034642709E-2</v>
      </c>
      <c r="L2442" s="462">
        <v>5.2410187034642709E-2</v>
      </c>
      <c r="M2442" s="462">
        <v>5.2410187034642709E-2</v>
      </c>
      <c r="N2442" s="462">
        <v>5.2410187034642709E-2</v>
      </c>
    </row>
    <row r="2443" spans="1:14" x14ac:dyDescent="0.25">
      <c r="A2443" t="s">
        <v>59</v>
      </c>
      <c r="B2443" t="s">
        <v>1528</v>
      </c>
      <c r="C2443" t="s">
        <v>133</v>
      </c>
      <c r="D2443">
        <v>2040</v>
      </c>
      <c r="E2443" t="s">
        <v>1529</v>
      </c>
      <c r="F2443" t="s">
        <v>1531</v>
      </c>
      <c r="G2443" s="462">
        <v>5.2410187034642709E-2</v>
      </c>
      <c r="H2443" s="462">
        <v>5.2410187034642709E-2</v>
      </c>
      <c r="I2443" s="462">
        <v>5.2410187034642709E-2</v>
      </c>
      <c r="J2443" s="462">
        <v>5.2410187034642709E-2</v>
      </c>
      <c r="K2443" s="462">
        <v>5.2410187034642709E-2</v>
      </c>
      <c r="L2443" s="462">
        <v>5.2410187034642709E-2</v>
      </c>
      <c r="M2443" s="462">
        <v>5.2410187034642709E-2</v>
      </c>
      <c r="N2443" s="462">
        <v>5.2410187034642709E-2</v>
      </c>
    </row>
    <row r="2444" spans="1:14" x14ac:dyDescent="0.25">
      <c r="A2444" t="s">
        <v>59</v>
      </c>
      <c r="B2444" t="s">
        <v>1528</v>
      </c>
      <c r="C2444" t="s">
        <v>133</v>
      </c>
      <c r="D2444">
        <v>2040</v>
      </c>
      <c r="E2444" t="s">
        <v>1532</v>
      </c>
      <c r="F2444" t="s">
        <v>1530</v>
      </c>
      <c r="G2444" s="462">
        <v>0</v>
      </c>
      <c r="H2444" s="462">
        <v>0</v>
      </c>
      <c r="I2444" s="462">
        <v>0</v>
      </c>
      <c r="J2444" s="462">
        <v>0</v>
      </c>
      <c r="K2444" s="462">
        <v>0</v>
      </c>
      <c r="L2444" s="462">
        <v>0</v>
      </c>
      <c r="M2444" s="462">
        <v>0</v>
      </c>
      <c r="N2444" s="462">
        <v>0</v>
      </c>
    </row>
    <row r="2445" spans="1:14" x14ac:dyDescent="0.25">
      <c r="A2445" t="s">
        <v>59</v>
      </c>
      <c r="B2445" t="s">
        <v>1528</v>
      </c>
      <c r="C2445" t="s">
        <v>133</v>
      </c>
      <c r="D2445">
        <v>2040</v>
      </c>
      <c r="E2445" t="s">
        <v>1532</v>
      </c>
      <c r="F2445" t="s">
        <v>1531</v>
      </c>
      <c r="G2445" s="462">
        <v>0</v>
      </c>
      <c r="H2445" s="462">
        <v>0</v>
      </c>
      <c r="I2445" s="462">
        <v>0</v>
      </c>
      <c r="J2445" s="462">
        <v>0</v>
      </c>
      <c r="K2445" s="462">
        <v>0</v>
      </c>
      <c r="L2445" s="462">
        <v>0</v>
      </c>
      <c r="M2445" s="462">
        <v>0</v>
      </c>
      <c r="N2445" s="462">
        <v>0</v>
      </c>
    </row>
    <row r="2446" spans="1:14" x14ac:dyDescent="0.25">
      <c r="A2446" t="s">
        <v>59</v>
      </c>
      <c r="B2446" t="s">
        <v>1533</v>
      </c>
      <c r="C2446" t="s">
        <v>1533</v>
      </c>
      <c r="D2446">
        <v>2040</v>
      </c>
      <c r="E2446" t="s">
        <v>1529</v>
      </c>
      <c r="F2446" t="s">
        <v>1530</v>
      </c>
      <c r="G2446" s="462">
        <v>0</v>
      </c>
      <c r="H2446" s="462">
        <v>0</v>
      </c>
      <c r="I2446" s="462">
        <v>0</v>
      </c>
      <c r="J2446" s="462">
        <v>0</v>
      </c>
      <c r="K2446" s="462">
        <v>0</v>
      </c>
      <c r="L2446" s="462">
        <v>0</v>
      </c>
      <c r="M2446" s="462">
        <v>0</v>
      </c>
      <c r="N2446" s="462">
        <v>0</v>
      </c>
    </row>
    <row r="2447" spans="1:14" x14ac:dyDescent="0.25">
      <c r="A2447" t="s">
        <v>59</v>
      </c>
      <c r="B2447" t="s">
        <v>1533</v>
      </c>
      <c r="C2447" t="s">
        <v>1533</v>
      </c>
      <c r="D2447">
        <v>2040</v>
      </c>
      <c r="E2447" t="s">
        <v>1529</v>
      </c>
      <c r="F2447" t="s">
        <v>1531</v>
      </c>
      <c r="G2447" s="462">
        <v>0</v>
      </c>
      <c r="H2447" s="462">
        <v>0</v>
      </c>
      <c r="I2447" s="462">
        <v>0</v>
      </c>
      <c r="J2447" s="462">
        <v>0</v>
      </c>
      <c r="K2447" s="462">
        <v>0</v>
      </c>
      <c r="L2447" s="462">
        <v>0</v>
      </c>
      <c r="M2447" s="462">
        <v>0</v>
      </c>
      <c r="N2447" s="462">
        <v>0</v>
      </c>
    </row>
    <row r="2448" spans="1:14" x14ac:dyDescent="0.25">
      <c r="A2448" t="s">
        <v>59</v>
      </c>
      <c r="B2448" t="s">
        <v>1533</v>
      </c>
      <c r="C2448" t="s">
        <v>1533</v>
      </c>
      <c r="D2448">
        <v>2040</v>
      </c>
      <c r="E2448" t="s">
        <v>1532</v>
      </c>
      <c r="F2448" t="s">
        <v>1530</v>
      </c>
      <c r="G2448" s="462">
        <v>1</v>
      </c>
      <c r="H2448" s="462">
        <v>1</v>
      </c>
      <c r="I2448" s="462">
        <v>1</v>
      </c>
      <c r="J2448" s="462">
        <v>1</v>
      </c>
      <c r="K2448" s="462">
        <v>1</v>
      </c>
      <c r="L2448" s="462">
        <v>1</v>
      </c>
      <c r="M2448" s="462">
        <v>1</v>
      </c>
      <c r="N2448" s="462">
        <v>1</v>
      </c>
    </row>
    <row r="2449" spans="1:14" x14ac:dyDescent="0.25">
      <c r="A2449" t="s">
        <v>59</v>
      </c>
      <c r="B2449" t="s">
        <v>1533</v>
      </c>
      <c r="C2449" t="s">
        <v>1533</v>
      </c>
      <c r="D2449">
        <v>2040</v>
      </c>
      <c r="E2449" t="s">
        <v>1532</v>
      </c>
      <c r="F2449" t="s">
        <v>1531</v>
      </c>
      <c r="G2449" s="462">
        <v>1</v>
      </c>
      <c r="H2449" s="462">
        <v>1</v>
      </c>
      <c r="I2449" s="462">
        <v>1</v>
      </c>
      <c r="J2449" s="462">
        <v>1</v>
      </c>
      <c r="K2449" s="462">
        <v>1</v>
      </c>
      <c r="L2449" s="462">
        <v>1</v>
      </c>
      <c r="M2449" s="462">
        <v>1</v>
      </c>
      <c r="N2449" s="462">
        <v>1</v>
      </c>
    </row>
    <row r="2450" spans="1:14" x14ac:dyDescent="0.25">
      <c r="A2450" t="s">
        <v>59</v>
      </c>
      <c r="B2450" t="s">
        <v>160</v>
      </c>
      <c r="C2450" t="s">
        <v>160</v>
      </c>
      <c r="D2450">
        <v>2040</v>
      </c>
      <c r="E2450" t="s">
        <v>1529</v>
      </c>
      <c r="F2450" t="s">
        <v>1530</v>
      </c>
      <c r="G2450" s="462">
        <v>0</v>
      </c>
      <c r="H2450" s="462">
        <v>0</v>
      </c>
      <c r="I2450" s="462">
        <v>0</v>
      </c>
      <c r="J2450" s="462">
        <v>0</v>
      </c>
      <c r="K2450" s="462">
        <v>0</v>
      </c>
      <c r="L2450" s="462">
        <v>0</v>
      </c>
      <c r="M2450" s="462">
        <v>0</v>
      </c>
      <c r="N2450" s="462">
        <v>0</v>
      </c>
    </row>
    <row r="2451" spans="1:14" x14ac:dyDescent="0.25">
      <c r="A2451" t="s">
        <v>59</v>
      </c>
      <c r="B2451" t="s">
        <v>160</v>
      </c>
      <c r="C2451" t="s">
        <v>160</v>
      </c>
      <c r="D2451">
        <v>2040</v>
      </c>
      <c r="E2451" t="s">
        <v>1529</v>
      </c>
      <c r="F2451" t="s">
        <v>1531</v>
      </c>
      <c r="G2451" s="462">
        <v>0</v>
      </c>
      <c r="H2451" s="462">
        <v>0</v>
      </c>
      <c r="I2451" s="462">
        <v>0</v>
      </c>
      <c r="J2451" s="462">
        <v>0</v>
      </c>
      <c r="K2451" s="462">
        <v>0</v>
      </c>
      <c r="L2451" s="462">
        <v>0</v>
      </c>
      <c r="M2451" s="462">
        <v>0</v>
      </c>
      <c r="N2451" s="462">
        <v>0</v>
      </c>
    </row>
    <row r="2452" spans="1:14" x14ac:dyDescent="0.25">
      <c r="A2452" t="s">
        <v>59</v>
      </c>
      <c r="B2452" t="s">
        <v>160</v>
      </c>
      <c r="C2452" t="s">
        <v>160</v>
      </c>
      <c r="D2452">
        <v>2040</v>
      </c>
      <c r="E2452" t="s">
        <v>1532</v>
      </c>
      <c r="F2452" t="s">
        <v>1530</v>
      </c>
      <c r="G2452" s="462">
        <v>0</v>
      </c>
      <c r="H2452" s="462">
        <v>0</v>
      </c>
      <c r="I2452" s="462">
        <v>0</v>
      </c>
      <c r="J2452" s="462">
        <v>0</v>
      </c>
      <c r="K2452" s="462">
        <v>0</v>
      </c>
      <c r="L2452" s="462">
        <v>0</v>
      </c>
      <c r="M2452" s="462">
        <v>0</v>
      </c>
      <c r="N2452" s="462">
        <v>0</v>
      </c>
    </row>
    <row r="2453" spans="1:14" x14ac:dyDescent="0.25">
      <c r="A2453" t="s">
        <v>59</v>
      </c>
      <c r="B2453" t="s">
        <v>160</v>
      </c>
      <c r="C2453" t="s">
        <v>160</v>
      </c>
      <c r="D2453">
        <v>2040</v>
      </c>
      <c r="E2453" t="s">
        <v>1532</v>
      </c>
      <c r="F2453" t="s">
        <v>1531</v>
      </c>
      <c r="G2453" s="462">
        <v>0</v>
      </c>
      <c r="H2453" s="462">
        <v>0</v>
      </c>
      <c r="I2453" s="462">
        <v>0</v>
      </c>
      <c r="J2453" s="462">
        <v>0</v>
      </c>
      <c r="K2453" s="462">
        <v>0</v>
      </c>
      <c r="L2453" s="462">
        <v>0</v>
      </c>
      <c r="M2453" s="462">
        <v>0</v>
      </c>
      <c r="N2453" s="462">
        <v>0</v>
      </c>
    </row>
    <row r="2454" spans="1:14" x14ac:dyDescent="0.25">
      <c r="A2454" t="s">
        <v>59</v>
      </c>
      <c r="B2454" t="s">
        <v>1534</v>
      </c>
      <c r="C2454" t="s">
        <v>1534</v>
      </c>
      <c r="D2454">
        <v>2040</v>
      </c>
      <c r="E2454" t="s">
        <v>1529</v>
      </c>
      <c r="F2454" t="s">
        <v>1530</v>
      </c>
      <c r="G2454" s="462">
        <v>3.3944220156986192E-2</v>
      </c>
      <c r="H2454" s="462">
        <v>3.3944220156986192E-2</v>
      </c>
      <c r="I2454" s="462">
        <v>3.1561294347581197E-2</v>
      </c>
      <c r="J2454" s="462">
        <v>3.1561294347581197E-2</v>
      </c>
      <c r="K2454" s="462">
        <v>3.1561294347581197E-2</v>
      </c>
      <c r="L2454" s="462">
        <v>3.1561294347581197E-2</v>
      </c>
      <c r="M2454" s="462">
        <v>3.1561294347581197E-2</v>
      </c>
      <c r="N2454" s="462">
        <v>3.1561294347581197E-2</v>
      </c>
    </row>
    <row r="2455" spans="1:14" x14ac:dyDescent="0.25">
      <c r="A2455" t="s">
        <v>59</v>
      </c>
      <c r="B2455" t="s">
        <v>1534</v>
      </c>
      <c r="C2455" t="s">
        <v>1534</v>
      </c>
      <c r="D2455">
        <v>2040</v>
      </c>
      <c r="E2455" t="s">
        <v>1529</v>
      </c>
      <c r="F2455" t="s">
        <v>1531</v>
      </c>
      <c r="G2455" s="462">
        <v>3.7638750829825159E-2</v>
      </c>
      <c r="H2455" s="462">
        <v>3.7638750829825159E-2</v>
      </c>
      <c r="I2455" s="462">
        <v>3.5075441131126636E-2</v>
      </c>
      <c r="J2455" s="462">
        <v>3.5075441131126636E-2</v>
      </c>
      <c r="K2455" s="462">
        <v>3.5075441131126636E-2</v>
      </c>
      <c r="L2455" s="462">
        <v>3.5075441131126636E-2</v>
      </c>
      <c r="M2455" s="462">
        <v>3.5075441131126636E-2</v>
      </c>
      <c r="N2455" s="462">
        <v>3.5075441131126636E-2</v>
      </c>
    </row>
    <row r="2456" spans="1:14" x14ac:dyDescent="0.25">
      <c r="A2456" t="s">
        <v>59</v>
      </c>
      <c r="B2456" t="s">
        <v>1534</v>
      </c>
      <c r="C2456" t="s">
        <v>1534</v>
      </c>
      <c r="D2456">
        <v>2040</v>
      </c>
      <c r="E2456" t="s">
        <v>1532</v>
      </c>
      <c r="F2456" t="s">
        <v>1530</v>
      </c>
      <c r="G2456" s="462">
        <v>0</v>
      </c>
      <c r="H2456" s="462">
        <v>0</v>
      </c>
      <c r="I2456" s="462">
        <v>0</v>
      </c>
      <c r="J2456" s="462">
        <v>0</v>
      </c>
      <c r="K2456" s="462">
        <v>0</v>
      </c>
      <c r="L2456" s="462">
        <v>0</v>
      </c>
      <c r="M2456" s="462">
        <v>0</v>
      </c>
      <c r="N2456" s="462">
        <v>0</v>
      </c>
    </row>
    <row r="2457" spans="1:14" x14ac:dyDescent="0.25">
      <c r="A2457" t="s">
        <v>59</v>
      </c>
      <c r="B2457" t="s">
        <v>1534</v>
      </c>
      <c r="C2457" t="s">
        <v>1534</v>
      </c>
      <c r="D2457">
        <v>2040</v>
      </c>
      <c r="E2457" t="s">
        <v>1532</v>
      </c>
      <c r="F2457" t="s">
        <v>1531</v>
      </c>
      <c r="G2457" s="462">
        <v>0</v>
      </c>
      <c r="H2457" s="462">
        <v>0</v>
      </c>
      <c r="I2457" s="462">
        <v>0</v>
      </c>
      <c r="J2457" s="462">
        <v>0</v>
      </c>
      <c r="K2457" s="462">
        <v>0</v>
      </c>
      <c r="L2457" s="462">
        <v>0</v>
      </c>
      <c r="M2457" s="462">
        <v>0</v>
      </c>
      <c r="N2457" s="462">
        <v>0</v>
      </c>
    </row>
    <row r="2458" spans="1:14" x14ac:dyDescent="0.25">
      <c r="A2458" t="s">
        <v>59</v>
      </c>
      <c r="B2458" t="s">
        <v>1535</v>
      </c>
      <c r="C2458" t="s">
        <v>1536</v>
      </c>
      <c r="D2458">
        <v>2040</v>
      </c>
      <c r="E2458" t="s">
        <v>1529</v>
      </c>
      <c r="F2458" t="s">
        <v>1530</v>
      </c>
      <c r="G2458" s="462">
        <v>0</v>
      </c>
      <c r="H2458" s="462">
        <v>0</v>
      </c>
      <c r="I2458" s="462">
        <v>0</v>
      </c>
      <c r="J2458" s="462">
        <v>0</v>
      </c>
      <c r="K2458" s="462">
        <v>0</v>
      </c>
      <c r="L2458" s="462">
        <v>0</v>
      </c>
      <c r="M2458" s="462">
        <v>0</v>
      </c>
      <c r="N2458" s="462">
        <v>0</v>
      </c>
    </row>
    <row r="2459" spans="1:14" x14ac:dyDescent="0.25">
      <c r="A2459" t="s">
        <v>59</v>
      </c>
      <c r="B2459" t="s">
        <v>1535</v>
      </c>
      <c r="C2459" t="s">
        <v>1536</v>
      </c>
      <c r="D2459">
        <v>2040</v>
      </c>
      <c r="E2459" t="s">
        <v>1529</v>
      </c>
      <c r="F2459" t="s">
        <v>1531</v>
      </c>
      <c r="G2459" s="462">
        <v>0</v>
      </c>
      <c r="H2459" s="462">
        <v>0</v>
      </c>
      <c r="I2459" s="462">
        <v>0</v>
      </c>
      <c r="J2459" s="462">
        <v>0</v>
      </c>
      <c r="K2459" s="462">
        <v>0</v>
      </c>
      <c r="L2459" s="462">
        <v>0</v>
      </c>
      <c r="M2459" s="462">
        <v>0</v>
      </c>
      <c r="N2459" s="462">
        <v>0</v>
      </c>
    </row>
    <row r="2460" spans="1:14" x14ac:dyDescent="0.25">
      <c r="A2460" t="s">
        <v>59</v>
      </c>
      <c r="B2460" t="s">
        <v>1535</v>
      </c>
      <c r="C2460" t="s">
        <v>1536</v>
      </c>
      <c r="D2460">
        <v>2040</v>
      </c>
      <c r="E2460" t="s">
        <v>1532</v>
      </c>
      <c r="F2460" t="s">
        <v>1530</v>
      </c>
      <c r="G2460" s="462">
        <v>0</v>
      </c>
      <c r="H2460" s="462">
        <v>0</v>
      </c>
      <c r="I2460" s="462">
        <v>0</v>
      </c>
      <c r="J2460" s="462">
        <v>0</v>
      </c>
      <c r="K2460" s="462">
        <v>0</v>
      </c>
      <c r="L2460" s="462">
        <v>0</v>
      </c>
      <c r="M2460" s="462">
        <v>0</v>
      </c>
      <c r="N2460" s="462">
        <v>0</v>
      </c>
    </row>
    <row r="2461" spans="1:14" x14ac:dyDescent="0.25">
      <c r="A2461" t="s">
        <v>59</v>
      </c>
      <c r="B2461" t="s">
        <v>1535</v>
      </c>
      <c r="C2461" t="s">
        <v>1536</v>
      </c>
      <c r="D2461">
        <v>2040</v>
      </c>
      <c r="E2461" t="s">
        <v>1532</v>
      </c>
      <c r="F2461" t="s">
        <v>1531</v>
      </c>
      <c r="G2461" s="462">
        <v>0</v>
      </c>
      <c r="H2461" s="462">
        <v>0</v>
      </c>
      <c r="I2461" s="462">
        <v>0</v>
      </c>
      <c r="J2461" s="462">
        <v>0</v>
      </c>
      <c r="K2461" s="462">
        <v>0</v>
      </c>
      <c r="L2461" s="462">
        <v>0</v>
      </c>
      <c r="M2461" s="462">
        <v>0</v>
      </c>
      <c r="N2461" s="462">
        <v>0</v>
      </c>
    </row>
    <row r="2462" spans="1:14" x14ac:dyDescent="0.25">
      <c r="A2462" t="s">
        <v>59</v>
      </c>
      <c r="B2462" t="s">
        <v>1535</v>
      </c>
      <c r="C2462" t="s">
        <v>162</v>
      </c>
      <c r="D2462">
        <v>2040</v>
      </c>
      <c r="E2462" t="s">
        <v>1529</v>
      </c>
      <c r="F2462" t="s">
        <v>1530</v>
      </c>
      <c r="G2462" s="462">
        <v>0</v>
      </c>
      <c r="H2462" s="462">
        <v>0</v>
      </c>
      <c r="I2462" s="462">
        <v>0</v>
      </c>
      <c r="J2462" s="462">
        <v>0</v>
      </c>
      <c r="K2462" s="462">
        <v>0</v>
      </c>
      <c r="L2462" s="462">
        <v>0</v>
      </c>
      <c r="M2462" s="462">
        <v>0</v>
      </c>
      <c r="N2462" s="462">
        <v>0</v>
      </c>
    </row>
    <row r="2463" spans="1:14" x14ac:dyDescent="0.25">
      <c r="A2463" t="s">
        <v>59</v>
      </c>
      <c r="B2463" t="s">
        <v>1535</v>
      </c>
      <c r="C2463" t="s">
        <v>162</v>
      </c>
      <c r="D2463">
        <v>2040</v>
      </c>
      <c r="E2463" t="s">
        <v>1529</v>
      </c>
      <c r="F2463" t="s">
        <v>1531</v>
      </c>
      <c r="G2463" s="462">
        <v>0</v>
      </c>
      <c r="H2463" s="462">
        <v>0</v>
      </c>
      <c r="I2463" s="462">
        <v>0</v>
      </c>
      <c r="J2463" s="462">
        <v>0</v>
      </c>
      <c r="K2463" s="462">
        <v>0</v>
      </c>
      <c r="L2463" s="462">
        <v>0</v>
      </c>
      <c r="M2463" s="462">
        <v>0</v>
      </c>
      <c r="N2463" s="462">
        <v>0</v>
      </c>
    </row>
    <row r="2464" spans="1:14" x14ac:dyDescent="0.25">
      <c r="A2464" t="s">
        <v>59</v>
      </c>
      <c r="B2464" t="s">
        <v>1535</v>
      </c>
      <c r="C2464" t="s">
        <v>162</v>
      </c>
      <c r="D2464">
        <v>2040</v>
      </c>
      <c r="E2464" t="s">
        <v>1532</v>
      </c>
      <c r="F2464" t="s">
        <v>1530</v>
      </c>
      <c r="G2464" s="462">
        <v>0</v>
      </c>
      <c r="H2464" s="462">
        <v>0</v>
      </c>
      <c r="I2464" s="462">
        <v>0</v>
      </c>
      <c r="J2464" s="462">
        <v>0</v>
      </c>
      <c r="K2464" s="462">
        <v>0</v>
      </c>
      <c r="L2464" s="462">
        <v>0</v>
      </c>
      <c r="M2464" s="462">
        <v>0</v>
      </c>
      <c r="N2464" s="462">
        <v>0</v>
      </c>
    </row>
    <row r="2465" spans="1:14" x14ac:dyDescent="0.25">
      <c r="A2465" t="s">
        <v>59</v>
      </c>
      <c r="B2465" t="s">
        <v>1535</v>
      </c>
      <c r="C2465" t="s">
        <v>162</v>
      </c>
      <c r="D2465">
        <v>2040</v>
      </c>
      <c r="E2465" t="s">
        <v>1532</v>
      </c>
      <c r="F2465" t="s">
        <v>1531</v>
      </c>
      <c r="G2465" s="462">
        <v>0</v>
      </c>
      <c r="H2465" s="462">
        <v>0</v>
      </c>
      <c r="I2465" s="462">
        <v>0</v>
      </c>
      <c r="J2465" s="462">
        <v>0</v>
      </c>
      <c r="K2465" s="462">
        <v>0</v>
      </c>
      <c r="L2465" s="462">
        <v>0</v>
      </c>
      <c r="M2465" s="462">
        <v>0</v>
      </c>
      <c r="N2465" s="462">
        <v>0</v>
      </c>
    </row>
    <row r="2466" spans="1:14" x14ac:dyDescent="0.25">
      <c r="A2466" t="s">
        <v>59</v>
      </c>
      <c r="B2466" t="s">
        <v>1528</v>
      </c>
      <c r="C2466" t="s">
        <v>158</v>
      </c>
      <c r="D2466">
        <v>2050</v>
      </c>
      <c r="E2466" t="s">
        <v>1529</v>
      </c>
      <c r="F2466" t="s">
        <v>1530</v>
      </c>
      <c r="G2466" s="462">
        <v>0.81228920904075552</v>
      </c>
      <c r="H2466" s="462">
        <v>0.81228920904075552</v>
      </c>
      <c r="I2466" s="462">
        <v>0.81837167592542104</v>
      </c>
      <c r="J2466" s="462">
        <v>0.81837167592542104</v>
      </c>
      <c r="K2466" s="462">
        <v>0.81837167592542104</v>
      </c>
      <c r="L2466" s="462">
        <v>0.81837167592542104</v>
      </c>
      <c r="M2466" s="462">
        <v>0.81837167592542104</v>
      </c>
      <c r="N2466" s="462">
        <v>0.81837167592542104</v>
      </c>
    </row>
    <row r="2467" spans="1:14" x14ac:dyDescent="0.25">
      <c r="A2467" t="s">
        <v>59</v>
      </c>
      <c r="B2467" t="s">
        <v>1528</v>
      </c>
      <c r="C2467" t="s">
        <v>158</v>
      </c>
      <c r="D2467">
        <v>2050</v>
      </c>
      <c r="E2467" t="s">
        <v>1529</v>
      </c>
      <c r="F2467" t="s">
        <v>1531</v>
      </c>
      <c r="G2467" s="462">
        <v>0.80285884390591511</v>
      </c>
      <c r="H2467" s="462">
        <v>0.80285884390591511</v>
      </c>
      <c r="I2467" s="462">
        <v>0.8094017443587701</v>
      </c>
      <c r="J2467" s="462">
        <v>0.8094017443587701</v>
      </c>
      <c r="K2467" s="462">
        <v>0.8094017443587701</v>
      </c>
      <c r="L2467" s="462">
        <v>0.8094017443587701</v>
      </c>
      <c r="M2467" s="462">
        <v>0.8094017443587701</v>
      </c>
      <c r="N2467" s="462">
        <v>0.8094017443587701</v>
      </c>
    </row>
    <row r="2468" spans="1:14" x14ac:dyDescent="0.25">
      <c r="A2468" t="s">
        <v>59</v>
      </c>
      <c r="B2468" t="s">
        <v>1528</v>
      </c>
      <c r="C2468" t="s">
        <v>158</v>
      </c>
      <c r="D2468">
        <v>2050</v>
      </c>
      <c r="E2468" t="s">
        <v>1532</v>
      </c>
      <c r="F2468" t="s">
        <v>1530</v>
      </c>
      <c r="G2468" s="462">
        <v>0</v>
      </c>
      <c r="H2468" s="462">
        <v>0</v>
      </c>
      <c r="I2468" s="462">
        <v>0</v>
      </c>
      <c r="J2468" s="462">
        <v>0</v>
      </c>
      <c r="K2468" s="462">
        <v>0</v>
      </c>
      <c r="L2468" s="462">
        <v>0</v>
      </c>
      <c r="M2468" s="462">
        <v>0</v>
      </c>
      <c r="N2468" s="462">
        <v>0</v>
      </c>
    </row>
    <row r="2469" spans="1:14" x14ac:dyDescent="0.25">
      <c r="A2469" t="s">
        <v>59</v>
      </c>
      <c r="B2469" t="s">
        <v>1528</v>
      </c>
      <c r="C2469" t="s">
        <v>158</v>
      </c>
      <c r="D2469">
        <v>2050</v>
      </c>
      <c r="E2469" t="s">
        <v>1532</v>
      </c>
      <c r="F2469" t="s">
        <v>1531</v>
      </c>
      <c r="G2469" s="462">
        <v>0</v>
      </c>
      <c r="H2469" s="462">
        <v>0</v>
      </c>
      <c r="I2469" s="462">
        <v>0</v>
      </c>
      <c r="J2469" s="462">
        <v>0</v>
      </c>
      <c r="K2469" s="462">
        <v>0</v>
      </c>
      <c r="L2469" s="462">
        <v>0</v>
      </c>
      <c r="M2469" s="462">
        <v>0</v>
      </c>
      <c r="N2469" s="462">
        <v>0</v>
      </c>
    </row>
    <row r="2470" spans="1:14" x14ac:dyDescent="0.25">
      <c r="A2470" t="s">
        <v>59</v>
      </c>
      <c r="B2470" t="s">
        <v>1528</v>
      </c>
      <c r="C2470" t="s">
        <v>133</v>
      </c>
      <c r="D2470">
        <v>2050</v>
      </c>
      <c r="E2470" t="s">
        <v>1529</v>
      </c>
      <c r="F2470" t="s">
        <v>1530</v>
      </c>
      <c r="G2470" s="462">
        <v>0.10106747448846541</v>
      </c>
      <c r="H2470" s="462">
        <v>0.10106747448846541</v>
      </c>
      <c r="I2470" s="462">
        <v>0.10106747448846538</v>
      </c>
      <c r="J2470" s="462">
        <v>0.10106747448846538</v>
      </c>
      <c r="K2470" s="462">
        <v>0.10106747448846538</v>
      </c>
      <c r="L2470" s="462">
        <v>0.10106747448846538</v>
      </c>
      <c r="M2470" s="462">
        <v>0.10106747448846538</v>
      </c>
      <c r="N2470" s="462">
        <v>0.10106747448846538</v>
      </c>
    </row>
    <row r="2471" spans="1:14" x14ac:dyDescent="0.25">
      <c r="A2471" t="s">
        <v>59</v>
      </c>
      <c r="B2471" t="s">
        <v>1528</v>
      </c>
      <c r="C2471" t="s">
        <v>133</v>
      </c>
      <c r="D2471">
        <v>2050</v>
      </c>
      <c r="E2471" t="s">
        <v>1529</v>
      </c>
      <c r="F2471" t="s">
        <v>1531</v>
      </c>
      <c r="G2471" s="462">
        <v>0.1010674744884654</v>
      </c>
      <c r="H2471" s="462">
        <v>0.1010674744884654</v>
      </c>
      <c r="I2471" s="462">
        <v>0.1010674744884654</v>
      </c>
      <c r="J2471" s="462">
        <v>0.1010674744884654</v>
      </c>
      <c r="K2471" s="462">
        <v>0.1010674744884654</v>
      </c>
      <c r="L2471" s="462">
        <v>0.1010674744884654</v>
      </c>
      <c r="M2471" s="462">
        <v>0.1010674744884654</v>
      </c>
      <c r="N2471" s="462">
        <v>0.1010674744884654</v>
      </c>
    </row>
    <row r="2472" spans="1:14" x14ac:dyDescent="0.25">
      <c r="A2472" t="s">
        <v>59</v>
      </c>
      <c r="B2472" t="s">
        <v>1528</v>
      </c>
      <c r="C2472" t="s">
        <v>133</v>
      </c>
      <c r="D2472">
        <v>2050</v>
      </c>
      <c r="E2472" t="s">
        <v>1532</v>
      </c>
      <c r="F2472" t="s">
        <v>1530</v>
      </c>
      <c r="G2472" s="462">
        <v>0</v>
      </c>
      <c r="H2472" s="462">
        <v>0</v>
      </c>
      <c r="I2472" s="462">
        <v>0</v>
      </c>
      <c r="J2472" s="462">
        <v>0</v>
      </c>
      <c r="K2472" s="462">
        <v>0</v>
      </c>
      <c r="L2472" s="462">
        <v>0</v>
      </c>
      <c r="M2472" s="462">
        <v>0</v>
      </c>
      <c r="N2472" s="462">
        <v>0</v>
      </c>
    </row>
    <row r="2473" spans="1:14" x14ac:dyDescent="0.25">
      <c r="A2473" t="s">
        <v>59</v>
      </c>
      <c r="B2473" t="s">
        <v>1528</v>
      </c>
      <c r="C2473" t="s">
        <v>133</v>
      </c>
      <c r="D2473">
        <v>2050</v>
      </c>
      <c r="E2473" t="s">
        <v>1532</v>
      </c>
      <c r="F2473" t="s">
        <v>1531</v>
      </c>
      <c r="G2473" s="462">
        <v>0</v>
      </c>
      <c r="H2473" s="462">
        <v>0</v>
      </c>
      <c r="I2473" s="462">
        <v>0</v>
      </c>
      <c r="J2473" s="462">
        <v>0</v>
      </c>
      <c r="K2473" s="462">
        <v>0</v>
      </c>
      <c r="L2473" s="462">
        <v>0</v>
      </c>
      <c r="M2473" s="462">
        <v>0</v>
      </c>
      <c r="N2473" s="462">
        <v>0</v>
      </c>
    </row>
    <row r="2474" spans="1:14" x14ac:dyDescent="0.25">
      <c r="A2474" t="s">
        <v>59</v>
      </c>
      <c r="B2474" t="s">
        <v>1533</v>
      </c>
      <c r="C2474" t="s">
        <v>1533</v>
      </c>
      <c r="D2474">
        <v>2050</v>
      </c>
      <c r="E2474" t="s">
        <v>1529</v>
      </c>
      <c r="F2474" t="s">
        <v>1530</v>
      </c>
      <c r="G2474" s="462">
        <v>0</v>
      </c>
      <c r="H2474" s="462">
        <v>0</v>
      </c>
      <c r="I2474" s="462">
        <v>0</v>
      </c>
      <c r="J2474" s="462">
        <v>0</v>
      </c>
      <c r="K2474" s="462">
        <v>0</v>
      </c>
      <c r="L2474" s="462">
        <v>0</v>
      </c>
      <c r="M2474" s="462">
        <v>0</v>
      </c>
      <c r="N2474" s="462">
        <v>0</v>
      </c>
    </row>
    <row r="2475" spans="1:14" x14ac:dyDescent="0.25">
      <c r="A2475" t="s">
        <v>59</v>
      </c>
      <c r="B2475" t="s">
        <v>1533</v>
      </c>
      <c r="C2475" t="s">
        <v>1533</v>
      </c>
      <c r="D2475">
        <v>2050</v>
      </c>
      <c r="E2475" t="s">
        <v>1529</v>
      </c>
      <c r="F2475" t="s">
        <v>1531</v>
      </c>
      <c r="G2475" s="462">
        <v>0</v>
      </c>
      <c r="H2475" s="462">
        <v>0</v>
      </c>
      <c r="I2475" s="462">
        <v>0</v>
      </c>
      <c r="J2475" s="462">
        <v>0</v>
      </c>
      <c r="K2475" s="462">
        <v>0</v>
      </c>
      <c r="L2475" s="462">
        <v>0</v>
      </c>
      <c r="M2475" s="462">
        <v>0</v>
      </c>
      <c r="N2475" s="462">
        <v>0</v>
      </c>
    </row>
    <row r="2476" spans="1:14" x14ac:dyDescent="0.25">
      <c r="A2476" t="s">
        <v>59</v>
      </c>
      <c r="B2476" t="s">
        <v>1533</v>
      </c>
      <c r="C2476" t="s">
        <v>1533</v>
      </c>
      <c r="D2476">
        <v>2050</v>
      </c>
      <c r="E2476" t="s">
        <v>1532</v>
      </c>
      <c r="F2476" t="s">
        <v>1530</v>
      </c>
      <c r="G2476" s="462">
        <v>1</v>
      </c>
      <c r="H2476" s="462">
        <v>1</v>
      </c>
      <c r="I2476" s="462">
        <v>1</v>
      </c>
      <c r="J2476" s="462">
        <v>1</v>
      </c>
      <c r="K2476" s="462">
        <v>1</v>
      </c>
      <c r="L2476" s="462">
        <v>1</v>
      </c>
      <c r="M2476" s="462">
        <v>1</v>
      </c>
      <c r="N2476" s="462">
        <v>1</v>
      </c>
    </row>
    <row r="2477" spans="1:14" x14ac:dyDescent="0.25">
      <c r="A2477" t="s">
        <v>59</v>
      </c>
      <c r="B2477" t="s">
        <v>1533</v>
      </c>
      <c r="C2477" t="s">
        <v>1533</v>
      </c>
      <c r="D2477">
        <v>2050</v>
      </c>
      <c r="E2477" t="s">
        <v>1532</v>
      </c>
      <c r="F2477" t="s">
        <v>1531</v>
      </c>
      <c r="G2477" s="462">
        <v>1</v>
      </c>
      <c r="H2477" s="462">
        <v>1</v>
      </c>
      <c r="I2477" s="462">
        <v>1</v>
      </c>
      <c r="J2477" s="462">
        <v>1</v>
      </c>
      <c r="K2477" s="462">
        <v>1</v>
      </c>
      <c r="L2477" s="462">
        <v>1</v>
      </c>
      <c r="M2477" s="462">
        <v>1</v>
      </c>
      <c r="N2477" s="462">
        <v>1</v>
      </c>
    </row>
    <row r="2478" spans="1:14" x14ac:dyDescent="0.25">
      <c r="A2478" t="s">
        <v>59</v>
      </c>
      <c r="B2478" t="s">
        <v>160</v>
      </c>
      <c r="C2478" t="s">
        <v>160</v>
      </c>
      <c r="D2478">
        <v>2050</v>
      </c>
      <c r="E2478" t="s">
        <v>1529</v>
      </c>
      <c r="F2478" t="s">
        <v>1530</v>
      </c>
      <c r="G2478" s="462">
        <v>0</v>
      </c>
      <c r="H2478" s="462">
        <v>0</v>
      </c>
      <c r="I2478" s="462">
        <v>0</v>
      </c>
      <c r="J2478" s="462">
        <v>0</v>
      </c>
      <c r="K2478" s="462">
        <v>0</v>
      </c>
      <c r="L2478" s="462">
        <v>0</v>
      </c>
      <c r="M2478" s="462">
        <v>0</v>
      </c>
      <c r="N2478" s="462">
        <v>0</v>
      </c>
    </row>
    <row r="2479" spans="1:14" x14ac:dyDescent="0.25">
      <c r="A2479" t="s">
        <v>59</v>
      </c>
      <c r="B2479" t="s">
        <v>160</v>
      </c>
      <c r="C2479" t="s">
        <v>160</v>
      </c>
      <c r="D2479">
        <v>2050</v>
      </c>
      <c r="E2479" t="s">
        <v>1529</v>
      </c>
      <c r="F2479" t="s">
        <v>1531</v>
      </c>
      <c r="G2479" s="462">
        <v>0</v>
      </c>
      <c r="H2479" s="462">
        <v>0</v>
      </c>
      <c r="I2479" s="462">
        <v>0</v>
      </c>
      <c r="J2479" s="462">
        <v>0</v>
      </c>
      <c r="K2479" s="462">
        <v>0</v>
      </c>
      <c r="L2479" s="462">
        <v>0</v>
      </c>
      <c r="M2479" s="462">
        <v>0</v>
      </c>
      <c r="N2479" s="462">
        <v>0</v>
      </c>
    </row>
    <row r="2480" spans="1:14" x14ac:dyDescent="0.25">
      <c r="A2480" t="s">
        <v>59</v>
      </c>
      <c r="B2480" t="s">
        <v>160</v>
      </c>
      <c r="C2480" t="s">
        <v>160</v>
      </c>
      <c r="D2480">
        <v>2050</v>
      </c>
      <c r="E2480" t="s">
        <v>1532</v>
      </c>
      <c r="F2480" t="s">
        <v>1530</v>
      </c>
      <c r="G2480" s="462">
        <v>0</v>
      </c>
      <c r="H2480" s="462">
        <v>0</v>
      </c>
      <c r="I2480" s="462">
        <v>0</v>
      </c>
      <c r="J2480" s="462">
        <v>0</v>
      </c>
      <c r="K2480" s="462">
        <v>0</v>
      </c>
      <c r="L2480" s="462">
        <v>0</v>
      </c>
      <c r="M2480" s="462">
        <v>0</v>
      </c>
      <c r="N2480" s="462">
        <v>0</v>
      </c>
    </row>
    <row r="2481" spans="1:14" x14ac:dyDescent="0.25">
      <c r="A2481" t="s">
        <v>59</v>
      </c>
      <c r="B2481" t="s">
        <v>160</v>
      </c>
      <c r="C2481" t="s">
        <v>160</v>
      </c>
      <c r="D2481">
        <v>2050</v>
      </c>
      <c r="E2481" t="s">
        <v>1532</v>
      </c>
      <c r="F2481" t="s">
        <v>1531</v>
      </c>
      <c r="G2481" s="462">
        <v>0</v>
      </c>
      <c r="H2481" s="462">
        <v>0</v>
      </c>
      <c r="I2481" s="462">
        <v>0</v>
      </c>
      <c r="J2481" s="462">
        <v>0</v>
      </c>
      <c r="K2481" s="462">
        <v>0</v>
      </c>
      <c r="L2481" s="462">
        <v>0</v>
      </c>
      <c r="M2481" s="462">
        <v>0</v>
      </c>
      <c r="N2481" s="462">
        <v>0</v>
      </c>
    </row>
    <row r="2482" spans="1:14" x14ac:dyDescent="0.25">
      <c r="A2482" t="s">
        <v>59</v>
      </c>
      <c r="B2482" t="s">
        <v>1534</v>
      </c>
      <c r="C2482" t="s">
        <v>1534</v>
      </c>
      <c r="D2482">
        <v>2050</v>
      </c>
      <c r="E2482" t="s">
        <v>1529</v>
      </c>
      <c r="F2482" t="s">
        <v>1530</v>
      </c>
      <c r="G2482" s="462">
        <v>8.6643316470779108E-2</v>
      </c>
      <c r="H2482" s="462">
        <v>8.6643316470779108E-2</v>
      </c>
      <c r="I2482" s="462">
        <v>8.0560849586113578E-2</v>
      </c>
      <c r="J2482" s="462">
        <v>8.0560849586113578E-2</v>
      </c>
      <c r="K2482" s="462">
        <v>8.0560849586113578E-2</v>
      </c>
      <c r="L2482" s="462">
        <v>8.0560849586113578E-2</v>
      </c>
      <c r="M2482" s="462">
        <v>8.0560849586113578E-2</v>
      </c>
      <c r="N2482" s="462">
        <v>8.0560849586113578E-2</v>
      </c>
    </row>
    <row r="2483" spans="1:14" x14ac:dyDescent="0.25">
      <c r="A2483" t="s">
        <v>59</v>
      </c>
      <c r="B2483" t="s">
        <v>1534</v>
      </c>
      <c r="C2483" t="s">
        <v>1534</v>
      </c>
      <c r="D2483">
        <v>2050</v>
      </c>
      <c r="E2483" t="s">
        <v>1529</v>
      </c>
      <c r="F2483" t="s">
        <v>1531</v>
      </c>
      <c r="G2483" s="462">
        <v>9.6073681605619438E-2</v>
      </c>
      <c r="H2483" s="462">
        <v>9.6073681605619438E-2</v>
      </c>
      <c r="I2483" s="462">
        <v>8.9530781152764471E-2</v>
      </c>
      <c r="J2483" s="462">
        <v>8.9530781152764471E-2</v>
      </c>
      <c r="K2483" s="462">
        <v>8.9530781152764471E-2</v>
      </c>
      <c r="L2483" s="462">
        <v>8.9530781152764471E-2</v>
      </c>
      <c r="M2483" s="462">
        <v>8.9530781152764471E-2</v>
      </c>
      <c r="N2483" s="462">
        <v>8.9530781152764471E-2</v>
      </c>
    </row>
    <row r="2484" spans="1:14" x14ac:dyDescent="0.25">
      <c r="A2484" t="s">
        <v>59</v>
      </c>
      <c r="B2484" t="s">
        <v>1534</v>
      </c>
      <c r="C2484" t="s">
        <v>1534</v>
      </c>
      <c r="D2484">
        <v>2050</v>
      </c>
      <c r="E2484" t="s">
        <v>1532</v>
      </c>
      <c r="F2484" t="s">
        <v>1530</v>
      </c>
      <c r="G2484" s="462">
        <v>0</v>
      </c>
      <c r="H2484" s="462">
        <v>0</v>
      </c>
      <c r="I2484" s="462">
        <v>0</v>
      </c>
      <c r="J2484" s="462">
        <v>0</v>
      </c>
      <c r="K2484" s="462">
        <v>0</v>
      </c>
      <c r="L2484" s="462">
        <v>0</v>
      </c>
      <c r="M2484" s="462">
        <v>0</v>
      </c>
      <c r="N2484" s="462">
        <v>0</v>
      </c>
    </row>
    <row r="2485" spans="1:14" x14ac:dyDescent="0.25">
      <c r="A2485" t="s">
        <v>59</v>
      </c>
      <c r="B2485" t="s">
        <v>1534</v>
      </c>
      <c r="C2485" t="s">
        <v>1534</v>
      </c>
      <c r="D2485">
        <v>2050</v>
      </c>
      <c r="E2485" t="s">
        <v>1532</v>
      </c>
      <c r="F2485" t="s">
        <v>1531</v>
      </c>
      <c r="G2485" s="462">
        <v>0</v>
      </c>
      <c r="H2485" s="462">
        <v>0</v>
      </c>
      <c r="I2485" s="462">
        <v>0</v>
      </c>
      <c r="J2485" s="462">
        <v>0</v>
      </c>
      <c r="K2485" s="462">
        <v>0</v>
      </c>
      <c r="L2485" s="462">
        <v>0</v>
      </c>
      <c r="M2485" s="462">
        <v>0</v>
      </c>
      <c r="N2485" s="462">
        <v>0</v>
      </c>
    </row>
    <row r="2486" spans="1:14" x14ac:dyDescent="0.25">
      <c r="A2486" t="s">
        <v>59</v>
      </c>
      <c r="B2486" t="s">
        <v>1535</v>
      </c>
      <c r="C2486" t="s">
        <v>1536</v>
      </c>
      <c r="D2486">
        <v>2050</v>
      </c>
      <c r="E2486" t="s">
        <v>1529</v>
      </c>
      <c r="F2486" t="s">
        <v>1530</v>
      </c>
      <c r="G2486" s="462">
        <v>0</v>
      </c>
      <c r="H2486" s="462">
        <v>0</v>
      </c>
      <c r="I2486" s="462">
        <v>0</v>
      </c>
      <c r="J2486" s="462">
        <v>0</v>
      </c>
      <c r="K2486" s="462">
        <v>0</v>
      </c>
      <c r="L2486" s="462">
        <v>0</v>
      </c>
      <c r="M2486" s="462">
        <v>0</v>
      </c>
      <c r="N2486" s="462">
        <v>0</v>
      </c>
    </row>
    <row r="2487" spans="1:14" x14ac:dyDescent="0.25">
      <c r="A2487" t="s">
        <v>59</v>
      </c>
      <c r="B2487" t="s">
        <v>1535</v>
      </c>
      <c r="C2487" t="s">
        <v>1536</v>
      </c>
      <c r="D2487">
        <v>2050</v>
      </c>
      <c r="E2487" t="s">
        <v>1529</v>
      </c>
      <c r="F2487" t="s">
        <v>1531</v>
      </c>
      <c r="G2487" s="462">
        <v>0</v>
      </c>
      <c r="H2487" s="462">
        <v>0</v>
      </c>
      <c r="I2487" s="462">
        <v>0</v>
      </c>
      <c r="J2487" s="462">
        <v>0</v>
      </c>
      <c r="K2487" s="462">
        <v>0</v>
      </c>
      <c r="L2487" s="462">
        <v>0</v>
      </c>
      <c r="M2487" s="462">
        <v>0</v>
      </c>
      <c r="N2487" s="462">
        <v>0</v>
      </c>
    </row>
    <row r="2488" spans="1:14" x14ac:dyDescent="0.25">
      <c r="A2488" t="s">
        <v>59</v>
      </c>
      <c r="B2488" t="s">
        <v>1535</v>
      </c>
      <c r="C2488" t="s">
        <v>1536</v>
      </c>
      <c r="D2488">
        <v>2050</v>
      </c>
      <c r="E2488" t="s">
        <v>1532</v>
      </c>
      <c r="F2488" t="s">
        <v>1530</v>
      </c>
      <c r="G2488" s="462">
        <v>0</v>
      </c>
      <c r="H2488" s="462">
        <v>0</v>
      </c>
      <c r="I2488" s="462">
        <v>0</v>
      </c>
      <c r="J2488" s="462">
        <v>0</v>
      </c>
      <c r="K2488" s="462">
        <v>0</v>
      </c>
      <c r="L2488" s="462">
        <v>0</v>
      </c>
      <c r="M2488" s="462">
        <v>0</v>
      </c>
      <c r="N2488" s="462">
        <v>0</v>
      </c>
    </row>
    <row r="2489" spans="1:14" x14ac:dyDescent="0.25">
      <c r="A2489" t="s">
        <v>59</v>
      </c>
      <c r="B2489" t="s">
        <v>1535</v>
      </c>
      <c r="C2489" t="s">
        <v>1536</v>
      </c>
      <c r="D2489">
        <v>2050</v>
      </c>
      <c r="E2489" t="s">
        <v>1532</v>
      </c>
      <c r="F2489" t="s">
        <v>1531</v>
      </c>
      <c r="G2489" s="462">
        <v>0</v>
      </c>
      <c r="H2489" s="462">
        <v>0</v>
      </c>
      <c r="I2489" s="462">
        <v>0</v>
      </c>
      <c r="J2489" s="462">
        <v>0</v>
      </c>
      <c r="K2489" s="462">
        <v>0</v>
      </c>
      <c r="L2489" s="462">
        <v>0</v>
      </c>
      <c r="M2489" s="462">
        <v>0</v>
      </c>
      <c r="N2489" s="462">
        <v>0</v>
      </c>
    </row>
    <row r="2490" spans="1:14" x14ac:dyDescent="0.25">
      <c r="A2490" t="s">
        <v>59</v>
      </c>
      <c r="B2490" t="s">
        <v>1535</v>
      </c>
      <c r="C2490" t="s">
        <v>162</v>
      </c>
      <c r="D2490">
        <v>2050</v>
      </c>
      <c r="E2490" t="s">
        <v>1529</v>
      </c>
      <c r="F2490" t="s">
        <v>1530</v>
      </c>
      <c r="G2490" s="462">
        <v>0</v>
      </c>
      <c r="H2490" s="462">
        <v>0</v>
      </c>
      <c r="I2490" s="462">
        <v>0</v>
      </c>
      <c r="J2490" s="462">
        <v>0</v>
      </c>
      <c r="K2490" s="462">
        <v>0</v>
      </c>
      <c r="L2490" s="462">
        <v>0</v>
      </c>
      <c r="M2490" s="462">
        <v>0</v>
      </c>
      <c r="N2490" s="462">
        <v>0</v>
      </c>
    </row>
    <row r="2491" spans="1:14" x14ac:dyDescent="0.25">
      <c r="A2491" t="s">
        <v>59</v>
      </c>
      <c r="B2491" t="s">
        <v>1535</v>
      </c>
      <c r="C2491" t="s">
        <v>162</v>
      </c>
      <c r="D2491">
        <v>2050</v>
      </c>
      <c r="E2491" t="s">
        <v>1529</v>
      </c>
      <c r="F2491" t="s">
        <v>1531</v>
      </c>
      <c r="G2491" s="462">
        <v>0</v>
      </c>
      <c r="H2491" s="462">
        <v>0</v>
      </c>
      <c r="I2491" s="462">
        <v>0</v>
      </c>
      <c r="J2491" s="462">
        <v>0</v>
      </c>
      <c r="K2491" s="462">
        <v>0</v>
      </c>
      <c r="L2491" s="462">
        <v>0</v>
      </c>
      <c r="M2491" s="462">
        <v>0</v>
      </c>
      <c r="N2491" s="462">
        <v>0</v>
      </c>
    </row>
    <row r="2492" spans="1:14" x14ac:dyDescent="0.25">
      <c r="A2492" t="s">
        <v>59</v>
      </c>
      <c r="B2492" t="s">
        <v>1535</v>
      </c>
      <c r="C2492" t="s">
        <v>162</v>
      </c>
      <c r="D2492">
        <v>2050</v>
      </c>
      <c r="E2492" t="s">
        <v>1532</v>
      </c>
      <c r="F2492" t="s">
        <v>1530</v>
      </c>
      <c r="G2492" s="462">
        <v>0</v>
      </c>
      <c r="H2492" s="462">
        <v>0</v>
      </c>
      <c r="I2492" s="462">
        <v>0</v>
      </c>
      <c r="J2492" s="462">
        <v>0</v>
      </c>
      <c r="K2492" s="462">
        <v>0</v>
      </c>
      <c r="L2492" s="462">
        <v>0</v>
      </c>
      <c r="M2492" s="462">
        <v>0</v>
      </c>
      <c r="N2492" s="462">
        <v>0</v>
      </c>
    </row>
    <row r="2493" spans="1:14" x14ac:dyDescent="0.25">
      <c r="A2493" t="s">
        <v>59</v>
      </c>
      <c r="B2493" t="s">
        <v>1535</v>
      </c>
      <c r="C2493" t="s">
        <v>162</v>
      </c>
      <c r="D2493">
        <v>2050</v>
      </c>
      <c r="E2493" t="s">
        <v>1532</v>
      </c>
      <c r="F2493" t="s">
        <v>1531</v>
      </c>
      <c r="G2493" s="462">
        <v>0</v>
      </c>
      <c r="H2493" s="462">
        <v>0</v>
      </c>
      <c r="I2493" s="462">
        <v>0</v>
      </c>
      <c r="J2493" s="462">
        <v>0</v>
      </c>
      <c r="K2493" s="462">
        <v>0</v>
      </c>
      <c r="L2493" s="462">
        <v>0</v>
      </c>
      <c r="M2493" s="462">
        <v>0</v>
      </c>
      <c r="N2493" s="462">
        <v>0</v>
      </c>
    </row>
    <row r="2494" spans="1:14" x14ac:dyDescent="0.25">
      <c r="A2494" t="s">
        <v>59</v>
      </c>
      <c r="B2494" t="s">
        <v>1528</v>
      </c>
      <c r="C2494" t="s">
        <v>158</v>
      </c>
      <c r="D2494">
        <v>2060</v>
      </c>
      <c r="E2494" t="s">
        <v>1529</v>
      </c>
      <c r="F2494" t="s">
        <v>1530</v>
      </c>
      <c r="G2494" s="462">
        <v>0.78199029785814311</v>
      </c>
      <c r="H2494" s="462">
        <v>0.78199029785814311</v>
      </c>
      <c r="I2494" s="462">
        <v>0.78935162305876372</v>
      </c>
      <c r="J2494" s="462">
        <v>0.78935162305876372</v>
      </c>
      <c r="K2494" s="462">
        <v>0.78935162305876372</v>
      </c>
      <c r="L2494" s="462">
        <v>0.78935162305876372</v>
      </c>
      <c r="M2494" s="462">
        <v>0.78935162305876372</v>
      </c>
      <c r="N2494" s="462">
        <v>0.78935162305876372</v>
      </c>
    </row>
    <row r="2495" spans="1:14" x14ac:dyDescent="0.25">
      <c r="A2495" t="s">
        <v>59</v>
      </c>
      <c r="B2495" t="s">
        <v>1528</v>
      </c>
      <c r="C2495" t="s">
        <v>158</v>
      </c>
      <c r="D2495">
        <v>2060</v>
      </c>
      <c r="E2495" t="s">
        <v>1529</v>
      </c>
      <c r="F2495" t="s">
        <v>1531</v>
      </c>
      <c r="G2495" s="462">
        <v>0.77057716798263676</v>
      </c>
      <c r="H2495" s="462">
        <v>0.77057716798263676</v>
      </c>
      <c r="I2495" s="462">
        <v>0.77849573439689546</v>
      </c>
      <c r="J2495" s="462">
        <v>0.77849573439689546</v>
      </c>
      <c r="K2495" s="462">
        <v>0.77849573439689546</v>
      </c>
      <c r="L2495" s="462">
        <v>0.77849573439689546</v>
      </c>
      <c r="M2495" s="462">
        <v>0.77849573439689546</v>
      </c>
      <c r="N2495" s="462">
        <v>0.77849573439689546</v>
      </c>
    </row>
    <row r="2496" spans="1:14" x14ac:dyDescent="0.25">
      <c r="A2496" t="s">
        <v>59</v>
      </c>
      <c r="B2496" t="s">
        <v>1528</v>
      </c>
      <c r="C2496" t="s">
        <v>158</v>
      </c>
      <c r="D2496">
        <v>2060</v>
      </c>
      <c r="E2496" t="s">
        <v>1532</v>
      </c>
      <c r="F2496" t="s">
        <v>1530</v>
      </c>
      <c r="G2496" s="462">
        <v>0</v>
      </c>
      <c r="H2496" s="462">
        <v>0</v>
      </c>
      <c r="I2496" s="462">
        <v>0</v>
      </c>
      <c r="J2496" s="462">
        <v>0</v>
      </c>
      <c r="K2496" s="462">
        <v>0</v>
      </c>
      <c r="L2496" s="462">
        <v>0</v>
      </c>
      <c r="M2496" s="462">
        <v>0</v>
      </c>
      <c r="N2496" s="462">
        <v>0</v>
      </c>
    </row>
    <row r="2497" spans="1:14" x14ac:dyDescent="0.25">
      <c r="A2497" t="s">
        <v>59</v>
      </c>
      <c r="B2497" t="s">
        <v>1528</v>
      </c>
      <c r="C2497" t="s">
        <v>158</v>
      </c>
      <c r="D2497">
        <v>2060</v>
      </c>
      <c r="E2497" t="s">
        <v>1532</v>
      </c>
      <c r="F2497" t="s">
        <v>1531</v>
      </c>
      <c r="G2497" s="462">
        <v>0</v>
      </c>
      <c r="H2497" s="462">
        <v>0</v>
      </c>
      <c r="I2497" s="462">
        <v>0</v>
      </c>
      <c r="J2497" s="462">
        <v>0</v>
      </c>
      <c r="K2497" s="462">
        <v>0</v>
      </c>
      <c r="L2497" s="462">
        <v>0</v>
      </c>
      <c r="M2497" s="462">
        <v>0</v>
      </c>
      <c r="N2497" s="462">
        <v>0</v>
      </c>
    </row>
    <row r="2498" spans="1:14" x14ac:dyDescent="0.25">
      <c r="A2498" t="s">
        <v>59</v>
      </c>
      <c r="B2498" t="s">
        <v>1528</v>
      </c>
      <c r="C2498" t="s">
        <v>133</v>
      </c>
      <c r="D2498">
        <v>2060</v>
      </c>
      <c r="E2498" t="s">
        <v>1529</v>
      </c>
      <c r="F2498" t="s">
        <v>1530</v>
      </c>
      <c r="G2498" s="462">
        <v>0.11314934842424459</v>
      </c>
      <c r="H2498" s="462">
        <v>0.11314934842424459</v>
      </c>
      <c r="I2498" s="462">
        <v>0.11314934842424459</v>
      </c>
      <c r="J2498" s="462">
        <v>0.11314934842424459</v>
      </c>
      <c r="K2498" s="462">
        <v>0.11314934842424459</v>
      </c>
      <c r="L2498" s="462">
        <v>0.11314934842424459</v>
      </c>
      <c r="M2498" s="462">
        <v>0.11314934842424459</v>
      </c>
      <c r="N2498" s="462">
        <v>0.11314934842424459</v>
      </c>
    </row>
    <row r="2499" spans="1:14" x14ac:dyDescent="0.25">
      <c r="A2499" t="s">
        <v>59</v>
      </c>
      <c r="B2499" t="s">
        <v>1528</v>
      </c>
      <c r="C2499" t="s">
        <v>133</v>
      </c>
      <c r="D2499">
        <v>2060</v>
      </c>
      <c r="E2499" t="s">
        <v>1529</v>
      </c>
      <c r="F2499" t="s">
        <v>1531</v>
      </c>
      <c r="G2499" s="462">
        <v>0.11314934842424458</v>
      </c>
      <c r="H2499" s="462">
        <v>0.11314934842424458</v>
      </c>
      <c r="I2499" s="462">
        <v>0.11314934842424459</v>
      </c>
      <c r="J2499" s="462">
        <v>0.11314934842424459</v>
      </c>
      <c r="K2499" s="462">
        <v>0.11314934842424459</v>
      </c>
      <c r="L2499" s="462">
        <v>0.11314934842424459</v>
      </c>
      <c r="M2499" s="462">
        <v>0.11314934842424459</v>
      </c>
      <c r="N2499" s="462">
        <v>0.11314934842424459</v>
      </c>
    </row>
    <row r="2500" spans="1:14" x14ac:dyDescent="0.25">
      <c r="A2500" t="s">
        <v>59</v>
      </c>
      <c r="B2500" t="s">
        <v>1528</v>
      </c>
      <c r="C2500" t="s">
        <v>133</v>
      </c>
      <c r="D2500">
        <v>2060</v>
      </c>
      <c r="E2500" t="s">
        <v>1532</v>
      </c>
      <c r="F2500" t="s">
        <v>1530</v>
      </c>
      <c r="G2500" s="462">
        <v>0</v>
      </c>
      <c r="H2500" s="462">
        <v>0</v>
      </c>
      <c r="I2500" s="462">
        <v>0</v>
      </c>
      <c r="J2500" s="462">
        <v>0</v>
      </c>
      <c r="K2500" s="462">
        <v>0</v>
      </c>
      <c r="L2500" s="462">
        <v>0</v>
      </c>
      <c r="M2500" s="462">
        <v>0</v>
      </c>
      <c r="N2500" s="462">
        <v>0</v>
      </c>
    </row>
    <row r="2501" spans="1:14" x14ac:dyDescent="0.25">
      <c r="A2501" t="s">
        <v>59</v>
      </c>
      <c r="B2501" t="s">
        <v>1528</v>
      </c>
      <c r="C2501" t="s">
        <v>133</v>
      </c>
      <c r="D2501">
        <v>2060</v>
      </c>
      <c r="E2501" t="s">
        <v>1532</v>
      </c>
      <c r="F2501" t="s">
        <v>1531</v>
      </c>
      <c r="G2501" s="462">
        <v>0</v>
      </c>
      <c r="H2501" s="462">
        <v>0</v>
      </c>
      <c r="I2501" s="462">
        <v>0</v>
      </c>
      <c r="J2501" s="462">
        <v>0</v>
      </c>
      <c r="K2501" s="462">
        <v>0</v>
      </c>
      <c r="L2501" s="462">
        <v>0</v>
      </c>
      <c r="M2501" s="462">
        <v>0</v>
      </c>
      <c r="N2501" s="462">
        <v>0</v>
      </c>
    </row>
    <row r="2502" spans="1:14" x14ac:dyDescent="0.25">
      <c r="A2502" t="s">
        <v>59</v>
      </c>
      <c r="B2502" t="s">
        <v>1533</v>
      </c>
      <c r="C2502" t="s">
        <v>1533</v>
      </c>
      <c r="D2502">
        <v>2060</v>
      </c>
      <c r="E2502" t="s">
        <v>1529</v>
      </c>
      <c r="F2502" t="s">
        <v>1530</v>
      </c>
      <c r="G2502" s="462">
        <v>0</v>
      </c>
      <c r="H2502" s="462">
        <v>0</v>
      </c>
      <c r="I2502" s="462">
        <v>0</v>
      </c>
      <c r="J2502" s="462">
        <v>0</v>
      </c>
      <c r="K2502" s="462">
        <v>0</v>
      </c>
      <c r="L2502" s="462">
        <v>0</v>
      </c>
      <c r="M2502" s="462">
        <v>0</v>
      </c>
      <c r="N2502" s="462">
        <v>0</v>
      </c>
    </row>
    <row r="2503" spans="1:14" x14ac:dyDescent="0.25">
      <c r="A2503" t="s">
        <v>59</v>
      </c>
      <c r="B2503" t="s">
        <v>1533</v>
      </c>
      <c r="C2503" t="s">
        <v>1533</v>
      </c>
      <c r="D2503">
        <v>2060</v>
      </c>
      <c r="E2503" t="s">
        <v>1529</v>
      </c>
      <c r="F2503" t="s">
        <v>1531</v>
      </c>
      <c r="G2503" s="462">
        <v>0</v>
      </c>
      <c r="H2503" s="462">
        <v>0</v>
      </c>
      <c r="I2503" s="462">
        <v>0</v>
      </c>
      <c r="J2503" s="462">
        <v>0</v>
      </c>
      <c r="K2503" s="462">
        <v>0</v>
      </c>
      <c r="L2503" s="462">
        <v>0</v>
      </c>
      <c r="M2503" s="462">
        <v>0</v>
      </c>
      <c r="N2503" s="462">
        <v>0</v>
      </c>
    </row>
    <row r="2504" spans="1:14" x14ac:dyDescent="0.25">
      <c r="A2504" t="s">
        <v>59</v>
      </c>
      <c r="B2504" t="s">
        <v>1533</v>
      </c>
      <c r="C2504" t="s">
        <v>1533</v>
      </c>
      <c r="D2504">
        <v>2060</v>
      </c>
      <c r="E2504" t="s">
        <v>1532</v>
      </c>
      <c r="F2504" t="s">
        <v>1530</v>
      </c>
      <c r="G2504" s="462">
        <v>1</v>
      </c>
      <c r="H2504" s="462">
        <v>1</v>
      </c>
      <c r="I2504" s="462">
        <v>1</v>
      </c>
      <c r="J2504" s="462">
        <v>1</v>
      </c>
      <c r="K2504" s="462">
        <v>1</v>
      </c>
      <c r="L2504" s="462">
        <v>1</v>
      </c>
      <c r="M2504" s="462">
        <v>1</v>
      </c>
      <c r="N2504" s="462">
        <v>1</v>
      </c>
    </row>
    <row r="2505" spans="1:14" x14ac:dyDescent="0.25">
      <c r="A2505" t="s">
        <v>59</v>
      </c>
      <c r="B2505" t="s">
        <v>1533</v>
      </c>
      <c r="C2505" t="s">
        <v>1533</v>
      </c>
      <c r="D2505">
        <v>2060</v>
      </c>
      <c r="E2505" t="s">
        <v>1532</v>
      </c>
      <c r="F2505" t="s">
        <v>1531</v>
      </c>
      <c r="G2505" s="462">
        <v>1</v>
      </c>
      <c r="H2505" s="462">
        <v>1</v>
      </c>
      <c r="I2505" s="462">
        <v>1</v>
      </c>
      <c r="J2505" s="462">
        <v>1</v>
      </c>
      <c r="K2505" s="462">
        <v>1</v>
      </c>
      <c r="L2505" s="462">
        <v>1</v>
      </c>
      <c r="M2505" s="462">
        <v>1</v>
      </c>
      <c r="N2505" s="462">
        <v>1</v>
      </c>
    </row>
    <row r="2506" spans="1:14" x14ac:dyDescent="0.25">
      <c r="A2506" t="s">
        <v>59</v>
      </c>
      <c r="B2506" t="s">
        <v>160</v>
      </c>
      <c r="C2506" t="s">
        <v>160</v>
      </c>
      <c r="D2506">
        <v>2060</v>
      </c>
      <c r="E2506" t="s">
        <v>1529</v>
      </c>
      <c r="F2506" t="s">
        <v>1530</v>
      </c>
      <c r="G2506" s="462">
        <v>0</v>
      </c>
      <c r="H2506" s="462">
        <v>0</v>
      </c>
      <c r="I2506" s="462">
        <v>0</v>
      </c>
      <c r="J2506" s="462">
        <v>0</v>
      </c>
      <c r="K2506" s="462">
        <v>0</v>
      </c>
      <c r="L2506" s="462">
        <v>0</v>
      </c>
      <c r="M2506" s="462">
        <v>0</v>
      </c>
      <c r="N2506" s="462">
        <v>0</v>
      </c>
    </row>
    <row r="2507" spans="1:14" x14ac:dyDescent="0.25">
      <c r="A2507" t="s">
        <v>59</v>
      </c>
      <c r="B2507" t="s">
        <v>160</v>
      </c>
      <c r="C2507" t="s">
        <v>160</v>
      </c>
      <c r="D2507">
        <v>2060</v>
      </c>
      <c r="E2507" t="s">
        <v>1529</v>
      </c>
      <c r="F2507" t="s">
        <v>1531</v>
      </c>
      <c r="G2507" s="462">
        <v>0</v>
      </c>
      <c r="H2507" s="462">
        <v>0</v>
      </c>
      <c r="I2507" s="462">
        <v>0</v>
      </c>
      <c r="J2507" s="462">
        <v>0</v>
      </c>
      <c r="K2507" s="462">
        <v>0</v>
      </c>
      <c r="L2507" s="462">
        <v>0</v>
      </c>
      <c r="M2507" s="462">
        <v>0</v>
      </c>
      <c r="N2507" s="462">
        <v>0</v>
      </c>
    </row>
    <row r="2508" spans="1:14" x14ac:dyDescent="0.25">
      <c r="A2508" t="s">
        <v>59</v>
      </c>
      <c r="B2508" t="s">
        <v>160</v>
      </c>
      <c r="C2508" t="s">
        <v>160</v>
      </c>
      <c r="D2508">
        <v>2060</v>
      </c>
      <c r="E2508" t="s">
        <v>1532</v>
      </c>
      <c r="F2508" t="s">
        <v>1530</v>
      </c>
      <c r="G2508" s="462">
        <v>0</v>
      </c>
      <c r="H2508" s="462">
        <v>0</v>
      </c>
      <c r="I2508" s="462">
        <v>0</v>
      </c>
      <c r="J2508" s="462">
        <v>0</v>
      </c>
      <c r="K2508" s="462">
        <v>0</v>
      </c>
      <c r="L2508" s="462">
        <v>0</v>
      </c>
      <c r="M2508" s="462">
        <v>0</v>
      </c>
      <c r="N2508" s="462">
        <v>0</v>
      </c>
    </row>
    <row r="2509" spans="1:14" x14ac:dyDescent="0.25">
      <c r="A2509" t="s">
        <v>59</v>
      </c>
      <c r="B2509" t="s">
        <v>160</v>
      </c>
      <c r="C2509" t="s">
        <v>160</v>
      </c>
      <c r="D2509">
        <v>2060</v>
      </c>
      <c r="E2509" t="s">
        <v>1532</v>
      </c>
      <c r="F2509" t="s">
        <v>1531</v>
      </c>
      <c r="G2509" s="462">
        <v>0</v>
      </c>
      <c r="H2509" s="462">
        <v>0</v>
      </c>
      <c r="I2509" s="462">
        <v>0</v>
      </c>
      <c r="J2509" s="462">
        <v>0</v>
      </c>
      <c r="K2509" s="462">
        <v>0</v>
      </c>
      <c r="L2509" s="462">
        <v>0</v>
      </c>
      <c r="M2509" s="462">
        <v>0</v>
      </c>
      <c r="N2509" s="462">
        <v>0</v>
      </c>
    </row>
    <row r="2510" spans="1:14" x14ac:dyDescent="0.25">
      <c r="A2510" t="s">
        <v>59</v>
      </c>
      <c r="B2510" t="s">
        <v>1534</v>
      </c>
      <c r="C2510" t="s">
        <v>1534</v>
      </c>
      <c r="D2510">
        <v>2060</v>
      </c>
      <c r="E2510" t="s">
        <v>1529</v>
      </c>
      <c r="F2510" t="s">
        <v>1530</v>
      </c>
      <c r="G2510" s="462">
        <v>0.10486035371761235</v>
      </c>
      <c r="H2510" s="462">
        <v>0.10486035371761235</v>
      </c>
      <c r="I2510" s="462">
        <v>9.749902851699177E-2</v>
      </c>
      <c r="J2510" s="462">
        <v>9.749902851699177E-2</v>
      </c>
      <c r="K2510" s="462">
        <v>9.749902851699177E-2</v>
      </c>
      <c r="L2510" s="462">
        <v>9.749902851699177E-2</v>
      </c>
      <c r="M2510" s="462">
        <v>9.749902851699177E-2</v>
      </c>
      <c r="N2510" s="462">
        <v>9.749902851699177E-2</v>
      </c>
    </row>
    <row r="2511" spans="1:14" x14ac:dyDescent="0.25">
      <c r="A2511" t="s">
        <v>59</v>
      </c>
      <c r="B2511" t="s">
        <v>1534</v>
      </c>
      <c r="C2511" t="s">
        <v>1534</v>
      </c>
      <c r="D2511">
        <v>2060</v>
      </c>
      <c r="E2511" t="s">
        <v>1529</v>
      </c>
      <c r="F2511" t="s">
        <v>1531</v>
      </c>
      <c r="G2511" s="462">
        <v>0.11627348359311866</v>
      </c>
      <c r="H2511" s="462">
        <v>0.11627348359311866</v>
      </c>
      <c r="I2511" s="462">
        <v>0.10835491717885998</v>
      </c>
      <c r="J2511" s="462">
        <v>0.10835491717885998</v>
      </c>
      <c r="K2511" s="462">
        <v>0.10835491717885998</v>
      </c>
      <c r="L2511" s="462">
        <v>0.10835491717885998</v>
      </c>
      <c r="M2511" s="462">
        <v>0.10835491717885998</v>
      </c>
      <c r="N2511" s="462">
        <v>0.10835491717885998</v>
      </c>
    </row>
    <row r="2512" spans="1:14" x14ac:dyDescent="0.25">
      <c r="A2512" t="s">
        <v>59</v>
      </c>
      <c r="B2512" t="s">
        <v>1534</v>
      </c>
      <c r="C2512" t="s">
        <v>1534</v>
      </c>
      <c r="D2512">
        <v>2060</v>
      </c>
      <c r="E2512" t="s">
        <v>1532</v>
      </c>
      <c r="F2512" t="s">
        <v>1530</v>
      </c>
      <c r="G2512" s="462">
        <v>0</v>
      </c>
      <c r="H2512" s="462">
        <v>0</v>
      </c>
      <c r="I2512" s="462">
        <v>0</v>
      </c>
      <c r="J2512" s="462">
        <v>0</v>
      </c>
      <c r="K2512" s="462">
        <v>0</v>
      </c>
      <c r="L2512" s="462">
        <v>0</v>
      </c>
      <c r="M2512" s="462">
        <v>0</v>
      </c>
      <c r="N2512" s="462">
        <v>0</v>
      </c>
    </row>
    <row r="2513" spans="1:14" x14ac:dyDescent="0.25">
      <c r="A2513" t="s">
        <v>59</v>
      </c>
      <c r="B2513" t="s">
        <v>1534</v>
      </c>
      <c r="C2513" t="s">
        <v>1534</v>
      </c>
      <c r="D2513">
        <v>2060</v>
      </c>
      <c r="E2513" t="s">
        <v>1532</v>
      </c>
      <c r="F2513" t="s">
        <v>1531</v>
      </c>
      <c r="G2513" s="462">
        <v>0</v>
      </c>
      <c r="H2513" s="462">
        <v>0</v>
      </c>
      <c r="I2513" s="462">
        <v>0</v>
      </c>
      <c r="J2513" s="462">
        <v>0</v>
      </c>
      <c r="K2513" s="462">
        <v>0</v>
      </c>
      <c r="L2513" s="462">
        <v>0</v>
      </c>
      <c r="M2513" s="462">
        <v>0</v>
      </c>
      <c r="N2513" s="462">
        <v>0</v>
      </c>
    </row>
    <row r="2514" spans="1:14" x14ac:dyDescent="0.25">
      <c r="A2514" t="s">
        <v>59</v>
      </c>
      <c r="B2514" t="s">
        <v>1535</v>
      </c>
      <c r="C2514" t="s">
        <v>1536</v>
      </c>
      <c r="D2514">
        <v>2060</v>
      </c>
      <c r="E2514" t="s">
        <v>1529</v>
      </c>
      <c r="F2514" t="s">
        <v>1530</v>
      </c>
      <c r="G2514" s="462">
        <v>0</v>
      </c>
      <c r="H2514" s="462">
        <v>0</v>
      </c>
      <c r="I2514" s="462">
        <v>0</v>
      </c>
      <c r="J2514" s="462">
        <v>0</v>
      </c>
      <c r="K2514" s="462">
        <v>0</v>
      </c>
      <c r="L2514" s="462">
        <v>0</v>
      </c>
      <c r="M2514" s="462">
        <v>0</v>
      </c>
      <c r="N2514" s="462">
        <v>0</v>
      </c>
    </row>
    <row r="2515" spans="1:14" x14ac:dyDescent="0.25">
      <c r="A2515" t="s">
        <v>59</v>
      </c>
      <c r="B2515" t="s">
        <v>1535</v>
      </c>
      <c r="C2515" t="s">
        <v>1536</v>
      </c>
      <c r="D2515">
        <v>2060</v>
      </c>
      <c r="E2515" t="s">
        <v>1529</v>
      </c>
      <c r="F2515" t="s">
        <v>1531</v>
      </c>
      <c r="G2515" s="462">
        <v>0</v>
      </c>
      <c r="H2515" s="462">
        <v>0</v>
      </c>
      <c r="I2515" s="462">
        <v>0</v>
      </c>
      <c r="J2515" s="462">
        <v>0</v>
      </c>
      <c r="K2515" s="462">
        <v>0</v>
      </c>
      <c r="L2515" s="462">
        <v>0</v>
      </c>
      <c r="M2515" s="462">
        <v>0</v>
      </c>
      <c r="N2515" s="462">
        <v>0</v>
      </c>
    </row>
    <row r="2516" spans="1:14" x14ac:dyDescent="0.25">
      <c r="A2516" t="s">
        <v>59</v>
      </c>
      <c r="B2516" t="s">
        <v>1535</v>
      </c>
      <c r="C2516" t="s">
        <v>1536</v>
      </c>
      <c r="D2516">
        <v>2060</v>
      </c>
      <c r="E2516" t="s">
        <v>1532</v>
      </c>
      <c r="F2516" t="s">
        <v>1530</v>
      </c>
      <c r="G2516" s="462">
        <v>0</v>
      </c>
      <c r="H2516" s="462">
        <v>0</v>
      </c>
      <c r="I2516" s="462">
        <v>0</v>
      </c>
      <c r="J2516" s="462">
        <v>0</v>
      </c>
      <c r="K2516" s="462">
        <v>0</v>
      </c>
      <c r="L2516" s="462">
        <v>0</v>
      </c>
      <c r="M2516" s="462">
        <v>0</v>
      </c>
      <c r="N2516" s="462">
        <v>0</v>
      </c>
    </row>
    <row r="2517" spans="1:14" x14ac:dyDescent="0.25">
      <c r="A2517" t="s">
        <v>59</v>
      </c>
      <c r="B2517" t="s">
        <v>1535</v>
      </c>
      <c r="C2517" t="s">
        <v>1536</v>
      </c>
      <c r="D2517">
        <v>2060</v>
      </c>
      <c r="E2517" t="s">
        <v>1532</v>
      </c>
      <c r="F2517" t="s">
        <v>1531</v>
      </c>
      <c r="G2517" s="462">
        <v>0</v>
      </c>
      <c r="H2517" s="462">
        <v>0</v>
      </c>
      <c r="I2517" s="462">
        <v>0</v>
      </c>
      <c r="J2517" s="462">
        <v>0</v>
      </c>
      <c r="K2517" s="462">
        <v>0</v>
      </c>
      <c r="L2517" s="462">
        <v>0</v>
      </c>
      <c r="M2517" s="462">
        <v>0</v>
      </c>
      <c r="N2517" s="462">
        <v>0</v>
      </c>
    </row>
    <row r="2518" spans="1:14" x14ac:dyDescent="0.25">
      <c r="A2518" t="s">
        <v>59</v>
      </c>
      <c r="B2518" t="s">
        <v>1535</v>
      </c>
      <c r="C2518" t="s">
        <v>162</v>
      </c>
      <c r="D2518">
        <v>2060</v>
      </c>
      <c r="E2518" t="s">
        <v>1529</v>
      </c>
      <c r="F2518" t="s">
        <v>1530</v>
      </c>
      <c r="G2518" s="462">
        <v>0</v>
      </c>
      <c r="H2518" s="462">
        <v>0</v>
      </c>
      <c r="I2518" s="462">
        <v>0</v>
      </c>
      <c r="J2518" s="462">
        <v>0</v>
      </c>
      <c r="K2518" s="462">
        <v>0</v>
      </c>
      <c r="L2518" s="462">
        <v>0</v>
      </c>
      <c r="M2518" s="462">
        <v>0</v>
      </c>
      <c r="N2518" s="462">
        <v>0</v>
      </c>
    </row>
    <row r="2519" spans="1:14" x14ac:dyDescent="0.25">
      <c r="A2519" t="s">
        <v>59</v>
      </c>
      <c r="B2519" t="s">
        <v>1535</v>
      </c>
      <c r="C2519" t="s">
        <v>162</v>
      </c>
      <c r="D2519">
        <v>2060</v>
      </c>
      <c r="E2519" t="s">
        <v>1529</v>
      </c>
      <c r="F2519" t="s">
        <v>1531</v>
      </c>
      <c r="G2519" s="462">
        <v>0</v>
      </c>
      <c r="H2519" s="462">
        <v>0</v>
      </c>
      <c r="I2519" s="462">
        <v>0</v>
      </c>
      <c r="J2519" s="462">
        <v>0</v>
      </c>
      <c r="K2519" s="462">
        <v>0</v>
      </c>
      <c r="L2519" s="462">
        <v>0</v>
      </c>
      <c r="M2519" s="462">
        <v>0</v>
      </c>
      <c r="N2519" s="462">
        <v>0</v>
      </c>
    </row>
    <row r="2520" spans="1:14" x14ac:dyDescent="0.25">
      <c r="A2520" t="s">
        <v>59</v>
      </c>
      <c r="B2520" t="s">
        <v>1535</v>
      </c>
      <c r="C2520" t="s">
        <v>162</v>
      </c>
      <c r="D2520">
        <v>2060</v>
      </c>
      <c r="E2520" t="s">
        <v>1532</v>
      </c>
      <c r="F2520" t="s">
        <v>1530</v>
      </c>
      <c r="G2520" s="462">
        <v>0</v>
      </c>
      <c r="H2520" s="462">
        <v>0</v>
      </c>
      <c r="I2520" s="462">
        <v>0</v>
      </c>
      <c r="J2520" s="462">
        <v>0</v>
      </c>
      <c r="K2520" s="462">
        <v>0</v>
      </c>
      <c r="L2520" s="462">
        <v>0</v>
      </c>
      <c r="M2520" s="462">
        <v>0</v>
      </c>
      <c r="N2520" s="462">
        <v>0</v>
      </c>
    </row>
    <row r="2521" spans="1:14" x14ac:dyDescent="0.25">
      <c r="A2521" t="s">
        <v>59</v>
      </c>
      <c r="B2521" t="s">
        <v>1535</v>
      </c>
      <c r="C2521" t="s">
        <v>162</v>
      </c>
      <c r="D2521">
        <v>2060</v>
      </c>
      <c r="E2521" t="s">
        <v>1532</v>
      </c>
      <c r="F2521" t="s">
        <v>1531</v>
      </c>
      <c r="G2521" s="462">
        <v>0</v>
      </c>
      <c r="H2521" s="462">
        <v>0</v>
      </c>
      <c r="I2521" s="462">
        <v>0</v>
      </c>
      <c r="J2521" s="462">
        <v>0</v>
      </c>
      <c r="K2521" s="462">
        <v>0</v>
      </c>
      <c r="L2521" s="462">
        <v>0</v>
      </c>
      <c r="M2521" s="462">
        <v>0</v>
      </c>
      <c r="N2521" s="462">
        <v>0</v>
      </c>
    </row>
    <row r="2522" spans="1:14" x14ac:dyDescent="0.25">
      <c r="A2522" t="s">
        <v>61</v>
      </c>
      <c r="B2522" t="s">
        <v>1528</v>
      </c>
      <c r="C2522" t="s">
        <v>158</v>
      </c>
      <c r="D2522">
        <v>2019</v>
      </c>
      <c r="E2522" t="s">
        <v>1529</v>
      </c>
      <c r="F2522" t="s">
        <v>1530</v>
      </c>
      <c r="G2522" s="462">
        <v>1</v>
      </c>
      <c r="H2522" s="462">
        <v>1</v>
      </c>
      <c r="I2522" s="462">
        <v>1</v>
      </c>
      <c r="J2522" s="462">
        <v>1</v>
      </c>
      <c r="K2522" s="462">
        <v>1</v>
      </c>
      <c r="L2522" s="462">
        <v>1</v>
      </c>
      <c r="M2522" s="462">
        <v>1</v>
      </c>
      <c r="N2522" s="462">
        <v>1</v>
      </c>
    </row>
    <row r="2523" spans="1:14" x14ac:dyDescent="0.25">
      <c r="A2523" t="s">
        <v>61</v>
      </c>
      <c r="B2523" t="s">
        <v>1528</v>
      </c>
      <c r="C2523" t="s">
        <v>158</v>
      </c>
      <c r="D2523">
        <v>2019</v>
      </c>
      <c r="E2523" t="s">
        <v>1529</v>
      </c>
      <c r="F2523" t="s">
        <v>1531</v>
      </c>
      <c r="G2523" s="462">
        <v>1</v>
      </c>
      <c r="H2523" s="462">
        <v>1</v>
      </c>
      <c r="I2523" s="462">
        <v>1</v>
      </c>
      <c r="J2523" s="462">
        <v>1</v>
      </c>
      <c r="K2523" s="462">
        <v>1</v>
      </c>
      <c r="L2523" s="462">
        <v>1</v>
      </c>
      <c r="M2523" s="462">
        <v>1</v>
      </c>
      <c r="N2523" s="462">
        <v>1</v>
      </c>
    </row>
    <row r="2524" spans="1:14" x14ac:dyDescent="0.25">
      <c r="A2524" t="s">
        <v>61</v>
      </c>
      <c r="B2524" t="s">
        <v>1528</v>
      </c>
      <c r="C2524" t="s">
        <v>158</v>
      </c>
      <c r="D2524">
        <v>2019</v>
      </c>
      <c r="E2524" t="s">
        <v>1532</v>
      </c>
      <c r="F2524" t="s">
        <v>1530</v>
      </c>
      <c r="G2524" s="462">
        <v>1</v>
      </c>
      <c r="H2524" s="462">
        <v>1</v>
      </c>
      <c r="I2524" s="462">
        <v>1</v>
      </c>
      <c r="J2524" s="462">
        <v>1</v>
      </c>
      <c r="K2524" s="462">
        <v>1</v>
      </c>
      <c r="L2524" s="462">
        <v>1</v>
      </c>
      <c r="M2524" s="462">
        <v>1</v>
      </c>
      <c r="N2524" s="462">
        <v>1</v>
      </c>
    </row>
    <row r="2525" spans="1:14" x14ac:dyDescent="0.25">
      <c r="A2525" t="s">
        <v>61</v>
      </c>
      <c r="B2525" t="s">
        <v>1528</v>
      </c>
      <c r="C2525" t="s">
        <v>158</v>
      </c>
      <c r="D2525">
        <v>2019</v>
      </c>
      <c r="E2525" t="s">
        <v>1532</v>
      </c>
      <c r="F2525" t="s">
        <v>1531</v>
      </c>
      <c r="G2525" s="462">
        <v>1</v>
      </c>
      <c r="H2525" s="462">
        <v>1</v>
      </c>
      <c r="I2525" s="462">
        <v>1</v>
      </c>
      <c r="J2525" s="462">
        <v>1</v>
      </c>
      <c r="K2525" s="462">
        <v>1</v>
      </c>
      <c r="L2525" s="462">
        <v>1</v>
      </c>
      <c r="M2525" s="462">
        <v>1</v>
      </c>
      <c r="N2525" s="462">
        <v>1</v>
      </c>
    </row>
    <row r="2526" spans="1:14" x14ac:dyDescent="0.25">
      <c r="A2526" t="s">
        <v>61</v>
      </c>
      <c r="B2526" t="s">
        <v>1528</v>
      </c>
      <c r="C2526" t="s">
        <v>133</v>
      </c>
      <c r="D2526">
        <v>2019</v>
      </c>
      <c r="E2526" t="s">
        <v>1529</v>
      </c>
      <c r="F2526" t="s">
        <v>1530</v>
      </c>
      <c r="G2526" s="462">
        <v>0</v>
      </c>
      <c r="H2526" s="462">
        <v>0</v>
      </c>
      <c r="I2526" s="462">
        <v>0</v>
      </c>
      <c r="J2526" s="462">
        <v>0</v>
      </c>
      <c r="K2526" s="462">
        <v>0</v>
      </c>
      <c r="L2526" s="462">
        <v>0</v>
      </c>
      <c r="M2526" s="462">
        <v>0</v>
      </c>
      <c r="N2526" s="462">
        <v>0</v>
      </c>
    </row>
    <row r="2527" spans="1:14" x14ac:dyDescent="0.25">
      <c r="A2527" t="s">
        <v>61</v>
      </c>
      <c r="B2527" t="s">
        <v>1528</v>
      </c>
      <c r="C2527" t="s">
        <v>133</v>
      </c>
      <c r="D2527">
        <v>2019</v>
      </c>
      <c r="E2527" t="s">
        <v>1529</v>
      </c>
      <c r="F2527" t="s">
        <v>1531</v>
      </c>
      <c r="G2527" s="462">
        <v>0</v>
      </c>
      <c r="H2527" s="462">
        <v>0</v>
      </c>
      <c r="I2527" s="462">
        <v>0</v>
      </c>
      <c r="J2527" s="462">
        <v>0</v>
      </c>
      <c r="K2527" s="462">
        <v>0</v>
      </c>
      <c r="L2527" s="462">
        <v>0</v>
      </c>
      <c r="M2527" s="462">
        <v>0</v>
      </c>
      <c r="N2527" s="462">
        <v>0</v>
      </c>
    </row>
    <row r="2528" spans="1:14" x14ac:dyDescent="0.25">
      <c r="A2528" t="s">
        <v>61</v>
      </c>
      <c r="B2528" t="s">
        <v>1528</v>
      </c>
      <c r="C2528" t="s">
        <v>133</v>
      </c>
      <c r="D2528">
        <v>2019</v>
      </c>
      <c r="E2528" t="s">
        <v>1532</v>
      </c>
      <c r="F2528" t="s">
        <v>1530</v>
      </c>
      <c r="G2528" s="462">
        <v>0</v>
      </c>
      <c r="H2528" s="462">
        <v>0</v>
      </c>
      <c r="I2528" s="462">
        <v>0</v>
      </c>
      <c r="J2528" s="462">
        <v>0</v>
      </c>
      <c r="K2528" s="462">
        <v>0</v>
      </c>
      <c r="L2528" s="462">
        <v>0</v>
      </c>
      <c r="M2528" s="462">
        <v>0</v>
      </c>
      <c r="N2528" s="462">
        <v>0</v>
      </c>
    </row>
    <row r="2529" spans="1:14" x14ac:dyDescent="0.25">
      <c r="A2529" t="s">
        <v>61</v>
      </c>
      <c r="B2529" t="s">
        <v>1528</v>
      </c>
      <c r="C2529" t="s">
        <v>133</v>
      </c>
      <c r="D2529">
        <v>2019</v>
      </c>
      <c r="E2529" t="s">
        <v>1532</v>
      </c>
      <c r="F2529" t="s">
        <v>1531</v>
      </c>
      <c r="G2529" s="462">
        <v>0</v>
      </c>
      <c r="H2529" s="462">
        <v>0</v>
      </c>
      <c r="I2529" s="462">
        <v>0</v>
      </c>
      <c r="J2529" s="462">
        <v>0</v>
      </c>
      <c r="K2529" s="462">
        <v>0</v>
      </c>
      <c r="L2529" s="462">
        <v>0</v>
      </c>
      <c r="M2529" s="462">
        <v>0</v>
      </c>
      <c r="N2529" s="462">
        <v>0</v>
      </c>
    </row>
    <row r="2530" spans="1:14" x14ac:dyDescent="0.25">
      <c r="A2530" t="s">
        <v>61</v>
      </c>
      <c r="B2530" t="s">
        <v>1533</v>
      </c>
      <c r="C2530" t="s">
        <v>1533</v>
      </c>
      <c r="D2530">
        <v>2019</v>
      </c>
      <c r="E2530" t="s">
        <v>1529</v>
      </c>
      <c r="F2530" t="s">
        <v>1530</v>
      </c>
      <c r="G2530" s="462">
        <v>0</v>
      </c>
      <c r="H2530" s="462">
        <v>0</v>
      </c>
      <c r="I2530" s="462">
        <v>0</v>
      </c>
      <c r="J2530" s="462">
        <v>0</v>
      </c>
      <c r="K2530" s="462">
        <v>0</v>
      </c>
      <c r="L2530" s="462">
        <v>0</v>
      </c>
      <c r="M2530" s="462">
        <v>0</v>
      </c>
      <c r="N2530" s="462">
        <v>0</v>
      </c>
    </row>
    <row r="2531" spans="1:14" x14ac:dyDescent="0.25">
      <c r="A2531" t="s">
        <v>61</v>
      </c>
      <c r="B2531" t="s">
        <v>1533</v>
      </c>
      <c r="C2531" t="s">
        <v>1533</v>
      </c>
      <c r="D2531">
        <v>2019</v>
      </c>
      <c r="E2531" t="s">
        <v>1529</v>
      </c>
      <c r="F2531" t="s">
        <v>1531</v>
      </c>
      <c r="G2531" s="462">
        <v>0</v>
      </c>
      <c r="H2531" s="462">
        <v>0</v>
      </c>
      <c r="I2531" s="462">
        <v>0</v>
      </c>
      <c r="J2531" s="462">
        <v>0</v>
      </c>
      <c r="K2531" s="462">
        <v>0</v>
      </c>
      <c r="L2531" s="462">
        <v>0</v>
      </c>
      <c r="M2531" s="462">
        <v>0</v>
      </c>
      <c r="N2531" s="462">
        <v>0</v>
      </c>
    </row>
    <row r="2532" spans="1:14" x14ac:dyDescent="0.25">
      <c r="A2532" t="s">
        <v>61</v>
      </c>
      <c r="B2532" t="s">
        <v>1533</v>
      </c>
      <c r="C2532" t="s">
        <v>1533</v>
      </c>
      <c r="D2532">
        <v>2019</v>
      </c>
      <c r="E2532" t="s">
        <v>1532</v>
      </c>
      <c r="F2532" t="s">
        <v>1530</v>
      </c>
      <c r="G2532" s="462">
        <v>0</v>
      </c>
      <c r="H2532" s="462">
        <v>0</v>
      </c>
      <c r="I2532" s="462">
        <v>0</v>
      </c>
      <c r="J2532" s="462">
        <v>0</v>
      </c>
      <c r="K2532" s="462">
        <v>0</v>
      </c>
      <c r="L2532" s="462">
        <v>0</v>
      </c>
      <c r="M2532" s="462">
        <v>0</v>
      </c>
      <c r="N2532" s="462">
        <v>0</v>
      </c>
    </row>
    <row r="2533" spans="1:14" x14ac:dyDescent="0.25">
      <c r="A2533" t="s">
        <v>61</v>
      </c>
      <c r="B2533" t="s">
        <v>1533</v>
      </c>
      <c r="C2533" t="s">
        <v>1533</v>
      </c>
      <c r="D2533">
        <v>2019</v>
      </c>
      <c r="E2533" t="s">
        <v>1532</v>
      </c>
      <c r="F2533" t="s">
        <v>1531</v>
      </c>
      <c r="G2533" s="462">
        <v>0</v>
      </c>
      <c r="H2533" s="462">
        <v>0</v>
      </c>
      <c r="I2533" s="462">
        <v>0</v>
      </c>
      <c r="J2533" s="462">
        <v>0</v>
      </c>
      <c r="K2533" s="462">
        <v>0</v>
      </c>
      <c r="L2533" s="462">
        <v>0</v>
      </c>
      <c r="M2533" s="462">
        <v>0</v>
      </c>
      <c r="N2533" s="462">
        <v>0</v>
      </c>
    </row>
    <row r="2534" spans="1:14" x14ac:dyDescent="0.25">
      <c r="A2534" t="s">
        <v>61</v>
      </c>
      <c r="B2534" t="s">
        <v>160</v>
      </c>
      <c r="C2534" t="s">
        <v>160</v>
      </c>
      <c r="D2534">
        <v>2019</v>
      </c>
      <c r="E2534" t="s">
        <v>1529</v>
      </c>
      <c r="F2534" t="s">
        <v>1530</v>
      </c>
      <c r="G2534" s="462">
        <v>0</v>
      </c>
      <c r="H2534" s="462">
        <v>0</v>
      </c>
      <c r="I2534" s="462">
        <v>0</v>
      </c>
      <c r="J2534" s="462">
        <v>0</v>
      </c>
      <c r="K2534" s="462">
        <v>0</v>
      </c>
      <c r="L2534" s="462">
        <v>0</v>
      </c>
      <c r="M2534" s="462">
        <v>0</v>
      </c>
      <c r="N2534" s="462">
        <v>0</v>
      </c>
    </row>
    <row r="2535" spans="1:14" x14ac:dyDescent="0.25">
      <c r="A2535" t="s">
        <v>61</v>
      </c>
      <c r="B2535" t="s">
        <v>160</v>
      </c>
      <c r="C2535" t="s">
        <v>160</v>
      </c>
      <c r="D2535">
        <v>2019</v>
      </c>
      <c r="E2535" t="s">
        <v>1529</v>
      </c>
      <c r="F2535" t="s">
        <v>1531</v>
      </c>
      <c r="G2535" s="462">
        <v>0</v>
      </c>
      <c r="H2535" s="462">
        <v>0</v>
      </c>
      <c r="I2535" s="462">
        <v>0</v>
      </c>
      <c r="J2535" s="462">
        <v>0</v>
      </c>
      <c r="K2535" s="462">
        <v>0</v>
      </c>
      <c r="L2535" s="462">
        <v>0</v>
      </c>
      <c r="M2535" s="462">
        <v>0</v>
      </c>
      <c r="N2535" s="462">
        <v>0</v>
      </c>
    </row>
    <row r="2536" spans="1:14" x14ac:dyDescent="0.25">
      <c r="A2536" t="s">
        <v>61</v>
      </c>
      <c r="B2536" t="s">
        <v>160</v>
      </c>
      <c r="C2536" t="s">
        <v>160</v>
      </c>
      <c r="D2536">
        <v>2019</v>
      </c>
      <c r="E2536" t="s">
        <v>1532</v>
      </c>
      <c r="F2536" t="s">
        <v>1530</v>
      </c>
      <c r="G2536" s="462">
        <v>0</v>
      </c>
      <c r="H2536" s="462">
        <v>0</v>
      </c>
      <c r="I2536" s="462">
        <v>0</v>
      </c>
      <c r="J2536" s="462">
        <v>0</v>
      </c>
      <c r="K2536" s="462">
        <v>0</v>
      </c>
      <c r="L2536" s="462">
        <v>0</v>
      </c>
      <c r="M2536" s="462">
        <v>0</v>
      </c>
      <c r="N2536" s="462">
        <v>0</v>
      </c>
    </row>
    <row r="2537" spans="1:14" x14ac:dyDescent="0.25">
      <c r="A2537" t="s">
        <v>61</v>
      </c>
      <c r="B2537" t="s">
        <v>160</v>
      </c>
      <c r="C2537" t="s">
        <v>160</v>
      </c>
      <c r="D2537">
        <v>2019</v>
      </c>
      <c r="E2537" t="s">
        <v>1532</v>
      </c>
      <c r="F2537" t="s">
        <v>1531</v>
      </c>
      <c r="G2537" s="462">
        <v>0</v>
      </c>
      <c r="H2537" s="462">
        <v>0</v>
      </c>
      <c r="I2537" s="462">
        <v>0</v>
      </c>
      <c r="J2537" s="462">
        <v>0</v>
      </c>
      <c r="K2537" s="462">
        <v>0</v>
      </c>
      <c r="L2537" s="462">
        <v>0</v>
      </c>
      <c r="M2537" s="462">
        <v>0</v>
      </c>
      <c r="N2537" s="462">
        <v>0</v>
      </c>
    </row>
    <row r="2538" spans="1:14" x14ac:dyDescent="0.25">
      <c r="A2538" t="s">
        <v>61</v>
      </c>
      <c r="B2538" t="s">
        <v>1534</v>
      </c>
      <c r="C2538" t="s">
        <v>1534</v>
      </c>
      <c r="D2538">
        <v>2019</v>
      </c>
      <c r="E2538" t="s">
        <v>1529</v>
      </c>
      <c r="F2538" t="s">
        <v>1530</v>
      </c>
      <c r="G2538" s="462">
        <v>0</v>
      </c>
      <c r="H2538" s="462">
        <v>0</v>
      </c>
      <c r="I2538" s="462">
        <v>0</v>
      </c>
      <c r="J2538" s="462">
        <v>0</v>
      </c>
      <c r="K2538" s="462">
        <v>0</v>
      </c>
      <c r="L2538" s="462">
        <v>0</v>
      </c>
      <c r="M2538" s="462">
        <v>0</v>
      </c>
      <c r="N2538" s="462">
        <v>0</v>
      </c>
    </row>
    <row r="2539" spans="1:14" x14ac:dyDescent="0.25">
      <c r="A2539" t="s">
        <v>61</v>
      </c>
      <c r="B2539" t="s">
        <v>1534</v>
      </c>
      <c r="C2539" t="s">
        <v>1534</v>
      </c>
      <c r="D2539">
        <v>2019</v>
      </c>
      <c r="E2539" t="s">
        <v>1529</v>
      </c>
      <c r="F2539" t="s">
        <v>1531</v>
      </c>
      <c r="G2539" s="462">
        <v>0</v>
      </c>
      <c r="H2539" s="462">
        <v>0</v>
      </c>
      <c r="I2539" s="462">
        <v>0</v>
      </c>
      <c r="J2539" s="462">
        <v>0</v>
      </c>
      <c r="K2539" s="462">
        <v>0</v>
      </c>
      <c r="L2539" s="462">
        <v>0</v>
      </c>
      <c r="M2539" s="462">
        <v>0</v>
      </c>
      <c r="N2539" s="462">
        <v>0</v>
      </c>
    </row>
    <row r="2540" spans="1:14" x14ac:dyDescent="0.25">
      <c r="A2540" t="s">
        <v>61</v>
      </c>
      <c r="B2540" t="s">
        <v>1534</v>
      </c>
      <c r="C2540" t="s">
        <v>1534</v>
      </c>
      <c r="D2540">
        <v>2019</v>
      </c>
      <c r="E2540" t="s">
        <v>1532</v>
      </c>
      <c r="F2540" t="s">
        <v>1530</v>
      </c>
      <c r="G2540" s="462">
        <v>0</v>
      </c>
      <c r="H2540" s="462">
        <v>0</v>
      </c>
      <c r="I2540" s="462">
        <v>0</v>
      </c>
      <c r="J2540" s="462">
        <v>0</v>
      </c>
      <c r="K2540" s="462">
        <v>0</v>
      </c>
      <c r="L2540" s="462">
        <v>0</v>
      </c>
      <c r="M2540" s="462">
        <v>0</v>
      </c>
      <c r="N2540" s="462">
        <v>0</v>
      </c>
    </row>
    <row r="2541" spans="1:14" x14ac:dyDescent="0.25">
      <c r="A2541" t="s">
        <v>61</v>
      </c>
      <c r="B2541" t="s">
        <v>1534</v>
      </c>
      <c r="C2541" t="s">
        <v>1534</v>
      </c>
      <c r="D2541">
        <v>2019</v>
      </c>
      <c r="E2541" t="s">
        <v>1532</v>
      </c>
      <c r="F2541" t="s">
        <v>1531</v>
      </c>
      <c r="G2541" s="462">
        <v>0</v>
      </c>
      <c r="H2541" s="462">
        <v>0</v>
      </c>
      <c r="I2541" s="462">
        <v>0</v>
      </c>
      <c r="J2541" s="462">
        <v>0</v>
      </c>
      <c r="K2541" s="462">
        <v>0</v>
      </c>
      <c r="L2541" s="462">
        <v>0</v>
      </c>
      <c r="M2541" s="462">
        <v>0</v>
      </c>
      <c r="N2541" s="462">
        <v>0</v>
      </c>
    </row>
    <row r="2542" spans="1:14" x14ac:dyDescent="0.25">
      <c r="A2542" t="s">
        <v>61</v>
      </c>
      <c r="B2542" t="s">
        <v>1535</v>
      </c>
      <c r="C2542" t="s">
        <v>1536</v>
      </c>
      <c r="D2542">
        <v>2019</v>
      </c>
      <c r="E2542" t="s">
        <v>1529</v>
      </c>
      <c r="F2542" t="s">
        <v>1530</v>
      </c>
      <c r="G2542" s="462">
        <v>0</v>
      </c>
      <c r="H2542" s="462">
        <v>0</v>
      </c>
      <c r="I2542" s="462">
        <v>0</v>
      </c>
      <c r="J2542" s="462">
        <v>0</v>
      </c>
      <c r="K2542" s="462">
        <v>0</v>
      </c>
      <c r="L2542" s="462">
        <v>0</v>
      </c>
      <c r="M2542" s="462">
        <v>0</v>
      </c>
      <c r="N2542" s="462">
        <v>0</v>
      </c>
    </row>
    <row r="2543" spans="1:14" x14ac:dyDescent="0.25">
      <c r="A2543" t="s">
        <v>61</v>
      </c>
      <c r="B2543" t="s">
        <v>1535</v>
      </c>
      <c r="C2543" t="s">
        <v>1536</v>
      </c>
      <c r="D2543">
        <v>2019</v>
      </c>
      <c r="E2543" t="s">
        <v>1529</v>
      </c>
      <c r="F2543" t="s">
        <v>1531</v>
      </c>
      <c r="G2543" s="462">
        <v>0</v>
      </c>
      <c r="H2543" s="462">
        <v>0</v>
      </c>
      <c r="I2543" s="462">
        <v>0</v>
      </c>
      <c r="J2543" s="462">
        <v>0</v>
      </c>
      <c r="K2543" s="462">
        <v>0</v>
      </c>
      <c r="L2543" s="462">
        <v>0</v>
      </c>
      <c r="M2543" s="462">
        <v>0</v>
      </c>
      <c r="N2543" s="462">
        <v>0</v>
      </c>
    </row>
    <row r="2544" spans="1:14" x14ac:dyDescent="0.25">
      <c r="A2544" t="s">
        <v>61</v>
      </c>
      <c r="B2544" t="s">
        <v>1535</v>
      </c>
      <c r="C2544" t="s">
        <v>1536</v>
      </c>
      <c r="D2544">
        <v>2019</v>
      </c>
      <c r="E2544" t="s">
        <v>1532</v>
      </c>
      <c r="F2544" t="s">
        <v>1530</v>
      </c>
      <c r="G2544" s="462">
        <v>0</v>
      </c>
      <c r="H2544" s="462">
        <v>0</v>
      </c>
      <c r="I2544" s="462">
        <v>0</v>
      </c>
      <c r="J2544" s="462">
        <v>0</v>
      </c>
      <c r="K2544" s="462">
        <v>0</v>
      </c>
      <c r="L2544" s="462">
        <v>0</v>
      </c>
      <c r="M2544" s="462">
        <v>0</v>
      </c>
      <c r="N2544" s="462">
        <v>0</v>
      </c>
    </row>
    <row r="2545" spans="1:14" x14ac:dyDescent="0.25">
      <c r="A2545" t="s">
        <v>61</v>
      </c>
      <c r="B2545" t="s">
        <v>1535</v>
      </c>
      <c r="C2545" t="s">
        <v>1536</v>
      </c>
      <c r="D2545">
        <v>2019</v>
      </c>
      <c r="E2545" t="s">
        <v>1532</v>
      </c>
      <c r="F2545" t="s">
        <v>1531</v>
      </c>
      <c r="G2545" s="462">
        <v>0</v>
      </c>
      <c r="H2545" s="462">
        <v>0</v>
      </c>
      <c r="I2545" s="462">
        <v>0</v>
      </c>
      <c r="J2545" s="462">
        <v>0</v>
      </c>
      <c r="K2545" s="462">
        <v>0</v>
      </c>
      <c r="L2545" s="462">
        <v>0</v>
      </c>
      <c r="M2545" s="462">
        <v>0</v>
      </c>
      <c r="N2545" s="462">
        <v>0</v>
      </c>
    </row>
    <row r="2546" spans="1:14" x14ac:dyDescent="0.25">
      <c r="A2546" t="s">
        <v>61</v>
      </c>
      <c r="B2546" t="s">
        <v>1535</v>
      </c>
      <c r="C2546" t="s">
        <v>162</v>
      </c>
      <c r="D2546">
        <v>2019</v>
      </c>
      <c r="E2546" t="s">
        <v>1529</v>
      </c>
      <c r="F2546" t="s">
        <v>1530</v>
      </c>
      <c r="G2546" s="462">
        <v>0</v>
      </c>
      <c r="H2546" s="462">
        <v>0</v>
      </c>
      <c r="I2546" s="462">
        <v>0</v>
      </c>
      <c r="J2546" s="462">
        <v>0</v>
      </c>
      <c r="K2546" s="462">
        <v>0</v>
      </c>
      <c r="L2546" s="462">
        <v>0</v>
      </c>
      <c r="M2546" s="462">
        <v>0</v>
      </c>
      <c r="N2546" s="462">
        <v>0</v>
      </c>
    </row>
    <row r="2547" spans="1:14" x14ac:dyDescent="0.25">
      <c r="A2547" t="s">
        <v>61</v>
      </c>
      <c r="B2547" t="s">
        <v>1535</v>
      </c>
      <c r="C2547" t="s">
        <v>162</v>
      </c>
      <c r="D2547">
        <v>2019</v>
      </c>
      <c r="E2547" t="s">
        <v>1529</v>
      </c>
      <c r="F2547" t="s">
        <v>1531</v>
      </c>
      <c r="G2547" s="462">
        <v>0</v>
      </c>
      <c r="H2547" s="462">
        <v>0</v>
      </c>
      <c r="I2547" s="462">
        <v>0</v>
      </c>
      <c r="J2547" s="462">
        <v>0</v>
      </c>
      <c r="K2547" s="462">
        <v>0</v>
      </c>
      <c r="L2547" s="462">
        <v>0</v>
      </c>
      <c r="M2547" s="462">
        <v>0</v>
      </c>
      <c r="N2547" s="462">
        <v>0</v>
      </c>
    </row>
    <row r="2548" spans="1:14" x14ac:dyDescent="0.25">
      <c r="A2548" t="s">
        <v>61</v>
      </c>
      <c r="B2548" t="s">
        <v>1535</v>
      </c>
      <c r="C2548" t="s">
        <v>162</v>
      </c>
      <c r="D2548">
        <v>2019</v>
      </c>
      <c r="E2548" t="s">
        <v>1532</v>
      </c>
      <c r="F2548" t="s">
        <v>1530</v>
      </c>
      <c r="G2548" s="462">
        <v>0</v>
      </c>
      <c r="H2548" s="462">
        <v>0</v>
      </c>
      <c r="I2548" s="462">
        <v>0</v>
      </c>
      <c r="J2548" s="462">
        <v>0</v>
      </c>
      <c r="K2548" s="462">
        <v>0</v>
      </c>
      <c r="L2548" s="462">
        <v>0</v>
      </c>
      <c r="M2548" s="462">
        <v>0</v>
      </c>
      <c r="N2548" s="462">
        <v>0</v>
      </c>
    </row>
    <row r="2549" spans="1:14" x14ac:dyDescent="0.25">
      <c r="A2549" t="s">
        <v>61</v>
      </c>
      <c r="B2549" t="s">
        <v>1535</v>
      </c>
      <c r="C2549" t="s">
        <v>162</v>
      </c>
      <c r="D2549">
        <v>2019</v>
      </c>
      <c r="E2549" t="s">
        <v>1532</v>
      </c>
      <c r="F2549" t="s">
        <v>1531</v>
      </c>
      <c r="G2549" s="462">
        <v>0</v>
      </c>
      <c r="H2549" s="462">
        <v>0</v>
      </c>
      <c r="I2549" s="462">
        <v>0</v>
      </c>
      <c r="J2549" s="462">
        <v>0</v>
      </c>
      <c r="K2549" s="462">
        <v>0</v>
      </c>
      <c r="L2549" s="462">
        <v>0</v>
      </c>
      <c r="M2549" s="462">
        <v>0</v>
      </c>
      <c r="N2549" s="462">
        <v>0</v>
      </c>
    </row>
    <row r="2550" spans="1:14" x14ac:dyDescent="0.25">
      <c r="A2550" t="s">
        <v>61</v>
      </c>
      <c r="B2550" t="s">
        <v>1528</v>
      </c>
      <c r="C2550" t="s">
        <v>158</v>
      </c>
      <c r="D2550">
        <v>2026</v>
      </c>
      <c r="E2550" t="s">
        <v>1529</v>
      </c>
      <c r="F2550" t="s">
        <v>1530</v>
      </c>
      <c r="G2550" s="462">
        <v>1</v>
      </c>
      <c r="H2550" s="462">
        <v>1</v>
      </c>
      <c r="I2550" s="462">
        <v>1</v>
      </c>
      <c r="J2550" s="462">
        <v>1</v>
      </c>
      <c r="K2550" s="462">
        <v>1</v>
      </c>
      <c r="L2550" s="462">
        <v>1</v>
      </c>
      <c r="M2550" s="462">
        <v>1</v>
      </c>
      <c r="N2550" s="462">
        <v>1</v>
      </c>
    </row>
    <row r="2551" spans="1:14" x14ac:dyDescent="0.25">
      <c r="A2551" t="s">
        <v>61</v>
      </c>
      <c r="B2551" t="s">
        <v>1528</v>
      </c>
      <c r="C2551" t="s">
        <v>158</v>
      </c>
      <c r="D2551">
        <v>2026</v>
      </c>
      <c r="E2551" t="s">
        <v>1529</v>
      </c>
      <c r="F2551" t="s">
        <v>1531</v>
      </c>
      <c r="G2551" s="462">
        <v>1</v>
      </c>
      <c r="H2551" s="462">
        <v>1</v>
      </c>
      <c r="I2551" s="462">
        <v>1</v>
      </c>
      <c r="J2551" s="462">
        <v>1</v>
      </c>
      <c r="K2551" s="462">
        <v>1</v>
      </c>
      <c r="L2551" s="462">
        <v>1</v>
      </c>
      <c r="M2551" s="462">
        <v>1</v>
      </c>
      <c r="N2551" s="462">
        <v>1</v>
      </c>
    </row>
    <row r="2552" spans="1:14" x14ac:dyDescent="0.25">
      <c r="A2552" t="s">
        <v>61</v>
      </c>
      <c r="B2552" t="s">
        <v>1528</v>
      </c>
      <c r="C2552" t="s">
        <v>158</v>
      </c>
      <c r="D2552">
        <v>2026</v>
      </c>
      <c r="E2552" t="s">
        <v>1532</v>
      </c>
      <c r="F2552" t="s">
        <v>1530</v>
      </c>
      <c r="G2552" s="462">
        <v>0.36363636363636354</v>
      </c>
      <c r="H2552" s="462">
        <v>0.36363636363636354</v>
      </c>
      <c r="I2552" s="462">
        <v>0.36363636363636354</v>
      </c>
      <c r="J2552" s="462">
        <v>0.36363636363636354</v>
      </c>
      <c r="K2552" s="462">
        <v>0.36363636363636354</v>
      </c>
      <c r="L2552" s="462">
        <v>0.36363636363636354</v>
      </c>
      <c r="M2552" s="462">
        <v>0.36363636363636354</v>
      </c>
      <c r="N2552" s="462">
        <v>0.36363636363636354</v>
      </c>
    </row>
    <row r="2553" spans="1:14" x14ac:dyDescent="0.25">
      <c r="A2553" t="s">
        <v>61</v>
      </c>
      <c r="B2553" t="s">
        <v>1528</v>
      </c>
      <c r="C2553" t="s">
        <v>158</v>
      </c>
      <c r="D2553">
        <v>2026</v>
      </c>
      <c r="E2553" t="s">
        <v>1532</v>
      </c>
      <c r="F2553" t="s">
        <v>1531</v>
      </c>
      <c r="G2553" s="462">
        <v>0.36363636363636354</v>
      </c>
      <c r="H2553" s="462">
        <v>0.36363636363636354</v>
      </c>
      <c r="I2553" s="462">
        <v>0.36363636363636354</v>
      </c>
      <c r="J2553" s="462">
        <v>0.36363636363636354</v>
      </c>
      <c r="K2553" s="462">
        <v>0.36363636363636354</v>
      </c>
      <c r="L2553" s="462">
        <v>0.36363636363636354</v>
      </c>
      <c r="M2553" s="462">
        <v>0.36363636363636354</v>
      </c>
      <c r="N2553" s="462">
        <v>0.36363636363636354</v>
      </c>
    </row>
    <row r="2554" spans="1:14" x14ac:dyDescent="0.25">
      <c r="A2554" t="s">
        <v>61</v>
      </c>
      <c r="B2554" t="s">
        <v>1528</v>
      </c>
      <c r="C2554" t="s">
        <v>133</v>
      </c>
      <c r="D2554">
        <v>2026</v>
      </c>
      <c r="E2554" t="s">
        <v>1529</v>
      </c>
      <c r="F2554" t="s">
        <v>1530</v>
      </c>
      <c r="G2554" s="462">
        <v>0</v>
      </c>
      <c r="H2554" s="462">
        <v>0</v>
      </c>
      <c r="I2554" s="462">
        <v>0</v>
      </c>
      <c r="J2554" s="462">
        <v>0</v>
      </c>
      <c r="K2554" s="462">
        <v>0</v>
      </c>
      <c r="L2554" s="462">
        <v>0</v>
      </c>
      <c r="M2554" s="462">
        <v>0</v>
      </c>
      <c r="N2554" s="462">
        <v>0</v>
      </c>
    </row>
    <row r="2555" spans="1:14" x14ac:dyDescent="0.25">
      <c r="A2555" t="s">
        <v>61</v>
      </c>
      <c r="B2555" t="s">
        <v>1528</v>
      </c>
      <c r="C2555" t="s">
        <v>133</v>
      </c>
      <c r="D2555">
        <v>2026</v>
      </c>
      <c r="E2555" t="s">
        <v>1529</v>
      </c>
      <c r="F2555" t="s">
        <v>1531</v>
      </c>
      <c r="G2555" s="462">
        <v>0</v>
      </c>
      <c r="H2555" s="462">
        <v>0</v>
      </c>
      <c r="I2555" s="462">
        <v>0</v>
      </c>
      <c r="J2555" s="462">
        <v>0</v>
      </c>
      <c r="K2555" s="462">
        <v>0</v>
      </c>
      <c r="L2555" s="462">
        <v>0</v>
      </c>
      <c r="M2555" s="462">
        <v>0</v>
      </c>
      <c r="N2555" s="462">
        <v>0</v>
      </c>
    </row>
    <row r="2556" spans="1:14" x14ac:dyDescent="0.25">
      <c r="A2556" t="s">
        <v>61</v>
      </c>
      <c r="B2556" t="s">
        <v>1528</v>
      </c>
      <c r="C2556" t="s">
        <v>133</v>
      </c>
      <c r="D2556">
        <v>2026</v>
      </c>
      <c r="E2556" t="s">
        <v>1532</v>
      </c>
      <c r="F2556" t="s">
        <v>1530</v>
      </c>
      <c r="G2556" s="462">
        <v>0</v>
      </c>
      <c r="H2556" s="462">
        <v>0</v>
      </c>
      <c r="I2556" s="462">
        <v>0</v>
      </c>
      <c r="J2556" s="462">
        <v>0</v>
      </c>
      <c r="K2556" s="462">
        <v>0</v>
      </c>
      <c r="L2556" s="462">
        <v>0</v>
      </c>
      <c r="M2556" s="462">
        <v>0</v>
      </c>
      <c r="N2556" s="462">
        <v>0</v>
      </c>
    </row>
    <row r="2557" spans="1:14" x14ac:dyDescent="0.25">
      <c r="A2557" t="s">
        <v>61</v>
      </c>
      <c r="B2557" t="s">
        <v>1528</v>
      </c>
      <c r="C2557" t="s">
        <v>133</v>
      </c>
      <c r="D2557">
        <v>2026</v>
      </c>
      <c r="E2557" t="s">
        <v>1532</v>
      </c>
      <c r="F2557" t="s">
        <v>1531</v>
      </c>
      <c r="G2557" s="462">
        <v>0</v>
      </c>
      <c r="H2557" s="462">
        <v>0</v>
      </c>
      <c r="I2557" s="462">
        <v>0</v>
      </c>
      <c r="J2557" s="462">
        <v>0</v>
      </c>
      <c r="K2557" s="462">
        <v>0</v>
      </c>
      <c r="L2557" s="462">
        <v>0</v>
      </c>
      <c r="M2557" s="462">
        <v>0</v>
      </c>
      <c r="N2557" s="462">
        <v>0</v>
      </c>
    </row>
    <row r="2558" spans="1:14" x14ac:dyDescent="0.25">
      <c r="A2558" t="s">
        <v>61</v>
      </c>
      <c r="B2558" t="s">
        <v>1533</v>
      </c>
      <c r="C2558" t="s">
        <v>1533</v>
      </c>
      <c r="D2558">
        <v>2026</v>
      </c>
      <c r="E2558" t="s">
        <v>1529</v>
      </c>
      <c r="F2558" t="s">
        <v>1530</v>
      </c>
      <c r="G2558" s="462">
        <v>0</v>
      </c>
      <c r="H2558" s="462">
        <v>0</v>
      </c>
      <c r="I2558" s="462">
        <v>0</v>
      </c>
      <c r="J2558" s="462">
        <v>0</v>
      </c>
      <c r="K2558" s="462">
        <v>0</v>
      </c>
      <c r="L2558" s="462">
        <v>0</v>
      </c>
      <c r="M2558" s="462">
        <v>0</v>
      </c>
      <c r="N2558" s="462">
        <v>0</v>
      </c>
    </row>
    <row r="2559" spans="1:14" x14ac:dyDescent="0.25">
      <c r="A2559" t="s">
        <v>61</v>
      </c>
      <c r="B2559" t="s">
        <v>1533</v>
      </c>
      <c r="C2559" t="s">
        <v>1533</v>
      </c>
      <c r="D2559">
        <v>2026</v>
      </c>
      <c r="E2559" t="s">
        <v>1529</v>
      </c>
      <c r="F2559" t="s">
        <v>1531</v>
      </c>
      <c r="G2559" s="462">
        <v>0</v>
      </c>
      <c r="H2559" s="462">
        <v>0</v>
      </c>
      <c r="I2559" s="462">
        <v>0</v>
      </c>
      <c r="J2559" s="462">
        <v>0</v>
      </c>
      <c r="K2559" s="462">
        <v>0</v>
      </c>
      <c r="L2559" s="462">
        <v>0</v>
      </c>
      <c r="M2559" s="462">
        <v>0</v>
      </c>
      <c r="N2559" s="462">
        <v>0</v>
      </c>
    </row>
    <row r="2560" spans="1:14" x14ac:dyDescent="0.25">
      <c r="A2560" t="s">
        <v>61</v>
      </c>
      <c r="B2560" t="s">
        <v>1533</v>
      </c>
      <c r="C2560" t="s">
        <v>1533</v>
      </c>
      <c r="D2560">
        <v>2026</v>
      </c>
      <c r="E2560" t="s">
        <v>1532</v>
      </c>
      <c r="F2560" t="s">
        <v>1530</v>
      </c>
      <c r="G2560" s="462">
        <v>0.63636363636363646</v>
      </c>
      <c r="H2560" s="462">
        <v>0.63636363636363646</v>
      </c>
      <c r="I2560" s="462">
        <v>0.63636363636363646</v>
      </c>
      <c r="J2560" s="462">
        <v>0.63636363636363646</v>
      </c>
      <c r="K2560" s="462">
        <v>0.63636363636363646</v>
      </c>
      <c r="L2560" s="462">
        <v>0.63636363636363646</v>
      </c>
      <c r="M2560" s="462">
        <v>0.63636363636363646</v>
      </c>
      <c r="N2560" s="462">
        <v>0.63636363636363646</v>
      </c>
    </row>
    <row r="2561" spans="1:14" x14ac:dyDescent="0.25">
      <c r="A2561" t="s">
        <v>61</v>
      </c>
      <c r="B2561" t="s">
        <v>1533</v>
      </c>
      <c r="C2561" t="s">
        <v>1533</v>
      </c>
      <c r="D2561">
        <v>2026</v>
      </c>
      <c r="E2561" t="s">
        <v>1532</v>
      </c>
      <c r="F2561" t="s">
        <v>1531</v>
      </c>
      <c r="G2561" s="462">
        <v>0.63636363636363646</v>
      </c>
      <c r="H2561" s="462">
        <v>0.63636363636363646</v>
      </c>
      <c r="I2561" s="462">
        <v>0.63636363636363646</v>
      </c>
      <c r="J2561" s="462">
        <v>0.63636363636363646</v>
      </c>
      <c r="K2561" s="462">
        <v>0.63636363636363646</v>
      </c>
      <c r="L2561" s="462">
        <v>0.63636363636363646</v>
      </c>
      <c r="M2561" s="462">
        <v>0.63636363636363646</v>
      </c>
      <c r="N2561" s="462">
        <v>0.63636363636363646</v>
      </c>
    </row>
    <row r="2562" spans="1:14" x14ac:dyDescent="0.25">
      <c r="A2562" t="s">
        <v>61</v>
      </c>
      <c r="B2562" t="s">
        <v>160</v>
      </c>
      <c r="C2562" t="s">
        <v>160</v>
      </c>
      <c r="D2562">
        <v>2026</v>
      </c>
      <c r="E2562" t="s">
        <v>1529</v>
      </c>
      <c r="F2562" t="s">
        <v>1530</v>
      </c>
      <c r="G2562" s="462">
        <v>0</v>
      </c>
      <c r="H2562" s="462">
        <v>0</v>
      </c>
      <c r="I2562" s="462">
        <v>0</v>
      </c>
      <c r="J2562" s="462">
        <v>0</v>
      </c>
      <c r="K2562" s="462">
        <v>0</v>
      </c>
      <c r="L2562" s="462">
        <v>0</v>
      </c>
      <c r="M2562" s="462">
        <v>0</v>
      </c>
      <c r="N2562" s="462">
        <v>0</v>
      </c>
    </row>
    <row r="2563" spans="1:14" x14ac:dyDescent="0.25">
      <c r="A2563" t="s">
        <v>61</v>
      </c>
      <c r="B2563" t="s">
        <v>160</v>
      </c>
      <c r="C2563" t="s">
        <v>160</v>
      </c>
      <c r="D2563">
        <v>2026</v>
      </c>
      <c r="E2563" t="s">
        <v>1529</v>
      </c>
      <c r="F2563" t="s">
        <v>1531</v>
      </c>
      <c r="G2563" s="462">
        <v>0</v>
      </c>
      <c r="H2563" s="462">
        <v>0</v>
      </c>
      <c r="I2563" s="462">
        <v>0</v>
      </c>
      <c r="J2563" s="462">
        <v>0</v>
      </c>
      <c r="K2563" s="462">
        <v>0</v>
      </c>
      <c r="L2563" s="462">
        <v>0</v>
      </c>
      <c r="M2563" s="462">
        <v>0</v>
      </c>
      <c r="N2563" s="462">
        <v>0</v>
      </c>
    </row>
    <row r="2564" spans="1:14" x14ac:dyDescent="0.25">
      <c r="A2564" t="s">
        <v>61</v>
      </c>
      <c r="B2564" t="s">
        <v>160</v>
      </c>
      <c r="C2564" t="s">
        <v>160</v>
      </c>
      <c r="D2564">
        <v>2026</v>
      </c>
      <c r="E2564" t="s">
        <v>1532</v>
      </c>
      <c r="F2564" t="s">
        <v>1530</v>
      </c>
      <c r="G2564" s="462">
        <v>0</v>
      </c>
      <c r="H2564" s="462">
        <v>0</v>
      </c>
      <c r="I2564" s="462">
        <v>0</v>
      </c>
      <c r="J2564" s="462">
        <v>0</v>
      </c>
      <c r="K2564" s="462">
        <v>0</v>
      </c>
      <c r="L2564" s="462">
        <v>0</v>
      </c>
      <c r="M2564" s="462">
        <v>0</v>
      </c>
      <c r="N2564" s="462">
        <v>0</v>
      </c>
    </row>
    <row r="2565" spans="1:14" x14ac:dyDescent="0.25">
      <c r="A2565" t="s">
        <v>61</v>
      </c>
      <c r="B2565" t="s">
        <v>160</v>
      </c>
      <c r="C2565" t="s">
        <v>160</v>
      </c>
      <c r="D2565">
        <v>2026</v>
      </c>
      <c r="E2565" t="s">
        <v>1532</v>
      </c>
      <c r="F2565" t="s">
        <v>1531</v>
      </c>
      <c r="G2565" s="462">
        <v>0</v>
      </c>
      <c r="H2565" s="462">
        <v>0</v>
      </c>
      <c r="I2565" s="462">
        <v>0</v>
      </c>
      <c r="J2565" s="462">
        <v>0</v>
      </c>
      <c r="K2565" s="462">
        <v>0</v>
      </c>
      <c r="L2565" s="462">
        <v>0</v>
      </c>
      <c r="M2565" s="462">
        <v>0</v>
      </c>
      <c r="N2565" s="462">
        <v>0</v>
      </c>
    </row>
    <row r="2566" spans="1:14" x14ac:dyDescent="0.25">
      <c r="A2566" t="s">
        <v>61</v>
      </c>
      <c r="B2566" t="s">
        <v>1534</v>
      </c>
      <c r="C2566" t="s">
        <v>1534</v>
      </c>
      <c r="D2566">
        <v>2026</v>
      </c>
      <c r="E2566" t="s">
        <v>1529</v>
      </c>
      <c r="F2566" t="s">
        <v>1530</v>
      </c>
      <c r="G2566" s="462">
        <v>0</v>
      </c>
      <c r="H2566" s="462">
        <v>0</v>
      </c>
      <c r="I2566" s="462">
        <v>0</v>
      </c>
      <c r="J2566" s="462">
        <v>0</v>
      </c>
      <c r="K2566" s="462">
        <v>0</v>
      </c>
      <c r="L2566" s="462">
        <v>0</v>
      </c>
      <c r="M2566" s="462">
        <v>0</v>
      </c>
      <c r="N2566" s="462">
        <v>0</v>
      </c>
    </row>
    <row r="2567" spans="1:14" x14ac:dyDescent="0.25">
      <c r="A2567" t="s">
        <v>61</v>
      </c>
      <c r="B2567" t="s">
        <v>1534</v>
      </c>
      <c r="C2567" t="s">
        <v>1534</v>
      </c>
      <c r="D2567">
        <v>2026</v>
      </c>
      <c r="E2567" t="s">
        <v>1529</v>
      </c>
      <c r="F2567" t="s">
        <v>1531</v>
      </c>
      <c r="G2567" s="462">
        <v>0</v>
      </c>
      <c r="H2567" s="462">
        <v>0</v>
      </c>
      <c r="I2567" s="462">
        <v>0</v>
      </c>
      <c r="J2567" s="462">
        <v>0</v>
      </c>
      <c r="K2567" s="462">
        <v>0</v>
      </c>
      <c r="L2567" s="462">
        <v>0</v>
      </c>
      <c r="M2567" s="462">
        <v>0</v>
      </c>
      <c r="N2567" s="462">
        <v>0</v>
      </c>
    </row>
    <row r="2568" spans="1:14" x14ac:dyDescent="0.25">
      <c r="A2568" t="s">
        <v>61</v>
      </c>
      <c r="B2568" t="s">
        <v>1534</v>
      </c>
      <c r="C2568" t="s">
        <v>1534</v>
      </c>
      <c r="D2568">
        <v>2026</v>
      </c>
      <c r="E2568" t="s">
        <v>1532</v>
      </c>
      <c r="F2568" t="s">
        <v>1530</v>
      </c>
      <c r="G2568" s="462">
        <v>0</v>
      </c>
      <c r="H2568" s="462">
        <v>0</v>
      </c>
      <c r="I2568" s="462">
        <v>0</v>
      </c>
      <c r="J2568" s="462">
        <v>0</v>
      </c>
      <c r="K2568" s="462">
        <v>0</v>
      </c>
      <c r="L2568" s="462">
        <v>0</v>
      </c>
      <c r="M2568" s="462">
        <v>0</v>
      </c>
      <c r="N2568" s="462">
        <v>0</v>
      </c>
    </row>
    <row r="2569" spans="1:14" x14ac:dyDescent="0.25">
      <c r="A2569" t="s">
        <v>61</v>
      </c>
      <c r="B2569" t="s">
        <v>1534</v>
      </c>
      <c r="C2569" t="s">
        <v>1534</v>
      </c>
      <c r="D2569">
        <v>2026</v>
      </c>
      <c r="E2569" t="s">
        <v>1532</v>
      </c>
      <c r="F2569" t="s">
        <v>1531</v>
      </c>
      <c r="G2569" s="462">
        <v>0</v>
      </c>
      <c r="H2569" s="462">
        <v>0</v>
      </c>
      <c r="I2569" s="462">
        <v>0</v>
      </c>
      <c r="J2569" s="462">
        <v>0</v>
      </c>
      <c r="K2569" s="462">
        <v>0</v>
      </c>
      <c r="L2569" s="462">
        <v>0</v>
      </c>
      <c r="M2569" s="462">
        <v>0</v>
      </c>
      <c r="N2569" s="462">
        <v>0</v>
      </c>
    </row>
    <row r="2570" spans="1:14" x14ac:dyDescent="0.25">
      <c r="A2570" t="s">
        <v>61</v>
      </c>
      <c r="B2570" t="s">
        <v>1535</v>
      </c>
      <c r="C2570" t="s">
        <v>1536</v>
      </c>
      <c r="D2570">
        <v>2026</v>
      </c>
      <c r="E2570" t="s">
        <v>1529</v>
      </c>
      <c r="F2570" t="s">
        <v>1530</v>
      </c>
      <c r="G2570" s="462">
        <v>0</v>
      </c>
      <c r="H2570" s="462">
        <v>0</v>
      </c>
      <c r="I2570" s="462">
        <v>0</v>
      </c>
      <c r="J2570" s="462">
        <v>0</v>
      </c>
      <c r="K2570" s="462">
        <v>0</v>
      </c>
      <c r="L2570" s="462">
        <v>0</v>
      </c>
      <c r="M2570" s="462">
        <v>0</v>
      </c>
      <c r="N2570" s="462">
        <v>0</v>
      </c>
    </row>
    <row r="2571" spans="1:14" x14ac:dyDescent="0.25">
      <c r="A2571" t="s">
        <v>61</v>
      </c>
      <c r="B2571" t="s">
        <v>1535</v>
      </c>
      <c r="C2571" t="s">
        <v>1536</v>
      </c>
      <c r="D2571">
        <v>2026</v>
      </c>
      <c r="E2571" t="s">
        <v>1529</v>
      </c>
      <c r="F2571" t="s">
        <v>1531</v>
      </c>
      <c r="G2571" s="462">
        <v>0</v>
      </c>
      <c r="H2571" s="462">
        <v>0</v>
      </c>
      <c r="I2571" s="462">
        <v>0</v>
      </c>
      <c r="J2571" s="462">
        <v>0</v>
      </c>
      <c r="K2571" s="462">
        <v>0</v>
      </c>
      <c r="L2571" s="462">
        <v>0</v>
      </c>
      <c r="M2571" s="462">
        <v>0</v>
      </c>
      <c r="N2571" s="462">
        <v>0</v>
      </c>
    </row>
    <row r="2572" spans="1:14" x14ac:dyDescent="0.25">
      <c r="A2572" t="s">
        <v>61</v>
      </c>
      <c r="B2572" t="s">
        <v>1535</v>
      </c>
      <c r="C2572" t="s">
        <v>1536</v>
      </c>
      <c r="D2572">
        <v>2026</v>
      </c>
      <c r="E2572" t="s">
        <v>1532</v>
      </c>
      <c r="F2572" t="s">
        <v>1530</v>
      </c>
      <c r="G2572" s="462">
        <v>0</v>
      </c>
      <c r="H2572" s="462">
        <v>0</v>
      </c>
      <c r="I2572" s="462">
        <v>0</v>
      </c>
      <c r="J2572" s="462">
        <v>0</v>
      </c>
      <c r="K2572" s="462">
        <v>0</v>
      </c>
      <c r="L2572" s="462">
        <v>0</v>
      </c>
      <c r="M2572" s="462">
        <v>0</v>
      </c>
      <c r="N2572" s="462">
        <v>0</v>
      </c>
    </row>
    <row r="2573" spans="1:14" x14ac:dyDescent="0.25">
      <c r="A2573" t="s">
        <v>61</v>
      </c>
      <c r="B2573" t="s">
        <v>1535</v>
      </c>
      <c r="C2573" t="s">
        <v>1536</v>
      </c>
      <c r="D2573">
        <v>2026</v>
      </c>
      <c r="E2573" t="s">
        <v>1532</v>
      </c>
      <c r="F2573" t="s">
        <v>1531</v>
      </c>
      <c r="G2573" s="462">
        <v>0</v>
      </c>
      <c r="H2573" s="462">
        <v>0</v>
      </c>
      <c r="I2573" s="462">
        <v>0</v>
      </c>
      <c r="J2573" s="462">
        <v>0</v>
      </c>
      <c r="K2573" s="462">
        <v>0</v>
      </c>
      <c r="L2573" s="462">
        <v>0</v>
      </c>
      <c r="M2573" s="462">
        <v>0</v>
      </c>
      <c r="N2573" s="462">
        <v>0</v>
      </c>
    </row>
    <row r="2574" spans="1:14" x14ac:dyDescent="0.25">
      <c r="A2574" t="s">
        <v>61</v>
      </c>
      <c r="B2574" t="s">
        <v>1535</v>
      </c>
      <c r="C2574" t="s">
        <v>162</v>
      </c>
      <c r="D2574">
        <v>2026</v>
      </c>
      <c r="E2574" t="s">
        <v>1529</v>
      </c>
      <c r="F2574" t="s">
        <v>1530</v>
      </c>
      <c r="G2574" s="462">
        <v>0</v>
      </c>
      <c r="H2574" s="462">
        <v>0</v>
      </c>
      <c r="I2574" s="462">
        <v>0</v>
      </c>
      <c r="J2574" s="462">
        <v>0</v>
      </c>
      <c r="K2574" s="462">
        <v>0</v>
      </c>
      <c r="L2574" s="462">
        <v>0</v>
      </c>
      <c r="M2574" s="462">
        <v>0</v>
      </c>
      <c r="N2574" s="462">
        <v>0</v>
      </c>
    </row>
    <row r="2575" spans="1:14" x14ac:dyDescent="0.25">
      <c r="A2575" t="s">
        <v>61</v>
      </c>
      <c r="B2575" t="s">
        <v>1535</v>
      </c>
      <c r="C2575" t="s">
        <v>162</v>
      </c>
      <c r="D2575">
        <v>2026</v>
      </c>
      <c r="E2575" t="s">
        <v>1529</v>
      </c>
      <c r="F2575" t="s">
        <v>1531</v>
      </c>
      <c r="G2575" s="462">
        <v>0</v>
      </c>
      <c r="H2575" s="462">
        <v>0</v>
      </c>
      <c r="I2575" s="462">
        <v>0</v>
      </c>
      <c r="J2575" s="462">
        <v>0</v>
      </c>
      <c r="K2575" s="462">
        <v>0</v>
      </c>
      <c r="L2575" s="462">
        <v>0</v>
      </c>
      <c r="M2575" s="462">
        <v>0</v>
      </c>
      <c r="N2575" s="462">
        <v>0</v>
      </c>
    </row>
    <row r="2576" spans="1:14" x14ac:dyDescent="0.25">
      <c r="A2576" t="s">
        <v>61</v>
      </c>
      <c r="B2576" t="s">
        <v>1535</v>
      </c>
      <c r="C2576" t="s">
        <v>162</v>
      </c>
      <c r="D2576">
        <v>2026</v>
      </c>
      <c r="E2576" t="s">
        <v>1532</v>
      </c>
      <c r="F2576" t="s">
        <v>1530</v>
      </c>
      <c r="G2576" s="462">
        <v>0</v>
      </c>
      <c r="H2576" s="462">
        <v>0</v>
      </c>
      <c r="I2576" s="462">
        <v>0</v>
      </c>
      <c r="J2576" s="462">
        <v>0</v>
      </c>
      <c r="K2576" s="462">
        <v>0</v>
      </c>
      <c r="L2576" s="462">
        <v>0</v>
      </c>
      <c r="M2576" s="462">
        <v>0</v>
      </c>
      <c r="N2576" s="462">
        <v>0</v>
      </c>
    </row>
    <row r="2577" spans="1:14" x14ac:dyDescent="0.25">
      <c r="A2577" t="s">
        <v>61</v>
      </c>
      <c r="B2577" t="s">
        <v>1535</v>
      </c>
      <c r="C2577" t="s">
        <v>162</v>
      </c>
      <c r="D2577">
        <v>2026</v>
      </c>
      <c r="E2577" t="s">
        <v>1532</v>
      </c>
      <c r="F2577" t="s">
        <v>1531</v>
      </c>
      <c r="G2577" s="462">
        <v>0</v>
      </c>
      <c r="H2577" s="462">
        <v>0</v>
      </c>
      <c r="I2577" s="462">
        <v>0</v>
      </c>
      <c r="J2577" s="462">
        <v>0</v>
      </c>
      <c r="K2577" s="462">
        <v>0</v>
      </c>
      <c r="L2577" s="462">
        <v>0</v>
      </c>
      <c r="M2577" s="462">
        <v>0</v>
      </c>
      <c r="N2577" s="462">
        <v>0</v>
      </c>
    </row>
    <row r="2578" spans="1:14" x14ac:dyDescent="0.25">
      <c r="A2578" t="s">
        <v>61</v>
      </c>
      <c r="B2578" t="s">
        <v>1528</v>
      </c>
      <c r="C2578" t="s">
        <v>158</v>
      </c>
      <c r="D2578">
        <v>2030</v>
      </c>
      <c r="E2578" t="s">
        <v>1529</v>
      </c>
      <c r="F2578" t="s">
        <v>1530</v>
      </c>
      <c r="G2578" s="462">
        <v>0.97772236071345364</v>
      </c>
      <c r="H2578" s="462">
        <v>0.97772236071345364</v>
      </c>
      <c r="I2578" s="462">
        <v>0.97772236071345364</v>
      </c>
      <c r="J2578" s="462">
        <v>1</v>
      </c>
      <c r="K2578" s="462">
        <v>1</v>
      </c>
      <c r="L2578" s="462">
        <v>1</v>
      </c>
      <c r="M2578" s="462">
        <v>1</v>
      </c>
      <c r="N2578" s="462">
        <v>1</v>
      </c>
    </row>
    <row r="2579" spans="1:14" x14ac:dyDescent="0.25">
      <c r="A2579" t="s">
        <v>61</v>
      </c>
      <c r="B2579" t="s">
        <v>1528</v>
      </c>
      <c r="C2579" t="s">
        <v>158</v>
      </c>
      <c r="D2579">
        <v>2030</v>
      </c>
      <c r="E2579" t="s">
        <v>1529</v>
      </c>
      <c r="F2579" t="s">
        <v>1531</v>
      </c>
      <c r="G2579" s="462">
        <v>0.9751601588017621</v>
      </c>
      <c r="H2579" s="462">
        <v>0.9751601588017621</v>
      </c>
      <c r="I2579" s="462">
        <v>0.9751601588017621</v>
      </c>
      <c r="J2579" s="462">
        <v>1</v>
      </c>
      <c r="K2579" s="462">
        <v>1</v>
      </c>
      <c r="L2579" s="462">
        <v>1</v>
      </c>
      <c r="M2579" s="462">
        <v>1</v>
      </c>
      <c r="N2579" s="462">
        <v>1</v>
      </c>
    </row>
    <row r="2580" spans="1:14" x14ac:dyDescent="0.25">
      <c r="A2580" t="s">
        <v>61</v>
      </c>
      <c r="B2580" t="s">
        <v>1528</v>
      </c>
      <c r="C2580" t="s">
        <v>158</v>
      </c>
      <c r="D2580">
        <v>2030</v>
      </c>
      <c r="E2580" t="s">
        <v>1532</v>
      </c>
      <c r="F2580" t="s">
        <v>1530</v>
      </c>
      <c r="G2580" s="462">
        <v>0</v>
      </c>
      <c r="H2580" s="462">
        <v>0</v>
      </c>
      <c r="I2580" s="462">
        <v>0</v>
      </c>
      <c r="J2580" s="462">
        <v>0</v>
      </c>
      <c r="K2580" s="462">
        <v>0</v>
      </c>
      <c r="L2580" s="462">
        <v>0</v>
      </c>
      <c r="M2580" s="462">
        <v>0</v>
      </c>
      <c r="N2580" s="462">
        <v>0</v>
      </c>
    </row>
    <row r="2581" spans="1:14" x14ac:dyDescent="0.25">
      <c r="A2581" t="s">
        <v>61</v>
      </c>
      <c r="B2581" t="s">
        <v>1528</v>
      </c>
      <c r="C2581" t="s">
        <v>158</v>
      </c>
      <c r="D2581">
        <v>2030</v>
      </c>
      <c r="E2581" t="s">
        <v>1532</v>
      </c>
      <c r="F2581" t="s">
        <v>1531</v>
      </c>
      <c r="G2581" s="462">
        <v>0</v>
      </c>
      <c r="H2581" s="462">
        <v>0</v>
      </c>
      <c r="I2581" s="462">
        <v>0</v>
      </c>
      <c r="J2581" s="462">
        <v>0</v>
      </c>
      <c r="K2581" s="462">
        <v>0</v>
      </c>
      <c r="L2581" s="462">
        <v>0</v>
      </c>
      <c r="M2581" s="462">
        <v>0</v>
      </c>
      <c r="N2581" s="462">
        <v>0</v>
      </c>
    </row>
    <row r="2582" spans="1:14" x14ac:dyDescent="0.25">
      <c r="A2582" t="s">
        <v>61</v>
      </c>
      <c r="B2582" t="s">
        <v>1528</v>
      </c>
      <c r="C2582" t="s">
        <v>133</v>
      </c>
      <c r="D2582">
        <v>2030</v>
      </c>
      <c r="E2582" t="s">
        <v>1529</v>
      </c>
      <c r="F2582" t="s">
        <v>1530</v>
      </c>
      <c r="G2582" s="462">
        <v>0</v>
      </c>
      <c r="H2582" s="462">
        <v>0</v>
      </c>
      <c r="I2582" s="462">
        <v>0</v>
      </c>
      <c r="J2582" s="462">
        <v>0</v>
      </c>
      <c r="K2582" s="462">
        <v>0</v>
      </c>
      <c r="L2582" s="462">
        <v>0</v>
      </c>
      <c r="M2582" s="462">
        <v>0</v>
      </c>
      <c r="N2582" s="462">
        <v>0</v>
      </c>
    </row>
    <row r="2583" spans="1:14" x14ac:dyDescent="0.25">
      <c r="A2583" t="s">
        <v>61</v>
      </c>
      <c r="B2583" t="s">
        <v>1528</v>
      </c>
      <c r="C2583" t="s">
        <v>133</v>
      </c>
      <c r="D2583">
        <v>2030</v>
      </c>
      <c r="E2583" t="s">
        <v>1529</v>
      </c>
      <c r="F2583" t="s">
        <v>1531</v>
      </c>
      <c r="G2583" s="462">
        <v>0</v>
      </c>
      <c r="H2583" s="462">
        <v>0</v>
      </c>
      <c r="I2583" s="462">
        <v>0</v>
      </c>
      <c r="J2583" s="462">
        <v>0</v>
      </c>
      <c r="K2583" s="462">
        <v>0</v>
      </c>
      <c r="L2583" s="462">
        <v>0</v>
      </c>
      <c r="M2583" s="462">
        <v>0</v>
      </c>
      <c r="N2583" s="462">
        <v>0</v>
      </c>
    </row>
    <row r="2584" spans="1:14" x14ac:dyDescent="0.25">
      <c r="A2584" t="s">
        <v>61</v>
      </c>
      <c r="B2584" t="s">
        <v>1528</v>
      </c>
      <c r="C2584" t="s">
        <v>133</v>
      </c>
      <c r="D2584">
        <v>2030</v>
      </c>
      <c r="E2584" t="s">
        <v>1532</v>
      </c>
      <c r="F2584" t="s">
        <v>1530</v>
      </c>
      <c r="G2584" s="462">
        <v>0</v>
      </c>
      <c r="H2584" s="462">
        <v>0</v>
      </c>
      <c r="I2584" s="462">
        <v>0</v>
      </c>
      <c r="J2584" s="462">
        <v>0</v>
      </c>
      <c r="K2584" s="462">
        <v>0</v>
      </c>
      <c r="L2584" s="462">
        <v>0</v>
      </c>
      <c r="M2584" s="462">
        <v>0</v>
      </c>
      <c r="N2584" s="462">
        <v>0</v>
      </c>
    </row>
    <row r="2585" spans="1:14" x14ac:dyDescent="0.25">
      <c r="A2585" t="s">
        <v>61</v>
      </c>
      <c r="B2585" t="s">
        <v>1528</v>
      </c>
      <c r="C2585" t="s">
        <v>133</v>
      </c>
      <c r="D2585">
        <v>2030</v>
      </c>
      <c r="E2585" t="s">
        <v>1532</v>
      </c>
      <c r="F2585" t="s">
        <v>1531</v>
      </c>
      <c r="G2585" s="462">
        <v>0</v>
      </c>
      <c r="H2585" s="462">
        <v>0</v>
      </c>
      <c r="I2585" s="462">
        <v>0</v>
      </c>
      <c r="J2585" s="462">
        <v>0</v>
      </c>
      <c r="K2585" s="462">
        <v>0</v>
      </c>
      <c r="L2585" s="462">
        <v>0</v>
      </c>
      <c r="M2585" s="462">
        <v>0</v>
      </c>
      <c r="N2585" s="462">
        <v>0</v>
      </c>
    </row>
    <row r="2586" spans="1:14" x14ac:dyDescent="0.25">
      <c r="A2586" t="s">
        <v>61</v>
      </c>
      <c r="B2586" t="s">
        <v>1533</v>
      </c>
      <c r="C2586" t="s">
        <v>1533</v>
      </c>
      <c r="D2586">
        <v>2030</v>
      </c>
      <c r="E2586" t="s">
        <v>1529</v>
      </c>
      <c r="F2586" t="s">
        <v>1530</v>
      </c>
      <c r="G2586" s="462">
        <v>0</v>
      </c>
      <c r="H2586" s="462">
        <v>0</v>
      </c>
      <c r="I2586" s="462">
        <v>0</v>
      </c>
      <c r="J2586" s="462">
        <v>0</v>
      </c>
      <c r="K2586" s="462">
        <v>0</v>
      </c>
      <c r="L2586" s="462">
        <v>0</v>
      </c>
      <c r="M2586" s="462">
        <v>0</v>
      </c>
      <c r="N2586" s="462">
        <v>0</v>
      </c>
    </row>
    <row r="2587" spans="1:14" x14ac:dyDescent="0.25">
      <c r="A2587" t="s">
        <v>61</v>
      </c>
      <c r="B2587" t="s">
        <v>1533</v>
      </c>
      <c r="C2587" t="s">
        <v>1533</v>
      </c>
      <c r="D2587">
        <v>2030</v>
      </c>
      <c r="E2587" t="s">
        <v>1529</v>
      </c>
      <c r="F2587" t="s">
        <v>1531</v>
      </c>
      <c r="G2587" s="462">
        <v>0</v>
      </c>
      <c r="H2587" s="462">
        <v>0</v>
      </c>
      <c r="I2587" s="462">
        <v>0</v>
      </c>
      <c r="J2587" s="462">
        <v>0</v>
      </c>
      <c r="K2587" s="462">
        <v>0</v>
      </c>
      <c r="L2587" s="462">
        <v>0</v>
      </c>
      <c r="M2587" s="462">
        <v>0</v>
      </c>
      <c r="N2587" s="462">
        <v>0</v>
      </c>
    </row>
    <row r="2588" spans="1:14" x14ac:dyDescent="0.25">
      <c r="A2588" t="s">
        <v>61</v>
      </c>
      <c r="B2588" t="s">
        <v>1533</v>
      </c>
      <c r="C2588" t="s">
        <v>1533</v>
      </c>
      <c r="D2588">
        <v>2030</v>
      </c>
      <c r="E2588" t="s">
        <v>1532</v>
      </c>
      <c r="F2588" t="s">
        <v>1530</v>
      </c>
      <c r="G2588" s="462">
        <v>1</v>
      </c>
      <c r="H2588" s="462">
        <v>1</v>
      </c>
      <c r="I2588" s="462">
        <v>1</v>
      </c>
      <c r="J2588" s="462">
        <v>1</v>
      </c>
      <c r="K2588" s="462">
        <v>1</v>
      </c>
      <c r="L2588" s="462">
        <v>1</v>
      </c>
      <c r="M2588" s="462">
        <v>1</v>
      </c>
      <c r="N2588" s="462">
        <v>1</v>
      </c>
    </row>
    <row r="2589" spans="1:14" x14ac:dyDescent="0.25">
      <c r="A2589" t="s">
        <v>61</v>
      </c>
      <c r="B2589" t="s">
        <v>1533</v>
      </c>
      <c r="C2589" t="s">
        <v>1533</v>
      </c>
      <c r="D2589">
        <v>2030</v>
      </c>
      <c r="E2589" t="s">
        <v>1532</v>
      </c>
      <c r="F2589" t="s">
        <v>1531</v>
      </c>
      <c r="G2589" s="462">
        <v>1</v>
      </c>
      <c r="H2589" s="462">
        <v>1</v>
      </c>
      <c r="I2589" s="462">
        <v>1</v>
      </c>
      <c r="J2589" s="462">
        <v>1</v>
      </c>
      <c r="K2589" s="462">
        <v>1</v>
      </c>
      <c r="L2589" s="462">
        <v>1</v>
      </c>
      <c r="M2589" s="462">
        <v>1</v>
      </c>
      <c r="N2589" s="462">
        <v>1</v>
      </c>
    </row>
    <row r="2590" spans="1:14" x14ac:dyDescent="0.25">
      <c r="A2590" t="s">
        <v>61</v>
      </c>
      <c r="B2590" t="s">
        <v>160</v>
      </c>
      <c r="C2590" t="s">
        <v>160</v>
      </c>
      <c r="D2590">
        <v>2030</v>
      </c>
      <c r="E2590" t="s">
        <v>1529</v>
      </c>
      <c r="F2590" t="s">
        <v>1530</v>
      </c>
      <c r="G2590" s="462">
        <v>2.2277639286546393E-2</v>
      </c>
      <c r="H2590" s="462">
        <v>2.2277639286546393E-2</v>
      </c>
      <c r="I2590" s="462">
        <v>2.2277639286546393E-2</v>
      </c>
      <c r="J2590" s="462">
        <v>0</v>
      </c>
      <c r="K2590" s="462">
        <v>0</v>
      </c>
      <c r="L2590" s="462">
        <v>0</v>
      </c>
      <c r="M2590" s="462">
        <v>0</v>
      </c>
      <c r="N2590" s="462">
        <v>0</v>
      </c>
    </row>
    <row r="2591" spans="1:14" x14ac:dyDescent="0.25">
      <c r="A2591" t="s">
        <v>61</v>
      </c>
      <c r="B2591" t="s">
        <v>160</v>
      </c>
      <c r="C2591" t="s">
        <v>160</v>
      </c>
      <c r="D2591">
        <v>2030</v>
      </c>
      <c r="E2591" t="s">
        <v>1529</v>
      </c>
      <c r="F2591" t="s">
        <v>1531</v>
      </c>
      <c r="G2591" s="462">
        <v>2.483984119823791E-2</v>
      </c>
      <c r="H2591" s="462">
        <v>2.483984119823791E-2</v>
      </c>
      <c r="I2591" s="462">
        <v>2.483984119823791E-2</v>
      </c>
      <c r="J2591" s="462">
        <v>0</v>
      </c>
      <c r="K2591" s="462">
        <v>0</v>
      </c>
      <c r="L2591" s="462">
        <v>0</v>
      </c>
      <c r="M2591" s="462">
        <v>0</v>
      </c>
      <c r="N2591" s="462">
        <v>0</v>
      </c>
    </row>
    <row r="2592" spans="1:14" x14ac:dyDescent="0.25">
      <c r="A2592" t="s">
        <v>61</v>
      </c>
      <c r="B2592" t="s">
        <v>160</v>
      </c>
      <c r="C2592" t="s">
        <v>160</v>
      </c>
      <c r="D2592">
        <v>2030</v>
      </c>
      <c r="E2592" t="s">
        <v>1532</v>
      </c>
      <c r="F2592" t="s">
        <v>1530</v>
      </c>
      <c r="G2592" s="462">
        <v>0</v>
      </c>
      <c r="H2592" s="462">
        <v>0</v>
      </c>
      <c r="I2592" s="462">
        <v>0</v>
      </c>
      <c r="J2592" s="462">
        <v>0</v>
      </c>
      <c r="K2592" s="462">
        <v>0</v>
      </c>
      <c r="L2592" s="462">
        <v>0</v>
      </c>
      <c r="M2592" s="462">
        <v>0</v>
      </c>
      <c r="N2592" s="462">
        <v>0</v>
      </c>
    </row>
    <row r="2593" spans="1:14" x14ac:dyDescent="0.25">
      <c r="A2593" t="s">
        <v>61</v>
      </c>
      <c r="B2593" t="s">
        <v>160</v>
      </c>
      <c r="C2593" t="s">
        <v>160</v>
      </c>
      <c r="D2593">
        <v>2030</v>
      </c>
      <c r="E2593" t="s">
        <v>1532</v>
      </c>
      <c r="F2593" t="s">
        <v>1531</v>
      </c>
      <c r="G2593" s="462">
        <v>0</v>
      </c>
      <c r="H2593" s="462">
        <v>0</v>
      </c>
      <c r="I2593" s="462">
        <v>0</v>
      </c>
      <c r="J2593" s="462">
        <v>0</v>
      </c>
      <c r="K2593" s="462">
        <v>0</v>
      </c>
      <c r="L2593" s="462">
        <v>0</v>
      </c>
      <c r="M2593" s="462">
        <v>0</v>
      </c>
      <c r="N2593" s="462">
        <v>0</v>
      </c>
    </row>
    <row r="2594" spans="1:14" x14ac:dyDescent="0.25">
      <c r="A2594" t="s">
        <v>61</v>
      </c>
      <c r="B2594" t="s">
        <v>1534</v>
      </c>
      <c r="C2594" t="s">
        <v>1534</v>
      </c>
      <c r="D2594">
        <v>2030</v>
      </c>
      <c r="E2594" t="s">
        <v>1529</v>
      </c>
      <c r="F2594" t="s">
        <v>1530</v>
      </c>
      <c r="G2594" s="462">
        <v>0</v>
      </c>
      <c r="H2594" s="462">
        <v>0</v>
      </c>
      <c r="I2594" s="462">
        <v>0</v>
      </c>
      <c r="J2594" s="462">
        <v>0</v>
      </c>
      <c r="K2594" s="462">
        <v>0</v>
      </c>
      <c r="L2594" s="462">
        <v>0</v>
      </c>
      <c r="M2594" s="462">
        <v>0</v>
      </c>
      <c r="N2594" s="462">
        <v>0</v>
      </c>
    </row>
    <row r="2595" spans="1:14" x14ac:dyDescent="0.25">
      <c r="A2595" t="s">
        <v>61</v>
      </c>
      <c r="B2595" t="s">
        <v>1534</v>
      </c>
      <c r="C2595" t="s">
        <v>1534</v>
      </c>
      <c r="D2595">
        <v>2030</v>
      </c>
      <c r="E2595" t="s">
        <v>1529</v>
      </c>
      <c r="F2595" t="s">
        <v>1531</v>
      </c>
      <c r="G2595" s="462">
        <v>0</v>
      </c>
      <c r="H2595" s="462">
        <v>0</v>
      </c>
      <c r="I2595" s="462">
        <v>0</v>
      </c>
      <c r="J2595" s="462">
        <v>0</v>
      </c>
      <c r="K2595" s="462">
        <v>0</v>
      </c>
      <c r="L2595" s="462">
        <v>0</v>
      </c>
      <c r="M2595" s="462">
        <v>0</v>
      </c>
      <c r="N2595" s="462">
        <v>0</v>
      </c>
    </row>
    <row r="2596" spans="1:14" x14ac:dyDescent="0.25">
      <c r="A2596" t="s">
        <v>61</v>
      </c>
      <c r="B2596" t="s">
        <v>1534</v>
      </c>
      <c r="C2596" t="s">
        <v>1534</v>
      </c>
      <c r="D2596">
        <v>2030</v>
      </c>
      <c r="E2596" t="s">
        <v>1532</v>
      </c>
      <c r="F2596" t="s">
        <v>1530</v>
      </c>
      <c r="G2596" s="462">
        <v>0</v>
      </c>
      <c r="H2596" s="462">
        <v>0</v>
      </c>
      <c r="I2596" s="462">
        <v>0</v>
      </c>
      <c r="J2596" s="462">
        <v>0</v>
      </c>
      <c r="K2596" s="462">
        <v>0</v>
      </c>
      <c r="L2596" s="462">
        <v>0</v>
      </c>
      <c r="M2596" s="462">
        <v>0</v>
      </c>
      <c r="N2596" s="462">
        <v>0</v>
      </c>
    </row>
    <row r="2597" spans="1:14" x14ac:dyDescent="0.25">
      <c r="A2597" t="s">
        <v>61</v>
      </c>
      <c r="B2597" t="s">
        <v>1534</v>
      </c>
      <c r="C2597" t="s">
        <v>1534</v>
      </c>
      <c r="D2597">
        <v>2030</v>
      </c>
      <c r="E2597" t="s">
        <v>1532</v>
      </c>
      <c r="F2597" t="s">
        <v>1531</v>
      </c>
      <c r="G2597" s="462">
        <v>0</v>
      </c>
      <c r="H2597" s="462">
        <v>0</v>
      </c>
      <c r="I2597" s="462">
        <v>0</v>
      </c>
      <c r="J2597" s="462">
        <v>0</v>
      </c>
      <c r="K2597" s="462">
        <v>0</v>
      </c>
      <c r="L2597" s="462">
        <v>0</v>
      </c>
      <c r="M2597" s="462">
        <v>0</v>
      </c>
      <c r="N2597" s="462">
        <v>0</v>
      </c>
    </row>
    <row r="2598" spans="1:14" x14ac:dyDescent="0.25">
      <c r="A2598" t="s">
        <v>61</v>
      </c>
      <c r="B2598" t="s">
        <v>1535</v>
      </c>
      <c r="C2598" t="s">
        <v>1536</v>
      </c>
      <c r="D2598">
        <v>2030</v>
      </c>
      <c r="E2598" t="s">
        <v>1529</v>
      </c>
      <c r="F2598" t="s">
        <v>1530</v>
      </c>
      <c r="G2598" s="462">
        <v>0</v>
      </c>
      <c r="H2598" s="462">
        <v>0</v>
      </c>
      <c r="I2598" s="462">
        <v>0</v>
      </c>
      <c r="J2598" s="462">
        <v>0</v>
      </c>
      <c r="K2598" s="462">
        <v>0</v>
      </c>
      <c r="L2598" s="462">
        <v>0</v>
      </c>
      <c r="M2598" s="462">
        <v>0</v>
      </c>
      <c r="N2598" s="462">
        <v>0</v>
      </c>
    </row>
    <row r="2599" spans="1:14" x14ac:dyDescent="0.25">
      <c r="A2599" t="s">
        <v>61</v>
      </c>
      <c r="B2599" t="s">
        <v>1535</v>
      </c>
      <c r="C2599" t="s">
        <v>1536</v>
      </c>
      <c r="D2599">
        <v>2030</v>
      </c>
      <c r="E2599" t="s">
        <v>1529</v>
      </c>
      <c r="F2599" t="s">
        <v>1531</v>
      </c>
      <c r="G2599" s="462">
        <v>0</v>
      </c>
      <c r="H2599" s="462">
        <v>0</v>
      </c>
      <c r="I2599" s="462">
        <v>0</v>
      </c>
      <c r="J2599" s="462">
        <v>0</v>
      </c>
      <c r="K2599" s="462">
        <v>0</v>
      </c>
      <c r="L2599" s="462">
        <v>0</v>
      </c>
      <c r="M2599" s="462">
        <v>0</v>
      </c>
      <c r="N2599" s="462">
        <v>0</v>
      </c>
    </row>
    <row r="2600" spans="1:14" x14ac:dyDescent="0.25">
      <c r="A2600" t="s">
        <v>61</v>
      </c>
      <c r="B2600" t="s">
        <v>1535</v>
      </c>
      <c r="C2600" t="s">
        <v>1536</v>
      </c>
      <c r="D2600">
        <v>2030</v>
      </c>
      <c r="E2600" t="s">
        <v>1532</v>
      </c>
      <c r="F2600" t="s">
        <v>1530</v>
      </c>
      <c r="G2600" s="462">
        <v>0</v>
      </c>
      <c r="H2600" s="462">
        <v>0</v>
      </c>
      <c r="I2600" s="462">
        <v>0</v>
      </c>
      <c r="J2600" s="462">
        <v>0</v>
      </c>
      <c r="K2600" s="462">
        <v>0</v>
      </c>
      <c r="L2600" s="462">
        <v>0</v>
      </c>
      <c r="M2600" s="462">
        <v>0</v>
      </c>
      <c r="N2600" s="462">
        <v>0</v>
      </c>
    </row>
    <row r="2601" spans="1:14" x14ac:dyDescent="0.25">
      <c r="A2601" t="s">
        <v>61</v>
      </c>
      <c r="B2601" t="s">
        <v>1535</v>
      </c>
      <c r="C2601" t="s">
        <v>1536</v>
      </c>
      <c r="D2601">
        <v>2030</v>
      </c>
      <c r="E2601" t="s">
        <v>1532</v>
      </c>
      <c r="F2601" t="s">
        <v>1531</v>
      </c>
      <c r="G2601" s="462">
        <v>0</v>
      </c>
      <c r="H2601" s="462">
        <v>0</v>
      </c>
      <c r="I2601" s="462">
        <v>0</v>
      </c>
      <c r="J2601" s="462">
        <v>0</v>
      </c>
      <c r="K2601" s="462">
        <v>0</v>
      </c>
      <c r="L2601" s="462">
        <v>0</v>
      </c>
      <c r="M2601" s="462">
        <v>0</v>
      </c>
      <c r="N2601" s="462">
        <v>0</v>
      </c>
    </row>
    <row r="2602" spans="1:14" x14ac:dyDescent="0.25">
      <c r="A2602" t="s">
        <v>61</v>
      </c>
      <c r="B2602" t="s">
        <v>1535</v>
      </c>
      <c r="C2602" t="s">
        <v>162</v>
      </c>
      <c r="D2602">
        <v>2030</v>
      </c>
      <c r="E2602" t="s">
        <v>1529</v>
      </c>
      <c r="F2602" t="s">
        <v>1530</v>
      </c>
      <c r="G2602" s="462">
        <v>0</v>
      </c>
      <c r="H2602" s="462">
        <v>0</v>
      </c>
      <c r="I2602" s="462">
        <v>0</v>
      </c>
      <c r="J2602" s="462">
        <v>0</v>
      </c>
      <c r="K2602" s="462">
        <v>0</v>
      </c>
      <c r="L2602" s="462">
        <v>0</v>
      </c>
      <c r="M2602" s="462">
        <v>0</v>
      </c>
      <c r="N2602" s="462">
        <v>0</v>
      </c>
    </row>
    <row r="2603" spans="1:14" x14ac:dyDescent="0.25">
      <c r="A2603" t="s">
        <v>61</v>
      </c>
      <c r="B2603" t="s">
        <v>1535</v>
      </c>
      <c r="C2603" t="s">
        <v>162</v>
      </c>
      <c r="D2603">
        <v>2030</v>
      </c>
      <c r="E2603" t="s">
        <v>1529</v>
      </c>
      <c r="F2603" t="s">
        <v>1531</v>
      </c>
      <c r="G2603" s="462">
        <v>0</v>
      </c>
      <c r="H2603" s="462">
        <v>0</v>
      </c>
      <c r="I2603" s="462">
        <v>0</v>
      </c>
      <c r="J2603" s="462">
        <v>0</v>
      </c>
      <c r="K2603" s="462">
        <v>0</v>
      </c>
      <c r="L2603" s="462">
        <v>0</v>
      </c>
      <c r="M2603" s="462">
        <v>0</v>
      </c>
      <c r="N2603" s="462">
        <v>0</v>
      </c>
    </row>
    <row r="2604" spans="1:14" x14ac:dyDescent="0.25">
      <c r="A2604" t="s">
        <v>61</v>
      </c>
      <c r="B2604" t="s">
        <v>1535</v>
      </c>
      <c r="C2604" t="s">
        <v>162</v>
      </c>
      <c r="D2604">
        <v>2030</v>
      </c>
      <c r="E2604" t="s">
        <v>1532</v>
      </c>
      <c r="F2604" t="s">
        <v>1530</v>
      </c>
      <c r="G2604" s="462">
        <v>0</v>
      </c>
      <c r="H2604" s="462">
        <v>0</v>
      </c>
      <c r="I2604" s="462">
        <v>0</v>
      </c>
      <c r="J2604" s="462">
        <v>0</v>
      </c>
      <c r="K2604" s="462">
        <v>0</v>
      </c>
      <c r="L2604" s="462">
        <v>0</v>
      </c>
      <c r="M2604" s="462">
        <v>0</v>
      </c>
      <c r="N2604" s="462">
        <v>0</v>
      </c>
    </row>
    <row r="2605" spans="1:14" x14ac:dyDescent="0.25">
      <c r="A2605" t="s">
        <v>61</v>
      </c>
      <c r="B2605" t="s">
        <v>1535</v>
      </c>
      <c r="C2605" t="s">
        <v>162</v>
      </c>
      <c r="D2605">
        <v>2030</v>
      </c>
      <c r="E2605" t="s">
        <v>1532</v>
      </c>
      <c r="F2605" t="s">
        <v>1531</v>
      </c>
      <c r="G2605" s="462">
        <v>0</v>
      </c>
      <c r="H2605" s="462">
        <v>0</v>
      </c>
      <c r="I2605" s="462">
        <v>0</v>
      </c>
      <c r="J2605" s="462">
        <v>0</v>
      </c>
      <c r="K2605" s="462">
        <v>0</v>
      </c>
      <c r="L2605" s="462">
        <v>0</v>
      </c>
      <c r="M2605" s="462">
        <v>0</v>
      </c>
      <c r="N2605" s="462">
        <v>0</v>
      </c>
    </row>
    <row r="2606" spans="1:14" x14ac:dyDescent="0.25">
      <c r="A2606" t="s">
        <v>61</v>
      </c>
      <c r="B2606" t="s">
        <v>1528</v>
      </c>
      <c r="C2606" t="s">
        <v>158</v>
      </c>
      <c r="D2606">
        <v>2040</v>
      </c>
      <c r="E2606" t="s">
        <v>1529</v>
      </c>
      <c r="F2606" t="s">
        <v>1530</v>
      </c>
      <c r="G2606" s="462">
        <v>0.88083182634491752</v>
      </c>
      <c r="H2606" s="462">
        <v>0.88083182634491752</v>
      </c>
      <c r="I2606" s="462">
        <v>0.88083182634491752</v>
      </c>
      <c r="J2606" s="462">
        <v>0.95530408978854819</v>
      </c>
      <c r="K2606" s="462">
        <v>0.95530408978854819</v>
      </c>
      <c r="L2606" s="462">
        <v>0.95530408978854819</v>
      </c>
      <c r="M2606" s="462">
        <v>0.95530408978854819</v>
      </c>
      <c r="N2606" s="462">
        <v>0.95530408978854819</v>
      </c>
    </row>
    <row r="2607" spans="1:14" x14ac:dyDescent="0.25">
      <c r="A2607" t="s">
        <v>61</v>
      </c>
      <c r="B2607" t="s">
        <v>1528</v>
      </c>
      <c r="C2607" t="s">
        <v>158</v>
      </c>
      <c r="D2607">
        <v>2040</v>
      </c>
      <c r="E2607" t="s">
        <v>1529</v>
      </c>
      <c r="F2607" t="s">
        <v>1531</v>
      </c>
      <c r="G2607" s="462">
        <v>0.86712602392911897</v>
      </c>
      <c r="H2607" s="462">
        <v>0.86712602392911897</v>
      </c>
      <c r="I2607" s="462">
        <v>0.86712602392911897</v>
      </c>
      <c r="J2607" s="462">
        <v>0.94737554282221537</v>
      </c>
      <c r="K2607" s="462">
        <v>0.94737554282221537</v>
      </c>
      <c r="L2607" s="462">
        <v>0.94737554282221537</v>
      </c>
      <c r="M2607" s="462">
        <v>0.94737554282221537</v>
      </c>
      <c r="N2607" s="462">
        <v>0.94737554282221537</v>
      </c>
    </row>
    <row r="2608" spans="1:14" x14ac:dyDescent="0.25">
      <c r="A2608" t="s">
        <v>61</v>
      </c>
      <c r="B2608" t="s">
        <v>1528</v>
      </c>
      <c r="C2608" t="s">
        <v>158</v>
      </c>
      <c r="D2608">
        <v>2040</v>
      </c>
      <c r="E2608" t="s">
        <v>1532</v>
      </c>
      <c r="F2608" t="s">
        <v>1530</v>
      </c>
      <c r="G2608" s="462">
        <v>0</v>
      </c>
      <c r="H2608" s="462">
        <v>0</v>
      </c>
      <c r="I2608" s="462">
        <v>0</v>
      </c>
      <c r="J2608" s="462">
        <v>0</v>
      </c>
      <c r="K2608" s="462">
        <v>0</v>
      </c>
      <c r="L2608" s="462">
        <v>0</v>
      </c>
      <c r="M2608" s="462">
        <v>0</v>
      </c>
      <c r="N2608" s="462">
        <v>0</v>
      </c>
    </row>
    <row r="2609" spans="1:14" x14ac:dyDescent="0.25">
      <c r="A2609" t="s">
        <v>61</v>
      </c>
      <c r="B2609" t="s">
        <v>1528</v>
      </c>
      <c r="C2609" t="s">
        <v>158</v>
      </c>
      <c r="D2609">
        <v>2040</v>
      </c>
      <c r="E2609" t="s">
        <v>1532</v>
      </c>
      <c r="F2609" t="s">
        <v>1531</v>
      </c>
      <c r="G2609" s="462">
        <v>0</v>
      </c>
      <c r="H2609" s="462">
        <v>0</v>
      </c>
      <c r="I2609" s="462">
        <v>0</v>
      </c>
      <c r="J2609" s="462">
        <v>0</v>
      </c>
      <c r="K2609" s="462">
        <v>0</v>
      </c>
      <c r="L2609" s="462">
        <v>0</v>
      </c>
      <c r="M2609" s="462">
        <v>0</v>
      </c>
      <c r="N2609" s="462">
        <v>0</v>
      </c>
    </row>
    <row r="2610" spans="1:14" x14ac:dyDescent="0.25">
      <c r="A2610" t="s">
        <v>61</v>
      </c>
      <c r="B2610" t="s">
        <v>1528</v>
      </c>
      <c r="C2610" t="s">
        <v>133</v>
      </c>
      <c r="D2610">
        <v>2040</v>
      </c>
      <c r="E2610" t="s">
        <v>1529</v>
      </c>
      <c r="F2610" t="s">
        <v>1530</v>
      </c>
      <c r="G2610" s="462">
        <v>0</v>
      </c>
      <c r="H2610" s="462">
        <v>0</v>
      </c>
      <c r="I2610" s="462">
        <v>0</v>
      </c>
      <c r="J2610" s="462">
        <v>0</v>
      </c>
      <c r="K2610" s="462">
        <v>0</v>
      </c>
      <c r="L2610" s="462">
        <v>0</v>
      </c>
      <c r="M2610" s="462">
        <v>0</v>
      </c>
      <c r="N2610" s="462">
        <v>0</v>
      </c>
    </row>
    <row r="2611" spans="1:14" x14ac:dyDescent="0.25">
      <c r="A2611" t="s">
        <v>61</v>
      </c>
      <c r="B2611" t="s">
        <v>1528</v>
      </c>
      <c r="C2611" t="s">
        <v>133</v>
      </c>
      <c r="D2611">
        <v>2040</v>
      </c>
      <c r="E2611" t="s">
        <v>1529</v>
      </c>
      <c r="F2611" t="s">
        <v>1531</v>
      </c>
      <c r="G2611" s="462">
        <v>0</v>
      </c>
      <c r="H2611" s="462">
        <v>0</v>
      </c>
      <c r="I2611" s="462">
        <v>0</v>
      </c>
      <c r="J2611" s="462">
        <v>0</v>
      </c>
      <c r="K2611" s="462">
        <v>0</v>
      </c>
      <c r="L2611" s="462">
        <v>0</v>
      </c>
      <c r="M2611" s="462">
        <v>0</v>
      </c>
      <c r="N2611" s="462">
        <v>0</v>
      </c>
    </row>
    <row r="2612" spans="1:14" x14ac:dyDescent="0.25">
      <c r="A2612" t="s">
        <v>61</v>
      </c>
      <c r="B2612" t="s">
        <v>1528</v>
      </c>
      <c r="C2612" t="s">
        <v>133</v>
      </c>
      <c r="D2612">
        <v>2040</v>
      </c>
      <c r="E2612" t="s">
        <v>1532</v>
      </c>
      <c r="F2612" t="s">
        <v>1530</v>
      </c>
      <c r="G2612" s="462">
        <v>0</v>
      </c>
      <c r="H2612" s="462">
        <v>0</v>
      </c>
      <c r="I2612" s="462">
        <v>0</v>
      </c>
      <c r="J2612" s="462">
        <v>0</v>
      </c>
      <c r="K2612" s="462">
        <v>0</v>
      </c>
      <c r="L2612" s="462">
        <v>0</v>
      </c>
      <c r="M2612" s="462">
        <v>0</v>
      </c>
      <c r="N2612" s="462">
        <v>0</v>
      </c>
    </row>
    <row r="2613" spans="1:14" x14ac:dyDescent="0.25">
      <c r="A2613" t="s">
        <v>61</v>
      </c>
      <c r="B2613" t="s">
        <v>1528</v>
      </c>
      <c r="C2613" t="s">
        <v>133</v>
      </c>
      <c r="D2613">
        <v>2040</v>
      </c>
      <c r="E2613" t="s">
        <v>1532</v>
      </c>
      <c r="F2613" t="s">
        <v>1531</v>
      </c>
      <c r="G2613" s="462">
        <v>0</v>
      </c>
      <c r="H2613" s="462">
        <v>0</v>
      </c>
      <c r="I2613" s="462">
        <v>0</v>
      </c>
      <c r="J2613" s="462">
        <v>0</v>
      </c>
      <c r="K2613" s="462">
        <v>0</v>
      </c>
      <c r="L2613" s="462">
        <v>0</v>
      </c>
      <c r="M2613" s="462">
        <v>0</v>
      </c>
      <c r="N2613" s="462">
        <v>0</v>
      </c>
    </row>
    <row r="2614" spans="1:14" x14ac:dyDescent="0.25">
      <c r="A2614" t="s">
        <v>61</v>
      </c>
      <c r="B2614" t="s">
        <v>1533</v>
      </c>
      <c r="C2614" t="s">
        <v>1533</v>
      </c>
      <c r="D2614">
        <v>2040</v>
      </c>
      <c r="E2614" t="s">
        <v>1529</v>
      </c>
      <c r="F2614" t="s">
        <v>1530</v>
      </c>
      <c r="G2614" s="462">
        <v>0</v>
      </c>
      <c r="H2614" s="462">
        <v>0</v>
      </c>
      <c r="I2614" s="462">
        <v>0</v>
      </c>
      <c r="J2614" s="462">
        <v>0</v>
      </c>
      <c r="K2614" s="462">
        <v>0</v>
      </c>
      <c r="L2614" s="462">
        <v>0</v>
      </c>
      <c r="M2614" s="462">
        <v>0</v>
      </c>
      <c r="N2614" s="462">
        <v>0</v>
      </c>
    </row>
    <row r="2615" spans="1:14" x14ac:dyDescent="0.25">
      <c r="A2615" t="s">
        <v>61</v>
      </c>
      <c r="B2615" t="s">
        <v>1533</v>
      </c>
      <c r="C2615" t="s">
        <v>1533</v>
      </c>
      <c r="D2615">
        <v>2040</v>
      </c>
      <c r="E2615" t="s">
        <v>1529</v>
      </c>
      <c r="F2615" t="s">
        <v>1531</v>
      </c>
      <c r="G2615" s="462">
        <v>0</v>
      </c>
      <c r="H2615" s="462">
        <v>0</v>
      </c>
      <c r="I2615" s="462">
        <v>0</v>
      </c>
      <c r="J2615" s="462">
        <v>0</v>
      </c>
      <c r="K2615" s="462">
        <v>0</v>
      </c>
      <c r="L2615" s="462">
        <v>0</v>
      </c>
      <c r="M2615" s="462">
        <v>0</v>
      </c>
      <c r="N2615" s="462">
        <v>0</v>
      </c>
    </row>
    <row r="2616" spans="1:14" x14ac:dyDescent="0.25">
      <c r="A2616" t="s">
        <v>61</v>
      </c>
      <c r="B2616" t="s">
        <v>1533</v>
      </c>
      <c r="C2616" t="s">
        <v>1533</v>
      </c>
      <c r="D2616">
        <v>2040</v>
      </c>
      <c r="E2616" t="s">
        <v>1532</v>
      </c>
      <c r="F2616" t="s">
        <v>1530</v>
      </c>
      <c r="G2616" s="462">
        <v>1</v>
      </c>
      <c r="H2616" s="462">
        <v>1</v>
      </c>
      <c r="I2616" s="462">
        <v>1</v>
      </c>
      <c r="J2616" s="462">
        <v>1</v>
      </c>
      <c r="K2616" s="462">
        <v>1</v>
      </c>
      <c r="L2616" s="462">
        <v>1</v>
      </c>
      <c r="M2616" s="462">
        <v>1</v>
      </c>
      <c r="N2616" s="462">
        <v>1</v>
      </c>
    </row>
    <row r="2617" spans="1:14" x14ac:dyDescent="0.25">
      <c r="A2617" t="s">
        <v>61</v>
      </c>
      <c r="B2617" t="s">
        <v>1533</v>
      </c>
      <c r="C2617" t="s">
        <v>1533</v>
      </c>
      <c r="D2617">
        <v>2040</v>
      </c>
      <c r="E2617" t="s">
        <v>1532</v>
      </c>
      <c r="F2617" t="s">
        <v>1531</v>
      </c>
      <c r="G2617" s="462">
        <v>1</v>
      </c>
      <c r="H2617" s="462">
        <v>1</v>
      </c>
      <c r="I2617" s="462">
        <v>1</v>
      </c>
      <c r="J2617" s="462">
        <v>1</v>
      </c>
      <c r="K2617" s="462">
        <v>1</v>
      </c>
      <c r="L2617" s="462">
        <v>1</v>
      </c>
      <c r="M2617" s="462">
        <v>1</v>
      </c>
      <c r="N2617" s="462">
        <v>1</v>
      </c>
    </row>
    <row r="2618" spans="1:14" x14ac:dyDescent="0.25">
      <c r="A2618" t="s">
        <v>61</v>
      </c>
      <c r="B2618" t="s">
        <v>160</v>
      </c>
      <c r="C2618" t="s">
        <v>160</v>
      </c>
      <c r="D2618">
        <v>2040</v>
      </c>
      <c r="E2618" t="s">
        <v>1529</v>
      </c>
      <c r="F2618" t="s">
        <v>1530</v>
      </c>
      <c r="G2618" s="462">
        <v>5.9584086827541155E-2</v>
      </c>
      <c r="H2618" s="462">
        <v>5.9584086827541155E-2</v>
      </c>
      <c r="I2618" s="462">
        <v>5.9584086827541155E-2</v>
      </c>
      <c r="J2618" s="462">
        <v>0</v>
      </c>
      <c r="K2618" s="462">
        <v>0</v>
      </c>
      <c r="L2618" s="462">
        <v>0</v>
      </c>
      <c r="M2618" s="462">
        <v>0</v>
      </c>
      <c r="N2618" s="462">
        <v>0</v>
      </c>
    </row>
    <row r="2619" spans="1:14" x14ac:dyDescent="0.25">
      <c r="A2619" t="s">
        <v>61</v>
      </c>
      <c r="B2619" t="s">
        <v>160</v>
      </c>
      <c r="C2619" t="s">
        <v>160</v>
      </c>
      <c r="D2619">
        <v>2040</v>
      </c>
      <c r="E2619" t="s">
        <v>1529</v>
      </c>
      <c r="F2619" t="s">
        <v>1531</v>
      </c>
      <c r="G2619" s="462">
        <v>6.6436988035440486E-2</v>
      </c>
      <c r="H2619" s="462">
        <v>6.6436988035440486E-2</v>
      </c>
      <c r="I2619" s="462">
        <v>6.6436988035440486E-2</v>
      </c>
      <c r="J2619" s="462">
        <v>0</v>
      </c>
      <c r="K2619" s="462">
        <v>0</v>
      </c>
      <c r="L2619" s="462">
        <v>0</v>
      </c>
      <c r="M2619" s="462">
        <v>0</v>
      </c>
      <c r="N2619" s="462">
        <v>0</v>
      </c>
    </row>
    <row r="2620" spans="1:14" x14ac:dyDescent="0.25">
      <c r="A2620" t="s">
        <v>61</v>
      </c>
      <c r="B2620" t="s">
        <v>160</v>
      </c>
      <c r="C2620" t="s">
        <v>160</v>
      </c>
      <c r="D2620">
        <v>2040</v>
      </c>
      <c r="E2620" t="s">
        <v>1532</v>
      </c>
      <c r="F2620" t="s">
        <v>1530</v>
      </c>
      <c r="G2620" s="462">
        <v>0</v>
      </c>
      <c r="H2620" s="462">
        <v>0</v>
      </c>
      <c r="I2620" s="462">
        <v>0</v>
      </c>
      <c r="J2620" s="462">
        <v>0</v>
      </c>
      <c r="K2620" s="462">
        <v>0</v>
      </c>
      <c r="L2620" s="462">
        <v>0</v>
      </c>
      <c r="M2620" s="462">
        <v>0</v>
      </c>
      <c r="N2620" s="462">
        <v>0</v>
      </c>
    </row>
    <row r="2621" spans="1:14" x14ac:dyDescent="0.25">
      <c r="A2621" t="s">
        <v>61</v>
      </c>
      <c r="B2621" t="s">
        <v>160</v>
      </c>
      <c r="C2621" t="s">
        <v>160</v>
      </c>
      <c r="D2621">
        <v>2040</v>
      </c>
      <c r="E2621" t="s">
        <v>1532</v>
      </c>
      <c r="F2621" t="s">
        <v>1531</v>
      </c>
      <c r="G2621" s="462">
        <v>0</v>
      </c>
      <c r="H2621" s="462">
        <v>0</v>
      </c>
      <c r="I2621" s="462">
        <v>0</v>
      </c>
      <c r="J2621" s="462">
        <v>0</v>
      </c>
      <c r="K2621" s="462">
        <v>0</v>
      </c>
      <c r="L2621" s="462">
        <v>0</v>
      </c>
      <c r="M2621" s="462">
        <v>0</v>
      </c>
      <c r="N2621" s="462">
        <v>0</v>
      </c>
    </row>
    <row r="2622" spans="1:14" x14ac:dyDescent="0.25">
      <c r="A2622" t="s">
        <v>61</v>
      </c>
      <c r="B2622" t="s">
        <v>1534</v>
      </c>
      <c r="C2622" t="s">
        <v>1534</v>
      </c>
      <c r="D2622">
        <v>2040</v>
      </c>
      <c r="E2622" t="s">
        <v>1529</v>
      </c>
      <c r="F2622" t="s">
        <v>1530</v>
      </c>
      <c r="G2622" s="462">
        <v>5.9584086827541155E-2</v>
      </c>
      <c r="H2622" s="462">
        <v>5.9584086827541155E-2</v>
      </c>
      <c r="I2622" s="462">
        <v>5.9584086827541155E-2</v>
      </c>
      <c r="J2622" s="462">
        <v>4.4695910211451625E-2</v>
      </c>
      <c r="K2622" s="462">
        <v>4.4695910211451625E-2</v>
      </c>
      <c r="L2622" s="462">
        <v>4.4695910211451625E-2</v>
      </c>
      <c r="M2622" s="462">
        <v>4.4695910211451625E-2</v>
      </c>
      <c r="N2622" s="462">
        <v>4.4695910211451625E-2</v>
      </c>
    </row>
    <row r="2623" spans="1:14" x14ac:dyDescent="0.25">
      <c r="A2623" t="s">
        <v>61</v>
      </c>
      <c r="B2623" t="s">
        <v>1534</v>
      </c>
      <c r="C2623" t="s">
        <v>1534</v>
      </c>
      <c r="D2623">
        <v>2040</v>
      </c>
      <c r="E2623" t="s">
        <v>1529</v>
      </c>
      <c r="F2623" t="s">
        <v>1531</v>
      </c>
      <c r="G2623" s="462">
        <v>6.6436988035440486E-2</v>
      </c>
      <c r="H2623" s="462">
        <v>6.6436988035440486E-2</v>
      </c>
      <c r="I2623" s="462">
        <v>6.6436988035440486E-2</v>
      </c>
      <c r="J2623" s="462">
        <v>5.262445717778462E-2</v>
      </c>
      <c r="K2623" s="462">
        <v>5.262445717778462E-2</v>
      </c>
      <c r="L2623" s="462">
        <v>5.262445717778462E-2</v>
      </c>
      <c r="M2623" s="462">
        <v>5.262445717778462E-2</v>
      </c>
      <c r="N2623" s="462">
        <v>5.262445717778462E-2</v>
      </c>
    </row>
    <row r="2624" spans="1:14" x14ac:dyDescent="0.25">
      <c r="A2624" t="s">
        <v>61</v>
      </c>
      <c r="B2624" t="s">
        <v>1534</v>
      </c>
      <c r="C2624" t="s">
        <v>1534</v>
      </c>
      <c r="D2624">
        <v>2040</v>
      </c>
      <c r="E2624" t="s">
        <v>1532</v>
      </c>
      <c r="F2624" t="s">
        <v>1530</v>
      </c>
      <c r="G2624" s="462">
        <v>0</v>
      </c>
      <c r="H2624" s="462">
        <v>0</v>
      </c>
      <c r="I2624" s="462">
        <v>0</v>
      </c>
      <c r="J2624" s="462">
        <v>0</v>
      </c>
      <c r="K2624" s="462">
        <v>0</v>
      </c>
      <c r="L2624" s="462">
        <v>0</v>
      </c>
      <c r="M2624" s="462">
        <v>0</v>
      </c>
      <c r="N2624" s="462">
        <v>0</v>
      </c>
    </row>
    <row r="2625" spans="1:14" x14ac:dyDescent="0.25">
      <c r="A2625" t="s">
        <v>61</v>
      </c>
      <c r="B2625" t="s">
        <v>1534</v>
      </c>
      <c r="C2625" t="s">
        <v>1534</v>
      </c>
      <c r="D2625">
        <v>2040</v>
      </c>
      <c r="E2625" t="s">
        <v>1532</v>
      </c>
      <c r="F2625" t="s">
        <v>1531</v>
      </c>
      <c r="G2625" s="462">
        <v>0</v>
      </c>
      <c r="H2625" s="462">
        <v>0</v>
      </c>
      <c r="I2625" s="462">
        <v>0</v>
      </c>
      <c r="J2625" s="462">
        <v>0</v>
      </c>
      <c r="K2625" s="462">
        <v>0</v>
      </c>
      <c r="L2625" s="462">
        <v>0</v>
      </c>
      <c r="M2625" s="462">
        <v>0</v>
      </c>
      <c r="N2625" s="462">
        <v>0</v>
      </c>
    </row>
    <row r="2626" spans="1:14" x14ac:dyDescent="0.25">
      <c r="A2626" t="s">
        <v>61</v>
      </c>
      <c r="B2626" t="s">
        <v>1535</v>
      </c>
      <c r="C2626" t="s">
        <v>1536</v>
      </c>
      <c r="D2626">
        <v>2040</v>
      </c>
      <c r="E2626" t="s">
        <v>1529</v>
      </c>
      <c r="F2626" t="s">
        <v>1530</v>
      </c>
      <c r="G2626" s="462">
        <v>0</v>
      </c>
      <c r="H2626" s="462">
        <v>0</v>
      </c>
      <c r="I2626" s="462">
        <v>0</v>
      </c>
      <c r="J2626" s="462">
        <v>0</v>
      </c>
      <c r="K2626" s="462">
        <v>0</v>
      </c>
      <c r="L2626" s="462">
        <v>0</v>
      </c>
      <c r="M2626" s="462">
        <v>0</v>
      </c>
      <c r="N2626" s="462">
        <v>0</v>
      </c>
    </row>
    <row r="2627" spans="1:14" x14ac:dyDescent="0.25">
      <c r="A2627" t="s">
        <v>61</v>
      </c>
      <c r="B2627" t="s">
        <v>1535</v>
      </c>
      <c r="C2627" t="s">
        <v>1536</v>
      </c>
      <c r="D2627">
        <v>2040</v>
      </c>
      <c r="E2627" t="s">
        <v>1529</v>
      </c>
      <c r="F2627" t="s">
        <v>1531</v>
      </c>
      <c r="G2627" s="462">
        <v>0</v>
      </c>
      <c r="H2627" s="462">
        <v>0</v>
      </c>
      <c r="I2627" s="462">
        <v>0</v>
      </c>
      <c r="J2627" s="462">
        <v>0</v>
      </c>
      <c r="K2627" s="462">
        <v>0</v>
      </c>
      <c r="L2627" s="462">
        <v>0</v>
      </c>
      <c r="M2627" s="462">
        <v>0</v>
      </c>
      <c r="N2627" s="462">
        <v>0</v>
      </c>
    </row>
    <row r="2628" spans="1:14" x14ac:dyDescent="0.25">
      <c r="A2628" t="s">
        <v>61</v>
      </c>
      <c r="B2628" t="s">
        <v>1535</v>
      </c>
      <c r="C2628" t="s">
        <v>1536</v>
      </c>
      <c r="D2628">
        <v>2040</v>
      </c>
      <c r="E2628" t="s">
        <v>1532</v>
      </c>
      <c r="F2628" t="s">
        <v>1530</v>
      </c>
      <c r="G2628" s="462">
        <v>0</v>
      </c>
      <c r="H2628" s="462">
        <v>0</v>
      </c>
      <c r="I2628" s="462">
        <v>0</v>
      </c>
      <c r="J2628" s="462">
        <v>0</v>
      </c>
      <c r="K2628" s="462">
        <v>0</v>
      </c>
      <c r="L2628" s="462">
        <v>0</v>
      </c>
      <c r="M2628" s="462">
        <v>0</v>
      </c>
      <c r="N2628" s="462">
        <v>0</v>
      </c>
    </row>
    <row r="2629" spans="1:14" x14ac:dyDescent="0.25">
      <c r="A2629" t="s">
        <v>61</v>
      </c>
      <c r="B2629" t="s">
        <v>1535</v>
      </c>
      <c r="C2629" t="s">
        <v>1536</v>
      </c>
      <c r="D2629">
        <v>2040</v>
      </c>
      <c r="E2629" t="s">
        <v>1532</v>
      </c>
      <c r="F2629" t="s">
        <v>1531</v>
      </c>
      <c r="G2629" s="462">
        <v>0</v>
      </c>
      <c r="H2629" s="462">
        <v>0</v>
      </c>
      <c r="I2629" s="462">
        <v>0</v>
      </c>
      <c r="J2629" s="462">
        <v>0</v>
      </c>
      <c r="K2629" s="462">
        <v>0</v>
      </c>
      <c r="L2629" s="462">
        <v>0</v>
      </c>
      <c r="M2629" s="462">
        <v>0</v>
      </c>
      <c r="N2629" s="462">
        <v>0</v>
      </c>
    </row>
    <row r="2630" spans="1:14" x14ac:dyDescent="0.25">
      <c r="A2630" t="s">
        <v>61</v>
      </c>
      <c r="B2630" t="s">
        <v>1535</v>
      </c>
      <c r="C2630" t="s">
        <v>162</v>
      </c>
      <c r="D2630">
        <v>2040</v>
      </c>
      <c r="E2630" t="s">
        <v>1529</v>
      </c>
      <c r="F2630" t="s">
        <v>1530</v>
      </c>
      <c r="G2630" s="462">
        <v>0</v>
      </c>
      <c r="H2630" s="462">
        <v>0</v>
      </c>
      <c r="I2630" s="462">
        <v>0</v>
      </c>
      <c r="J2630" s="462">
        <v>0</v>
      </c>
      <c r="K2630" s="462">
        <v>0</v>
      </c>
      <c r="L2630" s="462">
        <v>0</v>
      </c>
      <c r="M2630" s="462">
        <v>0</v>
      </c>
      <c r="N2630" s="462">
        <v>0</v>
      </c>
    </row>
    <row r="2631" spans="1:14" x14ac:dyDescent="0.25">
      <c r="A2631" t="s">
        <v>61</v>
      </c>
      <c r="B2631" t="s">
        <v>1535</v>
      </c>
      <c r="C2631" t="s">
        <v>162</v>
      </c>
      <c r="D2631">
        <v>2040</v>
      </c>
      <c r="E2631" t="s">
        <v>1529</v>
      </c>
      <c r="F2631" t="s">
        <v>1531</v>
      </c>
      <c r="G2631" s="462">
        <v>0</v>
      </c>
      <c r="H2631" s="462">
        <v>0</v>
      </c>
      <c r="I2631" s="462">
        <v>0</v>
      </c>
      <c r="J2631" s="462">
        <v>0</v>
      </c>
      <c r="K2631" s="462">
        <v>0</v>
      </c>
      <c r="L2631" s="462">
        <v>0</v>
      </c>
      <c r="M2631" s="462">
        <v>0</v>
      </c>
      <c r="N2631" s="462">
        <v>0</v>
      </c>
    </row>
    <row r="2632" spans="1:14" x14ac:dyDescent="0.25">
      <c r="A2632" t="s">
        <v>61</v>
      </c>
      <c r="B2632" t="s">
        <v>1535</v>
      </c>
      <c r="C2632" t="s">
        <v>162</v>
      </c>
      <c r="D2632">
        <v>2040</v>
      </c>
      <c r="E2632" t="s">
        <v>1532</v>
      </c>
      <c r="F2632" t="s">
        <v>1530</v>
      </c>
      <c r="G2632" s="462">
        <v>0</v>
      </c>
      <c r="H2632" s="462">
        <v>0</v>
      </c>
      <c r="I2632" s="462">
        <v>0</v>
      </c>
      <c r="J2632" s="462">
        <v>0</v>
      </c>
      <c r="K2632" s="462">
        <v>0</v>
      </c>
      <c r="L2632" s="462">
        <v>0</v>
      </c>
      <c r="M2632" s="462">
        <v>0</v>
      </c>
      <c r="N2632" s="462">
        <v>0</v>
      </c>
    </row>
    <row r="2633" spans="1:14" x14ac:dyDescent="0.25">
      <c r="A2633" t="s">
        <v>61</v>
      </c>
      <c r="B2633" t="s">
        <v>1535</v>
      </c>
      <c r="C2633" t="s">
        <v>162</v>
      </c>
      <c r="D2633">
        <v>2040</v>
      </c>
      <c r="E2633" t="s">
        <v>1532</v>
      </c>
      <c r="F2633" t="s">
        <v>1531</v>
      </c>
      <c r="G2633" s="462">
        <v>0</v>
      </c>
      <c r="H2633" s="462">
        <v>0</v>
      </c>
      <c r="I2633" s="462">
        <v>0</v>
      </c>
      <c r="J2633" s="462">
        <v>0</v>
      </c>
      <c r="K2633" s="462">
        <v>0</v>
      </c>
      <c r="L2633" s="462">
        <v>0</v>
      </c>
      <c r="M2633" s="462">
        <v>0</v>
      </c>
      <c r="N2633" s="462">
        <v>0</v>
      </c>
    </row>
    <row r="2634" spans="1:14" x14ac:dyDescent="0.25">
      <c r="A2634" t="s">
        <v>61</v>
      </c>
      <c r="B2634" t="s">
        <v>1528</v>
      </c>
      <c r="C2634" t="s">
        <v>158</v>
      </c>
      <c r="D2634">
        <v>2050</v>
      </c>
      <c r="E2634" t="s">
        <v>1529</v>
      </c>
      <c r="F2634" t="s">
        <v>1530</v>
      </c>
      <c r="G2634" s="462">
        <v>0.70438451090381138</v>
      </c>
      <c r="H2634" s="462">
        <v>0.70438451090381138</v>
      </c>
      <c r="I2634" s="462">
        <v>0.70438451090381138</v>
      </c>
      <c r="J2634" s="462">
        <v>0.91191893494166976</v>
      </c>
      <c r="K2634" s="462">
        <v>0.91191893494166976</v>
      </c>
      <c r="L2634" s="462">
        <v>0.91191893494166976</v>
      </c>
      <c r="M2634" s="462">
        <v>0.91191893494166976</v>
      </c>
      <c r="N2634" s="462">
        <v>0.91191893494166976</v>
      </c>
    </row>
    <row r="2635" spans="1:14" x14ac:dyDescent="0.25">
      <c r="A2635" t="s">
        <v>61</v>
      </c>
      <c r="B2635" t="s">
        <v>1528</v>
      </c>
      <c r="C2635" t="s">
        <v>158</v>
      </c>
      <c r="D2635">
        <v>2050</v>
      </c>
      <c r="E2635" t="s">
        <v>1529</v>
      </c>
      <c r="F2635" t="s">
        <v>1531</v>
      </c>
      <c r="G2635" s="462">
        <v>0.69087967714439857</v>
      </c>
      <c r="H2635" s="462">
        <v>0.69087967714439857</v>
      </c>
      <c r="I2635" s="462">
        <v>0.69087967714439857</v>
      </c>
      <c r="J2635" s="462">
        <v>0.89629435412754721</v>
      </c>
      <c r="K2635" s="462">
        <v>0.89629435412754721</v>
      </c>
      <c r="L2635" s="462">
        <v>0.89629435412754721</v>
      </c>
      <c r="M2635" s="462">
        <v>0.89629435412754721</v>
      </c>
      <c r="N2635" s="462">
        <v>0.89629435412754721</v>
      </c>
    </row>
    <row r="2636" spans="1:14" x14ac:dyDescent="0.25">
      <c r="A2636" t="s">
        <v>61</v>
      </c>
      <c r="B2636" t="s">
        <v>1528</v>
      </c>
      <c r="C2636" t="s">
        <v>158</v>
      </c>
      <c r="D2636">
        <v>2050</v>
      </c>
      <c r="E2636" t="s">
        <v>1532</v>
      </c>
      <c r="F2636" t="s">
        <v>1530</v>
      </c>
      <c r="G2636" s="462">
        <v>0</v>
      </c>
      <c r="H2636" s="462">
        <v>0</v>
      </c>
      <c r="I2636" s="462">
        <v>0</v>
      </c>
      <c r="J2636" s="462">
        <v>0</v>
      </c>
      <c r="K2636" s="462">
        <v>0</v>
      </c>
      <c r="L2636" s="462">
        <v>0</v>
      </c>
      <c r="M2636" s="462">
        <v>0</v>
      </c>
      <c r="N2636" s="462">
        <v>0</v>
      </c>
    </row>
    <row r="2637" spans="1:14" x14ac:dyDescent="0.25">
      <c r="A2637" t="s">
        <v>61</v>
      </c>
      <c r="B2637" t="s">
        <v>1528</v>
      </c>
      <c r="C2637" t="s">
        <v>158</v>
      </c>
      <c r="D2637">
        <v>2050</v>
      </c>
      <c r="E2637" t="s">
        <v>1532</v>
      </c>
      <c r="F2637" t="s">
        <v>1531</v>
      </c>
      <c r="G2637" s="462">
        <v>0</v>
      </c>
      <c r="H2637" s="462">
        <v>0</v>
      </c>
      <c r="I2637" s="462">
        <v>0</v>
      </c>
      <c r="J2637" s="462">
        <v>0</v>
      </c>
      <c r="K2637" s="462">
        <v>0</v>
      </c>
      <c r="L2637" s="462">
        <v>0</v>
      </c>
      <c r="M2637" s="462">
        <v>0</v>
      </c>
      <c r="N2637" s="462">
        <v>0</v>
      </c>
    </row>
    <row r="2638" spans="1:14" x14ac:dyDescent="0.25">
      <c r="A2638" t="s">
        <v>61</v>
      </c>
      <c r="B2638" t="s">
        <v>1528</v>
      </c>
      <c r="C2638" t="s">
        <v>133</v>
      </c>
      <c r="D2638">
        <v>2050</v>
      </c>
      <c r="E2638" t="s">
        <v>1529</v>
      </c>
      <c r="F2638" t="s">
        <v>1530</v>
      </c>
      <c r="G2638" s="462">
        <v>0</v>
      </c>
      <c r="H2638" s="462">
        <v>0</v>
      </c>
      <c r="I2638" s="462">
        <v>0</v>
      </c>
      <c r="J2638" s="462">
        <v>0</v>
      </c>
      <c r="K2638" s="462">
        <v>0</v>
      </c>
      <c r="L2638" s="462">
        <v>0</v>
      </c>
      <c r="M2638" s="462">
        <v>0</v>
      </c>
      <c r="N2638" s="462">
        <v>0</v>
      </c>
    </row>
    <row r="2639" spans="1:14" x14ac:dyDescent="0.25">
      <c r="A2639" t="s">
        <v>61</v>
      </c>
      <c r="B2639" t="s">
        <v>1528</v>
      </c>
      <c r="C2639" t="s">
        <v>133</v>
      </c>
      <c r="D2639">
        <v>2050</v>
      </c>
      <c r="E2639" t="s">
        <v>1529</v>
      </c>
      <c r="F2639" t="s">
        <v>1531</v>
      </c>
      <c r="G2639" s="462">
        <v>0</v>
      </c>
      <c r="H2639" s="462">
        <v>0</v>
      </c>
      <c r="I2639" s="462">
        <v>0</v>
      </c>
      <c r="J2639" s="462">
        <v>0</v>
      </c>
      <c r="K2639" s="462">
        <v>0</v>
      </c>
      <c r="L2639" s="462">
        <v>0</v>
      </c>
      <c r="M2639" s="462">
        <v>0</v>
      </c>
      <c r="N2639" s="462">
        <v>0</v>
      </c>
    </row>
    <row r="2640" spans="1:14" x14ac:dyDescent="0.25">
      <c r="A2640" t="s">
        <v>61</v>
      </c>
      <c r="B2640" t="s">
        <v>1528</v>
      </c>
      <c r="C2640" t="s">
        <v>133</v>
      </c>
      <c r="D2640">
        <v>2050</v>
      </c>
      <c r="E2640" t="s">
        <v>1532</v>
      </c>
      <c r="F2640" t="s">
        <v>1530</v>
      </c>
      <c r="G2640" s="462">
        <v>0</v>
      </c>
      <c r="H2640" s="462">
        <v>0</v>
      </c>
      <c r="I2640" s="462">
        <v>0</v>
      </c>
      <c r="J2640" s="462">
        <v>0</v>
      </c>
      <c r="K2640" s="462">
        <v>0</v>
      </c>
      <c r="L2640" s="462">
        <v>0</v>
      </c>
      <c r="M2640" s="462">
        <v>0</v>
      </c>
      <c r="N2640" s="462">
        <v>0</v>
      </c>
    </row>
    <row r="2641" spans="1:14" x14ac:dyDescent="0.25">
      <c r="A2641" t="s">
        <v>61</v>
      </c>
      <c r="B2641" t="s">
        <v>1528</v>
      </c>
      <c r="C2641" t="s">
        <v>133</v>
      </c>
      <c r="D2641">
        <v>2050</v>
      </c>
      <c r="E2641" t="s">
        <v>1532</v>
      </c>
      <c r="F2641" t="s">
        <v>1531</v>
      </c>
      <c r="G2641" s="462">
        <v>0</v>
      </c>
      <c r="H2641" s="462">
        <v>0</v>
      </c>
      <c r="I2641" s="462">
        <v>0</v>
      </c>
      <c r="J2641" s="462">
        <v>0</v>
      </c>
      <c r="K2641" s="462">
        <v>0</v>
      </c>
      <c r="L2641" s="462">
        <v>0</v>
      </c>
      <c r="M2641" s="462">
        <v>0</v>
      </c>
      <c r="N2641" s="462">
        <v>0</v>
      </c>
    </row>
    <row r="2642" spans="1:14" x14ac:dyDescent="0.25">
      <c r="A2642" t="s">
        <v>61</v>
      </c>
      <c r="B2642" t="s">
        <v>1533</v>
      </c>
      <c r="C2642" t="s">
        <v>1533</v>
      </c>
      <c r="D2642">
        <v>2050</v>
      </c>
      <c r="E2642" t="s">
        <v>1529</v>
      </c>
      <c r="F2642" t="s">
        <v>1530</v>
      </c>
      <c r="G2642" s="462">
        <v>0</v>
      </c>
      <c r="H2642" s="462">
        <v>0</v>
      </c>
      <c r="I2642" s="462">
        <v>0</v>
      </c>
      <c r="J2642" s="462">
        <v>0</v>
      </c>
      <c r="K2642" s="462">
        <v>0</v>
      </c>
      <c r="L2642" s="462">
        <v>0</v>
      </c>
      <c r="M2642" s="462">
        <v>0</v>
      </c>
      <c r="N2642" s="462">
        <v>0</v>
      </c>
    </row>
    <row r="2643" spans="1:14" x14ac:dyDescent="0.25">
      <c r="A2643" t="s">
        <v>61</v>
      </c>
      <c r="B2643" t="s">
        <v>1533</v>
      </c>
      <c r="C2643" t="s">
        <v>1533</v>
      </c>
      <c r="D2643">
        <v>2050</v>
      </c>
      <c r="E2643" t="s">
        <v>1529</v>
      </c>
      <c r="F2643" t="s">
        <v>1531</v>
      </c>
      <c r="G2643" s="462">
        <v>0</v>
      </c>
      <c r="H2643" s="462">
        <v>0</v>
      </c>
      <c r="I2643" s="462">
        <v>0</v>
      </c>
      <c r="J2643" s="462">
        <v>0</v>
      </c>
      <c r="K2643" s="462">
        <v>0</v>
      </c>
      <c r="L2643" s="462">
        <v>0</v>
      </c>
      <c r="M2643" s="462">
        <v>0</v>
      </c>
      <c r="N2643" s="462">
        <v>0</v>
      </c>
    </row>
    <row r="2644" spans="1:14" x14ac:dyDescent="0.25">
      <c r="A2644" t="s">
        <v>61</v>
      </c>
      <c r="B2644" t="s">
        <v>1533</v>
      </c>
      <c r="C2644" t="s">
        <v>1533</v>
      </c>
      <c r="D2644">
        <v>2050</v>
      </c>
      <c r="E2644" t="s">
        <v>1532</v>
      </c>
      <c r="F2644" t="s">
        <v>1530</v>
      </c>
      <c r="G2644" s="462">
        <v>1</v>
      </c>
      <c r="H2644" s="462">
        <v>1</v>
      </c>
      <c r="I2644" s="462">
        <v>1</v>
      </c>
      <c r="J2644" s="462">
        <v>1</v>
      </c>
      <c r="K2644" s="462">
        <v>1</v>
      </c>
      <c r="L2644" s="462">
        <v>1</v>
      </c>
      <c r="M2644" s="462">
        <v>1</v>
      </c>
      <c r="N2644" s="462">
        <v>1</v>
      </c>
    </row>
    <row r="2645" spans="1:14" x14ac:dyDescent="0.25">
      <c r="A2645" t="s">
        <v>61</v>
      </c>
      <c r="B2645" t="s">
        <v>1533</v>
      </c>
      <c r="C2645" t="s">
        <v>1533</v>
      </c>
      <c r="D2645">
        <v>2050</v>
      </c>
      <c r="E2645" t="s">
        <v>1532</v>
      </c>
      <c r="F2645" t="s">
        <v>1531</v>
      </c>
      <c r="G2645" s="462">
        <v>1</v>
      </c>
      <c r="H2645" s="462">
        <v>1</v>
      </c>
      <c r="I2645" s="462">
        <v>1</v>
      </c>
      <c r="J2645" s="462">
        <v>1</v>
      </c>
      <c r="K2645" s="462">
        <v>1</v>
      </c>
      <c r="L2645" s="462">
        <v>1</v>
      </c>
      <c r="M2645" s="462">
        <v>1</v>
      </c>
      <c r="N2645" s="462">
        <v>1</v>
      </c>
    </row>
    <row r="2646" spans="1:14" x14ac:dyDescent="0.25">
      <c r="A2646" t="s">
        <v>61</v>
      </c>
      <c r="B2646" t="s">
        <v>160</v>
      </c>
      <c r="C2646" t="s">
        <v>160</v>
      </c>
      <c r="D2646">
        <v>2050</v>
      </c>
      <c r="E2646" t="s">
        <v>1529</v>
      </c>
      <c r="F2646" t="s">
        <v>1530</v>
      </c>
      <c r="G2646" s="462">
        <v>0.17819468250630127</v>
      </c>
      <c r="H2646" s="462">
        <v>0.17819468250630127</v>
      </c>
      <c r="I2646" s="462">
        <v>0.17819468250630127</v>
      </c>
      <c r="J2646" s="462">
        <v>0</v>
      </c>
      <c r="K2646" s="462">
        <v>0</v>
      </c>
      <c r="L2646" s="462">
        <v>0</v>
      </c>
      <c r="M2646" s="462">
        <v>0</v>
      </c>
      <c r="N2646" s="462">
        <v>0</v>
      </c>
    </row>
    <row r="2647" spans="1:14" x14ac:dyDescent="0.25">
      <c r="A2647" t="s">
        <v>61</v>
      </c>
      <c r="B2647" t="s">
        <v>160</v>
      </c>
      <c r="C2647" t="s">
        <v>160</v>
      </c>
      <c r="D2647">
        <v>2050</v>
      </c>
      <c r="E2647" t="s">
        <v>1529</v>
      </c>
      <c r="F2647" t="s">
        <v>1531</v>
      </c>
      <c r="G2647" s="462">
        <v>0.17819468250630127</v>
      </c>
      <c r="H2647" s="462">
        <v>0.17819468250630127</v>
      </c>
      <c r="I2647" s="462">
        <v>0.17819468250630127</v>
      </c>
      <c r="J2647" s="462">
        <v>0</v>
      </c>
      <c r="K2647" s="462">
        <v>0</v>
      </c>
      <c r="L2647" s="462">
        <v>0</v>
      </c>
      <c r="M2647" s="462">
        <v>0</v>
      </c>
      <c r="N2647" s="462">
        <v>0</v>
      </c>
    </row>
    <row r="2648" spans="1:14" x14ac:dyDescent="0.25">
      <c r="A2648" t="s">
        <v>61</v>
      </c>
      <c r="B2648" t="s">
        <v>160</v>
      </c>
      <c r="C2648" t="s">
        <v>160</v>
      </c>
      <c r="D2648">
        <v>2050</v>
      </c>
      <c r="E2648" t="s">
        <v>1532</v>
      </c>
      <c r="F2648" t="s">
        <v>1530</v>
      </c>
      <c r="G2648" s="462">
        <v>0</v>
      </c>
      <c r="H2648" s="462">
        <v>0</v>
      </c>
      <c r="I2648" s="462">
        <v>0</v>
      </c>
      <c r="J2648" s="462">
        <v>0</v>
      </c>
      <c r="K2648" s="462">
        <v>0</v>
      </c>
      <c r="L2648" s="462">
        <v>0</v>
      </c>
      <c r="M2648" s="462">
        <v>0</v>
      </c>
      <c r="N2648" s="462">
        <v>0</v>
      </c>
    </row>
    <row r="2649" spans="1:14" x14ac:dyDescent="0.25">
      <c r="A2649" t="s">
        <v>61</v>
      </c>
      <c r="B2649" t="s">
        <v>160</v>
      </c>
      <c r="C2649" t="s">
        <v>160</v>
      </c>
      <c r="D2649">
        <v>2050</v>
      </c>
      <c r="E2649" t="s">
        <v>1532</v>
      </c>
      <c r="F2649" t="s">
        <v>1531</v>
      </c>
      <c r="G2649" s="462">
        <v>0</v>
      </c>
      <c r="H2649" s="462">
        <v>0</v>
      </c>
      <c r="I2649" s="462">
        <v>0</v>
      </c>
      <c r="J2649" s="462">
        <v>0</v>
      </c>
      <c r="K2649" s="462">
        <v>0</v>
      </c>
      <c r="L2649" s="462">
        <v>0</v>
      </c>
      <c r="M2649" s="462">
        <v>0</v>
      </c>
      <c r="N2649" s="462">
        <v>0</v>
      </c>
    </row>
    <row r="2650" spans="1:14" x14ac:dyDescent="0.25">
      <c r="A2650" t="s">
        <v>61</v>
      </c>
      <c r="B2650" t="s">
        <v>1534</v>
      </c>
      <c r="C2650" t="s">
        <v>1534</v>
      </c>
      <c r="D2650">
        <v>2050</v>
      </c>
      <c r="E2650" t="s">
        <v>1529</v>
      </c>
      <c r="F2650" t="s">
        <v>1530</v>
      </c>
      <c r="G2650" s="462">
        <v>0.11742080658988746</v>
      </c>
      <c r="H2650" s="462">
        <v>0.11742080658988746</v>
      </c>
      <c r="I2650" s="462">
        <v>0.11742080658988746</v>
      </c>
      <c r="J2650" s="462">
        <v>8.8081065058330021E-2</v>
      </c>
      <c r="K2650" s="462">
        <v>8.8081065058330021E-2</v>
      </c>
      <c r="L2650" s="462">
        <v>8.8081065058330021E-2</v>
      </c>
      <c r="M2650" s="462">
        <v>8.8081065058330021E-2</v>
      </c>
      <c r="N2650" s="462">
        <v>8.8081065058330021E-2</v>
      </c>
    </row>
    <row r="2651" spans="1:14" x14ac:dyDescent="0.25">
      <c r="A2651" t="s">
        <v>61</v>
      </c>
      <c r="B2651" t="s">
        <v>1534</v>
      </c>
      <c r="C2651" t="s">
        <v>1534</v>
      </c>
      <c r="D2651">
        <v>2050</v>
      </c>
      <c r="E2651" t="s">
        <v>1529</v>
      </c>
      <c r="F2651" t="s">
        <v>1531</v>
      </c>
      <c r="G2651" s="462">
        <v>0.13092564034930013</v>
      </c>
      <c r="H2651" s="462">
        <v>0.13092564034930013</v>
      </c>
      <c r="I2651" s="462">
        <v>0.13092564034930013</v>
      </c>
      <c r="J2651" s="462">
        <v>0.1037056458724528</v>
      </c>
      <c r="K2651" s="462">
        <v>0.1037056458724528</v>
      </c>
      <c r="L2651" s="462">
        <v>0.1037056458724528</v>
      </c>
      <c r="M2651" s="462">
        <v>0.1037056458724528</v>
      </c>
      <c r="N2651" s="462">
        <v>0.1037056458724528</v>
      </c>
    </row>
    <row r="2652" spans="1:14" x14ac:dyDescent="0.25">
      <c r="A2652" t="s">
        <v>61</v>
      </c>
      <c r="B2652" t="s">
        <v>1534</v>
      </c>
      <c r="C2652" t="s">
        <v>1534</v>
      </c>
      <c r="D2652">
        <v>2050</v>
      </c>
      <c r="E2652" t="s">
        <v>1532</v>
      </c>
      <c r="F2652" t="s">
        <v>1530</v>
      </c>
      <c r="G2652" s="462">
        <v>0</v>
      </c>
      <c r="H2652" s="462">
        <v>0</v>
      </c>
      <c r="I2652" s="462">
        <v>0</v>
      </c>
      <c r="J2652" s="462">
        <v>0</v>
      </c>
      <c r="K2652" s="462">
        <v>0</v>
      </c>
      <c r="L2652" s="462">
        <v>0</v>
      </c>
      <c r="M2652" s="462">
        <v>0</v>
      </c>
      <c r="N2652" s="462">
        <v>0</v>
      </c>
    </row>
    <row r="2653" spans="1:14" x14ac:dyDescent="0.25">
      <c r="A2653" t="s">
        <v>61</v>
      </c>
      <c r="B2653" t="s">
        <v>1534</v>
      </c>
      <c r="C2653" t="s">
        <v>1534</v>
      </c>
      <c r="D2653">
        <v>2050</v>
      </c>
      <c r="E2653" t="s">
        <v>1532</v>
      </c>
      <c r="F2653" t="s">
        <v>1531</v>
      </c>
      <c r="G2653" s="462">
        <v>0</v>
      </c>
      <c r="H2653" s="462">
        <v>0</v>
      </c>
      <c r="I2653" s="462">
        <v>0</v>
      </c>
      <c r="J2653" s="462">
        <v>0</v>
      </c>
      <c r="K2653" s="462">
        <v>0</v>
      </c>
      <c r="L2653" s="462">
        <v>0</v>
      </c>
      <c r="M2653" s="462">
        <v>0</v>
      </c>
      <c r="N2653" s="462">
        <v>0</v>
      </c>
    </row>
    <row r="2654" spans="1:14" x14ac:dyDescent="0.25">
      <c r="A2654" t="s">
        <v>61</v>
      </c>
      <c r="B2654" t="s">
        <v>1535</v>
      </c>
      <c r="C2654" t="s">
        <v>1536</v>
      </c>
      <c r="D2654">
        <v>2050</v>
      </c>
      <c r="E2654" t="s">
        <v>1529</v>
      </c>
      <c r="F2654" t="s">
        <v>1530</v>
      </c>
      <c r="G2654" s="462">
        <v>0</v>
      </c>
      <c r="H2654" s="462">
        <v>0</v>
      </c>
      <c r="I2654" s="462">
        <v>0</v>
      </c>
      <c r="J2654" s="462">
        <v>0</v>
      </c>
      <c r="K2654" s="462">
        <v>0</v>
      </c>
      <c r="L2654" s="462">
        <v>0</v>
      </c>
      <c r="M2654" s="462">
        <v>0</v>
      </c>
      <c r="N2654" s="462">
        <v>0</v>
      </c>
    </row>
    <row r="2655" spans="1:14" x14ac:dyDescent="0.25">
      <c r="A2655" t="s">
        <v>61</v>
      </c>
      <c r="B2655" t="s">
        <v>1535</v>
      </c>
      <c r="C2655" t="s">
        <v>1536</v>
      </c>
      <c r="D2655">
        <v>2050</v>
      </c>
      <c r="E2655" t="s">
        <v>1529</v>
      </c>
      <c r="F2655" t="s">
        <v>1531</v>
      </c>
      <c r="G2655" s="462">
        <v>0</v>
      </c>
      <c r="H2655" s="462">
        <v>0</v>
      </c>
      <c r="I2655" s="462">
        <v>0</v>
      </c>
      <c r="J2655" s="462">
        <v>0</v>
      </c>
      <c r="K2655" s="462">
        <v>0</v>
      </c>
      <c r="L2655" s="462">
        <v>0</v>
      </c>
      <c r="M2655" s="462">
        <v>0</v>
      </c>
      <c r="N2655" s="462">
        <v>0</v>
      </c>
    </row>
    <row r="2656" spans="1:14" x14ac:dyDescent="0.25">
      <c r="A2656" t="s">
        <v>61</v>
      </c>
      <c r="B2656" t="s">
        <v>1535</v>
      </c>
      <c r="C2656" t="s">
        <v>1536</v>
      </c>
      <c r="D2656">
        <v>2050</v>
      </c>
      <c r="E2656" t="s">
        <v>1532</v>
      </c>
      <c r="F2656" t="s">
        <v>1530</v>
      </c>
      <c r="G2656" s="462">
        <v>0</v>
      </c>
      <c r="H2656" s="462">
        <v>0</v>
      </c>
      <c r="I2656" s="462">
        <v>0</v>
      </c>
      <c r="J2656" s="462">
        <v>0</v>
      </c>
      <c r="K2656" s="462">
        <v>0</v>
      </c>
      <c r="L2656" s="462">
        <v>0</v>
      </c>
      <c r="M2656" s="462">
        <v>0</v>
      </c>
      <c r="N2656" s="462">
        <v>0</v>
      </c>
    </row>
    <row r="2657" spans="1:14" x14ac:dyDescent="0.25">
      <c r="A2657" t="s">
        <v>61</v>
      </c>
      <c r="B2657" t="s">
        <v>1535</v>
      </c>
      <c r="C2657" t="s">
        <v>1536</v>
      </c>
      <c r="D2657">
        <v>2050</v>
      </c>
      <c r="E2657" t="s">
        <v>1532</v>
      </c>
      <c r="F2657" t="s">
        <v>1531</v>
      </c>
      <c r="G2657" s="462">
        <v>0</v>
      </c>
      <c r="H2657" s="462">
        <v>0</v>
      </c>
      <c r="I2657" s="462">
        <v>0</v>
      </c>
      <c r="J2657" s="462">
        <v>0</v>
      </c>
      <c r="K2657" s="462">
        <v>0</v>
      </c>
      <c r="L2657" s="462">
        <v>0</v>
      </c>
      <c r="M2657" s="462">
        <v>0</v>
      </c>
      <c r="N2657" s="462">
        <v>0</v>
      </c>
    </row>
    <row r="2658" spans="1:14" x14ac:dyDescent="0.25">
      <c r="A2658" t="s">
        <v>61</v>
      </c>
      <c r="B2658" t="s">
        <v>1535</v>
      </c>
      <c r="C2658" t="s">
        <v>162</v>
      </c>
      <c r="D2658">
        <v>2050</v>
      </c>
      <c r="E2658" t="s">
        <v>1529</v>
      </c>
      <c r="F2658" t="s">
        <v>1530</v>
      </c>
      <c r="G2658" s="462">
        <v>0</v>
      </c>
      <c r="H2658" s="462">
        <v>0</v>
      </c>
      <c r="I2658" s="462">
        <v>0</v>
      </c>
      <c r="J2658" s="462">
        <v>0</v>
      </c>
      <c r="K2658" s="462">
        <v>0</v>
      </c>
      <c r="L2658" s="462">
        <v>0</v>
      </c>
      <c r="M2658" s="462">
        <v>0</v>
      </c>
      <c r="N2658" s="462">
        <v>0</v>
      </c>
    </row>
    <row r="2659" spans="1:14" x14ac:dyDescent="0.25">
      <c r="A2659" t="s">
        <v>61</v>
      </c>
      <c r="B2659" t="s">
        <v>1535</v>
      </c>
      <c r="C2659" t="s">
        <v>162</v>
      </c>
      <c r="D2659">
        <v>2050</v>
      </c>
      <c r="E2659" t="s">
        <v>1529</v>
      </c>
      <c r="F2659" t="s">
        <v>1531</v>
      </c>
      <c r="G2659" s="462">
        <v>0</v>
      </c>
      <c r="H2659" s="462">
        <v>0</v>
      </c>
      <c r="I2659" s="462">
        <v>0</v>
      </c>
      <c r="J2659" s="462">
        <v>0</v>
      </c>
      <c r="K2659" s="462">
        <v>0</v>
      </c>
      <c r="L2659" s="462">
        <v>0</v>
      </c>
      <c r="M2659" s="462">
        <v>0</v>
      </c>
      <c r="N2659" s="462">
        <v>0</v>
      </c>
    </row>
    <row r="2660" spans="1:14" x14ac:dyDescent="0.25">
      <c r="A2660" t="s">
        <v>61</v>
      </c>
      <c r="B2660" t="s">
        <v>1535</v>
      </c>
      <c r="C2660" t="s">
        <v>162</v>
      </c>
      <c r="D2660">
        <v>2050</v>
      </c>
      <c r="E2660" t="s">
        <v>1532</v>
      </c>
      <c r="F2660" t="s">
        <v>1530</v>
      </c>
      <c r="G2660" s="462">
        <v>0</v>
      </c>
      <c r="H2660" s="462">
        <v>0</v>
      </c>
      <c r="I2660" s="462">
        <v>0</v>
      </c>
      <c r="J2660" s="462">
        <v>0</v>
      </c>
      <c r="K2660" s="462">
        <v>0</v>
      </c>
      <c r="L2660" s="462">
        <v>0</v>
      </c>
      <c r="M2660" s="462">
        <v>0</v>
      </c>
      <c r="N2660" s="462">
        <v>0</v>
      </c>
    </row>
    <row r="2661" spans="1:14" x14ac:dyDescent="0.25">
      <c r="A2661" t="s">
        <v>61</v>
      </c>
      <c r="B2661" t="s">
        <v>1535</v>
      </c>
      <c r="C2661" t="s">
        <v>162</v>
      </c>
      <c r="D2661">
        <v>2050</v>
      </c>
      <c r="E2661" t="s">
        <v>1532</v>
      </c>
      <c r="F2661" t="s">
        <v>1531</v>
      </c>
      <c r="G2661" s="462">
        <v>0</v>
      </c>
      <c r="H2661" s="462">
        <v>0</v>
      </c>
      <c r="I2661" s="462">
        <v>0</v>
      </c>
      <c r="J2661" s="462">
        <v>0</v>
      </c>
      <c r="K2661" s="462">
        <v>0</v>
      </c>
      <c r="L2661" s="462">
        <v>0</v>
      </c>
      <c r="M2661" s="462">
        <v>0</v>
      </c>
      <c r="N2661" s="462">
        <v>0</v>
      </c>
    </row>
    <row r="2662" spans="1:14" x14ac:dyDescent="0.25">
      <c r="A2662" t="s">
        <v>61</v>
      </c>
      <c r="B2662" t="s">
        <v>1528</v>
      </c>
      <c r="C2662" t="s">
        <v>158</v>
      </c>
      <c r="D2662">
        <v>2060</v>
      </c>
      <c r="E2662" t="s">
        <v>1529</v>
      </c>
      <c r="F2662" t="s">
        <v>1530</v>
      </c>
      <c r="G2662" s="462">
        <v>0.64057488212242142</v>
      </c>
      <c r="H2662" s="462">
        <v>0.64057488212242142</v>
      </c>
      <c r="I2662" s="462">
        <v>0.64057488212242142</v>
      </c>
      <c r="J2662" s="462">
        <v>0.8929063315045993</v>
      </c>
      <c r="K2662" s="462">
        <v>0.8929063315045993</v>
      </c>
      <c r="L2662" s="462">
        <v>0.8929063315045993</v>
      </c>
      <c r="M2662" s="462">
        <v>0.8929063315045993</v>
      </c>
      <c r="N2662" s="462">
        <v>0.8929063315045993</v>
      </c>
    </row>
    <row r="2663" spans="1:14" x14ac:dyDescent="0.25">
      <c r="A2663" t="s">
        <v>61</v>
      </c>
      <c r="B2663" t="s">
        <v>1528</v>
      </c>
      <c r="C2663" t="s">
        <v>158</v>
      </c>
      <c r="D2663">
        <v>2060</v>
      </c>
      <c r="E2663" t="s">
        <v>1529</v>
      </c>
      <c r="F2663" t="s">
        <v>1531</v>
      </c>
      <c r="G2663" s="462">
        <v>0.62415498314914875</v>
      </c>
      <c r="H2663" s="462">
        <v>0.62415498314914875</v>
      </c>
      <c r="I2663" s="462">
        <v>0.62415498314914875</v>
      </c>
      <c r="J2663" s="462">
        <v>0.87390913072167109</v>
      </c>
      <c r="K2663" s="462">
        <v>0.87390913072167109</v>
      </c>
      <c r="L2663" s="462">
        <v>0.87390913072167109</v>
      </c>
      <c r="M2663" s="462">
        <v>0.87390913072167109</v>
      </c>
      <c r="N2663" s="462">
        <v>0.87390913072167109</v>
      </c>
    </row>
    <row r="2664" spans="1:14" x14ac:dyDescent="0.25">
      <c r="A2664" t="s">
        <v>61</v>
      </c>
      <c r="B2664" t="s">
        <v>1528</v>
      </c>
      <c r="C2664" t="s">
        <v>158</v>
      </c>
      <c r="D2664">
        <v>2060</v>
      </c>
      <c r="E2664" t="s">
        <v>1532</v>
      </c>
      <c r="F2664" t="s">
        <v>1530</v>
      </c>
      <c r="G2664" s="462">
        <v>0</v>
      </c>
      <c r="H2664" s="462">
        <v>0</v>
      </c>
      <c r="I2664" s="462">
        <v>0</v>
      </c>
      <c r="J2664" s="462">
        <v>0</v>
      </c>
      <c r="K2664" s="462">
        <v>0</v>
      </c>
      <c r="L2664" s="462">
        <v>0</v>
      </c>
      <c r="M2664" s="462">
        <v>0</v>
      </c>
      <c r="N2664" s="462">
        <v>0</v>
      </c>
    </row>
    <row r="2665" spans="1:14" x14ac:dyDescent="0.25">
      <c r="A2665" t="s">
        <v>61</v>
      </c>
      <c r="B2665" t="s">
        <v>1528</v>
      </c>
      <c r="C2665" t="s">
        <v>158</v>
      </c>
      <c r="D2665">
        <v>2060</v>
      </c>
      <c r="E2665" t="s">
        <v>1532</v>
      </c>
      <c r="F2665" t="s">
        <v>1531</v>
      </c>
      <c r="G2665" s="462">
        <v>0</v>
      </c>
      <c r="H2665" s="462">
        <v>0</v>
      </c>
      <c r="I2665" s="462">
        <v>0</v>
      </c>
      <c r="J2665" s="462">
        <v>0</v>
      </c>
      <c r="K2665" s="462">
        <v>0</v>
      </c>
      <c r="L2665" s="462">
        <v>0</v>
      </c>
      <c r="M2665" s="462">
        <v>0</v>
      </c>
      <c r="N2665" s="462">
        <v>0</v>
      </c>
    </row>
    <row r="2666" spans="1:14" x14ac:dyDescent="0.25">
      <c r="A2666" t="s">
        <v>61</v>
      </c>
      <c r="B2666" t="s">
        <v>1528</v>
      </c>
      <c r="C2666" t="s">
        <v>133</v>
      </c>
      <c r="D2666">
        <v>2060</v>
      </c>
      <c r="E2666" t="s">
        <v>1529</v>
      </c>
      <c r="F2666" t="s">
        <v>1530</v>
      </c>
      <c r="G2666" s="462">
        <v>0</v>
      </c>
      <c r="H2666" s="462">
        <v>0</v>
      </c>
      <c r="I2666" s="462">
        <v>0</v>
      </c>
      <c r="J2666" s="462">
        <v>0</v>
      </c>
      <c r="K2666" s="462">
        <v>0</v>
      </c>
      <c r="L2666" s="462">
        <v>0</v>
      </c>
      <c r="M2666" s="462">
        <v>0</v>
      </c>
      <c r="N2666" s="462">
        <v>0</v>
      </c>
    </row>
    <row r="2667" spans="1:14" x14ac:dyDescent="0.25">
      <c r="A2667" t="s">
        <v>61</v>
      </c>
      <c r="B2667" t="s">
        <v>1528</v>
      </c>
      <c r="C2667" t="s">
        <v>133</v>
      </c>
      <c r="D2667">
        <v>2060</v>
      </c>
      <c r="E2667" t="s">
        <v>1529</v>
      </c>
      <c r="F2667" t="s">
        <v>1531</v>
      </c>
      <c r="G2667" s="462">
        <v>0</v>
      </c>
      <c r="H2667" s="462">
        <v>0</v>
      </c>
      <c r="I2667" s="462">
        <v>0</v>
      </c>
      <c r="J2667" s="462">
        <v>0</v>
      </c>
      <c r="K2667" s="462">
        <v>0</v>
      </c>
      <c r="L2667" s="462">
        <v>0</v>
      </c>
      <c r="M2667" s="462">
        <v>0</v>
      </c>
      <c r="N2667" s="462">
        <v>0</v>
      </c>
    </row>
    <row r="2668" spans="1:14" x14ac:dyDescent="0.25">
      <c r="A2668" t="s">
        <v>61</v>
      </c>
      <c r="B2668" t="s">
        <v>1528</v>
      </c>
      <c r="C2668" t="s">
        <v>133</v>
      </c>
      <c r="D2668">
        <v>2060</v>
      </c>
      <c r="E2668" t="s">
        <v>1532</v>
      </c>
      <c r="F2668" t="s">
        <v>1530</v>
      </c>
      <c r="G2668" s="462">
        <v>0</v>
      </c>
      <c r="H2668" s="462">
        <v>0</v>
      </c>
      <c r="I2668" s="462">
        <v>0</v>
      </c>
      <c r="J2668" s="462">
        <v>0</v>
      </c>
      <c r="K2668" s="462">
        <v>0</v>
      </c>
      <c r="L2668" s="462">
        <v>0</v>
      </c>
      <c r="M2668" s="462">
        <v>0</v>
      </c>
      <c r="N2668" s="462">
        <v>0</v>
      </c>
    </row>
    <row r="2669" spans="1:14" x14ac:dyDescent="0.25">
      <c r="A2669" t="s">
        <v>61</v>
      </c>
      <c r="B2669" t="s">
        <v>1528</v>
      </c>
      <c r="C2669" t="s">
        <v>133</v>
      </c>
      <c r="D2669">
        <v>2060</v>
      </c>
      <c r="E2669" t="s">
        <v>1532</v>
      </c>
      <c r="F2669" t="s">
        <v>1531</v>
      </c>
      <c r="G2669" s="462">
        <v>0</v>
      </c>
      <c r="H2669" s="462">
        <v>0</v>
      </c>
      <c r="I2669" s="462">
        <v>0</v>
      </c>
      <c r="J2669" s="462">
        <v>0</v>
      </c>
      <c r="K2669" s="462">
        <v>0</v>
      </c>
      <c r="L2669" s="462">
        <v>0</v>
      </c>
      <c r="M2669" s="462">
        <v>0</v>
      </c>
      <c r="N2669" s="462">
        <v>0</v>
      </c>
    </row>
    <row r="2670" spans="1:14" x14ac:dyDescent="0.25">
      <c r="A2670" t="s">
        <v>61</v>
      </c>
      <c r="B2670" t="s">
        <v>1533</v>
      </c>
      <c r="C2670" t="s">
        <v>1533</v>
      </c>
      <c r="D2670">
        <v>2060</v>
      </c>
      <c r="E2670" t="s">
        <v>1529</v>
      </c>
      <c r="F2670" t="s">
        <v>1530</v>
      </c>
      <c r="G2670" s="462">
        <v>0</v>
      </c>
      <c r="H2670" s="462">
        <v>0</v>
      </c>
      <c r="I2670" s="462">
        <v>0</v>
      </c>
      <c r="J2670" s="462">
        <v>0</v>
      </c>
      <c r="K2670" s="462">
        <v>0</v>
      </c>
      <c r="L2670" s="462">
        <v>0</v>
      </c>
      <c r="M2670" s="462">
        <v>0</v>
      </c>
      <c r="N2670" s="462">
        <v>0</v>
      </c>
    </row>
    <row r="2671" spans="1:14" x14ac:dyDescent="0.25">
      <c r="A2671" t="s">
        <v>61</v>
      </c>
      <c r="B2671" t="s">
        <v>1533</v>
      </c>
      <c r="C2671" t="s">
        <v>1533</v>
      </c>
      <c r="D2671">
        <v>2060</v>
      </c>
      <c r="E2671" t="s">
        <v>1529</v>
      </c>
      <c r="F2671" t="s">
        <v>1531</v>
      </c>
      <c r="G2671" s="462">
        <v>0</v>
      </c>
      <c r="H2671" s="462">
        <v>0</v>
      </c>
      <c r="I2671" s="462">
        <v>0</v>
      </c>
      <c r="J2671" s="462">
        <v>0</v>
      </c>
      <c r="K2671" s="462">
        <v>0</v>
      </c>
      <c r="L2671" s="462">
        <v>0</v>
      </c>
      <c r="M2671" s="462">
        <v>0</v>
      </c>
      <c r="N2671" s="462">
        <v>0</v>
      </c>
    </row>
    <row r="2672" spans="1:14" x14ac:dyDescent="0.25">
      <c r="A2672" t="s">
        <v>61</v>
      </c>
      <c r="B2672" t="s">
        <v>1533</v>
      </c>
      <c r="C2672" t="s">
        <v>1533</v>
      </c>
      <c r="D2672">
        <v>2060</v>
      </c>
      <c r="E2672" t="s">
        <v>1532</v>
      </c>
      <c r="F2672" t="s">
        <v>1530</v>
      </c>
      <c r="G2672" s="462">
        <v>1</v>
      </c>
      <c r="H2672" s="462">
        <v>1</v>
      </c>
      <c r="I2672" s="462">
        <v>1</v>
      </c>
      <c r="J2672" s="462">
        <v>1</v>
      </c>
      <c r="K2672" s="462">
        <v>1</v>
      </c>
      <c r="L2672" s="462">
        <v>1</v>
      </c>
      <c r="M2672" s="462">
        <v>1</v>
      </c>
      <c r="N2672" s="462">
        <v>1</v>
      </c>
    </row>
    <row r="2673" spans="1:14" x14ac:dyDescent="0.25">
      <c r="A2673" t="s">
        <v>61</v>
      </c>
      <c r="B2673" t="s">
        <v>1533</v>
      </c>
      <c r="C2673" t="s">
        <v>1533</v>
      </c>
      <c r="D2673">
        <v>2060</v>
      </c>
      <c r="E2673" t="s">
        <v>1532</v>
      </c>
      <c r="F2673" t="s">
        <v>1531</v>
      </c>
      <c r="G2673" s="462">
        <v>1</v>
      </c>
      <c r="H2673" s="462">
        <v>1</v>
      </c>
      <c r="I2673" s="462">
        <v>1</v>
      </c>
      <c r="J2673" s="462">
        <v>1</v>
      </c>
      <c r="K2673" s="462">
        <v>1</v>
      </c>
      <c r="L2673" s="462">
        <v>1</v>
      </c>
      <c r="M2673" s="462">
        <v>1</v>
      </c>
      <c r="N2673" s="462">
        <v>1</v>
      </c>
    </row>
    <row r="2674" spans="1:14" x14ac:dyDescent="0.25">
      <c r="A2674" t="s">
        <v>61</v>
      </c>
      <c r="B2674" t="s">
        <v>160</v>
      </c>
      <c r="C2674" t="s">
        <v>160</v>
      </c>
      <c r="D2674">
        <v>2060</v>
      </c>
      <c r="E2674" t="s">
        <v>1529</v>
      </c>
      <c r="F2674" t="s">
        <v>1530</v>
      </c>
      <c r="G2674" s="462">
        <v>0.21665862286446336</v>
      </c>
      <c r="H2674" s="462">
        <v>0.21665862286446336</v>
      </c>
      <c r="I2674" s="462">
        <v>0.21665862286446336</v>
      </c>
      <c r="J2674" s="462">
        <v>0</v>
      </c>
      <c r="K2674" s="462">
        <v>0</v>
      </c>
      <c r="L2674" s="462">
        <v>0</v>
      </c>
      <c r="M2674" s="462">
        <v>0</v>
      </c>
      <c r="N2674" s="462">
        <v>0</v>
      </c>
    </row>
    <row r="2675" spans="1:14" x14ac:dyDescent="0.25">
      <c r="A2675" t="s">
        <v>61</v>
      </c>
      <c r="B2675" t="s">
        <v>160</v>
      </c>
      <c r="C2675" t="s">
        <v>160</v>
      </c>
      <c r="D2675">
        <v>2060</v>
      </c>
      <c r="E2675" t="s">
        <v>1529</v>
      </c>
      <c r="F2675" t="s">
        <v>1531</v>
      </c>
      <c r="G2675" s="462">
        <v>0.21665862286446336</v>
      </c>
      <c r="H2675" s="462">
        <v>0.21665862286446336</v>
      </c>
      <c r="I2675" s="462">
        <v>0.21665862286446336</v>
      </c>
      <c r="J2675" s="462">
        <v>0</v>
      </c>
      <c r="K2675" s="462">
        <v>0</v>
      </c>
      <c r="L2675" s="462">
        <v>0</v>
      </c>
      <c r="M2675" s="462">
        <v>0</v>
      </c>
      <c r="N2675" s="462">
        <v>0</v>
      </c>
    </row>
    <row r="2676" spans="1:14" x14ac:dyDescent="0.25">
      <c r="A2676" t="s">
        <v>61</v>
      </c>
      <c r="B2676" t="s">
        <v>160</v>
      </c>
      <c r="C2676" t="s">
        <v>160</v>
      </c>
      <c r="D2676">
        <v>2060</v>
      </c>
      <c r="E2676" t="s">
        <v>1532</v>
      </c>
      <c r="F2676" t="s">
        <v>1530</v>
      </c>
      <c r="G2676" s="462">
        <v>0</v>
      </c>
      <c r="H2676" s="462">
        <v>0</v>
      </c>
      <c r="I2676" s="462">
        <v>0</v>
      </c>
      <c r="J2676" s="462">
        <v>0</v>
      </c>
      <c r="K2676" s="462">
        <v>0</v>
      </c>
      <c r="L2676" s="462">
        <v>0</v>
      </c>
      <c r="M2676" s="462">
        <v>0</v>
      </c>
      <c r="N2676" s="462">
        <v>0</v>
      </c>
    </row>
    <row r="2677" spans="1:14" x14ac:dyDescent="0.25">
      <c r="A2677" t="s">
        <v>61</v>
      </c>
      <c r="B2677" t="s">
        <v>160</v>
      </c>
      <c r="C2677" t="s">
        <v>160</v>
      </c>
      <c r="D2677">
        <v>2060</v>
      </c>
      <c r="E2677" t="s">
        <v>1532</v>
      </c>
      <c r="F2677" t="s">
        <v>1531</v>
      </c>
      <c r="G2677" s="462">
        <v>0</v>
      </c>
      <c r="H2677" s="462">
        <v>0</v>
      </c>
      <c r="I2677" s="462">
        <v>0</v>
      </c>
      <c r="J2677" s="462">
        <v>0</v>
      </c>
      <c r="K2677" s="462">
        <v>0</v>
      </c>
      <c r="L2677" s="462">
        <v>0</v>
      </c>
      <c r="M2677" s="462">
        <v>0</v>
      </c>
      <c r="N2677" s="462">
        <v>0</v>
      </c>
    </row>
    <row r="2678" spans="1:14" x14ac:dyDescent="0.25">
      <c r="A2678" t="s">
        <v>61</v>
      </c>
      <c r="B2678" t="s">
        <v>1534</v>
      </c>
      <c r="C2678" t="s">
        <v>1534</v>
      </c>
      <c r="D2678">
        <v>2060</v>
      </c>
      <c r="E2678" t="s">
        <v>1529</v>
      </c>
      <c r="F2678" t="s">
        <v>1530</v>
      </c>
      <c r="G2678" s="462">
        <v>0.14276649501311525</v>
      </c>
      <c r="H2678" s="462">
        <v>0.14276649501311525</v>
      </c>
      <c r="I2678" s="462">
        <v>0.14276649501311525</v>
      </c>
      <c r="J2678" s="462">
        <v>0.10709366849540058</v>
      </c>
      <c r="K2678" s="462">
        <v>0.10709366849540058</v>
      </c>
      <c r="L2678" s="462">
        <v>0.10709366849540058</v>
      </c>
      <c r="M2678" s="462">
        <v>0.10709366849540058</v>
      </c>
      <c r="N2678" s="462">
        <v>0.10709366849540058</v>
      </c>
    </row>
    <row r="2679" spans="1:14" x14ac:dyDescent="0.25">
      <c r="A2679" t="s">
        <v>61</v>
      </c>
      <c r="B2679" t="s">
        <v>1534</v>
      </c>
      <c r="C2679" t="s">
        <v>1534</v>
      </c>
      <c r="D2679">
        <v>2060</v>
      </c>
      <c r="E2679" t="s">
        <v>1529</v>
      </c>
      <c r="F2679" t="s">
        <v>1531</v>
      </c>
      <c r="G2679" s="462">
        <v>0.15918639398638793</v>
      </c>
      <c r="H2679" s="462">
        <v>0.15918639398638793</v>
      </c>
      <c r="I2679" s="462">
        <v>0.15918639398638793</v>
      </c>
      <c r="J2679" s="462">
        <v>0.12609086927832883</v>
      </c>
      <c r="K2679" s="462">
        <v>0.12609086927832883</v>
      </c>
      <c r="L2679" s="462">
        <v>0.12609086927832883</v>
      </c>
      <c r="M2679" s="462">
        <v>0.12609086927832883</v>
      </c>
      <c r="N2679" s="462">
        <v>0.12609086927832883</v>
      </c>
    </row>
    <row r="2680" spans="1:14" x14ac:dyDescent="0.25">
      <c r="A2680" t="s">
        <v>61</v>
      </c>
      <c r="B2680" t="s">
        <v>1534</v>
      </c>
      <c r="C2680" t="s">
        <v>1534</v>
      </c>
      <c r="D2680">
        <v>2060</v>
      </c>
      <c r="E2680" t="s">
        <v>1532</v>
      </c>
      <c r="F2680" t="s">
        <v>1530</v>
      </c>
      <c r="G2680" s="462">
        <v>0</v>
      </c>
      <c r="H2680" s="462">
        <v>0</v>
      </c>
      <c r="I2680" s="462">
        <v>0</v>
      </c>
      <c r="J2680" s="462">
        <v>0</v>
      </c>
      <c r="K2680" s="462">
        <v>0</v>
      </c>
      <c r="L2680" s="462">
        <v>0</v>
      </c>
      <c r="M2680" s="462">
        <v>0</v>
      </c>
      <c r="N2680" s="462">
        <v>0</v>
      </c>
    </row>
    <row r="2681" spans="1:14" x14ac:dyDescent="0.25">
      <c r="A2681" t="s">
        <v>61</v>
      </c>
      <c r="B2681" t="s">
        <v>1534</v>
      </c>
      <c r="C2681" t="s">
        <v>1534</v>
      </c>
      <c r="D2681">
        <v>2060</v>
      </c>
      <c r="E2681" t="s">
        <v>1532</v>
      </c>
      <c r="F2681" t="s">
        <v>1531</v>
      </c>
      <c r="G2681" s="462">
        <v>0</v>
      </c>
      <c r="H2681" s="462">
        <v>0</v>
      </c>
      <c r="I2681" s="462">
        <v>0</v>
      </c>
      <c r="J2681" s="462">
        <v>0</v>
      </c>
      <c r="K2681" s="462">
        <v>0</v>
      </c>
      <c r="L2681" s="462">
        <v>0</v>
      </c>
      <c r="M2681" s="462">
        <v>0</v>
      </c>
      <c r="N2681" s="462">
        <v>0</v>
      </c>
    </row>
    <row r="2682" spans="1:14" x14ac:dyDescent="0.25">
      <c r="A2682" t="s">
        <v>61</v>
      </c>
      <c r="B2682" t="s">
        <v>1535</v>
      </c>
      <c r="C2682" t="s">
        <v>1536</v>
      </c>
      <c r="D2682">
        <v>2060</v>
      </c>
      <c r="E2682" t="s">
        <v>1529</v>
      </c>
      <c r="F2682" t="s">
        <v>1530</v>
      </c>
      <c r="G2682" s="462">
        <v>0</v>
      </c>
      <c r="H2682" s="462">
        <v>0</v>
      </c>
      <c r="I2682" s="462">
        <v>0</v>
      </c>
      <c r="J2682" s="462">
        <v>0</v>
      </c>
      <c r="K2682" s="462">
        <v>0</v>
      </c>
      <c r="L2682" s="462">
        <v>0</v>
      </c>
      <c r="M2682" s="462">
        <v>0</v>
      </c>
      <c r="N2682" s="462">
        <v>0</v>
      </c>
    </row>
    <row r="2683" spans="1:14" x14ac:dyDescent="0.25">
      <c r="A2683" t="s">
        <v>61</v>
      </c>
      <c r="B2683" t="s">
        <v>1535</v>
      </c>
      <c r="C2683" t="s">
        <v>1536</v>
      </c>
      <c r="D2683">
        <v>2060</v>
      </c>
      <c r="E2683" t="s">
        <v>1529</v>
      </c>
      <c r="F2683" t="s">
        <v>1531</v>
      </c>
      <c r="G2683" s="462">
        <v>0</v>
      </c>
      <c r="H2683" s="462">
        <v>0</v>
      </c>
      <c r="I2683" s="462">
        <v>0</v>
      </c>
      <c r="J2683" s="462">
        <v>0</v>
      </c>
      <c r="K2683" s="462">
        <v>0</v>
      </c>
      <c r="L2683" s="462">
        <v>0</v>
      </c>
      <c r="M2683" s="462">
        <v>0</v>
      </c>
      <c r="N2683" s="462">
        <v>0</v>
      </c>
    </row>
    <row r="2684" spans="1:14" x14ac:dyDescent="0.25">
      <c r="A2684" t="s">
        <v>61</v>
      </c>
      <c r="B2684" t="s">
        <v>1535</v>
      </c>
      <c r="C2684" t="s">
        <v>1536</v>
      </c>
      <c r="D2684">
        <v>2060</v>
      </c>
      <c r="E2684" t="s">
        <v>1532</v>
      </c>
      <c r="F2684" t="s">
        <v>1530</v>
      </c>
      <c r="G2684" s="462">
        <v>0</v>
      </c>
      <c r="H2684" s="462">
        <v>0</v>
      </c>
      <c r="I2684" s="462">
        <v>0</v>
      </c>
      <c r="J2684" s="462">
        <v>0</v>
      </c>
      <c r="K2684" s="462">
        <v>0</v>
      </c>
      <c r="L2684" s="462">
        <v>0</v>
      </c>
      <c r="M2684" s="462">
        <v>0</v>
      </c>
      <c r="N2684" s="462">
        <v>0</v>
      </c>
    </row>
    <row r="2685" spans="1:14" x14ac:dyDescent="0.25">
      <c r="A2685" t="s">
        <v>61</v>
      </c>
      <c r="B2685" t="s">
        <v>1535</v>
      </c>
      <c r="C2685" t="s">
        <v>1536</v>
      </c>
      <c r="D2685">
        <v>2060</v>
      </c>
      <c r="E2685" t="s">
        <v>1532</v>
      </c>
      <c r="F2685" t="s">
        <v>1531</v>
      </c>
      <c r="G2685" s="462">
        <v>0</v>
      </c>
      <c r="H2685" s="462">
        <v>0</v>
      </c>
      <c r="I2685" s="462">
        <v>0</v>
      </c>
      <c r="J2685" s="462">
        <v>0</v>
      </c>
      <c r="K2685" s="462">
        <v>0</v>
      </c>
      <c r="L2685" s="462">
        <v>0</v>
      </c>
      <c r="M2685" s="462">
        <v>0</v>
      </c>
      <c r="N2685" s="462">
        <v>0</v>
      </c>
    </row>
    <row r="2686" spans="1:14" x14ac:dyDescent="0.25">
      <c r="A2686" t="s">
        <v>61</v>
      </c>
      <c r="B2686" t="s">
        <v>1535</v>
      </c>
      <c r="C2686" t="s">
        <v>162</v>
      </c>
      <c r="D2686">
        <v>2060</v>
      </c>
      <c r="E2686" t="s">
        <v>1529</v>
      </c>
      <c r="F2686" t="s">
        <v>1530</v>
      </c>
      <c r="G2686" s="462">
        <v>0</v>
      </c>
      <c r="H2686" s="462">
        <v>0</v>
      </c>
      <c r="I2686" s="462">
        <v>0</v>
      </c>
      <c r="J2686" s="462">
        <v>0</v>
      </c>
      <c r="K2686" s="462">
        <v>0</v>
      </c>
      <c r="L2686" s="462">
        <v>0</v>
      </c>
      <c r="M2686" s="462">
        <v>0</v>
      </c>
      <c r="N2686" s="462">
        <v>0</v>
      </c>
    </row>
    <row r="2687" spans="1:14" x14ac:dyDescent="0.25">
      <c r="A2687" t="s">
        <v>61</v>
      </c>
      <c r="B2687" t="s">
        <v>1535</v>
      </c>
      <c r="C2687" t="s">
        <v>162</v>
      </c>
      <c r="D2687">
        <v>2060</v>
      </c>
      <c r="E2687" t="s">
        <v>1529</v>
      </c>
      <c r="F2687" t="s">
        <v>1531</v>
      </c>
      <c r="G2687" s="462">
        <v>0</v>
      </c>
      <c r="H2687" s="462">
        <v>0</v>
      </c>
      <c r="I2687" s="462">
        <v>0</v>
      </c>
      <c r="J2687" s="462">
        <v>0</v>
      </c>
      <c r="K2687" s="462">
        <v>0</v>
      </c>
      <c r="L2687" s="462">
        <v>0</v>
      </c>
      <c r="M2687" s="462">
        <v>0</v>
      </c>
      <c r="N2687" s="462">
        <v>0</v>
      </c>
    </row>
    <row r="2688" spans="1:14" x14ac:dyDescent="0.25">
      <c r="A2688" t="s">
        <v>61</v>
      </c>
      <c r="B2688" t="s">
        <v>1535</v>
      </c>
      <c r="C2688" t="s">
        <v>162</v>
      </c>
      <c r="D2688">
        <v>2060</v>
      </c>
      <c r="E2688" t="s">
        <v>1532</v>
      </c>
      <c r="F2688" t="s">
        <v>1530</v>
      </c>
      <c r="G2688" s="462">
        <v>0</v>
      </c>
      <c r="H2688" s="462">
        <v>0</v>
      </c>
      <c r="I2688" s="462">
        <v>0</v>
      </c>
      <c r="J2688" s="462">
        <v>0</v>
      </c>
      <c r="K2688" s="462">
        <v>0</v>
      </c>
      <c r="L2688" s="462">
        <v>0</v>
      </c>
      <c r="M2688" s="462">
        <v>0</v>
      </c>
      <c r="N2688" s="462">
        <v>0</v>
      </c>
    </row>
    <row r="2689" spans="1:14" x14ac:dyDescent="0.25">
      <c r="A2689" t="s">
        <v>61</v>
      </c>
      <c r="B2689" t="s">
        <v>1535</v>
      </c>
      <c r="C2689" t="s">
        <v>162</v>
      </c>
      <c r="D2689">
        <v>2060</v>
      </c>
      <c r="E2689" t="s">
        <v>1532</v>
      </c>
      <c r="F2689" t="s">
        <v>1531</v>
      </c>
      <c r="G2689" s="462">
        <v>0</v>
      </c>
      <c r="H2689" s="462">
        <v>0</v>
      </c>
      <c r="I2689" s="462">
        <v>0</v>
      </c>
      <c r="J2689" s="462">
        <v>0</v>
      </c>
      <c r="K2689" s="462">
        <v>0</v>
      </c>
      <c r="L2689" s="462">
        <v>0</v>
      </c>
      <c r="M2689" s="462">
        <v>0</v>
      </c>
      <c r="N2689" s="462">
        <v>0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30601-356F-48CA-BFC1-31D8C4044FC5}">
  <sheetPr>
    <tabColor theme="3"/>
  </sheetPr>
  <dimension ref="A1:Y1025"/>
  <sheetViews>
    <sheetView topLeftCell="G1" workbookViewId="0">
      <selection activeCell="N16" sqref="N16"/>
    </sheetView>
  </sheetViews>
  <sheetFormatPr defaultColWidth="9.140625" defaultRowHeight="15" x14ac:dyDescent="0.25"/>
  <cols>
    <col min="1" max="1" width="29.140625" customWidth="1"/>
    <col min="2" max="2" width="15.85546875" customWidth="1"/>
    <col min="3" max="4" width="10.42578125" customWidth="1"/>
    <col min="5" max="5" width="21.42578125" customWidth="1"/>
    <col min="6" max="6" width="12" customWidth="1"/>
    <col min="7" max="14" width="10.42578125" customWidth="1"/>
    <col min="15" max="15" width="50.42578125" customWidth="1"/>
    <col min="16" max="1021" width="10.42578125" customWidth="1"/>
  </cols>
  <sheetData>
    <row r="1" spans="1:25" x14ac:dyDescent="0.25">
      <c r="A1" s="67" t="s">
        <v>7</v>
      </c>
      <c r="B1" s="1" t="s">
        <v>8</v>
      </c>
      <c r="C1" s="1" t="s">
        <v>137</v>
      </c>
      <c r="D1" s="1" t="s">
        <v>138</v>
      </c>
      <c r="E1" s="1" t="s">
        <v>131</v>
      </c>
      <c r="F1" s="19">
        <v>2018</v>
      </c>
      <c r="G1" s="19">
        <v>2050</v>
      </c>
      <c r="H1" s="1" t="s">
        <v>139</v>
      </c>
      <c r="K1" s="18" t="s">
        <v>1387</v>
      </c>
      <c r="L1" s="19"/>
      <c r="M1" s="68"/>
      <c r="O1" s="1" t="s">
        <v>1374</v>
      </c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x14ac:dyDescent="0.25">
      <c r="A2" t="str">
        <f>Forutsetninger!AF2</f>
        <v>Oljetankskip</v>
      </c>
      <c r="B2" t="str">
        <f>Forutsetninger!AG2</f>
        <v>0-30</v>
      </c>
      <c r="C2" t="s">
        <v>140</v>
      </c>
      <c r="D2" t="s">
        <v>141</v>
      </c>
      <c r="E2" t="s">
        <v>132</v>
      </c>
      <c r="F2">
        <f t="shared" ref="F2:F65" si="0">INDEX($O$2:$Y$386,MATCH(A2&amp;C2&amp;D2&amp;E2,$O$2:$O$386,0),10)*INDEX($L$2:$L$8,MATCH($E2,$K$2:$K$8,0))</f>
        <v>5784.0000000000109</v>
      </c>
      <c r="G2">
        <f t="shared" ref="G2:G65" si="1">INDEX($O$2:$Y$386,MATCH(A2&amp;C2&amp;D2&amp;E2,$O$2:$O$386,0),11)*INDEX($L$2:$L$8,MATCH($E2,$K$2:$K$8,0))</f>
        <v>5784.0000000000109</v>
      </c>
      <c r="H2">
        <v>2018</v>
      </c>
      <c r="K2" s="72" t="s">
        <v>132</v>
      </c>
      <c r="L2" s="439">
        <v>43000</v>
      </c>
      <c r="M2" s="73" t="s">
        <v>1372</v>
      </c>
      <c r="O2" s="1" t="s">
        <v>142</v>
      </c>
      <c r="P2" s="1" t="s">
        <v>138</v>
      </c>
      <c r="Q2" s="1" t="s">
        <v>131</v>
      </c>
      <c r="R2" s="1" t="s">
        <v>143</v>
      </c>
      <c r="S2" s="1" t="s">
        <v>8</v>
      </c>
      <c r="T2" s="1" t="s">
        <v>140</v>
      </c>
      <c r="U2" s="1" t="s">
        <v>144</v>
      </c>
      <c r="V2" s="1" t="s">
        <v>145</v>
      </c>
      <c r="W2" s="1" t="s">
        <v>146</v>
      </c>
      <c r="X2" s="1" t="s">
        <v>147</v>
      </c>
      <c r="Y2" s="1" t="s">
        <v>148</v>
      </c>
    </row>
    <row r="3" spans="1:25" x14ac:dyDescent="0.25">
      <c r="A3" t="str">
        <f>Forutsetninger!AF3</f>
        <v>Oljetankskip</v>
      </c>
      <c r="B3" t="str">
        <f>Forutsetninger!AG3</f>
        <v>30-70</v>
      </c>
      <c r="C3" t="s">
        <v>140</v>
      </c>
      <c r="D3" t="s">
        <v>141</v>
      </c>
      <c r="E3" t="s">
        <v>132</v>
      </c>
      <c r="F3">
        <f t="shared" si="0"/>
        <v>5784.0000000000109</v>
      </c>
      <c r="G3">
        <f t="shared" si="1"/>
        <v>5784.0000000000109</v>
      </c>
      <c r="H3">
        <v>2018</v>
      </c>
      <c r="K3" s="72" t="s">
        <v>133</v>
      </c>
      <c r="L3" s="439">
        <v>52000</v>
      </c>
      <c r="M3" s="73" t="s">
        <v>1372</v>
      </c>
      <c r="O3" t="str">
        <f t="shared" ref="O3:O66" si="2">R3&amp;S3&amp;P3&amp;Q3</f>
        <v>Oljetankskip0-100NordMGO og HFO</v>
      </c>
      <c r="P3" t="s">
        <v>144</v>
      </c>
      <c r="Q3" t="s">
        <v>132</v>
      </c>
      <c r="R3" t="s">
        <v>16</v>
      </c>
      <c r="S3" t="s">
        <v>140</v>
      </c>
      <c r="T3" s="432" t="s">
        <v>149</v>
      </c>
      <c r="U3" s="449">
        <v>1</v>
      </c>
      <c r="V3" s="408"/>
      <c r="W3" s="408"/>
      <c r="X3" s="450">
        <v>0.13451162790697699</v>
      </c>
      <c r="Y3" s="450">
        <v>0.13451162790697699</v>
      </c>
    </row>
    <row r="4" spans="1:25" x14ac:dyDescent="0.25">
      <c r="A4" t="str">
        <f>Forutsetninger!AF4</f>
        <v>Oljetankskip</v>
      </c>
      <c r="B4" t="str">
        <f>Forutsetninger!AG4</f>
        <v>70-100</v>
      </c>
      <c r="C4" t="s">
        <v>140</v>
      </c>
      <c r="D4" t="s">
        <v>141</v>
      </c>
      <c r="E4" t="s">
        <v>132</v>
      </c>
      <c r="F4">
        <f t="shared" si="0"/>
        <v>5784.0000000000109</v>
      </c>
      <c r="G4">
        <f t="shared" si="1"/>
        <v>5784.0000000000109</v>
      </c>
      <c r="H4">
        <v>2018</v>
      </c>
      <c r="K4" s="72" t="s">
        <v>160</v>
      </c>
      <c r="L4" s="439">
        <v>120000</v>
      </c>
      <c r="M4" s="73" t="s">
        <v>1372</v>
      </c>
      <c r="O4" t="str">
        <f t="shared" si="2"/>
        <v>Kjemikalie-/Produktskip0-100NordMGO og HFO</v>
      </c>
      <c r="P4" t="s">
        <v>144</v>
      </c>
      <c r="Q4" t="s">
        <v>132</v>
      </c>
      <c r="R4" t="s">
        <v>20</v>
      </c>
      <c r="S4" t="s">
        <v>140</v>
      </c>
      <c r="T4" s="432" t="s">
        <v>149</v>
      </c>
      <c r="U4" s="449">
        <v>1</v>
      </c>
      <c r="V4" s="408"/>
      <c r="W4" s="408"/>
      <c r="X4" s="450">
        <v>0.13451162790697699</v>
      </c>
      <c r="Y4" s="450">
        <v>0.13451162790697699</v>
      </c>
    </row>
    <row r="5" spans="1:25" x14ac:dyDescent="0.25">
      <c r="A5" t="str">
        <f>Forutsetninger!AF5</f>
        <v>Oljetankskip</v>
      </c>
      <c r="B5" t="str">
        <f>Forutsetninger!AG5</f>
        <v>100-150</v>
      </c>
      <c r="C5" t="s">
        <v>25</v>
      </c>
      <c r="D5" t="s">
        <v>141</v>
      </c>
      <c r="E5" t="s">
        <v>132</v>
      </c>
      <c r="F5">
        <f t="shared" si="0"/>
        <v>4482.0999999999894</v>
      </c>
      <c r="G5">
        <f t="shared" si="1"/>
        <v>4482.0999999999894</v>
      </c>
      <c r="H5">
        <v>2018</v>
      </c>
      <c r="K5" s="72" t="s">
        <v>161</v>
      </c>
      <c r="L5" s="439">
        <v>35000</v>
      </c>
      <c r="M5" s="73" t="s">
        <v>1372</v>
      </c>
      <c r="O5" t="str">
        <f t="shared" si="2"/>
        <v>Gasstankskip0-100NordMGO og HFO</v>
      </c>
      <c r="P5" t="s">
        <v>144</v>
      </c>
      <c r="Q5" t="s">
        <v>132</v>
      </c>
      <c r="R5" t="s">
        <v>24</v>
      </c>
      <c r="S5" t="s">
        <v>140</v>
      </c>
      <c r="T5" s="432" t="s">
        <v>149</v>
      </c>
      <c r="U5" s="449">
        <v>1</v>
      </c>
      <c r="V5" s="408"/>
      <c r="W5" s="408"/>
      <c r="X5" s="450">
        <v>0.13451162790697699</v>
      </c>
      <c r="Y5" s="450">
        <v>0.13451162790697699</v>
      </c>
    </row>
    <row r="6" spans="1:25" x14ac:dyDescent="0.25">
      <c r="A6" t="str">
        <f>Forutsetninger!AF6</f>
        <v>Oljetankskip</v>
      </c>
      <c r="B6" t="str">
        <f>Forutsetninger!AG6</f>
        <v>150-200</v>
      </c>
      <c r="C6" t="s">
        <v>150</v>
      </c>
      <c r="D6" t="s">
        <v>141</v>
      </c>
      <c r="E6" t="s">
        <v>132</v>
      </c>
      <c r="F6">
        <f t="shared" si="0"/>
        <v>4003.0000000000023</v>
      </c>
      <c r="G6">
        <f t="shared" si="1"/>
        <v>4003.0000000000023</v>
      </c>
      <c r="H6">
        <v>2018</v>
      </c>
      <c r="K6" s="72" t="s">
        <v>162</v>
      </c>
      <c r="L6" s="439">
        <v>52000</v>
      </c>
      <c r="M6" s="73" t="s">
        <v>1372</v>
      </c>
      <c r="O6" t="str">
        <f t="shared" si="2"/>
        <v>Bulkskip0-100NordMGO og HFO</v>
      </c>
      <c r="P6" t="s">
        <v>144</v>
      </c>
      <c r="Q6" t="s">
        <v>132</v>
      </c>
      <c r="R6" t="s">
        <v>28</v>
      </c>
      <c r="S6" t="s">
        <v>140</v>
      </c>
      <c r="T6" s="432" t="s">
        <v>149</v>
      </c>
      <c r="U6" s="449">
        <v>1</v>
      </c>
      <c r="V6" s="408"/>
      <c r="W6" s="408"/>
      <c r="X6" s="450">
        <v>0.13451162790697699</v>
      </c>
      <c r="Y6" s="450">
        <v>0.13451162790697699</v>
      </c>
    </row>
    <row r="7" spans="1:25" x14ac:dyDescent="0.25">
      <c r="A7" t="str">
        <f>Forutsetninger!AF7</f>
        <v>Oljetankskip</v>
      </c>
      <c r="B7" t="str">
        <f>Forutsetninger!AG7</f>
        <v>200-250</v>
      </c>
      <c r="C7" t="s">
        <v>150</v>
      </c>
      <c r="D7" t="s">
        <v>141</v>
      </c>
      <c r="E7" t="s">
        <v>132</v>
      </c>
      <c r="F7">
        <f t="shared" si="0"/>
        <v>4003.0000000000023</v>
      </c>
      <c r="G7">
        <f t="shared" si="1"/>
        <v>4003.0000000000023</v>
      </c>
      <c r="H7">
        <v>2018</v>
      </c>
      <c r="K7" s="72" t="s">
        <v>136</v>
      </c>
      <c r="L7" s="439">
        <v>1</v>
      </c>
      <c r="M7" s="73"/>
      <c r="O7" t="str">
        <f t="shared" si="2"/>
        <v>Stykkgods-/Roro-skip0-100NordMGO og HFO</v>
      </c>
      <c r="P7" t="s">
        <v>144</v>
      </c>
      <c r="Q7" t="s">
        <v>132</v>
      </c>
      <c r="R7" t="s">
        <v>31</v>
      </c>
      <c r="S7" t="s">
        <v>140</v>
      </c>
      <c r="T7" s="432" t="s">
        <v>149</v>
      </c>
      <c r="U7" s="449">
        <v>1</v>
      </c>
      <c r="V7" s="408"/>
      <c r="W7" s="408"/>
      <c r="X7" s="450">
        <v>0.13451162790697699</v>
      </c>
      <c r="Y7" s="450">
        <v>0.13451162790697699</v>
      </c>
    </row>
    <row r="8" spans="1:25" x14ac:dyDescent="0.25">
      <c r="A8" t="str">
        <f>Forutsetninger!AF8</f>
        <v>Oljetankskip</v>
      </c>
      <c r="B8" t="str">
        <f>Forutsetninger!AG8</f>
        <v>250-300</v>
      </c>
      <c r="C8" t="s">
        <v>150</v>
      </c>
      <c r="D8" t="s">
        <v>141</v>
      </c>
      <c r="E8" t="s">
        <v>132</v>
      </c>
      <c r="F8">
        <f t="shared" si="0"/>
        <v>4003.0000000000023</v>
      </c>
      <c r="G8">
        <f t="shared" si="1"/>
        <v>4003.0000000000023</v>
      </c>
      <c r="H8">
        <v>2018</v>
      </c>
      <c r="K8" s="28" t="s">
        <v>1366</v>
      </c>
      <c r="L8" s="440">
        <v>81750</v>
      </c>
      <c r="M8" s="75" t="s">
        <v>1372</v>
      </c>
      <c r="O8" t="str">
        <f t="shared" si="2"/>
        <v>Containerskip0-100NordMGO og HFO</v>
      </c>
      <c r="P8" t="s">
        <v>144</v>
      </c>
      <c r="Q8" t="s">
        <v>132</v>
      </c>
      <c r="R8" t="s">
        <v>35</v>
      </c>
      <c r="S8" t="s">
        <v>140</v>
      </c>
      <c r="T8" s="432" t="s">
        <v>149</v>
      </c>
      <c r="U8" s="449">
        <v>1</v>
      </c>
      <c r="V8" s="408"/>
      <c r="W8" s="408"/>
      <c r="X8" s="450">
        <v>0.13451162790697699</v>
      </c>
      <c r="Y8" s="450">
        <v>0.13451162790697699</v>
      </c>
    </row>
    <row r="9" spans="1:25" x14ac:dyDescent="0.25">
      <c r="A9" t="str">
        <f>Forutsetninger!AF9</f>
        <v>Oljetankskip</v>
      </c>
      <c r="B9" t="str">
        <f>Forutsetninger!AG9</f>
        <v>300-</v>
      </c>
      <c r="C9" t="s">
        <v>150</v>
      </c>
      <c r="D9" t="s">
        <v>141</v>
      </c>
      <c r="E9" t="s">
        <v>132</v>
      </c>
      <c r="F9">
        <f t="shared" si="0"/>
        <v>4003.0000000000023</v>
      </c>
      <c r="G9">
        <f t="shared" si="1"/>
        <v>4003.0000000000023</v>
      </c>
      <c r="H9">
        <v>2018</v>
      </c>
      <c r="O9" t="str">
        <f t="shared" si="2"/>
        <v>Passasjerbåt0-100NordMGO og HFO</v>
      </c>
      <c r="P9" t="s">
        <v>144</v>
      </c>
      <c r="Q9" t="s">
        <v>132</v>
      </c>
      <c r="R9" t="s">
        <v>39</v>
      </c>
      <c r="S9" t="s">
        <v>140</v>
      </c>
      <c r="T9" s="432" t="s">
        <v>149</v>
      </c>
      <c r="U9" s="449">
        <v>1</v>
      </c>
      <c r="V9" s="408"/>
      <c r="W9" s="408"/>
      <c r="X9" s="450">
        <v>0.13451162790697699</v>
      </c>
      <c r="Y9" s="450">
        <v>0.13451162790697699</v>
      </c>
    </row>
    <row r="10" spans="1:25" x14ac:dyDescent="0.25">
      <c r="A10" t="str">
        <f>Forutsetninger!AF10</f>
        <v>Kjemikalie-/Produktskip</v>
      </c>
      <c r="B10" t="str">
        <f>Forutsetninger!AG10</f>
        <v>0-30</v>
      </c>
      <c r="C10" t="s">
        <v>140</v>
      </c>
      <c r="D10" t="s">
        <v>141</v>
      </c>
      <c r="E10" t="s">
        <v>132</v>
      </c>
      <c r="F10">
        <f t="shared" si="0"/>
        <v>5784.0000000000109</v>
      </c>
      <c r="G10">
        <f t="shared" si="1"/>
        <v>5784.0000000000109</v>
      </c>
      <c r="H10">
        <v>2018</v>
      </c>
      <c r="O10" t="str">
        <f t="shared" si="2"/>
        <v>Passasjerskip/Roro0-100NordMGO og HFO</v>
      </c>
      <c r="P10" t="s">
        <v>144</v>
      </c>
      <c r="Q10" t="s">
        <v>132</v>
      </c>
      <c r="R10" t="s">
        <v>42</v>
      </c>
      <c r="S10" t="s">
        <v>140</v>
      </c>
      <c r="T10" s="432" t="s">
        <v>149</v>
      </c>
      <c r="U10" s="449">
        <v>1</v>
      </c>
      <c r="V10" s="408"/>
      <c r="W10" s="408"/>
      <c r="X10" s="450">
        <v>0.13451162790697699</v>
      </c>
      <c r="Y10" s="450">
        <v>0.13451162790697699</v>
      </c>
    </row>
    <row r="11" spans="1:25" x14ac:dyDescent="0.25">
      <c r="A11" t="str">
        <f>Forutsetninger!AF11</f>
        <v>Kjemikalie-/Produktskip</v>
      </c>
      <c r="B11" t="str">
        <f>Forutsetninger!AG11</f>
        <v>30-70</v>
      </c>
      <c r="C11" t="s">
        <v>140</v>
      </c>
      <c r="D11" t="s">
        <v>141</v>
      </c>
      <c r="E11" t="s">
        <v>132</v>
      </c>
      <c r="F11">
        <f t="shared" si="0"/>
        <v>5784.0000000000109</v>
      </c>
      <c r="G11">
        <f t="shared" si="1"/>
        <v>5784.0000000000109</v>
      </c>
      <c r="H11">
        <v>2018</v>
      </c>
      <c r="O11" t="str">
        <f t="shared" si="2"/>
        <v>Cruiseskip0-100NordMGO og HFO</v>
      </c>
      <c r="P11" t="s">
        <v>144</v>
      </c>
      <c r="Q11" t="s">
        <v>132</v>
      </c>
      <c r="R11" t="s">
        <v>44</v>
      </c>
      <c r="S11" t="s">
        <v>140</v>
      </c>
      <c r="T11" s="432" t="s">
        <v>149</v>
      </c>
      <c r="U11" s="449">
        <v>1</v>
      </c>
      <c r="V11" s="408"/>
      <c r="W11" s="408"/>
      <c r="X11" s="450">
        <v>0.13451162790697699</v>
      </c>
      <c r="Y11" s="450">
        <v>0.13451162790697699</v>
      </c>
    </row>
    <row r="12" spans="1:25" x14ac:dyDescent="0.25">
      <c r="A12" t="str">
        <f>Forutsetninger!AF12</f>
        <v>Kjemikalie-/Produktskip</v>
      </c>
      <c r="B12" t="str">
        <f>Forutsetninger!AG12</f>
        <v>70-100</v>
      </c>
      <c r="C12" t="s">
        <v>140</v>
      </c>
      <c r="D12" t="s">
        <v>141</v>
      </c>
      <c r="E12" t="s">
        <v>132</v>
      </c>
      <c r="F12">
        <f t="shared" si="0"/>
        <v>5784.0000000000109</v>
      </c>
      <c r="G12">
        <f t="shared" si="1"/>
        <v>5784.0000000000109</v>
      </c>
      <c r="H12">
        <v>2018</v>
      </c>
      <c r="O12" t="str">
        <f t="shared" si="2"/>
        <v>Offshore supplyskip0-100NordMGO og HFO</v>
      </c>
      <c r="P12" t="s">
        <v>144</v>
      </c>
      <c r="Q12" t="s">
        <v>132</v>
      </c>
      <c r="R12" t="s">
        <v>46</v>
      </c>
      <c r="S12" t="s">
        <v>140</v>
      </c>
      <c r="T12" s="432" t="s">
        <v>149</v>
      </c>
      <c r="U12" s="449">
        <v>1</v>
      </c>
      <c r="V12" s="408"/>
      <c r="W12" s="408"/>
      <c r="X12" s="450">
        <v>0.13451162790697699</v>
      </c>
      <c r="Y12" s="450">
        <v>0.13451162790697699</v>
      </c>
    </row>
    <row r="13" spans="1:25" x14ac:dyDescent="0.25">
      <c r="A13" t="str">
        <f>Forutsetninger!AF13</f>
        <v>Kjemikalie-/Produktskip</v>
      </c>
      <c r="B13" t="str">
        <f>Forutsetninger!AG13</f>
        <v>100-150</v>
      </c>
      <c r="C13" t="s">
        <v>25</v>
      </c>
      <c r="D13" t="s">
        <v>141</v>
      </c>
      <c r="E13" t="s">
        <v>132</v>
      </c>
      <c r="F13">
        <f t="shared" si="0"/>
        <v>4482.0999999999894</v>
      </c>
      <c r="G13">
        <f t="shared" si="1"/>
        <v>4482.0999999999894</v>
      </c>
      <c r="H13">
        <v>2018</v>
      </c>
      <c r="O13" t="str">
        <f t="shared" si="2"/>
        <v>Andre offshorefartøy0-100NordMGO og HFO</v>
      </c>
      <c r="P13" t="s">
        <v>144</v>
      </c>
      <c r="Q13" t="s">
        <v>132</v>
      </c>
      <c r="R13" t="s">
        <v>48</v>
      </c>
      <c r="S13" t="s">
        <v>140</v>
      </c>
      <c r="T13" s="432" t="s">
        <v>149</v>
      </c>
      <c r="U13" s="449">
        <v>1</v>
      </c>
      <c r="V13" s="408"/>
      <c r="W13" s="408"/>
      <c r="X13" s="450">
        <v>0.13451162790697699</v>
      </c>
      <c r="Y13" s="450">
        <v>0.13451162790697699</v>
      </c>
    </row>
    <row r="14" spans="1:25" x14ac:dyDescent="0.25">
      <c r="A14" t="str">
        <f>Forutsetninger!AF14</f>
        <v>Kjemikalie-/Produktskip</v>
      </c>
      <c r="B14" t="str">
        <f>Forutsetninger!AG14</f>
        <v>150-200</v>
      </c>
      <c r="C14" t="s">
        <v>150</v>
      </c>
      <c r="D14" t="s">
        <v>141</v>
      </c>
      <c r="E14" t="s">
        <v>132</v>
      </c>
      <c r="F14">
        <f t="shared" si="0"/>
        <v>4003.0000000000023</v>
      </c>
      <c r="G14">
        <f t="shared" si="1"/>
        <v>4003.0000000000023</v>
      </c>
      <c r="H14">
        <v>2018</v>
      </c>
      <c r="I14" s="5"/>
      <c r="J14" s="11"/>
      <c r="O14" t="str">
        <f t="shared" si="2"/>
        <v>Brønnbåt0-100NordMGO og HFO</v>
      </c>
      <c r="P14" t="s">
        <v>144</v>
      </c>
      <c r="Q14" t="s">
        <v>132</v>
      </c>
      <c r="R14" t="s">
        <v>51</v>
      </c>
      <c r="S14" t="s">
        <v>140</v>
      </c>
      <c r="T14" s="432" t="s">
        <v>149</v>
      </c>
      <c r="U14" s="449">
        <v>1</v>
      </c>
      <c r="V14" s="408"/>
      <c r="W14" s="408"/>
      <c r="X14" s="450">
        <v>0.13451162790697699</v>
      </c>
      <c r="Y14" s="450">
        <v>0.13451162790697699</v>
      </c>
    </row>
    <row r="15" spans="1:25" x14ac:dyDescent="0.25">
      <c r="A15" t="str">
        <f>Forutsetninger!AF15</f>
        <v>Kjemikalie-/Produktskip</v>
      </c>
      <c r="B15" t="str">
        <f>Forutsetninger!AG15</f>
        <v>200-250</v>
      </c>
      <c r="C15" t="s">
        <v>150</v>
      </c>
      <c r="D15" t="s">
        <v>141</v>
      </c>
      <c r="E15" t="s">
        <v>132</v>
      </c>
      <c r="F15">
        <f t="shared" si="0"/>
        <v>4003.0000000000023</v>
      </c>
      <c r="G15">
        <f t="shared" si="1"/>
        <v>4003.0000000000023</v>
      </c>
      <c r="H15">
        <v>2018</v>
      </c>
      <c r="J15" s="11"/>
      <c r="O15" t="str">
        <f t="shared" si="2"/>
        <v>Slepefartøy0-100NordMGO og HFO</v>
      </c>
      <c r="P15" t="s">
        <v>144</v>
      </c>
      <c r="Q15" t="s">
        <v>132</v>
      </c>
      <c r="R15" t="s">
        <v>54</v>
      </c>
      <c r="S15" t="s">
        <v>140</v>
      </c>
      <c r="T15" s="432" t="s">
        <v>149</v>
      </c>
      <c r="U15" s="449">
        <v>1</v>
      </c>
      <c r="V15" s="408"/>
      <c r="W15" s="408"/>
      <c r="X15" s="450">
        <v>0.13451162790697699</v>
      </c>
      <c r="Y15" s="450">
        <v>0.13451162790697699</v>
      </c>
    </row>
    <row r="16" spans="1:25" x14ac:dyDescent="0.25">
      <c r="A16" t="str">
        <f>Forutsetninger!AF16</f>
        <v>Kjemikalie-/Produktskip</v>
      </c>
      <c r="B16" t="str">
        <f>Forutsetninger!AG16</f>
        <v>250-300</v>
      </c>
      <c r="C16" t="s">
        <v>150</v>
      </c>
      <c r="D16" t="s">
        <v>141</v>
      </c>
      <c r="E16" t="s">
        <v>132</v>
      </c>
      <c r="F16">
        <f t="shared" si="0"/>
        <v>4003.0000000000023</v>
      </c>
      <c r="G16">
        <f t="shared" si="1"/>
        <v>4003.0000000000023</v>
      </c>
      <c r="H16">
        <v>2018</v>
      </c>
      <c r="J16" s="11"/>
      <c r="O16" t="str">
        <f t="shared" si="2"/>
        <v>Andre servicefartøy0-100NordMGO og HFO</v>
      </c>
      <c r="P16" t="s">
        <v>144</v>
      </c>
      <c r="Q16" t="s">
        <v>132</v>
      </c>
      <c r="R16" t="s">
        <v>56</v>
      </c>
      <c r="S16" t="s">
        <v>140</v>
      </c>
      <c r="T16" s="432" t="s">
        <v>149</v>
      </c>
      <c r="U16" s="449">
        <v>1</v>
      </c>
      <c r="V16" s="408"/>
      <c r="W16" s="408"/>
      <c r="X16" s="450">
        <v>0.13451162790697699</v>
      </c>
      <c r="Y16" s="450">
        <v>0.13451162790697699</v>
      </c>
    </row>
    <row r="17" spans="1:25" x14ac:dyDescent="0.25">
      <c r="A17" t="str">
        <f>Forutsetninger!AF17</f>
        <v>Kjemikalie-/Produktskip</v>
      </c>
      <c r="B17" t="str">
        <f>Forutsetninger!AG17</f>
        <v>300-</v>
      </c>
      <c r="C17" t="s">
        <v>150</v>
      </c>
      <c r="D17" t="s">
        <v>141</v>
      </c>
      <c r="E17" t="s">
        <v>132</v>
      </c>
      <c r="F17">
        <f t="shared" si="0"/>
        <v>4003.0000000000023</v>
      </c>
      <c r="G17">
        <f t="shared" si="1"/>
        <v>4003.0000000000023</v>
      </c>
      <c r="H17">
        <v>2018</v>
      </c>
      <c r="I17" s="384"/>
      <c r="K17" s="382"/>
      <c r="O17" t="str">
        <f t="shared" si="2"/>
        <v>Fiskefartøy0-100NordMGO og HFO</v>
      </c>
      <c r="P17" t="s">
        <v>144</v>
      </c>
      <c r="Q17" t="s">
        <v>132</v>
      </c>
      <c r="R17" t="s">
        <v>59</v>
      </c>
      <c r="S17" t="s">
        <v>140</v>
      </c>
      <c r="T17" s="432" t="s">
        <v>149</v>
      </c>
      <c r="U17" s="449">
        <v>1</v>
      </c>
      <c r="V17" s="408"/>
      <c r="W17" s="408"/>
      <c r="X17" s="450">
        <v>0.13451162790697699</v>
      </c>
      <c r="Y17" s="450">
        <v>0.13451162790697699</v>
      </c>
    </row>
    <row r="18" spans="1:25" x14ac:dyDescent="0.25">
      <c r="A18" t="str">
        <f>Forutsetninger!AF18</f>
        <v>Gasstankskip</v>
      </c>
      <c r="B18" t="str">
        <f>Forutsetninger!AG18</f>
        <v>0-30</v>
      </c>
      <c r="C18" t="s">
        <v>140</v>
      </c>
      <c r="D18" t="s">
        <v>141</v>
      </c>
      <c r="E18" t="s">
        <v>132</v>
      </c>
      <c r="F18">
        <f t="shared" si="0"/>
        <v>5784.0000000000109</v>
      </c>
      <c r="G18">
        <f t="shared" si="1"/>
        <v>5784.0000000000109</v>
      </c>
      <c r="H18">
        <v>2018</v>
      </c>
      <c r="O18" t="str">
        <f t="shared" si="2"/>
        <v>Annet0-100NordMGO og HFO</v>
      </c>
      <c r="P18" t="s">
        <v>144</v>
      </c>
      <c r="Q18" t="s">
        <v>132</v>
      </c>
      <c r="R18" t="s">
        <v>61</v>
      </c>
      <c r="S18" t="s">
        <v>140</v>
      </c>
      <c r="T18" s="432" t="s">
        <v>149</v>
      </c>
      <c r="U18" s="449">
        <v>1</v>
      </c>
      <c r="V18" s="408"/>
      <c r="W18" s="408"/>
      <c r="X18" s="450">
        <v>0.13451162790697699</v>
      </c>
      <c r="Y18" s="450">
        <v>0.13451162790697699</v>
      </c>
    </row>
    <row r="19" spans="1:25" x14ac:dyDescent="0.25">
      <c r="A19" t="str">
        <f>Forutsetninger!AF19</f>
        <v>Gasstankskip</v>
      </c>
      <c r="B19" t="str">
        <f>Forutsetninger!AG19</f>
        <v>30-70</v>
      </c>
      <c r="C19" t="s">
        <v>140</v>
      </c>
      <c r="D19" t="s">
        <v>141</v>
      </c>
      <c r="E19" t="s">
        <v>132</v>
      </c>
      <c r="F19">
        <f t="shared" si="0"/>
        <v>5784.0000000000109</v>
      </c>
      <c r="G19">
        <f t="shared" si="1"/>
        <v>5784.0000000000109</v>
      </c>
      <c r="H19">
        <v>2018</v>
      </c>
      <c r="O19" t="str">
        <f t="shared" si="2"/>
        <v>Oljetankskip100-150NordMGO og HFO</v>
      </c>
      <c r="P19" t="s">
        <v>144</v>
      </c>
      <c r="Q19" t="s">
        <v>132</v>
      </c>
      <c r="R19" t="s">
        <v>16</v>
      </c>
      <c r="S19" t="s">
        <v>25</v>
      </c>
      <c r="T19" s="408" t="s">
        <v>151</v>
      </c>
      <c r="U19" s="408"/>
      <c r="V19" s="449">
        <v>0.3</v>
      </c>
      <c r="W19" s="449">
        <v>0.7</v>
      </c>
      <c r="X19" s="450">
        <v>0.10423488372093</v>
      </c>
      <c r="Y19" s="450">
        <v>0.10423488372093</v>
      </c>
    </row>
    <row r="20" spans="1:25" x14ac:dyDescent="0.25">
      <c r="A20" t="str">
        <f>Forutsetninger!AF20</f>
        <v>Gasstankskip</v>
      </c>
      <c r="B20" t="str">
        <f>Forutsetninger!AG20</f>
        <v>70-100</v>
      </c>
      <c r="C20" t="s">
        <v>140</v>
      </c>
      <c r="D20" t="s">
        <v>141</v>
      </c>
      <c r="E20" t="s">
        <v>132</v>
      </c>
      <c r="F20">
        <f t="shared" si="0"/>
        <v>5784.0000000000109</v>
      </c>
      <c r="G20">
        <f t="shared" si="1"/>
        <v>5784.0000000000109</v>
      </c>
      <c r="H20">
        <v>2018</v>
      </c>
      <c r="O20" t="str">
        <f t="shared" si="2"/>
        <v>Kjemikalie-/Produktskip100-150NordMGO og HFO</v>
      </c>
      <c r="P20" t="s">
        <v>144</v>
      </c>
      <c r="Q20" t="s">
        <v>132</v>
      </c>
      <c r="R20" t="s">
        <v>20</v>
      </c>
      <c r="S20" t="s">
        <v>25</v>
      </c>
      <c r="T20" s="408" t="s">
        <v>151</v>
      </c>
      <c r="U20" s="408"/>
      <c r="V20" s="449">
        <v>0.3</v>
      </c>
      <c r="W20" s="449">
        <v>0.7</v>
      </c>
      <c r="X20" s="450">
        <v>0.10423488372093</v>
      </c>
      <c r="Y20" s="450">
        <v>0.10423488372093</v>
      </c>
    </row>
    <row r="21" spans="1:25" x14ac:dyDescent="0.25">
      <c r="A21" t="str">
        <f>Forutsetninger!AF21</f>
        <v>Gasstankskip</v>
      </c>
      <c r="B21" t="str">
        <f>Forutsetninger!AG21</f>
        <v>100-150</v>
      </c>
      <c r="C21" t="s">
        <v>25</v>
      </c>
      <c r="D21" t="s">
        <v>141</v>
      </c>
      <c r="E21" t="s">
        <v>132</v>
      </c>
      <c r="F21">
        <f t="shared" si="0"/>
        <v>4482.0999999999894</v>
      </c>
      <c r="G21">
        <f t="shared" si="1"/>
        <v>4482.0999999999894</v>
      </c>
      <c r="H21">
        <v>2018</v>
      </c>
      <c r="O21" t="str">
        <f t="shared" si="2"/>
        <v>Gasstankskip100-150NordMGO og HFO</v>
      </c>
      <c r="P21" t="s">
        <v>144</v>
      </c>
      <c r="Q21" t="s">
        <v>132</v>
      </c>
      <c r="R21" t="s">
        <v>24</v>
      </c>
      <c r="S21" t="s">
        <v>25</v>
      </c>
      <c r="T21" s="408" t="s">
        <v>151</v>
      </c>
      <c r="U21" s="408"/>
      <c r="V21" s="449">
        <v>0.3</v>
      </c>
      <c r="W21" s="449">
        <v>0.7</v>
      </c>
      <c r="X21" s="450">
        <v>0.10423488372093</v>
      </c>
      <c r="Y21" s="450">
        <v>0.10423488372093</v>
      </c>
    </row>
    <row r="22" spans="1:25" x14ac:dyDescent="0.25">
      <c r="A22" t="str">
        <f>Forutsetninger!AF22</f>
        <v>Gasstankskip</v>
      </c>
      <c r="B22" t="str">
        <f>Forutsetninger!AG22</f>
        <v>150-200</v>
      </c>
      <c r="C22" t="s">
        <v>150</v>
      </c>
      <c r="D22" t="s">
        <v>141</v>
      </c>
      <c r="E22" t="s">
        <v>132</v>
      </c>
      <c r="F22">
        <f t="shared" si="0"/>
        <v>4003.0000000000023</v>
      </c>
      <c r="G22">
        <f t="shared" si="1"/>
        <v>4003.0000000000023</v>
      </c>
      <c r="H22">
        <v>2018</v>
      </c>
      <c r="O22" t="str">
        <f t="shared" si="2"/>
        <v>Bulkskip100-150NordMGO og HFO</v>
      </c>
      <c r="P22" t="s">
        <v>144</v>
      </c>
      <c r="Q22" t="s">
        <v>132</v>
      </c>
      <c r="R22" t="s">
        <v>28</v>
      </c>
      <c r="S22" t="s">
        <v>25</v>
      </c>
      <c r="T22" s="408" t="s">
        <v>151</v>
      </c>
      <c r="U22" s="408"/>
      <c r="V22" s="449">
        <v>0.3</v>
      </c>
      <c r="W22" s="449">
        <v>0.7</v>
      </c>
      <c r="X22" s="450">
        <v>0.10423488372093</v>
      </c>
      <c r="Y22" s="450">
        <v>0.10423488372093</v>
      </c>
    </row>
    <row r="23" spans="1:25" x14ac:dyDescent="0.25">
      <c r="A23" t="str">
        <f>Forutsetninger!AF23</f>
        <v>Gasstankskip</v>
      </c>
      <c r="B23" t="str">
        <f>Forutsetninger!AG23</f>
        <v>200-250</v>
      </c>
      <c r="C23" t="s">
        <v>150</v>
      </c>
      <c r="D23" t="s">
        <v>141</v>
      </c>
      <c r="E23" t="s">
        <v>132</v>
      </c>
      <c r="F23">
        <f t="shared" si="0"/>
        <v>4003.0000000000023</v>
      </c>
      <c r="G23">
        <f t="shared" si="1"/>
        <v>4003.0000000000023</v>
      </c>
      <c r="H23">
        <v>2018</v>
      </c>
      <c r="O23" t="str">
        <f t="shared" si="2"/>
        <v>Stykkgods-/Roro-skip100-150NordMGO og HFO</v>
      </c>
      <c r="P23" t="s">
        <v>144</v>
      </c>
      <c r="Q23" t="s">
        <v>132</v>
      </c>
      <c r="R23" t="s">
        <v>31</v>
      </c>
      <c r="S23" t="s">
        <v>25</v>
      </c>
      <c r="T23" s="408" t="s">
        <v>151</v>
      </c>
      <c r="U23" s="408"/>
      <c r="V23" s="449">
        <v>0.3</v>
      </c>
      <c r="W23" s="449">
        <v>0.7</v>
      </c>
      <c r="X23" s="450">
        <v>0.10423488372093</v>
      </c>
      <c r="Y23" s="450">
        <v>0.10423488372093</v>
      </c>
    </row>
    <row r="24" spans="1:25" x14ac:dyDescent="0.25">
      <c r="A24" t="str">
        <f>Forutsetninger!AF24</f>
        <v>Gasstankskip</v>
      </c>
      <c r="B24" t="str">
        <f>Forutsetninger!AG24</f>
        <v>250-300</v>
      </c>
      <c r="C24" t="s">
        <v>150</v>
      </c>
      <c r="D24" t="s">
        <v>141</v>
      </c>
      <c r="E24" t="s">
        <v>132</v>
      </c>
      <c r="F24">
        <f t="shared" si="0"/>
        <v>4003.0000000000023</v>
      </c>
      <c r="G24">
        <f t="shared" si="1"/>
        <v>4003.0000000000023</v>
      </c>
      <c r="H24">
        <v>2018</v>
      </c>
      <c r="O24" t="str">
        <f t="shared" si="2"/>
        <v>Containerskip100-150NordMGO og HFO</v>
      </c>
      <c r="P24" t="s">
        <v>144</v>
      </c>
      <c r="Q24" t="s">
        <v>132</v>
      </c>
      <c r="R24" t="s">
        <v>35</v>
      </c>
      <c r="S24" t="s">
        <v>25</v>
      </c>
      <c r="T24" s="408" t="s">
        <v>151</v>
      </c>
      <c r="U24" s="408"/>
      <c r="V24" s="449">
        <v>0.3</v>
      </c>
      <c r="W24" s="449">
        <v>0.7</v>
      </c>
      <c r="X24" s="450">
        <v>0.10423488372093</v>
      </c>
      <c r="Y24" s="450">
        <v>0.10423488372093</v>
      </c>
    </row>
    <row r="25" spans="1:25" x14ac:dyDescent="0.25">
      <c r="A25" t="str">
        <f>Forutsetninger!AF25</f>
        <v>Gasstankskip</v>
      </c>
      <c r="B25" t="str">
        <f>Forutsetninger!AG25</f>
        <v>300-</v>
      </c>
      <c r="C25" t="s">
        <v>150</v>
      </c>
      <c r="D25" t="s">
        <v>141</v>
      </c>
      <c r="E25" t="s">
        <v>132</v>
      </c>
      <c r="F25">
        <f t="shared" si="0"/>
        <v>4003.0000000000023</v>
      </c>
      <c r="G25">
        <f t="shared" si="1"/>
        <v>4003.0000000000023</v>
      </c>
      <c r="H25">
        <v>2018</v>
      </c>
      <c r="O25" t="str">
        <f t="shared" si="2"/>
        <v>Passasjerbåt100-150NordMGO og HFO</v>
      </c>
      <c r="P25" t="s">
        <v>144</v>
      </c>
      <c r="Q25" t="s">
        <v>132</v>
      </c>
      <c r="R25" t="s">
        <v>39</v>
      </c>
      <c r="S25" t="s">
        <v>25</v>
      </c>
      <c r="T25" s="408" t="s">
        <v>151</v>
      </c>
      <c r="U25" s="408"/>
      <c r="V25" s="449">
        <v>0.3</v>
      </c>
      <c r="W25" s="449">
        <v>0.7</v>
      </c>
      <c r="X25" s="450">
        <v>0.10423488372093</v>
      </c>
      <c r="Y25" s="450">
        <v>0.10423488372093</v>
      </c>
    </row>
    <row r="26" spans="1:25" x14ac:dyDescent="0.25">
      <c r="A26" t="str">
        <f>Forutsetninger!AF26</f>
        <v>Bulkskip</v>
      </c>
      <c r="B26" t="str">
        <f>Forutsetninger!AG26</f>
        <v>0-30</v>
      </c>
      <c r="C26" t="s">
        <v>140</v>
      </c>
      <c r="D26" t="s">
        <v>141</v>
      </c>
      <c r="E26" t="s">
        <v>132</v>
      </c>
      <c r="F26">
        <f t="shared" si="0"/>
        <v>5784.0000000000109</v>
      </c>
      <c r="G26">
        <f t="shared" si="1"/>
        <v>5784.0000000000109</v>
      </c>
      <c r="H26">
        <v>2018</v>
      </c>
      <c r="O26" t="str">
        <f t="shared" si="2"/>
        <v>Passasjerskip/Roro100-150NordMGO og HFO</v>
      </c>
      <c r="P26" t="s">
        <v>144</v>
      </c>
      <c r="Q26" t="s">
        <v>132</v>
      </c>
      <c r="R26" t="s">
        <v>42</v>
      </c>
      <c r="S26" t="s">
        <v>25</v>
      </c>
      <c r="T26" s="408" t="s">
        <v>151</v>
      </c>
      <c r="U26" s="408"/>
      <c r="V26" s="449">
        <v>0.3</v>
      </c>
      <c r="W26" s="449">
        <v>0.7</v>
      </c>
      <c r="X26" s="450">
        <v>0.10423488372093</v>
      </c>
      <c r="Y26" s="450">
        <v>0.10423488372093</v>
      </c>
    </row>
    <row r="27" spans="1:25" x14ac:dyDescent="0.25">
      <c r="A27" t="str">
        <f>Forutsetninger!AF27</f>
        <v>Bulkskip</v>
      </c>
      <c r="B27" t="str">
        <f>Forutsetninger!AG27</f>
        <v>30-70</v>
      </c>
      <c r="C27" t="s">
        <v>140</v>
      </c>
      <c r="D27" t="s">
        <v>141</v>
      </c>
      <c r="E27" t="s">
        <v>132</v>
      </c>
      <c r="F27">
        <f t="shared" si="0"/>
        <v>5784.0000000000109</v>
      </c>
      <c r="G27">
        <f t="shared" si="1"/>
        <v>5784.0000000000109</v>
      </c>
      <c r="H27">
        <v>2018</v>
      </c>
      <c r="O27" t="str">
        <f t="shared" si="2"/>
        <v>Cruiseskip100-150NordMGO og HFO</v>
      </c>
      <c r="P27" t="s">
        <v>144</v>
      </c>
      <c r="Q27" t="s">
        <v>132</v>
      </c>
      <c r="R27" t="s">
        <v>44</v>
      </c>
      <c r="S27" t="s">
        <v>25</v>
      </c>
      <c r="T27" s="408" t="s">
        <v>151</v>
      </c>
      <c r="U27" s="408"/>
      <c r="V27" s="449">
        <v>0.3</v>
      </c>
      <c r="W27" s="449">
        <v>0.7</v>
      </c>
      <c r="X27" s="450">
        <v>0.10423488372093</v>
      </c>
      <c r="Y27" s="450">
        <v>0.10423488372093</v>
      </c>
    </row>
    <row r="28" spans="1:25" x14ac:dyDescent="0.25">
      <c r="A28" t="str">
        <f>Forutsetninger!AF28</f>
        <v>Bulkskip</v>
      </c>
      <c r="B28" t="str">
        <f>Forutsetninger!AG28</f>
        <v>70-100</v>
      </c>
      <c r="C28" t="s">
        <v>140</v>
      </c>
      <c r="D28" t="s">
        <v>141</v>
      </c>
      <c r="E28" t="s">
        <v>132</v>
      </c>
      <c r="F28">
        <f t="shared" si="0"/>
        <v>5784.0000000000109</v>
      </c>
      <c r="G28">
        <f t="shared" si="1"/>
        <v>5784.0000000000109</v>
      </c>
      <c r="H28">
        <v>2018</v>
      </c>
      <c r="O28" t="str">
        <f t="shared" si="2"/>
        <v>Offshore supplyskip100-150NordMGO og HFO</v>
      </c>
      <c r="P28" t="s">
        <v>144</v>
      </c>
      <c r="Q28" t="s">
        <v>132</v>
      </c>
      <c r="R28" t="s">
        <v>46</v>
      </c>
      <c r="S28" t="s">
        <v>25</v>
      </c>
      <c r="T28" s="408" t="s">
        <v>149</v>
      </c>
      <c r="U28" s="449">
        <v>1</v>
      </c>
      <c r="V28" s="408"/>
      <c r="W28" s="408"/>
      <c r="X28" s="450">
        <v>0.13451162790697699</v>
      </c>
      <c r="Y28" s="450">
        <v>0.13451162790697699</v>
      </c>
    </row>
    <row r="29" spans="1:25" x14ac:dyDescent="0.25">
      <c r="A29" t="str">
        <f>Forutsetninger!AF34</f>
        <v>Bulkskip</v>
      </c>
      <c r="B29" t="str">
        <f>Forutsetninger!AG34</f>
        <v>100-150</v>
      </c>
      <c r="C29" t="s">
        <v>25</v>
      </c>
      <c r="D29" t="s">
        <v>141</v>
      </c>
      <c r="E29" t="s">
        <v>132</v>
      </c>
      <c r="F29">
        <f t="shared" si="0"/>
        <v>4482.0999999999894</v>
      </c>
      <c r="G29">
        <f t="shared" si="1"/>
        <v>4482.0999999999894</v>
      </c>
      <c r="H29">
        <v>2018</v>
      </c>
      <c r="O29" t="str">
        <f t="shared" si="2"/>
        <v>Andre offshorefartøy100-150NordMGO og HFO</v>
      </c>
      <c r="P29" t="s">
        <v>144</v>
      </c>
      <c r="Q29" t="s">
        <v>132</v>
      </c>
      <c r="R29" t="s">
        <v>48</v>
      </c>
      <c r="S29" t="s">
        <v>25</v>
      </c>
      <c r="T29" s="408" t="s">
        <v>149</v>
      </c>
      <c r="U29" s="449">
        <v>1</v>
      </c>
      <c r="V29" s="408"/>
      <c r="W29" s="408"/>
      <c r="X29" s="450">
        <v>0.13451162790697699</v>
      </c>
      <c r="Y29" s="450">
        <v>0.13451162790697699</v>
      </c>
    </row>
    <row r="30" spans="1:25" x14ac:dyDescent="0.25">
      <c r="A30" t="str">
        <f>Forutsetninger!AF35</f>
        <v>Bulkskip</v>
      </c>
      <c r="B30" t="str">
        <f>Forutsetninger!AG35</f>
        <v>150-200</v>
      </c>
      <c r="C30" t="s">
        <v>150</v>
      </c>
      <c r="D30" t="s">
        <v>141</v>
      </c>
      <c r="E30" t="s">
        <v>132</v>
      </c>
      <c r="F30">
        <f t="shared" si="0"/>
        <v>4003.0000000000023</v>
      </c>
      <c r="G30">
        <f t="shared" si="1"/>
        <v>4003.0000000000023</v>
      </c>
      <c r="H30">
        <v>2018</v>
      </c>
      <c r="O30" t="str">
        <f t="shared" si="2"/>
        <v>Brønnbåt100-150NordMGO og HFO</v>
      </c>
      <c r="P30" t="s">
        <v>144</v>
      </c>
      <c r="Q30" t="s">
        <v>132</v>
      </c>
      <c r="R30" t="s">
        <v>51</v>
      </c>
      <c r="S30" t="s">
        <v>25</v>
      </c>
      <c r="T30" s="408" t="s">
        <v>149</v>
      </c>
      <c r="U30" s="449">
        <v>1</v>
      </c>
      <c r="V30" s="408"/>
      <c r="W30" s="408"/>
      <c r="X30" s="450">
        <v>0.13451162790697699</v>
      </c>
      <c r="Y30" s="450">
        <v>0.13451162790697699</v>
      </c>
    </row>
    <row r="31" spans="1:25" x14ac:dyDescent="0.25">
      <c r="A31" t="str">
        <f>Forutsetninger!AF36</f>
        <v>Bulkskip</v>
      </c>
      <c r="B31" t="str">
        <f>Forutsetninger!AG36</f>
        <v>200-250</v>
      </c>
      <c r="C31" t="s">
        <v>150</v>
      </c>
      <c r="D31" t="s">
        <v>141</v>
      </c>
      <c r="E31" t="s">
        <v>132</v>
      </c>
      <c r="F31">
        <f t="shared" si="0"/>
        <v>4003.0000000000023</v>
      </c>
      <c r="G31">
        <f t="shared" si="1"/>
        <v>4003.0000000000023</v>
      </c>
      <c r="H31">
        <v>2018</v>
      </c>
      <c r="O31" t="str">
        <f t="shared" si="2"/>
        <v>Slepefartøy100-150NordMGO og HFO</v>
      </c>
      <c r="P31" t="s">
        <v>144</v>
      </c>
      <c r="Q31" t="s">
        <v>132</v>
      </c>
      <c r="R31" t="s">
        <v>54</v>
      </c>
      <c r="S31" t="s">
        <v>25</v>
      </c>
      <c r="T31" s="408" t="s">
        <v>151</v>
      </c>
      <c r="U31" s="408"/>
      <c r="V31" s="449">
        <v>0.3</v>
      </c>
      <c r="W31" s="449">
        <v>0.7</v>
      </c>
      <c r="X31" s="450">
        <v>0.10423488372093</v>
      </c>
      <c r="Y31" s="450">
        <v>0.10423488372093</v>
      </c>
    </row>
    <row r="32" spans="1:25" x14ac:dyDescent="0.25">
      <c r="A32" t="str">
        <f>Forutsetninger!AF37</f>
        <v>Bulkskip</v>
      </c>
      <c r="B32" t="str">
        <f>Forutsetninger!AG37</f>
        <v>250-300</v>
      </c>
      <c r="C32" t="s">
        <v>150</v>
      </c>
      <c r="D32" t="s">
        <v>141</v>
      </c>
      <c r="E32" t="s">
        <v>132</v>
      </c>
      <c r="F32">
        <f t="shared" si="0"/>
        <v>4003.0000000000023</v>
      </c>
      <c r="G32">
        <f t="shared" si="1"/>
        <v>4003.0000000000023</v>
      </c>
      <c r="H32">
        <v>2018</v>
      </c>
      <c r="O32" t="str">
        <f t="shared" si="2"/>
        <v>Andre servicefartøy100-150NordMGO og HFO</v>
      </c>
      <c r="P32" t="s">
        <v>144</v>
      </c>
      <c r="Q32" t="s">
        <v>132</v>
      </c>
      <c r="R32" t="s">
        <v>56</v>
      </c>
      <c r="S32" t="s">
        <v>25</v>
      </c>
      <c r="T32" s="408" t="s">
        <v>149</v>
      </c>
      <c r="U32" s="449">
        <v>1</v>
      </c>
      <c r="V32" s="408"/>
      <c r="W32" s="408"/>
      <c r="X32" s="450">
        <v>0.13451162790697699</v>
      </c>
      <c r="Y32" s="450">
        <v>0.13451162790697699</v>
      </c>
    </row>
    <row r="33" spans="1:25" x14ac:dyDescent="0.25">
      <c r="A33" t="str">
        <f>Forutsetninger!AF38</f>
        <v>Bulkskip</v>
      </c>
      <c r="B33" t="str">
        <f>Forutsetninger!AG38</f>
        <v>300-</v>
      </c>
      <c r="C33" t="s">
        <v>150</v>
      </c>
      <c r="D33" t="s">
        <v>141</v>
      </c>
      <c r="E33" t="s">
        <v>132</v>
      </c>
      <c r="F33">
        <f t="shared" si="0"/>
        <v>4003.0000000000023</v>
      </c>
      <c r="G33">
        <f t="shared" si="1"/>
        <v>4003.0000000000023</v>
      </c>
      <c r="H33">
        <v>2018</v>
      </c>
      <c r="O33" t="str">
        <f t="shared" si="2"/>
        <v>Fiskefartøy100-150NordMGO og HFO</v>
      </c>
      <c r="P33" t="s">
        <v>144</v>
      </c>
      <c r="Q33" t="s">
        <v>132</v>
      </c>
      <c r="R33" t="s">
        <v>59</v>
      </c>
      <c r="S33" t="s">
        <v>25</v>
      </c>
      <c r="T33" s="408" t="s">
        <v>149</v>
      </c>
      <c r="U33" s="449">
        <v>1</v>
      </c>
      <c r="V33" s="408"/>
      <c r="W33" s="408"/>
      <c r="X33" s="450">
        <v>0.13451162790697699</v>
      </c>
      <c r="Y33" s="450">
        <v>0.13451162790697699</v>
      </c>
    </row>
    <row r="34" spans="1:25" x14ac:dyDescent="0.25">
      <c r="A34" t="str">
        <f>Forutsetninger!AF39</f>
        <v>Stykkgods-/Roro-skip</v>
      </c>
      <c r="B34" t="str">
        <f>Forutsetninger!AG39</f>
        <v>0-30</v>
      </c>
      <c r="C34" t="s">
        <v>140</v>
      </c>
      <c r="D34" t="s">
        <v>141</v>
      </c>
      <c r="E34" t="s">
        <v>132</v>
      </c>
      <c r="F34">
        <f t="shared" si="0"/>
        <v>5784.0000000000109</v>
      </c>
      <c r="G34">
        <f t="shared" si="1"/>
        <v>5784.0000000000109</v>
      </c>
      <c r="H34">
        <v>2018</v>
      </c>
      <c r="O34" t="str">
        <f t="shared" si="2"/>
        <v>Annet100-150NordMGO og HFO</v>
      </c>
      <c r="P34" t="s">
        <v>144</v>
      </c>
      <c r="Q34" t="s">
        <v>132</v>
      </c>
      <c r="R34" t="s">
        <v>61</v>
      </c>
      <c r="S34" t="s">
        <v>25</v>
      </c>
      <c r="T34" s="408" t="s">
        <v>151</v>
      </c>
      <c r="U34" s="408"/>
      <c r="V34" s="449">
        <v>0.3</v>
      </c>
      <c r="W34" s="449">
        <v>0.7</v>
      </c>
      <c r="X34" s="450">
        <v>0.10423488372093</v>
      </c>
      <c r="Y34" s="450">
        <v>0.10423488372093</v>
      </c>
    </row>
    <row r="35" spans="1:25" x14ac:dyDescent="0.25">
      <c r="A35" t="str">
        <f>Forutsetninger!AF40</f>
        <v>Stykkgods-/Roro-skip</v>
      </c>
      <c r="B35" t="str">
        <f>Forutsetninger!AG40</f>
        <v>30-70</v>
      </c>
      <c r="C35" t="s">
        <v>140</v>
      </c>
      <c r="D35" t="s">
        <v>141</v>
      </c>
      <c r="E35" t="s">
        <v>132</v>
      </c>
      <c r="F35">
        <f t="shared" si="0"/>
        <v>5784.0000000000109</v>
      </c>
      <c r="G35">
        <f t="shared" si="1"/>
        <v>5784.0000000000109</v>
      </c>
      <c r="H35">
        <v>2018</v>
      </c>
      <c r="O35" t="str">
        <f t="shared" si="2"/>
        <v>Oljetankskip&gt;150NordMGO og HFO</v>
      </c>
      <c r="P35" t="s">
        <v>144</v>
      </c>
      <c r="Q35" t="s">
        <v>132</v>
      </c>
      <c r="R35" t="s">
        <v>16</v>
      </c>
      <c r="S35" s="26" t="s">
        <v>150</v>
      </c>
      <c r="T35" s="408" t="s">
        <v>152</v>
      </c>
      <c r="U35" s="408"/>
      <c r="V35" s="408"/>
      <c r="W35" s="449">
        <v>1</v>
      </c>
      <c r="X35" s="450">
        <v>9.3093023255814006E-2</v>
      </c>
      <c r="Y35" s="450">
        <v>9.3093023255814006E-2</v>
      </c>
    </row>
    <row r="36" spans="1:25" x14ac:dyDescent="0.25">
      <c r="A36" t="str">
        <f>Forutsetninger!AF41</f>
        <v>Stykkgods-/Roro-skip</v>
      </c>
      <c r="B36" t="str">
        <f>Forutsetninger!AG41</f>
        <v>70-100</v>
      </c>
      <c r="C36" t="s">
        <v>140</v>
      </c>
      <c r="D36" t="s">
        <v>141</v>
      </c>
      <c r="E36" t="s">
        <v>132</v>
      </c>
      <c r="F36">
        <f t="shared" si="0"/>
        <v>5784.0000000000109</v>
      </c>
      <c r="G36">
        <f t="shared" si="1"/>
        <v>5784.0000000000109</v>
      </c>
      <c r="H36">
        <v>2018</v>
      </c>
      <c r="O36" t="str">
        <f t="shared" si="2"/>
        <v>Kjemikalie-/Produktskip&gt;150NordMGO og HFO</v>
      </c>
      <c r="P36" t="s">
        <v>144</v>
      </c>
      <c r="Q36" t="s">
        <v>132</v>
      </c>
      <c r="R36" t="s">
        <v>20</v>
      </c>
      <c r="S36" s="26" t="s">
        <v>150</v>
      </c>
      <c r="T36" s="408" t="s">
        <v>152</v>
      </c>
      <c r="U36" s="408"/>
      <c r="V36" s="408"/>
      <c r="W36" s="449">
        <v>1</v>
      </c>
      <c r="X36" s="450">
        <v>9.3093023255814006E-2</v>
      </c>
      <c r="Y36" s="450">
        <v>9.3093023255814006E-2</v>
      </c>
    </row>
    <row r="37" spans="1:25" x14ac:dyDescent="0.25">
      <c r="A37" t="str">
        <f>Forutsetninger!AF42</f>
        <v>Stykkgods-/Roro-skip</v>
      </c>
      <c r="B37" t="str">
        <f>Forutsetninger!AG42</f>
        <v>100-150</v>
      </c>
      <c r="C37" t="s">
        <v>25</v>
      </c>
      <c r="D37" t="s">
        <v>141</v>
      </c>
      <c r="E37" t="s">
        <v>132</v>
      </c>
      <c r="F37">
        <f t="shared" si="0"/>
        <v>4482.0999999999894</v>
      </c>
      <c r="G37">
        <f t="shared" si="1"/>
        <v>4482.0999999999894</v>
      </c>
      <c r="H37">
        <v>2018</v>
      </c>
      <c r="O37" t="str">
        <f t="shared" si="2"/>
        <v>Gasstankskip&gt;150NordMGO og HFO</v>
      </c>
      <c r="P37" t="s">
        <v>144</v>
      </c>
      <c r="Q37" t="s">
        <v>132</v>
      </c>
      <c r="R37" t="s">
        <v>24</v>
      </c>
      <c r="S37" s="26" t="s">
        <v>150</v>
      </c>
      <c r="T37" s="408" t="s">
        <v>152</v>
      </c>
      <c r="U37" s="408"/>
      <c r="V37" s="408"/>
      <c r="W37" s="449">
        <v>1</v>
      </c>
      <c r="X37" s="450">
        <v>9.3093023255814006E-2</v>
      </c>
      <c r="Y37" s="450">
        <v>9.3093023255814006E-2</v>
      </c>
    </row>
    <row r="38" spans="1:25" x14ac:dyDescent="0.25">
      <c r="A38" t="str">
        <f>Forutsetninger!AF43</f>
        <v>Stykkgods-/Roro-skip</v>
      </c>
      <c r="B38" t="str">
        <f>Forutsetninger!AG43</f>
        <v>150-200</v>
      </c>
      <c r="C38" t="s">
        <v>150</v>
      </c>
      <c r="D38" t="s">
        <v>141</v>
      </c>
      <c r="E38" t="s">
        <v>132</v>
      </c>
      <c r="F38">
        <f t="shared" si="0"/>
        <v>4003.0000000000023</v>
      </c>
      <c r="G38">
        <f t="shared" si="1"/>
        <v>4003.0000000000023</v>
      </c>
      <c r="H38">
        <v>2018</v>
      </c>
      <c r="O38" t="str">
        <f t="shared" si="2"/>
        <v>Bulkskip&gt;150NordMGO og HFO</v>
      </c>
      <c r="P38" t="s">
        <v>144</v>
      </c>
      <c r="Q38" t="s">
        <v>132</v>
      </c>
      <c r="R38" t="s">
        <v>28</v>
      </c>
      <c r="S38" s="26" t="s">
        <v>150</v>
      </c>
      <c r="T38" s="408" t="s">
        <v>152</v>
      </c>
      <c r="U38" s="408"/>
      <c r="V38" s="408"/>
      <c r="W38" s="449">
        <v>1</v>
      </c>
      <c r="X38" s="450">
        <v>9.3093023255814006E-2</v>
      </c>
      <c r="Y38" s="450">
        <v>9.3093023255814006E-2</v>
      </c>
    </row>
    <row r="39" spans="1:25" x14ac:dyDescent="0.25">
      <c r="A39" t="str">
        <f>Forutsetninger!AF44</f>
        <v>Stykkgods-/Roro-skip</v>
      </c>
      <c r="B39" t="str">
        <f>Forutsetninger!AG44</f>
        <v>200-250</v>
      </c>
      <c r="C39" t="s">
        <v>150</v>
      </c>
      <c r="D39" t="s">
        <v>141</v>
      </c>
      <c r="E39" t="s">
        <v>132</v>
      </c>
      <c r="F39">
        <f t="shared" si="0"/>
        <v>4003.0000000000023</v>
      </c>
      <c r="G39">
        <f t="shared" si="1"/>
        <v>4003.0000000000023</v>
      </c>
      <c r="H39">
        <v>2018</v>
      </c>
      <c r="O39" t="str">
        <f t="shared" si="2"/>
        <v>Stykkgods-/Roro-skip&gt;150NordMGO og HFO</v>
      </c>
      <c r="P39" t="s">
        <v>144</v>
      </c>
      <c r="Q39" t="s">
        <v>132</v>
      </c>
      <c r="R39" t="s">
        <v>31</v>
      </c>
      <c r="S39" s="26" t="s">
        <v>150</v>
      </c>
      <c r="T39" s="408" t="s">
        <v>152</v>
      </c>
      <c r="U39" s="408"/>
      <c r="V39" s="408"/>
      <c r="W39" s="449">
        <v>1</v>
      </c>
      <c r="X39" s="450">
        <v>9.3093023255814006E-2</v>
      </c>
      <c r="Y39" s="450">
        <v>9.3093023255814006E-2</v>
      </c>
    </row>
    <row r="40" spans="1:25" x14ac:dyDescent="0.25">
      <c r="A40" t="str">
        <f>Forutsetninger!AF45</f>
        <v>Stykkgods-/Roro-skip</v>
      </c>
      <c r="B40" t="str">
        <f>Forutsetninger!AG45</f>
        <v>250-300</v>
      </c>
      <c r="C40" t="s">
        <v>150</v>
      </c>
      <c r="D40" t="s">
        <v>141</v>
      </c>
      <c r="E40" t="s">
        <v>132</v>
      </c>
      <c r="F40">
        <f t="shared" si="0"/>
        <v>4003.0000000000023</v>
      </c>
      <c r="G40">
        <f t="shared" si="1"/>
        <v>4003.0000000000023</v>
      </c>
      <c r="H40">
        <v>2018</v>
      </c>
      <c r="O40" t="str">
        <f t="shared" si="2"/>
        <v>Containerskip&gt;150NordMGO og HFO</v>
      </c>
      <c r="P40" t="s">
        <v>144</v>
      </c>
      <c r="Q40" t="s">
        <v>132</v>
      </c>
      <c r="R40" t="s">
        <v>35</v>
      </c>
      <c r="S40" s="26" t="s">
        <v>150</v>
      </c>
      <c r="T40" s="408" t="s">
        <v>152</v>
      </c>
      <c r="U40" s="408"/>
      <c r="V40" s="408"/>
      <c r="W40" s="449">
        <v>1</v>
      </c>
      <c r="X40" s="450">
        <v>9.3093023255814006E-2</v>
      </c>
      <c r="Y40" s="450">
        <v>9.3093023255814006E-2</v>
      </c>
    </row>
    <row r="41" spans="1:25" x14ac:dyDescent="0.25">
      <c r="A41" t="str">
        <f>Forutsetninger!AF46</f>
        <v>Stykkgods-/Roro-skip</v>
      </c>
      <c r="B41" t="str">
        <f>Forutsetninger!AG46</f>
        <v>300-</v>
      </c>
      <c r="C41" t="s">
        <v>150</v>
      </c>
      <c r="D41" t="s">
        <v>141</v>
      </c>
      <c r="E41" t="s">
        <v>132</v>
      </c>
      <c r="F41">
        <f t="shared" si="0"/>
        <v>4003.0000000000023</v>
      </c>
      <c r="G41">
        <f t="shared" si="1"/>
        <v>4003.0000000000023</v>
      </c>
      <c r="H41">
        <v>2018</v>
      </c>
      <c r="O41" t="str">
        <f t="shared" si="2"/>
        <v>Passasjerbåt&gt;150NordMGO og HFO</v>
      </c>
      <c r="P41" t="s">
        <v>144</v>
      </c>
      <c r="Q41" t="s">
        <v>132</v>
      </c>
      <c r="R41" t="s">
        <v>39</v>
      </c>
      <c r="S41" s="26" t="s">
        <v>150</v>
      </c>
      <c r="T41" s="408" t="s">
        <v>152</v>
      </c>
      <c r="U41" s="408"/>
      <c r="V41" s="408"/>
      <c r="W41" s="449">
        <v>1</v>
      </c>
      <c r="X41" s="450">
        <v>9.3093023255814006E-2</v>
      </c>
      <c r="Y41" s="450">
        <v>9.3093023255814006E-2</v>
      </c>
    </row>
    <row r="42" spans="1:25" x14ac:dyDescent="0.25">
      <c r="A42" t="str">
        <f>Forutsetninger!AF47</f>
        <v>Containerskip</v>
      </c>
      <c r="B42" t="str">
        <f>Forutsetninger!AG47</f>
        <v>0-30</v>
      </c>
      <c r="C42" t="s">
        <v>140</v>
      </c>
      <c r="D42" t="s">
        <v>141</v>
      </c>
      <c r="E42" t="s">
        <v>132</v>
      </c>
      <c r="F42">
        <f t="shared" si="0"/>
        <v>5784.0000000000109</v>
      </c>
      <c r="G42">
        <f t="shared" si="1"/>
        <v>5784.0000000000109</v>
      </c>
      <c r="H42">
        <v>2018</v>
      </c>
      <c r="O42" t="str">
        <f t="shared" si="2"/>
        <v>Passasjerskip/Roro&gt;150NordMGO og HFO</v>
      </c>
      <c r="P42" t="s">
        <v>144</v>
      </c>
      <c r="Q42" t="s">
        <v>132</v>
      </c>
      <c r="R42" t="s">
        <v>42</v>
      </c>
      <c r="S42" s="26" t="s">
        <v>150</v>
      </c>
      <c r="T42" s="408" t="s">
        <v>152</v>
      </c>
      <c r="U42" s="408"/>
      <c r="V42" s="408"/>
      <c r="W42" s="449">
        <v>1</v>
      </c>
      <c r="X42" s="450">
        <v>9.3093023255814006E-2</v>
      </c>
      <c r="Y42" s="450">
        <v>9.3093023255814006E-2</v>
      </c>
    </row>
    <row r="43" spans="1:25" x14ac:dyDescent="0.25">
      <c r="A43" t="str">
        <f>Forutsetninger!AF48</f>
        <v>Containerskip</v>
      </c>
      <c r="B43" t="str">
        <f>Forutsetninger!AG48</f>
        <v>30-70</v>
      </c>
      <c r="C43" t="s">
        <v>140</v>
      </c>
      <c r="D43" t="s">
        <v>141</v>
      </c>
      <c r="E43" t="s">
        <v>132</v>
      </c>
      <c r="F43">
        <f t="shared" si="0"/>
        <v>5784.0000000000109</v>
      </c>
      <c r="G43">
        <f t="shared" si="1"/>
        <v>5784.0000000000109</v>
      </c>
      <c r="H43">
        <v>2018</v>
      </c>
      <c r="O43" t="str">
        <f t="shared" si="2"/>
        <v>Cruiseskip&gt;150NordMGO og HFO</v>
      </c>
      <c r="P43" t="s">
        <v>144</v>
      </c>
      <c r="Q43" t="s">
        <v>132</v>
      </c>
      <c r="R43" t="s">
        <v>44</v>
      </c>
      <c r="S43" s="26" t="s">
        <v>150</v>
      </c>
      <c r="T43" s="408" t="s">
        <v>152</v>
      </c>
      <c r="U43" s="408"/>
      <c r="V43" s="408"/>
      <c r="W43" s="449">
        <v>1</v>
      </c>
      <c r="X43" s="450">
        <v>9.3093023255814006E-2</v>
      </c>
      <c r="Y43" s="450">
        <v>9.3093023255814006E-2</v>
      </c>
    </row>
    <row r="44" spans="1:25" x14ac:dyDescent="0.25">
      <c r="A44" t="str">
        <f>Forutsetninger!AF49</f>
        <v>Containerskip</v>
      </c>
      <c r="B44" t="str">
        <f>Forutsetninger!AG49</f>
        <v>70-100</v>
      </c>
      <c r="C44" t="s">
        <v>140</v>
      </c>
      <c r="D44" t="s">
        <v>141</v>
      </c>
      <c r="E44" t="s">
        <v>132</v>
      </c>
      <c r="F44">
        <f t="shared" si="0"/>
        <v>5784.0000000000109</v>
      </c>
      <c r="G44">
        <f t="shared" si="1"/>
        <v>5784.0000000000109</v>
      </c>
      <c r="H44">
        <v>2018</v>
      </c>
      <c r="O44" t="str">
        <f t="shared" si="2"/>
        <v>Offshore supplyskip&gt;150NordMGO og HFO</v>
      </c>
      <c r="P44" t="s">
        <v>144</v>
      </c>
      <c r="Q44" t="s">
        <v>132</v>
      </c>
      <c r="R44" t="s">
        <v>46</v>
      </c>
      <c r="S44" s="26" t="s">
        <v>150</v>
      </c>
      <c r="T44" s="408" t="s">
        <v>149</v>
      </c>
      <c r="U44" s="449">
        <v>1</v>
      </c>
      <c r="V44" s="408"/>
      <c r="W44" s="408"/>
      <c r="X44" s="450">
        <v>0.13451162790697699</v>
      </c>
      <c r="Y44" s="450">
        <v>0.13451162790697699</v>
      </c>
    </row>
    <row r="45" spans="1:25" x14ac:dyDescent="0.25">
      <c r="A45" t="str">
        <f>Forutsetninger!AF50</f>
        <v>Containerskip</v>
      </c>
      <c r="B45" t="str">
        <f>Forutsetninger!AG50</f>
        <v>100-150</v>
      </c>
      <c r="C45" t="s">
        <v>25</v>
      </c>
      <c r="D45" t="s">
        <v>141</v>
      </c>
      <c r="E45" t="s">
        <v>132</v>
      </c>
      <c r="F45">
        <f t="shared" si="0"/>
        <v>4482.0999999999894</v>
      </c>
      <c r="G45">
        <f t="shared" si="1"/>
        <v>4482.0999999999894</v>
      </c>
      <c r="H45">
        <v>2018</v>
      </c>
      <c r="O45" t="str">
        <f t="shared" si="2"/>
        <v>Andre offshorefartøy&gt;150NordMGO og HFO</v>
      </c>
      <c r="P45" t="s">
        <v>144</v>
      </c>
      <c r="Q45" t="s">
        <v>132</v>
      </c>
      <c r="R45" t="s">
        <v>48</v>
      </c>
      <c r="S45" s="26" t="s">
        <v>150</v>
      </c>
      <c r="T45" s="408" t="s">
        <v>149</v>
      </c>
      <c r="U45" s="449">
        <v>1</v>
      </c>
      <c r="V45" s="408"/>
      <c r="W45" s="408"/>
      <c r="X45" s="450">
        <v>0.13451162790697699</v>
      </c>
      <c r="Y45" s="450">
        <v>0.13451162790697699</v>
      </c>
    </row>
    <row r="46" spans="1:25" x14ac:dyDescent="0.25">
      <c r="A46" t="str">
        <f>Forutsetninger!AF51</f>
        <v>Containerskip</v>
      </c>
      <c r="B46" t="str">
        <f>Forutsetninger!AG51</f>
        <v>150-200</v>
      </c>
      <c r="C46" t="s">
        <v>150</v>
      </c>
      <c r="D46" t="s">
        <v>141</v>
      </c>
      <c r="E46" t="s">
        <v>132</v>
      </c>
      <c r="F46">
        <f t="shared" si="0"/>
        <v>4003.0000000000023</v>
      </c>
      <c r="G46">
        <f t="shared" si="1"/>
        <v>4003.0000000000023</v>
      </c>
      <c r="H46">
        <v>2018</v>
      </c>
      <c r="O46" t="str">
        <f t="shared" si="2"/>
        <v>Brønnbåt&gt;150NordMGO og HFO</v>
      </c>
      <c r="P46" t="s">
        <v>144</v>
      </c>
      <c r="Q46" t="s">
        <v>132</v>
      </c>
      <c r="R46" t="s">
        <v>51</v>
      </c>
      <c r="S46" s="26" t="s">
        <v>150</v>
      </c>
      <c r="T46" s="408" t="s">
        <v>149</v>
      </c>
      <c r="U46" s="449">
        <v>1</v>
      </c>
      <c r="V46" s="408"/>
      <c r="W46" s="408"/>
      <c r="X46" s="450">
        <v>0.13451162790697699</v>
      </c>
      <c r="Y46" s="450">
        <v>0.13451162790697699</v>
      </c>
    </row>
    <row r="47" spans="1:25" x14ac:dyDescent="0.25">
      <c r="A47" t="str">
        <f>Forutsetninger!AF52</f>
        <v>Containerskip</v>
      </c>
      <c r="B47" t="str">
        <f>Forutsetninger!AG52</f>
        <v>200-250</v>
      </c>
      <c r="C47" t="s">
        <v>150</v>
      </c>
      <c r="D47" t="s">
        <v>141</v>
      </c>
      <c r="E47" t="s">
        <v>132</v>
      </c>
      <c r="F47">
        <f t="shared" si="0"/>
        <v>4003.0000000000023</v>
      </c>
      <c r="G47">
        <f t="shared" si="1"/>
        <v>4003.0000000000023</v>
      </c>
      <c r="H47">
        <v>2018</v>
      </c>
      <c r="O47" t="str">
        <f t="shared" si="2"/>
        <v>Slepefartøy&gt;150NordMGO og HFO</v>
      </c>
      <c r="P47" t="s">
        <v>144</v>
      </c>
      <c r="Q47" t="s">
        <v>132</v>
      </c>
      <c r="R47" t="s">
        <v>54</v>
      </c>
      <c r="S47" s="26" t="s">
        <v>150</v>
      </c>
      <c r="T47" s="408" t="s">
        <v>152</v>
      </c>
      <c r="U47" s="408"/>
      <c r="V47" s="408"/>
      <c r="W47" s="449">
        <v>1</v>
      </c>
      <c r="X47" s="450">
        <v>9.3093023255814006E-2</v>
      </c>
      <c r="Y47" s="450">
        <v>9.3093023255814006E-2</v>
      </c>
    </row>
    <row r="48" spans="1:25" x14ac:dyDescent="0.25">
      <c r="A48" t="str">
        <f>Forutsetninger!AF53</f>
        <v>Containerskip</v>
      </c>
      <c r="B48" t="str">
        <f>Forutsetninger!AG53</f>
        <v>250-300</v>
      </c>
      <c r="C48" t="s">
        <v>150</v>
      </c>
      <c r="D48" t="s">
        <v>141</v>
      </c>
      <c r="E48" t="s">
        <v>132</v>
      </c>
      <c r="F48">
        <f t="shared" si="0"/>
        <v>4003.0000000000023</v>
      </c>
      <c r="G48">
        <f t="shared" si="1"/>
        <v>4003.0000000000023</v>
      </c>
      <c r="H48">
        <v>2018</v>
      </c>
      <c r="O48" t="str">
        <f t="shared" si="2"/>
        <v>Andre servicefartøy&gt;150NordMGO og HFO</v>
      </c>
      <c r="P48" t="s">
        <v>144</v>
      </c>
      <c r="Q48" t="s">
        <v>132</v>
      </c>
      <c r="R48" t="s">
        <v>56</v>
      </c>
      <c r="S48" s="26" t="s">
        <v>150</v>
      </c>
      <c r="T48" s="408" t="s">
        <v>149</v>
      </c>
      <c r="U48" s="449">
        <v>1</v>
      </c>
      <c r="V48" s="408"/>
      <c r="W48" s="408"/>
      <c r="X48" s="450">
        <v>0.13451162790697699</v>
      </c>
      <c r="Y48" s="450">
        <v>0.13451162790697699</v>
      </c>
    </row>
    <row r="49" spans="1:25" x14ac:dyDescent="0.25">
      <c r="A49" t="str">
        <f>Forutsetninger!AF54</f>
        <v>Containerskip</v>
      </c>
      <c r="B49" t="str">
        <f>Forutsetninger!AG54</f>
        <v>300-</v>
      </c>
      <c r="C49" t="s">
        <v>150</v>
      </c>
      <c r="D49" t="s">
        <v>141</v>
      </c>
      <c r="E49" t="s">
        <v>132</v>
      </c>
      <c r="F49">
        <f t="shared" si="0"/>
        <v>4003.0000000000023</v>
      </c>
      <c r="G49">
        <f t="shared" si="1"/>
        <v>4003.0000000000023</v>
      </c>
      <c r="H49">
        <v>2018</v>
      </c>
      <c r="O49" t="str">
        <f t="shared" si="2"/>
        <v>Fiskefartøy&gt;150NordMGO og HFO</v>
      </c>
      <c r="P49" t="s">
        <v>144</v>
      </c>
      <c r="Q49" t="s">
        <v>132</v>
      </c>
      <c r="R49" t="s">
        <v>59</v>
      </c>
      <c r="S49" s="26" t="s">
        <v>150</v>
      </c>
      <c r="T49" s="408" t="s">
        <v>149</v>
      </c>
      <c r="U49" s="449">
        <v>1</v>
      </c>
      <c r="V49" s="408"/>
      <c r="W49" s="408"/>
      <c r="X49" s="450">
        <v>0.13451162790697699</v>
      </c>
      <c r="Y49" s="450">
        <v>0.13451162790697699</v>
      </c>
    </row>
    <row r="50" spans="1:25" x14ac:dyDescent="0.25">
      <c r="A50" t="str">
        <f>Forutsetninger!AF55</f>
        <v>Passasjerbåt</v>
      </c>
      <c r="B50" t="str">
        <f>Forutsetninger!AG55</f>
        <v>0-30</v>
      </c>
      <c r="C50" t="s">
        <v>140</v>
      </c>
      <c r="D50" t="s">
        <v>141</v>
      </c>
      <c r="E50" t="s">
        <v>132</v>
      </c>
      <c r="F50">
        <f t="shared" si="0"/>
        <v>5784.0000000000109</v>
      </c>
      <c r="G50">
        <f t="shared" si="1"/>
        <v>5784.0000000000109</v>
      </c>
      <c r="H50">
        <v>2018</v>
      </c>
      <c r="O50" t="str">
        <f t="shared" si="2"/>
        <v>Annet&gt;150NordMGO og HFO</v>
      </c>
      <c r="P50" t="s">
        <v>144</v>
      </c>
      <c r="Q50" t="s">
        <v>132</v>
      </c>
      <c r="R50" t="s">
        <v>61</v>
      </c>
      <c r="S50" s="26" t="s">
        <v>150</v>
      </c>
      <c r="T50" s="408" t="s">
        <v>152</v>
      </c>
      <c r="U50" s="408"/>
      <c r="V50" s="408"/>
      <c r="W50" s="449">
        <v>1</v>
      </c>
      <c r="X50" s="450">
        <v>9.3093023255814006E-2</v>
      </c>
      <c r="Y50" s="450">
        <v>9.3093023255814006E-2</v>
      </c>
    </row>
    <row r="51" spans="1:25" x14ac:dyDescent="0.25">
      <c r="A51" t="str">
        <f>Forutsetninger!AF56</f>
        <v>Passasjerbåt</v>
      </c>
      <c r="B51" t="str">
        <f>Forutsetninger!AG56</f>
        <v>30-70</v>
      </c>
      <c r="C51" t="s">
        <v>140</v>
      </c>
      <c r="D51" t="s">
        <v>141</v>
      </c>
      <c r="E51" t="s">
        <v>132</v>
      </c>
      <c r="F51">
        <f t="shared" si="0"/>
        <v>5784.0000000000109</v>
      </c>
      <c r="G51">
        <f t="shared" si="1"/>
        <v>5784.0000000000109</v>
      </c>
      <c r="H51">
        <v>2018</v>
      </c>
      <c r="O51" t="str">
        <f t="shared" si="2"/>
        <v>Oljetankskip0-100SørMGO og HFO</v>
      </c>
      <c r="P51" t="s">
        <v>145</v>
      </c>
      <c r="Q51" t="s">
        <v>132</v>
      </c>
      <c r="R51" t="s">
        <v>16</v>
      </c>
      <c r="S51" t="s">
        <v>140</v>
      </c>
      <c r="T51" s="449" t="s">
        <v>153</v>
      </c>
      <c r="U51" s="408"/>
      <c r="V51" s="449">
        <v>1</v>
      </c>
      <c r="W51" s="408"/>
      <c r="X51" s="450">
        <v>0.13023255813953499</v>
      </c>
      <c r="Y51" s="450">
        <v>0.13023255813953499</v>
      </c>
    </row>
    <row r="52" spans="1:25" x14ac:dyDescent="0.25">
      <c r="A52" t="str">
        <f>Forutsetninger!AF57</f>
        <v>Passasjerbåt</v>
      </c>
      <c r="B52" t="str">
        <f>Forutsetninger!AG57</f>
        <v>70-100</v>
      </c>
      <c r="C52" t="s">
        <v>140</v>
      </c>
      <c r="D52" t="s">
        <v>141</v>
      </c>
      <c r="E52" t="s">
        <v>132</v>
      </c>
      <c r="F52">
        <f t="shared" si="0"/>
        <v>5784.0000000000109</v>
      </c>
      <c r="G52">
        <f t="shared" si="1"/>
        <v>5784.0000000000109</v>
      </c>
      <c r="H52">
        <v>2018</v>
      </c>
      <c r="O52" t="str">
        <f t="shared" si="2"/>
        <v>Kjemikalie-/Produktskip0-100SørMGO og HFO</v>
      </c>
      <c r="P52" t="s">
        <v>145</v>
      </c>
      <c r="Q52" t="s">
        <v>132</v>
      </c>
      <c r="R52" t="s">
        <v>20</v>
      </c>
      <c r="S52" t="s">
        <v>140</v>
      </c>
      <c r="T52" s="449" t="s">
        <v>153</v>
      </c>
      <c r="U52" s="408"/>
      <c r="V52" s="449">
        <v>1</v>
      </c>
      <c r="W52" s="408"/>
      <c r="X52" s="450">
        <v>0.13023255813953499</v>
      </c>
      <c r="Y52" s="450">
        <v>0.13023255813953499</v>
      </c>
    </row>
    <row r="53" spans="1:25" x14ac:dyDescent="0.25">
      <c r="A53" t="str">
        <f>Forutsetninger!AF58</f>
        <v>Passasjerbåt</v>
      </c>
      <c r="B53" t="str">
        <f>Forutsetninger!AG58</f>
        <v>100-150</v>
      </c>
      <c r="C53" t="s">
        <v>25</v>
      </c>
      <c r="D53" t="s">
        <v>141</v>
      </c>
      <c r="E53" t="s">
        <v>132</v>
      </c>
      <c r="F53">
        <f t="shared" si="0"/>
        <v>4482.0999999999894</v>
      </c>
      <c r="G53">
        <f t="shared" si="1"/>
        <v>4482.0999999999894</v>
      </c>
      <c r="H53">
        <v>2018</v>
      </c>
      <c r="O53" t="str">
        <f t="shared" si="2"/>
        <v>Gasstankskip0-100SørMGO og HFO</v>
      </c>
      <c r="P53" t="s">
        <v>145</v>
      </c>
      <c r="Q53" t="s">
        <v>132</v>
      </c>
      <c r="R53" t="s">
        <v>24</v>
      </c>
      <c r="S53" t="s">
        <v>140</v>
      </c>
      <c r="T53" s="449" t="s">
        <v>153</v>
      </c>
      <c r="U53" s="408"/>
      <c r="V53" s="449">
        <v>1</v>
      </c>
      <c r="W53" s="408"/>
      <c r="X53" s="450">
        <v>0.13023255813953499</v>
      </c>
      <c r="Y53" s="450">
        <v>0.13023255813953499</v>
      </c>
    </row>
    <row r="54" spans="1:25" x14ac:dyDescent="0.25">
      <c r="A54" t="str">
        <f>Forutsetninger!AF59</f>
        <v>Passasjerbåt</v>
      </c>
      <c r="B54" t="str">
        <f>Forutsetninger!AG59</f>
        <v>150-200</v>
      </c>
      <c r="C54" t="s">
        <v>150</v>
      </c>
      <c r="D54" t="s">
        <v>141</v>
      </c>
      <c r="E54" t="s">
        <v>132</v>
      </c>
      <c r="F54">
        <f t="shared" si="0"/>
        <v>4003.0000000000023</v>
      </c>
      <c r="G54">
        <f t="shared" si="1"/>
        <v>4003.0000000000023</v>
      </c>
      <c r="H54">
        <v>2018</v>
      </c>
      <c r="O54" t="str">
        <f t="shared" si="2"/>
        <v>Bulkskip0-100SørMGO og HFO</v>
      </c>
      <c r="P54" t="s">
        <v>145</v>
      </c>
      <c r="Q54" t="s">
        <v>132</v>
      </c>
      <c r="R54" t="s">
        <v>28</v>
      </c>
      <c r="S54" t="s">
        <v>140</v>
      </c>
      <c r="T54" s="449" t="s">
        <v>153</v>
      </c>
      <c r="U54" s="408"/>
      <c r="V54" s="449">
        <v>1</v>
      </c>
      <c r="W54" s="408"/>
      <c r="X54" s="450">
        <v>0.13023255813953499</v>
      </c>
      <c r="Y54" s="450">
        <v>0.13023255813953499</v>
      </c>
    </row>
    <row r="55" spans="1:25" x14ac:dyDescent="0.25">
      <c r="A55" t="str">
        <f>Forutsetninger!AF60</f>
        <v>Passasjerbåt</v>
      </c>
      <c r="B55" t="str">
        <f>Forutsetninger!AG60</f>
        <v>200-250</v>
      </c>
      <c r="C55" t="s">
        <v>150</v>
      </c>
      <c r="D55" t="s">
        <v>141</v>
      </c>
      <c r="E55" t="s">
        <v>132</v>
      </c>
      <c r="F55">
        <f t="shared" si="0"/>
        <v>4003.0000000000023</v>
      </c>
      <c r="G55">
        <f t="shared" si="1"/>
        <v>4003.0000000000023</v>
      </c>
      <c r="H55">
        <v>2018</v>
      </c>
      <c r="O55" t="str">
        <f t="shared" si="2"/>
        <v>Stykkgods-/Roro-skip0-100SørMGO og HFO</v>
      </c>
      <c r="P55" t="s">
        <v>145</v>
      </c>
      <c r="Q55" t="s">
        <v>132</v>
      </c>
      <c r="R55" t="s">
        <v>31</v>
      </c>
      <c r="S55" t="s">
        <v>140</v>
      </c>
      <c r="T55" s="449" t="s">
        <v>153</v>
      </c>
      <c r="U55" s="408"/>
      <c r="V55" s="449">
        <v>1</v>
      </c>
      <c r="W55" s="408"/>
      <c r="X55" s="450">
        <v>0.13023255813953499</v>
      </c>
      <c r="Y55" s="450">
        <v>0.13023255813953499</v>
      </c>
    </row>
    <row r="56" spans="1:25" x14ac:dyDescent="0.25">
      <c r="A56" t="str">
        <f>Forutsetninger!AF61</f>
        <v>Passasjerbåt</v>
      </c>
      <c r="B56" t="str">
        <f>Forutsetninger!AG61</f>
        <v>250-300</v>
      </c>
      <c r="C56" t="s">
        <v>150</v>
      </c>
      <c r="D56" t="s">
        <v>141</v>
      </c>
      <c r="E56" t="s">
        <v>132</v>
      </c>
      <c r="F56">
        <f t="shared" si="0"/>
        <v>4003.0000000000023</v>
      </c>
      <c r="G56">
        <f t="shared" si="1"/>
        <v>4003.0000000000023</v>
      </c>
      <c r="H56">
        <v>2018</v>
      </c>
      <c r="O56" t="str">
        <f t="shared" si="2"/>
        <v>Containerskip0-100SørMGO og HFO</v>
      </c>
      <c r="P56" t="s">
        <v>145</v>
      </c>
      <c r="Q56" t="s">
        <v>132</v>
      </c>
      <c r="R56" t="s">
        <v>35</v>
      </c>
      <c r="S56" t="s">
        <v>140</v>
      </c>
      <c r="T56" s="449" t="s">
        <v>153</v>
      </c>
      <c r="U56" s="408"/>
      <c r="V56" s="449">
        <v>1</v>
      </c>
      <c r="W56" s="408"/>
      <c r="X56" s="450">
        <v>0.13023255813953499</v>
      </c>
      <c r="Y56" s="450">
        <v>0.13023255813953499</v>
      </c>
    </row>
    <row r="57" spans="1:25" x14ac:dyDescent="0.25">
      <c r="A57" t="str">
        <f>Forutsetninger!AF62</f>
        <v>Passasjerbåt</v>
      </c>
      <c r="B57" t="str">
        <f>Forutsetninger!AG62</f>
        <v>300-</v>
      </c>
      <c r="C57" t="s">
        <v>150</v>
      </c>
      <c r="D57" t="s">
        <v>141</v>
      </c>
      <c r="E57" t="s">
        <v>132</v>
      </c>
      <c r="F57">
        <f t="shared" si="0"/>
        <v>4003.0000000000023</v>
      </c>
      <c r="G57">
        <f t="shared" si="1"/>
        <v>4003.0000000000023</v>
      </c>
      <c r="H57">
        <v>2018</v>
      </c>
      <c r="O57" t="str">
        <f t="shared" si="2"/>
        <v>Passasjerbåt0-100SørMGO og HFO</v>
      </c>
      <c r="P57" t="s">
        <v>145</v>
      </c>
      <c r="Q57" t="s">
        <v>132</v>
      </c>
      <c r="R57" t="s">
        <v>39</v>
      </c>
      <c r="S57" t="s">
        <v>140</v>
      </c>
      <c r="T57" s="449" t="s">
        <v>153</v>
      </c>
      <c r="U57" s="408"/>
      <c r="V57" s="449">
        <v>1</v>
      </c>
      <c r="W57" s="408"/>
      <c r="X57" s="450">
        <v>0.13023255813953499</v>
      </c>
      <c r="Y57" s="450">
        <v>0.13023255813953499</v>
      </c>
    </row>
    <row r="58" spans="1:25" x14ac:dyDescent="0.25">
      <c r="A58" t="str">
        <f>Forutsetninger!AF63</f>
        <v>Passasjerskip/Roro</v>
      </c>
      <c r="B58" t="str">
        <f>Forutsetninger!AG63</f>
        <v>0-30</v>
      </c>
      <c r="C58" t="s">
        <v>140</v>
      </c>
      <c r="D58" t="s">
        <v>141</v>
      </c>
      <c r="E58" t="s">
        <v>132</v>
      </c>
      <c r="F58">
        <f t="shared" si="0"/>
        <v>5784.0000000000109</v>
      </c>
      <c r="G58">
        <f t="shared" si="1"/>
        <v>5784.0000000000109</v>
      </c>
      <c r="H58">
        <v>2018</v>
      </c>
      <c r="O58" t="str">
        <f t="shared" si="2"/>
        <v>Passasjerskip/Roro0-100SørMGO og HFO</v>
      </c>
      <c r="P58" t="s">
        <v>145</v>
      </c>
      <c r="Q58" t="s">
        <v>132</v>
      </c>
      <c r="R58" t="s">
        <v>42</v>
      </c>
      <c r="S58" t="s">
        <v>140</v>
      </c>
      <c r="T58" s="449" t="s">
        <v>153</v>
      </c>
      <c r="U58" s="408"/>
      <c r="V58" s="449">
        <v>1</v>
      </c>
      <c r="W58" s="408"/>
      <c r="X58" s="450">
        <v>0.13023255813953499</v>
      </c>
      <c r="Y58" s="450">
        <v>0.13023255813953499</v>
      </c>
    </row>
    <row r="59" spans="1:25" x14ac:dyDescent="0.25">
      <c r="A59" t="str">
        <f>Forutsetninger!AF64</f>
        <v>Passasjerskip/Roro</v>
      </c>
      <c r="B59" t="str">
        <f>Forutsetninger!AG64</f>
        <v>30-70</v>
      </c>
      <c r="C59" t="s">
        <v>140</v>
      </c>
      <c r="D59" t="s">
        <v>141</v>
      </c>
      <c r="E59" t="s">
        <v>132</v>
      </c>
      <c r="F59">
        <f t="shared" si="0"/>
        <v>5784.0000000000109</v>
      </c>
      <c r="G59">
        <f t="shared" si="1"/>
        <v>5784.0000000000109</v>
      </c>
      <c r="H59">
        <v>2018</v>
      </c>
      <c r="O59" t="str">
        <f t="shared" si="2"/>
        <v>Cruiseskip0-100SørMGO og HFO</v>
      </c>
      <c r="P59" t="s">
        <v>145</v>
      </c>
      <c r="Q59" t="s">
        <v>132</v>
      </c>
      <c r="R59" t="s">
        <v>44</v>
      </c>
      <c r="S59" t="s">
        <v>140</v>
      </c>
      <c r="T59" s="449" t="s">
        <v>153</v>
      </c>
      <c r="U59" s="408"/>
      <c r="V59" s="449">
        <v>1</v>
      </c>
      <c r="W59" s="408"/>
      <c r="X59" s="450">
        <v>0.13023255813953499</v>
      </c>
      <c r="Y59" s="450">
        <v>0.13023255813953499</v>
      </c>
    </row>
    <row r="60" spans="1:25" x14ac:dyDescent="0.25">
      <c r="A60" t="str">
        <f>Forutsetninger!AF65</f>
        <v>Passasjerskip/Roro</v>
      </c>
      <c r="B60" t="str">
        <f>Forutsetninger!AG65</f>
        <v>70-100</v>
      </c>
      <c r="C60" t="s">
        <v>140</v>
      </c>
      <c r="D60" t="s">
        <v>141</v>
      </c>
      <c r="E60" t="s">
        <v>132</v>
      </c>
      <c r="F60">
        <f t="shared" si="0"/>
        <v>5784.0000000000109</v>
      </c>
      <c r="G60">
        <f t="shared" si="1"/>
        <v>5784.0000000000109</v>
      </c>
      <c r="H60">
        <v>2018</v>
      </c>
      <c r="O60" t="str">
        <f t="shared" si="2"/>
        <v>Offshore supplyskip0-100SørMGO og HFO</v>
      </c>
      <c r="P60" t="s">
        <v>145</v>
      </c>
      <c r="Q60" t="s">
        <v>132</v>
      </c>
      <c r="R60" t="s">
        <v>46</v>
      </c>
      <c r="S60" t="s">
        <v>140</v>
      </c>
      <c r="T60" s="449" t="s">
        <v>153</v>
      </c>
      <c r="U60" s="408"/>
      <c r="V60" s="449">
        <v>1</v>
      </c>
      <c r="W60" s="408"/>
      <c r="X60" s="450">
        <v>0.13023255813953499</v>
      </c>
      <c r="Y60" s="450">
        <v>0.13023255813953499</v>
      </c>
    </row>
    <row r="61" spans="1:25" x14ac:dyDescent="0.25">
      <c r="A61" t="str">
        <f>Forutsetninger!AF66</f>
        <v>Passasjerskip/Roro</v>
      </c>
      <c r="B61" t="str">
        <f>Forutsetninger!AG66</f>
        <v>100-150</v>
      </c>
      <c r="C61" t="s">
        <v>25</v>
      </c>
      <c r="D61" t="s">
        <v>141</v>
      </c>
      <c r="E61" t="s">
        <v>132</v>
      </c>
      <c r="F61">
        <f t="shared" si="0"/>
        <v>4482.0999999999894</v>
      </c>
      <c r="G61">
        <f t="shared" si="1"/>
        <v>4482.0999999999894</v>
      </c>
      <c r="H61">
        <v>2018</v>
      </c>
      <c r="O61" t="str">
        <f t="shared" si="2"/>
        <v>Andre offshorefartøy0-100SørMGO og HFO</v>
      </c>
      <c r="P61" t="s">
        <v>145</v>
      </c>
      <c r="Q61" t="s">
        <v>132</v>
      </c>
      <c r="R61" t="s">
        <v>48</v>
      </c>
      <c r="S61" t="s">
        <v>140</v>
      </c>
      <c r="T61" s="449" t="s">
        <v>153</v>
      </c>
      <c r="U61" s="408"/>
      <c r="V61" s="449">
        <v>1</v>
      </c>
      <c r="W61" s="408"/>
      <c r="X61" s="450">
        <v>0.13023255813953499</v>
      </c>
      <c r="Y61" s="450">
        <v>0.13023255813953499</v>
      </c>
    </row>
    <row r="62" spans="1:25" x14ac:dyDescent="0.25">
      <c r="A62" t="str">
        <f>Forutsetninger!AF67</f>
        <v>Passasjerskip/Roro</v>
      </c>
      <c r="B62" t="str">
        <f>Forutsetninger!AG67</f>
        <v>150-200</v>
      </c>
      <c r="C62" t="s">
        <v>150</v>
      </c>
      <c r="D62" t="s">
        <v>141</v>
      </c>
      <c r="E62" t="s">
        <v>132</v>
      </c>
      <c r="F62">
        <f t="shared" si="0"/>
        <v>4003.0000000000023</v>
      </c>
      <c r="G62">
        <f t="shared" si="1"/>
        <v>4003.0000000000023</v>
      </c>
      <c r="H62">
        <v>2018</v>
      </c>
      <c r="O62" t="str">
        <f t="shared" si="2"/>
        <v>Brønnbåt0-100SørMGO og HFO</v>
      </c>
      <c r="P62" t="s">
        <v>145</v>
      </c>
      <c r="Q62" t="s">
        <v>132</v>
      </c>
      <c r="R62" t="s">
        <v>51</v>
      </c>
      <c r="S62" t="s">
        <v>140</v>
      </c>
      <c r="T62" s="449" t="s">
        <v>153</v>
      </c>
      <c r="U62" s="408"/>
      <c r="V62" s="449">
        <v>1</v>
      </c>
      <c r="W62" s="408"/>
      <c r="X62" s="450">
        <v>0.13023255813953499</v>
      </c>
      <c r="Y62" s="450">
        <v>0.13023255813953499</v>
      </c>
    </row>
    <row r="63" spans="1:25" x14ac:dyDescent="0.25">
      <c r="A63" t="str">
        <f>Forutsetninger!AF68</f>
        <v>Passasjerskip/Roro</v>
      </c>
      <c r="B63" t="str">
        <f>Forutsetninger!AG68</f>
        <v>200-250</v>
      </c>
      <c r="C63" t="s">
        <v>150</v>
      </c>
      <c r="D63" t="s">
        <v>141</v>
      </c>
      <c r="E63" t="s">
        <v>132</v>
      </c>
      <c r="F63">
        <f t="shared" si="0"/>
        <v>4003.0000000000023</v>
      </c>
      <c r="G63">
        <f t="shared" si="1"/>
        <v>4003.0000000000023</v>
      </c>
      <c r="H63">
        <v>2018</v>
      </c>
      <c r="O63" t="str">
        <f t="shared" si="2"/>
        <v>Slepefartøy0-100SørMGO og HFO</v>
      </c>
      <c r="P63" t="s">
        <v>145</v>
      </c>
      <c r="Q63" t="s">
        <v>132</v>
      </c>
      <c r="R63" t="s">
        <v>54</v>
      </c>
      <c r="S63" t="s">
        <v>140</v>
      </c>
      <c r="T63" s="449" t="s">
        <v>153</v>
      </c>
      <c r="U63" s="408"/>
      <c r="V63" s="449">
        <v>1</v>
      </c>
      <c r="W63" s="408"/>
      <c r="X63" s="450">
        <v>0.13023255813953499</v>
      </c>
      <c r="Y63" s="450">
        <v>0.13023255813953499</v>
      </c>
    </row>
    <row r="64" spans="1:25" x14ac:dyDescent="0.25">
      <c r="A64" t="str">
        <f>Forutsetninger!AF69</f>
        <v>Passasjerskip/Roro</v>
      </c>
      <c r="B64" t="str">
        <f>Forutsetninger!AG69</f>
        <v>250-300</v>
      </c>
      <c r="C64" t="s">
        <v>150</v>
      </c>
      <c r="D64" t="s">
        <v>141</v>
      </c>
      <c r="E64" t="s">
        <v>132</v>
      </c>
      <c r="F64">
        <f t="shared" si="0"/>
        <v>4003.0000000000023</v>
      </c>
      <c r="G64">
        <f t="shared" si="1"/>
        <v>4003.0000000000023</v>
      </c>
      <c r="H64">
        <v>2018</v>
      </c>
      <c r="O64" t="str">
        <f t="shared" si="2"/>
        <v>Andre servicefartøy0-100SørMGO og HFO</v>
      </c>
      <c r="P64" t="s">
        <v>145</v>
      </c>
      <c r="Q64" t="s">
        <v>132</v>
      </c>
      <c r="R64" t="s">
        <v>56</v>
      </c>
      <c r="S64" t="s">
        <v>140</v>
      </c>
      <c r="T64" s="449" t="s">
        <v>153</v>
      </c>
      <c r="U64" s="408"/>
      <c r="V64" s="449">
        <v>1</v>
      </c>
      <c r="W64" s="408"/>
      <c r="X64" s="450">
        <v>0.13023255813953499</v>
      </c>
      <c r="Y64" s="450">
        <v>0.13023255813953499</v>
      </c>
    </row>
    <row r="65" spans="1:25" x14ac:dyDescent="0.25">
      <c r="A65" t="str">
        <f>Forutsetninger!AF70</f>
        <v>Passasjerskip/Roro</v>
      </c>
      <c r="B65" t="str">
        <f>Forutsetninger!AG70</f>
        <v>300-</v>
      </c>
      <c r="C65" t="s">
        <v>150</v>
      </c>
      <c r="D65" t="s">
        <v>141</v>
      </c>
      <c r="E65" t="s">
        <v>132</v>
      </c>
      <c r="F65">
        <f t="shared" si="0"/>
        <v>4003.0000000000023</v>
      </c>
      <c r="G65">
        <f t="shared" si="1"/>
        <v>4003.0000000000023</v>
      </c>
      <c r="H65">
        <v>2018</v>
      </c>
      <c r="O65" t="str">
        <f t="shared" si="2"/>
        <v>Fiskefartøy0-100SørMGO og HFO</v>
      </c>
      <c r="P65" t="s">
        <v>145</v>
      </c>
      <c r="Q65" t="s">
        <v>132</v>
      </c>
      <c r="R65" t="s">
        <v>59</v>
      </c>
      <c r="S65" t="s">
        <v>140</v>
      </c>
      <c r="T65" s="449" t="s">
        <v>153</v>
      </c>
      <c r="U65" s="408"/>
      <c r="V65" s="449">
        <v>1</v>
      </c>
      <c r="W65" s="408"/>
      <c r="X65" s="450">
        <v>0.13023255813953499</v>
      </c>
      <c r="Y65" s="450">
        <v>0.13023255813953499</v>
      </c>
    </row>
    <row r="66" spans="1:25" x14ac:dyDescent="0.25">
      <c r="A66" t="str">
        <f>Forutsetninger!AF71</f>
        <v>Cruiseskip</v>
      </c>
      <c r="B66" t="str">
        <f>Forutsetninger!AG71</f>
        <v>0-30</v>
      </c>
      <c r="C66" t="s">
        <v>140</v>
      </c>
      <c r="D66" t="s">
        <v>141</v>
      </c>
      <c r="E66" t="s">
        <v>132</v>
      </c>
      <c r="F66">
        <f t="shared" ref="F66:F129" si="3">INDEX($O$2:$Y$386,MATCH(A66&amp;C66&amp;D66&amp;E66,$O$2:$O$386,0),10)*INDEX($L$2:$L$8,MATCH($E66,$K$2:$K$8,0))</f>
        <v>5784.0000000000109</v>
      </c>
      <c r="G66">
        <f t="shared" ref="G66:G129" si="4">INDEX($O$2:$Y$386,MATCH(A66&amp;C66&amp;D66&amp;E66,$O$2:$O$386,0),11)*INDEX($L$2:$L$8,MATCH($E66,$K$2:$K$8,0))</f>
        <v>5784.0000000000109</v>
      </c>
      <c r="H66">
        <v>2018</v>
      </c>
      <c r="O66" t="str">
        <f t="shared" si="2"/>
        <v>Annet0-100SørMGO og HFO</v>
      </c>
      <c r="P66" t="s">
        <v>145</v>
      </c>
      <c r="Q66" t="s">
        <v>132</v>
      </c>
      <c r="R66" t="s">
        <v>61</v>
      </c>
      <c r="S66" t="s">
        <v>140</v>
      </c>
      <c r="T66" s="449" t="s">
        <v>153</v>
      </c>
      <c r="U66" s="408"/>
      <c r="V66" s="449">
        <v>1</v>
      </c>
      <c r="W66" s="408"/>
      <c r="X66" s="450">
        <v>0.13023255813953499</v>
      </c>
      <c r="Y66" s="450">
        <v>0.13023255813953499</v>
      </c>
    </row>
    <row r="67" spans="1:25" x14ac:dyDescent="0.25">
      <c r="A67" t="str">
        <f>Forutsetninger!AF72</f>
        <v>Cruiseskip</v>
      </c>
      <c r="B67" t="str">
        <f>Forutsetninger!AG72</f>
        <v>30-70</v>
      </c>
      <c r="C67" t="s">
        <v>140</v>
      </c>
      <c r="D67" t="s">
        <v>141</v>
      </c>
      <c r="E67" t="s">
        <v>132</v>
      </c>
      <c r="F67">
        <f t="shared" si="3"/>
        <v>5784.0000000000109</v>
      </c>
      <c r="G67">
        <f t="shared" si="4"/>
        <v>5784.0000000000109</v>
      </c>
      <c r="H67">
        <v>2018</v>
      </c>
      <c r="O67" t="str">
        <f t="shared" ref="O67:O130" si="5">R67&amp;S67&amp;P67&amp;Q67</f>
        <v>Oljetankskip100-150SørMGO og HFO</v>
      </c>
      <c r="P67" t="s">
        <v>145</v>
      </c>
      <c r="Q67" t="s">
        <v>132</v>
      </c>
      <c r="R67" t="s">
        <v>16</v>
      </c>
      <c r="S67" t="s">
        <v>25</v>
      </c>
      <c r="T67" s="408" t="s">
        <v>151</v>
      </c>
      <c r="U67" s="408"/>
      <c r="V67" s="449">
        <v>0.3</v>
      </c>
      <c r="W67" s="449">
        <v>0.7</v>
      </c>
      <c r="X67" s="450">
        <v>0.10423488372093</v>
      </c>
      <c r="Y67" s="450">
        <v>0.10423488372093</v>
      </c>
    </row>
    <row r="68" spans="1:25" x14ac:dyDescent="0.25">
      <c r="A68" t="str">
        <f>Forutsetninger!AF73</f>
        <v>Cruiseskip</v>
      </c>
      <c r="B68" t="str">
        <f>Forutsetninger!AG73</f>
        <v>70-100</v>
      </c>
      <c r="C68" t="s">
        <v>140</v>
      </c>
      <c r="D68" t="s">
        <v>141</v>
      </c>
      <c r="E68" t="s">
        <v>132</v>
      </c>
      <c r="F68">
        <f t="shared" si="3"/>
        <v>5784.0000000000109</v>
      </c>
      <c r="G68">
        <f t="shared" si="4"/>
        <v>5784.0000000000109</v>
      </c>
      <c r="H68">
        <v>2018</v>
      </c>
      <c r="O68" t="str">
        <f t="shared" si="5"/>
        <v>Kjemikalie-/Produktskip100-150SørMGO og HFO</v>
      </c>
      <c r="P68" t="s">
        <v>145</v>
      </c>
      <c r="Q68" t="s">
        <v>132</v>
      </c>
      <c r="R68" t="s">
        <v>20</v>
      </c>
      <c r="S68" t="s">
        <v>25</v>
      </c>
      <c r="T68" s="408" t="s">
        <v>151</v>
      </c>
      <c r="U68" s="408"/>
      <c r="V68" s="449">
        <v>0.3</v>
      </c>
      <c r="W68" s="449">
        <v>0.7</v>
      </c>
      <c r="X68" s="450">
        <v>0.10423488372093</v>
      </c>
      <c r="Y68" s="450">
        <v>0.10423488372093</v>
      </c>
    </row>
    <row r="69" spans="1:25" x14ac:dyDescent="0.25">
      <c r="A69" t="str">
        <f>Forutsetninger!AF74</f>
        <v>Cruiseskip</v>
      </c>
      <c r="B69" t="str">
        <f>Forutsetninger!AG74</f>
        <v>100-150</v>
      </c>
      <c r="C69" t="s">
        <v>25</v>
      </c>
      <c r="D69" t="s">
        <v>141</v>
      </c>
      <c r="E69" t="s">
        <v>132</v>
      </c>
      <c r="F69">
        <f t="shared" si="3"/>
        <v>4482.0999999999894</v>
      </c>
      <c r="G69">
        <f t="shared" si="4"/>
        <v>4482.0999999999894</v>
      </c>
      <c r="H69">
        <v>2018</v>
      </c>
      <c r="O69" t="str">
        <f t="shared" si="5"/>
        <v>Gasstankskip100-150SørMGO og HFO</v>
      </c>
      <c r="P69" t="s">
        <v>145</v>
      </c>
      <c r="Q69" t="s">
        <v>132</v>
      </c>
      <c r="R69" t="s">
        <v>24</v>
      </c>
      <c r="S69" t="s">
        <v>25</v>
      </c>
      <c r="T69" s="408" t="s">
        <v>151</v>
      </c>
      <c r="U69" s="408"/>
      <c r="V69" s="449">
        <v>0.3</v>
      </c>
      <c r="W69" s="449">
        <v>0.7</v>
      </c>
      <c r="X69" s="450">
        <v>0.10423488372093</v>
      </c>
      <c r="Y69" s="450">
        <v>0.10423488372093</v>
      </c>
    </row>
    <row r="70" spans="1:25" x14ac:dyDescent="0.25">
      <c r="A70" t="str">
        <f>Forutsetninger!AF75</f>
        <v>Cruiseskip</v>
      </c>
      <c r="B70" t="str">
        <f>Forutsetninger!AG75</f>
        <v>150-200</v>
      </c>
      <c r="C70" t="s">
        <v>150</v>
      </c>
      <c r="D70" t="s">
        <v>141</v>
      </c>
      <c r="E70" t="s">
        <v>132</v>
      </c>
      <c r="F70">
        <f t="shared" si="3"/>
        <v>4003.0000000000023</v>
      </c>
      <c r="G70">
        <f t="shared" si="4"/>
        <v>4003.0000000000023</v>
      </c>
      <c r="H70">
        <v>2018</v>
      </c>
      <c r="O70" t="str">
        <f t="shared" si="5"/>
        <v>Bulkskip100-150SørMGO og HFO</v>
      </c>
      <c r="P70" t="s">
        <v>145</v>
      </c>
      <c r="Q70" t="s">
        <v>132</v>
      </c>
      <c r="R70" t="s">
        <v>28</v>
      </c>
      <c r="S70" t="s">
        <v>25</v>
      </c>
      <c r="T70" s="408" t="s">
        <v>151</v>
      </c>
      <c r="U70" s="408"/>
      <c r="V70" s="449">
        <v>0.3</v>
      </c>
      <c r="W70" s="449">
        <v>0.7</v>
      </c>
      <c r="X70" s="450">
        <v>0.10423488372093</v>
      </c>
      <c r="Y70" s="450">
        <v>0.10423488372093</v>
      </c>
    </row>
    <row r="71" spans="1:25" x14ac:dyDescent="0.25">
      <c r="A71" t="str">
        <f>Forutsetninger!AF76</f>
        <v>Cruiseskip</v>
      </c>
      <c r="B71" t="str">
        <f>Forutsetninger!AG76</f>
        <v>200-250</v>
      </c>
      <c r="C71" t="s">
        <v>150</v>
      </c>
      <c r="D71" t="s">
        <v>141</v>
      </c>
      <c r="E71" t="s">
        <v>132</v>
      </c>
      <c r="F71">
        <f t="shared" si="3"/>
        <v>4003.0000000000023</v>
      </c>
      <c r="G71">
        <f t="shared" si="4"/>
        <v>4003.0000000000023</v>
      </c>
      <c r="H71">
        <v>2018</v>
      </c>
      <c r="O71" t="str">
        <f t="shared" si="5"/>
        <v>Stykkgods-/Roro-skip100-150SørMGO og HFO</v>
      </c>
      <c r="P71" t="s">
        <v>145</v>
      </c>
      <c r="Q71" t="s">
        <v>132</v>
      </c>
      <c r="R71" t="s">
        <v>31</v>
      </c>
      <c r="S71" t="s">
        <v>25</v>
      </c>
      <c r="T71" s="408" t="s">
        <v>151</v>
      </c>
      <c r="U71" s="408"/>
      <c r="V71" s="449">
        <v>0.3</v>
      </c>
      <c r="W71" s="449">
        <v>0.7</v>
      </c>
      <c r="X71" s="450">
        <v>0.10423488372093</v>
      </c>
      <c r="Y71" s="450">
        <v>0.10423488372093</v>
      </c>
    </row>
    <row r="72" spans="1:25" x14ac:dyDescent="0.25">
      <c r="A72" t="str">
        <f>Forutsetninger!AF77</f>
        <v>Cruiseskip</v>
      </c>
      <c r="B72" t="str">
        <f>Forutsetninger!AG77</f>
        <v>250-300</v>
      </c>
      <c r="C72" t="s">
        <v>150</v>
      </c>
      <c r="D72" t="s">
        <v>141</v>
      </c>
      <c r="E72" t="s">
        <v>132</v>
      </c>
      <c r="F72">
        <f t="shared" si="3"/>
        <v>4003.0000000000023</v>
      </c>
      <c r="G72">
        <f t="shared" si="4"/>
        <v>4003.0000000000023</v>
      </c>
      <c r="H72">
        <v>2018</v>
      </c>
      <c r="O72" t="str">
        <f t="shared" si="5"/>
        <v>Containerskip100-150SørMGO og HFO</v>
      </c>
      <c r="P72" t="s">
        <v>145</v>
      </c>
      <c r="Q72" t="s">
        <v>132</v>
      </c>
      <c r="R72" t="s">
        <v>35</v>
      </c>
      <c r="S72" t="s">
        <v>25</v>
      </c>
      <c r="T72" s="408" t="s">
        <v>151</v>
      </c>
      <c r="U72" s="408"/>
      <c r="V72" s="449">
        <v>0.3</v>
      </c>
      <c r="W72" s="449">
        <v>0.7</v>
      </c>
      <c r="X72" s="450">
        <v>0.10423488372093</v>
      </c>
      <c r="Y72" s="450">
        <v>0.10423488372093</v>
      </c>
    </row>
    <row r="73" spans="1:25" x14ac:dyDescent="0.25">
      <c r="A73" t="str">
        <f>Forutsetninger!AF78</f>
        <v>Cruiseskip</v>
      </c>
      <c r="B73" t="str">
        <f>Forutsetninger!AG78</f>
        <v>300-</v>
      </c>
      <c r="C73" t="s">
        <v>150</v>
      </c>
      <c r="D73" t="s">
        <v>141</v>
      </c>
      <c r="E73" t="s">
        <v>132</v>
      </c>
      <c r="F73">
        <f t="shared" si="3"/>
        <v>4003.0000000000023</v>
      </c>
      <c r="G73">
        <f t="shared" si="4"/>
        <v>4003.0000000000023</v>
      </c>
      <c r="H73">
        <v>2018</v>
      </c>
      <c r="O73" t="str">
        <f t="shared" si="5"/>
        <v>Passasjerbåt100-150SørMGO og HFO</v>
      </c>
      <c r="P73" t="s">
        <v>145</v>
      </c>
      <c r="Q73" t="s">
        <v>132</v>
      </c>
      <c r="R73" t="s">
        <v>39</v>
      </c>
      <c r="S73" t="s">
        <v>25</v>
      </c>
      <c r="T73" s="408" t="s">
        <v>151</v>
      </c>
      <c r="U73" s="408"/>
      <c r="V73" s="449">
        <v>0.3</v>
      </c>
      <c r="W73" s="449">
        <v>0.7</v>
      </c>
      <c r="X73" s="450">
        <v>0.10423488372093</v>
      </c>
      <c r="Y73" s="450">
        <v>0.10423488372093</v>
      </c>
    </row>
    <row r="74" spans="1:25" x14ac:dyDescent="0.25">
      <c r="A74" t="str">
        <f>Forutsetninger!AF79</f>
        <v>Offshore supplyskip</v>
      </c>
      <c r="B74" t="str">
        <f>Forutsetninger!AG79</f>
        <v>0-30</v>
      </c>
      <c r="C74" t="s">
        <v>140</v>
      </c>
      <c r="D74" t="s">
        <v>141</v>
      </c>
      <c r="E74" t="s">
        <v>132</v>
      </c>
      <c r="F74">
        <f t="shared" si="3"/>
        <v>5784.0000000000109</v>
      </c>
      <c r="G74">
        <f t="shared" si="4"/>
        <v>5784.0000000000109</v>
      </c>
      <c r="H74">
        <v>2018</v>
      </c>
      <c r="O74" t="str">
        <f t="shared" si="5"/>
        <v>Passasjerskip/Roro100-150SørMGO og HFO</v>
      </c>
      <c r="P74" t="s">
        <v>145</v>
      </c>
      <c r="Q74" t="s">
        <v>132</v>
      </c>
      <c r="R74" t="s">
        <v>42</v>
      </c>
      <c r="S74" t="s">
        <v>25</v>
      </c>
      <c r="T74" s="408" t="s">
        <v>151</v>
      </c>
      <c r="U74" s="408"/>
      <c r="V74" s="449">
        <v>0.3</v>
      </c>
      <c r="W74" s="449">
        <v>0.7</v>
      </c>
      <c r="X74" s="450">
        <v>0.10423488372093</v>
      </c>
      <c r="Y74" s="450">
        <v>0.10423488372093</v>
      </c>
    </row>
    <row r="75" spans="1:25" x14ac:dyDescent="0.25">
      <c r="A75" t="str">
        <f>Forutsetninger!AF80</f>
        <v>Offshore supplyskip</v>
      </c>
      <c r="B75" t="str">
        <f>Forutsetninger!AG80</f>
        <v>30-70</v>
      </c>
      <c r="C75" t="s">
        <v>140</v>
      </c>
      <c r="D75" t="s">
        <v>141</v>
      </c>
      <c r="E75" t="s">
        <v>132</v>
      </c>
      <c r="F75">
        <f t="shared" si="3"/>
        <v>5784.0000000000109</v>
      </c>
      <c r="G75">
        <f t="shared" si="4"/>
        <v>5784.0000000000109</v>
      </c>
      <c r="H75">
        <v>2018</v>
      </c>
      <c r="O75" t="str">
        <f t="shared" si="5"/>
        <v>Cruiseskip100-150SørMGO og HFO</v>
      </c>
      <c r="P75" t="s">
        <v>145</v>
      </c>
      <c r="Q75" t="s">
        <v>132</v>
      </c>
      <c r="R75" t="s">
        <v>44</v>
      </c>
      <c r="S75" t="s">
        <v>25</v>
      </c>
      <c r="T75" s="408" t="s">
        <v>151</v>
      </c>
      <c r="U75" s="408"/>
      <c r="V75" s="449">
        <v>0.3</v>
      </c>
      <c r="W75" s="449">
        <v>0.7</v>
      </c>
      <c r="X75" s="450">
        <v>0.10423488372093</v>
      </c>
      <c r="Y75" s="450">
        <v>0.10423488372093</v>
      </c>
    </row>
    <row r="76" spans="1:25" x14ac:dyDescent="0.25">
      <c r="A76" t="str">
        <f>Forutsetninger!AF81</f>
        <v>Offshore supplyskip</v>
      </c>
      <c r="B76" t="str">
        <f>Forutsetninger!AG81</f>
        <v>70-100</v>
      </c>
      <c r="C76" t="s">
        <v>140</v>
      </c>
      <c r="D76" t="s">
        <v>141</v>
      </c>
      <c r="E76" t="s">
        <v>132</v>
      </c>
      <c r="F76">
        <f t="shared" si="3"/>
        <v>5784.0000000000109</v>
      </c>
      <c r="G76">
        <f t="shared" si="4"/>
        <v>5784.0000000000109</v>
      </c>
      <c r="H76">
        <v>2018</v>
      </c>
      <c r="O76" t="str">
        <f t="shared" si="5"/>
        <v>Offshore supplyskip100-150SørMGO og HFO</v>
      </c>
      <c r="P76" t="s">
        <v>145</v>
      </c>
      <c r="Q76" t="s">
        <v>132</v>
      </c>
      <c r="R76" t="s">
        <v>46</v>
      </c>
      <c r="S76" t="s">
        <v>25</v>
      </c>
      <c r="T76" s="408" t="s">
        <v>153</v>
      </c>
      <c r="U76" s="408"/>
      <c r="V76" s="449">
        <v>1</v>
      </c>
      <c r="W76" s="408"/>
      <c r="X76" s="450">
        <v>0.13023255813953499</v>
      </c>
      <c r="Y76" s="450">
        <v>0.13023255813953499</v>
      </c>
    </row>
    <row r="77" spans="1:25" x14ac:dyDescent="0.25">
      <c r="A77" t="str">
        <f>Forutsetninger!AF82</f>
        <v>Offshore supplyskip</v>
      </c>
      <c r="B77" t="str">
        <f>Forutsetninger!AG82</f>
        <v>100-150</v>
      </c>
      <c r="C77" t="s">
        <v>25</v>
      </c>
      <c r="D77" t="s">
        <v>141</v>
      </c>
      <c r="E77" t="s">
        <v>132</v>
      </c>
      <c r="F77">
        <f t="shared" si="3"/>
        <v>5784.0000000000109</v>
      </c>
      <c r="G77">
        <f t="shared" si="4"/>
        <v>5784.0000000000109</v>
      </c>
      <c r="H77">
        <v>2018</v>
      </c>
      <c r="O77" t="str">
        <f t="shared" si="5"/>
        <v>Andre offshorefartøy100-150SørMGO og HFO</v>
      </c>
      <c r="P77" t="s">
        <v>145</v>
      </c>
      <c r="Q77" t="s">
        <v>132</v>
      </c>
      <c r="R77" t="s">
        <v>48</v>
      </c>
      <c r="S77" t="s">
        <v>25</v>
      </c>
      <c r="T77" s="408" t="s">
        <v>153</v>
      </c>
      <c r="U77" s="408"/>
      <c r="V77" s="449">
        <v>1</v>
      </c>
      <c r="W77" s="408"/>
      <c r="X77" s="450">
        <v>0.13023255813953499</v>
      </c>
      <c r="Y77" s="450">
        <v>0.13023255813953499</v>
      </c>
    </row>
    <row r="78" spans="1:25" x14ac:dyDescent="0.25">
      <c r="A78" t="str">
        <f>Forutsetninger!AF83</f>
        <v>Offshore supplyskip</v>
      </c>
      <c r="B78" t="str">
        <f>Forutsetninger!AG83</f>
        <v>150-200</v>
      </c>
      <c r="C78" t="s">
        <v>150</v>
      </c>
      <c r="D78" t="s">
        <v>141</v>
      </c>
      <c r="E78" t="s">
        <v>132</v>
      </c>
      <c r="F78">
        <f t="shared" si="3"/>
        <v>5784.0000000000109</v>
      </c>
      <c r="G78">
        <f t="shared" si="4"/>
        <v>5784.0000000000109</v>
      </c>
      <c r="H78">
        <v>2018</v>
      </c>
      <c r="O78" t="str">
        <f t="shared" si="5"/>
        <v>Brønnbåt100-150SørMGO og HFO</v>
      </c>
      <c r="P78" t="s">
        <v>145</v>
      </c>
      <c r="Q78" t="s">
        <v>132</v>
      </c>
      <c r="R78" t="s">
        <v>51</v>
      </c>
      <c r="S78" t="s">
        <v>25</v>
      </c>
      <c r="T78" s="408" t="s">
        <v>153</v>
      </c>
      <c r="U78" s="408"/>
      <c r="V78" s="449">
        <v>1</v>
      </c>
      <c r="W78" s="408"/>
      <c r="X78" s="450">
        <v>0.13023255813953499</v>
      </c>
      <c r="Y78" s="450">
        <v>0.13023255813953499</v>
      </c>
    </row>
    <row r="79" spans="1:25" x14ac:dyDescent="0.25">
      <c r="A79" t="str">
        <f>Forutsetninger!AF84</f>
        <v>Offshore supplyskip</v>
      </c>
      <c r="B79" t="str">
        <f>Forutsetninger!AG84</f>
        <v>200-250</v>
      </c>
      <c r="C79" t="s">
        <v>150</v>
      </c>
      <c r="D79" t="s">
        <v>141</v>
      </c>
      <c r="E79" t="s">
        <v>132</v>
      </c>
      <c r="F79">
        <f t="shared" si="3"/>
        <v>5784.0000000000109</v>
      </c>
      <c r="G79">
        <f t="shared" si="4"/>
        <v>5784.0000000000109</v>
      </c>
      <c r="H79">
        <v>2018</v>
      </c>
      <c r="O79" t="str">
        <f t="shared" si="5"/>
        <v>Slepefartøy100-150SørMGO og HFO</v>
      </c>
      <c r="P79" t="s">
        <v>145</v>
      </c>
      <c r="Q79" t="s">
        <v>132</v>
      </c>
      <c r="R79" t="s">
        <v>54</v>
      </c>
      <c r="S79" t="s">
        <v>25</v>
      </c>
      <c r="T79" s="408" t="s">
        <v>151</v>
      </c>
      <c r="U79" s="408"/>
      <c r="V79" s="449">
        <v>0.3</v>
      </c>
      <c r="W79" s="449">
        <v>0.7</v>
      </c>
      <c r="X79" s="450">
        <v>0.10423488372093</v>
      </c>
      <c r="Y79" s="450">
        <v>0.10423488372093</v>
      </c>
    </row>
    <row r="80" spans="1:25" x14ac:dyDescent="0.25">
      <c r="A80" t="str">
        <f>Forutsetninger!AF85</f>
        <v>Offshore supplyskip</v>
      </c>
      <c r="B80" t="str">
        <f>Forutsetninger!AG85</f>
        <v>250-300</v>
      </c>
      <c r="C80" t="s">
        <v>150</v>
      </c>
      <c r="D80" t="s">
        <v>141</v>
      </c>
      <c r="E80" t="s">
        <v>132</v>
      </c>
      <c r="F80">
        <f t="shared" si="3"/>
        <v>5784.0000000000109</v>
      </c>
      <c r="G80">
        <f t="shared" si="4"/>
        <v>5784.0000000000109</v>
      </c>
      <c r="H80">
        <v>2018</v>
      </c>
      <c r="O80" t="str">
        <f t="shared" si="5"/>
        <v>Andre servicefartøy100-150SørMGO og HFO</v>
      </c>
      <c r="P80" t="s">
        <v>145</v>
      </c>
      <c r="Q80" t="s">
        <v>132</v>
      </c>
      <c r="R80" t="s">
        <v>56</v>
      </c>
      <c r="S80" t="s">
        <v>25</v>
      </c>
      <c r="T80" s="408" t="s">
        <v>153</v>
      </c>
      <c r="U80" s="408"/>
      <c r="V80" s="449">
        <v>1</v>
      </c>
      <c r="W80" s="408"/>
      <c r="X80" s="450">
        <v>0.13023255813953499</v>
      </c>
      <c r="Y80" s="450">
        <v>0.13023255813953499</v>
      </c>
    </row>
    <row r="81" spans="1:25" x14ac:dyDescent="0.25">
      <c r="A81" t="str">
        <f>Forutsetninger!AF86</f>
        <v>Offshore supplyskip</v>
      </c>
      <c r="B81" t="str">
        <f>Forutsetninger!AG86</f>
        <v>300-</v>
      </c>
      <c r="C81" t="s">
        <v>150</v>
      </c>
      <c r="D81" t="s">
        <v>141</v>
      </c>
      <c r="E81" t="s">
        <v>132</v>
      </c>
      <c r="F81">
        <f t="shared" si="3"/>
        <v>5784.0000000000109</v>
      </c>
      <c r="G81">
        <f t="shared" si="4"/>
        <v>5784.0000000000109</v>
      </c>
      <c r="H81">
        <v>2018</v>
      </c>
      <c r="O81" t="str">
        <f t="shared" si="5"/>
        <v>Fiskefartøy100-150SørMGO og HFO</v>
      </c>
      <c r="P81" t="s">
        <v>145</v>
      </c>
      <c r="Q81" t="s">
        <v>132</v>
      </c>
      <c r="R81" t="s">
        <v>59</v>
      </c>
      <c r="S81" t="s">
        <v>25</v>
      </c>
      <c r="T81" s="408" t="s">
        <v>153</v>
      </c>
      <c r="U81" s="408"/>
      <c r="V81" s="449">
        <v>1</v>
      </c>
      <c r="W81" s="408"/>
      <c r="X81" s="450">
        <v>0.13023255813953499</v>
      </c>
      <c r="Y81" s="450">
        <v>0.13023255813953499</v>
      </c>
    </row>
    <row r="82" spans="1:25" x14ac:dyDescent="0.25">
      <c r="A82" t="str">
        <f>Forutsetninger!AF87</f>
        <v>Andre offshorefartøy</v>
      </c>
      <c r="B82" t="str">
        <f>Forutsetninger!AG87</f>
        <v>0-30</v>
      </c>
      <c r="C82" t="s">
        <v>140</v>
      </c>
      <c r="D82" t="s">
        <v>141</v>
      </c>
      <c r="E82" t="s">
        <v>132</v>
      </c>
      <c r="F82">
        <f t="shared" si="3"/>
        <v>5784.0000000000109</v>
      </c>
      <c r="G82">
        <f t="shared" si="4"/>
        <v>5784.0000000000109</v>
      </c>
      <c r="H82">
        <v>2018</v>
      </c>
      <c r="O82" t="str">
        <f t="shared" si="5"/>
        <v>Annet100-150SørMGO og HFO</v>
      </c>
      <c r="P82" t="s">
        <v>145</v>
      </c>
      <c r="Q82" t="s">
        <v>132</v>
      </c>
      <c r="R82" t="s">
        <v>61</v>
      </c>
      <c r="S82" t="s">
        <v>25</v>
      </c>
      <c r="T82" s="408" t="s">
        <v>151</v>
      </c>
      <c r="U82" s="408"/>
      <c r="V82" s="449">
        <v>0.3</v>
      </c>
      <c r="W82" s="449">
        <v>0.7</v>
      </c>
      <c r="X82" s="450">
        <v>0.10423488372093</v>
      </c>
      <c r="Y82" s="450">
        <v>0.10423488372093</v>
      </c>
    </row>
    <row r="83" spans="1:25" x14ac:dyDescent="0.25">
      <c r="A83" t="str">
        <f>Forutsetninger!AF88</f>
        <v>Andre offshorefartøy</v>
      </c>
      <c r="B83" t="str">
        <f>Forutsetninger!AG88</f>
        <v>30-70</v>
      </c>
      <c r="C83" t="s">
        <v>140</v>
      </c>
      <c r="D83" t="s">
        <v>141</v>
      </c>
      <c r="E83" t="s">
        <v>132</v>
      </c>
      <c r="F83">
        <f t="shared" si="3"/>
        <v>5784.0000000000109</v>
      </c>
      <c r="G83">
        <f t="shared" si="4"/>
        <v>5784.0000000000109</v>
      </c>
      <c r="H83">
        <v>2018</v>
      </c>
      <c r="O83" t="str">
        <f t="shared" si="5"/>
        <v>Oljetankskip&gt;150SørMGO og HFO</v>
      </c>
      <c r="P83" t="s">
        <v>145</v>
      </c>
      <c r="Q83" t="s">
        <v>132</v>
      </c>
      <c r="R83" t="s">
        <v>16</v>
      </c>
      <c r="S83" s="26" t="s">
        <v>150</v>
      </c>
      <c r="T83" s="408" t="s">
        <v>152</v>
      </c>
      <c r="U83" s="408"/>
      <c r="V83" s="408"/>
      <c r="W83" s="449">
        <v>1</v>
      </c>
      <c r="X83" s="450">
        <v>9.3093023255814006E-2</v>
      </c>
      <c r="Y83" s="450">
        <v>9.3093023255814006E-2</v>
      </c>
    </row>
    <row r="84" spans="1:25" x14ac:dyDescent="0.25">
      <c r="A84" t="str">
        <f>Forutsetninger!AF89</f>
        <v>Andre offshorefartøy</v>
      </c>
      <c r="B84" t="str">
        <f>Forutsetninger!AG89</f>
        <v>70-100</v>
      </c>
      <c r="C84" t="s">
        <v>140</v>
      </c>
      <c r="D84" t="s">
        <v>141</v>
      </c>
      <c r="E84" t="s">
        <v>132</v>
      </c>
      <c r="F84">
        <f t="shared" si="3"/>
        <v>5784.0000000000109</v>
      </c>
      <c r="G84">
        <f t="shared" si="4"/>
        <v>5784.0000000000109</v>
      </c>
      <c r="H84">
        <v>2018</v>
      </c>
      <c r="O84" t="str">
        <f t="shared" si="5"/>
        <v>Kjemikalie-/Produktskip&gt;150SørMGO og HFO</v>
      </c>
      <c r="P84" t="s">
        <v>145</v>
      </c>
      <c r="Q84" t="s">
        <v>132</v>
      </c>
      <c r="R84" t="s">
        <v>20</v>
      </c>
      <c r="S84" s="26" t="s">
        <v>150</v>
      </c>
      <c r="T84" s="408" t="s">
        <v>152</v>
      </c>
      <c r="U84" s="408"/>
      <c r="V84" s="408"/>
      <c r="W84" s="449">
        <v>1</v>
      </c>
      <c r="X84" s="450">
        <v>9.3093023255814006E-2</v>
      </c>
      <c r="Y84" s="450">
        <v>9.3093023255814006E-2</v>
      </c>
    </row>
    <row r="85" spans="1:25" x14ac:dyDescent="0.25">
      <c r="A85" t="str">
        <f>Forutsetninger!AF90</f>
        <v>Andre offshorefartøy</v>
      </c>
      <c r="B85" t="str">
        <f>Forutsetninger!AG90</f>
        <v>100-150</v>
      </c>
      <c r="C85" t="s">
        <v>25</v>
      </c>
      <c r="D85" t="s">
        <v>141</v>
      </c>
      <c r="E85" t="s">
        <v>132</v>
      </c>
      <c r="F85">
        <f t="shared" si="3"/>
        <v>5784.0000000000109</v>
      </c>
      <c r="G85">
        <f t="shared" si="4"/>
        <v>5784.0000000000109</v>
      </c>
      <c r="H85">
        <v>2018</v>
      </c>
      <c r="O85" t="str">
        <f t="shared" si="5"/>
        <v>Gasstankskip&gt;150SørMGO og HFO</v>
      </c>
      <c r="P85" t="s">
        <v>145</v>
      </c>
      <c r="Q85" t="s">
        <v>132</v>
      </c>
      <c r="R85" t="s">
        <v>24</v>
      </c>
      <c r="S85" s="26" t="s">
        <v>150</v>
      </c>
      <c r="T85" s="408" t="s">
        <v>152</v>
      </c>
      <c r="U85" s="408"/>
      <c r="V85" s="408"/>
      <c r="W85" s="449">
        <v>1</v>
      </c>
      <c r="X85" s="450">
        <v>9.3093023255814006E-2</v>
      </c>
      <c r="Y85" s="450">
        <v>9.3093023255814006E-2</v>
      </c>
    </row>
    <row r="86" spans="1:25" x14ac:dyDescent="0.25">
      <c r="A86" t="str">
        <f>Forutsetninger!AF91</f>
        <v>Andre offshorefartøy</v>
      </c>
      <c r="B86" t="str">
        <f>Forutsetninger!AG91</f>
        <v>150-200</v>
      </c>
      <c r="C86" t="s">
        <v>150</v>
      </c>
      <c r="D86" t="s">
        <v>141</v>
      </c>
      <c r="E86" t="s">
        <v>132</v>
      </c>
      <c r="F86">
        <f t="shared" si="3"/>
        <v>5784.0000000000109</v>
      </c>
      <c r="G86">
        <f t="shared" si="4"/>
        <v>5784.0000000000109</v>
      </c>
      <c r="H86">
        <v>2018</v>
      </c>
      <c r="O86" t="str">
        <f t="shared" si="5"/>
        <v>Bulkskip&gt;150SørMGO og HFO</v>
      </c>
      <c r="P86" t="s">
        <v>145</v>
      </c>
      <c r="Q86" t="s">
        <v>132</v>
      </c>
      <c r="R86" t="s">
        <v>28</v>
      </c>
      <c r="S86" s="26" t="s">
        <v>150</v>
      </c>
      <c r="T86" s="408" t="s">
        <v>152</v>
      </c>
      <c r="U86" s="408"/>
      <c r="V86" s="408"/>
      <c r="W86" s="449">
        <v>1</v>
      </c>
      <c r="X86" s="450">
        <v>9.3093023255814006E-2</v>
      </c>
      <c r="Y86" s="450">
        <v>9.3093023255814006E-2</v>
      </c>
    </row>
    <row r="87" spans="1:25" x14ac:dyDescent="0.25">
      <c r="A87" t="str">
        <f>Forutsetninger!AF92</f>
        <v>Andre offshorefartøy</v>
      </c>
      <c r="B87" t="str">
        <f>Forutsetninger!AG92</f>
        <v>200-250</v>
      </c>
      <c r="C87" t="s">
        <v>150</v>
      </c>
      <c r="D87" t="s">
        <v>141</v>
      </c>
      <c r="E87" t="s">
        <v>132</v>
      </c>
      <c r="F87">
        <f t="shared" si="3"/>
        <v>5784.0000000000109</v>
      </c>
      <c r="G87">
        <f t="shared" si="4"/>
        <v>5784.0000000000109</v>
      </c>
      <c r="H87">
        <v>2018</v>
      </c>
      <c r="O87" t="str">
        <f t="shared" si="5"/>
        <v>Stykkgods-/Roro-skip&gt;150SørMGO og HFO</v>
      </c>
      <c r="P87" t="s">
        <v>145</v>
      </c>
      <c r="Q87" t="s">
        <v>132</v>
      </c>
      <c r="R87" t="s">
        <v>31</v>
      </c>
      <c r="S87" s="26" t="s">
        <v>150</v>
      </c>
      <c r="T87" s="408" t="s">
        <v>152</v>
      </c>
      <c r="U87" s="408"/>
      <c r="V87" s="408"/>
      <c r="W87" s="449">
        <v>1</v>
      </c>
      <c r="X87" s="450">
        <v>9.3093023255814006E-2</v>
      </c>
      <c r="Y87" s="450">
        <v>9.3093023255814006E-2</v>
      </c>
    </row>
    <row r="88" spans="1:25" x14ac:dyDescent="0.25">
      <c r="A88" t="str">
        <f>Forutsetninger!AF93</f>
        <v>Andre offshorefartøy</v>
      </c>
      <c r="B88" t="str">
        <f>Forutsetninger!AG93</f>
        <v>250-300</v>
      </c>
      <c r="C88" t="s">
        <v>150</v>
      </c>
      <c r="D88" t="s">
        <v>141</v>
      </c>
      <c r="E88" t="s">
        <v>132</v>
      </c>
      <c r="F88">
        <f t="shared" si="3"/>
        <v>5784.0000000000109</v>
      </c>
      <c r="G88">
        <f t="shared" si="4"/>
        <v>5784.0000000000109</v>
      </c>
      <c r="H88">
        <v>2018</v>
      </c>
      <c r="O88" t="str">
        <f t="shared" si="5"/>
        <v>Containerskip&gt;150SørMGO og HFO</v>
      </c>
      <c r="P88" t="s">
        <v>145</v>
      </c>
      <c r="Q88" t="s">
        <v>132</v>
      </c>
      <c r="R88" t="s">
        <v>35</v>
      </c>
      <c r="S88" s="26" t="s">
        <v>150</v>
      </c>
      <c r="T88" s="408" t="s">
        <v>152</v>
      </c>
      <c r="U88" s="408"/>
      <c r="V88" s="408"/>
      <c r="W88" s="449">
        <v>1</v>
      </c>
      <c r="X88" s="450">
        <v>9.3093023255814006E-2</v>
      </c>
      <c r="Y88" s="450">
        <v>9.3093023255814006E-2</v>
      </c>
    </row>
    <row r="89" spans="1:25" x14ac:dyDescent="0.25">
      <c r="A89" t="str">
        <f>Forutsetninger!AF94</f>
        <v>Andre offshorefartøy</v>
      </c>
      <c r="B89" t="str">
        <f>Forutsetninger!AG94</f>
        <v>300-</v>
      </c>
      <c r="C89" t="s">
        <v>150</v>
      </c>
      <c r="D89" t="s">
        <v>141</v>
      </c>
      <c r="E89" t="s">
        <v>132</v>
      </c>
      <c r="F89">
        <f t="shared" si="3"/>
        <v>5784.0000000000109</v>
      </c>
      <c r="G89">
        <f t="shared" si="4"/>
        <v>5784.0000000000109</v>
      </c>
      <c r="H89">
        <v>2018</v>
      </c>
      <c r="O89" t="str">
        <f t="shared" si="5"/>
        <v>Passasjerbåt&gt;150SørMGO og HFO</v>
      </c>
      <c r="P89" t="s">
        <v>145</v>
      </c>
      <c r="Q89" t="s">
        <v>132</v>
      </c>
      <c r="R89" t="s">
        <v>39</v>
      </c>
      <c r="S89" s="26" t="s">
        <v>150</v>
      </c>
      <c r="T89" s="408" t="s">
        <v>152</v>
      </c>
      <c r="U89" s="408"/>
      <c r="V89" s="408"/>
      <c r="W89" s="449">
        <v>1</v>
      </c>
      <c r="X89" s="450">
        <v>9.3093023255814006E-2</v>
      </c>
      <c r="Y89" s="450">
        <v>9.3093023255814006E-2</v>
      </c>
    </row>
    <row r="90" spans="1:25" x14ac:dyDescent="0.25">
      <c r="A90" t="str">
        <f>Forutsetninger!AF95</f>
        <v>Brønnbåt</v>
      </c>
      <c r="B90" t="str">
        <f>Forutsetninger!AG95</f>
        <v>0-30</v>
      </c>
      <c r="C90" t="s">
        <v>140</v>
      </c>
      <c r="D90" t="s">
        <v>141</v>
      </c>
      <c r="E90" t="s">
        <v>132</v>
      </c>
      <c r="F90">
        <f t="shared" si="3"/>
        <v>5784.0000000000109</v>
      </c>
      <c r="G90">
        <f t="shared" si="4"/>
        <v>5784.0000000000109</v>
      </c>
      <c r="H90">
        <v>2018</v>
      </c>
      <c r="O90" t="str">
        <f t="shared" si="5"/>
        <v>Passasjerskip/Roro&gt;150SørMGO og HFO</v>
      </c>
      <c r="P90" t="s">
        <v>145</v>
      </c>
      <c r="Q90" t="s">
        <v>132</v>
      </c>
      <c r="R90" t="s">
        <v>42</v>
      </c>
      <c r="S90" s="26" t="s">
        <v>150</v>
      </c>
      <c r="T90" s="408" t="s">
        <v>152</v>
      </c>
      <c r="U90" s="408"/>
      <c r="V90" s="408"/>
      <c r="W90" s="449">
        <v>1</v>
      </c>
      <c r="X90" s="450">
        <v>9.3093023255814006E-2</v>
      </c>
      <c r="Y90" s="450">
        <v>9.3093023255814006E-2</v>
      </c>
    </row>
    <row r="91" spans="1:25" x14ac:dyDescent="0.25">
      <c r="A91" t="str">
        <f>Forutsetninger!AF96</f>
        <v>Brønnbåt</v>
      </c>
      <c r="B91" t="str">
        <f>Forutsetninger!AG96</f>
        <v>30-70</v>
      </c>
      <c r="C91" t="s">
        <v>140</v>
      </c>
      <c r="D91" t="s">
        <v>141</v>
      </c>
      <c r="E91" t="s">
        <v>132</v>
      </c>
      <c r="F91">
        <f t="shared" si="3"/>
        <v>5784.0000000000109</v>
      </c>
      <c r="G91">
        <f t="shared" si="4"/>
        <v>5784.0000000000109</v>
      </c>
      <c r="H91">
        <v>2018</v>
      </c>
      <c r="O91" t="str">
        <f t="shared" si="5"/>
        <v>Cruiseskip&gt;150SørMGO og HFO</v>
      </c>
      <c r="P91" t="s">
        <v>145</v>
      </c>
      <c r="Q91" t="s">
        <v>132</v>
      </c>
      <c r="R91" t="s">
        <v>44</v>
      </c>
      <c r="S91" s="26" t="s">
        <v>150</v>
      </c>
      <c r="T91" s="408" t="s">
        <v>152</v>
      </c>
      <c r="U91" s="408"/>
      <c r="V91" s="408"/>
      <c r="W91" s="449">
        <v>1</v>
      </c>
      <c r="X91" s="450">
        <v>9.3093023255814006E-2</v>
      </c>
      <c r="Y91" s="450">
        <v>9.3093023255814006E-2</v>
      </c>
    </row>
    <row r="92" spans="1:25" x14ac:dyDescent="0.25">
      <c r="A92" t="str">
        <f>Forutsetninger!AF97</f>
        <v>Brønnbåt</v>
      </c>
      <c r="B92" t="str">
        <f>Forutsetninger!AG97</f>
        <v>70-100</v>
      </c>
      <c r="C92" t="s">
        <v>140</v>
      </c>
      <c r="D92" t="s">
        <v>141</v>
      </c>
      <c r="E92" t="s">
        <v>132</v>
      </c>
      <c r="F92">
        <f t="shared" si="3"/>
        <v>5784.0000000000109</v>
      </c>
      <c r="G92">
        <f t="shared" si="4"/>
        <v>5784.0000000000109</v>
      </c>
      <c r="H92">
        <v>2018</v>
      </c>
      <c r="O92" t="str">
        <f t="shared" si="5"/>
        <v>Offshore supplyskip&gt;150SørMGO og HFO</v>
      </c>
      <c r="P92" t="s">
        <v>145</v>
      </c>
      <c r="Q92" t="s">
        <v>132</v>
      </c>
      <c r="R92" t="s">
        <v>46</v>
      </c>
      <c r="S92" s="26" t="s">
        <v>150</v>
      </c>
      <c r="T92" s="408" t="s">
        <v>153</v>
      </c>
      <c r="U92" s="449"/>
      <c r="V92" s="449">
        <v>1</v>
      </c>
      <c r="W92" s="449"/>
      <c r="X92" s="450">
        <v>0.13023255813953499</v>
      </c>
      <c r="Y92" s="450">
        <v>0.13023255813953499</v>
      </c>
    </row>
    <row r="93" spans="1:25" x14ac:dyDescent="0.25">
      <c r="A93" t="str">
        <f>Forutsetninger!AF98</f>
        <v>Brønnbåt</v>
      </c>
      <c r="B93" t="str">
        <f>Forutsetninger!AG98</f>
        <v>100-150</v>
      </c>
      <c r="C93" t="s">
        <v>25</v>
      </c>
      <c r="D93" t="s">
        <v>141</v>
      </c>
      <c r="E93" t="s">
        <v>132</v>
      </c>
      <c r="F93">
        <f t="shared" si="3"/>
        <v>5784.0000000000109</v>
      </c>
      <c r="G93">
        <f t="shared" si="4"/>
        <v>5784.0000000000109</v>
      </c>
      <c r="H93">
        <v>2018</v>
      </c>
      <c r="O93" t="str">
        <f t="shared" si="5"/>
        <v>Andre offshorefartøy&gt;150SørMGO og HFO</v>
      </c>
      <c r="P93" t="s">
        <v>145</v>
      </c>
      <c r="Q93" t="s">
        <v>132</v>
      </c>
      <c r="R93" t="s">
        <v>48</v>
      </c>
      <c r="S93" s="26" t="s">
        <v>150</v>
      </c>
      <c r="T93" s="408" t="s">
        <v>153</v>
      </c>
      <c r="U93" s="408"/>
      <c r="V93" s="449">
        <v>1</v>
      </c>
      <c r="W93" s="408"/>
      <c r="X93" s="450">
        <v>0.13023255813953499</v>
      </c>
      <c r="Y93" s="450">
        <v>0.13023255813953499</v>
      </c>
    </row>
    <row r="94" spans="1:25" x14ac:dyDescent="0.25">
      <c r="A94" t="str">
        <f>Forutsetninger!AF99</f>
        <v>Brønnbåt</v>
      </c>
      <c r="B94" t="str">
        <f>Forutsetninger!AG99</f>
        <v>150-200</v>
      </c>
      <c r="C94" t="s">
        <v>150</v>
      </c>
      <c r="D94" t="s">
        <v>141</v>
      </c>
      <c r="E94" t="s">
        <v>132</v>
      </c>
      <c r="F94">
        <f t="shared" si="3"/>
        <v>5784.0000000000109</v>
      </c>
      <c r="G94">
        <f t="shared" si="4"/>
        <v>5784.0000000000109</v>
      </c>
      <c r="H94">
        <v>2018</v>
      </c>
      <c r="O94" t="str">
        <f t="shared" si="5"/>
        <v>Brønnbåt&gt;150SørMGO og HFO</v>
      </c>
      <c r="P94" t="s">
        <v>145</v>
      </c>
      <c r="Q94" t="s">
        <v>132</v>
      </c>
      <c r="R94" t="s">
        <v>51</v>
      </c>
      <c r="S94" s="26" t="s">
        <v>150</v>
      </c>
      <c r="T94" s="408" t="s">
        <v>153</v>
      </c>
      <c r="U94" s="408"/>
      <c r="V94" s="449">
        <v>1</v>
      </c>
      <c r="W94" s="408"/>
      <c r="X94" s="450">
        <v>0.13023255813953499</v>
      </c>
      <c r="Y94" s="450">
        <v>0.13023255813953499</v>
      </c>
    </row>
    <row r="95" spans="1:25" x14ac:dyDescent="0.25">
      <c r="A95" t="str">
        <f>Forutsetninger!AF100</f>
        <v>Brønnbåt</v>
      </c>
      <c r="B95" t="str">
        <f>Forutsetninger!AG100</f>
        <v>200-250</v>
      </c>
      <c r="C95" t="s">
        <v>150</v>
      </c>
      <c r="D95" t="s">
        <v>141</v>
      </c>
      <c r="E95" t="s">
        <v>132</v>
      </c>
      <c r="F95">
        <f t="shared" si="3"/>
        <v>5784.0000000000109</v>
      </c>
      <c r="G95">
        <f t="shared" si="4"/>
        <v>5784.0000000000109</v>
      </c>
      <c r="H95">
        <v>2018</v>
      </c>
      <c r="O95" t="str">
        <f t="shared" si="5"/>
        <v>Slepefartøy&gt;150SørMGO og HFO</v>
      </c>
      <c r="P95" t="s">
        <v>145</v>
      </c>
      <c r="Q95" t="s">
        <v>132</v>
      </c>
      <c r="R95" t="s">
        <v>54</v>
      </c>
      <c r="S95" s="26" t="s">
        <v>150</v>
      </c>
      <c r="T95" s="408" t="s">
        <v>152</v>
      </c>
      <c r="U95" s="408"/>
      <c r="V95" s="408"/>
      <c r="W95" s="449">
        <v>1</v>
      </c>
      <c r="X95" s="450">
        <v>9.3093023255814006E-2</v>
      </c>
      <c r="Y95" s="450">
        <v>9.3093023255814006E-2</v>
      </c>
    </row>
    <row r="96" spans="1:25" x14ac:dyDescent="0.25">
      <c r="A96" t="str">
        <f>Forutsetninger!AF101</f>
        <v>Brønnbåt</v>
      </c>
      <c r="B96" t="str">
        <f>Forutsetninger!AG101</f>
        <v>250-300</v>
      </c>
      <c r="C96" t="s">
        <v>150</v>
      </c>
      <c r="D96" t="s">
        <v>141</v>
      </c>
      <c r="E96" t="s">
        <v>132</v>
      </c>
      <c r="F96">
        <f t="shared" si="3"/>
        <v>5784.0000000000109</v>
      </c>
      <c r="G96">
        <f t="shared" si="4"/>
        <v>5784.0000000000109</v>
      </c>
      <c r="H96">
        <v>2018</v>
      </c>
      <c r="O96" t="str">
        <f t="shared" si="5"/>
        <v>Andre servicefartøy&gt;150SørMGO og HFO</v>
      </c>
      <c r="P96" t="s">
        <v>145</v>
      </c>
      <c r="Q96" t="s">
        <v>132</v>
      </c>
      <c r="R96" t="s">
        <v>56</v>
      </c>
      <c r="S96" s="26" t="s">
        <v>150</v>
      </c>
      <c r="T96" s="408" t="s">
        <v>153</v>
      </c>
      <c r="U96" s="408"/>
      <c r="V96" s="449">
        <v>1</v>
      </c>
      <c r="W96" s="408"/>
      <c r="X96" s="450">
        <v>0.13023255813953499</v>
      </c>
      <c r="Y96" s="450">
        <v>0.13023255813953499</v>
      </c>
    </row>
    <row r="97" spans="1:25" x14ac:dyDescent="0.25">
      <c r="A97" t="str">
        <f>Forutsetninger!AF102</f>
        <v>Brønnbåt</v>
      </c>
      <c r="B97" t="str">
        <f>Forutsetninger!AG102</f>
        <v>300-</v>
      </c>
      <c r="C97" t="s">
        <v>150</v>
      </c>
      <c r="D97" t="s">
        <v>141</v>
      </c>
      <c r="E97" t="s">
        <v>132</v>
      </c>
      <c r="F97">
        <f t="shared" si="3"/>
        <v>5784.0000000000109</v>
      </c>
      <c r="G97">
        <f t="shared" si="4"/>
        <v>5784.0000000000109</v>
      </c>
      <c r="H97">
        <v>2018</v>
      </c>
      <c r="O97" t="str">
        <f t="shared" si="5"/>
        <v>Fiskefartøy&gt;150SørMGO og HFO</v>
      </c>
      <c r="P97" t="s">
        <v>145</v>
      </c>
      <c r="Q97" t="s">
        <v>132</v>
      </c>
      <c r="R97" t="s">
        <v>59</v>
      </c>
      <c r="S97" s="26" t="s">
        <v>150</v>
      </c>
      <c r="T97" s="408" t="s">
        <v>153</v>
      </c>
      <c r="U97" s="408"/>
      <c r="V97" s="449">
        <v>1</v>
      </c>
      <c r="W97" s="408"/>
      <c r="X97" s="450">
        <v>0.13023255813953499</v>
      </c>
      <c r="Y97" s="450">
        <v>0.13023255813953499</v>
      </c>
    </row>
    <row r="98" spans="1:25" x14ac:dyDescent="0.25">
      <c r="A98" t="str">
        <f>Forutsetninger!AF103</f>
        <v>Slepefartøy</v>
      </c>
      <c r="B98" t="str">
        <f>Forutsetninger!AG103</f>
        <v>0-30</v>
      </c>
      <c r="C98" t="s">
        <v>140</v>
      </c>
      <c r="D98" t="s">
        <v>141</v>
      </c>
      <c r="E98" t="s">
        <v>132</v>
      </c>
      <c r="F98">
        <f t="shared" si="3"/>
        <v>5784.0000000000109</v>
      </c>
      <c r="G98">
        <f t="shared" si="4"/>
        <v>5784.0000000000109</v>
      </c>
      <c r="H98">
        <v>2018</v>
      </c>
      <c r="O98" t="str">
        <f t="shared" si="5"/>
        <v>Annet&gt;150SørMGO og HFO</v>
      </c>
      <c r="P98" t="s">
        <v>145</v>
      </c>
      <c r="Q98" t="s">
        <v>132</v>
      </c>
      <c r="R98" t="s">
        <v>61</v>
      </c>
      <c r="S98" s="26" t="s">
        <v>150</v>
      </c>
      <c r="T98" s="408" t="s">
        <v>152</v>
      </c>
      <c r="U98" s="408"/>
      <c r="V98" s="408"/>
      <c r="W98" s="449">
        <v>1</v>
      </c>
      <c r="X98" s="450">
        <v>9.3093023255814006E-2</v>
      </c>
      <c r="Y98" s="450">
        <v>9.3093023255814006E-2</v>
      </c>
    </row>
    <row r="99" spans="1:25" x14ac:dyDescent="0.25">
      <c r="A99" t="str">
        <f>Forutsetninger!AF104</f>
        <v>Slepefartøy</v>
      </c>
      <c r="B99" t="str">
        <f>Forutsetninger!AG104</f>
        <v>30-70</v>
      </c>
      <c r="C99" t="s">
        <v>140</v>
      </c>
      <c r="D99" t="s">
        <v>141</v>
      </c>
      <c r="E99" t="s">
        <v>132</v>
      </c>
      <c r="F99">
        <f t="shared" si="3"/>
        <v>5784.0000000000109</v>
      </c>
      <c r="G99">
        <f t="shared" si="4"/>
        <v>5784.0000000000109</v>
      </c>
      <c r="H99">
        <v>2018</v>
      </c>
      <c r="O99" t="str">
        <f t="shared" si="5"/>
        <v>Oljetankskip0-100NordLNG</v>
      </c>
      <c r="P99" t="s">
        <v>144</v>
      </c>
      <c r="Q99" t="s">
        <v>133</v>
      </c>
      <c r="R99" t="s">
        <v>16</v>
      </c>
      <c r="S99" t="s">
        <v>140</v>
      </c>
      <c r="T99" s="432" t="s">
        <v>149</v>
      </c>
      <c r="U99" s="449">
        <v>1</v>
      </c>
      <c r="V99" s="408"/>
      <c r="W99" s="408"/>
      <c r="X99" s="450">
        <v>0.109557692307692</v>
      </c>
      <c r="Y99" s="450">
        <v>0.109557692307692</v>
      </c>
    </row>
    <row r="100" spans="1:25" x14ac:dyDescent="0.25">
      <c r="A100" t="str">
        <f>Forutsetninger!AF105</f>
        <v>Slepefartøy</v>
      </c>
      <c r="B100" t="str">
        <f>Forutsetninger!AG105</f>
        <v>70-100</v>
      </c>
      <c r="C100" t="s">
        <v>140</v>
      </c>
      <c r="D100" t="s">
        <v>141</v>
      </c>
      <c r="E100" t="s">
        <v>132</v>
      </c>
      <c r="F100">
        <f t="shared" si="3"/>
        <v>5784.0000000000109</v>
      </c>
      <c r="G100">
        <f t="shared" si="4"/>
        <v>5784.0000000000109</v>
      </c>
      <c r="H100">
        <v>2018</v>
      </c>
      <c r="O100" t="str">
        <f t="shared" si="5"/>
        <v>Kjemikalie-/Produktskip0-100NordLNG</v>
      </c>
      <c r="P100" t="s">
        <v>144</v>
      </c>
      <c r="Q100" t="s">
        <v>133</v>
      </c>
      <c r="R100" t="s">
        <v>20</v>
      </c>
      <c r="S100" t="s">
        <v>140</v>
      </c>
      <c r="T100" s="432" t="s">
        <v>149</v>
      </c>
      <c r="U100" s="449">
        <v>1</v>
      </c>
      <c r="V100" s="408"/>
      <c r="W100" s="408"/>
      <c r="X100" s="450">
        <v>0.109557692307692</v>
      </c>
      <c r="Y100" s="450">
        <v>0.109557692307692</v>
      </c>
    </row>
    <row r="101" spans="1:25" x14ac:dyDescent="0.25">
      <c r="A101" t="str">
        <f>Forutsetninger!AF106</f>
        <v>Slepefartøy</v>
      </c>
      <c r="B101" t="str">
        <f>Forutsetninger!AG106</f>
        <v>100-150</v>
      </c>
      <c r="C101" t="s">
        <v>25</v>
      </c>
      <c r="D101" t="s">
        <v>141</v>
      </c>
      <c r="E101" t="s">
        <v>132</v>
      </c>
      <c r="F101">
        <f t="shared" si="3"/>
        <v>4482.0999999999894</v>
      </c>
      <c r="G101">
        <f t="shared" si="4"/>
        <v>4482.0999999999894</v>
      </c>
      <c r="H101">
        <v>2018</v>
      </c>
      <c r="O101" t="str">
        <f t="shared" si="5"/>
        <v>Gasstankskip0-100NordLNG</v>
      </c>
      <c r="P101" t="s">
        <v>144</v>
      </c>
      <c r="Q101" t="s">
        <v>133</v>
      </c>
      <c r="R101" t="s">
        <v>24</v>
      </c>
      <c r="S101" t="s">
        <v>140</v>
      </c>
      <c r="T101" s="432" t="s">
        <v>149</v>
      </c>
      <c r="U101" s="449">
        <v>1</v>
      </c>
      <c r="V101" s="408"/>
      <c r="W101" s="408"/>
      <c r="X101" s="450">
        <v>0.109557692307692</v>
      </c>
      <c r="Y101" s="450">
        <v>0.109557692307692</v>
      </c>
    </row>
    <row r="102" spans="1:25" x14ac:dyDescent="0.25">
      <c r="A102" t="str">
        <f>Forutsetninger!AF107</f>
        <v>Slepefartøy</v>
      </c>
      <c r="B102" t="str">
        <f>Forutsetninger!AG107</f>
        <v>150-200</v>
      </c>
      <c r="C102" t="s">
        <v>150</v>
      </c>
      <c r="D102" t="s">
        <v>141</v>
      </c>
      <c r="E102" t="s">
        <v>132</v>
      </c>
      <c r="F102">
        <f t="shared" si="3"/>
        <v>4003.0000000000023</v>
      </c>
      <c r="G102">
        <f t="shared" si="4"/>
        <v>4003.0000000000023</v>
      </c>
      <c r="H102">
        <v>2018</v>
      </c>
      <c r="O102" t="str">
        <f t="shared" si="5"/>
        <v>Bulkskip0-100NordLNG</v>
      </c>
      <c r="P102" t="s">
        <v>144</v>
      </c>
      <c r="Q102" t="s">
        <v>133</v>
      </c>
      <c r="R102" t="s">
        <v>28</v>
      </c>
      <c r="S102" t="s">
        <v>140</v>
      </c>
      <c r="T102" s="432" t="s">
        <v>149</v>
      </c>
      <c r="U102" s="449">
        <v>1</v>
      </c>
      <c r="V102" s="408"/>
      <c r="W102" s="408"/>
      <c r="X102" s="450">
        <v>0.109557692307692</v>
      </c>
      <c r="Y102" s="450">
        <v>0.109557692307692</v>
      </c>
    </row>
    <row r="103" spans="1:25" x14ac:dyDescent="0.25">
      <c r="A103" t="str">
        <f>Forutsetninger!AF108</f>
        <v>Slepefartøy</v>
      </c>
      <c r="B103" t="str">
        <f>Forutsetninger!AG108</f>
        <v>200-250</v>
      </c>
      <c r="C103" t="s">
        <v>150</v>
      </c>
      <c r="D103" t="s">
        <v>141</v>
      </c>
      <c r="E103" t="s">
        <v>132</v>
      </c>
      <c r="F103">
        <f t="shared" si="3"/>
        <v>4003.0000000000023</v>
      </c>
      <c r="G103">
        <f t="shared" si="4"/>
        <v>4003.0000000000023</v>
      </c>
      <c r="H103">
        <v>2018</v>
      </c>
      <c r="O103" t="str">
        <f t="shared" si="5"/>
        <v>Stykkgods-/Roro-skip0-100NordLNG</v>
      </c>
      <c r="P103" t="s">
        <v>144</v>
      </c>
      <c r="Q103" t="s">
        <v>133</v>
      </c>
      <c r="R103" t="s">
        <v>31</v>
      </c>
      <c r="S103" t="s">
        <v>140</v>
      </c>
      <c r="T103" s="432" t="s">
        <v>149</v>
      </c>
      <c r="U103" s="449">
        <v>1</v>
      </c>
      <c r="V103" s="408"/>
      <c r="W103" s="408"/>
      <c r="X103" s="450">
        <v>0.109557692307692</v>
      </c>
      <c r="Y103" s="450">
        <v>0.109557692307692</v>
      </c>
    </row>
    <row r="104" spans="1:25" x14ac:dyDescent="0.25">
      <c r="A104" t="str">
        <f>Forutsetninger!AF109</f>
        <v>Slepefartøy</v>
      </c>
      <c r="B104" t="str">
        <f>Forutsetninger!AG109</f>
        <v>250-300</v>
      </c>
      <c r="C104" t="s">
        <v>150</v>
      </c>
      <c r="D104" t="s">
        <v>141</v>
      </c>
      <c r="E104" t="s">
        <v>132</v>
      </c>
      <c r="F104">
        <f t="shared" si="3"/>
        <v>4003.0000000000023</v>
      </c>
      <c r="G104">
        <f t="shared" si="4"/>
        <v>4003.0000000000023</v>
      </c>
      <c r="H104">
        <v>2018</v>
      </c>
      <c r="O104" t="str">
        <f t="shared" si="5"/>
        <v>Containerskip0-100NordLNG</v>
      </c>
      <c r="P104" t="s">
        <v>144</v>
      </c>
      <c r="Q104" t="s">
        <v>133</v>
      </c>
      <c r="R104" t="s">
        <v>35</v>
      </c>
      <c r="S104" t="s">
        <v>140</v>
      </c>
      <c r="T104" s="432" t="s">
        <v>149</v>
      </c>
      <c r="U104" s="449">
        <v>1</v>
      </c>
      <c r="V104" s="408"/>
      <c r="W104" s="408"/>
      <c r="X104" s="450">
        <v>0.109557692307692</v>
      </c>
      <c r="Y104" s="450">
        <v>0.109557692307692</v>
      </c>
    </row>
    <row r="105" spans="1:25" x14ac:dyDescent="0.25">
      <c r="A105" t="str">
        <f>Forutsetninger!AF110</f>
        <v>Slepefartøy</v>
      </c>
      <c r="B105" t="str">
        <f>Forutsetninger!AG110</f>
        <v>300-</v>
      </c>
      <c r="C105" t="s">
        <v>150</v>
      </c>
      <c r="D105" t="s">
        <v>141</v>
      </c>
      <c r="E105" t="s">
        <v>132</v>
      </c>
      <c r="F105">
        <f t="shared" si="3"/>
        <v>4003.0000000000023</v>
      </c>
      <c r="G105">
        <f t="shared" si="4"/>
        <v>4003.0000000000023</v>
      </c>
      <c r="H105">
        <v>2018</v>
      </c>
      <c r="O105" t="str">
        <f t="shared" si="5"/>
        <v>Passasjerbåt0-100NordLNG</v>
      </c>
      <c r="P105" t="s">
        <v>144</v>
      </c>
      <c r="Q105" t="s">
        <v>133</v>
      </c>
      <c r="R105" t="s">
        <v>39</v>
      </c>
      <c r="S105" t="s">
        <v>140</v>
      </c>
      <c r="T105" s="432" t="s">
        <v>149</v>
      </c>
      <c r="U105" s="449">
        <v>1</v>
      </c>
      <c r="V105" s="408"/>
      <c r="W105" s="408"/>
      <c r="X105" s="450">
        <v>0.109557692307692</v>
      </c>
      <c r="Y105" s="450">
        <v>0.109557692307692</v>
      </c>
    </row>
    <row r="106" spans="1:25" x14ac:dyDescent="0.25">
      <c r="A106" t="str">
        <f>Forutsetninger!AF111</f>
        <v>Andre servicefartøy</v>
      </c>
      <c r="B106" t="str">
        <f>Forutsetninger!AG111</f>
        <v>0-30</v>
      </c>
      <c r="C106" t="s">
        <v>140</v>
      </c>
      <c r="D106" t="s">
        <v>141</v>
      </c>
      <c r="E106" t="s">
        <v>132</v>
      </c>
      <c r="F106">
        <f t="shared" si="3"/>
        <v>5784.0000000000109</v>
      </c>
      <c r="G106">
        <f t="shared" si="4"/>
        <v>5784.0000000000109</v>
      </c>
      <c r="H106">
        <v>2018</v>
      </c>
      <c r="O106" t="str">
        <f t="shared" si="5"/>
        <v>Passasjerskip/Roro0-100NordLNG</v>
      </c>
      <c r="P106" t="s">
        <v>144</v>
      </c>
      <c r="Q106" t="s">
        <v>133</v>
      </c>
      <c r="R106" t="s">
        <v>42</v>
      </c>
      <c r="S106" t="s">
        <v>140</v>
      </c>
      <c r="T106" s="432" t="s">
        <v>149</v>
      </c>
      <c r="U106" s="449">
        <v>1</v>
      </c>
      <c r="V106" s="408"/>
      <c r="W106" s="408"/>
      <c r="X106" s="450">
        <v>0.109557692307692</v>
      </c>
      <c r="Y106" s="450">
        <v>0.109557692307692</v>
      </c>
    </row>
    <row r="107" spans="1:25" x14ac:dyDescent="0.25">
      <c r="A107" t="str">
        <f>Forutsetninger!AF112</f>
        <v>Andre servicefartøy</v>
      </c>
      <c r="B107" t="str">
        <f>Forutsetninger!AG112</f>
        <v>30-70</v>
      </c>
      <c r="C107" t="s">
        <v>140</v>
      </c>
      <c r="D107" t="s">
        <v>141</v>
      </c>
      <c r="E107" t="s">
        <v>132</v>
      </c>
      <c r="F107">
        <f t="shared" si="3"/>
        <v>5784.0000000000109</v>
      </c>
      <c r="G107">
        <f t="shared" si="4"/>
        <v>5784.0000000000109</v>
      </c>
      <c r="H107">
        <v>2018</v>
      </c>
      <c r="O107" t="str">
        <f t="shared" si="5"/>
        <v>Cruiseskip0-100NordLNG</v>
      </c>
      <c r="P107" t="s">
        <v>144</v>
      </c>
      <c r="Q107" t="s">
        <v>133</v>
      </c>
      <c r="R107" t="s">
        <v>44</v>
      </c>
      <c r="S107" t="s">
        <v>140</v>
      </c>
      <c r="T107" s="432" t="s">
        <v>149</v>
      </c>
      <c r="U107" s="449">
        <v>1</v>
      </c>
      <c r="V107" s="408"/>
      <c r="W107" s="408"/>
      <c r="X107" s="450">
        <v>0.109557692307692</v>
      </c>
      <c r="Y107" s="450">
        <v>0.109557692307692</v>
      </c>
    </row>
    <row r="108" spans="1:25" x14ac:dyDescent="0.25">
      <c r="A108" t="str">
        <f>Forutsetninger!AF113</f>
        <v>Andre servicefartøy</v>
      </c>
      <c r="B108" t="str">
        <f>Forutsetninger!AG113</f>
        <v>70-100</v>
      </c>
      <c r="C108" t="s">
        <v>140</v>
      </c>
      <c r="D108" t="s">
        <v>141</v>
      </c>
      <c r="E108" t="s">
        <v>132</v>
      </c>
      <c r="F108">
        <f t="shared" si="3"/>
        <v>5784.0000000000109</v>
      </c>
      <c r="G108">
        <f t="shared" si="4"/>
        <v>5784.0000000000109</v>
      </c>
      <c r="H108">
        <v>2018</v>
      </c>
      <c r="O108" t="str">
        <f t="shared" si="5"/>
        <v>Offshore supplyskip0-100NordLNG</v>
      </c>
      <c r="P108" t="s">
        <v>144</v>
      </c>
      <c r="Q108" t="s">
        <v>133</v>
      </c>
      <c r="R108" t="s">
        <v>46</v>
      </c>
      <c r="S108" t="s">
        <v>140</v>
      </c>
      <c r="T108" s="432" t="s">
        <v>149</v>
      </c>
      <c r="U108" s="449">
        <v>1</v>
      </c>
      <c r="V108" s="408"/>
      <c r="W108" s="408"/>
      <c r="X108" s="450">
        <v>0.109557692307692</v>
      </c>
      <c r="Y108" s="450">
        <v>0.109557692307692</v>
      </c>
    </row>
    <row r="109" spans="1:25" x14ac:dyDescent="0.25">
      <c r="A109" t="str">
        <f>Forutsetninger!AF114</f>
        <v>Andre servicefartøy</v>
      </c>
      <c r="B109" t="str">
        <f>Forutsetninger!AG114</f>
        <v>100-150</v>
      </c>
      <c r="C109" t="s">
        <v>25</v>
      </c>
      <c r="D109" t="s">
        <v>141</v>
      </c>
      <c r="E109" t="s">
        <v>132</v>
      </c>
      <c r="F109">
        <f t="shared" si="3"/>
        <v>5784.0000000000109</v>
      </c>
      <c r="G109">
        <f t="shared" si="4"/>
        <v>5784.0000000000109</v>
      </c>
      <c r="H109">
        <v>2018</v>
      </c>
      <c r="O109" t="str">
        <f t="shared" si="5"/>
        <v>Andre offshorefartøy0-100NordLNG</v>
      </c>
      <c r="P109" t="s">
        <v>144</v>
      </c>
      <c r="Q109" t="s">
        <v>133</v>
      </c>
      <c r="R109" t="s">
        <v>48</v>
      </c>
      <c r="S109" t="s">
        <v>140</v>
      </c>
      <c r="T109" s="432" t="s">
        <v>149</v>
      </c>
      <c r="U109" s="449">
        <v>1</v>
      </c>
      <c r="V109" s="408"/>
      <c r="W109" s="408"/>
      <c r="X109" s="450">
        <v>0.109557692307692</v>
      </c>
      <c r="Y109" s="450">
        <v>0.109557692307692</v>
      </c>
    </row>
    <row r="110" spans="1:25" x14ac:dyDescent="0.25">
      <c r="A110" t="str">
        <f>Forutsetninger!AF115</f>
        <v>Andre servicefartøy</v>
      </c>
      <c r="B110" t="str">
        <f>Forutsetninger!AG115</f>
        <v>150-200</v>
      </c>
      <c r="C110" t="s">
        <v>150</v>
      </c>
      <c r="D110" t="s">
        <v>141</v>
      </c>
      <c r="E110" t="s">
        <v>132</v>
      </c>
      <c r="F110">
        <f t="shared" si="3"/>
        <v>5784.0000000000109</v>
      </c>
      <c r="G110">
        <f t="shared" si="4"/>
        <v>5784.0000000000109</v>
      </c>
      <c r="H110">
        <v>2018</v>
      </c>
      <c r="O110" t="str">
        <f t="shared" si="5"/>
        <v>Brønnbåt0-100NordLNG</v>
      </c>
      <c r="P110" t="s">
        <v>144</v>
      </c>
      <c r="Q110" t="s">
        <v>133</v>
      </c>
      <c r="R110" t="s">
        <v>51</v>
      </c>
      <c r="S110" t="s">
        <v>140</v>
      </c>
      <c r="T110" s="432" t="s">
        <v>149</v>
      </c>
      <c r="U110" s="449">
        <v>1</v>
      </c>
      <c r="V110" s="408"/>
      <c r="W110" s="408"/>
      <c r="X110" s="450">
        <v>0.109557692307692</v>
      </c>
      <c r="Y110" s="450">
        <v>0.109557692307692</v>
      </c>
    </row>
    <row r="111" spans="1:25" x14ac:dyDescent="0.25">
      <c r="A111" t="str">
        <f>Forutsetninger!AF116</f>
        <v>Andre servicefartøy</v>
      </c>
      <c r="B111" t="str">
        <f>Forutsetninger!AG116</f>
        <v>200-250</v>
      </c>
      <c r="C111" t="s">
        <v>150</v>
      </c>
      <c r="D111" t="s">
        <v>141</v>
      </c>
      <c r="E111" t="s">
        <v>132</v>
      </c>
      <c r="F111">
        <f t="shared" si="3"/>
        <v>5784.0000000000109</v>
      </c>
      <c r="G111">
        <f t="shared" si="4"/>
        <v>5784.0000000000109</v>
      </c>
      <c r="H111">
        <v>2018</v>
      </c>
      <c r="O111" t="str">
        <f t="shared" si="5"/>
        <v>Slepefartøy0-100NordLNG</v>
      </c>
      <c r="P111" t="s">
        <v>144</v>
      </c>
      <c r="Q111" t="s">
        <v>133</v>
      </c>
      <c r="R111" t="s">
        <v>54</v>
      </c>
      <c r="S111" t="s">
        <v>140</v>
      </c>
      <c r="T111" s="432" t="s">
        <v>149</v>
      </c>
      <c r="U111" s="449">
        <v>1</v>
      </c>
      <c r="V111" s="408"/>
      <c r="W111" s="408"/>
      <c r="X111" s="450">
        <v>0.109557692307692</v>
      </c>
      <c r="Y111" s="450">
        <v>0.109557692307692</v>
      </c>
    </row>
    <row r="112" spans="1:25" x14ac:dyDescent="0.25">
      <c r="A112" t="str">
        <f>Forutsetninger!AF117</f>
        <v>Andre servicefartøy</v>
      </c>
      <c r="B112" t="str">
        <f>Forutsetninger!AG117</f>
        <v>250-300</v>
      </c>
      <c r="C112" t="s">
        <v>150</v>
      </c>
      <c r="D112" t="s">
        <v>141</v>
      </c>
      <c r="E112" t="s">
        <v>132</v>
      </c>
      <c r="F112">
        <f t="shared" si="3"/>
        <v>5784.0000000000109</v>
      </c>
      <c r="G112">
        <f t="shared" si="4"/>
        <v>5784.0000000000109</v>
      </c>
      <c r="H112">
        <v>2018</v>
      </c>
      <c r="O112" t="str">
        <f t="shared" si="5"/>
        <v>Andre servicefartøy0-100NordLNG</v>
      </c>
      <c r="P112" t="s">
        <v>144</v>
      </c>
      <c r="Q112" t="s">
        <v>133</v>
      </c>
      <c r="R112" t="s">
        <v>56</v>
      </c>
      <c r="S112" t="s">
        <v>140</v>
      </c>
      <c r="T112" s="432" t="s">
        <v>149</v>
      </c>
      <c r="U112" s="449">
        <v>1</v>
      </c>
      <c r="V112" s="408"/>
      <c r="W112" s="408"/>
      <c r="X112" s="450">
        <v>0.109557692307692</v>
      </c>
      <c r="Y112" s="450">
        <v>0.109557692307692</v>
      </c>
    </row>
    <row r="113" spans="1:25" x14ac:dyDescent="0.25">
      <c r="A113" t="str">
        <f>Forutsetninger!AF118</f>
        <v>Andre servicefartøy</v>
      </c>
      <c r="B113" t="str">
        <f>Forutsetninger!AG118</f>
        <v>300-</v>
      </c>
      <c r="C113" t="s">
        <v>150</v>
      </c>
      <c r="D113" t="s">
        <v>141</v>
      </c>
      <c r="E113" t="s">
        <v>132</v>
      </c>
      <c r="F113">
        <f t="shared" si="3"/>
        <v>5784.0000000000109</v>
      </c>
      <c r="G113">
        <f t="shared" si="4"/>
        <v>5784.0000000000109</v>
      </c>
      <c r="H113">
        <v>2018</v>
      </c>
      <c r="O113" t="str">
        <f t="shared" si="5"/>
        <v>Fiskefartøy0-100NordLNG</v>
      </c>
      <c r="P113" t="s">
        <v>144</v>
      </c>
      <c r="Q113" t="s">
        <v>133</v>
      </c>
      <c r="R113" t="s">
        <v>59</v>
      </c>
      <c r="S113" t="s">
        <v>140</v>
      </c>
      <c r="T113" s="432" t="s">
        <v>149</v>
      </c>
      <c r="U113" s="449">
        <v>1</v>
      </c>
      <c r="V113" s="408"/>
      <c r="W113" s="408"/>
      <c r="X113" s="450">
        <v>0.109557692307692</v>
      </c>
      <c r="Y113" s="450">
        <v>0.109557692307692</v>
      </c>
    </row>
    <row r="114" spans="1:25" x14ac:dyDescent="0.25">
      <c r="A114" t="str">
        <f>Forutsetninger!AF119</f>
        <v>Fiskefartøy</v>
      </c>
      <c r="B114" t="str">
        <f>Forutsetninger!AG119</f>
        <v>0-30</v>
      </c>
      <c r="C114" t="s">
        <v>140</v>
      </c>
      <c r="D114" t="s">
        <v>141</v>
      </c>
      <c r="E114" t="s">
        <v>132</v>
      </c>
      <c r="F114">
        <f t="shared" si="3"/>
        <v>5784.0000000000109</v>
      </c>
      <c r="G114">
        <f t="shared" si="4"/>
        <v>5784.0000000000109</v>
      </c>
      <c r="H114">
        <v>2018</v>
      </c>
      <c r="O114" t="str">
        <f t="shared" si="5"/>
        <v>Annet0-100NordLNG</v>
      </c>
      <c r="P114" t="s">
        <v>144</v>
      </c>
      <c r="Q114" t="s">
        <v>133</v>
      </c>
      <c r="R114" t="s">
        <v>61</v>
      </c>
      <c r="S114" t="s">
        <v>140</v>
      </c>
      <c r="T114" s="432" t="s">
        <v>149</v>
      </c>
      <c r="U114" s="449">
        <v>1</v>
      </c>
      <c r="V114" s="408"/>
      <c r="W114" s="408"/>
      <c r="X114" s="450">
        <v>0.109557692307692</v>
      </c>
      <c r="Y114" s="450">
        <v>0.109557692307692</v>
      </c>
    </row>
    <row r="115" spans="1:25" x14ac:dyDescent="0.25">
      <c r="A115" t="str">
        <f>Forutsetninger!AF120</f>
        <v>Fiskefartøy</v>
      </c>
      <c r="B115" t="str">
        <f>Forutsetninger!AG120</f>
        <v>30-70</v>
      </c>
      <c r="C115" t="s">
        <v>140</v>
      </c>
      <c r="D115" t="s">
        <v>141</v>
      </c>
      <c r="E115" t="s">
        <v>132</v>
      </c>
      <c r="F115">
        <f t="shared" si="3"/>
        <v>5784.0000000000109</v>
      </c>
      <c r="G115">
        <f t="shared" si="4"/>
        <v>5784.0000000000109</v>
      </c>
      <c r="H115">
        <v>2018</v>
      </c>
      <c r="O115" t="str">
        <f t="shared" si="5"/>
        <v>Oljetankskip100-150NordLNG</v>
      </c>
      <c r="P115" t="s">
        <v>144</v>
      </c>
      <c r="Q115" t="s">
        <v>133</v>
      </c>
      <c r="R115" t="s">
        <v>16</v>
      </c>
      <c r="S115" t="s">
        <v>25</v>
      </c>
      <c r="T115" s="408" t="s">
        <v>151</v>
      </c>
      <c r="U115" s="408"/>
      <c r="V115" s="449">
        <v>0.3</v>
      </c>
      <c r="W115" s="449">
        <v>0.7</v>
      </c>
      <c r="X115" s="450">
        <v>0.100698076923077</v>
      </c>
      <c r="Y115" s="450">
        <v>0.100698076923077</v>
      </c>
    </row>
    <row r="116" spans="1:25" x14ac:dyDescent="0.25">
      <c r="A116" t="str">
        <f>Forutsetninger!AF121</f>
        <v>Fiskefartøy</v>
      </c>
      <c r="B116" t="str">
        <f>Forutsetninger!AG121</f>
        <v>70-100</v>
      </c>
      <c r="C116" t="s">
        <v>140</v>
      </c>
      <c r="D116" t="s">
        <v>141</v>
      </c>
      <c r="E116" t="s">
        <v>132</v>
      </c>
      <c r="F116">
        <f t="shared" si="3"/>
        <v>5784.0000000000109</v>
      </c>
      <c r="G116">
        <f t="shared" si="4"/>
        <v>5784.0000000000109</v>
      </c>
      <c r="H116">
        <v>2018</v>
      </c>
      <c r="O116" t="str">
        <f t="shared" si="5"/>
        <v>Kjemikalie-/Produktskip100-150NordLNG</v>
      </c>
      <c r="P116" t="s">
        <v>144</v>
      </c>
      <c r="Q116" t="s">
        <v>133</v>
      </c>
      <c r="R116" t="s">
        <v>20</v>
      </c>
      <c r="S116" t="s">
        <v>25</v>
      </c>
      <c r="T116" s="408" t="s">
        <v>151</v>
      </c>
      <c r="U116" s="408"/>
      <c r="V116" s="449">
        <v>0.3</v>
      </c>
      <c r="W116" s="449">
        <v>0.7</v>
      </c>
      <c r="X116" s="450">
        <v>0.100698076923077</v>
      </c>
      <c r="Y116" s="450">
        <v>0.100698076923077</v>
      </c>
    </row>
    <row r="117" spans="1:25" x14ac:dyDescent="0.25">
      <c r="A117" t="str">
        <f>Forutsetninger!AF122</f>
        <v>Fiskefartøy</v>
      </c>
      <c r="B117" t="str">
        <f>Forutsetninger!AG122</f>
        <v>100-150</v>
      </c>
      <c r="C117" t="s">
        <v>25</v>
      </c>
      <c r="D117" t="s">
        <v>141</v>
      </c>
      <c r="E117" t="s">
        <v>132</v>
      </c>
      <c r="F117">
        <f t="shared" si="3"/>
        <v>5784.0000000000109</v>
      </c>
      <c r="G117">
        <f t="shared" si="4"/>
        <v>5784.0000000000109</v>
      </c>
      <c r="H117">
        <v>2018</v>
      </c>
      <c r="O117" t="str">
        <f t="shared" si="5"/>
        <v>Gasstankskip100-150NordLNG</v>
      </c>
      <c r="P117" t="s">
        <v>144</v>
      </c>
      <c r="Q117" t="s">
        <v>133</v>
      </c>
      <c r="R117" t="s">
        <v>24</v>
      </c>
      <c r="S117" t="s">
        <v>25</v>
      </c>
      <c r="T117" s="408" t="s">
        <v>151</v>
      </c>
      <c r="U117" s="408"/>
      <c r="V117" s="449">
        <v>0.3</v>
      </c>
      <c r="W117" s="449">
        <v>0.7</v>
      </c>
      <c r="X117" s="450">
        <v>0.100698076923077</v>
      </c>
      <c r="Y117" s="450">
        <v>0.100698076923077</v>
      </c>
    </row>
    <row r="118" spans="1:25" x14ac:dyDescent="0.25">
      <c r="A118" t="str">
        <f>Forutsetninger!AF123</f>
        <v>Fiskefartøy</v>
      </c>
      <c r="B118" t="str">
        <f>Forutsetninger!AG123</f>
        <v>150-200</v>
      </c>
      <c r="C118" t="s">
        <v>150</v>
      </c>
      <c r="D118" t="s">
        <v>141</v>
      </c>
      <c r="E118" t="s">
        <v>132</v>
      </c>
      <c r="F118">
        <f t="shared" si="3"/>
        <v>5784.0000000000109</v>
      </c>
      <c r="G118">
        <f t="shared" si="4"/>
        <v>5784.0000000000109</v>
      </c>
      <c r="H118">
        <v>2018</v>
      </c>
      <c r="O118" t="str">
        <f t="shared" si="5"/>
        <v>Bulkskip100-150NordLNG</v>
      </c>
      <c r="P118" t="s">
        <v>144</v>
      </c>
      <c r="Q118" t="s">
        <v>133</v>
      </c>
      <c r="R118" t="s">
        <v>28</v>
      </c>
      <c r="S118" t="s">
        <v>25</v>
      </c>
      <c r="T118" s="408" t="s">
        <v>151</v>
      </c>
      <c r="U118" s="408"/>
      <c r="V118" s="449">
        <v>0.3</v>
      </c>
      <c r="W118" s="449">
        <v>0.7</v>
      </c>
      <c r="X118" s="450">
        <v>0.100698076923077</v>
      </c>
      <c r="Y118" s="450">
        <v>0.100698076923077</v>
      </c>
    </row>
    <row r="119" spans="1:25" x14ac:dyDescent="0.25">
      <c r="A119" t="str">
        <f>Forutsetninger!AF124</f>
        <v>Fiskefartøy</v>
      </c>
      <c r="B119" t="str">
        <f>Forutsetninger!AG124</f>
        <v>200-250</v>
      </c>
      <c r="C119" t="s">
        <v>150</v>
      </c>
      <c r="D119" t="s">
        <v>141</v>
      </c>
      <c r="E119" t="s">
        <v>132</v>
      </c>
      <c r="F119">
        <f t="shared" si="3"/>
        <v>5784.0000000000109</v>
      </c>
      <c r="G119">
        <f t="shared" si="4"/>
        <v>5784.0000000000109</v>
      </c>
      <c r="H119">
        <v>2018</v>
      </c>
      <c r="O119" t="str">
        <f t="shared" si="5"/>
        <v>Stykkgods-/Roro-skip100-150NordLNG</v>
      </c>
      <c r="P119" t="s">
        <v>144</v>
      </c>
      <c r="Q119" t="s">
        <v>133</v>
      </c>
      <c r="R119" t="s">
        <v>31</v>
      </c>
      <c r="S119" t="s">
        <v>25</v>
      </c>
      <c r="T119" s="408" t="s">
        <v>151</v>
      </c>
      <c r="U119" s="408"/>
      <c r="V119" s="449">
        <v>0.3</v>
      </c>
      <c r="W119" s="449">
        <v>0.7</v>
      </c>
      <c r="X119" s="450">
        <v>0.100698076923077</v>
      </c>
      <c r="Y119" s="450">
        <v>0.100698076923077</v>
      </c>
    </row>
    <row r="120" spans="1:25" x14ac:dyDescent="0.25">
      <c r="A120" t="str">
        <f>Forutsetninger!AF125</f>
        <v>Fiskefartøy</v>
      </c>
      <c r="B120" t="str">
        <f>Forutsetninger!AG125</f>
        <v>250-300</v>
      </c>
      <c r="C120" t="s">
        <v>150</v>
      </c>
      <c r="D120" t="s">
        <v>141</v>
      </c>
      <c r="E120" t="s">
        <v>132</v>
      </c>
      <c r="F120">
        <f t="shared" si="3"/>
        <v>5784.0000000000109</v>
      </c>
      <c r="G120">
        <f t="shared" si="4"/>
        <v>5784.0000000000109</v>
      </c>
      <c r="H120">
        <v>2018</v>
      </c>
      <c r="O120" t="str">
        <f t="shared" si="5"/>
        <v>Containerskip100-150NordLNG</v>
      </c>
      <c r="P120" t="s">
        <v>144</v>
      </c>
      <c r="Q120" t="s">
        <v>133</v>
      </c>
      <c r="R120" t="s">
        <v>35</v>
      </c>
      <c r="S120" t="s">
        <v>25</v>
      </c>
      <c r="T120" s="408" t="s">
        <v>151</v>
      </c>
      <c r="U120" s="408"/>
      <c r="V120" s="449">
        <v>0.3</v>
      </c>
      <c r="W120" s="449">
        <v>0.7</v>
      </c>
      <c r="X120" s="450">
        <v>0.100698076923077</v>
      </c>
      <c r="Y120" s="450">
        <v>0.100698076923077</v>
      </c>
    </row>
    <row r="121" spans="1:25" x14ac:dyDescent="0.25">
      <c r="A121" t="str">
        <f>Forutsetninger!AF126</f>
        <v>Fiskefartøy</v>
      </c>
      <c r="B121" t="str">
        <f>Forutsetninger!AG126</f>
        <v>300-</v>
      </c>
      <c r="C121" t="s">
        <v>150</v>
      </c>
      <c r="D121" t="s">
        <v>141</v>
      </c>
      <c r="E121" t="s">
        <v>132</v>
      </c>
      <c r="F121">
        <f t="shared" si="3"/>
        <v>5784.0000000000109</v>
      </c>
      <c r="G121">
        <f t="shared" si="4"/>
        <v>5784.0000000000109</v>
      </c>
      <c r="H121">
        <v>2018</v>
      </c>
      <c r="O121" t="str">
        <f t="shared" si="5"/>
        <v>Passasjerbåt100-150NordLNG</v>
      </c>
      <c r="P121" t="s">
        <v>144</v>
      </c>
      <c r="Q121" t="s">
        <v>133</v>
      </c>
      <c r="R121" t="s">
        <v>39</v>
      </c>
      <c r="S121" t="s">
        <v>25</v>
      </c>
      <c r="T121" s="408" t="s">
        <v>151</v>
      </c>
      <c r="U121" s="408"/>
      <c r="V121" s="449">
        <v>0.3</v>
      </c>
      <c r="W121" s="449">
        <v>0.7</v>
      </c>
      <c r="X121" s="450">
        <v>0.100698076923077</v>
      </c>
      <c r="Y121" s="450">
        <v>0.100698076923077</v>
      </c>
    </row>
    <row r="122" spans="1:25" x14ac:dyDescent="0.25">
      <c r="A122" t="str">
        <f>Forutsetninger!AF127</f>
        <v>Annet</v>
      </c>
      <c r="B122" t="str">
        <f>Forutsetninger!AG127</f>
        <v>0-30</v>
      </c>
      <c r="C122" t="s">
        <v>140</v>
      </c>
      <c r="D122" t="s">
        <v>141</v>
      </c>
      <c r="E122" t="s">
        <v>132</v>
      </c>
      <c r="F122">
        <f t="shared" si="3"/>
        <v>5784.0000000000109</v>
      </c>
      <c r="G122">
        <f t="shared" si="4"/>
        <v>5784.0000000000109</v>
      </c>
      <c r="H122">
        <v>2018</v>
      </c>
      <c r="O122" t="str">
        <f t="shared" si="5"/>
        <v>Passasjerskip/Roro100-150NordLNG</v>
      </c>
      <c r="P122" t="s">
        <v>144</v>
      </c>
      <c r="Q122" t="s">
        <v>133</v>
      </c>
      <c r="R122" t="s">
        <v>42</v>
      </c>
      <c r="S122" t="s">
        <v>25</v>
      </c>
      <c r="T122" s="408" t="s">
        <v>151</v>
      </c>
      <c r="U122" s="408"/>
      <c r="V122" s="449">
        <v>0.3</v>
      </c>
      <c r="W122" s="449">
        <v>0.7</v>
      </c>
      <c r="X122" s="450">
        <v>0.100698076923077</v>
      </c>
      <c r="Y122" s="450">
        <v>0.100698076923077</v>
      </c>
    </row>
    <row r="123" spans="1:25" x14ac:dyDescent="0.25">
      <c r="A123" t="str">
        <f>Forutsetninger!AF128</f>
        <v>Annet</v>
      </c>
      <c r="B123" t="str">
        <f>Forutsetninger!AG128</f>
        <v>30-70</v>
      </c>
      <c r="C123" t="s">
        <v>140</v>
      </c>
      <c r="D123" t="s">
        <v>141</v>
      </c>
      <c r="E123" t="s">
        <v>132</v>
      </c>
      <c r="F123">
        <f t="shared" si="3"/>
        <v>5784.0000000000109</v>
      </c>
      <c r="G123">
        <f t="shared" si="4"/>
        <v>5784.0000000000109</v>
      </c>
      <c r="H123">
        <v>2018</v>
      </c>
      <c r="O123" t="str">
        <f t="shared" si="5"/>
        <v>Cruiseskip100-150NordLNG</v>
      </c>
      <c r="P123" t="s">
        <v>144</v>
      </c>
      <c r="Q123" t="s">
        <v>133</v>
      </c>
      <c r="R123" t="s">
        <v>44</v>
      </c>
      <c r="S123" t="s">
        <v>25</v>
      </c>
      <c r="T123" s="408" t="s">
        <v>151</v>
      </c>
      <c r="U123" s="408"/>
      <c r="V123" s="449">
        <v>0.3</v>
      </c>
      <c r="W123" s="449">
        <v>0.7</v>
      </c>
      <c r="X123" s="450">
        <v>0.100698076923077</v>
      </c>
      <c r="Y123" s="450">
        <v>0.100698076923077</v>
      </c>
    </row>
    <row r="124" spans="1:25" x14ac:dyDescent="0.25">
      <c r="A124" t="str">
        <f>Forutsetninger!AF129</f>
        <v>Annet</v>
      </c>
      <c r="B124" t="str">
        <f>Forutsetninger!AG129</f>
        <v>70-100</v>
      </c>
      <c r="C124" t="s">
        <v>140</v>
      </c>
      <c r="D124" t="s">
        <v>141</v>
      </c>
      <c r="E124" t="s">
        <v>132</v>
      </c>
      <c r="F124">
        <f t="shared" si="3"/>
        <v>5784.0000000000109</v>
      </c>
      <c r="G124">
        <f t="shared" si="4"/>
        <v>5784.0000000000109</v>
      </c>
      <c r="H124">
        <v>2018</v>
      </c>
      <c r="O124" t="str">
        <f t="shared" si="5"/>
        <v>Offshore supplyskip100-150NordLNG</v>
      </c>
      <c r="P124" t="s">
        <v>144</v>
      </c>
      <c r="Q124" t="s">
        <v>133</v>
      </c>
      <c r="R124" t="s">
        <v>46</v>
      </c>
      <c r="S124" t="s">
        <v>25</v>
      </c>
      <c r="T124" s="408" t="s">
        <v>149</v>
      </c>
      <c r="U124" s="449">
        <v>1</v>
      </c>
      <c r="V124" s="408"/>
      <c r="W124" s="408"/>
      <c r="X124" s="450">
        <v>0.109557692307692</v>
      </c>
      <c r="Y124" s="450">
        <v>0.109557692307692</v>
      </c>
    </row>
    <row r="125" spans="1:25" x14ac:dyDescent="0.25">
      <c r="A125" t="str">
        <f>Forutsetninger!AF130</f>
        <v>Annet</v>
      </c>
      <c r="B125" t="str">
        <f>Forutsetninger!AG130</f>
        <v>100-150</v>
      </c>
      <c r="C125" t="s">
        <v>25</v>
      </c>
      <c r="D125" t="s">
        <v>141</v>
      </c>
      <c r="E125" t="s">
        <v>132</v>
      </c>
      <c r="F125">
        <f t="shared" si="3"/>
        <v>4482.0999999999894</v>
      </c>
      <c r="G125">
        <f t="shared" si="4"/>
        <v>4482.0999999999894</v>
      </c>
      <c r="H125">
        <v>2018</v>
      </c>
      <c r="O125" t="str">
        <f t="shared" si="5"/>
        <v>Andre offshorefartøy100-150NordLNG</v>
      </c>
      <c r="P125" t="s">
        <v>144</v>
      </c>
      <c r="Q125" t="s">
        <v>133</v>
      </c>
      <c r="R125" t="s">
        <v>48</v>
      </c>
      <c r="S125" t="s">
        <v>25</v>
      </c>
      <c r="T125" s="408" t="s">
        <v>149</v>
      </c>
      <c r="U125" s="449">
        <v>1</v>
      </c>
      <c r="V125" s="408"/>
      <c r="W125" s="408"/>
      <c r="X125" s="450">
        <v>0.109557692307692</v>
      </c>
      <c r="Y125" s="450">
        <v>0.109557692307692</v>
      </c>
    </row>
    <row r="126" spans="1:25" x14ac:dyDescent="0.25">
      <c r="A126" t="str">
        <f>Forutsetninger!AF131</f>
        <v>Annet</v>
      </c>
      <c r="B126" t="str">
        <f>Forutsetninger!AG131</f>
        <v>150-200</v>
      </c>
      <c r="C126" t="s">
        <v>150</v>
      </c>
      <c r="D126" t="s">
        <v>141</v>
      </c>
      <c r="E126" t="s">
        <v>132</v>
      </c>
      <c r="F126">
        <f t="shared" si="3"/>
        <v>4003.0000000000023</v>
      </c>
      <c r="G126">
        <f t="shared" si="4"/>
        <v>4003.0000000000023</v>
      </c>
      <c r="H126">
        <v>2018</v>
      </c>
      <c r="O126" t="str">
        <f t="shared" si="5"/>
        <v>Brønnbåt100-150NordLNG</v>
      </c>
      <c r="P126" t="s">
        <v>144</v>
      </c>
      <c r="Q126" t="s">
        <v>133</v>
      </c>
      <c r="R126" t="s">
        <v>51</v>
      </c>
      <c r="S126" t="s">
        <v>25</v>
      </c>
      <c r="T126" s="408" t="s">
        <v>149</v>
      </c>
      <c r="U126" s="449">
        <v>1</v>
      </c>
      <c r="V126" s="408"/>
      <c r="W126" s="408"/>
      <c r="X126" s="450">
        <v>0.109557692307692</v>
      </c>
      <c r="Y126" s="450">
        <v>0.109557692307692</v>
      </c>
    </row>
    <row r="127" spans="1:25" x14ac:dyDescent="0.25">
      <c r="A127" t="str">
        <f>Forutsetninger!AF132</f>
        <v>Annet</v>
      </c>
      <c r="B127" t="str">
        <f>Forutsetninger!AG132</f>
        <v>200-250</v>
      </c>
      <c r="C127" t="s">
        <v>150</v>
      </c>
      <c r="D127" t="s">
        <v>141</v>
      </c>
      <c r="E127" t="s">
        <v>132</v>
      </c>
      <c r="F127">
        <f t="shared" si="3"/>
        <v>4003.0000000000023</v>
      </c>
      <c r="G127">
        <f t="shared" si="4"/>
        <v>4003.0000000000023</v>
      </c>
      <c r="H127">
        <v>2018</v>
      </c>
      <c r="O127" t="str">
        <f t="shared" si="5"/>
        <v>Slepefartøy100-150NordLNG</v>
      </c>
      <c r="P127" t="s">
        <v>144</v>
      </c>
      <c r="Q127" t="s">
        <v>133</v>
      </c>
      <c r="R127" t="s">
        <v>54</v>
      </c>
      <c r="S127" t="s">
        <v>25</v>
      </c>
      <c r="T127" s="408" t="s">
        <v>151</v>
      </c>
      <c r="U127" s="408"/>
      <c r="V127" s="449">
        <v>0.3</v>
      </c>
      <c r="W127" s="449">
        <v>0.7</v>
      </c>
      <c r="X127" s="450">
        <v>0.100698076923077</v>
      </c>
      <c r="Y127" s="450">
        <v>0.100698076923077</v>
      </c>
    </row>
    <row r="128" spans="1:25" x14ac:dyDescent="0.25">
      <c r="A128" t="str">
        <f>Forutsetninger!AF133</f>
        <v>Annet</v>
      </c>
      <c r="B128" t="str">
        <f>Forutsetninger!AG133</f>
        <v>250-300</v>
      </c>
      <c r="C128" t="s">
        <v>150</v>
      </c>
      <c r="D128" t="s">
        <v>141</v>
      </c>
      <c r="E128" t="s">
        <v>132</v>
      </c>
      <c r="F128">
        <f t="shared" si="3"/>
        <v>4003.0000000000023</v>
      </c>
      <c r="G128">
        <f t="shared" si="4"/>
        <v>4003.0000000000023</v>
      </c>
      <c r="H128">
        <v>2018</v>
      </c>
      <c r="O128" t="str">
        <f t="shared" si="5"/>
        <v>Andre servicefartøy100-150NordLNG</v>
      </c>
      <c r="P128" t="s">
        <v>144</v>
      </c>
      <c r="Q128" t="s">
        <v>133</v>
      </c>
      <c r="R128" t="s">
        <v>56</v>
      </c>
      <c r="S128" t="s">
        <v>25</v>
      </c>
      <c r="T128" s="408" t="s">
        <v>149</v>
      </c>
      <c r="U128" s="449">
        <v>1</v>
      </c>
      <c r="V128" s="408"/>
      <c r="W128" s="408"/>
      <c r="X128" s="450">
        <v>0.109557692307692</v>
      </c>
      <c r="Y128" s="450">
        <v>0.109557692307692</v>
      </c>
    </row>
    <row r="129" spans="1:25" x14ac:dyDescent="0.25">
      <c r="A129" t="str">
        <f>Forutsetninger!AF134</f>
        <v>Annet</v>
      </c>
      <c r="B129" t="str">
        <f>Forutsetninger!AG134</f>
        <v>300-</v>
      </c>
      <c r="C129" t="s">
        <v>150</v>
      </c>
      <c r="D129" t="s">
        <v>141</v>
      </c>
      <c r="E129" t="s">
        <v>132</v>
      </c>
      <c r="F129">
        <f t="shared" si="3"/>
        <v>4003.0000000000023</v>
      </c>
      <c r="G129">
        <f t="shared" si="4"/>
        <v>4003.0000000000023</v>
      </c>
      <c r="H129">
        <v>2018</v>
      </c>
      <c r="O129" t="str">
        <f t="shared" si="5"/>
        <v>Fiskefartøy100-150NordLNG</v>
      </c>
      <c r="P129" t="s">
        <v>144</v>
      </c>
      <c r="Q129" t="s">
        <v>133</v>
      </c>
      <c r="R129" t="s">
        <v>59</v>
      </c>
      <c r="S129" t="s">
        <v>25</v>
      </c>
      <c r="T129" s="408" t="s">
        <v>149</v>
      </c>
      <c r="U129" s="449">
        <v>1</v>
      </c>
      <c r="V129" s="408"/>
      <c r="W129" s="408"/>
      <c r="X129" s="450">
        <v>0.109557692307692</v>
      </c>
      <c r="Y129" s="450">
        <v>0.109557692307692</v>
      </c>
    </row>
    <row r="130" spans="1:25" x14ac:dyDescent="0.25">
      <c r="A130" t="str">
        <f>Forutsetninger!AF2</f>
        <v>Oljetankskip</v>
      </c>
      <c r="B130" t="str">
        <f>Forutsetninger!AG2</f>
        <v>0-30</v>
      </c>
      <c r="C130" t="s">
        <v>140</v>
      </c>
      <c r="D130" t="s">
        <v>154</v>
      </c>
      <c r="E130" t="s">
        <v>132</v>
      </c>
      <c r="F130">
        <f t="shared" ref="F130:F193" si="6">INDEX($O$2:$Y$386,MATCH(A130&amp;C130&amp;D130&amp;E130,$O$2:$O$386,0),10)*INDEX($L$2:$L$8,MATCH($E130,$K$2:$K$8,0))</f>
        <v>5600.0000000000045</v>
      </c>
      <c r="G130">
        <f t="shared" ref="G130:G193" si="7">INDEX($O$2:$Y$386,MATCH(A130&amp;C130&amp;D130&amp;E130,$O$2:$O$386,0),11)*INDEX($L$2:$L$8,MATCH($E130,$K$2:$K$8,0))</f>
        <v>5600.0000000000045</v>
      </c>
      <c r="H130">
        <v>2018</v>
      </c>
      <c r="O130" t="str">
        <f t="shared" si="5"/>
        <v>Annet100-150NordLNG</v>
      </c>
      <c r="P130" t="s">
        <v>144</v>
      </c>
      <c r="Q130" t="s">
        <v>133</v>
      </c>
      <c r="R130" t="s">
        <v>61</v>
      </c>
      <c r="S130" t="s">
        <v>25</v>
      </c>
      <c r="T130" s="408" t="s">
        <v>151</v>
      </c>
      <c r="U130" s="408"/>
      <c r="V130" s="449">
        <v>0.3</v>
      </c>
      <c r="W130" s="449">
        <v>0.7</v>
      </c>
      <c r="X130" s="450">
        <v>0.100698076923077</v>
      </c>
      <c r="Y130" s="450">
        <v>0.100698076923077</v>
      </c>
    </row>
    <row r="131" spans="1:25" x14ac:dyDescent="0.25">
      <c r="A131" t="str">
        <f>Forutsetninger!AF3</f>
        <v>Oljetankskip</v>
      </c>
      <c r="B131" t="str">
        <f>Forutsetninger!AG3</f>
        <v>30-70</v>
      </c>
      <c r="C131" t="s">
        <v>140</v>
      </c>
      <c r="D131" t="s">
        <v>154</v>
      </c>
      <c r="E131" t="s">
        <v>132</v>
      </c>
      <c r="F131">
        <f t="shared" si="6"/>
        <v>5600.0000000000045</v>
      </c>
      <c r="G131">
        <f t="shared" si="7"/>
        <v>5600.0000000000045</v>
      </c>
      <c r="H131">
        <v>2018</v>
      </c>
      <c r="O131" t="str">
        <f t="shared" ref="O131:O194" si="8">R131&amp;S131&amp;P131&amp;Q131</f>
        <v>Oljetankskip&gt;150NordLNG</v>
      </c>
      <c r="P131" t="s">
        <v>144</v>
      </c>
      <c r="Q131" t="s">
        <v>133</v>
      </c>
      <c r="R131" t="s">
        <v>16</v>
      </c>
      <c r="S131" s="26" t="s">
        <v>150</v>
      </c>
      <c r="T131" s="408" t="s">
        <v>152</v>
      </c>
      <c r="U131" s="408"/>
      <c r="V131" s="408"/>
      <c r="W131" s="449">
        <v>1</v>
      </c>
      <c r="X131" s="450">
        <v>9.9134615384615404E-2</v>
      </c>
      <c r="Y131" s="450">
        <v>9.9134615384615404E-2</v>
      </c>
    </row>
    <row r="132" spans="1:25" x14ac:dyDescent="0.25">
      <c r="A132" t="str">
        <f>Forutsetninger!AF4</f>
        <v>Oljetankskip</v>
      </c>
      <c r="B132" t="str">
        <f>Forutsetninger!AG4</f>
        <v>70-100</v>
      </c>
      <c r="C132" t="s">
        <v>140</v>
      </c>
      <c r="D132" t="s">
        <v>154</v>
      </c>
      <c r="E132" t="s">
        <v>132</v>
      </c>
      <c r="F132">
        <f t="shared" si="6"/>
        <v>5600.0000000000045</v>
      </c>
      <c r="G132">
        <f t="shared" si="7"/>
        <v>5600.0000000000045</v>
      </c>
      <c r="H132">
        <v>2018</v>
      </c>
      <c r="O132" t="str">
        <f t="shared" si="8"/>
        <v>Kjemikalie-/Produktskip&gt;150NordLNG</v>
      </c>
      <c r="P132" t="s">
        <v>144</v>
      </c>
      <c r="Q132" t="s">
        <v>133</v>
      </c>
      <c r="R132" t="s">
        <v>20</v>
      </c>
      <c r="S132" s="26" t="s">
        <v>150</v>
      </c>
      <c r="T132" s="408" t="s">
        <v>152</v>
      </c>
      <c r="U132" s="408"/>
      <c r="V132" s="408"/>
      <c r="W132" s="449">
        <v>1</v>
      </c>
      <c r="X132" s="450">
        <v>9.9134615384615404E-2</v>
      </c>
      <c r="Y132" s="450">
        <v>9.9134615384615404E-2</v>
      </c>
    </row>
    <row r="133" spans="1:25" x14ac:dyDescent="0.25">
      <c r="A133" t="str">
        <f>Forutsetninger!AF5</f>
        <v>Oljetankskip</v>
      </c>
      <c r="B133" t="str">
        <f>Forutsetninger!AG5</f>
        <v>100-150</v>
      </c>
      <c r="C133" t="s">
        <v>25</v>
      </c>
      <c r="D133" t="s">
        <v>154</v>
      </c>
      <c r="E133" t="s">
        <v>132</v>
      </c>
      <c r="F133">
        <f t="shared" si="6"/>
        <v>4482.0999999999894</v>
      </c>
      <c r="G133">
        <f t="shared" si="7"/>
        <v>4482.0999999999894</v>
      </c>
      <c r="H133">
        <v>2018</v>
      </c>
      <c r="O133" t="str">
        <f t="shared" si="8"/>
        <v>Gasstankskip&gt;150NordLNG</v>
      </c>
      <c r="P133" t="s">
        <v>144</v>
      </c>
      <c r="Q133" t="s">
        <v>133</v>
      </c>
      <c r="R133" t="s">
        <v>24</v>
      </c>
      <c r="S133" s="26" t="s">
        <v>150</v>
      </c>
      <c r="T133" s="408" t="s">
        <v>152</v>
      </c>
      <c r="U133" s="408"/>
      <c r="V133" s="408"/>
      <c r="W133" s="449">
        <v>1</v>
      </c>
      <c r="X133" s="450">
        <v>9.9134615384615404E-2</v>
      </c>
      <c r="Y133" s="450">
        <v>9.9134615384615404E-2</v>
      </c>
    </row>
    <row r="134" spans="1:25" x14ac:dyDescent="0.25">
      <c r="A134" t="str">
        <f>Forutsetninger!AF6</f>
        <v>Oljetankskip</v>
      </c>
      <c r="B134" t="str">
        <f>Forutsetninger!AG6</f>
        <v>150-200</v>
      </c>
      <c r="C134" t="s">
        <v>150</v>
      </c>
      <c r="D134" t="s">
        <v>154</v>
      </c>
      <c r="E134" t="s">
        <v>132</v>
      </c>
      <c r="F134">
        <f t="shared" si="6"/>
        <v>4003.0000000000023</v>
      </c>
      <c r="G134">
        <f t="shared" si="7"/>
        <v>4003.0000000000023</v>
      </c>
      <c r="H134">
        <v>2018</v>
      </c>
      <c r="O134" t="str">
        <f t="shared" si="8"/>
        <v>Bulkskip&gt;150NordLNG</v>
      </c>
      <c r="P134" t="s">
        <v>144</v>
      </c>
      <c r="Q134" t="s">
        <v>133</v>
      </c>
      <c r="R134" t="s">
        <v>28</v>
      </c>
      <c r="S134" s="26" t="s">
        <v>150</v>
      </c>
      <c r="T134" s="408" t="s">
        <v>152</v>
      </c>
      <c r="U134" s="408"/>
      <c r="V134" s="408"/>
      <c r="W134" s="449">
        <v>1</v>
      </c>
      <c r="X134" s="450">
        <v>9.9134615384615404E-2</v>
      </c>
      <c r="Y134" s="450">
        <v>9.9134615384615404E-2</v>
      </c>
    </row>
    <row r="135" spans="1:25" x14ac:dyDescent="0.25">
      <c r="A135" t="str">
        <f>Forutsetninger!AF7</f>
        <v>Oljetankskip</v>
      </c>
      <c r="B135" t="str">
        <f>Forutsetninger!AG7</f>
        <v>200-250</v>
      </c>
      <c r="C135" t="s">
        <v>150</v>
      </c>
      <c r="D135" t="s">
        <v>154</v>
      </c>
      <c r="E135" t="s">
        <v>132</v>
      </c>
      <c r="F135">
        <f t="shared" si="6"/>
        <v>4003.0000000000023</v>
      </c>
      <c r="G135">
        <f t="shared" si="7"/>
        <v>4003.0000000000023</v>
      </c>
      <c r="H135">
        <v>2018</v>
      </c>
      <c r="O135" t="str">
        <f t="shared" si="8"/>
        <v>Stykkgods-/Roro-skip&gt;150NordLNG</v>
      </c>
      <c r="P135" t="s">
        <v>144</v>
      </c>
      <c r="Q135" t="s">
        <v>133</v>
      </c>
      <c r="R135" t="s">
        <v>31</v>
      </c>
      <c r="S135" s="26" t="s">
        <v>150</v>
      </c>
      <c r="T135" s="408" t="s">
        <v>152</v>
      </c>
      <c r="U135" s="408"/>
      <c r="V135" s="408"/>
      <c r="W135" s="449">
        <v>1</v>
      </c>
      <c r="X135" s="450">
        <v>9.9134615384615404E-2</v>
      </c>
      <c r="Y135" s="450">
        <v>9.9134615384615404E-2</v>
      </c>
    </row>
    <row r="136" spans="1:25" x14ac:dyDescent="0.25">
      <c r="A136" t="str">
        <f>Forutsetninger!AF8</f>
        <v>Oljetankskip</v>
      </c>
      <c r="B136" t="str">
        <f>Forutsetninger!AG8</f>
        <v>250-300</v>
      </c>
      <c r="C136" t="s">
        <v>150</v>
      </c>
      <c r="D136" t="s">
        <v>154</v>
      </c>
      <c r="E136" t="s">
        <v>132</v>
      </c>
      <c r="F136">
        <f t="shared" si="6"/>
        <v>4003.0000000000023</v>
      </c>
      <c r="G136">
        <f t="shared" si="7"/>
        <v>4003.0000000000023</v>
      </c>
      <c r="H136">
        <v>2018</v>
      </c>
      <c r="O136" t="str">
        <f t="shared" si="8"/>
        <v>Containerskip&gt;150NordLNG</v>
      </c>
      <c r="P136" t="s">
        <v>144</v>
      </c>
      <c r="Q136" t="s">
        <v>133</v>
      </c>
      <c r="R136" t="s">
        <v>35</v>
      </c>
      <c r="S136" s="26" t="s">
        <v>150</v>
      </c>
      <c r="T136" s="408" t="s">
        <v>152</v>
      </c>
      <c r="U136" s="408"/>
      <c r="V136" s="408"/>
      <c r="W136" s="449">
        <v>1</v>
      </c>
      <c r="X136" s="450">
        <v>9.9134615384615404E-2</v>
      </c>
      <c r="Y136" s="450">
        <v>9.9134615384615404E-2</v>
      </c>
    </row>
    <row r="137" spans="1:25" x14ac:dyDescent="0.25">
      <c r="A137" t="str">
        <f>Forutsetninger!AF9</f>
        <v>Oljetankskip</v>
      </c>
      <c r="B137" t="str">
        <f>Forutsetninger!AG9</f>
        <v>300-</v>
      </c>
      <c r="C137" t="s">
        <v>150</v>
      </c>
      <c r="D137" t="s">
        <v>154</v>
      </c>
      <c r="E137" t="s">
        <v>132</v>
      </c>
      <c r="F137">
        <f t="shared" si="6"/>
        <v>4003.0000000000023</v>
      </c>
      <c r="G137">
        <f t="shared" si="7"/>
        <v>4003.0000000000023</v>
      </c>
      <c r="H137">
        <v>2018</v>
      </c>
      <c r="O137" t="str">
        <f t="shared" si="8"/>
        <v>Passasjerbåt&gt;150NordLNG</v>
      </c>
      <c r="P137" t="s">
        <v>144</v>
      </c>
      <c r="Q137" t="s">
        <v>133</v>
      </c>
      <c r="R137" t="s">
        <v>39</v>
      </c>
      <c r="S137" s="26" t="s">
        <v>150</v>
      </c>
      <c r="T137" s="408" t="s">
        <v>152</v>
      </c>
      <c r="U137" s="408"/>
      <c r="V137" s="408"/>
      <c r="W137" s="449">
        <v>1</v>
      </c>
      <c r="X137" s="450">
        <v>9.9134615384615404E-2</v>
      </c>
      <c r="Y137" s="450">
        <v>9.9134615384615404E-2</v>
      </c>
    </row>
    <row r="138" spans="1:25" x14ac:dyDescent="0.25">
      <c r="A138" t="str">
        <f>Forutsetninger!AF10</f>
        <v>Kjemikalie-/Produktskip</v>
      </c>
      <c r="B138" t="str">
        <f>Forutsetninger!AG10</f>
        <v>0-30</v>
      </c>
      <c r="C138" t="s">
        <v>140</v>
      </c>
      <c r="D138" t="s">
        <v>154</v>
      </c>
      <c r="E138" t="s">
        <v>132</v>
      </c>
      <c r="F138">
        <f t="shared" si="6"/>
        <v>5600.0000000000045</v>
      </c>
      <c r="G138">
        <f t="shared" si="7"/>
        <v>5600.0000000000045</v>
      </c>
      <c r="H138">
        <v>2018</v>
      </c>
      <c r="O138" t="str">
        <f t="shared" si="8"/>
        <v>Passasjerskip/Roro&gt;150NordLNG</v>
      </c>
      <c r="P138" t="s">
        <v>144</v>
      </c>
      <c r="Q138" t="s">
        <v>133</v>
      </c>
      <c r="R138" t="s">
        <v>42</v>
      </c>
      <c r="S138" s="26" t="s">
        <v>150</v>
      </c>
      <c r="T138" s="408" t="s">
        <v>152</v>
      </c>
      <c r="U138" s="408"/>
      <c r="V138" s="408"/>
      <c r="W138" s="449">
        <v>1</v>
      </c>
      <c r="X138" s="450">
        <v>9.9134615384615404E-2</v>
      </c>
      <c r="Y138" s="450">
        <v>9.9134615384615404E-2</v>
      </c>
    </row>
    <row r="139" spans="1:25" x14ac:dyDescent="0.25">
      <c r="A139" t="str">
        <f>Forutsetninger!AF11</f>
        <v>Kjemikalie-/Produktskip</v>
      </c>
      <c r="B139" t="str">
        <f>Forutsetninger!AG11</f>
        <v>30-70</v>
      </c>
      <c r="C139" t="s">
        <v>140</v>
      </c>
      <c r="D139" t="s">
        <v>154</v>
      </c>
      <c r="E139" t="s">
        <v>132</v>
      </c>
      <c r="F139">
        <f t="shared" si="6"/>
        <v>5600.0000000000045</v>
      </c>
      <c r="G139">
        <f t="shared" si="7"/>
        <v>5600.0000000000045</v>
      </c>
      <c r="H139">
        <v>2018</v>
      </c>
      <c r="O139" t="str">
        <f t="shared" si="8"/>
        <v>Cruiseskip&gt;150NordLNG</v>
      </c>
      <c r="P139" t="s">
        <v>144</v>
      </c>
      <c r="Q139" t="s">
        <v>133</v>
      </c>
      <c r="R139" t="s">
        <v>44</v>
      </c>
      <c r="S139" s="26" t="s">
        <v>150</v>
      </c>
      <c r="T139" s="408" t="s">
        <v>152</v>
      </c>
      <c r="U139" s="408"/>
      <c r="V139" s="408"/>
      <c r="W139" s="449">
        <v>1</v>
      </c>
      <c r="X139" s="450">
        <v>9.9134615384615404E-2</v>
      </c>
      <c r="Y139" s="450">
        <v>9.9134615384615404E-2</v>
      </c>
    </row>
    <row r="140" spans="1:25" x14ac:dyDescent="0.25">
      <c r="A140" t="str">
        <f>Forutsetninger!AF12</f>
        <v>Kjemikalie-/Produktskip</v>
      </c>
      <c r="B140" t="str">
        <f>Forutsetninger!AG12</f>
        <v>70-100</v>
      </c>
      <c r="C140" t="s">
        <v>140</v>
      </c>
      <c r="D140" t="s">
        <v>154</v>
      </c>
      <c r="E140" t="s">
        <v>132</v>
      </c>
      <c r="F140">
        <f t="shared" si="6"/>
        <v>5600.0000000000045</v>
      </c>
      <c r="G140">
        <f t="shared" si="7"/>
        <v>5600.0000000000045</v>
      </c>
      <c r="H140">
        <v>2018</v>
      </c>
      <c r="O140" t="str">
        <f t="shared" si="8"/>
        <v>Offshore supplyskip&gt;150NordLNG</v>
      </c>
      <c r="P140" t="s">
        <v>144</v>
      </c>
      <c r="Q140" t="s">
        <v>133</v>
      </c>
      <c r="R140" t="s">
        <v>46</v>
      </c>
      <c r="S140" s="26" t="s">
        <v>150</v>
      </c>
      <c r="T140" s="408" t="s">
        <v>149</v>
      </c>
      <c r="U140" s="449">
        <v>1</v>
      </c>
      <c r="V140" s="408"/>
      <c r="W140" s="408"/>
      <c r="X140" s="450">
        <v>0.109557692307692</v>
      </c>
      <c r="Y140" s="450">
        <v>0.109557692307692</v>
      </c>
    </row>
    <row r="141" spans="1:25" x14ac:dyDescent="0.25">
      <c r="A141" t="str">
        <f>Forutsetninger!AF13</f>
        <v>Kjemikalie-/Produktskip</v>
      </c>
      <c r="B141" t="str">
        <f>Forutsetninger!AG13</f>
        <v>100-150</v>
      </c>
      <c r="C141" t="s">
        <v>25</v>
      </c>
      <c r="D141" t="s">
        <v>154</v>
      </c>
      <c r="E141" t="s">
        <v>132</v>
      </c>
      <c r="F141">
        <f t="shared" si="6"/>
        <v>4482.0999999999894</v>
      </c>
      <c r="G141">
        <f t="shared" si="7"/>
        <v>4482.0999999999894</v>
      </c>
      <c r="H141">
        <v>2018</v>
      </c>
      <c r="O141" t="str">
        <f t="shared" si="8"/>
        <v>Andre offshorefartøy&gt;150NordLNG</v>
      </c>
      <c r="P141" t="s">
        <v>144</v>
      </c>
      <c r="Q141" t="s">
        <v>133</v>
      </c>
      <c r="R141" t="s">
        <v>48</v>
      </c>
      <c r="S141" s="26" t="s">
        <v>150</v>
      </c>
      <c r="T141" s="408" t="s">
        <v>149</v>
      </c>
      <c r="U141" s="449">
        <v>1</v>
      </c>
      <c r="V141" s="408"/>
      <c r="W141" s="408"/>
      <c r="X141" s="450">
        <v>0.109557692307692</v>
      </c>
      <c r="Y141" s="450">
        <v>0.109557692307692</v>
      </c>
    </row>
    <row r="142" spans="1:25" x14ac:dyDescent="0.25">
      <c r="A142" t="str">
        <f>Forutsetninger!AF14</f>
        <v>Kjemikalie-/Produktskip</v>
      </c>
      <c r="B142" t="str">
        <f>Forutsetninger!AG14</f>
        <v>150-200</v>
      </c>
      <c r="C142" t="s">
        <v>150</v>
      </c>
      <c r="D142" t="s">
        <v>154</v>
      </c>
      <c r="E142" t="s">
        <v>132</v>
      </c>
      <c r="F142">
        <f t="shared" si="6"/>
        <v>4003.0000000000023</v>
      </c>
      <c r="G142">
        <f t="shared" si="7"/>
        <v>4003.0000000000023</v>
      </c>
      <c r="H142">
        <v>2018</v>
      </c>
      <c r="O142" t="str">
        <f t="shared" si="8"/>
        <v>Brønnbåt&gt;150NordLNG</v>
      </c>
      <c r="P142" t="s">
        <v>144</v>
      </c>
      <c r="Q142" t="s">
        <v>133</v>
      </c>
      <c r="R142" t="s">
        <v>51</v>
      </c>
      <c r="S142" s="26" t="s">
        <v>150</v>
      </c>
      <c r="T142" s="408" t="s">
        <v>149</v>
      </c>
      <c r="U142" s="449">
        <v>1</v>
      </c>
      <c r="V142" s="408"/>
      <c r="W142" s="408"/>
      <c r="X142" s="450">
        <v>0.109557692307692</v>
      </c>
      <c r="Y142" s="450">
        <v>0.109557692307692</v>
      </c>
    </row>
    <row r="143" spans="1:25" x14ac:dyDescent="0.25">
      <c r="A143" t="str">
        <f>Forutsetninger!AF15</f>
        <v>Kjemikalie-/Produktskip</v>
      </c>
      <c r="B143" t="str">
        <f>Forutsetninger!AG15</f>
        <v>200-250</v>
      </c>
      <c r="C143" t="s">
        <v>150</v>
      </c>
      <c r="D143" t="s">
        <v>154</v>
      </c>
      <c r="E143" t="s">
        <v>132</v>
      </c>
      <c r="F143">
        <f t="shared" si="6"/>
        <v>4003.0000000000023</v>
      </c>
      <c r="G143">
        <f t="shared" si="7"/>
        <v>4003.0000000000023</v>
      </c>
      <c r="H143">
        <v>2018</v>
      </c>
      <c r="O143" t="str">
        <f t="shared" si="8"/>
        <v>Slepefartøy&gt;150NordLNG</v>
      </c>
      <c r="P143" t="s">
        <v>144</v>
      </c>
      <c r="Q143" t="s">
        <v>133</v>
      </c>
      <c r="R143" t="s">
        <v>54</v>
      </c>
      <c r="S143" s="26" t="s">
        <v>150</v>
      </c>
      <c r="T143" s="408" t="s">
        <v>152</v>
      </c>
      <c r="U143" s="408"/>
      <c r="V143" s="408"/>
      <c r="W143" s="449">
        <v>1</v>
      </c>
      <c r="X143" s="450">
        <v>9.9134615384615404E-2</v>
      </c>
      <c r="Y143" s="450">
        <v>9.9134615384615404E-2</v>
      </c>
    </row>
    <row r="144" spans="1:25" x14ac:dyDescent="0.25">
      <c r="A144" t="str">
        <f>Forutsetninger!AF16</f>
        <v>Kjemikalie-/Produktskip</v>
      </c>
      <c r="B144" t="str">
        <f>Forutsetninger!AG16</f>
        <v>250-300</v>
      </c>
      <c r="C144" t="s">
        <v>150</v>
      </c>
      <c r="D144" t="s">
        <v>154</v>
      </c>
      <c r="E144" t="s">
        <v>132</v>
      </c>
      <c r="F144">
        <f t="shared" si="6"/>
        <v>4003.0000000000023</v>
      </c>
      <c r="G144">
        <f t="shared" si="7"/>
        <v>4003.0000000000023</v>
      </c>
      <c r="H144">
        <v>2018</v>
      </c>
      <c r="O144" t="str">
        <f t="shared" si="8"/>
        <v>Andre servicefartøy&gt;150NordLNG</v>
      </c>
      <c r="P144" t="s">
        <v>144</v>
      </c>
      <c r="Q144" t="s">
        <v>133</v>
      </c>
      <c r="R144" t="s">
        <v>56</v>
      </c>
      <c r="S144" s="26" t="s">
        <v>150</v>
      </c>
      <c r="T144" s="408" t="s">
        <v>149</v>
      </c>
      <c r="U144" s="449">
        <v>1</v>
      </c>
      <c r="V144" s="408"/>
      <c r="W144" s="408"/>
      <c r="X144" s="450">
        <v>0.109557692307692</v>
      </c>
      <c r="Y144" s="450">
        <v>0.109557692307692</v>
      </c>
    </row>
    <row r="145" spans="1:25" x14ac:dyDescent="0.25">
      <c r="A145" t="str">
        <f>Forutsetninger!AF17</f>
        <v>Kjemikalie-/Produktskip</v>
      </c>
      <c r="B145" t="str">
        <f>Forutsetninger!AG17</f>
        <v>300-</v>
      </c>
      <c r="C145" t="s">
        <v>150</v>
      </c>
      <c r="D145" t="s">
        <v>154</v>
      </c>
      <c r="E145" t="s">
        <v>132</v>
      </c>
      <c r="F145">
        <f t="shared" si="6"/>
        <v>4003.0000000000023</v>
      </c>
      <c r="G145">
        <f t="shared" si="7"/>
        <v>4003.0000000000023</v>
      </c>
      <c r="H145">
        <v>2018</v>
      </c>
      <c r="O145" t="str">
        <f t="shared" si="8"/>
        <v>Fiskefartøy&gt;150NordLNG</v>
      </c>
      <c r="P145" t="s">
        <v>144</v>
      </c>
      <c r="Q145" t="s">
        <v>133</v>
      </c>
      <c r="R145" t="s">
        <v>59</v>
      </c>
      <c r="S145" s="26" t="s">
        <v>150</v>
      </c>
      <c r="T145" s="408" t="s">
        <v>149</v>
      </c>
      <c r="U145" s="449">
        <v>1</v>
      </c>
      <c r="V145" s="408"/>
      <c r="W145" s="408"/>
      <c r="X145" s="450">
        <v>0.109557692307692</v>
      </c>
      <c r="Y145" s="450">
        <v>0.109557692307692</v>
      </c>
    </row>
    <row r="146" spans="1:25" x14ac:dyDescent="0.25">
      <c r="A146" t="str">
        <f>Forutsetninger!AF18</f>
        <v>Gasstankskip</v>
      </c>
      <c r="B146" t="str">
        <f>Forutsetninger!AG18</f>
        <v>0-30</v>
      </c>
      <c r="C146" t="s">
        <v>140</v>
      </c>
      <c r="D146" t="s">
        <v>154</v>
      </c>
      <c r="E146" t="s">
        <v>132</v>
      </c>
      <c r="F146">
        <f t="shared" si="6"/>
        <v>5600.0000000000045</v>
      </c>
      <c r="G146">
        <f t="shared" si="7"/>
        <v>5600.0000000000045</v>
      </c>
      <c r="H146">
        <v>2018</v>
      </c>
      <c r="O146" t="str">
        <f t="shared" si="8"/>
        <v>Annet&gt;150NordLNG</v>
      </c>
      <c r="P146" t="s">
        <v>144</v>
      </c>
      <c r="Q146" t="s">
        <v>133</v>
      </c>
      <c r="R146" t="s">
        <v>61</v>
      </c>
      <c r="S146" s="26" t="s">
        <v>150</v>
      </c>
      <c r="T146" s="408" t="s">
        <v>152</v>
      </c>
      <c r="U146" s="408"/>
      <c r="V146" s="408"/>
      <c r="W146" s="449">
        <v>1</v>
      </c>
      <c r="X146" s="450">
        <v>9.9134615384615404E-2</v>
      </c>
      <c r="Y146" s="450">
        <v>9.9134615384615404E-2</v>
      </c>
    </row>
    <row r="147" spans="1:25" x14ac:dyDescent="0.25">
      <c r="A147" t="str">
        <f>Forutsetninger!AF19</f>
        <v>Gasstankskip</v>
      </c>
      <c r="B147" t="str">
        <f>Forutsetninger!AG19</f>
        <v>30-70</v>
      </c>
      <c r="C147" t="s">
        <v>140</v>
      </c>
      <c r="D147" t="s">
        <v>154</v>
      </c>
      <c r="E147" t="s">
        <v>132</v>
      </c>
      <c r="F147">
        <f t="shared" si="6"/>
        <v>5600.0000000000045</v>
      </c>
      <c r="G147">
        <f t="shared" si="7"/>
        <v>5600.0000000000045</v>
      </c>
      <c r="H147">
        <v>2018</v>
      </c>
      <c r="O147" t="str">
        <f t="shared" si="8"/>
        <v>Oljetankskip0-100SørLNG</v>
      </c>
      <c r="P147" t="s">
        <v>145</v>
      </c>
      <c r="Q147" t="s">
        <v>133</v>
      </c>
      <c r="R147" t="s">
        <v>16</v>
      </c>
      <c r="S147" t="s">
        <v>140</v>
      </c>
      <c r="T147" s="449" t="s">
        <v>153</v>
      </c>
      <c r="U147" s="408"/>
      <c r="V147" s="449">
        <v>1</v>
      </c>
      <c r="W147" s="408"/>
      <c r="X147" s="450">
        <v>0.10434615384615401</v>
      </c>
      <c r="Y147" s="450">
        <v>0.10434615384615401</v>
      </c>
    </row>
    <row r="148" spans="1:25" x14ac:dyDescent="0.25">
      <c r="A148" t="str">
        <f>Forutsetninger!AF20</f>
        <v>Gasstankskip</v>
      </c>
      <c r="B148" t="str">
        <f>Forutsetninger!AG20</f>
        <v>70-100</v>
      </c>
      <c r="C148" t="s">
        <v>140</v>
      </c>
      <c r="D148" t="s">
        <v>154</v>
      </c>
      <c r="E148" t="s">
        <v>132</v>
      </c>
      <c r="F148">
        <f t="shared" si="6"/>
        <v>5600.0000000000045</v>
      </c>
      <c r="G148">
        <f t="shared" si="7"/>
        <v>5600.0000000000045</v>
      </c>
      <c r="H148">
        <v>2018</v>
      </c>
      <c r="O148" t="str">
        <f t="shared" si="8"/>
        <v>Kjemikalie-/Produktskip0-100SørLNG</v>
      </c>
      <c r="P148" t="s">
        <v>145</v>
      </c>
      <c r="Q148" t="s">
        <v>133</v>
      </c>
      <c r="R148" t="s">
        <v>20</v>
      </c>
      <c r="S148" t="s">
        <v>140</v>
      </c>
      <c r="T148" s="449" t="s">
        <v>153</v>
      </c>
      <c r="U148" s="408"/>
      <c r="V148" s="449">
        <v>1</v>
      </c>
      <c r="W148" s="408"/>
      <c r="X148" s="450">
        <v>0.10434615384615401</v>
      </c>
      <c r="Y148" s="450">
        <v>0.10434615384615401</v>
      </c>
    </row>
    <row r="149" spans="1:25" x14ac:dyDescent="0.25">
      <c r="A149" t="str">
        <f>Forutsetninger!AF21</f>
        <v>Gasstankskip</v>
      </c>
      <c r="B149" t="str">
        <f>Forutsetninger!AG21</f>
        <v>100-150</v>
      </c>
      <c r="C149" t="s">
        <v>25</v>
      </c>
      <c r="D149" t="s">
        <v>154</v>
      </c>
      <c r="E149" t="s">
        <v>132</v>
      </c>
      <c r="F149">
        <f t="shared" si="6"/>
        <v>4482.0999999999894</v>
      </c>
      <c r="G149">
        <f t="shared" si="7"/>
        <v>4482.0999999999894</v>
      </c>
      <c r="H149">
        <v>2018</v>
      </c>
      <c r="O149" t="str">
        <f t="shared" si="8"/>
        <v>Gasstankskip0-100SørLNG</v>
      </c>
      <c r="P149" t="s">
        <v>145</v>
      </c>
      <c r="Q149" t="s">
        <v>133</v>
      </c>
      <c r="R149" t="s">
        <v>24</v>
      </c>
      <c r="S149" t="s">
        <v>140</v>
      </c>
      <c r="T149" s="449" t="s">
        <v>153</v>
      </c>
      <c r="U149" s="408"/>
      <c r="V149" s="449">
        <v>1</v>
      </c>
      <c r="W149" s="408"/>
      <c r="X149" s="450">
        <v>0.10434615384615401</v>
      </c>
      <c r="Y149" s="450">
        <v>0.10434615384615401</v>
      </c>
    </row>
    <row r="150" spans="1:25" x14ac:dyDescent="0.25">
      <c r="A150" t="str">
        <f>Forutsetninger!AF22</f>
        <v>Gasstankskip</v>
      </c>
      <c r="B150" t="str">
        <f>Forutsetninger!AG22</f>
        <v>150-200</v>
      </c>
      <c r="C150" t="s">
        <v>150</v>
      </c>
      <c r="D150" t="s">
        <v>154</v>
      </c>
      <c r="E150" t="s">
        <v>132</v>
      </c>
      <c r="F150">
        <f t="shared" si="6"/>
        <v>4003.0000000000023</v>
      </c>
      <c r="G150">
        <f t="shared" si="7"/>
        <v>4003.0000000000023</v>
      </c>
      <c r="H150">
        <v>2018</v>
      </c>
      <c r="O150" t="str">
        <f t="shared" si="8"/>
        <v>Bulkskip0-100SørLNG</v>
      </c>
      <c r="P150" t="s">
        <v>145</v>
      </c>
      <c r="Q150" t="s">
        <v>133</v>
      </c>
      <c r="R150" t="s">
        <v>28</v>
      </c>
      <c r="S150" t="s">
        <v>140</v>
      </c>
      <c r="T150" s="449" t="s">
        <v>153</v>
      </c>
      <c r="U150" s="408"/>
      <c r="V150" s="449">
        <v>1</v>
      </c>
      <c r="W150" s="408"/>
      <c r="X150" s="450">
        <v>0.10434615384615401</v>
      </c>
      <c r="Y150" s="450">
        <v>0.10434615384615401</v>
      </c>
    </row>
    <row r="151" spans="1:25" x14ac:dyDescent="0.25">
      <c r="A151" t="str">
        <f>Forutsetninger!AF23</f>
        <v>Gasstankskip</v>
      </c>
      <c r="B151" t="str">
        <f>Forutsetninger!AG23</f>
        <v>200-250</v>
      </c>
      <c r="C151" t="s">
        <v>150</v>
      </c>
      <c r="D151" t="s">
        <v>154</v>
      </c>
      <c r="E151" t="s">
        <v>132</v>
      </c>
      <c r="F151">
        <f t="shared" si="6"/>
        <v>4003.0000000000023</v>
      </c>
      <c r="G151">
        <f t="shared" si="7"/>
        <v>4003.0000000000023</v>
      </c>
      <c r="H151">
        <v>2018</v>
      </c>
      <c r="O151" t="str">
        <f t="shared" si="8"/>
        <v>Stykkgods-/Roro-skip0-100SørLNG</v>
      </c>
      <c r="P151" t="s">
        <v>145</v>
      </c>
      <c r="Q151" t="s">
        <v>133</v>
      </c>
      <c r="R151" t="s">
        <v>31</v>
      </c>
      <c r="S151" t="s">
        <v>140</v>
      </c>
      <c r="T151" s="449" t="s">
        <v>153</v>
      </c>
      <c r="U151" s="408"/>
      <c r="V151" s="449">
        <v>1</v>
      </c>
      <c r="W151" s="408"/>
      <c r="X151" s="450">
        <v>0.10434615384615401</v>
      </c>
      <c r="Y151" s="450">
        <v>0.10434615384615401</v>
      </c>
    </row>
    <row r="152" spans="1:25" x14ac:dyDescent="0.25">
      <c r="A152" t="str">
        <f>Forutsetninger!AF24</f>
        <v>Gasstankskip</v>
      </c>
      <c r="B152" t="str">
        <f>Forutsetninger!AG24</f>
        <v>250-300</v>
      </c>
      <c r="C152" t="s">
        <v>150</v>
      </c>
      <c r="D152" t="s">
        <v>154</v>
      </c>
      <c r="E152" t="s">
        <v>132</v>
      </c>
      <c r="F152">
        <f t="shared" si="6"/>
        <v>4003.0000000000023</v>
      </c>
      <c r="G152">
        <f t="shared" si="7"/>
        <v>4003.0000000000023</v>
      </c>
      <c r="H152">
        <v>2018</v>
      </c>
      <c r="O152" t="str">
        <f t="shared" si="8"/>
        <v>Containerskip0-100SørLNG</v>
      </c>
      <c r="P152" t="s">
        <v>145</v>
      </c>
      <c r="Q152" t="s">
        <v>133</v>
      </c>
      <c r="R152" t="s">
        <v>35</v>
      </c>
      <c r="S152" t="s">
        <v>140</v>
      </c>
      <c r="T152" s="449" t="s">
        <v>153</v>
      </c>
      <c r="U152" s="408"/>
      <c r="V152" s="449">
        <v>1</v>
      </c>
      <c r="W152" s="408"/>
      <c r="X152" s="450">
        <v>0.10434615384615401</v>
      </c>
      <c r="Y152" s="450">
        <v>0.10434615384615401</v>
      </c>
    </row>
    <row r="153" spans="1:25" x14ac:dyDescent="0.25">
      <c r="A153" t="str">
        <f>Forutsetninger!AF25</f>
        <v>Gasstankskip</v>
      </c>
      <c r="B153" t="str">
        <f>Forutsetninger!AG25</f>
        <v>300-</v>
      </c>
      <c r="C153" t="s">
        <v>150</v>
      </c>
      <c r="D153" t="s">
        <v>154</v>
      </c>
      <c r="E153" t="s">
        <v>132</v>
      </c>
      <c r="F153">
        <f t="shared" si="6"/>
        <v>4003.0000000000023</v>
      </c>
      <c r="G153">
        <f t="shared" si="7"/>
        <v>4003.0000000000023</v>
      </c>
      <c r="H153">
        <v>2018</v>
      </c>
      <c r="O153" t="str">
        <f t="shared" si="8"/>
        <v>Passasjerbåt0-100SørLNG</v>
      </c>
      <c r="P153" t="s">
        <v>145</v>
      </c>
      <c r="Q153" t="s">
        <v>133</v>
      </c>
      <c r="R153" t="s">
        <v>39</v>
      </c>
      <c r="S153" t="s">
        <v>140</v>
      </c>
      <c r="T153" s="449" t="s">
        <v>153</v>
      </c>
      <c r="U153" s="408"/>
      <c r="V153" s="449">
        <v>1</v>
      </c>
      <c r="W153" s="408"/>
      <c r="X153" s="450">
        <v>0.10434615384615401</v>
      </c>
      <c r="Y153" s="450">
        <v>0.10434615384615401</v>
      </c>
    </row>
    <row r="154" spans="1:25" x14ac:dyDescent="0.25">
      <c r="A154" t="str">
        <f>Forutsetninger!AF26</f>
        <v>Bulkskip</v>
      </c>
      <c r="B154" t="str">
        <f>Forutsetninger!AG26</f>
        <v>0-30</v>
      </c>
      <c r="C154" t="s">
        <v>140</v>
      </c>
      <c r="D154" t="s">
        <v>154</v>
      </c>
      <c r="E154" t="s">
        <v>132</v>
      </c>
      <c r="F154">
        <f t="shared" si="6"/>
        <v>5600.0000000000045</v>
      </c>
      <c r="G154">
        <f t="shared" si="7"/>
        <v>5600.0000000000045</v>
      </c>
      <c r="H154">
        <v>2018</v>
      </c>
      <c r="O154" t="str">
        <f t="shared" si="8"/>
        <v>Passasjerskip/Roro0-100SørLNG</v>
      </c>
      <c r="P154" t="s">
        <v>145</v>
      </c>
      <c r="Q154" t="s">
        <v>133</v>
      </c>
      <c r="R154" t="s">
        <v>42</v>
      </c>
      <c r="S154" t="s">
        <v>140</v>
      </c>
      <c r="T154" s="449" t="s">
        <v>153</v>
      </c>
      <c r="U154" s="408"/>
      <c r="V154" s="449">
        <v>1</v>
      </c>
      <c r="W154" s="408"/>
      <c r="X154" s="450">
        <v>0.10434615384615401</v>
      </c>
      <c r="Y154" s="450">
        <v>0.10434615384615401</v>
      </c>
    </row>
    <row r="155" spans="1:25" x14ac:dyDescent="0.25">
      <c r="A155" t="str">
        <f>Forutsetninger!AF27</f>
        <v>Bulkskip</v>
      </c>
      <c r="B155" t="str">
        <f>Forutsetninger!AG27</f>
        <v>30-70</v>
      </c>
      <c r="C155" t="s">
        <v>140</v>
      </c>
      <c r="D155" t="s">
        <v>154</v>
      </c>
      <c r="E155" t="s">
        <v>132</v>
      </c>
      <c r="F155">
        <f t="shared" si="6"/>
        <v>5600.0000000000045</v>
      </c>
      <c r="G155">
        <f t="shared" si="7"/>
        <v>5600.0000000000045</v>
      </c>
      <c r="H155">
        <v>2018</v>
      </c>
      <c r="O155" t="str">
        <f t="shared" si="8"/>
        <v>Cruiseskip0-100SørLNG</v>
      </c>
      <c r="P155" t="s">
        <v>145</v>
      </c>
      <c r="Q155" t="s">
        <v>133</v>
      </c>
      <c r="R155" t="s">
        <v>44</v>
      </c>
      <c r="S155" t="s">
        <v>140</v>
      </c>
      <c r="T155" s="449" t="s">
        <v>153</v>
      </c>
      <c r="U155" s="408"/>
      <c r="V155" s="449">
        <v>1</v>
      </c>
      <c r="W155" s="408"/>
      <c r="X155" s="450">
        <v>0.10434615384615401</v>
      </c>
      <c r="Y155" s="450">
        <v>0.10434615384615401</v>
      </c>
    </row>
    <row r="156" spans="1:25" x14ac:dyDescent="0.25">
      <c r="A156" t="str">
        <f>Forutsetninger!AF28</f>
        <v>Bulkskip</v>
      </c>
      <c r="B156" t="str">
        <f>Forutsetninger!AG28</f>
        <v>70-100</v>
      </c>
      <c r="C156" t="s">
        <v>140</v>
      </c>
      <c r="D156" t="s">
        <v>154</v>
      </c>
      <c r="E156" t="s">
        <v>132</v>
      </c>
      <c r="F156">
        <f t="shared" si="6"/>
        <v>5600.0000000000045</v>
      </c>
      <c r="G156">
        <f t="shared" si="7"/>
        <v>5600.0000000000045</v>
      </c>
      <c r="H156">
        <v>2018</v>
      </c>
      <c r="O156" t="str">
        <f t="shared" si="8"/>
        <v>Offshore supplyskip0-100SørLNG</v>
      </c>
      <c r="P156" t="s">
        <v>145</v>
      </c>
      <c r="Q156" t="s">
        <v>133</v>
      </c>
      <c r="R156" t="s">
        <v>46</v>
      </c>
      <c r="S156" t="s">
        <v>140</v>
      </c>
      <c r="T156" s="449" t="s">
        <v>153</v>
      </c>
      <c r="U156" s="408"/>
      <c r="V156" s="449">
        <v>1</v>
      </c>
      <c r="W156" s="408"/>
      <c r="X156" s="450">
        <v>0.10434615384615401</v>
      </c>
      <c r="Y156" s="450">
        <v>0.10434615384615401</v>
      </c>
    </row>
    <row r="157" spans="1:25" x14ac:dyDescent="0.25">
      <c r="A157" t="str">
        <f>Forutsetninger!AF34</f>
        <v>Bulkskip</v>
      </c>
      <c r="B157" t="str">
        <f>Forutsetninger!AG34</f>
        <v>100-150</v>
      </c>
      <c r="C157" t="s">
        <v>25</v>
      </c>
      <c r="D157" t="s">
        <v>154</v>
      </c>
      <c r="E157" t="s">
        <v>132</v>
      </c>
      <c r="F157">
        <f t="shared" si="6"/>
        <v>4482.0999999999894</v>
      </c>
      <c r="G157">
        <f t="shared" si="7"/>
        <v>4482.0999999999894</v>
      </c>
      <c r="H157">
        <v>2018</v>
      </c>
      <c r="O157" t="str">
        <f t="shared" si="8"/>
        <v>Andre offshorefartøy0-100SørLNG</v>
      </c>
      <c r="P157" t="s">
        <v>145</v>
      </c>
      <c r="Q157" t="s">
        <v>133</v>
      </c>
      <c r="R157" t="s">
        <v>48</v>
      </c>
      <c r="S157" t="s">
        <v>140</v>
      </c>
      <c r="T157" s="449" t="s">
        <v>153</v>
      </c>
      <c r="U157" s="408"/>
      <c r="V157" s="449">
        <v>1</v>
      </c>
      <c r="W157" s="408"/>
      <c r="X157" s="450">
        <v>0.10434615384615401</v>
      </c>
      <c r="Y157" s="450">
        <v>0.10434615384615401</v>
      </c>
    </row>
    <row r="158" spans="1:25" x14ac:dyDescent="0.25">
      <c r="A158" t="str">
        <f>Forutsetninger!AF35</f>
        <v>Bulkskip</v>
      </c>
      <c r="B158" t="str">
        <f>Forutsetninger!AG35</f>
        <v>150-200</v>
      </c>
      <c r="C158" t="s">
        <v>150</v>
      </c>
      <c r="D158" t="s">
        <v>154</v>
      </c>
      <c r="E158" t="s">
        <v>132</v>
      </c>
      <c r="F158">
        <f t="shared" si="6"/>
        <v>4003.0000000000023</v>
      </c>
      <c r="G158">
        <f t="shared" si="7"/>
        <v>4003.0000000000023</v>
      </c>
      <c r="H158">
        <v>2018</v>
      </c>
      <c r="O158" t="str">
        <f t="shared" si="8"/>
        <v>Brønnbåt0-100SørLNG</v>
      </c>
      <c r="P158" t="s">
        <v>145</v>
      </c>
      <c r="Q158" t="s">
        <v>133</v>
      </c>
      <c r="R158" t="s">
        <v>51</v>
      </c>
      <c r="S158" t="s">
        <v>140</v>
      </c>
      <c r="T158" s="449" t="s">
        <v>153</v>
      </c>
      <c r="U158" s="408"/>
      <c r="V158" s="449">
        <v>1</v>
      </c>
      <c r="W158" s="408"/>
      <c r="X158" s="450">
        <v>0.10434615384615401</v>
      </c>
      <c r="Y158" s="450">
        <v>0.10434615384615401</v>
      </c>
    </row>
    <row r="159" spans="1:25" x14ac:dyDescent="0.25">
      <c r="A159" t="str">
        <f>Forutsetninger!AF36</f>
        <v>Bulkskip</v>
      </c>
      <c r="B159" t="str">
        <f>Forutsetninger!AG36</f>
        <v>200-250</v>
      </c>
      <c r="C159" t="s">
        <v>150</v>
      </c>
      <c r="D159" t="s">
        <v>154</v>
      </c>
      <c r="E159" t="s">
        <v>132</v>
      </c>
      <c r="F159">
        <f t="shared" si="6"/>
        <v>4003.0000000000023</v>
      </c>
      <c r="G159">
        <f t="shared" si="7"/>
        <v>4003.0000000000023</v>
      </c>
      <c r="H159">
        <v>2018</v>
      </c>
      <c r="O159" t="str">
        <f t="shared" si="8"/>
        <v>Slepefartøy0-100SørLNG</v>
      </c>
      <c r="P159" t="s">
        <v>145</v>
      </c>
      <c r="Q159" t="s">
        <v>133</v>
      </c>
      <c r="R159" t="s">
        <v>54</v>
      </c>
      <c r="S159" t="s">
        <v>140</v>
      </c>
      <c r="T159" s="449" t="s">
        <v>153</v>
      </c>
      <c r="U159" s="408"/>
      <c r="V159" s="449">
        <v>1</v>
      </c>
      <c r="W159" s="408"/>
      <c r="X159" s="450">
        <v>0.10434615384615401</v>
      </c>
      <c r="Y159" s="450">
        <v>0.10434615384615401</v>
      </c>
    </row>
    <row r="160" spans="1:25" x14ac:dyDescent="0.25">
      <c r="A160" t="str">
        <f>Forutsetninger!AF37</f>
        <v>Bulkskip</v>
      </c>
      <c r="B160" t="str">
        <f>Forutsetninger!AG37</f>
        <v>250-300</v>
      </c>
      <c r="C160" t="s">
        <v>150</v>
      </c>
      <c r="D160" t="s">
        <v>154</v>
      </c>
      <c r="E160" t="s">
        <v>132</v>
      </c>
      <c r="F160">
        <f t="shared" si="6"/>
        <v>4003.0000000000023</v>
      </c>
      <c r="G160">
        <f t="shared" si="7"/>
        <v>4003.0000000000023</v>
      </c>
      <c r="H160">
        <v>2018</v>
      </c>
      <c r="O160" t="str">
        <f t="shared" si="8"/>
        <v>Andre servicefartøy0-100SørLNG</v>
      </c>
      <c r="P160" t="s">
        <v>145</v>
      </c>
      <c r="Q160" t="s">
        <v>133</v>
      </c>
      <c r="R160" t="s">
        <v>56</v>
      </c>
      <c r="S160" t="s">
        <v>140</v>
      </c>
      <c r="T160" s="449" t="s">
        <v>153</v>
      </c>
      <c r="U160" s="408"/>
      <c r="V160" s="449">
        <v>1</v>
      </c>
      <c r="W160" s="408"/>
      <c r="X160" s="450">
        <v>0.10434615384615401</v>
      </c>
      <c r="Y160" s="450">
        <v>0.10434615384615401</v>
      </c>
    </row>
    <row r="161" spans="1:25" x14ac:dyDescent="0.25">
      <c r="A161" t="str">
        <f>Forutsetninger!AF38</f>
        <v>Bulkskip</v>
      </c>
      <c r="B161" t="str">
        <f>Forutsetninger!AG38</f>
        <v>300-</v>
      </c>
      <c r="C161" t="s">
        <v>150</v>
      </c>
      <c r="D161" t="s">
        <v>154</v>
      </c>
      <c r="E161" t="s">
        <v>132</v>
      </c>
      <c r="F161">
        <f t="shared" si="6"/>
        <v>4003.0000000000023</v>
      </c>
      <c r="G161">
        <f t="shared" si="7"/>
        <v>4003.0000000000023</v>
      </c>
      <c r="H161">
        <v>2018</v>
      </c>
      <c r="O161" t="str">
        <f t="shared" si="8"/>
        <v>Fiskefartøy0-100SørLNG</v>
      </c>
      <c r="P161" t="s">
        <v>145</v>
      </c>
      <c r="Q161" t="s">
        <v>133</v>
      </c>
      <c r="R161" t="s">
        <v>59</v>
      </c>
      <c r="S161" t="s">
        <v>140</v>
      </c>
      <c r="T161" s="449" t="s">
        <v>153</v>
      </c>
      <c r="U161" s="408"/>
      <c r="V161" s="449">
        <v>1</v>
      </c>
      <c r="W161" s="408"/>
      <c r="X161" s="450">
        <v>0.10434615384615401</v>
      </c>
      <c r="Y161" s="450">
        <v>0.10434615384615401</v>
      </c>
    </row>
    <row r="162" spans="1:25" x14ac:dyDescent="0.25">
      <c r="A162" t="str">
        <f>Forutsetninger!AF39</f>
        <v>Stykkgods-/Roro-skip</v>
      </c>
      <c r="B162" t="str">
        <f>Forutsetninger!AG39</f>
        <v>0-30</v>
      </c>
      <c r="C162" t="s">
        <v>140</v>
      </c>
      <c r="D162" t="s">
        <v>154</v>
      </c>
      <c r="E162" t="s">
        <v>132</v>
      </c>
      <c r="F162">
        <f t="shared" si="6"/>
        <v>5600.0000000000045</v>
      </c>
      <c r="G162">
        <f t="shared" si="7"/>
        <v>5600.0000000000045</v>
      </c>
      <c r="H162">
        <v>2018</v>
      </c>
      <c r="O162" t="str">
        <f t="shared" si="8"/>
        <v>Annet0-100SørLNG</v>
      </c>
      <c r="P162" t="s">
        <v>145</v>
      </c>
      <c r="Q162" t="s">
        <v>133</v>
      </c>
      <c r="R162" t="s">
        <v>61</v>
      </c>
      <c r="S162" t="s">
        <v>140</v>
      </c>
      <c r="T162" s="449" t="s">
        <v>153</v>
      </c>
      <c r="U162" s="408"/>
      <c r="V162" s="449">
        <v>1</v>
      </c>
      <c r="W162" s="408"/>
      <c r="X162" s="450">
        <v>0.10434615384615401</v>
      </c>
      <c r="Y162" s="450">
        <v>0.10434615384615401</v>
      </c>
    </row>
    <row r="163" spans="1:25" x14ac:dyDescent="0.25">
      <c r="A163" t="str">
        <f>Forutsetninger!AF40</f>
        <v>Stykkgods-/Roro-skip</v>
      </c>
      <c r="B163" t="str">
        <f>Forutsetninger!AG40</f>
        <v>30-70</v>
      </c>
      <c r="C163" t="s">
        <v>140</v>
      </c>
      <c r="D163" t="s">
        <v>154</v>
      </c>
      <c r="E163" t="s">
        <v>132</v>
      </c>
      <c r="F163">
        <f t="shared" si="6"/>
        <v>5600.0000000000045</v>
      </c>
      <c r="G163">
        <f t="shared" si="7"/>
        <v>5600.0000000000045</v>
      </c>
      <c r="H163">
        <v>2018</v>
      </c>
      <c r="O163" t="str">
        <f t="shared" si="8"/>
        <v>Oljetankskip100-150SørLNG</v>
      </c>
      <c r="P163" t="s">
        <v>145</v>
      </c>
      <c r="Q163" t="s">
        <v>133</v>
      </c>
      <c r="R163" t="s">
        <v>16</v>
      </c>
      <c r="S163" t="s">
        <v>25</v>
      </c>
      <c r="T163" s="408" t="s">
        <v>151</v>
      </c>
      <c r="U163" s="408"/>
      <c r="V163" s="449">
        <v>0.3</v>
      </c>
      <c r="W163" s="449">
        <v>0.7</v>
      </c>
      <c r="X163" s="450">
        <v>0.100698076923077</v>
      </c>
      <c r="Y163" s="450">
        <v>0.100698076923077</v>
      </c>
    </row>
    <row r="164" spans="1:25" x14ac:dyDescent="0.25">
      <c r="A164" t="str">
        <f>Forutsetninger!AF41</f>
        <v>Stykkgods-/Roro-skip</v>
      </c>
      <c r="B164" t="str">
        <f>Forutsetninger!AG41</f>
        <v>70-100</v>
      </c>
      <c r="C164" t="s">
        <v>140</v>
      </c>
      <c r="D164" t="s">
        <v>154</v>
      </c>
      <c r="E164" t="s">
        <v>132</v>
      </c>
      <c r="F164">
        <f t="shared" si="6"/>
        <v>5600.0000000000045</v>
      </c>
      <c r="G164">
        <f t="shared" si="7"/>
        <v>5600.0000000000045</v>
      </c>
      <c r="H164">
        <v>2018</v>
      </c>
      <c r="O164" t="str">
        <f t="shared" si="8"/>
        <v>Kjemikalie-/Produktskip100-150SørLNG</v>
      </c>
      <c r="P164" t="s">
        <v>145</v>
      </c>
      <c r="Q164" t="s">
        <v>133</v>
      </c>
      <c r="R164" t="s">
        <v>20</v>
      </c>
      <c r="S164" t="s">
        <v>25</v>
      </c>
      <c r="T164" s="408" t="s">
        <v>151</v>
      </c>
      <c r="U164" s="408"/>
      <c r="V164" s="449">
        <v>0.3</v>
      </c>
      <c r="W164" s="449">
        <v>0.7</v>
      </c>
      <c r="X164" s="450">
        <v>0.100698076923077</v>
      </c>
      <c r="Y164" s="450">
        <v>0.100698076923077</v>
      </c>
    </row>
    <row r="165" spans="1:25" x14ac:dyDescent="0.25">
      <c r="A165" t="str">
        <f>Forutsetninger!AF42</f>
        <v>Stykkgods-/Roro-skip</v>
      </c>
      <c r="B165" t="str">
        <f>Forutsetninger!AG42</f>
        <v>100-150</v>
      </c>
      <c r="C165" t="s">
        <v>25</v>
      </c>
      <c r="D165" t="s">
        <v>154</v>
      </c>
      <c r="E165" t="s">
        <v>132</v>
      </c>
      <c r="F165">
        <f t="shared" si="6"/>
        <v>4482.0999999999894</v>
      </c>
      <c r="G165">
        <f t="shared" si="7"/>
        <v>4482.0999999999894</v>
      </c>
      <c r="H165">
        <v>2018</v>
      </c>
      <c r="O165" t="str">
        <f t="shared" si="8"/>
        <v>Gasstankskip100-150SørLNG</v>
      </c>
      <c r="P165" t="s">
        <v>145</v>
      </c>
      <c r="Q165" t="s">
        <v>133</v>
      </c>
      <c r="R165" t="s">
        <v>24</v>
      </c>
      <c r="S165" t="s">
        <v>25</v>
      </c>
      <c r="T165" s="408" t="s">
        <v>151</v>
      </c>
      <c r="U165" s="408"/>
      <c r="V165" s="449">
        <v>0.3</v>
      </c>
      <c r="W165" s="449">
        <v>0.7</v>
      </c>
      <c r="X165" s="450">
        <v>0.100698076923077</v>
      </c>
      <c r="Y165" s="450">
        <v>0.100698076923077</v>
      </c>
    </row>
    <row r="166" spans="1:25" x14ac:dyDescent="0.25">
      <c r="A166" t="str">
        <f>Forutsetninger!AF43</f>
        <v>Stykkgods-/Roro-skip</v>
      </c>
      <c r="B166" t="str">
        <f>Forutsetninger!AG43</f>
        <v>150-200</v>
      </c>
      <c r="C166" t="s">
        <v>150</v>
      </c>
      <c r="D166" t="s">
        <v>154</v>
      </c>
      <c r="E166" t="s">
        <v>132</v>
      </c>
      <c r="F166">
        <f t="shared" si="6"/>
        <v>4003.0000000000023</v>
      </c>
      <c r="G166">
        <f t="shared" si="7"/>
        <v>4003.0000000000023</v>
      </c>
      <c r="H166">
        <v>2018</v>
      </c>
      <c r="O166" t="str">
        <f t="shared" si="8"/>
        <v>Bulkskip100-150SørLNG</v>
      </c>
      <c r="P166" t="s">
        <v>145</v>
      </c>
      <c r="Q166" t="s">
        <v>133</v>
      </c>
      <c r="R166" t="s">
        <v>28</v>
      </c>
      <c r="S166" t="s">
        <v>25</v>
      </c>
      <c r="T166" s="408" t="s">
        <v>151</v>
      </c>
      <c r="U166" s="408"/>
      <c r="V166" s="449">
        <v>0.3</v>
      </c>
      <c r="W166" s="449">
        <v>0.7</v>
      </c>
      <c r="X166" s="450">
        <v>0.100698076923077</v>
      </c>
      <c r="Y166" s="450">
        <v>0.100698076923077</v>
      </c>
    </row>
    <row r="167" spans="1:25" x14ac:dyDescent="0.25">
      <c r="A167" t="str">
        <f>Forutsetninger!AF44</f>
        <v>Stykkgods-/Roro-skip</v>
      </c>
      <c r="B167" t="str">
        <f>Forutsetninger!AG44</f>
        <v>200-250</v>
      </c>
      <c r="C167" t="s">
        <v>150</v>
      </c>
      <c r="D167" t="s">
        <v>154</v>
      </c>
      <c r="E167" t="s">
        <v>132</v>
      </c>
      <c r="F167">
        <f t="shared" si="6"/>
        <v>4003.0000000000023</v>
      </c>
      <c r="G167">
        <f t="shared" si="7"/>
        <v>4003.0000000000023</v>
      </c>
      <c r="H167">
        <v>2018</v>
      </c>
      <c r="O167" t="str">
        <f t="shared" si="8"/>
        <v>Stykkgods-/Roro-skip100-150SørLNG</v>
      </c>
      <c r="P167" t="s">
        <v>145</v>
      </c>
      <c r="Q167" t="s">
        <v>133</v>
      </c>
      <c r="R167" t="s">
        <v>31</v>
      </c>
      <c r="S167" t="s">
        <v>25</v>
      </c>
      <c r="T167" s="408" t="s">
        <v>151</v>
      </c>
      <c r="U167" s="408"/>
      <c r="V167" s="449">
        <v>0.3</v>
      </c>
      <c r="W167" s="449">
        <v>0.7</v>
      </c>
      <c r="X167" s="450">
        <v>0.100698076923077</v>
      </c>
      <c r="Y167" s="450">
        <v>0.100698076923077</v>
      </c>
    </row>
    <row r="168" spans="1:25" x14ac:dyDescent="0.25">
      <c r="A168" t="str">
        <f>Forutsetninger!AF45</f>
        <v>Stykkgods-/Roro-skip</v>
      </c>
      <c r="B168" t="str">
        <f>Forutsetninger!AG45</f>
        <v>250-300</v>
      </c>
      <c r="C168" t="s">
        <v>150</v>
      </c>
      <c r="D168" t="s">
        <v>154</v>
      </c>
      <c r="E168" t="s">
        <v>132</v>
      </c>
      <c r="F168">
        <f t="shared" si="6"/>
        <v>4003.0000000000023</v>
      </c>
      <c r="G168">
        <f t="shared" si="7"/>
        <v>4003.0000000000023</v>
      </c>
      <c r="H168">
        <v>2018</v>
      </c>
      <c r="O168" t="str">
        <f t="shared" si="8"/>
        <v>Containerskip100-150SørLNG</v>
      </c>
      <c r="P168" t="s">
        <v>145</v>
      </c>
      <c r="Q168" t="s">
        <v>133</v>
      </c>
      <c r="R168" t="s">
        <v>35</v>
      </c>
      <c r="S168" t="s">
        <v>25</v>
      </c>
      <c r="T168" s="408" t="s">
        <v>151</v>
      </c>
      <c r="U168" s="408"/>
      <c r="V168" s="449">
        <v>0.3</v>
      </c>
      <c r="W168" s="449">
        <v>0.7</v>
      </c>
      <c r="X168" s="450">
        <v>0.100698076923077</v>
      </c>
      <c r="Y168" s="450">
        <v>0.100698076923077</v>
      </c>
    </row>
    <row r="169" spans="1:25" x14ac:dyDescent="0.25">
      <c r="A169" t="str">
        <f>Forutsetninger!AF46</f>
        <v>Stykkgods-/Roro-skip</v>
      </c>
      <c r="B169" t="str">
        <f>Forutsetninger!AG46</f>
        <v>300-</v>
      </c>
      <c r="C169" t="s">
        <v>150</v>
      </c>
      <c r="D169" t="s">
        <v>154</v>
      </c>
      <c r="E169" t="s">
        <v>132</v>
      </c>
      <c r="F169">
        <f t="shared" si="6"/>
        <v>4003.0000000000023</v>
      </c>
      <c r="G169">
        <f t="shared" si="7"/>
        <v>4003.0000000000023</v>
      </c>
      <c r="H169">
        <v>2018</v>
      </c>
      <c r="O169" t="str">
        <f t="shared" si="8"/>
        <v>Passasjerbåt100-150SørLNG</v>
      </c>
      <c r="P169" t="s">
        <v>145</v>
      </c>
      <c r="Q169" t="s">
        <v>133</v>
      </c>
      <c r="R169" t="s">
        <v>39</v>
      </c>
      <c r="S169" t="s">
        <v>25</v>
      </c>
      <c r="T169" s="408" t="s">
        <v>151</v>
      </c>
      <c r="U169" s="408"/>
      <c r="V169" s="449">
        <v>0.3</v>
      </c>
      <c r="W169" s="449">
        <v>0.7</v>
      </c>
      <c r="X169" s="450">
        <v>0.100698076923077</v>
      </c>
      <c r="Y169" s="450">
        <v>0.100698076923077</v>
      </c>
    </row>
    <row r="170" spans="1:25" x14ac:dyDescent="0.25">
      <c r="A170" t="str">
        <f>Forutsetninger!AF47</f>
        <v>Containerskip</v>
      </c>
      <c r="B170" t="str">
        <f>Forutsetninger!AG47</f>
        <v>0-30</v>
      </c>
      <c r="C170" t="s">
        <v>140</v>
      </c>
      <c r="D170" t="s">
        <v>154</v>
      </c>
      <c r="E170" t="s">
        <v>132</v>
      </c>
      <c r="F170">
        <f t="shared" si="6"/>
        <v>5600.0000000000045</v>
      </c>
      <c r="G170">
        <f t="shared" si="7"/>
        <v>5600.0000000000045</v>
      </c>
      <c r="H170">
        <v>2018</v>
      </c>
      <c r="O170" t="str">
        <f t="shared" si="8"/>
        <v>Passasjerskip/Roro100-150SørLNG</v>
      </c>
      <c r="P170" t="s">
        <v>145</v>
      </c>
      <c r="Q170" t="s">
        <v>133</v>
      </c>
      <c r="R170" t="s">
        <v>42</v>
      </c>
      <c r="S170" t="s">
        <v>25</v>
      </c>
      <c r="T170" s="408" t="s">
        <v>151</v>
      </c>
      <c r="U170" s="408"/>
      <c r="V170" s="449">
        <v>0.3</v>
      </c>
      <c r="W170" s="449">
        <v>0.7</v>
      </c>
      <c r="X170" s="450">
        <v>0.100698076923077</v>
      </c>
      <c r="Y170" s="450">
        <v>0.100698076923077</v>
      </c>
    </row>
    <row r="171" spans="1:25" x14ac:dyDescent="0.25">
      <c r="A171" t="str">
        <f>Forutsetninger!AF48</f>
        <v>Containerskip</v>
      </c>
      <c r="B171" t="str">
        <f>Forutsetninger!AG48</f>
        <v>30-70</v>
      </c>
      <c r="C171" t="s">
        <v>140</v>
      </c>
      <c r="D171" t="s">
        <v>154</v>
      </c>
      <c r="E171" t="s">
        <v>132</v>
      </c>
      <c r="F171">
        <f t="shared" si="6"/>
        <v>5600.0000000000045</v>
      </c>
      <c r="G171">
        <f t="shared" si="7"/>
        <v>5600.0000000000045</v>
      </c>
      <c r="H171">
        <v>2018</v>
      </c>
      <c r="O171" t="str">
        <f t="shared" si="8"/>
        <v>Cruiseskip100-150SørLNG</v>
      </c>
      <c r="P171" t="s">
        <v>145</v>
      </c>
      <c r="Q171" t="s">
        <v>133</v>
      </c>
      <c r="R171" t="s">
        <v>44</v>
      </c>
      <c r="S171" t="s">
        <v>25</v>
      </c>
      <c r="T171" s="408" t="s">
        <v>151</v>
      </c>
      <c r="U171" s="408"/>
      <c r="V171" s="449">
        <v>0.3</v>
      </c>
      <c r="W171" s="449">
        <v>0.7</v>
      </c>
      <c r="X171" s="450">
        <v>0.100698076923077</v>
      </c>
      <c r="Y171" s="450">
        <v>0.100698076923077</v>
      </c>
    </row>
    <row r="172" spans="1:25" x14ac:dyDescent="0.25">
      <c r="A172" t="str">
        <f>Forutsetninger!AF49</f>
        <v>Containerskip</v>
      </c>
      <c r="B172" t="str">
        <f>Forutsetninger!AG49</f>
        <v>70-100</v>
      </c>
      <c r="C172" t="s">
        <v>140</v>
      </c>
      <c r="D172" t="s">
        <v>154</v>
      </c>
      <c r="E172" t="s">
        <v>132</v>
      </c>
      <c r="F172">
        <f t="shared" si="6"/>
        <v>5600.0000000000045</v>
      </c>
      <c r="G172">
        <f t="shared" si="7"/>
        <v>5600.0000000000045</v>
      </c>
      <c r="H172">
        <v>2018</v>
      </c>
      <c r="O172" t="str">
        <f t="shared" si="8"/>
        <v>Offshore supplyskip100-150SørLNG</v>
      </c>
      <c r="P172" t="s">
        <v>145</v>
      </c>
      <c r="Q172" t="s">
        <v>133</v>
      </c>
      <c r="R172" t="s">
        <v>46</v>
      </c>
      <c r="S172" t="s">
        <v>25</v>
      </c>
      <c r="T172" s="408" t="s">
        <v>153</v>
      </c>
      <c r="U172" s="408"/>
      <c r="V172" s="449">
        <v>1</v>
      </c>
      <c r="W172" s="408"/>
      <c r="X172" s="450">
        <v>0.10434615384615401</v>
      </c>
      <c r="Y172" s="450">
        <v>0.10434615384615401</v>
      </c>
    </row>
    <row r="173" spans="1:25" x14ac:dyDescent="0.25">
      <c r="A173" t="str">
        <f>Forutsetninger!AF50</f>
        <v>Containerskip</v>
      </c>
      <c r="B173" t="str">
        <f>Forutsetninger!AG50</f>
        <v>100-150</v>
      </c>
      <c r="C173" t="s">
        <v>25</v>
      </c>
      <c r="D173" t="s">
        <v>154</v>
      </c>
      <c r="E173" t="s">
        <v>132</v>
      </c>
      <c r="F173">
        <f t="shared" si="6"/>
        <v>4482.0999999999894</v>
      </c>
      <c r="G173">
        <f t="shared" si="7"/>
        <v>4482.0999999999894</v>
      </c>
      <c r="H173">
        <v>2018</v>
      </c>
      <c r="O173" t="str">
        <f t="shared" si="8"/>
        <v>Andre offshorefartøy100-150SørLNG</v>
      </c>
      <c r="P173" t="s">
        <v>145</v>
      </c>
      <c r="Q173" t="s">
        <v>133</v>
      </c>
      <c r="R173" t="s">
        <v>48</v>
      </c>
      <c r="S173" t="s">
        <v>25</v>
      </c>
      <c r="T173" s="408" t="s">
        <v>153</v>
      </c>
      <c r="U173" s="408"/>
      <c r="V173" s="449">
        <v>1</v>
      </c>
      <c r="W173" s="408"/>
      <c r="X173" s="450">
        <v>0.10434615384615401</v>
      </c>
      <c r="Y173" s="450">
        <v>0.10434615384615401</v>
      </c>
    </row>
    <row r="174" spans="1:25" x14ac:dyDescent="0.25">
      <c r="A174" t="str">
        <f>Forutsetninger!AF51</f>
        <v>Containerskip</v>
      </c>
      <c r="B174" t="str">
        <f>Forutsetninger!AG51</f>
        <v>150-200</v>
      </c>
      <c r="C174" t="s">
        <v>150</v>
      </c>
      <c r="D174" t="s">
        <v>154</v>
      </c>
      <c r="E174" t="s">
        <v>132</v>
      </c>
      <c r="F174">
        <f t="shared" si="6"/>
        <v>4003.0000000000023</v>
      </c>
      <c r="G174">
        <f t="shared" si="7"/>
        <v>4003.0000000000023</v>
      </c>
      <c r="H174">
        <v>2018</v>
      </c>
      <c r="O174" t="str">
        <f t="shared" si="8"/>
        <v>Brønnbåt100-150SørLNG</v>
      </c>
      <c r="P174" t="s">
        <v>145</v>
      </c>
      <c r="Q174" t="s">
        <v>133</v>
      </c>
      <c r="R174" t="s">
        <v>51</v>
      </c>
      <c r="S174" t="s">
        <v>25</v>
      </c>
      <c r="T174" s="408" t="s">
        <v>153</v>
      </c>
      <c r="U174" s="408"/>
      <c r="V174" s="449">
        <v>1</v>
      </c>
      <c r="W174" s="408"/>
      <c r="X174" s="450">
        <v>0.10434615384615401</v>
      </c>
      <c r="Y174" s="450">
        <v>0.10434615384615401</v>
      </c>
    </row>
    <row r="175" spans="1:25" x14ac:dyDescent="0.25">
      <c r="A175" t="str">
        <f>Forutsetninger!AF52</f>
        <v>Containerskip</v>
      </c>
      <c r="B175" t="str">
        <f>Forutsetninger!AG52</f>
        <v>200-250</v>
      </c>
      <c r="C175" t="s">
        <v>150</v>
      </c>
      <c r="D175" t="s">
        <v>154</v>
      </c>
      <c r="E175" t="s">
        <v>132</v>
      </c>
      <c r="F175">
        <f t="shared" si="6"/>
        <v>4003.0000000000023</v>
      </c>
      <c r="G175">
        <f t="shared" si="7"/>
        <v>4003.0000000000023</v>
      </c>
      <c r="H175">
        <v>2018</v>
      </c>
      <c r="O175" t="str">
        <f t="shared" si="8"/>
        <v>Slepefartøy100-150SørLNG</v>
      </c>
      <c r="P175" t="s">
        <v>145</v>
      </c>
      <c r="Q175" t="s">
        <v>133</v>
      </c>
      <c r="R175" t="s">
        <v>54</v>
      </c>
      <c r="S175" t="s">
        <v>25</v>
      </c>
      <c r="T175" s="408" t="s">
        <v>151</v>
      </c>
      <c r="U175" s="408"/>
      <c r="V175" s="449">
        <v>0.3</v>
      </c>
      <c r="W175" s="449">
        <v>0.7</v>
      </c>
      <c r="X175" s="450">
        <v>0.100698076923077</v>
      </c>
      <c r="Y175" s="450">
        <v>0.100698076923077</v>
      </c>
    </row>
    <row r="176" spans="1:25" x14ac:dyDescent="0.25">
      <c r="A176" t="str">
        <f>Forutsetninger!AF53</f>
        <v>Containerskip</v>
      </c>
      <c r="B176" t="str">
        <f>Forutsetninger!AG53</f>
        <v>250-300</v>
      </c>
      <c r="C176" t="s">
        <v>150</v>
      </c>
      <c r="D176" t="s">
        <v>154</v>
      </c>
      <c r="E176" t="s">
        <v>132</v>
      </c>
      <c r="F176">
        <f t="shared" si="6"/>
        <v>4003.0000000000023</v>
      </c>
      <c r="G176">
        <f t="shared" si="7"/>
        <v>4003.0000000000023</v>
      </c>
      <c r="H176">
        <v>2018</v>
      </c>
      <c r="O176" t="str">
        <f t="shared" si="8"/>
        <v>Andre servicefartøy100-150SørLNG</v>
      </c>
      <c r="P176" t="s">
        <v>145</v>
      </c>
      <c r="Q176" t="s">
        <v>133</v>
      </c>
      <c r="R176" t="s">
        <v>56</v>
      </c>
      <c r="S176" t="s">
        <v>25</v>
      </c>
      <c r="T176" s="408" t="s">
        <v>153</v>
      </c>
      <c r="U176" s="408"/>
      <c r="V176" s="449">
        <v>1</v>
      </c>
      <c r="W176" s="408"/>
      <c r="X176" s="450">
        <v>0.10434615384615401</v>
      </c>
      <c r="Y176" s="450">
        <v>0.10434615384615401</v>
      </c>
    </row>
    <row r="177" spans="1:25" x14ac:dyDescent="0.25">
      <c r="A177" t="str">
        <f>Forutsetninger!AF54</f>
        <v>Containerskip</v>
      </c>
      <c r="B177" t="str">
        <f>Forutsetninger!AG54</f>
        <v>300-</v>
      </c>
      <c r="C177" t="s">
        <v>150</v>
      </c>
      <c r="D177" t="s">
        <v>154</v>
      </c>
      <c r="E177" t="s">
        <v>132</v>
      </c>
      <c r="F177">
        <f t="shared" si="6"/>
        <v>4003.0000000000023</v>
      </c>
      <c r="G177">
        <f t="shared" si="7"/>
        <v>4003.0000000000023</v>
      </c>
      <c r="H177">
        <v>2018</v>
      </c>
      <c r="O177" t="str">
        <f t="shared" si="8"/>
        <v>Fiskefartøy100-150SørLNG</v>
      </c>
      <c r="P177" t="s">
        <v>145</v>
      </c>
      <c r="Q177" t="s">
        <v>133</v>
      </c>
      <c r="R177" t="s">
        <v>59</v>
      </c>
      <c r="S177" t="s">
        <v>25</v>
      </c>
      <c r="T177" s="408" t="s">
        <v>153</v>
      </c>
      <c r="U177" s="408"/>
      <c r="V177" s="449">
        <v>1</v>
      </c>
      <c r="W177" s="408"/>
      <c r="X177" s="450">
        <v>0.10434615384615401</v>
      </c>
      <c r="Y177" s="450">
        <v>0.10434615384615401</v>
      </c>
    </row>
    <row r="178" spans="1:25" x14ac:dyDescent="0.25">
      <c r="A178" t="str">
        <f>Forutsetninger!AF55</f>
        <v>Passasjerbåt</v>
      </c>
      <c r="B178" t="str">
        <f>Forutsetninger!AG55</f>
        <v>0-30</v>
      </c>
      <c r="C178" t="s">
        <v>140</v>
      </c>
      <c r="D178" t="s">
        <v>154</v>
      </c>
      <c r="E178" t="s">
        <v>132</v>
      </c>
      <c r="F178">
        <f t="shared" si="6"/>
        <v>5600.0000000000045</v>
      </c>
      <c r="G178">
        <f t="shared" si="7"/>
        <v>5600.0000000000045</v>
      </c>
      <c r="H178">
        <v>2018</v>
      </c>
      <c r="O178" t="str">
        <f t="shared" si="8"/>
        <v>Annet100-150SørLNG</v>
      </c>
      <c r="P178" t="s">
        <v>145</v>
      </c>
      <c r="Q178" t="s">
        <v>133</v>
      </c>
      <c r="R178" t="s">
        <v>61</v>
      </c>
      <c r="S178" t="s">
        <v>25</v>
      </c>
      <c r="T178" s="408" t="s">
        <v>151</v>
      </c>
      <c r="U178" s="408"/>
      <c r="V178" s="449">
        <v>0.3</v>
      </c>
      <c r="W178" s="449">
        <v>0.7</v>
      </c>
      <c r="X178" s="450">
        <v>0.100698076923077</v>
      </c>
      <c r="Y178" s="450">
        <v>0.100698076923077</v>
      </c>
    </row>
    <row r="179" spans="1:25" x14ac:dyDescent="0.25">
      <c r="A179" t="str">
        <f>Forutsetninger!AF56</f>
        <v>Passasjerbåt</v>
      </c>
      <c r="B179" t="str">
        <f>Forutsetninger!AG56</f>
        <v>30-70</v>
      </c>
      <c r="C179" t="s">
        <v>140</v>
      </c>
      <c r="D179" t="s">
        <v>154</v>
      </c>
      <c r="E179" t="s">
        <v>132</v>
      </c>
      <c r="F179">
        <f t="shared" si="6"/>
        <v>5600.0000000000045</v>
      </c>
      <c r="G179">
        <f t="shared" si="7"/>
        <v>5600.0000000000045</v>
      </c>
      <c r="H179">
        <v>2018</v>
      </c>
      <c r="O179" t="str">
        <f t="shared" si="8"/>
        <v>Oljetankskip&gt;150SørLNG</v>
      </c>
      <c r="P179" t="s">
        <v>145</v>
      </c>
      <c r="Q179" t="s">
        <v>133</v>
      </c>
      <c r="R179" t="s">
        <v>16</v>
      </c>
      <c r="S179" s="26" t="s">
        <v>150</v>
      </c>
      <c r="T179" s="408" t="s">
        <v>152</v>
      </c>
      <c r="U179" s="408"/>
      <c r="V179" s="408"/>
      <c r="W179" s="449">
        <v>1</v>
      </c>
      <c r="X179" s="450">
        <v>9.9134615384615404E-2</v>
      </c>
      <c r="Y179" s="450">
        <v>9.9134615384615404E-2</v>
      </c>
    </row>
    <row r="180" spans="1:25" x14ac:dyDescent="0.25">
      <c r="A180" t="str">
        <f>Forutsetninger!AF57</f>
        <v>Passasjerbåt</v>
      </c>
      <c r="B180" t="str">
        <f>Forutsetninger!AG57</f>
        <v>70-100</v>
      </c>
      <c r="C180" t="s">
        <v>140</v>
      </c>
      <c r="D180" t="s">
        <v>154</v>
      </c>
      <c r="E180" t="s">
        <v>132</v>
      </c>
      <c r="F180">
        <f t="shared" si="6"/>
        <v>5600.0000000000045</v>
      </c>
      <c r="G180">
        <f t="shared" si="7"/>
        <v>5600.0000000000045</v>
      </c>
      <c r="H180">
        <v>2018</v>
      </c>
      <c r="O180" t="str">
        <f t="shared" si="8"/>
        <v>Kjemikalie-/Produktskip&gt;150SørLNG</v>
      </c>
      <c r="P180" t="s">
        <v>145</v>
      </c>
      <c r="Q180" t="s">
        <v>133</v>
      </c>
      <c r="R180" t="s">
        <v>20</v>
      </c>
      <c r="S180" s="26" t="s">
        <v>150</v>
      </c>
      <c r="T180" s="408" t="s">
        <v>152</v>
      </c>
      <c r="U180" s="408"/>
      <c r="V180" s="408"/>
      <c r="W180" s="449">
        <v>1</v>
      </c>
      <c r="X180" s="450">
        <v>9.9134615384615404E-2</v>
      </c>
      <c r="Y180" s="450">
        <v>9.9134615384615404E-2</v>
      </c>
    </row>
    <row r="181" spans="1:25" x14ac:dyDescent="0.25">
      <c r="A181" t="str">
        <f>Forutsetninger!AF58</f>
        <v>Passasjerbåt</v>
      </c>
      <c r="B181" t="str">
        <f>Forutsetninger!AG58</f>
        <v>100-150</v>
      </c>
      <c r="C181" t="s">
        <v>25</v>
      </c>
      <c r="D181" t="s">
        <v>154</v>
      </c>
      <c r="E181" t="s">
        <v>132</v>
      </c>
      <c r="F181">
        <f t="shared" si="6"/>
        <v>4482.0999999999894</v>
      </c>
      <c r="G181">
        <f t="shared" si="7"/>
        <v>4482.0999999999894</v>
      </c>
      <c r="H181">
        <v>2018</v>
      </c>
      <c r="O181" t="str">
        <f t="shared" si="8"/>
        <v>Gasstankskip&gt;150SørLNG</v>
      </c>
      <c r="P181" t="s">
        <v>145</v>
      </c>
      <c r="Q181" t="s">
        <v>133</v>
      </c>
      <c r="R181" t="s">
        <v>24</v>
      </c>
      <c r="S181" s="26" t="s">
        <v>150</v>
      </c>
      <c r="T181" s="408" t="s">
        <v>152</v>
      </c>
      <c r="U181" s="408"/>
      <c r="V181" s="408"/>
      <c r="W181" s="449">
        <v>1</v>
      </c>
      <c r="X181" s="450">
        <v>9.9134615384615404E-2</v>
      </c>
      <c r="Y181" s="450">
        <v>9.9134615384615404E-2</v>
      </c>
    </row>
    <row r="182" spans="1:25" x14ac:dyDescent="0.25">
      <c r="A182" t="str">
        <f>Forutsetninger!AF59</f>
        <v>Passasjerbåt</v>
      </c>
      <c r="B182" t="str">
        <f>Forutsetninger!AG59</f>
        <v>150-200</v>
      </c>
      <c r="C182" t="s">
        <v>150</v>
      </c>
      <c r="D182" t="s">
        <v>154</v>
      </c>
      <c r="E182" t="s">
        <v>132</v>
      </c>
      <c r="F182">
        <f t="shared" si="6"/>
        <v>4003.0000000000023</v>
      </c>
      <c r="G182">
        <f t="shared" si="7"/>
        <v>4003.0000000000023</v>
      </c>
      <c r="H182">
        <v>2018</v>
      </c>
      <c r="O182" t="str">
        <f t="shared" si="8"/>
        <v>Bulkskip&gt;150SørLNG</v>
      </c>
      <c r="P182" t="s">
        <v>145</v>
      </c>
      <c r="Q182" t="s">
        <v>133</v>
      </c>
      <c r="R182" t="s">
        <v>28</v>
      </c>
      <c r="S182" s="26" t="s">
        <v>150</v>
      </c>
      <c r="T182" s="408" t="s">
        <v>152</v>
      </c>
      <c r="U182" s="408"/>
      <c r="V182" s="408"/>
      <c r="W182" s="449">
        <v>1</v>
      </c>
      <c r="X182" s="450">
        <v>9.9134615384615404E-2</v>
      </c>
      <c r="Y182" s="450">
        <v>9.9134615384615404E-2</v>
      </c>
    </row>
    <row r="183" spans="1:25" x14ac:dyDescent="0.25">
      <c r="A183" t="str">
        <f>Forutsetninger!AF60</f>
        <v>Passasjerbåt</v>
      </c>
      <c r="B183" t="str">
        <f>Forutsetninger!AG60</f>
        <v>200-250</v>
      </c>
      <c r="C183" t="s">
        <v>150</v>
      </c>
      <c r="D183" t="s">
        <v>154</v>
      </c>
      <c r="E183" t="s">
        <v>132</v>
      </c>
      <c r="F183">
        <f t="shared" si="6"/>
        <v>4003.0000000000023</v>
      </c>
      <c r="G183">
        <f t="shared" si="7"/>
        <v>4003.0000000000023</v>
      </c>
      <c r="H183">
        <v>2018</v>
      </c>
      <c r="O183" t="str">
        <f t="shared" si="8"/>
        <v>Stykkgods-/Roro-skip&gt;150SørLNG</v>
      </c>
      <c r="P183" t="s">
        <v>145</v>
      </c>
      <c r="Q183" t="s">
        <v>133</v>
      </c>
      <c r="R183" t="s">
        <v>31</v>
      </c>
      <c r="S183" s="26" t="s">
        <v>150</v>
      </c>
      <c r="T183" s="408" t="s">
        <v>152</v>
      </c>
      <c r="U183" s="408"/>
      <c r="V183" s="408"/>
      <c r="W183" s="449">
        <v>1</v>
      </c>
      <c r="X183" s="450">
        <v>9.9134615384615404E-2</v>
      </c>
      <c r="Y183" s="450">
        <v>9.9134615384615404E-2</v>
      </c>
    </row>
    <row r="184" spans="1:25" x14ac:dyDescent="0.25">
      <c r="A184" t="str">
        <f>Forutsetninger!AF61</f>
        <v>Passasjerbåt</v>
      </c>
      <c r="B184" t="str">
        <f>Forutsetninger!AG61</f>
        <v>250-300</v>
      </c>
      <c r="C184" t="s">
        <v>150</v>
      </c>
      <c r="D184" t="s">
        <v>154</v>
      </c>
      <c r="E184" t="s">
        <v>132</v>
      </c>
      <c r="F184">
        <f t="shared" si="6"/>
        <v>4003.0000000000023</v>
      </c>
      <c r="G184">
        <f t="shared" si="7"/>
        <v>4003.0000000000023</v>
      </c>
      <c r="H184">
        <v>2018</v>
      </c>
      <c r="O184" t="str">
        <f t="shared" si="8"/>
        <v>Containerskip&gt;150SørLNG</v>
      </c>
      <c r="P184" t="s">
        <v>145</v>
      </c>
      <c r="Q184" t="s">
        <v>133</v>
      </c>
      <c r="R184" t="s">
        <v>35</v>
      </c>
      <c r="S184" s="26" t="s">
        <v>150</v>
      </c>
      <c r="T184" s="408" t="s">
        <v>152</v>
      </c>
      <c r="U184" s="408"/>
      <c r="V184" s="408"/>
      <c r="W184" s="449">
        <v>1</v>
      </c>
      <c r="X184" s="450">
        <v>9.9134615384615404E-2</v>
      </c>
      <c r="Y184" s="450">
        <v>9.9134615384615404E-2</v>
      </c>
    </row>
    <row r="185" spans="1:25" x14ac:dyDescent="0.25">
      <c r="A185" t="str">
        <f>Forutsetninger!AF62</f>
        <v>Passasjerbåt</v>
      </c>
      <c r="B185" t="str">
        <f>Forutsetninger!AG62</f>
        <v>300-</v>
      </c>
      <c r="C185" t="s">
        <v>150</v>
      </c>
      <c r="D185" t="s">
        <v>154</v>
      </c>
      <c r="E185" t="s">
        <v>132</v>
      </c>
      <c r="F185">
        <f t="shared" si="6"/>
        <v>4003.0000000000023</v>
      </c>
      <c r="G185">
        <f t="shared" si="7"/>
        <v>4003.0000000000023</v>
      </c>
      <c r="H185">
        <v>2018</v>
      </c>
      <c r="O185" t="str">
        <f t="shared" si="8"/>
        <v>Passasjerbåt&gt;150SørLNG</v>
      </c>
      <c r="P185" t="s">
        <v>145</v>
      </c>
      <c r="Q185" t="s">
        <v>133</v>
      </c>
      <c r="R185" t="s">
        <v>39</v>
      </c>
      <c r="S185" s="26" t="s">
        <v>150</v>
      </c>
      <c r="T185" s="408" t="s">
        <v>152</v>
      </c>
      <c r="U185" s="408"/>
      <c r="V185" s="408"/>
      <c r="W185" s="449">
        <v>1</v>
      </c>
      <c r="X185" s="450">
        <v>9.9134615384615404E-2</v>
      </c>
      <c r="Y185" s="450">
        <v>9.9134615384615404E-2</v>
      </c>
    </row>
    <row r="186" spans="1:25" x14ac:dyDescent="0.25">
      <c r="A186" t="str">
        <f>Forutsetninger!AF63</f>
        <v>Passasjerskip/Roro</v>
      </c>
      <c r="B186" t="str">
        <f>Forutsetninger!AG63</f>
        <v>0-30</v>
      </c>
      <c r="C186" t="s">
        <v>140</v>
      </c>
      <c r="D186" t="s">
        <v>154</v>
      </c>
      <c r="E186" t="s">
        <v>132</v>
      </c>
      <c r="F186">
        <f t="shared" si="6"/>
        <v>5600.0000000000045</v>
      </c>
      <c r="G186">
        <f t="shared" si="7"/>
        <v>5600.0000000000045</v>
      </c>
      <c r="H186">
        <v>2018</v>
      </c>
      <c r="O186" t="str">
        <f t="shared" si="8"/>
        <v>Passasjerskip/Roro&gt;150SørLNG</v>
      </c>
      <c r="P186" t="s">
        <v>145</v>
      </c>
      <c r="Q186" t="s">
        <v>133</v>
      </c>
      <c r="R186" t="s">
        <v>42</v>
      </c>
      <c r="S186" s="26" t="s">
        <v>150</v>
      </c>
      <c r="T186" s="408" t="s">
        <v>152</v>
      </c>
      <c r="U186" s="408"/>
      <c r="V186" s="408"/>
      <c r="W186" s="449">
        <v>1</v>
      </c>
      <c r="X186" s="450">
        <v>9.9134615384615404E-2</v>
      </c>
      <c r="Y186" s="450">
        <v>9.9134615384615404E-2</v>
      </c>
    </row>
    <row r="187" spans="1:25" x14ac:dyDescent="0.25">
      <c r="A187" t="str">
        <f>Forutsetninger!AF64</f>
        <v>Passasjerskip/Roro</v>
      </c>
      <c r="B187" t="str">
        <f>Forutsetninger!AG64</f>
        <v>30-70</v>
      </c>
      <c r="C187" t="s">
        <v>140</v>
      </c>
      <c r="D187" t="s">
        <v>154</v>
      </c>
      <c r="E187" t="s">
        <v>132</v>
      </c>
      <c r="F187">
        <f t="shared" si="6"/>
        <v>5600.0000000000045</v>
      </c>
      <c r="G187">
        <f t="shared" si="7"/>
        <v>5600.0000000000045</v>
      </c>
      <c r="H187">
        <v>2018</v>
      </c>
      <c r="O187" t="str">
        <f t="shared" si="8"/>
        <v>Cruiseskip&gt;150SørLNG</v>
      </c>
      <c r="P187" t="s">
        <v>145</v>
      </c>
      <c r="Q187" t="s">
        <v>133</v>
      </c>
      <c r="R187" t="s">
        <v>44</v>
      </c>
      <c r="S187" s="26" t="s">
        <v>150</v>
      </c>
      <c r="T187" s="408" t="s">
        <v>152</v>
      </c>
      <c r="U187" s="408"/>
      <c r="V187" s="408"/>
      <c r="W187" s="449">
        <v>1</v>
      </c>
      <c r="X187" s="450">
        <v>9.9134615384615404E-2</v>
      </c>
      <c r="Y187" s="450">
        <v>9.9134615384615404E-2</v>
      </c>
    </row>
    <row r="188" spans="1:25" x14ac:dyDescent="0.25">
      <c r="A188" t="str">
        <f>Forutsetninger!AF65</f>
        <v>Passasjerskip/Roro</v>
      </c>
      <c r="B188" t="str">
        <f>Forutsetninger!AG65</f>
        <v>70-100</v>
      </c>
      <c r="C188" t="s">
        <v>140</v>
      </c>
      <c r="D188" t="s">
        <v>154</v>
      </c>
      <c r="E188" t="s">
        <v>132</v>
      </c>
      <c r="F188">
        <f t="shared" si="6"/>
        <v>5600.0000000000045</v>
      </c>
      <c r="G188">
        <f t="shared" si="7"/>
        <v>5600.0000000000045</v>
      </c>
      <c r="H188">
        <v>2018</v>
      </c>
      <c r="O188" t="str">
        <f t="shared" si="8"/>
        <v>Offshore supplyskip&gt;150SørLNG</v>
      </c>
      <c r="P188" t="s">
        <v>145</v>
      </c>
      <c r="Q188" t="s">
        <v>133</v>
      </c>
      <c r="R188" t="s">
        <v>46</v>
      </c>
      <c r="S188" s="26" t="s">
        <v>150</v>
      </c>
      <c r="T188" s="408" t="s">
        <v>153</v>
      </c>
      <c r="U188" s="449"/>
      <c r="V188" s="449">
        <v>1</v>
      </c>
      <c r="W188" s="449"/>
      <c r="X188" s="450">
        <v>0.10434615384615401</v>
      </c>
      <c r="Y188" s="450">
        <v>0.10434615384615401</v>
      </c>
    </row>
    <row r="189" spans="1:25" x14ac:dyDescent="0.25">
      <c r="A189" t="str">
        <f>Forutsetninger!AF66</f>
        <v>Passasjerskip/Roro</v>
      </c>
      <c r="B189" t="str">
        <f>Forutsetninger!AG66</f>
        <v>100-150</v>
      </c>
      <c r="C189" t="s">
        <v>25</v>
      </c>
      <c r="D189" t="s">
        <v>154</v>
      </c>
      <c r="E189" t="s">
        <v>132</v>
      </c>
      <c r="F189">
        <f t="shared" si="6"/>
        <v>4482.0999999999894</v>
      </c>
      <c r="G189">
        <f t="shared" si="7"/>
        <v>4482.0999999999894</v>
      </c>
      <c r="H189">
        <v>2018</v>
      </c>
      <c r="O189" t="str">
        <f t="shared" si="8"/>
        <v>Andre offshorefartøy&gt;150SørLNG</v>
      </c>
      <c r="P189" t="s">
        <v>145</v>
      </c>
      <c r="Q189" t="s">
        <v>133</v>
      </c>
      <c r="R189" t="s">
        <v>48</v>
      </c>
      <c r="S189" s="26" t="s">
        <v>150</v>
      </c>
      <c r="T189" s="408" t="s">
        <v>153</v>
      </c>
      <c r="U189" s="408"/>
      <c r="V189" s="449">
        <v>1</v>
      </c>
      <c r="W189" s="408"/>
      <c r="X189" s="450">
        <v>0.10434615384615401</v>
      </c>
      <c r="Y189" s="450">
        <v>0.10434615384615401</v>
      </c>
    </row>
    <row r="190" spans="1:25" x14ac:dyDescent="0.25">
      <c r="A190" t="str">
        <f>Forutsetninger!AF67</f>
        <v>Passasjerskip/Roro</v>
      </c>
      <c r="B190" t="str">
        <f>Forutsetninger!AG67</f>
        <v>150-200</v>
      </c>
      <c r="C190" t="s">
        <v>150</v>
      </c>
      <c r="D190" t="s">
        <v>154</v>
      </c>
      <c r="E190" t="s">
        <v>132</v>
      </c>
      <c r="F190">
        <f t="shared" si="6"/>
        <v>4003.0000000000023</v>
      </c>
      <c r="G190">
        <f t="shared" si="7"/>
        <v>4003.0000000000023</v>
      </c>
      <c r="H190">
        <v>2018</v>
      </c>
      <c r="O190" t="str">
        <f t="shared" si="8"/>
        <v>Brønnbåt&gt;150SørLNG</v>
      </c>
      <c r="P190" t="s">
        <v>145</v>
      </c>
      <c r="Q190" t="s">
        <v>133</v>
      </c>
      <c r="R190" t="s">
        <v>51</v>
      </c>
      <c r="S190" s="26" t="s">
        <v>150</v>
      </c>
      <c r="T190" s="408" t="s">
        <v>153</v>
      </c>
      <c r="U190" s="408"/>
      <c r="V190" s="449">
        <v>1</v>
      </c>
      <c r="W190" s="408"/>
      <c r="X190" s="450">
        <v>0.10434615384615401</v>
      </c>
      <c r="Y190" s="450">
        <v>0.10434615384615401</v>
      </c>
    </row>
    <row r="191" spans="1:25" x14ac:dyDescent="0.25">
      <c r="A191" t="str">
        <f>Forutsetninger!AF68</f>
        <v>Passasjerskip/Roro</v>
      </c>
      <c r="B191" t="str">
        <f>Forutsetninger!AG68</f>
        <v>200-250</v>
      </c>
      <c r="C191" t="s">
        <v>150</v>
      </c>
      <c r="D191" t="s">
        <v>154</v>
      </c>
      <c r="E191" t="s">
        <v>132</v>
      </c>
      <c r="F191">
        <f t="shared" si="6"/>
        <v>4003.0000000000023</v>
      </c>
      <c r="G191">
        <f t="shared" si="7"/>
        <v>4003.0000000000023</v>
      </c>
      <c r="H191">
        <v>2018</v>
      </c>
      <c r="O191" t="str">
        <f t="shared" si="8"/>
        <v>Slepefartøy&gt;150SørLNG</v>
      </c>
      <c r="P191" t="s">
        <v>145</v>
      </c>
      <c r="Q191" t="s">
        <v>133</v>
      </c>
      <c r="R191" t="s">
        <v>54</v>
      </c>
      <c r="S191" s="26" t="s">
        <v>150</v>
      </c>
      <c r="T191" s="408" t="s">
        <v>152</v>
      </c>
      <c r="U191" s="408"/>
      <c r="V191" s="408"/>
      <c r="W191" s="449">
        <v>1</v>
      </c>
      <c r="X191" s="450">
        <v>9.9134615384615404E-2</v>
      </c>
      <c r="Y191" s="450">
        <v>9.9134615384615404E-2</v>
      </c>
    </row>
    <row r="192" spans="1:25" x14ac:dyDescent="0.25">
      <c r="A192" t="str">
        <f>Forutsetninger!AF69</f>
        <v>Passasjerskip/Roro</v>
      </c>
      <c r="B192" t="str">
        <f>Forutsetninger!AG69</f>
        <v>250-300</v>
      </c>
      <c r="C192" t="s">
        <v>150</v>
      </c>
      <c r="D192" t="s">
        <v>154</v>
      </c>
      <c r="E192" t="s">
        <v>132</v>
      </c>
      <c r="F192">
        <f t="shared" si="6"/>
        <v>4003.0000000000023</v>
      </c>
      <c r="G192">
        <f t="shared" si="7"/>
        <v>4003.0000000000023</v>
      </c>
      <c r="H192">
        <v>2018</v>
      </c>
      <c r="O192" t="str">
        <f t="shared" si="8"/>
        <v>Andre servicefartøy&gt;150SørLNG</v>
      </c>
      <c r="P192" t="s">
        <v>145</v>
      </c>
      <c r="Q192" t="s">
        <v>133</v>
      </c>
      <c r="R192" t="s">
        <v>56</v>
      </c>
      <c r="S192" s="26" t="s">
        <v>150</v>
      </c>
      <c r="T192" s="408" t="s">
        <v>153</v>
      </c>
      <c r="U192" s="408"/>
      <c r="V192" s="449">
        <v>1</v>
      </c>
      <c r="W192" s="408"/>
      <c r="X192" s="450">
        <v>0.10434615384615401</v>
      </c>
      <c r="Y192" s="450">
        <v>0.10434615384615401</v>
      </c>
    </row>
    <row r="193" spans="1:25" x14ac:dyDescent="0.25">
      <c r="A193" t="str">
        <f>Forutsetninger!AF70</f>
        <v>Passasjerskip/Roro</v>
      </c>
      <c r="B193" t="str">
        <f>Forutsetninger!AG70</f>
        <v>300-</v>
      </c>
      <c r="C193" t="s">
        <v>150</v>
      </c>
      <c r="D193" t="s">
        <v>154</v>
      </c>
      <c r="E193" t="s">
        <v>132</v>
      </c>
      <c r="F193">
        <f t="shared" si="6"/>
        <v>4003.0000000000023</v>
      </c>
      <c r="G193">
        <f t="shared" si="7"/>
        <v>4003.0000000000023</v>
      </c>
      <c r="H193">
        <v>2018</v>
      </c>
      <c r="O193" t="str">
        <f t="shared" si="8"/>
        <v>Fiskefartøy&gt;150SørLNG</v>
      </c>
      <c r="P193" t="s">
        <v>145</v>
      </c>
      <c r="Q193" t="s">
        <v>133</v>
      </c>
      <c r="R193" t="s">
        <v>59</v>
      </c>
      <c r="S193" s="26" t="s">
        <v>150</v>
      </c>
      <c r="T193" s="408" t="s">
        <v>153</v>
      </c>
      <c r="U193" s="408"/>
      <c r="V193" s="449">
        <v>1</v>
      </c>
      <c r="W193" s="408"/>
      <c r="X193" s="450">
        <v>0.10434615384615401</v>
      </c>
      <c r="Y193" s="450">
        <v>0.10434615384615401</v>
      </c>
    </row>
    <row r="194" spans="1:25" x14ac:dyDescent="0.25">
      <c r="A194" t="str">
        <f>Forutsetninger!AF71</f>
        <v>Cruiseskip</v>
      </c>
      <c r="B194" t="str">
        <f>Forutsetninger!AG71</f>
        <v>0-30</v>
      </c>
      <c r="C194" t="s">
        <v>140</v>
      </c>
      <c r="D194" t="s">
        <v>154</v>
      </c>
      <c r="E194" t="s">
        <v>132</v>
      </c>
      <c r="F194">
        <f t="shared" ref="F194:F257" si="9">INDEX($O$2:$Y$386,MATCH(A194&amp;C194&amp;D194&amp;E194,$O$2:$O$386,0),10)*INDEX($L$2:$L$8,MATCH($E194,$K$2:$K$8,0))</f>
        <v>5600.0000000000045</v>
      </c>
      <c r="G194">
        <f t="shared" ref="G194:G257" si="10">INDEX($O$2:$Y$386,MATCH(A194&amp;C194&amp;D194&amp;E194,$O$2:$O$386,0),11)*INDEX($L$2:$L$8,MATCH($E194,$K$2:$K$8,0))</f>
        <v>5600.0000000000045</v>
      </c>
      <c r="H194">
        <v>2018</v>
      </c>
      <c r="O194" t="str">
        <f t="shared" si="8"/>
        <v>Annet&gt;150SørLNG</v>
      </c>
      <c r="P194" t="s">
        <v>145</v>
      </c>
      <c r="Q194" t="s">
        <v>133</v>
      </c>
      <c r="R194" t="s">
        <v>61</v>
      </c>
      <c r="S194" s="26" t="s">
        <v>150</v>
      </c>
      <c r="T194" s="408" t="s">
        <v>152</v>
      </c>
      <c r="U194" s="408"/>
      <c r="V194" s="408"/>
      <c r="W194" s="449">
        <v>1</v>
      </c>
      <c r="X194" s="450">
        <v>9.9134615384615404E-2</v>
      </c>
      <c r="Y194" s="450">
        <v>9.9134615384615404E-2</v>
      </c>
    </row>
    <row r="195" spans="1:25" x14ac:dyDescent="0.25">
      <c r="A195" t="str">
        <f>Forutsetninger!AF72</f>
        <v>Cruiseskip</v>
      </c>
      <c r="B195" t="str">
        <f>Forutsetninger!AG72</f>
        <v>30-70</v>
      </c>
      <c r="C195" t="s">
        <v>140</v>
      </c>
      <c r="D195" t="s">
        <v>154</v>
      </c>
      <c r="E195" t="s">
        <v>132</v>
      </c>
      <c r="F195">
        <f t="shared" si="9"/>
        <v>5600.0000000000045</v>
      </c>
      <c r="G195">
        <f t="shared" si="10"/>
        <v>5600.0000000000045</v>
      </c>
      <c r="H195">
        <v>2018</v>
      </c>
      <c r="O195" t="str">
        <f t="shared" ref="O195:O258" si="11">R195&amp;S195&amp;P195&amp;Q195</f>
        <v>Oljetankskip0-100NordKarbonøytrale drivstoff</v>
      </c>
      <c r="P195" t="s">
        <v>144</v>
      </c>
      <c r="Q195" t="s">
        <v>1366</v>
      </c>
      <c r="R195" t="s">
        <v>16</v>
      </c>
      <c r="S195" t="s">
        <v>140</v>
      </c>
      <c r="T195" s="432" t="s">
        <v>149</v>
      </c>
      <c r="U195" s="449">
        <v>1</v>
      </c>
      <c r="V195" s="408"/>
      <c r="W195" s="408"/>
      <c r="X195" s="450">
        <v>0.30127701465201501</v>
      </c>
      <c r="Y195" s="450">
        <v>0.17627701465201501</v>
      </c>
    </row>
    <row r="196" spans="1:25" x14ac:dyDescent="0.25">
      <c r="A196" t="str">
        <f>Forutsetninger!AF73</f>
        <v>Cruiseskip</v>
      </c>
      <c r="B196" t="str">
        <f>Forutsetninger!AG73</f>
        <v>70-100</v>
      </c>
      <c r="C196" t="s">
        <v>140</v>
      </c>
      <c r="D196" t="s">
        <v>154</v>
      </c>
      <c r="E196" t="s">
        <v>132</v>
      </c>
      <c r="F196">
        <f t="shared" si="9"/>
        <v>5600.0000000000045</v>
      </c>
      <c r="G196">
        <f t="shared" si="10"/>
        <v>5600.0000000000045</v>
      </c>
      <c r="H196">
        <v>2018</v>
      </c>
      <c r="O196" t="str">
        <f t="shared" si="11"/>
        <v>Kjemikalie-/Produktskip0-100NordKarbonøytrale drivstoff</v>
      </c>
      <c r="P196" t="s">
        <v>144</v>
      </c>
      <c r="Q196" t="s">
        <v>1366</v>
      </c>
      <c r="R196" t="s">
        <v>20</v>
      </c>
      <c r="S196" t="s">
        <v>140</v>
      </c>
      <c r="T196" s="432" t="s">
        <v>149</v>
      </c>
      <c r="U196" s="449">
        <v>1</v>
      </c>
      <c r="V196" s="408"/>
      <c r="W196" s="408"/>
      <c r="X196" s="450">
        <v>0.30127701465201501</v>
      </c>
      <c r="Y196" s="450">
        <v>0.17627701465201501</v>
      </c>
    </row>
    <row r="197" spans="1:25" x14ac:dyDescent="0.25">
      <c r="A197" t="str">
        <f>Forutsetninger!AF74</f>
        <v>Cruiseskip</v>
      </c>
      <c r="B197" t="str">
        <f>Forutsetninger!AG74</f>
        <v>100-150</v>
      </c>
      <c r="C197" t="s">
        <v>25</v>
      </c>
      <c r="D197" t="s">
        <v>154</v>
      </c>
      <c r="E197" t="s">
        <v>132</v>
      </c>
      <c r="F197">
        <f t="shared" si="9"/>
        <v>4482.0999999999894</v>
      </c>
      <c r="G197">
        <f t="shared" si="10"/>
        <v>4482.0999999999894</v>
      </c>
      <c r="H197">
        <v>2018</v>
      </c>
      <c r="O197" t="str">
        <f t="shared" si="11"/>
        <v>Gasstankskip0-100NordKarbonøytrale drivstoff</v>
      </c>
      <c r="P197" t="s">
        <v>144</v>
      </c>
      <c r="Q197" t="s">
        <v>1366</v>
      </c>
      <c r="R197" t="s">
        <v>24</v>
      </c>
      <c r="S197" t="s">
        <v>140</v>
      </c>
      <c r="T197" s="432" t="s">
        <v>149</v>
      </c>
      <c r="U197" s="449">
        <v>1</v>
      </c>
      <c r="V197" s="408"/>
      <c r="W197" s="408"/>
      <c r="X197" s="450">
        <v>0.30127701465201501</v>
      </c>
      <c r="Y197" s="450">
        <v>0.17627701465201501</v>
      </c>
    </row>
    <row r="198" spans="1:25" x14ac:dyDescent="0.25">
      <c r="A198" t="str">
        <f>Forutsetninger!AF75</f>
        <v>Cruiseskip</v>
      </c>
      <c r="B198" t="str">
        <f>Forutsetninger!AG75</f>
        <v>150-200</v>
      </c>
      <c r="C198" t="s">
        <v>150</v>
      </c>
      <c r="D198" t="s">
        <v>154</v>
      </c>
      <c r="E198" t="s">
        <v>132</v>
      </c>
      <c r="F198">
        <f t="shared" si="9"/>
        <v>4003.0000000000023</v>
      </c>
      <c r="G198">
        <f t="shared" si="10"/>
        <v>4003.0000000000023</v>
      </c>
      <c r="H198">
        <v>2018</v>
      </c>
      <c r="O198" t="str">
        <f t="shared" si="11"/>
        <v>Bulkskip0-100NordKarbonøytrale drivstoff</v>
      </c>
      <c r="P198" t="s">
        <v>144</v>
      </c>
      <c r="Q198" t="s">
        <v>1366</v>
      </c>
      <c r="R198" t="s">
        <v>28</v>
      </c>
      <c r="S198" t="s">
        <v>140</v>
      </c>
      <c r="T198" s="432" t="s">
        <v>149</v>
      </c>
      <c r="U198" s="449">
        <v>1</v>
      </c>
      <c r="V198" s="408"/>
      <c r="W198" s="408"/>
      <c r="X198" s="450">
        <v>0.30127701465201501</v>
      </c>
      <c r="Y198" s="450">
        <v>0.17627701465201501</v>
      </c>
    </row>
    <row r="199" spans="1:25" x14ac:dyDescent="0.25">
      <c r="A199" t="str">
        <f>Forutsetninger!AF76</f>
        <v>Cruiseskip</v>
      </c>
      <c r="B199" t="str">
        <f>Forutsetninger!AG76</f>
        <v>200-250</v>
      </c>
      <c r="C199" t="s">
        <v>150</v>
      </c>
      <c r="D199" t="s">
        <v>154</v>
      </c>
      <c r="E199" t="s">
        <v>132</v>
      </c>
      <c r="F199">
        <f t="shared" si="9"/>
        <v>4003.0000000000023</v>
      </c>
      <c r="G199">
        <f t="shared" si="10"/>
        <v>4003.0000000000023</v>
      </c>
      <c r="H199">
        <v>2018</v>
      </c>
      <c r="O199" t="str">
        <f t="shared" si="11"/>
        <v>Stykkgods-/Roro-skip0-100NordKarbonøytrale drivstoff</v>
      </c>
      <c r="P199" t="s">
        <v>144</v>
      </c>
      <c r="Q199" t="s">
        <v>1366</v>
      </c>
      <c r="R199" t="s">
        <v>31</v>
      </c>
      <c r="S199" t="s">
        <v>140</v>
      </c>
      <c r="T199" s="432" t="s">
        <v>149</v>
      </c>
      <c r="U199" s="449">
        <v>1</v>
      </c>
      <c r="V199" s="408"/>
      <c r="W199" s="408"/>
      <c r="X199" s="450">
        <v>0.30127701465201501</v>
      </c>
      <c r="Y199" s="450">
        <v>0.17627701465201501</v>
      </c>
    </row>
    <row r="200" spans="1:25" x14ac:dyDescent="0.25">
      <c r="A200" t="str">
        <f>Forutsetninger!AF77</f>
        <v>Cruiseskip</v>
      </c>
      <c r="B200" t="str">
        <f>Forutsetninger!AG77</f>
        <v>250-300</v>
      </c>
      <c r="C200" t="s">
        <v>150</v>
      </c>
      <c r="D200" t="s">
        <v>154</v>
      </c>
      <c r="E200" t="s">
        <v>132</v>
      </c>
      <c r="F200">
        <f t="shared" si="9"/>
        <v>4003.0000000000023</v>
      </c>
      <c r="G200">
        <f t="shared" si="10"/>
        <v>4003.0000000000023</v>
      </c>
      <c r="H200">
        <v>2018</v>
      </c>
      <c r="O200" t="str">
        <f t="shared" si="11"/>
        <v>Containerskip0-100NordKarbonøytrale drivstoff</v>
      </c>
      <c r="P200" t="s">
        <v>144</v>
      </c>
      <c r="Q200" t="s">
        <v>1366</v>
      </c>
      <c r="R200" t="s">
        <v>35</v>
      </c>
      <c r="S200" t="s">
        <v>140</v>
      </c>
      <c r="T200" s="432" t="s">
        <v>149</v>
      </c>
      <c r="U200" s="449">
        <v>1</v>
      </c>
      <c r="V200" s="408"/>
      <c r="W200" s="408"/>
      <c r="X200" s="450">
        <v>0.30127701465201501</v>
      </c>
      <c r="Y200" s="450">
        <v>0.17627701465201501</v>
      </c>
    </row>
    <row r="201" spans="1:25" x14ac:dyDescent="0.25">
      <c r="A201" t="str">
        <f>Forutsetninger!AF78</f>
        <v>Cruiseskip</v>
      </c>
      <c r="B201" t="str">
        <f>Forutsetninger!AG78</f>
        <v>300-</v>
      </c>
      <c r="C201" t="s">
        <v>150</v>
      </c>
      <c r="D201" t="s">
        <v>154</v>
      </c>
      <c r="E201" t="s">
        <v>132</v>
      </c>
      <c r="F201">
        <f t="shared" si="9"/>
        <v>4003.0000000000023</v>
      </c>
      <c r="G201">
        <f t="shared" si="10"/>
        <v>4003.0000000000023</v>
      </c>
      <c r="H201">
        <v>2018</v>
      </c>
      <c r="O201" t="str">
        <f t="shared" si="11"/>
        <v>Passasjerbåt0-100NordKarbonøytrale drivstoff</v>
      </c>
      <c r="P201" t="s">
        <v>144</v>
      </c>
      <c r="Q201" t="s">
        <v>1366</v>
      </c>
      <c r="R201" t="s">
        <v>39</v>
      </c>
      <c r="S201" t="s">
        <v>140</v>
      </c>
      <c r="T201" s="432" t="s">
        <v>149</v>
      </c>
      <c r="U201" s="449">
        <v>1</v>
      </c>
      <c r="V201" s="408"/>
      <c r="W201" s="408"/>
      <c r="X201" s="450">
        <v>0.30127701465201501</v>
      </c>
      <c r="Y201" s="450">
        <v>0.17627701465201501</v>
      </c>
    </row>
    <row r="202" spans="1:25" x14ac:dyDescent="0.25">
      <c r="A202" t="str">
        <f>Forutsetninger!AF79</f>
        <v>Offshore supplyskip</v>
      </c>
      <c r="B202" t="str">
        <f>Forutsetninger!AG79</f>
        <v>0-30</v>
      </c>
      <c r="C202" t="s">
        <v>140</v>
      </c>
      <c r="D202" t="s">
        <v>154</v>
      </c>
      <c r="E202" t="s">
        <v>132</v>
      </c>
      <c r="F202">
        <f t="shared" si="9"/>
        <v>5600.0000000000045</v>
      </c>
      <c r="G202">
        <f t="shared" si="10"/>
        <v>5600.0000000000045</v>
      </c>
      <c r="H202">
        <v>2018</v>
      </c>
      <c r="O202" t="str">
        <f t="shared" si="11"/>
        <v>Passasjerskip/Roro0-100NordKarbonøytrale drivstoff</v>
      </c>
      <c r="P202" t="s">
        <v>144</v>
      </c>
      <c r="Q202" t="s">
        <v>1366</v>
      </c>
      <c r="R202" t="s">
        <v>42</v>
      </c>
      <c r="S202" t="s">
        <v>140</v>
      </c>
      <c r="T202" s="432" t="s">
        <v>149</v>
      </c>
      <c r="U202" s="449">
        <v>1</v>
      </c>
      <c r="V202" s="408"/>
      <c r="W202" s="408"/>
      <c r="X202" s="450">
        <v>0.30127701465201501</v>
      </c>
      <c r="Y202" s="450">
        <v>0.17627701465201501</v>
      </c>
    </row>
    <row r="203" spans="1:25" x14ac:dyDescent="0.25">
      <c r="A203" t="str">
        <f>Forutsetninger!AF80</f>
        <v>Offshore supplyskip</v>
      </c>
      <c r="B203" t="str">
        <f>Forutsetninger!AG80</f>
        <v>30-70</v>
      </c>
      <c r="C203" t="s">
        <v>140</v>
      </c>
      <c r="D203" t="s">
        <v>154</v>
      </c>
      <c r="E203" t="s">
        <v>132</v>
      </c>
      <c r="F203">
        <f t="shared" si="9"/>
        <v>5600.0000000000045</v>
      </c>
      <c r="G203">
        <f t="shared" si="10"/>
        <v>5600.0000000000045</v>
      </c>
      <c r="H203">
        <v>2018</v>
      </c>
      <c r="O203" t="str">
        <f t="shared" si="11"/>
        <v>Cruiseskip0-100NordKarbonøytrale drivstoff</v>
      </c>
      <c r="P203" t="s">
        <v>144</v>
      </c>
      <c r="Q203" t="s">
        <v>1366</v>
      </c>
      <c r="R203" t="s">
        <v>44</v>
      </c>
      <c r="S203" t="s">
        <v>140</v>
      </c>
      <c r="T203" s="432" t="s">
        <v>149</v>
      </c>
      <c r="U203" s="449">
        <v>1</v>
      </c>
      <c r="V203" s="408"/>
      <c r="W203" s="408"/>
      <c r="X203" s="450">
        <v>0.30127701465201501</v>
      </c>
      <c r="Y203" s="450">
        <v>0.17627701465201501</v>
      </c>
    </row>
    <row r="204" spans="1:25" x14ac:dyDescent="0.25">
      <c r="A204" t="str">
        <f>Forutsetninger!AF81</f>
        <v>Offshore supplyskip</v>
      </c>
      <c r="B204" t="str">
        <f>Forutsetninger!AG81</f>
        <v>70-100</v>
      </c>
      <c r="C204" t="s">
        <v>140</v>
      </c>
      <c r="D204" t="s">
        <v>154</v>
      </c>
      <c r="E204" t="s">
        <v>132</v>
      </c>
      <c r="F204">
        <f t="shared" si="9"/>
        <v>5600.0000000000045</v>
      </c>
      <c r="G204">
        <f t="shared" si="10"/>
        <v>5600.0000000000045</v>
      </c>
      <c r="H204">
        <v>2018</v>
      </c>
      <c r="O204" t="str">
        <f t="shared" si="11"/>
        <v>Offshore supplyskip0-100NordKarbonøytrale drivstoff</v>
      </c>
      <c r="P204" t="s">
        <v>144</v>
      </c>
      <c r="Q204" t="s">
        <v>1366</v>
      </c>
      <c r="R204" t="s">
        <v>46</v>
      </c>
      <c r="S204" t="s">
        <v>140</v>
      </c>
      <c r="T204" s="432" t="s">
        <v>149</v>
      </c>
      <c r="U204" s="449">
        <v>1</v>
      </c>
      <c r="V204" s="408"/>
      <c r="W204" s="408"/>
      <c r="X204" s="450">
        <v>0.30127701465201501</v>
      </c>
      <c r="Y204" s="450">
        <v>0.17627701465201501</v>
      </c>
    </row>
    <row r="205" spans="1:25" x14ac:dyDescent="0.25">
      <c r="A205" t="str">
        <f>Forutsetninger!AF82</f>
        <v>Offshore supplyskip</v>
      </c>
      <c r="B205" t="str">
        <f>Forutsetninger!AG82</f>
        <v>100-150</v>
      </c>
      <c r="C205" t="s">
        <v>25</v>
      </c>
      <c r="D205" t="s">
        <v>154</v>
      </c>
      <c r="E205" t="s">
        <v>132</v>
      </c>
      <c r="F205">
        <f t="shared" si="9"/>
        <v>5600.0000000000045</v>
      </c>
      <c r="G205">
        <f t="shared" si="10"/>
        <v>5600.0000000000045</v>
      </c>
      <c r="H205">
        <v>2018</v>
      </c>
      <c r="O205" t="str">
        <f t="shared" si="11"/>
        <v>Andre offshorefartøy0-100NordKarbonøytrale drivstoff</v>
      </c>
      <c r="P205" t="s">
        <v>144</v>
      </c>
      <c r="Q205" t="s">
        <v>1366</v>
      </c>
      <c r="R205" t="s">
        <v>48</v>
      </c>
      <c r="S205" t="s">
        <v>140</v>
      </c>
      <c r="T205" s="432" t="s">
        <v>149</v>
      </c>
      <c r="U205" s="449">
        <v>1</v>
      </c>
      <c r="V205" s="408"/>
      <c r="W205" s="408"/>
      <c r="X205" s="450">
        <v>0.30127701465201501</v>
      </c>
      <c r="Y205" s="450">
        <v>0.17627701465201501</v>
      </c>
    </row>
    <row r="206" spans="1:25" x14ac:dyDescent="0.25">
      <c r="A206" t="str">
        <f>Forutsetninger!AF83</f>
        <v>Offshore supplyskip</v>
      </c>
      <c r="B206" t="str">
        <f>Forutsetninger!AG83</f>
        <v>150-200</v>
      </c>
      <c r="C206" t="s">
        <v>150</v>
      </c>
      <c r="D206" t="s">
        <v>154</v>
      </c>
      <c r="E206" t="s">
        <v>132</v>
      </c>
      <c r="F206">
        <f t="shared" si="9"/>
        <v>5600.0000000000045</v>
      </c>
      <c r="G206">
        <f t="shared" si="10"/>
        <v>5600.0000000000045</v>
      </c>
      <c r="H206">
        <v>2018</v>
      </c>
      <c r="O206" t="str">
        <f t="shared" si="11"/>
        <v>Brønnbåt0-100NordKarbonøytrale drivstoff</v>
      </c>
      <c r="P206" t="s">
        <v>144</v>
      </c>
      <c r="Q206" t="s">
        <v>1366</v>
      </c>
      <c r="R206" t="s">
        <v>51</v>
      </c>
      <c r="S206" t="s">
        <v>140</v>
      </c>
      <c r="T206" s="432" t="s">
        <v>149</v>
      </c>
      <c r="U206" s="449">
        <v>1</v>
      </c>
      <c r="V206" s="408"/>
      <c r="W206" s="408"/>
      <c r="X206" s="450">
        <v>0.30127701465201501</v>
      </c>
      <c r="Y206" s="450">
        <v>0.17627701465201501</v>
      </c>
    </row>
    <row r="207" spans="1:25" x14ac:dyDescent="0.25">
      <c r="A207" t="str">
        <f>Forutsetninger!AF84</f>
        <v>Offshore supplyskip</v>
      </c>
      <c r="B207" t="str">
        <f>Forutsetninger!AG84</f>
        <v>200-250</v>
      </c>
      <c r="C207" t="s">
        <v>150</v>
      </c>
      <c r="D207" t="s">
        <v>154</v>
      </c>
      <c r="E207" t="s">
        <v>132</v>
      </c>
      <c r="F207">
        <f t="shared" si="9"/>
        <v>5600.0000000000045</v>
      </c>
      <c r="G207">
        <f t="shared" si="10"/>
        <v>5600.0000000000045</v>
      </c>
      <c r="H207">
        <v>2018</v>
      </c>
      <c r="O207" t="str">
        <f t="shared" si="11"/>
        <v>Slepefartøy0-100NordKarbonøytrale drivstoff</v>
      </c>
      <c r="P207" t="s">
        <v>144</v>
      </c>
      <c r="Q207" t="s">
        <v>1366</v>
      </c>
      <c r="R207" t="s">
        <v>54</v>
      </c>
      <c r="S207" t="s">
        <v>140</v>
      </c>
      <c r="T207" s="432" t="s">
        <v>149</v>
      </c>
      <c r="U207" s="449">
        <v>1</v>
      </c>
      <c r="V207" s="408"/>
      <c r="W207" s="408"/>
      <c r="X207" s="450">
        <v>0.30127701465201501</v>
      </c>
      <c r="Y207" s="450">
        <v>0.17627701465201501</v>
      </c>
    </row>
    <row r="208" spans="1:25" x14ac:dyDescent="0.25">
      <c r="A208" t="str">
        <f>Forutsetninger!AF85</f>
        <v>Offshore supplyskip</v>
      </c>
      <c r="B208" t="str">
        <f>Forutsetninger!AG85</f>
        <v>250-300</v>
      </c>
      <c r="C208" t="s">
        <v>150</v>
      </c>
      <c r="D208" t="s">
        <v>154</v>
      </c>
      <c r="E208" t="s">
        <v>132</v>
      </c>
      <c r="F208">
        <f t="shared" si="9"/>
        <v>5600.0000000000045</v>
      </c>
      <c r="G208">
        <f t="shared" si="10"/>
        <v>5600.0000000000045</v>
      </c>
      <c r="H208">
        <v>2018</v>
      </c>
      <c r="O208" t="str">
        <f t="shared" si="11"/>
        <v>Andre servicefartøy0-100NordKarbonøytrale drivstoff</v>
      </c>
      <c r="P208" t="s">
        <v>144</v>
      </c>
      <c r="Q208" t="s">
        <v>1366</v>
      </c>
      <c r="R208" t="s">
        <v>56</v>
      </c>
      <c r="S208" t="s">
        <v>140</v>
      </c>
      <c r="T208" s="432" t="s">
        <v>149</v>
      </c>
      <c r="U208" s="449">
        <v>1</v>
      </c>
      <c r="V208" s="408"/>
      <c r="W208" s="408"/>
      <c r="X208" s="450">
        <v>0.30127701465201501</v>
      </c>
      <c r="Y208" s="450">
        <v>0.17627701465201501</v>
      </c>
    </row>
    <row r="209" spans="1:25" x14ac:dyDescent="0.25">
      <c r="A209" t="str">
        <f>Forutsetninger!AF86</f>
        <v>Offshore supplyskip</v>
      </c>
      <c r="B209" t="str">
        <f>Forutsetninger!AG86</f>
        <v>300-</v>
      </c>
      <c r="C209" t="s">
        <v>150</v>
      </c>
      <c r="D209" t="s">
        <v>154</v>
      </c>
      <c r="E209" t="s">
        <v>132</v>
      </c>
      <c r="F209">
        <f t="shared" si="9"/>
        <v>5600.0000000000045</v>
      </c>
      <c r="G209">
        <f t="shared" si="10"/>
        <v>5600.0000000000045</v>
      </c>
      <c r="H209">
        <v>2018</v>
      </c>
      <c r="O209" t="str">
        <f t="shared" si="11"/>
        <v>Fiskefartøy0-100NordKarbonøytrale drivstoff</v>
      </c>
      <c r="P209" t="s">
        <v>144</v>
      </c>
      <c r="Q209" t="s">
        <v>1366</v>
      </c>
      <c r="R209" t="s">
        <v>59</v>
      </c>
      <c r="S209" t="s">
        <v>140</v>
      </c>
      <c r="T209" s="432" t="s">
        <v>149</v>
      </c>
      <c r="U209" s="449">
        <v>1</v>
      </c>
      <c r="V209" s="408"/>
      <c r="W209" s="408"/>
      <c r="X209" s="450">
        <v>0.30127701465201501</v>
      </c>
      <c r="Y209" s="450">
        <v>0.17627701465201501</v>
      </c>
    </row>
    <row r="210" spans="1:25" x14ac:dyDescent="0.25">
      <c r="A210" t="str">
        <f>Forutsetninger!AF87</f>
        <v>Andre offshorefartøy</v>
      </c>
      <c r="B210" t="str">
        <f>Forutsetninger!AG87</f>
        <v>0-30</v>
      </c>
      <c r="C210" t="s">
        <v>140</v>
      </c>
      <c r="D210" t="s">
        <v>154</v>
      </c>
      <c r="E210" t="s">
        <v>132</v>
      </c>
      <c r="F210">
        <f t="shared" si="9"/>
        <v>5600.0000000000045</v>
      </c>
      <c r="G210">
        <f t="shared" si="10"/>
        <v>5600.0000000000045</v>
      </c>
      <c r="H210">
        <v>2018</v>
      </c>
      <c r="O210" t="str">
        <f t="shared" si="11"/>
        <v>Annet0-100NordKarbonøytrale drivstoff</v>
      </c>
      <c r="P210" t="s">
        <v>144</v>
      </c>
      <c r="Q210" t="s">
        <v>1366</v>
      </c>
      <c r="R210" t="s">
        <v>61</v>
      </c>
      <c r="S210" t="s">
        <v>140</v>
      </c>
      <c r="T210" s="432" t="s">
        <v>149</v>
      </c>
      <c r="U210" s="449">
        <v>1</v>
      </c>
      <c r="V210" s="408"/>
      <c r="W210" s="408"/>
      <c r="X210" s="450">
        <v>0.30127701465201501</v>
      </c>
      <c r="Y210" s="450">
        <v>0.17627701465201501</v>
      </c>
    </row>
    <row r="211" spans="1:25" x14ac:dyDescent="0.25">
      <c r="A211" t="str">
        <f>Forutsetninger!AF88</f>
        <v>Andre offshorefartøy</v>
      </c>
      <c r="B211" t="str">
        <f>Forutsetninger!AG88</f>
        <v>30-70</v>
      </c>
      <c r="C211" t="s">
        <v>140</v>
      </c>
      <c r="D211" t="s">
        <v>154</v>
      </c>
      <c r="E211" t="s">
        <v>132</v>
      </c>
      <c r="F211">
        <f t="shared" si="9"/>
        <v>5600.0000000000045</v>
      </c>
      <c r="G211">
        <f t="shared" si="10"/>
        <v>5600.0000000000045</v>
      </c>
      <c r="H211">
        <v>2018</v>
      </c>
      <c r="O211" t="str">
        <f t="shared" si="11"/>
        <v>Oljetankskip100-150NordKarbonøytrale drivstoff</v>
      </c>
      <c r="P211" t="s">
        <v>144</v>
      </c>
      <c r="Q211" t="s">
        <v>1366</v>
      </c>
      <c r="R211" t="s">
        <v>16</v>
      </c>
      <c r="S211" t="s">
        <v>25</v>
      </c>
      <c r="T211" s="408" t="s">
        <v>151</v>
      </c>
      <c r="U211" s="408"/>
      <c r="V211" s="449">
        <v>0.3</v>
      </c>
      <c r="W211" s="449">
        <v>0.7</v>
      </c>
      <c r="X211" s="450">
        <v>0.30127701465201501</v>
      </c>
      <c r="Y211" s="450">
        <v>0.17627701465201501</v>
      </c>
    </row>
    <row r="212" spans="1:25" x14ac:dyDescent="0.25">
      <c r="A212" t="str">
        <f>Forutsetninger!AF89</f>
        <v>Andre offshorefartøy</v>
      </c>
      <c r="B212" t="str">
        <f>Forutsetninger!AG89</f>
        <v>70-100</v>
      </c>
      <c r="C212" t="s">
        <v>140</v>
      </c>
      <c r="D212" t="s">
        <v>154</v>
      </c>
      <c r="E212" t="s">
        <v>132</v>
      </c>
      <c r="F212">
        <f t="shared" si="9"/>
        <v>5600.0000000000045</v>
      </c>
      <c r="G212">
        <f t="shared" si="10"/>
        <v>5600.0000000000045</v>
      </c>
      <c r="H212">
        <v>2018</v>
      </c>
      <c r="O212" t="str">
        <f t="shared" si="11"/>
        <v>Kjemikalie-/Produktskip100-150NordKarbonøytrale drivstoff</v>
      </c>
      <c r="P212" t="s">
        <v>144</v>
      </c>
      <c r="Q212" t="s">
        <v>1366</v>
      </c>
      <c r="R212" t="s">
        <v>20</v>
      </c>
      <c r="S212" t="s">
        <v>25</v>
      </c>
      <c r="T212" s="408" t="s">
        <v>151</v>
      </c>
      <c r="U212" s="408"/>
      <c r="V212" s="449">
        <v>0.3</v>
      </c>
      <c r="W212" s="449">
        <v>0.7</v>
      </c>
      <c r="X212" s="450">
        <v>0.30127701465201501</v>
      </c>
      <c r="Y212" s="450">
        <v>0.17627701465201501</v>
      </c>
    </row>
    <row r="213" spans="1:25" x14ac:dyDescent="0.25">
      <c r="A213" t="str">
        <f>Forutsetninger!AF90</f>
        <v>Andre offshorefartøy</v>
      </c>
      <c r="B213" t="str">
        <f>Forutsetninger!AG90</f>
        <v>100-150</v>
      </c>
      <c r="C213" t="s">
        <v>25</v>
      </c>
      <c r="D213" t="s">
        <v>154</v>
      </c>
      <c r="E213" t="s">
        <v>132</v>
      </c>
      <c r="F213">
        <f t="shared" si="9"/>
        <v>5600.0000000000045</v>
      </c>
      <c r="G213">
        <f t="shared" si="10"/>
        <v>5600.0000000000045</v>
      </c>
      <c r="H213">
        <v>2018</v>
      </c>
      <c r="O213" t="str">
        <f t="shared" si="11"/>
        <v>Gasstankskip100-150NordKarbonøytrale drivstoff</v>
      </c>
      <c r="P213" t="s">
        <v>144</v>
      </c>
      <c r="Q213" t="s">
        <v>1366</v>
      </c>
      <c r="R213" t="s">
        <v>24</v>
      </c>
      <c r="S213" t="s">
        <v>25</v>
      </c>
      <c r="T213" s="408" t="s">
        <v>151</v>
      </c>
      <c r="U213" s="408"/>
      <c r="V213" s="449">
        <v>0.3</v>
      </c>
      <c r="W213" s="449">
        <v>0.7</v>
      </c>
      <c r="X213" s="450">
        <v>0.30127701465201501</v>
      </c>
      <c r="Y213" s="450">
        <v>0.17627701465201501</v>
      </c>
    </row>
    <row r="214" spans="1:25" x14ac:dyDescent="0.25">
      <c r="A214" t="str">
        <f>Forutsetninger!AF91</f>
        <v>Andre offshorefartøy</v>
      </c>
      <c r="B214" t="str">
        <f>Forutsetninger!AG91</f>
        <v>150-200</v>
      </c>
      <c r="C214" t="s">
        <v>150</v>
      </c>
      <c r="D214" t="s">
        <v>154</v>
      </c>
      <c r="E214" t="s">
        <v>132</v>
      </c>
      <c r="F214">
        <f t="shared" si="9"/>
        <v>5600.0000000000045</v>
      </c>
      <c r="G214">
        <f t="shared" si="10"/>
        <v>5600.0000000000045</v>
      </c>
      <c r="H214">
        <v>2018</v>
      </c>
      <c r="O214" t="str">
        <f t="shared" si="11"/>
        <v>Bulkskip100-150NordKarbonøytrale drivstoff</v>
      </c>
      <c r="P214" t="s">
        <v>144</v>
      </c>
      <c r="Q214" t="s">
        <v>1366</v>
      </c>
      <c r="R214" t="s">
        <v>28</v>
      </c>
      <c r="S214" t="s">
        <v>25</v>
      </c>
      <c r="T214" s="408" t="s">
        <v>151</v>
      </c>
      <c r="U214" s="408"/>
      <c r="V214" s="449">
        <v>0.3</v>
      </c>
      <c r="W214" s="449">
        <v>0.7</v>
      </c>
      <c r="X214" s="450">
        <v>0.30127701465201501</v>
      </c>
      <c r="Y214" s="450">
        <v>0.17627701465201501</v>
      </c>
    </row>
    <row r="215" spans="1:25" x14ac:dyDescent="0.25">
      <c r="A215" t="str">
        <f>Forutsetninger!AF92</f>
        <v>Andre offshorefartøy</v>
      </c>
      <c r="B215" t="str">
        <f>Forutsetninger!AG92</f>
        <v>200-250</v>
      </c>
      <c r="C215" t="s">
        <v>150</v>
      </c>
      <c r="D215" t="s">
        <v>154</v>
      </c>
      <c r="E215" t="s">
        <v>132</v>
      </c>
      <c r="F215">
        <f t="shared" si="9"/>
        <v>5600.0000000000045</v>
      </c>
      <c r="G215">
        <f t="shared" si="10"/>
        <v>5600.0000000000045</v>
      </c>
      <c r="H215">
        <v>2018</v>
      </c>
      <c r="O215" t="str">
        <f t="shared" si="11"/>
        <v>Stykkgods-/Roro-skip100-150NordKarbonøytrale drivstoff</v>
      </c>
      <c r="P215" t="s">
        <v>144</v>
      </c>
      <c r="Q215" t="s">
        <v>1366</v>
      </c>
      <c r="R215" t="s">
        <v>31</v>
      </c>
      <c r="S215" t="s">
        <v>25</v>
      </c>
      <c r="T215" s="408" t="s">
        <v>151</v>
      </c>
      <c r="U215" s="408"/>
      <c r="V215" s="449">
        <v>0.3</v>
      </c>
      <c r="W215" s="449">
        <v>0.7</v>
      </c>
      <c r="X215" s="450">
        <v>0.30127701465201501</v>
      </c>
      <c r="Y215" s="450">
        <v>0.17627701465201501</v>
      </c>
    </row>
    <row r="216" spans="1:25" x14ac:dyDescent="0.25">
      <c r="A216" t="str">
        <f>Forutsetninger!AF93</f>
        <v>Andre offshorefartøy</v>
      </c>
      <c r="B216" t="str">
        <f>Forutsetninger!AG93</f>
        <v>250-300</v>
      </c>
      <c r="C216" t="s">
        <v>150</v>
      </c>
      <c r="D216" t="s">
        <v>154</v>
      </c>
      <c r="E216" t="s">
        <v>132</v>
      </c>
      <c r="F216">
        <f t="shared" si="9"/>
        <v>5600.0000000000045</v>
      </c>
      <c r="G216">
        <f t="shared" si="10"/>
        <v>5600.0000000000045</v>
      </c>
      <c r="H216">
        <v>2018</v>
      </c>
      <c r="O216" t="str">
        <f t="shared" si="11"/>
        <v>Containerskip100-150NordKarbonøytrale drivstoff</v>
      </c>
      <c r="P216" t="s">
        <v>144</v>
      </c>
      <c r="Q216" t="s">
        <v>1366</v>
      </c>
      <c r="R216" t="s">
        <v>35</v>
      </c>
      <c r="S216" t="s">
        <v>25</v>
      </c>
      <c r="T216" s="408" t="s">
        <v>151</v>
      </c>
      <c r="U216" s="408"/>
      <c r="V216" s="449">
        <v>0.3</v>
      </c>
      <c r="W216" s="449">
        <v>0.7</v>
      </c>
      <c r="X216" s="450">
        <v>0.30127701465201501</v>
      </c>
      <c r="Y216" s="450">
        <v>0.17627701465201501</v>
      </c>
    </row>
    <row r="217" spans="1:25" x14ac:dyDescent="0.25">
      <c r="A217" t="str">
        <f>Forutsetninger!AF94</f>
        <v>Andre offshorefartøy</v>
      </c>
      <c r="B217" t="str">
        <f>Forutsetninger!AG94</f>
        <v>300-</v>
      </c>
      <c r="C217" t="s">
        <v>150</v>
      </c>
      <c r="D217" t="s">
        <v>154</v>
      </c>
      <c r="E217" t="s">
        <v>132</v>
      </c>
      <c r="F217">
        <f t="shared" si="9"/>
        <v>5600.0000000000045</v>
      </c>
      <c r="G217">
        <f t="shared" si="10"/>
        <v>5600.0000000000045</v>
      </c>
      <c r="H217">
        <v>2018</v>
      </c>
      <c r="O217" t="str">
        <f t="shared" si="11"/>
        <v>Passasjerbåt100-150NordKarbonøytrale drivstoff</v>
      </c>
      <c r="P217" t="s">
        <v>144</v>
      </c>
      <c r="Q217" t="s">
        <v>1366</v>
      </c>
      <c r="R217" t="s">
        <v>39</v>
      </c>
      <c r="S217" t="s">
        <v>25</v>
      </c>
      <c r="T217" s="408" t="s">
        <v>151</v>
      </c>
      <c r="U217" s="408"/>
      <c r="V217" s="449">
        <v>0.3</v>
      </c>
      <c r="W217" s="449">
        <v>0.7</v>
      </c>
      <c r="X217" s="450">
        <v>0.30127701465201501</v>
      </c>
      <c r="Y217" s="450">
        <v>0.17627701465201501</v>
      </c>
    </row>
    <row r="218" spans="1:25" x14ac:dyDescent="0.25">
      <c r="A218" t="str">
        <f>Forutsetninger!AF95</f>
        <v>Brønnbåt</v>
      </c>
      <c r="B218" t="str">
        <f>Forutsetninger!AG95</f>
        <v>0-30</v>
      </c>
      <c r="C218" t="s">
        <v>140</v>
      </c>
      <c r="D218" t="s">
        <v>154</v>
      </c>
      <c r="E218" t="s">
        <v>132</v>
      </c>
      <c r="F218">
        <f t="shared" si="9"/>
        <v>5600.0000000000045</v>
      </c>
      <c r="G218">
        <f t="shared" si="10"/>
        <v>5600.0000000000045</v>
      </c>
      <c r="H218">
        <v>2018</v>
      </c>
      <c r="O218" t="str">
        <f t="shared" si="11"/>
        <v>Passasjerskip/Roro100-150NordKarbonøytrale drivstoff</v>
      </c>
      <c r="P218" t="s">
        <v>144</v>
      </c>
      <c r="Q218" t="s">
        <v>1366</v>
      </c>
      <c r="R218" t="s">
        <v>42</v>
      </c>
      <c r="S218" t="s">
        <v>25</v>
      </c>
      <c r="T218" s="408" t="s">
        <v>151</v>
      </c>
      <c r="U218" s="408"/>
      <c r="V218" s="449">
        <v>0.3</v>
      </c>
      <c r="W218" s="449">
        <v>0.7</v>
      </c>
      <c r="X218" s="450">
        <v>0.30127701465201501</v>
      </c>
      <c r="Y218" s="450">
        <v>0.17627701465201501</v>
      </c>
    </row>
    <row r="219" spans="1:25" x14ac:dyDescent="0.25">
      <c r="A219" t="str">
        <f>Forutsetninger!AF96</f>
        <v>Brønnbåt</v>
      </c>
      <c r="B219" t="str">
        <f>Forutsetninger!AG96</f>
        <v>30-70</v>
      </c>
      <c r="C219" t="s">
        <v>140</v>
      </c>
      <c r="D219" t="s">
        <v>154</v>
      </c>
      <c r="E219" t="s">
        <v>132</v>
      </c>
      <c r="F219">
        <f t="shared" si="9"/>
        <v>5600.0000000000045</v>
      </c>
      <c r="G219">
        <f t="shared" si="10"/>
        <v>5600.0000000000045</v>
      </c>
      <c r="H219">
        <v>2018</v>
      </c>
      <c r="O219" t="str">
        <f t="shared" si="11"/>
        <v>Cruiseskip100-150NordKarbonøytrale drivstoff</v>
      </c>
      <c r="P219" t="s">
        <v>144</v>
      </c>
      <c r="Q219" t="s">
        <v>1366</v>
      </c>
      <c r="R219" t="s">
        <v>44</v>
      </c>
      <c r="S219" t="s">
        <v>25</v>
      </c>
      <c r="T219" s="408" t="s">
        <v>151</v>
      </c>
      <c r="U219" s="408"/>
      <c r="V219" s="449">
        <v>0.3</v>
      </c>
      <c r="W219" s="449">
        <v>0.7</v>
      </c>
      <c r="X219" s="450">
        <v>0.30127701465201501</v>
      </c>
      <c r="Y219" s="450">
        <v>0.17627701465201501</v>
      </c>
    </row>
    <row r="220" spans="1:25" x14ac:dyDescent="0.25">
      <c r="A220" t="str">
        <f>Forutsetninger!AF97</f>
        <v>Brønnbåt</v>
      </c>
      <c r="B220" t="str">
        <f>Forutsetninger!AG97</f>
        <v>70-100</v>
      </c>
      <c r="C220" t="s">
        <v>140</v>
      </c>
      <c r="D220" t="s">
        <v>154</v>
      </c>
      <c r="E220" t="s">
        <v>132</v>
      </c>
      <c r="F220">
        <f t="shared" si="9"/>
        <v>5600.0000000000045</v>
      </c>
      <c r="G220">
        <f t="shared" si="10"/>
        <v>5600.0000000000045</v>
      </c>
      <c r="H220">
        <v>2018</v>
      </c>
      <c r="O220" t="str">
        <f t="shared" si="11"/>
        <v>Offshore supplyskip100-150NordKarbonøytrale drivstoff</v>
      </c>
      <c r="P220" t="s">
        <v>144</v>
      </c>
      <c r="Q220" t="s">
        <v>1366</v>
      </c>
      <c r="R220" t="s">
        <v>46</v>
      </c>
      <c r="S220" t="s">
        <v>25</v>
      </c>
      <c r="T220" s="408" t="s">
        <v>149</v>
      </c>
      <c r="U220" s="449">
        <v>1</v>
      </c>
      <c r="V220" s="408"/>
      <c r="W220" s="408"/>
      <c r="X220" s="450">
        <v>0.30127701465201501</v>
      </c>
      <c r="Y220" s="450">
        <v>0.17627701465201501</v>
      </c>
    </row>
    <row r="221" spans="1:25" x14ac:dyDescent="0.25">
      <c r="A221" t="str">
        <f>Forutsetninger!AF98</f>
        <v>Brønnbåt</v>
      </c>
      <c r="B221" t="str">
        <f>Forutsetninger!AG98</f>
        <v>100-150</v>
      </c>
      <c r="C221" t="s">
        <v>25</v>
      </c>
      <c r="D221" t="s">
        <v>154</v>
      </c>
      <c r="E221" t="s">
        <v>132</v>
      </c>
      <c r="F221">
        <f t="shared" si="9"/>
        <v>5600.0000000000045</v>
      </c>
      <c r="G221">
        <f t="shared" si="10"/>
        <v>5600.0000000000045</v>
      </c>
      <c r="H221">
        <v>2018</v>
      </c>
      <c r="O221" t="str">
        <f t="shared" si="11"/>
        <v>Andre offshorefartøy100-150NordKarbonøytrale drivstoff</v>
      </c>
      <c r="P221" t="s">
        <v>144</v>
      </c>
      <c r="Q221" t="s">
        <v>1366</v>
      </c>
      <c r="R221" t="s">
        <v>48</v>
      </c>
      <c r="S221" t="s">
        <v>25</v>
      </c>
      <c r="T221" s="408" t="s">
        <v>149</v>
      </c>
      <c r="U221" s="449">
        <v>1</v>
      </c>
      <c r="V221" s="408"/>
      <c r="W221" s="408"/>
      <c r="X221" s="450">
        <v>0.30127701465201501</v>
      </c>
      <c r="Y221" s="450">
        <v>0.17627701465201501</v>
      </c>
    </row>
    <row r="222" spans="1:25" x14ac:dyDescent="0.25">
      <c r="A222" t="str">
        <f>Forutsetninger!AF99</f>
        <v>Brønnbåt</v>
      </c>
      <c r="B222" t="str">
        <f>Forutsetninger!AG99</f>
        <v>150-200</v>
      </c>
      <c r="C222" t="s">
        <v>150</v>
      </c>
      <c r="D222" t="s">
        <v>154</v>
      </c>
      <c r="E222" t="s">
        <v>132</v>
      </c>
      <c r="F222">
        <f t="shared" si="9"/>
        <v>5600.0000000000045</v>
      </c>
      <c r="G222">
        <f t="shared" si="10"/>
        <v>5600.0000000000045</v>
      </c>
      <c r="H222">
        <v>2018</v>
      </c>
      <c r="O222" t="str">
        <f t="shared" si="11"/>
        <v>Brønnbåt100-150NordKarbonøytrale drivstoff</v>
      </c>
      <c r="P222" t="s">
        <v>144</v>
      </c>
      <c r="Q222" t="s">
        <v>1366</v>
      </c>
      <c r="R222" t="s">
        <v>51</v>
      </c>
      <c r="S222" t="s">
        <v>25</v>
      </c>
      <c r="T222" s="408" t="s">
        <v>149</v>
      </c>
      <c r="U222" s="449">
        <v>1</v>
      </c>
      <c r="V222" s="408"/>
      <c r="W222" s="408"/>
      <c r="X222" s="450">
        <v>0.30127701465201501</v>
      </c>
      <c r="Y222" s="450">
        <v>0.17627701465201501</v>
      </c>
    </row>
    <row r="223" spans="1:25" x14ac:dyDescent="0.25">
      <c r="A223" t="str">
        <f>Forutsetninger!AF100</f>
        <v>Brønnbåt</v>
      </c>
      <c r="B223" t="str">
        <f>Forutsetninger!AG100</f>
        <v>200-250</v>
      </c>
      <c r="C223" t="s">
        <v>150</v>
      </c>
      <c r="D223" t="s">
        <v>154</v>
      </c>
      <c r="E223" t="s">
        <v>132</v>
      </c>
      <c r="F223">
        <f t="shared" si="9"/>
        <v>5600.0000000000045</v>
      </c>
      <c r="G223">
        <f t="shared" si="10"/>
        <v>5600.0000000000045</v>
      </c>
      <c r="H223">
        <v>2018</v>
      </c>
      <c r="O223" t="str">
        <f t="shared" si="11"/>
        <v>Slepefartøy100-150NordKarbonøytrale drivstoff</v>
      </c>
      <c r="P223" t="s">
        <v>144</v>
      </c>
      <c r="Q223" t="s">
        <v>1366</v>
      </c>
      <c r="R223" t="s">
        <v>54</v>
      </c>
      <c r="S223" t="s">
        <v>25</v>
      </c>
      <c r="T223" s="408" t="s">
        <v>151</v>
      </c>
      <c r="U223" s="408"/>
      <c r="V223" s="449">
        <v>0.3</v>
      </c>
      <c r="W223" s="449">
        <v>0.7</v>
      </c>
      <c r="X223" s="450">
        <v>0.30127701465201501</v>
      </c>
      <c r="Y223" s="450">
        <v>0.17627701465201501</v>
      </c>
    </row>
    <row r="224" spans="1:25" x14ac:dyDescent="0.25">
      <c r="A224" t="str">
        <f>Forutsetninger!AF101</f>
        <v>Brønnbåt</v>
      </c>
      <c r="B224" t="str">
        <f>Forutsetninger!AG101</f>
        <v>250-300</v>
      </c>
      <c r="C224" t="s">
        <v>150</v>
      </c>
      <c r="D224" t="s">
        <v>154</v>
      </c>
      <c r="E224" t="s">
        <v>132</v>
      </c>
      <c r="F224">
        <f t="shared" si="9"/>
        <v>5600.0000000000045</v>
      </c>
      <c r="G224">
        <f t="shared" si="10"/>
        <v>5600.0000000000045</v>
      </c>
      <c r="H224">
        <v>2018</v>
      </c>
      <c r="O224" t="str">
        <f t="shared" si="11"/>
        <v>Andre servicefartøy100-150NordKarbonøytrale drivstoff</v>
      </c>
      <c r="P224" t="s">
        <v>144</v>
      </c>
      <c r="Q224" t="s">
        <v>1366</v>
      </c>
      <c r="R224" t="s">
        <v>56</v>
      </c>
      <c r="S224" t="s">
        <v>25</v>
      </c>
      <c r="T224" s="408" t="s">
        <v>149</v>
      </c>
      <c r="U224" s="449">
        <v>1</v>
      </c>
      <c r="V224" s="408"/>
      <c r="W224" s="408"/>
      <c r="X224" s="450">
        <v>0.30127701465201501</v>
      </c>
      <c r="Y224" s="450">
        <v>0.17627701465201501</v>
      </c>
    </row>
    <row r="225" spans="1:25" x14ac:dyDescent="0.25">
      <c r="A225" t="str">
        <f>Forutsetninger!AF102</f>
        <v>Brønnbåt</v>
      </c>
      <c r="B225" t="str">
        <f>Forutsetninger!AG102</f>
        <v>300-</v>
      </c>
      <c r="C225" t="s">
        <v>150</v>
      </c>
      <c r="D225" t="s">
        <v>154</v>
      </c>
      <c r="E225" t="s">
        <v>132</v>
      </c>
      <c r="F225">
        <f t="shared" si="9"/>
        <v>5600.0000000000045</v>
      </c>
      <c r="G225">
        <f t="shared" si="10"/>
        <v>5600.0000000000045</v>
      </c>
      <c r="H225">
        <v>2018</v>
      </c>
      <c r="O225" t="str">
        <f t="shared" si="11"/>
        <v>Fiskefartøy100-150NordKarbonøytrale drivstoff</v>
      </c>
      <c r="P225" t="s">
        <v>144</v>
      </c>
      <c r="Q225" t="s">
        <v>1366</v>
      </c>
      <c r="R225" t="s">
        <v>59</v>
      </c>
      <c r="S225" t="s">
        <v>25</v>
      </c>
      <c r="T225" s="408" t="s">
        <v>149</v>
      </c>
      <c r="U225" s="449">
        <v>1</v>
      </c>
      <c r="V225" s="408"/>
      <c r="W225" s="408"/>
      <c r="X225" s="450">
        <v>0.30127701465201501</v>
      </c>
      <c r="Y225" s="450">
        <v>0.17627701465201501</v>
      </c>
    </row>
    <row r="226" spans="1:25" x14ac:dyDescent="0.25">
      <c r="A226" t="str">
        <f>Forutsetninger!AF103</f>
        <v>Slepefartøy</v>
      </c>
      <c r="B226" t="str">
        <f>Forutsetninger!AG103</f>
        <v>0-30</v>
      </c>
      <c r="C226" t="s">
        <v>140</v>
      </c>
      <c r="D226" t="s">
        <v>154</v>
      </c>
      <c r="E226" t="s">
        <v>132</v>
      </c>
      <c r="F226">
        <f t="shared" si="9"/>
        <v>5600.0000000000045</v>
      </c>
      <c r="G226">
        <f t="shared" si="10"/>
        <v>5600.0000000000045</v>
      </c>
      <c r="H226">
        <v>2018</v>
      </c>
      <c r="O226" t="str">
        <f t="shared" si="11"/>
        <v>Annet100-150NordKarbonøytrale drivstoff</v>
      </c>
      <c r="P226" t="s">
        <v>144</v>
      </c>
      <c r="Q226" t="s">
        <v>1366</v>
      </c>
      <c r="R226" t="s">
        <v>61</v>
      </c>
      <c r="S226" t="s">
        <v>25</v>
      </c>
      <c r="T226" s="408" t="s">
        <v>151</v>
      </c>
      <c r="U226" s="408"/>
      <c r="V226" s="449">
        <v>0.3</v>
      </c>
      <c r="W226" s="449">
        <v>0.7</v>
      </c>
      <c r="X226" s="450">
        <v>0.30127701465201501</v>
      </c>
      <c r="Y226" s="450">
        <v>0.17627701465201501</v>
      </c>
    </row>
    <row r="227" spans="1:25" x14ac:dyDescent="0.25">
      <c r="A227" t="str">
        <f>Forutsetninger!AF104</f>
        <v>Slepefartøy</v>
      </c>
      <c r="B227" t="str">
        <f>Forutsetninger!AG104</f>
        <v>30-70</v>
      </c>
      <c r="C227" t="s">
        <v>140</v>
      </c>
      <c r="D227" t="s">
        <v>154</v>
      </c>
      <c r="E227" t="s">
        <v>132</v>
      </c>
      <c r="F227">
        <f t="shared" si="9"/>
        <v>5600.0000000000045</v>
      </c>
      <c r="G227">
        <f t="shared" si="10"/>
        <v>5600.0000000000045</v>
      </c>
      <c r="H227">
        <v>2018</v>
      </c>
      <c r="O227" t="str">
        <f t="shared" si="11"/>
        <v>Oljetankskip&gt;150NordKarbonøytrale drivstoff</v>
      </c>
      <c r="P227" t="s">
        <v>144</v>
      </c>
      <c r="Q227" t="s">
        <v>1366</v>
      </c>
      <c r="R227" t="s">
        <v>16</v>
      </c>
      <c r="S227" s="26" t="s">
        <v>150</v>
      </c>
      <c r="T227" s="408" t="s">
        <v>152</v>
      </c>
      <c r="U227" s="408"/>
      <c r="V227" s="408"/>
      <c r="W227" s="449">
        <v>1</v>
      </c>
      <c r="X227" s="450">
        <v>0.30127701465201501</v>
      </c>
      <c r="Y227" s="450">
        <v>0.17627701465201501</v>
      </c>
    </row>
    <row r="228" spans="1:25" x14ac:dyDescent="0.25">
      <c r="A228" t="str">
        <f>Forutsetninger!AF105</f>
        <v>Slepefartøy</v>
      </c>
      <c r="B228" t="str">
        <f>Forutsetninger!AG105</f>
        <v>70-100</v>
      </c>
      <c r="C228" t="s">
        <v>140</v>
      </c>
      <c r="D228" t="s">
        <v>154</v>
      </c>
      <c r="E228" t="s">
        <v>132</v>
      </c>
      <c r="F228">
        <f t="shared" si="9"/>
        <v>5600.0000000000045</v>
      </c>
      <c r="G228">
        <f t="shared" si="10"/>
        <v>5600.0000000000045</v>
      </c>
      <c r="H228">
        <v>2018</v>
      </c>
      <c r="O228" t="str">
        <f t="shared" si="11"/>
        <v>Kjemikalie-/Produktskip&gt;150NordKarbonøytrale drivstoff</v>
      </c>
      <c r="P228" t="s">
        <v>144</v>
      </c>
      <c r="Q228" t="s">
        <v>1366</v>
      </c>
      <c r="R228" t="s">
        <v>20</v>
      </c>
      <c r="S228" s="26" t="s">
        <v>150</v>
      </c>
      <c r="T228" s="408" t="s">
        <v>152</v>
      </c>
      <c r="U228" s="408"/>
      <c r="V228" s="408"/>
      <c r="W228" s="449">
        <v>1</v>
      </c>
      <c r="X228" s="450">
        <v>0.30127701465201501</v>
      </c>
      <c r="Y228" s="450">
        <v>0.17627701465201501</v>
      </c>
    </row>
    <row r="229" spans="1:25" x14ac:dyDescent="0.25">
      <c r="A229" t="str">
        <f>Forutsetninger!AF106</f>
        <v>Slepefartøy</v>
      </c>
      <c r="B229" t="str">
        <f>Forutsetninger!AG106</f>
        <v>100-150</v>
      </c>
      <c r="C229" t="s">
        <v>25</v>
      </c>
      <c r="D229" t="s">
        <v>154</v>
      </c>
      <c r="E229" t="s">
        <v>132</v>
      </c>
      <c r="F229">
        <f t="shared" si="9"/>
        <v>4482.0999999999894</v>
      </c>
      <c r="G229">
        <f t="shared" si="10"/>
        <v>4482.0999999999894</v>
      </c>
      <c r="H229">
        <v>2018</v>
      </c>
      <c r="O229" t="str">
        <f t="shared" si="11"/>
        <v>Gasstankskip&gt;150NordKarbonøytrale drivstoff</v>
      </c>
      <c r="P229" t="s">
        <v>144</v>
      </c>
      <c r="Q229" t="s">
        <v>1366</v>
      </c>
      <c r="R229" t="s">
        <v>24</v>
      </c>
      <c r="S229" s="26" t="s">
        <v>150</v>
      </c>
      <c r="T229" s="408" t="s">
        <v>152</v>
      </c>
      <c r="U229" s="408"/>
      <c r="V229" s="408"/>
      <c r="W229" s="449">
        <v>1</v>
      </c>
      <c r="X229" s="450">
        <v>0.30127701465201501</v>
      </c>
      <c r="Y229" s="450">
        <v>0.17627701465201501</v>
      </c>
    </row>
    <row r="230" spans="1:25" x14ac:dyDescent="0.25">
      <c r="A230" t="str">
        <f>Forutsetninger!AF107</f>
        <v>Slepefartøy</v>
      </c>
      <c r="B230" t="str">
        <f>Forutsetninger!AG107</f>
        <v>150-200</v>
      </c>
      <c r="C230" t="s">
        <v>150</v>
      </c>
      <c r="D230" t="s">
        <v>154</v>
      </c>
      <c r="E230" t="s">
        <v>132</v>
      </c>
      <c r="F230">
        <f t="shared" si="9"/>
        <v>4003.0000000000023</v>
      </c>
      <c r="G230">
        <f t="shared" si="10"/>
        <v>4003.0000000000023</v>
      </c>
      <c r="H230">
        <v>2018</v>
      </c>
      <c r="O230" t="str">
        <f t="shared" si="11"/>
        <v>Bulkskip&gt;150NordKarbonøytrale drivstoff</v>
      </c>
      <c r="P230" t="s">
        <v>144</v>
      </c>
      <c r="Q230" t="s">
        <v>1366</v>
      </c>
      <c r="R230" t="s">
        <v>28</v>
      </c>
      <c r="S230" s="26" t="s">
        <v>150</v>
      </c>
      <c r="T230" s="408" t="s">
        <v>152</v>
      </c>
      <c r="U230" s="408"/>
      <c r="V230" s="408"/>
      <c r="W230" s="449">
        <v>1</v>
      </c>
      <c r="X230" s="450">
        <v>0.30127701465201501</v>
      </c>
      <c r="Y230" s="450">
        <v>0.17627701465201501</v>
      </c>
    </row>
    <row r="231" spans="1:25" x14ac:dyDescent="0.25">
      <c r="A231" t="str">
        <f>Forutsetninger!AF108</f>
        <v>Slepefartøy</v>
      </c>
      <c r="B231" t="str">
        <f>Forutsetninger!AG108</f>
        <v>200-250</v>
      </c>
      <c r="C231" t="s">
        <v>150</v>
      </c>
      <c r="D231" t="s">
        <v>154</v>
      </c>
      <c r="E231" t="s">
        <v>132</v>
      </c>
      <c r="F231">
        <f t="shared" si="9"/>
        <v>4003.0000000000023</v>
      </c>
      <c r="G231">
        <f t="shared" si="10"/>
        <v>4003.0000000000023</v>
      </c>
      <c r="H231">
        <v>2018</v>
      </c>
      <c r="O231" t="str">
        <f t="shared" si="11"/>
        <v>Stykkgods-/Roro-skip&gt;150NordKarbonøytrale drivstoff</v>
      </c>
      <c r="P231" t="s">
        <v>144</v>
      </c>
      <c r="Q231" t="s">
        <v>1366</v>
      </c>
      <c r="R231" t="s">
        <v>31</v>
      </c>
      <c r="S231" s="26" t="s">
        <v>150</v>
      </c>
      <c r="T231" s="408" t="s">
        <v>152</v>
      </c>
      <c r="U231" s="408"/>
      <c r="V231" s="408"/>
      <c r="W231" s="449">
        <v>1</v>
      </c>
      <c r="X231" s="450">
        <v>0.30127701465201501</v>
      </c>
      <c r="Y231" s="450">
        <v>0.17627701465201501</v>
      </c>
    </row>
    <row r="232" spans="1:25" x14ac:dyDescent="0.25">
      <c r="A232" t="str">
        <f>Forutsetninger!AF109</f>
        <v>Slepefartøy</v>
      </c>
      <c r="B232" t="str">
        <f>Forutsetninger!AG109</f>
        <v>250-300</v>
      </c>
      <c r="C232" t="s">
        <v>150</v>
      </c>
      <c r="D232" t="s">
        <v>154</v>
      </c>
      <c r="E232" t="s">
        <v>132</v>
      </c>
      <c r="F232">
        <f t="shared" si="9"/>
        <v>4003.0000000000023</v>
      </c>
      <c r="G232">
        <f t="shared" si="10"/>
        <v>4003.0000000000023</v>
      </c>
      <c r="H232">
        <v>2018</v>
      </c>
      <c r="O232" t="str">
        <f t="shared" si="11"/>
        <v>Containerskip&gt;150NordKarbonøytrale drivstoff</v>
      </c>
      <c r="P232" t="s">
        <v>144</v>
      </c>
      <c r="Q232" t="s">
        <v>1366</v>
      </c>
      <c r="R232" t="s">
        <v>35</v>
      </c>
      <c r="S232" s="26" t="s">
        <v>150</v>
      </c>
      <c r="T232" s="408" t="s">
        <v>152</v>
      </c>
      <c r="U232" s="408"/>
      <c r="V232" s="408"/>
      <c r="W232" s="449">
        <v>1</v>
      </c>
      <c r="X232" s="450">
        <v>0.30127701465201501</v>
      </c>
      <c r="Y232" s="450">
        <v>0.17627701465201501</v>
      </c>
    </row>
    <row r="233" spans="1:25" x14ac:dyDescent="0.25">
      <c r="A233" t="str">
        <f>Forutsetninger!AF110</f>
        <v>Slepefartøy</v>
      </c>
      <c r="B233" t="str">
        <f>Forutsetninger!AG110</f>
        <v>300-</v>
      </c>
      <c r="C233" t="s">
        <v>150</v>
      </c>
      <c r="D233" t="s">
        <v>154</v>
      </c>
      <c r="E233" t="s">
        <v>132</v>
      </c>
      <c r="F233">
        <f t="shared" si="9"/>
        <v>4003.0000000000023</v>
      </c>
      <c r="G233">
        <f t="shared" si="10"/>
        <v>4003.0000000000023</v>
      </c>
      <c r="H233">
        <v>2018</v>
      </c>
      <c r="O233" t="str">
        <f t="shared" si="11"/>
        <v>Passasjerbåt&gt;150NordKarbonøytrale drivstoff</v>
      </c>
      <c r="P233" t="s">
        <v>144</v>
      </c>
      <c r="Q233" t="s">
        <v>1366</v>
      </c>
      <c r="R233" t="s">
        <v>39</v>
      </c>
      <c r="S233" s="26" t="s">
        <v>150</v>
      </c>
      <c r="T233" s="408" t="s">
        <v>152</v>
      </c>
      <c r="U233" s="408"/>
      <c r="V233" s="408"/>
      <c r="W233" s="449">
        <v>1</v>
      </c>
      <c r="X233" s="450">
        <v>0.30127701465201501</v>
      </c>
      <c r="Y233" s="450">
        <v>0.17627701465201501</v>
      </c>
    </row>
    <row r="234" spans="1:25" x14ac:dyDescent="0.25">
      <c r="A234" t="str">
        <f>Forutsetninger!AF111</f>
        <v>Andre servicefartøy</v>
      </c>
      <c r="B234" t="str">
        <f>Forutsetninger!AG111</f>
        <v>0-30</v>
      </c>
      <c r="C234" t="s">
        <v>140</v>
      </c>
      <c r="D234" t="s">
        <v>154</v>
      </c>
      <c r="E234" t="s">
        <v>132</v>
      </c>
      <c r="F234">
        <f t="shared" si="9"/>
        <v>5600.0000000000045</v>
      </c>
      <c r="G234">
        <f t="shared" si="10"/>
        <v>5600.0000000000045</v>
      </c>
      <c r="H234">
        <v>2018</v>
      </c>
      <c r="O234" t="str">
        <f t="shared" si="11"/>
        <v>Passasjerskip/Roro&gt;150NordKarbonøytrale drivstoff</v>
      </c>
      <c r="P234" t="s">
        <v>144</v>
      </c>
      <c r="Q234" t="s">
        <v>1366</v>
      </c>
      <c r="R234" t="s">
        <v>42</v>
      </c>
      <c r="S234" s="26" t="s">
        <v>150</v>
      </c>
      <c r="T234" s="408" t="s">
        <v>152</v>
      </c>
      <c r="U234" s="408"/>
      <c r="V234" s="408"/>
      <c r="W234" s="449">
        <v>1</v>
      </c>
      <c r="X234" s="450">
        <v>0.30127701465201501</v>
      </c>
      <c r="Y234" s="450">
        <v>0.17627701465201501</v>
      </c>
    </row>
    <row r="235" spans="1:25" x14ac:dyDescent="0.25">
      <c r="A235" t="str">
        <f>Forutsetninger!AF112</f>
        <v>Andre servicefartøy</v>
      </c>
      <c r="B235" t="str">
        <f>Forutsetninger!AG112</f>
        <v>30-70</v>
      </c>
      <c r="C235" t="s">
        <v>140</v>
      </c>
      <c r="D235" t="s">
        <v>154</v>
      </c>
      <c r="E235" t="s">
        <v>132</v>
      </c>
      <c r="F235">
        <f t="shared" si="9"/>
        <v>5600.0000000000045</v>
      </c>
      <c r="G235">
        <f t="shared" si="10"/>
        <v>5600.0000000000045</v>
      </c>
      <c r="H235">
        <v>2018</v>
      </c>
      <c r="O235" t="str">
        <f t="shared" si="11"/>
        <v>Cruiseskip&gt;150NordKarbonøytrale drivstoff</v>
      </c>
      <c r="P235" t="s">
        <v>144</v>
      </c>
      <c r="Q235" t="s">
        <v>1366</v>
      </c>
      <c r="R235" t="s">
        <v>44</v>
      </c>
      <c r="S235" s="26" t="s">
        <v>150</v>
      </c>
      <c r="T235" s="408" t="s">
        <v>152</v>
      </c>
      <c r="U235" s="408"/>
      <c r="V235" s="408"/>
      <c r="W235" s="449">
        <v>1</v>
      </c>
      <c r="X235" s="450">
        <v>0.30127701465201501</v>
      </c>
      <c r="Y235" s="450">
        <v>0.17627701465201501</v>
      </c>
    </row>
    <row r="236" spans="1:25" x14ac:dyDescent="0.25">
      <c r="A236" t="str">
        <f>Forutsetninger!AF113</f>
        <v>Andre servicefartøy</v>
      </c>
      <c r="B236" t="str">
        <f>Forutsetninger!AG113</f>
        <v>70-100</v>
      </c>
      <c r="C236" t="s">
        <v>140</v>
      </c>
      <c r="D236" t="s">
        <v>154</v>
      </c>
      <c r="E236" t="s">
        <v>132</v>
      </c>
      <c r="F236">
        <f t="shared" si="9"/>
        <v>5600.0000000000045</v>
      </c>
      <c r="G236">
        <f t="shared" si="10"/>
        <v>5600.0000000000045</v>
      </c>
      <c r="H236">
        <v>2018</v>
      </c>
      <c r="O236" t="str">
        <f t="shared" si="11"/>
        <v>Offshore supplyskip&gt;150NordKarbonøytrale drivstoff</v>
      </c>
      <c r="P236" t="s">
        <v>144</v>
      </c>
      <c r="Q236" t="s">
        <v>1366</v>
      </c>
      <c r="R236" t="s">
        <v>46</v>
      </c>
      <c r="S236" s="26" t="s">
        <v>150</v>
      </c>
      <c r="T236" s="408" t="s">
        <v>149</v>
      </c>
      <c r="U236" s="449">
        <v>1</v>
      </c>
      <c r="V236" s="408"/>
      <c r="W236" s="408"/>
      <c r="X236" s="450">
        <v>0.30127701465201501</v>
      </c>
      <c r="Y236" s="450">
        <v>0.17627701465201501</v>
      </c>
    </row>
    <row r="237" spans="1:25" x14ac:dyDescent="0.25">
      <c r="A237" t="str">
        <f>Forutsetninger!AF114</f>
        <v>Andre servicefartøy</v>
      </c>
      <c r="B237" t="str">
        <f>Forutsetninger!AG114</f>
        <v>100-150</v>
      </c>
      <c r="C237" t="s">
        <v>25</v>
      </c>
      <c r="D237" t="s">
        <v>154</v>
      </c>
      <c r="E237" t="s">
        <v>132</v>
      </c>
      <c r="F237">
        <f t="shared" si="9"/>
        <v>5600.0000000000045</v>
      </c>
      <c r="G237">
        <f t="shared" si="10"/>
        <v>5600.0000000000045</v>
      </c>
      <c r="H237">
        <v>2018</v>
      </c>
      <c r="O237" t="str">
        <f t="shared" si="11"/>
        <v>Andre offshorefartøy&gt;150NordKarbonøytrale drivstoff</v>
      </c>
      <c r="P237" t="s">
        <v>144</v>
      </c>
      <c r="Q237" t="s">
        <v>1366</v>
      </c>
      <c r="R237" t="s">
        <v>48</v>
      </c>
      <c r="S237" s="26" t="s">
        <v>150</v>
      </c>
      <c r="T237" s="408" t="s">
        <v>149</v>
      </c>
      <c r="U237" s="449">
        <v>1</v>
      </c>
      <c r="V237" s="408"/>
      <c r="W237" s="408"/>
      <c r="X237" s="450">
        <v>0.30127701465201501</v>
      </c>
      <c r="Y237" s="450">
        <v>0.17627701465201501</v>
      </c>
    </row>
    <row r="238" spans="1:25" x14ac:dyDescent="0.25">
      <c r="A238" t="str">
        <f>Forutsetninger!AF115</f>
        <v>Andre servicefartøy</v>
      </c>
      <c r="B238" t="str">
        <f>Forutsetninger!AG115</f>
        <v>150-200</v>
      </c>
      <c r="C238" t="s">
        <v>150</v>
      </c>
      <c r="D238" t="s">
        <v>154</v>
      </c>
      <c r="E238" t="s">
        <v>132</v>
      </c>
      <c r="F238">
        <f t="shared" si="9"/>
        <v>5600.0000000000045</v>
      </c>
      <c r="G238">
        <f t="shared" si="10"/>
        <v>5600.0000000000045</v>
      </c>
      <c r="H238">
        <v>2018</v>
      </c>
      <c r="O238" t="str">
        <f t="shared" si="11"/>
        <v>Brønnbåt&gt;150NordKarbonøytrale drivstoff</v>
      </c>
      <c r="P238" t="s">
        <v>144</v>
      </c>
      <c r="Q238" t="s">
        <v>1366</v>
      </c>
      <c r="R238" t="s">
        <v>51</v>
      </c>
      <c r="S238" s="26" t="s">
        <v>150</v>
      </c>
      <c r="T238" s="408" t="s">
        <v>149</v>
      </c>
      <c r="U238" s="449">
        <v>1</v>
      </c>
      <c r="V238" s="408"/>
      <c r="W238" s="408"/>
      <c r="X238" s="450">
        <v>0.30127701465201501</v>
      </c>
      <c r="Y238" s="450">
        <v>0.17627701465201501</v>
      </c>
    </row>
    <row r="239" spans="1:25" x14ac:dyDescent="0.25">
      <c r="A239" t="str">
        <f>Forutsetninger!AF116</f>
        <v>Andre servicefartøy</v>
      </c>
      <c r="B239" t="str">
        <f>Forutsetninger!AG116</f>
        <v>200-250</v>
      </c>
      <c r="C239" t="s">
        <v>150</v>
      </c>
      <c r="D239" t="s">
        <v>154</v>
      </c>
      <c r="E239" t="s">
        <v>132</v>
      </c>
      <c r="F239">
        <f t="shared" si="9"/>
        <v>5600.0000000000045</v>
      </c>
      <c r="G239">
        <f t="shared" si="10"/>
        <v>5600.0000000000045</v>
      </c>
      <c r="H239">
        <v>2018</v>
      </c>
      <c r="O239" t="str">
        <f t="shared" si="11"/>
        <v>Slepefartøy&gt;150NordKarbonøytrale drivstoff</v>
      </c>
      <c r="P239" t="s">
        <v>144</v>
      </c>
      <c r="Q239" t="s">
        <v>1366</v>
      </c>
      <c r="R239" t="s">
        <v>54</v>
      </c>
      <c r="S239" s="26" t="s">
        <v>150</v>
      </c>
      <c r="T239" s="408" t="s">
        <v>152</v>
      </c>
      <c r="U239" s="408"/>
      <c r="V239" s="408"/>
      <c r="W239" s="449">
        <v>1</v>
      </c>
      <c r="X239" s="450">
        <v>0.30127701465201501</v>
      </c>
      <c r="Y239" s="450">
        <v>0.17627701465201501</v>
      </c>
    </row>
    <row r="240" spans="1:25" x14ac:dyDescent="0.25">
      <c r="A240" t="str">
        <f>Forutsetninger!AF117</f>
        <v>Andre servicefartøy</v>
      </c>
      <c r="B240" t="str">
        <f>Forutsetninger!AG117</f>
        <v>250-300</v>
      </c>
      <c r="C240" t="s">
        <v>150</v>
      </c>
      <c r="D240" t="s">
        <v>154</v>
      </c>
      <c r="E240" t="s">
        <v>132</v>
      </c>
      <c r="F240">
        <f t="shared" si="9"/>
        <v>5600.0000000000045</v>
      </c>
      <c r="G240">
        <f t="shared" si="10"/>
        <v>5600.0000000000045</v>
      </c>
      <c r="H240">
        <v>2018</v>
      </c>
      <c r="O240" t="str">
        <f t="shared" si="11"/>
        <v>Andre servicefartøy&gt;150NordKarbonøytrale drivstoff</v>
      </c>
      <c r="P240" t="s">
        <v>144</v>
      </c>
      <c r="Q240" t="s">
        <v>1366</v>
      </c>
      <c r="R240" t="s">
        <v>56</v>
      </c>
      <c r="S240" s="26" t="s">
        <v>150</v>
      </c>
      <c r="T240" s="408" t="s">
        <v>149</v>
      </c>
      <c r="U240" s="449">
        <v>1</v>
      </c>
      <c r="V240" s="408"/>
      <c r="W240" s="408"/>
      <c r="X240" s="450">
        <v>0.30127701465201501</v>
      </c>
      <c r="Y240" s="450">
        <v>0.17627701465201501</v>
      </c>
    </row>
    <row r="241" spans="1:25" x14ac:dyDescent="0.25">
      <c r="A241" t="str">
        <f>Forutsetninger!AF118</f>
        <v>Andre servicefartøy</v>
      </c>
      <c r="B241" t="str">
        <f>Forutsetninger!AG118</f>
        <v>300-</v>
      </c>
      <c r="C241" t="s">
        <v>150</v>
      </c>
      <c r="D241" t="s">
        <v>154</v>
      </c>
      <c r="E241" t="s">
        <v>132</v>
      </c>
      <c r="F241">
        <f t="shared" si="9"/>
        <v>5600.0000000000045</v>
      </c>
      <c r="G241">
        <f t="shared" si="10"/>
        <v>5600.0000000000045</v>
      </c>
      <c r="H241">
        <v>2018</v>
      </c>
      <c r="O241" t="str">
        <f t="shared" si="11"/>
        <v>Fiskefartøy&gt;150NordKarbonøytrale drivstoff</v>
      </c>
      <c r="P241" t="s">
        <v>144</v>
      </c>
      <c r="Q241" t="s">
        <v>1366</v>
      </c>
      <c r="R241" t="s">
        <v>59</v>
      </c>
      <c r="S241" s="26" t="s">
        <v>150</v>
      </c>
      <c r="T241" s="408" t="s">
        <v>149</v>
      </c>
      <c r="U241" s="449">
        <v>1</v>
      </c>
      <c r="V241" s="408"/>
      <c r="W241" s="408"/>
      <c r="X241" s="450">
        <v>0.30127701465201501</v>
      </c>
      <c r="Y241" s="450">
        <v>0.17627701465201501</v>
      </c>
    </row>
    <row r="242" spans="1:25" x14ac:dyDescent="0.25">
      <c r="A242" t="str">
        <f>Forutsetninger!AF119</f>
        <v>Fiskefartøy</v>
      </c>
      <c r="B242" t="str">
        <f>Forutsetninger!AG119</f>
        <v>0-30</v>
      </c>
      <c r="C242" t="s">
        <v>140</v>
      </c>
      <c r="D242" t="s">
        <v>154</v>
      </c>
      <c r="E242" t="s">
        <v>132</v>
      </c>
      <c r="F242">
        <f t="shared" si="9"/>
        <v>5600.0000000000045</v>
      </c>
      <c r="G242">
        <f t="shared" si="10"/>
        <v>5600.0000000000045</v>
      </c>
      <c r="H242">
        <v>2018</v>
      </c>
      <c r="O242" t="str">
        <f t="shared" si="11"/>
        <v>Annet&gt;150NordKarbonøytrale drivstoff</v>
      </c>
      <c r="P242" t="s">
        <v>144</v>
      </c>
      <c r="Q242" t="s">
        <v>1366</v>
      </c>
      <c r="R242" t="s">
        <v>61</v>
      </c>
      <c r="S242" s="26" t="s">
        <v>150</v>
      </c>
      <c r="T242" s="408" t="s">
        <v>152</v>
      </c>
      <c r="U242" s="408"/>
      <c r="V242" s="408"/>
      <c r="W242" s="449">
        <v>1</v>
      </c>
      <c r="X242" s="450">
        <v>0.30127701465201501</v>
      </c>
      <c r="Y242" s="450">
        <v>0.17627701465201501</v>
      </c>
    </row>
    <row r="243" spans="1:25" x14ac:dyDescent="0.25">
      <c r="A243" t="str">
        <f>Forutsetninger!AF120</f>
        <v>Fiskefartøy</v>
      </c>
      <c r="B243" t="str">
        <f>Forutsetninger!AG120</f>
        <v>30-70</v>
      </c>
      <c r="C243" t="s">
        <v>140</v>
      </c>
      <c r="D243" t="s">
        <v>154</v>
      </c>
      <c r="E243" t="s">
        <v>132</v>
      </c>
      <c r="F243">
        <f t="shared" si="9"/>
        <v>5600.0000000000045</v>
      </c>
      <c r="G243">
        <f t="shared" si="10"/>
        <v>5600.0000000000045</v>
      </c>
      <c r="H243">
        <v>2018</v>
      </c>
      <c r="O243" t="str">
        <f t="shared" si="11"/>
        <v>Oljetankskip0-100SørKarbonøytrale drivstoff</v>
      </c>
      <c r="P243" t="s">
        <v>145</v>
      </c>
      <c r="Q243" t="s">
        <v>1366</v>
      </c>
      <c r="R243" t="s">
        <v>16</v>
      </c>
      <c r="S243" t="s">
        <v>140</v>
      </c>
      <c r="T243" s="449" t="s">
        <v>153</v>
      </c>
      <c r="U243" s="408"/>
      <c r="V243" s="449">
        <v>1</v>
      </c>
      <c r="W243" s="408"/>
      <c r="X243" s="450">
        <v>0.30127701465201501</v>
      </c>
      <c r="Y243" s="450">
        <v>0.17627701465201501</v>
      </c>
    </row>
    <row r="244" spans="1:25" x14ac:dyDescent="0.25">
      <c r="A244" t="str">
        <f>Forutsetninger!AF121</f>
        <v>Fiskefartøy</v>
      </c>
      <c r="B244" t="str">
        <f>Forutsetninger!AG121</f>
        <v>70-100</v>
      </c>
      <c r="C244" t="s">
        <v>140</v>
      </c>
      <c r="D244" t="s">
        <v>154</v>
      </c>
      <c r="E244" t="s">
        <v>132</v>
      </c>
      <c r="F244">
        <f t="shared" si="9"/>
        <v>5600.0000000000045</v>
      </c>
      <c r="G244">
        <f t="shared" si="10"/>
        <v>5600.0000000000045</v>
      </c>
      <c r="H244">
        <v>2018</v>
      </c>
      <c r="O244" t="str">
        <f t="shared" si="11"/>
        <v>Kjemikalie-/Produktskip0-100SørKarbonøytrale drivstoff</v>
      </c>
      <c r="P244" t="s">
        <v>145</v>
      </c>
      <c r="Q244" t="s">
        <v>1366</v>
      </c>
      <c r="R244" t="s">
        <v>20</v>
      </c>
      <c r="S244" t="s">
        <v>140</v>
      </c>
      <c r="T244" s="449" t="s">
        <v>153</v>
      </c>
      <c r="U244" s="408"/>
      <c r="V244" s="449">
        <v>1</v>
      </c>
      <c r="W244" s="408"/>
      <c r="X244" s="450">
        <v>0.30127701465201501</v>
      </c>
      <c r="Y244" s="450">
        <v>0.17627701465201501</v>
      </c>
    </row>
    <row r="245" spans="1:25" x14ac:dyDescent="0.25">
      <c r="A245" t="str">
        <f>Forutsetninger!AF122</f>
        <v>Fiskefartøy</v>
      </c>
      <c r="B245" t="str">
        <f>Forutsetninger!AG122</f>
        <v>100-150</v>
      </c>
      <c r="C245" t="s">
        <v>25</v>
      </c>
      <c r="D245" t="s">
        <v>154</v>
      </c>
      <c r="E245" t="s">
        <v>132</v>
      </c>
      <c r="F245">
        <f t="shared" si="9"/>
        <v>5600.0000000000045</v>
      </c>
      <c r="G245">
        <f t="shared" si="10"/>
        <v>5600.0000000000045</v>
      </c>
      <c r="H245">
        <v>2018</v>
      </c>
      <c r="O245" t="str">
        <f t="shared" si="11"/>
        <v>Gasstankskip0-100SørKarbonøytrale drivstoff</v>
      </c>
      <c r="P245" t="s">
        <v>145</v>
      </c>
      <c r="Q245" t="s">
        <v>1366</v>
      </c>
      <c r="R245" t="s">
        <v>24</v>
      </c>
      <c r="S245" t="s">
        <v>140</v>
      </c>
      <c r="T245" s="449" t="s">
        <v>153</v>
      </c>
      <c r="U245" s="408"/>
      <c r="V245" s="449">
        <v>1</v>
      </c>
      <c r="W245" s="408"/>
      <c r="X245" s="450">
        <v>0.30127701465201501</v>
      </c>
      <c r="Y245" s="450">
        <v>0.17627701465201501</v>
      </c>
    </row>
    <row r="246" spans="1:25" x14ac:dyDescent="0.25">
      <c r="A246" t="str">
        <f>Forutsetninger!AF123</f>
        <v>Fiskefartøy</v>
      </c>
      <c r="B246" t="str">
        <f>Forutsetninger!AG123</f>
        <v>150-200</v>
      </c>
      <c r="C246" t="s">
        <v>150</v>
      </c>
      <c r="D246" t="s">
        <v>154</v>
      </c>
      <c r="E246" t="s">
        <v>132</v>
      </c>
      <c r="F246">
        <f t="shared" si="9"/>
        <v>5600.0000000000045</v>
      </c>
      <c r="G246">
        <f t="shared" si="10"/>
        <v>5600.0000000000045</v>
      </c>
      <c r="H246">
        <v>2018</v>
      </c>
      <c r="O246" t="str">
        <f t="shared" si="11"/>
        <v>Bulkskip0-100SørKarbonøytrale drivstoff</v>
      </c>
      <c r="P246" t="s">
        <v>145</v>
      </c>
      <c r="Q246" t="s">
        <v>1366</v>
      </c>
      <c r="R246" t="s">
        <v>28</v>
      </c>
      <c r="S246" t="s">
        <v>140</v>
      </c>
      <c r="T246" s="449" t="s">
        <v>153</v>
      </c>
      <c r="U246" s="408"/>
      <c r="V246" s="449">
        <v>1</v>
      </c>
      <c r="W246" s="408"/>
      <c r="X246" s="450">
        <v>0.30127701465201501</v>
      </c>
      <c r="Y246" s="450">
        <v>0.17627701465201501</v>
      </c>
    </row>
    <row r="247" spans="1:25" x14ac:dyDescent="0.25">
      <c r="A247" t="str">
        <f>Forutsetninger!AF124</f>
        <v>Fiskefartøy</v>
      </c>
      <c r="B247" t="str">
        <f>Forutsetninger!AG124</f>
        <v>200-250</v>
      </c>
      <c r="C247" t="s">
        <v>150</v>
      </c>
      <c r="D247" t="s">
        <v>154</v>
      </c>
      <c r="E247" t="s">
        <v>132</v>
      </c>
      <c r="F247">
        <f t="shared" si="9"/>
        <v>5600.0000000000045</v>
      </c>
      <c r="G247">
        <f t="shared" si="10"/>
        <v>5600.0000000000045</v>
      </c>
      <c r="H247">
        <v>2018</v>
      </c>
      <c r="O247" t="str">
        <f t="shared" si="11"/>
        <v>Stykkgods-/Roro-skip0-100SørKarbonøytrale drivstoff</v>
      </c>
      <c r="P247" t="s">
        <v>145</v>
      </c>
      <c r="Q247" t="s">
        <v>1366</v>
      </c>
      <c r="R247" t="s">
        <v>31</v>
      </c>
      <c r="S247" t="s">
        <v>140</v>
      </c>
      <c r="T247" s="449" t="s">
        <v>153</v>
      </c>
      <c r="U247" s="408"/>
      <c r="V247" s="449">
        <v>1</v>
      </c>
      <c r="W247" s="408"/>
      <c r="X247" s="450">
        <v>0.30127701465201501</v>
      </c>
      <c r="Y247" s="450">
        <v>0.17627701465201501</v>
      </c>
    </row>
    <row r="248" spans="1:25" x14ac:dyDescent="0.25">
      <c r="A248" t="str">
        <f>Forutsetninger!AF125</f>
        <v>Fiskefartøy</v>
      </c>
      <c r="B248" t="str">
        <f>Forutsetninger!AG125</f>
        <v>250-300</v>
      </c>
      <c r="C248" t="s">
        <v>150</v>
      </c>
      <c r="D248" t="s">
        <v>154</v>
      </c>
      <c r="E248" t="s">
        <v>132</v>
      </c>
      <c r="F248">
        <f t="shared" si="9"/>
        <v>5600.0000000000045</v>
      </c>
      <c r="G248">
        <f t="shared" si="10"/>
        <v>5600.0000000000045</v>
      </c>
      <c r="H248">
        <v>2018</v>
      </c>
      <c r="O248" t="str">
        <f t="shared" si="11"/>
        <v>Containerskip0-100SørKarbonøytrale drivstoff</v>
      </c>
      <c r="P248" t="s">
        <v>145</v>
      </c>
      <c r="Q248" t="s">
        <v>1366</v>
      </c>
      <c r="R248" t="s">
        <v>35</v>
      </c>
      <c r="S248" t="s">
        <v>140</v>
      </c>
      <c r="T248" s="449" t="s">
        <v>153</v>
      </c>
      <c r="U248" s="408"/>
      <c r="V248" s="449">
        <v>1</v>
      </c>
      <c r="W248" s="408"/>
      <c r="X248" s="450">
        <v>0.30127701465201501</v>
      </c>
      <c r="Y248" s="450">
        <v>0.17627701465201501</v>
      </c>
    </row>
    <row r="249" spans="1:25" x14ac:dyDescent="0.25">
      <c r="A249" t="str">
        <f>Forutsetninger!AF126</f>
        <v>Fiskefartøy</v>
      </c>
      <c r="B249" t="str">
        <f>Forutsetninger!AG126</f>
        <v>300-</v>
      </c>
      <c r="C249" t="s">
        <v>150</v>
      </c>
      <c r="D249" t="s">
        <v>154</v>
      </c>
      <c r="E249" t="s">
        <v>132</v>
      </c>
      <c r="F249">
        <f t="shared" si="9"/>
        <v>5600.0000000000045</v>
      </c>
      <c r="G249">
        <f t="shared" si="10"/>
        <v>5600.0000000000045</v>
      </c>
      <c r="H249">
        <v>2018</v>
      </c>
      <c r="O249" t="str">
        <f t="shared" si="11"/>
        <v>Passasjerbåt0-100SørKarbonøytrale drivstoff</v>
      </c>
      <c r="P249" t="s">
        <v>145</v>
      </c>
      <c r="Q249" t="s">
        <v>1366</v>
      </c>
      <c r="R249" t="s">
        <v>39</v>
      </c>
      <c r="S249" t="s">
        <v>140</v>
      </c>
      <c r="T249" s="449" t="s">
        <v>153</v>
      </c>
      <c r="U249" s="408"/>
      <c r="V249" s="449">
        <v>1</v>
      </c>
      <c r="W249" s="408"/>
      <c r="X249" s="450">
        <v>0.30127701465201501</v>
      </c>
      <c r="Y249" s="450">
        <v>0.17627701465201501</v>
      </c>
    </row>
    <row r="250" spans="1:25" x14ac:dyDescent="0.25">
      <c r="A250" t="str">
        <f>Forutsetninger!AF127</f>
        <v>Annet</v>
      </c>
      <c r="B250" t="str">
        <f>Forutsetninger!AG127</f>
        <v>0-30</v>
      </c>
      <c r="C250" t="s">
        <v>140</v>
      </c>
      <c r="D250" t="s">
        <v>154</v>
      </c>
      <c r="E250" t="s">
        <v>132</v>
      </c>
      <c r="F250">
        <f t="shared" si="9"/>
        <v>5600.0000000000045</v>
      </c>
      <c r="G250">
        <f t="shared" si="10"/>
        <v>5600.0000000000045</v>
      </c>
      <c r="H250">
        <v>2018</v>
      </c>
      <c r="O250" t="str">
        <f t="shared" si="11"/>
        <v>Passasjerskip/Roro0-100SørKarbonøytrale drivstoff</v>
      </c>
      <c r="P250" t="s">
        <v>145</v>
      </c>
      <c r="Q250" t="s">
        <v>1366</v>
      </c>
      <c r="R250" t="s">
        <v>42</v>
      </c>
      <c r="S250" t="s">
        <v>140</v>
      </c>
      <c r="T250" s="449" t="s">
        <v>153</v>
      </c>
      <c r="U250" s="408"/>
      <c r="V250" s="449">
        <v>1</v>
      </c>
      <c r="W250" s="408"/>
      <c r="X250" s="450">
        <v>0.30127701465201501</v>
      </c>
      <c r="Y250" s="450">
        <v>0.17627701465201501</v>
      </c>
    </row>
    <row r="251" spans="1:25" x14ac:dyDescent="0.25">
      <c r="A251" t="str">
        <f>Forutsetninger!AF128</f>
        <v>Annet</v>
      </c>
      <c r="B251" t="str">
        <f>Forutsetninger!AG128</f>
        <v>30-70</v>
      </c>
      <c r="C251" t="s">
        <v>140</v>
      </c>
      <c r="D251" t="s">
        <v>154</v>
      </c>
      <c r="E251" t="s">
        <v>132</v>
      </c>
      <c r="F251">
        <f t="shared" si="9"/>
        <v>5600.0000000000045</v>
      </c>
      <c r="G251">
        <f t="shared" si="10"/>
        <v>5600.0000000000045</v>
      </c>
      <c r="H251">
        <v>2018</v>
      </c>
      <c r="O251" t="str">
        <f t="shared" si="11"/>
        <v>Cruiseskip0-100SørKarbonøytrale drivstoff</v>
      </c>
      <c r="P251" t="s">
        <v>145</v>
      </c>
      <c r="Q251" t="s">
        <v>1366</v>
      </c>
      <c r="R251" t="s">
        <v>44</v>
      </c>
      <c r="S251" t="s">
        <v>140</v>
      </c>
      <c r="T251" s="449" t="s">
        <v>153</v>
      </c>
      <c r="U251" s="408"/>
      <c r="V251" s="449">
        <v>1</v>
      </c>
      <c r="W251" s="408"/>
      <c r="X251" s="450">
        <v>0.30127701465201501</v>
      </c>
      <c r="Y251" s="450">
        <v>0.17627701465201501</v>
      </c>
    </row>
    <row r="252" spans="1:25" x14ac:dyDescent="0.25">
      <c r="A252" t="str">
        <f>Forutsetninger!AF129</f>
        <v>Annet</v>
      </c>
      <c r="B252" t="str">
        <f>Forutsetninger!AG129</f>
        <v>70-100</v>
      </c>
      <c r="C252" t="s">
        <v>140</v>
      </c>
      <c r="D252" t="s">
        <v>154</v>
      </c>
      <c r="E252" t="s">
        <v>132</v>
      </c>
      <c r="F252">
        <f t="shared" si="9"/>
        <v>5600.0000000000045</v>
      </c>
      <c r="G252">
        <f t="shared" si="10"/>
        <v>5600.0000000000045</v>
      </c>
      <c r="H252">
        <v>2018</v>
      </c>
      <c r="O252" t="str">
        <f t="shared" si="11"/>
        <v>Offshore supplyskip0-100SørKarbonøytrale drivstoff</v>
      </c>
      <c r="P252" t="s">
        <v>145</v>
      </c>
      <c r="Q252" t="s">
        <v>1366</v>
      </c>
      <c r="R252" t="s">
        <v>46</v>
      </c>
      <c r="S252" t="s">
        <v>140</v>
      </c>
      <c r="T252" s="449" t="s">
        <v>153</v>
      </c>
      <c r="U252" s="408"/>
      <c r="V252" s="449">
        <v>1</v>
      </c>
      <c r="W252" s="408"/>
      <c r="X252" s="450">
        <v>0.30127701465201501</v>
      </c>
      <c r="Y252" s="450">
        <v>0.17627701465201501</v>
      </c>
    </row>
    <row r="253" spans="1:25" x14ac:dyDescent="0.25">
      <c r="A253" t="str">
        <f>Forutsetninger!AF130</f>
        <v>Annet</v>
      </c>
      <c r="B253" t="str">
        <f>Forutsetninger!AG130</f>
        <v>100-150</v>
      </c>
      <c r="C253" t="s">
        <v>25</v>
      </c>
      <c r="D253" t="s">
        <v>154</v>
      </c>
      <c r="E253" t="s">
        <v>132</v>
      </c>
      <c r="F253">
        <f t="shared" si="9"/>
        <v>4482.0999999999894</v>
      </c>
      <c r="G253">
        <f t="shared" si="10"/>
        <v>4482.0999999999894</v>
      </c>
      <c r="H253">
        <v>2018</v>
      </c>
      <c r="O253" t="str">
        <f t="shared" si="11"/>
        <v>Andre offshorefartøy0-100SørKarbonøytrale drivstoff</v>
      </c>
      <c r="P253" t="s">
        <v>145</v>
      </c>
      <c r="Q253" t="s">
        <v>1366</v>
      </c>
      <c r="R253" t="s">
        <v>48</v>
      </c>
      <c r="S253" t="s">
        <v>140</v>
      </c>
      <c r="T253" s="449" t="s">
        <v>153</v>
      </c>
      <c r="U253" s="408"/>
      <c r="V253" s="449">
        <v>1</v>
      </c>
      <c r="W253" s="408"/>
      <c r="X253" s="450">
        <v>0.30127701465201501</v>
      </c>
      <c r="Y253" s="450">
        <v>0.17627701465201501</v>
      </c>
    </row>
    <row r="254" spans="1:25" x14ac:dyDescent="0.25">
      <c r="A254" t="str">
        <f>Forutsetninger!AF131</f>
        <v>Annet</v>
      </c>
      <c r="B254" t="str">
        <f>Forutsetninger!AG131</f>
        <v>150-200</v>
      </c>
      <c r="C254" t="s">
        <v>150</v>
      </c>
      <c r="D254" t="s">
        <v>154</v>
      </c>
      <c r="E254" t="s">
        <v>132</v>
      </c>
      <c r="F254">
        <f t="shared" si="9"/>
        <v>4003.0000000000023</v>
      </c>
      <c r="G254">
        <f t="shared" si="10"/>
        <v>4003.0000000000023</v>
      </c>
      <c r="H254">
        <v>2018</v>
      </c>
      <c r="O254" t="str">
        <f t="shared" si="11"/>
        <v>Brønnbåt0-100SørKarbonøytrale drivstoff</v>
      </c>
      <c r="P254" t="s">
        <v>145</v>
      </c>
      <c r="Q254" t="s">
        <v>1366</v>
      </c>
      <c r="R254" t="s">
        <v>51</v>
      </c>
      <c r="S254" t="s">
        <v>140</v>
      </c>
      <c r="T254" s="449" t="s">
        <v>153</v>
      </c>
      <c r="U254" s="408"/>
      <c r="V254" s="449">
        <v>1</v>
      </c>
      <c r="W254" s="408"/>
      <c r="X254" s="450">
        <v>0.30127701465201501</v>
      </c>
      <c r="Y254" s="450">
        <v>0.17627701465201501</v>
      </c>
    </row>
    <row r="255" spans="1:25" x14ac:dyDescent="0.25">
      <c r="A255" t="str">
        <f>Forutsetninger!AF132</f>
        <v>Annet</v>
      </c>
      <c r="B255" t="str">
        <f>Forutsetninger!AG132</f>
        <v>200-250</v>
      </c>
      <c r="C255" t="s">
        <v>150</v>
      </c>
      <c r="D255" t="s">
        <v>154</v>
      </c>
      <c r="E255" t="s">
        <v>132</v>
      </c>
      <c r="F255">
        <f t="shared" si="9"/>
        <v>4003.0000000000023</v>
      </c>
      <c r="G255">
        <f t="shared" si="10"/>
        <v>4003.0000000000023</v>
      </c>
      <c r="H255">
        <v>2018</v>
      </c>
      <c r="O255" t="str">
        <f t="shared" si="11"/>
        <v>Slepefartøy0-100SørKarbonøytrale drivstoff</v>
      </c>
      <c r="P255" t="s">
        <v>145</v>
      </c>
      <c r="Q255" t="s">
        <v>1366</v>
      </c>
      <c r="R255" t="s">
        <v>54</v>
      </c>
      <c r="S255" t="s">
        <v>140</v>
      </c>
      <c r="T255" s="449" t="s">
        <v>153</v>
      </c>
      <c r="U255" s="408"/>
      <c r="V255" s="449">
        <v>1</v>
      </c>
      <c r="W255" s="408"/>
      <c r="X255" s="450">
        <v>0.30127701465201501</v>
      </c>
      <c r="Y255" s="450">
        <v>0.17627701465201501</v>
      </c>
    </row>
    <row r="256" spans="1:25" x14ac:dyDescent="0.25">
      <c r="A256" t="str">
        <f>Forutsetninger!AF133</f>
        <v>Annet</v>
      </c>
      <c r="B256" t="str">
        <f>Forutsetninger!AG133</f>
        <v>250-300</v>
      </c>
      <c r="C256" t="s">
        <v>150</v>
      </c>
      <c r="D256" t="s">
        <v>154</v>
      </c>
      <c r="E256" t="s">
        <v>132</v>
      </c>
      <c r="F256">
        <f t="shared" si="9"/>
        <v>4003.0000000000023</v>
      </c>
      <c r="G256">
        <f t="shared" si="10"/>
        <v>4003.0000000000023</v>
      </c>
      <c r="H256">
        <v>2018</v>
      </c>
      <c r="O256" t="str">
        <f t="shared" si="11"/>
        <v>Andre servicefartøy0-100SørKarbonøytrale drivstoff</v>
      </c>
      <c r="P256" t="s">
        <v>145</v>
      </c>
      <c r="Q256" t="s">
        <v>1366</v>
      </c>
      <c r="R256" t="s">
        <v>56</v>
      </c>
      <c r="S256" t="s">
        <v>140</v>
      </c>
      <c r="T256" s="449" t="s">
        <v>153</v>
      </c>
      <c r="U256" s="408"/>
      <c r="V256" s="449">
        <v>1</v>
      </c>
      <c r="W256" s="408"/>
      <c r="X256" s="450">
        <v>0.30127701465201501</v>
      </c>
      <c r="Y256" s="450">
        <v>0.17627701465201501</v>
      </c>
    </row>
    <row r="257" spans="1:25" x14ac:dyDescent="0.25">
      <c r="A257" t="str">
        <f>Forutsetninger!AF134</f>
        <v>Annet</v>
      </c>
      <c r="B257" t="str">
        <f>Forutsetninger!AG134</f>
        <v>300-</v>
      </c>
      <c r="C257" t="s">
        <v>150</v>
      </c>
      <c r="D257" t="s">
        <v>154</v>
      </c>
      <c r="E257" t="s">
        <v>132</v>
      </c>
      <c r="F257">
        <f t="shared" si="9"/>
        <v>4003.0000000000023</v>
      </c>
      <c r="G257">
        <f t="shared" si="10"/>
        <v>4003.0000000000023</v>
      </c>
      <c r="H257">
        <v>2018</v>
      </c>
      <c r="O257" t="str">
        <f t="shared" si="11"/>
        <v>Fiskefartøy0-100SørKarbonøytrale drivstoff</v>
      </c>
      <c r="P257" t="s">
        <v>145</v>
      </c>
      <c r="Q257" t="s">
        <v>1366</v>
      </c>
      <c r="R257" t="s">
        <v>59</v>
      </c>
      <c r="S257" t="s">
        <v>140</v>
      </c>
      <c r="T257" s="449" t="s">
        <v>153</v>
      </c>
      <c r="U257" s="408"/>
      <c r="V257" s="449">
        <v>1</v>
      </c>
      <c r="W257" s="408"/>
      <c r="X257" s="450">
        <v>0.30127701465201501</v>
      </c>
      <c r="Y257" s="450">
        <v>0.17627701465201501</v>
      </c>
    </row>
    <row r="258" spans="1:25" x14ac:dyDescent="0.25">
      <c r="A258" t="str">
        <f>Forutsetninger!AF2</f>
        <v>Oljetankskip</v>
      </c>
      <c r="B258" t="str">
        <f>Forutsetninger!AG2</f>
        <v>0-30</v>
      </c>
      <c r="C258" t="s">
        <v>140</v>
      </c>
      <c r="D258" t="s">
        <v>141</v>
      </c>
      <c r="E258" t="s">
        <v>133</v>
      </c>
      <c r="F258">
        <f t="shared" ref="F258:F321" si="12">INDEX($O$2:$Y$386,MATCH(A258&amp;C258&amp;D258&amp;E258,$O$2:$O$386,0),10)*INDEX($L$2:$L$8,MATCH($E258,$K$2:$K$8,0))</f>
        <v>5696.9999999999836</v>
      </c>
      <c r="G258">
        <f t="shared" ref="G258:G321" si="13">INDEX($O$2:$Y$386,MATCH(A258&amp;C258&amp;D258&amp;E258,$O$2:$O$386,0),11)*INDEX($L$2:$L$8,MATCH($E258,$K$2:$K$8,0))</f>
        <v>5696.9999999999836</v>
      </c>
      <c r="H258">
        <v>2018</v>
      </c>
      <c r="O258" t="str">
        <f t="shared" si="11"/>
        <v>Annet0-100SørKarbonøytrale drivstoff</v>
      </c>
      <c r="P258" t="s">
        <v>145</v>
      </c>
      <c r="Q258" t="s">
        <v>1366</v>
      </c>
      <c r="R258" t="s">
        <v>61</v>
      </c>
      <c r="S258" t="s">
        <v>140</v>
      </c>
      <c r="T258" s="449" t="s">
        <v>153</v>
      </c>
      <c r="U258" s="408"/>
      <c r="V258" s="449">
        <v>1</v>
      </c>
      <c r="W258" s="408"/>
      <c r="X258" s="450">
        <v>0.30127701465201501</v>
      </c>
      <c r="Y258" s="450">
        <v>0.17627701465201501</v>
      </c>
    </row>
    <row r="259" spans="1:25" x14ac:dyDescent="0.25">
      <c r="A259" t="str">
        <f>Forutsetninger!AF3</f>
        <v>Oljetankskip</v>
      </c>
      <c r="B259" t="str">
        <f>Forutsetninger!AG3</f>
        <v>30-70</v>
      </c>
      <c r="C259" t="s">
        <v>140</v>
      </c>
      <c r="D259" t="s">
        <v>141</v>
      </c>
      <c r="E259" t="s">
        <v>133</v>
      </c>
      <c r="F259">
        <f t="shared" si="12"/>
        <v>5696.9999999999836</v>
      </c>
      <c r="G259">
        <f t="shared" si="13"/>
        <v>5696.9999999999836</v>
      </c>
      <c r="H259">
        <v>2018</v>
      </c>
      <c r="O259" t="str">
        <f t="shared" ref="O259:O322" si="14">R259&amp;S259&amp;P259&amp;Q259</f>
        <v>Oljetankskip100-150SørKarbonøytrale drivstoff</v>
      </c>
      <c r="P259" t="s">
        <v>145</v>
      </c>
      <c r="Q259" t="s">
        <v>1366</v>
      </c>
      <c r="R259" t="s">
        <v>16</v>
      </c>
      <c r="S259" t="s">
        <v>25</v>
      </c>
      <c r="T259" s="408" t="s">
        <v>151</v>
      </c>
      <c r="U259" s="408"/>
      <c r="V259" s="449">
        <v>0.3</v>
      </c>
      <c r="W259" s="449">
        <v>0.7</v>
      </c>
      <c r="X259" s="450">
        <v>0.30127701465201501</v>
      </c>
      <c r="Y259" s="450">
        <v>0.17627701465201501</v>
      </c>
    </row>
    <row r="260" spans="1:25" x14ac:dyDescent="0.25">
      <c r="A260" t="str">
        <f>Forutsetninger!AF4</f>
        <v>Oljetankskip</v>
      </c>
      <c r="B260" t="str">
        <f>Forutsetninger!AG4</f>
        <v>70-100</v>
      </c>
      <c r="C260" t="s">
        <v>140</v>
      </c>
      <c r="D260" t="s">
        <v>141</v>
      </c>
      <c r="E260" t="s">
        <v>133</v>
      </c>
      <c r="F260">
        <f t="shared" si="12"/>
        <v>5696.9999999999836</v>
      </c>
      <c r="G260">
        <f t="shared" si="13"/>
        <v>5696.9999999999836</v>
      </c>
      <c r="H260">
        <v>2018</v>
      </c>
      <c r="O260" t="str">
        <f t="shared" si="14"/>
        <v>Kjemikalie-/Produktskip100-150SørKarbonøytrale drivstoff</v>
      </c>
      <c r="P260" t="s">
        <v>145</v>
      </c>
      <c r="Q260" t="s">
        <v>1366</v>
      </c>
      <c r="R260" t="s">
        <v>20</v>
      </c>
      <c r="S260" t="s">
        <v>25</v>
      </c>
      <c r="T260" s="408" t="s">
        <v>151</v>
      </c>
      <c r="U260" s="408"/>
      <c r="V260" s="449">
        <v>0.3</v>
      </c>
      <c r="W260" s="449">
        <v>0.7</v>
      </c>
      <c r="X260" s="450">
        <v>0.30127701465201501</v>
      </c>
      <c r="Y260" s="450">
        <v>0.17627701465201501</v>
      </c>
    </row>
    <row r="261" spans="1:25" x14ac:dyDescent="0.25">
      <c r="A261" t="str">
        <f>Forutsetninger!AF5</f>
        <v>Oljetankskip</v>
      </c>
      <c r="B261" t="str">
        <f>Forutsetninger!AG5</f>
        <v>100-150</v>
      </c>
      <c r="C261" t="s">
        <v>25</v>
      </c>
      <c r="D261" t="s">
        <v>141</v>
      </c>
      <c r="E261" t="s">
        <v>133</v>
      </c>
      <c r="F261">
        <f t="shared" si="12"/>
        <v>5236.3000000000038</v>
      </c>
      <c r="G261">
        <f t="shared" si="13"/>
        <v>5236.3000000000038</v>
      </c>
      <c r="H261">
        <v>2018</v>
      </c>
      <c r="O261" t="str">
        <f t="shared" si="14"/>
        <v>Gasstankskip100-150SørKarbonøytrale drivstoff</v>
      </c>
      <c r="P261" t="s">
        <v>145</v>
      </c>
      <c r="Q261" t="s">
        <v>1366</v>
      </c>
      <c r="R261" t="s">
        <v>24</v>
      </c>
      <c r="S261" t="s">
        <v>25</v>
      </c>
      <c r="T261" s="408" t="s">
        <v>151</v>
      </c>
      <c r="U261" s="408"/>
      <c r="V261" s="449">
        <v>0.3</v>
      </c>
      <c r="W261" s="449">
        <v>0.7</v>
      </c>
      <c r="X261" s="450">
        <v>0.30127701465201501</v>
      </c>
      <c r="Y261" s="450">
        <v>0.17627701465201501</v>
      </c>
    </row>
    <row r="262" spans="1:25" x14ac:dyDescent="0.25">
      <c r="A262" t="str">
        <f>Forutsetninger!AF6</f>
        <v>Oljetankskip</v>
      </c>
      <c r="B262" t="str">
        <f>Forutsetninger!AG6</f>
        <v>150-200</v>
      </c>
      <c r="C262" t="s">
        <v>150</v>
      </c>
      <c r="D262" t="s">
        <v>141</v>
      </c>
      <c r="E262" t="s">
        <v>133</v>
      </c>
      <c r="F262">
        <f t="shared" si="12"/>
        <v>5155.0000000000009</v>
      </c>
      <c r="G262">
        <f t="shared" si="13"/>
        <v>5155.0000000000009</v>
      </c>
      <c r="H262">
        <v>2018</v>
      </c>
      <c r="O262" t="str">
        <f t="shared" si="14"/>
        <v>Bulkskip100-150SørKarbonøytrale drivstoff</v>
      </c>
      <c r="P262" t="s">
        <v>145</v>
      </c>
      <c r="Q262" t="s">
        <v>1366</v>
      </c>
      <c r="R262" t="s">
        <v>28</v>
      </c>
      <c r="S262" t="s">
        <v>25</v>
      </c>
      <c r="T262" s="408" t="s">
        <v>151</v>
      </c>
      <c r="U262" s="408"/>
      <c r="V262" s="449">
        <v>0.3</v>
      </c>
      <c r="W262" s="449">
        <v>0.7</v>
      </c>
      <c r="X262" s="450">
        <v>0.30127701465201501</v>
      </c>
      <c r="Y262" s="450">
        <v>0.17627701465201501</v>
      </c>
    </row>
    <row r="263" spans="1:25" x14ac:dyDescent="0.25">
      <c r="A263" t="str">
        <f>Forutsetninger!AF7</f>
        <v>Oljetankskip</v>
      </c>
      <c r="B263" t="str">
        <f>Forutsetninger!AG7</f>
        <v>200-250</v>
      </c>
      <c r="C263" t="s">
        <v>150</v>
      </c>
      <c r="D263" t="s">
        <v>141</v>
      </c>
      <c r="E263" t="s">
        <v>133</v>
      </c>
      <c r="F263">
        <f t="shared" si="12"/>
        <v>5155.0000000000009</v>
      </c>
      <c r="G263">
        <f t="shared" si="13"/>
        <v>5155.0000000000009</v>
      </c>
      <c r="H263">
        <v>2018</v>
      </c>
      <c r="O263" t="str">
        <f t="shared" si="14"/>
        <v>Stykkgods-/Roro-skip100-150SørKarbonøytrale drivstoff</v>
      </c>
      <c r="P263" t="s">
        <v>145</v>
      </c>
      <c r="Q263" t="s">
        <v>1366</v>
      </c>
      <c r="R263" t="s">
        <v>31</v>
      </c>
      <c r="S263" t="s">
        <v>25</v>
      </c>
      <c r="T263" s="408" t="s">
        <v>151</v>
      </c>
      <c r="U263" s="408"/>
      <c r="V263" s="449">
        <v>0.3</v>
      </c>
      <c r="W263" s="449">
        <v>0.7</v>
      </c>
      <c r="X263" s="450">
        <v>0.30127701465201501</v>
      </c>
      <c r="Y263" s="450">
        <v>0.17627701465201501</v>
      </c>
    </row>
    <row r="264" spans="1:25" x14ac:dyDescent="0.25">
      <c r="A264" t="str">
        <f>Forutsetninger!AF8</f>
        <v>Oljetankskip</v>
      </c>
      <c r="B264" t="str">
        <f>Forutsetninger!AG8</f>
        <v>250-300</v>
      </c>
      <c r="C264" t="s">
        <v>150</v>
      </c>
      <c r="D264" t="s">
        <v>141</v>
      </c>
      <c r="E264" t="s">
        <v>133</v>
      </c>
      <c r="F264">
        <f t="shared" si="12"/>
        <v>5155.0000000000009</v>
      </c>
      <c r="G264">
        <f t="shared" si="13"/>
        <v>5155.0000000000009</v>
      </c>
      <c r="H264">
        <v>2018</v>
      </c>
      <c r="O264" t="str">
        <f t="shared" si="14"/>
        <v>Containerskip100-150SørKarbonøytrale drivstoff</v>
      </c>
      <c r="P264" t="s">
        <v>145</v>
      </c>
      <c r="Q264" t="s">
        <v>1366</v>
      </c>
      <c r="R264" t="s">
        <v>35</v>
      </c>
      <c r="S264" t="s">
        <v>25</v>
      </c>
      <c r="T264" s="408" t="s">
        <v>151</v>
      </c>
      <c r="U264" s="408"/>
      <c r="V264" s="449">
        <v>0.3</v>
      </c>
      <c r="W264" s="449">
        <v>0.7</v>
      </c>
      <c r="X264" s="450">
        <v>0.30127701465201501</v>
      </c>
      <c r="Y264" s="450">
        <v>0.17627701465201501</v>
      </c>
    </row>
    <row r="265" spans="1:25" x14ac:dyDescent="0.25">
      <c r="A265" t="str">
        <f>Forutsetninger!AF9</f>
        <v>Oljetankskip</v>
      </c>
      <c r="B265" t="str">
        <f>Forutsetninger!AG9</f>
        <v>300-</v>
      </c>
      <c r="C265" t="s">
        <v>150</v>
      </c>
      <c r="D265" t="s">
        <v>141</v>
      </c>
      <c r="E265" t="s">
        <v>133</v>
      </c>
      <c r="F265">
        <f t="shared" si="12"/>
        <v>5155.0000000000009</v>
      </c>
      <c r="G265">
        <f t="shared" si="13"/>
        <v>5155.0000000000009</v>
      </c>
      <c r="H265">
        <v>2018</v>
      </c>
      <c r="O265" t="str">
        <f t="shared" si="14"/>
        <v>Passasjerbåt100-150SørKarbonøytrale drivstoff</v>
      </c>
      <c r="P265" t="s">
        <v>145</v>
      </c>
      <c r="Q265" t="s">
        <v>1366</v>
      </c>
      <c r="R265" t="s">
        <v>39</v>
      </c>
      <c r="S265" t="s">
        <v>25</v>
      </c>
      <c r="T265" s="408" t="s">
        <v>151</v>
      </c>
      <c r="U265" s="408"/>
      <c r="V265" s="449">
        <v>0.3</v>
      </c>
      <c r="W265" s="449">
        <v>0.7</v>
      </c>
      <c r="X265" s="450">
        <v>0.30127701465201501</v>
      </c>
      <c r="Y265" s="450">
        <v>0.17627701465201501</v>
      </c>
    </row>
    <row r="266" spans="1:25" x14ac:dyDescent="0.25">
      <c r="A266" t="str">
        <f>Forutsetninger!AF10</f>
        <v>Kjemikalie-/Produktskip</v>
      </c>
      <c r="B266" t="str">
        <f>Forutsetninger!AG10</f>
        <v>0-30</v>
      </c>
      <c r="C266" t="s">
        <v>140</v>
      </c>
      <c r="D266" t="s">
        <v>141</v>
      </c>
      <c r="E266" t="s">
        <v>133</v>
      </c>
      <c r="F266">
        <f t="shared" si="12"/>
        <v>5696.9999999999836</v>
      </c>
      <c r="G266">
        <f t="shared" si="13"/>
        <v>5696.9999999999836</v>
      </c>
      <c r="H266">
        <v>2018</v>
      </c>
      <c r="O266" t="str">
        <f t="shared" si="14"/>
        <v>Passasjerskip/Roro100-150SørKarbonøytrale drivstoff</v>
      </c>
      <c r="P266" t="s">
        <v>145</v>
      </c>
      <c r="Q266" t="s">
        <v>1366</v>
      </c>
      <c r="R266" t="s">
        <v>42</v>
      </c>
      <c r="S266" t="s">
        <v>25</v>
      </c>
      <c r="T266" s="408" t="s">
        <v>151</v>
      </c>
      <c r="U266" s="408"/>
      <c r="V266" s="449">
        <v>0.3</v>
      </c>
      <c r="W266" s="449">
        <v>0.7</v>
      </c>
      <c r="X266" s="450">
        <v>0.30127701465201501</v>
      </c>
      <c r="Y266" s="450">
        <v>0.17627701465201501</v>
      </c>
    </row>
    <row r="267" spans="1:25" x14ac:dyDescent="0.25">
      <c r="A267" t="str">
        <f>Forutsetninger!AF11</f>
        <v>Kjemikalie-/Produktskip</v>
      </c>
      <c r="B267" t="str">
        <f>Forutsetninger!AG11</f>
        <v>30-70</v>
      </c>
      <c r="C267" t="s">
        <v>140</v>
      </c>
      <c r="D267" t="s">
        <v>141</v>
      </c>
      <c r="E267" t="s">
        <v>133</v>
      </c>
      <c r="F267">
        <f t="shared" si="12"/>
        <v>5696.9999999999836</v>
      </c>
      <c r="G267">
        <f t="shared" si="13"/>
        <v>5696.9999999999836</v>
      </c>
      <c r="H267">
        <v>2018</v>
      </c>
      <c r="O267" t="str">
        <f t="shared" si="14"/>
        <v>Cruiseskip100-150SørKarbonøytrale drivstoff</v>
      </c>
      <c r="P267" t="s">
        <v>145</v>
      </c>
      <c r="Q267" t="s">
        <v>1366</v>
      </c>
      <c r="R267" t="s">
        <v>44</v>
      </c>
      <c r="S267" t="s">
        <v>25</v>
      </c>
      <c r="T267" s="408" t="s">
        <v>151</v>
      </c>
      <c r="U267" s="408"/>
      <c r="V267" s="449">
        <v>0.3</v>
      </c>
      <c r="W267" s="449">
        <v>0.7</v>
      </c>
      <c r="X267" s="450">
        <v>0.30127701465201501</v>
      </c>
      <c r="Y267" s="450">
        <v>0.17627701465201501</v>
      </c>
    </row>
    <row r="268" spans="1:25" x14ac:dyDescent="0.25">
      <c r="A268" t="str">
        <f>Forutsetninger!AF12</f>
        <v>Kjemikalie-/Produktskip</v>
      </c>
      <c r="B268" t="str">
        <f>Forutsetninger!AG12</f>
        <v>70-100</v>
      </c>
      <c r="C268" t="s">
        <v>140</v>
      </c>
      <c r="D268" t="s">
        <v>141</v>
      </c>
      <c r="E268" t="s">
        <v>133</v>
      </c>
      <c r="F268">
        <f t="shared" si="12"/>
        <v>5696.9999999999836</v>
      </c>
      <c r="G268">
        <f t="shared" si="13"/>
        <v>5696.9999999999836</v>
      </c>
      <c r="H268">
        <v>2018</v>
      </c>
      <c r="O268" t="str">
        <f t="shared" si="14"/>
        <v>Offshore supplyskip100-150SørKarbonøytrale drivstoff</v>
      </c>
      <c r="P268" t="s">
        <v>145</v>
      </c>
      <c r="Q268" t="s">
        <v>1366</v>
      </c>
      <c r="R268" t="s">
        <v>46</v>
      </c>
      <c r="S268" t="s">
        <v>25</v>
      </c>
      <c r="T268" s="408" t="s">
        <v>153</v>
      </c>
      <c r="U268" s="408"/>
      <c r="V268" s="449">
        <v>1</v>
      </c>
      <c r="W268" s="408"/>
      <c r="X268" s="450">
        <v>0.30127701465201501</v>
      </c>
      <c r="Y268" s="450">
        <v>0.17627701465201501</v>
      </c>
    </row>
    <row r="269" spans="1:25" x14ac:dyDescent="0.25">
      <c r="A269" t="str">
        <f>Forutsetninger!AF13</f>
        <v>Kjemikalie-/Produktskip</v>
      </c>
      <c r="B269" t="str">
        <f>Forutsetninger!AG13</f>
        <v>100-150</v>
      </c>
      <c r="C269" t="s">
        <v>25</v>
      </c>
      <c r="D269" t="s">
        <v>141</v>
      </c>
      <c r="E269" t="s">
        <v>133</v>
      </c>
      <c r="F269">
        <f t="shared" si="12"/>
        <v>5236.3000000000038</v>
      </c>
      <c r="G269">
        <f t="shared" si="13"/>
        <v>5236.3000000000038</v>
      </c>
      <c r="H269">
        <v>2018</v>
      </c>
      <c r="O269" t="str">
        <f t="shared" si="14"/>
        <v>Andre offshorefartøy100-150SørKarbonøytrale drivstoff</v>
      </c>
      <c r="P269" t="s">
        <v>145</v>
      </c>
      <c r="Q269" t="s">
        <v>1366</v>
      </c>
      <c r="R269" t="s">
        <v>48</v>
      </c>
      <c r="S269" t="s">
        <v>25</v>
      </c>
      <c r="T269" s="408" t="s">
        <v>153</v>
      </c>
      <c r="U269" s="408"/>
      <c r="V269" s="449">
        <v>1</v>
      </c>
      <c r="W269" s="408"/>
      <c r="X269" s="450">
        <v>0.30127701465201501</v>
      </c>
      <c r="Y269" s="450">
        <v>0.17627701465201501</v>
      </c>
    </row>
    <row r="270" spans="1:25" x14ac:dyDescent="0.25">
      <c r="A270" t="str">
        <f>Forutsetninger!AF14</f>
        <v>Kjemikalie-/Produktskip</v>
      </c>
      <c r="B270" t="str">
        <f>Forutsetninger!AG14</f>
        <v>150-200</v>
      </c>
      <c r="C270" t="s">
        <v>150</v>
      </c>
      <c r="D270" t="s">
        <v>141</v>
      </c>
      <c r="E270" t="s">
        <v>133</v>
      </c>
      <c r="F270">
        <f t="shared" si="12"/>
        <v>5155.0000000000009</v>
      </c>
      <c r="G270">
        <f t="shared" si="13"/>
        <v>5155.0000000000009</v>
      </c>
      <c r="H270">
        <v>2018</v>
      </c>
      <c r="O270" t="str">
        <f t="shared" si="14"/>
        <v>Brønnbåt100-150SørKarbonøytrale drivstoff</v>
      </c>
      <c r="P270" t="s">
        <v>145</v>
      </c>
      <c r="Q270" t="s">
        <v>1366</v>
      </c>
      <c r="R270" t="s">
        <v>51</v>
      </c>
      <c r="S270" t="s">
        <v>25</v>
      </c>
      <c r="T270" s="408" t="s">
        <v>153</v>
      </c>
      <c r="U270" s="408"/>
      <c r="V270" s="449">
        <v>1</v>
      </c>
      <c r="W270" s="408"/>
      <c r="X270" s="450">
        <v>0.30127701465201501</v>
      </c>
      <c r="Y270" s="450">
        <v>0.17627701465201501</v>
      </c>
    </row>
    <row r="271" spans="1:25" x14ac:dyDescent="0.25">
      <c r="A271" t="str">
        <f>Forutsetninger!AF15</f>
        <v>Kjemikalie-/Produktskip</v>
      </c>
      <c r="B271" t="str">
        <f>Forutsetninger!AG15</f>
        <v>200-250</v>
      </c>
      <c r="C271" t="s">
        <v>150</v>
      </c>
      <c r="D271" t="s">
        <v>141</v>
      </c>
      <c r="E271" t="s">
        <v>133</v>
      </c>
      <c r="F271">
        <f t="shared" si="12"/>
        <v>5155.0000000000009</v>
      </c>
      <c r="G271">
        <f t="shared" si="13"/>
        <v>5155.0000000000009</v>
      </c>
      <c r="H271">
        <v>2018</v>
      </c>
      <c r="O271" t="str">
        <f t="shared" si="14"/>
        <v>Slepefartøy100-150SørKarbonøytrale drivstoff</v>
      </c>
      <c r="P271" t="s">
        <v>145</v>
      </c>
      <c r="Q271" t="s">
        <v>1366</v>
      </c>
      <c r="R271" t="s">
        <v>54</v>
      </c>
      <c r="S271" t="s">
        <v>25</v>
      </c>
      <c r="T271" s="408" t="s">
        <v>151</v>
      </c>
      <c r="U271" s="408"/>
      <c r="V271" s="449">
        <v>0.3</v>
      </c>
      <c r="W271" s="449">
        <v>0.7</v>
      </c>
      <c r="X271" s="450">
        <v>0.30127701465201501</v>
      </c>
      <c r="Y271" s="450">
        <v>0.17627701465201501</v>
      </c>
    </row>
    <row r="272" spans="1:25" x14ac:dyDescent="0.25">
      <c r="A272" t="str">
        <f>Forutsetninger!AF16</f>
        <v>Kjemikalie-/Produktskip</v>
      </c>
      <c r="B272" t="str">
        <f>Forutsetninger!AG16</f>
        <v>250-300</v>
      </c>
      <c r="C272" t="s">
        <v>150</v>
      </c>
      <c r="D272" t="s">
        <v>141</v>
      </c>
      <c r="E272" t="s">
        <v>133</v>
      </c>
      <c r="F272">
        <f t="shared" si="12"/>
        <v>5155.0000000000009</v>
      </c>
      <c r="G272">
        <f t="shared" si="13"/>
        <v>5155.0000000000009</v>
      </c>
      <c r="H272">
        <v>2018</v>
      </c>
      <c r="O272" t="str">
        <f t="shared" si="14"/>
        <v>Andre servicefartøy100-150SørKarbonøytrale drivstoff</v>
      </c>
      <c r="P272" t="s">
        <v>145</v>
      </c>
      <c r="Q272" t="s">
        <v>1366</v>
      </c>
      <c r="R272" t="s">
        <v>56</v>
      </c>
      <c r="S272" t="s">
        <v>25</v>
      </c>
      <c r="T272" s="408" t="s">
        <v>153</v>
      </c>
      <c r="U272" s="408"/>
      <c r="V272" s="449">
        <v>1</v>
      </c>
      <c r="W272" s="408"/>
      <c r="X272" s="450">
        <v>0.30127701465201501</v>
      </c>
      <c r="Y272" s="450">
        <v>0.17627701465201501</v>
      </c>
    </row>
    <row r="273" spans="1:25" x14ac:dyDescent="0.25">
      <c r="A273" t="str">
        <f>Forutsetninger!AF17</f>
        <v>Kjemikalie-/Produktskip</v>
      </c>
      <c r="B273" t="str">
        <f>Forutsetninger!AG17</f>
        <v>300-</v>
      </c>
      <c r="C273" t="s">
        <v>150</v>
      </c>
      <c r="D273" t="s">
        <v>141</v>
      </c>
      <c r="E273" t="s">
        <v>133</v>
      </c>
      <c r="F273">
        <f t="shared" si="12"/>
        <v>5155.0000000000009</v>
      </c>
      <c r="G273">
        <f t="shared" si="13"/>
        <v>5155.0000000000009</v>
      </c>
      <c r="H273">
        <v>2018</v>
      </c>
      <c r="O273" t="str">
        <f t="shared" si="14"/>
        <v>Fiskefartøy100-150SørKarbonøytrale drivstoff</v>
      </c>
      <c r="P273" t="s">
        <v>145</v>
      </c>
      <c r="Q273" t="s">
        <v>1366</v>
      </c>
      <c r="R273" t="s">
        <v>59</v>
      </c>
      <c r="S273" t="s">
        <v>25</v>
      </c>
      <c r="T273" s="408" t="s">
        <v>153</v>
      </c>
      <c r="U273" s="408"/>
      <c r="V273" s="449">
        <v>1</v>
      </c>
      <c r="W273" s="408"/>
      <c r="X273" s="450">
        <v>0.30127701465201501</v>
      </c>
      <c r="Y273" s="450">
        <v>0.17627701465201501</v>
      </c>
    </row>
    <row r="274" spans="1:25" x14ac:dyDescent="0.25">
      <c r="A274" t="str">
        <f>Forutsetninger!AF18</f>
        <v>Gasstankskip</v>
      </c>
      <c r="B274" t="str">
        <f>Forutsetninger!AG18</f>
        <v>0-30</v>
      </c>
      <c r="C274" t="s">
        <v>140</v>
      </c>
      <c r="D274" t="s">
        <v>141</v>
      </c>
      <c r="E274" t="s">
        <v>133</v>
      </c>
      <c r="F274">
        <f t="shared" si="12"/>
        <v>5696.9999999999836</v>
      </c>
      <c r="G274">
        <f t="shared" si="13"/>
        <v>5696.9999999999836</v>
      </c>
      <c r="H274">
        <v>2018</v>
      </c>
      <c r="O274" t="str">
        <f t="shared" si="14"/>
        <v>Annet100-150SørKarbonøytrale drivstoff</v>
      </c>
      <c r="P274" t="s">
        <v>145</v>
      </c>
      <c r="Q274" t="s">
        <v>1366</v>
      </c>
      <c r="R274" t="s">
        <v>61</v>
      </c>
      <c r="S274" t="s">
        <v>25</v>
      </c>
      <c r="T274" s="408" t="s">
        <v>151</v>
      </c>
      <c r="U274" s="408"/>
      <c r="V274" s="449">
        <v>0.3</v>
      </c>
      <c r="W274" s="449">
        <v>0.7</v>
      </c>
      <c r="X274" s="450">
        <v>0.30127701465201501</v>
      </c>
      <c r="Y274" s="450">
        <v>0.17627701465201501</v>
      </c>
    </row>
    <row r="275" spans="1:25" x14ac:dyDescent="0.25">
      <c r="A275" t="str">
        <f>Forutsetninger!AF19</f>
        <v>Gasstankskip</v>
      </c>
      <c r="B275" t="str">
        <f>Forutsetninger!AG19</f>
        <v>30-70</v>
      </c>
      <c r="C275" t="s">
        <v>140</v>
      </c>
      <c r="D275" t="s">
        <v>141</v>
      </c>
      <c r="E275" t="s">
        <v>133</v>
      </c>
      <c r="F275">
        <f t="shared" si="12"/>
        <v>5696.9999999999836</v>
      </c>
      <c r="G275">
        <f t="shared" si="13"/>
        <v>5696.9999999999836</v>
      </c>
      <c r="H275">
        <v>2018</v>
      </c>
      <c r="O275" t="str">
        <f t="shared" si="14"/>
        <v>Oljetankskip&gt;150SørKarbonøytrale drivstoff</v>
      </c>
      <c r="P275" t="s">
        <v>145</v>
      </c>
      <c r="Q275" t="s">
        <v>1366</v>
      </c>
      <c r="R275" t="s">
        <v>16</v>
      </c>
      <c r="S275" s="26" t="s">
        <v>150</v>
      </c>
      <c r="T275" s="408" t="s">
        <v>152</v>
      </c>
      <c r="U275" s="408"/>
      <c r="V275" s="408"/>
      <c r="W275" s="449">
        <v>1</v>
      </c>
      <c r="X275" s="450">
        <v>0.30127701465201501</v>
      </c>
      <c r="Y275" s="450">
        <v>0.17627701465201501</v>
      </c>
    </row>
    <row r="276" spans="1:25" x14ac:dyDescent="0.25">
      <c r="A276" t="str">
        <f>Forutsetninger!AF20</f>
        <v>Gasstankskip</v>
      </c>
      <c r="B276" t="str">
        <f>Forutsetninger!AG20</f>
        <v>70-100</v>
      </c>
      <c r="C276" t="s">
        <v>140</v>
      </c>
      <c r="D276" t="s">
        <v>141</v>
      </c>
      <c r="E276" t="s">
        <v>133</v>
      </c>
      <c r="F276">
        <f t="shared" si="12"/>
        <v>5696.9999999999836</v>
      </c>
      <c r="G276">
        <f t="shared" si="13"/>
        <v>5696.9999999999836</v>
      </c>
      <c r="H276">
        <v>2018</v>
      </c>
      <c r="O276" t="str">
        <f t="shared" si="14"/>
        <v>Kjemikalie-/Produktskip&gt;150SørKarbonøytrale drivstoff</v>
      </c>
      <c r="P276" t="s">
        <v>145</v>
      </c>
      <c r="Q276" t="s">
        <v>1366</v>
      </c>
      <c r="R276" t="s">
        <v>20</v>
      </c>
      <c r="S276" s="26" t="s">
        <v>150</v>
      </c>
      <c r="T276" s="408" t="s">
        <v>152</v>
      </c>
      <c r="U276" s="408"/>
      <c r="V276" s="408"/>
      <c r="W276" s="449">
        <v>1</v>
      </c>
      <c r="X276" s="450">
        <v>0.30127701465201501</v>
      </c>
      <c r="Y276" s="450">
        <v>0.17627701465201501</v>
      </c>
    </row>
    <row r="277" spans="1:25" x14ac:dyDescent="0.25">
      <c r="A277" t="str">
        <f>Forutsetninger!AF21</f>
        <v>Gasstankskip</v>
      </c>
      <c r="B277" t="str">
        <f>Forutsetninger!AG21</f>
        <v>100-150</v>
      </c>
      <c r="C277" t="s">
        <v>25</v>
      </c>
      <c r="D277" t="s">
        <v>141</v>
      </c>
      <c r="E277" t="s">
        <v>133</v>
      </c>
      <c r="F277">
        <f t="shared" si="12"/>
        <v>5236.3000000000038</v>
      </c>
      <c r="G277">
        <f t="shared" si="13"/>
        <v>5236.3000000000038</v>
      </c>
      <c r="H277">
        <v>2018</v>
      </c>
      <c r="O277" t="str">
        <f t="shared" si="14"/>
        <v>Gasstankskip&gt;150SørKarbonøytrale drivstoff</v>
      </c>
      <c r="P277" t="s">
        <v>145</v>
      </c>
      <c r="Q277" t="s">
        <v>1366</v>
      </c>
      <c r="R277" t="s">
        <v>24</v>
      </c>
      <c r="S277" s="26" t="s">
        <v>150</v>
      </c>
      <c r="T277" s="408" t="s">
        <v>152</v>
      </c>
      <c r="U277" s="408"/>
      <c r="V277" s="408"/>
      <c r="W277" s="449">
        <v>1</v>
      </c>
      <c r="X277" s="450">
        <v>0.30127701465201501</v>
      </c>
      <c r="Y277" s="450">
        <v>0.17627701465201501</v>
      </c>
    </row>
    <row r="278" spans="1:25" x14ac:dyDescent="0.25">
      <c r="A278" t="str">
        <f>Forutsetninger!AF22</f>
        <v>Gasstankskip</v>
      </c>
      <c r="B278" t="str">
        <f>Forutsetninger!AG22</f>
        <v>150-200</v>
      </c>
      <c r="C278" t="s">
        <v>150</v>
      </c>
      <c r="D278" t="s">
        <v>141</v>
      </c>
      <c r="E278" t="s">
        <v>133</v>
      </c>
      <c r="F278">
        <f t="shared" si="12"/>
        <v>5155.0000000000009</v>
      </c>
      <c r="G278">
        <f t="shared" si="13"/>
        <v>5155.0000000000009</v>
      </c>
      <c r="H278">
        <v>2018</v>
      </c>
      <c r="O278" t="str">
        <f t="shared" si="14"/>
        <v>Bulkskip&gt;150SørKarbonøytrale drivstoff</v>
      </c>
      <c r="P278" t="s">
        <v>145</v>
      </c>
      <c r="Q278" t="s">
        <v>1366</v>
      </c>
      <c r="R278" t="s">
        <v>28</v>
      </c>
      <c r="S278" s="26" t="s">
        <v>150</v>
      </c>
      <c r="T278" s="408" t="s">
        <v>152</v>
      </c>
      <c r="U278" s="408"/>
      <c r="V278" s="408"/>
      <c r="W278" s="449">
        <v>1</v>
      </c>
      <c r="X278" s="450">
        <v>0.30127701465201501</v>
      </c>
      <c r="Y278" s="450">
        <v>0.17627701465201501</v>
      </c>
    </row>
    <row r="279" spans="1:25" x14ac:dyDescent="0.25">
      <c r="A279" t="str">
        <f>Forutsetninger!AF23</f>
        <v>Gasstankskip</v>
      </c>
      <c r="B279" t="str">
        <f>Forutsetninger!AG23</f>
        <v>200-250</v>
      </c>
      <c r="C279" t="s">
        <v>150</v>
      </c>
      <c r="D279" t="s">
        <v>141</v>
      </c>
      <c r="E279" t="s">
        <v>133</v>
      </c>
      <c r="F279">
        <f t="shared" si="12"/>
        <v>5155.0000000000009</v>
      </c>
      <c r="G279">
        <f t="shared" si="13"/>
        <v>5155.0000000000009</v>
      </c>
      <c r="H279">
        <v>2018</v>
      </c>
      <c r="O279" t="str">
        <f t="shared" si="14"/>
        <v>Stykkgods-/Roro-skip&gt;150SørKarbonøytrale drivstoff</v>
      </c>
      <c r="P279" t="s">
        <v>145</v>
      </c>
      <c r="Q279" t="s">
        <v>1366</v>
      </c>
      <c r="R279" t="s">
        <v>31</v>
      </c>
      <c r="S279" s="26" t="s">
        <v>150</v>
      </c>
      <c r="T279" s="408" t="s">
        <v>152</v>
      </c>
      <c r="U279" s="408"/>
      <c r="V279" s="408"/>
      <c r="W279" s="449">
        <v>1</v>
      </c>
      <c r="X279" s="450">
        <v>0.30127701465201501</v>
      </c>
      <c r="Y279" s="450">
        <v>0.17627701465201501</v>
      </c>
    </row>
    <row r="280" spans="1:25" x14ac:dyDescent="0.25">
      <c r="A280" t="str">
        <f>Forutsetninger!AF24</f>
        <v>Gasstankskip</v>
      </c>
      <c r="B280" t="str">
        <f>Forutsetninger!AG24</f>
        <v>250-300</v>
      </c>
      <c r="C280" t="s">
        <v>150</v>
      </c>
      <c r="D280" t="s">
        <v>141</v>
      </c>
      <c r="E280" t="s">
        <v>133</v>
      </c>
      <c r="F280">
        <f t="shared" si="12"/>
        <v>5155.0000000000009</v>
      </c>
      <c r="G280">
        <f t="shared" si="13"/>
        <v>5155.0000000000009</v>
      </c>
      <c r="H280">
        <v>2018</v>
      </c>
      <c r="O280" t="str">
        <f t="shared" si="14"/>
        <v>Containerskip&gt;150SørKarbonøytrale drivstoff</v>
      </c>
      <c r="P280" t="s">
        <v>145</v>
      </c>
      <c r="Q280" t="s">
        <v>1366</v>
      </c>
      <c r="R280" t="s">
        <v>35</v>
      </c>
      <c r="S280" s="26" t="s">
        <v>150</v>
      </c>
      <c r="T280" s="408" t="s">
        <v>152</v>
      </c>
      <c r="U280" s="408"/>
      <c r="V280" s="408"/>
      <c r="W280" s="449">
        <v>1</v>
      </c>
      <c r="X280" s="450">
        <v>0.30127701465201501</v>
      </c>
      <c r="Y280" s="450">
        <v>0.17627701465201501</v>
      </c>
    </row>
    <row r="281" spans="1:25" x14ac:dyDescent="0.25">
      <c r="A281" t="str">
        <f>Forutsetninger!AF25</f>
        <v>Gasstankskip</v>
      </c>
      <c r="B281" t="str">
        <f>Forutsetninger!AG25</f>
        <v>300-</v>
      </c>
      <c r="C281" t="s">
        <v>150</v>
      </c>
      <c r="D281" t="s">
        <v>141</v>
      </c>
      <c r="E281" t="s">
        <v>133</v>
      </c>
      <c r="F281">
        <f t="shared" si="12"/>
        <v>5155.0000000000009</v>
      </c>
      <c r="G281">
        <f t="shared" si="13"/>
        <v>5155.0000000000009</v>
      </c>
      <c r="H281">
        <v>2018</v>
      </c>
      <c r="O281" t="str">
        <f t="shared" si="14"/>
        <v>Passasjerbåt&gt;150SørKarbonøytrale drivstoff</v>
      </c>
      <c r="P281" t="s">
        <v>145</v>
      </c>
      <c r="Q281" t="s">
        <v>1366</v>
      </c>
      <c r="R281" t="s">
        <v>39</v>
      </c>
      <c r="S281" s="26" t="s">
        <v>150</v>
      </c>
      <c r="T281" s="408" t="s">
        <v>152</v>
      </c>
      <c r="U281" s="408"/>
      <c r="V281" s="408"/>
      <c r="W281" s="449">
        <v>1</v>
      </c>
      <c r="X281" s="450">
        <v>0.30127701465201501</v>
      </c>
      <c r="Y281" s="450">
        <v>0.17627701465201501</v>
      </c>
    </row>
    <row r="282" spans="1:25" x14ac:dyDescent="0.25">
      <c r="A282" t="str">
        <f>Forutsetninger!AF26</f>
        <v>Bulkskip</v>
      </c>
      <c r="B282" t="str">
        <f>Forutsetninger!AG26</f>
        <v>0-30</v>
      </c>
      <c r="C282" t="s">
        <v>140</v>
      </c>
      <c r="D282" t="s">
        <v>141</v>
      </c>
      <c r="E282" t="s">
        <v>133</v>
      </c>
      <c r="F282">
        <f t="shared" si="12"/>
        <v>5696.9999999999836</v>
      </c>
      <c r="G282">
        <f t="shared" si="13"/>
        <v>5696.9999999999836</v>
      </c>
      <c r="H282">
        <v>2018</v>
      </c>
      <c r="O282" t="str">
        <f t="shared" si="14"/>
        <v>Passasjerskip/Roro&gt;150SørKarbonøytrale drivstoff</v>
      </c>
      <c r="P282" t="s">
        <v>145</v>
      </c>
      <c r="Q282" t="s">
        <v>1366</v>
      </c>
      <c r="R282" t="s">
        <v>42</v>
      </c>
      <c r="S282" s="26" t="s">
        <v>150</v>
      </c>
      <c r="T282" s="408" t="s">
        <v>152</v>
      </c>
      <c r="U282" s="408"/>
      <c r="V282" s="408"/>
      <c r="W282" s="449">
        <v>1</v>
      </c>
      <c r="X282" s="450">
        <v>0.30127701465201501</v>
      </c>
      <c r="Y282" s="450">
        <v>0.17627701465201501</v>
      </c>
    </row>
    <row r="283" spans="1:25" x14ac:dyDescent="0.25">
      <c r="A283" t="str">
        <f>Forutsetninger!AF27</f>
        <v>Bulkskip</v>
      </c>
      <c r="B283" t="str">
        <f>Forutsetninger!AG27</f>
        <v>30-70</v>
      </c>
      <c r="C283" t="s">
        <v>140</v>
      </c>
      <c r="D283" t="s">
        <v>141</v>
      </c>
      <c r="E283" t="s">
        <v>133</v>
      </c>
      <c r="F283">
        <f t="shared" si="12"/>
        <v>5696.9999999999836</v>
      </c>
      <c r="G283">
        <f t="shared" si="13"/>
        <v>5696.9999999999836</v>
      </c>
      <c r="H283">
        <v>2018</v>
      </c>
      <c r="O283" t="str">
        <f t="shared" si="14"/>
        <v>Cruiseskip&gt;150SørKarbonøytrale drivstoff</v>
      </c>
      <c r="P283" t="s">
        <v>145</v>
      </c>
      <c r="Q283" t="s">
        <v>1366</v>
      </c>
      <c r="R283" t="s">
        <v>44</v>
      </c>
      <c r="S283" s="26" t="s">
        <v>150</v>
      </c>
      <c r="T283" s="408" t="s">
        <v>152</v>
      </c>
      <c r="U283" s="408"/>
      <c r="V283" s="408"/>
      <c r="W283" s="449">
        <v>1</v>
      </c>
      <c r="X283" s="450">
        <v>0.30127701465201501</v>
      </c>
      <c r="Y283" s="450">
        <v>0.17627701465201501</v>
      </c>
    </row>
    <row r="284" spans="1:25" x14ac:dyDescent="0.25">
      <c r="A284" t="str">
        <f>Forutsetninger!AF28</f>
        <v>Bulkskip</v>
      </c>
      <c r="B284" t="str">
        <f>Forutsetninger!AG28</f>
        <v>70-100</v>
      </c>
      <c r="C284" t="s">
        <v>140</v>
      </c>
      <c r="D284" t="s">
        <v>141</v>
      </c>
      <c r="E284" t="s">
        <v>133</v>
      </c>
      <c r="F284">
        <f t="shared" si="12"/>
        <v>5696.9999999999836</v>
      </c>
      <c r="G284">
        <f t="shared" si="13"/>
        <v>5696.9999999999836</v>
      </c>
      <c r="H284">
        <v>2018</v>
      </c>
      <c r="O284" t="str">
        <f t="shared" si="14"/>
        <v>Offshore supplyskip&gt;150SørKarbonøytrale drivstoff</v>
      </c>
      <c r="P284" t="s">
        <v>145</v>
      </c>
      <c r="Q284" t="s">
        <v>1366</v>
      </c>
      <c r="R284" t="s">
        <v>46</v>
      </c>
      <c r="S284" s="26" t="s">
        <v>150</v>
      </c>
      <c r="T284" s="408" t="s">
        <v>153</v>
      </c>
      <c r="U284" s="449"/>
      <c r="V284" s="449">
        <v>1</v>
      </c>
      <c r="W284" s="449"/>
      <c r="X284" s="450">
        <v>0.30127701465201501</v>
      </c>
      <c r="Y284" s="450">
        <v>0.17627701465201501</v>
      </c>
    </row>
    <row r="285" spans="1:25" x14ac:dyDescent="0.25">
      <c r="A285" t="str">
        <f>Forutsetninger!AF34</f>
        <v>Bulkskip</v>
      </c>
      <c r="B285" t="str">
        <f>Forutsetninger!AG34</f>
        <v>100-150</v>
      </c>
      <c r="C285" t="s">
        <v>25</v>
      </c>
      <c r="D285" t="s">
        <v>141</v>
      </c>
      <c r="E285" t="s">
        <v>133</v>
      </c>
      <c r="F285">
        <f t="shared" si="12"/>
        <v>5236.3000000000038</v>
      </c>
      <c r="G285">
        <f t="shared" si="13"/>
        <v>5236.3000000000038</v>
      </c>
      <c r="H285">
        <v>2018</v>
      </c>
      <c r="O285" t="str">
        <f t="shared" si="14"/>
        <v>Andre offshorefartøy&gt;150SørKarbonøytrale drivstoff</v>
      </c>
      <c r="P285" t="s">
        <v>145</v>
      </c>
      <c r="Q285" t="s">
        <v>1366</v>
      </c>
      <c r="R285" t="s">
        <v>48</v>
      </c>
      <c r="S285" s="26" t="s">
        <v>150</v>
      </c>
      <c r="T285" s="408" t="s">
        <v>153</v>
      </c>
      <c r="U285" s="408"/>
      <c r="V285" s="449">
        <v>1</v>
      </c>
      <c r="W285" s="408"/>
      <c r="X285" s="450">
        <v>0.30127701465201501</v>
      </c>
      <c r="Y285" s="450">
        <v>0.17627701465201501</v>
      </c>
    </row>
    <row r="286" spans="1:25" x14ac:dyDescent="0.25">
      <c r="A286" t="str">
        <f>Forutsetninger!AF35</f>
        <v>Bulkskip</v>
      </c>
      <c r="B286" t="str">
        <f>Forutsetninger!AG35</f>
        <v>150-200</v>
      </c>
      <c r="C286" t="s">
        <v>150</v>
      </c>
      <c r="D286" t="s">
        <v>141</v>
      </c>
      <c r="E286" t="s">
        <v>133</v>
      </c>
      <c r="F286">
        <f t="shared" si="12"/>
        <v>5155.0000000000009</v>
      </c>
      <c r="G286">
        <f t="shared" si="13"/>
        <v>5155.0000000000009</v>
      </c>
      <c r="H286">
        <v>2018</v>
      </c>
      <c r="O286" t="str">
        <f t="shared" si="14"/>
        <v>Brønnbåt&gt;150SørKarbonøytrale drivstoff</v>
      </c>
      <c r="P286" t="s">
        <v>145</v>
      </c>
      <c r="Q286" t="s">
        <v>1366</v>
      </c>
      <c r="R286" t="s">
        <v>51</v>
      </c>
      <c r="S286" s="26" t="s">
        <v>150</v>
      </c>
      <c r="T286" s="408" t="s">
        <v>153</v>
      </c>
      <c r="U286" s="408"/>
      <c r="V286" s="449">
        <v>1</v>
      </c>
      <c r="W286" s="408"/>
      <c r="X286" s="450">
        <v>0.30127701465201501</v>
      </c>
      <c r="Y286" s="450">
        <v>0.17627701465201501</v>
      </c>
    </row>
    <row r="287" spans="1:25" x14ac:dyDescent="0.25">
      <c r="A287" t="str">
        <f>Forutsetninger!AF36</f>
        <v>Bulkskip</v>
      </c>
      <c r="B287" t="str">
        <f>Forutsetninger!AG36</f>
        <v>200-250</v>
      </c>
      <c r="C287" t="s">
        <v>150</v>
      </c>
      <c r="D287" t="s">
        <v>141</v>
      </c>
      <c r="E287" t="s">
        <v>133</v>
      </c>
      <c r="F287">
        <f t="shared" si="12"/>
        <v>5155.0000000000009</v>
      </c>
      <c r="G287">
        <f t="shared" si="13"/>
        <v>5155.0000000000009</v>
      </c>
      <c r="H287">
        <v>2018</v>
      </c>
      <c r="O287" t="str">
        <f t="shared" si="14"/>
        <v>Slepefartøy&gt;150SørKarbonøytrale drivstoff</v>
      </c>
      <c r="P287" t="s">
        <v>145</v>
      </c>
      <c r="Q287" t="s">
        <v>1366</v>
      </c>
      <c r="R287" t="s">
        <v>54</v>
      </c>
      <c r="S287" s="26" t="s">
        <v>150</v>
      </c>
      <c r="T287" s="408" t="s">
        <v>152</v>
      </c>
      <c r="U287" s="408"/>
      <c r="V287" s="408"/>
      <c r="W287" s="449">
        <v>1</v>
      </c>
      <c r="X287" s="450">
        <v>0.30127701465201501</v>
      </c>
      <c r="Y287" s="450">
        <v>0.17627701465201501</v>
      </c>
    </row>
    <row r="288" spans="1:25" x14ac:dyDescent="0.25">
      <c r="A288" t="str">
        <f>Forutsetninger!AF37</f>
        <v>Bulkskip</v>
      </c>
      <c r="B288" t="str">
        <f>Forutsetninger!AG37</f>
        <v>250-300</v>
      </c>
      <c r="C288" t="s">
        <v>150</v>
      </c>
      <c r="D288" t="s">
        <v>141</v>
      </c>
      <c r="E288" t="s">
        <v>133</v>
      </c>
      <c r="F288">
        <f t="shared" si="12"/>
        <v>5155.0000000000009</v>
      </c>
      <c r="G288">
        <f t="shared" si="13"/>
        <v>5155.0000000000009</v>
      </c>
      <c r="H288">
        <v>2018</v>
      </c>
      <c r="O288" t="str">
        <f t="shared" si="14"/>
        <v>Andre servicefartøy&gt;150SørKarbonøytrale drivstoff</v>
      </c>
      <c r="P288" t="s">
        <v>145</v>
      </c>
      <c r="Q288" t="s">
        <v>1366</v>
      </c>
      <c r="R288" t="s">
        <v>56</v>
      </c>
      <c r="S288" s="26" t="s">
        <v>150</v>
      </c>
      <c r="T288" s="408" t="s">
        <v>153</v>
      </c>
      <c r="U288" s="408"/>
      <c r="V288" s="449">
        <v>1</v>
      </c>
      <c r="W288" s="408"/>
      <c r="X288" s="450">
        <v>0.30127701465201501</v>
      </c>
      <c r="Y288" s="450">
        <v>0.17627701465201501</v>
      </c>
    </row>
    <row r="289" spans="1:25" x14ac:dyDescent="0.25">
      <c r="A289" t="str">
        <f>Forutsetninger!AF38</f>
        <v>Bulkskip</v>
      </c>
      <c r="B289" t="str">
        <f>Forutsetninger!AG38</f>
        <v>300-</v>
      </c>
      <c r="C289" t="s">
        <v>150</v>
      </c>
      <c r="D289" t="s">
        <v>141</v>
      </c>
      <c r="E289" t="s">
        <v>133</v>
      </c>
      <c r="F289">
        <f t="shared" si="12"/>
        <v>5155.0000000000009</v>
      </c>
      <c r="G289">
        <f t="shared" si="13"/>
        <v>5155.0000000000009</v>
      </c>
      <c r="H289">
        <v>2018</v>
      </c>
      <c r="O289" t="str">
        <f t="shared" si="14"/>
        <v>Fiskefartøy&gt;150SørKarbonøytrale drivstoff</v>
      </c>
      <c r="P289" t="s">
        <v>145</v>
      </c>
      <c r="Q289" t="s">
        <v>1366</v>
      </c>
      <c r="R289" t="s">
        <v>59</v>
      </c>
      <c r="S289" s="26" t="s">
        <v>150</v>
      </c>
      <c r="T289" s="408" t="s">
        <v>153</v>
      </c>
      <c r="U289" s="408"/>
      <c r="V289" s="449">
        <v>1</v>
      </c>
      <c r="W289" s="408"/>
      <c r="X289" s="450">
        <v>0.30127701465201501</v>
      </c>
      <c r="Y289" s="450">
        <v>0.17627701465201501</v>
      </c>
    </row>
    <row r="290" spans="1:25" x14ac:dyDescent="0.25">
      <c r="A290" t="str">
        <f>Forutsetninger!AF39</f>
        <v>Stykkgods-/Roro-skip</v>
      </c>
      <c r="B290" t="str">
        <f>Forutsetninger!AG39</f>
        <v>0-30</v>
      </c>
      <c r="C290" t="s">
        <v>140</v>
      </c>
      <c r="D290" t="s">
        <v>141</v>
      </c>
      <c r="E290" t="s">
        <v>133</v>
      </c>
      <c r="F290">
        <f t="shared" si="12"/>
        <v>5696.9999999999836</v>
      </c>
      <c r="G290">
        <f t="shared" si="13"/>
        <v>5696.9999999999836</v>
      </c>
      <c r="H290">
        <v>2018</v>
      </c>
      <c r="O290" t="str">
        <f t="shared" si="14"/>
        <v>Annet&gt;150SørKarbonøytrale drivstoff</v>
      </c>
      <c r="P290" t="s">
        <v>145</v>
      </c>
      <c r="Q290" t="s">
        <v>1366</v>
      </c>
      <c r="R290" t="s">
        <v>61</v>
      </c>
      <c r="S290" s="26" t="s">
        <v>150</v>
      </c>
      <c r="T290" s="408" t="s">
        <v>152</v>
      </c>
      <c r="U290" s="408"/>
      <c r="V290" s="408"/>
      <c r="W290" s="449">
        <v>1</v>
      </c>
      <c r="X290" s="450">
        <v>0.30127701465201501</v>
      </c>
      <c r="Y290" s="450">
        <v>0.17627701465201501</v>
      </c>
    </row>
    <row r="291" spans="1:25" x14ac:dyDescent="0.25">
      <c r="A291" t="str">
        <f>Forutsetninger!AF40</f>
        <v>Stykkgods-/Roro-skip</v>
      </c>
      <c r="B291" t="str">
        <f>Forutsetninger!AG40</f>
        <v>30-70</v>
      </c>
      <c r="C291" t="s">
        <v>140</v>
      </c>
      <c r="D291" t="s">
        <v>141</v>
      </c>
      <c r="E291" t="s">
        <v>133</v>
      </c>
      <c r="F291">
        <f t="shared" si="12"/>
        <v>5696.9999999999836</v>
      </c>
      <c r="G291">
        <f t="shared" si="13"/>
        <v>5696.9999999999836</v>
      </c>
      <c r="H291">
        <v>2018</v>
      </c>
      <c r="O291" t="str">
        <f t="shared" si="14"/>
        <v>Oljetankskip0-100NordElektrisitet</v>
      </c>
      <c r="P291" t="s">
        <v>144</v>
      </c>
      <c r="Q291" t="s">
        <v>136</v>
      </c>
      <c r="R291" t="s">
        <v>16</v>
      </c>
      <c r="S291" t="s">
        <v>140</v>
      </c>
      <c r="T291" s="432" t="s">
        <v>149</v>
      </c>
      <c r="U291" s="449">
        <v>1</v>
      </c>
      <c r="V291" s="408"/>
      <c r="W291" s="408"/>
      <c r="X291" s="450">
        <v>0.17249999999999999</v>
      </c>
      <c r="Y291" s="450">
        <v>0.17249999999999999</v>
      </c>
    </row>
    <row r="292" spans="1:25" x14ac:dyDescent="0.25">
      <c r="A292" t="str">
        <f>Forutsetninger!AF41</f>
        <v>Stykkgods-/Roro-skip</v>
      </c>
      <c r="B292" t="str">
        <f>Forutsetninger!AG41</f>
        <v>70-100</v>
      </c>
      <c r="C292" t="s">
        <v>140</v>
      </c>
      <c r="D292" t="s">
        <v>141</v>
      </c>
      <c r="E292" t="s">
        <v>133</v>
      </c>
      <c r="F292">
        <f t="shared" si="12"/>
        <v>5696.9999999999836</v>
      </c>
      <c r="G292">
        <f t="shared" si="13"/>
        <v>5696.9999999999836</v>
      </c>
      <c r="H292">
        <v>2018</v>
      </c>
      <c r="O292" t="str">
        <f t="shared" si="14"/>
        <v>Kjemikalie-/Produktskip0-100NordElektrisitet</v>
      </c>
      <c r="P292" t="s">
        <v>144</v>
      </c>
      <c r="Q292" t="s">
        <v>136</v>
      </c>
      <c r="R292" t="s">
        <v>20</v>
      </c>
      <c r="S292" t="s">
        <v>140</v>
      </c>
      <c r="T292" s="432" t="s">
        <v>149</v>
      </c>
      <c r="U292" s="449">
        <v>1</v>
      </c>
      <c r="V292" s="408"/>
      <c r="W292" s="408"/>
      <c r="X292" s="450">
        <v>0.17249999999999999</v>
      </c>
      <c r="Y292" s="450">
        <v>0.17249999999999999</v>
      </c>
    </row>
    <row r="293" spans="1:25" x14ac:dyDescent="0.25">
      <c r="A293" t="str">
        <f>Forutsetninger!AF42</f>
        <v>Stykkgods-/Roro-skip</v>
      </c>
      <c r="B293" t="str">
        <f>Forutsetninger!AG42</f>
        <v>100-150</v>
      </c>
      <c r="C293" t="s">
        <v>25</v>
      </c>
      <c r="D293" t="s">
        <v>141</v>
      </c>
      <c r="E293" t="s">
        <v>133</v>
      </c>
      <c r="F293">
        <f t="shared" si="12"/>
        <v>5236.3000000000038</v>
      </c>
      <c r="G293">
        <f t="shared" si="13"/>
        <v>5236.3000000000038</v>
      </c>
      <c r="H293">
        <v>2018</v>
      </c>
      <c r="O293" t="str">
        <f t="shared" si="14"/>
        <v>Gasstankskip0-100NordElektrisitet</v>
      </c>
      <c r="P293" t="s">
        <v>144</v>
      </c>
      <c r="Q293" t="s">
        <v>136</v>
      </c>
      <c r="R293" t="s">
        <v>24</v>
      </c>
      <c r="S293" t="s">
        <v>140</v>
      </c>
      <c r="T293" s="432" t="s">
        <v>149</v>
      </c>
      <c r="U293" s="449">
        <v>1</v>
      </c>
      <c r="V293" s="408"/>
      <c r="W293" s="408"/>
      <c r="X293" s="450">
        <v>0.17249999999999999</v>
      </c>
      <c r="Y293" s="450">
        <v>0.17249999999999999</v>
      </c>
    </row>
    <row r="294" spans="1:25" x14ac:dyDescent="0.25">
      <c r="A294" t="str">
        <f>Forutsetninger!AF43</f>
        <v>Stykkgods-/Roro-skip</v>
      </c>
      <c r="B294" t="str">
        <f>Forutsetninger!AG43</f>
        <v>150-200</v>
      </c>
      <c r="C294" t="s">
        <v>150</v>
      </c>
      <c r="D294" t="s">
        <v>141</v>
      </c>
      <c r="E294" t="s">
        <v>133</v>
      </c>
      <c r="F294">
        <f t="shared" si="12"/>
        <v>5155.0000000000009</v>
      </c>
      <c r="G294">
        <f t="shared" si="13"/>
        <v>5155.0000000000009</v>
      </c>
      <c r="H294">
        <v>2018</v>
      </c>
      <c r="O294" t="str">
        <f t="shared" si="14"/>
        <v>Bulkskip0-100NordElektrisitet</v>
      </c>
      <c r="P294" t="s">
        <v>144</v>
      </c>
      <c r="Q294" t="s">
        <v>136</v>
      </c>
      <c r="R294" t="s">
        <v>28</v>
      </c>
      <c r="S294" t="s">
        <v>140</v>
      </c>
      <c r="T294" s="432" t="s">
        <v>149</v>
      </c>
      <c r="U294" s="449">
        <v>1</v>
      </c>
      <c r="V294" s="408"/>
      <c r="W294" s="408"/>
      <c r="X294" s="450">
        <v>0.17249999999999999</v>
      </c>
      <c r="Y294" s="450">
        <v>0.17249999999999999</v>
      </c>
    </row>
    <row r="295" spans="1:25" x14ac:dyDescent="0.25">
      <c r="A295" t="str">
        <f>Forutsetninger!AF44</f>
        <v>Stykkgods-/Roro-skip</v>
      </c>
      <c r="B295" t="str">
        <f>Forutsetninger!AG44</f>
        <v>200-250</v>
      </c>
      <c r="C295" t="s">
        <v>150</v>
      </c>
      <c r="D295" t="s">
        <v>141</v>
      </c>
      <c r="E295" t="s">
        <v>133</v>
      </c>
      <c r="F295">
        <f t="shared" si="12"/>
        <v>5155.0000000000009</v>
      </c>
      <c r="G295">
        <f t="shared" si="13"/>
        <v>5155.0000000000009</v>
      </c>
      <c r="H295">
        <v>2018</v>
      </c>
      <c r="O295" t="str">
        <f t="shared" si="14"/>
        <v>Stykkgods-/Roro-skip0-100NordElektrisitet</v>
      </c>
      <c r="P295" t="s">
        <v>144</v>
      </c>
      <c r="Q295" t="s">
        <v>136</v>
      </c>
      <c r="R295" t="s">
        <v>31</v>
      </c>
      <c r="S295" t="s">
        <v>140</v>
      </c>
      <c r="T295" s="432" t="s">
        <v>149</v>
      </c>
      <c r="U295" s="449">
        <v>1</v>
      </c>
      <c r="V295" s="408"/>
      <c r="W295" s="408"/>
      <c r="X295" s="450">
        <v>0.17249999999999999</v>
      </c>
      <c r="Y295" s="450">
        <v>0.17249999999999999</v>
      </c>
    </row>
    <row r="296" spans="1:25" x14ac:dyDescent="0.25">
      <c r="A296" t="str">
        <f>Forutsetninger!AF45</f>
        <v>Stykkgods-/Roro-skip</v>
      </c>
      <c r="B296" t="str">
        <f>Forutsetninger!AG45</f>
        <v>250-300</v>
      </c>
      <c r="C296" t="s">
        <v>150</v>
      </c>
      <c r="D296" t="s">
        <v>141</v>
      </c>
      <c r="E296" t="s">
        <v>133</v>
      </c>
      <c r="F296">
        <f t="shared" si="12"/>
        <v>5155.0000000000009</v>
      </c>
      <c r="G296">
        <f t="shared" si="13"/>
        <v>5155.0000000000009</v>
      </c>
      <c r="H296">
        <v>2018</v>
      </c>
      <c r="O296" t="str">
        <f t="shared" si="14"/>
        <v>Containerskip0-100NordElektrisitet</v>
      </c>
      <c r="P296" t="s">
        <v>144</v>
      </c>
      <c r="Q296" t="s">
        <v>136</v>
      </c>
      <c r="R296" t="s">
        <v>35</v>
      </c>
      <c r="S296" t="s">
        <v>140</v>
      </c>
      <c r="T296" s="432" t="s">
        <v>149</v>
      </c>
      <c r="U296" s="449">
        <v>1</v>
      </c>
      <c r="V296" s="408"/>
      <c r="W296" s="408"/>
      <c r="X296" s="450">
        <v>0.17249999999999999</v>
      </c>
      <c r="Y296" s="450">
        <v>0.17249999999999999</v>
      </c>
    </row>
    <row r="297" spans="1:25" x14ac:dyDescent="0.25">
      <c r="A297" t="str">
        <f>Forutsetninger!AF46</f>
        <v>Stykkgods-/Roro-skip</v>
      </c>
      <c r="B297" t="str">
        <f>Forutsetninger!AG46</f>
        <v>300-</v>
      </c>
      <c r="C297" t="s">
        <v>150</v>
      </c>
      <c r="D297" t="s">
        <v>141</v>
      </c>
      <c r="E297" t="s">
        <v>133</v>
      </c>
      <c r="F297">
        <f t="shared" si="12"/>
        <v>5155.0000000000009</v>
      </c>
      <c r="G297">
        <f t="shared" si="13"/>
        <v>5155.0000000000009</v>
      </c>
      <c r="H297">
        <v>2018</v>
      </c>
      <c r="O297" t="str">
        <f t="shared" si="14"/>
        <v>Passasjerbåt0-100NordElektrisitet</v>
      </c>
      <c r="P297" t="s">
        <v>144</v>
      </c>
      <c r="Q297" t="s">
        <v>136</v>
      </c>
      <c r="R297" t="s">
        <v>39</v>
      </c>
      <c r="S297" t="s">
        <v>140</v>
      </c>
      <c r="T297" s="432" t="s">
        <v>149</v>
      </c>
      <c r="U297" s="449">
        <v>1</v>
      </c>
      <c r="V297" s="408"/>
      <c r="W297" s="408"/>
      <c r="X297" s="450">
        <v>0.17249999999999999</v>
      </c>
      <c r="Y297" s="450">
        <v>0.17249999999999999</v>
      </c>
    </row>
    <row r="298" spans="1:25" x14ac:dyDescent="0.25">
      <c r="A298" t="str">
        <f>Forutsetninger!AF47</f>
        <v>Containerskip</v>
      </c>
      <c r="B298" t="str">
        <f>Forutsetninger!AG47</f>
        <v>0-30</v>
      </c>
      <c r="C298" t="s">
        <v>140</v>
      </c>
      <c r="D298" t="s">
        <v>141</v>
      </c>
      <c r="E298" t="s">
        <v>133</v>
      </c>
      <c r="F298">
        <f t="shared" si="12"/>
        <v>5696.9999999999836</v>
      </c>
      <c r="G298">
        <f t="shared" si="13"/>
        <v>5696.9999999999836</v>
      </c>
      <c r="H298">
        <v>2018</v>
      </c>
      <c r="O298" t="str">
        <f t="shared" si="14"/>
        <v>Passasjerskip/Roro0-100NordElektrisitet</v>
      </c>
      <c r="P298" t="s">
        <v>144</v>
      </c>
      <c r="Q298" t="s">
        <v>136</v>
      </c>
      <c r="R298" t="s">
        <v>42</v>
      </c>
      <c r="S298" t="s">
        <v>140</v>
      </c>
      <c r="T298" s="432" t="s">
        <v>149</v>
      </c>
      <c r="U298" s="449">
        <v>1</v>
      </c>
      <c r="V298" s="408"/>
      <c r="W298" s="408"/>
      <c r="X298" s="450">
        <v>0.17249999999999999</v>
      </c>
      <c r="Y298" s="450">
        <v>0.17249999999999999</v>
      </c>
    </row>
    <row r="299" spans="1:25" x14ac:dyDescent="0.25">
      <c r="A299" t="str">
        <f>Forutsetninger!AF48</f>
        <v>Containerskip</v>
      </c>
      <c r="B299" t="str">
        <f>Forutsetninger!AG48</f>
        <v>30-70</v>
      </c>
      <c r="C299" t="s">
        <v>140</v>
      </c>
      <c r="D299" t="s">
        <v>141</v>
      </c>
      <c r="E299" t="s">
        <v>133</v>
      </c>
      <c r="F299">
        <f t="shared" si="12"/>
        <v>5696.9999999999836</v>
      </c>
      <c r="G299">
        <f t="shared" si="13"/>
        <v>5696.9999999999836</v>
      </c>
      <c r="H299">
        <v>2018</v>
      </c>
      <c r="O299" t="str">
        <f t="shared" si="14"/>
        <v>Cruiseskip0-100NordElektrisitet</v>
      </c>
      <c r="P299" t="s">
        <v>144</v>
      </c>
      <c r="Q299" t="s">
        <v>136</v>
      </c>
      <c r="R299" t="s">
        <v>44</v>
      </c>
      <c r="S299" t="s">
        <v>140</v>
      </c>
      <c r="T299" s="432" t="s">
        <v>149</v>
      </c>
      <c r="U299" s="449">
        <v>1</v>
      </c>
      <c r="V299" s="408"/>
      <c r="W299" s="408"/>
      <c r="X299" s="450">
        <v>0.17249999999999999</v>
      </c>
      <c r="Y299" s="450">
        <v>0.17249999999999999</v>
      </c>
    </row>
    <row r="300" spans="1:25" x14ac:dyDescent="0.25">
      <c r="A300" t="str">
        <f>Forutsetninger!AF49</f>
        <v>Containerskip</v>
      </c>
      <c r="B300" t="str">
        <f>Forutsetninger!AG49</f>
        <v>70-100</v>
      </c>
      <c r="C300" t="s">
        <v>140</v>
      </c>
      <c r="D300" t="s">
        <v>141</v>
      </c>
      <c r="E300" t="s">
        <v>133</v>
      </c>
      <c r="F300">
        <f t="shared" si="12"/>
        <v>5696.9999999999836</v>
      </c>
      <c r="G300">
        <f t="shared" si="13"/>
        <v>5696.9999999999836</v>
      </c>
      <c r="H300">
        <v>2018</v>
      </c>
      <c r="O300" t="str">
        <f t="shared" si="14"/>
        <v>Offshore supplyskip0-100NordElektrisitet</v>
      </c>
      <c r="P300" t="s">
        <v>144</v>
      </c>
      <c r="Q300" t="s">
        <v>136</v>
      </c>
      <c r="R300" t="s">
        <v>46</v>
      </c>
      <c r="S300" t="s">
        <v>140</v>
      </c>
      <c r="T300" s="432" t="s">
        <v>149</v>
      </c>
      <c r="U300" s="449">
        <v>1</v>
      </c>
      <c r="V300" s="408"/>
      <c r="W300" s="408"/>
      <c r="X300" s="450">
        <v>0.17249999999999999</v>
      </c>
      <c r="Y300" s="450">
        <v>0.17249999999999999</v>
      </c>
    </row>
    <row r="301" spans="1:25" x14ac:dyDescent="0.25">
      <c r="A301" t="str">
        <f>Forutsetninger!AF50</f>
        <v>Containerskip</v>
      </c>
      <c r="B301" t="str">
        <f>Forutsetninger!AG50</f>
        <v>100-150</v>
      </c>
      <c r="C301" t="s">
        <v>25</v>
      </c>
      <c r="D301" t="s">
        <v>141</v>
      </c>
      <c r="E301" t="s">
        <v>133</v>
      </c>
      <c r="F301">
        <f t="shared" si="12"/>
        <v>5236.3000000000038</v>
      </c>
      <c r="G301">
        <f t="shared" si="13"/>
        <v>5236.3000000000038</v>
      </c>
      <c r="H301">
        <v>2018</v>
      </c>
      <c r="O301" t="str">
        <f t="shared" si="14"/>
        <v>Andre offshorefartøy0-100NordElektrisitet</v>
      </c>
      <c r="P301" t="s">
        <v>144</v>
      </c>
      <c r="Q301" t="s">
        <v>136</v>
      </c>
      <c r="R301" t="s">
        <v>48</v>
      </c>
      <c r="S301" t="s">
        <v>140</v>
      </c>
      <c r="T301" s="432" t="s">
        <v>149</v>
      </c>
      <c r="U301" s="449">
        <v>1</v>
      </c>
      <c r="V301" s="408"/>
      <c r="W301" s="408"/>
      <c r="X301" s="450">
        <v>0.17249999999999999</v>
      </c>
      <c r="Y301" s="450">
        <v>0.17249999999999999</v>
      </c>
    </row>
    <row r="302" spans="1:25" x14ac:dyDescent="0.25">
      <c r="A302" t="str">
        <f>Forutsetninger!AF51</f>
        <v>Containerskip</v>
      </c>
      <c r="B302" t="str">
        <f>Forutsetninger!AG51</f>
        <v>150-200</v>
      </c>
      <c r="C302" t="s">
        <v>150</v>
      </c>
      <c r="D302" t="s">
        <v>141</v>
      </c>
      <c r="E302" t="s">
        <v>133</v>
      </c>
      <c r="F302">
        <f t="shared" si="12"/>
        <v>5155.0000000000009</v>
      </c>
      <c r="G302">
        <f t="shared" si="13"/>
        <v>5155.0000000000009</v>
      </c>
      <c r="H302">
        <v>2018</v>
      </c>
      <c r="O302" t="str">
        <f t="shared" si="14"/>
        <v>Brønnbåt0-100NordElektrisitet</v>
      </c>
      <c r="P302" t="s">
        <v>144</v>
      </c>
      <c r="Q302" t="s">
        <v>136</v>
      </c>
      <c r="R302" t="s">
        <v>51</v>
      </c>
      <c r="S302" t="s">
        <v>140</v>
      </c>
      <c r="T302" s="432" t="s">
        <v>149</v>
      </c>
      <c r="U302" s="449">
        <v>1</v>
      </c>
      <c r="V302" s="408"/>
      <c r="W302" s="408"/>
      <c r="X302" s="450">
        <v>0.17249999999999999</v>
      </c>
      <c r="Y302" s="450">
        <v>0.17249999999999999</v>
      </c>
    </row>
    <row r="303" spans="1:25" x14ac:dyDescent="0.25">
      <c r="A303" t="str">
        <f>Forutsetninger!AF52</f>
        <v>Containerskip</v>
      </c>
      <c r="B303" t="str">
        <f>Forutsetninger!AG52</f>
        <v>200-250</v>
      </c>
      <c r="C303" t="s">
        <v>150</v>
      </c>
      <c r="D303" t="s">
        <v>141</v>
      </c>
      <c r="E303" t="s">
        <v>133</v>
      </c>
      <c r="F303">
        <f t="shared" si="12"/>
        <v>5155.0000000000009</v>
      </c>
      <c r="G303">
        <f t="shared" si="13"/>
        <v>5155.0000000000009</v>
      </c>
      <c r="H303">
        <v>2018</v>
      </c>
      <c r="O303" t="str">
        <f t="shared" si="14"/>
        <v>Slepefartøy0-100NordElektrisitet</v>
      </c>
      <c r="P303" t="s">
        <v>144</v>
      </c>
      <c r="Q303" t="s">
        <v>136</v>
      </c>
      <c r="R303" t="s">
        <v>54</v>
      </c>
      <c r="S303" t="s">
        <v>140</v>
      </c>
      <c r="T303" s="432" t="s">
        <v>149</v>
      </c>
      <c r="U303" s="449">
        <v>1</v>
      </c>
      <c r="V303" s="408"/>
      <c r="W303" s="408"/>
      <c r="X303" s="450">
        <v>0.17249999999999999</v>
      </c>
      <c r="Y303" s="450">
        <v>0.17249999999999999</v>
      </c>
    </row>
    <row r="304" spans="1:25" x14ac:dyDescent="0.25">
      <c r="A304" t="str">
        <f>Forutsetninger!AF53</f>
        <v>Containerskip</v>
      </c>
      <c r="B304" t="str">
        <f>Forutsetninger!AG53</f>
        <v>250-300</v>
      </c>
      <c r="C304" t="s">
        <v>150</v>
      </c>
      <c r="D304" t="s">
        <v>141</v>
      </c>
      <c r="E304" t="s">
        <v>133</v>
      </c>
      <c r="F304">
        <f t="shared" si="12"/>
        <v>5155.0000000000009</v>
      </c>
      <c r="G304">
        <f t="shared" si="13"/>
        <v>5155.0000000000009</v>
      </c>
      <c r="H304">
        <v>2018</v>
      </c>
      <c r="O304" t="str">
        <f t="shared" si="14"/>
        <v>Andre servicefartøy0-100NordElektrisitet</v>
      </c>
      <c r="P304" t="s">
        <v>144</v>
      </c>
      <c r="Q304" t="s">
        <v>136</v>
      </c>
      <c r="R304" t="s">
        <v>56</v>
      </c>
      <c r="S304" t="s">
        <v>140</v>
      </c>
      <c r="T304" s="432" t="s">
        <v>149</v>
      </c>
      <c r="U304" s="449">
        <v>1</v>
      </c>
      <c r="V304" s="408"/>
      <c r="W304" s="408"/>
      <c r="X304" s="450">
        <v>0.17249999999999999</v>
      </c>
      <c r="Y304" s="450">
        <v>0.17249999999999999</v>
      </c>
    </row>
    <row r="305" spans="1:25" x14ac:dyDescent="0.25">
      <c r="A305" t="str">
        <f>Forutsetninger!AF54</f>
        <v>Containerskip</v>
      </c>
      <c r="B305" t="str">
        <f>Forutsetninger!AG54</f>
        <v>300-</v>
      </c>
      <c r="C305" t="s">
        <v>150</v>
      </c>
      <c r="D305" t="s">
        <v>141</v>
      </c>
      <c r="E305" t="s">
        <v>133</v>
      </c>
      <c r="F305">
        <f t="shared" si="12"/>
        <v>5155.0000000000009</v>
      </c>
      <c r="G305">
        <f t="shared" si="13"/>
        <v>5155.0000000000009</v>
      </c>
      <c r="H305">
        <v>2018</v>
      </c>
      <c r="O305" t="str">
        <f t="shared" si="14"/>
        <v>Fiskefartøy0-100NordElektrisitet</v>
      </c>
      <c r="P305" t="s">
        <v>144</v>
      </c>
      <c r="Q305" t="s">
        <v>136</v>
      </c>
      <c r="R305" t="s">
        <v>59</v>
      </c>
      <c r="S305" t="s">
        <v>140</v>
      </c>
      <c r="T305" s="432" t="s">
        <v>149</v>
      </c>
      <c r="U305" s="449">
        <v>1</v>
      </c>
      <c r="V305" s="408"/>
      <c r="W305" s="408"/>
      <c r="X305" s="450">
        <v>0.17249999999999999</v>
      </c>
      <c r="Y305" s="450">
        <v>0.17249999999999999</v>
      </c>
    </row>
    <row r="306" spans="1:25" x14ac:dyDescent="0.25">
      <c r="A306" t="str">
        <f>Forutsetninger!AF55</f>
        <v>Passasjerbåt</v>
      </c>
      <c r="B306" t="str">
        <f>Forutsetninger!AG55</f>
        <v>0-30</v>
      </c>
      <c r="C306" t="s">
        <v>140</v>
      </c>
      <c r="D306" t="s">
        <v>141</v>
      </c>
      <c r="E306" t="s">
        <v>133</v>
      </c>
      <c r="F306">
        <f t="shared" si="12"/>
        <v>5696.9999999999836</v>
      </c>
      <c r="G306">
        <f t="shared" si="13"/>
        <v>5696.9999999999836</v>
      </c>
      <c r="H306">
        <v>2018</v>
      </c>
      <c r="O306" t="str">
        <f t="shared" si="14"/>
        <v>Annet0-100NordElektrisitet</v>
      </c>
      <c r="P306" t="s">
        <v>144</v>
      </c>
      <c r="Q306" t="s">
        <v>136</v>
      </c>
      <c r="R306" t="s">
        <v>61</v>
      </c>
      <c r="S306" t="s">
        <v>140</v>
      </c>
      <c r="T306" s="432" t="s">
        <v>149</v>
      </c>
      <c r="U306" s="449">
        <v>1</v>
      </c>
      <c r="V306" s="408"/>
      <c r="W306" s="408"/>
      <c r="X306" s="450">
        <v>0.17249999999999999</v>
      </c>
      <c r="Y306" s="450">
        <v>0.17249999999999999</v>
      </c>
    </row>
    <row r="307" spans="1:25" x14ac:dyDescent="0.25">
      <c r="A307" t="str">
        <f>Forutsetninger!AF56</f>
        <v>Passasjerbåt</v>
      </c>
      <c r="B307" t="str">
        <f>Forutsetninger!AG56</f>
        <v>30-70</v>
      </c>
      <c r="C307" t="s">
        <v>140</v>
      </c>
      <c r="D307" t="s">
        <v>141</v>
      </c>
      <c r="E307" t="s">
        <v>133</v>
      </c>
      <c r="F307">
        <f t="shared" si="12"/>
        <v>5696.9999999999836</v>
      </c>
      <c r="G307">
        <f t="shared" si="13"/>
        <v>5696.9999999999836</v>
      </c>
      <c r="H307">
        <v>2018</v>
      </c>
      <c r="O307" t="str">
        <f t="shared" si="14"/>
        <v>Oljetankskip100-150NordElektrisitet</v>
      </c>
      <c r="P307" t="s">
        <v>144</v>
      </c>
      <c r="Q307" t="s">
        <v>136</v>
      </c>
      <c r="R307" t="s">
        <v>16</v>
      </c>
      <c r="S307" t="s">
        <v>25</v>
      </c>
      <c r="T307" s="408" t="s">
        <v>151</v>
      </c>
      <c r="U307" s="408"/>
      <c r="V307" s="449">
        <v>0.3</v>
      </c>
      <c r="W307" s="449">
        <v>0.7</v>
      </c>
      <c r="X307" s="450">
        <v>0.17249999999999999</v>
      </c>
      <c r="Y307" s="450">
        <v>0.17249999999999999</v>
      </c>
    </row>
    <row r="308" spans="1:25" x14ac:dyDescent="0.25">
      <c r="A308" t="str">
        <f>Forutsetninger!AF57</f>
        <v>Passasjerbåt</v>
      </c>
      <c r="B308" t="str">
        <f>Forutsetninger!AG57</f>
        <v>70-100</v>
      </c>
      <c r="C308" t="s">
        <v>140</v>
      </c>
      <c r="D308" t="s">
        <v>141</v>
      </c>
      <c r="E308" t="s">
        <v>133</v>
      </c>
      <c r="F308">
        <f t="shared" si="12"/>
        <v>5696.9999999999836</v>
      </c>
      <c r="G308">
        <f t="shared" si="13"/>
        <v>5696.9999999999836</v>
      </c>
      <c r="H308">
        <v>2018</v>
      </c>
      <c r="O308" t="str">
        <f t="shared" si="14"/>
        <v>Kjemikalie-/Produktskip100-150NordElektrisitet</v>
      </c>
      <c r="P308" t="s">
        <v>144</v>
      </c>
      <c r="Q308" t="s">
        <v>136</v>
      </c>
      <c r="R308" t="s">
        <v>20</v>
      </c>
      <c r="S308" t="s">
        <v>25</v>
      </c>
      <c r="T308" s="408" t="s">
        <v>151</v>
      </c>
      <c r="U308" s="408"/>
      <c r="V308" s="449">
        <v>0.3</v>
      </c>
      <c r="W308" s="449">
        <v>0.7</v>
      </c>
      <c r="X308" s="450">
        <v>0.17249999999999999</v>
      </c>
      <c r="Y308" s="450">
        <v>0.17249999999999999</v>
      </c>
    </row>
    <row r="309" spans="1:25" x14ac:dyDescent="0.25">
      <c r="A309" t="str">
        <f>Forutsetninger!AF58</f>
        <v>Passasjerbåt</v>
      </c>
      <c r="B309" t="str">
        <f>Forutsetninger!AG58</f>
        <v>100-150</v>
      </c>
      <c r="C309" t="s">
        <v>25</v>
      </c>
      <c r="D309" t="s">
        <v>141</v>
      </c>
      <c r="E309" t="s">
        <v>133</v>
      </c>
      <c r="F309">
        <f t="shared" si="12"/>
        <v>5236.3000000000038</v>
      </c>
      <c r="G309">
        <f t="shared" si="13"/>
        <v>5236.3000000000038</v>
      </c>
      <c r="H309">
        <v>2018</v>
      </c>
      <c r="O309" t="str">
        <f t="shared" si="14"/>
        <v>Gasstankskip100-150NordElektrisitet</v>
      </c>
      <c r="P309" t="s">
        <v>144</v>
      </c>
      <c r="Q309" t="s">
        <v>136</v>
      </c>
      <c r="R309" t="s">
        <v>24</v>
      </c>
      <c r="S309" t="s">
        <v>25</v>
      </c>
      <c r="T309" s="408" t="s">
        <v>151</v>
      </c>
      <c r="U309" s="408"/>
      <c r="V309" s="449">
        <v>0.3</v>
      </c>
      <c r="W309" s="449">
        <v>0.7</v>
      </c>
      <c r="X309" s="450">
        <v>0.17249999999999999</v>
      </c>
      <c r="Y309" s="450">
        <v>0.17249999999999999</v>
      </c>
    </row>
    <row r="310" spans="1:25" x14ac:dyDescent="0.25">
      <c r="A310" t="str">
        <f>Forutsetninger!AF59</f>
        <v>Passasjerbåt</v>
      </c>
      <c r="B310" t="str">
        <f>Forutsetninger!AG59</f>
        <v>150-200</v>
      </c>
      <c r="C310" t="s">
        <v>150</v>
      </c>
      <c r="D310" t="s">
        <v>141</v>
      </c>
      <c r="E310" t="s">
        <v>133</v>
      </c>
      <c r="F310">
        <f t="shared" si="12"/>
        <v>5155.0000000000009</v>
      </c>
      <c r="G310">
        <f t="shared" si="13"/>
        <v>5155.0000000000009</v>
      </c>
      <c r="H310">
        <v>2018</v>
      </c>
      <c r="O310" t="str">
        <f t="shared" si="14"/>
        <v>Bulkskip100-150NordElektrisitet</v>
      </c>
      <c r="P310" t="s">
        <v>144</v>
      </c>
      <c r="Q310" t="s">
        <v>136</v>
      </c>
      <c r="R310" t="s">
        <v>28</v>
      </c>
      <c r="S310" t="s">
        <v>25</v>
      </c>
      <c r="T310" s="408" t="s">
        <v>151</v>
      </c>
      <c r="U310" s="408"/>
      <c r="V310" s="449">
        <v>0.3</v>
      </c>
      <c r="W310" s="449">
        <v>0.7</v>
      </c>
      <c r="X310" s="450">
        <v>0.17249999999999999</v>
      </c>
      <c r="Y310" s="450">
        <v>0.17249999999999999</v>
      </c>
    </row>
    <row r="311" spans="1:25" x14ac:dyDescent="0.25">
      <c r="A311" t="str">
        <f>Forutsetninger!AF60</f>
        <v>Passasjerbåt</v>
      </c>
      <c r="B311" t="str">
        <f>Forutsetninger!AG60</f>
        <v>200-250</v>
      </c>
      <c r="C311" t="s">
        <v>150</v>
      </c>
      <c r="D311" t="s">
        <v>141</v>
      </c>
      <c r="E311" t="s">
        <v>133</v>
      </c>
      <c r="F311">
        <f t="shared" si="12"/>
        <v>5155.0000000000009</v>
      </c>
      <c r="G311">
        <f t="shared" si="13"/>
        <v>5155.0000000000009</v>
      </c>
      <c r="H311">
        <v>2018</v>
      </c>
      <c r="O311" t="str">
        <f t="shared" si="14"/>
        <v>Stykkgods-/Roro-skip100-150NordElektrisitet</v>
      </c>
      <c r="P311" t="s">
        <v>144</v>
      </c>
      <c r="Q311" t="s">
        <v>136</v>
      </c>
      <c r="R311" t="s">
        <v>31</v>
      </c>
      <c r="S311" t="s">
        <v>25</v>
      </c>
      <c r="T311" s="408" t="s">
        <v>151</v>
      </c>
      <c r="U311" s="408"/>
      <c r="V311" s="449">
        <v>0.3</v>
      </c>
      <c r="W311" s="449">
        <v>0.7</v>
      </c>
      <c r="X311" s="450">
        <v>0.17249999999999999</v>
      </c>
      <c r="Y311" s="450">
        <v>0.17249999999999999</v>
      </c>
    </row>
    <row r="312" spans="1:25" x14ac:dyDescent="0.25">
      <c r="A312" t="str">
        <f>Forutsetninger!AF61</f>
        <v>Passasjerbåt</v>
      </c>
      <c r="B312" t="str">
        <f>Forutsetninger!AG61</f>
        <v>250-300</v>
      </c>
      <c r="C312" t="s">
        <v>150</v>
      </c>
      <c r="D312" t="s">
        <v>141</v>
      </c>
      <c r="E312" t="s">
        <v>133</v>
      </c>
      <c r="F312">
        <f t="shared" si="12"/>
        <v>5155.0000000000009</v>
      </c>
      <c r="G312">
        <f t="shared" si="13"/>
        <v>5155.0000000000009</v>
      </c>
      <c r="H312">
        <v>2018</v>
      </c>
      <c r="O312" t="str">
        <f t="shared" si="14"/>
        <v>Containerskip100-150NordElektrisitet</v>
      </c>
      <c r="P312" t="s">
        <v>144</v>
      </c>
      <c r="Q312" t="s">
        <v>136</v>
      </c>
      <c r="R312" t="s">
        <v>35</v>
      </c>
      <c r="S312" t="s">
        <v>25</v>
      </c>
      <c r="T312" s="408" t="s">
        <v>151</v>
      </c>
      <c r="U312" s="408"/>
      <c r="V312" s="449">
        <v>0.3</v>
      </c>
      <c r="W312" s="449">
        <v>0.7</v>
      </c>
      <c r="X312" s="450">
        <v>0.17249999999999999</v>
      </c>
      <c r="Y312" s="450">
        <v>0.17249999999999999</v>
      </c>
    </row>
    <row r="313" spans="1:25" x14ac:dyDescent="0.25">
      <c r="A313" t="str">
        <f>Forutsetninger!AF62</f>
        <v>Passasjerbåt</v>
      </c>
      <c r="B313" t="str">
        <f>Forutsetninger!AG62</f>
        <v>300-</v>
      </c>
      <c r="C313" t="s">
        <v>150</v>
      </c>
      <c r="D313" t="s">
        <v>141</v>
      </c>
      <c r="E313" t="s">
        <v>133</v>
      </c>
      <c r="F313">
        <f t="shared" si="12"/>
        <v>5155.0000000000009</v>
      </c>
      <c r="G313">
        <f t="shared" si="13"/>
        <v>5155.0000000000009</v>
      </c>
      <c r="H313">
        <v>2018</v>
      </c>
      <c r="O313" t="str">
        <f t="shared" si="14"/>
        <v>Passasjerbåt100-150NordElektrisitet</v>
      </c>
      <c r="P313" t="s">
        <v>144</v>
      </c>
      <c r="Q313" t="s">
        <v>136</v>
      </c>
      <c r="R313" t="s">
        <v>39</v>
      </c>
      <c r="S313" t="s">
        <v>25</v>
      </c>
      <c r="T313" s="408" t="s">
        <v>151</v>
      </c>
      <c r="U313" s="408"/>
      <c r="V313" s="449">
        <v>0.3</v>
      </c>
      <c r="W313" s="449">
        <v>0.7</v>
      </c>
      <c r="X313" s="450">
        <v>0.17249999999999999</v>
      </c>
      <c r="Y313" s="450">
        <v>0.17249999999999999</v>
      </c>
    </row>
    <row r="314" spans="1:25" x14ac:dyDescent="0.25">
      <c r="A314" t="str">
        <f>Forutsetninger!AF63</f>
        <v>Passasjerskip/Roro</v>
      </c>
      <c r="B314" t="str">
        <f>Forutsetninger!AG63</f>
        <v>0-30</v>
      </c>
      <c r="C314" t="s">
        <v>140</v>
      </c>
      <c r="D314" t="s">
        <v>141</v>
      </c>
      <c r="E314" t="s">
        <v>133</v>
      </c>
      <c r="F314">
        <f t="shared" si="12"/>
        <v>5696.9999999999836</v>
      </c>
      <c r="G314">
        <f t="shared" si="13"/>
        <v>5696.9999999999836</v>
      </c>
      <c r="H314">
        <v>2018</v>
      </c>
      <c r="O314" t="str">
        <f t="shared" si="14"/>
        <v>Passasjerskip/Roro100-150NordElektrisitet</v>
      </c>
      <c r="P314" t="s">
        <v>144</v>
      </c>
      <c r="Q314" t="s">
        <v>136</v>
      </c>
      <c r="R314" t="s">
        <v>42</v>
      </c>
      <c r="S314" t="s">
        <v>25</v>
      </c>
      <c r="T314" s="408" t="s">
        <v>151</v>
      </c>
      <c r="U314" s="408"/>
      <c r="V314" s="449">
        <v>0.3</v>
      </c>
      <c r="W314" s="449">
        <v>0.7</v>
      </c>
      <c r="X314" s="450">
        <v>0.17249999999999999</v>
      </c>
      <c r="Y314" s="450">
        <v>0.17249999999999999</v>
      </c>
    </row>
    <row r="315" spans="1:25" x14ac:dyDescent="0.25">
      <c r="A315" t="str">
        <f>Forutsetninger!AF64</f>
        <v>Passasjerskip/Roro</v>
      </c>
      <c r="B315" t="str">
        <f>Forutsetninger!AG64</f>
        <v>30-70</v>
      </c>
      <c r="C315" t="s">
        <v>140</v>
      </c>
      <c r="D315" t="s">
        <v>141</v>
      </c>
      <c r="E315" t="s">
        <v>133</v>
      </c>
      <c r="F315">
        <f t="shared" si="12"/>
        <v>5696.9999999999836</v>
      </c>
      <c r="G315">
        <f t="shared" si="13"/>
        <v>5696.9999999999836</v>
      </c>
      <c r="H315">
        <v>2018</v>
      </c>
      <c r="O315" t="str">
        <f t="shared" si="14"/>
        <v>Cruiseskip100-150NordElektrisitet</v>
      </c>
      <c r="P315" t="s">
        <v>144</v>
      </c>
      <c r="Q315" t="s">
        <v>136</v>
      </c>
      <c r="R315" t="s">
        <v>44</v>
      </c>
      <c r="S315" t="s">
        <v>25</v>
      </c>
      <c r="T315" s="408" t="s">
        <v>151</v>
      </c>
      <c r="U315" s="408"/>
      <c r="V315" s="449">
        <v>0.3</v>
      </c>
      <c r="W315" s="449">
        <v>0.7</v>
      </c>
      <c r="X315" s="450">
        <v>0.17249999999999999</v>
      </c>
      <c r="Y315" s="450">
        <v>0.17249999999999999</v>
      </c>
    </row>
    <row r="316" spans="1:25" x14ac:dyDescent="0.25">
      <c r="A316" t="str">
        <f>Forutsetninger!AF65</f>
        <v>Passasjerskip/Roro</v>
      </c>
      <c r="B316" t="str">
        <f>Forutsetninger!AG65</f>
        <v>70-100</v>
      </c>
      <c r="C316" t="s">
        <v>140</v>
      </c>
      <c r="D316" t="s">
        <v>141</v>
      </c>
      <c r="E316" t="s">
        <v>133</v>
      </c>
      <c r="F316">
        <f t="shared" si="12"/>
        <v>5696.9999999999836</v>
      </c>
      <c r="G316">
        <f t="shared" si="13"/>
        <v>5696.9999999999836</v>
      </c>
      <c r="H316">
        <v>2018</v>
      </c>
      <c r="O316" t="str">
        <f t="shared" si="14"/>
        <v>Offshore supplyskip100-150NordElektrisitet</v>
      </c>
      <c r="P316" t="s">
        <v>144</v>
      </c>
      <c r="Q316" t="s">
        <v>136</v>
      </c>
      <c r="R316" t="s">
        <v>46</v>
      </c>
      <c r="S316" t="s">
        <v>25</v>
      </c>
      <c r="T316" s="408" t="s">
        <v>149</v>
      </c>
      <c r="U316" s="449">
        <v>1</v>
      </c>
      <c r="V316" s="408"/>
      <c r="W316" s="408"/>
      <c r="X316" s="450">
        <v>0.17249999999999999</v>
      </c>
      <c r="Y316" s="450">
        <v>0.17249999999999999</v>
      </c>
    </row>
    <row r="317" spans="1:25" x14ac:dyDescent="0.25">
      <c r="A317" t="str">
        <f>Forutsetninger!AF66</f>
        <v>Passasjerskip/Roro</v>
      </c>
      <c r="B317" t="str">
        <f>Forutsetninger!AG66</f>
        <v>100-150</v>
      </c>
      <c r="C317" t="s">
        <v>25</v>
      </c>
      <c r="D317" t="s">
        <v>141</v>
      </c>
      <c r="E317" t="s">
        <v>133</v>
      </c>
      <c r="F317">
        <f t="shared" si="12"/>
        <v>5236.3000000000038</v>
      </c>
      <c r="G317">
        <f t="shared" si="13"/>
        <v>5236.3000000000038</v>
      </c>
      <c r="H317">
        <v>2018</v>
      </c>
      <c r="O317" t="str">
        <f t="shared" si="14"/>
        <v>Andre offshorefartøy100-150NordElektrisitet</v>
      </c>
      <c r="P317" t="s">
        <v>144</v>
      </c>
      <c r="Q317" t="s">
        <v>136</v>
      </c>
      <c r="R317" t="s">
        <v>48</v>
      </c>
      <c r="S317" t="s">
        <v>25</v>
      </c>
      <c r="T317" s="408" t="s">
        <v>149</v>
      </c>
      <c r="U317" s="449">
        <v>1</v>
      </c>
      <c r="V317" s="408"/>
      <c r="W317" s="408"/>
      <c r="X317" s="450">
        <v>0.17249999999999999</v>
      </c>
      <c r="Y317" s="450">
        <v>0.17249999999999999</v>
      </c>
    </row>
    <row r="318" spans="1:25" x14ac:dyDescent="0.25">
      <c r="A318" t="str">
        <f>Forutsetninger!AF67</f>
        <v>Passasjerskip/Roro</v>
      </c>
      <c r="B318" t="str">
        <f>Forutsetninger!AG67</f>
        <v>150-200</v>
      </c>
      <c r="C318" t="s">
        <v>150</v>
      </c>
      <c r="D318" t="s">
        <v>141</v>
      </c>
      <c r="E318" t="s">
        <v>133</v>
      </c>
      <c r="F318">
        <f t="shared" si="12"/>
        <v>5155.0000000000009</v>
      </c>
      <c r="G318">
        <f t="shared" si="13"/>
        <v>5155.0000000000009</v>
      </c>
      <c r="H318">
        <v>2018</v>
      </c>
      <c r="O318" t="str">
        <f t="shared" si="14"/>
        <v>Brønnbåt100-150NordElektrisitet</v>
      </c>
      <c r="P318" t="s">
        <v>144</v>
      </c>
      <c r="Q318" t="s">
        <v>136</v>
      </c>
      <c r="R318" t="s">
        <v>51</v>
      </c>
      <c r="S318" t="s">
        <v>25</v>
      </c>
      <c r="T318" s="408" t="s">
        <v>149</v>
      </c>
      <c r="U318" s="449">
        <v>1</v>
      </c>
      <c r="V318" s="408"/>
      <c r="W318" s="408"/>
      <c r="X318" s="450">
        <v>0.17249999999999999</v>
      </c>
      <c r="Y318" s="450">
        <v>0.17249999999999999</v>
      </c>
    </row>
    <row r="319" spans="1:25" x14ac:dyDescent="0.25">
      <c r="A319" t="str">
        <f>Forutsetninger!AF68</f>
        <v>Passasjerskip/Roro</v>
      </c>
      <c r="B319" t="str">
        <f>Forutsetninger!AG68</f>
        <v>200-250</v>
      </c>
      <c r="C319" t="s">
        <v>150</v>
      </c>
      <c r="D319" t="s">
        <v>141</v>
      </c>
      <c r="E319" t="s">
        <v>133</v>
      </c>
      <c r="F319">
        <f t="shared" si="12"/>
        <v>5155.0000000000009</v>
      </c>
      <c r="G319">
        <f t="shared" si="13"/>
        <v>5155.0000000000009</v>
      </c>
      <c r="H319">
        <v>2018</v>
      </c>
      <c r="O319" t="str">
        <f t="shared" si="14"/>
        <v>Slepefartøy100-150NordElektrisitet</v>
      </c>
      <c r="P319" t="s">
        <v>144</v>
      </c>
      <c r="Q319" t="s">
        <v>136</v>
      </c>
      <c r="R319" t="s">
        <v>54</v>
      </c>
      <c r="S319" t="s">
        <v>25</v>
      </c>
      <c r="T319" s="408" t="s">
        <v>151</v>
      </c>
      <c r="U319" s="408"/>
      <c r="V319" s="449">
        <v>0.3</v>
      </c>
      <c r="W319" s="449">
        <v>0.7</v>
      </c>
      <c r="X319" s="450">
        <v>0.17249999999999999</v>
      </c>
      <c r="Y319" s="450">
        <v>0.17249999999999999</v>
      </c>
    </row>
    <row r="320" spans="1:25" x14ac:dyDescent="0.25">
      <c r="A320" t="str">
        <f>Forutsetninger!AF69</f>
        <v>Passasjerskip/Roro</v>
      </c>
      <c r="B320" t="str">
        <f>Forutsetninger!AG69</f>
        <v>250-300</v>
      </c>
      <c r="C320" t="s">
        <v>150</v>
      </c>
      <c r="D320" t="s">
        <v>141</v>
      </c>
      <c r="E320" t="s">
        <v>133</v>
      </c>
      <c r="F320">
        <f t="shared" si="12"/>
        <v>5155.0000000000009</v>
      </c>
      <c r="G320">
        <f t="shared" si="13"/>
        <v>5155.0000000000009</v>
      </c>
      <c r="H320">
        <v>2018</v>
      </c>
      <c r="O320" t="str">
        <f t="shared" si="14"/>
        <v>Andre servicefartøy100-150NordElektrisitet</v>
      </c>
      <c r="P320" t="s">
        <v>144</v>
      </c>
      <c r="Q320" t="s">
        <v>136</v>
      </c>
      <c r="R320" t="s">
        <v>56</v>
      </c>
      <c r="S320" t="s">
        <v>25</v>
      </c>
      <c r="T320" s="408" t="s">
        <v>149</v>
      </c>
      <c r="U320" s="449">
        <v>1</v>
      </c>
      <c r="V320" s="408"/>
      <c r="W320" s="408"/>
      <c r="X320" s="450">
        <v>0.17249999999999999</v>
      </c>
      <c r="Y320" s="450">
        <v>0.17249999999999999</v>
      </c>
    </row>
    <row r="321" spans="1:25" x14ac:dyDescent="0.25">
      <c r="A321" t="str">
        <f>Forutsetninger!AF70</f>
        <v>Passasjerskip/Roro</v>
      </c>
      <c r="B321" t="str">
        <f>Forutsetninger!AG70</f>
        <v>300-</v>
      </c>
      <c r="C321" t="s">
        <v>150</v>
      </c>
      <c r="D321" t="s">
        <v>141</v>
      </c>
      <c r="E321" t="s">
        <v>133</v>
      </c>
      <c r="F321">
        <f t="shared" si="12"/>
        <v>5155.0000000000009</v>
      </c>
      <c r="G321">
        <f t="shared" si="13"/>
        <v>5155.0000000000009</v>
      </c>
      <c r="H321">
        <v>2018</v>
      </c>
      <c r="O321" t="str">
        <f t="shared" si="14"/>
        <v>Fiskefartøy100-150NordElektrisitet</v>
      </c>
      <c r="P321" t="s">
        <v>144</v>
      </c>
      <c r="Q321" t="s">
        <v>136</v>
      </c>
      <c r="R321" t="s">
        <v>59</v>
      </c>
      <c r="S321" t="s">
        <v>25</v>
      </c>
      <c r="T321" s="408" t="s">
        <v>149</v>
      </c>
      <c r="U321" s="449">
        <v>1</v>
      </c>
      <c r="V321" s="408"/>
      <c r="W321" s="408"/>
      <c r="X321" s="450">
        <v>0.17249999999999999</v>
      </c>
      <c r="Y321" s="450">
        <v>0.17249999999999999</v>
      </c>
    </row>
    <row r="322" spans="1:25" x14ac:dyDescent="0.25">
      <c r="A322" t="str">
        <f>Forutsetninger!AF71</f>
        <v>Cruiseskip</v>
      </c>
      <c r="B322" t="str">
        <f>Forutsetninger!AG71</f>
        <v>0-30</v>
      </c>
      <c r="C322" t="s">
        <v>140</v>
      </c>
      <c r="D322" t="s">
        <v>141</v>
      </c>
      <c r="E322" t="s">
        <v>133</v>
      </c>
      <c r="F322">
        <f t="shared" ref="F322:F385" si="15">INDEX($O$2:$Y$386,MATCH(A322&amp;C322&amp;D322&amp;E322,$O$2:$O$386,0),10)*INDEX($L$2:$L$8,MATCH($E322,$K$2:$K$8,0))</f>
        <v>5696.9999999999836</v>
      </c>
      <c r="G322">
        <f t="shared" ref="G322:G385" si="16">INDEX($O$2:$Y$386,MATCH(A322&amp;C322&amp;D322&amp;E322,$O$2:$O$386,0),11)*INDEX($L$2:$L$8,MATCH($E322,$K$2:$K$8,0))</f>
        <v>5696.9999999999836</v>
      </c>
      <c r="H322">
        <v>2018</v>
      </c>
      <c r="O322" t="str">
        <f t="shared" si="14"/>
        <v>Annet100-150NordElektrisitet</v>
      </c>
      <c r="P322" t="s">
        <v>144</v>
      </c>
      <c r="Q322" t="s">
        <v>136</v>
      </c>
      <c r="R322" t="s">
        <v>61</v>
      </c>
      <c r="S322" t="s">
        <v>25</v>
      </c>
      <c r="T322" s="408" t="s">
        <v>151</v>
      </c>
      <c r="U322" s="408"/>
      <c r="V322" s="449">
        <v>0.3</v>
      </c>
      <c r="W322" s="449">
        <v>0.7</v>
      </c>
      <c r="X322" s="450">
        <v>0.17249999999999999</v>
      </c>
      <c r="Y322" s="450">
        <v>0.17249999999999999</v>
      </c>
    </row>
    <row r="323" spans="1:25" x14ac:dyDescent="0.25">
      <c r="A323" t="str">
        <f>Forutsetninger!AF72</f>
        <v>Cruiseskip</v>
      </c>
      <c r="B323" t="str">
        <f>Forutsetninger!AG72</f>
        <v>30-70</v>
      </c>
      <c r="C323" t="s">
        <v>140</v>
      </c>
      <c r="D323" t="s">
        <v>141</v>
      </c>
      <c r="E323" t="s">
        <v>133</v>
      </c>
      <c r="F323">
        <f t="shared" si="15"/>
        <v>5696.9999999999836</v>
      </c>
      <c r="G323">
        <f t="shared" si="16"/>
        <v>5696.9999999999836</v>
      </c>
      <c r="H323">
        <v>2018</v>
      </c>
      <c r="O323" t="str">
        <f t="shared" ref="O323:O386" si="17">R323&amp;S323&amp;P323&amp;Q323</f>
        <v>Oljetankskip&gt;150NordElektrisitet</v>
      </c>
      <c r="P323" t="s">
        <v>144</v>
      </c>
      <c r="Q323" t="s">
        <v>136</v>
      </c>
      <c r="R323" t="s">
        <v>16</v>
      </c>
      <c r="S323" s="26" t="s">
        <v>150</v>
      </c>
      <c r="T323" s="408" t="s">
        <v>152</v>
      </c>
      <c r="U323" s="408"/>
      <c r="V323" s="408"/>
      <c r="W323" s="449">
        <v>1</v>
      </c>
      <c r="X323" s="450">
        <v>0.17249999999999999</v>
      </c>
      <c r="Y323" s="450">
        <v>0.17249999999999999</v>
      </c>
    </row>
    <row r="324" spans="1:25" x14ac:dyDescent="0.25">
      <c r="A324" t="str">
        <f>Forutsetninger!AF73</f>
        <v>Cruiseskip</v>
      </c>
      <c r="B324" t="str">
        <f>Forutsetninger!AG73</f>
        <v>70-100</v>
      </c>
      <c r="C324" t="s">
        <v>140</v>
      </c>
      <c r="D324" t="s">
        <v>141</v>
      </c>
      <c r="E324" t="s">
        <v>133</v>
      </c>
      <c r="F324">
        <f t="shared" si="15"/>
        <v>5696.9999999999836</v>
      </c>
      <c r="G324">
        <f t="shared" si="16"/>
        <v>5696.9999999999836</v>
      </c>
      <c r="H324">
        <v>2018</v>
      </c>
      <c r="O324" t="str">
        <f t="shared" si="17"/>
        <v>Kjemikalie-/Produktskip&gt;150NordElektrisitet</v>
      </c>
      <c r="P324" t="s">
        <v>144</v>
      </c>
      <c r="Q324" t="s">
        <v>136</v>
      </c>
      <c r="R324" t="s">
        <v>20</v>
      </c>
      <c r="S324" s="26" t="s">
        <v>150</v>
      </c>
      <c r="T324" s="408" t="s">
        <v>152</v>
      </c>
      <c r="U324" s="408"/>
      <c r="V324" s="408"/>
      <c r="W324" s="449">
        <v>1</v>
      </c>
      <c r="X324" s="450">
        <v>0.17249999999999999</v>
      </c>
      <c r="Y324" s="450">
        <v>0.17249999999999999</v>
      </c>
    </row>
    <row r="325" spans="1:25" x14ac:dyDescent="0.25">
      <c r="A325" t="str">
        <f>Forutsetninger!AF74</f>
        <v>Cruiseskip</v>
      </c>
      <c r="B325" t="str">
        <f>Forutsetninger!AG74</f>
        <v>100-150</v>
      </c>
      <c r="C325" t="s">
        <v>25</v>
      </c>
      <c r="D325" t="s">
        <v>141</v>
      </c>
      <c r="E325" t="s">
        <v>133</v>
      </c>
      <c r="F325">
        <f t="shared" si="15"/>
        <v>5236.3000000000038</v>
      </c>
      <c r="G325">
        <f t="shared" si="16"/>
        <v>5236.3000000000038</v>
      </c>
      <c r="H325">
        <v>2018</v>
      </c>
      <c r="O325" t="str">
        <f t="shared" si="17"/>
        <v>Gasstankskip&gt;150NordElektrisitet</v>
      </c>
      <c r="P325" t="s">
        <v>144</v>
      </c>
      <c r="Q325" t="s">
        <v>136</v>
      </c>
      <c r="R325" t="s">
        <v>24</v>
      </c>
      <c r="S325" s="26" t="s">
        <v>150</v>
      </c>
      <c r="T325" s="408" t="s">
        <v>152</v>
      </c>
      <c r="U325" s="408"/>
      <c r="V325" s="408"/>
      <c r="W325" s="449">
        <v>1</v>
      </c>
      <c r="X325" s="450">
        <v>0.17249999999999999</v>
      </c>
      <c r="Y325" s="450">
        <v>0.17249999999999999</v>
      </c>
    </row>
    <row r="326" spans="1:25" x14ac:dyDescent="0.25">
      <c r="A326" t="str">
        <f>Forutsetninger!AF75</f>
        <v>Cruiseskip</v>
      </c>
      <c r="B326" t="str">
        <f>Forutsetninger!AG75</f>
        <v>150-200</v>
      </c>
      <c r="C326" t="s">
        <v>150</v>
      </c>
      <c r="D326" t="s">
        <v>141</v>
      </c>
      <c r="E326" t="s">
        <v>133</v>
      </c>
      <c r="F326">
        <f t="shared" si="15"/>
        <v>5155.0000000000009</v>
      </c>
      <c r="G326">
        <f t="shared" si="16"/>
        <v>5155.0000000000009</v>
      </c>
      <c r="H326">
        <v>2018</v>
      </c>
      <c r="O326" t="str">
        <f t="shared" si="17"/>
        <v>Bulkskip&gt;150NordElektrisitet</v>
      </c>
      <c r="P326" t="s">
        <v>144</v>
      </c>
      <c r="Q326" t="s">
        <v>136</v>
      </c>
      <c r="R326" t="s">
        <v>28</v>
      </c>
      <c r="S326" s="26" t="s">
        <v>150</v>
      </c>
      <c r="T326" s="408" t="s">
        <v>152</v>
      </c>
      <c r="U326" s="408"/>
      <c r="V326" s="408"/>
      <c r="W326" s="449">
        <v>1</v>
      </c>
      <c r="X326" s="450">
        <v>0.17249999999999999</v>
      </c>
      <c r="Y326" s="450">
        <v>0.17249999999999999</v>
      </c>
    </row>
    <row r="327" spans="1:25" x14ac:dyDescent="0.25">
      <c r="A327" t="str">
        <f>Forutsetninger!AF76</f>
        <v>Cruiseskip</v>
      </c>
      <c r="B327" t="str">
        <f>Forutsetninger!AG76</f>
        <v>200-250</v>
      </c>
      <c r="C327" t="s">
        <v>150</v>
      </c>
      <c r="D327" t="s">
        <v>141</v>
      </c>
      <c r="E327" t="s">
        <v>133</v>
      </c>
      <c r="F327">
        <f t="shared" si="15"/>
        <v>5155.0000000000009</v>
      </c>
      <c r="G327">
        <f t="shared" si="16"/>
        <v>5155.0000000000009</v>
      </c>
      <c r="H327">
        <v>2018</v>
      </c>
      <c r="O327" t="str">
        <f t="shared" si="17"/>
        <v>Stykkgods-/Roro-skip&gt;150NordElektrisitet</v>
      </c>
      <c r="P327" t="s">
        <v>144</v>
      </c>
      <c r="Q327" t="s">
        <v>136</v>
      </c>
      <c r="R327" t="s">
        <v>31</v>
      </c>
      <c r="S327" s="26" t="s">
        <v>150</v>
      </c>
      <c r="T327" s="408" t="s">
        <v>152</v>
      </c>
      <c r="U327" s="408"/>
      <c r="V327" s="408"/>
      <c r="W327" s="449">
        <v>1</v>
      </c>
      <c r="X327" s="450">
        <v>0.17249999999999999</v>
      </c>
      <c r="Y327" s="450">
        <v>0.17249999999999999</v>
      </c>
    </row>
    <row r="328" spans="1:25" x14ac:dyDescent="0.25">
      <c r="A328" t="str">
        <f>Forutsetninger!AF77</f>
        <v>Cruiseskip</v>
      </c>
      <c r="B328" t="str">
        <f>Forutsetninger!AG77</f>
        <v>250-300</v>
      </c>
      <c r="C328" t="s">
        <v>150</v>
      </c>
      <c r="D328" t="s">
        <v>141</v>
      </c>
      <c r="E328" t="s">
        <v>133</v>
      </c>
      <c r="F328">
        <f t="shared" si="15"/>
        <v>5155.0000000000009</v>
      </c>
      <c r="G328">
        <f t="shared" si="16"/>
        <v>5155.0000000000009</v>
      </c>
      <c r="H328">
        <v>2018</v>
      </c>
      <c r="O328" t="str">
        <f t="shared" si="17"/>
        <v>Containerskip&gt;150NordElektrisitet</v>
      </c>
      <c r="P328" t="s">
        <v>144</v>
      </c>
      <c r="Q328" t="s">
        <v>136</v>
      </c>
      <c r="R328" t="s">
        <v>35</v>
      </c>
      <c r="S328" s="26" t="s">
        <v>150</v>
      </c>
      <c r="T328" s="408" t="s">
        <v>152</v>
      </c>
      <c r="U328" s="408"/>
      <c r="V328" s="408"/>
      <c r="W328" s="449">
        <v>1</v>
      </c>
      <c r="X328" s="450">
        <v>0.17249999999999999</v>
      </c>
      <c r="Y328" s="450">
        <v>0.17249999999999999</v>
      </c>
    </row>
    <row r="329" spans="1:25" x14ac:dyDescent="0.25">
      <c r="A329" t="str">
        <f>Forutsetninger!AF78</f>
        <v>Cruiseskip</v>
      </c>
      <c r="B329" t="str">
        <f>Forutsetninger!AG78</f>
        <v>300-</v>
      </c>
      <c r="C329" t="s">
        <v>150</v>
      </c>
      <c r="D329" t="s">
        <v>141</v>
      </c>
      <c r="E329" t="s">
        <v>133</v>
      </c>
      <c r="F329">
        <f t="shared" si="15"/>
        <v>5155.0000000000009</v>
      </c>
      <c r="G329">
        <f t="shared" si="16"/>
        <v>5155.0000000000009</v>
      </c>
      <c r="H329">
        <v>2018</v>
      </c>
      <c r="O329" t="str">
        <f t="shared" si="17"/>
        <v>Passasjerbåt&gt;150NordElektrisitet</v>
      </c>
      <c r="P329" t="s">
        <v>144</v>
      </c>
      <c r="Q329" t="s">
        <v>136</v>
      </c>
      <c r="R329" t="s">
        <v>39</v>
      </c>
      <c r="S329" s="26" t="s">
        <v>150</v>
      </c>
      <c r="T329" s="408" t="s">
        <v>152</v>
      </c>
      <c r="U329" s="408"/>
      <c r="V329" s="408"/>
      <c r="W329" s="449">
        <v>1</v>
      </c>
      <c r="X329" s="450">
        <v>0.17249999999999999</v>
      </c>
      <c r="Y329" s="450">
        <v>0.17249999999999999</v>
      </c>
    </row>
    <row r="330" spans="1:25" x14ac:dyDescent="0.25">
      <c r="A330" t="str">
        <f>Forutsetninger!AF79</f>
        <v>Offshore supplyskip</v>
      </c>
      <c r="B330" t="str">
        <f>Forutsetninger!AG79</f>
        <v>0-30</v>
      </c>
      <c r="C330" t="s">
        <v>140</v>
      </c>
      <c r="D330" t="s">
        <v>141</v>
      </c>
      <c r="E330" t="s">
        <v>133</v>
      </c>
      <c r="F330">
        <f t="shared" si="15"/>
        <v>5696.9999999999836</v>
      </c>
      <c r="G330">
        <f t="shared" si="16"/>
        <v>5696.9999999999836</v>
      </c>
      <c r="H330">
        <v>2018</v>
      </c>
      <c r="O330" t="str">
        <f t="shared" si="17"/>
        <v>Passasjerskip/Roro&gt;150NordElektrisitet</v>
      </c>
      <c r="P330" t="s">
        <v>144</v>
      </c>
      <c r="Q330" t="s">
        <v>136</v>
      </c>
      <c r="R330" t="s">
        <v>42</v>
      </c>
      <c r="S330" s="26" t="s">
        <v>150</v>
      </c>
      <c r="T330" s="408" t="s">
        <v>152</v>
      </c>
      <c r="U330" s="408"/>
      <c r="V330" s="408"/>
      <c r="W330" s="449">
        <v>1</v>
      </c>
      <c r="X330" s="450">
        <v>0.17249999999999999</v>
      </c>
      <c r="Y330" s="450">
        <v>0.17249999999999999</v>
      </c>
    </row>
    <row r="331" spans="1:25" x14ac:dyDescent="0.25">
      <c r="A331" t="str">
        <f>Forutsetninger!AF80</f>
        <v>Offshore supplyskip</v>
      </c>
      <c r="B331" t="str">
        <f>Forutsetninger!AG80</f>
        <v>30-70</v>
      </c>
      <c r="C331" t="s">
        <v>140</v>
      </c>
      <c r="D331" t="s">
        <v>141</v>
      </c>
      <c r="E331" t="s">
        <v>133</v>
      </c>
      <c r="F331">
        <f t="shared" si="15"/>
        <v>5696.9999999999836</v>
      </c>
      <c r="G331">
        <f t="shared" si="16"/>
        <v>5696.9999999999836</v>
      </c>
      <c r="H331">
        <v>2018</v>
      </c>
      <c r="O331" t="str">
        <f t="shared" si="17"/>
        <v>Cruiseskip&gt;150NordElektrisitet</v>
      </c>
      <c r="P331" t="s">
        <v>144</v>
      </c>
      <c r="Q331" t="s">
        <v>136</v>
      </c>
      <c r="R331" t="s">
        <v>44</v>
      </c>
      <c r="S331" s="26" t="s">
        <v>150</v>
      </c>
      <c r="T331" s="408" t="s">
        <v>152</v>
      </c>
      <c r="U331" s="408"/>
      <c r="V331" s="408"/>
      <c r="W331" s="449">
        <v>1</v>
      </c>
      <c r="X331" s="450">
        <v>0.17249999999999999</v>
      </c>
      <c r="Y331" s="450">
        <v>0.17249999999999999</v>
      </c>
    </row>
    <row r="332" spans="1:25" x14ac:dyDescent="0.25">
      <c r="A332" t="str">
        <f>Forutsetninger!AF81</f>
        <v>Offshore supplyskip</v>
      </c>
      <c r="B332" t="str">
        <f>Forutsetninger!AG81</f>
        <v>70-100</v>
      </c>
      <c r="C332" t="s">
        <v>140</v>
      </c>
      <c r="D332" t="s">
        <v>141</v>
      </c>
      <c r="E332" t="s">
        <v>133</v>
      </c>
      <c r="F332">
        <f t="shared" si="15"/>
        <v>5696.9999999999836</v>
      </c>
      <c r="G332">
        <f t="shared" si="16"/>
        <v>5696.9999999999836</v>
      </c>
      <c r="H332">
        <v>2018</v>
      </c>
      <c r="O332" t="str">
        <f t="shared" si="17"/>
        <v>Offshore supplyskip&gt;150NordElektrisitet</v>
      </c>
      <c r="P332" t="s">
        <v>144</v>
      </c>
      <c r="Q332" t="s">
        <v>136</v>
      </c>
      <c r="R332" t="s">
        <v>46</v>
      </c>
      <c r="S332" s="26" t="s">
        <v>150</v>
      </c>
      <c r="T332" s="408" t="s">
        <v>149</v>
      </c>
      <c r="U332" s="449">
        <v>1</v>
      </c>
      <c r="V332" s="408"/>
      <c r="W332" s="408"/>
      <c r="X332" s="450">
        <v>0.17249999999999999</v>
      </c>
      <c r="Y332" s="450">
        <v>0.17249999999999999</v>
      </c>
    </row>
    <row r="333" spans="1:25" x14ac:dyDescent="0.25">
      <c r="A333" t="str">
        <f>Forutsetninger!AF82</f>
        <v>Offshore supplyskip</v>
      </c>
      <c r="B333" t="str">
        <f>Forutsetninger!AG82</f>
        <v>100-150</v>
      </c>
      <c r="C333" t="s">
        <v>25</v>
      </c>
      <c r="D333" t="s">
        <v>141</v>
      </c>
      <c r="E333" t="s">
        <v>133</v>
      </c>
      <c r="F333">
        <f t="shared" si="15"/>
        <v>5696.9999999999836</v>
      </c>
      <c r="G333">
        <f t="shared" si="16"/>
        <v>5696.9999999999836</v>
      </c>
      <c r="H333">
        <v>2018</v>
      </c>
      <c r="O333" t="str">
        <f t="shared" si="17"/>
        <v>Andre offshorefartøy&gt;150NordElektrisitet</v>
      </c>
      <c r="P333" t="s">
        <v>144</v>
      </c>
      <c r="Q333" t="s">
        <v>136</v>
      </c>
      <c r="R333" t="s">
        <v>48</v>
      </c>
      <c r="S333" s="26" t="s">
        <v>150</v>
      </c>
      <c r="T333" s="408" t="s">
        <v>149</v>
      </c>
      <c r="U333" s="449">
        <v>1</v>
      </c>
      <c r="V333" s="408"/>
      <c r="W333" s="408"/>
      <c r="X333" s="450">
        <v>0.17249999999999999</v>
      </c>
      <c r="Y333" s="450">
        <v>0.17249999999999999</v>
      </c>
    </row>
    <row r="334" spans="1:25" x14ac:dyDescent="0.25">
      <c r="A334" t="str">
        <f>Forutsetninger!AF83</f>
        <v>Offshore supplyskip</v>
      </c>
      <c r="B334" t="str">
        <f>Forutsetninger!AG83</f>
        <v>150-200</v>
      </c>
      <c r="C334" t="s">
        <v>150</v>
      </c>
      <c r="D334" t="s">
        <v>141</v>
      </c>
      <c r="E334" t="s">
        <v>133</v>
      </c>
      <c r="F334">
        <f t="shared" si="15"/>
        <v>5696.9999999999836</v>
      </c>
      <c r="G334">
        <f t="shared" si="16"/>
        <v>5696.9999999999836</v>
      </c>
      <c r="H334">
        <v>2018</v>
      </c>
      <c r="O334" t="str">
        <f t="shared" si="17"/>
        <v>Brønnbåt&gt;150NordElektrisitet</v>
      </c>
      <c r="P334" t="s">
        <v>144</v>
      </c>
      <c r="Q334" t="s">
        <v>136</v>
      </c>
      <c r="R334" t="s">
        <v>51</v>
      </c>
      <c r="S334" s="26" t="s">
        <v>150</v>
      </c>
      <c r="T334" s="408" t="s">
        <v>149</v>
      </c>
      <c r="U334" s="449">
        <v>1</v>
      </c>
      <c r="V334" s="408"/>
      <c r="W334" s="408"/>
      <c r="X334" s="450">
        <v>0.17249999999999999</v>
      </c>
      <c r="Y334" s="450">
        <v>0.17249999999999999</v>
      </c>
    </row>
    <row r="335" spans="1:25" x14ac:dyDescent="0.25">
      <c r="A335" t="str">
        <f>Forutsetninger!AF84</f>
        <v>Offshore supplyskip</v>
      </c>
      <c r="B335" t="str">
        <f>Forutsetninger!AG84</f>
        <v>200-250</v>
      </c>
      <c r="C335" t="s">
        <v>150</v>
      </c>
      <c r="D335" t="s">
        <v>141</v>
      </c>
      <c r="E335" t="s">
        <v>133</v>
      </c>
      <c r="F335">
        <f t="shared" si="15"/>
        <v>5696.9999999999836</v>
      </c>
      <c r="G335">
        <f t="shared" si="16"/>
        <v>5696.9999999999836</v>
      </c>
      <c r="H335">
        <v>2018</v>
      </c>
      <c r="O335" t="str">
        <f t="shared" si="17"/>
        <v>Slepefartøy&gt;150NordElektrisitet</v>
      </c>
      <c r="P335" t="s">
        <v>144</v>
      </c>
      <c r="Q335" t="s">
        <v>136</v>
      </c>
      <c r="R335" t="s">
        <v>54</v>
      </c>
      <c r="S335" s="26" t="s">
        <v>150</v>
      </c>
      <c r="T335" s="408" t="s">
        <v>152</v>
      </c>
      <c r="U335" s="408"/>
      <c r="V335" s="408"/>
      <c r="W335" s="449">
        <v>1</v>
      </c>
      <c r="X335" s="450">
        <v>0.17249999999999999</v>
      </c>
      <c r="Y335" s="450">
        <v>0.17249999999999999</v>
      </c>
    </row>
    <row r="336" spans="1:25" x14ac:dyDescent="0.25">
      <c r="A336" t="str">
        <f>Forutsetninger!AF85</f>
        <v>Offshore supplyskip</v>
      </c>
      <c r="B336" t="str">
        <f>Forutsetninger!AG85</f>
        <v>250-300</v>
      </c>
      <c r="C336" t="s">
        <v>150</v>
      </c>
      <c r="D336" t="s">
        <v>141</v>
      </c>
      <c r="E336" t="s">
        <v>133</v>
      </c>
      <c r="F336">
        <f t="shared" si="15"/>
        <v>5696.9999999999836</v>
      </c>
      <c r="G336">
        <f t="shared" si="16"/>
        <v>5696.9999999999836</v>
      </c>
      <c r="H336">
        <v>2018</v>
      </c>
      <c r="O336" t="str">
        <f t="shared" si="17"/>
        <v>Andre servicefartøy&gt;150NordElektrisitet</v>
      </c>
      <c r="P336" t="s">
        <v>144</v>
      </c>
      <c r="Q336" t="s">
        <v>136</v>
      </c>
      <c r="R336" t="s">
        <v>56</v>
      </c>
      <c r="S336" s="26" t="s">
        <v>150</v>
      </c>
      <c r="T336" s="408" t="s">
        <v>149</v>
      </c>
      <c r="U336" s="449">
        <v>1</v>
      </c>
      <c r="V336" s="408"/>
      <c r="W336" s="408"/>
      <c r="X336" s="450">
        <v>0.17249999999999999</v>
      </c>
      <c r="Y336" s="450">
        <v>0.17249999999999999</v>
      </c>
    </row>
    <row r="337" spans="1:25" x14ac:dyDescent="0.25">
      <c r="A337" t="str">
        <f>Forutsetninger!AF86</f>
        <v>Offshore supplyskip</v>
      </c>
      <c r="B337" t="str">
        <f>Forutsetninger!AG86</f>
        <v>300-</v>
      </c>
      <c r="C337" t="s">
        <v>150</v>
      </c>
      <c r="D337" t="s">
        <v>141</v>
      </c>
      <c r="E337" t="s">
        <v>133</v>
      </c>
      <c r="F337">
        <f t="shared" si="15"/>
        <v>5696.9999999999836</v>
      </c>
      <c r="G337">
        <f t="shared" si="16"/>
        <v>5696.9999999999836</v>
      </c>
      <c r="H337">
        <v>2018</v>
      </c>
      <c r="O337" t="str">
        <f t="shared" si="17"/>
        <v>Fiskefartøy&gt;150NordElektrisitet</v>
      </c>
      <c r="P337" t="s">
        <v>144</v>
      </c>
      <c r="Q337" t="s">
        <v>136</v>
      </c>
      <c r="R337" t="s">
        <v>59</v>
      </c>
      <c r="S337" s="26" t="s">
        <v>150</v>
      </c>
      <c r="T337" s="408" t="s">
        <v>149</v>
      </c>
      <c r="U337" s="449">
        <v>1</v>
      </c>
      <c r="V337" s="408"/>
      <c r="W337" s="408"/>
      <c r="X337" s="450">
        <v>0.17249999999999999</v>
      </c>
      <c r="Y337" s="450">
        <v>0.17249999999999999</v>
      </c>
    </row>
    <row r="338" spans="1:25" x14ac:dyDescent="0.25">
      <c r="A338" t="str">
        <f>Forutsetninger!AF87</f>
        <v>Andre offshorefartøy</v>
      </c>
      <c r="B338" t="str">
        <f>Forutsetninger!AG87</f>
        <v>0-30</v>
      </c>
      <c r="C338" t="s">
        <v>140</v>
      </c>
      <c r="D338" t="s">
        <v>141</v>
      </c>
      <c r="E338" t="s">
        <v>133</v>
      </c>
      <c r="F338">
        <f t="shared" si="15"/>
        <v>5696.9999999999836</v>
      </c>
      <c r="G338">
        <f t="shared" si="16"/>
        <v>5696.9999999999836</v>
      </c>
      <c r="H338">
        <v>2018</v>
      </c>
      <c r="O338" t="str">
        <f t="shared" si="17"/>
        <v>Annet&gt;150NordElektrisitet</v>
      </c>
      <c r="P338" t="s">
        <v>144</v>
      </c>
      <c r="Q338" t="s">
        <v>136</v>
      </c>
      <c r="R338" t="s">
        <v>61</v>
      </c>
      <c r="S338" s="26" t="s">
        <v>150</v>
      </c>
      <c r="T338" s="408" t="s">
        <v>152</v>
      </c>
      <c r="U338" s="408"/>
      <c r="V338" s="408"/>
      <c r="W338" s="449">
        <v>1</v>
      </c>
      <c r="X338" s="450">
        <v>0.17249999999999999</v>
      </c>
      <c r="Y338" s="450">
        <v>0.17249999999999999</v>
      </c>
    </row>
    <row r="339" spans="1:25" x14ac:dyDescent="0.25">
      <c r="A339" t="str">
        <f>Forutsetninger!AF88</f>
        <v>Andre offshorefartøy</v>
      </c>
      <c r="B339" t="str">
        <f>Forutsetninger!AG88</f>
        <v>30-70</v>
      </c>
      <c r="C339" t="s">
        <v>140</v>
      </c>
      <c r="D339" t="s">
        <v>141</v>
      </c>
      <c r="E339" t="s">
        <v>133</v>
      </c>
      <c r="F339">
        <f t="shared" si="15"/>
        <v>5696.9999999999836</v>
      </c>
      <c r="G339">
        <f t="shared" si="16"/>
        <v>5696.9999999999836</v>
      </c>
      <c r="H339">
        <v>2018</v>
      </c>
      <c r="O339" t="str">
        <f t="shared" si="17"/>
        <v>Oljetankskip0-100SørElektrisitet</v>
      </c>
      <c r="P339" t="s">
        <v>145</v>
      </c>
      <c r="Q339" t="s">
        <v>136</v>
      </c>
      <c r="R339" t="s">
        <v>16</v>
      </c>
      <c r="S339" t="s">
        <v>140</v>
      </c>
      <c r="T339" s="449" t="s">
        <v>153</v>
      </c>
      <c r="U339" s="408"/>
      <c r="V339" s="449">
        <v>1</v>
      </c>
      <c r="W339" s="408"/>
      <c r="X339" s="450">
        <v>0.17249999999999999</v>
      </c>
      <c r="Y339" s="450">
        <v>0.17249999999999999</v>
      </c>
    </row>
    <row r="340" spans="1:25" x14ac:dyDescent="0.25">
      <c r="A340" t="str">
        <f>Forutsetninger!AF89</f>
        <v>Andre offshorefartøy</v>
      </c>
      <c r="B340" t="str">
        <f>Forutsetninger!AG89</f>
        <v>70-100</v>
      </c>
      <c r="C340" t="s">
        <v>140</v>
      </c>
      <c r="D340" t="s">
        <v>141</v>
      </c>
      <c r="E340" t="s">
        <v>133</v>
      </c>
      <c r="F340">
        <f t="shared" si="15"/>
        <v>5696.9999999999836</v>
      </c>
      <c r="G340">
        <f t="shared" si="16"/>
        <v>5696.9999999999836</v>
      </c>
      <c r="H340">
        <v>2018</v>
      </c>
      <c r="O340" t="str">
        <f t="shared" si="17"/>
        <v>Kjemikalie-/Produktskip0-100SørElektrisitet</v>
      </c>
      <c r="P340" t="s">
        <v>145</v>
      </c>
      <c r="Q340" t="s">
        <v>136</v>
      </c>
      <c r="R340" t="s">
        <v>20</v>
      </c>
      <c r="S340" t="s">
        <v>140</v>
      </c>
      <c r="T340" s="449" t="s">
        <v>153</v>
      </c>
      <c r="U340" s="408"/>
      <c r="V340" s="449">
        <v>1</v>
      </c>
      <c r="W340" s="408"/>
      <c r="X340" s="450">
        <v>0.17249999999999999</v>
      </c>
      <c r="Y340" s="450">
        <v>0.17249999999999999</v>
      </c>
    </row>
    <row r="341" spans="1:25" x14ac:dyDescent="0.25">
      <c r="A341" t="str">
        <f>Forutsetninger!AF90</f>
        <v>Andre offshorefartøy</v>
      </c>
      <c r="B341" t="str">
        <f>Forutsetninger!AG90</f>
        <v>100-150</v>
      </c>
      <c r="C341" t="s">
        <v>25</v>
      </c>
      <c r="D341" t="s">
        <v>141</v>
      </c>
      <c r="E341" t="s">
        <v>133</v>
      </c>
      <c r="F341">
        <f t="shared" si="15"/>
        <v>5696.9999999999836</v>
      </c>
      <c r="G341">
        <f t="shared" si="16"/>
        <v>5696.9999999999836</v>
      </c>
      <c r="H341">
        <v>2018</v>
      </c>
      <c r="O341" t="str">
        <f t="shared" si="17"/>
        <v>Gasstankskip0-100SørElektrisitet</v>
      </c>
      <c r="P341" t="s">
        <v>145</v>
      </c>
      <c r="Q341" t="s">
        <v>136</v>
      </c>
      <c r="R341" t="s">
        <v>24</v>
      </c>
      <c r="S341" t="s">
        <v>140</v>
      </c>
      <c r="T341" s="449" t="s">
        <v>153</v>
      </c>
      <c r="U341" s="408"/>
      <c r="V341" s="449">
        <v>1</v>
      </c>
      <c r="W341" s="408"/>
      <c r="X341" s="450">
        <v>0.17249999999999999</v>
      </c>
      <c r="Y341" s="450">
        <v>0.17249999999999999</v>
      </c>
    </row>
    <row r="342" spans="1:25" x14ac:dyDescent="0.25">
      <c r="A342" t="str">
        <f>Forutsetninger!AF91</f>
        <v>Andre offshorefartøy</v>
      </c>
      <c r="B342" t="str">
        <f>Forutsetninger!AG91</f>
        <v>150-200</v>
      </c>
      <c r="C342" t="s">
        <v>150</v>
      </c>
      <c r="D342" t="s">
        <v>141</v>
      </c>
      <c r="E342" t="s">
        <v>133</v>
      </c>
      <c r="F342">
        <f t="shared" si="15"/>
        <v>5696.9999999999836</v>
      </c>
      <c r="G342">
        <f t="shared" si="16"/>
        <v>5696.9999999999836</v>
      </c>
      <c r="H342">
        <v>2018</v>
      </c>
      <c r="O342" t="str">
        <f t="shared" si="17"/>
        <v>Bulkskip0-100SørElektrisitet</v>
      </c>
      <c r="P342" t="s">
        <v>145</v>
      </c>
      <c r="Q342" t="s">
        <v>136</v>
      </c>
      <c r="R342" t="s">
        <v>28</v>
      </c>
      <c r="S342" t="s">
        <v>140</v>
      </c>
      <c r="T342" s="449" t="s">
        <v>153</v>
      </c>
      <c r="U342" s="408"/>
      <c r="V342" s="449">
        <v>1</v>
      </c>
      <c r="W342" s="408"/>
      <c r="X342" s="450">
        <v>0.17249999999999999</v>
      </c>
      <c r="Y342" s="450">
        <v>0.17249999999999999</v>
      </c>
    </row>
    <row r="343" spans="1:25" x14ac:dyDescent="0.25">
      <c r="A343" t="str">
        <f>Forutsetninger!AF92</f>
        <v>Andre offshorefartøy</v>
      </c>
      <c r="B343" t="str">
        <f>Forutsetninger!AG92</f>
        <v>200-250</v>
      </c>
      <c r="C343" t="s">
        <v>150</v>
      </c>
      <c r="D343" t="s">
        <v>141</v>
      </c>
      <c r="E343" t="s">
        <v>133</v>
      </c>
      <c r="F343">
        <f t="shared" si="15"/>
        <v>5696.9999999999836</v>
      </c>
      <c r="G343">
        <f t="shared" si="16"/>
        <v>5696.9999999999836</v>
      </c>
      <c r="H343">
        <v>2018</v>
      </c>
      <c r="O343" t="str">
        <f t="shared" si="17"/>
        <v>Stykkgods-/Roro-skip0-100SørElektrisitet</v>
      </c>
      <c r="P343" t="s">
        <v>145</v>
      </c>
      <c r="Q343" t="s">
        <v>136</v>
      </c>
      <c r="R343" t="s">
        <v>31</v>
      </c>
      <c r="S343" t="s">
        <v>140</v>
      </c>
      <c r="T343" s="449" t="s">
        <v>153</v>
      </c>
      <c r="U343" s="408"/>
      <c r="V343" s="449">
        <v>1</v>
      </c>
      <c r="W343" s="408"/>
      <c r="X343" s="450">
        <v>0.17249999999999999</v>
      </c>
      <c r="Y343" s="450">
        <v>0.17249999999999999</v>
      </c>
    </row>
    <row r="344" spans="1:25" x14ac:dyDescent="0.25">
      <c r="A344" t="str">
        <f>Forutsetninger!AF93</f>
        <v>Andre offshorefartøy</v>
      </c>
      <c r="B344" t="str">
        <f>Forutsetninger!AG93</f>
        <v>250-300</v>
      </c>
      <c r="C344" t="s">
        <v>150</v>
      </c>
      <c r="D344" t="s">
        <v>141</v>
      </c>
      <c r="E344" t="s">
        <v>133</v>
      </c>
      <c r="F344">
        <f t="shared" si="15"/>
        <v>5696.9999999999836</v>
      </c>
      <c r="G344">
        <f t="shared" si="16"/>
        <v>5696.9999999999836</v>
      </c>
      <c r="H344">
        <v>2018</v>
      </c>
      <c r="O344" t="str">
        <f t="shared" si="17"/>
        <v>Containerskip0-100SørElektrisitet</v>
      </c>
      <c r="P344" t="s">
        <v>145</v>
      </c>
      <c r="Q344" t="s">
        <v>136</v>
      </c>
      <c r="R344" t="s">
        <v>35</v>
      </c>
      <c r="S344" t="s">
        <v>140</v>
      </c>
      <c r="T344" s="449" t="s">
        <v>153</v>
      </c>
      <c r="U344" s="408"/>
      <c r="V344" s="449">
        <v>1</v>
      </c>
      <c r="W344" s="408"/>
      <c r="X344" s="450">
        <v>0.17249999999999999</v>
      </c>
      <c r="Y344" s="450">
        <v>0.17249999999999999</v>
      </c>
    </row>
    <row r="345" spans="1:25" x14ac:dyDescent="0.25">
      <c r="A345" t="str">
        <f>Forutsetninger!AF94</f>
        <v>Andre offshorefartøy</v>
      </c>
      <c r="B345" t="str">
        <f>Forutsetninger!AG94</f>
        <v>300-</v>
      </c>
      <c r="C345" t="s">
        <v>150</v>
      </c>
      <c r="D345" t="s">
        <v>141</v>
      </c>
      <c r="E345" t="s">
        <v>133</v>
      </c>
      <c r="F345">
        <f t="shared" si="15"/>
        <v>5696.9999999999836</v>
      </c>
      <c r="G345">
        <f t="shared" si="16"/>
        <v>5696.9999999999836</v>
      </c>
      <c r="H345">
        <v>2018</v>
      </c>
      <c r="O345" t="str">
        <f t="shared" si="17"/>
        <v>Passasjerbåt0-100SørElektrisitet</v>
      </c>
      <c r="P345" t="s">
        <v>145</v>
      </c>
      <c r="Q345" t="s">
        <v>136</v>
      </c>
      <c r="R345" t="s">
        <v>39</v>
      </c>
      <c r="S345" t="s">
        <v>140</v>
      </c>
      <c r="T345" s="449" t="s">
        <v>153</v>
      </c>
      <c r="U345" s="408"/>
      <c r="V345" s="449">
        <v>1</v>
      </c>
      <c r="W345" s="408"/>
      <c r="X345" s="450">
        <v>0.17249999999999999</v>
      </c>
      <c r="Y345" s="450">
        <v>0.17249999999999999</v>
      </c>
    </row>
    <row r="346" spans="1:25" x14ac:dyDescent="0.25">
      <c r="A346" t="str">
        <f>Forutsetninger!AF95</f>
        <v>Brønnbåt</v>
      </c>
      <c r="B346" t="str">
        <f>Forutsetninger!AG95</f>
        <v>0-30</v>
      </c>
      <c r="C346" t="s">
        <v>140</v>
      </c>
      <c r="D346" t="s">
        <v>141</v>
      </c>
      <c r="E346" t="s">
        <v>133</v>
      </c>
      <c r="F346">
        <f t="shared" si="15"/>
        <v>5696.9999999999836</v>
      </c>
      <c r="G346">
        <f t="shared" si="16"/>
        <v>5696.9999999999836</v>
      </c>
      <c r="H346">
        <v>2018</v>
      </c>
      <c r="O346" t="str">
        <f t="shared" si="17"/>
        <v>Passasjerskip/Roro0-100SørElektrisitet</v>
      </c>
      <c r="P346" t="s">
        <v>145</v>
      </c>
      <c r="Q346" t="s">
        <v>136</v>
      </c>
      <c r="R346" t="s">
        <v>42</v>
      </c>
      <c r="S346" t="s">
        <v>140</v>
      </c>
      <c r="T346" s="449" t="s">
        <v>153</v>
      </c>
      <c r="U346" s="408"/>
      <c r="V346" s="449">
        <v>1</v>
      </c>
      <c r="W346" s="408"/>
      <c r="X346" s="450">
        <v>0.17249999999999999</v>
      </c>
      <c r="Y346" s="450">
        <v>0.17249999999999999</v>
      </c>
    </row>
    <row r="347" spans="1:25" x14ac:dyDescent="0.25">
      <c r="A347" t="str">
        <f>Forutsetninger!AF96</f>
        <v>Brønnbåt</v>
      </c>
      <c r="B347" t="str">
        <f>Forutsetninger!AG96</f>
        <v>30-70</v>
      </c>
      <c r="C347" t="s">
        <v>140</v>
      </c>
      <c r="D347" t="s">
        <v>141</v>
      </c>
      <c r="E347" t="s">
        <v>133</v>
      </c>
      <c r="F347">
        <f t="shared" si="15"/>
        <v>5696.9999999999836</v>
      </c>
      <c r="G347">
        <f t="shared" si="16"/>
        <v>5696.9999999999836</v>
      </c>
      <c r="H347">
        <v>2018</v>
      </c>
      <c r="O347" t="str">
        <f t="shared" si="17"/>
        <v>Cruiseskip0-100SørElektrisitet</v>
      </c>
      <c r="P347" t="s">
        <v>145</v>
      </c>
      <c r="Q347" t="s">
        <v>136</v>
      </c>
      <c r="R347" t="s">
        <v>44</v>
      </c>
      <c r="S347" t="s">
        <v>140</v>
      </c>
      <c r="T347" s="449" t="s">
        <v>153</v>
      </c>
      <c r="U347" s="408"/>
      <c r="V347" s="449">
        <v>1</v>
      </c>
      <c r="W347" s="408"/>
      <c r="X347" s="450">
        <v>0.17249999999999999</v>
      </c>
      <c r="Y347" s="450">
        <v>0.17249999999999999</v>
      </c>
    </row>
    <row r="348" spans="1:25" x14ac:dyDescent="0.25">
      <c r="A348" t="str">
        <f>Forutsetninger!AF97</f>
        <v>Brønnbåt</v>
      </c>
      <c r="B348" t="str">
        <f>Forutsetninger!AG97</f>
        <v>70-100</v>
      </c>
      <c r="C348" t="s">
        <v>140</v>
      </c>
      <c r="D348" t="s">
        <v>141</v>
      </c>
      <c r="E348" t="s">
        <v>133</v>
      </c>
      <c r="F348">
        <f t="shared" si="15"/>
        <v>5696.9999999999836</v>
      </c>
      <c r="G348">
        <f t="shared" si="16"/>
        <v>5696.9999999999836</v>
      </c>
      <c r="H348">
        <v>2018</v>
      </c>
      <c r="O348" t="str">
        <f t="shared" si="17"/>
        <v>Offshore supplyskip0-100SørElektrisitet</v>
      </c>
      <c r="P348" t="s">
        <v>145</v>
      </c>
      <c r="Q348" t="s">
        <v>136</v>
      </c>
      <c r="R348" t="s">
        <v>46</v>
      </c>
      <c r="S348" t="s">
        <v>140</v>
      </c>
      <c r="T348" s="449" t="s">
        <v>153</v>
      </c>
      <c r="U348" s="408"/>
      <c r="V348" s="449">
        <v>1</v>
      </c>
      <c r="W348" s="408"/>
      <c r="X348" s="450">
        <v>0.17249999999999999</v>
      </c>
      <c r="Y348" s="450">
        <v>0.17249999999999999</v>
      </c>
    </row>
    <row r="349" spans="1:25" x14ac:dyDescent="0.25">
      <c r="A349" t="str">
        <f>Forutsetninger!AF98</f>
        <v>Brønnbåt</v>
      </c>
      <c r="B349" t="str">
        <f>Forutsetninger!AG98</f>
        <v>100-150</v>
      </c>
      <c r="C349" t="s">
        <v>25</v>
      </c>
      <c r="D349" t="s">
        <v>141</v>
      </c>
      <c r="E349" t="s">
        <v>133</v>
      </c>
      <c r="F349">
        <f t="shared" si="15"/>
        <v>5696.9999999999836</v>
      </c>
      <c r="G349">
        <f t="shared" si="16"/>
        <v>5696.9999999999836</v>
      </c>
      <c r="H349">
        <v>2018</v>
      </c>
      <c r="O349" t="str">
        <f t="shared" si="17"/>
        <v>Andre offshorefartøy0-100SørElektrisitet</v>
      </c>
      <c r="P349" t="s">
        <v>145</v>
      </c>
      <c r="Q349" t="s">
        <v>136</v>
      </c>
      <c r="R349" t="s">
        <v>48</v>
      </c>
      <c r="S349" t="s">
        <v>140</v>
      </c>
      <c r="T349" s="449" t="s">
        <v>153</v>
      </c>
      <c r="U349" s="408"/>
      <c r="V349" s="449">
        <v>1</v>
      </c>
      <c r="W349" s="408"/>
      <c r="X349" s="450">
        <v>0.17249999999999999</v>
      </c>
      <c r="Y349" s="450">
        <v>0.17249999999999999</v>
      </c>
    </row>
    <row r="350" spans="1:25" x14ac:dyDescent="0.25">
      <c r="A350" t="str">
        <f>Forutsetninger!AF99</f>
        <v>Brønnbåt</v>
      </c>
      <c r="B350" t="str">
        <f>Forutsetninger!AG99</f>
        <v>150-200</v>
      </c>
      <c r="C350" t="s">
        <v>150</v>
      </c>
      <c r="D350" t="s">
        <v>141</v>
      </c>
      <c r="E350" t="s">
        <v>133</v>
      </c>
      <c r="F350">
        <f t="shared" si="15"/>
        <v>5696.9999999999836</v>
      </c>
      <c r="G350">
        <f t="shared" si="16"/>
        <v>5696.9999999999836</v>
      </c>
      <c r="H350">
        <v>2018</v>
      </c>
      <c r="O350" t="str">
        <f t="shared" si="17"/>
        <v>Brønnbåt0-100SørElektrisitet</v>
      </c>
      <c r="P350" t="s">
        <v>145</v>
      </c>
      <c r="Q350" t="s">
        <v>136</v>
      </c>
      <c r="R350" t="s">
        <v>51</v>
      </c>
      <c r="S350" t="s">
        <v>140</v>
      </c>
      <c r="T350" s="449" t="s">
        <v>153</v>
      </c>
      <c r="U350" s="408"/>
      <c r="V350" s="449">
        <v>1</v>
      </c>
      <c r="W350" s="408"/>
      <c r="X350" s="450">
        <v>0.17249999999999999</v>
      </c>
      <c r="Y350" s="450">
        <v>0.17249999999999999</v>
      </c>
    </row>
    <row r="351" spans="1:25" x14ac:dyDescent="0.25">
      <c r="A351" t="str">
        <f>Forutsetninger!AF100</f>
        <v>Brønnbåt</v>
      </c>
      <c r="B351" t="str">
        <f>Forutsetninger!AG100</f>
        <v>200-250</v>
      </c>
      <c r="C351" t="s">
        <v>150</v>
      </c>
      <c r="D351" t="s">
        <v>141</v>
      </c>
      <c r="E351" t="s">
        <v>133</v>
      </c>
      <c r="F351">
        <f t="shared" si="15"/>
        <v>5696.9999999999836</v>
      </c>
      <c r="G351">
        <f t="shared" si="16"/>
        <v>5696.9999999999836</v>
      </c>
      <c r="H351">
        <v>2018</v>
      </c>
      <c r="O351" t="str">
        <f t="shared" si="17"/>
        <v>Slepefartøy0-100SørElektrisitet</v>
      </c>
      <c r="P351" t="s">
        <v>145</v>
      </c>
      <c r="Q351" t="s">
        <v>136</v>
      </c>
      <c r="R351" t="s">
        <v>54</v>
      </c>
      <c r="S351" t="s">
        <v>140</v>
      </c>
      <c r="T351" s="449" t="s">
        <v>153</v>
      </c>
      <c r="U351" s="408"/>
      <c r="V351" s="449">
        <v>1</v>
      </c>
      <c r="W351" s="408"/>
      <c r="X351" s="450">
        <v>0.17249999999999999</v>
      </c>
      <c r="Y351" s="450">
        <v>0.17249999999999999</v>
      </c>
    </row>
    <row r="352" spans="1:25" x14ac:dyDescent="0.25">
      <c r="A352" t="str">
        <f>Forutsetninger!AF101</f>
        <v>Brønnbåt</v>
      </c>
      <c r="B352" t="str">
        <f>Forutsetninger!AG101</f>
        <v>250-300</v>
      </c>
      <c r="C352" t="s">
        <v>150</v>
      </c>
      <c r="D352" t="s">
        <v>141</v>
      </c>
      <c r="E352" t="s">
        <v>133</v>
      </c>
      <c r="F352">
        <f t="shared" si="15"/>
        <v>5696.9999999999836</v>
      </c>
      <c r="G352">
        <f t="shared" si="16"/>
        <v>5696.9999999999836</v>
      </c>
      <c r="H352">
        <v>2018</v>
      </c>
      <c r="O352" t="str">
        <f t="shared" si="17"/>
        <v>Andre servicefartøy0-100SørElektrisitet</v>
      </c>
      <c r="P352" t="s">
        <v>145</v>
      </c>
      <c r="Q352" t="s">
        <v>136</v>
      </c>
      <c r="R352" t="s">
        <v>56</v>
      </c>
      <c r="S352" t="s">
        <v>140</v>
      </c>
      <c r="T352" s="449" t="s">
        <v>153</v>
      </c>
      <c r="U352" s="408"/>
      <c r="V352" s="449">
        <v>1</v>
      </c>
      <c r="W352" s="408"/>
      <c r="X352" s="450">
        <v>0.17249999999999999</v>
      </c>
      <c r="Y352" s="450">
        <v>0.17249999999999999</v>
      </c>
    </row>
    <row r="353" spans="1:25" x14ac:dyDescent="0.25">
      <c r="A353" t="str">
        <f>Forutsetninger!AF102</f>
        <v>Brønnbåt</v>
      </c>
      <c r="B353" t="str">
        <f>Forutsetninger!AG102</f>
        <v>300-</v>
      </c>
      <c r="C353" t="s">
        <v>150</v>
      </c>
      <c r="D353" t="s">
        <v>141</v>
      </c>
      <c r="E353" t="s">
        <v>133</v>
      </c>
      <c r="F353">
        <f t="shared" si="15"/>
        <v>5696.9999999999836</v>
      </c>
      <c r="G353">
        <f t="shared" si="16"/>
        <v>5696.9999999999836</v>
      </c>
      <c r="H353">
        <v>2018</v>
      </c>
      <c r="O353" t="str">
        <f t="shared" si="17"/>
        <v>Fiskefartøy0-100SørElektrisitet</v>
      </c>
      <c r="P353" t="s">
        <v>145</v>
      </c>
      <c r="Q353" t="s">
        <v>136</v>
      </c>
      <c r="R353" t="s">
        <v>59</v>
      </c>
      <c r="S353" t="s">
        <v>140</v>
      </c>
      <c r="T353" s="449" t="s">
        <v>153</v>
      </c>
      <c r="U353" s="408"/>
      <c r="V353" s="449">
        <v>1</v>
      </c>
      <c r="W353" s="408"/>
      <c r="X353" s="450">
        <v>0.17249999999999999</v>
      </c>
      <c r="Y353" s="450">
        <v>0.17249999999999999</v>
      </c>
    </row>
    <row r="354" spans="1:25" x14ac:dyDescent="0.25">
      <c r="A354" t="str">
        <f>Forutsetninger!AF103</f>
        <v>Slepefartøy</v>
      </c>
      <c r="B354" t="str">
        <f>Forutsetninger!AG103</f>
        <v>0-30</v>
      </c>
      <c r="C354" t="s">
        <v>140</v>
      </c>
      <c r="D354" t="s">
        <v>141</v>
      </c>
      <c r="E354" t="s">
        <v>133</v>
      </c>
      <c r="F354">
        <f t="shared" si="15"/>
        <v>5696.9999999999836</v>
      </c>
      <c r="G354">
        <f t="shared" si="16"/>
        <v>5696.9999999999836</v>
      </c>
      <c r="H354">
        <v>2018</v>
      </c>
      <c r="O354" t="str">
        <f t="shared" si="17"/>
        <v>Annet0-100SørElektrisitet</v>
      </c>
      <c r="P354" t="s">
        <v>145</v>
      </c>
      <c r="Q354" t="s">
        <v>136</v>
      </c>
      <c r="R354" t="s">
        <v>61</v>
      </c>
      <c r="S354" t="s">
        <v>140</v>
      </c>
      <c r="T354" s="449" t="s">
        <v>153</v>
      </c>
      <c r="U354" s="408"/>
      <c r="V354" s="449">
        <v>1</v>
      </c>
      <c r="W354" s="408"/>
      <c r="X354" s="450">
        <v>0.17249999999999999</v>
      </c>
      <c r="Y354" s="450">
        <v>0.17249999999999999</v>
      </c>
    </row>
    <row r="355" spans="1:25" x14ac:dyDescent="0.25">
      <c r="A355" t="str">
        <f>Forutsetninger!AF104</f>
        <v>Slepefartøy</v>
      </c>
      <c r="B355" t="str">
        <f>Forutsetninger!AG104</f>
        <v>30-70</v>
      </c>
      <c r="C355" t="s">
        <v>140</v>
      </c>
      <c r="D355" t="s">
        <v>141</v>
      </c>
      <c r="E355" t="s">
        <v>133</v>
      </c>
      <c r="F355">
        <f t="shared" si="15"/>
        <v>5696.9999999999836</v>
      </c>
      <c r="G355">
        <f t="shared" si="16"/>
        <v>5696.9999999999836</v>
      </c>
      <c r="H355">
        <v>2018</v>
      </c>
      <c r="O355" t="str">
        <f t="shared" si="17"/>
        <v>Oljetankskip100-150SørElektrisitet</v>
      </c>
      <c r="P355" t="s">
        <v>145</v>
      </c>
      <c r="Q355" t="s">
        <v>136</v>
      </c>
      <c r="R355" t="s">
        <v>16</v>
      </c>
      <c r="S355" t="s">
        <v>25</v>
      </c>
      <c r="T355" s="408" t="s">
        <v>151</v>
      </c>
      <c r="U355" s="408"/>
      <c r="V355" s="449">
        <v>0.3</v>
      </c>
      <c r="W355" s="449">
        <v>0.7</v>
      </c>
      <c r="X355" s="450">
        <v>0.17249999999999999</v>
      </c>
      <c r="Y355" s="450">
        <v>0.17249999999999999</v>
      </c>
    </row>
    <row r="356" spans="1:25" x14ac:dyDescent="0.25">
      <c r="A356" t="str">
        <f>Forutsetninger!AF105</f>
        <v>Slepefartøy</v>
      </c>
      <c r="B356" t="str">
        <f>Forutsetninger!AG105</f>
        <v>70-100</v>
      </c>
      <c r="C356" t="s">
        <v>140</v>
      </c>
      <c r="D356" t="s">
        <v>141</v>
      </c>
      <c r="E356" t="s">
        <v>133</v>
      </c>
      <c r="F356">
        <f t="shared" si="15"/>
        <v>5696.9999999999836</v>
      </c>
      <c r="G356">
        <f t="shared" si="16"/>
        <v>5696.9999999999836</v>
      </c>
      <c r="H356">
        <v>2018</v>
      </c>
      <c r="O356" t="str">
        <f t="shared" si="17"/>
        <v>Kjemikalie-/Produktskip100-150SørElektrisitet</v>
      </c>
      <c r="P356" t="s">
        <v>145</v>
      </c>
      <c r="Q356" t="s">
        <v>136</v>
      </c>
      <c r="R356" t="s">
        <v>20</v>
      </c>
      <c r="S356" t="s">
        <v>25</v>
      </c>
      <c r="T356" s="408" t="s">
        <v>151</v>
      </c>
      <c r="U356" s="408"/>
      <c r="V356" s="449">
        <v>0.3</v>
      </c>
      <c r="W356" s="449">
        <v>0.7</v>
      </c>
      <c r="X356" s="450">
        <v>0.17249999999999999</v>
      </c>
      <c r="Y356" s="450">
        <v>0.17249999999999999</v>
      </c>
    </row>
    <row r="357" spans="1:25" x14ac:dyDescent="0.25">
      <c r="A357" t="str">
        <f>Forutsetninger!AF106</f>
        <v>Slepefartøy</v>
      </c>
      <c r="B357" t="str">
        <f>Forutsetninger!AG106</f>
        <v>100-150</v>
      </c>
      <c r="C357" t="s">
        <v>25</v>
      </c>
      <c r="D357" t="s">
        <v>141</v>
      </c>
      <c r="E357" t="s">
        <v>133</v>
      </c>
      <c r="F357">
        <f t="shared" si="15"/>
        <v>5236.3000000000038</v>
      </c>
      <c r="G357">
        <f t="shared" si="16"/>
        <v>5236.3000000000038</v>
      </c>
      <c r="H357">
        <v>2018</v>
      </c>
      <c r="O357" t="str">
        <f t="shared" si="17"/>
        <v>Gasstankskip100-150SørElektrisitet</v>
      </c>
      <c r="P357" t="s">
        <v>145</v>
      </c>
      <c r="Q357" t="s">
        <v>136</v>
      </c>
      <c r="R357" t="s">
        <v>24</v>
      </c>
      <c r="S357" t="s">
        <v>25</v>
      </c>
      <c r="T357" s="408" t="s">
        <v>151</v>
      </c>
      <c r="U357" s="408"/>
      <c r="V357" s="449">
        <v>0.3</v>
      </c>
      <c r="W357" s="449">
        <v>0.7</v>
      </c>
      <c r="X357" s="450">
        <v>0.17249999999999999</v>
      </c>
      <c r="Y357" s="450">
        <v>0.17249999999999999</v>
      </c>
    </row>
    <row r="358" spans="1:25" x14ac:dyDescent="0.25">
      <c r="A358" t="str">
        <f>Forutsetninger!AF107</f>
        <v>Slepefartøy</v>
      </c>
      <c r="B358" t="str">
        <f>Forutsetninger!AG107</f>
        <v>150-200</v>
      </c>
      <c r="C358" t="s">
        <v>150</v>
      </c>
      <c r="D358" t="s">
        <v>141</v>
      </c>
      <c r="E358" t="s">
        <v>133</v>
      </c>
      <c r="F358">
        <f t="shared" si="15"/>
        <v>5155.0000000000009</v>
      </c>
      <c r="G358">
        <f t="shared" si="16"/>
        <v>5155.0000000000009</v>
      </c>
      <c r="H358">
        <v>2018</v>
      </c>
      <c r="O358" t="str">
        <f t="shared" si="17"/>
        <v>Bulkskip100-150SørElektrisitet</v>
      </c>
      <c r="P358" t="s">
        <v>145</v>
      </c>
      <c r="Q358" t="s">
        <v>136</v>
      </c>
      <c r="R358" t="s">
        <v>28</v>
      </c>
      <c r="S358" t="s">
        <v>25</v>
      </c>
      <c r="T358" s="408" t="s">
        <v>151</v>
      </c>
      <c r="U358" s="408"/>
      <c r="V358" s="449">
        <v>0.3</v>
      </c>
      <c r="W358" s="449">
        <v>0.7</v>
      </c>
      <c r="X358" s="450">
        <v>0.17249999999999999</v>
      </c>
      <c r="Y358" s="450">
        <v>0.17249999999999999</v>
      </c>
    </row>
    <row r="359" spans="1:25" x14ac:dyDescent="0.25">
      <c r="A359" t="str">
        <f>Forutsetninger!AF108</f>
        <v>Slepefartøy</v>
      </c>
      <c r="B359" t="str">
        <f>Forutsetninger!AG108</f>
        <v>200-250</v>
      </c>
      <c r="C359" t="s">
        <v>150</v>
      </c>
      <c r="D359" t="s">
        <v>141</v>
      </c>
      <c r="E359" t="s">
        <v>133</v>
      </c>
      <c r="F359">
        <f t="shared" si="15"/>
        <v>5155.0000000000009</v>
      </c>
      <c r="G359">
        <f t="shared" si="16"/>
        <v>5155.0000000000009</v>
      </c>
      <c r="H359">
        <v>2018</v>
      </c>
      <c r="O359" t="str">
        <f t="shared" si="17"/>
        <v>Stykkgods-/Roro-skip100-150SørElektrisitet</v>
      </c>
      <c r="P359" t="s">
        <v>145</v>
      </c>
      <c r="Q359" t="s">
        <v>136</v>
      </c>
      <c r="R359" t="s">
        <v>31</v>
      </c>
      <c r="S359" t="s">
        <v>25</v>
      </c>
      <c r="T359" s="408" t="s">
        <v>151</v>
      </c>
      <c r="U359" s="408"/>
      <c r="V359" s="449">
        <v>0.3</v>
      </c>
      <c r="W359" s="449">
        <v>0.7</v>
      </c>
      <c r="X359" s="450">
        <v>0.17249999999999999</v>
      </c>
      <c r="Y359" s="450">
        <v>0.17249999999999999</v>
      </c>
    </row>
    <row r="360" spans="1:25" x14ac:dyDescent="0.25">
      <c r="A360" t="str">
        <f>Forutsetninger!AF109</f>
        <v>Slepefartøy</v>
      </c>
      <c r="B360" t="str">
        <f>Forutsetninger!AG109</f>
        <v>250-300</v>
      </c>
      <c r="C360" t="s">
        <v>150</v>
      </c>
      <c r="D360" t="s">
        <v>141</v>
      </c>
      <c r="E360" t="s">
        <v>133</v>
      </c>
      <c r="F360">
        <f t="shared" si="15"/>
        <v>5155.0000000000009</v>
      </c>
      <c r="G360">
        <f t="shared" si="16"/>
        <v>5155.0000000000009</v>
      </c>
      <c r="H360">
        <v>2018</v>
      </c>
      <c r="O360" t="str">
        <f t="shared" si="17"/>
        <v>Containerskip100-150SørElektrisitet</v>
      </c>
      <c r="P360" t="s">
        <v>145</v>
      </c>
      <c r="Q360" t="s">
        <v>136</v>
      </c>
      <c r="R360" t="s">
        <v>35</v>
      </c>
      <c r="S360" t="s">
        <v>25</v>
      </c>
      <c r="T360" s="408" t="s">
        <v>151</v>
      </c>
      <c r="U360" s="408"/>
      <c r="V360" s="449">
        <v>0.3</v>
      </c>
      <c r="W360" s="449">
        <v>0.7</v>
      </c>
      <c r="X360" s="450">
        <v>0.17249999999999999</v>
      </c>
      <c r="Y360" s="450">
        <v>0.17249999999999999</v>
      </c>
    </row>
    <row r="361" spans="1:25" x14ac:dyDescent="0.25">
      <c r="A361" t="str">
        <f>Forutsetninger!AF110</f>
        <v>Slepefartøy</v>
      </c>
      <c r="B361" t="str">
        <f>Forutsetninger!AG110</f>
        <v>300-</v>
      </c>
      <c r="C361" t="s">
        <v>150</v>
      </c>
      <c r="D361" t="s">
        <v>141</v>
      </c>
      <c r="E361" t="s">
        <v>133</v>
      </c>
      <c r="F361">
        <f t="shared" si="15"/>
        <v>5155.0000000000009</v>
      </c>
      <c r="G361">
        <f t="shared" si="16"/>
        <v>5155.0000000000009</v>
      </c>
      <c r="H361">
        <v>2018</v>
      </c>
      <c r="O361" t="str">
        <f t="shared" si="17"/>
        <v>Passasjerbåt100-150SørElektrisitet</v>
      </c>
      <c r="P361" t="s">
        <v>145</v>
      </c>
      <c r="Q361" t="s">
        <v>136</v>
      </c>
      <c r="R361" t="s">
        <v>39</v>
      </c>
      <c r="S361" t="s">
        <v>25</v>
      </c>
      <c r="T361" s="408" t="s">
        <v>151</v>
      </c>
      <c r="U361" s="408"/>
      <c r="V361" s="449">
        <v>0.3</v>
      </c>
      <c r="W361" s="449">
        <v>0.7</v>
      </c>
      <c r="X361" s="450">
        <v>0.17249999999999999</v>
      </c>
      <c r="Y361" s="450">
        <v>0.17249999999999999</v>
      </c>
    </row>
    <row r="362" spans="1:25" x14ac:dyDescent="0.25">
      <c r="A362" t="str">
        <f>Forutsetninger!AF111</f>
        <v>Andre servicefartøy</v>
      </c>
      <c r="B362" t="str">
        <f>Forutsetninger!AG111</f>
        <v>0-30</v>
      </c>
      <c r="C362" t="s">
        <v>140</v>
      </c>
      <c r="D362" t="s">
        <v>141</v>
      </c>
      <c r="E362" t="s">
        <v>133</v>
      </c>
      <c r="F362">
        <f t="shared" si="15"/>
        <v>5696.9999999999836</v>
      </c>
      <c r="G362">
        <f t="shared" si="16"/>
        <v>5696.9999999999836</v>
      </c>
      <c r="H362">
        <v>2018</v>
      </c>
      <c r="O362" t="str">
        <f t="shared" si="17"/>
        <v>Passasjerskip/Roro100-150SørElektrisitet</v>
      </c>
      <c r="P362" t="s">
        <v>145</v>
      </c>
      <c r="Q362" t="s">
        <v>136</v>
      </c>
      <c r="R362" t="s">
        <v>42</v>
      </c>
      <c r="S362" t="s">
        <v>25</v>
      </c>
      <c r="T362" s="408" t="s">
        <v>151</v>
      </c>
      <c r="U362" s="408"/>
      <c r="V362" s="449">
        <v>0.3</v>
      </c>
      <c r="W362" s="449">
        <v>0.7</v>
      </c>
      <c r="X362" s="450">
        <v>0.17249999999999999</v>
      </c>
      <c r="Y362" s="450">
        <v>0.17249999999999999</v>
      </c>
    </row>
    <row r="363" spans="1:25" x14ac:dyDescent="0.25">
      <c r="A363" t="str">
        <f>Forutsetninger!AF112</f>
        <v>Andre servicefartøy</v>
      </c>
      <c r="B363" t="str">
        <f>Forutsetninger!AG112</f>
        <v>30-70</v>
      </c>
      <c r="C363" t="s">
        <v>140</v>
      </c>
      <c r="D363" t="s">
        <v>141</v>
      </c>
      <c r="E363" t="s">
        <v>133</v>
      </c>
      <c r="F363">
        <f t="shared" si="15"/>
        <v>5696.9999999999836</v>
      </c>
      <c r="G363">
        <f t="shared" si="16"/>
        <v>5696.9999999999836</v>
      </c>
      <c r="H363">
        <v>2018</v>
      </c>
      <c r="O363" t="str">
        <f t="shared" si="17"/>
        <v>Cruiseskip100-150SørElektrisitet</v>
      </c>
      <c r="P363" t="s">
        <v>145</v>
      </c>
      <c r="Q363" t="s">
        <v>136</v>
      </c>
      <c r="R363" t="s">
        <v>44</v>
      </c>
      <c r="S363" t="s">
        <v>25</v>
      </c>
      <c r="T363" s="408" t="s">
        <v>151</v>
      </c>
      <c r="U363" s="408"/>
      <c r="V363" s="449">
        <v>0.3</v>
      </c>
      <c r="W363" s="449">
        <v>0.7</v>
      </c>
      <c r="X363" s="450">
        <v>0.17249999999999999</v>
      </c>
      <c r="Y363" s="450">
        <v>0.17249999999999999</v>
      </c>
    </row>
    <row r="364" spans="1:25" x14ac:dyDescent="0.25">
      <c r="A364" t="str">
        <f>Forutsetninger!AF113</f>
        <v>Andre servicefartøy</v>
      </c>
      <c r="B364" t="str">
        <f>Forutsetninger!AG113</f>
        <v>70-100</v>
      </c>
      <c r="C364" t="s">
        <v>140</v>
      </c>
      <c r="D364" t="s">
        <v>141</v>
      </c>
      <c r="E364" t="s">
        <v>133</v>
      </c>
      <c r="F364">
        <f t="shared" si="15"/>
        <v>5696.9999999999836</v>
      </c>
      <c r="G364">
        <f t="shared" si="16"/>
        <v>5696.9999999999836</v>
      </c>
      <c r="H364">
        <v>2018</v>
      </c>
      <c r="O364" t="str">
        <f t="shared" si="17"/>
        <v>Offshore supplyskip100-150SørElektrisitet</v>
      </c>
      <c r="P364" t="s">
        <v>145</v>
      </c>
      <c r="Q364" t="s">
        <v>136</v>
      </c>
      <c r="R364" t="s">
        <v>46</v>
      </c>
      <c r="S364" t="s">
        <v>25</v>
      </c>
      <c r="T364" s="408" t="s">
        <v>153</v>
      </c>
      <c r="U364" s="408"/>
      <c r="V364" s="449">
        <v>1</v>
      </c>
      <c r="W364" s="408"/>
      <c r="X364" s="450">
        <v>0.17249999999999999</v>
      </c>
      <c r="Y364" s="450">
        <v>0.17249999999999999</v>
      </c>
    </row>
    <row r="365" spans="1:25" x14ac:dyDescent="0.25">
      <c r="A365" t="str">
        <f>Forutsetninger!AF114</f>
        <v>Andre servicefartøy</v>
      </c>
      <c r="B365" t="str">
        <f>Forutsetninger!AG114</f>
        <v>100-150</v>
      </c>
      <c r="C365" t="s">
        <v>25</v>
      </c>
      <c r="D365" t="s">
        <v>141</v>
      </c>
      <c r="E365" t="s">
        <v>133</v>
      </c>
      <c r="F365">
        <f t="shared" si="15"/>
        <v>5696.9999999999836</v>
      </c>
      <c r="G365">
        <f t="shared" si="16"/>
        <v>5696.9999999999836</v>
      </c>
      <c r="H365">
        <v>2018</v>
      </c>
      <c r="O365" t="str">
        <f t="shared" si="17"/>
        <v>Andre offshorefartøy100-150SørElektrisitet</v>
      </c>
      <c r="P365" t="s">
        <v>145</v>
      </c>
      <c r="Q365" t="s">
        <v>136</v>
      </c>
      <c r="R365" t="s">
        <v>48</v>
      </c>
      <c r="S365" t="s">
        <v>25</v>
      </c>
      <c r="T365" s="408" t="s">
        <v>153</v>
      </c>
      <c r="U365" s="408"/>
      <c r="V365" s="449">
        <v>1</v>
      </c>
      <c r="W365" s="408"/>
      <c r="X365" s="450">
        <v>0.17249999999999999</v>
      </c>
      <c r="Y365" s="450">
        <v>0.17249999999999999</v>
      </c>
    </row>
    <row r="366" spans="1:25" x14ac:dyDescent="0.25">
      <c r="A366" t="str">
        <f>Forutsetninger!AF115</f>
        <v>Andre servicefartøy</v>
      </c>
      <c r="B366" t="str">
        <f>Forutsetninger!AG115</f>
        <v>150-200</v>
      </c>
      <c r="C366" t="s">
        <v>150</v>
      </c>
      <c r="D366" t="s">
        <v>141</v>
      </c>
      <c r="E366" t="s">
        <v>133</v>
      </c>
      <c r="F366">
        <f t="shared" si="15"/>
        <v>5696.9999999999836</v>
      </c>
      <c r="G366">
        <f t="shared" si="16"/>
        <v>5696.9999999999836</v>
      </c>
      <c r="H366">
        <v>2018</v>
      </c>
      <c r="O366" t="str">
        <f t="shared" si="17"/>
        <v>Brønnbåt100-150SørElektrisitet</v>
      </c>
      <c r="P366" t="s">
        <v>145</v>
      </c>
      <c r="Q366" t="s">
        <v>136</v>
      </c>
      <c r="R366" t="s">
        <v>51</v>
      </c>
      <c r="S366" t="s">
        <v>25</v>
      </c>
      <c r="T366" s="408" t="s">
        <v>153</v>
      </c>
      <c r="U366" s="408"/>
      <c r="V366" s="449">
        <v>1</v>
      </c>
      <c r="W366" s="408"/>
      <c r="X366" s="450">
        <v>0.17249999999999999</v>
      </c>
      <c r="Y366" s="450">
        <v>0.17249999999999999</v>
      </c>
    </row>
    <row r="367" spans="1:25" x14ac:dyDescent="0.25">
      <c r="A367" t="str">
        <f>Forutsetninger!AF116</f>
        <v>Andre servicefartøy</v>
      </c>
      <c r="B367" t="str">
        <f>Forutsetninger!AG116</f>
        <v>200-250</v>
      </c>
      <c r="C367" t="s">
        <v>150</v>
      </c>
      <c r="D367" t="s">
        <v>141</v>
      </c>
      <c r="E367" t="s">
        <v>133</v>
      </c>
      <c r="F367">
        <f t="shared" si="15"/>
        <v>5696.9999999999836</v>
      </c>
      <c r="G367">
        <f t="shared" si="16"/>
        <v>5696.9999999999836</v>
      </c>
      <c r="H367">
        <v>2018</v>
      </c>
      <c r="O367" t="str">
        <f t="shared" si="17"/>
        <v>Slepefartøy100-150SørElektrisitet</v>
      </c>
      <c r="P367" t="s">
        <v>145</v>
      </c>
      <c r="Q367" t="s">
        <v>136</v>
      </c>
      <c r="R367" t="s">
        <v>54</v>
      </c>
      <c r="S367" t="s">
        <v>25</v>
      </c>
      <c r="T367" s="408" t="s">
        <v>151</v>
      </c>
      <c r="U367" s="408"/>
      <c r="V367" s="449">
        <v>0.3</v>
      </c>
      <c r="W367" s="449">
        <v>0.7</v>
      </c>
      <c r="X367" s="450">
        <v>0.17249999999999999</v>
      </c>
      <c r="Y367" s="450">
        <v>0.17249999999999999</v>
      </c>
    </row>
    <row r="368" spans="1:25" x14ac:dyDescent="0.25">
      <c r="A368" t="str">
        <f>Forutsetninger!AF117</f>
        <v>Andre servicefartøy</v>
      </c>
      <c r="B368" t="str">
        <f>Forutsetninger!AG117</f>
        <v>250-300</v>
      </c>
      <c r="C368" t="s">
        <v>150</v>
      </c>
      <c r="D368" t="s">
        <v>141</v>
      </c>
      <c r="E368" t="s">
        <v>133</v>
      </c>
      <c r="F368">
        <f t="shared" si="15"/>
        <v>5696.9999999999836</v>
      </c>
      <c r="G368">
        <f t="shared" si="16"/>
        <v>5696.9999999999836</v>
      </c>
      <c r="H368">
        <v>2018</v>
      </c>
      <c r="O368" t="str">
        <f t="shared" si="17"/>
        <v>Andre servicefartøy100-150SørElektrisitet</v>
      </c>
      <c r="P368" t="s">
        <v>145</v>
      </c>
      <c r="Q368" t="s">
        <v>136</v>
      </c>
      <c r="R368" t="s">
        <v>56</v>
      </c>
      <c r="S368" t="s">
        <v>25</v>
      </c>
      <c r="T368" s="408" t="s">
        <v>153</v>
      </c>
      <c r="U368" s="408"/>
      <c r="V368" s="449">
        <v>1</v>
      </c>
      <c r="W368" s="408"/>
      <c r="X368" s="450">
        <v>0.17249999999999999</v>
      </c>
      <c r="Y368" s="450">
        <v>0.17249999999999999</v>
      </c>
    </row>
    <row r="369" spans="1:25" x14ac:dyDescent="0.25">
      <c r="A369" t="str">
        <f>Forutsetninger!AF118</f>
        <v>Andre servicefartøy</v>
      </c>
      <c r="B369" t="str">
        <f>Forutsetninger!AG118</f>
        <v>300-</v>
      </c>
      <c r="C369" t="s">
        <v>150</v>
      </c>
      <c r="D369" t="s">
        <v>141</v>
      </c>
      <c r="E369" t="s">
        <v>133</v>
      </c>
      <c r="F369">
        <f t="shared" si="15"/>
        <v>5696.9999999999836</v>
      </c>
      <c r="G369">
        <f t="shared" si="16"/>
        <v>5696.9999999999836</v>
      </c>
      <c r="H369">
        <v>2018</v>
      </c>
      <c r="O369" t="str">
        <f t="shared" si="17"/>
        <v>Fiskefartøy100-150SørElektrisitet</v>
      </c>
      <c r="P369" t="s">
        <v>145</v>
      </c>
      <c r="Q369" t="s">
        <v>136</v>
      </c>
      <c r="R369" t="s">
        <v>59</v>
      </c>
      <c r="S369" t="s">
        <v>25</v>
      </c>
      <c r="T369" s="408" t="s">
        <v>153</v>
      </c>
      <c r="U369" s="408"/>
      <c r="V369" s="449">
        <v>1</v>
      </c>
      <c r="W369" s="408"/>
      <c r="X369" s="450">
        <v>0.17249999999999999</v>
      </c>
      <c r="Y369" s="450">
        <v>0.17249999999999999</v>
      </c>
    </row>
    <row r="370" spans="1:25" x14ac:dyDescent="0.25">
      <c r="A370" t="str">
        <f>Forutsetninger!AF119</f>
        <v>Fiskefartøy</v>
      </c>
      <c r="B370" t="str">
        <f>Forutsetninger!AG119</f>
        <v>0-30</v>
      </c>
      <c r="C370" t="s">
        <v>140</v>
      </c>
      <c r="D370" t="s">
        <v>141</v>
      </c>
      <c r="E370" t="s">
        <v>133</v>
      </c>
      <c r="F370">
        <f t="shared" si="15"/>
        <v>5696.9999999999836</v>
      </c>
      <c r="G370">
        <f t="shared" si="16"/>
        <v>5696.9999999999836</v>
      </c>
      <c r="H370">
        <v>2018</v>
      </c>
      <c r="O370" t="str">
        <f t="shared" si="17"/>
        <v>Annet100-150SørElektrisitet</v>
      </c>
      <c r="P370" t="s">
        <v>145</v>
      </c>
      <c r="Q370" t="s">
        <v>136</v>
      </c>
      <c r="R370" t="s">
        <v>61</v>
      </c>
      <c r="S370" t="s">
        <v>25</v>
      </c>
      <c r="T370" s="408" t="s">
        <v>151</v>
      </c>
      <c r="U370" s="408"/>
      <c r="V370" s="449">
        <v>0.3</v>
      </c>
      <c r="W370" s="449">
        <v>0.7</v>
      </c>
      <c r="X370" s="450">
        <v>0.17249999999999999</v>
      </c>
      <c r="Y370" s="450">
        <v>0.17249999999999999</v>
      </c>
    </row>
    <row r="371" spans="1:25" x14ac:dyDescent="0.25">
      <c r="A371" t="str">
        <f>Forutsetninger!AF120</f>
        <v>Fiskefartøy</v>
      </c>
      <c r="B371" t="str">
        <f>Forutsetninger!AG120</f>
        <v>30-70</v>
      </c>
      <c r="C371" t="s">
        <v>140</v>
      </c>
      <c r="D371" t="s">
        <v>141</v>
      </c>
      <c r="E371" t="s">
        <v>133</v>
      </c>
      <c r="F371">
        <f t="shared" si="15"/>
        <v>5696.9999999999836</v>
      </c>
      <c r="G371">
        <f t="shared" si="16"/>
        <v>5696.9999999999836</v>
      </c>
      <c r="H371">
        <v>2018</v>
      </c>
      <c r="O371" t="str">
        <f t="shared" si="17"/>
        <v>Oljetankskip&gt;150SørElektrisitet</v>
      </c>
      <c r="P371" t="s">
        <v>145</v>
      </c>
      <c r="Q371" t="s">
        <v>136</v>
      </c>
      <c r="R371" t="s">
        <v>16</v>
      </c>
      <c r="S371" s="26" t="s">
        <v>150</v>
      </c>
      <c r="T371" s="408" t="s">
        <v>152</v>
      </c>
      <c r="U371" s="408"/>
      <c r="V371" s="408"/>
      <c r="W371" s="449">
        <v>1</v>
      </c>
      <c r="X371" s="450">
        <v>0.17249999999999999</v>
      </c>
      <c r="Y371" s="450">
        <v>0.17249999999999999</v>
      </c>
    </row>
    <row r="372" spans="1:25" x14ac:dyDescent="0.25">
      <c r="A372" t="str">
        <f>Forutsetninger!AF121</f>
        <v>Fiskefartøy</v>
      </c>
      <c r="B372" t="str">
        <f>Forutsetninger!AG121</f>
        <v>70-100</v>
      </c>
      <c r="C372" t="s">
        <v>140</v>
      </c>
      <c r="D372" t="s">
        <v>141</v>
      </c>
      <c r="E372" t="s">
        <v>133</v>
      </c>
      <c r="F372">
        <f t="shared" si="15"/>
        <v>5696.9999999999836</v>
      </c>
      <c r="G372">
        <f t="shared" si="16"/>
        <v>5696.9999999999836</v>
      </c>
      <c r="H372">
        <v>2018</v>
      </c>
      <c r="O372" t="str">
        <f t="shared" si="17"/>
        <v>Kjemikalie-/Produktskip&gt;150SørElektrisitet</v>
      </c>
      <c r="P372" t="s">
        <v>145</v>
      </c>
      <c r="Q372" t="s">
        <v>136</v>
      </c>
      <c r="R372" t="s">
        <v>20</v>
      </c>
      <c r="S372" s="26" t="s">
        <v>150</v>
      </c>
      <c r="T372" s="408" t="s">
        <v>152</v>
      </c>
      <c r="U372" s="408"/>
      <c r="V372" s="408"/>
      <c r="W372" s="449">
        <v>1</v>
      </c>
      <c r="X372" s="450">
        <v>0.17249999999999999</v>
      </c>
      <c r="Y372" s="450">
        <v>0.17249999999999999</v>
      </c>
    </row>
    <row r="373" spans="1:25" x14ac:dyDescent="0.25">
      <c r="A373" t="str">
        <f>Forutsetninger!AF122</f>
        <v>Fiskefartøy</v>
      </c>
      <c r="B373" t="str">
        <f>Forutsetninger!AG122</f>
        <v>100-150</v>
      </c>
      <c r="C373" t="s">
        <v>25</v>
      </c>
      <c r="D373" t="s">
        <v>141</v>
      </c>
      <c r="E373" t="s">
        <v>133</v>
      </c>
      <c r="F373">
        <f t="shared" si="15"/>
        <v>5696.9999999999836</v>
      </c>
      <c r="G373">
        <f t="shared" si="16"/>
        <v>5696.9999999999836</v>
      </c>
      <c r="H373">
        <v>2018</v>
      </c>
      <c r="O373" t="str">
        <f t="shared" si="17"/>
        <v>Gasstankskip&gt;150SørElektrisitet</v>
      </c>
      <c r="P373" t="s">
        <v>145</v>
      </c>
      <c r="Q373" t="s">
        <v>136</v>
      </c>
      <c r="R373" t="s">
        <v>24</v>
      </c>
      <c r="S373" s="26" t="s">
        <v>150</v>
      </c>
      <c r="T373" s="408" t="s">
        <v>152</v>
      </c>
      <c r="U373" s="408"/>
      <c r="V373" s="408"/>
      <c r="W373" s="449">
        <v>1</v>
      </c>
      <c r="X373" s="450">
        <v>0.17249999999999999</v>
      </c>
      <c r="Y373" s="450">
        <v>0.17249999999999999</v>
      </c>
    </row>
    <row r="374" spans="1:25" x14ac:dyDescent="0.25">
      <c r="A374" t="str">
        <f>Forutsetninger!AF123</f>
        <v>Fiskefartøy</v>
      </c>
      <c r="B374" t="str">
        <f>Forutsetninger!AG123</f>
        <v>150-200</v>
      </c>
      <c r="C374" t="s">
        <v>150</v>
      </c>
      <c r="D374" t="s">
        <v>141</v>
      </c>
      <c r="E374" t="s">
        <v>133</v>
      </c>
      <c r="F374">
        <f t="shared" si="15"/>
        <v>5696.9999999999836</v>
      </c>
      <c r="G374">
        <f t="shared" si="16"/>
        <v>5696.9999999999836</v>
      </c>
      <c r="H374">
        <v>2018</v>
      </c>
      <c r="O374" t="str">
        <f t="shared" si="17"/>
        <v>Bulkskip&gt;150SørElektrisitet</v>
      </c>
      <c r="P374" t="s">
        <v>145</v>
      </c>
      <c r="Q374" t="s">
        <v>136</v>
      </c>
      <c r="R374" t="s">
        <v>28</v>
      </c>
      <c r="S374" s="26" t="s">
        <v>150</v>
      </c>
      <c r="T374" s="408" t="s">
        <v>152</v>
      </c>
      <c r="U374" s="408"/>
      <c r="V374" s="408"/>
      <c r="W374" s="449">
        <v>1</v>
      </c>
      <c r="X374" s="450">
        <v>0.17249999999999999</v>
      </c>
      <c r="Y374" s="450">
        <v>0.17249999999999999</v>
      </c>
    </row>
    <row r="375" spans="1:25" x14ac:dyDescent="0.25">
      <c r="A375" t="str">
        <f>Forutsetninger!AF124</f>
        <v>Fiskefartøy</v>
      </c>
      <c r="B375" t="str">
        <f>Forutsetninger!AG124</f>
        <v>200-250</v>
      </c>
      <c r="C375" t="s">
        <v>150</v>
      </c>
      <c r="D375" t="s">
        <v>141</v>
      </c>
      <c r="E375" t="s">
        <v>133</v>
      </c>
      <c r="F375">
        <f t="shared" si="15"/>
        <v>5696.9999999999836</v>
      </c>
      <c r="G375">
        <f t="shared" si="16"/>
        <v>5696.9999999999836</v>
      </c>
      <c r="H375">
        <v>2018</v>
      </c>
      <c r="O375" t="str">
        <f t="shared" si="17"/>
        <v>Stykkgods-/Roro-skip&gt;150SørElektrisitet</v>
      </c>
      <c r="P375" t="s">
        <v>145</v>
      </c>
      <c r="Q375" t="s">
        <v>136</v>
      </c>
      <c r="R375" t="s">
        <v>31</v>
      </c>
      <c r="S375" s="26" t="s">
        <v>150</v>
      </c>
      <c r="T375" s="408" t="s">
        <v>152</v>
      </c>
      <c r="U375" s="408"/>
      <c r="V375" s="408"/>
      <c r="W375" s="449">
        <v>1</v>
      </c>
      <c r="X375" s="450">
        <v>0.17249999999999999</v>
      </c>
      <c r="Y375" s="450">
        <v>0.17249999999999999</v>
      </c>
    </row>
    <row r="376" spans="1:25" x14ac:dyDescent="0.25">
      <c r="A376" t="str">
        <f>Forutsetninger!AF125</f>
        <v>Fiskefartøy</v>
      </c>
      <c r="B376" t="str">
        <f>Forutsetninger!AG125</f>
        <v>250-300</v>
      </c>
      <c r="C376" t="s">
        <v>150</v>
      </c>
      <c r="D376" t="s">
        <v>141</v>
      </c>
      <c r="E376" t="s">
        <v>133</v>
      </c>
      <c r="F376">
        <f t="shared" si="15"/>
        <v>5696.9999999999836</v>
      </c>
      <c r="G376">
        <f t="shared" si="16"/>
        <v>5696.9999999999836</v>
      </c>
      <c r="H376">
        <v>2018</v>
      </c>
      <c r="O376" t="str">
        <f t="shared" si="17"/>
        <v>Containerskip&gt;150SørElektrisitet</v>
      </c>
      <c r="P376" t="s">
        <v>145</v>
      </c>
      <c r="Q376" t="s">
        <v>136</v>
      </c>
      <c r="R376" t="s">
        <v>35</v>
      </c>
      <c r="S376" s="26" t="s">
        <v>150</v>
      </c>
      <c r="T376" s="408" t="s">
        <v>152</v>
      </c>
      <c r="U376" s="408"/>
      <c r="V376" s="408"/>
      <c r="W376" s="449">
        <v>1</v>
      </c>
      <c r="X376" s="450">
        <v>0.17249999999999999</v>
      </c>
      <c r="Y376" s="450">
        <v>0.17249999999999999</v>
      </c>
    </row>
    <row r="377" spans="1:25" x14ac:dyDescent="0.25">
      <c r="A377" t="str">
        <f>Forutsetninger!AF126</f>
        <v>Fiskefartøy</v>
      </c>
      <c r="B377" t="str">
        <f>Forutsetninger!AG126</f>
        <v>300-</v>
      </c>
      <c r="C377" t="s">
        <v>150</v>
      </c>
      <c r="D377" t="s">
        <v>141</v>
      </c>
      <c r="E377" t="s">
        <v>133</v>
      </c>
      <c r="F377">
        <f t="shared" si="15"/>
        <v>5696.9999999999836</v>
      </c>
      <c r="G377">
        <f t="shared" si="16"/>
        <v>5696.9999999999836</v>
      </c>
      <c r="H377">
        <v>2018</v>
      </c>
      <c r="O377" t="str">
        <f t="shared" si="17"/>
        <v>Passasjerbåt&gt;150SørElektrisitet</v>
      </c>
      <c r="P377" t="s">
        <v>145</v>
      </c>
      <c r="Q377" t="s">
        <v>136</v>
      </c>
      <c r="R377" t="s">
        <v>39</v>
      </c>
      <c r="S377" s="26" t="s">
        <v>150</v>
      </c>
      <c r="T377" s="408" t="s">
        <v>152</v>
      </c>
      <c r="U377" s="408"/>
      <c r="V377" s="408"/>
      <c r="W377" s="449">
        <v>1</v>
      </c>
      <c r="X377" s="450">
        <v>0.17249999999999999</v>
      </c>
      <c r="Y377" s="450">
        <v>0.17249999999999999</v>
      </c>
    </row>
    <row r="378" spans="1:25" x14ac:dyDescent="0.25">
      <c r="A378" t="str">
        <f>Forutsetninger!AF127</f>
        <v>Annet</v>
      </c>
      <c r="B378" t="str">
        <f>Forutsetninger!AG127</f>
        <v>0-30</v>
      </c>
      <c r="C378" t="s">
        <v>140</v>
      </c>
      <c r="D378" t="s">
        <v>141</v>
      </c>
      <c r="E378" t="s">
        <v>133</v>
      </c>
      <c r="F378">
        <f t="shared" si="15"/>
        <v>5696.9999999999836</v>
      </c>
      <c r="G378">
        <f t="shared" si="16"/>
        <v>5696.9999999999836</v>
      </c>
      <c r="H378">
        <v>2018</v>
      </c>
      <c r="O378" t="str">
        <f t="shared" si="17"/>
        <v>Passasjerskip/Roro&gt;150SørElektrisitet</v>
      </c>
      <c r="P378" t="s">
        <v>145</v>
      </c>
      <c r="Q378" t="s">
        <v>136</v>
      </c>
      <c r="R378" t="s">
        <v>42</v>
      </c>
      <c r="S378" s="26" t="s">
        <v>150</v>
      </c>
      <c r="T378" s="408" t="s">
        <v>152</v>
      </c>
      <c r="U378" s="408"/>
      <c r="V378" s="408"/>
      <c r="W378" s="449">
        <v>1</v>
      </c>
      <c r="X378" s="450">
        <v>0.17249999999999999</v>
      </c>
      <c r="Y378" s="450">
        <v>0.17249999999999999</v>
      </c>
    </row>
    <row r="379" spans="1:25" x14ac:dyDescent="0.25">
      <c r="A379" t="str">
        <f>Forutsetninger!AF128</f>
        <v>Annet</v>
      </c>
      <c r="B379" t="str">
        <f>Forutsetninger!AG128</f>
        <v>30-70</v>
      </c>
      <c r="C379" t="s">
        <v>140</v>
      </c>
      <c r="D379" t="s">
        <v>141</v>
      </c>
      <c r="E379" t="s">
        <v>133</v>
      </c>
      <c r="F379">
        <f t="shared" si="15"/>
        <v>5696.9999999999836</v>
      </c>
      <c r="G379">
        <f t="shared" si="16"/>
        <v>5696.9999999999836</v>
      </c>
      <c r="H379">
        <v>2018</v>
      </c>
      <c r="O379" t="str">
        <f t="shared" si="17"/>
        <v>Cruiseskip&gt;150SørElektrisitet</v>
      </c>
      <c r="P379" t="s">
        <v>145</v>
      </c>
      <c r="Q379" t="s">
        <v>136</v>
      </c>
      <c r="R379" t="s">
        <v>44</v>
      </c>
      <c r="S379" s="26" t="s">
        <v>150</v>
      </c>
      <c r="T379" s="408" t="s">
        <v>152</v>
      </c>
      <c r="U379" s="408"/>
      <c r="V379" s="408"/>
      <c r="W379" s="449">
        <v>1</v>
      </c>
      <c r="X379" s="450">
        <v>0.17249999999999999</v>
      </c>
      <c r="Y379" s="450">
        <v>0.17249999999999999</v>
      </c>
    </row>
    <row r="380" spans="1:25" x14ac:dyDescent="0.25">
      <c r="A380" t="str">
        <f>Forutsetninger!AF129</f>
        <v>Annet</v>
      </c>
      <c r="B380" t="str">
        <f>Forutsetninger!AG129</f>
        <v>70-100</v>
      </c>
      <c r="C380" t="s">
        <v>140</v>
      </c>
      <c r="D380" t="s">
        <v>141</v>
      </c>
      <c r="E380" t="s">
        <v>133</v>
      </c>
      <c r="F380">
        <f t="shared" si="15"/>
        <v>5696.9999999999836</v>
      </c>
      <c r="G380">
        <f t="shared" si="16"/>
        <v>5696.9999999999836</v>
      </c>
      <c r="H380">
        <v>2018</v>
      </c>
      <c r="O380" t="str">
        <f t="shared" si="17"/>
        <v>Offshore supplyskip&gt;150SørElektrisitet</v>
      </c>
      <c r="P380" t="s">
        <v>145</v>
      </c>
      <c r="Q380" t="s">
        <v>136</v>
      </c>
      <c r="R380" t="s">
        <v>46</v>
      </c>
      <c r="S380" s="26" t="s">
        <v>150</v>
      </c>
      <c r="T380" s="408" t="s">
        <v>153</v>
      </c>
      <c r="U380" s="449"/>
      <c r="V380" s="449">
        <v>1</v>
      </c>
      <c r="W380" s="449"/>
      <c r="X380" s="450">
        <v>0.17249999999999999</v>
      </c>
      <c r="Y380" s="450">
        <v>0.17249999999999999</v>
      </c>
    </row>
    <row r="381" spans="1:25" x14ac:dyDescent="0.25">
      <c r="A381" t="str">
        <f>Forutsetninger!AF130</f>
        <v>Annet</v>
      </c>
      <c r="B381" t="str">
        <f>Forutsetninger!AG130</f>
        <v>100-150</v>
      </c>
      <c r="C381" t="s">
        <v>25</v>
      </c>
      <c r="D381" t="s">
        <v>141</v>
      </c>
      <c r="E381" t="s">
        <v>133</v>
      </c>
      <c r="F381">
        <f t="shared" si="15"/>
        <v>5236.3000000000038</v>
      </c>
      <c r="G381">
        <f t="shared" si="16"/>
        <v>5236.3000000000038</v>
      </c>
      <c r="H381">
        <v>2018</v>
      </c>
      <c r="O381" t="str">
        <f t="shared" si="17"/>
        <v>Andre offshorefartøy&gt;150SørElektrisitet</v>
      </c>
      <c r="P381" t="s">
        <v>145</v>
      </c>
      <c r="Q381" t="s">
        <v>136</v>
      </c>
      <c r="R381" t="s">
        <v>48</v>
      </c>
      <c r="S381" s="26" t="s">
        <v>150</v>
      </c>
      <c r="T381" s="408" t="s">
        <v>153</v>
      </c>
      <c r="U381" s="408"/>
      <c r="V381" s="449">
        <v>1</v>
      </c>
      <c r="W381" s="408"/>
      <c r="X381" s="450">
        <v>0.17249999999999999</v>
      </c>
      <c r="Y381" s="450">
        <v>0.17249999999999999</v>
      </c>
    </row>
    <row r="382" spans="1:25" x14ac:dyDescent="0.25">
      <c r="A382" t="str">
        <f>Forutsetninger!AF131</f>
        <v>Annet</v>
      </c>
      <c r="B382" t="str">
        <f>Forutsetninger!AG131</f>
        <v>150-200</v>
      </c>
      <c r="C382" t="s">
        <v>150</v>
      </c>
      <c r="D382" t="s">
        <v>141</v>
      </c>
      <c r="E382" t="s">
        <v>133</v>
      </c>
      <c r="F382">
        <f t="shared" si="15"/>
        <v>5155.0000000000009</v>
      </c>
      <c r="G382">
        <f t="shared" si="16"/>
        <v>5155.0000000000009</v>
      </c>
      <c r="H382">
        <v>2018</v>
      </c>
      <c r="O382" t="str">
        <f t="shared" si="17"/>
        <v>Brønnbåt&gt;150SørElektrisitet</v>
      </c>
      <c r="P382" t="s">
        <v>145</v>
      </c>
      <c r="Q382" t="s">
        <v>136</v>
      </c>
      <c r="R382" t="s">
        <v>51</v>
      </c>
      <c r="S382" s="26" t="s">
        <v>150</v>
      </c>
      <c r="T382" s="408" t="s">
        <v>153</v>
      </c>
      <c r="U382" s="408"/>
      <c r="V382" s="449">
        <v>1</v>
      </c>
      <c r="W382" s="408"/>
      <c r="X382" s="450">
        <v>0.17249999999999999</v>
      </c>
      <c r="Y382" s="450">
        <v>0.17249999999999999</v>
      </c>
    </row>
    <row r="383" spans="1:25" x14ac:dyDescent="0.25">
      <c r="A383" t="str">
        <f>Forutsetninger!AF132</f>
        <v>Annet</v>
      </c>
      <c r="B383" t="str">
        <f>Forutsetninger!AG132</f>
        <v>200-250</v>
      </c>
      <c r="C383" t="s">
        <v>150</v>
      </c>
      <c r="D383" t="s">
        <v>141</v>
      </c>
      <c r="E383" t="s">
        <v>133</v>
      </c>
      <c r="F383">
        <f t="shared" si="15"/>
        <v>5155.0000000000009</v>
      </c>
      <c r="G383">
        <f t="shared" si="16"/>
        <v>5155.0000000000009</v>
      </c>
      <c r="H383">
        <v>2018</v>
      </c>
      <c r="O383" t="str">
        <f t="shared" si="17"/>
        <v>Slepefartøy&gt;150SørElektrisitet</v>
      </c>
      <c r="P383" t="s">
        <v>145</v>
      </c>
      <c r="Q383" t="s">
        <v>136</v>
      </c>
      <c r="R383" t="s">
        <v>54</v>
      </c>
      <c r="S383" s="26" t="s">
        <v>150</v>
      </c>
      <c r="T383" s="408" t="s">
        <v>152</v>
      </c>
      <c r="U383" s="408"/>
      <c r="V383" s="408"/>
      <c r="W383" s="449">
        <v>1</v>
      </c>
      <c r="X383" s="450">
        <v>0.17249999999999999</v>
      </c>
      <c r="Y383" s="450">
        <v>0.17249999999999999</v>
      </c>
    </row>
    <row r="384" spans="1:25" x14ac:dyDescent="0.25">
      <c r="A384" t="str">
        <f>Forutsetninger!AF133</f>
        <v>Annet</v>
      </c>
      <c r="B384" t="str">
        <f>Forutsetninger!AG133</f>
        <v>250-300</v>
      </c>
      <c r="C384" t="s">
        <v>150</v>
      </c>
      <c r="D384" t="s">
        <v>141</v>
      </c>
      <c r="E384" t="s">
        <v>133</v>
      </c>
      <c r="F384">
        <f t="shared" si="15"/>
        <v>5155.0000000000009</v>
      </c>
      <c r="G384">
        <f t="shared" si="16"/>
        <v>5155.0000000000009</v>
      </c>
      <c r="H384">
        <v>2018</v>
      </c>
      <c r="O384" t="str">
        <f t="shared" si="17"/>
        <v>Andre servicefartøy&gt;150SørElektrisitet</v>
      </c>
      <c r="P384" t="s">
        <v>145</v>
      </c>
      <c r="Q384" t="s">
        <v>136</v>
      </c>
      <c r="R384" t="s">
        <v>56</v>
      </c>
      <c r="S384" s="26" t="s">
        <v>150</v>
      </c>
      <c r="T384" s="408" t="s">
        <v>153</v>
      </c>
      <c r="U384" s="408"/>
      <c r="V384" s="449">
        <v>1</v>
      </c>
      <c r="W384" s="408"/>
      <c r="X384" s="450">
        <v>0.17249999999999999</v>
      </c>
      <c r="Y384" s="450">
        <v>0.17249999999999999</v>
      </c>
    </row>
    <row r="385" spans="1:25" x14ac:dyDescent="0.25">
      <c r="A385" t="str">
        <f>Forutsetninger!AF134</f>
        <v>Annet</v>
      </c>
      <c r="B385" t="str">
        <f>Forutsetninger!AG134</f>
        <v>300-</v>
      </c>
      <c r="C385" t="s">
        <v>150</v>
      </c>
      <c r="D385" t="s">
        <v>141</v>
      </c>
      <c r="E385" t="s">
        <v>133</v>
      </c>
      <c r="F385">
        <f t="shared" si="15"/>
        <v>5155.0000000000009</v>
      </c>
      <c r="G385">
        <f t="shared" si="16"/>
        <v>5155.0000000000009</v>
      </c>
      <c r="H385">
        <v>2018</v>
      </c>
      <c r="O385" t="str">
        <f t="shared" si="17"/>
        <v>Fiskefartøy&gt;150SørElektrisitet</v>
      </c>
      <c r="P385" t="s">
        <v>145</v>
      </c>
      <c r="Q385" t="s">
        <v>136</v>
      </c>
      <c r="R385" t="s">
        <v>59</v>
      </c>
      <c r="S385" s="26" t="s">
        <v>150</v>
      </c>
      <c r="T385" s="408" t="s">
        <v>153</v>
      </c>
      <c r="U385" s="408"/>
      <c r="V385" s="449">
        <v>1</v>
      </c>
      <c r="W385" s="408"/>
      <c r="X385" s="450">
        <v>0.17249999999999999</v>
      </c>
      <c r="Y385" s="450">
        <v>0.17249999999999999</v>
      </c>
    </row>
    <row r="386" spans="1:25" x14ac:dyDescent="0.25">
      <c r="A386" t="str">
        <f>Forutsetninger!AF2</f>
        <v>Oljetankskip</v>
      </c>
      <c r="B386" t="str">
        <f>Forutsetninger!AG2</f>
        <v>0-30</v>
      </c>
      <c r="C386" t="s">
        <v>140</v>
      </c>
      <c r="D386" t="s">
        <v>154</v>
      </c>
      <c r="E386" t="s">
        <v>133</v>
      </c>
      <c r="F386">
        <f t="shared" ref="F386:F449" si="18">INDEX($O$2:$Y$386,MATCH(A386&amp;C386&amp;D386&amp;E386,$O$2:$O$386,0),10)*INDEX($L$2:$L$8,MATCH($E386,$K$2:$K$8,0))</f>
        <v>5426.0000000000082</v>
      </c>
      <c r="G386">
        <f t="shared" ref="G386:G449" si="19">INDEX($O$2:$Y$386,MATCH(A386&amp;C386&amp;D386&amp;E386,$O$2:$O$386,0),11)*INDEX($L$2:$L$8,MATCH($E386,$K$2:$K$8,0))</f>
        <v>5426.0000000000082</v>
      </c>
      <c r="H386">
        <v>2018</v>
      </c>
      <c r="O386" t="str">
        <f t="shared" si="17"/>
        <v>Annet&gt;150SørElektrisitet</v>
      </c>
      <c r="P386" t="s">
        <v>145</v>
      </c>
      <c r="Q386" t="s">
        <v>136</v>
      </c>
      <c r="R386" t="s">
        <v>61</v>
      </c>
      <c r="S386" s="26" t="s">
        <v>150</v>
      </c>
      <c r="T386" s="408" t="s">
        <v>152</v>
      </c>
      <c r="U386" s="408"/>
      <c r="V386" s="408"/>
      <c r="W386" s="449">
        <v>1</v>
      </c>
      <c r="X386" s="450">
        <v>0.17249999999999999</v>
      </c>
      <c r="Y386" s="450">
        <v>0.17249999999999999</v>
      </c>
    </row>
    <row r="387" spans="1:25" x14ac:dyDescent="0.25">
      <c r="A387" t="str">
        <f>Forutsetninger!AF3</f>
        <v>Oljetankskip</v>
      </c>
      <c r="B387" t="str">
        <f>Forutsetninger!AG3</f>
        <v>30-70</v>
      </c>
      <c r="C387" t="s">
        <v>140</v>
      </c>
      <c r="D387" t="s">
        <v>154</v>
      </c>
      <c r="E387" t="s">
        <v>133</v>
      </c>
      <c r="F387">
        <f t="shared" si="18"/>
        <v>5426.0000000000082</v>
      </c>
      <c r="G387">
        <f t="shared" si="19"/>
        <v>5426.0000000000082</v>
      </c>
      <c r="H387">
        <v>2018</v>
      </c>
    </row>
    <row r="388" spans="1:25" x14ac:dyDescent="0.25">
      <c r="A388" t="str">
        <f>Forutsetninger!AF4</f>
        <v>Oljetankskip</v>
      </c>
      <c r="B388" t="str">
        <f>Forutsetninger!AG4</f>
        <v>70-100</v>
      </c>
      <c r="C388" t="s">
        <v>140</v>
      </c>
      <c r="D388" t="s">
        <v>154</v>
      </c>
      <c r="E388" t="s">
        <v>133</v>
      </c>
      <c r="F388">
        <f t="shared" si="18"/>
        <v>5426.0000000000082</v>
      </c>
      <c r="G388">
        <f t="shared" si="19"/>
        <v>5426.0000000000082</v>
      </c>
      <c r="H388">
        <v>2018</v>
      </c>
    </row>
    <row r="389" spans="1:25" x14ac:dyDescent="0.25">
      <c r="A389" t="str">
        <f>Forutsetninger!AF5</f>
        <v>Oljetankskip</v>
      </c>
      <c r="B389" t="str">
        <f>Forutsetninger!AG5</f>
        <v>100-150</v>
      </c>
      <c r="C389" t="s">
        <v>25</v>
      </c>
      <c r="D389" t="s">
        <v>154</v>
      </c>
      <c r="E389" t="s">
        <v>133</v>
      </c>
      <c r="F389">
        <f t="shared" si="18"/>
        <v>5236.3000000000038</v>
      </c>
      <c r="G389">
        <f t="shared" si="19"/>
        <v>5236.3000000000038</v>
      </c>
      <c r="H389">
        <v>2018</v>
      </c>
    </row>
    <row r="390" spans="1:25" x14ac:dyDescent="0.25">
      <c r="A390" t="str">
        <f>Forutsetninger!AF6</f>
        <v>Oljetankskip</v>
      </c>
      <c r="B390" t="str">
        <f>Forutsetninger!AG6</f>
        <v>150-200</v>
      </c>
      <c r="C390" t="s">
        <v>150</v>
      </c>
      <c r="D390" t="s">
        <v>154</v>
      </c>
      <c r="E390" t="s">
        <v>133</v>
      </c>
      <c r="F390">
        <f t="shared" si="18"/>
        <v>5155.0000000000009</v>
      </c>
      <c r="G390">
        <f t="shared" si="19"/>
        <v>5155.0000000000009</v>
      </c>
      <c r="H390">
        <v>2018</v>
      </c>
    </row>
    <row r="391" spans="1:25" x14ac:dyDescent="0.25">
      <c r="A391" t="str">
        <f>Forutsetninger!AF7</f>
        <v>Oljetankskip</v>
      </c>
      <c r="B391" t="str">
        <f>Forutsetninger!AG7</f>
        <v>200-250</v>
      </c>
      <c r="C391" t="s">
        <v>150</v>
      </c>
      <c r="D391" t="s">
        <v>154</v>
      </c>
      <c r="E391" t="s">
        <v>133</v>
      </c>
      <c r="F391">
        <f t="shared" si="18"/>
        <v>5155.0000000000009</v>
      </c>
      <c r="G391">
        <f t="shared" si="19"/>
        <v>5155.0000000000009</v>
      </c>
      <c r="H391">
        <v>2018</v>
      </c>
    </row>
    <row r="392" spans="1:25" x14ac:dyDescent="0.25">
      <c r="A392" t="str">
        <f>Forutsetninger!AF8</f>
        <v>Oljetankskip</v>
      </c>
      <c r="B392" t="str">
        <f>Forutsetninger!AG8</f>
        <v>250-300</v>
      </c>
      <c r="C392" t="s">
        <v>150</v>
      </c>
      <c r="D392" t="s">
        <v>154</v>
      </c>
      <c r="E392" t="s">
        <v>133</v>
      </c>
      <c r="F392">
        <f t="shared" si="18"/>
        <v>5155.0000000000009</v>
      </c>
      <c r="G392">
        <f t="shared" si="19"/>
        <v>5155.0000000000009</v>
      </c>
      <c r="H392">
        <v>2018</v>
      </c>
    </row>
    <row r="393" spans="1:25" x14ac:dyDescent="0.25">
      <c r="A393" t="str">
        <f>Forutsetninger!AF9</f>
        <v>Oljetankskip</v>
      </c>
      <c r="B393" t="str">
        <f>Forutsetninger!AG9</f>
        <v>300-</v>
      </c>
      <c r="C393" t="s">
        <v>150</v>
      </c>
      <c r="D393" t="s">
        <v>154</v>
      </c>
      <c r="E393" t="s">
        <v>133</v>
      </c>
      <c r="F393">
        <f t="shared" si="18"/>
        <v>5155.0000000000009</v>
      </c>
      <c r="G393">
        <f t="shared" si="19"/>
        <v>5155.0000000000009</v>
      </c>
      <c r="H393">
        <v>2018</v>
      </c>
    </row>
    <row r="394" spans="1:25" x14ac:dyDescent="0.25">
      <c r="A394" t="str">
        <f>Forutsetninger!AF10</f>
        <v>Kjemikalie-/Produktskip</v>
      </c>
      <c r="B394" t="str">
        <f>Forutsetninger!AG10</f>
        <v>0-30</v>
      </c>
      <c r="C394" t="s">
        <v>140</v>
      </c>
      <c r="D394" t="s">
        <v>154</v>
      </c>
      <c r="E394" t="s">
        <v>133</v>
      </c>
      <c r="F394">
        <f t="shared" si="18"/>
        <v>5426.0000000000082</v>
      </c>
      <c r="G394">
        <f t="shared" si="19"/>
        <v>5426.0000000000082</v>
      </c>
      <c r="H394">
        <v>2018</v>
      </c>
    </row>
    <row r="395" spans="1:25" x14ac:dyDescent="0.25">
      <c r="A395" t="str">
        <f>Forutsetninger!AF11</f>
        <v>Kjemikalie-/Produktskip</v>
      </c>
      <c r="B395" t="str">
        <f>Forutsetninger!AG11</f>
        <v>30-70</v>
      </c>
      <c r="C395" t="s">
        <v>140</v>
      </c>
      <c r="D395" t="s">
        <v>154</v>
      </c>
      <c r="E395" t="s">
        <v>133</v>
      </c>
      <c r="F395">
        <f t="shared" si="18"/>
        <v>5426.0000000000082</v>
      </c>
      <c r="G395">
        <f t="shared" si="19"/>
        <v>5426.0000000000082</v>
      </c>
      <c r="H395">
        <v>2018</v>
      </c>
    </row>
    <row r="396" spans="1:25" x14ac:dyDescent="0.25">
      <c r="A396" t="str">
        <f>Forutsetninger!AF12</f>
        <v>Kjemikalie-/Produktskip</v>
      </c>
      <c r="B396" t="str">
        <f>Forutsetninger!AG12</f>
        <v>70-100</v>
      </c>
      <c r="C396" t="s">
        <v>140</v>
      </c>
      <c r="D396" t="s">
        <v>154</v>
      </c>
      <c r="E396" t="s">
        <v>133</v>
      </c>
      <c r="F396">
        <f t="shared" si="18"/>
        <v>5426.0000000000082</v>
      </c>
      <c r="G396">
        <f t="shared" si="19"/>
        <v>5426.0000000000082</v>
      </c>
      <c r="H396">
        <v>2018</v>
      </c>
    </row>
    <row r="397" spans="1:25" x14ac:dyDescent="0.25">
      <c r="A397" t="str">
        <f>Forutsetninger!AF13</f>
        <v>Kjemikalie-/Produktskip</v>
      </c>
      <c r="B397" t="str">
        <f>Forutsetninger!AG13</f>
        <v>100-150</v>
      </c>
      <c r="C397" t="s">
        <v>25</v>
      </c>
      <c r="D397" t="s">
        <v>154</v>
      </c>
      <c r="E397" t="s">
        <v>133</v>
      </c>
      <c r="F397">
        <f t="shared" si="18"/>
        <v>5236.3000000000038</v>
      </c>
      <c r="G397">
        <f t="shared" si="19"/>
        <v>5236.3000000000038</v>
      </c>
      <c r="H397">
        <v>2018</v>
      </c>
    </row>
    <row r="398" spans="1:25" x14ac:dyDescent="0.25">
      <c r="A398" t="str">
        <f>Forutsetninger!AF14</f>
        <v>Kjemikalie-/Produktskip</v>
      </c>
      <c r="B398" t="str">
        <f>Forutsetninger!AG14</f>
        <v>150-200</v>
      </c>
      <c r="C398" t="s">
        <v>150</v>
      </c>
      <c r="D398" t="s">
        <v>154</v>
      </c>
      <c r="E398" t="s">
        <v>133</v>
      </c>
      <c r="F398">
        <f t="shared" si="18"/>
        <v>5155.0000000000009</v>
      </c>
      <c r="G398">
        <f t="shared" si="19"/>
        <v>5155.0000000000009</v>
      </c>
      <c r="H398">
        <v>2018</v>
      </c>
    </row>
    <row r="399" spans="1:25" x14ac:dyDescent="0.25">
      <c r="A399" t="str">
        <f>Forutsetninger!AF15</f>
        <v>Kjemikalie-/Produktskip</v>
      </c>
      <c r="B399" t="str">
        <f>Forutsetninger!AG15</f>
        <v>200-250</v>
      </c>
      <c r="C399" t="s">
        <v>150</v>
      </c>
      <c r="D399" t="s">
        <v>154</v>
      </c>
      <c r="E399" t="s">
        <v>133</v>
      </c>
      <c r="F399">
        <f t="shared" si="18"/>
        <v>5155.0000000000009</v>
      </c>
      <c r="G399">
        <f t="shared" si="19"/>
        <v>5155.0000000000009</v>
      </c>
      <c r="H399">
        <v>2018</v>
      </c>
    </row>
    <row r="400" spans="1:25" x14ac:dyDescent="0.25">
      <c r="A400" t="str">
        <f>Forutsetninger!AF16</f>
        <v>Kjemikalie-/Produktskip</v>
      </c>
      <c r="B400" t="str">
        <f>Forutsetninger!AG16</f>
        <v>250-300</v>
      </c>
      <c r="C400" t="s">
        <v>150</v>
      </c>
      <c r="D400" t="s">
        <v>154</v>
      </c>
      <c r="E400" t="s">
        <v>133</v>
      </c>
      <c r="F400">
        <f t="shared" si="18"/>
        <v>5155.0000000000009</v>
      </c>
      <c r="G400">
        <f t="shared" si="19"/>
        <v>5155.0000000000009</v>
      </c>
      <c r="H400">
        <v>2018</v>
      </c>
    </row>
    <row r="401" spans="1:8" x14ac:dyDescent="0.25">
      <c r="A401" t="str">
        <f>Forutsetninger!AF17</f>
        <v>Kjemikalie-/Produktskip</v>
      </c>
      <c r="B401" t="str">
        <f>Forutsetninger!AG17</f>
        <v>300-</v>
      </c>
      <c r="C401" t="s">
        <v>150</v>
      </c>
      <c r="D401" t="s">
        <v>154</v>
      </c>
      <c r="E401" t="s">
        <v>133</v>
      </c>
      <c r="F401">
        <f t="shared" si="18"/>
        <v>5155.0000000000009</v>
      </c>
      <c r="G401">
        <f t="shared" si="19"/>
        <v>5155.0000000000009</v>
      </c>
      <c r="H401">
        <v>2018</v>
      </c>
    </row>
    <row r="402" spans="1:8" x14ac:dyDescent="0.25">
      <c r="A402" t="str">
        <f>Forutsetninger!AF18</f>
        <v>Gasstankskip</v>
      </c>
      <c r="B402" t="str">
        <f>Forutsetninger!AG18</f>
        <v>0-30</v>
      </c>
      <c r="C402" t="s">
        <v>140</v>
      </c>
      <c r="D402" t="s">
        <v>154</v>
      </c>
      <c r="E402" t="s">
        <v>133</v>
      </c>
      <c r="F402">
        <f t="shared" si="18"/>
        <v>5426.0000000000082</v>
      </c>
      <c r="G402">
        <f t="shared" si="19"/>
        <v>5426.0000000000082</v>
      </c>
      <c r="H402">
        <v>2018</v>
      </c>
    </row>
    <row r="403" spans="1:8" x14ac:dyDescent="0.25">
      <c r="A403" t="str">
        <f>Forutsetninger!AF19</f>
        <v>Gasstankskip</v>
      </c>
      <c r="B403" t="str">
        <f>Forutsetninger!AG19</f>
        <v>30-70</v>
      </c>
      <c r="C403" t="s">
        <v>140</v>
      </c>
      <c r="D403" t="s">
        <v>154</v>
      </c>
      <c r="E403" t="s">
        <v>133</v>
      </c>
      <c r="F403">
        <f t="shared" si="18"/>
        <v>5426.0000000000082</v>
      </c>
      <c r="G403">
        <f t="shared" si="19"/>
        <v>5426.0000000000082</v>
      </c>
      <c r="H403">
        <v>2018</v>
      </c>
    </row>
    <row r="404" spans="1:8" x14ac:dyDescent="0.25">
      <c r="A404" t="str">
        <f>Forutsetninger!AF20</f>
        <v>Gasstankskip</v>
      </c>
      <c r="B404" t="str">
        <f>Forutsetninger!AG20</f>
        <v>70-100</v>
      </c>
      <c r="C404" t="s">
        <v>140</v>
      </c>
      <c r="D404" t="s">
        <v>154</v>
      </c>
      <c r="E404" t="s">
        <v>133</v>
      </c>
      <c r="F404">
        <f t="shared" si="18"/>
        <v>5426.0000000000082</v>
      </c>
      <c r="G404">
        <f t="shared" si="19"/>
        <v>5426.0000000000082</v>
      </c>
      <c r="H404">
        <v>2018</v>
      </c>
    </row>
    <row r="405" spans="1:8" x14ac:dyDescent="0.25">
      <c r="A405" t="str">
        <f>Forutsetninger!AF21</f>
        <v>Gasstankskip</v>
      </c>
      <c r="B405" t="str">
        <f>Forutsetninger!AG21</f>
        <v>100-150</v>
      </c>
      <c r="C405" t="s">
        <v>25</v>
      </c>
      <c r="D405" t="s">
        <v>154</v>
      </c>
      <c r="E405" t="s">
        <v>133</v>
      </c>
      <c r="F405">
        <f t="shared" si="18"/>
        <v>5236.3000000000038</v>
      </c>
      <c r="G405">
        <f t="shared" si="19"/>
        <v>5236.3000000000038</v>
      </c>
      <c r="H405">
        <v>2018</v>
      </c>
    </row>
    <row r="406" spans="1:8" x14ac:dyDescent="0.25">
      <c r="A406" t="str">
        <f>Forutsetninger!AF22</f>
        <v>Gasstankskip</v>
      </c>
      <c r="B406" t="str">
        <f>Forutsetninger!AG22</f>
        <v>150-200</v>
      </c>
      <c r="C406" t="s">
        <v>150</v>
      </c>
      <c r="D406" t="s">
        <v>154</v>
      </c>
      <c r="E406" t="s">
        <v>133</v>
      </c>
      <c r="F406">
        <f t="shared" si="18"/>
        <v>5155.0000000000009</v>
      </c>
      <c r="G406">
        <f t="shared" si="19"/>
        <v>5155.0000000000009</v>
      </c>
      <c r="H406">
        <v>2018</v>
      </c>
    </row>
    <row r="407" spans="1:8" x14ac:dyDescent="0.25">
      <c r="A407" t="str">
        <f>Forutsetninger!AF23</f>
        <v>Gasstankskip</v>
      </c>
      <c r="B407" t="str">
        <f>Forutsetninger!AG23</f>
        <v>200-250</v>
      </c>
      <c r="C407" t="s">
        <v>150</v>
      </c>
      <c r="D407" t="s">
        <v>154</v>
      </c>
      <c r="E407" t="s">
        <v>133</v>
      </c>
      <c r="F407">
        <f t="shared" si="18"/>
        <v>5155.0000000000009</v>
      </c>
      <c r="G407">
        <f t="shared" si="19"/>
        <v>5155.0000000000009</v>
      </c>
      <c r="H407">
        <v>2018</v>
      </c>
    </row>
    <row r="408" spans="1:8" x14ac:dyDescent="0.25">
      <c r="A408" t="str">
        <f>Forutsetninger!AF24</f>
        <v>Gasstankskip</v>
      </c>
      <c r="B408" t="str">
        <f>Forutsetninger!AG24</f>
        <v>250-300</v>
      </c>
      <c r="C408" t="s">
        <v>150</v>
      </c>
      <c r="D408" t="s">
        <v>154</v>
      </c>
      <c r="E408" t="s">
        <v>133</v>
      </c>
      <c r="F408">
        <f t="shared" si="18"/>
        <v>5155.0000000000009</v>
      </c>
      <c r="G408">
        <f t="shared" si="19"/>
        <v>5155.0000000000009</v>
      </c>
      <c r="H408">
        <v>2018</v>
      </c>
    </row>
    <row r="409" spans="1:8" x14ac:dyDescent="0.25">
      <c r="A409" t="str">
        <f>Forutsetninger!AF25</f>
        <v>Gasstankskip</v>
      </c>
      <c r="B409" t="str">
        <f>Forutsetninger!AG25</f>
        <v>300-</v>
      </c>
      <c r="C409" t="s">
        <v>150</v>
      </c>
      <c r="D409" t="s">
        <v>154</v>
      </c>
      <c r="E409" t="s">
        <v>133</v>
      </c>
      <c r="F409">
        <f t="shared" si="18"/>
        <v>5155.0000000000009</v>
      </c>
      <c r="G409">
        <f t="shared" si="19"/>
        <v>5155.0000000000009</v>
      </c>
      <c r="H409">
        <v>2018</v>
      </c>
    </row>
    <row r="410" spans="1:8" x14ac:dyDescent="0.25">
      <c r="A410" t="str">
        <f>Forutsetninger!AF26</f>
        <v>Bulkskip</v>
      </c>
      <c r="B410" t="str">
        <f>Forutsetninger!AG26</f>
        <v>0-30</v>
      </c>
      <c r="C410" t="s">
        <v>140</v>
      </c>
      <c r="D410" t="s">
        <v>154</v>
      </c>
      <c r="E410" t="s">
        <v>133</v>
      </c>
      <c r="F410">
        <f t="shared" si="18"/>
        <v>5426.0000000000082</v>
      </c>
      <c r="G410">
        <f t="shared" si="19"/>
        <v>5426.0000000000082</v>
      </c>
      <c r="H410">
        <v>2018</v>
      </c>
    </row>
    <row r="411" spans="1:8" x14ac:dyDescent="0.25">
      <c r="A411" t="str">
        <f>Forutsetninger!AF27</f>
        <v>Bulkskip</v>
      </c>
      <c r="B411" t="str">
        <f>Forutsetninger!AG27</f>
        <v>30-70</v>
      </c>
      <c r="C411" t="s">
        <v>140</v>
      </c>
      <c r="D411" t="s">
        <v>154</v>
      </c>
      <c r="E411" t="s">
        <v>133</v>
      </c>
      <c r="F411">
        <f t="shared" si="18"/>
        <v>5426.0000000000082</v>
      </c>
      <c r="G411">
        <f t="shared" si="19"/>
        <v>5426.0000000000082</v>
      </c>
      <c r="H411">
        <v>2018</v>
      </c>
    </row>
    <row r="412" spans="1:8" x14ac:dyDescent="0.25">
      <c r="A412" t="str">
        <f>Forutsetninger!AF28</f>
        <v>Bulkskip</v>
      </c>
      <c r="B412" t="str">
        <f>Forutsetninger!AG28</f>
        <v>70-100</v>
      </c>
      <c r="C412" t="s">
        <v>140</v>
      </c>
      <c r="D412" t="s">
        <v>154</v>
      </c>
      <c r="E412" t="s">
        <v>133</v>
      </c>
      <c r="F412">
        <f t="shared" si="18"/>
        <v>5426.0000000000082</v>
      </c>
      <c r="G412">
        <f t="shared" si="19"/>
        <v>5426.0000000000082</v>
      </c>
      <c r="H412">
        <v>2018</v>
      </c>
    </row>
    <row r="413" spans="1:8" x14ac:dyDescent="0.25">
      <c r="A413" t="str">
        <f>Forutsetninger!AF34</f>
        <v>Bulkskip</v>
      </c>
      <c r="B413" t="str">
        <f>Forutsetninger!AG34</f>
        <v>100-150</v>
      </c>
      <c r="C413" t="s">
        <v>25</v>
      </c>
      <c r="D413" t="s">
        <v>154</v>
      </c>
      <c r="E413" t="s">
        <v>133</v>
      </c>
      <c r="F413">
        <f t="shared" si="18"/>
        <v>5236.3000000000038</v>
      </c>
      <c r="G413">
        <f t="shared" si="19"/>
        <v>5236.3000000000038</v>
      </c>
      <c r="H413">
        <v>2018</v>
      </c>
    </row>
    <row r="414" spans="1:8" x14ac:dyDescent="0.25">
      <c r="A414" t="str">
        <f>Forutsetninger!AF35</f>
        <v>Bulkskip</v>
      </c>
      <c r="B414" t="str">
        <f>Forutsetninger!AG35</f>
        <v>150-200</v>
      </c>
      <c r="C414" t="s">
        <v>150</v>
      </c>
      <c r="D414" t="s">
        <v>154</v>
      </c>
      <c r="E414" t="s">
        <v>133</v>
      </c>
      <c r="F414">
        <f t="shared" si="18"/>
        <v>5155.0000000000009</v>
      </c>
      <c r="G414">
        <f t="shared" si="19"/>
        <v>5155.0000000000009</v>
      </c>
      <c r="H414">
        <v>2018</v>
      </c>
    </row>
    <row r="415" spans="1:8" x14ac:dyDescent="0.25">
      <c r="A415" t="str">
        <f>Forutsetninger!AF36</f>
        <v>Bulkskip</v>
      </c>
      <c r="B415" t="str">
        <f>Forutsetninger!AG36</f>
        <v>200-250</v>
      </c>
      <c r="C415" t="s">
        <v>150</v>
      </c>
      <c r="D415" t="s">
        <v>154</v>
      </c>
      <c r="E415" t="s">
        <v>133</v>
      </c>
      <c r="F415">
        <f t="shared" si="18"/>
        <v>5155.0000000000009</v>
      </c>
      <c r="G415">
        <f t="shared" si="19"/>
        <v>5155.0000000000009</v>
      </c>
      <c r="H415">
        <v>2018</v>
      </c>
    </row>
    <row r="416" spans="1:8" x14ac:dyDescent="0.25">
      <c r="A416" t="str">
        <f>Forutsetninger!AF37</f>
        <v>Bulkskip</v>
      </c>
      <c r="B416" t="str">
        <f>Forutsetninger!AG37</f>
        <v>250-300</v>
      </c>
      <c r="C416" t="s">
        <v>150</v>
      </c>
      <c r="D416" t="s">
        <v>154</v>
      </c>
      <c r="E416" t="s">
        <v>133</v>
      </c>
      <c r="F416">
        <f t="shared" si="18"/>
        <v>5155.0000000000009</v>
      </c>
      <c r="G416">
        <f t="shared" si="19"/>
        <v>5155.0000000000009</v>
      </c>
      <c r="H416">
        <v>2018</v>
      </c>
    </row>
    <row r="417" spans="1:8" x14ac:dyDescent="0.25">
      <c r="A417" t="str">
        <f>Forutsetninger!AF38</f>
        <v>Bulkskip</v>
      </c>
      <c r="B417" t="str">
        <f>Forutsetninger!AG38</f>
        <v>300-</v>
      </c>
      <c r="C417" t="s">
        <v>150</v>
      </c>
      <c r="D417" t="s">
        <v>154</v>
      </c>
      <c r="E417" t="s">
        <v>133</v>
      </c>
      <c r="F417">
        <f t="shared" si="18"/>
        <v>5155.0000000000009</v>
      </c>
      <c r="G417">
        <f t="shared" si="19"/>
        <v>5155.0000000000009</v>
      </c>
      <c r="H417">
        <v>2018</v>
      </c>
    </row>
    <row r="418" spans="1:8" x14ac:dyDescent="0.25">
      <c r="A418" t="str">
        <f>Forutsetninger!AF39</f>
        <v>Stykkgods-/Roro-skip</v>
      </c>
      <c r="B418" t="str">
        <f>Forutsetninger!AG39</f>
        <v>0-30</v>
      </c>
      <c r="C418" t="s">
        <v>140</v>
      </c>
      <c r="D418" t="s">
        <v>154</v>
      </c>
      <c r="E418" t="s">
        <v>133</v>
      </c>
      <c r="F418">
        <f t="shared" si="18"/>
        <v>5426.0000000000082</v>
      </c>
      <c r="G418">
        <f t="shared" si="19"/>
        <v>5426.0000000000082</v>
      </c>
      <c r="H418">
        <v>2018</v>
      </c>
    </row>
    <row r="419" spans="1:8" x14ac:dyDescent="0.25">
      <c r="A419" t="str">
        <f>Forutsetninger!AF40</f>
        <v>Stykkgods-/Roro-skip</v>
      </c>
      <c r="B419" t="str">
        <f>Forutsetninger!AG40</f>
        <v>30-70</v>
      </c>
      <c r="C419" t="s">
        <v>140</v>
      </c>
      <c r="D419" t="s">
        <v>154</v>
      </c>
      <c r="E419" t="s">
        <v>133</v>
      </c>
      <c r="F419">
        <f t="shared" si="18"/>
        <v>5426.0000000000082</v>
      </c>
      <c r="G419">
        <f t="shared" si="19"/>
        <v>5426.0000000000082</v>
      </c>
      <c r="H419">
        <v>2018</v>
      </c>
    </row>
    <row r="420" spans="1:8" x14ac:dyDescent="0.25">
      <c r="A420" t="str">
        <f>Forutsetninger!AF41</f>
        <v>Stykkgods-/Roro-skip</v>
      </c>
      <c r="B420" t="str">
        <f>Forutsetninger!AG41</f>
        <v>70-100</v>
      </c>
      <c r="C420" t="s">
        <v>140</v>
      </c>
      <c r="D420" t="s">
        <v>154</v>
      </c>
      <c r="E420" t="s">
        <v>133</v>
      </c>
      <c r="F420">
        <f t="shared" si="18"/>
        <v>5426.0000000000082</v>
      </c>
      <c r="G420">
        <f t="shared" si="19"/>
        <v>5426.0000000000082</v>
      </c>
      <c r="H420">
        <v>2018</v>
      </c>
    </row>
    <row r="421" spans="1:8" x14ac:dyDescent="0.25">
      <c r="A421" t="str">
        <f>Forutsetninger!AF42</f>
        <v>Stykkgods-/Roro-skip</v>
      </c>
      <c r="B421" t="str">
        <f>Forutsetninger!AG42</f>
        <v>100-150</v>
      </c>
      <c r="C421" t="s">
        <v>25</v>
      </c>
      <c r="D421" t="s">
        <v>154</v>
      </c>
      <c r="E421" t="s">
        <v>133</v>
      </c>
      <c r="F421">
        <f t="shared" si="18"/>
        <v>5236.3000000000038</v>
      </c>
      <c r="G421">
        <f t="shared" si="19"/>
        <v>5236.3000000000038</v>
      </c>
      <c r="H421">
        <v>2018</v>
      </c>
    </row>
    <row r="422" spans="1:8" x14ac:dyDescent="0.25">
      <c r="A422" t="str">
        <f>Forutsetninger!AF43</f>
        <v>Stykkgods-/Roro-skip</v>
      </c>
      <c r="B422" t="str">
        <f>Forutsetninger!AG43</f>
        <v>150-200</v>
      </c>
      <c r="C422" t="s">
        <v>150</v>
      </c>
      <c r="D422" t="s">
        <v>154</v>
      </c>
      <c r="E422" t="s">
        <v>133</v>
      </c>
      <c r="F422">
        <f t="shared" si="18"/>
        <v>5155.0000000000009</v>
      </c>
      <c r="G422">
        <f t="shared" si="19"/>
        <v>5155.0000000000009</v>
      </c>
      <c r="H422">
        <v>2018</v>
      </c>
    </row>
    <row r="423" spans="1:8" x14ac:dyDescent="0.25">
      <c r="A423" t="str">
        <f>Forutsetninger!AF44</f>
        <v>Stykkgods-/Roro-skip</v>
      </c>
      <c r="B423" t="str">
        <f>Forutsetninger!AG44</f>
        <v>200-250</v>
      </c>
      <c r="C423" t="s">
        <v>150</v>
      </c>
      <c r="D423" t="s">
        <v>154</v>
      </c>
      <c r="E423" t="s">
        <v>133</v>
      </c>
      <c r="F423">
        <f t="shared" si="18"/>
        <v>5155.0000000000009</v>
      </c>
      <c r="G423">
        <f t="shared" si="19"/>
        <v>5155.0000000000009</v>
      </c>
      <c r="H423">
        <v>2018</v>
      </c>
    </row>
    <row r="424" spans="1:8" x14ac:dyDescent="0.25">
      <c r="A424" t="str">
        <f>Forutsetninger!AF45</f>
        <v>Stykkgods-/Roro-skip</v>
      </c>
      <c r="B424" t="str">
        <f>Forutsetninger!AG45</f>
        <v>250-300</v>
      </c>
      <c r="C424" t="s">
        <v>150</v>
      </c>
      <c r="D424" t="s">
        <v>154</v>
      </c>
      <c r="E424" t="s">
        <v>133</v>
      </c>
      <c r="F424">
        <f t="shared" si="18"/>
        <v>5155.0000000000009</v>
      </c>
      <c r="G424">
        <f t="shared" si="19"/>
        <v>5155.0000000000009</v>
      </c>
      <c r="H424">
        <v>2018</v>
      </c>
    </row>
    <row r="425" spans="1:8" x14ac:dyDescent="0.25">
      <c r="A425" t="str">
        <f>Forutsetninger!AF46</f>
        <v>Stykkgods-/Roro-skip</v>
      </c>
      <c r="B425" t="str">
        <f>Forutsetninger!AG46</f>
        <v>300-</v>
      </c>
      <c r="C425" t="s">
        <v>150</v>
      </c>
      <c r="D425" t="s">
        <v>154</v>
      </c>
      <c r="E425" t="s">
        <v>133</v>
      </c>
      <c r="F425">
        <f t="shared" si="18"/>
        <v>5155.0000000000009</v>
      </c>
      <c r="G425">
        <f t="shared" si="19"/>
        <v>5155.0000000000009</v>
      </c>
      <c r="H425">
        <v>2018</v>
      </c>
    </row>
    <row r="426" spans="1:8" x14ac:dyDescent="0.25">
      <c r="A426" t="str">
        <f>Forutsetninger!AF47</f>
        <v>Containerskip</v>
      </c>
      <c r="B426" t="str">
        <f>Forutsetninger!AG47</f>
        <v>0-30</v>
      </c>
      <c r="C426" t="s">
        <v>140</v>
      </c>
      <c r="D426" t="s">
        <v>154</v>
      </c>
      <c r="E426" t="s">
        <v>133</v>
      </c>
      <c r="F426">
        <f t="shared" si="18"/>
        <v>5426.0000000000082</v>
      </c>
      <c r="G426">
        <f t="shared" si="19"/>
        <v>5426.0000000000082</v>
      </c>
      <c r="H426">
        <v>2018</v>
      </c>
    </row>
    <row r="427" spans="1:8" x14ac:dyDescent="0.25">
      <c r="A427" t="str">
        <f>Forutsetninger!AF48</f>
        <v>Containerskip</v>
      </c>
      <c r="B427" t="str">
        <f>Forutsetninger!AG48</f>
        <v>30-70</v>
      </c>
      <c r="C427" t="s">
        <v>140</v>
      </c>
      <c r="D427" t="s">
        <v>154</v>
      </c>
      <c r="E427" t="s">
        <v>133</v>
      </c>
      <c r="F427">
        <f t="shared" si="18"/>
        <v>5426.0000000000082</v>
      </c>
      <c r="G427">
        <f t="shared" si="19"/>
        <v>5426.0000000000082</v>
      </c>
      <c r="H427">
        <v>2018</v>
      </c>
    </row>
    <row r="428" spans="1:8" x14ac:dyDescent="0.25">
      <c r="A428" t="str">
        <f>Forutsetninger!AF49</f>
        <v>Containerskip</v>
      </c>
      <c r="B428" t="str">
        <f>Forutsetninger!AG49</f>
        <v>70-100</v>
      </c>
      <c r="C428" t="s">
        <v>140</v>
      </c>
      <c r="D428" t="s">
        <v>154</v>
      </c>
      <c r="E428" t="s">
        <v>133</v>
      </c>
      <c r="F428">
        <f t="shared" si="18"/>
        <v>5426.0000000000082</v>
      </c>
      <c r="G428">
        <f t="shared" si="19"/>
        <v>5426.0000000000082</v>
      </c>
      <c r="H428">
        <v>2018</v>
      </c>
    </row>
    <row r="429" spans="1:8" x14ac:dyDescent="0.25">
      <c r="A429" t="str">
        <f>Forutsetninger!AF50</f>
        <v>Containerskip</v>
      </c>
      <c r="B429" t="str">
        <f>Forutsetninger!AG50</f>
        <v>100-150</v>
      </c>
      <c r="C429" t="s">
        <v>25</v>
      </c>
      <c r="D429" t="s">
        <v>154</v>
      </c>
      <c r="E429" t="s">
        <v>133</v>
      </c>
      <c r="F429">
        <f t="shared" si="18"/>
        <v>5236.3000000000038</v>
      </c>
      <c r="G429">
        <f t="shared" si="19"/>
        <v>5236.3000000000038</v>
      </c>
      <c r="H429">
        <v>2018</v>
      </c>
    </row>
    <row r="430" spans="1:8" x14ac:dyDescent="0.25">
      <c r="A430" t="str">
        <f>Forutsetninger!AF51</f>
        <v>Containerskip</v>
      </c>
      <c r="B430" t="str">
        <f>Forutsetninger!AG51</f>
        <v>150-200</v>
      </c>
      <c r="C430" t="s">
        <v>150</v>
      </c>
      <c r="D430" t="s">
        <v>154</v>
      </c>
      <c r="E430" t="s">
        <v>133</v>
      </c>
      <c r="F430">
        <f t="shared" si="18"/>
        <v>5155.0000000000009</v>
      </c>
      <c r="G430">
        <f t="shared" si="19"/>
        <v>5155.0000000000009</v>
      </c>
      <c r="H430">
        <v>2018</v>
      </c>
    </row>
    <row r="431" spans="1:8" x14ac:dyDescent="0.25">
      <c r="A431" t="str">
        <f>Forutsetninger!AF52</f>
        <v>Containerskip</v>
      </c>
      <c r="B431" t="str">
        <f>Forutsetninger!AG52</f>
        <v>200-250</v>
      </c>
      <c r="C431" t="s">
        <v>150</v>
      </c>
      <c r="D431" t="s">
        <v>154</v>
      </c>
      <c r="E431" t="s">
        <v>133</v>
      </c>
      <c r="F431">
        <f t="shared" si="18"/>
        <v>5155.0000000000009</v>
      </c>
      <c r="G431">
        <f t="shared" si="19"/>
        <v>5155.0000000000009</v>
      </c>
      <c r="H431">
        <v>2018</v>
      </c>
    </row>
    <row r="432" spans="1:8" x14ac:dyDescent="0.25">
      <c r="A432" t="str">
        <f>Forutsetninger!AF53</f>
        <v>Containerskip</v>
      </c>
      <c r="B432" t="str">
        <f>Forutsetninger!AG53</f>
        <v>250-300</v>
      </c>
      <c r="C432" t="s">
        <v>150</v>
      </c>
      <c r="D432" t="s">
        <v>154</v>
      </c>
      <c r="E432" t="s">
        <v>133</v>
      </c>
      <c r="F432">
        <f t="shared" si="18"/>
        <v>5155.0000000000009</v>
      </c>
      <c r="G432">
        <f t="shared" si="19"/>
        <v>5155.0000000000009</v>
      </c>
      <c r="H432">
        <v>2018</v>
      </c>
    </row>
    <row r="433" spans="1:8" x14ac:dyDescent="0.25">
      <c r="A433" t="str">
        <f>Forutsetninger!AF54</f>
        <v>Containerskip</v>
      </c>
      <c r="B433" t="str">
        <f>Forutsetninger!AG54</f>
        <v>300-</v>
      </c>
      <c r="C433" t="s">
        <v>150</v>
      </c>
      <c r="D433" t="s">
        <v>154</v>
      </c>
      <c r="E433" t="s">
        <v>133</v>
      </c>
      <c r="F433">
        <f t="shared" si="18"/>
        <v>5155.0000000000009</v>
      </c>
      <c r="G433">
        <f t="shared" si="19"/>
        <v>5155.0000000000009</v>
      </c>
      <c r="H433">
        <v>2018</v>
      </c>
    </row>
    <row r="434" spans="1:8" x14ac:dyDescent="0.25">
      <c r="A434" t="str">
        <f>Forutsetninger!AF55</f>
        <v>Passasjerbåt</v>
      </c>
      <c r="B434" t="str">
        <f>Forutsetninger!AG55</f>
        <v>0-30</v>
      </c>
      <c r="C434" t="s">
        <v>140</v>
      </c>
      <c r="D434" t="s">
        <v>154</v>
      </c>
      <c r="E434" t="s">
        <v>133</v>
      </c>
      <c r="F434">
        <f t="shared" si="18"/>
        <v>5426.0000000000082</v>
      </c>
      <c r="G434">
        <f t="shared" si="19"/>
        <v>5426.0000000000082</v>
      </c>
      <c r="H434">
        <v>2018</v>
      </c>
    </row>
    <row r="435" spans="1:8" x14ac:dyDescent="0.25">
      <c r="A435" t="str">
        <f>Forutsetninger!AF56</f>
        <v>Passasjerbåt</v>
      </c>
      <c r="B435" t="str">
        <f>Forutsetninger!AG56</f>
        <v>30-70</v>
      </c>
      <c r="C435" t="s">
        <v>140</v>
      </c>
      <c r="D435" t="s">
        <v>154</v>
      </c>
      <c r="E435" t="s">
        <v>133</v>
      </c>
      <c r="F435">
        <f t="shared" si="18"/>
        <v>5426.0000000000082</v>
      </c>
      <c r="G435">
        <f t="shared" si="19"/>
        <v>5426.0000000000082</v>
      </c>
      <c r="H435">
        <v>2018</v>
      </c>
    </row>
    <row r="436" spans="1:8" x14ac:dyDescent="0.25">
      <c r="A436" t="str">
        <f>Forutsetninger!AF57</f>
        <v>Passasjerbåt</v>
      </c>
      <c r="B436" t="str">
        <f>Forutsetninger!AG57</f>
        <v>70-100</v>
      </c>
      <c r="C436" t="s">
        <v>140</v>
      </c>
      <c r="D436" t="s">
        <v>154</v>
      </c>
      <c r="E436" t="s">
        <v>133</v>
      </c>
      <c r="F436">
        <f t="shared" si="18"/>
        <v>5426.0000000000082</v>
      </c>
      <c r="G436">
        <f t="shared" si="19"/>
        <v>5426.0000000000082</v>
      </c>
      <c r="H436">
        <v>2018</v>
      </c>
    </row>
    <row r="437" spans="1:8" x14ac:dyDescent="0.25">
      <c r="A437" t="str">
        <f>Forutsetninger!AF58</f>
        <v>Passasjerbåt</v>
      </c>
      <c r="B437" t="str">
        <f>Forutsetninger!AG58</f>
        <v>100-150</v>
      </c>
      <c r="C437" t="s">
        <v>25</v>
      </c>
      <c r="D437" t="s">
        <v>154</v>
      </c>
      <c r="E437" t="s">
        <v>133</v>
      </c>
      <c r="F437">
        <f t="shared" si="18"/>
        <v>5236.3000000000038</v>
      </c>
      <c r="G437">
        <f t="shared" si="19"/>
        <v>5236.3000000000038</v>
      </c>
      <c r="H437">
        <v>2018</v>
      </c>
    </row>
    <row r="438" spans="1:8" x14ac:dyDescent="0.25">
      <c r="A438" t="str">
        <f>Forutsetninger!AF59</f>
        <v>Passasjerbåt</v>
      </c>
      <c r="B438" t="str">
        <f>Forutsetninger!AG59</f>
        <v>150-200</v>
      </c>
      <c r="C438" t="s">
        <v>150</v>
      </c>
      <c r="D438" t="s">
        <v>154</v>
      </c>
      <c r="E438" t="s">
        <v>133</v>
      </c>
      <c r="F438">
        <f t="shared" si="18"/>
        <v>5155.0000000000009</v>
      </c>
      <c r="G438">
        <f t="shared" si="19"/>
        <v>5155.0000000000009</v>
      </c>
      <c r="H438">
        <v>2018</v>
      </c>
    </row>
    <row r="439" spans="1:8" x14ac:dyDescent="0.25">
      <c r="A439" t="str">
        <f>Forutsetninger!AF60</f>
        <v>Passasjerbåt</v>
      </c>
      <c r="B439" t="str">
        <f>Forutsetninger!AG60</f>
        <v>200-250</v>
      </c>
      <c r="C439" t="s">
        <v>150</v>
      </c>
      <c r="D439" t="s">
        <v>154</v>
      </c>
      <c r="E439" t="s">
        <v>133</v>
      </c>
      <c r="F439">
        <f t="shared" si="18"/>
        <v>5155.0000000000009</v>
      </c>
      <c r="G439">
        <f t="shared" si="19"/>
        <v>5155.0000000000009</v>
      </c>
      <c r="H439">
        <v>2018</v>
      </c>
    </row>
    <row r="440" spans="1:8" x14ac:dyDescent="0.25">
      <c r="A440" t="str">
        <f>Forutsetninger!AF61</f>
        <v>Passasjerbåt</v>
      </c>
      <c r="B440" t="str">
        <f>Forutsetninger!AG61</f>
        <v>250-300</v>
      </c>
      <c r="C440" t="s">
        <v>150</v>
      </c>
      <c r="D440" t="s">
        <v>154</v>
      </c>
      <c r="E440" t="s">
        <v>133</v>
      </c>
      <c r="F440">
        <f t="shared" si="18"/>
        <v>5155.0000000000009</v>
      </c>
      <c r="G440">
        <f t="shared" si="19"/>
        <v>5155.0000000000009</v>
      </c>
      <c r="H440">
        <v>2018</v>
      </c>
    </row>
    <row r="441" spans="1:8" x14ac:dyDescent="0.25">
      <c r="A441" t="str">
        <f>Forutsetninger!AF62</f>
        <v>Passasjerbåt</v>
      </c>
      <c r="B441" t="str">
        <f>Forutsetninger!AG62</f>
        <v>300-</v>
      </c>
      <c r="C441" t="s">
        <v>150</v>
      </c>
      <c r="D441" t="s">
        <v>154</v>
      </c>
      <c r="E441" t="s">
        <v>133</v>
      </c>
      <c r="F441">
        <f t="shared" si="18"/>
        <v>5155.0000000000009</v>
      </c>
      <c r="G441">
        <f t="shared" si="19"/>
        <v>5155.0000000000009</v>
      </c>
      <c r="H441">
        <v>2018</v>
      </c>
    </row>
    <row r="442" spans="1:8" x14ac:dyDescent="0.25">
      <c r="A442" t="str">
        <f>Forutsetninger!AF63</f>
        <v>Passasjerskip/Roro</v>
      </c>
      <c r="B442" t="str">
        <f>Forutsetninger!AG63</f>
        <v>0-30</v>
      </c>
      <c r="C442" t="s">
        <v>140</v>
      </c>
      <c r="D442" t="s">
        <v>154</v>
      </c>
      <c r="E442" t="s">
        <v>133</v>
      </c>
      <c r="F442">
        <f t="shared" si="18"/>
        <v>5426.0000000000082</v>
      </c>
      <c r="G442">
        <f t="shared" si="19"/>
        <v>5426.0000000000082</v>
      </c>
      <c r="H442">
        <v>2018</v>
      </c>
    </row>
    <row r="443" spans="1:8" x14ac:dyDescent="0.25">
      <c r="A443" t="str">
        <f>Forutsetninger!AF64</f>
        <v>Passasjerskip/Roro</v>
      </c>
      <c r="B443" t="str">
        <f>Forutsetninger!AG64</f>
        <v>30-70</v>
      </c>
      <c r="C443" t="s">
        <v>140</v>
      </c>
      <c r="D443" t="s">
        <v>154</v>
      </c>
      <c r="E443" t="s">
        <v>133</v>
      </c>
      <c r="F443">
        <f t="shared" si="18"/>
        <v>5426.0000000000082</v>
      </c>
      <c r="G443">
        <f t="shared" si="19"/>
        <v>5426.0000000000082</v>
      </c>
      <c r="H443">
        <v>2018</v>
      </c>
    </row>
    <row r="444" spans="1:8" x14ac:dyDescent="0.25">
      <c r="A444" t="str">
        <f>Forutsetninger!AF65</f>
        <v>Passasjerskip/Roro</v>
      </c>
      <c r="B444" t="str">
        <f>Forutsetninger!AG65</f>
        <v>70-100</v>
      </c>
      <c r="C444" t="s">
        <v>140</v>
      </c>
      <c r="D444" t="s">
        <v>154</v>
      </c>
      <c r="E444" t="s">
        <v>133</v>
      </c>
      <c r="F444">
        <f t="shared" si="18"/>
        <v>5426.0000000000082</v>
      </c>
      <c r="G444">
        <f t="shared" si="19"/>
        <v>5426.0000000000082</v>
      </c>
      <c r="H444">
        <v>2018</v>
      </c>
    </row>
    <row r="445" spans="1:8" x14ac:dyDescent="0.25">
      <c r="A445" t="str">
        <f>Forutsetninger!AF66</f>
        <v>Passasjerskip/Roro</v>
      </c>
      <c r="B445" t="str">
        <f>Forutsetninger!AG66</f>
        <v>100-150</v>
      </c>
      <c r="C445" t="s">
        <v>25</v>
      </c>
      <c r="D445" t="s">
        <v>154</v>
      </c>
      <c r="E445" t="s">
        <v>133</v>
      </c>
      <c r="F445">
        <f t="shared" si="18"/>
        <v>5236.3000000000038</v>
      </c>
      <c r="G445">
        <f t="shared" si="19"/>
        <v>5236.3000000000038</v>
      </c>
      <c r="H445">
        <v>2018</v>
      </c>
    </row>
    <row r="446" spans="1:8" x14ac:dyDescent="0.25">
      <c r="A446" t="str">
        <f>Forutsetninger!AF67</f>
        <v>Passasjerskip/Roro</v>
      </c>
      <c r="B446" t="str">
        <f>Forutsetninger!AG67</f>
        <v>150-200</v>
      </c>
      <c r="C446" t="s">
        <v>150</v>
      </c>
      <c r="D446" t="s">
        <v>154</v>
      </c>
      <c r="E446" t="s">
        <v>133</v>
      </c>
      <c r="F446">
        <f t="shared" si="18"/>
        <v>5155.0000000000009</v>
      </c>
      <c r="G446">
        <f t="shared" si="19"/>
        <v>5155.0000000000009</v>
      </c>
      <c r="H446">
        <v>2018</v>
      </c>
    </row>
    <row r="447" spans="1:8" x14ac:dyDescent="0.25">
      <c r="A447" t="str">
        <f>Forutsetninger!AF68</f>
        <v>Passasjerskip/Roro</v>
      </c>
      <c r="B447" t="str">
        <f>Forutsetninger!AG68</f>
        <v>200-250</v>
      </c>
      <c r="C447" t="s">
        <v>150</v>
      </c>
      <c r="D447" t="s">
        <v>154</v>
      </c>
      <c r="E447" t="s">
        <v>133</v>
      </c>
      <c r="F447">
        <f t="shared" si="18"/>
        <v>5155.0000000000009</v>
      </c>
      <c r="G447">
        <f t="shared" si="19"/>
        <v>5155.0000000000009</v>
      </c>
      <c r="H447">
        <v>2018</v>
      </c>
    </row>
    <row r="448" spans="1:8" x14ac:dyDescent="0.25">
      <c r="A448" t="str">
        <f>Forutsetninger!AF69</f>
        <v>Passasjerskip/Roro</v>
      </c>
      <c r="B448" t="str">
        <f>Forutsetninger!AG69</f>
        <v>250-300</v>
      </c>
      <c r="C448" t="s">
        <v>150</v>
      </c>
      <c r="D448" t="s">
        <v>154</v>
      </c>
      <c r="E448" t="s">
        <v>133</v>
      </c>
      <c r="F448">
        <f t="shared" si="18"/>
        <v>5155.0000000000009</v>
      </c>
      <c r="G448">
        <f t="shared" si="19"/>
        <v>5155.0000000000009</v>
      </c>
      <c r="H448">
        <v>2018</v>
      </c>
    </row>
    <row r="449" spans="1:8" x14ac:dyDescent="0.25">
      <c r="A449" t="str">
        <f>Forutsetninger!AF70</f>
        <v>Passasjerskip/Roro</v>
      </c>
      <c r="B449" t="str">
        <f>Forutsetninger!AG70</f>
        <v>300-</v>
      </c>
      <c r="C449" t="s">
        <v>150</v>
      </c>
      <c r="D449" t="s">
        <v>154</v>
      </c>
      <c r="E449" t="s">
        <v>133</v>
      </c>
      <c r="F449">
        <f t="shared" si="18"/>
        <v>5155.0000000000009</v>
      </c>
      <c r="G449">
        <f t="shared" si="19"/>
        <v>5155.0000000000009</v>
      </c>
      <c r="H449">
        <v>2018</v>
      </c>
    </row>
    <row r="450" spans="1:8" x14ac:dyDescent="0.25">
      <c r="A450" t="str">
        <f>Forutsetninger!AF71</f>
        <v>Cruiseskip</v>
      </c>
      <c r="B450" t="str">
        <f>Forutsetninger!AG71</f>
        <v>0-30</v>
      </c>
      <c r="C450" t="s">
        <v>140</v>
      </c>
      <c r="D450" t="s">
        <v>154</v>
      </c>
      <c r="E450" t="s">
        <v>133</v>
      </c>
      <c r="F450">
        <f t="shared" ref="F450:F513" si="20">INDEX($O$2:$Y$386,MATCH(A450&amp;C450&amp;D450&amp;E450,$O$2:$O$386,0),10)*INDEX($L$2:$L$8,MATCH($E450,$K$2:$K$8,0))</f>
        <v>5426.0000000000082</v>
      </c>
      <c r="G450">
        <f t="shared" ref="G450:G513" si="21">INDEX($O$2:$Y$386,MATCH(A450&amp;C450&amp;D450&amp;E450,$O$2:$O$386,0),11)*INDEX($L$2:$L$8,MATCH($E450,$K$2:$K$8,0))</f>
        <v>5426.0000000000082</v>
      </c>
      <c r="H450">
        <v>2018</v>
      </c>
    </row>
    <row r="451" spans="1:8" x14ac:dyDescent="0.25">
      <c r="A451" t="str">
        <f>Forutsetninger!AF72</f>
        <v>Cruiseskip</v>
      </c>
      <c r="B451" t="str">
        <f>Forutsetninger!AG72</f>
        <v>30-70</v>
      </c>
      <c r="C451" t="s">
        <v>140</v>
      </c>
      <c r="D451" t="s">
        <v>154</v>
      </c>
      <c r="E451" t="s">
        <v>133</v>
      </c>
      <c r="F451">
        <f t="shared" si="20"/>
        <v>5426.0000000000082</v>
      </c>
      <c r="G451">
        <f t="shared" si="21"/>
        <v>5426.0000000000082</v>
      </c>
      <c r="H451">
        <v>2018</v>
      </c>
    </row>
    <row r="452" spans="1:8" x14ac:dyDescent="0.25">
      <c r="A452" t="str">
        <f>Forutsetninger!AF73</f>
        <v>Cruiseskip</v>
      </c>
      <c r="B452" t="str">
        <f>Forutsetninger!AG73</f>
        <v>70-100</v>
      </c>
      <c r="C452" t="s">
        <v>140</v>
      </c>
      <c r="D452" t="s">
        <v>154</v>
      </c>
      <c r="E452" t="s">
        <v>133</v>
      </c>
      <c r="F452">
        <f t="shared" si="20"/>
        <v>5426.0000000000082</v>
      </c>
      <c r="G452">
        <f t="shared" si="21"/>
        <v>5426.0000000000082</v>
      </c>
      <c r="H452">
        <v>2018</v>
      </c>
    </row>
    <row r="453" spans="1:8" x14ac:dyDescent="0.25">
      <c r="A453" t="str">
        <f>Forutsetninger!AF74</f>
        <v>Cruiseskip</v>
      </c>
      <c r="B453" t="str">
        <f>Forutsetninger!AG74</f>
        <v>100-150</v>
      </c>
      <c r="C453" t="s">
        <v>25</v>
      </c>
      <c r="D453" t="s">
        <v>154</v>
      </c>
      <c r="E453" t="s">
        <v>133</v>
      </c>
      <c r="F453">
        <f t="shared" si="20"/>
        <v>5236.3000000000038</v>
      </c>
      <c r="G453">
        <f t="shared" si="21"/>
        <v>5236.3000000000038</v>
      </c>
      <c r="H453">
        <v>2018</v>
      </c>
    </row>
    <row r="454" spans="1:8" x14ac:dyDescent="0.25">
      <c r="A454" t="str">
        <f>Forutsetninger!AF75</f>
        <v>Cruiseskip</v>
      </c>
      <c r="B454" t="str">
        <f>Forutsetninger!AG75</f>
        <v>150-200</v>
      </c>
      <c r="C454" t="s">
        <v>150</v>
      </c>
      <c r="D454" t="s">
        <v>154</v>
      </c>
      <c r="E454" t="s">
        <v>133</v>
      </c>
      <c r="F454">
        <f t="shared" si="20"/>
        <v>5155.0000000000009</v>
      </c>
      <c r="G454">
        <f t="shared" si="21"/>
        <v>5155.0000000000009</v>
      </c>
      <c r="H454">
        <v>2018</v>
      </c>
    </row>
    <row r="455" spans="1:8" x14ac:dyDescent="0.25">
      <c r="A455" t="str">
        <f>Forutsetninger!AF76</f>
        <v>Cruiseskip</v>
      </c>
      <c r="B455" t="str">
        <f>Forutsetninger!AG76</f>
        <v>200-250</v>
      </c>
      <c r="C455" t="s">
        <v>150</v>
      </c>
      <c r="D455" t="s">
        <v>154</v>
      </c>
      <c r="E455" t="s">
        <v>133</v>
      </c>
      <c r="F455">
        <f t="shared" si="20"/>
        <v>5155.0000000000009</v>
      </c>
      <c r="G455">
        <f t="shared" si="21"/>
        <v>5155.0000000000009</v>
      </c>
      <c r="H455">
        <v>2018</v>
      </c>
    </row>
    <row r="456" spans="1:8" x14ac:dyDescent="0.25">
      <c r="A456" t="str">
        <f>Forutsetninger!AF77</f>
        <v>Cruiseskip</v>
      </c>
      <c r="B456" t="str">
        <f>Forutsetninger!AG77</f>
        <v>250-300</v>
      </c>
      <c r="C456" t="s">
        <v>150</v>
      </c>
      <c r="D456" t="s">
        <v>154</v>
      </c>
      <c r="E456" t="s">
        <v>133</v>
      </c>
      <c r="F456">
        <f t="shared" si="20"/>
        <v>5155.0000000000009</v>
      </c>
      <c r="G456">
        <f t="shared" si="21"/>
        <v>5155.0000000000009</v>
      </c>
      <c r="H456">
        <v>2018</v>
      </c>
    </row>
    <row r="457" spans="1:8" x14ac:dyDescent="0.25">
      <c r="A457" t="str">
        <f>Forutsetninger!AF78</f>
        <v>Cruiseskip</v>
      </c>
      <c r="B457" t="str">
        <f>Forutsetninger!AG78</f>
        <v>300-</v>
      </c>
      <c r="C457" t="s">
        <v>150</v>
      </c>
      <c r="D457" t="s">
        <v>154</v>
      </c>
      <c r="E457" t="s">
        <v>133</v>
      </c>
      <c r="F457">
        <f t="shared" si="20"/>
        <v>5155.0000000000009</v>
      </c>
      <c r="G457">
        <f t="shared" si="21"/>
        <v>5155.0000000000009</v>
      </c>
      <c r="H457">
        <v>2018</v>
      </c>
    </row>
    <row r="458" spans="1:8" x14ac:dyDescent="0.25">
      <c r="A458" t="str">
        <f>Forutsetninger!AF79</f>
        <v>Offshore supplyskip</v>
      </c>
      <c r="B458" t="str">
        <f>Forutsetninger!AG79</f>
        <v>0-30</v>
      </c>
      <c r="C458" t="s">
        <v>140</v>
      </c>
      <c r="D458" t="s">
        <v>154</v>
      </c>
      <c r="E458" t="s">
        <v>133</v>
      </c>
      <c r="F458">
        <f t="shared" si="20"/>
        <v>5426.0000000000082</v>
      </c>
      <c r="G458">
        <f t="shared" si="21"/>
        <v>5426.0000000000082</v>
      </c>
      <c r="H458">
        <v>2018</v>
      </c>
    </row>
    <row r="459" spans="1:8" x14ac:dyDescent="0.25">
      <c r="A459" t="str">
        <f>Forutsetninger!AF80</f>
        <v>Offshore supplyskip</v>
      </c>
      <c r="B459" t="str">
        <f>Forutsetninger!AG80</f>
        <v>30-70</v>
      </c>
      <c r="C459" t="s">
        <v>140</v>
      </c>
      <c r="D459" t="s">
        <v>154</v>
      </c>
      <c r="E459" t="s">
        <v>133</v>
      </c>
      <c r="F459">
        <f t="shared" si="20"/>
        <v>5426.0000000000082</v>
      </c>
      <c r="G459">
        <f t="shared" si="21"/>
        <v>5426.0000000000082</v>
      </c>
      <c r="H459">
        <v>2018</v>
      </c>
    </row>
    <row r="460" spans="1:8" x14ac:dyDescent="0.25">
      <c r="A460" t="str">
        <f>Forutsetninger!AF81</f>
        <v>Offshore supplyskip</v>
      </c>
      <c r="B460" t="str">
        <f>Forutsetninger!AG81</f>
        <v>70-100</v>
      </c>
      <c r="C460" t="s">
        <v>140</v>
      </c>
      <c r="D460" t="s">
        <v>154</v>
      </c>
      <c r="E460" t="s">
        <v>133</v>
      </c>
      <c r="F460">
        <f t="shared" si="20"/>
        <v>5426.0000000000082</v>
      </c>
      <c r="G460">
        <f t="shared" si="21"/>
        <v>5426.0000000000082</v>
      </c>
      <c r="H460">
        <v>2018</v>
      </c>
    </row>
    <row r="461" spans="1:8" x14ac:dyDescent="0.25">
      <c r="A461" t="str">
        <f>Forutsetninger!AF82</f>
        <v>Offshore supplyskip</v>
      </c>
      <c r="B461" t="str">
        <f>Forutsetninger!AG82</f>
        <v>100-150</v>
      </c>
      <c r="C461" t="s">
        <v>25</v>
      </c>
      <c r="D461" t="s">
        <v>154</v>
      </c>
      <c r="E461" t="s">
        <v>133</v>
      </c>
      <c r="F461">
        <f t="shared" si="20"/>
        <v>5426.0000000000082</v>
      </c>
      <c r="G461">
        <f t="shared" si="21"/>
        <v>5426.0000000000082</v>
      </c>
      <c r="H461">
        <v>2018</v>
      </c>
    </row>
    <row r="462" spans="1:8" x14ac:dyDescent="0.25">
      <c r="A462" t="str">
        <f>Forutsetninger!AF83</f>
        <v>Offshore supplyskip</v>
      </c>
      <c r="B462" t="str">
        <f>Forutsetninger!AG83</f>
        <v>150-200</v>
      </c>
      <c r="C462" t="s">
        <v>150</v>
      </c>
      <c r="D462" t="s">
        <v>154</v>
      </c>
      <c r="E462" t="s">
        <v>133</v>
      </c>
      <c r="F462">
        <f t="shared" si="20"/>
        <v>5426.0000000000082</v>
      </c>
      <c r="G462">
        <f t="shared" si="21"/>
        <v>5426.0000000000082</v>
      </c>
      <c r="H462">
        <v>2018</v>
      </c>
    </row>
    <row r="463" spans="1:8" x14ac:dyDescent="0.25">
      <c r="A463" t="str">
        <f>Forutsetninger!AF84</f>
        <v>Offshore supplyskip</v>
      </c>
      <c r="B463" t="str">
        <f>Forutsetninger!AG84</f>
        <v>200-250</v>
      </c>
      <c r="C463" t="s">
        <v>150</v>
      </c>
      <c r="D463" t="s">
        <v>154</v>
      </c>
      <c r="E463" t="s">
        <v>133</v>
      </c>
      <c r="F463">
        <f t="shared" si="20"/>
        <v>5426.0000000000082</v>
      </c>
      <c r="G463">
        <f t="shared" si="21"/>
        <v>5426.0000000000082</v>
      </c>
      <c r="H463">
        <v>2018</v>
      </c>
    </row>
    <row r="464" spans="1:8" x14ac:dyDescent="0.25">
      <c r="A464" t="str">
        <f>Forutsetninger!AF85</f>
        <v>Offshore supplyskip</v>
      </c>
      <c r="B464" t="str">
        <f>Forutsetninger!AG85</f>
        <v>250-300</v>
      </c>
      <c r="C464" t="s">
        <v>150</v>
      </c>
      <c r="D464" t="s">
        <v>154</v>
      </c>
      <c r="E464" t="s">
        <v>133</v>
      </c>
      <c r="F464">
        <f t="shared" si="20"/>
        <v>5426.0000000000082</v>
      </c>
      <c r="G464">
        <f t="shared" si="21"/>
        <v>5426.0000000000082</v>
      </c>
      <c r="H464">
        <v>2018</v>
      </c>
    </row>
    <row r="465" spans="1:8" x14ac:dyDescent="0.25">
      <c r="A465" t="str">
        <f>Forutsetninger!AF86</f>
        <v>Offshore supplyskip</v>
      </c>
      <c r="B465" t="str">
        <f>Forutsetninger!AG86</f>
        <v>300-</v>
      </c>
      <c r="C465" t="s">
        <v>150</v>
      </c>
      <c r="D465" t="s">
        <v>154</v>
      </c>
      <c r="E465" t="s">
        <v>133</v>
      </c>
      <c r="F465">
        <f t="shared" si="20"/>
        <v>5426.0000000000082</v>
      </c>
      <c r="G465">
        <f t="shared" si="21"/>
        <v>5426.0000000000082</v>
      </c>
      <c r="H465">
        <v>2018</v>
      </c>
    </row>
    <row r="466" spans="1:8" x14ac:dyDescent="0.25">
      <c r="A466" t="str">
        <f>Forutsetninger!AF87</f>
        <v>Andre offshorefartøy</v>
      </c>
      <c r="B466" t="str">
        <f>Forutsetninger!AG87</f>
        <v>0-30</v>
      </c>
      <c r="C466" t="s">
        <v>140</v>
      </c>
      <c r="D466" t="s">
        <v>154</v>
      </c>
      <c r="E466" t="s">
        <v>133</v>
      </c>
      <c r="F466">
        <f t="shared" si="20"/>
        <v>5426.0000000000082</v>
      </c>
      <c r="G466">
        <f t="shared" si="21"/>
        <v>5426.0000000000082</v>
      </c>
      <c r="H466">
        <v>2018</v>
      </c>
    </row>
    <row r="467" spans="1:8" x14ac:dyDescent="0.25">
      <c r="A467" t="str">
        <f>Forutsetninger!AF88</f>
        <v>Andre offshorefartøy</v>
      </c>
      <c r="B467" t="str">
        <f>Forutsetninger!AG88</f>
        <v>30-70</v>
      </c>
      <c r="C467" t="s">
        <v>140</v>
      </c>
      <c r="D467" t="s">
        <v>154</v>
      </c>
      <c r="E467" t="s">
        <v>133</v>
      </c>
      <c r="F467">
        <f t="shared" si="20"/>
        <v>5426.0000000000082</v>
      </c>
      <c r="G467">
        <f t="shared" si="21"/>
        <v>5426.0000000000082</v>
      </c>
      <c r="H467">
        <v>2018</v>
      </c>
    </row>
    <row r="468" spans="1:8" x14ac:dyDescent="0.25">
      <c r="A468" t="str">
        <f>Forutsetninger!AF89</f>
        <v>Andre offshorefartøy</v>
      </c>
      <c r="B468" t="str">
        <f>Forutsetninger!AG89</f>
        <v>70-100</v>
      </c>
      <c r="C468" t="s">
        <v>140</v>
      </c>
      <c r="D468" t="s">
        <v>154</v>
      </c>
      <c r="E468" t="s">
        <v>133</v>
      </c>
      <c r="F468">
        <f t="shared" si="20"/>
        <v>5426.0000000000082</v>
      </c>
      <c r="G468">
        <f t="shared" si="21"/>
        <v>5426.0000000000082</v>
      </c>
      <c r="H468">
        <v>2018</v>
      </c>
    </row>
    <row r="469" spans="1:8" x14ac:dyDescent="0.25">
      <c r="A469" t="str">
        <f>Forutsetninger!AF90</f>
        <v>Andre offshorefartøy</v>
      </c>
      <c r="B469" t="str">
        <f>Forutsetninger!AG90</f>
        <v>100-150</v>
      </c>
      <c r="C469" t="s">
        <v>25</v>
      </c>
      <c r="D469" t="s">
        <v>154</v>
      </c>
      <c r="E469" t="s">
        <v>133</v>
      </c>
      <c r="F469">
        <f t="shared" si="20"/>
        <v>5426.0000000000082</v>
      </c>
      <c r="G469">
        <f t="shared" si="21"/>
        <v>5426.0000000000082</v>
      </c>
      <c r="H469">
        <v>2018</v>
      </c>
    </row>
    <row r="470" spans="1:8" x14ac:dyDescent="0.25">
      <c r="A470" t="str">
        <f>Forutsetninger!AF91</f>
        <v>Andre offshorefartøy</v>
      </c>
      <c r="B470" t="str">
        <f>Forutsetninger!AG91</f>
        <v>150-200</v>
      </c>
      <c r="C470" t="s">
        <v>150</v>
      </c>
      <c r="D470" t="s">
        <v>154</v>
      </c>
      <c r="E470" t="s">
        <v>133</v>
      </c>
      <c r="F470">
        <f t="shared" si="20"/>
        <v>5426.0000000000082</v>
      </c>
      <c r="G470">
        <f t="shared" si="21"/>
        <v>5426.0000000000082</v>
      </c>
      <c r="H470">
        <v>2018</v>
      </c>
    </row>
    <row r="471" spans="1:8" x14ac:dyDescent="0.25">
      <c r="A471" t="str">
        <f>Forutsetninger!AF92</f>
        <v>Andre offshorefartøy</v>
      </c>
      <c r="B471" t="str">
        <f>Forutsetninger!AG92</f>
        <v>200-250</v>
      </c>
      <c r="C471" t="s">
        <v>150</v>
      </c>
      <c r="D471" t="s">
        <v>154</v>
      </c>
      <c r="E471" t="s">
        <v>133</v>
      </c>
      <c r="F471">
        <f t="shared" si="20"/>
        <v>5426.0000000000082</v>
      </c>
      <c r="G471">
        <f t="shared" si="21"/>
        <v>5426.0000000000082</v>
      </c>
      <c r="H471">
        <v>2018</v>
      </c>
    </row>
    <row r="472" spans="1:8" x14ac:dyDescent="0.25">
      <c r="A472" t="str">
        <f>Forutsetninger!AF93</f>
        <v>Andre offshorefartøy</v>
      </c>
      <c r="B472" t="str">
        <f>Forutsetninger!AG93</f>
        <v>250-300</v>
      </c>
      <c r="C472" t="s">
        <v>150</v>
      </c>
      <c r="D472" t="s">
        <v>154</v>
      </c>
      <c r="E472" t="s">
        <v>133</v>
      </c>
      <c r="F472">
        <f t="shared" si="20"/>
        <v>5426.0000000000082</v>
      </c>
      <c r="G472">
        <f t="shared" si="21"/>
        <v>5426.0000000000082</v>
      </c>
      <c r="H472">
        <v>2018</v>
      </c>
    </row>
    <row r="473" spans="1:8" x14ac:dyDescent="0.25">
      <c r="A473" t="str">
        <f>Forutsetninger!AF94</f>
        <v>Andre offshorefartøy</v>
      </c>
      <c r="B473" t="str">
        <f>Forutsetninger!AG94</f>
        <v>300-</v>
      </c>
      <c r="C473" t="s">
        <v>150</v>
      </c>
      <c r="D473" t="s">
        <v>154</v>
      </c>
      <c r="E473" t="s">
        <v>133</v>
      </c>
      <c r="F473">
        <f t="shared" si="20"/>
        <v>5426.0000000000082</v>
      </c>
      <c r="G473">
        <f t="shared" si="21"/>
        <v>5426.0000000000082</v>
      </c>
      <c r="H473">
        <v>2018</v>
      </c>
    </row>
    <row r="474" spans="1:8" x14ac:dyDescent="0.25">
      <c r="A474" t="str">
        <f>Forutsetninger!AF95</f>
        <v>Brønnbåt</v>
      </c>
      <c r="B474" t="str">
        <f>Forutsetninger!AG95</f>
        <v>0-30</v>
      </c>
      <c r="C474" t="s">
        <v>140</v>
      </c>
      <c r="D474" t="s">
        <v>154</v>
      </c>
      <c r="E474" t="s">
        <v>133</v>
      </c>
      <c r="F474">
        <f t="shared" si="20"/>
        <v>5426.0000000000082</v>
      </c>
      <c r="G474">
        <f t="shared" si="21"/>
        <v>5426.0000000000082</v>
      </c>
      <c r="H474">
        <v>2018</v>
      </c>
    </row>
    <row r="475" spans="1:8" x14ac:dyDescent="0.25">
      <c r="A475" t="str">
        <f>Forutsetninger!AF96</f>
        <v>Brønnbåt</v>
      </c>
      <c r="B475" t="str">
        <f>Forutsetninger!AG96</f>
        <v>30-70</v>
      </c>
      <c r="C475" t="s">
        <v>140</v>
      </c>
      <c r="D475" t="s">
        <v>154</v>
      </c>
      <c r="E475" t="s">
        <v>133</v>
      </c>
      <c r="F475">
        <f t="shared" si="20"/>
        <v>5426.0000000000082</v>
      </c>
      <c r="G475">
        <f t="shared" si="21"/>
        <v>5426.0000000000082</v>
      </c>
      <c r="H475">
        <v>2018</v>
      </c>
    </row>
    <row r="476" spans="1:8" x14ac:dyDescent="0.25">
      <c r="A476" t="str">
        <f>Forutsetninger!AF97</f>
        <v>Brønnbåt</v>
      </c>
      <c r="B476" t="str">
        <f>Forutsetninger!AG97</f>
        <v>70-100</v>
      </c>
      <c r="C476" t="s">
        <v>140</v>
      </c>
      <c r="D476" t="s">
        <v>154</v>
      </c>
      <c r="E476" t="s">
        <v>133</v>
      </c>
      <c r="F476">
        <f t="shared" si="20"/>
        <v>5426.0000000000082</v>
      </c>
      <c r="G476">
        <f t="shared" si="21"/>
        <v>5426.0000000000082</v>
      </c>
      <c r="H476">
        <v>2018</v>
      </c>
    </row>
    <row r="477" spans="1:8" x14ac:dyDescent="0.25">
      <c r="A477" t="str">
        <f>Forutsetninger!AF98</f>
        <v>Brønnbåt</v>
      </c>
      <c r="B477" t="str">
        <f>Forutsetninger!AG98</f>
        <v>100-150</v>
      </c>
      <c r="C477" t="s">
        <v>25</v>
      </c>
      <c r="D477" t="s">
        <v>154</v>
      </c>
      <c r="E477" t="s">
        <v>133</v>
      </c>
      <c r="F477">
        <f t="shared" si="20"/>
        <v>5426.0000000000082</v>
      </c>
      <c r="G477">
        <f t="shared" si="21"/>
        <v>5426.0000000000082</v>
      </c>
      <c r="H477">
        <v>2018</v>
      </c>
    </row>
    <row r="478" spans="1:8" x14ac:dyDescent="0.25">
      <c r="A478" t="str">
        <f>Forutsetninger!AF99</f>
        <v>Brønnbåt</v>
      </c>
      <c r="B478" t="str">
        <f>Forutsetninger!AG99</f>
        <v>150-200</v>
      </c>
      <c r="C478" t="s">
        <v>150</v>
      </c>
      <c r="D478" t="s">
        <v>154</v>
      </c>
      <c r="E478" t="s">
        <v>133</v>
      </c>
      <c r="F478">
        <f t="shared" si="20"/>
        <v>5426.0000000000082</v>
      </c>
      <c r="G478">
        <f t="shared" si="21"/>
        <v>5426.0000000000082</v>
      </c>
      <c r="H478">
        <v>2018</v>
      </c>
    </row>
    <row r="479" spans="1:8" x14ac:dyDescent="0.25">
      <c r="A479" t="str">
        <f>Forutsetninger!AF100</f>
        <v>Brønnbåt</v>
      </c>
      <c r="B479" t="str">
        <f>Forutsetninger!AG100</f>
        <v>200-250</v>
      </c>
      <c r="C479" t="s">
        <v>150</v>
      </c>
      <c r="D479" t="s">
        <v>154</v>
      </c>
      <c r="E479" t="s">
        <v>133</v>
      </c>
      <c r="F479">
        <f t="shared" si="20"/>
        <v>5426.0000000000082</v>
      </c>
      <c r="G479">
        <f t="shared" si="21"/>
        <v>5426.0000000000082</v>
      </c>
      <c r="H479">
        <v>2018</v>
      </c>
    </row>
    <row r="480" spans="1:8" x14ac:dyDescent="0.25">
      <c r="A480" t="str">
        <f>Forutsetninger!AF101</f>
        <v>Brønnbåt</v>
      </c>
      <c r="B480" t="str">
        <f>Forutsetninger!AG101</f>
        <v>250-300</v>
      </c>
      <c r="C480" t="s">
        <v>150</v>
      </c>
      <c r="D480" t="s">
        <v>154</v>
      </c>
      <c r="E480" t="s">
        <v>133</v>
      </c>
      <c r="F480">
        <f t="shared" si="20"/>
        <v>5426.0000000000082</v>
      </c>
      <c r="G480">
        <f t="shared" si="21"/>
        <v>5426.0000000000082</v>
      </c>
      <c r="H480">
        <v>2018</v>
      </c>
    </row>
    <row r="481" spans="1:8" x14ac:dyDescent="0.25">
      <c r="A481" t="str">
        <f>Forutsetninger!AF102</f>
        <v>Brønnbåt</v>
      </c>
      <c r="B481" t="str">
        <f>Forutsetninger!AG102</f>
        <v>300-</v>
      </c>
      <c r="C481" t="s">
        <v>150</v>
      </c>
      <c r="D481" t="s">
        <v>154</v>
      </c>
      <c r="E481" t="s">
        <v>133</v>
      </c>
      <c r="F481">
        <f t="shared" si="20"/>
        <v>5426.0000000000082</v>
      </c>
      <c r="G481">
        <f t="shared" si="21"/>
        <v>5426.0000000000082</v>
      </c>
      <c r="H481">
        <v>2018</v>
      </c>
    </row>
    <row r="482" spans="1:8" x14ac:dyDescent="0.25">
      <c r="A482" t="str">
        <f>Forutsetninger!AF103</f>
        <v>Slepefartøy</v>
      </c>
      <c r="B482" t="str">
        <f>Forutsetninger!AG103</f>
        <v>0-30</v>
      </c>
      <c r="C482" t="s">
        <v>140</v>
      </c>
      <c r="D482" t="s">
        <v>154</v>
      </c>
      <c r="E482" t="s">
        <v>133</v>
      </c>
      <c r="F482">
        <f t="shared" si="20"/>
        <v>5426.0000000000082</v>
      </c>
      <c r="G482">
        <f t="shared" si="21"/>
        <v>5426.0000000000082</v>
      </c>
      <c r="H482">
        <v>2018</v>
      </c>
    </row>
    <row r="483" spans="1:8" x14ac:dyDescent="0.25">
      <c r="A483" t="str">
        <f>Forutsetninger!AF104</f>
        <v>Slepefartøy</v>
      </c>
      <c r="B483" t="str">
        <f>Forutsetninger!AG104</f>
        <v>30-70</v>
      </c>
      <c r="C483" t="s">
        <v>140</v>
      </c>
      <c r="D483" t="s">
        <v>154</v>
      </c>
      <c r="E483" t="s">
        <v>133</v>
      </c>
      <c r="F483">
        <f t="shared" si="20"/>
        <v>5426.0000000000082</v>
      </c>
      <c r="G483">
        <f t="shared" si="21"/>
        <v>5426.0000000000082</v>
      </c>
      <c r="H483">
        <v>2018</v>
      </c>
    </row>
    <row r="484" spans="1:8" x14ac:dyDescent="0.25">
      <c r="A484" t="str">
        <f>Forutsetninger!AF105</f>
        <v>Slepefartøy</v>
      </c>
      <c r="B484" t="str">
        <f>Forutsetninger!AG105</f>
        <v>70-100</v>
      </c>
      <c r="C484" t="s">
        <v>140</v>
      </c>
      <c r="D484" t="s">
        <v>154</v>
      </c>
      <c r="E484" t="s">
        <v>133</v>
      </c>
      <c r="F484">
        <f t="shared" si="20"/>
        <v>5426.0000000000082</v>
      </c>
      <c r="G484">
        <f t="shared" si="21"/>
        <v>5426.0000000000082</v>
      </c>
      <c r="H484">
        <v>2018</v>
      </c>
    </row>
    <row r="485" spans="1:8" x14ac:dyDescent="0.25">
      <c r="A485" t="str">
        <f>Forutsetninger!AF106</f>
        <v>Slepefartøy</v>
      </c>
      <c r="B485" t="str">
        <f>Forutsetninger!AG106</f>
        <v>100-150</v>
      </c>
      <c r="C485" t="s">
        <v>25</v>
      </c>
      <c r="D485" t="s">
        <v>154</v>
      </c>
      <c r="E485" t="s">
        <v>133</v>
      </c>
      <c r="F485">
        <f t="shared" si="20"/>
        <v>5236.3000000000038</v>
      </c>
      <c r="G485">
        <f t="shared" si="21"/>
        <v>5236.3000000000038</v>
      </c>
      <c r="H485">
        <v>2018</v>
      </c>
    </row>
    <row r="486" spans="1:8" x14ac:dyDescent="0.25">
      <c r="A486" t="str">
        <f>Forutsetninger!AF107</f>
        <v>Slepefartøy</v>
      </c>
      <c r="B486" t="str">
        <f>Forutsetninger!AG107</f>
        <v>150-200</v>
      </c>
      <c r="C486" t="s">
        <v>150</v>
      </c>
      <c r="D486" t="s">
        <v>154</v>
      </c>
      <c r="E486" t="s">
        <v>133</v>
      </c>
      <c r="F486">
        <f t="shared" si="20"/>
        <v>5155.0000000000009</v>
      </c>
      <c r="G486">
        <f t="shared" si="21"/>
        <v>5155.0000000000009</v>
      </c>
      <c r="H486">
        <v>2018</v>
      </c>
    </row>
    <row r="487" spans="1:8" x14ac:dyDescent="0.25">
      <c r="A487" t="str">
        <f>Forutsetninger!AF108</f>
        <v>Slepefartøy</v>
      </c>
      <c r="B487" t="str">
        <f>Forutsetninger!AG108</f>
        <v>200-250</v>
      </c>
      <c r="C487" t="s">
        <v>150</v>
      </c>
      <c r="D487" t="s">
        <v>154</v>
      </c>
      <c r="E487" t="s">
        <v>133</v>
      </c>
      <c r="F487">
        <f t="shared" si="20"/>
        <v>5155.0000000000009</v>
      </c>
      <c r="G487">
        <f t="shared" si="21"/>
        <v>5155.0000000000009</v>
      </c>
      <c r="H487">
        <v>2018</v>
      </c>
    </row>
    <row r="488" spans="1:8" x14ac:dyDescent="0.25">
      <c r="A488" t="str">
        <f>Forutsetninger!AF109</f>
        <v>Slepefartøy</v>
      </c>
      <c r="B488" t="str">
        <f>Forutsetninger!AG109</f>
        <v>250-300</v>
      </c>
      <c r="C488" t="s">
        <v>150</v>
      </c>
      <c r="D488" t="s">
        <v>154</v>
      </c>
      <c r="E488" t="s">
        <v>133</v>
      </c>
      <c r="F488">
        <f t="shared" si="20"/>
        <v>5155.0000000000009</v>
      </c>
      <c r="G488">
        <f t="shared" si="21"/>
        <v>5155.0000000000009</v>
      </c>
      <c r="H488">
        <v>2018</v>
      </c>
    </row>
    <row r="489" spans="1:8" x14ac:dyDescent="0.25">
      <c r="A489" t="str">
        <f>Forutsetninger!AF110</f>
        <v>Slepefartøy</v>
      </c>
      <c r="B489" t="str">
        <f>Forutsetninger!AG110</f>
        <v>300-</v>
      </c>
      <c r="C489" t="s">
        <v>150</v>
      </c>
      <c r="D489" t="s">
        <v>154</v>
      </c>
      <c r="E489" t="s">
        <v>133</v>
      </c>
      <c r="F489">
        <f t="shared" si="20"/>
        <v>5155.0000000000009</v>
      </c>
      <c r="G489">
        <f t="shared" si="21"/>
        <v>5155.0000000000009</v>
      </c>
      <c r="H489">
        <v>2018</v>
      </c>
    </row>
    <row r="490" spans="1:8" x14ac:dyDescent="0.25">
      <c r="A490" t="str">
        <f>Forutsetninger!AF111</f>
        <v>Andre servicefartøy</v>
      </c>
      <c r="B490" t="str">
        <f>Forutsetninger!AG111</f>
        <v>0-30</v>
      </c>
      <c r="C490" t="s">
        <v>140</v>
      </c>
      <c r="D490" t="s">
        <v>154</v>
      </c>
      <c r="E490" t="s">
        <v>133</v>
      </c>
      <c r="F490">
        <f t="shared" si="20"/>
        <v>5426.0000000000082</v>
      </c>
      <c r="G490">
        <f t="shared" si="21"/>
        <v>5426.0000000000082</v>
      </c>
      <c r="H490">
        <v>2018</v>
      </c>
    </row>
    <row r="491" spans="1:8" x14ac:dyDescent="0.25">
      <c r="A491" t="str">
        <f>Forutsetninger!AF112</f>
        <v>Andre servicefartøy</v>
      </c>
      <c r="B491" t="str">
        <f>Forutsetninger!AG112</f>
        <v>30-70</v>
      </c>
      <c r="C491" t="s">
        <v>140</v>
      </c>
      <c r="D491" t="s">
        <v>154</v>
      </c>
      <c r="E491" t="s">
        <v>133</v>
      </c>
      <c r="F491">
        <f t="shared" si="20"/>
        <v>5426.0000000000082</v>
      </c>
      <c r="G491">
        <f t="shared" si="21"/>
        <v>5426.0000000000082</v>
      </c>
      <c r="H491">
        <v>2018</v>
      </c>
    </row>
    <row r="492" spans="1:8" x14ac:dyDescent="0.25">
      <c r="A492" t="str">
        <f>Forutsetninger!AF113</f>
        <v>Andre servicefartøy</v>
      </c>
      <c r="B492" t="str">
        <f>Forutsetninger!AG113</f>
        <v>70-100</v>
      </c>
      <c r="C492" t="s">
        <v>140</v>
      </c>
      <c r="D492" t="s">
        <v>154</v>
      </c>
      <c r="E492" t="s">
        <v>133</v>
      </c>
      <c r="F492">
        <f t="shared" si="20"/>
        <v>5426.0000000000082</v>
      </c>
      <c r="G492">
        <f t="shared" si="21"/>
        <v>5426.0000000000082</v>
      </c>
      <c r="H492">
        <v>2018</v>
      </c>
    </row>
    <row r="493" spans="1:8" x14ac:dyDescent="0.25">
      <c r="A493" t="str">
        <f>Forutsetninger!AF114</f>
        <v>Andre servicefartøy</v>
      </c>
      <c r="B493" t="str">
        <f>Forutsetninger!AG114</f>
        <v>100-150</v>
      </c>
      <c r="C493" t="s">
        <v>25</v>
      </c>
      <c r="D493" t="s">
        <v>154</v>
      </c>
      <c r="E493" t="s">
        <v>133</v>
      </c>
      <c r="F493">
        <f t="shared" si="20"/>
        <v>5426.0000000000082</v>
      </c>
      <c r="G493">
        <f t="shared" si="21"/>
        <v>5426.0000000000082</v>
      </c>
      <c r="H493">
        <v>2018</v>
      </c>
    </row>
    <row r="494" spans="1:8" x14ac:dyDescent="0.25">
      <c r="A494" t="str">
        <f>Forutsetninger!AF115</f>
        <v>Andre servicefartøy</v>
      </c>
      <c r="B494" t="str">
        <f>Forutsetninger!AG115</f>
        <v>150-200</v>
      </c>
      <c r="C494" t="s">
        <v>150</v>
      </c>
      <c r="D494" t="s">
        <v>154</v>
      </c>
      <c r="E494" t="s">
        <v>133</v>
      </c>
      <c r="F494">
        <f t="shared" si="20"/>
        <v>5426.0000000000082</v>
      </c>
      <c r="G494">
        <f t="shared" si="21"/>
        <v>5426.0000000000082</v>
      </c>
      <c r="H494">
        <v>2018</v>
      </c>
    </row>
    <row r="495" spans="1:8" x14ac:dyDescent="0.25">
      <c r="A495" t="str">
        <f>Forutsetninger!AF116</f>
        <v>Andre servicefartøy</v>
      </c>
      <c r="B495" t="str">
        <f>Forutsetninger!AG116</f>
        <v>200-250</v>
      </c>
      <c r="C495" t="s">
        <v>150</v>
      </c>
      <c r="D495" t="s">
        <v>154</v>
      </c>
      <c r="E495" t="s">
        <v>133</v>
      </c>
      <c r="F495">
        <f t="shared" si="20"/>
        <v>5426.0000000000082</v>
      </c>
      <c r="G495">
        <f t="shared" si="21"/>
        <v>5426.0000000000082</v>
      </c>
      <c r="H495">
        <v>2018</v>
      </c>
    </row>
    <row r="496" spans="1:8" x14ac:dyDescent="0.25">
      <c r="A496" t="str">
        <f>Forutsetninger!AF117</f>
        <v>Andre servicefartøy</v>
      </c>
      <c r="B496" t="str">
        <f>Forutsetninger!AG117</f>
        <v>250-300</v>
      </c>
      <c r="C496" t="s">
        <v>150</v>
      </c>
      <c r="D496" t="s">
        <v>154</v>
      </c>
      <c r="E496" t="s">
        <v>133</v>
      </c>
      <c r="F496">
        <f t="shared" si="20"/>
        <v>5426.0000000000082</v>
      </c>
      <c r="G496">
        <f t="shared" si="21"/>
        <v>5426.0000000000082</v>
      </c>
      <c r="H496">
        <v>2018</v>
      </c>
    </row>
    <row r="497" spans="1:8" x14ac:dyDescent="0.25">
      <c r="A497" t="str">
        <f>Forutsetninger!AF118</f>
        <v>Andre servicefartøy</v>
      </c>
      <c r="B497" t="str">
        <f>Forutsetninger!AG118</f>
        <v>300-</v>
      </c>
      <c r="C497" t="s">
        <v>150</v>
      </c>
      <c r="D497" t="s">
        <v>154</v>
      </c>
      <c r="E497" t="s">
        <v>133</v>
      </c>
      <c r="F497">
        <f t="shared" si="20"/>
        <v>5426.0000000000082</v>
      </c>
      <c r="G497">
        <f t="shared" si="21"/>
        <v>5426.0000000000082</v>
      </c>
      <c r="H497">
        <v>2018</v>
      </c>
    </row>
    <row r="498" spans="1:8" x14ac:dyDescent="0.25">
      <c r="A498" t="str">
        <f>Forutsetninger!AF119</f>
        <v>Fiskefartøy</v>
      </c>
      <c r="B498" t="str">
        <f>Forutsetninger!AG119</f>
        <v>0-30</v>
      </c>
      <c r="C498" t="s">
        <v>140</v>
      </c>
      <c r="D498" t="s">
        <v>154</v>
      </c>
      <c r="E498" t="s">
        <v>133</v>
      </c>
      <c r="F498">
        <f t="shared" si="20"/>
        <v>5426.0000000000082</v>
      </c>
      <c r="G498">
        <f t="shared" si="21"/>
        <v>5426.0000000000082</v>
      </c>
      <c r="H498">
        <v>2018</v>
      </c>
    </row>
    <row r="499" spans="1:8" x14ac:dyDescent="0.25">
      <c r="A499" t="str">
        <f>Forutsetninger!AF120</f>
        <v>Fiskefartøy</v>
      </c>
      <c r="B499" t="str">
        <f>Forutsetninger!AG120</f>
        <v>30-70</v>
      </c>
      <c r="C499" t="s">
        <v>140</v>
      </c>
      <c r="D499" t="s">
        <v>154</v>
      </c>
      <c r="E499" t="s">
        <v>133</v>
      </c>
      <c r="F499">
        <f t="shared" si="20"/>
        <v>5426.0000000000082</v>
      </c>
      <c r="G499">
        <f t="shared" si="21"/>
        <v>5426.0000000000082</v>
      </c>
      <c r="H499">
        <v>2018</v>
      </c>
    </row>
    <row r="500" spans="1:8" x14ac:dyDescent="0.25">
      <c r="A500" t="str">
        <f>Forutsetninger!AF121</f>
        <v>Fiskefartøy</v>
      </c>
      <c r="B500" t="str">
        <f>Forutsetninger!AG121</f>
        <v>70-100</v>
      </c>
      <c r="C500" t="s">
        <v>140</v>
      </c>
      <c r="D500" t="s">
        <v>154</v>
      </c>
      <c r="E500" t="s">
        <v>133</v>
      </c>
      <c r="F500">
        <f t="shared" si="20"/>
        <v>5426.0000000000082</v>
      </c>
      <c r="G500">
        <f t="shared" si="21"/>
        <v>5426.0000000000082</v>
      </c>
      <c r="H500">
        <v>2018</v>
      </c>
    </row>
    <row r="501" spans="1:8" x14ac:dyDescent="0.25">
      <c r="A501" t="str">
        <f>Forutsetninger!AF122</f>
        <v>Fiskefartøy</v>
      </c>
      <c r="B501" t="str">
        <f>Forutsetninger!AG122</f>
        <v>100-150</v>
      </c>
      <c r="C501" t="s">
        <v>25</v>
      </c>
      <c r="D501" t="s">
        <v>154</v>
      </c>
      <c r="E501" t="s">
        <v>133</v>
      </c>
      <c r="F501">
        <f t="shared" si="20"/>
        <v>5426.0000000000082</v>
      </c>
      <c r="G501">
        <f t="shared" si="21"/>
        <v>5426.0000000000082</v>
      </c>
      <c r="H501">
        <v>2018</v>
      </c>
    </row>
    <row r="502" spans="1:8" x14ac:dyDescent="0.25">
      <c r="A502" t="str">
        <f>Forutsetninger!AF123</f>
        <v>Fiskefartøy</v>
      </c>
      <c r="B502" t="str">
        <f>Forutsetninger!AG123</f>
        <v>150-200</v>
      </c>
      <c r="C502" t="s">
        <v>150</v>
      </c>
      <c r="D502" t="s">
        <v>154</v>
      </c>
      <c r="E502" t="s">
        <v>133</v>
      </c>
      <c r="F502">
        <f t="shared" si="20"/>
        <v>5426.0000000000082</v>
      </c>
      <c r="G502">
        <f t="shared" si="21"/>
        <v>5426.0000000000082</v>
      </c>
      <c r="H502">
        <v>2018</v>
      </c>
    </row>
    <row r="503" spans="1:8" x14ac:dyDescent="0.25">
      <c r="A503" t="str">
        <f>Forutsetninger!AF124</f>
        <v>Fiskefartøy</v>
      </c>
      <c r="B503" t="str">
        <f>Forutsetninger!AG124</f>
        <v>200-250</v>
      </c>
      <c r="C503" t="s">
        <v>150</v>
      </c>
      <c r="D503" t="s">
        <v>154</v>
      </c>
      <c r="E503" t="s">
        <v>133</v>
      </c>
      <c r="F503">
        <f t="shared" si="20"/>
        <v>5426.0000000000082</v>
      </c>
      <c r="G503">
        <f t="shared" si="21"/>
        <v>5426.0000000000082</v>
      </c>
      <c r="H503">
        <v>2018</v>
      </c>
    </row>
    <row r="504" spans="1:8" x14ac:dyDescent="0.25">
      <c r="A504" t="str">
        <f>Forutsetninger!AF125</f>
        <v>Fiskefartøy</v>
      </c>
      <c r="B504" t="str">
        <f>Forutsetninger!AG125</f>
        <v>250-300</v>
      </c>
      <c r="C504" t="s">
        <v>150</v>
      </c>
      <c r="D504" t="s">
        <v>154</v>
      </c>
      <c r="E504" t="s">
        <v>133</v>
      </c>
      <c r="F504">
        <f t="shared" si="20"/>
        <v>5426.0000000000082</v>
      </c>
      <c r="G504">
        <f t="shared" si="21"/>
        <v>5426.0000000000082</v>
      </c>
      <c r="H504">
        <v>2018</v>
      </c>
    </row>
    <row r="505" spans="1:8" x14ac:dyDescent="0.25">
      <c r="A505" t="str">
        <f>Forutsetninger!AF126</f>
        <v>Fiskefartøy</v>
      </c>
      <c r="B505" t="str">
        <f>Forutsetninger!AG126</f>
        <v>300-</v>
      </c>
      <c r="C505" t="s">
        <v>150</v>
      </c>
      <c r="D505" t="s">
        <v>154</v>
      </c>
      <c r="E505" t="s">
        <v>133</v>
      </c>
      <c r="F505">
        <f t="shared" si="20"/>
        <v>5426.0000000000082</v>
      </c>
      <c r="G505">
        <f t="shared" si="21"/>
        <v>5426.0000000000082</v>
      </c>
      <c r="H505">
        <v>2018</v>
      </c>
    </row>
    <row r="506" spans="1:8" x14ac:dyDescent="0.25">
      <c r="A506" t="str">
        <f>Forutsetninger!AF127</f>
        <v>Annet</v>
      </c>
      <c r="B506" t="str">
        <f>Forutsetninger!AG127</f>
        <v>0-30</v>
      </c>
      <c r="C506" t="s">
        <v>140</v>
      </c>
      <c r="D506" t="s">
        <v>154</v>
      </c>
      <c r="E506" t="s">
        <v>133</v>
      </c>
      <c r="F506">
        <f t="shared" si="20"/>
        <v>5426.0000000000082</v>
      </c>
      <c r="G506">
        <f t="shared" si="21"/>
        <v>5426.0000000000082</v>
      </c>
      <c r="H506">
        <v>2018</v>
      </c>
    </row>
    <row r="507" spans="1:8" x14ac:dyDescent="0.25">
      <c r="A507" t="str">
        <f>Forutsetninger!AF128</f>
        <v>Annet</v>
      </c>
      <c r="B507" t="str">
        <f>Forutsetninger!AG128</f>
        <v>30-70</v>
      </c>
      <c r="C507" t="s">
        <v>140</v>
      </c>
      <c r="D507" t="s">
        <v>154</v>
      </c>
      <c r="E507" t="s">
        <v>133</v>
      </c>
      <c r="F507">
        <f t="shared" si="20"/>
        <v>5426.0000000000082</v>
      </c>
      <c r="G507">
        <f t="shared" si="21"/>
        <v>5426.0000000000082</v>
      </c>
      <c r="H507">
        <v>2018</v>
      </c>
    </row>
    <row r="508" spans="1:8" x14ac:dyDescent="0.25">
      <c r="A508" t="str">
        <f>Forutsetninger!AF129</f>
        <v>Annet</v>
      </c>
      <c r="B508" t="str">
        <f>Forutsetninger!AG129</f>
        <v>70-100</v>
      </c>
      <c r="C508" t="s">
        <v>140</v>
      </c>
      <c r="D508" t="s">
        <v>154</v>
      </c>
      <c r="E508" t="s">
        <v>133</v>
      </c>
      <c r="F508">
        <f t="shared" si="20"/>
        <v>5426.0000000000082</v>
      </c>
      <c r="G508">
        <f t="shared" si="21"/>
        <v>5426.0000000000082</v>
      </c>
      <c r="H508">
        <v>2018</v>
      </c>
    </row>
    <row r="509" spans="1:8" x14ac:dyDescent="0.25">
      <c r="A509" t="str">
        <f>Forutsetninger!AF130</f>
        <v>Annet</v>
      </c>
      <c r="B509" t="str">
        <f>Forutsetninger!AG130</f>
        <v>100-150</v>
      </c>
      <c r="C509" t="s">
        <v>25</v>
      </c>
      <c r="D509" t="s">
        <v>154</v>
      </c>
      <c r="E509" t="s">
        <v>133</v>
      </c>
      <c r="F509">
        <f t="shared" si="20"/>
        <v>5236.3000000000038</v>
      </c>
      <c r="G509">
        <f t="shared" si="21"/>
        <v>5236.3000000000038</v>
      </c>
      <c r="H509">
        <v>2018</v>
      </c>
    </row>
    <row r="510" spans="1:8" x14ac:dyDescent="0.25">
      <c r="A510" t="str">
        <f>Forutsetninger!AF131</f>
        <v>Annet</v>
      </c>
      <c r="B510" t="str">
        <f>Forutsetninger!AG131</f>
        <v>150-200</v>
      </c>
      <c r="C510" t="s">
        <v>150</v>
      </c>
      <c r="D510" t="s">
        <v>154</v>
      </c>
      <c r="E510" t="s">
        <v>133</v>
      </c>
      <c r="F510">
        <f t="shared" si="20"/>
        <v>5155.0000000000009</v>
      </c>
      <c r="G510">
        <f t="shared" si="21"/>
        <v>5155.0000000000009</v>
      </c>
      <c r="H510">
        <v>2018</v>
      </c>
    </row>
    <row r="511" spans="1:8" x14ac:dyDescent="0.25">
      <c r="A511" t="str">
        <f>Forutsetninger!AF132</f>
        <v>Annet</v>
      </c>
      <c r="B511" t="str">
        <f>Forutsetninger!AG132</f>
        <v>200-250</v>
      </c>
      <c r="C511" t="s">
        <v>150</v>
      </c>
      <c r="D511" t="s">
        <v>154</v>
      </c>
      <c r="E511" t="s">
        <v>133</v>
      </c>
      <c r="F511">
        <f t="shared" si="20"/>
        <v>5155.0000000000009</v>
      </c>
      <c r="G511">
        <f t="shared" si="21"/>
        <v>5155.0000000000009</v>
      </c>
      <c r="H511">
        <v>2018</v>
      </c>
    </row>
    <row r="512" spans="1:8" x14ac:dyDescent="0.25">
      <c r="A512" t="str">
        <f>Forutsetninger!AF133</f>
        <v>Annet</v>
      </c>
      <c r="B512" t="str">
        <f>Forutsetninger!AG133</f>
        <v>250-300</v>
      </c>
      <c r="C512" t="s">
        <v>150</v>
      </c>
      <c r="D512" t="s">
        <v>154</v>
      </c>
      <c r="E512" t="s">
        <v>133</v>
      </c>
      <c r="F512">
        <f t="shared" si="20"/>
        <v>5155.0000000000009</v>
      </c>
      <c r="G512">
        <f t="shared" si="21"/>
        <v>5155.0000000000009</v>
      </c>
      <c r="H512">
        <v>2018</v>
      </c>
    </row>
    <row r="513" spans="1:8" x14ac:dyDescent="0.25">
      <c r="A513" t="str">
        <f>Forutsetninger!AF134</f>
        <v>Annet</v>
      </c>
      <c r="B513" t="str">
        <f>Forutsetninger!AG134</f>
        <v>300-</v>
      </c>
      <c r="C513" t="s">
        <v>150</v>
      </c>
      <c r="D513" t="s">
        <v>154</v>
      </c>
      <c r="E513" t="s">
        <v>133</v>
      </c>
      <c r="F513">
        <f t="shared" si="20"/>
        <v>5155.0000000000009</v>
      </c>
      <c r="G513">
        <f t="shared" si="21"/>
        <v>5155.0000000000009</v>
      </c>
      <c r="H513">
        <v>2018</v>
      </c>
    </row>
    <row r="514" spans="1:8" x14ac:dyDescent="0.25">
      <c r="A514" t="str">
        <f>Forutsetninger!AF2</f>
        <v>Oljetankskip</v>
      </c>
      <c r="B514" t="str">
        <f>Forutsetninger!AG2</f>
        <v>0-30</v>
      </c>
      <c r="C514" t="s">
        <v>140</v>
      </c>
      <c r="D514" t="s">
        <v>141</v>
      </c>
      <c r="E514" t="s">
        <v>1366</v>
      </c>
      <c r="F514">
        <f t="shared" ref="F514:F577" si="22">INDEX($O$2:$Y$386,MATCH(A514&amp;C514&amp;D514&amp;E514,$O$2:$O$386,0),10)*INDEX($L$2:$L$8,MATCH($E514,$K$2:$K$8,0))</f>
        <v>24629.395947802226</v>
      </c>
      <c r="G514">
        <f t="shared" ref="G514:G577" si="23">INDEX($O$2:$Y$386,MATCH(A514&amp;C514&amp;D514&amp;E514,$O$2:$O$386,0),11)*INDEX($L$2:$L$8,MATCH($E514,$K$2:$K$8,0))</f>
        <v>14410.645947802226</v>
      </c>
      <c r="H514">
        <v>2018</v>
      </c>
    </row>
    <row r="515" spans="1:8" x14ac:dyDescent="0.25">
      <c r="A515" t="str">
        <f>Forutsetninger!AF3</f>
        <v>Oljetankskip</v>
      </c>
      <c r="B515" t="str">
        <f>Forutsetninger!AG3</f>
        <v>30-70</v>
      </c>
      <c r="C515" t="s">
        <v>140</v>
      </c>
      <c r="D515" t="s">
        <v>141</v>
      </c>
      <c r="E515" t="s">
        <v>1366</v>
      </c>
      <c r="F515">
        <f t="shared" si="22"/>
        <v>24629.395947802226</v>
      </c>
      <c r="G515">
        <f t="shared" si="23"/>
        <v>14410.645947802226</v>
      </c>
      <c r="H515">
        <v>2018</v>
      </c>
    </row>
    <row r="516" spans="1:8" x14ac:dyDescent="0.25">
      <c r="A516" t="str">
        <f>Forutsetninger!AF4</f>
        <v>Oljetankskip</v>
      </c>
      <c r="B516" t="str">
        <f>Forutsetninger!AG4</f>
        <v>70-100</v>
      </c>
      <c r="C516" t="s">
        <v>140</v>
      </c>
      <c r="D516" t="s">
        <v>141</v>
      </c>
      <c r="E516" t="s">
        <v>1366</v>
      </c>
      <c r="F516">
        <f t="shared" si="22"/>
        <v>24629.395947802226</v>
      </c>
      <c r="G516">
        <f t="shared" si="23"/>
        <v>14410.645947802226</v>
      </c>
      <c r="H516">
        <v>2018</v>
      </c>
    </row>
    <row r="517" spans="1:8" x14ac:dyDescent="0.25">
      <c r="A517" t="str">
        <f>Forutsetninger!AF5</f>
        <v>Oljetankskip</v>
      </c>
      <c r="B517" t="str">
        <f>Forutsetninger!AG5</f>
        <v>100-150</v>
      </c>
      <c r="C517" t="s">
        <v>25</v>
      </c>
      <c r="D517" t="s">
        <v>141</v>
      </c>
      <c r="E517" t="s">
        <v>1366</v>
      </c>
      <c r="F517">
        <f t="shared" si="22"/>
        <v>24629.395947802226</v>
      </c>
      <c r="G517">
        <f t="shared" si="23"/>
        <v>14410.645947802226</v>
      </c>
      <c r="H517">
        <v>2018</v>
      </c>
    </row>
    <row r="518" spans="1:8" x14ac:dyDescent="0.25">
      <c r="A518" t="str">
        <f>Forutsetninger!AF6</f>
        <v>Oljetankskip</v>
      </c>
      <c r="B518" t="str">
        <f>Forutsetninger!AG6</f>
        <v>150-200</v>
      </c>
      <c r="C518" t="s">
        <v>150</v>
      </c>
      <c r="D518" t="s">
        <v>141</v>
      </c>
      <c r="E518" t="s">
        <v>1366</v>
      </c>
      <c r="F518">
        <f t="shared" si="22"/>
        <v>24629.395947802226</v>
      </c>
      <c r="G518">
        <f t="shared" si="23"/>
        <v>14410.645947802226</v>
      </c>
      <c r="H518">
        <v>2018</v>
      </c>
    </row>
    <row r="519" spans="1:8" x14ac:dyDescent="0.25">
      <c r="A519" t="str">
        <f>Forutsetninger!AF7</f>
        <v>Oljetankskip</v>
      </c>
      <c r="B519" t="str">
        <f>Forutsetninger!AG7</f>
        <v>200-250</v>
      </c>
      <c r="C519" t="s">
        <v>150</v>
      </c>
      <c r="D519" t="s">
        <v>141</v>
      </c>
      <c r="E519" t="s">
        <v>1366</v>
      </c>
      <c r="F519">
        <f t="shared" si="22"/>
        <v>24629.395947802226</v>
      </c>
      <c r="G519">
        <f t="shared" si="23"/>
        <v>14410.645947802226</v>
      </c>
      <c r="H519">
        <v>2018</v>
      </c>
    </row>
    <row r="520" spans="1:8" x14ac:dyDescent="0.25">
      <c r="A520" t="str">
        <f>Forutsetninger!AF8</f>
        <v>Oljetankskip</v>
      </c>
      <c r="B520" t="str">
        <f>Forutsetninger!AG8</f>
        <v>250-300</v>
      </c>
      <c r="C520" t="s">
        <v>150</v>
      </c>
      <c r="D520" t="s">
        <v>141</v>
      </c>
      <c r="E520" t="s">
        <v>1366</v>
      </c>
      <c r="F520">
        <f t="shared" si="22"/>
        <v>24629.395947802226</v>
      </c>
      <c r="G520">
        <f t="shared" si="23"/>
        <v>14410.645947802226</v>
      </c>
      <c r="H520">
        <v>2018</v>
      </c>
    </row>
    <row r="521" spans="1:8" x14ac:dyDescent="0.25">
      <c r="A521" t="str">
        <f>Forutsetninger!AF9</f>
        <v>Oljetankskip</v>
      </c>
      <c r="B521" t="str">
        <f>Forutsetninger!AG9</f>
        <v>300-</v>
      </c>
      <c r="C521" t="s">
        <v>150</v>
      </c>
      <c r="D521" t="s">
        <v>141</v>
      </c>
      <c r="E521" t="s">
        <v>1366</v>
      </c>
      <c r="F521">
        <f t="shared" si="22"/>
        <v>24629.395947802226</v>
      </c>
      <c r="G521">
        <f t="shared" si="23"/>
        <v>14410.645947802226</v>
      </c>
      <c r="H521">
        <v>2018</v>
      </c>
    </row>
    <row r="522" spans="1:8" x14ac:dyDescent="0.25">
      <c r="A522" t="str">
        <f>Forutsetninger!AF10</f>
        <v>Kjemikalie-/Produktskip</v>
      </c>
      <c r="B522" t="str">
        <f>Forutsetninger!AG10</f>
        <v>0-30</v>
      </c>
      <c r="C522" t="s">
        <v>140</v>
      </c>
      <c r="D522" t="s">
        <v>141</v>
      </c>
      <c r="E522" t="s">
        <v>1366</v>
      </c>
      <c r="F522">
        <f t="shared" si="22"/>
        <v>24629.395947802226</v>
      </c>
      <c r="G522">
        <f t="shared" si="23"/>
        <v>14410.645947802226</v>
      </c>
      <c r="H522">
        <v>2018</v>
      </c>
    </row>
    <row r="523" spans="1:8" x14ac:dyDescent="0.25">
      <c r="A523" t="str">
        <f>Forutsetninger!AF11</f>
        <v>Kjemikalie-/Produktskip</v>
      </c>
      <c r="B523" t="str">
        <f>Forutsetninger!AG11</f>
        <v>30-70</v>
      </c>
      <c r="C523" t="s">
        <v>140</v>
      </c>
      <c r="D523" t="s">
        <v>141</v>
      </c>
      <c r="E523" t="s">
        <v>1366</v>
      </c>
      <c r="F523">
        <f t="shared" si="22"/>
        <v>24629.395947802226</v>
      </c>
      <c r="G523">
        <f t="shared" si="23"/>
        <v>14410.645947802226</v>
      </c>
      <c r="H523">
        <v>2018</v>
      </c>
    </row>
    <row r="524" spans="1:8" x14ac:dyDescent="0.25">
      <c r="A524" t="str">
        <f>Forutsetninger!AF12</f>
        <v>Kjemikalie-/Produktskip</v>
      </c>
      <c r="B524" t="str">
        <f>Forutsetninger!AG12</f>
        <v>70-100</v>
      </c>
      <c r="C524" t="s">
        <v>140</v>
      </c>
      <c r="D524" t="s">
        <v>141</v>
      </c>
      <c r="E524" t="s">
        <v>1366</v>
      </c>
      <c r="F524">
        <f t="shared" si="22"/>
        <v>24629.395947802226</v>
      </c>
      <c r="G524">
        <f t="shared" si="23"/>
        <v>14410.645947802226</v>
      </c>
      <c r="H524">
        <v>2018</v>
      </c>
    </row>
    <row r="525" spans="1:8" x14ac:dyDescent="0.25">
      <c r="A525" t="str">
        <f>Forutsetninger!AF13</f>
        <v>Kjemikalie-/Produktskip</v>
      </c>
      <c r="B525" t="str">
        <f>Forutsetninger!AG13</f>
        <v>100-150</v>
      </c>
      <c r="C525" t="s">
        <v>25</v>
      </c>
      <c r="D525" t="s">
        <v>141</v>
      </c>
      <c r="E525" t="s">
        <v>1366</v>
      </c>
      <c r="F525">
        <f t="shared" si="22"/>
        <v>24629.395947802226</v>
      </c>
      <c r="G525">
        <f t="shared" si="23"/>
        <v>14410.645947802226</v>
      </c>
      <c r="H525">
        <v>2018</v>
      </c>
    </row>
    <row r="526" spans="1:8" x14ac:dyDescent="0.25">
      <c r="A526" t="str">
        <f>Forutsetninger!AF14</f>
        <v>Kjemikalie-/Produktskip</v>
      </c>
      <c r="B526" t="str">
        <f>Forutsetninger!AG14</f>
        <v>150-200</v>
      </c>
      <c r="C526" t="s">
        <v>150</v>
      </c>
      <c r="D526" t="s">
        <v>141</v>
      </c>
      <c r="E526" t="s">
        <v>1366</v>
      </c>
      <c r="F526">
        <f t="shared" si="22"/>
        <v>24629.395947802226</v>
      </c>
      <c r="G526">
        <f t="shared" si="23"/>
        <v>14410.645947802226</v>
      </c>
      <c r="H526">
        <v>2018</v>
      </c>
    </row>
    <row r="527" spans="1:8" x14ac:dyDescent="0.25">
      <c r="A527" t="str">
        <f>Forutsetninger!AF15</f>
        <v>Kjemikalie-/Produktskip</v>
      </c>
      <c r="B527" t="str">
        <f>Forutsetninger!AG15</f>
        <v>200-250</v>
      </c>
      <c r="C527" t="s">
        <v>150</v>
      </c>
      <c r="D527" t="s">
        <v>141</v>
      </c>
      <c r="E527" t="s">
        <v>1366</v>
      </c>
      <c r="F527">
        <f t="shared" si="22"/>
        <v>24629.395947802226</v>
      </c>
      <c r="G527">
        <f t="shared" si="23"/>
        <v>14410.645947802226</v>
      </c>
      <c r="H527">
        <v>2018</v>
      </c>
    </row>
    <row r="528" spans="1:8" x14ac:dyDescent="0.25">
      <c r="A528" t="str">
        <f>Forutsetninger!AF16</f>
        <v>Kjemikalie-/Produktskip</v>
      </c>
      <c r="B528" t="str">
        <f>Forutsetninger!AG16</f>
        <v>250-300</v>
      </c>
      <c r="C528" t="s">
        <v>150</v>
      </c>
      <c r="D528" t="s">
        <v>141</v>
      </c>
      <c r="E528" t="s">
        <v>1366</v>
      </c>
      <c r="F528">
        <f t="shared" si="22"/>
        <v>24629.395947802226</v>
      </c>
      <c r="G528">
        <f t="shared" si="23"/>
        <v>14410.645947802226</v>
      </c>
      <c r="H528">
        <v>2018</v>
      </c>
    </row>
    <row r="529" spans="1:8" x14ac:dyDescent="0.25">
      <c r="A529" t="str">
        <f>Forutsetninger!AF17</f>
        <v>Kjemikalie-/Produktskip</v>
      </c>
      <c r="B529" t="str">
        <f>Forutsetninger!AG17</f>
        <v>300-</v>
      </c>
      <c r="C529" t="s">
        <v>150</v>
      </c>
      <c r="D529" t="s">
        <v>141</v>
      </c>
      <c r="E529" t="s">
        <v>1366</v>
      </c>
      <c r="F529">
        <f t="shared" si="22"/>
        <v>24629.395947802226</v>
      </c>
      <c r="G529">
        <f t="shared" si="23"/>
        <v>14410.645947802226</v>
      </c>
      <c r="H529">
        <v>2018</v>
      </c>
    </row>
    <row r="530" spans="1:8" x14ac:dyDescent="0.25">
      <c r="A530" t="str">
        <f>Forutsetninger!AF18</f>
        <v>Gasstankskip</v>
      </c>
      <c r="B530" t="str">
        <f>Forutsetninger!AG18</f>
        <v>0-30</v>
      </c>
      <c r="C530" t="s">
        <v>140</v>
      </c>
      <c r="D530" t="s">
        <v>141</v>
      </c>
      <c r="E530" t="s">
        <v>1366</v>
      </c>
      <c r="F530">
        <f t="shared" si="22"/>
        <v>24629.395947802226</v>
      </c>
      <c r="G530">
        <f t="shared" si="23"/>
        <v>14410.645947802226</v>
      </c>
      <c r="H530">
        <v>2018</v>
      </c>
    </row>
    <row r="531" spans="1:8" x14ac:dyDescent="0.25">
      <c r="A531" t="str">
        <f>Forutsetninger!AF19</f>
        <v>Gasstankskip</v>
      </c>
      <c r="B531" t="str">
        <f>Forutsetninger!AG19</f>
        <v>30-70</v>
      </c>
      <c r="C531" t="s">
        <v>140</v>
      </c>
      <c r="D531" t="s">
        <v>141</v>
      </c>
      <c r="E531" t="s">
        <v>1366</v>
      </c>
      <c r="F531">
        <f t="shared" si="22"/>
        <v>24629.395947802226</v>
      </c>
      <c r="G531">
        <f t="shared" si="23"/>
        <v>14410.645947802226</v>
      </c>
      <c r="H531">
        <v>2018</v>
      </c>
    </row>
    <row r="532" spans="1:8" x14ac:dyDescent="0.25">
      <c r="A532" t="str">
        <f>Forutsetninger!AF20</f>
        <v>Gasstankskip</v>
      </c>
      <c r="B532" t="str">
        <f>Forutsetninger!AG20</f>
        <v>70-100</v>
      </c>
      <c r="C532" t="s">
        <v>140</v>
      </c>
      <c r="D532" t="s">
        <v>141</v>
      </c>
      <c r="E532" t="s">
        <v>1366</v>
      </c>
      <c r="F532">
        <f t="shared" si="22"/>
        <v>24629.395947802226</v>
      </c>
      <c r="G532">
        <f t="shared" si="23"/>
        <v>14410.645947802226</v>
      </c>
      <c r="H532">
        <v>2018</v>
      </c>
    </row>
    <row r="533" spans="1:8" x14ac:dyDescent="0.25">
      <c r="A533" t="str">
        <f>Forutsetninger!AF21</f>
        <v>Gasstankskip</v>
      </c>
      <c r="B533" t="str">
        <f>Forutsetninger!AG21</f>
        <v>100-150</v>
      </c>
      <c r="C533" t="s">
        <v>25</v>
      </c>
      <c r="D533" t="s">
        <v>141</v>
      </c>
      <c r="E533" t="s">
        <v>1366</v>
      </c>
      <c r="F533">
        <f t="shared" si="22"/>
        <v>24629.395947802226</v>
      </c>
      <c r="G533">
        <f t="shared" si="23"/>
        <v>14410.645947802226</v>
      </c>
      <c r="H533">
        <v>2018</v>
      </c>
    </row>
    <row r="534" spans="1:8" x14ac:dyDescent="0.25">
      <c r="A534" t="str">
        <f>Forutsetninger!AF22</f>
        <v>Gasstankskip</v>
      </c>
      <c r="B534" t="str">
        <f>Forutsetninger!AG22</f>
        <v>150-200</v>
      </c>
      <c r="C534" t="s">
        <v>150</v>
      </c>
      <c r="D534" t="s">
        <v>141</v>
      </c>
      <c r="E534" t="s">
        <v>1366</v>
      </c>
      <c r="F534">
        <f t="shared" si="22"/>
        <v>24629.395947802226</v>
      </c>
      <c r="G534">
        <f t="shared" si="23"/>
        <v>14410.645947802226</v>
      </c>
      <c r="H534">
        <v>2018</v>
      </c>
    </row>
    <row r="535" spans="1:8" x14ac:dyDescent="0.25">
      <c r="A535" t="str">
        <f>Forutsetninger!AF23</f>
        <v>Gasstankskip</v>
      </c>
      <c r="B535" t="str">
        <f>Forutsetninger!AG23</f>
        <v>200-250</v>
      </c>
      <c r="C535" t="s">
        <v>150</v>
      </c>
      <c r="D535" t="s">
        <v>141</v>
      </c>
      <c r="E535" t="s">
        <v>1366</v>
      </c>
      <c r="F535">
        <f t="shared" si="22"/>
        <v>24629.395947802226</v>
      </c>
      <c r="G535">
        <f t="shared" si="23"/>
        <v>14410.645947802226</v>
      </c>
      <c r="H535">
        <v>2018</v>
      </c>
    </row>
    <row r="536" spans="1:8" x14ac:dyDescent="0.25">
      <c r="A536" t="str">
        <f>Forutsetninger!AF24</f>
        <v>Gasstankskip</v>
      </c>
      <c r="B536" t="str">
        <f>Forutsetninger!AG24</f>
        <v>250-300</v>
      </c>
      <c r="C536" t="s">
        <v>150</v>
      </c>
      <c r="D536" t="s">
        <v>141</v>
      </c>
      <c r="E536" t="s">
        <v>1366</v>
      </c>
      <c r="F536">
        <f t="shared" si="22"/>
        <v>24629.395947802226</v>
      </c>
      <c r="G536">
        <f t="shared" si="23"/>
        <v>14410.645947802226</v>
      </c>
      <c r="H536">
        <v>2018</v>
      </c>
    </row>
    <row r="537" spans="1:8" x14ac:dyDescent="0.25">
      <c r="A537" t="str">
        <f>Forutsetninger!AF25</f>
        <v>Gasstankskip</v>
      </c>
      <c r="B537" t="str">
        <f>Forutsetninger!AG25</f>
        <v>300-</v>
      </c>
      <c r="C537" t="s">
        <v>150</v>
      </c>
      <c r="D537" t="s">
        <v>141</v>
      </c>
      <c r="E537" t="s">
        <v>1366</v>
      </c>
      <c r="F537">
        <f t="shared" si="22"/>
        <v>24629.395947802226</v>
      </c>
      <c r="G537">
        <f t="shared" si="23"/>
        <v>14410.645947802226</v>
      </c>
      <c r="H537">
        <v>2018</v>
      </c>
    </row>
    <row r="538" spans="1:8" x14ac:dyDescent="0.25">
      <c r="A538" t="str">
        <f>Forutsetninger!AF26</f>
        <v>Bulkskip</v>
      </c>
      <c r="B538" t="str">
        <f>Forutsetninger!AG26</f>
        <v>0-30</v>
      </c>
      <c r="C538" t="s">
        <v>140</v>
      </c>
      <c r="D538" t="s">
        <v>141</v>
      </c>
      <c r="E538" t="s">
        <v>1366</v>
      </c>
      <c r="F538">
        <f t="shared" si="22"/>
        <v>24629.395947802226</v>
      </c>
      <c r="G538">
        <f t="shared" si="23"/>
        <v>14410.645947802226</v>
      </c>
      <c r="H538">
        <v>2018</v>
      </c>
    </row>
    <row r="539" spans="1:8" x14ac:dyDescent="0.25">
      <c r="A539" t="str">
        <f>Forutsetninger!AF27</f>
        <v>Bulkskip</v>
      </c>
      <c r="B539" t="str">
        <f>Forutsetninger!AG27</f>
        <v>30-70</v>
      </c>
      <c r="C539" t="s">
        <v>140</v>
      </c>
      <c r="D539" t="s">
        <v>141</v>
      </c>
      <c r="E539" t="s">
        <v>1366</v>
      </c>
      <c r="F539">
        <f t="shared" si="22"/>
        <v>24629.395947802226</v>
      </c>
      <c r="G539">
        <f t="shared" si="23"/>
        <v>14410.645947802226</v>
      </c>
      <c r="H539">
        <v>2018</v>
      </c>
    </row>
    <row r="540" spans="1:8" x14ac:dyDescent="0.25">
      <c r="A540" t="str">
        <f>Forutsetninger!AF28</f>
        <v>Bulkskip</v>
      </c>
      <c r="B540" t="str">
        <f>Forutsetninger!AG28</f>
        <v>70-100</v>
      </c>
      <c r="C540" t="s">
        <v>140</v>
      </c>
      <c r="D540" t="s">
        <v>141</v>
      </c>
      <c r="E540" t="s">
        <v>1366</v>
      </c>
      <c r="F540">
        <f t="shared" si="22"/>
        <v>24629.395947802226</v>
      </c>
      <c r="G540">
        <f t="shared" si="23"/>
        <v>14410.645947802226</v>
      </c>
      <c r="H540">
        <v>2018</v>
      </c>
    </row>
    <row r="541" spans="1:8" x14ac:dyDescent="0.25">
      <c r="A541" t="str">
        <f>Forutsetninger!AF34</f>
        <v>Bulkskip</v>
      </c>
      <c r="B541" t="str">
        <f>Forutsetninger!AG34</f>
        <v>100-150</v>
      </c>
      <c r="C541" t="s">
        <v>25</v>
      </c>
      <c r="D541" t="s">
        <v>141</v>
      </c>
      <c r="E541" t="s">
        <v>1366</v>
      </c>
      <c r="F541">
        <f t="shared" si="22"/>
        <v>24629.395947802226</v>
      </c>
      <c r="G541">
        <f t="shared" si="23"/>
        <v>14410.645947802226</v>
      </c>
      <c r="H541">
        <v>2018</v>
      </c>
    </row>
    <row r="542" spans="1:8" x14ac:dyDescent="0.25">
      <c r="A542" t="str">
        <f>Forutsetninger!AF35</f>
        <v>Bulkskip</v>
      </c>
      <c r="B542" t="str">
        <f>Forutsetninger!AG35</f>
        <v>150-200</v>
      </c>
      <c r="C542" t="s">
        <v>150</v>
      </c>
      <c r="D542" t="s">
        <v>141</v>
      </c>
      <c r="E542" t="s">
        <v>1366</v>
      </c>
      <c r="F542">
        <f t="shared" si="22"/>
        <v>24629.395947802226</v>
      </c>
      <c r="G542">
        <f t="shared" si="23"/>
        <v>14410.645947802226</v>
      </c>
      <c r="H542">
        <v>2018</v>
      </c>
    </row>
    <row r="543" spans="1:8" x14ac:dyDescent="0.25">
      <c r="A543" t="str">
        <f>Forutsetninger!AF36</f>
        <v>Bulkskip</v>
      </c>
      <c r="B543" t="str">
        <f>Forutsetninger!AG36</f>
        <v>200-250</v>
      </c>
      <c r="C543" t="s">
        <v>150</v>
      </c>
      <c r="D543" t="s">
        <v>141</v>
      </c>
      <c r="E543" t="s">
        <v>1366</v>
      </c>
      <c r="F543">
        <f t="shared" si="22"/>
        <v>24629.395947802226</v>
      </c>
      <c r="G543">
        <f t="shared" si="23"/>
        <v>14410.645947802226</v>
      </c>
      <c r="H543">
        <v>2018</v>
      </c>
    </row>
    <row r="544" spans="1:8" x14ac:dyDescent="0.25">
      <c r="A544" t="str">
        <f>Forutsetninger!AF37</f>
        <v>Bulkskip</v>
      </c>
      <c r="B544" t="str">
        <f>Forutsetninger!AG37</f>
        <v>250-300</v>
      </c>
      <c r="C544" t="s">
        <v>150</v>
      </c>
      <c r="D544" t="s">
        <v>141</v>
      </c>
      <c r="E544" t="s">
        <v>1366</v>
      </c>
      <c r="F544">
        <f t="shared" si="22"/>
        <v>24629.395947802226</v>
      </c>
      <c r="G544">
        <f t="shared" si="23"/>
        <v>14410.645947802226</v>
      </c>
      <c r="H544">
        <v>2018</v>
      </c>
    </row>
    <row r="545" spans="1:8" x14ac:dyDescent="0.25">
      <c r="A545" t="str">
        <f>Forutsetninger!AF38</f>
        <v>Bulkskip</v>
      </c>
      <c r="B545" t="str">
        <f>Forutsetninger!AG38</f>
        <v>300-</v>
      </c>
      <c r="C545" t="s">
        <v>150</v>
      </c>
      <c r="D545" t="s">
        <v>141</v>
      </c>
      <c r="E545" t="s">
        <v>1366</v>
      </c>
      <c r="F545">
        <f t="shared" si="22"/>
        <v>24629.395947802226</v>
      </c>
      <c r="G545">
        <f t="shared" si="23"/>
        <v>14410.645947802226</v>
      </c>
      <c r="H545">
        <v>2018</v>
      </c>
    </row>
    <row r="546" spans="1:8" x14ac:dyDescent="0.25">
      <c r="A546" t="str">
        <f>Forutsetninger!AF39</f>
        <v>Stykkgods-/Roro-skip</v>
      </c>
      <c r="B546" t="str">
        <f>Forutsetninger!AG39</f>
        <v>0-30</v>
      </c>
      <c r="C546" t="s">
        <v>140</v>
      </c>
      <c r="D546" t="s">
        <v>141</v>
      </c>
      <c r="E546" t="s">
        <v>1366</v>
      </c>
      <c r="F546">
        <f t="shared" si="22"/>
        <v>24629.395947802226</v>
      </c>
      <c r="G546">
        <f t="shared" si="23"/>
        <v>14410.645947802226</v>
      </c>
      <c r="H546">
        <v>2018</v>
      </c>
    </row>
    <row r="547" spans="1:8" x14ac:dyDescent="0.25">
      <c r="A547" t="str">
        <f>Forutsetninger!AF40</f>
        <v>Stykkgods-/Roro-skip</v>
      </c>
      <c r="B547" t="str">
        <f>Forutsetninger!AG40</f>
        <v>30-70</v>
      </c>
      <c r="C547" t="s">
        <v>140</v>
      </c>
      <c r="D547" t="s">
        <v>141</v>
      </c>
      <c r="E547" t="s">
        <v>1366</v>
      </c>
      <c r="F547">
        <f t="shared" si="22"/>
        <v>24629.395947802226</v>
      </c>
      <c r="G547">
        <f t="shared" si="23"/>
        <v>14410.645947802226</v>
      </c>
      <c r="H547">
        <v>2018</v>
      </c>
    </row>
    <row r="548" spans="1:8" x14ac:dyDescent="0.25">
      <c r="A548" t="str">
        <f>Forutsetninger!AF41</f>
        <v>Stykkgods-/Roro-skip</v>
      </c>
      <c r="B548" t="str">
        <f>Forutsetninger!AG41</f>
        <v>70-100</v>
      </c>
      <c r="C548" t="s">
        <v>140</v>
      </c>
      <c r="D548" t="s">
        <v>141</v>
      </c>
      <c r="E548" t="s">
        <v>1366</v>
      </c>
      <c r="F548">
        <f t="shared" si="22"/>
        <v>24629.395947802226</v>
      </c>
      <c r="G548">
        <f t="shared" si="23"/>
        <v>14410.645947802226</v>
      </c>
      <c r="H548">
        <v>2018</v>
      </c>
    </row>
    <row r="549" spans="1:8" x14ac:dyDescent="0.25">
      <c r="A549" t="str">
        <f>Forutsetninger!AF42</f>
        <v>Stykkgods-/Roro-skip</v>
      </c>
      <c r="B549" t="str">
        <f>Forutsetninger!AG42</f>
        <v>100-150</v>
      </c>
      <c r="C549" t="s">
        <v>25</v>
      </c>
      <c r="D549" t="s">
        <v>141</v>
      </c>
      <c r="E549" t="s">
        <v>1366</v>
      </c>
      <c r="F549">
        <f t="shared" si="22"/>
        <v>24629.395947802226</v>
      </c>
      <c r="G549">
        <f t="shared" si="23"/>
        <v>14410.645947802226</v>
      </c>
      <c r="H549">
        <v>2018</v>
      </c>
    </row>
    <row r="550" spans="1:8" x14ac:dyDescent="0.25">
      <c r="A550" t="str">
        <f>Forutsetninger!AF43</f>
        <v>Stykkgods-/Roro-skip</v>
      </c>
      <c r="B550" t="str">
        <f>Forutsetninger!AG43</f>
        <v>150-200</v>
      </c>
      <c r="C550" t="s">
        <v>150</v>
      </c>
      <c r="D550" t="s">
        <v>141</v>
      </c>
      <c r="E550" t="s">
        <v>1366</v>
      </c>
      <c r="F550">
        <f t="shared" si="22"/>
        <v>24629.395947802226</v>
      </c>
      <c r="G550">
        <f t="shared" si="23"/>
        <v>14410.645947802226</v>
      </c>
      <c r="H550">
        <v>2018</v>
      </c>
    </row>
    <row r="551" spans="1:8" x14ac:dyDescent="0.25">
      <c r="A551" t="str">
        <f>Forutsetninger!AF44</f>
        <v>Stykkgods-/Roro-skip</v>
      </c>
      <c r="B551" t="str">
        <f>Forutsetninger!AG44</f>
        <v>200-250</v>
      </c>
      <c r="C551" t="s">
        <v>150</v>
      </c>
      <c r="D551" t="s">
        <v>141</v>
      </c>
      <c r="E551" t="s">
        <v>1366</v>
      </c>
      <c r="F551">
        <f t="shared" si="22"/>
        <v>24629.395947802226</v>
      </c>
      <c r="G551">
        <f t="shared" si="23"/>
        <v>14410.645947802226</v>
      </c>
      <c r="H551">
        <v>2018</v>
      </c>
    </row>
    <row r="552" spans="1:8" x14ac:dyDescent="0.25">
      <c r="A552" t="str">
        <f>Forutsetninger!AF45</f>
        <v>Stykkgods-/Roro-skip</v>
      </c>
      <c r="B552" t="str">
        <f>Forutsetninger!AG45</f>
        <v>250-300</v>
      </c>
      <c r="C552" t="s">
        <v>150</v>
      </c>
      <c r="D552" t="s">
        <v>141</v>
      </c>
      <c r="E552" t="s">
        <v>1366</v>
      </c>
      <c r="F552">
        <f t="shared" si="22"/>
        <v>24629.395947802226</v>
      </c>
      <c r="G552">
        <f t="shared" si="23"/>
        <v>14410.645947802226</v>
      </c>
      <c r="H552">
        <v>2018</v>
      </c>
    </row>
    <row r="553" spans="1:8" x14ac:dyDescent="0.25">
      <c r="A553" t="str">
        <f>Forutsetninger!AF46</f>
        <v>Stykkgods-/Roro-skip</v>
      </c>
      <c r="B553" t="str">
        <f>Forutsetninger!AG46</f>
        <v>300-</v>
      </c>
      <c r="C553" t="s">
        <v>150</v>
      </c>
      <c r="D553" t="s">
        <v>141</v>
      </c>
      <c r="E553" t="s">
        <v>1366</v>
      </c>
      <c r="F553">
        <f t="shared" si="22"/>
        <v>24629.395947802226</v>
      </c>
      <c r="G553">
        <f t="shared" si="23"/>
        <v>14410.645947802226</v>
      </c>
      <c r="H553">
        <v>2018</v>
      </c>
    </row>
    <row r="554" spans="1:8" x14ac:dyDescent="0.25">
      <c r="A554" t="str">
        <f>Forutsetninger!AF47</f>
        <v>Containerskip</v>
      </c>
      <c r="B554" t="str">
        <f>Forutsetninger!AG47</f>
        <v>0-30</v>
      </c>
      <c r="C554" t="s">
        <v>140</v>
      </c>
      <c r="D554" t="s">
        <v>141</v>
      </c>
      <c r="E554" t="s">
        <v>1366</v>
      </c>
      <c r="F554">
        <f t="shared" si="22"/>
        <v>24629.395947802226</v>
      </c>
      <c r="G554">
        <f t="shared" si="23"/>
        <v>14410.645947802226</v>
      </c>
      <c r="H554">
        <v>2018</v>
      </c>
    </row>
    <row r="555" spans="1:8" x14ac:dyDescent="0.25">
      <c r="A555" t="str">
        <f>Forutsetninger!AF48</f>
        <v>Containerskip</v>
      </c>
      <c r="B555" t="str">
        <f>Forutsetninger!AG48</f>
        <v>30-70</v>
      </c>
      <c r="C555" t="s">
        <v>140</v>
      </c>
      <c r="D555" t="s">
        <v>141</v>
      </c>
      <c r="E555" t="s">
        <v>1366</v>
      </c>
      <c r="F555">
        <f t="shared" si="22"/>
        <v>24629.395947802226</v>
      </c>
      <c r="G555">
        <f t="shared" si="23"/>
        <v>14410.645947802226</v>
      </c>
      <c r="H555">
        <v>2018</v>
      </c>
    </row>
    <row r="556" spans="1:8" x14ac:dyDescent="0.25">
      <c r="A556" t="str">
        <f>Forutsetninger!AF49</f>
        <v>Containerskip</v>
      </c>
      <c r="B556" t="str">
        <f>Forutsetninger!AG49</f>
        <v>70-100</v>
      </c>
      <c r="C556" t="s">
        <v>140</v>
      </c>
      <c r="D556" t="s">
        <v>141</v>
      </c>
      <c r="E556" t="s">
        <v>1366</v>
      </c>
      <c r="F556">
        <f t="shared" si="22"/>
        <v>24629.395947802226</v>
      </c>
      <c r="G556">
        <f t="shared" si="23"/>
        <v>14410.645947802226</v>
      </c>
      <c r="H556">
        <v>2018</v>
      </c>
    </row>
    <row r="557" spans="1:8" x14ac:dyDescent="0.25">
      <c r="A557" t="str">
        <f>Forutsetninger!AF50</f>
        <v>Containerskip</v>
      </c>
      <c r="B557" t="str">
        <f>Forutsetninger!AG50</f>
        <v>100-150</v>
      </c>
      <c r="C557" t="s">
        <v>25</v>
      </c>
      <c r="D557" t="s">
        <v>141</v>
      </c>
      <c r="E557" t="s">
        <v>1366</v>
      </c>
      <c r="F557">
        <f t="shared" si="22"/>
        <v>24629.395947802226</v>
      </c>
      <c r="G557">
        <f t="shared" si="23"/>
        <v>14410.645947802226</v>
      </c>
      <c r="H557">
        <v>2018</v>
      </c>
    </row>
    <row r="558" spans="1:8" x14ac:dyDescent="0.25">
      <c r="A558" t="str">
        <f>Forutsetninger!AF51</f>
        <v>Containerskip</v>
      </c>
      <c r="B558" t="str">
        <f>Forutsetninger!AG51</f>
        <v>150-200</v>
      </c>
      <c r="C558" t="s">
        <v>150</v>
      </c>
      <c r="D558" t="s">
        <v>141</v>
      </c>
      <c r="E558" t="s">
        <v>1366</v>
      </c>
      <c r="F558">
        <f t="shared" si="22"/>
        <v>24629.395947802226</v>
      </c>
      <c r="G558">
        <f t="shared" si="23"/>
        <v>14410.645947802226</v>
      </c>
      <c r="H558">
        <v>2018</v>
      </c>
    </row>
    <row r="559" spans="1:8" x14ac:dyDescent="0.25">
      <c r="A559" t="str">
        <f>Forutsetninger!AF52</f>
        <v>Containerskip</v>
      </c>
      <c r="B559" t="str">
        <f>Forutsetninger!AG52</f>
        <v>200-250</v>
      </c>
      <c r="C559" t="s">
        <v>150</v>
      </c>
      <c r="D559" t="s">
        <v>141</v>
      </c>
      <c r="E559" t="s">
        <v>1366</v>
      </c>
      <c r="F559">
        <f t="shared" si="22"/>
        <v>24629.395947802226</v>
      </c>
      <c r="G559">
        <f t="shared" si="23"/>
        <v>14410.645947802226</v>
      </c>
      <c r="H559">
        <v>2018</v>
      </c>
    </row>
    <row r="560" spans="1:8" x14ac:dyDescent="0.25">
      <c r="A560" t="str">
        <f>Forutsetninger!AF53</f>
        <v>Containerskip</v>
      </c>
      <c r="B560" t="str">
        <f>Forutsetninger!AG53</f>
        <v>250-300</v>
      </c>
      <c r="C560" t="s">
        <v>150</v>
      </c>
      <c r="D560" t="s">
        <v>141</v>
      </c>
      <c r="E560" t="s">
        <v>1366</v>
      </c>
      <c r="F560">
        <f t="shared" si="22"/>
        <v>24629.395947802226</v>
      </c>
      <c r="G560">
        <f t="shared" si="23"/>
        <v>14410.645947802226</v>
      </c>
      <c r="H560">
        <v>2018</v>
      </c>
    </row>
    <row r="561" spans="1:8" x14ac:dyDescent="0.25">
      <c r="A561" t="str">
        <f>Forutsetninger!AF54</f>
        <v>Containerskip</v>
      </c>
      <c r="B561" t="str">
        <f>Forutsetninger!AG54</f>
        <v>300-</v>
      </c>
      <c r="C561" t="s">
        <v>150</v>
      </c>
      <c r="D561" t="s">
        <v>141</v>
      </c>
      <c r="E561" t="s">
        <v>1366</v>
      </c>
      <c r="F561">
        <f t="shared" si="22"/>
        <v>24629.395947802226</v>
      </c>
      <c r="G561">
        <f t="shared" si="23"/>
        <v>14410.645947802226</v>
      </c>
      <c r="H561">
        <v>2018</v>
      </c>
    </row>
    <row r="562" spans="1:8" x14ac:dyDescent="0.25">
      <c r="A562" t="str">
        <f>Forutsetninger!AF55</f>
        <v>Passasjerbåt</v>
      </c>
      <c r="B562" t="str">
        <f>Forutsetninger!AG55</f>
        <v>0-30</v>
      </c>
      <c r="C562" t="s">
        <v>140</v>
      </c>
      <c r="D562" t="s">
        <v>141</v>
      </c>
      <c r="E562" t="s">
        <v>1366</v>
      </c>
      <c r="F562">
        <f t="shared" si="22"/>
        <v>24629.395947802226</v>
      </c>
      <c r="G562">
        <f t="shared" si="23"/>
        <v>14410.645947802226</v>
      </c>
      <c r="H562">
        <v>2018</v>
      </c>
    </row>
    <row r="563" spans="1:8" x14ac:dyDescent="0.25">
      <c r="A563" t="str">
        <f>Forutsetninger!AF56</f>
        <v>Passasjerbåt</v>
      </c>
      <c r="B563" t="str">
        <f>Forutsetninger!AG56</f>
        <v>30-70</v>
      </c>
      <c r="C563" t="s">
        <v>140</v>
      </c>
      <c r="D563" t="s">
        <v>141</v>
      </c>
      <c r="E563" t="s">
        <v>1366</v>
      </c>
      <c r="F563">
        <f t="shared" si="22"/>
        <v>24629.395947802226</v>
      </c>
      <c r="G563">
        <f t="shared" si="23"/>
        <v>14410.645947802226</v>
      </c>
      <c r="H563">
        <v>2018</v>
      </c>
    </row>
    <row r="564" spans="1:8" x14ac:dyDescent="0.25">
      <c r="A564" t="str">
        <f>Forutsetninger!AF57</f>
        <v>Passasjerbåt</v>
      </c>
      <c r="B564" t="str">
        <f>Forutsetninger!AG57</f>
        <v>70-100</v>
      </c>
      <c r="C564" t="s">
        <v>140</v>
      </c>
      <c r="D564" t="s">
        <v>141</v>
      </c>
      <c r="E564" t="s">
        <v>1366</v>
      </c>
      <c r="F564">
        <f t="shared" si="22"/>
        <v>24629.395947802226</v>
      </c>
      <c r="G564">
        <f t="shared" si="23"/>
        <v>14410.645947802226</v>
      </c>
      <c r="H564">
        <v>2018</v>
      </c>
    </row>
    <row r="565" spans="1:8" x14ac:dyDescent="0.25">
      <c r="A565" t="str">
        <f>Forutsetninger!AF58</f>
        <v>Passasjerbåt</v>
      </c>
      <c r="B565" t="str">
        <f>Forutsetninger!AG58</f>
        <v>100-150</v>
      </c>
      <c r="C565" t="s">
        <v>25</v>
      </c>
      <c r="D565" t="s">
        <v>141</v>
      </c>
      <c r="E565" t="s">
        <v>1366</v>
      </c>
      <c r="F565">
        <f t="shared" si="22"/>
        <v>24629.395947802226</v>
      </c>
      <c r="G565">
        <f t="shared" si="23"/>
        <v>14410.645947802226</v>
      </c>
      <c r="H565">
        <v>2018</v>
      </c>
    </row>
    <row r="566" spans="1:8" x14ac:dyDescent="0.25">
      <c r="A566" t="str">
        <f>Forutsetninger!AF59</f>
        <v>Passasjerbåt</v>
      </c>
      <c r="B566" t="str">
        <f>Forutsetninger!AG59</f>
        <v>150-200</v>
      </c>
      <c r="C566" t="s">
        <v>150</v>
      </c>
      <c r="D566" t="s">
        <v>141</v>
      </c>
      <c r="E566" t="s">
        <v>1366</v>
      </c>
      <c r="F566">
        <f t="shared" si="22"/>
        <v>24629.395947802226</v>
      </c>
      <c r="G566">
        <f t="shared" si="23"/>
        <v>14410.645947802226</v>
      </c>
      <c r="H566">
        <v>2018</v>
      </c>
    </row>
    <row r="567" spans="1:8" x14ac:dyDescent="0.25">
      <c r="A567" t="str">
        <f>Forutsetninger!AF60</f>
        <v>Passasjerbåt</v>
      </c>
      <c r="B567" t="str">
        <f>Forutsetninger!AG60</f>
        <v>200-250</v>
      </c>
      <c r="C567" t="s">
        <v>150</v>
      </c>
      <c r="D567" t="s">
        <v>141</v>
      </c>
      <c r="E567" t="s">
        <v>1366</v>
      </c>
      <c r="F567">
        <f t="shared" si="22"/>
        <v>24629.395947802226</v>
      </c>
      <c r="G567">
        <f t="shared" si="23"/>
        <v>14410.645947802226</v>
      </c>
      <c r="H567">
        <v>2018</v>
      </c>
    </row>
    <row r="568" spans="1:8" x14ac:dyDescent="0.25">
      <c r="A568" t="str">
        <f>Forutsetninger!AF61</f>
        <v>Passasjerbåt</v>
      </c>
      <c r="B568" t="str">
        <f>Forutsetninger!AG61</f>
        <v>250-300</v>
      </c>
      <c r="C568" t="s">
        <v>150</v>
      </c>
      <c r="D568" t="s">
        <v>141</v>
      </c>
      <c r="E568" t="s">
        <v>1366</v>
      </c>
      <c r="F568">
        <f t="shared" si="22"/>
        <v>24629.395947802226</v>
      </c>
      <c r="G568">
        <f t="shared" si="23"/>
        <v>14410.645947802226</v>
      </c>
      <c r="H568">
        <v>2018</v>
      </c>
    </row>
    <row r="569" spans="1:8" x14ac:dyDescent="0.25">
      <c r="A569" t="str">
        <f>Forutsetninger!AF62</f>
        <v>Passasjerbåt</v>
      </c>
      <c r="B569" t="str">
        <f>Forutsetninger!AG62</f>
        <v>300-</v>
      </c>
      <c r="C569" t="s">
        <v>150</v>
      </c>
      <c r="D569" t="s">
        <v>141</v>
      </c>
      <c r="E569" t="s">
        <v>1366</v>
      </c>
      <c r="F569">
        <f t="shared" si="22"/>
        <v>24629.395947802226</v>
      </c>
      <c r="G569">
        <f t="shared" si="23"/>
        <v>14410.645947802226</v>
      </c>
      <c r="H569">
        <v>2018</v>
      </c>
    </row>
    <row r="570" spans="1:8" x14ac:dyDescent="0.25">
      <c r="A570" t="str">
        <f>Forutsetninger!AF63</f>
        <v>Passasjerskip/Roro</v>
      </c>
      <c r="B570" t="str">
        <f>Forutsetninger!AG63</f>
        <v>0-30</v>
      </c>
      <c r="C570" t="s">
        <v>140</v>
      </c>
      <c r="D570" t="s">
        <v>141</v>
      </c>
      <c r="E570" t="s">
        <v>1366</v>
      </c>
      <c r="F570">
        <f t="shared" si="22"/>
        <v>24629.395947802226</v>
      </c>
      <c r="G570">
        <f t="shared" si="23"/>
        <v>14410.645947802226</v>
      </c>
      <c r="H570">
        <v>2018</v>
      </c>
    </row>
    <row r="571" spans="1:8" x14ac:dyDescent="0.25">
      <c r="A571" t="str">
        <f>Forutsetninger!AF64</f>
        <v>Passasjerskip/Roro</v>
      </c>
      <c r="B571" t="str">
        <f>Forutsetninger!AG64</f>
        <v>30-70</v>
      </c>
      <c r="C571" t="s">
        <v>140</v>
      </c>
      <c r="D571" t="s">
        <v>141</v>
      </c>
      <c r="E571" t="s">
        <v>1366</v>
      </c>
      <c r="F571">
        <f t="shared" si="22"/>
        <v>24629.395947802226</v>
      </c>
      <c r="G571">
        <f t="shared" si="23"/>
        <v>14410.645947802226</v>
      </c>
      <c r="H571">
        <v>2018</v>
      </c>
    </row>
    <row r="572" spans="1:8" x14ac:dyDescent="0.25">
      <c r="A572" t="str">
        <f>Forutsetninger!AF65</f>
        <v>Passasjerskip/Roro</v>
      </c>
      <c r="B572" t="str">
        <f>Forutsetninger!AG65</f>
        <v>70-100</v>
      </c>
      <c r="C572" t="s">
        <v>140</v>
      </c>
      <c r="D572" t="s">
        <v>141</v>
      </c>
      <c r="E572" t="s">
        <v>1366</v>
      </c>
      <c r="F572">
        <f t="shared" si="22"/>
        <v>24629.395947802226</v>
      </c>
      <c r="G572">
        <f t="shared" si="23"/>
        <v>14410.645947802226</v>
      </c>
      <c r="H572">
        <v>2018</v>
      </c>
    </row>
    <row r="573" spans="1:8" x14ac:dyDescent="0.25">
      <c r="A573" t="str">
        <f>Forutsetninger!AF66</f>
        <v>Passasjerskip/Roro</v>
      </c>
      <c r="B573" t="str">
        <f>Forutsetninger!AG66</f>
        <v>100-150</v>
      </c>
      <c r="C573" t="s">
        <v>25</v>
      </c>
      <c r="D573" t="s">
        <v>141</v>
      </c>
      <c r="E573" t="s">
        <v>1366</v>
      </c>
      <c r="F573">
        <f t="shared" si="22"/>
        <v>24629.395947802226</v>
      </c>
      <c r="G573">
        <f t="shared" si="23"/>
        <v>14410.645947802226</v>
      </c>
      <c r="H573">
        <v>2018</v>
      </c>
    </row>
    <row r="574" spans="1:8" x14ac:dyDescent="0.25">
      <c r="A574" t="str">
        <f>Forutsetninger!AF67</f>
        <v>Passasjerskip/Roro</v>
      </c>
      <c r="B574" t="str">
        <f>Forutsetninger!AG67</f>
        <v>150-200</v>
      </c>
      <c r="C574" t="s">
        <v>150</v>
      </c>
      <c r="D574" t="s">
        <v>141</v>
      </c>
      <c r="E574" t="s">
        <v>1366</v>
      </c>
      <c r="F574">
        <f t="shared" si="22"/>
        <v>24629.395947802226</v>
      </c>
      <c r="G574">
        <f t="shared" si="23"/>
        <v>14410.645947802226</v>
      </c>
      <c r="H574">
        <v>2018</v>
      </c>
    </row>
    <row r="575" spans="1:8" x14ac:dyDescent="0.25">
      <c r="A575" t="str">
        <f>Forutsetninger!AF68</f>
        <v>Passasjerskip/Roro</v>
      </c>
      <c r="B575" t="str">
        <f>Forutsetninger!AG68</f>
        <v>200-250</v>
      </c>
      <c r="C575" t="s">
        <v>150</v>
      </c>
      <c r="D575" t="s">
        <v>141</v>
      </c>
      <c r="E575" t="s">
        <v>1366</v>
      </c>
      <c r="F575">
        <f t="shared" si="22"/>
        <v>24629.395947802226</v>
      </c>
      <c r="G575">
        <f t="shared" si="23"/>
        <v>14410.645947802226</v>
      </c>
      <c r="H575">
        <v>2018</v>
      </c>
    </row>
    <row r="576" spans="1:8" x14ac:dyDescent="0.25">
      <c r="A576" t="str">
        <f>Forutsetninger!AF69</f>
        <v>Passasjerskip/Roro</v>
      </c>
      <c r="B576" t="str">
        <f>Forutsetninger!AG69</f>
        <v>250-300</v>
      </c>
      <c r="C576" t="s">
        <v>150</v>
      </c>
      <c r="D576" t="s">
        <v>141</v>
      </c>
      <c r="E576" t="s">
        <v>1366</v>
      </c>
      <c r="F576">
        <f t="shared" si="22"/>
        <v>24629.395947802226</v>
      </c>
      <c r="G576">
        <f t="shared" si="23"/>
        <v>14410.645947802226</v>
      </c>
      <c r="H576">
        <v>2018</v>
      </c>
    </row>
    <row r="577" spans="1:8" x14ac:dyDescent="0.25">
      <c r="A577" t="str">
        <f>Forutsetninger!AF70</f>
        <v>Passasjerskip/Roro</v>
      </c>
      <c r="B577" t="str">
        <f>Forutsetninger!AG70</f>
        <v>300-</v>
      </c>
      <c r="C577" t="s">
        <v>150</v>
      </c>
      <c r="D577" t="s">
        <v>141</v>
      </c>
      <c r="E577" t="s">
        <v>1366</v>
      </c>
      <c r="F577">
        <f t="shared" si="22"/>
        <v>24629.395947802226</v>
      </c>
      <c r="G577">
        <f t="shared" si="23"/>
        <v>14410.645947802226</v>
      </c>
      <c r="H577">
        <v>2018</v>
      </c>
    </row>
    <row r="578" spans="1:8" x14ac:dyDescent="0.25">
      <c r="A578" t="str">
        <f>Forutsetninger!AF71</f>
        <v>Cruiseskip</v>
      </c>
      <c r="B578" t="str">
        <f>Forutsetninger!AG71</f>
        <v>0-30</v>
      </c>
      <c r="C578" t="s">
        <v>140</v>
      </c>
      <c r="D578" t="s">
        <v>141</v>
      </c>
      <c r="E578" t="s">
        <v>1366</v>
      </c>
      <c r="F578">
        <f t="shared" ref="F578:F641" si="24">INDEX($O$2:$Y$386,MATCH(A578&amp;C578&amp;D578&amp;E578,$O$2:$O$386,0),10)*INDEX($L$2:$L$8,MATCH($E578,$K$2:$K$8,0))</f>
        <v>24629.395947802226</v>
      </c>
      <c r="G578">
        <f t="shared" ref="G578:G641" si="25">INDEX($O$2:$Y$386,MATCH(A578&amp;C578&amp;D578&amp;E578,$O$2:$O$386,0),11)*INDEX($L$2:$L$8,MATCH($E578,$K$2:$K$8,0))</f>
        <v>14410.645947802226</v>
      </c>
      <c r="H578">
        <v>2018</v>
      </c>
    </row>
    <row r="579" spans="1:8" x14ac:dyDescent="0.25">
      <c r="A579" t="str">
        <f>Forutsetninger!AF72</f>
        <v>Cruiseskip</v>
      </c>
      <c r="B579" t="str">
        <f>Forutsetninger!AG72</f>
        <v>30-70</v>
      </c>
      <c r="C579" t="s">
        <v>140</v>
      </c>
      <c r="D579" t="s">
        <v>141</v>
      </c>
      <c r="E579" t="s">
        <v>1366</v>
      </c>
      <c r="F579">
        <f t="shared" si="24"/>
        <v>24629.395947802226</v>
      </c>
      <c r="G579">
        <f t="shared" si="25"/>
        <v>14410.645947802226</v>
      </c>
      <c r="H579">
        <v>2018</v>
      </c>
    </row>
    <row r="580" spans="1:8" x14ac:dyDescent="0.25">
      <c r="A580" t="str">
        <f>Forutsetninger!AF73</f>
        <v>Cruiseskip</v>
      </c>
      <c r="B580" t="str">
        <f>Forutsetninger!AG73</f>
        <v>70-100</v>
      </c>
      <c r="C580" t="s">
        <v>140</v>
      </c>
      <c r="D580" t="s">
        <v>141</v>
      </c>
      <c r="E580" t="s">
        <v>1366</v>
      </c>
      <c r="F580">
        <f t="shared" si="24"/>
        <v>24629.395947802226</v>
      </c>
      <c r="G580">
        <f t="shared" si="25"/>
        <v>14410.645947802226</v>
      </c>
      <c r="H580">
        <v>2018</v>
      </c>
    </row>
    <row r="581" spans="1:8" x14ac:dyDescent="0.25">
      <c r="A581" t="str">
        <f>Forutsetninger!AF74</f>
        <v>Cruiseskip</v>
      </c>
      <c r="B581" t="str">
        <f>Forutsetninger!AG74</f>
        <v>100-150</v>
      </c>
      <c r="C581" t="s">
        <v>25</v>
      </c>
      <c r="D581" t="s">
        <v>141</v>
      </c>
      <c r="E581" t="s">
        <v>1366</v>
      </c>
      <c r="F581">
        <f t="shared" si="24"/>
        <v>24629.395947802226</v>
      </c>
      <c r="G581">
        <f t="shared" si="25"/>
        <v>14410.645947802226</v>
      </c>
      <c r="H581">
        <v>2018</v>
      </c>
    </row>
    <row r="582" spans="1:8" x14ac:dyDescent="0.25">
      <c r="A582" t="str">
        <f>Forutsetninger!AF75</f>
        <v>Cruiseskip</v>
      </c>
      <c r="B582" t="str">
        <f>Forutsetninger!AG75</f>
        <v>150-200</v>
      </c>
      <c r="C582" t="s">
        <v>150</v>
      </c>
      <c r="D582" t="s">
        <v>141</v>
      </c>
      <c r="E582" t="s">
        <v>1366</v>
      </c>
      <c r="F582">
        <f t="shared" si="24"/>
        <v>24629.395947802226</v>
      </c>
      <c r="G582">
        <f t="shared" si="25"/>
        <v>14410.645947802226</v>
      </c>
      <c r="H582">
        <v>2018</v>
      </c>
    </row>
    <row r="583" spans="1:8" x14ac:dyDescent="0.25">
      <c r="A583" t="str">
        <f>Forutsetninger!AF76</f>
        <v>Cruiseskip</v>
      </c>
      <c r="B583" t="str">
        <f>Forutsetninger!AG76</f>
        <v>200-250</v>
      </c>
      <c r="C583" t="s">
        <v>150</v>
      </c>
      <c r="D583" t="s">
        <v>141</v>
      </c>
      <c r="E583" t="s">
        <v>1366</v>
      </c>
      <c r="F583">
        <f t="shared" si="24"/>
        <v>24629.395947802226</v>
      </c>
      <c r="G583">
        <f t="shared" si="25"/>
        <v>14410.645947802226</v>
      </c>
      <c r="H583">
        <v>2018</v>
      </c>
    </row>
    <row r="584" spans="1:8" x14ac:dyDescent="0.25">
      <c r="A584" t="str">
        <f>Forutsetninger!AF77</f>
        <v>Cruiseskip</v>
      </c>
      <c r="B584" t="str">
        <f>Forutsetninger!AG77</f>
        <v>250-300</v>
      </c>
      <c r="C584" t="s">
        <v>150</v>
      </c>
      <c r="D584" t="s">
        <v>141</v>
      </c>
      <c r="E584" t="s">
        <v>1366</v>
      </c>
      <c r="F584">
        <f t="shared" si="24"/>
        <v>24629.395947802226</v>
      </c>
      <c r="G584">
        <f t="shared" si="25"/>
        <v>14410.645947802226</v>
      </c>
      <c r="H584">
        <v>2018</v>
      </c>
    </row>
    <row r="585" spans="1:8" x14ac:dyDescent="0.25">
      <c r="A585" t="str">
        <f>Forutsetninger!AF78</f>
        <v>Cruiseskip</v>
      </c>
      <c r="B585" t="str">
        <f>Forutsetninger!AG78</f>
        <v>300-</v>
      </c>
      <c r="C585" t="s">
        <v>150</v>
      </c>
      <c r="D585" t="s">
        <v>141</v>
      </c>
      <c r="E585" t="s">
        <v>1366</v>
      </c>
      <c r="F585">
        <f t="shared" si="24"/>
        <v>24629.395947802226</v>
      </c>
      <c r="G585">
        <f t="shared" si="25"/>
        <v>14410.645947802226</v>
      </c>
      <c r="H585">
        <v>2018</v>
      </c>
    </row>
    <row r="586" spans="1:8" x14ac:dyDescent="0.25">
      <c r="A586" t="str">
        <f>Forutsetninger!AF79</f>
        <v>Offshore supplyskip</v>
      </c>
      <c r="B586" t="str">
        <f>Forutsetninger!AG79</f>
        <v>0-30</v>
      </c>
      <c r="C586" t="s">
        <v>140</v>
      </c>
      <c r="D586" t="s">
        <v>141</v>
      </c>
      <c r="E586" t="s">
        <v>1366</v>
      </c>
      <c r="F586">
        <f t="shared" si="24"/>
        <v>24629.395947802226</v>
      </c>
      <c r="G586">
        <f t="shared" si="25"/>
        <v>14410.645947802226</v>
      </c>
      <c r="H586">
        <v>2018</v>
      </c>
    </row>
    <row r="587" spans="1:8" x14ac:dyDescent="0.25">
      <c r="A587" t="str">
        <f>Forutsetninger!AF80</f>
        <v>Offshore supplyskip</v>
      </c>
      <c r="B587" t="str">
        <f>Forutsetninger!AG80</f>
        <v>30-70</v>
      </c>
      <c r="C587" t="s">
        <v>140</v>
      </c>
      <c r="D587" t="s">
        <v>141</v>
      </c>
      <c r="E587" t="s">
        <v>1366</v>
      </c>
      <c r="F587">
        <f t="shared" si="24"/>
        <v>24629.395947802226</v>
      </c>
      <c r="G587">
        <f t="shared" si="25"/>
        <v>14410.645947802226</v>
      </c>
      <c r="H587">
        <v>2018</v>
      </c>
    </row>
    <row r="588" spans="1:8" x14ac:dyDescent="0.25">
      <c r="A588" t="str">
        <f>Forutsetninger!AF81</f>
        <v>Offshore supplyskip</v>
      </c>
      <c r="B588" t="str">
        <f>Forutsetninger!AG81</f>
        <v>70-100</v>
      </c>
      <c r="C588" t="s">
        <v>140</v>
      </c>
      <c r="D588" t="s">
        <v>141</v>
      </c>
      <c r="E588" t="s">
        <v>1366</v>
      </c>
      <c r="F588">
        <f t="shared" si="24"/>
        <v>24629.395947802226</v>
      </c>
      <c r="G588">
        <f t="shared" si="25"/>
        <v>14410.645947802226</v>
      </c>
      <c r="H588">
        <v>2018</v>
      </c>
    </row>
    <row r="589" spans="1:8" x14ac:dyDescent="0.25">
      <c r="A589" t="str">
        <f>Forutsetninger!AF82</f>
        <v>Offshore supplyskip</v>
      </c>
      <c r="B589" t="str">
        <f>Forutsetninger!AG82</f>
        <v>100-150</v>
      </c>
      <c r="C589" t="s">
        <v>25</v>
      </c>
      <c r="D589" t="s">
        <v>141</v>
      </c>
      <c r="E589" t="s">
        <v>1366</v>
      </c>
      <c r="F589">
        <f t="shared" si="24"/>
        <v>24629.395947802226</v>
      </c>
      <c r="G589">
        <f t="shared" si="25"/>
        <v>14410.645947802226</v>
      </c>
      <c r="H589">
        <v>2018</v>
      </c>
    </row>
    <row r="590" spans="1:8" x14ac:dyDescent="0.25">
      <c r="A590" t="str">
        <f>Forutsetninger!AF83</f>
        <v>Offshore supplyskip</v>
      </c>
      <c r="B590" t="str">
        <f>Forutsetninger!AG83</f>
        <v>150-200</v>
      </c>
      <c r="C590" t="s">
        <v>150</v>
      </c>
      <c r="D590" t="s">
        <v>141</v>
      </c>
      <c r="E590" t="s">
        <v>1366</v>
      </c>
      <c r="F590">
        <f t="shared" si="24"/>
        <v>24629.395947802226</v>
      </c>
      <c r="G590">
        <f t="shared" si="25"/>
        <v>14410.645947802226</v>
      </c>
      <c r="H590">
        <v>2018</v>
      </c>
    </row>
    <row r="591" spans="1:8" x14ac:dyDescent="0.25">
      <c r="A591" t="str">
        <f>Forutsetninger!AF84</f>
        <v>Offshore supplyskip</v>
      </c>
      <c r="B591" t="str">
        <f>Forutsetninger!AG84</f>
        <v>200-250</v>
      </c>
      <c r="C591" t="s">
        <v>150</v>
      </c>
      <c r="D591" t="s">
        <v>141</v>
      </c>
      <c r="E591" t="s">
        <v>1366</v>
      </c>
      <c r="F591">
        <f t="shared" si="24"/>
        <v>24629.395947802226</v>
      </c>
      <c r="G591">
        <f t="shared" si="25"/>
        <v>14410.645947802226</v>
      </c>
      <c r="H591">
        <v>2018</v>
      </c>
    </row>
    <row r="592" spans="1:8" x14ac:dyDescent="0.25">
      <c r="A592" t="str">
        <f>Forutsetninger!AF85</f>
        <v>Offshore supplyskip</v>
      </c>
      <c r="B592" t="str">
        <f>Forutsetninger!AG85</f>
        <v>250-300</v>
      </c>
      <c r="C592" t="s">
        <v>150</v>
      </c>
      <c r="D592" t="s">
        <v>141</v>
      </c>
      <c r="E592" t="s">
        <v>1366</v>
      </c>
      <c r="F592">
        <f t="shared" si="24"/>
        <v>24629.395947802226</v>
      </c>
      <c r="G592">
        <f t="shared" si="25"/>
        <v>14410.645947802226</v>
      </c>
      <c r="H592">
        <v>2018</v>
      </c>
    </row>
    <row r="593" spans="1:8" x14ac:dyDescent="0.25">
      <c r="A593" t="str">
        <f>Forutsetninger!AF86</f>
        <v>Offshore supplyskip</v>
      </c>
      <c r="B593" t="str">
        <f>Forutsetninger!AG86</f>
        <v>300-</v>
      </c>
      <c r="C593" t="s">
        <v>150</v>
      </c>
      <c r="D593" t="s">
        <v>141</v>
      </c>
      <c r="E593" t="s">
        <v>1366</v>
      </c>
      <c r="F593">
        <f t="shared" si="24"/>
        <v>24629.395947802226</v>
      </c>
      <c r="G593">
        <f t="shared" si="25"/>
        <v>14410.645947802226</v>
      </c>
      <c r="H593">
        <v>2018</v>
      </c>
    </row>
    <row r="594" spans="1:8" x14ac:dyDescent="0.25">
      <c r="A594" t="str">
        <f>Forutsetninger!AF87</f>
        <v>Andre offshorefartøy</v>
      </c>
      <c r="B594" t="str">
        <f>Forutsetninger!AG87</f>
        <v>0-30</v>
      </c>
      <c r="C594" t="s">
        <v>140</v>
      </c>
      <c r="D594" t="s">
        <v>141</v>
      </c>
      <c r="E594" t="s">
        <v>1366</v>
      </c>
      <c r="F594">
        <f t="shared" si="24"/>
        <v>24629.395947802226</v>
      </c>
      <c r="G594">
        <f t="shared" si="25"/>
        <v>14410.645947802226</v>
      </c>
      <c r="H594">
        <v>2018</v>
      </c>
    </row>
    <row r="595" spans="1:8" x14ac:dyDescent="0.25">
      <c r="A595" t="str">
        <f>Forutsetninger!AF88</f>
        <v>Andre offshorefartøy</v>
      </c>
      <c r="B595" t="str">
        <f>Forutsetninger!AG88</f>
        <v>30-70</v>
      </c>
      <c r="C595" t="s">
        <v>140</v>
      </c>
      <c r="D595" t="s">
        <v>141</v>
      </c>
      <c r="E595" t="s">
        <v>1366</v>
      </c>
      <c r="F595">
        <f t="shared" si="24"/>
        <v>24629.395947802226</v>
      </c>
      <c r="G595">
        <f t="shared" si="25"/>
        <v>14410.645947802226</v>
      </c>
      <c r="H595">
        <v>2018</v>
      </c>
    </row>
    <row r="596" spans="1:8" x14ac:dyDescent="0.25">
      <c r="A596" t="str">
        <f>Forutsetninger!AF89</f>
        <v>Andre offshorefartøy</v>
      </c>
      <c r="B596" t="str">
        <f>Forutsetninger!AG89</f>
        <v>70-100</v>
      </c>
      <c r="C596" t="s">
        <v>140</v>
      </c>
      <c r="D596" t="s">
        <v>141</v>
      </c>
      <c r="E596" t="s">
        <v>1366</v>
      </c>
      <c r="F596">
        <f t="shared" si="24"/>
        <v>24629.395947802226</v>
      </c>
      <c r="G596">
        <f t="shared" si="25"/>
        <v>14410.645947802226</v>
      </c>
      <c r="H596">
        <v>2018</v>
      </c>
    </row>
    <row r="597" spans="1:8" x14ac:dyDescent="0.25">
      <c r="A597" t="str">
        <f>Forutsetninger!AF90</f>
        <v>Andre offshorefartøy</v>
      </c>
      <c r="B597" t="str">
        <f>Forutsetninger!AG90</f>
        <v>100-150</v>
      </c>
      <c r="C597" t="s">
        <v>25</v>
      </c>
      <c r="D597" t="s">
        <v>141</v>
      </c>
      <c r="E597" t="s">
        <v>1366</v>
      </c>
      <c r="F597">
        <f t="shared" si="24"/>
        <v>24629.395947802226</v>
      </c>
      <c r="G597">
        <f t="shared" si="25"/>
        <v>14410.645947802226</v>
      </c>
      <c r="H597">
        <v>2018</v>
      </c>
    </row>
    <row r="598" spans="1:8" x14ac:dyDescent="0.25">
      <c r="A598" t="str">
        <f>Forutsetninger!AF91</f>
        <v>Andre offshorefartøy</v>
      </c>
      <c r="B598" t="str">
        <f>Forutsetninger!AG91</f>
        <v>150-200</v>
      </c>
      <c r="C598" t="s">
        <v>150</v>
      </c>
      <c r="D598" t="s">
        <v>141</v>
      </c>
      <c r="E598" t="s">
        <v>1366</v>
      </c>
      <c r="F598">
        <f t="shared" si="24"/>
        <v>24629.395947802226</v>
      </c>
      <c r="G598">
        <f t="shared" si="25"/>
        <v>14410.645947802226</v>
      </c>
      <c r="H598">
        <v>2018</v>
      </c>
    </row>
    <row r="599" spans="1:8" x14ac:dyDescent="0.25">
      <c r="A599" t="str">
        <f>Forutsetninger!AF92</f>
        <v>Andre offshorefartøy</v>
      </c>
      <c r="B599" t="str">
        <f>Forutsetninger!AG92</f>
        <v>200-250</v>
      </c>
      <c r="C599" t="s">
        <v>150</v>
      </c>
      <c r="D599" t="s">
        <v>141</v>
      </c>
      <c r="E599" t="s">
        <v>1366</v>
      </c>
      <c r="F599">
        <f t="shared" si="24"/>
        <v>24629.395947802226</v>
      </c>
      <c r="G599">
        <f t="shared" si="25"/>
        <v>14410.645947802226</v>
      </c>
      <c r="H599">
        <v>2018</v>
      </c>
    </row>
    <row r="600" spans="1:8" x14ac:dyDescent="0.25">
      <c r="A600" t="str">
        <f>Forutsetninger!AF93</f>
        <v>Andre offshorefartøy</v>
      </c>
      <c r="B600" t="str">
        <f>Forutsetninger!AG93</f>
        <v>250-300</v>
      </c>
      <c r="C600" t="s">
        <v>150</v>
      </c>
      <c r="D600" t="s">
        <v>141</v>
      </c>
      <c r="E600" t="s">
        <v>1366</v>
      </c>
      <c r="F600">
        <f t="shared" si="24"/>
        <v>24629.395947802226</v>
      </c>
      <c r="G600">
        <f t="shared" si="25"/>
        <v>14410.645947802226</v>
      </c>
      <c r="H600">
        <v>2018</v>
      </c>
    </row>
    <row r="601" spans="1:8" x14ac:dyDescent="0.25">
      <c r="A601" t="str">
        <f>Forutsetninger!AF94</f>
        <v>Andre offshorefartøy</v>
      </c>
      <c r="B601" t="str">
        <f>Forutsetninger!AG94</f>
        <v>300-</v>
      </c>
      <c r="C601" t="s">
        <v>150</v>
      </c>
      <c r="D601" t="s">
        <v>141</v>
      </c>
      <c r="E601" t="s">
        <v>1366</v>
      </c>
      <c r="F601">
        <f t="shared" si="24"/>
        <v>24629.395947802226</v>
      </c>
      <c r="G601">
        <f t="shared" si="25"/>
        <v>14410.645947802226</v>
      </c>
      <c r="H601">
        <v>2018</v>
      </c>
    </row>
    <row r="602" spans="1:8" x14ac:dyDescent="0.25">
      <c r="A602" t="str">
        <f>Forutsetninger!AF95</f>
        <v>Brønnbåt</v>
      </c>
      <c r="B602" t="str">
        <f>Forutsetninger!AG95</f>
        <v>0-30</v>
      </c>
      <c r="C602" t="s">
        <v>140</v>
      </c>
      <c r="D602" t="s">
        <v>141</v>
      </c>
      <c r="E602" t="s">
        <v>1366</v>
      </c>
      <c r="F602">
        <f t="shared" si="24"/>
        <v>24629.395947802226</v>
      </c>
      <c r="G602">
        <f t="shared" si="25"/>
        <v>14410.645947802226</v>
      </c>
      <c r="H602">
        <v>2018</v>
      </c>
    </row>
    <row r="603" spans="1:8" x14ac:dyDescent="0.25">
      <c r="A603" t="str">
        <f>Forutsetninger!AF96</f>
        <v>Brønnbåt</v>
      </c>
      <c r="B603" t="str">
        <f>Forutsetninger!AG96</f>
        <v>30-70</v>
      </c>
      <c r="C603" t="s">
        <v>140</v>
      </c>
      <c r="D603" t="s">
        <v>141</v>
      </c>
      <c r="E603" t="s">
        <v>1366</v>
      </c>
      <c r="F603">
        <f t="shared" si="24"/>
        <v>24629.395947802226</v>
      </c>
      <c r="G603">
        <f t="shared" si="25"/>
        <v>14410.645947802226</v>
      </c>
      <c r="H603">
        <v>2018</v>
      </c>
    </row>
    <row r="604" spans="1:8" x14ac:dyDescent="0.25">
      <c r="A604" t="str">
        <f>Forutsetninger!AF97</f>
        <v>Brønnbåt</v>
      </c>
      <c r="B604" t="str">
        <f>Forutsetninger!AG97</f>
        <v>70-100</v>
      </c>
      <c r="C604" t="s">
        <v>140</v>
      </c>
      <c r="D604" t="s">
        <v>141</v>
      </c>
      <c r="E604" t="s">
        <v>1366</v>
      </c>
      <c r="F604">
        <f t="shared" si="24"/>
        <v>24629.395947802226</v>
      </c>
      <c r="G604">
        <f t="shared" si="25"/>
        <v>14410.645947802226</v>
      </c>
      <c r="H604">
        <v>2018</v>
      </c>
    </row>
    <row r="605" spans="1:8" x14ac:dyDescent="0.25">
      <c r="A605" t="str">
        <f>Forutsetninger!AF98</f>
        <v>Brønnbåt</v>
      </c>
      <c r="B605" t="str">
        <f>Forutsetninger!AG98</f>
        <v>100-150</v>
      </c>
      <c r="C605" t="s">
        <v>25</v>
      </c>
      <c r="D605" t="s">
        <v>141</v>
      </c>
      <c r="E605" t="s">
        <v>1366</v>
      </c>
      <c r="F605">
        <f t="shared" si="24"/>
        <v>24629.395947802226</v>
      </c>
      <c r="G605">
        <f t="shared" si="25"/>
        <v>14410.645947802226</v>
      </c>
      <c r="H605">
        <v>2018</v>
      </c>
    </row>
    <row r="606" spans="1:8" x14ac:dyDescent="0.25">
      <c r="A606" t="str">
        <f>Forutsetninger!AF99</f>
        <v>Brønnbåt</v>
      </c>
      <c r="B606" t="str">
        <f>Forutsetninger!AG99</f>
        <v>150-200</v>
      </c>
      <c r="C606" t="s">
        <v>150</v>
      </c>
      <c r="D606" t="s">
        <v>141</v>
      </c>
      <c r="E606" t="s">
        <v>1366</v>
      </c>
      <c r="F606">
        <f t="shared" si="24"/>
        <v>24629.395947802226</v>
      </c>
      <c r="G606">
        <f t="shared" si="25"/>
        <v>14410.645947802226</v>
      </c>
      <c r="H606">
        <v>2018</v>
      </c>
    </row>
    <row r="607" spans="1:8" x14ac:dyDescent="0.25">
      <c r="A607" t="str">
        <f>Forutsetninger!AF100</f>
        <v>Brønnbåt</v>
      </c>
      <c r="B607" t="str">
        <f>Forutsetninger!AG100</f>
        <v>200-250</v>
      </c>
      <c r="C607" t="s">
        <v>150</v>
      </c>
      <c r="D607" t="s">
        <v>141</v>
      </c>
      <c r="E607" t="s">
        <v>1366</v>
      </c>
      <c r="F607">
        <f t="shared" si="24"/>
        <v>24629.395947802226</v>
      </c>
      <c r="G607">
        <f t="shared" si="25"/>
        <v>14410.645947802226</v>
      </c>
      <c r="H607">
        <v>2018</v>
      </c>
    </row>
    <row r="608" spans="1:8" x14ac:dyDescent="0.25">
      <c r="A608" t="str">
        <f>Forutsetninger!AF101</f>
        <v>Brønnbåt</v>
      </c>
      <c r="B608" t="str">
        <f>Forutsetninger!AG101</f>
        <v>250-300</v>
      </c>
      <c r="C608" t="s">
        <v>150</v>
      </c>
      <c r="D608" t="s">
        <v>141</v>
      </c>
      <c r="E608" t="s">
        <v>1366</v>
      </c>
      <c r="F608">
        <f t="shared" si="24"/>
        <v>24629.395947802226</v>
      </c>
      <c r="G608">
        <f t="shared" si="25"/>
        <v>14410.645947802226</v>
      </c>
      <c r="H608">
        <v>2018</v>
      </c>
    </row>
    <row r="609" spans="1:8" x14ac:dyDescent="0.25">
      <c r="A609" t="str">
        <f>Forutsetninger!AF102</f>
        <v>Brønnbåt</v>
      </c>
      <c r="B609" t="str">
        <f>Forutsetninger!AG102</f>
        <v>300-</v>
      </c>
      <c r="C609" t="s">
        <v>150</v>
      </c>
      <c r="D609" t="s">
        <v>141</v>
      </c>
      <c r="E609" t="s">
        <v>1366</v>
      </c>
      <c r="F609">
        <f t="shared" si="24"/>
        <v>24629.395947802226</v>
      </c>
      <c r="G609">
        <f t="shared" si="25"/>
        <v>14410.645947802226</v>
      </c>
      <c r="H609">
        <v>2018</v>
      </c>
    </row>
    <row r="610" spans="1:8" x14ac:dyDescent="0.25">
      <c r="A610" t="str">
        <f>Forutsetninger!AF103</f>
        <v>Slepefartøy</v>
      </c>
      <c r="B610" t="str">
        <f>Forutsetninger!AG103</f>
        <v>0-30</v>
      </c>
      <c r="C610" t="s">
        <v>140</v>
      </c>
      <c r="D610" t="s">
        <v>141</v>
      </c>
      <c r="E610" t="s">
        <v>1366</v>
      </c>
      <c r="F610">
        <f t="shared" si="24"/>
        <v>24629.395947802226</v>
      </c>
      <c r="G610">
        <f t="shared" si="25"/>
        <v>14410.645947802226</v>
      </c>
      <c r="H610">
        <v>2018</v>
      </c>
    </row>
    <row r="611" spans="1:8" x14ac:dyDescent="0.25">
      <c r="A611" t="str">
        <f>Forutsetninger!AF104</f>
        <v>Slepefartøy</v>
      </c>
      <c r="B611" t="str">
        <f>Forutsetninger!AG104</f>
        <v>30-70</v>
      </c>
      <c r="C611" t="s">
        <v>140</v>
      </c>
      <c r="D611" t="s">
        <v>141</v>
      </c>
      <c r="E611" t="s">
        <v>1366</v>
      </c>
      <c r="F611">
        <f t="shared" si="24"/>
        <v>24629.395947802226</v>
      </c>
      <c r="G611">
        <f t="shared" si="25"/>
        <v>14410.645947802226</v>
      </c>
      <c r="H611">
        <v>2018</v>
      </c>
    </row>
    <row r="612" spans="1:8" x14ac:dyDescent="0.25">
      <c r="A612" t="str">
        <f>Forutsetninger!AF105</f>
        <v>Slepefartøy</v>
      </c>
      <c r="B612" t="str">
        <f>Forutsetninger!AG105</f>
        <v>70-100</v>
      </c>
      <c r="C612" t="s">
        <v>140</v>
      </c>
      <c r="D612" t="s">
        <v>141</v>
      </c>
      <c r="E612" t="s">
        <v>1366</v>
      </c>
      <c r="F612">
        <f t="shared" si="24"/>
        <v>24629.395947802226</v>
      </c>
      <c r="G612">
        <f t="shared" si="25"/>
        <v>14410.645947802226</v>
      </c>
      <c r="H612">
        <v>2018</v>
      </c>
    </row>
    <row r="613" spans="1:8" x14ac:dyDescent="0.25">
      <c r="A613" t="str">
        <f>Forutsetninger!AF106</f>
        <v>Slepefartøy</v>
      </c>
      <c r="B613" t="str">
        <f>Forutsetninger!AG106</f>
        <v>100-150</v>
      </c>
      <c r="C613" t="s">
        <v>25</v>
      </c>
      <c r="D613" t="s">
        <v>141</v>
      </c>
      <c r="E613" t="s">
        <v>1366</v>
      </c>
      <c r="F613">
        <f t="shared" si="24"/>
        <v>24629.395947802226</v>
      </c>
      <c r="G613">
        <f t="shared" si="25"/>
        <v>14410.645947802226</v>
      </c>
      <c r="H613">
        <v>2018</v>
      </c>
    </row>
    <row r="614" spans="1:8" x14ac:dyDescent="0.25">
      <c r="A614" t="str">
        <f>Forutsetninger!AF107</f>
        <v>Slepefartøy</v>
      </c>
      <c r="B614" t="str">
        <f>Forutsetninger!AG107</f>
        <v>150-200</v>
      </c>
      <c r="C614" t="s">
        <v>150</v>
      </c>
      <c r="D614" t="s">
        <v>141</v>
      </c>
      <c r="E614" t="s">
        <v>1366</v>
      </c>
      <c r="F614">
        <f t="shared" si="24"/>
        <v>24629.395947802226</v>
      </c>
      <c r="G614">
        <f t="shared" si="25"/>
        <v>14410.645947802226</v>
      </c>
      <c r="H614">
        <v>2018</v>
      </c>
    </row>
    <row r="615" spans="1:8" x14ac:dyDescent="0.25">
      <c r="A615" t="str">
        <f>Forutsetninger!AF108</f>
        <v>Slepefartøy</v>
      </c>
      <c r="B615" t="str">
        <f>Forutsetninger!AG108</f>
        <v>200-250</v>
      </c>
      <c r="C615" t="s">
        <v>150</v>
      </c>
      <c r="D615" t="s">
        <v>141</v>
      </c>
      <c r="E615" t="s">
        <v>1366</v>
      </c>
      <c r="F615">
        <f t="shared" si="24"/>
        <v>24629.395947802226</v>
      </c>
      <c r="G615">
        <f t="shared" si="25"/>
        <v>14410.645947802226</v>
      </c>
      <c r="H615">
        <v>2018</v>
      </c>
    </row>
    <row r="616" spans="1:8" x14ac:dyDescent="0.25">
      <c r="A616" t="str">
        <f>Forutsetninger!AF109</f>
        <v>Slepefartøy</v>
      </c>
      <c r="B616" t="str">
        <f>Forutsetninger!AG109</f>
        <v>250-300</v>
      </c>
      <c r="C616" t="s">
        <v>150</v>
      </c>
      <c r="D616" t="s">
        <v>141</v>
      </c>
      <c r="E616" t="s">
        <v>1366</v>
      </c>
      <c r="F616">
        <f t="shared" si="24"/>
        <v>24629.395947802226</v>
      </c>
      <c r="G616">
        <f t="shared" si="25"/>
        <v>14410.645947802226</v>
      </c>
      <c r="H616">
        <v>2018</v>
      </c>
    </row>
    <row r="617" spans="1:8" x14ac:dyDescent="0.25">
      <c r="A617" t="str">
        <f>Forutsetninger!AF110</f>
        <v>Slepefartøy</v>
      </c>
      <c r="B617" t="str">
        <f>Forutsetninger!AG110</f>
        <v>300-</v>
      </c>
      <c r="C617" t="s">
        <v>150</v>
      </c>
      <c r="D617" t="s">
        <v>141</v>
      </c>
      <c r="E617" t="s">
        <v>1366</v>
      </c>
      <c r="F617">
        <f t="shared" si="24"/>
        <v>24629.395947802226</v>
      </c>
      <c r="G617">
        <f t="shared" si="25"/>
        <v>14410.645947802226</v>
      </c>
      <c r="H617">
        <v>2018</v>
      </c>
    </row>
    <row r="618" spans="1:8" x14ac:dyDescent="0.25">
      <c r="A618" t="str">
        <f>Forutsetninger!AF111</f>
        <v>Andre servicefartøy</v>
      </c>
      <c r="B618" t="str">
        <f>Forutsetninger!AG111</f>
        <v>0-30</v>
      </c>
      <c r="C618" t="s">
        <v>140</v>
      </c>
      <c r="D618" t="s">
        <v>141</v>
      </c>
      <c r="E618" t="s">
        <v>1366</v>
      </c>
      <c r="F618">
        <f t="shared" si="24"/>
        <v>24629.395947802226</v>
      </c>
      <c r="G618">
        <f t="shared" si="25"/>
        <v>14410.645947802226</v>
      </c>
      <c r="H618">
        <v>2018</v>
      </c>
    </row>
    <row r="619" spans="1:8" x14ac:dyDescent="0.25">
      <c r="A619" t="str">
        <f>Forutsetninger!AF112</f>
        <v>Andre servicefartøy</v>
      </c>
      <c r="B619" t="str">
        <f>Forutsetninger!AG112</f>
        <v>30-70</v>
      </c>
      <c r="C619" t="s">
        <v>140</v>
      </c>
      <c r="D619" t="s">
        <v>141</v>
      </c>
      <c r="E619" t="s">
        <v>1366</v>
      </c>
      <c r="F619">
        <f t="shared" si="24"/>
        <v>24629.395947802226</v>
      </c>
      <c r="G619">
        <f t="shared" si="25"/>
        <v>14410.645947802226</v>
      </c>
      <c r="H619">
        <v>2018</v>
      </c>
    </row>
    <row r="620" spans="1:8" x14ac:dyDescent="0.25">
      <c r="A620" t="str">
        <f>Forutsetninger!AF113</f>
        <v>Andre servicefartøy</v>
      </c>
      <c r="B620" t="str">
        <f>Forutsetninger!AG113</f>
        <v>70-100</v>
      </c>
      <c r="C620" t="s">
        <v>140</v>
      </c>
      <c r="D620" t="s">
        <v>141</v>
      </c>
      <c r="E620" t="s">
        <v>1366</v>
      </c>
      <c r="F620">
        <f t="shared" si="24"/>
        <v>24629.395947802226</v>
      </c>
      <c r="G620">
        <f t="shared" si="25"/>
        <v>14410.645947802226</v>
      </c>
      <c r="H620">
        <v>2018</v>
      </c>
    </row>
    <row r="621" spans="1:8" x14ac:dyDescent="0.25">
      <c r="A621" t="str">
        <f>Forutsetninger!AF114</f>
        <v>Andre servicefartøy</v>
      </c>
      <c r="B621" t="str">
        <f>Forutsetninger!AG114</f>
        <v>100-150</v>
      </c>
      <c r="C621" t="s">
        <v>25</v>
      </c>
      <c r="D621" t="s">
        <v>141</v>
      </c>
      <c r="E621" t="s">
        <v>1366</v>
      </c>
      <c r="F621">
        <f t="shared" si="24"/>
        <v>24629.395947802226</v>
      </c>
      <c r="G621">
        <f t="shared" si="25"/>
        <v>14410.645947802226</v>
      </c>
      <c r="H621">
        <v>2018</v>
      </c>
    </row>
    <row r="622" spans="1:8" x14ac:dyDescent="0.25">
      <c r="A622" t="str">
        <f>Forutsetninger!AF115</f>
        <v>Andre servicefartøy</v>
      </c>
      <c r="B622" t="str">
        <f>Forutsetninger!AG115</f>
        <v>150-200</v>
      </c>
      <c r="C622" t="s">
        <v>150</v>
      </c>
      <c r="D622" t="s">
        <v>141</v>
      </c>
      <c r="E622" t="s">
        <v>1366</v>
      </c>
      <c r="F622">
        <f t="shared" si="24"/>
        <v>24629.395947802226</v>
      </c>
      <c r="G622">
        <f t="shared" si="25"/>
        <v>14410.645947802226</v>
      </c>
      <c r="H622">
        <v>2018</v>
      </c>
    </row>
    <row r="623" spans="1:8" x14ac:dyDescent="0.25">
      <c r="A623" t="str">
        <f>Forutsetninger!AF116</f>
        <v>Andre servicefartøy</v>
      </c>
      <c r="B623" t="str">
        <f>Forutsetninger!AG116</f>
        <v>200-250</v>
      </c>
      <c r="C623" t="s">
        <v>150</v>
      </c>
      <c r="D623" t="s">
        <v>141</v>
      </c>
      <c r="E623" t="s">
        <v>1366</v>
      </c>
      <c r="F623">
        <f t="shared" si="24"/>
        <v>24629.395947802226</v>
      </c>
      <c r="G623">
        <f t="shared" si="25"/>
        <v>14410.645947802226</v>
      </c>
      <c r="H623">
        <v>2018</v>
      </c>
    </row>
    <row r="624" spans="1:8" x14ac:dyDescent="0.25">
      <c r="A624" t="str">
        <f>Forutsetninger!AF117</f>
        <v>Andre servicefartøy</v>
      </c>
      <c r="B624" t="str">
        <f>Forutsetninger!AG117</f>
        <v>250-300</v>
      </c>
      <c r="C624" t="s">
        <v>150</v>
      </c>
      <c r="D624" t="s">
        <v>141</v>
      </c>
      <c r="E624" t="s">
        <v>1366</v>
      </c>
      <c r="F624">
        <f t="shared" si="24"/>
        <v>24629.395947802226</v>
      </c>
      <c r="G624">
        <f t="shared" si="25"/>
        <v>14410.645947802226</v>
      </c>
      <c r="H624">
        <v>2018</v>
      </c>
    </row>
    <row r="625" spans="1:8" x14ac:dyDescent="0.25">
      <c r="A625" t="str">
        <f>Forutsetninger!AF118</f>
        <v>Andre servicefartøy</v>
      </c>
      <c r="B625" t="str">
        <f>Forutsetninger!AG118</f>
        <v>300-</v>
      </c>
      <c r="C625" t="s">
        <v>150</v>
      </c>
      <c r="D625" t="s">
        <v>141</v>
      </c>
      <c r="E625" t="s">
        <v>1366</v>
      </c>
      <c r="F625">
        <f t="shared" si="24"/>
        <v>24629.395947802226</v>
      </c>
      <c r="G625">
        <f t="shared" si="25"/>
        <v>14410.645947802226</v>
      </c>
      <c r="H625">
        <v>2018</v>
      </c>
    </row>
    <row r="626" spans="1:8" x14ac:dyDescent="0.25">
      <c r="A626" t="str">
        <f>Forutsetninger!AF119</f>
        <v>Fiskefartøy</v>
      </c>
      <c r="B626" t="str">
        <f>Forutsetninger!AG119</f>
        <v>0-30</v>
      </c>
      <c r="C626" t="s">
        <v>140</v>
      </c>
      <c r="D626" t="s">
        <v>141</v>
      </c>
      <c r="E626" t="s">
        <v>1366</v>
      </c>
      <c r="F626">
        <f t="shared" si="24"/>
        <v>24629.395947802226</v>
      </c>
      <c r="G626">
        <f t="shared" si="25"/>
        <v>14410.645947802226</v>
      </c>
      <c r="H626">
        <v>2018</v>
      </c>
    </row>
    <row r="627" spans="1:8" x14ac:dyDescent="0.25">
      <c r="A627" t="str">
        <f>Forutsetninger!AF120</f>
        <v>Fiskefartøy</v>
      </c>
      <c r="B627" t="str">
        <f>Forutsetninger!AG120</f>
        <v>30-70</v>
      </c>
      <c r="C627" t="s">
        <v>140</v>
      </c>
      <c r="D627" t="s">
        <v>141</v>
      </c>
      <c r="E627" t="s">
        <v>1366</v>
      </c>
      <c r="F627">
        <f t="shared" si="24"/>
        <v>24629.395947802226</v>
      </c>
      <c r="G627">
        <f t="shared" si="25"/>
        <v>14410.645947802226</v>
      </c>
      <c r="H627">
        <v>2018</v>
      </c>
    </row>
    <row r="628" spans="1:8" x14ac:dyDescent="0.25">
      <c r="A628" t="str">
        <f>Forutsetninger!AF121</f>
        <v>Fiskefartøy</v>
      </c>
      <c r="B628" t="str">
        <f>Forutsetninger!AG121</f>
        <v>70-100</v>
      </c>
      <c r="C628" t="s">
        <v>140</v>
      </c>
      <c r="D628" t="s">
        <v>141</v>
      </c>
      <c r="E628" t="s">
        <v>1366</v>
      </c>
      <c r="F628">
        <f t="shared" si="24"/>
        <v>24629.395947802226</v>
      </c>
      <c r="G628">
        <f t="shared" si="25"/>
        <v>14410.645947802226</v>
      </c>
      <c r="H628">
        <v>2018</v>
      </c>
    </row>
    <row r="629" spans="1:8" x14ac:dyDescent="0.25">
      <c r="A629" t="str">
        <f>Forutsetninger!AF122</f>
        <v>Fiskefartøy</v>
      </c>
      <c r="B629" t="str">
        <f>Forutsetninger!AG122</f>
        <v>100-150</v>
      </c>
      <c r="C629" t="s">
        <v>25</v>
      </c>
      <c r="D629" t="s">
        <v>141</v>
      </c>
      <c r="E629" t="s">
        <v>1366</v>
      </c>
      <c r="F629">
        <f t="shared" si="24"/>
        <v>24629.395947802226</v>
      </c>
      <c r="G629">
        <f t="shared" si="25"/>
        <v>14410.645947802226</v>
      </c>
      <c r="H629">
        <v>2018</v>
      </c>
    </row>
    <row r="630" spans="1:8" x14ac:dyDescent="0.25">
      <c r="A630" t="str">
        <f>Forutsetninger!AF123</f>
        <v>Fiskefartøy</v>
      </c>
      <c r="B630" t="str">
        <f>Forutsetninger!AG123</f>
        <v>150-200</v>
      </c>
      <c r="C630" t="s">
        <v>150</v>
      </c>
      <c r="D630" t="s">
        <v>141</v>
      </c>
      <c r="E630" t="s">
        <v>1366</v>
      </c>
      <c r="F630">
        <f t="shared" si="24"/>
        <v>24629.395947802226</v>
      </c>
      <c r="G630">
        <f t="shared" si="25"/>
        <v>14410.645947802226</v>
      </c>
      <c r="H630">
        <v>2018</v>
      </c>
    </row>
    <row r="631" spans="1:8" x14ac:dyDescent="0.25">
      <c r="A631" t="str">
        <f>Forutsetninger!AF124</f>
        <v>Fiskefartøy</v>
      </c>
      <c r="B631" t="str">
        <f>Forutsetninger!AG124</f>
        <v>200-250</v>
      </c>
      <c r="C631" t="s">
        <v>150</v>
      </c>
      <c r="D631" t="s">
        <v>141</v>
      </c>
      <c r="E631" t="s">
        <v>1366</v>
      </c>
      <c r="F631">
        <f t="shared" si="24"/>
        <v>24629.395947802226</v>
      </c>
      <c r="G631">
        <f t="shared" si="25"/>
        <v>14410.645947802226</v>
      </c>
      <c r="H631">
        <v>2018</v>
      </c>
    </row>
    <row r="632" spans="1:8" x14ac:dyDescent="0.25">
      <c r="A632" t="str">
        <f>Forutsetninger!AF125</f>
        <v>Fiskefartøy</v>
      </c>
      <c r="B632" t="str">
        <f>Forutsetninger!AG125</f>
        <v>250-300</v>
      </c>
      <c r="C632" t="s">
        <v>150</v>
      </c>
      <c r="D632" t="s">
        <v>141</v>
      </c>
      <c r="E632" t="s">
        <v>1366</v>
      </c>
      <c r="F632">
        <f t="shared" si="24"/>
        <v>24629.395947802226</v>
      </c>
      <c r="G632">
        <f t="shared" si="25"/>
        <v>14410.645947802226</v>
      </c>
      <c r="H632">
        <v>2018</v>
      </c>
    </row>
    <row r="633" spans="1:8" x14ac:dyDescent="0.25">
      <c r="A633" t="str">
        <f>Forutsetninger!AF126</f>
        <v>Fiskefartøy</v>
      </c>
      <c r="B633" t="str">
        <f>Forutsetninger!AG126</f>
        <v>300-</v>
      </c>
      <c r="C633" t="s">
        <v>150</v>
      </c>
      <c r="D633" t="s">
        <v>141</v>
      </c>
      <c r="E633" t="s">
        <v>1366</v>
      </c>
      <c r="F633">
        <f t="shared" si="24"/>
        <v>24629.395947802226</v>
      </c>
      <c r="G633">
        <f t="shared" si="25"/>
        <v>14410.645947802226</v>
      </c>
      <c r="H633">
        <v>2018</v>
      </c>
    </row>
    <row r="634" spans="1:8" x14ac:dyDescent="0.25">
      <c r="A634" t="str">
        <f>Forutsetninger!AF127</f>
        <v>Annet</v>
      </c>
      <c r="B634" t="str">
        <f>Forutsetninger!AG127</f>
        <v>0-30</v>
      </c>
      <c r="C634" t="s">
        <v>140</v>
      </c>
      <c r="D634" t="s">
        <v>141</v>
      </c>
      <c r="E634" t="s">
        <v>1366</v>
      </c>
      <c r="F634">
        <f t="shared" si="24"/>
        <v>24629.395947802226</v>
      </c>
      <c r="G634">
        <f t="shared" si="25"/>
        <v>14410.645947802226</v>
      </c>
      <c r="H634">
        <v>2018</v>
      </c>
    </row>
    <row r="635" spans="1:8" x14ac:dyDescent="0.25">
      <c r="A635" t="str">
        <f>Forutsetninger!AF128</f>
        <v>Annet</v>
      </c>
      <c r="B635" t="str">
        <f>Forutsetninger!AG128</f>
        <v>30-70</v>
      </c>
      <c r="C635" t="s">
        <v>140</v>
      </c>
      <c r="D635" t="s">
        <v>141</v>
      </c>
      <c r="E635" t="s">
        <v>1366</v>
      </c>
      <c r="F635">
        <f t="shared" si="24"/>
        <v>24629.395947802226</v>
      </c>
      <c r="G635">
        <f t="shared" si="25"/>
        <v>14410.645947802226</v>
      </c>
      <c r="H635">
        <v>2018</v>
      </c>
    </row>
    <row r="636" spans="1:8" x14ac:dyDescent="0.25">
      <c r="A636" t="str">
        <f>Forutsetninger!AF129</f>
        <v>Annet</v>
      </c>
      <c r="B636" t="str">
        <f>Forutsetninger!AG129</f>
        <v>70-100</v>
      </c>
      <c r="C636" t="s">
        <v>140</v>
      </c>
      <c r="D636" t="s">
        <v>141</v>
      </c>
      <c r="E636" t="s">
        <v>1366</v>
      </c>
      <c r="F636">
        <f t="shared" si="24"/>
        <v>24629.395947802226</v>
      </c>
      <c r="G636">
        <f t="shared" si="25"/>
        <v>14410.645947802226</v>
      </c>
      <c r="H636">
        <v>2018</v>
      </c>
    </row>
    <row r="637" spans="1:8" x14ac:dyDescent="0.25">
      <c r="A637" t="str">
        <f>Forutsetninger!AF130</f>
        <v>Annet</v>
      </c>
      <c r="B637" t="str">
        <f>Forutsetninger!AG130</f>
        <v>100-150</v>
      </c>
      <c r="C637" t="s">
        <v>25</v>
      </c>
      <c r="D637" t="s">
        <v>141</v>
      </c>
      <c r="E637" t="s">
        <v>1366</v>
      </c>
      <c r="F637">
        <f t="shared" si="24"/>
        <v>24629.395947802226</v>
      </c>
      <c r="G637">
        <f t="shared" si="25"/>
        <v>14410.645947802226</v>
      </c>
      <c r="H637">
        <v>2018</v>
      </c>
    </row>
    <row r="638" spans="1:8" x14ac:dyDescent="0.25">
      <c r="A638" t="str">
        <f>Forutsetninger!AF131</f>
        <v>Annet</v>
      </c>
      <c r="B638" t="str">
        <f>Forutsetninger!AG131</f>
        <v>150-200</v>
      </c>
      <c r="C638" t="s">
        <v>150</v>
      </c>
      <c r="D638" t="s">
        <v>141</v>
      </c>
      <c r="E638" t="s">
        <v>1366</v>
      </c>
      <c r="F638">
        <f t="shared" si="24"/>
        <v>24629.395947802226</v>
      </c>
      <c r="G638">
        <f t="shared" si="25"/>
        <v>14410.645947802226</v>
      </c>
      <c r="H638">
        <v>2018</v>
      </c>
    </row>
    <row r="639" spans="1:8" x14ac:dyDescent="0.25">
      <c r="A639" t="str">
        <f>Forutsetninger!AF132</f>
        <v>Annet</v>
      </c>
      <c r="B639" t="str">
        <f>Forutsetninger!AG132</f>
        <v>200-250</v>
      </c>
      <c r="C639" t="s">
        <v>150</v>
      </c>
      <c r="D639" t="s">
        <v>141</v>
      </c>
      <c r="E639" t="s">
        <v>1366</v>
      </c>
      <c r="F639">
        <f t="shared" si="24"/>
        <v>24629.395947802226</v>
      </c>
      <c r="G639">
        <f t="shared" si="25"/>
        <v>14410.645947802226</v>
      </c>
      <c r="H639">
        <v>2018</v>
      </c>
    </row>
    <row r="640" spans="1:8" x14ac:dyDescent="0.25">
      <c r="A640" t="str">
        <f>Forutsetninger!AF133</f>
        <v>Annet</v>
      </c>
      <c r="B640" t="str">
        <f>Forutsetninger!AG133</f>
        <v>250-300</v>
      </c>
      <c r="C640" t="s">
        <v>150</v>
      </c>
      <c r="D640" t="s">
        <v>141</v>
      </c>
      <c r="E640" t="s">
        <v>1366</v>
      </c>
      <c r="F640">
        <f t="shared" si="24"/>
        <v>24629.395947802226</v>
      </c>
      <c r="G640">
        <f t="shared" si="25"/>
        <v>14410.645947802226</v>
      </c>
      <c r="H640">
        <v>2018</v>
      </c>
    </row>
    <row r="641" spans="1:8" x14ac:dyDescent="0.25">
      <c r="A641" t="str">
        <f>Forutsetninger!AF134</f>
        <v>Annet</v>
      </c>
      <c r="B641" t="str">
        <f>Forutsetninger!AG134</f>
        <v>300-</v>
      </c>
      <c r="C641" t="s">
        <v>150</v>
      </c>
      <c r="D641" t="s">
        <v>141</v>
      </c>
      <c r="E641" t="s">
        <v>1366</v>
      </c>
      <c r="F641">
        <f t="shared" si="24"/>
        <v>24629.395947802226</v>
      </c>
      <c r="G641">
        <f t="shared" si="25"/>
        <v>14410.645947802226</v>
      </c>
      <c r="H641">
        <v>2018</v>
      </c>
    </row>
    <row r="642" spans="1:8" x14ac:dyDescent="0.25">
      <c r="A642" t="str">
        <f>Forutsetninger!AF2</f>
        <v>Oljetankskip</v>
      </c>
      <c r="B642" t="str">
        <f>Forutsetninger!AG2</f>
        <v>0-30</v>
      </c>
      <c r="C642" t="s">
        <v>140</v>
      </c>
      <c r="D642" t="s">
        <v>154</v>
      </c>
      <c r="E642" t="s">
        <v>1366</v>
      </c>
      <c r="F642">
        <f t="shared" ref="F642:F705" si="26">INDEX($O$2:$Y$386,MATCH(A642&amp;C642&amp;D642&amp;E642,$O$2:$O$386,0),10)*INDEX($L$2:$L$8,MATCH($E642,$K$2:$K$8,0))</f>
        <v>24629.395947802226</v>
      </c>
      <c r="G642">
        <f t="shared" ref="G642:G705" si="27">INDEX($O$2:$Y$386,MATCH(A642&amp;C642&amp;D642&amp;E642,$O$2:$O$386,0),11)*INDEX($L$2:$L$8,MATCH($E642,$K$2:$K$8,0))</f>
        <v>14410.645947802226</v>
      </c>
      <c r="H642">
        <v>2018</v>
      </c>
    </row>
    <row r="643" spans="1:8" x14ac:dyDescent="0.25">
      <c r="A643" t="str">
        <f>Forutsetninger!AF3</f>
        <v>Oljetankskip</v>
      </c>
      <c r="B643" t="str">
        <f>Forutsetninger!AG3</f>
        <v>30-70</v>
      </c>
      <c r="C643" t="s">
        <v>140</v>
      </c>
      <c r="D643" t="s">
        <v>154</v>
      </c>
      <c r="E643" t="s">
        <v>1366</v>
      </c>
      <c r="F643">
        <f t="shared" si="26"/>
        <v>24629.395947802226</v>
      </c>
      <c r="G643">
        <f t="shared" si="27"/>
        <v>14410.645947802226</v>
      </c>
      <c r="H643">
        <v>2018</v>
      </c>
    </row>
    <row r="644" spans="1:8" x14ac:dyDescent="0.25">
      <c r="A644" t="str">
        <f>Forutsetninger!AF4</f>
        <v>Oljetankskip</v>
      </c>
      <c r="B644" t="str">
        <f>Forutsetninger!AG4</f>
        <v>70-100</v>
      </c>
      <c r="C644" t="s">
        <v>140</v>
      </c>
      <c r="D644" t="s">
        <v>154</v>
      </c>
      <c r="E644" t="s">
        <v>1366</v>
      </c>
      <c r="F644">
        <f t="shared" si="26"/>
        <v>24629.395947802226</v>
      </c>
      <c r="G644">
        <f t="shared" si="27"/>
        <v>14410.645947802226</v>
      </c>
      <c r="H644">
        <v>2018</v>
      </c>
    </row>
    <row r="645" spans="1:8" x14ac:dyDescent="0.25">
      <c r="A645" t="str">
        <f>Forutsetninger!AF5</f>
        <v>Oljetankskip</v>
      </c>
      <c r="B645" t="str">
        <f>Forutsetninger!AG5</f>
        <v>100-150</v>
      </c>
      <c r="C645" t="s">
        <v>25</v>
      </c>
      <c r="D645" t="s">
        <v>154</v>
      </c>
      <c r="E645" t="s">
        <v>1366</v>
      </c>
      <c r="F645">
        <f t="shared" si="26"/>
        <v>24629.395947802226</v>
      </c>
      <c r="G645">
        <f t="shared" si="27"/>
        <v>14410.645947802226</v>
      </c>
      <c r="H645">
        <v>2018</v>
      </c>
    </row>
    <row r="646" spans="1:8" x14ac:dyDescent="0.25">
      <c r="A646" t="str">
        <f>Forutsetninger!AF6</f>
        <v>Oljetankskip</v>
      </c>
      <c r="B646" t="str">
        <f>Forutsetninger!AG6</f>
        <v>150-200</v>
      </c>
      <c r="C646" t="s">
        <v>150</v>
      </c>
      <c r="D646" t="s">
        <v>154</v>
      </c>
      <c r="E646" t="s">
        <v>1366</v>
      </c>
      <c r="F646">
        <f t="shared" si="26"/>
        <v>24629.395947802226</v>
      </c>
      <c r="G646">
        <f t="shared" si="27"/>
        <v>14410.645947802226</v>
      </c>
      <c r="H646">
        <v>2018</v>
      </c>
    </row>
    <row r="647" spans="1:8" x14ac:dyDescent="0.25">
      <c r="A647" t="str">
        <f>Forutsetninger!AF7</f>
        <v>Oljetankskip</v>
      </c>
      <c r="B647" t="str">
        <f>Forutsetninger!AG7</f>
        <v>200-250</v>
      </c>
      <c r="C647" t="s">
        <v>150</v>
      </c>
      <c r="D647" t="s">
        <v>154</v>
      </c>
      <c r="E647" t="s">
        <v>1366</v>
      </c>
      <c r="F647">
        <f t="shared" si="26"/>
        <v>24629.395947802226</v>
      </c>
      <c r="G647">
        <f t="shared" si="27"/>
        <v>14410.645947802226</v>
      </c>
      <c r="H647">
        <v>2018</v>
      </c>
    </row>
    <row r="648" spans="1:8" x14ac:dyDescent="0.25">
      <c r="A648" t="str">
        <f>Forutsetninger!AF8</f>
        <v>Oljetankskip</v>
      </c>
      <c r="B648" t="str">
        <f>Forutsetninger!AG8</f>
        <v>250-300</v>
      </c>
      <c r="C648" t="s">
        <v>150</v>
      </c>
      <c r="D648" t="s">
        <v>154</v>
      </c>
      <c r="E648" t="s">
        <v>1366</v>
      </c>
      <c r="F648">
        <f t="shared" si="26"/>
        <v>24629.395947802226</v>
      </c>
      <c r="G648">
        <f t="shared" si="27"/>
        <v>14410.645947802226</v>
      </c>
      <c r="H648">
        <v>2018</v>
      </c>
    </row>
    <row r="649" spans="1:8" x14ac:dyDescent="0.25">
      <c r="A649" t="str">
        <f>Forutsetninger!AF9</f>
        <v>Oljetankskip</v>
      </c>
      <c r="B649" t="str">
        <f>Forutsetninger!AG9</f>
        <v>300-</v>
      </c>
      <c r="C649" t="s">
        <v>150</v>
      </c>
      <c r="D649" t="s">
        <v>154</v>
      </c>
      <c r="E649" t="s">
        <v>1366</v>
      </c>
      <c r="F649">
        <f t="shared" si="26"/>
        <v>24629.395947802226</v>
      </c>
      <c r="G649">
        <f t="shared" si="27"/>
        <v>14410.645947802226</v>
      </c>
      <c r="H649">
        <v>2018</v>
      </c>
    </row>
    <row r="650" spans="1:8" x14ac:dyDescent="0.25">
      <c r="A650" t="str">
        <f>Forutsetninger!AF10</f>
        <v>Kjemikalie-/Produktskip</v>
      </c>
      <c r="B650" t="str">
        <f>Forutsetninger!AG10</f>
        <v>0-30</v>
      </c>
      <c r="C650" t="s">
        <v>140</v>
      </c>
      <c r="D650" t="s">
        <v>154</v>
      </c>
      <c r="E650" t="s">
        <v>1366</v>
      </c>
      <c r="F650">
        <f t="shared" si="26"/>
        <v>24629.395947802226</v>
      </c>
      <c r="G650">
        <f t="shared" si="27"/>
        <v>14410.645947802226</v>
      </c>
      <c r="H650">
        <v>2018</v>
      </c>
    </row>
    <row r="651" spans="1:8" x14ac:dyDescent="0.25">
      <c r="A651" t="str">
        <f>Forutsetninger!AF11</f>
        <v>Kjemikalie-/Produktskip</v>
      </c>
      <c r="B651" t="str">
        <f>Forutsetninger!AG11</f>
        <v>30-70</v>
      </c>
      <c r="C651" t="s">
        <v>140</v>
      </c>
      <c r="D651" t="s">
        <v>154</v>
      </c>
      <c r="E651" t="s">
        <v>1366</v>
      </c>
      <c r="F651">
        <f t="shared" si="26"/>
        <v>24629.395947802226</v>
      </c>
      <c r="G651">
        <f t="shared" si="27"/>
        <v>14410.645947802226</v>
      </c>
      <c r="H651">
        <v>2018</v>
      </c>
    </row>
    <row r="652" spans="1:8" x14ac:dyDescent="0.25">
      <c r="A652" t="str">
        <f>Forutsetninger!AF12</f>
        <v>Kjemikalie-/Produktskip</v>
      </c>
      <c r="B652" t="str">
        <f>Forutsetninger!AG12</f>
        <v>70-100</v>
      </c>
      <c r="C652" t="s">
        <v>140</v>
      </c>
      <c r="D652" t="s">
        <v>154</v>
      </c>
      <c r="E652" t="s">
        <v>1366</v>
      </c>
      <c r="F652">
        <f t="shared" si="26"/>
        <v>24629.395947802226</v>
      </c>
      <c r="G652">
        <f t="shared" si="27"/>
        <v>14410.645947802226</v>
      </c>
      <c r="H652">
        <v>2018</v>
      </c>
    </row>
    <row r="653" spans="1:8" x14ac:dyDescent="0.25">
      <c r="A653" t="str">
        <f>Forutsetninger!AF13</f>
        <v>Kjemikalie-/Produktskip</v>
      </c>
      <c r="B653" t="str">
        <f>Forutsetninger!AG13</f>
        <v>100-150</v>
      </c>
      <c r="C653" t="s">
        <v>25</v>
      </c>
      <c r="D653" t="s">
        <v>154</v>
      </c>
      <c r="E653" t="s">
        <v>1366</v>
      </c>
      <c r="F653">
        <f t="shared" si="26"/>
        <v>24629.395947802226</v>
      </c>
      <c r="G653">
        <f t="shared" si="27"/>
        <v>14410.645947802226</v>
      </c>
      <c r="H653">
        <v>2018</v>
      </c>
    </row>
    <row r="654" spans="1:8" x14ac:dyDescent="0.25">
      <c r="A654" t="str">
        <f>Forutsetninger!AF14</f>
        <v>Kjemikalie-/Produktskip</v>
      </c>
      <c r="B654" t="str">
        <f>Forutsetninger!AG14</f>
        <v>150-200</v>
      </c>
      <c r="C654" t="s">
        <v>150</v>
      </c>
      <c r="D654" t="s">
        <v>154</v>
      </c>
      <c r="E654" t="s">
        <v>1366</v>
      </c>
      <c r="F654">
        <f t="shared" si="26"/>
        <v>24629.395947802226</v>
      </c>
      <c r="G654">
        <f t="shared" si="27"/>
        <v>14410.645947802226</v>
      </c>
      <c r="H654">
        <v>2018</v>
      </c>
    </row>
    <row r="655" spans="1:8" x14ac:dyDescent="0.25">
      <c r="A655" t="str">
        <f>Forutsetninger!AF15</f>
        <v>Kjemikalie-/Produktskip</v>
      </c>
      <c r="B655" t="str">
        <f>Forutsetninger!AG15</f>
        <v>200-250</v>
      </c>
      <c r="C655" t="s">
        <v>150</v>
      </c>
      <c r="D655" t="s">
        <v>154</v>
      </c>
      <c r="E655" t="s">
        <v>1366</v>
      </c>
      <c r="F655">
        <f t="shared" si="26"/>
        <v>24629.395947802226</v>
      </c>
      <c r="G655">
        <f t="shared" si="27"/>
        <v>14410.645947802226</v>
      </c>
      <c r="H655">
        <v>2018</v>
      </c>
    </row>
    <row r="656" spans="1:8" x14ac:dyDescent="0.25">
      <c r="A656" t="str">
        <f>Forutsetninger!AF16</f>
        <v>Kjemikalie-/Produktskip</v>
      </c>
      <c r="B656" t="str">
        <f>Forutsetninger!AG16</f>
        <v>250-300</v>
      </c>
      <c r="C656" t="s">
        <v>150</v>
      </c>
      <c r="D656" t="s">
        <v>154</v>
      </c>
      <c r="E656" t="s">
        <v>1366</v>
      </c>
      <c r="F656">
        <f t="shared" si="26"/>
        <v>24629.395947802226</v>
      </c>
      <c r="G656">
        <f t="shared" si="27"/>
        <v>14410.645947802226</v>
      </c>
      <c r="H656">
        <v>2018</v>
      </c>
    </row>
    <row r="657" spans="1:8" x14ac:dyDescent="0.25">
      <c r="A657" t="str">
        <f>Forutsetninger!AF17</f>
        <v>Kjemikalie-/Produktskip</v>
      </c>
      <c r="B657" t="str">
        <f>Forutsetninger!AG17</f>
        <v>300-</v>
      </c>
      <c r="C657" t="s">
        <v>150</v>
      </c>
      <c r="D657" t="s">
        <v>154</v>
      </c>
      <c r="E657" t="s">
        <v>1366</v>
      </c>
      <c r="F657">
        <f t="shared" si="26"/>
        <v>24629.395947802226</v>
      </c>
      <c r="G657">
        <f t="shared" si="27"/>
        <v>14410.645947802226</v>
      </c>
      <c r="H657">
        <v>2018</v>
      </c>
    </row>
    <row r="658" spans="1:8" x14ac:dyDescent="0.25">
      <c r="A658" t="str">
        <f>Forutsetninger!AF18</f>
        <v>Gasstankskip</v>
      </c>
      <c r="B658" t="str">
        <f>Forutsetninger!AG18</f>
        <v>0-30</v>
      </c>
      <c r="C658" t="s">
        <v>140</v>
      </c>
      <c r="D658" t="s">
        <v>154</v>
      </c>
      <c r="E658" t="s">
        <v>1366</v>
      </c>
      <c r="F658">
        <f t="shared" si="26"/>
        <v>24629.395947802226</v>
      </c>
      <c r="G658">
        <f t="shared" si="27"/>
        <v>14410.645947802226</v>
      </c>
      <c r="H658">
        <v>2018</v>
      </c>
    </row>
    <row r="659" spans="1:8" x14ac:dyDescent="0.25">
      <c r="A659" t="str">
        <f>Forutsetninger!AF19</f>
        <v>Gasstankskip</v>
      </c>
      <c r="B659" t="str">
        <f>Forutsetninger!AG19</f>
        <v>30-70</v>
      </c>
      <c r="C659" t="s">
        <v>140</v>
      </c>
      <c r="D659" t="s">
        <v>154</v>
      </c>
      <c r="E659" t="s">
        <v>1366</v>
      </c>
      <c r="F659">
        <f t="shared" si="26"/>
        <v>24629.395947802226</v>
      </c>
      <c r="G659">
        <f t="shared" si="27"/>
        <v>14410.645947802226</v>
      </c>
      <c r="H659">
        <v>2018</v>
      </c>
    </row>
    <row r="660" spans="1:8" x14ac:dyDescent="0.25">
      <c r="A660" t="str">
        <f>Forutsetninger!AF20</f>
        <v>Gasstankskip</v>
      </c>
      <c r="B660" t="str">
        <f>Forutsetninger!AG20</f>
        <v>70-100</v>
      </c>
      <c r="C660" t="s">
        <v>140</v>
      </c>
      <c r="D660" t="s">
        <v>154</v>
      </c>
      <c r="E660" t="s">
        <v>1366</v>
      </c>
      <c r="F660">
        <f t="shared" si="26"/>
        <v>24629.395947802226</v>
      </c>
      <c r="G660">
        <f t="shared" si="27"/>
        <v>14410.645947802226</v>
      </c>
      <c r="H660">
        <v>2018</v>
      </c>
    </row>
    <row r="661" spans="1:8" x14ac:dyDescent="0.25">
      <c r="A661" t="str">
        <f>Forutsetninger!AF21</f>
        <v>Gasstankskip</v>
      </c>
      <c r="B661" t="str">
        <f>Forutsetninger!AG21</f>
        <v>100-150</v>
      </c>
      <c r="C661" t="s">
        <v>25</v>
      </c>
      <c r="D661" t="s">
        <v>154</v>
      </c>
      <c r="E661" t="s">
        <v>1366</v>
      </c>
      <c r="F661">
        <f t="shared" si="26"/>
        <v>24629.395947802226</v>
      </c>
      <c r="G661">
        <f t="shared" si="27"/>
        <v>14410.645947802226</v>
      </c>
      <c r="H661">
        <v>2018</v>
      </c>
    </row>
    <row r="662" spans="1:8" x14ac:dyDescent="0.25">
      <c r="A662" t="str">
        <f>Forutsetninger!AF22</f>
        <v>Gasstankskip</v>
      </c>
      <c r="B662" t="str">
        <f>Forutsetninger!AG22</f>
        <v>150-200</v>
      </c>
      <c r="C662" t="s">
        <v>150</v>
      </c>
      <c r="D662" t="s">
        <v>154</v>
      </c>
      <c r="E662" t="s">
        <v>1366</v>
      </c>
      <c r="F662">
        <f t="shared" si="26"/>
        <v>24629.395947802226</v>
      </c>
      <c r="G662">
        <f t="shared" si="27"/>
        <v>14410.645947802226</v>
      </c>
      <c r="H662">
        <v>2018</v>
      </c>
    </row>
    <row r="663" spans="1:8" x14ac:dyDescent="0.25">
      <c r="A663" t="str">
        <f>Forutsetninger!AF23</f>
        <v>Gasstankskip</v>
      </c>
      <c r="B663" t="str">
        <f>Forutsetninger!AG23</f>
        <v>200-250</v>
      </c>
      <c r="C663" t="s">
        <v>150</v>
      </c>
      <c r="D663" t="s">
        <v>154</v>
      </c>
      <c r="E663" t="s">
        <v>1366</v>
      </c>
      <c r="F663">
        <f t="shared" si="26"/>
        <v>24629.395947802226</v>
      </c>
      <c r="G663">
        <f t="shared" si="27"/>
        <v>14410.645947802226</v>
      </c>
      <c r="H663">
        <v>2018</v>
      </c>
    </row>
    <row r="664" spans="1:8" x14ac:dyDescent="0.25">
      <c r="A664" t="str">
        <f>Forutsetninger!AF24</f>
        <v>Gasstankskip</v>
      </c>
      <c r="B664" t="str">
        <f>Forutsetninger!AG24</f>
        <v>250-300</v>
      </c>
      <c r="C664" t="s">
        <v>150</v>
      </c>
      <c r="D664" t="s">
        <v>154</v>
      </c>
      <c r="E664" t="s">
        <v>1366</v>
      </c>
      <c r="F664">
        <f t="shared" si="26"/>
        <v>24629.395947802226</v>
      </c>
      <c r="G664">
        <f t="shared" si="27"/>
        <v>14410.645947802226</v>
      </c>
      <c r="H664">
        <v>2018</v>
      </c>
    </row>
    <row r="665" spans="1:8" x14ac:dyDescent="0.25">
      <c r="A665" t="str">
        <f>Forutsetninger!AF25</f>
        <v>Gasstankskip</v>
      </c>
      <c r="B665" t="str">
        <f>Forutsetninger!AG25</f>
        <v>300-</v>
      </c>
      <c r="C665" t="s">
        <v>150</v>
      </c>
      <c r="D665" t="s">
        <v>154</v>
      </c>
      <c r="E665" t="s">
        <v>1366</v>
      </c>
      <c r="F665">
        <f t="shared" si="26"/>
        <v>24629.395947802226</v>
      </c>
      <c r="G665">
        <f t="shared" si="27"/>
        <v>14410.645947802226</v>
      </c>
      <c r="H665">
        <v>2018</v>
      </c>
    </row>
    <row r="666" spans="1:8" x14ac:dyDescent="0.25">
      <c r="A666" t="str">
        <f>Forutsetninger!AF26</f>
        <v>Bulkskip</v>
      </c>
      <c r="B666" t="str">
        <f>Forutsetninger!AG26</f>
        <v>0-30</v>
      </c>
      <c r="C666" t="s">
        <v>140</v>
      </c>
      <c r="D666" t="s">
        <v>154</v>
      </c>
      <c r="E666" t="s">
        <v>1366</v>
      </c>
      <c r="F666">
        <f t="shared" si="26"/>
        <v>24629.395947802226</v>
      </c>
      <c r="G666">
        <f t="shared" si="27"/>
        <v>14410.645947802226</v>
      </c>
      <c r="H666">
        <v>2018</v>
      </c>
    </row>
    <row r="667" spans="1:8" x14ac:dyDescent="0.25">
      <c r="A667" t="str">
        <f>Forutsetninger!AF27</f>
        <v>Bulkskip</v>
      </c>
      <c r="B667" t="str">
        <f>Forutsetninger!AG27</f>
        <v>30-70</v>
      </c>
      <c r="C667" t="s">
        <v>140</v>
      </c>
      <c r="D667" t="s">
        <v>154</v>
      </c>
      <c r="E667" t="s">
        <v>1366</v>
      </c>
      <c r="F667">
        <f t="shared" si="26"/>
        <v>24629.395947802226</v>
      </c>
      <c r="G667">
        <f t="shared" si="27"/>
        <v>14410.645947802226</v>
      </c>
      <c r="H667">
        <v>2018</v>
      </c>
    </row>
    <row r="668" spans="1:8" x14ac:dyDescent="0.25">
      <c r="A668" t="str">
        <f>Forutsetninger!AF28</f>
        <v>Bulkskip</v>
      </c>
      <c r="B668" t="str">
        <f>Forutsetninger!AG28</f>
        <v>70-100</v>
      </c>
      <c r="C668" t="s">
        <v>140</v>
      </c>
      <c r="D668" t="s">
        <v>154</v>
      </c>
      <c r="E668" t="s">
        <v>1366</v>
      </c>
      <c r="F668">
        <f t="shared" si="26"/>
        <v>24629.395947802226</v>
      </c>
      <c r="G668">
        <f t="shared" si="27"/>
        <v>14410.645947802226</v>
      </c>
      <c r="H668">
        <v>2018</v>
      </c>
    </row>
    <row r="669" spans="1:8" x14ac:dyDescent="0.25">
      <c r="A669" t="str">
        <f>Forutsetninger!AF34</f>
        <v>Bulkskip</v>
      </c>
      <c r="B669" t="str">
        <f>Forutsetninger!AG34</f>
        <v>100-150</v>
      </c>
      <c r="C669" t="s">
        <v>25</v>
      </c>
      <c r="D669" t="s">
        <v>154</v>
      </c>
      <c r="E669" t="s">
        <v>1366</v>
      </c>
      <c r="F669">
        <f t="shared" si="26"/>
        <v>24629.395947802226</v>
      </c>
      <c r="G669">
        <f t="shared" si="27"/>
        <v>14410.645947802226</v>
      </c>
      <c r="H669">
        <v>2018</v>
      </c>
    </row>
    <row r="670" spans="1:8" x14ac:dyDescent="0.25">
      <c r="A670" t="str">
        <f>Forutsetninger!AF35</f>
        <v>Bulkskip</v>
      </c>
      <c r="B670" t="str">
        <f>Forutsetninger!AG35</f>
        <v>150-200</v>
      </c>
      <c r="C670" t="s">
        <v>150</v>
      </c>
      <c r="D670" t="s">
        <v>154</v>
      </c>
      <c r="E670" t="s">
        <v>1366</v>
      </c>
      <c r="F670">
        <f t="shared" si="26"/>
        <v>24629.395947802226</v>
      </c>
      <c r="G670">
        <f t="shared" si="27"/>
        <v>14410.645947802226</v>
      </c>
      <c r="H670">
        <v>2018</v>
      </c>
    </row>
    <row r="671" spans="1:8" x14ac:dyDescent="0.25">
      <c r="A671" t="str">
        <f>Forutsetninger!AF36</f>
        <v>Bulkskip</v>
      </c>
      <c r="B671" t="str">
        <f>Forutsetninger!AG36</f>
        <v>200-250</v>
      </c>
      <c r="C671" t="s">
        <v>150</v>
      </c>
      <c r="D671" t="s">
        <v>154</v>
      </c>
      <c r="E671" t="s">
        <v>1366</v>
      </c>
      <c r="F671">
        <f t="shared" si="26"/>
        <v>24629.395947802226</v>
      </c>
      <c r="G671">
        <f t="shared" si="27"/>
        <v>14410.645947802226</v>
      </c>
      <c r="H671">
        <v>2018</v>
      </c>
    </row>
    <row r="672" spans="1:8" x14ac:dyDescent="0.25">
      <c r="A672" t="str">
        <f>Forutsetninger!AF37</f>
        <v>Bulkskip</v>
      </c>
      <c r="B672" t="str">
        <f>Forutsetninger!AG37</f>
        <v>250-300</v>
      </c>
      <c r="C672" t="s">
        <v>150</v>
      </c>
      <c r="D672" t="s">
        <v>154</v>
      </c>
      <c r="E672" t="s">
        <v>1366</v>
      </c>
      <c r="F672">
        <f t="shared" si="26"/>
        <v>24629.395947802226</v>
      </c>
      <c r="G672">
        <f t="shared" si="27"/>
        <v>14410.645947802226</v>
      </c>
      <c r="H672">
        <v>2018</v>
      </c>
    </row>
    <row r="673" spans="1:8" x14ac:dyDescent="0.25">
      <c r="A673" t="str">
        <f>Forutsetninger!AF38</f>
        <v>Bulkskip</v>
      </c>
      <c r="B673" t="str">
        <f>Forutsetninger!AG38</f>
        <v>300-</v>
      </c>
      <c r="C673" t="s">
        <v>150</v>
      </c>
      <c r="D673" t="s">
        <v>154</v>
      </c>
      <c r="E673" t="s">
        <v>1366</v>
      </c>
      <c r="F673">
        <f t="shared" si="26"/>
        <v>24629.395947802226</v>
      </c>
      <c r="G673">
        <f t="shared" si="27"/>
        <v>14410.645947802226</v>
      </c>
      <c r="H673">
        <v>2018</v>
      </c>
    </row>
    <row r="674" spans="1:8" x14ac:dyDescent="0.25">
      <c r="A674" t="str">
        <f>Forutsetninger!AF39</f>
        <v>Stykkgods-/Roro-skip</v>
      </c>
      <c r="B674" t="str">
        <f>Forutsetninger!AG39</f>
        <v>0-30</v>
      </c>
      <c r="C674" t="s">
        <v>140</v>
      </c>
      <c r="D674" t="s">
        <v>154</v>
      </c>
      <c r="E674" t="s">
        <v>1366</v>
      </c>
      <c r="F674">
        <f t="shared" si="26"/>
        <v>24629.395947802226</v>
      </c>
      <c r="G674">
        <f t="shared" si="27"/>
        <v>14410.645947802226</v>
      </c>
      <c r="H674">
        <v>2018</v>
      </c>
    </row>
    <row r="675" spans="1:8" x14ac:dyDescent="0.25">
      <c r="A675" t="str">
        <f>Forutsetninger!AF40</f>
        <v>Stykkgods-/Roro-skip</v>
      </c>
      <c r="B675" t="str">
        <f>Forutsetninger!AG40</f>
        <v>30-70</v>
      </c>
      <c r="C675" t="s">
        <v>140</v>
      </c>
      <c r="D675" t="s">
        <v>154</v>
      </c>
      <c r="E675" t="s">
        <v>1366</v>
      </c>
      <c r="F675">
        <f t="shared" si="26"/>
        <v>24629.395947802226</v>
      </c>
      <c r="G675">
        <f t="shared" si="27"/>
        <v>14410.645947802226</v>
      </c>
      <c r="H675">
        <v>2018</v>
      </c>
    </row>
    <row r="676" spans="1:8" x14ac:dyDescent="0.25">
      <c r="A676" t="str">
        <f>Forutsetninger!AF41</f>
        <v>Stykkgods-/Roro-skip</v>
      </c>
      <c r="B676" t="str">
        <f>Forutsetninger!AG41</f>
        <v>70-100</v>
      </c>
      <c r="C676" t="s">
        <v>140</v>
      </c>
      <c r="D676" t="s">
        <v>154</v>
      </c>
      <c r="E676" t="s">
        <v>1366</v>
      </c>
      <c r="F676">
        <f t="shared" si="26"/>
        <v>24629.395947802226</v>
      </c>
      <c r="G676">
        <f t="shared" si="27"/>
        <v>14410.645947802226</v>
      </c>
      <c r="H676">
        <v>2018</v>
      </c>
    </row>
    <row r="677" spans="1:8" x14ac:dyDescent="0.25">
      <c r="A677" t="str">
        <f>Forutsetninger!AF42</f>
        <v>Stykkgods-/Roro-skip</v>
      </c>
      <c r="B677" t="str">
        <f>Forutsetninger!AG42</f>
        <v>100-150</v>
      </c>
      <c r="C677" t="s">
        <v>25</v>
      </c>
      <c r="D677" t="s">
        <v>154</v>
      </c>
      <c r="E677" t="s">
        <v>1366</v>
      </c>
      <c r="F677">
        <f t="shared" si="26"/>
        <v>24629.395947802226</v>
      </c>
      <c r="G677">
        <f t="shared" si="27"/>
        <v>14410.645947802226</v>
      </c>
      <c r="H677">
        <v>2018</v>
      </c>
    </row>
    <row r="678" spans="1:8" x14ac:dyDescent="0.25">
      <c r="A678" t="str">
        <f>Forutsetninger!AF43</f>
        <v>Stykkgods-/Roro-skip</v>
      </c>
      <c r="B678" t="str">
        <f>Forutsetninger!AG43</f>
        <v>150-200</v>
      </c>
      <c r="C678" t="s">
        <v>150</v>
      </c>
      <c r="D678" t="s">
        <v>154</v>
      </c>
      <c r="E678" t="s">
        <v>1366</v>
      </c>
      <c r="F678">
        <f t="shared" si="26"/>
        <v>24629.395947802226</v>
      </c>
      <c r="G678">
        <f t="shared" si="27"/>
        <v>14410.645947802226</v>
      </c>
      <c r="H678">
        <v>2018</v>
      </c>
    </row>
    <row r="679" spans="1:8" x14ac:dyDescent="0.25">
      <c r="A679" t="str">
        <f>Forutsetninger!AF44</f>
        <v>Stykkgods-/Roro-skip</v>
      </c>
      <c r="B679" t="str">
        <f>Forutsetninger!AG44</f>
        <v>200-250</v>
      </c>
      <c r="C679" t="s">
        <v>150</v>
      </c>
      <c r="D679" t="s">
        <v>154</v>
      </c>
      <c r="E679" t="s">
        <v>1366</v>
      </c>
      <c r="F679">
        <f t="shared" si="26"/>
        <v>24629.395947802226</v>
      </c>
      <c r="G679">
        <f t="shared" si="27"/>
        <v>14410.645947802226</v>
      </c>
      <c r="H679">
        <v>2018</v>
      </c>
    </row>
    <row r="680" spans="1:8" x14ac:dyDescent="0.25">
      <c r="A680" t="str">
        <f>Forutsetninger!AF45</f>
        <v>Stykkgods-/Roro-skip</v>
      </c>
      <c r="B680" t="str">
        <f>Forutsetninger!AG45</f>
        <v>250-300</v>
      </c>
      <c r="C680" t="s">
        <v>150</v>
      </c>
      <c r="D680" t="s">
        <v>154</v>
      </c>
      <c r="E680" t="s">
        <v>1366</v>
      </c>
      <c r="F680">
        <f t="shared" si="26"/>
        <v>24629.395947802226</v>
      </c>
      <c r="G680">
        <f t="shared" si="27"/>
        <v>14410.645947802226</v>
      </c>
      <c r="H680">
        <v>2018</v>
      </c>
    </row>
    <row r="681" spans="1:8" x14ac:dyDescent="0.25">
      <c r="A681" t="str">
        <f>Forutsetninger!AF46</f>
        <v>Stykkgods-/Roro-skip</v>
      </c>
      <c r="B681" t="str">
        <f>Forutsetninger!AG46</f>
        <v>300-</v>
      </c>
      <c r="C681" t="s">
        <v>150</v>
      </c>
      <c r="D681" t="s">
        <v>154</v>
      </c>
      <c r="E681" t="s">
        <v>1366</v>
      </c>
      <c r="F681">
        <f t="shared" si="26"/>
        <v>24629.395947802226</v>
      </c>
      <c r="G681">
        <f t="shared" si="27"/>
        <v>14410.645947802226</v>
      </c>
      <c r="H681">
        <v>2018</v>
      </c>
    </row>
    <row r="682" spans="1:8" x14ac:dyDescent="0.25">
      <c r="A682" t="str">
        <f>Forutsetninger!AF47</f>
        <v>Containerskip</v>
      </c>
      <c r="B682" t="str">
        <f>Forutsetninger!AG47</f>
        <v>0-30</v>
      </c>
      <c r="C682" t="s">
        <v>140</v>
      </c>
      <c r="D682" t="s">
        <v>154</v>
      </c>
      <c r="E682" t="s">
        <v>1366</v>
      </c>
      <c r="F682">
        <f t="shared" si="26"/>
        <v>24629.395947802226</v>
      </c>
      <c r="G682">
        <f t="shared" si="27"/>
        <v>14410.645947802226</v>
      </c>
      <c r="H682">
        <v>2018</v>
      </c>
    </row>
    <row r="683" spans="1:8" x14ac:dyDescent="0.25">
      <c r="A683" t="str">
        <f>Forutsetninger!AF48</f>
        <v>Containerskip</v>
      </c>
      <c r="B683" t="str">
        <f>Forutsetninger!AG48</f>
        <v>30-70</v>
      </c>
      <c r="C683" t="s">
        <v>140</v>
      </c>
      <c r="D683" t="s">
        <v>154</v>
      </c>
      <c r="E683" t="s">
        <v>1366</v>
      </c>
      <c r="F683">
        <f t="shared" si="26"/>
        <v>24629.395947802226</v>
      </c>
      <c r="G683">
        <f t="shared" si="27"/>
        <v>14410.645947802226</v>
      </c>
      <c r="H683">
        <v>2018</v>
      </c>
    </row>
    <row r="684" spans="1:8" x14ac:dyDescent="0.25">
      <c r="A684" t="str">
        <f>Forutsetninger!AF49</f>
        <v>Containerskip</v>
      </c>
      <c r="B684" t="str">
        <f>Forutsetninger!AG49</f>
        <v>70-100</v>
      </c>
      <c r="C684" t="s">
        <v>140</v>
      </c>
      <c r="D684" t="s">
        <v>154</v>
      </c>
      <c r="E684" t="s">
        <v>1366</v>
      </c>
      <c r="F684">
        <f t="shared" si="26"/>
        <v>24629.395947802226</v>
      </c>
      <c r="G684">
        <f t="shared" si="27"/>
        <v>14410.645947802226</v>
      </c>
      <c r="H684">
        <v>2018</v>
      </c>
    </row>
    <row r="685" spans="1:8" x14ac:dyDescent="0.25">
      <c r="A685" t="str">
        <f>Forutsetninger!AF50</f>
        <v>Containerskip</v>
      </c>
      <c r="B685" t="str">
        <f>Forutsetninger!AG50</f>
        <v>100-150</v>
      </c>
      <c r="C685" t="s">
        <v>25</v>
      </c>
      <c r="D685" t="s">
        <v>154</v>
      </c>
      <c r="E685" t="s">
        <v>1366</v>
      </c>
      <c r="F685">
        <f t="shared" si="26"/>
        <v>24629.395947802226</v>
      </c>
      <c r="G685">
        <f t="shared" si="27"/>
        <v>14410.645947802226</v>
      </c>
      <c r="H685">
        <v>2018</v>
      </c>
    </row>
    <row r="686" spans="1:8" x14ac:dyDescent="0.25">
      <c r="A686" t="str">
        <f>Forutsetninger!AF51</f>
        <v>Containerskip</v>
      </c>
      <c r="B686" t="str">
        <f>Forutsetninger!AG51</f>
        <v>150-200</v>
      </c>
      <c r="C686" t="s">
        <v>150</v>
      </c>
      <c r="D686" t="s">
        <v>154</v>
      </c>
      <c r="E686" t="s">
        <v>1366</v>
      </c>
      <c r="F686">
        <f t="shared" si="26"/>
        <v>24629.395947802226</v>
      </c>
      <c r="G686">
        <f t="shared" si="27"/>
        <v>14410.645947802226</v>
      </c>
      <c r="H686">
        <v>2018</v>
      </c>
    </row>
    <row r="687" spans="1:8" x14ac:dyDescent="0.25">
      <c r="A687" t="str">
        <f>Forutsetninger!AF52</f>
        <v>Containerskip</v>
      </c>
      <c r="B687" t="str">
        <f>Forutsetninger!AG52</f>
        <v>200-250</v>
      </c>
      <c r="C687" t="s">
        <v>150</v>
      </c>
      <c r="D687" t="s">
        <v>154</v>
      </c>
      <c r="E687" t="s">
        <v>1366</v>
      </c>
      <c r="F687">
        <f t="shared" si="26"/>
        <v>24629.395947802226</v>
      </c>
      <c r="G687">
        <f t="shared" si="27"/>
        <v>14410.645947802226</v>
      </c>
      <c r="H687">
        <v>2018</v>
      </c>
    </row>
    <row r="688" spans="1:8" x14ac:dyDescent="0.25">
      <c r="A688" t="str">
        <f>Forutsetninger!AF53</f>
        <v>Containerskip</v>
      </c>
      <c r="B688" t="str">
        <f>Forutsetninger!AG53</f>
        <v>250-300</v>
      </c>
      <c r="C688" t="s">
        <v>150</v>
      </c>
      <c r="D688" t="s">
        <v>154</v>
      </c>
      <c r="E688" t="s">
        <v>1366</v>
      </c>
      <c r="F688">
        <f t="shared" si="26"/>
        <v>24629.395947802226</v>
      </c>
      <c r="G688">
        <f t="shared" si="27"/>
        <v>14410.645947802226</v>
      </c>
      <c r="H688">
        <v>2018</v>
      </c>
    </row>
    <row r="689" spans="1:8" x14ac:dyDescent="0.25">
      <c r="A689" t="str">
        <f>Forutsetninger!AF54</f>
        <v>Containerskip</v>
      </c>
      <c r="B689" t="str">
        <f>Forutsetninger!AG54</f>
        <v>300-</v>
      </c>
      <c r="C689" t="s">
        <v>150</v>
      </c>
      <c r="D689" t="s">
        <v>154</v>
      </c>
      <c r="E689" t="s">
        <v>1366</v>
      </c>
      <c r="F689">
        <f t="shared" si="26"/>
        <v>24629.395947802226</v>
      </c>
      <c r="G689">
        <f t="shared" si="27"/>
        <v>14410.645947802226</v>
      </c>
      <c r="H689">
        <v>2018</v>
      </c>
    </row>
    <row r="690" spans="1:8" x14ac:dyDescent="0.25">
      <c r="A690" t="str">
        <f>Forutsetninger!AF55</f>
        <v>Passasjerbåt</v>
      </c>
      <c r="B690" t="str">
        <f>Forutsetninger!AG55</f>
        <v>0-30</v>
      </c>
      <c r="C690" t="s">
        <v>140</v>
      </c>
      <c r="D690" t="s">
        <v>154</v>
      </c>
      <c r="E690" t="s">
        <v>1366</v>
      </c>
      <c r="F690">
        <f t="shared" si="26"/>
        <v>24629.395947802226</v>
      </c>
      <c r="G690">
        <f t="shared" si="27"/>
        <v>14410.645947802226</v>
      </c>
      <c r="H690">
        <v>2018</v>
      </c>
    </row>
    <row r="691" spans="1:8" x14ac:dyDescent="0.25">
      <c r="A691" t="str">
        <f>Forutsetninger!AF56</f>
        <v>Passasjerbåt</v>
      </c>
      <c r="B691" t="str">
        <f>Forutsetninger!AG56</f>
        <v>30-70</v>
      </c>
      <c r="C691" t="s">
        <v>140</v>
      </c>
      <c r="D691" t="s">
        <v>154</v>
      </c>
      <c r="E691" t="s">
        <v>1366</v>
      </c>
      <c r="F691">
        <f t="shared" si="26"/>
        <v>24629.395947802226</v>
      </c>
      <c r="G691">
        <f t="shared" si="27"/>
        <v>14410.645947802226</v>
      </c>
      <c r="H691">
        <v>2018</v>
      </c>
    </row>
    <row r="692" spans="1:8" x14ac:dyDescent="0.25">
      <c r="A692" t="str">
        <f>Forutsetninger!AF57</f>
        <v>Passasjerbåt</v>
      </c>
      <c r="B692" t="str">
        <f>Forutsetninger!AG57</f>
        <v>70-100</v>
      </c>
      <c r="C692" t="s">
        <v>140</v>
      </c>
      <c r="D692" t="s">
        <v>154</v>
      </c>
      <c r="E692" t="s">
        <v>1366</v>
      </c>
      <c r="F692">
        <f t="shared" si="26"/>
        <v>24629.395947802226</v>
      </c>
      <c r="G692">
        <f t="shared" si="27"/>
        <v>14410.645947802226</v>
      </c>
      <c r="H692">
        <v>2018</v>
      </c>
    </row>
    <row r="693" spans="1:8" x14ac:dyDescent="0.25">
      <c r="A693" t="str">
        <f>Forutsetninger!AF58</f>
        <v>Passasjerbåt</v>
      </c>
      <c r="B693" t="str">
        <f>Forutsetninger!AG58</f>
        <v>100-150</v>
      </c>
      <c r="C693" t="s">
        <v>25</v>
      </c>
      <c r="D693" t="s">
        <v>154</v>
      </c>
      <c r="E693" t="s">
        <v>1366</v>
      </c>
      <c r="F693">
        <f t="shared" si="26"/>
        <v>24629.395947802226</v>
      </c>
      <c r="G693">
        <f t="shared" si="27"/>
        <v>14410.645947802226</v>
      </c>
      <c r="H693">
        <v>2018</v>
      </c>
    </row>
    <row r="694" spans="1:8" x14ac:dyDescent="0.25">
      <c r="A694" t="str">
        <f>Forutsetninger!AF59</f>
        <v>Passasjerbåt</v>
      </c>
      <c r="B694" t="str">
        <f>Forutsetninger!AG59</f>
        <v>150-200</v>
      </c>
      <c r="C694" t="s">
        <v>150</v>
      </c>
      <c r="D694" t="s">
        <v>154</v>
      </c>
      <c r="E694" t="s">
        <v>1366</v>
      </c>
      <c r="F694">
        <f t="shared" si="26"/>
        <v>24629.395947802226</v>
      </c>
      <c r="G694">
        <f t="shared" si="27"/>
        <v>14410.645947802226</v>
      </c>
      <c r="H694">
        <v>2018</v>
      </c>
    </row>
    <row r="695" spans="1:8" x14ac:dyDescent="0.25">
      <c r="A695" t="str">
        <f>Forutsetninger!AF60</f>
        <v>Passasjerbåt</v>
      </c>
      <c r="B695" t="str">
        <f>Forutsetninger!AG60</f>
        <v>200-250</v>
      </c>
      <c r="C695" t="s">
        <v>150</v>
      </c>
      <c r="D695" t="s">
        <v>154</v>
      </c>
      <c r="E695" t="s">
        <v>1366</v>
      </c>
      <c r="F695">
        <f t="shared" si="26"/>
        <v>24629.395947802226</v>
      </c>
      <c r="G695">
        <f t="shared" si="27"/>
        <v>14410.645947802226</v>
      </c>
      <c r="H695">
        <v>2018</v>
      </c>
    </row>
    <row r="696" spans="1:8" x14ac:dyDescent="0.25">
      <c r="A696" t="str">
        <f>Forutsetninger!AF61</f>
        <v>Passasjerbåt</v>
      </c>
      <c r="B696" t="str">
        <f>Forutsetninger!AG61</f>
        <v>250-300</v>
      </c>
      <c r="C696" t="s">
        <v>150</v>
      </c>
      <c r="D696" t="s">
        <v>154</v>
      </c>
      <c r="E696" t="s">
        <v>1366</v>
      </c>
      <c r="F696">
        <f t="shared" si="26"/>
        <v>24629.395947802226</v>
      </c>
      <c r="G696">
        <f t="shared" si="27"/>
        <v>14410.645947802226</v>
      </c>
      <c r="H696">
        <v>2018</v>
      </c>
    </row>
    <row r="697" spans="1:8" x14ac:dyDescent="0.25">
      <c r="A697" t="str">
        <f>Forutsetninger!AF62</f>
        <v>Passasjerbåt</v>
      </c>
      <c r="B697" t="str">
        <f>Forutsetninger!AG62</f>
        <v>300-</v>
      </c>
      <c r="C697" t="s">
        <v>150</v>
      </c>
      <c r="D697" t="s">
        <v>154</v>
      </c>
      <c r="E697" t="s">
        <v>1366</v>
      </c>
      <c r="F697">
        <f t="shared" si="26"/>
        <v>24629.395947802226</v>
      </c>
      <c r="G697">
        <f t="shared" si="27"/>
        <v>14410.645947802226</v>
      </c>
      <c r="H697">
        <v>2018</v>
      </c>
    </row>
    <row r="698" spans="1:8" x14ac:dyDescent="0.25">
      <c r="A698" t="str">
        <f>Forutsetninger!AF63</f>
        <v>Passasjerskip/Roro</v>
      </c>
      <c r="B698" t="str">
        <f>Forutsetninger!AG63</f>
        <v>0-30</v>
      </c>
      <c r="C698" t="s">
        <v>140</v>
      </c>
      <c r="D698" t="s">
        <v>154</v>
      </c>
      <c r="E698" t="s">
        <v>1366</v>
      </c>
      <c r="F698">
        <f t="shared" si="26"/>
        <v>24629.395947802226</v>
      </c>
      <c r="G698">
        <f t="shared" si="27"/>
        <v>14410.645947802226</v>
      </c>
      <c r="H698">
        <v>2018</v>
      </c>
    </row>
    <row r="699" spans="1:8" x14ac:dyDescent="0.25">
      <c r="A699" t="str">
        <f>Forutsetninger!AF64</f>
        <v>Passasjerskip/Roro</v>
      </c>
      <c r="B699" t="str">
        <f>Forutsetninger!AG64</f>
        <v>30-70</v>
      </c>
      <c r="C699" t="s">
        <v>140</v>
      </c>
      <c r="D699" t="s">
        <v>154</v>
      </c>
      <c r="E699" t="s">
        <v>1366</v>
      </c>
      <c r="F699">
        <f t="shared" si="26"/>
        <v>24629.395947802226</v>
      </c>
      <c r="G699">
        <f t="shared" si="27"/>
        <v>14410.645947802226</v>
      </c>
      <c r="H699">
        <v>2018</v>
      </c>
    </row>
    <row r="700" spans="1:8" x14ac:dyDescent="0.25">
      <c r="A700" t="str">
        <f>Forutsetninger!AF65</f>
        <v>Passasjerskip/Roro</v>
      </c>
      <c r="B700" t="str">
        <f>Forutsetninger!AG65</f>
        <v>70-100</v>
      </c>
      <c r="C700" t="s">
        <v>140</v>
      </c>
      <c r="D700" t="s">
        <v>154</v>
      </c>
      <c r="E700" t="s">
        <v>1366</v>
      </c>
      <c r="F700">
        <f t="shared" si="26"/>
        <v>24629.395947802226</v>
      </c>
      <c r="G700">
        <f t="shared" si="27"/>
        <v>14410.645947802226</v>
      </c>
      <c r="H700">
        <v>2018</v>
      </c>
    </row>
    <row r="701" spans="1:8" x14ac:dyDescent="0.25">
      <c r="A701" t="str">
        <f>Forutsetninger!AF66</f>
        <v>Passasjerskip/Roro</v>
      </c>
      <c r="B701" t="str">
        <f>Forutsetninger!AG66</f>
        <v>100-150</v>
      </c>
      <c r="C701" t="s">
        <v>25</v>
      </c>
      <c r="D701" t="s">
        <v>154</v>
      </c>
      <c r="E701" t="s">
        <v>1366</v>
      </c>
      <c r="F701">
        <f t="shared" si="26"/>
        <v>24629.395947802226</v>
      </c>
      <c r="G701">
        <f t="shared" si="27"/>
        <v>14410.645947802226</v>
      </c>
      <c r="H701">
        <v>2018</v>
      </c>
    </row>
    <row r="702" spans="1:8" x14ac:dyDescent="0.25">
      <c r="A702" t="str">
        <f>Forutsetninger!AF67</f>
        <v>Passasjerskip/Roro</v>
      </c>
      <c r="B702" t="str">
        <f>Forutsetninger!AG67</f>
        <v>150-200</v>
      </c>
      <c r="C702" t="s">
        <v>150</v>
      </c>
      <c r="D702" t="s">
        <v>154</v>
      </c>
      <c r="E702" t="s">
        <v>1366</v>
      </c>
      <c r="F702">
        <f t="shared" si="26"/>
        <v>24629.395947802226</v>
      </c>
      <c r="G702">
        <f t="shared" si="27"/>
        <v>14410.645947802226</v>
      </c>
      <c r="H702">
        <v>2018</v>
      </c>
    </row>
    <row r="703" spans="1:8" x14ac:dyDescent="0.25">
      <c r="A703" t="str">
        <f>Forutsetninger!AF68</f>
        <v>Passasjerskip/Roro</v>
      </c>
      <c r="B703" t="str">
        <f>Forutsetninger!AG68</f>
        <v>200-250</v>
      </c>
      <c r="C703" t="s">
        <v>150</v>
      </c>
      <c r="D703" t="s">
        <v>154</v>
      </c>
      <c r="E703" t="s">
        <v>1366</v>
      </c>
      <c r="F703">
        <f t="shared" si="26"/>
        <v>24629.395947802226</v>
      </c>
      <c r="G703">
        <f t="shared" si="27"/>
        <v>14410.645947802226</v>
      </c>
      <c r="H703">
        <v>2018</v>
      </c>
    </row>
    <row r="704" spans="1:8" x14ac:dyDescent="0.25">
      <c r="A704" t="str">
        <f>Forutsetninger!AF69</f>
        <v>Passasjerskip/Roro</v>
      </c>
      <c r="B704" t="str">
        <f>Forutsetninger!AG69</f>
        <v>250-300</v>
      </c>
      <c r="C704" t="s">
        <v>150</v>
      </c>
      <c r="D704" t="s">
        <v>154</v>
      </c>
      <c r="E704" t="s">
        <v>1366</v>
      </c>
      <c r="F704">
        <f t="shared" si="26"/>
        <v>24629.395947802226</v>
      </c>
      <c r="G704">
        <f t="shared" si="27"/>
        <v>14410.645947802226</v>
      </c>
      <c r="H704">
        <v>2018</v>
      </c>
    </row>
    <row r="705" spans="1:8" x14ac:dyDescent="0.25">
      <c r="A705" t="str">
        <f>Forutsetninger!AF70</f>
        <v>Passasjerskip/Roro</v>
      </c>
      <c r="B705" t="str">
        <f>Forutsetninger!AG70</f>
        <v>300-</v>
      </c>
      <c r="C705" t="s">
        <v>150</v>
      </c>
      <c r="D705" t="s">
        <v>154</v>
      </c>
      <c r="E705" t="s">
        <v>1366</v>
      </c>
      <c r="F705">
        <f t="shared" si="26"/>
        <v>24629.395947802226</v>
      </c>
      <c r="G705">
        <f t="shared" si="27"/>
        <v>14410.645947802226</v>
      </c>
      <c r="H705">
        <v>2018</v>
      </c>
    </row>
    <row r="706" spans="1:8" x14ac:dyDescent="0.25">
      <c r="A706" t="str">
        <f>Forutsetninger!AF71</f>
        <v>Cruiseskip</v>
      </c>
      <c r="B706" t="str">
        <f>Forutsetninger!AG71</f>
        <v>0-30</v>
      </c>
      <c r="C706" t="s">
        <v>140</v>
      </c>
      <c r="D706" t="s">
        <v>154</v>
      </c>
      <c r="E706" t="s">
        <v>1366</v>
      </c>
      <c r="F706">
        <f t="shared" ref="F706:F769" si="28">INDEX($O$2:$Y$386,MATCH(A706&amp;C706&amp;D706&amp;E706,$O$2:$O$386,0),10)*INDEX($L$2:$L$8,MATCH($E706,$K$2:$K$8,0))</f>
        <v>24629.395947802226</v>
      </c>
      <c r="G706">
        <f t="shared" ref="G706:G769" si="29">INDEX($O$2:$Y$386,MATCH(A706&amp;C706&amp;D706&amp;E706,$O$2:$O$386,0),11)*INDEX($L$2:$L$8,MATCH($E706,$K$2:$K$8,0))</f>
        <v>14410.645947802226</v>
      </c>
      <c r="H706">
        <v>2018</v>
      </c>
    </row>
    <row r="707" spans="1:8" x14ac:dyDescent="0.25">
      <c r="A707" t="str">
        <f>Forutsetninger!AF72</f>
        <v>Cruiseskip</v>
      </c>
      <c r="B707" t="str">
        <f>Forutsetninger!AG72</f>
        <v>30-70</v>
      </c>
      <c r="C707" t="s">
        <v>140</v>
      </c>
      <c r="D707" t="s">
        <v>154</v>
      </c>
      <c r="E707" t="s">
        <v>1366</v>
      </c>
      <c r="F707">
        <f t="shared" si="28"/>
        <v>24629.395947802226</v>
      </c>
      <c r="G707">
        <f t="shared" si="29"/>
        <v>14410.645947802226</v>
      </c>
      <c r="H707">
        <v>2018</v>
      </c>
    </row>
    <row r="708" spans="1:8" x14ac:dyDescent="0.25">
      <c r="A708" t="str">
        <f>Forutsetninger!AF73</f>
        <v>Cruiseskip</v>
      </c>
      <c r="B708" t="str">
        <f>Forutsetninger!AG73</f>
        <v>70-100</v>
      </c>
      <c r="C708" t="s">
        <v>140</v>
      </c>
      <c r="D708" t="s">
        <v>154</v>
      </c>
      <c r="E708" t="s">
        <v>1366</v>
      </c>
      <c r="F708">
        <f t="shared" si="28"/>
        <v>24629.395947802226</v>
      </c>
      <c r="G708">
        <f t="shared" si="29"/>
        <v>14410.645947802226</v>
      </c>
      <c r="H708">
        <v>2018</v>
      </c>
    </row>
    <row r="709" spans="1:8" x14ac:dyDescent="0.25">
      <c r="A709" t="str">
        <f>Forutsetninger!AF74</f>
        <v>Cruiseskip</v>
      </c>
      <c r="B709" t="str">
        <f>Forutsetninger!AG74</f>
        <v>100-150</v>
      </c>
      <c r="C709" t="s">
        <v>25</v>
      </c>
      <c r="D709" t="s">
        <v>154</v>
      </c>
      <c r="E709" t="s">
        <v>1366</v>
      </c>
      <c r="F709">
        <f t="shared" si="28"/>
        <v>24629.395947802226</v>
      </c>
      <c r="G709">
        <f t="shared" si="29"/>
        <v>14410.645947802226</v>
      </c>
      <c r="H709">
        <v>2018</v>
      </c>
    </row>
    <row r="710" spans="1:8" x14ac:dyDescent="0.25">
      <c r="A710" t="str">
        <f>Forutsetninger!AF75</f>
        <v>Cruiseskip</v>
      </c>
      <c r="B710" t="str">
        <f>Forutsetninger!AG75</f>
        <v>150-200</v>
      </c>
      <c r="C710" t="s">
        <v>150</v>
      </c>
      <c r="D710" t="s">
        <v>154</v>
      </c>
      <c r="E710" t="s">
        <v>1366</v>
      </c>
      <c r="F710">
        <f t="shared" si="28"/>
        <v>24629.395947802226</v>
      </c>
      <c r="G710">
        <f t="shared" si="29"/>
        <v>14410.645947802226</v>
      </c>
      <c r="H710">
        <v>2018</v>
      </c>
    </row>
    <row r="711" spans="1:8" x14ac:dyDescent="0.25">
      <c r="A711" t="str">
        <f>Forutsetninger!AF76</f>
        <v>Cruiseskip</v>
      </c>
      <c r="B711" t="str">
        <f>Forutsetninger!AG76</f>
        <v>200-250</v>
      </c>
      <c r="C711" t="s">
        <v>150</v>
      </c>
      <c r="D711" t="s">
        <v>154</v>
      </c>
      <c r="E711" t="s">
        <v>1366</v>
      </c>
      <c r="F711">
        <f t="shared" si="28"/>
        <v>24629.395947802226</v>
      </c>
      <c r="G711">
        <f t="shared" si="29"/>
        <v>14410.645947802226</v>
      </c>
      <c r="H711">
        <v>2018</v>
      </c>
    </row>
    <row r="712" spans="1:8" x14ac:dyDescent="0.25">
      <c r="A712" t="str">
        <f>Forutsetninger!AF77</f>
        <v>Cruiseskip</v>
      </c>
      <c r="B712" t="str">
        <f>Forutsetninger!AG77</f>
        <v>250-300</v>
      </c>
      <c r="C712" t="s">
        <v>150</v>
      </c>
      <c r="D712" t="s">
        <v>154</v>
      </c>
      <c r="E712" t="s">
        <v>1366</v>
      </c>
      <c r="F712">
        <f t="shared" si="28"/>
        <v>24629.395947802226</v>
      </c>
      <c r="G712">
        <f t="shared" si="29"/>
        <v>14410.645947802226</v>
      </c>
      <c r="H712">
        <v>2018</v>
      </c>
    </row>
    <row r="713" spans="1:8" x14ac:dyDescent="0.25">
      <c r="A713" t="str">
        <f>Forutsetninger!AF78</f>
        <v>Cruiseskip</v>
      </c>
      <c r="B713" t="str">
        <f>Forutsetninger!AG78</f>
        <v>300-</v>
      </c>
      <c r="C713" t="s">
        <v>150</v>
      </c>
      <c r="D713" t="s">
        <v>154</v>
      </c>
      <c r="E713" t="s">
        <v>1366</v>
      </c>
      <c r="F713">
        <f t="shared" si="28"/>
        <v>24629.395947802226</v>
      </c>
      <c r="G713">
        <f t="shared" si="29"/>
        <v>14410.645947802226</v>
      </c>
      <c r="H713">
        <v>2018</v>
      </c>
    </row>
    <row r="714" spans="1:8" x14ac:dyDescent="0.25">
      <c r="A714" t="str">
        <f>Forutsetninger!AF79</f>
        <v>Offshore supplyskip</v>
      </c>
      <c r="B714" t="str">
        <f>Forutsetninger!AG79</f>
        <v>0-30</v>
      </c>
      <c r="C714" t="s">
        <v>140</v>
      </c>
      <c r="D714" t="s">
        <v>154</v>
      </c>
      <c r="E714" t="s">
        <v>1366</v>
      </c>
      <c r="F714">
        <f t="shared" si="28"/>
        <v>24629.395947802226</v>
      </c>
      <c r="G714">
        <f t="shared" si="29"/>
        <v>14410.645947802226</v>
      </c>
      <c r="H714">
        <v>2018</v>
      </c>
    </row>
    <row r="715" spans="1:8" x14ac:dyDescent="0.25">
      <c r="A715" t="str">
        <f>Forutsetninger!AF80</f>
        <v>Offshore supplyskip</v>
      </c>
      <c r="B715" t="str">
        <f>Forutsetninger!AG80</f>
        <v>30-70</v>
      </c>
      <c r="C715" t="s">
        <v>140</v>
      </c>
      <c r="D715" t="s">
        <v>154</v>
      </c>
      <c r="E715" t="s">
        <v>1366</v>
      </c>
      <c r="F715">
        <f t="shared" si="28"/>
        <v>24629.395947802226</v>
      </c>
      <c r="G715">
        <f t="shared" si="29"/>
        <v>14410.645947802226</v>
      </c>
      <c r="H715">
        <v>2018</v>
      </c>
    </row>
    <row r="716" spans="1:8" x14ac:dyDescent="0.25">
      <c r="A716" t="str">
        <f>Forutsetninger!AF81</f>
        <v>Offshore supplyskip</v>
      </c>
      <c r="B716" t="str">
        <f>Forutsetninger!AG81</f>
        <v>70-100</v>
      </c>
      <c r="C716" t="s">
        <v>140</v>
      </c>
      <c r="D716" t="s">
        <v>154</v>
      </c>
      <c r="E716" t="s">
        <v>1366</v>
      </c>
      <c r="F716">
        <f t="shared" si="28"/>
        <v>24629.395947802226</v>
      </c>
      <c r="G716">
        <f t="shared" si="29"/>
        <v>14410.645947802226</v>
      </c>
      <c r="H716">
        <v>2018</v>
      </c>
    </row>
    <row r="717" spans="1:8" x14ac:dyDescent="0.25">
      <c r="A717" t="str">
        <f>Forutsetninger!AF82</f>
        <v>Offshore supplyskip</v>
      </c>
      <c r="B717" t="str">
        <f>Forutsetninger!AG82</f>
        <v>100-150</v>
      </c>
      <c r="C717" t="s">
        <v>25</v>
      </c>
      <c r="D717" t="s">
        <v>154</v>
      </c>
      <c r="E717" t="s">
        <v>1366</v>
      </c>
      <c r="F717">
        <f t="shared" si="28"/>
        <v>24629.395947802226</v>
      </c>
      <c r="G717">
        <f t="shared" si="29"/>
        <v>14410.645947802226</v>
      </c>
      <c r="H717">
        <v>2018</v>
      </c>
    </row>
    <row r="718" spans="1:8" x14ac:dyDescent="0.25">
      <c r="A718" t="str">
        <f>Forutsetninger!AF83</f>
        <v>Offshore supplyskip</v>
      </c>
      <c r="B718" t="str">
        <f>Forutsetninger!AG83</f>
        <v>150-200</v>
      </c>
      <c r="C718" t="s">
        <v>150</v>
      </c>
      <c r="D718" t="s">
        <v>154</v>
      </c>
      <c r="E718" t="s">
        <v>1366</v>
      </c>
      <c r="F718">
        <f t="shared" si="28"/>
        <v>24629.395947802226</v>
      </c>
      <c r="G718">
        <f t="shared" si="29"/>
        <v>14410.645947802226</v>
      </c>
      <c r="H718">
        <v>2018</v>
      </c>
    </row>
    <row r="719" spans="1:8" x14ac:dyDescent="0.25">
      <c r="A719" t="str">
        <f>Forutsetninger!AF84</f>
        <v>Offshore supplyskip</v>
      </c>
      <c r="B719" t="str">
        <f>Forutsetninger!AG84</f>
        <v>200-250</v>
      </c>
      <c r="C719" t="s">
        <v>150</v>
      </c>
      <c r="D719" t="s">
        <v>154</v>
      </c>
      <c r="E719" t="s">
        <v>1366</v>
      </c>
      <c r="F719">
        <f t="shared" si="28"/>
        <v>24629.395947802226</v>
      </c>
      <c r="G719">
        <f t="shared" si="29"/>
        <v>14410.645947802226</v>
      </c>
      <c r="H719">
        <v>2018</v>
      </c>
    </row>
    <row r="720" spans="1:8" x14ac:dyDescent="0.25">
      <c r="A720" t="str">
        <f>Forutsetninger!AF85</f>
        <v>Offshore supplyskip</v>
      </c>
      <c r="B720" t="str">
        <f>Forutsetninger!AG85</f>
        <v>250-300</v>
      </c>
      <c r="C720" t="s">
        <v>150</v>
      </c>
      <c r="D720" t="s">
        <v>154</v>
      </c>
      <c r="E720" t="s">
        <v>1366</v>
      </c>
      <c r="F720">
        <f t="shared" si="28"/>
        <v>24629.395947802226</v>
      </c>
      <c r="G720">
        <f t="shared" si="29"/>
        <v>14410.645947802226</v>
      </c>
      <c r="H720">
        <v>2018</v>
      </c>
    </row>
    <row r="721" spans="1:8" x14ac:dyDescent="0.25">
      <c r="A721" t="str">
        <f>Forutsetninger!AF86</f>
        <v>Offshore supplyskip</v>
      </c>
      <c r="B721" t="str">
        <f>Forutsetninger!AG86</f>
        <v>300-</v>
      </c>
      <c r="C721" t="s">
        <v>150</v>
      </c>
      <c r="D721" t="s">
        <v>154</v>
      </c>
      <c r="E721" t="s">
        <v>1366</v>
      </c>
      <c r="F721">
        <f t="shared" si="28"/>
        <v>24629.395947802226</v>
      </c>
      <c r="G721">
        <f t="shared" si="29"/>
        <v>14410.645947802226</v>
      </c>
      <c r="H721">
        <v>2018</v>
      </c>
    </row>
    <row r="722" spans="1:8" x14ac:dyDescent="0.25">
      <c r="A722" t="str">
        <f>Forutsetninger!AF87</f>
        <v>Andre offshorefartøy</v>
      </c>
      <c r="B722" t="str">
        <f>Forutsetninger!AG87</f>
        <v>0-30</v>
      </c>
      <c r="C722" t="s">
        <v>140</v>
      </c>
      <c r="D722" t="s">
        <v>154</v>
      </c>
      <c r="E722" t="s">
        <v>1366</v>
      </c>
      <c r="F722">
        <f t="shared" si="28"/>
        <v>24629.395947802226</v>
      </c>
      <c r="G722">
        <f t="shared" si="29"/>
        <v>14410.645947802226</v>
      </c>
      <c r="H722">
        <v>2018</v>
      </c>
    </row>
    <row r="723" spans="1:8" x14ac:dyDescent="0.25">
      <c r="A723" t="str">
        <f>Forutsetninger!AF88</f>
        <v>Andre offshorefartøy</v>
      </c>
      <c r="B723" t="str">
        <f>Forutsetninger!AG88</f>
        <v>30-70</v>
      </c>
      <c r="C723" t="s">
        <v>140</v>
      </c>
      <c r="D723" t="s">
        <v>154</v>
      </c>
      <c r="E723" t="s">
        <v>1366</v>
      </c>
      <c r="F723">
        <f t="shared" si="28"/>
        <v>24629.395947802226</v>
      </c>
      <c r="G723">
        <f t="shared" si="29"/>
        <v>14410.645947802226</v>
      </c>
      <c r="H723">
        <v>2018</v>
      </c>
    </row>
    <row r="724" spans="1:8" x14ac:dyDescent="0.25">
      <c r="A724" t="str">
        <f>Forutsetninger!AF89</f>
        <v>Andre offshorefartøy</v>
      </c>
      <c r="B724" t="str">
        <f>Forutsetninger!AG89</f>
        <v>70-100</v>
      </c>
      <c r="C724" t="s">
        <v>140</v>
      </c>
      <c r="D724" t="s">
        <v>154</v>
      </c>
      <c r="E724" t="s">
        <v>1366</v>
      </c>
      <c r="F724">
        <f t="shared" si="28"/>
        <v>24629.395947802226</v>
      </c>
      <c r="G724">
        <f t="shared" si="29"/>
        <v>14410.645947802226</v>
      </c>
      <c r="H724">
        <v>2018</v>
      </c>
    </row>
    <row r="725" spans="1:8" x14ac:dyDescent="0.25">
      <c r="A725" t="str">
        <f>Forutsetninger!AF90</f>
        <v>Andre offshorefartøy</v>
      </c>
      <c r="B725" t="str">
        <f>Forutsetninger!AG90</f>
        <v>100-150</v>
      </c>
      <c r="C725" t="s">
        <v>25</v>
      </c>
      <c r="D725" t="s">
        <v>154</v>
      </c>
      <c r="E725" t="s">
        <v>1366</v>
      </c>
      <c r="F725">
        <f t="shared" si="28"/>
        <v>24629.395947802226</v>
      </c>
      <c r="G725">
        <f t="shared" si="29"/>
        <v>14410.645947802226</v>
      </c>
      <c r="H725">
        <v>2018</v>
      </c>
    </row>
    <row r="726" spans="1:8" x14ac:dyDescent="0.25">
      <c r="A726" t="str">
        <f>Forutsetninger!AF91</f>
        <v>Andre offshorefartøy</v>
      </c>
      <c r="B726" t="str">
        <f>Forutsetninger!AG91</f>
        <v>150-200</v>
      </c>
      <c r="C726" t="s">
        <v>150</v>
      </c>
      <c r="D726" t="s">
        <v>154</v>
      </c>
      <c r="E726" t="s">
        <v>1366</v>
      </c>
      <c r="F726">
        <f t="shared" si="28"/>
        <v>24629.395947802226</v>
      </c>
      <c r="G726">
        <f t="shared" si="29"/>
        <v>14410.645947802226</v>
      </c>
      <c r="H726">
        <v>2018</v>
      </c>
    </row>
    <row r="727" spans="1:8" x14ac:dyDescent="0.25">
      <c r="A727" t="str">
        <f>Forutsetninger!AF92</f>
        <v>Andre offshorefartøy</v>
      </c>
      <c r="B727" t="str">
        <f>Forutsetninger!AG92</f>
        <v>200-250</v>
      </c>
      <c r="C727" t="s">
        <v>150</v>
      </c>
      <c r="D727" t="s">
        <v>154</v>
      </c>
      <c r="E727" t="s">
        <v>1366</v>
      </c>
      <c r="F727">
        <f t="shared" si="28"/>
        <v>24629.395947802226</v>
      </c>
      <c r="G727">
        <f t="shared" si="29"/>
        <v>14410.645947802226</v>
      </c>
      <c r="H727">
        <v>2018</v>
      </c>
    </row>
    <row r="728" spans="1:8" x14ac:dyDescent="0.25">
      <c r="A728" t="str">
        <f>Forutsetninger!AF93</f>
        <v>Andre offshorefartøy</v>
      </c>
      <c r="B728" t="str">
        <f>Forutsetninger!AG93</f>
        <v>250-300</v>
      </c>
      <c r="C728" t="s">
        <v>150</v>
      </c>
      <c r="D728" t="s">
        <v>154</v>
      </c>
      <c r="E728" t="s">
        <v>1366</v>
      </c>
      <c r="F728">
        <f t="shared" si="28"/>
        <v>24629.395947802226</v>
      </c>
      <c r="G728">
        <f t="shared" si="29"/>
        <v>14410.645947802226</v>
      </c>
      <c r="H728">
        <v>2018</v>
      </c>
    </row>
    <row r="729" spans="1:8" x14ac:dyDescent="0.25">
      <c r="A729" t="str">
        <f>Forutsetninger!AF94</f>
        <v>Andre offshorefartøy</v>
      </c>
      <c r="B729" t="str">
        <f>Forutsetninger!AG94</f>
        <v>300-</v>
      </c>
      <c r="C729" t="s">
        <v>150</v>
      </c>
      <c r="D729" t="s">
        <v>154</v>
      </c>
      <c r="E729" t="s">
        <v>1366</v>
      </c>
      <c r="F729">
        <f t="shared" si="28"/>
        <v>24629.395947802226</v>
      </c>
      <c r="G729">
        <f t="shared" si="29"/>
        <v>14410.645947802226</v>
      </c>
      <c r="H729">
        <v>2018</v>
      </c>
    </row>
    <row r="730" spans="1:8" x14ac:dyDescent="0.25">
      <c r="A730" t="str">
        <f>Forutsetninger!AF95</f>
        <v>Brønnbåt</v>
      </c>
      <c r="B730" t="str">
        <f>Forutsetninger!AG95</f>
        <v>0-30</v>
      </c>
      <c r="C730" t="s">
        <v>140</v>
      </c>
      <c r="D730" t="s">
        <v>154</v>
      </c>
      <c r="E730" t="s">
        <v>1366</v>
      </c>
      <c r="F730">
        <f t="shared" si="28"/>
        <v>24629.395947802226</v>
      </c>
      <c r="G730">
        <f t="shared" si="29"/>
        <v>14410.645947802226</v>
      </c>
      <c r="H730">
        <v>2018</v>
      </c>
    </row>
    <row r="731" spans="1:8" x14ac:dyDescent="0.25">
      <c r="A731" t="str">
        <f>Forutsetninger!AF96</f>
        <v>Brønnbåt</v>
      </c>
      <c r="B731" t="str">
        <f>Forutsetninger!AG96</f>
        <v>30-70</v>
      </c>
      <c r="C731" t="s">
        <v>140</v>
      </c>
      <c r="D731" t="s">
        <v>154</v>
      </c>
      <c r="E731" t="s">
        <v>1366</v>
      </c>
      <c r="F731">
        <f t="shared" si="28"/>
        <v>24629.395947802226</v>
      </c>
      <c r="G731">
        <f t="shared" si="29"/>
        <v>14410.645947802226</v>
      </c>
      <c r="H731">
        <v>2018</v>
      </c>
    </row>
    <row r="732" spans="1:8" x14ac:dyDescent="0.25">
      <c r="A732" t="str">
        <f>Forutsetninger!AF97</f>
        <v>Brønnbåt</v>
      </c>
      <c r="B732" t="str">
        <f>Forutsetninger!AG97</f>
        <v>70-100</v>
      </c>
      <c r="C732" t="s">
        <v>140</v>
      </c>
      <c r="D732" t="s">
        <v>154</v>
      </c>
      <c r="E732" t="s">
        <v>1366</v>
      </c>
      <c r="F732">
        <f t="shared" si="28"/>
        <v>24629.395947802226</v>
      </c>
      <c r="G732">
        <f t="shared" si="29"/>
        <v>14410.645947802226</v>
      </c>
      <c r="H732">
        <v>2018</v>
      </c>
    </row>
    <row r="733" spans="1:8" x14ac:dyDescent="0.25">
      <c r="A733" t="str">
        <f>Forutsetninger!AF98</f>
        <v>Brønnbåt</v>
      </c>
      <c r="B733" t="str">
        <f>Forutsetninger!AG98</f>
        <v>100-150</v>
      </c>
      <c r="C733" t="s">
        <v>25</v>
      </c>
      <c r="D733" t="s">
        <v>154</v>
      </c>
      <c r="E733" t="s">
        <v>1366</v>
      </c>
      <c r="F733">
        <f t="shared" si="28"/>
        <v>24629.395947802226</v>
      </c>
      <c r="G733">
        <f t="shared" si="29"/>
        <v>14410.645947802226</v>
      </c>
      <c r="H733">
        <v>2018</v>
      </c>
    </row>
    <row r="734" spans="1:8" x14ac:dyDescent="0.25">
      <c r="A734" t="str">
        <f>Forutsetninger!AF99</f>
        <v>Brønnbåt</v>
      </c>
      <c r="B734" t="str">
        <f>Forutsetninger!AG99</f>
        <v>150-200</v>
      </c>
      <c r="C734" t="s">
        <v>150</v>
      </c>
      <c r="D734" t="s">
        <v>154</v>
      </c>
      <c r="E734" t="s">
        <v>1366</v>
      </c>
      <c r="F734">
        <f t="shared" si="28"/>
        <v>24629.395947802226</v>
      </c>
      <c r="G734">
        <f t="shared" si="29"/>
        <v>14410.645947802226</v>
      </c>
      <c r="H734">
        <v>2018</v>
      </c>
    </row>
    <row r="735" spans="1:8" x14ac:dyDescent="0.25">
      <c r="A735" t="str">
        <f>Forutsetninger!AF100</f>
        <v>Brønnbåt</v>
      </c>
      <c r="B735" t="str">
        <f>Forutsetninger!AG100</f>
        <v>200-250</v>
      </c>
      <c r="C735" t="s">
        <v>150</v>
      </c>
      <c r="D735" t="s">
        <v>154</v>
      </c>
      <c r="E735" t="s">
        <v>1366</v>
      </c>
      <c r="F735">
        <f t="shared" si="28"/>
        <v>24629.395947802226</v>
      </c>
      <c r="G735">
        <f t="shared" si="29"/>
        <v>14410.645947802226</v>
      </c>
      <c r="H735">
        <v>2018</v>
      </c>
    </row>
    <row r="736" spans="1:8" x14ac:dyDescent="0.25">
      <c r="A736" t="str">
        <f>Forutsetninger!AF101</f>
        <v>Brønnbåt</v>
      </c>
      <c r="B736" t="str">
        <f>Forutsetninger!AG101</f>
        <v>250-300</v>
      </c>
      <c r="C736" t="s">
        <v>150</v>
      </c>
      <c r="D736" t="s">
        <v>154</v>
      </c>
      <c r="E736" t="s">
        <v>1366</v>
      </c>
      <c r="F736">
        <f t="shared" si="28"/>
        <v>24629.395947802226</v>
      </c>
      <c r="G736">
        <f t="shared" si="29"/>
        <v>14410.645947802226</v>
      </c>
      <c r="H736">
        <v>2018</v>
      </c>
    </row>
    <row r="737" spans="1:8" x14ac:dyDescent="0.25">
      <c r="A737" t="str">
        <f>Forutsetninger!AF102</f>
        <v>Brønnbåt</v>
      </c>
      <c r="B737" t="str">
        <f>Forutsetninger!AG102</f>
        <v>300-</v>
      </c>
      <c r="C737" t="s">
        <v>150</v>
      </c>
      <c r="D737" t="s">
        <v>154</v>
      </c>
      <c r="E737" t="s">
        <v>1366</v>
      </c>
      <c r="F737">
        <f t="shared" si="28"/>
        <v>24629.395947802226</v>
      </c>
      <c r="G737">
        <f t="shared" si="29"/>
        <v>14410.645947802226</v>
      </c>
      <c r="H737">
        <v>2018</v>
      </c>
    </row>
    <row r="738" spans="1:8" x14ac:dyDescent="0.25">
      <c r="A738" t="str">
        <f>Forutsetninger!AF103</f>
        <v>Slepefartøy</v>
      </c>
      <c r="B738" t="str">
        <f>Forutsetninger!AG103</f>
        <v>0-30</v>
      </c>
      <c r="C738" t="s">
        <v>140</v>
      </c>
      <c r="D738" t="s">
        <v>154</v>
      </c>
      <c r="E738" t="s">
        <v>1366</v>
      </c>
      <c r="F738">
        <f t="shared" si="28"/>
        <v>24629.395947802226</v>
      </c>
      <c r="G738">
        <f t="shared" si="29"/>
        <v>14410.645947802226</v>
      </c>
      <c r="H738">
        <v>2018</v>
      </c>
    </row>
    <row r="739" spans="1:8" x14ac:dyDescent="0.25">
      <c r="A739" t="str">
        <f>Forutsetninger!AF104</f>
        <v>Slepefartøy</v>
      </c>
      <c r="B739" t="str">
        <f>Forutsetninger!AG104</f>
        <v>30-70</v>
      </c>
      <c r="C739" t="s">
        <v>140</v>
      </c>
      <c r="D739" t="s">
        <v>154</v>
      </c>
      <c r="E739" t="s">
        <v>1366</v>
      </c>
      <c r="F739">
        <f t="shared" si="28"/>
        <v>24629.395947802226</v>
      </c>
      <c r="G739">
        <f t="shared" si="29"/>
        <v>14410.645947802226</v>
      </c>
      <c r="H739">
        <v>2018</v>
      </c>
    </row>
    <row r="740" spans="1:8" x14ac:dyDescent="0.25">
      <c r="A740" t="str">
        <f>Forutsetninger!AF105</f>
        <v>Slepefartøy</v>
      </c>
      <c r="B740" t="str">
        <f>Forutsetninger!AG105</f>
        <v>70-100</v>
      </c>
      <c r="C740" t="s">
        <v>140</v>
      </c>
      <c r="D740" t="s">
        <v>154</v>
      </c>
      <c r="E740" t="s">
        <v>1366</v>
      </c>
      <c r="F740">
        <f t="shared" si="28"/>
        <v>24629.395947802226</v>
      </c>
      <c r="G740">
        <f t="shared" si="29"/>
        <v>14410.645947802226</v>
      </c>
      <c r="H740">
        <v>2018</v>
      </c>
    </row>
    <row r="741" spans="1:8" x14ac:dyDescent="0.25">
      <c r="A741" t="str">
        <f>Forutsetninger!AF106</f>
        <v>Slepefartøy</v>
      </c>
      <c r="B741" t="str">
        <f>Forutsetninger!AG106</f>
        <v>100-150</v>
      </c>
      <c r="C741" t="s">
        <v>25</v>
      </c>
      <c r="D741" t="s">
        <v>154</v>
      </c>
      <c r="E741" t="s">
        <v>1366</v>
      </c>
      <c r="F741">
        <f t="shared" si="28"/>
        <v>24629.395947802226</v>
      </c>
      <c r="G741">
        <f t="shared" si="29"/>
        <v>14410.645947802226</v>
      </c>
      <c r="H741">
        <v>2018</v>
      </c>
    </row>
    <row r="742" spans="1:8" x14ac:dyDescent="0.25">
      <c r="A742" t="str">
        <f>Forutsetninger!AF107</f>
        <v>Slepefartøy</v>
      </c>
      <c r="B742" t="str">
        <f>Forutsetninger!AG107</f>
        <v>150-200</v>
      </c>
      <c r="C742" t="s">
        <v>150</v>
      </c>
      <c r="D742" t="s">
        <v>154</v>
      </c>
      <c r="E742" t="s">
        <v>1366</v>
      </c>
      <c r="F742">
        <f t="shared" si="28"/>
        <v>24629.395947802226</v>
      </c>
      <c r="G742">
        <f t="shared" si="29"/>
        <v>14410.645947802226</v>
      </c>
      <c r="H742">
        <v>2018</v>
      </c>
    </row>
    <row r="743" spans="1:8" x14ac:dyDescent="0.25">
      <c r="A743" t="str">
        <f>Forutsetninger!AF108</f>
        <v>Slepefartøy</v>
      </c>
      <c r="B743" t="str">
        <f>Forutsetninger!AG108</f>
        <v>200-250</v>
      </c>
      <c r="C743" t="s">
        <v>150</v>
      </c>
      <c r="D743" t="s">
        <v>154</v>
      </c>
      <c r="E743" t="s">
        <v>1366</v>
      </c>
      <c r="F743">
        <f t="shared" si="28"/>
        <v>24629.395947802226</v>
      </c>
      <c r="G743">
        <f t="shared" si="29"/>
        <v>14410.645947802226</v>
      </c>
      <c r="H743">
        <v>2018</v>
      </c>
    </row>
    <row r="744" spans="1:8" x14ac:dyDescent="0.25">
      <c r="A744" t="str">
        <f>Forutsetninger!AF109</f>
        <v>Slepefartøy</v>
      </c>
      <c r="B744" t="str">
        <f>Forutsetninger!AG109</f>
        <v>250-300</v>
      </c>
      <c r="C744" t="s">
        <v>150</v>
      </c>
      <c r="D744" t="s">
        <v>154</v>
      </c>
      <c r="E744" t="s">
        <v>1366</v>
      </c>
      <c r="F744">
        <f t="shared" si="28"/>
        <v>24629.395947802226</v>
      </c>
      <c r="G744">
        <f t="shared" si="29"/>
        <v>14410.645947802226</v>
      </c>
      <c r="H744">
        <v>2018</v>
      </c>
    </row>
    <row r="745" spans="1:8" x14ac:dyDescent="0.25">
      <c r="A745" t="str">
        <f>Forutsetninger!AF110</f>
        <v>Slepefartøy</v>
      </c>
      <c r="B745" t="str">
        <f>Forutsetninger!AG110</f>
        <v>300-</v>
      </c>
      <c r="C745" t="s">
        <v>150</v>
      </c>
      <c r="D745" t="s">
        <v>154</v>
      </c>
      <c r="E745" t="s">
        <v>1366</v>
      </c>
      <c r="F745">
        <f t="shared" si="28"/>
        <v>24629.395947802226</v>
      </c>
      <c r="G745">
        <f t="shared" si="29"/>
        <v>14410.645947802226</v>
      </c>
      <c r="H745">
        <v>2018</v>
      </c>
    </row>
    <row r="746" spans="1:8" x14ac:dyDescent="0.25">
      <c r="A746" t="str">
        <f>Forutsetninger!AF111</f>
        <v>Andre servicefartøy</v>
      </c>
      <c r="B746" t="str">
        <f>Forutsetninger!AG111</f>
        <v>0-30</v>
      </c>
      <c r="C746" t="s">
        <v>140</v>
      </c>
      <c r="D746" t="s">
        <v>154</v>
      </c>
      <c r="E746" t="s">
        <v>1366</v>
      </c>
      <c r="F746">
        <f t="shared" si="28"/>
        <v>24629.395947802226</v>
      </c>
      <c r="G746">
        <f t="shared" si="29"/>
        <v>14410.645947802226</v>
      </c>
      <c r="H746">
        <v>2018</v>
      </c>
    </row>
    <row r="747" spans="1:8" x14ac:dyDescent="0.25">
      <c r="A747" t="str">
        <f>Forutsetninger!AF112</f>
        <v>Andre servicefartøy</v>
      </c>
      <c r="B747" t="str">
        <f>Forutsetninger!AG112</f>
        <v>30-70</v>
      </c>
      <c r="C747" t="s">
        <v>140</v>
      </c>
      <c r="D747" t="s">
        <v>154</v>
      </c>
      <c r="E747" t="s">
        <v>1366</v>
      </c>
      <c r="F747">
        <f t="shared" si="28"/>
        <v>24629.395947802226</v>
      </c>
      <c r="G747">
        <f t="shared" si="29"/>
        <v>14410.645947802226</v>
      </c>
      <c r="H747">
        <v>2018</v>
      </c>
    </row>
    <row r="748" spans="1:8" x14ac:dyDescent="0.25">
      <c r="A748" t="str">
        <f>Forutsetninger!AF113</f>
        <v>Andre servicefartøy</v>
      </c>
      <c r="B748" t="str">
        <f>Forutsetninger!AG113</f>
        <v>70-100</v>
      </c>
      <c r="C748" t="s">
        <v>140</v>
      </c>
      <c r="D748" t="s">
        <v>154</v>
      </c>
      <c r="E748" t="s">
        <v>1366</v>
      </c>
      <c r="F748">
        <f t="shared" si="28"/>
        <v>24629.395947802226</v>
      </c>
      <c r="G748">
        <f t="shared" si="29"/>
        <v>14410.645947802226</v>
      </c>
      <c r="H748">
        <v>2018</v>
      </c>
    </row>
    <row r="749" spans="1:8" x14ac:dyDescent="0.25">
      <c r="A749" t="str">
        <f>Forutsetninger!AF114</f>
        <v>Andre servicefartøy</v>
      </c>
      <c r="B749" t="str">
        <f>Forutsetninger!AG114</f>
        <v>100-150</v>
      </c>
      <c r="C749" t="s">
        <v>25</v>
      </c>
      <c r="D749" t="s">
        <v>154</v>
      </c>
      <c r="E749" t="s">
        <v>1366</v>
      </c>
      <c r="F749">
        <f t="shared" si="28"/>
        <v>24629.395947802226</v>
      </c>
      <c r="G749">
        <f t="shared" si="29"/>
        <v>14410.645947802226</v>
      </c>
      <c r="H749">
        <v>2018</v>
      </c>
    </row>
    <row r="750" spans="1:8" x14ac:dyDescent="0.25">
      <c r="A750" t="str">
        <f>Forutsetninger!AF115</f>
        <v>Andre servicefartøy</v>
      </c>
      <c r="B750" t="str">
        <f>Forutsetninger!AG115</f>
        <v>150-200</v>
      </c>
      <c r="C750" t="s">
        <v>150</v>
      </c>
      <c r="D750" t="s">
        <v>154</v>
      </c>
      <c r="E750" t="s">
        <v>1366</v>
      </c>
      <c r="F750">
        <f t="shared" si="28"/>
        <v>24629.395947802226</v>
      </c>
      <c r="G750">
        <f t="shared" si="29"/>
        <v>14410.645947802226</v>
      </c>
      <c r="H750">
        <v>2018</v>
      </c>
    </row>
    <row r="751" spans="1:8" x14ac:dyDescent="0.25">
      <c r="A751" t="str">
        <f>Forutsetninger!AF116</f>
        <v>Andre servicefartøy</v>
      </c>
      <c r="B751" t="str">
        <f>Forutsetninger!AG116</f>
        <v>200-250</v>
      </c>
      <c r="C751" t="s">
        <v>150</v>
      </c>
      <c r="D751" t="s">
        <v>154</v>
      </c>
      <c r="E751" t="s">
        <v>1366</v>
      </c>
      <c r="F751">
        <f t="shared" si="28"/>
        <v>24629.395947802226</v>
      </c>
      <c r="G751">
        <f t="shared" si="29"/>
        <v>14410.645947802226</v>
      </c>
      <c r="H751">
        <v>2018</v>
      </c>
    </row>
    <row r="752" spans="1:8" x14ac:dyDescent="0.25">
      <c r="A752" t="str">
        <f>Forutsetninger!AF117</f>
        <v>Andre servicefartøy</v>
      </c>
      <c r="B752" t="str">
        <f>Forutsetninger!AG117</f>
        <v>250-300</v>
      </c>
      <c r="C752" t="s">
        <v>150</v>
      </c>
      <c r="D752" t="s">
        <v>154</v>
      </c>
      <c r="E752" t="s">
        <v>1366</v>
      </c>
      <c r="F752">
        <f t="shared" si="28"/>
        <v>24629.395947802226</v>
      </c>
      <c r="G752">
        <f t="shared" si="29"/>
        <v>14410.645947802226</v>
      </c>
      <c r="H752">
        <v>2018</v>
      </c>
    </row>
    <row r="753" spans="1:8" x14ac:dyDescent="0.25">
      <c r="A753" t="str">
        <f>Forutsetninger!AF118</f>
        <v>Andre servicefartøy</v>
      </c>
      <c r="B753" t="str">
        <f>Forutsetninger!AG118</f>
        <v>300-</v>
      </c>
      <c r="C753" t="s">
        <v>150</v>
      </c>
      <c r="D753" t="s">
        <v>154</v>
      </c>
      <c r="E753" t="s">
        <v>1366</v>
      </c>
      <c r="F753">
        <f t="shared" si="28"/>
        <v>24629.395947802226</v>
      </c>
      <c r="G753">
        <f t="shared" si="29"/>
        <v>14410.645947802226</v>
      </c>
      <c r="H753">
        <v>2018</v>
      </c>
    </row>
    <row r="754" spans="1:8" x14ac:dyDescent="0.25">
      <c r="A754" t="str">
        <f>Forutsetninger!AF119</f>
        <v>Fiskefartøy</v>
      </c>
      <c r="B754" t="str">
        <f>Forutsetninger!AG119</f>
        <v>0-30</v>
      </c>
      <c r="C754" t="s">
        <v>140</v>
      </c>
      <c r="D754" t="s">
        <v>154</v>
      </c>
      <c r="E754" t="s">
        <v>1366</v>
      </c>
      <c r="F754">
        <f t="shared" si="28"/>
        <v>24629.395947802226</v>
      </c>
      <c r="G754">
        <f t="shared" si="29"/>
        <v>14410.645947802226</v>
      </c>
      <c r="H754">
        <v>2018</v>
      </c>
    </row>
    <row r="755" spans="1:8" x14ac:dyDescent="0.25">
      <c r="A755" t="str">
        <f>Forutsetninger!AF120</f>
        <v>Fiskefartøy</v>
      </c>
      <c r="B755" t="str">
        <f>Forutsetninger!AG120</f>
        <v>30-70</v>
      </c>
      <c r="C755" t="s">
        <v>140</v>
      </c>
      <c r="D755" t="s">
        <v>154</v>
      </c>
      <c r="E755" t="s">
        <v>1366</v>
      </c>
      <c r="F755">
        <f t="shared" si="28"/>
        <v>24629.395947802226</v>
      </c>
      <c r="G755">
        <f t="shared" si="29"/>
        <v>14410.645947802226</v>
      </c>
      <c r="H755">
        <v>2018</v>
      </c>
    </row>
    <row r="756" spans="1:8" x14ac:dyDescent="0.25">
      <c r="A756" t="str">
        <f>Forutsetninger!AF121</f>
        <v>Fiskefartøy</v>
      </c>
      <c r="B756" t="str">
        <f>Forutsetninger!AG121</f>
        <v>70-100</v>
      </c>
      <c r="C756" t="s">
        <v>140</v>
      </c>
      <c r="D756" t="s">
        <v>154</v>
      </c>
      <c r="E756" t="s">
        <v>1366</v>
      </c>
      <c r="F756">
        <f t="shared" si="28"/>
        <v>24629.395947802226</v>
      </c>
      <c r="G756">
        <f t="shared" si="29"/>
        <v>14410.645947802226</v>
      </c>
      <c r="H756">
        <v>2018</v>
      </c>
    </row>
    <row r="757" spans="1:8" x14ac:dyDescent="0.25">
      <c r="A757" t="str">
        <f>Forutsetninger!AF122</f>
        <v>Fiskefartøy</v>
      </c>
      <c r="B757" t="str">
        <f>Forutsetninger!AG122</f>
        <v>100-150</v>
      </c>
      <c r="C757" t="s">
        <v>25</v>
      </c>
      <c r="D757" t="s">
        <v>154</v>
      </c>
      <c r="E757" t="s">
        <v>1366</v>
      </c>
      <c r="F757">
        <f t="shared" si="28"/>
        <v>24629.395947802226</v>
      </c>
      <c r="G757">
        <f t="shared" si="29"/>
        <v>14410.645947802226</v>
      </c>
      <c r="H757">
        <v>2018</v>
      </c>
    </row>
    <row r="758" spans="1:8" x14ac:dyDescent="0.25">
      <c r="A758" t="str">
        <f>Forutsetninger!AF123</f>
        <v>Fiskefartøy</v>
      </c>
      <c r="B758" t="str">
        <f>Forutsetninger!AG123</f>
        <v>150-200</v>
      </c>
      <c r="C758" t="s">
        <v>150</v>
      </c>
      <c r="D758" t="s">
        <v>154</v>
      </c>
      <c r="E758" t="s">
        <v>1366</v>
      </c>
      <c r="F758">
        <f t="shared" si="28"/>
        <v>24629.395947802226</v>
      </c>
      <c r="G758">
        <f t="shared" si="29"/>
        <v>14410.645947802226</v>
      </c>
      <c r="H758">
        <v>2018</v>
      </c>
    </row>
    <row r="759" spans="1:8" x14ac:dyDescent="0.25">
      <c r="A759" t="str">
        <f>Forutsetninger!AF124</f>
        <v>Fiskefartøy</v>
      </c>
      <c r="B759" t="str">
        <f>Forutsetninger!AG124</f>
        <v>200-250</v>
      </c>
      <c r="C759" t="s">
        <v>150</v>
      </c>
      <c r="D759" t="s">
        <v>154</v>
      </c>
      <c r="E759" t="s">
        <v>1366</v>
      </c>
      <c r="F759">
        <f t="shared" si="28"/>
        <v>24629.395947802226</v>
      </c>
      <c r="G759">
        <f t="shared" si="29"/>
        <v>14410.645947802226</v>
      </c>
      <c r="H759">
        <v>2018</v>
      </c>
    </row>
    <row r="760" spans="1:8" x14ac:dyDescent="0.25">
      <c r="A760" t="str">
        <f>Forutsetninger!AF125</f>
        <v>Fiskefartøy</v>
      </c>
      <c r="B760" t="str">
        <f>Forutsetninger!AG125</f>
        <v>250-300</v>
      </c>
      <c r="C760" t="s">
        <v>150</v>
      </c>
      <c r="D760" t="s">
        <v>154</v>
      </c>
      <c r="E760" t="s">
        <v>1366</v>
      </c>
      <c r="F760">
        <f t="shared" si="28"/>
        <v>24629.395947802226</v>
      </c>
      <c r="G760">
        <f t="shared" si="29"/>
        <v>14410.645947802226</v>
      </c>
      <c r="H760">
        <v>2018</v>
      </c>
    </row>
    <row r="761" spans="1:8" x14ac:dyDescent="0.25">
      <c r="A761" t="str">
        <f>Forutsetninger!AF126</f>
        <v>Fiskefartøy</v>
      </c>
      <c r="B761" t="str">
        <f>Forutsetninger!AG126</f>
        <v>300-</v>
      </c>
      <c r="C761" t="s">
        <v>150</v>
      </c>
      <c r="D761" t="s">
        <v>154</v>
      </c>
      <c r="E761" t="s">
        <v>1366</v>
      </c>
      <c r="F761">
        <f t="shared" si="28"/>
        <v>24629.395947802226</v>
      </c>
      <c r="G761">
        <f t="shared" si="29"/>
        <v>14410.645947802226</v>
      </c>
      <c r="H761">
        <v>2018</v>
      </c>
    </row>
    <row r="762" spans="1:8" x14ac:dyDescent="0.25">
      <c r="A762" t="str">
        <f>Forutsetninger!AF127</f>
        <v>Annet</v>
      </c>
      <c r="B762" t="str">
        <f>Forutsetninger!AG127</f>
        <v>0-30</v>
      </c>
      <c r="C762" t="s">
        <v>140</v>
      </c>
      <c r="D762" t="s">
        <v>154</v>
      </c>
      <c r="E762" t="s">
        <v>1366</v>
      </c>
      <c r="F762">
        <f t="shared" si="28"/>
        <v>24629.395947802226</v>
      </c>
      <c r="G762">
        <f t="shared" si="29"/>
        <v>14410.645947802226</v>
      </c>
      <c r="H762">
        <v>2018</v>
      </c>
    </row>
    <row r="763" spans="1:8" x14ac:dyDescent="0.25">
      <c r="A763" t="str">
        <f>Forutsetninger!AF128</f>
        <v>Annet</v>
      </c>
      <c r="B763" t="str">
        <f>Forutsetninger!AG128</f>
        <v>30-70</v>
      </c>
      <c r="C763" t="s">
        <v>140</v>
      </c>
      <c r="D763" t="s">
        <v>154</v>
      </c>
      <c r="E763" t="s">
        <v>1366</v>
      </c>
      <c r="F763">
        <f t="shared" si="28"/>
        <v>24629.395947802226</v>
      </c>
      <c r="G763">
        <f t="shared" si="29"/>
        <v>14410.645947802226</v>
      </c>
      <c r="H763">
        <v>2018</v>
      </c>
    </row>
    <row r="764" spans="1:8" x14ac:dyDescent="0.25">
      <c r="A764" t="str">
        <f>Forutsetninger!AF129</f>
        <v>Annet</v>
      </c>
      <c r="B764" t="str">
        <f>Forutsetninger!AG129</f>
        <v>70-100</v>
      </c>
      <c r="C764" t="s">
        <v>140</v>
      </c>
      <c r="D764" t="s">
        <v>154</v>
      </c>
      <c r="E764" t="s">
        <v>1366</v>
      </c>
      <c r="F764">
        <f t="shared" si="28"/>
        <v>24629.395947802226</v>
      </c>
      <c r="G764">
        <f t="shared" si="29"/>
        <v>14410.645947802226</v>
      </c>
      <c r="H764">
        <v>2018</v>
      </c>
    </row>
    <row r="765" spans="1:8" x14ac:dyDescent="0.25">
      <c r="A765" t="str">
        <f>Forutsetninger!AF130</f>
        <v>Annet</v>
      </c>
      <c r="B765" t="str">
        <f>Forutsetninger!AG130</f>
        <v>100-150</v>
      </c>
      <c r="C765" t="s">
        <v>25</v>
      </c>
      <c r="D765" t="s">
        <v>154</v>
      </c>
      <c r="E765" t="s">
        <v>1366</v>
      </c>
      <c r="F765">
        <f t="shared" si="28"/>
        <v>24629.395947802226</v>
      </c>
      <c r="G765">
        <f t="shared" si="29"/>
        <v>14410.645947802226</v>
      </c>
      <c r="H765">
        <v>2018</v>
      </c>
    </row>
    <row r="766" spans="1:8" x14ac:dyDescent="0.25">
      <c r="A766" t="str">
        <f>Forutsetninger!AF131</f>
        <v>Annet</v>
      </c>
      <c r="B766" t="str">
        <f>Forutsetninger!AG131</f>
        <v>150-200</v>
      </c>
      <c r="C766" t="s">
        <v>150</v>
      </c>
      <c r="D766" t="s">
        <v>154</v>
      </c>
      <c r="E766" t="s">
        <v>1366</v>
      </c>
      <c r="F766">
        <f t="shared" si="28"/>
        <v>24629.395947802226</v>
      </c>
      <c r="G766">
        <f t="shared" si="29"/>
        <v>14410.645947802226</v>
      </c>
      <c r="H766">
        <v>2018</v>
      </c>
    </row>
    <row r="767" spans="1:8" x14ac:dyDescent="0.25">
      <c r="A767" t="str">
        <f>Forutsetninger!AF132</f>
        <v>Annet</v>
      </c>
      <c r="B767" t="str">
        <f>Forutsetninger!AG132</f>
        <v>200-250</v>
      </c>
      <c r="C767" t="s">
        <v>150</v>
      </c>
      <c r="D767" t="s">
        <v>154</v>
      </c>
      <c r="E767" t="s">
        <v>1366</v>
      </c>
      <c r="F767">
        <f t="shared" si="28"/>
        <v>24629.395947802226</v>
      </c>
      <c r="G767">
        <f t="shared" si="29"/>
        <v>14410.645947802226</v>
      </c>
      <c r="H767">
        <v>2018</v>
      </c>
    </row>
    <row r="768" spans="1:8" x14ac:dyDescent="0.25">
      <c r="A768" t="str">
        <f>Forutsetninger!AF133</f>
        <v>Annet</v>
      </c>
      <c r="B768" t="str">
        <f>Forutsetninger!AG133</f>
        <v>250-300</v>
      </c>
      <c r="C768" t="s">
        <v>150</v>
      </c>
      <c r="D768" t="s">
        <v>154</v>
      </c>
      <c r="E768" t="s">
        <v>1366</v>
      </c>
      <c r="F768">
        <f t="shared" si="28"/>
        <v>24629.395947802226</v>
      </c>
      <c r="G768">
        <f t="shared" si="29"/>
        <v>14410.645947802226</v>
      </c>
      <c r="H768">
        <v>2018</v>
      </c>
    </row>
    <row r="769" spans="1:8" x14ac:dyDescent="0.25">
      <c r="A769" t="str">
        <f>Forutsetninger!AF134</f>
        <v>Annet</v>
      </c>
      <c r="B769" t="str">
        <f>Forutsetninger!AG134</f>
        <v>300-</v>
      </c>
      <c r="C769" t="s">
        <v>150</v>
      </c>
      <c r="D769" t="s">
        <v>154</v>
      </c>
      <c r="E769" t="s">
        <v>1366</v>
      </c>
      <c r="F769">
        <f t="shared" si="28"/>
        <v>24629.395947802226</v>
      </c>
      <c r="G769">
        <f t="shared" si="29"/>
        <v>14410.645947802226</v>
      </c>
      <c r="H769">
        <v>2018</v>
      </c>
    </row>
    <row r="770" spans="1:8" x14ac:dyDescent="0.25">
      <c r="A770" t="str">
        <f>Forutsetninger!AF2</f>
        <v>Oljetankskip</v>
      </c>
      <c r="B770" t="str">
        <f>Forutsetninger!AG2</f>
        <v>0-30</v>
      </c>
      <c r="C770" t="s">
        <v>140</v>
      </c>
      <c r="D770" t="s">
        <v>141</v>
      </c>
      <c r="E770" t="s">
        <v>136</v>
      </c>
      <c r="F770">
        <f t="shared" ref="F770:F833" si="30">INDEX($O$2:$Y$386,MATCH(A770&amp;C770&amp;D770&amp;E770,$O$2:$O$386,0),10)*INDEX($L$2:$L$8,MATCH($E770,$K$2:$K$8,0))</f>
        <v>0.17249999999999999</v>
      </c>
      <c r="G770">
        <f t="shared" ref="G770:G833" si="31">INDEX($O$2:$Y$386,MATCH(A770&amp;C770&amp;D770&amp;E770,$O$2:$O$386,0),11)*INDEX($L$2:$L$8,MATCH($E770,$K$2:$K$8,0))</f>
        <v>0.17249999999999999</v>
      </c>
      <c r="H770">
        <v>2018</v>
      </c>
    </row>
    <row r="771" spans="1:8" x14ac:dyDescent="0.25">
      <c r="A771" t="str">
        <f>Forutsetninger!AF3</f>
        <v>Oljetankskip</v>
      </c>
      <c r="B771" t="str">
        <f>Forutsetninger!AG3</f>
        <v>30-70</v>
      </c>
      <c r="C771" t="s">
        <v>140</v>
      </c>
      <c r="D771" t="s">
        <v>141</v>
      </c>
      <c r="E771" t="s">
        <v>136</v>
      </c>
      <c r="F771">
        <f t="shared" si="30"/>
        <v>0.17249999999999999</v>
      </c>
      <c r="G771">
        <f t="shared" si="31"/>
        <v>0.17249999999999999</v>
      </c>
      <c r="H771">
        <v>2018</v>
      </c>
    </row>
    <row r="772" spans="1:8" x14ac:dyDescent="0.25">
      <c r="A772" t="str">
        <f>Forutsetninger!AF4</f>
        <v>Oljetankskip</v>
      </c>
      <c r="B772" t="str">
        <f>Forutsetninger!AG4</f>
        <v>70-100</v>
      </c>
      <c r="C772" t="s">
        <v>140</v>
      </c>
      <c r="D772" t="s">
        <v>141</v>
      </c>
      <c r="E772" t="s">
        <v>136</v>
      </c>
      <c r="F772">
        <f t="shared" si="30"/>
        <v>0.17249999999999999</v>
      </c>
      <c r="G772">
        <f t="shared" si="31"/>
        <v>0.17249999999999999</v>
      </c>
      <c r="H772">
        <v>2018</v>
      </c>
    </row>
    <row r="773" spans="1:8" x14ac:dyDescent="0.25">
      <c r="A773" t="str">
        <f>Forutsetninger!AF5</f>
        <v>Oljetankskip</v>
      </c>
      <c r="B773" t="str">
        <f>Forutsetninger!AG5</f>
        <v>100-150</v>
      </c>
      <c r="C773" t="s">
        <v>25</v>
      </c>
      <c r="D773" t="s">
        <v>141</v>
      </c>
      <c r="E773" t="s">
        <v>136</v>
      </c>
      <c r="F773">
        <f t="shared" si="30"/>
        <v>0.17249999999999999</v>
      </c>
      <c r="G773">
        <f t="shared" si="31"/>
        <v>0.17249999999999999</v>
      </c>
      <c r="H773">
        <v>2018</v>
      </c>
    </row>
    <row r="774" spans="1:8" x14ac:dyDescent="0.25">
      <c r="A774" t="str">
        <f>Forutsetninger!AF6</f>
        <v>Oljetankskip</v>
      </c>
      <c r="B774" t="str">
        <f>Forutsetninger!AG6</f>
        <v>150-200</v>
      </c>
      <c r="C774" t="s">
        <v>150</v>
      </c>
      <c r="D774" t="s">
        <v>141</v>
      </c>
      <c r="E774" t="s">
        <v>136</v>
      </c>
      <c r="F774">
        <f t="shared" si="30"/>
        <v>0.17249999999999999</v>
      </c>
      <c r="G774">
        <f t="shared" si="31"/>
        <v>0.17249999999999999</v>
      </c>
      <c r="H774">
        <v>2018</v>
      </c>
    </row>
    <row r="775" spans="1:8" x14ac:dyDescent="0.25">
      <c r="A775" t="str">
        <f>Forutsetninger!AF7</f>
        <v>Oljetankskip</v>
      </c>
      <c r="B775" t="str">
        <f>Forutsetninger!AG7</f>
        <v>200-250</v>
      </c>
      <c r="C775" t="s">
        <v>150</v>
      </c>
      <c r="D775" t="s">
        <v>141</v>
      </c>
      <c r="E775" t="s">
        <v>136</v>
      </c>
      <c r="F775">
        <f t="shared" si="30"/>
        <v>0.17249999999999999</v>
      </c>
      <c r="G775">
        <f t="shared" si="31"/>
        <v>0.17249999999999999</v>
      </c>
      <c r="H775">
        <v>2018</v>
      </c>
    </row>
    <row r="776" spans="1:8" x14ac:dyDescent="0.25">
      <c r="A776" t="str">
        <f>Forutsetninger!AF8</f>
        <v>Oljetankskip</v>
      </c>
      <c r="B776" t="str">
        <f>Forutsetninger!AG8</f>
        <v>250-300</v>
      </c>
      <c r="C776" t="s">
        <v>150</v>
      </c>
      <c r="D776" t="s">
        <v>141</v>
      </c>
      <c r="E776" t="s">
        <v>136</v>
      </c>
      <c r="F776">
        <f t="shared" si="30"/>
        <v>0.17249999999999999</v>
      </c>
      <c r="G776">
        <f t="shared" si="31"/>
        <v>0.17249999999999999</v>
      </c>
      <c r="H776">
        <v>2018</v>
      </c>
    </row>
    <row r="777" spans="1:8" x14ac:dyDescent="0.25">
      <c r="A777" t="str">
        <f>Forutsetninger!AF9</f>
        <v>Oljetankskip</v>
      </c>
      <c r="B777" t="str">
        <f>Forutsetninger!AG9</f>
        <v>300-</v>
      </c>
      <c r="C777" t="s">
        <v>150</v>
      </c>
      <c r="D777" t="s">
        <v>141</v>
      </c>
      <c r="E777" t="s">
        <v>136</v>
      </c>
      <c r="F777">
        <f t="shared" si="30"/>
        <v>0.17249999999999999</v>
      </c>
      <c r="G777">
        <f t="shared" si="31"/>
        <v>0.17249999999999999</v>
      </c>
      <c r="H777">
        <v>2018</v>
      </c>
    </row>
    <row r="778" spans="1:8" x14ac:dyDescent="0.25">
      <c r="A778" t="str">
        <f>Forutsetninger!AF10</f>
        <v>Kjemikalie-/Produktskip</v>
      </c>
      <c r="B778" t="str">
        <f>Forutsetninger!AG10</f>
        <v>0-30</v>
      </c>
      <c r="C778" t="s">
        <v>140</v>
      </c>
      <c r="D778" t="s">
        <v>141</v>
      </c>
      <c r="E778" t="s">
        <v>136</v>
      </c>
      <c r="F778">
        <f t="shared" si="30"/>
        <v>0.17249999999999999</v>
      </c>
      <c r="G778">
        <f t="shared" si="31"/>
        <v>0.17249999999999999</v>
      </c>
      <c r="H778">
        <v>2018</v>
      </c>
    </row>
    <row r="779" spans="1:8" x14ac:dyDescent="0.25">
      <c r="A779" t="str">
        <f>Forutsetninger!AF11</f>
        <v>Kjemikalie-/Produktskip</v>
      </c>
      <c r="B779" t="str">
        <f>Forutsetninger!AG11</f>
        <v>30-70</v>
      </c>
      <c r="C779" t="s">
        <v>140</v>
      </c>
      <c r="D779" t="s">
        <v>141</v>
      </c>
      <c r="E779" t="s">
        <v>136</v>
      </c>
      <c r="F779">
        <f t="shared" si="30"/>
        <v>0.17249999999999999</v>
      </c>
      <c r="G779">
        <f t="shared" si="31"/>
        <v>0.17249999999999999</v>
      </c>
      <c r="H779">
        <v>2018</v>
      </c>
    </row>
    <row r="780" spans="1:8" x14ac:dyDescent="0.25">
      <c r="A780" t="str">
        <f>Forutsetninger!AF12</f>
        <v>Kjemikalie-/Produktskip</v>
      </c>
      <c r="B780" t="str">
        <f>Forutsetninger!AG12</f>
        <v>70-100</v>
      </c>
      <c r="C780" t="s">
        <v>140</v>
      </c>
      <c r="D780" t="s">
        <v>141</v>
      </c>
      <c r="E780" t="s">
        <v>136</v>
      </c>
      <c r="F780">
        <f t="shared" si="30"/>
        <v>0.17249999999999999</v>
      </c>
      <c r="G780">
        <f t="shared" si="31"/>
        <v>0.17249999999999999</v>
      </c>
      <c r="H780">
        <v>2018</v>
      </c>
    </row>
    <row r="781" spans="1:8" x14ac:dyDescent="0.25">
      <c r="A781" t="str">
        <f>Forutsetninger!AF13</f>
        <v>Kjemikalie-/Produktskip</v>
      </c>
      <c r="B781" t="str">
        <f>Forutsetninger!AG13</f>
        <v>100-150</v>
      </c>
      <c r="C781" t="s">
        <v>25</v>
      </c>
      <c r="D781" t="s">
        <v>141</v>
      </c>
      <c r="E781" t="s">
        <v>136</v>
      </c>
      <c r="F781">
        <f t="shared" si="30"/>
        <v>0.17249999999999999</v>
      </c>
      <c r="G781">
        <f t="shared" si="31"/>
        <v>0.17249999999999999</v>
      </c>
      <c r="H781">
        <v>2018</v>
      </c>
    </row>
    <row r="782" spans="1:8" x14ac:dyDescent="0.25">
      <c r="A782" t="str">
        <f>Forutsetninger!AF14</f>
        <v>Kjemikalie-/Produktskip</v>
      </c>
      <c r="B782" t="str">
        <f>Forutsetninger!AG14</f>
        <v>150-200</v>
      </c>
      <c r="C782" t="s">
        <v>150</v>
      </c>
      <c r="D782" t="s">
        <v>141</v>
      </c>
      <c r="E782" t="s">
        <v>136</v>
      </c>
      <c r="F782">
        <f t="shared" si="30"/>
        <v>0.17249999999999999</v>
      </c>
      <c r="G782">
        <f t="shared" si="31"/>
        <v>0.17249999999999999</v>
      </c>
      <c r="H782">
        <v>2018</v>
      </c>
    </row>
    <row r="783" spans="1:8" x14ac:dyDescent="0.25">
      <c r="A783" t="str">
        <f>Forutsetninger!AF15</f>
        <v>Kjemikalie-/Produktskip</v>
      </c>
      <c r="B783" t="str">
        <f>Forutsetninger!AG15</f>
        <v>200-250</v>
      </c>
      <c r="C783" t="s">
        <v>150</v>
      </c>
      <c r="D783" t="s">
        <v>141</v>
      </c>
      <c r="E783" t="s">
        <v>136</v>
      </c>
      <c r="F783">
        <f t="shared" si="30"/>
        <v>0.17249999999999999</v>
      </c>
      <c r="G783">
        <f t="shared" si="31"/>
        <v>0.17249999999999999</v>
      </c>
      <c r="H783">
        <v>2018</v>
      </c>
    </row>
    <row r="784" spans="1:8" x14ac:dyDescent="0.25">
      <c r="A784" t="str">
        <f>Forutsetninger!AF16</f>
        <v>Kjemikalie-/Produktskip</v>
      </c>
      <c r="B784" t="str">
        <f>Forutsetninger!AG16</f>
        <v>250-300</v>
      </c>
      <c r="C784" t="s">
        <v>150</v>
      </c>
      <c r="D784" t="s">
        <v>141</v>
      </c>
      <c r="E784" t="s">
        <v>136</v>
      </c>
      <c r="F784">
        <f t="shared" si="30"/>
        <v>0.17249999999999999</v>
      </c>
      <c r="G784">
        <f t="shared" si="31"/>
        <v>0.17249999999999999</v>
      </c>
      <c r="H784">
        <v>2018</v>
      </c>
    </row>
    <row r="785" spans="1:8" x14ac:dyDescent="0.25">
      <c r="A785" t="str">
        <f>Forutsetninger!AF17</f>
        <v>Kjemikalie-/Produktskip</v>
      </c>
      <c r="B785" t="str">
        <f>Forutsetninger!AG17</f>
        <v>300-</v>
      </c>
      <c r="C785" t="s">
        <v>150</v>
      </c>
      <c r="D785" t="s">
        <v>141</v>
      </c>
      <c r="E785" t="s">
        <v>136</v>
      </c>
      <c r="F785">
        <f t="shared" si="30"/>
        <v>0.17249999999999999</v>
      </c>
      <c r="G785">
        <f t="shared" si="31"/>
        <v>0.17249999999999999</v>
      </c>
      <c r="H785">
        <v>2018</v>
      </c>
    </row>
    <row r="786" spans="1:8" x14ac:dyDescent="0.25">
      <c r="A786" t="str">
        <f>Forutsetninger!AF18</f>
        <v>Gasstankskip</v>
      </c>
      <c r="B786" t="str">
        <f>Forutsetninger!AG18</f>
        <v>0-30</v>
      </c>
      <c r="C786" t="s">
        <v>140</v>
      </c>
      <c r="D786" t="s">
        <v>141</v>
      </c>
      <c r="E786" t="s">
        <v>136</v>
      </c>
      <c r="F786">
        <f t="shared" si="30"/>
        <v>0.17249999999999999</v>
      </c>
      <c r="G786">
        <f t="shared" si="31"/>
        <v>0.17249999999999999</v>
      </c>
      <c r="H786">
        <v>2018</v>
      </c>
    </row>
    <row r="787" spans="1:8" x14ac:dyDescent="0.25">
      <c r="A787" t="str">
        <f>Forutsetninger!AF19</f>
        <v>Gasstankskip</v>
      </c>
      <c r="B787" t="str">
        <f>Forutsetninger!AG19</f>
        <v>30-70</v>
      </c>
      <c r="C787" t="s">
        <v>140</v>
      </c>
      <c r="D787" t="s">
        <v>141</v>
      </c>
      <c r="E787" t="s">
        <v>136</v>
      </c>
      <c r="F787">
        <f t="shared" si="30"/>
        <v>0.17249999999999999</v>
      </c>
      <c r="G787">
        <f t="shared" si="31"/>
        <v>0.17249999999999999</v>
      </c>
      <c r="H787">
        <v>2018</v>
      </c>
    </row>
    <row r="788" spans="1:8" x14ac:dyDescent="0.25">
      <c r="A788" t="str">
        <f>Forutsetninger!AF20</f>
        <v>Gasstankskip</v>
      </c>
      <c r="B788" t="str">
        <f>Forutsetninger!AG20</f>
        <v>70-100</v>
      </c>
      <c r="C788" t="s">
        <v>140</v>
      </c>
      <c r="D788" t="s">
        <v>141</v>
      </c>
      <c r="E788" t="s">
        <v>136</v>
      </c>
      <c r="F788">
        <f t="shared" si="30"/>
        <v>0.17249999999999999</v>
      </c>
      <c r="G788">
        <f t="shared" si="31"/>
        <v>0.17249999999999999</v>
      </c>
      <c r="H788">
        <v>2018</v>
      </c>
    </row>
    <row r="789" spans="1:8" x14ac:dyDescent="0.25">
      <c r="A789" t="str">
        <f>Forutsetninger!AF21</f>
        <v>Gasstankskip</v>
      </c>
      <c r="B789" t="str">
        <f>Forutsetninger!AG21</f>
        <v>100-150</v>
      </c>
      <c r="C789" t="s">
        <v>25</v>
      </c>
      <c r="D789" t="s">
        <v>141</v>
      </c>
      <c r="E789" t="s">
        <v>136</v>
      </c>
      <c r="F789">
        <f t="shared" si="30"/>
        <v>0.17249999999999999</v>
      </c>
      <c r="G789">
        <f t="shared" si="31"/>
        <v>0.17249999999999999</v>
      </c>
      <c r="H789">
        <v>2018</v>
      </c>
    </row>
    <row r="790" spans="1:8" x14ac:dyDescent="0.25">
      <c r="A790" t="str">
        <f>Forutsetninger!AF22</f>
        <v>Gasstankskip</v>
      </c>
      <c r="B790" t="str">
        <f>Forutsetninger!AG22</f>
        <v>150-200</v>
      </c>
      <c r="C790" t="s">
        <v>150</v>
      </c>
      <c r="D790" t="s">
        <v>141</v>
      </c>
      <c r="E790" t="s">
        <v>136</v>
      </c>
      <c r="F790">
        <f t="shared" si="30"/>
        <v>0.17249999999999999</v>
      </c>
      <c r="G790">
        <f t="shared" si="31"/>
        <v>0.17249999999999999</v>
      </c>
      <c r="H790">
        <v>2018</v>
      </c>
    </row>
    <row r="791" spans="1:8" x14ac:dyDescent="0.25">
      <c r="A791" t="str">
        <f>Forutsetninger!AF23</f>
        <v>Gasstankskip</v>
      </c>
      <c r="B791" t="str">
        <f>Forutsetninger!AG23</f>
        <v>200-250</v>
      </c>
      <c r="C791" t="s">
        <v>150</v>
      </c>
      <c r="D791" t="s">
        <v>141</v>
      </c>
      <c r="E791" t="s">
        <v>136</v>
      </c>
      <c r="F791">
        <f t="shared" si="30"/>
        <v>0.17249999999999999</v>
      </c>
      <c r="G791">
        <f t="shared" si="31"/>
        <v>0.17249999999999999</v>
      </c>
      <c r="H791">
        <v>2018</v>
      </c>
    </row>
    <row r="792" spans="1:8" x14ac:dyDescent="0.25">
      <c r="A792" t="str">
        <f>Forutsetninger!AF24</f>
        <v>Gasstankskip</v>
      </c>
      <c r="B792" t="str">
        <f>Forutsetninger!AG24</f>
        <v>250-300</v>
      </c>
      <c r="C792" t="s">
        <v>150</v>
      </c>
      <c r="D792" t="s">
        <v>141</v>
      </c>
      <c r="E792" t="s">
        <v>136</v>
      </c>
      <c r="F792">
        <f t="shared" si="30"/>
        <v>0.17249999999999999</v>
      </c>
      <c r="G792">
        <f t="shared" si="31"/>
        <v>0.17249999999999999</v>
      </c>
      <c r="H792">
        <v>2018</v>
      </c>
    </row>
    <row r="793" spans="1:8" x14ac:dyDescent="0.25">
      <c r="A793" t="str">
        <f>Forutsetninger!AF25</f>
        <v>Gasstankskip</v>
      </c>
      <c r="B793" t="str">
        <f>Forutsetninger!AG25</f>
        <v>300-</v>
      </c>
      <c r="C793" t="s">
        <v>150</v>
      </c>
      <c r="D793" t="s">
        <v>141</v>
      </c>
      <c r="E793" t="s">
        <v>136</v>
      </c>
      <c r="F793">
        <f t="shared" si="30"/>
        <v>0.17249999999999999</v>
      </c>
      <c r="G793">
        <f t="shared" si="31"/>
        <v>0.17249999999999999</v>
      </c>
      <c r="H793">
        <v>2018</v>
      </c>
    </row>
    <row r="794" spans="1:8" x14ac:dyDescent="0.25">
      <c r="A794" t="str">
        <f>Forutsetninger!AF26</f>
        <v>Bulkskip</v>
      </c>
      <c r="B794" t="str">
        <f>Forutsetninger!AG26</f>
        <v>0-30</v>
      </c>
      <c r="C794" t="s">
        <v>140</v>
      </c>
      <c r="D794" t="s">
        <v>141</v>
      </c>
      <c r="E794" t="s">
        <v>136</v>
      </c>
      <c r="F794">
        <f t="shared" si="30"/>
        <v>0.17249999999999999</v>
      </c>
      <c r="G794">
        <f t="shared" si="31"/>
        <v>0.17249999999999999</v>
      </c>
      <c r="H794">
        <v>2018</v>
      </c>
    </row>
    <row r="795" spans="1:8" x14ac:dyDescent="0.25">
      <c r="A795" t="str">
        <f>Forutsetninger!AF27</f>
        <v>Bulkskip</v>
      </c>
      <c r="B795" t="str">
        <f>Forutsetninger!AG27</f>
        <v>30-70</v>
      </c>
      <c r="C795" t="s">
        <v>140</v>
      </c>
      <c r="D795" t="s">
        <v>141</v>
      </c>
      <c r="E795" t="s">
        <v>136</v>
      </c>
      <c r="F795">
        <f t="shared" si="30"/>
        <v>0.17249999999999999</v>
      </c>
      <c r="G795">
        <f t="shared" si="31"/>
        <v>0.17249999999999999</v>
      </c>
      <c r="H795">
        <v>2018</v>
      </c>
    </row>
    <row r="796" spans="1:8" x14ac:dyDescent="0.25">
      <c r="A796" t="str">
        <f>Forutsetninger!AF28</f>
        <v>Bulkskip</v>
      </c>
      <c r="B796" t="str">
        <f>Forutsetninger!AG28</f>
        <v>70-100</v>
      </c>
      <c r="C796" t="s">
        <v>140</v>
      </c>
      <c r="D796" t="s">
        <v>141</v>
      </c>
      <c r="E796" t="s">
        <v>136</v>
      </c>
      <c r="F796">
        <f t="shared" si="30"/>
        <v>0.17249999999999999</v>
      </c>
      <c r="G796">
        <f t="shared" si="31"/>
        <v>0.17249999999999999</v>
      </c>
      <c r="H796">
        <v>2018</v>
      </c>
    </row>
    <row r="797" spans="1:8" x14ac:dyDescent="0.25">
      <c r="A797" t="str">
        <f>Forutsetninger!AF34</f>
        <v>Bulkskip</v>
      </c>
      <c r="B797" t="str">
        <f>Forutsetninger!AG34</f>
        <v>100-150</v>
      </c>
      <c r="C797" t="s">
        <v>25</v>
      </c>
      <c r="D797" t="s">
        <v>141</v>
      </c>
      <c r="E797" t="s">
        <v>136</v>
      </c>
      <c r="F797">
        <f t="shared" si="30"/>
        <v>0.17249999999999999</v>
      </c>
      <c r="G797">
        <f t="shared" si="31"/>
        <v>0.17249999999999999</v>
      </c>
      <c r="H797">
        <v>2018</v>
      </c>
    </row>
    <row r="798" spans="1:8" x14ac:dyDescent="0.25">
      <c r="A798" t="str">
        <f>Forutsetninger!AF35</f>
        <v>Bulkskip</v>
      </c>
      <c r="B798" t="str">
        <f>Forutsetninger!AG35</f>
        <v>150-200</v>
      </c>
      <c r="C798" t="s">
        <v>150</v>
      </c>
      <c r="D798" t="s">
        <v>141</v>
      </c>
      <c r="E798" t="s">
        <v>136</v>
      </c>
      <c r="F798">
        <f t="shared" si="30"/>
        <v>0.17249999999999999</v>
      </c>
      <c r="G798">
        <f t="shared" si="31"/>
        <v>0.17249999999999999</v>
      </c>
      <c r="H798">
        <v>2018</v>
      </c>
    </row>
    <row r="799" spans="1:8" x14ac:dyDescent="0.25">
      <c r="A799" t="str">
        <f>Forutsetninger!AF36</f>
        <v>Bulkskip</v>
      </c>
      <c r="B799" t="str">
        <f>Forutsetninger!AG36</f>
        <v>200-250</v>
      </c>
      <c r="C799" t="s">
        <v>150</v>
      </c>
      <c r="D799" t="s">
        <v>141</v>
      </c>
      <c r="E799" t="s">
        <v>136</v>
      </c>
      <c r="F799">
        <f t="shared" si="30"/>
        <v>0.17249999999999999</v>
      </c>
      <c r="G799">
        <f t="shared" si="31"/>
        <v>0.17249999999999999</v>
      </c>
      <c r="H799">
        <v>2018</v>
      </c>
    </row>
    <row r="800" spans="1:8" x14ac:dyDescent="0.25">
      <c r="A800" t="str">
        <f>Forutsetninger!AF37</f>
        <v>Bulkskip</v>
      </c>
      <c r="B800" t="str">
        <f>Forutsetninger!AG37</f>
        <v>250-300</v>
      </c>
      <c r="C800" t="s">
        <v>150</v>
      </c>
      <c r="D800" t="s">
        <v>141</v>
      </c>
      <c r="E800" t="s">
        <v>136</v>
      </c>
      <c r="F800">
        <f t="shared" si="30"/>
        <v>0.17249999999999999</v>
      </c>
      <c r="G800">
        <f t="shared" si="31"/>
        <v>0.17249999999999999</v>
      </c>
      <c r="H800">
        <v>2018</v>
      </c>
    </row>
    <row r="801" spans="1:8" x14ac:dyDescent="0.25">
      <c r="A801" t="str">
        <f>Forutsetninger!AF38</f>
        <v>Bulkskip</v>
      </c>
      <c r="B801" t="str">
        <f>Forutsetninger!AG38</f>
        <v>300-</v>
      </c>
      <c r="C801" t="s">
        <v>150</v>
      </c>
      <c r="D801" t="s">
        <v>141</v>
      </c>
      <c r="E801" t="s">
        <v>136</v>
      </c>
      <c r="F801">
        <f t="shared" si="30"/>
        <v>0.17249999999999999</v>
      </c>
      <c r="G801">
        <f t="shared" si="31"/>
        <v>0.17249999999999999</v>
      </c>
      <c r="H801">
        <v>2018</v>
      </c>
    </row>
    <row r="802" spans="1:8" x14ac:dyDescent="0.25">
      <c r="A802" t="str">
        <f>Forutsetninger!AF39</f>
        <v>Stykkgods-/Roro-skip</v>
      </c>
      <c r="B802" t="str">
        <f>Forutsetninger!AG39</f>
        <v>0-30</v>
      </c>
      <c r="C802" t="s">
        <v>140</v>
      </c>
      <c r="D802" t="s">
        <v>141</v>
      </c>
      <c r="E802" t="s">
        <v>136</v>
      </c>
      <c r="F802">
        <f t="shared" si="30"/>
        <v>0.17249999999999999</v>
      </c>
      <c r="G802">
        <f t="shared" si="31"/>
        <v>0.17249999999999999</v>
      </c>
      <c r="H802">
        <v>2018</v>
      </c>
    </row>
    <row r="803" spans="1:8" x14ac:dyDescent="0.25">
      <c r="A803" t="str">
        <f>Forutsetninger!AF40</f>
        <v>Stykkgods-/Roro-skip</v>
      </c>
      <c r="B803" t="str">
        <f>Forutsetninger!AG40</f>
        <v>30-70</v>
      </c>
      <c r="C803" t="s">
        <v>140</v>
      </c>
      <c r="D803" t="s">
        <v>141</v>
      </c>
      <c r="E803" t="s">
        <v>136</v>
      </c>
      <c r="F803">
        <f t="shared" si="30"/>
        <v>0.17249999999999999</v>
      </c>
      <c r="G803">
        <f t="shared" si="31"/>
        <v>0.17249999999999999</v>
      </c>
      <c r="H803">
        <v>2018</v>
      </c>
    </row>
    <row r="804" spans="1:8" x14ac:dyDescent="0.25">
      <c r="A804" t="str">
        <f>Forutsetninger!AF41</f>
        <v>Stykkgods-/Roro-skip</v>
      </c>
      <c r="B804" t="str">
        <f>Forutsetninger!AG41</f>
        <v>70-100</v>
      </c>
      <c r="C804" t="s">
        <v>140</v>
      </c>
      <c r="D804" t="s">
        <v>141</v>
      </c>
      <c r="E804" t="s">
        <v>136</v>
      </c>
      <c r="F804">
        <f t="shared" si="30"/>
        <v>0.17249999999999999</v>
      </c>
      <c r="G804">
        <f t="shared" si="31"/>
        <v>0.17249999999999999</v>
      </c>
      <c r="H804">
        <v>2018</v>
      </c>
    </row>
    <row r="805" spans="1:8" x14ac:dyDescent="0.25">
      <c r="A805" t="str">
        <f>Forutsetninger!AF42</f>
        <v>Stykkgods-/Roro-skip</v>
      </c>
      <c r="B805" t="str">
        <f>Forutsetninger!AG42</f>
        <v>100-150</v>
      </c>
      <c r="C805" t="s">
        <v>25</v>
      </c>
      <c r="D805" t="s">
        <v>141</v>
      </c>
      <c r="E805" t="s">
        <v>136</v>
      </c>
      <c r="F805">
        <f t="shared" si="30"/>
        <v>0.17249999999999999</v>
      </c>
      <c r="G805">
        <f t="shared" si="31"/>
        <v>0.17249999999999999</v>
      </c>
      <c r="H805">
        <v>2018</v>
      </c>
    </row>
    <row r="806" spans="1:8" x14ac:dyDescent="0.25">
      <c r="A806" t="str">
        <f>Forutsetninger!AF43</f>
        <v>Stykkgods-/Roro-skip</v>
      </c>
      <c r="B806" t="str">
        <f>Forutsetninger!AG43</f>
        <v>150-200</v>
      </c>
      <c r="C806" t="s">
        <v>150</v>
      </c>
      <c r="D806" t="s">
        <v>141</v>
      </c>
      <c r="E806" t="s">
        <v>136</v>
      </c>
      <c r="F806">
        <f t="shared" si="30"/>
        <v>0.17249999999999999</v>
      </c>
      <c r="G806">
        <f t="shared" si="31"/>
        <v>0.17249999999999999</v>
      </c>
      <c r="H806">
        <v>2018</v>
      </c>
    </row>
    <row r="807" spans="1:8" x14ac:dyDescent="0.25">
      <c r="A807" t="str">
        <f>Forutsetninger!AF44</f>
        <v>Stykkgods-/Roro-skip</v>
      </c>
      <c r="B807" t="str">
        <f>Forutsetninger!AG44</f>
        <v>200-250</v>
      </c>
      <c r="C807" t="s">
        <v>150</v>
      </c>
      <c r="D807" t="s">
        <v>141</v>
      </c>
      <c r="E807" t="s">
        <v>136</v>
      </c>
      <c r="F807">
        <f t="shared" si="30"/>
        <v>0.17249999999999999</v>
      </c>
      <c r="G807">
        <f t="shared" si="31"/>
        <v>0.17249999999999999</v>
      </c>
      <c r="H807">
        <v>2018</v>
      </c>
    </row>
    <row r="808" spans="1:8" x14ac:dyDescent="0.25">
      <c r="A808" t="str">
        <f>Forutsetninger!AF45</f>
        <v>Stykkgods-/Roro-skip</v>
      </c>
      <c r="B808" t="str">
        <f>Forutsetninger!AG45</f>
        <v>250-300</v>
      </c>
      <c r="C808" t="s">
        <v>150</v>
      </c>
      <c r="D808" t="s">
        <v>141</v>
      </c>
      <c r="E808" t="s">
        <v>136</v>
      </c>
      <c r="F808">
        <f t="shared" si="30"/>
        <v>0.17249999999999999</v>
      </c>
      <c r="G808">
        <f t="shared" si="31"/>
        <v>0.17249999999999999</v>
      </c>
      <c r="H808">
        <v>2018</v>
      </c>
    </row>
    <row r="809" spans="1:8" x14ac:dyDescent="0.25">
      <c r="A809" t="str">
        <f>Forutsetninger!AF46</f>
        <v>Stykkgods-/Roro-skip</v>
      </c>
      <c r="B809" t="str">
        <f>Forutsetninger!AG46</f>
        <v>300-</v>
      </c>
      <c r="C809" t="s">
        <v>150</v>
      </c>
      <c r="D809" t="s">
        <v>141</v>
      </c>
      <c r="E809" t="s">
        <v>136</v>
      </c>
      <c r="F809">
        <f t="shared" si="30"/>
        <v>0.17249999999999999</v>
      </c>
      <c r="G809">
        <f t="shared" si="31"/>
        <v>0.17249999999999999</v>
      </c>
      <c r="H809">
        <v>2018</v>
      </c>
    </row>
    <row r="810" spans="1:8" x14ac:dyDescent="0.25">
      <c r="A810" t="str">
        <f>Forutsetninger!AF47</f>
        <v>Containerskip</v>
      </c>
      <c r="B810" t="str">
        <f>Forutsetninger!AG47</f>
        <v>0-30</v>
      </c>
      <c r="C810" t="s">
        <v>140</v>
      </c>
      <c r="D810" t="s">
        <v>141</v>
      </c>
      <c r="E810" t="s">
        <v>136</v>
      </c>
      <c r="F810">
        <f t="shared" si="30"/>
        <v>0.17249999999999999</v>
      </c>
      <c r="G810">
        <f t="shared" si="31"/>
        <v>0.17249999999999999</v>
      </c>
      <c r="H810">
        <v>2018</v>
      </c>
    </row>
    <row r="811" spans="1:8" x14ac:dyDescent="0.25">
      <c r="A811" t="str">
        <f>Forutsetninger!AF48</f>
        <v>Containerskip</v>
      </c>
      <c r="B811" t="str">
        <f>Forutsetninger!AG48</f>
        <v>30-70</v>
      </c>
      <c r="C811" t="s">
        <v>140</v>
      </c>
      <c r="D811" t="s">
        <v>141</v>
      </c>
      <c r="E811" t="s">
        <v>136</v>
      </c>
      <c r="F811">
        <f t="shared" si="30"/>
        <v>0.17249999999999999</v>
      </c>
      <c r="G811">
        <f t="shared" si="31"/>
        <v>0.17249999999999999</v>
      </c>
      <c r="H811">
        <v>2018</v>
      </c>
    </row>
    <row r="812" spans="1:8" x14ac:dyDescent="0.25">
      <c r="A812" t="str">
        <f>Forutsetninger!AF49</f>
        <v>Containerskip</v>
      </c>
      <c r="B812" t="str">
        <f>Forutsetninger!AG49</f>
        <v>70-100</v>
      </c>
      <c r="C812" t="s">
        <v>140</v>
      </c>
      <c r="D812" t="s">
        <v>141</v>
      </c>
      <c r="E812" t="s">
        <v>136</v>
      </c>
      <c r="F812">
        <f t="shared" si="30"/>
        <v>0.17249999999999999</v>
      </c>
      <c r="G812">
        <f t="shared" si="31"/>
        <v>0.17249999999999999</v>
      </c>
      <c r="H812">
        <v>2018</v>
      </c>
    </row>
    <row r="813" spans="1:8" x14ac:dyDescent="0.25">
      <c r="A813" t="str">
        <f>Forutsetninger!AF50</f>
        <v>Containerskip</v>
      </c>
      <c r="B813" t="str">
        <f>Forutsetninger!AG50</f>
        <v>100-150</v>
      </c>
      <c r="C813" t="s">
        <v>25</v>
      </c>
      <c r="D813" t="s">
        <v>141</v>
      </c>
      <c r="E813" t="s">
        <v>136</v>
      </c>
      <c r="F813">
        <f t="shared" si="30"/>
        <v>0.17249999999999999</v>
      </c>
      <c r="G813">
        <f t="shared" si="31"/>
        <v>0.17249999999999999</v>
      </c>
      <c r="H813">
        <v>2018</v>
      </c>
    </row>
    <row r="814" spans="1:8" x14ac:dyDescent="0.25">
      <c r="A814" t="str">
        <f>Forutsetninger!AF51</f>
        <v>Containerskip</v>
      </c>
      <c r="B814" t="str">
        <f>Forutsetninger!AG51</f>
        <v>150-200</v>
      </c>
      <c r="C814" t="s">
        <v>150</v>
      </c>
      <c r="D814" t="s">
        <v>141</v>
      </c>
      <c r="E814" t="s">
        <v>136</v>
      </c>
      <c r="F814">
        <f t="shared" si="30"/>
        <v>0.17249999999999999</v>
      </c>
      <c r="G814">
        <f t="shared" si="31"/>
        <v>0.17249999999999999</v>
      </c>
      <c r="H814">
        <v>2018</v>
      </c>
    </row>
    <row r="815" spans="1:8" x14ac:dyDescent="0.25">
      <c r="A815" t="str">
        <f>Forutsetninger!AF52</f>
        <v>Containerskip</v>
      </c>
      <c r="B815" t="str">
        <f>Forutsetninger!AG52</f>
        <v>200-250</v>
      </c>
      <c r="C815" t="s">
        <v>150</v>
      </c>
      <c r="D815" t="s">
        <v>141</v>
      </c>
      <c r="E815" t="s">
        <v>136</v>
      </c>
      <c r="F815">
        <f t="shared" si="30"/>
        <v>0.17249999999999999</v>
      </c>
      <c r="G815">
        <f t="shared" si="31"/>
        <v>0.17249999999999999</v>
      </c>
      <c r="H815">
        <v>2018</v>
      </c>
    </row>
    <row r="816" spans="1:8" x14ac:dyDescent="0.25">
      <c r="A816" t="str">
        <f>Forutsetninger!AF53</f>
        <v>Containerskip</v>
      </c>
      <c r="B816" t="str">
        <f>Forutsetninger!AG53</f>
        <v>250-300</v>
      </c>
      <c r="C816" t="s">
        <v>150</v>
      </c>
      <c r="D816" t="s">
        <v>141</v>
      </c>
      <c r="E816" t="s">
        <v>136</v>
      </c>
      <c r="F816">
        <f t="shared" si="30"/>
        <v>0.17249999999999999</v>
      </c>
      <c r="G816">
        <f t="shared" si="31"/>
        <v>0.17249999999999999</v>
      </c>
      <c r="H816">
        <v>2018</v>
      </c>
    </row>
    <row r="817" spans="1:8" x14ac:dyDescent="0.25">
      <c r="A817" t="str">
        <f>Forutsetninger!AF54</f>
        <v>Containerskip</v>
      </c>
      <c r="B817" t="str">
        <f>Forutsetninger!AG54</f>
        <v>300-</v>
      </c>
      <c r="C817" t="s">
        <v>150</v>
      </c>
      <c r="D817" t="s">
        <v>141</v>
      </c>
      <c r="E817" t="s">
        <v>136</v>
      </c>
      <c r="F817">
        <f t="shared" si="30"/>
        <v>0.17249999999999999</v>
      </c>
      <c r="G817">
        <f t="shared" si="31"/>
        <v>0.17249999999999999</v>
      </c>
      <c r="H817">
        <v>2018</v>
      </c>
    </row>
    <row r="818" spans="1:8" x14ac:dyDescent="0.25">
      <c r="A818" t="str">
        <f>Forutsetninger!AF55</f>
        <v>Passasjerbåt</v>
      </c>
      <c r="B818" t="str">
        <f>Forutsetninger!AG55</f>
        <v>0-30</v>
      </c>
      <c r="C818" t="s">
        <v>140</v>
      </c>
      <c r="D818" t="s">
        <v>141</v>
      </c>
      <c r="E818" t="s">
        <v>136</v>
      </c>
      <c r="F818">
        <f t="shared" si="30"/>
        <v>0.17249999999999999</v>
      </c>
      <c r="G818">
        <f t="shared" si="31"/>
        <v>0.17249999999999999</v>
      </c>
      <c r="H818">
        <v>2018</v>
      </c>
    </row>
    <row r="819" spans="1:8" x14ac:dyDescent="0.25">
      <c r="A819" t="str">
        <f>Forutsetninger!AF56</f>
        <v>Passasjerbåt</v>
      </c>
      <c r="B819" t="str">
        <f>Forutsetninger!AG56</f>
        <v>30-70</v>
      </c>
      <c r="C819" t="s">
        <v>140</v>
      </c>
      <c r="D819" t="s">
        <v>141</v>
      </c>
      <c r="E819" t="s">
        <v>136</v>
      </c>
      <c r="F819">
        <f t="shared" si="30"/>
        <v>0.17249999999999999</v>
      </c>
      <c r="G819">
        <f t="shared" si="31"/>
        <v>0.17249999999999999</v>
      </c>
      <c r="H819">
        <v>2018</v>
      </c>
    </row>
    <row r="820" spans="1:8" x14ac:dyDescent="0.25">
      <c r="A820" t="str">
        <f>Forutsetninger!AF57</f>
        <v>Passasjerbåt</v>
      </c>
      <c r="B820" t="str">
        <f>Forutsetninger!AG57</f>
        <v>70-100</v>
      </c>
      <c r="C820" t="s">
        <v>140</v>
      </c>
      <c r="D820" t="s">
        <v>141</v>
      </c>
      <c r="E820" t="s">
        <v>136</v>
      </c>
      <c r="F820">
        <f t="shared" si="30"/>
        <v>0.17249999999999999</v>
      </c>
      <c r="G820">
        <f t="shared" si="31"/>
        <v>0.17249999999999999</v>
      </c>
      <c r="H820">
        <v>2018</v>
      </c>
    </row>
    <row r="821" spans="1:8" x14ac:dyDescent="0.25">
      <c r="A821" t="str">
        <f>Forutsetninger!AF58</f>
        <v>Passasjerbåt</v>
      </c>
      <c r="B821" t="str">
        <f>Forutsetninger!AG58</f>
        <v>100-150</v>
      </c>
      <c r="C821" t="s">
        <v>25</v>
      </c>
      <c r="D821" t="s">
        <v>141</v>
      </c>
      <c r="E821" t="s">
        <v>136</v>
      </c>
      <c r="F821">
        <f t="shared" si="30"/>
        <v>0.17249999999999999</v>
      </c>
      <c r="G821">
        <f t="shared" si="31"/>
        <v>0.17249999999999999</v>
      </c>
      <c r="H821">
        <v>2018</v>
      </c>
    </row>
    <row r="822" spans="1:8" x14ac:dyDescent="0.25">
      <c r="A822" t="str">
        <f>Forutsetninger!AF59</f>
        <v>Passasjerbåt</v>
      </c>
      <c r="B822" t="str">
        <f>Forutsetninger!AG59</f>
        <v>150-200</v>
      </c>
      <c r="C822" t="s">
        <v>150</v>
      </c>
      <c r="D822" t="s">
        <v>141</v>
      </c>
      <c r="E822" t="s">
        <v>136</v>
      </c>
      <c r="F822">
        <f t="shared" si="30"/>
        <v>0.17249999999999999</v>
      </c>
      <c r="G822">
        <f t="shared" si="31"/>
        <v>0.17249999999999999</v>
      </c>
      <c r="H822">
        <v>2018</v>
      </c>
    </row>
    <row r="823" spans="1:8" x14ac:dyDescent="0.25">
      <c r="A823" t="str">
        <f>Forutsetninger!AF60</f>
        <v>Passasjerbåt</v>
      </c>
      <c r="B823" t="str">
        <f>Forutsetninger!AG60</f>
        <v>200-250</v>
      </c>
      <c r="C823" t="s">
        <v>150</v>
      </c>
      <c r="D823" t="s">
        <v>141</v>
      </c>
      <c r="E823" t="s">
        <v>136</v>
      </c>
      <c r="F823">
        <f t="shared" si="30"/>
        <v>0.17249999999999999</v>
      </c>
      <c r="G823">
        <f t="shared" si="31"/>
        <v>0.17249999999999999</v>
      </c>
      <c r="H823">
        <v>2018</v>
      </c>
    </row>
    <row r="824" spans="1:8" x14ac:dyDescent="0.25">
      <c r="A824" t="str">
        <f>Forutsetninger!AF61</f>
        <v>Passasjerbåt</v>
      </c>
      <c r="B824" t="str">
        <f>Forutsetninger!AG61</f>
        <v>250-300</v>
      </c>
      <c r="C824" t="s">
        <v>150</v>
      </c>
      <c r="D824" t="s">
        <v>141</v>
      </c>
      <c r="E824" t="s">
        <v>136</v>
      </c>
      <c r="F824">
        <f t="shared" si="30"/>
        <v>0.17249999999999999</v>
      </c>
      <c r="G824">
        <f t="shared" si="31"/>
        <v>0.17249999999999999</v>
      </c>
      <c r="H824">
        <v>2018</v>
      </c>
    </row>
    <row r="825" spans="1:8" x14ac:dyDescent="0.25">
      <c r="A825" t="str">
        <f>Forutsetninger!AF62</f>
        <v>Passasjerbåt</v>
      </c>
      <c r="B825" t="str">
        <f>Forutsetninger!AG62</f>
        <v>300-</v>
      </c>
      <c r="C825" t="s">
        <v>150</v>
      </c>
      <c r="D825" t="s">
        <v>141</v>
      </c>
      <c r="E825" t="s">
        <v>136</v>
      </c>
      <c r="F825">
        <f t="shared" si="30"/>
        <v>0.17249999999999999</v>
      </c>
      <c r="G825">
        <f t="shared" si="31"/>
        <v>0.17249999999999999</v>
      </c>
      <c r="H825">
        <v>2018</v>
      </c>
    </row>
    <row r="826" spans="1:8" x14ac:dyDescent="0.25">
      <c r="A826" t="str">
        <f>Forutsetninger!AF63</f>
        <v>Passasjerskip/Roro</v>
      </c>
      <c r="B826" t="str">
        <f>Forutsetninger!AG63</f>
        <v>0-30</v>
      </c>
      <c r="C826" t="s">
        <v>140</v>
      </c>
      <c r="D826" t="s">
        <v>141</v>
      </c>
      <c r="E826" t="s">
        <v>136</v>
      </c>
      <c r="F826">
        <f t="shared" si="30"/>
        <v>0.17249999999999999</v>
      </c>
      <c r="G826">
        <f t="shared" si="31"/>
        <v>0.17249999999999999</v>
      </c>
      <c r="H826">
        <v>2018</v>
      </c>
    </row>
    <row r="827" spans="1:8" x14ac:dyDescent="0.25">
      <c r="A827" t="str">
        <f>Forutsetninger!AF64</f>
        <v>Passasjerskip/Roro</v>
      </c>
      <c r="B827" t="str">
        <f>Forutsetninger!AG64</f>
        <v>30-70</v>
      </c>
      <c r="C827" t="s">
        <v>140</v>
      </c>
      <c r="D827" t="s">
        <v>141</v>
      </c>
      <c r="E827" t="s">
        <v>136</v>
      </c>
      <c r="F827">
        <f t="shared" si="30"/>
        <v>0.17249999999999999</v>
      </c>
      <c r="G827">
        <f t="shared" si="31"/>
        <v>0.17249999999999999</v>
      </c>
      <c r="H827">
        <v>2018</v>
      </c>
    </row>
    <row r="828" spans="1:8" x14ac:dyDescent="0.25">
      <c r="A828" t="str">
        <f>Forutsetninger!AF65</f>
        <v>Passasjerskip/Roro</v>
      </c>
      <c r="B828" t="str">
        <f>Forutsetninger!AG65</f>
        <v>70-100</v>
      </c>
      <c r="C828" t="s">
        <v>140</v>
      </c>
      <c r="D828" t="s">
        <v>141</v>
      </c>
      <c r="E828" t="s">
        <v>136</v>
      </c>
      <c r="F828">
        <f t="shared" si="30"/>
        <v>0.17249999999999999</v>
      </c>
      <c r="G828">
        <f t="shared" si="31"/>
        <v>0.17249999999999999</v>
      </c>
      <c r="H828">
        <v>2018</v>
      </c>
    </row>
    <row r="829" spans="1:8" x14ac:dyDescent="0.25">
      <c r="A829" t="str">
        <f>Forutsetninger!AF66</f>
        <v>Passasjerskip/Roro</v>
      </c>
      <c r="B829" t="str">
        <f>Forutsetninger!AG66</f>
        <v>100-150</v>
      </c>
      <c r="C829" t="s">
        <v>25</v>
      </c>
      <c r="D829" t="s">
        <v>141</v>
      </c>
      <c r="E829" t="s">
        <v>136</v>
      </c>
      <c r="F829">
        <f t="shared" si="30"/>
        <v>0.17249999999999999</v>
      </c>
      <c r="G829">
        <f t="shared" si="31"/>
        <v>0.17249999999999999</v>
      </c>
      <c r="H829">
        <v>2018</v>
      </c>
    </row>
    <row r="830" spans="1:8" x14ac:dyDescent="0.25">
      <c r="A830" t="str">
        <f>Forutsetninger!AF67</f>
        <v>Passasjerskip/Roro</v>
      </c>
      <c r="B830" t="str">
        <f>Forutsetninger!AG67</f>
        <v>150-200</v>
      </c>
      <c r="C830" t="s">
        <v>150</v>
      </c>
      <c r="D830" t="s">
        <v>141</v>
      </c>
      <c r="E830" t="s">
        <v>136</v>
      </c>
      <c r="F830">
        <f t="shared" si="30"/>
        <v>0.17249999999999999</v>
      </c>
      <c r="G830">
        <f t="shared" si="31"/>
        <v>0.17249999999999999</v>
      </c>
      <c r="H830">
        <v>2018</v>
      </c>
    </row>
    <row r="831" spans="1:8" x14ac:dyDescent="0.25">
      <c r="A831" t="str">
        <f>Forutsetninger!AF68</f>
        <v>Passasjerskip/Roro</v>
      </c>
      <c r="B831" t="str">
        <f>Forutsetninger!AG68</f>
        <v>200-250</v>
      </c>
      <c r="C831" t="s">
        <v>150</v>
      </c>
      <c r="D831" t="s">
        <v>141</v>
      </c>
      <c r="E831" t="s">
        <v>136</v>
      </c>
      <c r="F831">
        <f t="shared" si="30"/>
        <v>0.17249999999999999</v>
      </c>
      <c r="G831">
        <f t="shared" si="31"/>
        <v>0.17249999999999999</v>
      </c>
      <c r="H831">
        <v>2018</v>
      </c>
    </row>
    <row r="832" spans="1:8" x14ac:dyDescent="0.25">
      <c r="A832" t="str">
        <f>Forutsetninger!AF69</f>
        <v>Passasjerskip/Roro</v>
      </c>
      <c r="B832" t="str">
        <f>Forutsetninger!AG69</f>
        <v>250-300</v>
      </c>
      <c r="C832" t="s">
        <v>150</v>
      </c>
      <c r="D832" t="s">
        <v>141</v>
      </c>
      <c r="E832" t="s">
        <v>136</v>
      </c>
      <c r="F832">
        <f t="shared" si="30"/>
        <v>0.17249999999999999</v>
      </c>
      <c r="G832">
        <f t="shared" si="31"/>
        <v>0.17249999999999999</v>
      </c>
      <c r="H832">
        <v>2018</v>
      </c>
    </row>
    <row r="833" spans="1:8" x14ac:dyDescent="0.25">
      <c r="A833" t="str">
        <f>Forutsetninger!AF70</f>
        <v>Passasjerskip/Roro</v>
      </c>
      <c r="B833" t="str">
        <f>Forutsetninger!AG70</f>
        <v>300-</v>
      </c>
      <c r="C833" t="s">
        <v>150</v>
      </c>
      <c r="D833" t="s">
        <v>141</v>
      </c>
      <c r="E833" t="s">
        <v>136</v>
      </c>
      <c r="F833">
        <f t="shared" si="30"/>
        <v>0.17249999999999999</v>
      </c>
      <c r="G833">
        <f t="shared" si="31"/>
        <v>0.17249999999999999</v>
      </c>
      <c r="H833">
        <v>2018</v>
      </c>
    </row>
    <row r="834" spans="1:8" x14ac:dyDescent="0.25">
      <c r="A834" t="str">
        <f>Forutsetninger!AF71</f>
        <v>Cruiseskip</v>
      </c>
      <c r="B834" t="str">
        <f>Forutsetninger!AG71</f>
        <v>0-30</v>
      </c>
      <c r="C834" t="s">
        <v>140</v>
      </c>
      <c r="D834" t="s">
        <v>141</v>
      </c>
      <c r="E834" t="s">
        <v>136</v>
      </c>
      <c r="F834">
        <f t="shared" ref="F834:F897" si="32">INDEX($O$2:$Y$386,MATCH(A834&amp;C834&amp;D834&amp;E834,$O$2:$O$386,0),10)*INDEX($L$2:$L$8,MATCH($E834,$K$2:$K$8,0))</f>
        <v>0.17249999999999999</v>
      </c>
      <c r="G834">
        <f t="shared" ref="G834:G897" si="33">INDEX($O$2:$Y$386,MATCH(A834&amp;C834&amp;D834&amp;E834,$O$2:$O$386,0),11)*INDEX($L$2:$L$8,MATCH($E834,$K$2:$K$8,0))</f>
        <v>0.17249999999999999</v>
      </c>
      <c r="H834">
        <v>2018</v>
      </c>
    </row>
    <row r="835" spans="1:8" x14ac:dyDescent="0.25">
      <c r="A835" t="str">
        <f>Forutsetninger!AF72</f>
        <v>Cruiseskip</v>
      </c>
      <c r="B835" t="str">
        <f>Forutsetninger!AG72</f>
        <v>30-70</v>
      </c>
      <c r="C835" t="s">
        <v>140</v>
      </c>
      <c r="D835" t="s">
        <v>141</v>
      </c>
      <c r="E835" t="s">
        <v>136</v>
      </c>
      <c r="F835">
        <f t="shared" si="32"/>
        <v>0.17249999999999999</v>
      </c>
      <c r="G835">
        <f t="shared" si="33"/>
        <v>0.17249999999999999</v>
      </c>
      <c r="H835">
        <v>2018</v>
      </c>
    </row>
    <row r="836" spans="1:8" x14ac:dyDescent="0.25">
      <c r="A836" t="str">
        <f>Forutsetninger!AF73</f>
        <v>Cruiseskip</v>
      </c>
      <c r="B836" t="str">
        <f>Forutsetninger!AG73</f>
        <v>70-100</v>
      </c>
      <c r="C836" t="s">
        <v>140</v>
      </c>
      <c r="D836" t="s">
        <v>141</v>
      </c>
      <c r="E836" t="s">
        <v>136</v>
      </c>
      <c r="F836">
        <f t="shared" si="32"/>
        <v>0.17249999999999999</v>
      </c>
      <c r="G836">
        <f t="shared" si="33"/>
        <v>0.17249999999999999</v>
      </c>
      <c r="H836">
        <v>2018</v>
      </c>
    </row>
    <row r="837" spans="1:8" x14ac:dyDescent="0.25">
      <c r="A837" t="str">
        <f>Forutsetninger!AF74</f>
        <v>Cruiseskip</v>
      </c>
      <c r="B837" t="str">
        <f>Forutsetninger!AG74</f>
        <v>100-150</v>
      </c>
      <c r="C837" t="s">
        <v>25</v>
      </c>
      <c r="D837" t="s">
        <v>141</v>
      </c>
      <c r="E837" t="s">
        <v>136</v>
      </c>
      <c r="F837">
        <f t="shared" si="32"/>
        <v>0.17249999999999999</v>
      </c>
      <c r="G837">
        <f t="shared" si="33"/>
        <v>0.17249999999999999</v>
      </c>
      <c r="H837">
        <v>2018</v>
      </c>
    </row>
    <row r="838" spans="1:8" x14ac:dyDescent="0.25">
      <c r="A838" t="str">
        <f>Forutsetninger!AF75</f>
        <v>Cruiseskip</v>
      </c>
      <c r="B838" t="str">
        <f>Forutsetninger!AG75</f>
        <v>150-200</v>
      </c>
      <c r="C838" t="s">
        <v>150</v>
      </c>
      <c r="D838" t="s">
        <v>141</v>
      </c>
      <c r="E838" t="s">
        <v>136</v>
      </c>
      <c r="F838">
        <f t="shared" si="32"/>
        <v>0.17249999999999999</v>
      </c>
      <c r="G838">
        <f t="shared" si="33"/>
        <v>0.17249999999999999</v>
      </c>
      <c r="H838">
        <v>2018</v>
      </c>
    </row>
    <row r="839" spans="1:8" x14ac:dyDescent="0.25">
      <c r="A839" t="str">
        <f>Forutsetninger!AF76</f>
        <v>Cruiseskip</v>
      </c>
      <c r="B839" t="str">
        <f>Forutsetninger!AG76</f>
        <v>200-250</v>
      </c>
      <c r="C839" t="s">
        <v>150</v>
      </c>
      <c r="D839" t="s">
        <v>141</v>
      </c>
      <c r="E839" t="s">
        <v>136</v>
      </c>
      <c r="F839">
        <f t="shared" si="32"/>
        <v>0.17249999999999999</v>
      </c>
      <c r="G839">
        <f t="shared" si="33"/>
        <v>0.17249999999999999</v>
      </c>
      <c r="H839">
        <v>2018</v>
      </c>
    </row>
    <row r="840" spans="1:8" x14ac:dyDescent="0.25">
      <c r="A840" t="str">
        <f>Forutsetninger!AF77</f>
        <v>Cruiseskip</v>
      </c>
      <c r="B840" t="str">
        <f>Forutsetninger!AG77</f>
        <v>250-300</v>
      </c>
      <c r="C840" t="s">
        <v>150</v>
      </c>
      <c r="D840" t="s">
        <v>141</v>
      </c>
      <c r="E840" t="s">
        <v>136</v>
      </c>
      <c r="F840">
        <f t="shared" si="32"/>
        <v>0.17249999999999999</v>
      </c>
      <c r="G840">
        <f t="shared" si="33"/>
        <v>0.17249999999999999</v>
      </c>
      <c r="H840">
        <v>2018</v>
      </c>
    </row>
    <row r="841" spans="1:8" x14ac:dyDescent="0.25">
      <c r="A841" t="str">
        <f>Forutsetninger!AF78</f>
        <v>Cruiseskip</v>
      </c>
      <c r="B841" t="str">
        <f>Forutsetninger!AG78</f>
        <v>300-</v>
      </c>
      <c r="C841" t="s">
        <v>150</v>
      </c>
      <c r="D841" t="s">
        <v>141</v>
      </c>
      <c r="E841" t="s">
        <v>136</v>
      </c>
      <c r="F841">
        <f t="shared" si="32"/>
        <v>0.17249999999999999</v>
      </c>
      <c r="G841">
        <f t="shared" si="33"/>
        <v>0.17249999999999999</v>
      </c>
      <c r="H841">
        <v>2018</v>
      </c>
    </row>
    <row r="842" spans="1:8" x14ac:dyDescent="0.25">
      <c r="A842" t="str">
        <f>Forutsetninger!AF79</f>
        <v>Offshore supplyskip</v>
      </c>
      <c r="B842" t="str">
        <f>Forutsetninger!AG79</f>
        <v>0-30</v>
      </c>
      <c r="C842" t="s">
        <v>140</v>
      </c>
      <c r="D842" t="s">
        <v>141</v>
      </c>
      <c r="E842" t="s">
        <v>136</v>
      </c>
      <c r="F842">
        <f t="shared" si="32"/>
        <v>0.17249999999999999</v>
      </c>
      <c r="G842">
        <f t="shared" si="33"/>
        <v>0.17249999999999999</v>
      </c>
      <c r="H842">
        <v>2018</v>
      </c>
    </row>
    <row r="843" spans="1:8" x14ac:dyDescent="0.25">
      <c r="A843" t="str">
        <f>Forutsetninger!AF80</f>
        <v>Offshore supplyskip</v>
      </c>
      <c r="B843" t="str">
        <f>Forutsetninger!AG80</f>
        <v>30-70</v>
      </c>
      <c r="C843" t="s">
        <v>140</v>
      </c>
      <c r="D843" t="s">
        <v>141</v>
      </c>
      <c r="E843" t="s">
        <v>136</v>
      </c>
      <c r="F843">
        <f t="shared" si="32"/>
        <v>0.17249999999999999</v>
      </c>
      <c r="G843">
        <f t="shared" si="33"/>
        <v>0.17249999999999999</v>
      </c>
      <c r="H843">
        <v>2018</v>
      </c>
    </row>
    <row r="844" spans="1:8" x14ac:dyDescent="0.25">
      <c r="A844" t="str">
        <f>Forutsetninger!AF81</f>
        <v>Offshore supplyskip</v>
      </c>
      <c r="B844" t="str">
        <f>Forutsetninger!AG81</f>
        <v>70-100</v>
      </c>
      <c r="C844" t="s">
        <v>140</v>
      </c>
      <c r="D844" t="s">
        <v>141</v>
      </c>
      <c r="E844" t="s">
        <v>136</v>
      </c>
      <c r="F844">
        <f t="shared" si="32"/>
        <v>0.17249999999999999</v>
      </c>
      <c r="G844">
        <f t="shared" si="33"/>
        <v>0.17249999999999999</v>
      </c>
      <c r="H844">
        <v>2018</v>
      </c>
    </row>
    <row r="845" spans="1:8" x14ac:dyDescent="0.25">
      <c r="A845" t="str">
        <f>Forutsetninger!AF82</f>
        <v>Offshore supplyskip</v>
      </c>
      <c r="B845" t="str">
        <f>Forutsetninger!AG82</f>
        <v>100-150</v>
      </c>
      <c r="C845" t="s">
        <v>25</v>
      </c>
      <c r="D845" t="s">
        <v>141</v>
      </c>
      <c r="E845" t="s">
        <v>136</v>
      </c>
      <c r="F845">
        <f t="shared" si="32"/>
        <v>0.17249999999999999</v>
      </c>
      <c r="G845">
        <f t="shared" si="33"/>
        <v>0.17249999999999999</v>
      </c>
      <c r="H845">
        <v>2018</v>
      </c>
    </row>
    <row r="846" spans="1:8" x14ac:dyDescent="0.25">
      <c r="A846" t="str">
        <f>Forutsetninger!AF83</f>
        <v>Offshore supplyskip</v>
      </c>
      <c r="B846" t="str">
        <f>Forutsetninger!AG83</f>
        <v>150-200</v>
      </c>
      <c r="C846" t="s">
        <v>150</v>
      </c>
      <c r="D846" t="s">
        <v>141</v>
      </c>
      <c r="E846" t="s">
        <v>136</v>
      </c>
      <c r="F846">
        <f t="shared" si="32"/>
        <v>0.17249999999999999</v>
      </c>
      <c r="G846">
        <f t="shared" si="33"/>
        <v>0.17249999999999999</v>
      </c>
      <c r="H846">
        <v>2018</v>
      </c>
    </row>
    <row r="847" spans="1:8" x14ac:dyDescent="0.25">
      <c r="A847" t="str">
        <f>Forutsetninger!AF84</f>
        <v>Offshore supplyskip</v>
      </c>
      <c r="B847" t="str">
        <f>Forutsetninger!AG84</f>
        <v>200-250</v>
      </c>
      <c r="C847" t="s">
        <v>150</v>
      </c>
      <c r="D847" t="s">
        <v>141</v>
      </c>
      <c r="E847" t="s">
        <v>136</v>
      </c>
      <c r="F847">
        <f t="shared" si="32"/>
        <v>0.17249999999999999</v>
      </c>
      <c r="G847">
        <f t="shared" si="33"/>
        <v>0.17249999999999999</v>
      </c>
      <c r="H847">
        <v>2018</v>
      </c>
    </row>
    <row r="848" spans="1:8" x14ac:dyDescent="0.25">
      <c r="A848" t="str">
        <f>Forutsetninger!AF85</f>
        <v>Offshore supplyskip</v>
      </c>
      <c r="B848" t="str">
        <f>Forutsetninger!AG85</f>
        <v>250-300</v>
      </c>
      <c r="C848" t="s">
        <v>150</v>
      </c>
      <c r="D848" t="s">
        <v>141</v>
      </c>
      <c r="E848" t="s">
        <v>136</v>
      </c>
      <c r="F848">
        <f t="shared" si="32"/>
        <v>0.17249999999999999</v>
      </c>
      <c r="G848">
        <f t="shared" si="33"/>
        <v>0.17249999999999999</v>
      </c>
      <c r="H848">
        <v>2018</v>
      </c>
    </row>
    <row r="849" spans="1:8" x14ac:dyDescent="0.25">
      <c r="A849" t="str">
        <f>Forutsetninger!AF86</f>
        <v>Offshore supplyskip</v>
      </c>
      <c r="B849" t="str">
        <f>Forutsetninger!AG86</f>
        <v>300-</v>
      </c>
      <c r="C849" t="s">
        <v>150</v>
      </c>
      <c r="D849" t="s">
        <v>141</v>
      </c>
      <c r="E849" t="s">
        <v>136</v>
      </c>
      <c r="F849">
        <f t="shared" si="32"/>
        <v>0.17249999999999999</v>
      </c>
      <c r="G849">
        <f t="shared" si="33"/>
        <v>0.17249999999999999</v>
      </c>
      <c r="H849">
        <v>2018</v>
      </c>
    </row>
    <row r="850" spans="1:8" x14ac:dyDescent="0.25">
      <c r="A850" t="str">
        <f>Forutsetninger!AF87</f>
        <v>Andre offshorefartøy</v>
      </c>
      <c r="B850" t="str">
        <f>Forutsetninger!AG87</f>
        <v>0-30</v>
      </c>
      <c r="C850" t="s">
        <v>140</v>
      </c>
      <c r="D850" t="s">
        <v>141</v>
      </c>
      <c r="E850" t="s">
        <v>136</v>
      </c>
      <c r="F850">
        <f t="shared" si="32"/>
        <v>0.17249999999999999</v>
      </c>
      <c r="G850">
        <f t="shared" si="33"/>
        <v>0.17249999999999999</v>
      </c>
      <c r="H850">
        <v>2018</v>
      </c>
    </row>
    <row r="851" spans="1:8" x14ac:dyDescent="0.25">
      <c r="A851" t="str">
        <f>Forutsetninger!AF88</f>
        <v>Andre offshorefartøy</v>
      </c>
      <c r="B851" t="str">
        <f>Forutsetninger!AG88</f>
        <v>30-70</v>
      </c>
      <c r="C851" t="s">
        <v>140</v>
      </c>
      <c r="D851" t="s">
        <v>141</v>
      </c>
      <c r="E851" t="s">
        <v>136</v>
      </c>
      <c r="F851">
        <f t="shared" si="32"/>
        <v>0.17249999999999999</v>
      </c>
      <c r="G851">
        <f t="shared" si="33"/>
        <v>0.17249999999999999</v>
      </c>
      <c r="H851">
        <v>2018</v>
      </c>
    </row>
    <row r="852" spans="1:8" x14ac:dyDescent="0.25">
      <c r="A852" t="str">
        <f>Forutsetninger!AF89</f>
        <v>Andre offshorefartøy</v>
      </c>
      <c r="B852" t="str">
        <f>Forutsetninger!AG89</f>
        <v>70-100</v>
      </c>
      <c r="C852" t="s">
        <v>140</v>
      </c>
      <c r="D852" t="s">
        <v>141</v>
      </c>
      <c r="E852" t="s">
        <v>136</v>
      </c>
      <c r="F852">
        <f t="shared" si="32"/>
        <v>0.17249999999999999</v>
      </c>
      <c r="G852">
        <f t="shared" si="33"/>
        <v>0.17249999999999999</v>
      </c>
      <c r="H852">
        <v>2018</v>
      </c>
    </row>
    <row r="853" spans="1:8" x14ac:dyDescent="0.25">
      <c r="A853" t="str">
        <f>Forutsetninger!AF90</f>
        <v>Andre offshorefartøy</v>
      </c>
      <c r="B853" t="str">
        <f>Forutsetninger!AG90</f>
        <v>100-150</v>
      </c>
      <c r="C853" t="s">
        <v>25</v>
      </c>
      <c r="D853" t="s">
        <v>141</v>
      </c>
      <c r="E853" t="s">
        <v>136</v>
      </c>
      <c r="F853">
        <f t="shared" si="32"/>
        <v>0.17249999999999999</v>
      </c>
      <c r="G853">
        <f t="shared" si="33"/>
        <v>0.17249999999999999</v>
      </c>
      <c r="H853">
        <v>2018</v>
      </c>
    </row>
    <row r="854" spans="1:8" x14ac:dyDescent="0.25">
      <c r="A854" t="str">
        <f>Forutsetninger!AF91</f>
        <v>Andre offshorefartøy</v>
      </c>
      <c r="B854" t="str">
        <f>Forutsetninger!AG91</f>
        <v>150-200</v>
      </c>
      <c r="C854" t="s">
        <v>150</v>
      </c>
      <c r="D854" t="s">
        <v>141</v>
      </c>
      <c r="E854" t="s">
        <v>136</v>
      </c>
      <c r="F854">
        <f t="shared" si="32"/>
        <v>0.17249999999999999</v>
      </c>
      <c r="G854">
        <f t="shared" si="33"/>
        <v>0.17249999999999999</v>
      </c>
      <c r="H854">
        <v>2018</v>
      </c>
    </row>
    <row r="855" spans="1:8" x14ac:dyDescent="0.25">
      <c r="A855" t="str">
        <f>Forutsetninger!AF92</f>
        <v>Andre offshorefartøy</v>
      </c>
      <c r="B855" t="str">
        <f>Forutsetninger!AG92</f>
        <v>200-250</v>
      </c>
      <c r="C855" t="s">
        <v>150</v>
      </c>
      <c r="D855" t="s">
        <v>141</v>
      </c>
      <c r="E855" t="s">
        <v>136</v>
      </c>
      <c r="F855">
        <f t="shared" si="32"/>
        <v>0.17249999999999999</v>
      </c>
      <c r="G855">
        <f t="shared" si="33"/>
        <v>0.17249999999999999</v>
      </c>
      <c r="H855">
        <v>2018</v>
      </c>
    </row>
    <row r="856" spans="1:8" x14ac:dyDescent="0.25">
      <c r="A856" t="str">
        <f>Forutsetninger!AF93</f>
        <v>Andre offshorefartøy</v>
      </c>
      <c r="B856" t="str">
        <f>Forutsetninger!AG93</f>
        <v>250-300</v>
      </c>
      <c r="C856" t="s">
        <v>150</v>
      </c>
      <c r="D856" t="s">
        <v>141</v>
      </c>
      <c r="E856" t="s">
        <v>136</v>
      </c>
      <c r="F856">
        <f t="shared" si="32"/>
        <v>0.17249999999999999</v>
      </c>
      <c r="G856">
        <f t="shared" si="33"/>
        <v>0.17249999999999999</v>
      </c>
      <c r="H856">
        <v>2018</v>
      </c>
    </row>
    <row r="857" spans="1:8" x14ac:dyDescent="0.25">
      <c r="A857" t="str">
        <f>Forutsetninger!AF94</f>
        <v>Andre offshorefartøy</v>
      </c>
      <c r="B857" t="str">
        <f>Forutsetninger!AG94</f>
        <v>300-</v>
      </c>
      <c r="C857" t="s">
        <v>150</v>
      </c>
      <c r="D857" t="s">
        <v>141</v>
      </c>
      <c r="E857" t="s">
        <v>136</v>
      </c>
      <c r="F857">
        <f t="shared" si="32"/>
        <v>0.17249999999999999</v>
      </c>
      <c r="G857">
        <f t="shared" si="33"/>
        <v>0.17249999999999999</v>
      </c>
      <c r="H857">
        <v>2018</v>
      </c>
    </row>
    <row r="858" spans="1:8" x14ac:dyDescent="0.25">
      <c r="A858" t="str">
        <f>Forutsetninger!AF95</f>
        <v>Brønnbåt</v>
      </c>
      <c r="B858" t="str">
        <f>Forutsetninger!AG95</f>
        <v>0-30</v>
      </c>
      <c r="C858" t="s">
        <v>140</v>
      </c>
      <c r="D858" t="s">
        <v>141</v>
      </c>
      <c r="E858" t="s">
        <v>136</v>
      </c>
      <c r="F858">
        <f t="shared" si="32"/>
        <v>0.17249999999999999</v>
      </c>
      <c r="G858">
        <f t="shared" si="33"/>
        <v>0.17249999999999999</v>
      </c>
      <c r="H858">
        <v>2018</v>
      </c>
    </row>
    <row r="859" spans="1:8" x14ac:dyDescent="0.25">
      <c r="A859" t="str">
        <f>Forutsetninger!AF96</f>
        <v>Brønnbåt</v>
      </c>
      <c r="B859" t="str">
        <f>Forutsetninger!AG96</f>
        <v>30-70</v>
      </c>
      <c r="C859" t="s">
        <v>140</v>
      </c>
      <c r="D859" t="s">
        <v>141</v>
      </c>
      <c r="E859" t="s">
        <v>136</v>
      </c>
      <c r="F859">
        <f t="shared" si="32"/>
        <v>0.17249999999999999</v>
      </c>
      <c r="G859">
        <f t="shared" si="33"/>
        <v>0.17249999999999999</v>
      </c>
      <c r="H859">
        <v>2018</v>
      </c>
    </row>
    <row r="860" spans="1:8" x14ac:dyDescent="0.25">
      <c r="A860" t="str">
        <f>Forutsetninger!AF97</f>
        <v>Brønnbåt</v>
      </c>
      <c r="B860" t="str">
        <f>Forutsetninger!AG97</f>
        <v>70-100</v>
      </c>
      <c r="C860" t="s">
        <v>140</v>
      </c>
      <c r="D860" t="s">
        <v>141</v>
      </c>
      <c r="E860" t="s">
        <v>136</v>
      </c>
      <c r="F860">
        <f t="shared" si="32"/>
        <v>0.17249999999999999</v>
      </c>
      <c r="G860">
        <f t="shared" si="33"/>
        <v>0.17249999999999999</v>
      </c>
      <c r="H860">
        <v>2018</v>
      </c>
    </row>
    <row r="861" spans="1:8" x14ac:dyDescent="0.25">
      <c r="A861" t="str">
        <f>Forutsetninger!AF98</f>
        <v>Brønnbåt</v>
      </c>
      <c r="B861" t="str">
        <f>Forutsetninger!AG98</f>
        <v>100-150</v>
      </c>
      <c r="C861" t="s">
        <v>25</v>
      </c>
      <c r="D861" t="s">
        <v>141</v>
      </c>
      <c r="E861" t="s">
        <v>136</v>
      </c>
      <c r="F861">
        <f t="shared" si="32"/>
        <v>0.17249999999999999</v>
      </c>
      <c r="G861">
        <f t="shared" si="33"/>
        <v>0.17249999999999999</v>
      </c>
      <c r="H861">
        <v>2018</v>
      </c>
    </row>
    <row r="862" spans="1:8" x14ac:dyDescent="0.25">
      <c r="A862" t="str">
        <f>Forutsetninger!AF99</f>
        <v>Brønnbåt</v>
      </c>
      <c r="B862" t="str">
        <f>Forutsetninger!AG99</f>
        <v>150-200</v>
      </c>
      <c r="C862" t="s">
        <v>150</v>
      </c>
      <c r="D862" t="s">
        <v>141</v>
      </c>
      <c r="E862" t="s">
        <v>136</v>
      </c>
      <c r="F862">
        <f t="shared" si="32"/>
        <v>0.17249999999999999</v>
      </c>
      <c r="G862">
        <f t="shared" si="33"/>
        <v>0.17249999999999999</v>
      </c>
      <c r="H862">
        <v>2018</v>
      </c>
    </row>
    <row r="863" spans="1:8" x14ac:dyDescent="0.25">
      <c r="A863" t="str">
        <f>Forutsetninger!AF100</f>
        <v>Brønnbåt</v>
      </c>
      <c r="B863" t="str">
        <f>Forutsetninger!AG100</f>
        <v>200-250</v>
      </c>
      <c r="C863" t="s">
        <v>150</v>
      </c>
      <c r="D863" t="s">
        <v>141</v>
      </c>
      <c r="E863" t="s">
        <v>136</v>
      </c>
      <c r="F863">
        <f t="shared" si="32"/>
        <v>0.17249999999999999</v>
      </c>
      <c r="G863">
        <f t="shared" si="33"/>
        <v>0.17249999999999999</v>
      </c>
      <c r="H863">
        <v>2018</v>
      </c>
    </row>
    <row r="864" spans="1:8" x14ac:dyDescent="0.25">
      <c r="A864" t="str">
        <f>Forutsetninger!AF101</f>
        <v>Brønnbåt</v>
      </c>
      <c r="B864" t="str">
        <f>Forutsetninger!AG101</f>
        <v>250-300</v>
      </c>
      <c r="C864" t="s">
        <v>150</v>
      </c>
      <c r="D864" t="s">
        <v>141</v>
      </c>
      <c r="E864" t="s">
        <v>136</v>
      </c>
      <c r="F864">
        <f t="shared" si="32"/>
        <v>0.17249999999999999</v>
      </c>
      <c r="G864">
        <f t="shared" si="33"/>
        <v>0.17249999999999999</v>
      </c>
      <c r="H864">
        <v>2018</v>
      </c>
    </row>
    <row r="865" spans="1:8" x14ac:dyDescent="0.25">
      <c r="A865" t="str">
        <f>Forutsetninger!AF102</f>
        <v>Brønnbåt</v>
      </c>
      <c r="B865" t="str">
        <f>Forutsetninger!AG102</f>
        <v>300-</v>
      </c>
      <c r="C865" t="s">
        <v>150</v>
      </c>
      <c r="D865" t="s">
        <v>141</v>
      </c>
      <c r="E865" t="s">
        <v>136</v>
      </c>
      <c r="F865">
        <f t="shared" si="32"/>
        <v>0.17249999999999999</v>
      </c>
      <c r="G865">
        <f t="shared" si="33"/>
        <v>0.17249999999999999</v>
      </c>
      <c r="H865">
        <v>2018</v>
      </c>
    </row>
    <row r="866" spans="1:8" x14ac:dyDescent="0.25">
      <c r="A866" t="str">
        <f>Forutsetninger!AF103</f>
        <v>Slepefartøy</v>
      </c>
      <c r="B866" t="str">
        <f>Forutsetninger!AG103</f>
        <v>0-30</v>
      </c>
      <c r="C866" t="s">
        <v>140</v>
      </c>
      <c r="D866" t="s">
        <v>141</v>
      </c>
      <c r="E866" t="s">
        <v>136</v>
      </c>
      <c r="F866">
        <f t="shared" si="32"/>
        <v>0.17249999999999999</v>
      </c>
      <c r="G866">
        <f t="shared" si="33"/>
        <v>0.17249999999999999</v>
      </c>
      <c r="H866">
        <v>2018</v>
      </c>
    </row>
    <row r="867" spans="1:8" x14ac:dyDescent="0.25">
      <c r="A867" t="str">
        <f>Forutsetninger!AF104</f>
        <v>Slepefartøy</v>
      </c>
      <c r="B867" t="str">
        <f>Forutsetninger!AG104</f>
        <v>30-70</v>
      </c>
      <c r="C867" t="s">
        <v>140</v>
      </c>
      <c r="D867" t="s">
        <v>141</v>
      </c>
      <c r="E867" t="s">
        <v>136</v>
      </c>
      <c r="F867">
        <f t="shared" si="32"/>
        <v>0.17249999999999999</v>
      </c>
      <c r="G867">
        <f t="shared" si="33"/>
        <v>0.17249999999999999</v>
      </c>
      <c r="H867">
        <v>2018</v>
      </c>
    </row>
    <row r="868" spans="1:8" x14ac:dyDescent="0.25">
      <c r="A868" t="str">
        <f>Forutsetninger!AF105</f>
        <v>Slepefartøy</v>
      </c>
      <c r="B868" t="str">
        <f>Forutsetninger!AG105</f>
        <v>70-100</v>
      </c>
      <c r="C868" t="s">
        <v>140</v>
      </c>
      <c r="D868" t="s">
        <v>141</v>
      </c>
      <c r="E868" t="s">
        <v>136</v>
      </c>
      <c r="F868">
        <f t="shared" si="32"/>
        <v>0.17249999999999999</v>
      </c>
      <c r="G868">
        <f t="shared" si="33"/>
        <v>0.17249999999999999</v>
      </c>
      <c r="H868">
        <v>2018</v>
      </c>
    </row>
    <row r="869" spans="1:8" x14ac:dyDescent="0.25">
      <c r="A869" t="str">
        <f>Forutsetninger!AF106</f>
        <v>Slepefartøy</v>
      </c>
      <c r="B869" t="str">
        <f>Forutsetninger!AG106</f>
        <v>100-150</v>
      </c>
      <c r="C869" t="s">
        <v>25</v>
      </c>
      <c r="D869" t="s">
        <v>141</v>
      </c>
      <c r="E869" t="s">
        <v>136</v>
      </c>
      <c r="F869">
        <f t="shared" si="32"/>
        <v>0.17249999999999999</v>
      </c>
      <c r="G869">
        <f t="shared" si="33"/>
        <v>0.17249999999999999</v>
      </c>
      <c r="H869">
        <v>2018</v>
      </c>
    </row>
    <row r="870" spans="1:8" x14ac:dyDescent="0.25">
      <c r="A870" t="str">
        <f>Forutsetninger!AF107</f>
        <v>Slepefartøy</v>
      </c>
      <c r="B870" t="str">
        <f>Forutsetninger!AG107</f>
        <v>150-200</v>
      </c>
      <c r="C870" t="s">
        <v>150</v>
      </c>
      <c r="D870" t="s">
        <v>141</v>
      </c>
      <c r="E870" t="s">
        <v>136</v>
      </c>
      <c r="F870">
        <f t="shared" si="32"/>
        <v>0.17249999999999999</v>
      </c>
      <c r="G870">
        <f t="shared" si="33"/>
        <v>0.17249999999999999</v>
      </c>
      <c r="H870">
        <v>2018</v>
      </c>
    </row>
    <row r="871" spans="1:8" x14ac:dyDescent="0.25">
      <c r="A871" t="str">
        <f>Forutsetninger!AF108</f>
        <v>Slepefartøy</v>
      </c>
      <c r="B871" t="str">
        <f>Forutsetninger!AG108</f>
        <v>200-250</v>
      </c>
      <c r="C871" t="s">
        <v>150</v>
      </c>
      <c r="D871" t="s">
        <v>141</v>
      </c>
      <c r="E871" t="s">
        <v>136</v>
      </c>
      <c r="F871">
        <f t="shared" si="32"/>
        <v>0.17249999999999999</v>
      </c>
      <c r="G871">
        <f t="shared" si="33"/>
        <v>0.17249999999999999</v>
      </c>
      <c r="H871">
        <v>2018</v>
      </c>
    </row>
    <row r="872" spans="1:8" x14ac:dyDescent="0.25">
      <c r="A872" t="str">
        <f>Forutsetninger!AF109</f>
        <v>Slepefartøy</v>
      </c>
      <c r="B872" t="str">
        <f>Forutsetninger!AG109</f>
        <v>250-300</v>
      </c>
      <c r="C872" t="s">
        <v>150</v>
      </c>
      <c r="D872" t="s">
        <v>141</v>
      </c>
      <c r="E872" t="s">
        <v>136</v>
      </c>
      <c r="F872">
        <f t="shared" si="32"/>
        <v>0.17249999999999999</v>
      </c>
      <c r="G872">
        <f t="shared" si="33"/>
        <v>0.17249999999999999</v>
      </c>
      <c r="H872">
        <v>2018</v>
      </c>
    </row>
    <row r="873" spans="1:8" x14ac:dyDescent="0.25">
      <c r="A873" t="str">
        <f>Forutsetninger!AF110</f>
        <v>Slepefartøy</v>
      </c>
      <c r="B873" t="str">
        <f>Forutsetninger!AG110</f>
        <v>300-</v>
      </c>
      <c r="C873" t="s">
        <v>150</v>
      </c>
      <c r="D873" t="s">
        <v>141</v>
      </c>
      <c r="E873" t="s">
        <v>136</v>
      </c>
      <c r="F873">
        <f t="shared" si="32"/>
        <v>0.17249999999999999</v>
      </c>
      <c r="G873">
        <f t="shared" si="33"/>
        <v>0.17249999999999999</v>
      </c>
      <c r="H873">
        <v>2018</v>
      </c>
    </row>
    <row r="874" spans="1:8" x14ac:dyDescent="0.25">
      <c r="A874" t="str">
        <f>Forutsetninger!AF111</f>
        <v>Andre servicefartøy</v>
      </c>
      <c r="B874" t="str">
        <f>Forutsetninger!AG111</f>
        <v>0-30</v>
      </c>
      <c r="C874" t="s">
        <v>140</v>
      </c>
      <c r="D874" t="s">
        <v>141</v>
      </c>
      <c r="E874" t="s">
        <v>136</v>
      </c>
      <c r="F874">
        <f t="shared" si="32"/>
        <v>0.17249999999999999</v>
      </c>
      <c r="G874">
        <f t="shared" si="33"/>
        <v>0.17249999999999999</v>
      </c>
      <c r="H874">
        <v>2018</v>
      </c>
    </row>
    <row r="875" spans="1:8" x14ac:dyDescent="0.25">
      <c r="A875" t="str">
        <f>Forutsetninger!AF112</f>
        <v>Andre servicefartøy</v>
      </c>
      <c r="B875" t="str">
        <f>Forutsetninger!AG112</f>
        <v>30-70</v>
      </c>
      <c r="C875" t="s">
        <v>140</v>
      </c>
      <c r="D875" t="s">
        <v>141</v>
      </c>
      <c r="E875" t="s">
        <v>136</v>
      </c>
      <c r="F875">
        <f t="shared" si="32"/>
        <v>0.17249999999999999</v>
      </c>
      <c r="G875">
        <f t="shared" si="33"/>
        <v>0.17249999999999999</v>
      </c>
      <c r="H875">
        <v>2018</v>
      </c>
    </row>
    <row r="876" spans="1:8" x14ac:dyDescent="0.25">
      <c r="A876" t="str">
        <f>Forutsetninger!AF113</f>
        <v>Andre servicefartøy</v>
      </c>
      <c r="B876" t="str">
        <f>Forutsetninger!AG113</f>
        <v>70-100</v>
      </c>
      <c r="C876" t="s">
        <v>140</v>
      </c>
      <c r="D876" t="s">
        <v>141</v>
      </c>
      <c r="E876" t="s">
        <v>136</v>
      </c>
      <c r="F876">
        <f t="shared" si="32"/>
        <v>0.17249999999999999</v>
      </c>
      <c r="G876">
        <f t="shared" si="33"/>
        <v>0.17249999999999999</v>
      </c>
      <c r="H876">
        <v>2018</v>
      </c>
    </row>
    <row r="877" spans="1:8" x14ac:dyDescent="0.25">
      <c r="A877" t="str">
        <f>Forutsetninger!AF114</f>
        <v>Andre servicefartøy</v>
      </c>
      <c r="B877" t="str">
        <f>Forutsetninger!AG114</f>
        <v>100-150</v>
      </c>
      <c r="C877" t="s">
        <v>25</v>
      </c>
      <c r="D877" t="s">
        <v>141</v>
      </c>
      <c r="E877" t="s">
        <v>136</v>
      </c>
      <c r="F877">
        <f t="shared" si="32"/>
        <v>0.17249999999999999</v>
      </c>
      <c r="G877">
        <f t="shared" si="33"/>
        <v>0.17249999999999999</v>
      </c>
      <c r="H877">
        <v>2018</v>
      </c>
    </row>
    <row r="878" spans="1:8" x14ac:dyDescent="0.25">
      <c r="A878" t="str">
        <f>Forutsetninger!AF115</f>
        <v>Andre servicefartøy</v>
      </c>
      <c r="B878" t="str">
        <f>Forutsetninger!AG115</f>
        <v>150-200</v>
      </c>
      <c r="C878" t="s">
        <v>150</v>
      </c>
      <c r="D878" t="s">
        <v>141</v>
      </c>
      <c r="E878" t="s">
        <v>136</v>
      </c>
      <c r="F878">
        <f t="shared" si="32"/>
        <v>0.17249999999999999</v>
      </c>
      <c r="G878">
        <f t="shared" si="33"/>
        <v>0.17249999999999999</v>
      </c>
      <c r="H878">
        <v>2018</v>
      </c>
    </row>
    <row r="879" spans="1:8" x14ac:dyDescent="0.25">
      <c r="A879" t="str">
        <f>Forutsetninger!AF116</f>
        <v>Andre servicefartøy</v>
      </c>
      <c r="B879" t="str">
        <f>Forutsetninger!AG116</f>
        <v>200-250</v>
      </c>
      <c r="C879" t="s">
        <v>150</v>
      </c>
      <c r="D879" t="s">
        <v>141</v>
      </c>
      <c r="E879" t="s">
        <v>136</v>
      </c>
      <c r="F879">
        <f t="shared" si="32"/>
        <v>0.17249999999999999</v>
      </c>
      <c r="G879">
        <f t="shared" si="33"/>
        <v>0.17249999999999999</v>
      </c>
      <c r="H879">
        <v>2018</v>
      </c>
    </row>
    <row r="880" spans="1:8" x14ac:dyDescent="0.25">
      <c r="A880" t="str">
        <f>Forutsetninger!AF117</f>
        <v>Andre servicefartøy</v>
      </c>
      <c r="B880" t="str">
        <f>Forutsetninger!AG117</f>
        <v>250-300</v>
      </c>
      <c r="C880" t="s">
        <v>150</v>
      </c>
      <c r="D880" t="s">
        <v>141</v>
      </c>
      <c r="E880" t="s">
        <v>136</v>
      </c>
      <c r="F880">
        <f t="shared" si="32"/>
        <v>0.17249999999999999</v>
      </c>
      <c r="G880">
        <f t="shared" si="33"/>
        <v>0.17249999999999999</v>
      </c>
      <c r="H880">
        <v>2018</v>
      </c>
    </row>
    <row r="881" spans="1:8" x14ac:dyDescent="0.25">
      <c r="A881" t="str">
        <f>Forutsetninger!AF118</f>
        <v>Andre servicefartøy</v>
      </c>
      <c r="B881" t="str">
        <f>Forutsetninger!AG118</f>
        <v>300-</v>
      </c>
      <c r="C881" t="s">
        <v>150</v>
      </c>
      <c r="D881" t="s">
        <v>141</v>
      </c>
      <c r="E881" t="s">
        <v>136</v>
      </c>
      <c r="F881">
        <f t="shared" si="32"/>
        <v>0.17249999999999999</v>
      </c>
      <c r="G881">
        <f t="shared" si="33"/>
        <v>0.17249999999999999</v>
      </c>
      <c r="H881">
        <v>2018</v>
      </c>
    </row>
    <row r="882" spans="1:8" x14ac:dyDescent="0.25">
      <c r="A882" t="str">
        <f>Forutsetninger!AF119</f>
        <v>Fiskefartøy</v>
      </c>
      <c r="B882" t="str">
        <f>Forutsetninger!AG119</f>
        <v>0-30</v>
      </c>
      <c r="C882" t="s">
        <v>140</v>
      </c>
      <c r="D882" t="s">
        <v>141</v>
      </c>
      <c r="E882" t="s">
        <v>136</v>
      </c>
      <c r="F882">
        <f t="shared" si="32"/>
        <v>0.17249999999999999</v>
      </c>
      <c r="G882">
        <f t="shared" si="33"/>
        <v>0.17249999999999999</v>
      </c>
      <c r="H882">
        <v>2018</v>
      </c>
    </row>
    <row r="883" spans="1:8" x14ac:dyDescent="0.25">
      <c r="A883" t="str">
        <f>Forutsetninger!AF120</f>
        <v>Fiskefartøy</v>
      </c>
      <c r="B883" t="str">
        <f>Forutsetninger!AG120</f>
        <v>30-70</v>
      </c>
      <c r="C883" t="s">
        <v>140</v>
      </c>
      <c r="D883" t="s">
        <v>141</v>
      </c>
      <c r="E883" t="s">
        <v>136</v>
      </c>
      <c r="F883">
        <f t="shared" si="32"/>
        <v>0.17249999999999999</v>
      </c>
      <c r="G883">
        <f t="shared" si="33"/>
        <v>0.17249999999999999</v>
      </c>
      <c r="H883">
        <v>2018</v>
      </c>
    </row>
    <row r="884" spans="1:8" x14ac:dyDescent="0.25">
      <c r="A884" t="str">
        <f>Forutsetninger!AF121</f>
        <v>Fiskefartøy</v>
      </c>
      <c r="B884" t="str">
        <f>Forutsetninger!AG121</f>
        <v>70-100</v>
      </c>
      <c r="C884" t="s">
        <v>140</v>
      </c>
      <c r="D884" t="s">
        <v>141</v>
      </c>
      <c r="E884" t="s">
        <v>136</v>
      </c>
      <c r="F884">
        <f t="shared" si="32"/>
        <v>0.17249999999999999</v>
      </c>
      <c r="G884">
        <f t="shared" si="33"/>
        <v>0.17249999999999999</v>
      </c>
      <c r="H884">
        <v>2018</v>
      </c>
    </row>
    <row r="885" spans="1:8" x14ac:dyDescent="0.25">
      <c r="A885" t="str">
        <f>Forutsetninger!AF122</f>
        <v>Fiskefartøy</v>
      </c>
      <c r="B885" t="str">
        <f>Forutsetninger!AG122</f>
        <v>100-150</v>
      </c>
      <c r="C885" t="s">
        <v>25</v>
      </c>
      <c r="D885" t="s">
        <v>141</v>
      </c>
      <c r="E885" t="s">
        <v>136</v>
      </c>
      <c r="F885">
        <f t="shared" si="32"/>
        <v>0.17249999999999999</v>
      </c>
      <c r="G885">
        <f t="shared" si="33"/>
        <v>0.17249999999999999</v>
      </c>
      <c r="H885">
        <v>2018</v>
      </c>
    </row>
    <row r="886" spans="1:8" x14ac:dyDescent="0.25">
      <c r="A886" t="str">
        <f>Forutsetninger!AF123</f>
        <v>Fiskefartøy</v>
      </c>
      <c r="B886" t="str">
        <f>Forutsetninger!AG123</f>
        <v>150-200</v>
      </c>
      <c r="C886" t="s">
        <v>150</v>
      </c>
      <c r="D886" t="s">
        <v>141</v>
      </c>
      <c r="E886" t="s">
        <v>136</v>
      </c>
      <c r="F886">
        <f t="shared" si="32"/>
        <v>0.17249999999999999</v>
      </c>
      <c r="G886">
        <f t="shared" si="33"/>
        <v>0.17249999999999999</v>
      </c>
      <c r="H886">
        <v>2018</v>
      </c>
    </row>
    <row r="887" spans="1:8" x14ac:dyDescent="0.25">
      <c r="A887" t="str">
        <f>Forutsetninger!AF124</f>
        <v>Fiskefartøy</v>
      </c>
      <c r="B887" t="str">
        <f>Forutsetninger!AG124</f>
        <v>200-250</v>
      </c>
      <c r="C887" t="s">
        <v>150</v>
      </c>
      <c r="D887" t="s">
        <v>141</v>
      </c>
      <c r="E887" t="s">
        <v>136</v>
      </c>
      <c r="F887">
        <f t="shared" si="32"/>
        <v>0.17249999999999999</v>
      </c>
      <c r="G887">
        <f t="shared" si="33"/>
        <v>0.17249999999999999</v>
      </c>
      <c r="H887">
        <v>2018</v>
      </c>
    </row>
    <row r="888" spans="1:8" x14ac:dyDescent="0.25">
      <c r="A888" t="str">
        <f>Forutsetninger!AF125</f>
        <v>Fiskefartøy</v>
      </c>
      <c r="B888" t="str">
        <f>Forutsetninger!AG125</f>
        <v>250-300</v>
      </c>
      <c r="C888" t="s">
        <v>150</v>
      </c>
      <c r="D888" t="s">
        <v>141</v>
      </c>
      <c r="E888" t="s">
        <v>136</v>
      </c>
      <c r="F888">
        <f t="shared" si="32"/>
        <v>0.17249999999999999</v>
      </c>
      <c r="G888">
        <f t="shared" si="33"/>
        <v>0.17249999999999999</v>
      </c>
      <c r="H888">
        <v>2018</v>
      </c>
    </row>
    <row r="889" spans="1:8" x14ac:dyDescent="0.25">
      <c r="A889" t="str">
        <f>Forutsetninger!AF126</f>
        <v>Fiskefartøy</v>
      </c>
      <c r="B889" t="str">
        <f>Forutsetninger!AG126</f>
        <v>300-</v>
      </c>
      <c r="C889" t="s">
        <v>150</v>
      </c>
      <c r="D889" t="s">
        <v>141</v>
      </c>
      <c r="E889" t="s">
        <v>136</v>
      </c>
      <c r="F889">
        <f t="shared" si="32"/>
        <v>0.17249999999999999</v>
      </c>
      <c r="G889">
        <f t="shared" si="33"/>
        <v>0.17249999999999999</v>
      </c>
      <c r="H889">
        <v>2018</v>
      </c>
    </row>
    <row r="890" spans="1:8" x14ac:dyDescent="0.25">
      <c r="A890" t="str">
        <f>Forutsetninger!AF127</f>
        <v>Annet</v>
      </c>
      <c r="B890" t="str">
        <f>Forutsetninger!AG127</f>
        <v>0-30</v>
      </c>
      <c r="C890" t="s">
        <v>140</v>
      </c>
      <c r="D890" t="s">
        <v>141</v>
      </c>
      <c r="E890" t="s">
        <v>136</v>
      </c>
      <c r="F890">
        <f t="shared" si="32"/>
        <v>0.17249999999999999</v>
      </c>
      <c r="G890">
        <f t="shared" si="33"/>
        <v>0.17249999999999999</v>
      </c>
      <c r="H890">
        <v>2018</v>
      </c>
    </row>
    <row r="891" spans="1:8" x14ac:dyDescent="0.25">
      <c r="A891" t="str">
        <f>Forutsetninger!AF128</f>
        <v>Annet</v>
      </c>
      <c r="B891" t="str">
        <f>Forutsetninger!AG128</f>
        <v>30-70</v>
      </c>
      <c r="C891" t="s">
        <v>140</v>
      </c>
      <c r="D891" t="s">
        <v>141</v>
      </c>
      <c r="E891" t="s">
        <v>136</v>
      </c>
      <c r="F891">
        <f t="shared" si="32"/>
        <v>0.17249999999999999</v>
      </c>
      <c r="G891">
        <f t="shared" si="33"/>
        <v>0.17249999999999999</v>
      </c>
      <c r="H891">
        <v>2018</v>
      </c>
    </row>
    <row r="892" spans="1:8" x14ac:dyDescent="0.25">
      <c r="A892" t="str">
        <f>Forutsetninger!AF129</f>
        <v>Annet</v>
      </c>
      <c r="B892" t="str">
        <f>Forutsetninger!AG129</f>
        <v>70-100</v>
      </c>
      <c r="C892" t="s">
        <v>140</v>
      </c>
      <c r="D892" t="s">
        <v>141</v>
      </c>
      <c r="E892" t="s">
        <v>136</v>
      </c>
      <c r="F892">
        <f t="shared" si="32"/>
        <v>0.17249999999999999</v>
      </c>
      <c r="G892">
        <f t="shared" si="33"/>
        <v>0.17249999999999999</v>
      </c>
      <c r="H892">
        <v>2018</v>
      </c>
    </row>
    <row r="893" spans="1:8" x14ac:dyDescent="0.25">
      <c r="A893" t="str">
        <f>Forutsetninger!AF130</f>
        <v>Annet</v>
      </c>
      <c r="B893" t="str">
        <f>Forutsetninger!AG130</f>
        <v>100-150</v>
      </c>
      <c r="C893" t="s">
        <v>25</v>
      </c>
      <c r="D893" t="s">
        <v>141</v>
      </c>
      <c r="E893" t="s">
        <v>136</v>
      </c>
      <c r="F893">
        <f t="shared" si="32"/>
        <v>0.17249999999999999</v>
      </c>
      <c r="G893">
        <f t="shared" si="33"/>
        <v>0.17249999999999999</v>
      </c>
      <c r="H893">
        <v>2018</v>
      </c>
    </row>
    <row r="894" spans="1:8" x14ac:dyDescent="0.25">
      <c r="A894" t="str">
        <f>Forutsetninger!AF131</f>
        <v>Annet</v>
      </c>
      <c r="B894" t="str">
        <f>Forutsetninger!AG131</f>
        <v>150-200</v>
      </c>
      <c r="C894" t="s">
        <v>150</v>
      </c>
      <c r="D894" t="s">
        <v>141</v>
      </c>
      <c r="E894" t="s">
        <v>136</v>
      </c>
      <c r="F894">
        <f t="shared" si="32"/>
        <v>0.17249999999999999</v>
      </c>
      <c r="G894">
        <f t="shared" si="33"/>
        <v>0.17249999999999999</v>
      </c>
      <c r="H894">
        <v>2018</v>
      </c>
    </row>
    <row r="895" spans="1:8" x14ac:dyDescent="0.25">
      <c r="A895" t="str">
        <f>Forutsetninger!AF132</f>
        <v>Annet</v>
      </c>
      <c r="B895" t="str">
        <f>Forutsetninger!AG132</f>
        <v>200-250</v>
      </c>
      <c r="C895" t="s">
        <v>150</v>
      </c>
      <c r="D895" t="s">
        <v>141</v>
      </c>
      <c r="E895" t="s">
        <v>136</v>
      </c>
      <c r="F895">
        <f t="shared" si="32"/>
        <v>0.17249999999999999</v>
      </c>
      <c r="G895">
        <f t="shared" si="33"/>
        <v>0.17249999999999999</v>
      </c>
      <c r="H895">
        <v>2018</v>
      </c>
    </row>
    <row r="896" spans="1:8" x14ac:dyDescent="0.25">
      <c r="A896" t="str">
        <f>Forutsetninger!AF133</f>
        <v>Annet</v>
      </c>
      <c r="B896" t="str">
        <f>Forutsetninger!AG133</f>
        <v>250-300</v>
      </c>
      <c r="C896" t="s">
        <v>150</v>
      </c>
      <c r="D896" t="s">
        <v>141</v>
      </c>
      <c r="E896" t="s">
        <v>136</v>
      </c>
      <c r="F896">
        <f t="shared" si="32"/>
        <v>0.17249999999999999</v>
      </c>
      <c r="G896">
        <f t="shared" si="33"/>
        <v>0.17249999999999999</v>
      </c>
      <c r="H896">
        <v>2018</v>
      </c>
    </row>
    <row r="897" spans="1:8" x14ac:dyDescent="0.25">
      <c r="A897" t="str">
        <f>Forutsetninger!AF134</f>
        <v>Annet</v>
      </c>
      <c r="B897" t="str">
        <f>Forutsetninger!AG134</f>
        <v>300-</v>
      </c>
      <c r="C897" t="s">
        <v>150</v>
      </c>
      <c r="D897" t="s">
        <v>141</v>
      </c>
      <c r="E897" t="s">
        <v>136</v>
      </c>
      <c r="F897">
        <f t="shared" si="32"/>
        <v>0.17249999999999999</v>
      </c>
      <c r="G897">
        <f t="shared" si="33"/>
        <v>0.17249999999999999</v>
      </c>
      <c r="H897">
        <v>2018</v>
      </c>
    </row>
    <row r="898" spans="1:8" x14ac:dyDescent="0.25">
      <c r="A898" t="str">
        <f>Forutsetninger!AF2</f>
        <v>Oljetankskip</v>
      </c>
      <c r="B898" t="str">
        <f>Forutsetninger!AG2</f>
        <v>0-30</v>
      </c>
      <c r="C898" t="s">
        <v>140</v>
      </c>
      <c r="D898" t="s">
        <v>154</v>
      </c>
      <c r="E898" t="s">
        <v>136</v>
      </c>
      <c r="F898">
        <f t="shared" ref="F898:F961" si="34">INDEX($O$2:$Y$386,MATCH(A898&amp;C898&amp;D898&amp;E898,$O$2:$O$386,0),10)*INDEX($L$2:$L$8,MATCH($E898,$K$2:$K$8,0))</f>
        <v>0.17249999999999999</v>
      </c>
      <c r="G898">
        <f t="shared" ref="G898:G961" si="35">INDEX($O$2:$Y$386,MATCH(A898&amp;C898&amp;D898&amp;E898,$O$2:$O$386,0),11)*INDEX($L$2:$L$8,MATCH($E898,$K$2:$K$8,0))</f>
        <v>0.17249999999999999</v>
      </c>
      <c r="H898">
        <v>2018</v>
      </c>
    </row>
    <row r="899" spans="1:8" x14ac:dyDescent="0.25">
      <c r="A899" t="str">
        <f>Forutsetninger!AF3</f>
        <v>Oljetankskip</v>
      </c>
      <c r="B899" t="str">
        <f>Forutsetninger!AG3</f>
        <v>30-70</v>
      </c>
      <c r="C899" t="s">
        <v>140</v>
      </c>
      <c r="D899" t="s">
        <v>154</v>
      </c>
      <c r="E899" t="s">
        <v>136</v>
      </c>
      <c r="F899">
        <f t="shared" si="34"/>
        <v>0.17249999999999999</v>
      </c>
      <c r="G899">
        <f t="shared" si="35"/>
        <v>0.17249999999999999</v>
      </c>
      <c r="H899">
        <v>2018</v>
      </c>
    </row>
    <row r="900" spans="1:8" x14ac:dyDescent="0.25">
      <c r="A900" t="str">
        <f>Forutsetninger!AF4</f>
        <v>Oljetankskip</v>
      </c>
      <c r="B900" t="str">
        <f>Forutsetninger!AG4</f>
        <v>70-100</v>
      </c>
      <c r="C900" t="s">
        <v>140</v>
      </c>
      <c r="D900" t="s">
        <v>154</v>
      </c>
      <c r="E900" t="s">
        <v>136</v>
      </c>
      <c r="F900">
        <f t="shared" si="34"/>
        <v>0.17249999999999999</v>
      </c>
      <c r="G900">
        <f t="shared" si="35"/>
        <v>0.17249999999999999</v>
      </c>
      <c r="H900">
        <v>2018</v>
      </c>
    </row>
    <row r="901" spans="1:8" x14ac:dyDescent="0.25">
      <c r="A901" t="str">
        <f>Forutsetninger!AF5</f>
        <v>Oljetankskip</v>
      </c>
      <c r="B901" t="str">
        <f>Forutsetninger!AG5</f>
        <v>100-150</v>
      </c>
      <c r="C901" t="s">
        <v>25</v>
      </c>
      <c r="D901" t="s">
        <v>154</v>
      </c>
      <c r="E901" t="s">
        <v>136</v>
      </c>
      <c r="F901">
        <f t="shared" si="34"/>
        <v>0.17249999999999999</v>
      </c>
      <c r="G901">
        <f t="shared" si="35"/>
        <v>0.17249999999999999</v>
      </c>
      <c r="H901">
        <v>2018</v>
      </c>
    </row>
    <row r="902" spans="1:8" x14ac:dyDescent="0.25">
      <c r="A902" t="str">
        <f>Forutsetninger!AF6</f>
        <v>Oljetankskip</v>
      </c>
      <c r="B902" t="str">
        <f>Forutsetninger!AG6</f>
        <v>150-200</v>
      </c>
      <c r="C902" t="s">
        <v>150</v>
      </c>
      <c r="D902" t="s">
        <v>154</v>
      </c>
      <c r="E902" t="s">
        <v>136</v>
      </c>
      <c r="F902">
        <f t="shared" si="34"/>
        <v>0.17249999999999999</v>
      </c>
      <c r="G902">
        <f t="shared" si="35"/>
        <v>0.17249999999999999</v>
      </c>
      <c r="H902">
        <v>2018</v>
      </c>
    </row>
    <row r="903" spans="1:8" x14ac:dyDescent="0.25">
      <c r="A903" t="str">
        <f>Forutsetninger!AF7</f>
        <v>Oljetankskip</v>
      </c>
      <c r="B903" t="str">
        <f>Forutsetninger!AG7</f>
        <v>200-250</v>
      </c>
      <c r="C903" t="s">
        <v>150</v>
      </c>
      <c r="D903" t="s">
        <v>154</v>
      </c>
      <c r="E903" t="s">
        <v>136</v>
      </c>
      <c r="F903">
        <f t="shared" si="34"/>
        <v>0.17249999999999999</v>
      </c>
      <c r="G903">
        <f t="shared" si="35"/>
        <v>0.17249999999999999</v>
      </c>
      <c r="H903">
        <v>2018</v>
      </c>
    </row>
    <row r="904" spans="1:8" x14ac:dyDescent="0.25">
      <c r="A904" t="str">
        <f>Forutsetninger!AF8</f>
        <v>Oljetankskip</v>
      </c>
      <c r="B904" t="str">
        <f>Forutsetninger!AG8</f>
        <v>250-300</v>
      </c>
      <c r="C904" t="s">
        <v>150</v>
      </c>
      <c r="D904" t="s">
        <v>154</v>
      </c>
      <c r="E904" t="s">
        <v>136</v>
      </c>
      <c r="F904">
        <f t="shared" si="34"/>
        <v>0.17249999999999999</v>
      </c>
      <c r="G904">
        <f t="shared" si="35"/>
        <v>0.17249999999999999</v>
      </c>
      <c r="H904">
        <v>2018</v>
      </c>
    </row>
    <row r="905" spans="1:8" x14ac:dyDescent="0.25">
      <c r="A905" t="str">
        <f>Forutsetninger!AF9</f>
        <v>Oljetankskip</v>
      </c>
      <c r="B905" t="str">
        <f>Forutsetninger!AG9</f>
        <v>300-</v>
      </c>
      <c r="C905" t="s">
        <v>150</v>
      </c>
      <c r="D905" t="s">
        <v>154</v>
      </c>
      <c r="E905" t="s">
        <v>136</v>
      </c>
      <c r="F905">
        <f t="shared" si="34"/>
        <v>0.17249999999999999</v>
      </c>
      <c r="G905">
        <f t="shared" si="35"/>
        <v>0.17249999999999999</v>
      </c>
      <c r="H905">
        <v>2018</v>
      </c>
    </row>
    <row r="906" spans="1:8" x14ac:dyDescent="0.25">
      <c r="A906" t="str">
        <f>Forutsetninger!AF10</f>
        <v>Kjemikalie-/Produktskip</v>
      </c>
      <c r="B906" t="str">
        <f>Forutsetninger!AG10</f>
        <v>0-30</v>
      </c>
      <c r="C906" t="s">
        <v>140</v>
      </c>
      <c r="D906" t="s">
        <v>154</v>
      </c>
      <c r="E906" t="s">
        <v>136</v>
      </c>
      <c r="F906">
        <f t="shared" si="34"/>
        <v>0.17249999999999999</v>
      </c>
      <c r="G906">
        <f t="shared" si="35"/>
        <v>0.17249999999999999</v>
      </c>
      <c r="H906">
        <v>2018</v>
      </c>
    </row>
    <row r="907" spans="1:8" x14ac:dyDescent="0.25">
      <c r="A907" t="str">
        <f>Forutsetninger!AF11</f>
        <v>Kjemikalie-/Produktskip</v>
      </c>
      <c r="B907" t="str">
        <f>Forutsetninger!AG11</f>
        <v>30-70</v>
      </c>
      <c r="C907" t="s">
        <v>140</v>
      </c>
      <c r="D907" t="s">
        <v>154</v>
      </c>
      <c r="E907" t="s">
        <v>136</v>
      </c>
      <c r="F907">
        <f t="shared" si="34"/>
        <v>0.17249999999999999</v>
      </c>
      <c r="G907">
        <f t="shared" si="35"/>
        <v>0.17249999999999999</v>
      </c>
      <c r="H907">
        <v>2018</v>
      </c>
    </row>
    <row r="908" spans="1:8" x14ac:dyDescent="0.25">
      <c r="A908" t="str">
        <f>Forutsetninger!AF12</f>
        <v>Kjemikalie-/Produktskip</v>
      </c>
      <c r="B908" t="str">
        <f>Forutsetninger!AG12</f>
        <v>70-100</v>
      </c>
      <c r="C908" t="s">
        <v>140</v>
      </c>
      <c r="D908" t="s">
        <v>154</v>
      </c>
      <c r="E908" t="s">
        <v>136</v>
      </c>
      <c r="F908">
        <f t="shared" si="34"/>
        <v>0.17249999999999999</v>
      </c>
      <c r="G908">
        <f t="shared" si="35"/>
        <v>0.17249999999999999</v>
      </c>
      <c r="H908">
        <v>2018</v>
      </c>
    </row>
    <row r="909" spans="1:8" x14ac:dyDescent="0.25">
      <c r="A909" t="str">
        <f>Forutsetninger!AF13</f>
        <v>Kjemikalie-/Produktskip</v>
      </c>
      <c r="B909" t="str">
        <f>Forutsetninger!AG13</f>
        <v>100-150</v>
      </c>
      <c r="C909" t="s">
        <v>25</v>
      </c>
      <c r="D909" t="s">
        <v>154</v>
      </c>
      <c r="E909" t="s">
        <v>136</v>
      </c>
      <c r="F909">
        <f t="shared" si="34"/>
        <v>0.17249999999999999</v>
      </c>
      <c r="G909">
        <f t="shared" si="35"/>
        <v>0.17249999999999999</v>
      </c>
      <c r="H909">
        <v>2018</v>
      </c>
    </row>
    <row r="910" spans="1:8" x14ac:dyDescent="0.25">
      <c r="A910" t="str">
        <f>Forutsetninger!AF14</f>
        <v>Kjemikalie-/Produktskip</v>
      </c>
      <c r="B910" t="str">
        <f>Forutsetninger!AG14</f>
        <v>150-200</v>
      </c>
      <c r="C910" t="s">
        <v>150</v>
      </c>
      <c r="D910" t="s">
        <v>154</v>
      </c>
      <c r="E910" t="s">
        <v>136</v>
      </c>
      <c r="F910">
        <f t="shared" si="34"/>
        <v>0.17249999999999999</v>
      </c>
      <c r="G910">
        <f t="shared" si="35"/>
        <v>0.17249999999999999</v>
      </c>
      <c r="H910">
        <v>2018</v>
      </c>
    </row>
    <row r="911" spans="1:8" x14ac:dyDescent="0.25">
      <c r="A911" t="str">
        <f>Forutsetninger!AF15</f>
        <v>Kjemikalie-/Produktskip</v>
      </c>
      <c r="B911" t="str">
        <f>Forutsetninger!AG15</f>
        <v>200-250</v>
      </c>
      <c r="C911" t="s">
        <v>150</v>
      </c>
      <c r="D911" t="s">
        <v>154</v>
      </c>
      <c r="E911" t="s">
        <v>136</v>
      </c>
      <c r="F911">
        <f t="shared" si="34"/>
        <v>0.17249999999999999</v>
      </c>
      <c r="G911">
        <f t="shared" si="35"/>
        <v>0.17249999999999999</v>
      </c>
      <c r="H911">
        <v>2018</v>
      </c>
    </row>
    <row r="912" spans="1:8" x14ac:dyDescent="0.25">
      <c r="A912" t="str">
        <f>Forutsetninger!AF16</f>
        <v>Kjemikalie-/Produktskip</v>
      </c>
      <c r="B912" t="str">
        <f>Forutsetninger!AG16</f>
        <v>250-300</v>
      </c>
      <c r="C912" t="s">
        <v>150</v>
      </c>
      <c r="D912" t="s">
        <v>154</v>
      </c>
      <c r="E912" t="s">
        <v>136</v>
      </c>
      <c r="F912">
        <f t="shared" si="34"/>
        <v>0.17249999999999999</v>
      </c>
      <c r="G912">
        <f t="shared" si="35"/>
        <v>0.17249999999999999</v>
      </c>
      <c r="H912">
        <v>2018</v>
      </c>
    </row>
    <row r="913" spans="1:8" x14ac:dyDescent="0.25">
      <c r="A913" t="str">
        <f>Forutsetninger!AF17</f>
        <v>Kjemikalie-/Produktskip</v>
      </c>
      <c r="B913" t="str">
        <f>Forutsetninger!AG17</f>
        <v>300-</v>
      </c>
      <c r="C913" t="s">
        <v>150</v>
      </c>
      <c r="D913" t="s">
        <v>154</v>
      </c>
      <c r="E913" t="s">
        <v>136</v>
      </c>
      <c r="F913">
        <f t="shared" si="34"/>
        <v>0.17249999999999999</v>
      </c>
      <c r="G913">
        <f t="shared" si="35"/>
        <v>0.17249999999999999</v>
      </c>
      <c r="H913">
        <v>2018</v>
      </c>
    </row>
    <row r="914" spans="1:8" x14ac:dyDescent="0.25">
      <c r="A914" t="str">
        <f>Forutsetninger!AF18</f>
        <v>Gasstankskip</v>
      </c>
      <c r="B914" t="str">
        <f>Forutsetninger!AG18</f>
        <v>0-30</v>
      </c>
      <c r="C914" t="s">
        <v>140</v>
      </c>
      <c r="D914" t="s">
        <v>154</v>
      </c>
      <c r="E914" t="s">
        <v>136</v>
      </c>
      <c r="F914">
        <f t="shared" si="34"/>
        <v>0.17249999999999999</v>
      </c>
      <c r="G914">
        <f t="shared" si="35"/>
        <v>0.17249999999999999</v>
      </c>
      <c r="H914">
        <v>2018</v>
      </c>
    </row>
    <row r="915" spans="1:8" x14ac:dyDescent="0.25">
      <c r="A915" t="str">
        <f>Forutsetninger!AF19</f>
        <v>Gasstankskip</v>
      </c>
      <c r="B915" t="str">
        <f>Forutsetninger!AG19</f>
        <v>30-70</v>
      </c>
      <c r="C915" t="s">
        <v>140</v>
      </c>
      <c r="D915" t="s">
        <v>154</v>
      </c>
      <c r="E915" t="s">
        <v>136</v>
      </c>
      <c r="F915">
        <f t="shared" si="34"/>
        <v>0.17249999999999999</v>
      </c>
      <c r="G915">
        <f t="shared" si="35"/>
        <v>0.17249999999999999</v>
      </c>
      <c r="H915">
        <v>2018</v>
      </c>
    </row>
    <row r="916" spans="1:8" x14ac:dyDescent="0.25">
      <c r="A916" t="str">
        <f>Forutsetninger!AF20</f>
        <v>Gasstankskip</v>
      </c>
      <c r="B916" t="str">
        <f>Forutsetninger!AG20</f>
        <v>70-100</v>
      </c>
      <c r="C916" t="s">
        <v>140</v>
      </c>
      <c r="D916" t="s">
        <v>154</v>
      </c>
      <c r="E916" t="s">
        <v>136</v>
      </c>
      <c r="F916">
        <f t="shared" si="34"/>
        <v>0.17249999999999999</v>
      </c>
      <c r="G916">
        <f t="shared" si="35"/>
        <v>0.17249999999999999</v>
      </c>
      <c r="H916">
        <v>2018</v>
      </c>
    </row>
    <row r="917" spans="1:8" x14ac:dyDescent="0.25">
      <c r="A917" t="str">
        <f>Forutsetninger!AF21</f>
        <v>Gasstankskip</v>
      </c>
      <c r="B917" t="str">
        <f>Forutsetninger!AG21</f>
        <v>100-150</v>
      </c>
      <c r="C917" t="s">
        <v>25</v>
      </c>
      <c r="D917" t="s">
        <v>154</v>
      </c>
      <c r="E917" t="s">
        <v>136</v>
      </c>
      <c r="F917">
        <f t="shared" si="34"/>
        <v>0.17249999999999999</v>
      </c>
      <c r="G917">
        <f t="shared" si="35"/>
        <v>0.17249999999999999</v>
      </c>
      <c r="H917">
        <v>2018</v>
      </c>
    </row>
    <row r="918" spans="1:8" x14ac:dyDescent="0.25">
      <c r="A918" t="str">
        <f>Forutsetninger!AF22</f>
        <v>Gasstankskip</v>
      </c>
      <c r="B918" t="str">
        <f>Forutsetninger!AG22</f>
        <v>150-200</v>
      </c>
      <c r="C918" t="s">
        <v>150</v>
      </c>
      <c r="D918" t="s">
        <v>154</v>
      </c>
      <c r="E918" t="s">
        <v>136</v>
      </c>
      <c r="F918">
        <f t="shared" si="34"/>
        <v>0.17249999999999999</v>
      </c>
      <c r="G918">
        <f t="shared" si="35"/>
        <v>0.17249999999999999</v>
      </c>
      <c r="H918">
        <v>2018</v>
      </c>
    </row>
    <row r="919" spans="1:8" x14ac:dyDescent="0.25">
      <c r="A919" t="str">
        <f>Forutsetninger!AF23</f>
        <v>Gasstankskip</v>
      </c>
      <c r="B919" t="str">
        <f>Forutsetninger!AG23</f>
        <v>200-250</v>
      </c>
      <c r="C919" t="s">
        <v>150</v>
      </c>
      <c r="D919" t="s">
        <v>154</v>
      </c>
      <c r="E919" t="s">
        <v>136</v>
      </c>
      <c r="F919">
        <f t="shared" si="34"/>
        <v>0.17249999999999999</v>
      </c>
      <c r="G919">
        <f t="shared" si="35"/>
        <v>0.17249999999999999</v>
      </c>
      <c r="H919">
        <v>2018</v>
      </c>
    </row>
    <row r="920" spans="1:8" x14ac:dyDescent="0.25">
      <c r="A920" t="str">
        <f>Forutsetninger!AF24</f>
        <v>Gasstankskip</v>
      </c>
      <c r="B920" t="str">
        <f>Forutsetninger!AG24</f>
        <v>250-300</v>
      </c>
      <c r="C920" t="s">
        <v>150</v>
      </c>
      <c r="D920" t="s">
        <v>154</v>
      </c>
      <c r="E920" t="s">
        <v>136</v>
      </c>
      <c r="F920">
        <f t="shared" si="34"/>
        <v>0.17249999999999999</v>
      </c>
      <c r="G920">
        <f t="shared" si="35"/>
        <v>0.17249999999999999</v>
      </c>
      <c r="H920">
        <v>2018</v>
      </c>
    </row>
    <row r="921" spans="1:8" x14ac:dyDescent="0.25">
      <c r="A921" t="str">
        <f>Forutsetninger!AF25</f>
        <v>Gasstankskip</v>
      </c>
      <c r="B921" t="str">
        <f>Forutsetninger!AG25</f>
        <v>300-</v>
      </c>
      <c r="C921" t="s">
        <v>150</v>
      </c>
      <c r="D921" t="s">
        <v>154</v>
      </c>
      <c r="E921" t="s">
        <v>136</v>
      </c>
      <c r="F921">
        <f t="shared" si="34"/>
        <v>0.17249999999999999</v>
      </c>
      <c r="G921">
        <f t="shared" si="35"/>
        <v>0.17249999999999999</v>
      </c>
      <c r="H921">
        <v>2018</v>
      </c>
    </row>
    <row r="922" spans="1:8" x14ac:dyDescent="0.25">
      <c r="A922" t="str">
        <f>Forutsetninger!AF26</f>
        <v>Bulkskip</v>
      </c>
      <c r="B922" t="str">
        <f>Forutsetninger!AG26</f>
        <v>0-30</v>
      </c>
      <c r="C922" t="s">
        <v>140</v>
      </c>
      <c r="D922" t="s">
        <v>154</v>
      </c>
      <c r="E922" t="s">
        <v>136</v>
      </c>
      <c r="F922">
        <f t="shared" si="34"/>
        <v>0.17249999999999999</v>
      </c>
      <c r="G922">
        <f t="shared" si="35"/>
        <v>0.17249999999999999</v>
      </c>
      <c r="H922">
        <v>2018</v>
      </c>
    </row>
    <row r="923" spans="1:8" x14ac:dyDescent="0.25">
      <c r="A923" t="str">
        <f>Forutsetninger!AF27</f>
        <v>Bulkskip</v>
      </c>
      <c r="B923" t="str">
        <f>Forutsetninger!AG27</f>
        <v>30-70</v>
      </c>
      <c r="C923" t="s">
        <v>140</v>
      </c>
      <c r="D923" t="s">
        <v>154</v>
      </c>
      <c r="E923" t="s">
        <v>136</v>
      </c>
      <c r="F923">
        <f t="shared" si="34"/>
        <v>0.17249999999999999</v>
      </c>
      <c r="G923">
        <f t="shared" si="35"/>
        <v>0.17249999999999999</v>
      </c>
      <c r="H923">
        <v>2018</v>
      </c>
    </row>
    <row r="924" spans="1:8" x14ac:dyDescent="0.25">
      <c r="A924" t="str">
        <f>Forutsetninger!AF28</f>
        <v>Bulkskip</v>
      </c>
      <c r="B924" t="str">
        <f>Forutsetninger!AG28</f>
        <v>70-100</v>
      </c>
      <c r="C924" t="s">
        <v>140</v>
      </c>
      <c r="D924" t="s">
        <v>154</v>
      </c>
      <c r="E924" t="s">
        <v>136</v>
      </c>
      <c r="F924">
        <f t="shared" si="34"/>
        <v>0.17249999999999999</v>
      </c>
      <c r="G924">
        <f t="shared" si="35"/>
        <v>0.17249999999999999</v>
      </c>
      <c r="H924">
        <v>2018</v>
      </c>
    </row>
    <row r="925" spans="1:8" x14ac:dyDescent="0.25">
      <c r="A925" t="str">
        <f>Forutsetninger!AF34</f>
        <v>Bulkskip</v>
      </c>
      <c r="B925" t="str">
        <f>Forutsetninger!AG34</f>
        <v>100-150</v>
      </c>
      <c r="C925" t="s">
        <v>25</v>
      </c>
      <c r="D925" t="s">
        <v>154</v>
      </c>
      <c r="E925" t="s">
        <v>136</v>
      </c>
      <c r="F925">
        <f t="shared" si="34"/>
        <v>0.17249999999999999</v>
      </c>
      <c r="G925">
        <f t="shared" si="35"/>
        <v>0.17249999999999999</v>
      </c>
      <c r="H925">
        <v>2018</v>
      </c>
    </row>
    <row r="926" spans="1:8" x14ac:dyDescent="0.25">
      <c r="A926" t="str">
        <f>Forutsetninger!AF35</f>
        <v>Bulkskip</v>
      </c>
      <c r="B926" t="str">
        <f>Forutsetninger!AG35</f>
        <v>150-200</v>
      </c>
      <c r="C926" t="s">
        <v>150</v>
      </c>
      <c r="D926" t="s">
        <v>154</v>
      </c>
      <c r="E926" t="s">
        <v>136</v>
      </c>
      <c r="F926">
        <f t="shared" si="34"/>
        <v>0.17249999999999999</v>
      </c>
      <c r="G926">
        <f t="shared" si="35"/>
        <v>0.17249999999999999</v>
      </c>
      <c r="H926">
        <v>2018</v>
      </c>
    </row>
    <row r="927" spans="1:8" x14ac:dyDescent="0.25">
      <c r="A927" t="str">
        <f>Forutsetninger!AF36</f>
        <v>Bulkskip</v>
      </c>
      <c r="B927" t="str">
        <f>Forutsetninger!AG36</f>
        <v>200-250</v>
      </c>
      <c r="C927" t="s">
        <v>150</v>
      </c>
      <c r="D927" t="s">
        <v>154</v>
      </c>
      <c r="E927" t="s">
        <v>136</v>
      </c>
      <c r="F927">
        <f t="shared" si="34"/>
        <v>0.17249999999999999</v>
      </c>
      <c r="G927">
        <f t="shared" si="35"/>
        <v>0.17249999999999999</v>
      </c>
      <c r="H927">
        <v>2018</v>
      </c>
    </row>
    <row r="928" spans="1:8" x14ac:dyDescent="0.25">
      <c r="A928" t="str">
        <f>Forutsetninger!AF37</f>
        <v>Bulkskip</v>
      </c>
      <c r="B928" t="str">
        <f>Forutsetninger!AG37</f>
        <v>250-300</v>
      </c>
      <c r="C928" t="s">
        <v>150</v>
      </c>
      <c r="D928" t="s">
        <v>154</v>
      </c>
      <c r="E928" t="s">
        <v>136</v>
      </c>
      <c r="F928">
        <f t="shared" si="34"/>
        <v>0.17249999999999999</v>
      </c>
      <c r="G928">
        <f t="shared" si="35"/>
        <v>0.17249999999999999</v>
      </c>
      <c r="H928">
        <v>2018</v>
      </c>
    </row>
    <row r="929" spans="1:8" x14ac:dyDescent="0.25">
      <c r="A929" t="str">
        <f>Forutsetninger!AF38</f>
        <v>Bulkskip</v>
      </c>
      <c r="B929" t="str">
        <f>Forutsetninger!AG38</f>
        <v>300-</v>
      </c>
      <c r="C929" t="s">
        <v>150</v>
      </c>
      <c r="D929" t="s">
        <v>154</v>
      </c>
      <c r="E929" t="s">
        <v>136</v>
      </c>
      <c r="F929">
        <f t="shared" si="34"/>
        <v>0.17249999999999999</v>
      </c>
      <c r="G929">
        <f t="shared" si="35"/>
        <v>0.17249999999999999</v>
      </c>
      <c r="H929">
        <v>2018</v>
      </c>
    </row>
    <row r="930" spans="1:8" x14ac:dyDescent="0.25">
      <c r="A930" t="str">
        <f>Forutsetninger!AF39</f>
        <v>Stykkgods-/Roro-skip</v>
      </c>
      <c r="B930" t="str">
        <f>Forutsetninger!AG39</f>
        <v>0-30</v>
      </c>
      <c r="C930" t="s">
        <v>140</v>
      </c>
      <c r="D930" t="s">
        <v>154</v>
      </c>
      <c r="E930" t="s">
        <v>136</v>
      </c>
      <c r="F930">
        <f t="shared" si="34"/>
        <v>0.17249999999999999</v>
      </c>
      <c r="G930">
        <f t="shared" si="35"/>
        <v>0.17249999999999999</v>
      </c>
      <c r="H930">
        <v>2018</v>
      </c>
    </row>
    <row r="931" spans="1:8" x14ac:dyDescent="0.25">
      <c r="A931" t="str">
        <f>Forutsetninger!AF40</f>
        <v>Stykkgods-/Roro-skip</v>
      </c>
      <c r="B931" t="str">
        <f>Forutsetninger!AG40</f>
        <v>30-70</v>
      </c>
      <c r="C931" t="s">
        <v>140</v>
      </c>
      <c r="D931" t="s">
        <v>154</v>
      </c>
      <c r="E931" t="s">
        <v>136</v>
      </c>
      <c r="F931">
        <f t="shared" si="34"/>
        <v>0.17249999999999999</v>
      </c>
      <c r="G931">
        <f t="shared" si="35"/>
        <v>0.17249999999999999</v>
      </c>
      <c r="H931">
        <v>2018</v>
      </c>
    </row>
    <row r="932" spans="1:8" x14ac:dyDescent="0.25">
      <c r="A932" t="str">
        <f>Forutsetninger!AF41</f>
        <v>Stykkgods-/Roro-skip</v>
      </c>
      <c r="B932" t="str">
        <f>Forutsetninger!AG41</f>
        <v>70-100</v>
      </c>
      <c r="C932" t="s">
        <v>140</v>
      </c>
      <c r="D932" t="s">
        <v>154</v>
      </c>
      <c r="E932" t="s">
        <v>136</v>
      </c>
      <c r="F932">
        <f t="shared" si="34"/>
        <v>0.17249999999999999</v>
      </c>
      <c r="G932">
        <f t="shared" si="35"/>
        <v>0.17249999999999999</v>
      </c>
      <c r="H932">
        <v>2018</v>
      </c>
    </row>
    <row r="933" spans="1:8" x14ac:dyDescent="0.25">
      <c r="A933" t="str">
        <f>Forutsetninger!AF42</f>
        <v>Stykkgods-/Roro-skip</v>
      </c>
      <c r="B933" t="str">
        <f>Forutsetninger!AG42</f>
        <v>100-150</v>
      </c>
      <c r="C933" t="s">
        <v>25</v>
      </c>
      <c r="D933" t="s">
        <v>154</v>
      </c>
      <c r="E933" t="s">
        <v>136</v>
      </c>
      <c r="F933">
        <f t="shared" si="34"/>
        <v>0.17249999999999999</v>
      </c>
      <c r="G933">
        <f t="shared" si="35"/>
        <v>0.17249999999999999</v>
      </c>
      <c r="H933">
        <v>2018</v>
      </c>
    </row>
    <row r="934" spans="1:8" x14ac:dyDescent="0.25">
      <c r="A934" t="str">
        <f>Forutsetninger!AF43</f>
        <v>Stykkgods-/Roro-skip</v>
      </c>
      <c r="B934" t="str">
        <f>Forutsetninger!AG43</f>
        <v>150-200</v>
      </c>
      <c r="C934" t="s">
        <v>150</v>
      </c>
      <c r="D934" t="s">
        <v>154</v>
      </c>
      <c r="E934" t="s">
        <v>136</v>
      </c>
      <c r="F934">
        <f t="shared" si="34"/>
        <v>0.17249999999999999</v>
      </c>
      <c r="G934">
        <f t="shared" si="35"/>
        <v>0.17249999999999999</v>
      </c>
      <c r="H934">
        <v>2018</v>
      </c>
    </row>
    <row r="935" spans="1:8" x14ac:dyDescent="0.25">
      <c r="A935" t="str">
        <f>Forutsetninger!AF44</f>
        <v>Stykkgods-/Roro-skip</v>
      </c>
      <c r="B935" t="str">
        <f>Forutsetninger!AG44</f>
        <v>200-250</v>
      </c>
      <c r="C935" t="s">
        <v>150</v>
      </c>
      <c r="D935" t="s">
        <v>154</v>
      </c>
      <c r="E935" t="s">
        <v>136</v>
      </c>
      <c r="F935">
        <f t="shared" si="34"/>
        <v>0.17249999999999999</v>
      </c>
      <c r="G935">
        <f t="shared" si="35"/>
        <v>0.17249999999999999</v>
      </c>
      <c r="H935">
        <v>2018</v>
      </c>
    </row>
    <row r="936" spans="1:8" x14ac:dyDescent="0.25">
      <c r="A936" t="str">
        <f>Forutsetninger!AF45</f>
        <v>Stykkgods-/Roro-skip</v>
      </c>
      <c r="B936" t="str">
        <f>Forutsetninger!AG45</f>
        <v>250-300</v>
      </c>
      <c r="C936" t="s">
        <v>150</v>
      </c>
      <c r="D936" t="s">
        <v>154</v>
      </c>
      <c r="E936" t="s">
        <v>136</v>
      </c>
      <c r="F936">
        <f t="shared" si="34"/>
        <v>0.17249999999999999</v>
      </c>
      <c r="G936">
        <f t="shared" si="35"/>
        <v>0.17249999999999999</v>
      </c>
      <c r="H936">
        <v>2018</v>
      </c>
    </row>
    <row r="937" spans="1:8" x14ac:dyDescent="0.25">
      <c r="A937" t="str">
        <f>Forutsetninger!AF46</f>
        <v>Stykkgods-/Roro-skip</v>
      </c>
      <c r="B937" t="str">
        <f>Forutsetninger!AG46</f>
        <v>300-</v>
      </c>
      <c r="C937" t="s">
        <v>150</v>
      </c>
      <c r="D937" t="s">
        <v>154</v>
      </c>
      <c r="E937" t="s">
        <v>136</v>
      </c>
      <c r="F937">
        <f t="shared" si="34"/>
        <v>0.17249999999999999</v>
      </c>
      <c r="G937">
        <f t="shared" si="35"/>
        <v>0.17249999999999999</v>
      </c>
      <c r="H937">
        <v>2018</v>
      </c>
    </row>
    <row r="938" spans="1:8" x14ac:dyDescent="0.25">
      <c r="A938" t="str">
        <f>Forutsetninger!AF47</f>
        <v>Containerskip</v>
      </c>
      <c r="B938" t="str">
        <f>Forutsetninger!AG47</f>
        <v>0-30</v>
      </c>
      <c r="C938" t="s">
        <v>140</v>
      </c>
      <c r="D938" t="s">
        <v>154</v>
      </c>
      <c r="E938" t="s">
        <v>136</v>
      </c>
      <c r="F938">
        <f t="shared" si="34"/>
        <v>0.17249999999999999</v>
      </c>
      <c r="G938">
        <f t="shared" si="35"/>
        <v>0.17249999999999999</v>
      </c>
      <c r="H938">
        <v>2018</v>
      </c>
    </row>
    <row r="939" spans="1:8" x14ac:dyDescent="0.25">
      <c r="A939" t="str">
        <f>Forutsetninger!AF48</f>
        <v>Containerskip</v>
      </c>
      <c r="B939" t="str">
        <f>Forutsetninger!AG48</f>
        <v>30-70</v>
      </c>
      <c r="C939" t="s">
        <v>140</v>
      </c>
      <c r="D939" t="s">
        <v>154</v>
      </c>
      <c r="E939" t="s">
        <v>136</v>
      </c>
      <c r="F939">
        <f t="shared" si="34"/>
        <v>0.17249999999999999</v>
      </c>
      <c r="G939">
        <f t="shared" si="35"/>
        <v>0.17249999999999999</v>
      </c>
      <c r="H939">
        <v>2018</v>
      </c>
    </row>
    <row r="940" spans="1:8" x14ac:dyDescent="0.25">
      <c r="A940" t="str">
        <f>Forutsetninger!AF49</f>
        <v>Containerskip</v>
      </c>
      <c r="B940" t="str">
        <f>Forutsetninger!AG49</f>
        <v>70-100</v>
      </c>
      <c r="C940" t="s">
        <v>140</v>
      </c>
      <c r="D940" t="s">
        <v>154</v>
      </c>
      <c r="E940" t="s">
        <v>136</v>
      </c>
      <c r="F940">
        <f t="shared" si="34"/>
        <v>0.17249999999999999</v>
      </c>
      <c r="G940">
        <f t="shared" si="35"/>
        <v>0.17249999999999999</v>
      </c>
      <c r="H940">
        <v>2018</v>
      </c>
    </row>
    <row r="941" spans="1:8" x14ac:dyDescent="0.25">
      <c r="A941" t="str">
        <f>Forutsetninger!AF50</f>
        <v>Containerskip</v>
      </c>
      <c r="B941" t="str">
        <f>Forutsetninger!AG50</f>
        <v>100-150</v>
      </c>
      <c r="C941" t="s">
        <v>25</v>
      </c>
      <c r="D941" t="s">
        <v>154</v>
      </c>
      <c r="E941" t="s">
        <v>136</v>
      </c>
      <c r="F941">
        <f t="shared" si="34"/>
        <v>0.17249999999999999</v>
      </c>
      <c r="G941">
        <f t="shared" si="35"/>
        <v>0.17249999999999999</v>
      </c>
      <c r="H941">
        <v>2018</v>
      </c>
    </row>
    <row r="942" spans="1:8" x14ac:dyDescent="0.25">
      <c r="A942" t="str">
        <f>Forutsetninger!AF51</f>
        <v>Containerskip</v>
      </c>
      <c r="B942" t="str">
        <f>Forutsetninger!AG51</f>
        <v>150-200</v>
      </c>
      <c r="C942" t="s">
        <v>150</v>
      </c>
      <c r="D942" t="s">
        <v>154</v>
      </c>
      <c r="E942" t="s">
        <v>136</v>
      </c>
      <c r="F942">
        <f t="shared" si="34"/>
        <v>0.17249999999999999</v>
      </c>
      <c r="G942">
        <f t="shared" si="35"/>
        <v>0.17249999999999999</v>
      </c>
      <c r="H942">
        <v>2018</v>
      </c>
    </row>
    <row r="943" spans="1:8" x14ac:dyDescent="0.25">
      <c r="A943" t="str">
        <f>Forutsetninger!AF52</f>
        <v>Containerskip</v>
      </c>
      <c r="B943" t="str">
        <f>Forutsetninger!AG52</f>
        <v>200-250</v>
      </c>
      <c r="C943" t="s">
        <v>150</v>
      </c>
      <c r="D943" t="s">
        <v>154</v>
      </c>
      <c r="E943" t="s">
        <v>136</v>
      </c>
      <c r="F943">
        <f t="shared" si="34"/>
        <v>0.17249999999999999</v>
      </c>
      <c r="G943">
        <f t="shared" si="35"/>
        <v>0.17249999999999999</v>
      </c>
      <c r="H943">
        <v>2018</v>
      </c>
    </row>
    <row r="944" spans="1:8" x14ac:dyDescent="0.25">
      <c r="A944" t="str">
        <f>Forutsetninger!AF53</f>
        <v>Containerskip</v>
      </c>
      <c r="B944" t="str">
        <f>Forutsetninger!AG53</f>
        <v>250-300</v>
      </c>
      <c r="C944" t="s">
        <v>150</v>
      </c>
      <c r="D944" t="s">
        <v>154</v>
      </c>
      <c r="E944" t="s">
        <v>136</v>
      </c>
      <c r="F944">
        <f t="shared" si="34"/>
        <v>0.17249999999999999</v>
      </c>
      <c r="G944">
        <f t="shared" si="35"/>
        <v>0.17249999999999999</v>
      </c>
      <c r="H944">
        <v>2018</v>
      </c>
    </row>
    <row r="945" spans="1:8" x14ac:dyDescent="0.25">
      <c r="A945" t="str">
        <f>Forutsetninger!AF54</f>
        <v>Containerskip</v>
      </c>
      <c r="B945" t="str">
        <f>Forutsetninger!AG54</f>
        <v>300-</v>
      </c>
      <c r="C945" t="s">
        <v>150</v>
      </c>
      <c r="D945" t="s">
        <v>154</v>
      </c>
      <c r="E945" t="s">
        <v>136</v>
      </c>
      <c r="F945">
        <f t="shared" si="34"/>
        <v>0.17249999999999999</v>
      </c>
      <c r="G945">
        <f t="shared" si="35"/>
        <v>0.17249999999999999</v>
      </c>
      <c r="H945">
        <v>2018</v>
      </c>
    </row>
    <row r="946" spans="1:8" x14ac:dyDescent="0.25">
      <c r="A946" t="str">
        <f>Forutsetninger!AF55</f>
        <v>Passasjerbåt</v>
      </c>
      <c r="B946" t="str">
        <f>Forutsetninger!AG55</f>
        <v>0-30</v>
      </c>
      <c r="C946" t="s">
        <v>140</v>
      </c>
      <c r="D946" t="s">
        <v>154</v>
      </c>
      <c r="E946" t="s">
        <v>136</v>
      </c>
      <c r="F946">
        <f t="shared" si="34"/>
        <v>0.17249999999999999</v>
      </c>
      <c r="G946">
        <f t="shared" si="35"/>
        <v>0.17249999999999999</v>
      </c>
      <c r="H946">
        <v>2018</v>
      </c>
    </row>
    <row r="947" spans="1:8" x14ac:dyDescent="0.25">
      <c r="A947" t="str">
        <f>Forutsetninger!AF56</f>
        <v>Passasjerbåt</v>
      </c>
      <c r="B947" t="str">
        <f>Forutsetninger!AG56</f>
        <v>30-70</v>
      </c>
      <c r="C947" t="s">
        <v>140</v>
      </c>
      <c r="D947" t="s">
        <v>154</v>
      </c>
      <c r="E947" t="s">
        <v>136</v>
      </c>
      <c r="F947">
        <f t="shared" si="34"/>
        <v>0.17249999999999999</v>
      </c>
      <c r="G947">
        <f t="shared" si="35"/>
        <v>0.17249999999999999</v>
      </c>
      <c r="H947">
        <v>2018</v>
      </c>
    </row>
    <row r="948" spans="1:8" x14ac:dyDescent="0.25">
      <c r="A948" t="str">
        <f>Forutsetninger!AF57</f>
        <v>Passasjerbåt</v>
      </c>
      <c r="B948" t="str">
        <f>Forutsetninger!AG57</f>
        <v>70-100</v>
      </c>
      <c r="C948" t="s">
        <v>140</v>
      </c>
      <c r="D948" t="s">
        <v>154</v>
      </c>
      <c r="E948" t="s">
        <v>136</v>
      </c>
      <c r="F948">
        <f t="shared" si="34"/>
        <v>0.17249999999999999</v>
      </c>
      <c r="G948">
        <f t="shared" si="35"/>
        <v>0.17249999999999999</v>
      </c>
      <c r="H948">
        <v>2018</v>
      </c>
    </row>
    <row r="949" spans="1:8" x14ac:dyDescent="0.25">
      <c r="A949" t="str">
        <f>Forutsetninger!AF58</f>
        <v>Passasjerbåt</v>
      </c>
      <c r="B949" t="str">
        <f>Forutsetninger!AG58</f>
        <v>100-150</v>
      </c>
      <c r="C949" t="s">
        <v>25</v>
      </c>
      <c r="D949" t="s">
        <v>154</v>
      </c>
      <c r="E949" t="s">
        <v>136</v>
      </c>
      <c r="F949">
        <f t="shared" si="34"/>
        <v>0.17249999999999999</v>
      </c>
      <c r="G949">
        <f t="shared" si="35"/>
        <v>0.17249999999999999</v>
      </c>
      <c r="H949">
        <v>2018</v>
      </c>
    </row>
    <row r="950" spans="1:8" x14ac:dyDescent="0.25">
      <c r="A950" t="str">
        <f>Forutsetninger!AF59</f>
        <v>Passasjerbåt</v>
      </c>
      <c r="B950" t="str">
        <f>Forutsetninger!AG59</f>
        <v>150-200</v>
      </c>
      <c r="C950" t="s">
        <v>150</v>
      </c>
      <c r="D950" t="s">
        <v>154</v>
      </c>
      <c r="E950" t="s">
        <v>136</v>
      </c>
      <c r="F950">
        <f t="shared" si="34"/>
        <v>0.17249999999999999</v>
      </c>
      <c r="G950">
        <f t="shared" si="35"/>
        <v>0.17249999999999999</v>
      </c>
      <c r="H950">
        <v>2018</v>
      </c>
    </row>
    <row r="951" spans="1:8" x14ac:dyDescent="0.25">
      <c r="A951" t="str">
        <f>Forutsetninger!AF60</f>
        <v>Passasjerbåt</v>
      </c>
      <c r="B951" t="str">
        <f>Forutsetninger!AG60</f>
        <v>200-250</v>
      </c>
      <c r="C951" t="s">
        <v>150</v>
      </c>
      <c r="D951" t="s">
        <v>154</v>
      </c>
      <c r="E951" t="s">
        <v>136</v>
      </c>
      <c r="F951">
        <f t="shared" si="34"/>
        <v>0.17249999999999999</v>
      </c>
      <c r="G951">
        <f t="shared" si="35"/>
        <v>0.17249999999999999</v>
      </c>
      <c r="H951">
        <v>2018</v>
      </c>
    </row>
    <row r="952" spans="1:8" x14ac:dyDescent="0.25">
      <c r="A952" t="str">
        <f>Forutsetninger!AF61</f>
        <v>Passasjerbåt</v>
      </c>
      <c r="B952" t="str">
        <f>Forutsetninger!AG61</f>
        <v>250-300</v>
      </c>
      <c r="C952" t="s">
        <v>150</v>
      </c>
      <c r="D952" t="s">
        <v>154</v>
      </c>
      <c r="E952" t="s">
        <v>136</v>
      </c>
      <c r="F952">
        <f t="shared" si="34"/>
        <v>0.17249999999999999</v>
      </c>
      <c r="G952">
        <f t="shared" si="35"/>
        <v>0.17249999999999999</v>
      </c>
      <c r="H952">
        <v>2018</v>
      </c>
    </row>
    <row r="953" spans="1:8" x14ac:dyDescent="0.25">
      <c r="A953" t="str">
        <f>Forutsetninger!AF62</f>
        <v>Passasjerbåt</v>
      </c>
      <c r="B953" t="str">
        <f>Forutsetninger!AG62</f>
        <v>300-</v>
      </c>
      <c r="C953" t="s">
        <v>150</v>
      </c>
      <c r="D953" t="s">
        <v>154</v>
      </c>
      <c r="E953" t="s">
        <v>136</v>
      </c>
      <c r="F953">
        <f t="shared" si="34"/>
        <v>0.17249999999999999</v>
      </c>
      <c r="G953">
        <f t="shared" si="35"/>
        <v>0.17249999999999999</v>
      </c>
      <c r="H953">
        <v>2018</v>
      </c>
    </row>
    <row r="954" spans="1:8" x14ac:dyDescent="0.25">
      <c r="A954" t="str">
        <f>Forutsetninger!AF63</f>
        <v>Passasjerskip/Roro</v>
      </c>
      <c r="B954" t="str">
        <f>Forutsetninger!AG63</f>
        <v>0-30</v>
      </c>
      <c r="C954" t="s">
        <v>140</v>
      </c>
      <c r="D954" t="s">
        <v>154</v>
      </c>
      <c r="E954" t="s">
        <v>136</v>
      </c>
      <c r="F954">
        <f t="shared" si="34"/>
        <v>0.17249999999999999</v>
      </c>
      <c r="G954">
        <f t="shared" si="35"/>
        <v>0.17249999999999999</v>
      </c>
      <c r="H954">
        <v>2018</v>
      </c>
    </row>
    <row r="955" spans="1:8" x14ac:dyDescent="0.25">
      <c r="A955" t="str">
        <f>Forutsetninger!AF64</f>
        <v>Passasjerskip/Roro</v>
      </c>
      <c r="B955" t="str">
        <f>Forutsetninger!AG64</f>
        <v>30-70</v>
      </c>
      <c r="C955" t="s">
        <v>140</v>
      </c>
      <c r="D955" t="s">
        <v>154</v>
      </c>
      <c r="E955" t="s">
        <v>136</v>
      </c>
      <c r="F955">
        <f t="shared" si="34"/>
        <v>0.17249999999999999</v>
      </c>
      <c r="G955">
        <f t="shared" si="35"/>
        <v>0.17249999999999999</v>
      </c>
      <c r="H955">
        <v>2018</v>
      </c>
    </row>
    <row r="956" spans="1:8" x14ac:dyDescent="0.25">
      <c r="A956" t="str">
        <f>Forutsetninger!AF65</f>
        <v>Passasjerskip/Roro</v>
      </c>
      <c r="B956" t="str">
        <f>Forutsetninger!AG65</f>
        <v>70-100</v>
      </c>
      <c r="C956" t="s">
        <v>140</v>
      </c>
      <c r="D956" t="s">
        <v>154</v>
      </c>
      <c r="E956" t="s">
        <v>136</v>
      </c>
      <c r="F956">
        <f t="shared" si="34"/>
        <v>0.17249999999999999</v>
      </c>
      <c r="G956">
        <f t="shared" si="35"/>
        <v>0.17249999999999999</v>
      </c>
      <c r="H956">
        <v>2018</v>
      </c>
    </row>
    <row r="957" spans="1:8" x14ac:dyDescent="0.25">
      <c r="A957" t="str">
        <f>Forutsetninger!AF66</f>
        <v>Passasjerskip/Roro</v>
      </c>
      <c r="B957" t="str">
        <f>Forutsetninger!AG66</f>
        <v>100-150</v>
      </c>
      <c r="C957" t="s">
        <v>25</v>
      </c>
      <c r="D957" t="s">
        <v>154</v>
      </c>
      <c r="E957" t="s">
        <v>136</v>
      </c>
      <c r="F957">
        <f t="shared" si="34"/>
        <v>0.17249999999999999</v>
      </c>
      <c r="G957">
        <f t="shared" si="35"/>
        <v>0.17249999999999999</v>
      </c>
      <c r="H957">
        <v>2018</v>
      </c>
    </row>
    <row r="958" spans="1:8" x14ac:dyDescent="0.25">
      <c r="A958" t="str">
        <f>Forutsetninger!AF67</f>
        <v>Passasjerskip/Roro</v>
      </c>
      <c r="B958" t="str">
        <f>Forutsetninger!AG67</f>
        <v>150-200</v>
      </c>
      <c r="C958" t="s">
        <v>150</v>
      </c>
      <c r="D958" t="s">
        <v>154</v>
      </c>
      <c r="E958" t="s">
        <v>136</v>
      </c>
      <c r="F958">
        <f t="shared" si="34"/>
        <v>0.17249999999999999</v>
      </c>
      <c r="G958">
        <f t="shared" si="35"/>
        <v>0.17249999999999999</v>
      </c>
      <c r="H958">
        <v>2018</v>
      </c>
    </row>
    <row r="959" spans="1:8" x14ac:dyDescent="0.25">
      <c r="A959" t="str">
        <f>Forutsetninger!AF68</f>
        <v>Passasjerskip/Roro</v>
      </c>
      <c r="B959" t="str">
        <f>Forutsetninger!AG68</f>
        <v>200-250</v>
      </c>
      <c r="C959" t="s">
        <v>150</v>
      </c>
      <c r="D959" t="s">
        <v>154</v>
      </c>
      <c r="E959" t="s">
        <v>136</v>
      </c>
      <c r="F959">
        <f t="shared" si="34"/>
        <v>0.17249999999999999</v>
      </c>
      <c r="G959">
        <f t="shared" si="35"/>
        <v>0.17249999999999999</v>
      </c>
      <c r="H959">
        <v>2018</v>
      </c>
    </row>
    <row r="960" spans="1:8" x14ac:dyDescent="0.25">
      <c r="A960" t="str">
        <f>Forutsetninger!AF69</f>
        <v>Passasjerskip/Roro</v>
      </c>
      <c r="B960" t="str">
        <f>Forutsetninger!AG69</f>
        <v>250-300</v>
      </c>
      <c r="C960" t="s">
        <v>150</v>
      </c>
      <c r="D960" t="s">
        <v>154</v>
      </c>
      <c r="E960" t="s">
        <v>136</v>
      </c>
      <c r="F960">
        <f t="shared" si="34"/>
        <v>0.17249999999999999</v>
      </c>
      <c r="G960">
        <f t="shared" si="35"/>
        <v>0.17249999999999999</v>
      </c>
      <c r="H960">
        <v>2018</v>
      </c>
    </row>
    <row r="961" spans="1:8" x14ac:dyDescent="0.25">
      <c r="A961" t="str">
        <f>Forutsetninger!AF70</f>
        <v>Passasjerskip/Roro</v>
      </c>
      <c r="B961" t="str">
        <f>Forutsetninger!AG70</f>
        <v>300-</v>
      </c>
      <c r="C961" t="s">
        <v>150</v>
      </c>
      <c r="D961" t="s">
        <v>154</v>
      </c>
      <c r="E961" t="s">
        <v>136</v>
      </c>
      <c r="F961">
        <f t="shared" si="34"/>
        <v>0.17249999999999999</v>
      </c>
      <c r="G961">
        <f t="shared" si="35"/>
        <v>0.17249999999999999</v>
      </c>
      <c r="H961">
        <v>2018</v>
      </c>
    </row>
    <row r="962" spans="1:8" x14ac:dyDescent="0.25">
      <c r="A962" t="str">
        <f>Forutsetninger!AF71</f>
        <v>Cruiseskip</v>
      </c>
      <c r="B962" t="str">
        <f>Forutsetninger!AG71</f>
        <v>0-30</v>
      </c>
      <c r="C962" t="s">
        <v>140</v>
      </c>
      <c r="D962" t="s">
        <v>154</v>
      </c>
      <c r="E962" t="s">
        <v>136</v>
      </c>
      <c r="F962">
        <f t="shared" ref="F962:F1025" si="36">INDEX($O$2:$Y$386,MATCH(A962&amp;C962&amp;D962&amp;E962,$O$2:$O$386,0),10)*INDEX($L$2:$L$8,MATCH($E962,$K$2:$K$8,0))</f>
        <v>0.17249999999999999</v>
      </c>
      <c r="G962">
        <f t="shared" ref="G962:G1025" si="37">INDEX($O$2:$Y$386,MATCH(A962&amp;C962&amp;D962&amp;E962,$O$2:$O$386,0),11)*INDEX($L$2:$L$8,MATCH($E962,$K$2:$K$8,0))</f>
        <v>0.17249999999999999</v>
      </c>
      <c r="H962">
        <v>2018</v>
      </c>
    </row>
    <row r="963" spans="1:8" x14ac:dyDescent="0.25">
      <c r="A963" t="str">
        <f>Forutsetninger!AF72</f>
        <v>Cruiseskip</v>
      </c>
      <c r="B963" t="str">
        <f>Forutsetninger!AG72</f>
        <v>30-70</v>
      </c>
      <c r="C963" t="s">
        <v>140</v>
      </c>
      <c r="D963" t="s">
        <v>154</v>
      </c>
      <c r="E963" t="s">
        <v>136</v>
      </c>
      <c r="F963">
        <f t="shared" si="36"/>
        <v>0.17249999999999999</v>
      </c>
      <c r="G963">
        <f t="shared" si="37"/>
        <v>0.17249999999999999</v>
      </c>
      <c r="H963">
        <v>2018</v>
      </c>
    </row>
    <row r="964" spans="1:8" x14ac:dyDescent="0.25">
      <c r="A964" t="str">
        <f>Forutsetninger!AF73</f>
        <v>Cruiseskip</v>
      </c>
      <c r="B964" t="str">
        <f>Forutsetninger!AG73</f>
        <v>70-100</v>
      </c>
      <c r="C964" t="s">
        <v>140</v>
      </c>
      <c r="D964" t="s">
        <v>154</v>
      </c>
      <c r="E964" t="s">
        <v>136</v>
      </c>
      <c r="F964">
        <f t="shared" si="36"/>
        <v>0.17249999999999999</v>
      </c>
      <c r="G964">
        <f t="shared" si="37"/>
        <v>0.17249999999999999</v>
      </c>
      <c r="H964">
        <v>2018</v>
      </c>
    </row>
    <row r="965" spans="1:8" x14ac:dyDescent="0.25">
      <c r="A965" t="str">
        <f>Forutsetninger!AF74</f>
        <v>Cruiseskip</v>
      </c>
      <c r="B965" t="str">
        <f>Forutsetninger!AG74</f>
        <v>100-150</v>
      </c>
      <c r="C965" t="s">
        <v>25</v>
      </c>
      <c r="D965" t="s">
        <v>154</v>
      </c>
      <c r="E965" t="s">
        <v>136</v>
      </c>
      <c r="F965">
        <f t="shared" si="36"/>
        <v>0.17249999999999999</v>
      </c>
      <c r="G965">
        <f t="shared" si="37"/>
        <v>0.17249999999999999</v>
      </c>
      <c r="H965">
        <v>2018</v>
      </c>
    </row>
    <row r="966" spans="1:8" x14ac:dyDescent="0.25">
      <c r="A966" t="str">
        <f>Forutsetninger!AF75</f>
        <v>Cruiseskip</v>
      </c>
      <c r="B966" t="str">
        <f>Forutsetninger!AG75</f>
        <v>150-200</v>
      </c>
      <c r="C966" t="s">
        <v>150</v>
      </c>
      <c r="D966" t="s">
        <v>154</v>
      </c>
      <c r="E966" t="s">
        <v>136</v>
      </c>
      <c r="F966">
        <f t="shared" si="36"/>
        <v>0.17249999999999999</v>
      </c>
      <c r="G966">
        <f t="shared" si="37"/>
        <v>0.17249999999999999</v>
      </c>
      <c r="H966">
        <v>2018</v>
      </c>
    </row>
    <row r="967" spans="1:8" x14ac:dyDescent="0.25">
      <c r="A967" t="str">
        <f>Forutsetninger!AF76</f>
        <v>Cruiseskip</v>
      </c>
      <c r="B967" t="str">
        <f>Forutsetninger!AG76</f>
        <v>200-250</v>
      </c>
      <c r="C967" t="s">
        <v>150</v>
      </c>
      <c r="D967" t="s">
        <v>154</v>
      </c>
      <c r="E967" t="s">
        <v>136</v>
      </c>
      <c r="F967">
        <f t="shared" si="36"/>
        <v>0.17249999999999999</v>
      </c>
      <c r="G967">
        <f t="shared" si="37"/>
        <v>0.17249999999999999</v>
      </c>
      <c r="H967">
        <v>2018</v>
      </c>
    </row>
    <row r="968" spans="1:8" x14ac:dyDescent="0.25">
      <c r="A968" t="str">
        <f>Forutsetninger!AF77</f>
        <v>Cruiseskip</v>
      </c>
      <c r="B968" t="str">
        <f>Forutsetninger!AG77</f>
        <v>250-300</v>
      </c>
      <c r="C968" t="s">
        <v>150</v>
      </c>
      <c r="D968" t="s">
        <v>154</v>
      </c>
      <c r="E968" t="s">
        <v>136</v>
      </c>
      <c r="F968">
        <f t="shared" si="36"/>
        <v>0.17249999999999999</v>
      </c>
      <c r="G968">
        <f t="shared" si="37"/>
        <v>0.17249999999999999</v>
      </c>
      <c r="H968">
        <v>2018</v>
      </c>
    </row>
    <row r="969" spans="1:8" x14ac:dyDescent="0.25">
      <c r="A969" t="str">
        <f>Forutsetninger!AF78</f>
        <v>Cruiseskip</v>
      </c>
      <c r="B969" t="str">
        <f>Forutsetninger!AG78</f>
        <v>300-</v>
      </c>
      <c r="C969" t="s">
        <v>150</v>
      </c>
      <c r="D969" t="s">
        <v>154</v>
      </c>
      <c r="E969" t="s">
        <v>136</v>
      </c>
      <c r="F969">
        <f t="shared" si="36"/>
        <v>0.17249999999999999</v>
      </c>
      <c r="G969">
        <f t="shared" si="37"/>
        <v>0.17249999999999999</v>
      </c>
      <c r="H969">
        <v>2018</v>
      </c>
    </row>
    <row r="970" spans="1:8" x14ac:dyDescent="0.25">
      <c r="A970" t="str">
        <f>Forutsetninger!AF79</f>
        <v>Offshore supplyskip</v>
      </c>
      <c r="B970" t="str">
        <f>Forutsetninger!AG79</f>
        <v>0-30</v>
      </c>
      <c r="C970" t="s">
        <v>140</v>
      </c>
      <c r="D970" t="s">
        <v>154</v>
      </c>
      <c r="E970" t="s">
        <v>136</v>
      </c>
      <c r="F970">
        <f t="shared" si="36"/>
        <v>0.17249999999999999</v>
      </c>
      <c r="G970">
        <f t="shared" si="37"/>
        <v>0.17249999999999999</v>
      </c>
      <c r="H970">
        <v>2018</v>
      </c>
    </row>
    <row r="971" spans="1:8" x14ac:dyDescent="0.25">
      <c r="A971" t="str">
        <f>Forutsetninger!AF80</f>
        <v>Offshore supplyskip</v>
      </c>
      <c r="B971" t="str">
        <f>Forutsetninger!AG80</f>
        <v>30-70</v>
      </c>
      <c r="C971" t="s">
        <v>140</v>
      </c>
      <c r="D971" t="s">
        <v>154</v>
      </c>
      <c r="E971" t="s">
        <v>136</v>
      </c>
      <c r="F971">
        <f t="shared" si="36"/>
        <v>0.17249999999999999</v>
      </c>
      <c r="G971">
        <f t="shared" si="37"/>
        <v>0.17249999999999999</v>
      </c>
      <c r="H971">
        <v>2018</v>
      </c>
    </row>
    <row r="972" spans="1:8" x14ac:dyDescent="0.25">
      <c r="A972" t="str">
        <f>Forutsetninger!AF81</f>
        <v>Offshore supplyskip</v>
      </c>
      <c r="B972" t="str">
        <f>Forutsetninger!AG81</f>
        <v>70-100</v>
      </c>
      <c r="C972" t="s">
        <v>140</v>
      </c>
      <c r="D972" t="s">
        <v>154</v>
      </c>
      <c r="E972" t="s">
        <v>136</v>
      </c>
      <c r="F972">
        <f t="shared" si="36"/>
        <v>0.17249999999999999</v>
      </c>
      <c r="G972">
        <f t="shared" si="37"/>
        <v>0.17249999999999999</v>
      </c>
      <c r="H972">
        <v>2018</v>
      </c>
    </row>
    <row r="973" spans="1:8" x14ac:dyDescent="0.25">
      <c r="A973" t="str">
        <f>Forutsetninger!AF82</f>
        <v>Offshore supplyskip</v>
      </c>
      <c r="B973" t="str">
        <f>Forutsetninger!AG82</f>
        <v>100-150</v>
      </c>
      <c r="C973" t="s">
        <v>25</v>
      </c>
      <c r="D973" t="s">
        <v>154</v>
      </c>
      <c r="E973" t="s">
        <v>136</v>
      </c>
      <c r="F973">
        <f t="shared" si="36"/>
        <v>0.17249999999999999</v>
      </c>
      <c r="G973">
        <f t="shared" si="37"/>
        <v>0.17249999999999999</v>
      </c>
      <c r="H973">
        <v>2018</v>
      </c>
    </row>
    <row r="974" spans="1:8" x14ac:dyDescent="0.25">
      <c r="A974" t="str">
        <f>Forutsetninger!AF83</f>
        <v>Offshore supplyskip</v>
      </c>
      <c r="B974" t="str">
        <f>Forutsetninger!AG83</f>
        <v>150-200</v>
      </c>
      <c r="C974" t="s">
        <v>150</v>
      </c>
      <c r="D974" t="s">
        <v>154</v>
      </c>
      <c r="E974" t="s">
        <v>136</v>
      </c>
      <c r="F974">
        <f t="shared" si="36"/>
        <v>0.17249999999999999</v>
      </c>
      <c r="G974">
        <f t="shared" si="37"/>
        <v>0.17249999999999999</v>
      </c>
      <c r="H974">
        <v>2018</v>
      </c>
    </row>
    <row r="975" spans="1:8" x14ac:dyDescent="0.25">
      <c r="A975" t="str">
        <f>Forutsetninger!AF84</f>
        <v>Offshore supplyskip</v>
      </c>
      <c r="B975" t="str">
        <f>Forutsetninger!AG84</f>
        <v>200-250</v>
      </c>
      <c r="C975" t="s">
        <v>150</v>
      </c>
      <c r="D975" t="s">
        <v>154</v>
      </c>
      <c r="E975" t="s">
        <v>136</v>
      </c>
      <c r="F975">
        <f t="shared" si="36"/>
        <v>0.17249999999999999</v>
      </c>
      <c r="G975">
        <f t="shared" si="37"/>
        <v>0.17249999999999999</v>
      </c>
      <c r="H975">
        <v>2018</v>
      </c>
    </row>
    <row r="976" spans="1:8" x14ac:dyDescent="0.25">
      <c r="A976" t="str">
        <f>Forutsetninger!AF85</f>
        <v>Offshore supplyskip</v>
      </c>
      <c r="B976" t="str">
        <f>Forutsetninger!AG85</f>
        <v>250-300</v>
      </c>
      <c r="C976" t="s">
        <v>150</v>
      </c>
      <c r="D976" t="s">
        <v>154</v>
      </c>
      <c r="E976" t="s">
        <v>136</v>
      </c>
      <c r="F976">
        <f t="shared" si="36"/>
        <v>0.17249999999999999</v>
      </c>
      <c r="G976">
        <f t="shared" si="37"/>
        <v>0.17249999999999999</v>
      </c>
      <c r="H976">
        <v>2018</v>
      </c>
    </row>
    <row r="977" spans="1:8" x14ac:dyDescent="0.25">
      <c r="A977" t="str">
        <f>Forutsetninger!AF86</f>
        <v>Offshore supplyskip</v>
      </c>
      <c r="B977" t="str">
        <f>Forutsetninger!AG86</f>
        <v>300-</v>
      </c>
      <c r="C977" t="s">
        <v>150</v>
      </c>
      <c r="D977" t="s">
        <v>154</v>
      </c>
      <c r="E977" t="s">
        <v>136</v>
      </c>
      <c r="F977">
        <f t="shared" si="36"/>
        <v>0.17249999999999999</v>
      </c>
      <c r="G977">
        <f t="shared" si="37"/>
        <v>0.17249999999999999</v>
      </c>
      <c r="H977">
        <v>2018</v>
      </c>
    </row>
    <row r="978" spans="1:8" x14ac:dyDescent="0.25">
      <c r="A978" t="str">
        <f>Forutsetninger!AF87</f>
        <v>Andre offshorefartøy</v>
      </c>
      <c r="B978" t="str">
        <f>Forutsetninger!AG87</f>
        <v>0-30</v>
      </c>
      <c r="C978" t="s">
        <v>140</v>
      </c>
      <c r="D978" t="s">
        <v>154</v>
      </c>
      <c r="E978" t="s">
        <v>136</v>
      </c>
      <c r="F978">
        <f t="shared" si="36"/>
        <v>0.17249999999999999</v>
      </c>
      <c r="G978">
        <f t="shared" si="37"/>
        <v>0.17249999999999999</v>
      </c>
      <c r="H978">
        <v>2018</v>
      </c>
    </row>
    <row r="979" spans="1:8" x14ac:dyDescent="0.25">
      <c r="A979" t="str">
        <f>Forutsetninger!AF88</f>
        <v>Andre offshorefartøy</v>
      </c>
      <c r="B979" t="str">
        <f>Forutsetninger!AG88</f>
        <v>30-70</v>
      </c>
      <c r="C979" t="s">
        <v>140</v>
      </c>
      <c r="D979" t="s">
        <v>154</v>
      </c>
      <c r="E979" t="s">
        <v>136</v>
      </c>
      <c r="F979">
        <f t="shared" si="36"/>
        <v>0.17249999999999999</v>
      </c>
      <c r="G979">
        <f t="shared" si="37"/>
        <v>0.17249999999999999</v>
      </c>
      <c r="H979">
        <v>2018</v>
      </c>
    </row>
    <row r="980" spans="1:8" x14ac:dyDescent="0.25">
      <c r="A980" t="str">
        <f>Forutsetninger!AF89</f>
        <v>Andre offshorefartøy</v>
      </c>
      <c r="B980" t="str">
        <f>Forutsetninger!AG89</f>
        <v>70-100</v>
      </c>
      <c r="C980" t="s">
        <v>140</v>
      </c>
      <c r="D980" t="s">
        <v>154</v>
      </c>
      <c r="E980" t="s">
        <v>136</v>
      </c>
      <c r="F980">
        <f t="shared" si="36"/>
        <v>0.17249999999999999</v>
      </c>
      <c r="G980">
        <f t="shared" si="37"/>
        <v>0.17249999999999999</v>
      </c>
      <c r="H980">
        <v>2018</v>
      </c>
    </row>
    <row r="981" spans="1:8" x14ac:dyDescent="0.25">
      <c r="A981" t="str">
        <f>Forutsetninger!AF90</f>
        <v>Andre offshorefartøy</v>
      </c>
      <c r="B981" t="str">
        <f>Forutsetninger!AG90</f>
        <v>100-150</v>
      </c>
      <c r="C981" t="s">
        <v>25</v>
      </c>
      <c r="D981" t="s">
        <v>154</v>
      </c>
      <c r="E981" t="s">
        <v>136</v>
      </c>
      <c r="F981">
        <f t="shared" si="36"/>
        <v>0.17249999999999999</v>
      </c>
      <c r="G981">
        <f t="shared" si="37"/>
        <v>0.17249999999999999</v>
      </c>
      <c r="H981">
        <v>2018</v>
      </c>
    </row>
    <row r="982" spans="1:8" x14ac:dyDescent="0.25">
      <c r="A982" t="str">
        <f>Forutsetninger!AF91</f>
        <v>Andre offshorefartøy</v>
      </c>
      <c r="B982" t="str">
        <f>Forutsetninger!AG91</f>
        <v>150-200</v>
      </c>
      <c r="C982" t="s">
        <v>150</v>
      </c>
      <c r="D982" t="s">
        <v>154</v>
      </c>
      <c r="E982" t="s">
        <v>136</v>
      </c>
      <c r="F982">
        <f t="shared" si="36"/>
        <v>0.17249999999999999</v>
      </c>
      <c r="G982">
        <f t="shared" si="37"/>
        <v>0.17249999999999999</v>
      </c>
      <c r="H982">
        <v>2018</v>
      </c>
    </row>
    <row r="983" spans="1:8" x14ac:dyDescent="0.25">
      <c r="A983" t="str">
        <f>Forutsetninger!AF92</f>
        <v>Andre offshorefartøy</v>
      </c>
      <c r="B983" t="str">
        <f>Forutsetninger!AG92</f>
        <v>200-250</v>
      </c>
      <c r="C983" t="s">
        <v>150</v>
      </c>
      <c r="D983" t="s">
        <v>154</v>
      </c>
      <c r="E983" t="s">
        <v>136</v>
      </c>
      <c r="F983">
        <f t="shared" si="36"/>
        <v>0.17249999999999999</v>
      </c>
      <c r="G983">
        <f t="shared" si="37"/>
        <v>0.17249999999999999</v>
      </c>
      <c r="H983">
        <v>2018</v>
      </c>
    </row>
    <row r="984" spans="1:8" x14ac:dyDescent="0.25">
      <c r="A984" t="str">
        <f>Forutsetninger!AF93</f>
        <v>Andre offshorefartøy</v>
      </c>
      <c r="B984" t="str">
        <f>Forutsetninger!AG93</f>
        <v>250-300</v>
      </c>
      <c r="C984" t="s">
        <v>150</v>
      </c>
      <c r="D984" t="s">
        <v>154</v>
      </c>
      <c r="E984" t="s">
        <v>136</v>
      </c>
      <c r="F984">
        <f t="shared" si="36"/>
        <v>0.17249999999999999</v>
      </c>
      <c r="G984">
        <f t="shared" si="37"/>
        <v>0.17249999999999999</v>
      </c>
      <c r="H984">
        <v>2018</v>
      </c>
    </row>
    <row r="985" spans="1:8" x14ac:dyDescent="0.25">
      <c r="A985" t="str">
        <f>Forutsetninger!AF94</f>
        <v>Andre offshorefartøy</v>
      </c>
      <c r="B985" t="str">
        <f>Forutsetninger!AG94</f>
        <v>300-</v>
      </c>
      <c r="C985" t="s">
        <v>150</v>
      </c>
      <c r="D985" t="s">
        <v>154</v>
      </c>
      <c r="E985" t="s">
        <v>136</v>
      </c>
      <c r="F985">
        <f t="shared" si="36"/>
        <v>0.17249999999999999</v>
      </c>
      <c r="G985">
        <f t="shared" si="37"/>
        <v>0.17249999999999999</v>
      </c>
      <c r="H985">
        <v>2018</v>
      </c>
    </row>
    <row r="986" spans="1:8" x14ac:dyDescent="0.25">
      <c r="A986" t="str">
        <f>Forutsetninger!AF95</f>
        <v>Brønnbåt</v>
      </c>
      <c r="B986" t="str">
        <f>Forutsetninger!AG95</f>
        <v>0-30</v>
      </c>
      <c r="C986" t="s">
        <v>140</v>
      </c>
      <c r="D986" t="s">
        <v>154</v>
      </c>
      <c r="E986" t="s">
        <v>136</v>
      </c>
      <c r="F986">
        <f t="shared" si="36"/>
        <v>0.17249999999999999</v>
      </c>
      <c r="G986">
        <f t="shared" si="37"/>
        <v>0.17249999999999999</v>
      </c>
      <c r="H986">
        <v>2018</v>
      </c>
    </row>
    <row r="987" spans="1:8" x14ac:dyDescent="0.25">
      <c r="A987" t="str">
        <f>Forutsetninger!AF96</f>
        <v>Brønnbåt</v>
      </c>
      <c r="B987" t="str">
        <f>Forutsetninger!AG96</f>
        <v>30-70</v>
      </c>
      <c r="C987" t="s">
        <v>140</v>
      </c>
      <c r="D987" t="s">
        <v>154</v>
      </c>
      <c r="E987" t="s">
        <v>136</v>
      </c>
      <c r="F987">
        <f t="shared" si="36"/>
        <v>0.17249999999999999</v>
      </c>
      <c r="G987">
        <f t="shared" si="37"/>
        <v>0.17249999999999999</v>
      </c>
      <c r="H987">
        <v>2018</v>
      </c>
    </row>
    <row r="988" spans="1:8" x14ac:dyDescent="0.25">
      <c r="A988" t="str">
        <f>Forutsetninger!AF97</f>
        <v>Brønnbåt</v>
      </c>
      <c r="B988" t="str">
        <f>Forutsetninger!AG97</f>
        <v>70-100</v>
      </c>
      <c r="C988" t="s">
        <v>140</v>
      </c>
      <c r="D988" t="s">
        <v>154</v>
      </c>
      <c r="E988" t="s">
        <v>136</v>
      </c>
      <c r="F988">
        <f t="shared" si="36"/>
        <v>0.17249999999999999</v>
      </c>
      <c r="G988">
        <f t="shared" si="37"/>
        <v>0.17249999999999999</v>
      </c>
      <c r="H988">
        <v>2018</v>
      </c>
    </row>
    <row r="989" spans="1:8" x14ac:dyDescent="0.25">
      <c r="A989" t="str">
        <f>Forutsetninger!AF98</f>
        <v>Brønnbåt</v>
      </c>
      <c r="B989" t="str">
        <f>Forutsetninger!AG98</f>
        <v>100-150</v>
      </c>
      <c r="C989" t="s">
        <v>25</v>
      </c>
      <c r="D989" t="s">
        <v>154</v>
      </c>
      <c r="E989" t="s">
        <v>136</v>
      </c>
      <c r="F989">
        <f t="shared" si="36"/>
        <v>0.17249999999999999</v>
      </c>
      <c r="G989">
        <f t="shared" si="37"/>
        <v>0.17249999999999999</v>
      </c>
      <c r="H989">
        <v>2018</v>
      </c>
    </row>
    <row r="990" spans="1:8" x14ac:dyDescent="0.25">
      <c r="A990" t="str">
        <f>Forutsetninger!AF99</f>
        <v>Brønnbåt</v>
      </c>
      <c r="B990" t="str">
        <f>Forutsetninger!AG99</f>
        <v>150-200</v>
      </c>
      <c r="C990" t="s">
        <v>150</v>
      </c>
      <c r="D990" t="s">
        <v>154</v>
      </c>
      <c r="E990" t="s">
        <v>136</v>
      </c>
      <c r="F990">
        <f t="shared" si="36"/>
        <v>0.17249999999999999</v>
      </c>
      <c r="G990">
        <f t="shared" si="37"/>
        <v>0.17249999999999999</v>
      </c>
      <c r="H990">
        <v>2018</v>
      </c>
    </row>
    <row r="991" spans="1:8" x14ac:dyDescent="0.25">
      <c r="A991" t="str">
        <f>Forutsetninger!AF100</f>
        <v>Brønnbåt</v>
      </c>
      <c r="B991" t="str">
        <f>Forutsetninger!AG100</f>
        <v>200-250</v>
      </c>
      <c r="C991" t="s">
        <v>150</v>
      </c>
      <c r="D991" t="s">
        <v>154</v>
      </c>
      <c r="E991" t="s">
        <v>136</v>
      </c>
      <c r="F991">
        <f t="shared" si="36"/>
        <v>0.17249999999999999</v>
      </c>
      <c r="G991">
        <f t="shared" si="37"/>
        <v>0.17249999999999999</v>
      </c>
      <c r="H991">
        <v>2018</v>
      </c>
    </row>
    <row r="992" spans="1:8" x14ac:dyDescent="0.25">
      <c r="A992" t="str">
        <f>Forutsetninger!AF101</f>
        <v>Brønnbåt</v>
      </c>
      <c r="B992" t="str">
        <f>Forutsetninger!AG101</f>
        <v>250-300</v>
      </c>
      <c r="C992" t="s">
        <v>150</v>
      </c>
      <c r="D992" t="s">
        <v>154</v>
      </c>
      <c r="E992" t="s">
        <v>136</v>
      </c>
      <c r="F992">
        <f t="shared" si="36"/>
        <v>0.17249999999999999</v>
      </c>
      <c r="G992">
        <f t="shared" si="37"/>
        <v>0.17249999999999999</v>
      </c>
      <c r="H992">
        <v>2018</v>
      </c>
    </row>
    <row r="993" spans="1:8" x14ac:dyDescent="0.25">
      <c r="A993" t="str">
        <f>Forutsetninger!AF102</f>
        <v>Brønnbåt</v>
      </c>
      <c r="B993" t="str">
        <f>Forutsetninger!AG102</f>
        <v>300-</v>
      </c>
      <c r="C993" t="s">
        <v>150</v>
      </c>
      <c r="D993" t="s">
        <v>154</v>
      </c>
      <c r="E993" t="s">
        <v>136</v>
      </c>
      <c r="F993">
        <f t="shared" si="36"/>
        <v>0.17249999999999999</v>
      </c>
      <c r="G993">
        <f t="shared" si="37"/>
        <v>0.17249999999999999</v>
      </c>
      <c r="H993">
        <v>2018</v>
      </c>
    </row>
    <row r="994" spans="1:8" x14ac:dyDescent="0.25">
      <c r="A994" t="str">
        <f>Forutsetninger!AF103</f>
        <v>Slepefartøy</v>
      </c>
      <c r="B994" t="str">
        <f>Forutsetninger!AG103</f>
        <v>0-30</v>
      </c>
      <c r="C994" t="s">
        <v>140</v>
      </c>
      <c r="D994" t="s">
        <v>154</v>
      </c>
      <c r="E994" t="s">
        <v>136</v>
      </c>
      <c r="F994">
        <f t="shared" si="36"/>
        <v>0.17249999999999999</v>
      </c>
      <c r="G994">
        <f t="shared" si="37"/>
        <v>0.17249999999999999</v>
      </c>
      <c r="H994">
        <v>2018</v>
      </c>
    </row>
    <row r="995" spans="1:8" x14ac:dyDescent="0.25">
      <c r="A995" t="str">
        <f>Forutsetninger!AF104</f>
        <v>Slepefartøy</v>
      </c>
      <c r="B995" t="str">
        <f>Forutsetninger!AG104</f>
        <v>30-70</v>
      </c>
      <c r="C995" t="s">
        <v>140</v>
      </c>
      <c r="D995" t="s">
        <v>154</v>
      </c>
      <c r="E995" t="s">
        <v>136</v>
      </c>
      <c r="F995">
        <f t="shared" si="36"/>
        <v>0.17249999999999999</v>
      </c>
      <c r="G995">
        <f t="shared" si="37"/>
        <v>0.17249999999999999</v>
      </c>
      <c r="H995">
        <v>2018</v>
      </c>
    </row>
    <row r="996" spans="1:8" x14ac:dyDescent="0.25">
      <c r="A996" t="str">
        <f>Forutsetninger!AF105</f>
        <v>Slepefartøy</v>
      </c>
      <c r="B996" t="str">
        <f>Forutsetninger!AG105</f>
        <v>70-100</v>
      </c>
      <c r="C996" t="s">
        <v>140</v>
      </c>
      <c r="D996" t="s">
        <v>154</v>
      </c>
      <c r="E996" t="s">
        <v>136</v>
      </c>
      <c r="F996">
        <f t="shared" si="36"/>
        <v>0.17249999999999999</v>
      </c>
      <c r="G996">
        <f t="shared" si="37"/>
        <v>0.17249999999999999</v>
      </c>
      <c r="H996">
        <v>2018</v>
      </c>
    </row>
    <row r="997" spans="1:8" x14ac:dyDescent="0.25">
      <c r="A997" t="str">
        <f>Forutsetninger!AF106</f>
        <v>Slepefartøy</v>
      </c>
      <c r="B997" t="str">
        <f>Forutsetninger!AG106</f>
        <v>100-150</v>
      </c>
      <c r="C997" t="s">
        <v>25</v>
      </c>
      <c r="D997" t="s">
        <v>154</v>
      </c>
      <c r="E997" t="s">
        <v>136</v>
      </c>
      <c r="F997">
        <f t="shared" si="36"/>
        <v>0.17249999999999999</v>
      </c>
      <c r="G997">
        <f t="shared" si="37"/>
        <v>0.17249999999999999</v>
      </c>
      <c r="H997">
        <v>2018</v>
      </c>
    </row>
    <row r="998" spans="1:8" x14ac:dyDescent="0.25">
      <c r="A998" t="str">
        <f>Forutsetninger!AF107</f>
        <v>Slepefartøy</v>
      </c>
      <c r="B998" t="str">
        <f>Forutsetninger!AG107</f>
        <v>150-200</v>
      </c>
      <c r="C998" t="s">
        <v>150</v>
      </c>
      <c r="D998" t="s">
        <v>154</v>
      </c>
      <c r="E998" t="s">
        <v>136</v>
      </c>
      <c r="F998">
        <f t="shared" si="36"/>
        <v>0.17249999999999999</v>
      </c>
      <c r="G998">
        <f t="shared" si="37"/>
        <v>0.17249999999999999</v>
      </c>
      <c r="H998">
        <v>2018</v>
      </c>
    </row>
    <row r="999" spans="1:8" x14ac:dyDescent="0.25">
      <c r="A999" t="str">
        <f>Forutsetninger!AF108</f>
        <v>Slepefartøy</v>
      </c>
      <c r="B999" t="str">
        <f>Forutsetninger!AG108</f>
        <v>200-250</v>
      </c>
      <c r="C999" t="s">
        <v>150</v>
      </c>
      <c r="D999" t="s">
        <v>154</v>
      </c>
      <c r="E999" t="s">
        <v>136</v>
      </c>
      <c r="F999">
        <f t="shared" si="36"/>
        <v>0.17249999999999999</v>
      </c>
      <c r="G999">
        <f t="shared" si="37"/>
        <v>0.17249999999999999</v>
      </c>
      <c r="H999">
        <v>2018</v>
      </c>
    </row>
    <row r="1000" spans="1:8" x14ac:dyDescent="0.25">
      <c r="A1000" t="str">
        <f>Forutsetninger!AF109</f>
        <v>Slepefartøy</v>
      </c>
      <c r="B1000" t="str">
        <f>Forutsetninger!AG109</f>
        <v>250-300</v>
      </c>
      <c r="C1000" t="s">
        <v>150</v>
      </c>
      <c r="D1000" t="s">
        <v>154</v>
      </c>
      <c r="E1000" t="s">
        <v>136</v>
      </c>
      <c r="F1000">
        <f t="shared" si="36"/>
        <v>0.17249999999999999</v>
      </c>
      <c r="G1000">
        <f t="shared" si="37"/>
        <v>0.17249999999999999</v>
      </c>
      <c r="H1000">
        <v>2018</v>
      </c>
    </row>
    <row r="1001" spans="1:8" x14ac:dyDescent="0.25">
      <c r="A1001" t="str">
        <f>Forutsetninger!AF110</f>
        <v>Slepefartøy</v>
      </c>
      <c r="B1001" t="str">
        <f>Forutsetninger!AG110</f>
        <v>300-</v>
      </c>
      <c r="C1001" t="s">
        <v>150</v>
      </c>
      <c r="D1001" t="s">
        <v>154</v>
      </c>
      <c r="E1001" t="s">
        <v>136</v>
      </c>
      <c r="F1001">
        <f t="shared" si="36"/>
        <v>0.17249999999999999</v>
      </c>
      <c r="G1001">
        <f t="shared" si="37"/>
        <v>0.17249999999999999</v>
      </c>
      <c r="H1001">
        <v>2018</v>
      </c>
    </row>
    <row r="1002" spans="1:8" x14ac:dyDescent="0.25">
      <c r="A1002" t="str">
        <f>Forutsetninger!AF111</f>
        <v>Andre servicefartøy</v>
      </c>
      <c r="B1002" t="str">
        <f>Forutsetninger!AG111</f>
        <v>0-30</v>
      </c>
      <c r="C1002" t="s">
        <v>140</v>
      </c>
      <c r="D1002" t="s">
        <v>154</v>
      </c>
      <c r="E1002" t="s">
        <v>136</v>
      </c>
      <c r="F1002">
        <f t="shared" si="36"/>
        <v>0.17249999999999999</v>
      </c>
      <c r="G1002">
        <f t="shared" si="37"/>
        <v>0.17249999999999999</v>
      </c>
      <c r="H1002">
        <v>2018</v>
      </c>
    </row>
    <row r="1003" spans="1:8" x14ac:dyDescent="0.25">
      <c r="A1003" t="str">
        <f>Forutsetninger!AF112</f>
        <v>Andre servicefartøy</v>
      </c>
      <c r="B1003" t="str">
        <f>Forutsetninger!AG112</f>
        <v>30-70</v>
      </c>
      <c r="C1003" t="s">
        <v>140</v>
      </c>
      <c r="D1003" t="s">
        <v>154</v>
      </c>
      <c r="E1003" t="s">
        <v>136</v>
      </c>
      <c r="F1003">
        <f t="shared" si="36"/>
        <v>0.17249999999999999</v>
      </c>
      <c r="G1003">
        <f t="shared" si="37"/>
        <v>0.17249999999999999</v>
      </c>
      <c r="H1003">
        <v>2018</v>
      </c>
    </row>
    <row r="1004" spans="1:8" x14ac:dyDescent="0.25">
      <c r="A1004" t="str">
        <f>Forutsetninger!AF113</f>
        <v>Andre servicefartøy</v>
      </c>
      <c r="B1004" t="str">
        <f>Forutsetninger!AG113</f>
        <v>70-100</v>
      </c>
      <c r="C1004" t="s">
        <v>140</v>
      </c>
      <c r="D1004" t="s">
        <v>154</v>
      </c>
      <c r="E1004" t="s">
        <v>136</v>
      </c>
      <c r="F1004">
        <f t="shared" si="36"/>
        <v>0.17249999999999999</v>
      </c>
      <c r="G1004">
        <f t="shared" si="37"/>
        <v>0.17249999999999999</v>
      </c>
      <c r="H1004">
        <v>2018</v>
      </c>
    </row>
    <row r="1005" spans="1:8" x14ac:dyDescent="0.25">
      <c r="A1005" t="str">
        <f>Forutsetninger!AF114</f>
        <v>Andre servicefartøy</v>
      </c>
      <c r="B1005" t="str">
        <f>Forutsetninger!AG114</f>
        <v>100-150</v>
      </c>
      <c r="C1005" t="s">
        <v>25</v>
      </c>
      <c r="D1005" t="s">
        <v>154</v>
      </c>
      <c r="E1005" t="s">
        <v>136</v>
      </c>
      <c r="F1005">
        <f t="shared" si="36"/>
        <v>0.17249999999999999</v>
      </c>
      <c r="G1005">
        <f t="shared" si="37"/>
        <v>0.17249999999999999</v>
      </c>
      <c r="H1005">
        <v>2018</v>
      </c>
    </row>
    <row r="1006" spans="1:8" x14ac:dyDescent="0.25">
      <c r="A1006" t="str">
        <f>Forutsetninger!AF115</f>
        <v>Andre servicefartøy</v>
      </c>
      <c r="B1006" t="str">
        <f>Forutsetninger!AG115</f>
        <v>150-200</v>
      </c>
      <c r="C1006" t="s">
        <v>150</v>
      </c>
      <c r="D1006" t="s">
        <v>154</v>
      </c>
      <c r="E1006" t="s">
        <v>136</v>
      </c>
      <c r="F1006">
        <f t="shared" si="36"/>
        <v>0.17249999999999999</v>
      </c>
      <c r="G1006">
        <f t="shared" si="37"/>
        <v>0.17249999999999999</v>
      </c>
      <c r="H1006">
        <v>2018</v>
      </c>
    </row>
    <row r="1007" spans="1:8" x14ac:dyDescent="0.25">
      <c r="A1007" t="str">
        <f>Forutsetninger!AF116</f>
        <v>Andre servicefartøy</v>
      </c>
      <c r="B1007" t="str">
        <f>Forutsetninger!AG116</f>
        <v>200-250</v>
      </c>
      <c r="C1007" t="s">
        <v>150</v>
      </c>
      <c r="D1007" t="s">
        <v>154</v>
      </c>
      <c r="E1007" t="s">
        <v>136</v>
      </c>
      <c r="F1007">
        <f t="shared" si="36"/>
        <v>0.17249999999999999</v>
      </c>
      <c r="G1007">
        <f t="shared" si="37"/>
        <v>0.17249999999999999</v>
      </c>
      <c r="H1007">
        <v>2018</v>
      </c>
    </row>
    <row r="1008" spans="1:8" x14ac:dyDescent="0.25">
      <c r="A1008" t="str">
        <f>Forutsetninger!AF117</f>
        <v>Andre servicefartøy</v>
      </c>
      <c r="B1008" t="str">
        <f>Forutsetninger!AG117</f>
        <v>250-300</v>
      </c>
      <c r="C1008" t="s">
        <v>150</v>
      </c>
      <c r="D1008" t="s">
        <v>154</v>
      </c>
      <c r="E1008" t="s">
        <v>136</v>
      </c>
      <c r="F1008">
        <f t="shared" si="36"/>
        <v>0.17249999999999999</v>
      </c>
      <c r="G1008">
        <f t="shared" si="37"/>
        <v>0.17249999999999999</v>
      </c>
      <c r="H1008">
        <v>2018</v>
      </c>
    </row>
    <row r="1009" spans="1:8" x14ac:dyDescent="0.25">
      <c r="A1009" t="str">
        <f>Forutsetninger!AF118</f>
        <v>Andre servicefartøy</v>
      </c>
      <c r="B1009" t="str">
        <f>Forutsetninger!AG118</f>
        <v>300-</v>
      </c>
      <c r="C1009" t="s">
        <v>150</v>
      </c>
      <c r="D1009" t="s">
        <v>154</v>
      </c>
      <c r="E1009" t="s">
        <v>136</v>
      </c>
      <c r="F1009">
        <f t="shared" si="36"/>
        <v>0.17249999999999999</v>
      </c>
      <c r="G1009">
        <f t="shared" si="37"/>
        <v>0.17249999999999999</v>
      </c>
      <c r="H1009">
        <v>2018</v>
      </c>
    </row>
    <row r="1010" spans="1:8" x14ac:dyDescent="0.25">
      <c r="A1010" t="str">
        <f>Forutsetninger!AF119</f>
        <v>Fiskefartøy</v>
      </c>
      <c r="B1010" t="str">
        <f>Forutsetninger!AG119</f>
        <v>0-30</v>
      </c>
      <c r="C1010" t="s">
        <v>140</v>
      </c>
      <c r="D1010" t="s">
        <v>154</v>
      </c>
      <c r="E1010" t="s">
        <v>136</v>
      </c>
      <c r="F1010">
        <f t="shared" si="36"/>
        <v>0.17249999999999999</v>
      </c>
      <c r="G1010">
        <f t="shared" si="37"/>
        <v>0.17249999999999999</v>
      </c>
      <c r="H1010">
        <v>2018</v>
      </c>
    </row>
    <row r="1011" spans="1:8" x14ac:dyDescent="0.25">
      <c r="A1011" t="str">
        <f>Forutsetninger!AF120</f>
        <v>Fiskefartøy</v>
      </c>
      <c r="B1011" t="str">
        <f>Forutsetninger!AG120</f>
        <v>30-70</v>
      </c>
      <c r="C1011" t="s">
        <v>140</v>
      </c>
      <c r="D1011" t="s">
        <v>154</v>
      </c>
      <c r="E1011" t="s">
        <v>136</v>
      </c>
      <c r="F1011">
        <f t="shared" si="36"/>
        <v>0.17249999999999999</v>
      </c>
      <c r="G1011">
        <f t="shared" si="37"/>
        <v>0.17249999999999999</v>
      </c>
      <c r="H1011">
        <v>2018</v>
      </c>
    </row>
    <row r="1012" spans="1:8" x14ac:dyDescent="0.25">
      <c r="A1012" t="str">
        <f>Forutsetninger!AF121</f>
        <v>Fiskefartøy</v>
      </c>
      <c r="B1012" t="str">
        <f>Forutsetninger!AG121</f>
        <v>70-100</v>
      </c>
      <c r="C1012" t="s">
        <v>140</v>
      </c>
      <c r="D1012" t="s">
        <v>154</v>
      </c>
      <c r="E1012" t="s">
        <v>136</v>
      </c>
      <c r="F1012">
        <f t="shared" si="36"/>
        <v>0.17249999999999999</v>
      </c>
      <c r="G1012">
        <f t="shared" si="37"/>
        <v>0.17249999999999999</v>
      </c>
      <c r="H1012">
        <v>2018</v>
      </c>
    </row>
    <row r="1013" spans="1:8" x14ac:dyDescent="0.25">
      <c r="A1013" t="str">
        <f>Forutsetninger!AF122</f>
        <v>Fiskefartøy</v>
      </c>
      <c r="B1013" t="str">
        <f>Forutsetninger!AG122</f>
        <v>100-150</v>
      </c>
      <c r="C1013" t="s">
        <v>25</v>
      </c>
      <c r="D1013" t="s">
        <v>154</v>
      </c>
      <c r="E1013" t="s">
        <v>136</v>
      </c>
      <c r="F1013">
        <f t="shared" si="36"/>
        <v>0.17249999999999999</v>
      </c>
      <c r="G1013">
        <f t="shared" si="37"/>
        <v>0.17249999999999999</v>
      </c>
      <c r="H1013">
        <v>2018</v>
      </c>
    </row>
    <row r="1014" spans="1:8" x14ac:dyDescent="0.25">
      <c r="A1014" t="str">
        <f>Forutsetninger!AF123</f>
        <v>Fiskefartøy</v>
      </c>
      <c r="B1014" t="str">
        <f>Forutsetninger!AG123</f>
        <v>150-200</v>
      </c>
      <c r="C1014" t="s">
        <v>150</v>
      </c>
      <c r="D1014" t="s">
        <v>154</v>
      </c>
      <c r="E1014" t="s">
        <v>136</v>
      </c>
      <c r="F1014">
        <f t="shared" si="36"/>
        <v>0.17249999999999999</v>
      </c>
      <c r="G1014">
        <f t="shared" si="37"/>
        <v>0.17249999999999999</v>
      </c>
      <c r="H1014">
        <v>2018</v>
      </c>
    </row>
    <row r="1015" spans="1:8" x14ac:dyDescent="0.25">
      <c r="A1015" t="str">
        <f>Forutsetninger!AF124</f>
        <v>Fiskefartøy</v>
      </c>
      <c r="B1015" t="str">
        <f>Forutsetninger!AG124</f>
        <v>200-250</v>
      </c>
      <c r="C1015" t="s">
        <v>150</v>
      </c>
      <c r="D1015" t="s">
        <v>154</v>
      </c>
      <c r="E1015" t="s">
        <v>136</v>
      </c>
      <c r="F1015">
        <f t="shared" si="36"/>
        <v>0.17249999999999999</v>
      </c>
      <c r="G1015">
        <f t="shared" si="37"/>
        <v>0.17249999999999999</v>
      </c>
      <c r="H1015">
        <v>2018</v>
      </c>
    </row>
    <row r="1016" spans="1:8" x14ac:dyDescent="0.25">
      <c r="A1016" t="str">
        <f>Forutsetninger!AF125</f>
        <v>Fiskefartøy</v>
      </c>
      <c r="B1016" t="str">
        <f>Forutsetninger!AG125</f>
        <v>250-300</v>
      </c>
      <c r="C1016" t="s">
        <v>150</v>
      </c>
      <c r="D1016" t="s">
        <v>154</v>
      </c>
      <c r="E1016" t="s">
        <v>136</v>
      </c>
      <c r="F1016">
        <f t="shared" si="36"/>
        <v>0.17249999999999999</v>
      </c>
      <c r="G1016">
        <f t="shared" si="37"/>
        <v>0.17249999999999999</v>
      </c>
      <c r="H1016">
        <v>2018</v>
      </c>
    </row>
    <row r="1017" spans="1:8" x14ac:dyDescent="0.25">
      <c r="A1017" t="str">
        <f>Forutsetninger!AF126</f>
        <v>Fiskefartøy</v>
      </c>
      <c r="B1017" t="str">
        <f>Forutsetninger!AG126</f>
        <v>300-</v>
      </c>
      <c r="C1017" t="s">
        <v>150</v>
      </c>
      <c r="D1017" t="s">
        <v>154</v>
      </c>
      <c r="E1017" t="s">
        <v>136</v>
      </c>
      <c r="F1017">
        <f t="shared" si="36"/>
        <v>0.17249999999999999</v>
      </c>
      <c r="G1017">
        <f t="shared" si="37"/>
        <v>0.17249999999999999</v>
      </c>
      <c r="H1017">
        <v>2018</v>
      </c>
    </row>
    <row r="1018" spans="1:8" x14ac:dyDescent="0.25">
      <c r="A1018" t="str">
        <f>Forutsetninger!AF127</f>
        <v>Annet</v>
      </c>
      <c r="B1018" t="str">
        <f>Forutsetninger!AG127</f>
        <v>0-30</v>
      </c>
      <c r="C1018" t="s">
        <v>140</v>
      </c>
      <c r="D1018" t="s">
        <v>154</v>
      </c>
      <c r="E1018" t="s">
        <v>136</v>
      </c>
      <c r="F1018">
        <f t="shared" si="36"/>
        <v>0.17249999999999999</v>
      </c>
      <c r="G1018">
        <f t="shared" si="37"/>
        <v>0.17249999999999999</v>
      </c>
      <c r="H1018">
        <v>2018</v>
      </c>
    </row>
    <row r="1019" spans="1:8" x14ac:dyDescent="0.25">
      <c r="A1019" t="str">
        <f>Forutsetninger!AF128</f>
        <v>Annet</v>
      </c>
      <c r="B1019" t="str">
        <f>Forutsetninger!AG128</f>
        <v>30-70</v>
      </c>
      <c r="C1019" t="s">
        <v>140</v>
      </c>
      <c r="D1019" t="s">
        <v>154</v>
      </c>
      <c r="E1019" t="s">
        <v>136</v>
      </c>
      <c r="F1019">
        <f t="shared" si="36"/>
        <v>0.17249999999999999</v>
      </c>
      <c r="G1019">
        <f t="shared" si="37"/>
        <v>0.17249999999999999</v>
      </c>
      <c r="H1019">
        <v>2018</v>
      </c>
    </row>
    <row r="1020" spans="1:8" x14ac:dyDescent="0.25">
      <c r="A1020" t="str">
        <f>Forutsetninger!AF129</f>
        <v>Annet</v>
      </c>
      <c r="B1020" t="str">
        <f>Forutsetninger!AG129</f>
        <v>70-100</v>
      </c>
      <c r="C1020" t="s">
        <v>140</v>
      </c>
      <c r="D1020" t="s">
        <v>154</v>
      </c>
      <c r="E1020" t="s">
        <v>136</v>
      </c>
      <c r="F1020">
        <f t="shared" si="36"/>
        <v>0.17249999999999999</v>
      </c>
      <c r="G1020">
        <f t="shared" si="37"/>
        <v>0.17249999999999999</v>
      </c>
      <c r="H1020">
        <v>2018</v>
      </c>
    </row>
    <row r="1021" spans="1:8" x14ac:dyDescent="0.25">
      <c r="A1021" t="str">
        <f>Forutsetninger!AF130</f>
        <v>Annet</v>
      </c>
      <c r="B1021" t="str">
        <f>Forutsetninger!AG130</f>
        <v>100-150</v>
      </c>
      <c r="C1021" t="s">
        <v>25</v>
      </c>
      <c r="D1021" t="s">
        <v>154</v>
      </c>
      <c r="E1021" t="s">
        <v>136</v>
      </c>
      <c r="F1021">
        <f t="shared" si="36"/>
        <v>0.17249999999999999</v>
      </c>
      <c r="G1021">
        <f t="shared" si="37"/>
        <v>0.17249999999999999</v>
      </c>
      <c r="H1021">
        <v>2018</v>
      </c>
    </row>
    <row r="1022" spans="1:8" x14ac:dyDescent="0.25">
      <c r="A1022" t="str">
        <f>Forutsetninger!AF131</f>
        <v>Annet</v>
      </c>
      <c r="B1022" t="str">
        <f>Forutsetninger!AG131</f>
        <v>150-200</v>
      </c>
      <c r="C1022" t="s">
        <v>150</v>
      </c>
      <c r="D1022" t="s">
        <v>154</v>
      </c>
      <c r="E1022" t="s">
        <v>136</v>
      </c>
      <c r="F1022">
        <f t="shared" si="36"/>
        <v>0.17249999999999999</v>
      </c>
      <c r="G1022">
        <f t="shared" si="37"/>
        <v>0.17249999999999999</v>
      </c>
      <c r="H1022">
        <v>2018</v>
      </c>
    </row>
    <row r="1023" spans="1:8" x14ac:dyDescent="0.25">
      <c r="A1023" t="str">
        <f>Forutsetninger!AF132</f>
        <v>Annet</v>
      </c>
      <c r="B1023" t="str">
        <f>Forutsetninger!AG132</f>
        <v>200-250</v>
      </c>
      <c r="C1023" t="s">
        <v>150</v>
      </c>
      <c r="D1023" t="s">
        <v>154</v>
      </c>
      <c r="E1023" t="s">
        <v>136</v>
      </c>
      <c r="F1023">
        <f t="shared" si="36"/>
        <v>0.17249999999999999</v>
      </c>
      <c r="G1023">
        <f t="shared" si="37"/>
        <v>0.17249999999999999</v>
      </c>
      <c r="H1023">
        <v>2018</v>
      </c>
    </row>
    <row r="1024" spans="1:8" x14ac:dyDescent="0.25">
      <c r="A1024" t="str">
        <f>Forutsetninger!AF133</f>
        <v>Annet</v>
      </c>
      <c r="B1024" t="str">
        <f>Forutsetninger!AG133</f>
        <v>250-300</v>
      </c>
      <c r="C1024" t="s">
        <v>150</v>
      </c>
      <c r="D1024" t="s">
        <v>154</v>
      </c>
      <c r="E1024" t="s">
        <v>136</v>
      </c>
      <c r="F1024">
        <f t="shared" si="36"/>
        <v>0.17249999999999999</v>
      </c>
      <c r="G1024">
        <f t="shared" si="37"/>
        <v>0.17249999999999999</v>
      </c>
      <c r="H1024">
        <v>2018</v>
      </c>
    </row>
    <row r="1025" spans="1:8" x14ac:dyDescent="0.25">
      <c r="A1025" t="str">
        <f>Forutsetninger!AF134</f>
        <v>Annet</v>
      </c>
      <c r="B1025" t="str">
        <f>Forutsetninger!AG134</f>
        <v>300-</v>
      </c>
      <c r="C1025" t="s">
        <v>150</v>
      </c>
      <c r="D1025" t="s">
        <v>154</v>
      </c>
      <c r="E1025" t="s">
        <v>136</v>
      </c>
      <c r="F1025">
        <f t="shared" si="36"/>
        <v>0.17249999999999999</v>
      </c>
      <c r="G1025">
        <f t="shared" si="37"/>
        <v>0.17249999999999999</v>
      </c>
      <c r="H1025">
        <v>2018</v>
      </c>
    </row>
  </sheetData>
  <autoFilter ref="O2:Y386" xr:uid="{00000000-0009-0000-0000-000008000000}"/>
  <pageMargins left="0.7" right="0.7" top="0.75" bottom="0.75" header="0.51180555555555496" footer="0.51180555555555496"/>
  <pageSetup firstPageNumber="0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480E7-C850-4161-B448-0DC11F093A4D}">
  <sheetPr>
    <tabColor theme="3"/>
  </sheetPr>
  <dimension ref="A1:K39"/>
  <sheetViews>
    <sheetView workbookViewId="0">
      <selection activeCell="F20" sqref="F20"/>
    </sheetView>
  </sheetViews>
  <sheetFormatPr defaultColWidth="9.140625" defaultRowHeight="15" x14ac:dyDescent="0.25"/>
  <cols>
    <col min="2" max="2" width="14.42578125" customWidth="1"/>
    <col min="3" max="3" width="10.42578125" customWidth="1"/>
    <col min="4" max="4" width="13.140625" bestFit="1" customWidth="1"/>
    <col min="5" max="6" width="10.42578125" customWidth="1"/>
    <col min="7" max="7" width="15.42578125" customWidth="1"/>
    <col min="8" max="8" width="12.42578125" customWidth="1"/>
    <col min="9" max="9" width="16.42578125" customWidth="1"/>
    <col min="10" max="1022" width="10.42578125" customWidth="1"/>
  </cols>
  <sheetData>
    <row r="1" spans="1:11" x14ac:dyDescent="0.25">
      <c r="A1" s="19" t="s">
        <v>131</v>
      </c>
      <c r="B1" s="47" t="s">
        <v>109</v>
      </c>
      <c r="C1" s="1" t="s">
        <v>110</v>
      </c>
      <c r="D1" s="1" t="s">
        <v>156</v>
      </c>
    </row>
    <row r="2" spans="1:11" ht="15.75" thickBot="1" x14ac:dyDescent="0.3">
      <c r="A2" t="s">
        <v>132</v>
      </c>
      <c r="B2" s="48" t="s">
        <v>111</v>
      </c>
      <c r="C2" t="s">
        <v>112</v>
      </c>
      <c r="D2" s="49" cm="1">
        <f t="array" ref="D2">INDEX($I$3:$K$15,MATCH(1, (B2=$H$3:$H$15)*(A2=$G$3:$G$15),0),MATCH(C2,$I$3:$K$3,0))</f>
        <v>0.37</v>
      </c>
      <c r="G2" s="1" t="s">
        <v>1388</v>
      </c>
      <c r="H2" s="1"/>
      <c r="I2" s="1"/>
      <c r="J2" s="1"/>
      <c r="K2" s="1"/>
    </row>
    <row r="3" spans="1:11" ht="26.25" thickBot="1" x14ac:dyDescent="0.3">
      <c r="A3" t="s">
        <v>132</v>
      </c>
      <c r="B3" s="48" t="s">
        <v>116</v>
      </c>
      <c r="C3" t="s">
        <v>112</v>
      </c>
      <c r="D3" s="49" cm="1">
        <f t="array" ref="D3">INDEX($I$3:$K$15,MATCH(1, (B3=$H$3:$H$15)*(A3=$G$3:$G$15),0),MATCH(C3,$I$3:$K$3,0))</f>
        <v>0.41</v>
      </c>
      <c r="G3" s="50" t="s">
        <v>131</v>
      </c>
      <c r="H3" s="50" t="s">
        <v>114</v>
      </c>
      <c r="I3" s="51" t="s">
        <v>112</v>
      </c>
      <c r="J3" s="51" t="s">
        <v>113</v>
      </c>
      <c r="K3" s="51" t="s">
        <v>115</v>
      </c>
    </row>
    <row r="4" spans="1:11" ht="15.75" thickBot="1" x14ac:dyDescent="0.3">
      <c r="A4" t="s">
        <v>132</v>
      </c>
      <c r="B4" s="48" t="s">
        <v>117</v>
      </c>
      <c r="C4" t="s">
        <v>112</v>
      </c>
      <c r="D4" s="49" cm="1">
        <f t="array" ref="D4">INDEX($I$3:$K$15,MATCH(1, (B4=$H$3:$H$15)*(A4=$G$3:$G$15),0),MATCH(C4,$I$3:$K$3,0))</f>
        <v>0.43</v>
      </c>
      <c r="G4" s="52" t="s">
        <v>132</v>
      </c>
      <c r="H4" s="52" t="s">
        <v>111</v>
      </c>
      <c r="I4" s="447">
        <v>0.37</v>
      </c>
      <c r="J4" s="447">
        <v>0.39</v>
      </c>
      <c r="K4" s="447">
        <v>0.41</v>
      </c>
    </row>
    <row r="5" spans="1:11" ht="15.75" thickBot="1" x14ac:dyDescent="0.3">
      <c r="A5" t="s">
        <v>132</v>
      </c>
      <c r="B5" s="48" t="s">
        <v>111</v>
      </c>
      <c r="C5" t="s">
        <v>113</v>
      </c>
      <c r="D5" s="49" cm="1">
        <f t="array" ref="D5">INDEX($I$3:$K$15,MATCH(1, (B5=$H$3:$H$15)*(A5=$G$3:$G$15),0),MATCH(C5,$I$3:$K$3,0))</f>
        <v>0.39</v>
      </c>
      <c r="G5" s="52" t="s">
        <v>132</v>
      </c>
      <c r="H5" s="52" t="s">
        <v>116</v>
      </c>
      <c r="I5" s="447">
        <v>0.41</v>
      </c>
      <c r="J5" s="447">
        <v>0.43</v>
      </c>
      <c r="K5" s="447">
        <v>0.45</v>
      </c>
    </row>
    <row r="6" spans="1:11" ht="15.75" thickBot="1" x14ac:dyDescent="0.3">
      <c r="A6" t="s">
        <v>132</v>
      </c>
      <c r="B6" s="48" t="s">
        <v>116</v>
      </c>
      <c r="C6" t="s">
        <v>113</v>
      </c>
      <c r="D6" s="49" cm="1">
        <f t="array" ref="D6">INDEX($I$3:$K$15,MATCH(1, (B6=$H$3:$H$15)*(A6=$G$3:$G$15),0),MATCH(C6,$I$3:$K$3,0))</f>
        <v>0.43</v>
      </c>
      <c r="G6" s="52" t="s">
        <v>132</v>
      </c>
      <c r="H6" s="52" t="s">
        <v>117</v>
      </c>
      <c r="I6" s="447">
        <v>0.43</v>
      </c>
      <c r="J6" s="447">
        <v>0.45</v>
      </c>
      <c r="K6" s="447">
        <v>0.48</v>
      </c>
    </row>
    <row r="7" spans="1:11" ht="15.75" thickBot="1" x14ac:dyDescent="0.3">
      <c r="A7" t="s">
        <v>132</v>
      </c>
      <c r="B7" s="48" t="s">
        <v>117</v>
      </c>
      <c r="C7" t="s">
        <v>113</v>
      </c>
      <c r="D7" s="49" cm="1">
        <f t="array" ref="D7">INDEX($I$3:$K$15,MATCH(1, (B7=$H$3:$H$15)*(A7=$G$3:$G$15),0),MATCH(C7,$I$3:$K$3,0))</f>
        <v>0.45</v>
      </c>
      <c r="G7" s="52" t="s">
        <v>133</v>
      </c>
      <c r="H7" s="52" t="s">
        <v>111</v>
      </c>
      <c r="I7" s="447">
        <v>0.42</v>
      </c>
      <c r="J7" s="447">
        <v>0.45</v>
      </c>
      <c r="K7" s="447">
        <v>0.47</v>
      </c>
    </row>
    <row r="8" spans="1:11" ht="15.75" thickBot="1" x14ac:dyDescent="0.3">
      <c r="A8" t="s">
        <v>132</v>
      </c>
      <c r="B8" s="48" t="s">
        <v>111</v>
      </c>
      <c r="C8" t="s">
        <v>115</v>
      </c>
      <c r="D8" s="49" cm="1">
        <f t="array" ref="D8">INDEX($I$3:$K$15,MATCH(1, (B8=$H$3:$H$15)*(A8=$G$3:$G$15),0),MATCH(C8,$I$3:$K$3,0))</f>
        <v>0.41</v>
      </c>
      <c r="G8" s="52" t="s">
        <v>133</v>
      </c>
      <c r="H8" s="52" t="s">
        <v>116</v>
      </c>
      <c r="I8" s="447">
        <v>0.42</v>
      </c>
      <c r="J8" s="447">
        <v>0.45</v>
      </c>
      <c r="K8" s="447">
        <v>0.47</v>
      </c>
    </row>
    <row r="9" spans="1:11" ht="15.75" thickBot="1" x14ac:dyDescent="0.3">
      <c r="A9" t="s">
        <v>132</v>
      </c>
      <c r="B9" s="48" t="s">
        <v>116</v>
      </c>
      <c r="C9" t="s">
        <v>115</v>
      </c>
      <c r="D9" s="49" cm="1">
        <f t="array" ref="D9">INDEX($I$3:$K$15,MATCH(1, (B9=$H$3:$H$15)*(A9=$G$3:$G$15),0),MATCH(C9,$I$3:$K$3,0))</f>
        <v>0.45</v>
      </c>
      <c r="G9" s="52" t="s">
        <v>133</v>
      </c>
      <c r="H9" s="52" t="s">
        <v>117</v>
      </c>
      <c r="I9" s="447">
        <v>0.42</v>
      </c>
      <c r="J9" s="447">
        <v>0.45</v>
      </c>
      <c r="K9" s="447">
        <v>0.47</v>
      </c>
    </row>
    <row r="10" spans="1:11" ht="26.25" thickBot="1" x14ac:dyDescent="0.3">
      <c r="A10" t="s">
        <v>132</v>
      </c>
      <c r="B10" s="48" t="s">
        <v>117</v>
      </c>
      <c r="C10" t="s">
        <v>115</v>
      </c>
      <c r="D10" s="49" cm="1">
        <f t="array" ref="D10">INDEX($I$3:$K$15,MATCH(1, (B10=$H$3:$H$15)*(A10=$G$3:$G$15),0),MATCH(C10,$I$3:$K$3,0))</f>
        <v>0.48</v>
      </c>
      <c r="G10" s="52" t="s">
        <v>1366</v>
      </c>
      <c r="H10" s="52" t="s">
        <v>111</v>
      </c>
      <c r="I10" s="448">
        <f>I20*$F20+I23*$F23+I26*$F26</f>
        <v>0.44750000000000001</v>
      </c>
      <c r="J10" s="448">
        <f>J20*$F20+J23*$F23+J26*$F26</f>
        <v>0.45999999999999996</v>
      </c>
      <c r="K10" s="448">
        <f>K20*$F20+K23*$F23+K26*$F26</f>
        <v>0.47</v>
      </c>
    </row>
    <row r="11" spans="1:11" ht="26.25" thickBot="1" x14ac:dyDescent="0.3">
      <c r="A11" t="s">
        <v>133</v>
      </c>
      <c r="B11" s="48" t="s">
        <v>111</v>
      </c>
      <c r="C11" t="s">
        <v>112</v>
      </c>
      <c r="D11" s="49" cm="1">
        <f t="array" ref="D11">INDEX($I$3:$K$15,MATCH(1, (B11=$H$3:$H$15)*(A11=$G$3:$G$15),0),MATCH(C11,$I$3:$K$3,0))</f>
        <v>0.42</v>
      </c>
      <c r="G11" s="52" t="s">
        <v>1366</v>
      </c>
      <c r="H11" s="52" t="s">
        <v>116</v>
      </c>
      <c r="I11" s="448">
        <f t="shared" ref="I11" si="0">I21*$F21+I24*$F24+I27*$F27</f>
        <v>0.45749999999999996</v>
      </c>
      <c r="J11" s="448">
        <f>J21*$F21+J24*$F24+J27*$F27</f>
        <v>0.47</v>
      </c>
      <c r="K11" s="448">
        <f>K21*$F21+K24*$F24+K27*$F27</f>
        <v>0.48</v>
      </c>
    </row>
    <row r="12" spans="1:11" ht="26.25" thickBot="1" x14ac:dyDescent="0.3">
      <c r="A12" t="s">
        <v>133</v>
      </c>
      <c r="B12" s="48" t="s">
        <v>116</v>
      </c>
      <c r="C12" t="s">
        <v>112</v>
      </c>
      <c r="D12" s="49" cm="1">
        <f t="array" ref="D12">INDEX($I$3:$K$15,MATCH(1, (B12=$H$3:$H$15)*(A12=$G$3:$G$15),0),MATCH(C12,$I$3:$K$3,0))</f>
        <v>0.42</v>
      </c>
      <c r="G12" s="52" t="s">
        <v>1366</v>
      </c>
      <c r="H12" s="52" t="s">
        <v>117</v>
      </c>
      <c r="I12" s="448">
        <f t="shared" ref="I12" si="1">I22*$F22+I25*$F25+I28*$F28</f>
        <v>0.46249999999999997</v>
      </c>
      <c r="J12" s="448">
        <f>J22*$F22+J25*$F25+J28*$F28</f>
        <v>0.47499999999999998</v>
      </c>
      <c r="K12" s="448">
        <f>K22*$F22+K25*$F25+K28*$F28</f>
        <v>0.48749999999999999</v>
      </c>
    </row>
    <row r="13" spans="1:11" ht="15.75" thickBot="1" x14ac:dyDescent="0.3">
      <c r="A13" t="s">
        <v>133</v>
      </c>
      <c r="B13" s="48" t="s">
        <v>117</v>
      </c>
      <c r="C13" t="s">
        <v>112</v>
      </c>
      <c r="D13" s="49" cm="1">
        <f t="array" ref="D13">INDEX($I$3:$K$15,MATCH(1, (B13=$H$3:$H$15)*(A13=$G$3:$G$15),0),MATCH(C13,$I$3:$K$3,0))</f>
        <v>0.42</v>
      </c>
      <c r="G13" s="52" t="s">
        <v>136</v>
      </c>
      <c r="H13" s="52" t="s">
        <v>111</v>
      </c>
      <c r="I13" s="448">
        <v>0.9</v>
      </c>
      <c r="J13" s="448">
        <v>0.9</v>
      </c>
      <c r="K13" s="448">
        <v>0.9</v>
      </c>
    </row>
    <row r="14" spans="1:11" ht="15.75" thickBot="1" x14ac:dyDescent="0.3">
      <c r="A14" t="s">
        <v>133</v>
      </c>
      <c r="B14" s="48" t="s">
        <v>111</v>
      </c>
      <c r="C14" t="s">
        <v>113</v>
      </c>
      <c r="D14" s="49" cm="1">
        <f t="array" ref="D14">INDEX($I$3:$K$15,MATCH(1, (B14=$H$3:$H$15)*(A14=$G$3:$G$15),0),MATCH(C14,$I$3:$K$3,0))</f>
        <v>0.45</v>
      </c>
      <c r="G14" s="52" t="s">
        <v>136</v>
      </c>
      <c r="H14" s="52" t="s">
        <v>116</v>
      </c>
      <c r="I14" s="448">
        <v>0.9</v>
      </c>
      <c r="J14" s="448">
        <v>0.9</v>
      </c>
      <c r="K14" s="448">
        <v>0.9</v>
      </c>
    </row>
    <row r="15" spans="1:11" ht="15.75" thickBot="1" x14ac:dyDescent="0.3">
      <c r="A15" t="s">
        <v>133</v>
      </c>
      <c r="B15" s="48" t="s">
        <v>116</v>
      </c>
      <c r="C15" t="s">
        <v>113</v>
      </c>
      <c r="D15" s="49" cm="1">
        <f t="array" ref="D15">INDEX($I$3:$K$15,MATCH(1, (B15=$H$3:$H$15)*(A15=$G$3:$G$15),0),MATCH(C15,$I$3:$K$3,0))</f>
        <v>0.45</v>
      </c>
      <c r="G15" s="52" t="s">
        <v>136</v>
      </c>
      <c r="H15" s="52" t="s">
        <v>117</v>
      </c>
      <c r="I15" s="448">
        <v>0.9</v>
      </c>
      <c r="J15" s="448">
        <v>0.9</v>
      </c>
      <c r="K15" s="448">
        <v>0.9</v>
      </c>
    </row>
    <row r="16" spans="1:11" x14ac:dyDescent="0.25">
      <c r="A16" t="s">
        <v>133</v>
      </c>
      <c r="B16" s="48" t="s">
        <v>117</v>
      </c>
      <c r="C16" t="s">
        <v>113</v>
      </c>
      <c r="D16" s="49" cm="1">
        <f t="array" ref="D16">INDEX($I$3:$K$15,MATCH(1, (B16=$H$3:$H$15)*(A16=$G$3:$G$15),0),MATCH(C16,$I$3:$K$3,0))</f>
        <v>0.45</v>
      </c>
    </row>
    <row r="17" spans="1:11" x14ac:dyDescent="0.25">
      <c r="A17" t="s">
        <v>133</v>
      </c>
      <c r="B17" s="48" t="s">
        <v>111</v>
      </c>
      <c r="C17" t="s">
        <v>115</v>
      </c>
      <c r="D17" s="49" cm="1">
        <f t="array" ref="D17">INDEX($I$3:$K$15,MATCH(1, (B17=$H$3:$H$15)*(A17=$G$3:$G$15),0),MATCH(C17,$I$3:$K$3,0))</f>
        <v>0.47</v>
      </c>
    </row>
    <row r="18" spans="1:11" ht="15.75" thickBot="1" x14ac:dyDescent="0.3">
      <c r="A18" t="s">
        <v>133</v>
      </c>
      <c r="B18" s="48" t="s">
        <v>116</v>
      </c>
      <c r="C18" t="s">
        <v>115</v>
      </c>
      <c r="D18" s="49" cm="1">
        <f t="array" ref="D18">INDEX($I$3:$K$15,MATCH(1, (B18=$H$3:$H$15)*(A18=$G$3:$G$15),0),MATCH(C18,$I$3:$K$3,0))</f>
        <v>0.47</v>
      </c>
    </row>
    <row r="19" spans="1:11" ht="51.75" thickBot="1" x14ac:dyDescent="0.3">
      <c r="A19" t="s">
        <v>133</v>
      </c>
      <c r="B19" s="48" t="s">
        <v>117</v>
      </c>
      <c r="C19" t="s">
        <v>115</v>
      </c>
      <c r="D19" s="49" cm="1">
        <f t="array" ref="D19">INDEX($I$3:$K$15,MATCH(1, (B19=$H$3:$H$15)*(A19=$G$3:$G$15),0),MATCH(C19,$I$3:$K$3,0))</f>
        <v>0.47</v>
      </c>
      <c r="F19" s="50" t="s">
        <v>1471</v>
      </c>
      <c r="G19" s="50" t="s">
        <v>131</v>
      </c>
      <c r="H19" s="50" t="s">
        <v>114</v>
      </c>
      <c r="I19" s="51" t="s">
        <v>112</v>
      </c>
      <c r="J19" s="51" t="s">
        <v>113</v>
      </c>
      <c r="K19" s="51" t="s">
        <v>115</v>
      </c>
    </row>
    <row r="20" spans="1:11" ht="15.75" thickBot="1" x14ac:dyDescent="0.3">
      <c r="A20" t="s">
        <v>1366</v>
      </c>
      <c r="B20" s="48" t="s">
        <v>111</v>
      </c>
      <c r="C20" t="s">
        <v>112</v>
      </c>
      <c r="D20" s="49" cm="1">
        <f t="array" ref="D20">INDEX($I$3:$K$15,MATCH(1, (B20=$H$3:$H$15)*(A20=$G$3:$G$15),0),MATCH(C20,$I$3:$K$3,0))</f>
        <v>0.44750000000000001</v>
      </c>
      <c r="F20" s="386">
        <v>0.5</v>
      </c>
      <c r="G20" s="52" t="s">
        <v>160</v>
      </c>
      <c r="H20" s="52" t="s">
        <v>111</v>
      </c>
      <c r="I20" s="447">
        <v>0.5</v>
      </c>
      <c r="J20" s="447">
        <v>0.5</v>
      </c>
      <c r="K20" s="447">
        <v>0.5</v>
      </c>
    </row>
    <row r="21" spans="1:11" ht="15.75" thickBot="1" x14ac:dyDescent="0.3">
      <c r="A21" t="s">
        <v>1366</v>
      </c>
      <c r="B21" s="48" t="s">
        <v>116</v>
      </c>
      <c r="C21" t="s">
        <v>112</v>
      </c>
      <c r="D21" s="49" cm="1">
        <f t="array" ref="D21">INDEX($I$3:$K$15,MATCH(1, (B21=$H$3:$H$15)*(A21=$G$3:$G$15),0),MATCH(C21,$I$3:$K$3,0))</f>
        <v>0.45749999999999996</v>
      </c>
      <c r="F21" s="386">
        <v>0.5</v>
      </c>
      <c r="G21" s="52" t="s">
        <v>160</v>
      </c>
      <c r="H21" s="52" t="s">
        <v>116</v>
      </c>
      <c r="I21" s="447">
        <v>0.5</v>
      </c>
      <c r="J21" s="447">
        <v>0.5</v>
      </c>
      <c r="K21" s="447">
        <v>0.5</v>
      </c>
    </row>
    <row r="22" spans="1:11" ht="15.75" thickBot="1" x14ac:dyDescent="0.3">
      <c r="A22" t="s">
        <v>1366</v>
      </c>
      <c r="B22" s="48" t="s">
        <v>117</v>
      </c>
      <c r="C22" t="s">
        <v>112</v>
      </c>
      <c r="D22" s="49" cm="1">
        <f t="array" ref="D22">INDEX($I$3:$K$15,MATCH(1, (B22=$H$3:$H$15)*(A22=$G$3:$G$15),0),MATCH(C22,$I$3:$K$3,0))</f>
        <v>0.46249999999999997</v>
      </c>
      <c r="F22" s="386">
        <v>0.5</v>
      </c>
      <c r="G22" s="52" t="s">
        <v>160</v>
      </c>
      <c r="H22" s="52" t="s">
        <v>117</v>
      </c>
      <c r="I22" s="447">
        <v>0.5</v>
      </c>
      <c r="J22" s="447">
        <v>0.5</v>
      </c>
      <c r="K22" s="447">
        <v>0.5</v>
      </c>
    </row>
    <row r="23" spans="1:11" ht="15.75" thickBot="1" x14ac:dyDescent="0.3">
      <c r="A23" t="s">
        <v>1366</v>
      </c>
      <c r="B23" s="48" t="s">
        <v>111</v>
      </c>
      <c r="C23" t="s">
        <v>113</v>
      </c>
      <c r="D23" s="49" cm="1">
        <f t="array" ref="D23">INDEX($I$3:$K$15,MATCH(1, (B23=$H$3:$H$15)*(A23=$G$3:$G$15),0),MATCH(C23,$I$3:$K$3,0))</f>
        <v>0.45999999999999996</v>
      </c>
      <c r="F23" s="386">
        <v>0.25</v>
      </c>
      <c r="G23" s="52" t="s">
        <v>162</v>
      </c>
      <c r="H23" s="52" t="s">
        <v>111</v>
      </c>
      <c r="I23" s="447">
        <v>0.42</v>
      </c>
      <c r="J23" s="447">
        <v>0.45</v>
      </c>
      <c r="K23" s="447">
        <v>0.47</v>
      </c>
    </row>
    <row r="24" spans="1:11" ht="15.75" thickBot="1" x14ac:dyDescent="0.3">
      <c r="A24" t="s">
        <v>1366</v>
      </c>
      <c r="B24" s="48" t="s">
        <v>116</v>
      </c>
      <c r="C24" t="s">
        <v>113</v>
      </c>
      <c r="D24" s="49" cm="1">
        <f t="array" ref="D24">INDEX($I$3:$K$15,MATCH(1, (B24=$H$3:$H$15)*(A24=$G$3:$G$15),0),MATCH(C24,$I$3:$K$3,0))</f>
        <v>0.47</v>
      </c>
      <c r="F24" s="386">
        <v>0.25</v>
      </c>
      <c r="G24" s="52" t="s">
        <v>162</v>
      </c>
      <c r="H24" s="52" t="s">
        <v>116</v>
      </c>
      <c r="I24" s="447">
        <v>0.42</v>
      </c>
      <c r="J24" s="447">
        <v>0.45</v>
      </c>
      <c r="K24" s="447">
        <v>0.47</v>
      </c>
    </row>
    <row r="25" spans="1:11" ht="15.75" thickBot="1" x14ac:dyDescent="0.3">
      <c r="A25" t="s">
        <v>1366</v>
      </c>
      <c r="B25" s="48" t="s">
        <v>117</v>
      </c>
      <c r="C25" t="s">
        <v>113</v>
      </c>
      <c r="D25" s="49" cm="1">
        <f t="array" ref="D25">INDEX($I$3:$K$15,MATCH(1, (B25=$H$3:$H$15)*(A25=$G$3:$G$15),0),MATCH(C25,$I$3:$K$3,0))</f>
        <v>0.47499999999999998</v>
      </c>
      <c r="F25" s="386">
        <v>0.25</v>
      </c>
      <c r="G25" s="52" t="s">
        <v>162</v>
      </c>
      <c r="H25" s="52" t="s">
        <v>117</v>
      </c>
      <c r="I25" s="447">
        <v>0.42</v>
      </c>
      <c r="J25" s="447">
        <v>0.45</v>
      </c>
      <c r="K25" s="447">
        <v>0.47</v>
      </c>
    </row>
    <row r="26" spans="1:11" ht="15.75" thickBot="1" x14ac:dyDescent="0.3">
      <c r="A26" t="s">
        <v>1366</v>
      </c>
      <c r="B26" s="48" t="s">
        <v>111</v>
      </c>
      <c r="C26" t="s">
        <v>115</v>
      </c>
      <c r="D26" s="49" cm="1">
        <f t="array" ref="D26">INDEX($I$3:$K$15,MATCH(1, (B26=$H$3:$H$15)*(A26=$G$3:$G$15),0),MATCH(C26,$I$3:$K$3,0))</f>
        <v>0.47</v>
      </c>
      <c r="F26" s="386">
        <v>0.25</v>
      </c>
      <c r="G26" s="52" t="s">
        <v>161</v>
      </c>
      <c r="H26" s="52" t="s">
        <v>111</v>
      </c>
      <c r="I26" s="447">
        <v>0.37</v>
      </c>
      <c r="J26" s="447">
        <v>0.39</v>
      </c>
      <c r="K26" s="447">
        <v>0.41</v>
      </c>
    </row>
    <row r="27" spans="1:11" ht="15.75" thickBot="1" x14ac:dyDescent="0.3">
      <c r="A27" t="s">
        <v>1366</v>
      </c>
      <c r="B27" s="48" t="s">
        <v>116</v>
      </c>
      <c r="C27" t="s">
        <v>115</v>
      </c>
      <c r="D27" s="49" cm="1">
        <f t="array" ref="D27">INDEX($I$3:$K$15,MATCH(1, (B27=$H$3:$H$15)*(A27=$G$3:$G$15),0),MATCH(C27,$I$3:$K$3,0))</f>
        <v>0.48</v>
      </c>
      <c r="F27" s="386">
        <v>0.25</v>
      </c>
      <c r="G27" s="52" t="s">
        <v>161</v>
      </c>
      <c r="H27" s="52" t="s">
        <v>116</v>
      </c>
      <c r="I27" s="447">
        <v>0.41</v>
      </c>
      <c r="J27" s="447">
        <v>0.43</v>
      </c>
      <c r="K27" s="447">
        <v>0.45</v>
      </c>
    </row>
    <row r="28" spans="1:11" ht="15.75" thickBot="1" x14ac:dyDescent="0.3">
      <c r="A28" t="s">
        <v>1366</v>
      </c>
      <c r="B28" s="48" t="s">
        <v>117</v>
      </c>
      <c r="C28" t="s">
        <v>115</v>
      </c>
      <c r="D28" s="49" cm="1">
        <f t="array" ref="D28">INDEX($I$3:$K$15,MATCH(1, (B28=$H$3:$H$15)*(A28=$G$3:$G$15),0),MATCH(C28,$I$3:$K$3,0))</f>
        <v>0.48749999999999999</v>
      </c>
      <c r="F28" s="386">
        <v>0.25</v>
      </c>
      <c r="G28" s="52" t="s">
        <v>161</v>
      </c>
      <c r="H28" s="52" t="s">
        <v>117</v>
      </c>
      <c r="I28" s="447">
        <v>0.43</v>
      </c>
      <c r="J28" s="447">
        <v>0.45</v>
      </c>
      <c r="K28" s="447">
        <v>0.48</v>
      </c>
    </row>
    <row r="29" spans="1:11" x14ac:dyDescent="0.25">
      <c r="A29" t="s">
        <v>136</v>
      </c>
      <c r="B29" s="48" t="s">
        <v>111</v>
      </c>
      <c r="C29" t="s">
        <v>112</v>
      </c>
      <c r="D29" s="49" cm="1">
        <f t="array" ref="D29">INDEX($I$3:$K$15,MATCH(1, (B29=$H$3:$H$15)*(A29=$G$3:$G$15),0),MATCH(C29,$I$3:$K$3,0))</f>
        <v>0.9</v>
      </c>
    </row>
    <row r="30" spans="1:11" x14ac:dyDescent="0.25">
      <c r="A30" t="s">
        <v>136</v>
      </c>
      <c r="B30" s="48" t="s">
        <v>116</v>
      </c>
      <c r="C30" t="s">
        <v>112</v>
      </c>
      <c r="D30" s="49" cm="1">
        <f t="array" ref="D30">INDEX($I$3:$K$15,MATCH(1, (B30=$H$3:$H$15)*(A30=$G$3:$G$15),0),MATCH(C30,$I$3:$K$3,0))</f>
        <v>0.9</v>
      </c>
    </row>
    <row r="31" spans="1:11" x14ac:dyDescent="0.25">
      <c r="A31" t="s">
        <v>136</v>
      </c>
      <c r="B31" s="48" t="s">
        <v>117</v>
      </c>
      <c r="C31" t="s">
        <v>112</v>
      </c>
      <c r="D31" s="49" cm="1">
        <f t="array" ref="D31">INDEX($I$3:$K$15,MATCH(1, (B31=$H$3:$H$15)*(A31=$G$3:$G$15),0),MATCH(C31,$I$3:$K$3,0))</f>
        <v>0.9</v>
      </c>
      <c r="I31" s="49"/>
    </row>
    <row r="32" spans="1:11" x14ac:dyDescent="0.25">
      <c r="A32" t="s">
        <v>136</v>
      </c>
      <c r="B32" s="48" t="s">
        <v>111</v>
      </c>
      <c r="C32" t="s">
        <v>113</v>
      </c>
      <c r="D32" s="49" cm="1">
        <f t="array" ref="D32">INDEX($I$3:$K$15,MATCH(1, (B32=$H$3:$H$15)*(A32=$G$3:$G$15),0),MATCH(C32,$I$3:$K$3,0))</f>
        <v>0.9</v>
      </c>
      <c r="I32" s="49"/>
    </row>
    <row r="33" spans="1:9" x14ac:dyDescent="0.25">
      <c r="A33" t="s">
        <v>136</v>
      </c>
      <c r="B33" s="48" t="s">
        <v>116</v>
      </c>
      <c r="C33" t="s">
        <v>113</v>
      </c>
      <c r="D33" s="49" cm="1">
        <f t="array" ref="D33">INDEX($I$3:$K$15,MATCH(1, (B33=$H$3:$H$15)*(A33=$G$3:$G$15),0),MATCH(C33,$I$3:$K$3,0))</f>
        <v>0.9</v>
      </c>
      <c r="I33" s="49"/>
    </row>
    <row r="34" spans="1:9" x14ac:dyDescent="0.25">
      <c r="A34" t="s">
        <v>136</v>
      </c>
      <c r="B34" s="48" t="s">
        <v>117</v>
      </c>
      <c r="C34" t="s">
        <v>113</v>
      </c>
      <c r="D34" s="49" cm="1">
        <f t="array" ref="D34">INDEX($I$3:$K$15,MATCH(1, (B34=$H$3:$H$15)*(A34=$G$3:$G$15),0),MATCH(C34,$I$3:$K$3,0))</f>
        <v>0.9</v>
      </c>
      <c r="I34" s="49"/>
    </row>
    <row r="35" spans="1:9" x14ac:dyDescent="0.25">
      <c r="A35" t="s">
        <v>136</v>
      </c>
      <c r="B35" s="48" t="s">
        <v>111</v>
      </c>
      <c r="C35" t="s">
        <v>115</v>
      </c>
      <c r="D35" s="49" cm="1">
        <f t="array" ref="D35">INDEX($I$3:$K$15,MATCH(1, (B35=$H$3:$H$15)*(A35=$G$3:$G$15),0),MATCH(C35,$I$3:$K$3,0))</f>
        <v>0.9</v>
      </c>
      <c r="I35" s="49"/>
    </row>
    <row r="36" spans="1:9" x14ac:dyDescent="0.25">
      <c r="A36" t="s">
        <v>136</v>
      </c>
      <c r="B36" s="48" t="s">
        <v>116</v>
      </c>
      <c r="C36" t="s">
        <v>115</v>
      </c>
      <c r="D36" s="49" cm="1">
        <f t="array" ref="D36">INDEX($I$3:$K$15,MATCH(1, (B36=$H$3:$H$15)*(A36=$G$3:$G$15),0),MATCH(C36,$I$3:$K$3,0))</f>
        <v>0.9</v>
      </c>
      <c r="I36" s="49"/>
    </row>
    <row r="37" spans="1:9" x14ac:dyDescent="0.25">
      <c r="A37" t="s">
        <v>136</v>
      </c>
      <c r="B37" s="48" t="s">
        <v>117</v>
      </c>
      <c r="C37" t="s">
        <v>115</v>
      </c>
      <c r="D37" s="49" cm="1">
        <f t="array" ref="D37">INDEX($I$3:$K$15,MATCH(1, (B37=$H$3:$H$15)*(A37=$G$3:$G$15),0),MATCH(C37,$I$3:$K$3,0))</f>
        <v>0.9</v>
      </c>
      <c r="I37" s="49"/>
    </row>
    <row r="38" spans="1:9" x14ac:dyDescent="0.25">
      <c r="I38" s="49"/>
    </row>
    <row r="39" spans="1:9" x14ac:dyDescent="0.25">
      <c r="I39" s="49"/>
    </row>
  </sheetData>
  <pageMargins left="0.7" right="0.7" top="0.75" bottom="0.75" header="0.51180555555555496" footer="0.51180555555555496"/>
  <pageSetup firstPageNumber="0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395775"/>
  </sheetPr>
  <dimension ref="A1:I18"/>
  <sheetViews>
    <sheetView workbookViewId="0">
      <selection activeCell="H15" sqref="H15:H17"/>
    </sheetView>
  </sheetViews>
  <sheetFormatPr defaultColWidth="9.140625" defaultRowHeight="15" x14ac:dyDescent="0.25"/>
  <cols>
    <col min="1" max="1" width="10.42578125" customWidth="1"/>
    <col min="2" max="2" width="12.42578125" customWidth="1"/>
    <col min="3" max="3" width="32.42578125" customWidth="1"/>
    <col min="4" max="6" width="10.42578125" customWidth="1"/>
    <col min="7" max="7" width="24.42578125" bestFit="1" customWidth="1"/>
    <col min="8" max="1025" width="10.42578125" customWidth="1"/>
  </cols>
  <sheetData>
    <row r="1" spans="1:9" x14ac:dyDescent="0.25">
      <c r="A1" s="71" t="s">
        <v>155</v>
      </c>
      <c r="B1" s="71" t="s">
        <v>156</v>
      </c>
      <c r="C1" s="1" t="s">
        <v>157</v>
      </c>
    </row>
    <row r="2" spans="1:9" x14ac:dyDescent="0.25">
      <c r="A2" s="5" t="s">
        <v>132</v>
      </c>
      <c r="B2" s="445">
        <v>0.4</v>
      </c>
      <c r="C2" t="s">
        <v>1375</v>
      </c>
    </row>
    <row r="3" spans="1:9" x14ac:dyDescent="0.25">
      <c r="A3" s="5" t="s">
        <v>133</v>
      </c>
      <c r="B3" s="445">
        <v>0.4</v>
      </c>
      <c r="C3" t="s">
        <v>1375</v>
      </c>
    </row>
    <row r="4" spans="1:9" x14ac:dyDescent="0.25">
      <c r="A4" t="s">
        <v>1366</v>
      </c>
      <c r="B4" s="408">
        <v>0.45</v>
      </c>
      <c r="C4" t="s">
        <v>1375</v>
      </c>
      <c r="G4" s="18" t="s">
        <v>1387</v>
      </c>
      <c r="H4" s="19"/>
      <c r="I4" s="68"/>
    </row>
    <row r="5" spans="1:9" x14ac:dyDescent="0.25">
      <c r="A5" s="5" t="s">
        <v>136</v>
      </c>
      <c r="B5" s="445">
        <v>0.9</v>
      </c>
      <c r="C5" t="s">
        <v>1375</v>
      </c>
      <c r="G5" s="72" t="s">
        <v>158</v>
      </c>
      <c r="H5" s="439">
        <v>45</v>
      </c>
      <c r="I5" s="73" t="s">
        <v>1370</v>
      </c>
    </row>
    <row r="6" spans="1:9" x14ac:dyDescent="0.25">
      <c r="G6" s="72" t="s">
        <v>159</v>
      </c>
      <c r="H6" s="439">
        <v>41</v>
      </c>
      <c r="I6" s="73" t="s">
        <v>1370</v>
      </c>
    </row>
    <row r="7" spans="1:9" x14ac:dyDescent="0.25">
      <c r="G7" s="72" t="s">
        <v>133</v>
      </c>
      <c r="H7" s="439">
        <v>52</v>
      </c>
      <c r="I7" s="73" t="s">
        <v>1370</v>
      </c>
    </row>
    <row r="8" spans="1:9" x14ac:dyDescent="0.25">
      <c r="G8" s="72" t="s">
        <v>160</v>
      </c>
      <c r="H8" s="439">
        <v>120</v>
      </c>
      <c r="I8" s="73" t="s">
        <v>1370</v>
      </c>
    </row>
    <row r="9" spans="1:9" x14ac:dyDescent="0.25">
      <c r="G9" s="72" t="s">
        <v>161</v>
      </c>
      <c r="H9" s="439">
        <v>35</v>
      </c>
      <c r="I9" s="73" t="s">
        <v>1370</v>
      </c>
    </row>
    <row r="10" spans="1:9" x14ac:dyDescent="0.25">
      <c r="G10" s="72" t="s">
        <v>162</v>
      </c>
      <c r="H10" s="439">
        <v>52</v>
      </c>
      <c r="I10" s="73" t="s">
        <v>1370</v>
      </c>
    </row>
    <row r="11" spans="1:9" x14ac:dyDescent="0.25">
      <c r="G11" s="72" t="s">
        <v>136</v>
      </c>
      <c r="H11" s="439"/>
      <c r="I11" s="73"/>
    </row>
    <row r="12" spans="1:9" x14ac:dyDescent="0.25">
      <c r="G12" s="74" t="s">
        <v>1368</v>
      </c>
      <c r="H12" s="440">
        <f>I18</f>
        <v>81.75</v>
      </c>
      <c r="I12" s="75" t="s">
        <v>1370</v>
      </c>
    </row>
    <row r="14" spans="1:9" x14ac:dyDescent="0.25">
      <c r="G14" s="18" t="s">
        <v>1371</v>
      </c>
      <c r="H14" s="19" t="s">
        <v>279</v>
      </c>
      <c r="I14" s="68"/>
    </row>
    <row r="15" spans="1:9" x14ac:dyDescent="0.25">
      <c r="G15" s="72" t="s">
        <v>160</v>
      </c>
      <c r="H15" s="441">
        <v>0.5</v>
      </c>
      <c r="I15" s="73">
        <f>H8</f>
        <v>120</v>
      </c>
    </row>
    <row r="16" spans="1:9" x14ac:dyDescent="0.25">
      <c r="G16" s="72" t="s">
        <v>161</v>
      </c>
      <c r="H16" s="441">
        <v>0.25</v>
      </c>
      <c r="I16" s="73">
        <f>H9</f>
        <v>35</v>
      </c>
    </row>
    <row r="17" spans="7:9" x14ac:dyDescent="0.25">
      <c r="G17" s="74" t="s">
        <v>162</v>
      </c>
      <c r="H17" s="446">
        <v>0.25</v>
      </c>
      <c r="I17" s="73">
        <f>H10</f>
        <v>52</v>
      </c>
    </row>
    <row r="18" spans="7:9" x14ac:dyDescent="0.25">
      <c r="G18" s="387" t="s">
        <v>1369</v>
      </c>
      <c r="H18" s="388"/>
      <c r="I18" s="389">
        <f>H8*H15+H9*H16+H10*H17</f>
        <v>81.75</v>
      </c>
    </row>
  </sheetData>
  <pageMargins left="0.7" right="0.7" top="0.75" bottom="0.75" header="0.51180555555555496" footer="0.51180555555555496"/>
  <pageSetup firstPageNumber="0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88E25-9285-43C5-80F5-2BCE41DF9572}">
  <sheetPr>
    <tabColor rgb="FF395775"/>
  </sheetPr>
  <dimension ref="A1:L25"/>
  <sheetViews>
    <sheetView workbookViewId="0">
      <selection activeCell="E4" sqref="E4"/>
    </sheetView>
  </sheetViews>
  <sheetFormatPr defaultColWidth="10.85546875" defaultRowHeight="15" x14ac:dyDescent="0.25"/>
  <cols>
    <col min="4" max="4" width="22.85546875" bestFit="1" customWidth="1"/>
    <col min="5" max="5" width="21.42578125" bestFit="1" customWidth="1"/>
  </cols>
  <sheetData>
    <row r="1" spans="1:12" x14ac:dyDescent="0.25">
      <c r="A1" s="381" t="s">
        <v>1362</v>
      </c>
      <c r="B1" s="381" t="s">
        <v>1363</v>
      </c>
      <c r="C1" s="381" t="s">
        <v>1364</v>
      </c>
      <c r="D1" s="381" t="s">
        <v>511</v>
      </c>
      <c r="E1" s="381" t="s">
        <v>512</v>
      </c>
      <c r="G1" s="1" t="s">
        <v>1389</v>
      </c>
      <c r="H1" s="2"/>
      <c r="I1" s="2"/>
      <c r="J1" s="2"/>
      <c r="K1" s="2"/>
      <c r="L1" s="2"/>
    </row>
    <row r="2" spans="1:12" x14ac:dyDescent="0.25">
      <c r="A2" t="s">
        <v>499</v>
      </c>
      <c r="B2" t="s">
        <v>500</v>
      </c>
      <c r="C2" t="s">
        <v>501</v>
      </c>
      <c r="D2" t="s">
        <v>502</v>
      </c>
      <c r="E2" s="408">
        <v>850</v>
      </c>
    </row>
    <row r="3" spans="1:12" x14ac:dyDescent="0.25">
      <c r="A3" t="s">
        <v>500</v>
      </c>
      <c r="B3" t="s">
        <v>503</v>
      </c>
      <c r="C3" t="s">
        <v>501</v>
      </c>
      <c r="D3" t="s">
        <v>502</v>
      </c>
      <c r="E3" s="408">
        <v>850</v>
      </c>
    </row>
    <row r="4" spans="1:12" x14ac:dyDescent="0.25">
      <c r="A4" t="s">
        <v>503</v>
      </c>
      <c r="B4" t="s">
        <v>504</v>
      </c>
      <c r="C4" t="s">
        <v>501</v>
      </c>
      <c r="D4" t="s">
        <v>502</v>
      </c>
      <c r="E4" s="408">
        <v>850</v>
      </c>
    </row>
    <row r="5" spans="1:12" x14ac:dyDescent="0.25">
      <c r="A5" t="s">
        <v>499</v>
      </c>
      <c r="B5" t="s">
        <v>503</v>
      </c>
      <c r="C5" t="s">
        <v>501</v>
      </c>
      <c r="D5" t="s">
        <v>505</v>
      </c>
      <c r="E5" s="408">
        <v>950</v>
      </c>
    </row>
    <row r="6" spans="1:12" x14ac:dyDescent="0.25">
      <c r="A6" t="s">
        <v>500</v>
      </c>
      <c r="B6" t="s">
        <v>504</v>
      </c>
      <c r="C6" t="s">
        <v>501</v>
      </c>
      <c r="D6" t="s">
        <v>505</v>
      </c>
      <c r="E6" s="408">
        <v>950</v>
      </c>
    </row>
    <row r="7" spans="1:12" x14ac:dyDescent="0.25">
      <c r="A7" s="29" t="s">
        <v>499</v>
      </c>
      <c r="B7" s="29" t="s">
        <v>504</v>
      </c>
      <c r="C7" s="29" t="s">
        <v>501</v>
      </c>
      <c r="D7" s="29" t="s">
        <v>506</v>
      </c>
      <c r="E7" s="443">
        <v>1200</v>
      </c>
    </row>
    <row r="8" spans="1:12" x14ac:dyDescent="0.25">
      <c r="A8" t="s">
        <v>499</v>
      </c>
      <c r="B8" t="s">
        <v>500</v>
      </c>
      <c r="C8" t="s">
        <v>507</v>
      </c>
      <c r="D8" t="s">
        <v>502</v>
      </c>
      <c r="E8" s="408">
        <v>850</v>
      </c>
    </row>
    <row r="9" spans="1:12" x14ac:dyDescent="0.25">
      <c r="A9" t="s">
        <v>500</v>
      </c>
      <c r="B9" t="s">
        <v>503</v>
      </c>
      <c r="C9" t="s">
        <v>507</v>
      </c>
      <c r="D9" t="s">
        <v>502</v>
      </c>
      <c r="E9" s="408">
        <v>850</v>
      </c>
    </row>
    <row r="10" spans="1:12" x14ac:dyDescent="0.25">
      <c r="A10" t="s">
        <v>503</v>
      </c>
      <c r="B10" t="s">
        <v>504</v>
      </c>
      <c r="C10" t="s">
        <v>507</v>
      </c>
      <c r="D10" t="s">
        <v>502</v>
      </c>
      <c r="E10" s="408">
        <v>850</v>
      </c>
    </row>
    <row r="11" spans="1:12" x14ac:dyDescent="0.25">
      <c r="A11" s="29" t="s">
        <v>499</v>
      </c>
      <c r="B11" s="29" t="s">
        <v>500</v>
      </c>
      <c r="C11" s="29" t="s">
        <v>508</v>
      </c>
      <c r="D11" s="29" t="s">
        <v>502</v>
      </c>
      <c r="E11" s="443">
        <v>850</v>
      </c>
    </row>
    <row r="12" spans="1:12" x14ac:dyDescent="0.25">
      <c r="A12" t="s">
        <v>499</v>
      </c>
      <c r="B12" t="s">
        <v>503</v>
      </c>
      <c r="C12" t="s">
        <v>507</v>
      </c>
      <c r="D12" t="s">
        <v>505</v>
      </c>
      <c r="E12" s="408">
        <v>950</v>
      </c>
    </row>
    <row r="13" spans="1:12" x14ac:dyDescent="0.25">
      <c r="A13" t="s">
        <v>500</v>
      </c>
      <c r="B13" t="s">
        <v>504</v>
      </c>
      <c r="C13" t="s">
        <v>507</v>
      </c>
      <c r="D13" t="s">
        <v>505</v>
      </c>
      <c r="E13" s="408">
        <v>950</v>
      </c>
    </row>
    <row r="14" spans="1:12" x14ac:dyDescent="0.25">
      <c r="A14" t="s">
        <v>500</v>
      </c>
      <c r="B14" t="s">
        <v>503</v>
      </c>
      <c r="C14" t="s">
        <v>508</v>
      </c>
      <c r="D14" t="s">
        <v>505</v>
      </c>
      <c r="E14" s="408">
        <v>950</v>
      </c>
    </row>
    <row r="15" spans="1:12" x14ac:dyDescent="0.25">
      <c r="A15" t="s">
        <v>503</v>
      </c>
      <c r="B15" t="s">
        <v>504</v>
      </c>
      <c r="C15" t="s">
        <v>508</v>
      </c>
      <c r="D15" t="s">
        <v>505</v>
      </c>
      <c r="E15" s="408">
        <v>950</v>
      </c>
    </row>
    <row r="16" spans="1:12" x14ac:dyDescent="0.25">
      <c r="A16" s="29" t="s">
        <v>499</v>
      </c>
      <c r="B16" s="29" t="s">
        <v>500</v>
      </c>
      <c r="C16" s="29" t="s">
        <v>509</v>
      </c>
      <c r="D16" s="29" t="s">
        <v>505</v>
      </c>
      <c r="E16" s="443">
        <v>950</v>
      </c>
    </row>
    <row r="17" spans="1:5" x14ac:dyDescent="0.25">
      <c r="A17" t="s">
        <v>499</v>
      </c>
      <c r="B17" t="s">
        <v>504</v>
      </c>
      <c r="C17" t="s">
        <v>507</v>
      </c>
      <c r="D17" t="s">
        <v>506</v>
      </c>
      <c r="E17" s="408">
        <v>1200</v>
      </c>
    </row>
    <row r="18" spans="1:5" x14ac:dyDescent="0.25">
      <c r="A18" t="s">
        <v>499</v>
      </c>
      <c r="B18" t="s">
        <v>503</v>
      </c>
      <c r="C18" t="s">
        <v>508</v>
      </c>
      <c r="D18" t="s">
        <v>506</v>
      </c>
      <c r="E18" s="408">
        <v>1200</v>
      </c>
    </row>
    <row r="19" spans="1:5" x14ac:dyDescent="0.25">
      <c r="A19" t="s">
        <v>500</v>
      </c>
      <c r="B19" t="s">
        <v>504</v>
      </c>
      <c r="C19" t="s">
        <v>508</v>
      </c>
      <c r="D19" t="s">
        <v>506</v>
      </c>
      <c r="E19" s="408">
        <v>1200</v>
      </c>
    </row>
    <row r="20" spans="1:5" x14ac:dyDescent="0.25">
      <c r="A20" t="s">
        <v>500</v>
      </c>
      <c r="B20" t="s">
        <v>503</v>
      </c>
      <c r="C20" t="s">
        <v>509</v>
      </c>
      <c r="D20" t="s">
        <v>506</v>
      </c>
      <c r="E20" s="408">
        <v>1200</v>
      </c>
    </row>
    <row r="21" spans="1:5" x14ac:dyDescent="0.25">
      <c r="A21" s="29" t="s">
        <v>503</v>
      </c>
      <c r="B21" s="29" t="s">
        <v>504</v>
      </c>
      <c r="C21" s="29" t="s">
        <v>509</v>
      </c>
      <c r="D21" s="29" t="s">
        <v>506</v>
      </c>
      <c r="E21" s="443">
        <v>1200</v>
      </c>
    </row>
    <row r="22" spans="1:5" x14ac:dyDescent="0.25">
      <c r="A22" t="s">
        <v>499</v>
      </c>
      <c r="B22" t="s">
        <v>504</v>
      </c>
      <c r="C22" t="s">
        <v>508</v>
      </c>
      <c r="D22" t="s">
        <v>510</v>
      </c>
      <c r="E22" s="408">
        <v>1700</v>
      </c>
    </row>
    <row r="23" spans="1:5" x14ac:dyDescent="0.25">
      <c r="A23" t="s">
        <v>499</v>
      </c>
      <c r="B23" t="s">
        <v>503</v>
      </c>
      <c r="C23" t="s">
        <v>509</v>
      </c>
      <c r="D23" t="s">
        <v>510</v>
      </c>
      <c r="E23" s="408">
        <v>1700</v>
      </c>
    </row>
    <row r="24" spans="1:5" x14ac:dyDescent="0.25">
      <c r="A24" t="s">
        <v>499</v>
      </c>
      <c r="B24" t="s">
        <v>504</v>
      </c>
      <c r="C24" t="s">
        <v>509</v>
      </c>
      <c r="D24" t="s">
        <v>510</v>
      </c>
      <c r="E24" s="408">
        <v>1700</v>
      </c>
    </row>
    <row r="25" spans="1:5" x14ac:dyDescent="0.25">
      <c r="A25" t="s">
        <v>500</v>
      </c>
      <c r="B25" t="s">
        <v>504</v>
      </c>
      <c r="C25" t="s">
        <v>509</v>
      </c>
      <c r="D25" t="s">
        <v>510</v>
      </c>
      <c r="E25" s="408">
        <v>1700</v>
      </c>
    </row>
  </sheetData>
  <dataValidations count="1">
    <dataValidation type="list" allowBlank="1" showInputMessage="1" showErrorMessage="1" sqref="A2:B25" xr:uid="{BA99FB59-655A-E840-A826-E611329C416F}">
      <formula1>$G$2:$G$5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7BF97-774D-4EB1-8A07-0738B61A7E60}">
  <sheetPr>
    <tabColor rgb="FF395775"/>
  </sheetPr>
  <dimension ref="A1:J424"/>
  <sheetViews>
    <sheetView workbookViewId="0">
      <selection activeCell="E4" sqref="E4"/>
    </sheetView>
  </sheetViews>
  <sheetFormatPr defaultColWidth="10.85546875" defaultRowHeight="15" x14ac:dyDescent="0.25"/>
  <cols>
    <col min="3" max="3" width="14" bestFit="1" customWidth="1"/>
  </cols>
  <sheetData>
    <row r="1" spans="1:10" x14ac:dyDescent="0.25">
      <c r="A1" s="382" t="s">
        <v>1360</v>
      </c>
      <c r="B1" s="382" t="s">
        <v>1359</v>
      </c>
      <c r="C1" s="382" t="s">
        <v>1361</v>
      </c>
      <c r="E1" s="390" t="s">
        <v>1365</v>
      </c>
      <c r="F1" s="391"/>
      <c r="G1" s="391"/>
      <c r="H1" s="391"/>
      <c r="I1" s="391"/>
      <c r="J1" s="391"/>
    </row>
    <row r="2" spans="1:10" x14ac:dyDescent="0.25">
      <c r="A2" s="382" t="s">
        <v>514</v>
      </c>
      <c r="B2" s="382" t="s">
        <v>515</v>
      </c>
      <c r="C2" s="444">
        <v>31177</v>
      </c>
    </row>
    <row r="3" spans="1:10" x14ac:dyDescent="0.25">
      <c r="A3" s="382" t="s">
        <v>516</v>
      </c>
      <c r="B3" s="382" t="s">
        <v>517</v>
      </c>
      <c r="C3" s="444">
        <v>32726</v>
      </c>
    </row>
    <row r="4" spans="1:10" x14ac:dyDescent="0.25">
      <c r="A4" s="382" t="s">
        <v>518</v>
      </c>
      <c r="B4" s="382" t="s">
        <v>519</v>
      </c>
      <c r="C4" s="444">
        <v>55997</v>
      </c>
    </row>
    <row r="5" spans="1:10" x14ac:dyDescent="0.25">
      <c r="A5" s="382" t="s">
        <v>520</v>
      </c>
      <c r="B5" s="382" t="s">
        <v>521</v>
      </c>
      <c r="C5" s="444">
        <v>81772</v>
      </c>
    </row>
    <row r="6" spans="1:10" x14ac:dyDescent="0.25">
      <c r="A6" s="382" t="s">
        <v>522</v>
      </c>
      <c r="B6" s="382" t="s">
        <v>523</v>
      </c>
      <c r="C6" s="444">
        <v>4599</v>
      </c>
    </row>
    <row r="7" spans="1:10" x14ac:dyDescent="0.25">
      <c r="A7" s="382" t="s">
        <v>524</v>
      </c>
      <c r="B7" s="382" t="s">
        <v>525</v>
      </c>
      <c r="C7" s="444">
        <v>1357</v>
      </c>
    </row>
    <row r="8" spans="1:10" x14ac:dyDescent="0.25">
      <c r="A8" s="382" t="s">
        <v>526</v>
      </c>
      <c r="B8" s="382" t="s">
        <v>527</v>
      </c>
      <c r="C8" s="444">
        <v>3592</v>
      </c>
    </row>
    <row r="9" spans="1:10" x14ac:dyDescent="0.25">
      <c r="A9" s="382" t="s">
        <v>528</v>
      </c>
      <c r="B9" s="382" t="s">
        <v>529</v>
      </c>
      <c r="C9" s="444">
        <v>673</v>
      </c>
    </row>
    <row r="10" spans="1:10" x14ac:dyDescent="0.25">
      <c r="A10" s="382" t="s">
        <v>530</v>
      </c>
      <c r="B10" s="382" t="s">
        <v>531</v>
      </c>
      <c r="C10" s="444">
        <v>5347</v>
      </c>
    </row>
    <row r="11" spans="1:10" x14ac:dyDescent="0.25">
      <c r="A11" s="382" t="s">
        <v>532</v>
      </c>
      <c r="B11" s="382" t="s">
        <v>533</v>
      </c>
      <c r="C11" s="444">
        <v>6042</v>
      </c>
    </row>
    <row r="12" spans="1:10" x14ac:dyDescent="0.25">
      <c r="A12" s="382" t="s">
        <v>534</v>
      </c>
      <c r="B12" s="382" t="s">
        <v>535</v>
      </c>
      <c r="C12" s="444">
        <v>15865</v>
      </c>
    </row>
    <row r="13" spans="1:10" x14ac:dyDescent="0.25">
      <c r="A13" s="382" t="s">
        <v>536</v>
      </c>
      <c r="B13" s="382" t="s">
        <v>537</v>
      </c>
      <c r="C13" s="444">
        <v>11424</v>
      </c>
    </row>
    <row r="14" spans="1:10" x14ac:dyDescent="0.25">
      <c r="A14" s="382" t="s">
        <v>538</v>
      </c>
      <c r="B14" s="382" t="s">
        <v>539</v>
      </c>
      <c r="C14" s="444">
        <v>3797</v>
      </c>
    </row>
    <row r="15" spans="1:10" x14ac:dyDescent="0.25">
      <c r="A15" s="382" t="s">
        <v>540</v>
      </c>
      <c r="B15" s="382" t="s">
        <v>541</v>
      </c>
      <c r="C15" s="444">
        <v>8230</v>
      </c>
    </row>
    <row r="16" spans="1:10" x14ac:dyDescent="0.25">
      <c r="A16" s="382" t="s">
        <v>542</v>
      </c>
      <c r="B16" s="382" t="s">
        <v>543</v>
      </c>
      <c r="C16" s="444">
        <v>7542</v>
      </c>
    </row>
    <row r="17" spans="1:3" x14ac:dyDescent="0.25">
      <c r="A17" s="382" t="s">
        <v>544</v>
      </c>
      <c r="B17" s="382" t="s">
        <v>545</v>
      </c>
      <c r="C17" s="444">
        <v>16145</v>
      </c>
    </row>
    <row r="18" spans="1:3" x14ac:dyDescent="0.25">
      <c r="A18" s="382" t="s">
        <v>546</v>
      </c>
      <c r="B18" s="382" t="s">
        <v>547</v>
      </c>
      <c r="C18" s="444">
        <v>5593</v>
      </c>
    </row>
    <row r="19" spans="1:3" x14ac:dyDescent="0.25">
      <c r="A19" s="382" t="s">
        <v>548</v>
      </c>
      <c r="B19" s="382" t="s">
        <v>549</v>
      </c>
      <c r="C19" s="444">
        <v>5642</v>
      </c>
    </row>
    <row r="20" spans="1:3" x14ac:dyDescent="0.25">
      <c r="A20" s="382" t="s">
        <v>550</v>
      </c>
      <c r="B20" s="382" t="s">
        <v>551</v>
      </c>
      <c r="C20" s="444">
        <v>17824</v>
      </c>
    </row>
    <row r="21" spans="1:3" x14ac:dyDescent="0.25">
      <c r="A21" s="382" t="s">
        <v>552</v>
      </c>
      <c r="B21" s="382" t="s">
        <v>553</v>
      </c>
      <c r="C21" s="444">
        <v>30843</v>
      </c>
    </row>
    <row r="22" spans="1:3" x14ac:dyDescent="0.25">
      <c r="A22" s="382" t="s">
        <v>554</v>
      </c>
      <c r="B22" s="382" t="s">
        <v>555</v>
      </c>
      <c r="C22" s="444">
        <v>20335</v>
      </c>
    </row>
    <row r="23" spans="1:3" x14ac:dyDescent="0.25">
      <c r="A23" s="382" t="s">
        <v>556</v>
      </c>
      <c r="B23" s="382" t="s">
        <v>557</v>
      </c>
      <c r="C23" s="444">
        <v>15761</v>
      </c>
    </row>
    <row r="24" spans="1:3" x14ac:dyDescent="0.25">
      <c r="A24" s="382" t="s">
        <v>558</v>
      </c>
      <c r="B24" s="382" t="s">
        <v>559</v>
      </c>
      <c r="C24" s="444">
        <v>19488</v>
      </c>
    </row>
    <row r="25" spans="1:3" x14ac:dyDescent="0.25">
      <c r="A25" s="382" t="s">
        <v>560</v>
      </c>
      <c r="B25" s="382" t="s">
        <v>561</v>
      </c>
      <c r="C25" s="444">
        <v>27394</v>
      </c>
    </row>
    <row r="26" spans="1:3" x14ac:dyDescent="0.25">
      <c r="A26" s="382" t="s">
        <v>562</v>
      </c>
      <c r="B26" s="382" t="s">
        <v>563</v>
      </c>
      <c r="C26" s="444">
        <v>126841</v>
      </c>
    </row>
    <row r="27" spans="1:3" x14ac:dyDescent="0.25">
      <c r="A27" s="382" t="s">
        <v>564</v>
      </c>
      <c r="B27" s="382" t="s">
        <v>565</v>
      </c>
      <c r="C27" s="444">
        <v>61523</v>
      </c>
    </row>
    <row r="28" spans="1:3" x14ac:dyDescent="0.25">
      <c r="A28" s="382" t="s">
        <v>566</v>
      </c>
      <c r="B28" s="382" t="s">
        <v>567</v>
      </c>
      <c r="C28" s="444">
        <v>16500</v>
      </c>
    </row>
    <row r="29" spans="1:3" x14ac:dyDescent="0.25">
      <c r="A29" s="382" t="s">
        <v>568</v>
      </c>
      <c r="B29" s="382" t="s">
        <v>569</v>
      </c>
      <c r="C29" s="444">
        <v>18263</v>
      </c>
    </row>
    <row r="30" spans="1:3" x14ac:dyDescent="0.25">
      <c r="A30" s="382" t="s">
        <v>570</v>
      </c>
      <c r="B30" s="382" t="s">
        <v>571</v>
      </c>
      <c r="C30" s="444">
        <v>11842</v>
      </c>
    </row>
    <row r="31" spans="1:3" x14ac:dyDescent="0.25">
      <c r="A31" s="382" t="s">
        <v>572</v>
      </c>
      <c r="B31" s="382" t="s">
        <v>573</v>
      </c>
      <c r="C31" s="444">
        <v>18161</v>
      </c>
    </row>
    <row r="32" spans="1:3" x14ac:dyDescent="0.25">
      <c r="A32" s="382" t="s">
        <v>574</v>
      </c>
      <c r="B32" s="382" t="s">
        <v>575</v>
      </c>
      <c r="C32" s="444">
        <v>11026</v>
      </c>
    </row>
    <row r="33" spans="1:3" x14ac:dyDescent="0.25">
      <c r="A33" s="382" t="s">
        <v>576</v>
      </c>
      <c r="B33" s="382" t="s">
        <v>577</v>
      </c>
      <c r="C33" s="444">
        <v>40106</v>
      </c>
    </row>
    <row r="34" spans="1:3" x14ac:dyDescent="0.25">
      <c r="A34" s="382" t="s">
        <v>578</v>
      </c>
      <c r="B34" s="382" t="s">
        <v>579</v>
      </c>
      <c r="C34" s="444">
        <v>55652</v>
      </c>
    </row>
    <row r="35" spans="1:3" x14ac:dyDescent="0.25">
      <c r="A35" s="382" t="s">
        <v>580</v>
      </c>
      <c r="B35" s="382" t="s">
        <v>581</v>
      </c>
      <c r="C35" s="444">
        <v>24089</v>
      </c>
    </row>
    <row r="36" spans="1:3" x14ac:dyDescent="0.25">
      <c r="A36" s="382" t="s">
        <v>582</v>
      </c>
      <c r="B36" s="382" t="s">
        <v>583</v>
      </c>
      <c r="C36" s="444">
        <v>6823</v>
      </c>
    </row>
    <row r="37" spans="1:3" x14ac:dyDescent="0.25">
      <c r="A37" s="382" t="s">
        <v>584</v>
      </c>
      <c r="B37" s="382" t="s">
        <v>585</v>
      </c>
      <c r="C37" s="444">
        <v>38234</v>
      </c>
    </row>
    <row r="38" spans="1:3" x14ac:dyDescent="0.25">
      <c r="A38" s="382" t="s">
        <v>586</v>
      </c>
      <c r="B38" s="382" t="s">
        <v>587</v>
      </c>
      <c r="C38" s="444">
        <v>21885</v>
      </c>
    </row>
    <row r="39" spans="1:3" x14ac:dyDescent="0.25">
      <c r="A39" s="382" t="s">
        <v>588</v>
      </c>
      <c r="B39" s="382" t="s">
        <v>589</v>
      </c>
      <c r="C39" s="444">
        <v>24919</v>
      </c>
    </row>
    <row r="40" spans="1:3" x14ac:dyDescent="0.25">
      <c r="A40" s="382" t="s">
        <v>590</v>
      </c>
      <c r="B40" s="382" t="s">
        <v>591</v>
      </c>
      <c r="C40" s="444">
        <v>13682</v>
      </c>
    </row>
    <row r="41" spans="1:3" x14ac:dyDescent="0.25">
      <c r="A41" s="382" t="s">
        <v>592</v>
      </c>
      <c r="B41" s="382" t="s">
        <v>593</v>
      </c>
      <c r="C41" s="444">
        <v>2864</v>
      </c>
    </row>
    <row r="42" spans="1:3" x14ac:dyDescent="0.25">
      <c r="A42" s="382" t="s">
        <v>594</v>
      </c>
      <c r="B42" s="382" t="s">
        <v>595</v>
      </c>
      <c r="C42" s="444">
        <v>681071</v>
      </c>
    </row>
    <row r="43" spans="1:3" x14ac:dyDescent="0.25">
      <c r="A43" s="382" t="s">
        <v>596</v>
      </c>
      <c r="B43" s="382" t="s">
        <v>597</v>
      </c>
      <c r="C43" s="444">
        <v>17823</v>
      </c>
    </row>
    <row r="44" spans="1:3" x14ac:dyDescent="0.25">
      <c r="A44" s="382" t="s">
        <v>598</v>
      </c>
      <c r="B44" s="382" t="s">
        <v>599</v>
      </c>
      <c r="C44" s="444">
        <v>31144</v>
      </c>
    </row>
    <row r="45" spans="1:3" x14ac:dyDescent="0.25">
      <c r="A45" s="382" t="s">
        <v>600</v>
      </c>
      <c r="B45" s="382" t="s">
        <v>601</v>
      </c>
      <c r="C45" s="444">
        <v>34488</v>
      </c>
    </row>
    <row r="46" spans="1:3" x14ac:dyDescent="0.25">
      <c r="A46" s="382" t="s">
        <v>602</v>
      </c>
      <c r="B46" s="382" t="s">
        <v>603</v>
      </c>
      <c r="C46" s="444">
        <v>7663</v>
      </c>
    </row>
    <row r="47" spans="1:3" x14ac:dyDescent="0.25">
      <c r="A47" s="382" t="s">
        <v>604</v>
      </c>
      <c r="B47" s="382" t="s">
        <v>605</v>
      </c>
      <c r="C47" s="444">
        <v>20916</v>
      </c>
    </row>
    <row r="48" spans="1:3" x14ac:dyDescent="0.25">
      <c r="A48" s="382" t="s">
        <v>606</v>
      </c>
      <c r="B48" s="382" t="s">
        <v>607</v>
      </c>
      <c r="C48" s="444">
        <v>5024</v>
      </c>
    </row>
    <row r="49" spans="1:3" x14ac:dyDescent="0.25">
      <c r="A49" s="382" t="s">
        <v>608</v>
      </c>
      <c r="B49" s="382" t="s">
        <v>609</v>
      </c>
      <c r="C49" s="444">
        <v>7879</v>
      </c>
    </row>
    <row r="50" spans="1:3" x14ac:dyDescent="0.25">
      <c r="A50" s="382" t="s">
        <v>610</v>
      </c>
      <c r="B50" s="382" t="s">
        <v>611</v>
      </c>
      <c r="C50" s="444">
        <v>6114</v>
      </c>
    </row>
    <row r="51" spans="1:3" x14ac:dyDescent="0.25">
      <c r="A51" s="382" t="s">
        <v>612</v>
      </c>
      <c r="B51" s="382" t="s">
        <v>613</v>
      </c>
      <c r="C51" s="444">
        <v>4646</v>
      </c>
    </row>
    <row r="52" spans="1:3" x14ac:dyDescent="0.25">
      <c r="A52" s="382" t="s">
        <v>614</v>
      </c>
      <c r="B52" s="382" t="s">
        <v>615</v>
      </c>
      <c r="C52" s="444">
        <v>7214</v>
      </c>
    </row>
    <row r="53" spans="1:3" x14ac:dyDescent="0.25">
      <c r="A53" s="382" t="s">
        <v>616</v>
      </c>
      <c r="B53" s="382" t="s">
        <v>617</v>
      </c>
      <c r="C53" s="444">
        <v>3705</v>
      </c>
    </row>
    <row r="54" spans="1:3" x14ac:dyDescent="0.25">
      <c r="A54" s="382" t="s">
        <v>618</v>
      </c>
      <c r="B54" s="382" t="s">
        <v>619</v>
      </c>
      <c r="C54" s="444">
        <v>21191</v>
      </c>
    </row>
    <row r="55" spans="1:3" x14ac:dyDescent="0.25">
      <c r="A55" s="382" t="s">
        <v>620</v>
      </c>
      <c r="B55" s="382" t="s">
        <v>621</v>
      </c>
      <c r="C55" s="444">
        <v>6607</v>
      </c>
    </row>
    <row r="56" spans="1:3" x14ac:dyDescent="0.25">
      <c r="A56" s="382" t="s">
        <v>622</v>
      </c>
      <c r="B56" s="382" t="s">
        <v>623</v>
      </c>
      <c r="C56" s="444">
        <v>4407</v>
      </c>
    </row>
    <row r="57" spans="1:3" x14ac:dyDescent="0.25">
      <c r="A57" s="382" t="s">
        <v>624</v>
      </c>
      <c r="B57" s="382" t="s">
        <v>625</v>
      </c>
      <c r="C57" s="444">
        <v>2459</v>
      </c>
    </row>
    <row r="58" spans="1:3" x14ac:dyDescent="0.25">
      <c r="A58" s="382" t="s">
        <v>626</v>
      </c>
      <c r="B58" s="382" t="s">
        <v>627</v>
      </c>
      <c r="C58" s="444">
        <v>1791</v>
      </c>
    </row>
    <row r="59" spans="1:3" x14ac:dyDescent="0.25">
      <c r="A59" s="382" t="s">
        <v>628</v>
      </c>
      <c r="B59" s="382" t="s">
        <v>629</v>
      </c>
      <c r="C59" s="444">
        <v>1286</v>
      </c>
    </row>
    <row r="60" spans="1:3" x14ac:dyDescent="0.25">
      <c r="A60" s="382" t="s">
        <v>630</v>
      </c>
      <c r="B60" s="382" t="s">
        <v>631</v>
      </c>
      <c r="C60" s="444">
        <v>1551</v>
      </c>
    </row>
    <row r="61" spans="1:3" x14ac:dyDescent="0.25">
      <c r="A61" s="382" t="s">
        <v>632</v>
      </c>
      <c r="B61" s="382" t="s">
        <v>633</v>
      </c>
      <c r="C61" s="444">
        <v>5591</v>
      </c>
    </row>
    <row r="62" spans="1:3" x14ac:dyDescent="0.25">
      <c r="A62" s="382" t="s">
        <v>634</v>
      </c>
      <c r="B62" s="382" t="s">
        <v>635</v>
      </c>
      <c r="C62" s="444">
        <v>2418</v>
      </c>
    </row>
    <row r="63" spans="1:3" x14ac:dyDescent="0.25">
      <c r="A63" s="382" t="s">
        <v>636</v>
      </c>
      <c r="B63" s="382" t="s">
        <v>637</v>
      </c>
      <c r="C63" s="444">
        <v>1577</v>
      </c>
    </row>
    <row r="64" spans="1:3" x14ac:dyDescent="0.25">
      <c r="A64" s="382" t="s">
        <v>638</v>
      </c>
      <c r="B64" s="382" t="s">
        <v>639</v>
      </c>
      <c r="C64" s="444">
        <v>1912</v>
      </c>
    </row>
    <row r="65" spans="1:3" x14ac:dyDescent="0.25">
      <c r="A65" s="382" t="s">
        <v>640</v>
      </c>
      <c r="B65" s="382" t="s">
        <v>641</v>
      </c>
      <c r="C65" s="444">
        <v>28023</v>
      </c>
    </row>
    <row r="66" spans="1:3" x14ac:dyDescent="0.25">
      <c r="A66" s="382" t="s">
        <v>642</v>
      </c>
      <c r="B66" s="382" t="s">
        <v>643</v>
      </c>
      <c r="C66" s="444">
        <v>30676</v>
      </c>
    </row>
    <row r="67" spans="1:3" x14ac:dyDescent="0.25">
      <c r="A67" s="382" t="s">
        <v>644</v>
      </c>
      <c r="B67" s="382" t="s">
        <v>645</v>
      </c>
      <c r="C67" s="444">
        <v>2615</v>
      </c>
    </row>
    <row r="68" spans="1:3" x14ac:dyDescent="0.25">
      <c r="A68" s="382" t="s">
        <v>646</v>
      </c>
      <c r="B68" s="382" t="s">
        <v>647</v>
      </c>
      <c r="C68" s="444">
        <v>2009</v>
      </c>
    </row>
    <row r="69" spans="1:3" x14ac:dyDescent="0.25">
      <c r="A69" s="382" t="s">
        <v>648</v>
      </c>
      <c r="B69" s="382" t="s">
        <v>649</v>
      </c>
      <c r="C69" s="444">
        <v>2204</v>
      </c>
    </row>
    <row r="70" spans="1:3" x14ac:dyDescent="0.25">
      <c r="A70" s="382" t="s">
        <v>650</v>
      </c>
      <c r="B70" s="382" t="s">
        <v>651</v>
      </c>
      <c r="C70" s="444">
        <v>2293</v>
      </c>
    </row>
    <row r="71" spans="1:3" x14ac:dyDescent="0.25">
      <c r="A71" s="382" t="s">
        <v>652</v>
      </c>
      <c r="B71" s="382" t="s">
        <v>653</v>
      </c>
      <c r="C71" s="444">
        <v>3589</v>
      </c>
    </row>
    <row r="72" spans="1:3" x14ac:dyDescent="0.25">
      <c r="A72" s="382" t="s">
        <v>654</v>
      </c>
      <c r="B72" s="382" t="s">
        <v>655</v>
      </c>
      <c r="C72" s="444">
        <v>5742</v>
      </c>
    </row>
    <row r="73" spans="1:3" x14ac:dyDescent="0.25">
      <c r="A73" s="382" t="s">
        <v>656</v>
      </c>
      <c r="B73" s="382" t="s">
        <v>657</v>
      </c>
      <c r="C73" s="444">
        <v>5789</v>
      </c>
    </row>
    <row r="74" spans="1:3" x14ac:dyDescent="0.25">
      <c r="A74" s="382" t="s">
        <v>658</v>
      </c>
      <c r="B74" s="382" t="s">
        <v>659</v>
      </c>
      <c r="C74" s="444">
        <v>3127</v>
      </c>
    </row>
    <row r="75" spans="1:3" x14ac:dyDescent="0.25">
      <c r="A75" s="382" t="s">
        <v>660</v>
      </c>
      <c r="B75" s="382" t="s">
        <v>661</v>
      </c>
      <c r="C75" s="444">
        <v>4425</v>
      </c>
    </row>
    <row r="76" spans="1:3" x14ac:dyDescent="0.25">
      <c r="A76" s="382" t="s">
        <v>662</v>
      </c>
      <c r="B76" s="382" t="s">
        <v>663</v>
      </c>
      <c r="C76" s="444">
        <v>5119</v>
      </c>
    </row>
    <row r="77" spans="1:3" x14ac:dyDescent="0.25">
      <c r="A77" s="382" t="s">
        <v>664</v>
      </c>
      <c r="B77" s="382" t="s">
        <v>665</v>
      </c>
      <c r="C77" s="444">
        <v>6112</v>
      </c>
    </row>
    <row r="78" spans="1:3" x14ac:dyDescent="0.25">
      <c r="A78" s="382" t="s">
        <v>666</v>
      </c>
      <c r="B78" s="382" t="s">
        <v>667</v>
      </c>
      <c r="C78" s="444">
        <v>14948</v>
      </c>
    </row>
    <row r="79" spans="1:3" x14ac:dyDescent="0.25">
      <c r="A79" s="382" t="s">
        <v>668</v>
      </c>
      <c r="B79" s="382" t="s">
        <v>669</v>
      </c>
      <c r="C79" s="444">
        <v>13384</v>
      </c>
    </row>
    <row r="80" spans="1:3" x14ac:dyDescent="0.25">
      <c r="A80" s="382" t="s">
        <v>670</v>
      </c>
      <c r="B80" s="382" t="s">
        <v>671</v>
      </c>
      <c r="C80" s="444">
        <v>6846</v>
      </c>
    </row>
    <row r="81" spans="1:3" x14ac:dyDescent="0.25">
      <c r="A81" s="382" t="s">
        <v>672</v>
      </c>
      <c r="B81" s="382" t="s">
        <v>673</v>
      </c>
      <c r="C81" s="444">
        <v>9051</v>
      </c>
    </row>
    <row r="82" spans="1:3" x14ac:dyDescent="0.25">
      <c r="A82" s="382" t="s">
        <v>674</v>
      </c>
      <c r="B82" s="382" t="s">
        <v>675</v>
      </c>
      <c r="C82" s="444">
        <v>13642</v>
      </c>
    </row>
    <row r="83" spans="1:3" x14ac:dyDescent="0.25">
      <c r="A83" s="382" t="s">
        <v>676</v>
      </c>
      <c r="B83" s="382" t="s">
        <v>677</v>
      </c>
      <c r="C83" s="444">
        <v>5623</v>
      </c>
    </row>
    <row r="84" spans="1:3" x14ac:dyDescent="0.25">
      <c r="A84" s="382" t="s">
        <v>678</v>
      </c>
      <c r="B84" s="382" t="s">
        <v>679</v>
      </c>
      <c r="C84" s="444">
        <v>6671</v>
      </c>
    </row>
    <row r="85" spans="1:3" x14ac:dyDescent="0.25">
      <c r="A85" s="382" t="s">
        <v>680</v>
      </c>
      <c r="B85" s="382" t="s">
        <v>681</v>
      </c>
      <c r="C85" s="444">
        <v>2981</v>
      </c>
    </row>
    <row r="86" spans="1:3" x14ac:dyDescent="0.25">
      <c r="A86" s="382" t="s">
        <v>682</v>
      </c>
      <c r="B86" s="382" t="s">
        <v>683</v>
      </c>
      <c r="C86" s="444">
        <v>1305</v>
      </c>
    </row>
    <row r="87" spans="1:3" x14ac:dyDescent="0.25">
      <c r="A87" s="382" t="s">
        <v>684</v>
      </c>
      <c r="B87" s="382" t="s">
        <v>685</v>
      </c>
      <c r="C87" s="444">
        <v>6418</v>
      </c>
    </row>
    <row r="88" spans="1:3" x14ac:dyDescent="0.25">
      <c r="A88" s="382" t="s">
        <v>686</v>
      </c>
      <c r="B88" s="382" t="s">
        <v>687</v>
      </c>
      <c r="C88" s="444">
        <v>2135</v>
      </c>
    </row>
    <row r="89" spans="1:3" x14ac:dyDescent="0.25">
      <c r="A89" s="382" t="s">
        <v>688</v>
      </c>
      <c r="B89" s="382" t="s">
        <v>689</v>
      </c>
      <c r="C89" s="444">
        <v>3208</v>
      </c>
    </row>
    <row r="90" spans="1:3" x14ac:dyDescent="0.25">
      <c r="A90" s="382" t="s">
        <v>690</v>
      </c>
      <c r="B90" s="382" t="s">
        <v>691</v>
      </c>
      <c r="C90" s="444">
        <v>1610</v>
      </c>
    </row>
    <row r="91" spans="1:3" x14ac:dyDescent="0.25">
      <c r="A91" s="382" t="s">
        <v>692</v>
      </c>
      <c r="B91" s="382" t="s">
        <v>693</v>
      </c>
      <c r="C91" s="444">
        <v>68933</v>
      </c>
    </row>
    <row r="92" spans="1:3" x14ac:dyDescent="0.25">
      <c r="A92" s="382" t="s">
        <v>694</v>
      </c>
      <c r="B92" s="382" t="s">
        <v>695</v>
      </c>
      <c r="C92" s="444">
        <v>27481</v>
      </c>
    </row>
    <row r="93" spans="1:3" x14ac:dyDescent="0.25">
      <c r="A93" s="382" t="s">
        <v>696</v>
      </c>
      <c r="B93" s="382" t="s">
        <v>697</v>
      </c>
      <c r="C93" s="444">
        <v>30442</v>
      </c>
    </row>
    <row r="94" spans="1:3" x14ac:dyDescent="0.25">
      <c r="A94" s="382" t="s">
        <v>698</v>
      </c>
      <c r="B94" s="382" t="s">
        <v>699</v>
      </c>
      <c r="C94" s="444">
        <v>6845</v>
      </c>
    </row>
    <row r="95" spans="1:3" x14ac:dyDescent="0.25">
      <c r="A95" s="382" t="s">
        <v>700</v>
      </c>
      <c r="B95" s="382" t="s">
        <v>701</v>
      </c>
      <c r="C95" s="444">
        <v>1052</v>
      </c>
    </row>
    <row r="96" spans="1:3" x14ac:dyDescent="0.25">
      <c r="A96" s="382" t="s">
        <v>702</v>
      </c>
      <c r="B96" s="382" t="s">
        <v>703</v>
      </c>
      <c r="C96" s="444">
        <v>3315</v>
      </c>
    </row>
    <row r="97" spans="1:3" x14ac:dyDescent="0.25">
      <c r="A97" s="382" t="s">
        <v>704</v>
      </c>
      <c r="B97" s="382" t="s">
        <v>705</v>
      </c>
      <c r="C97" s="444">
        <v>4576</v>
      </c>
    </row>
    <row r="98" spans="1:3" x14ac:dyDescent="0.25">
      <c r="A98" s="382" t="s">
        <v>706</v>
      </c>
      <c r="B98" s="382" t="s">
        <v>707</v>
      </c>
      <c r="C98" s="444">
        <v>2481</v>
      </c>
    </row>
    <row r="99" spans="1:3" x14ac:dyDescent="0.25">
      <c r="A99" s="382" t="s">
        <v>708</v>
      </c>
      <c r="B99" s="382" t="s">
        <v>709</v>
      </c>
      <c r="C99" s="444">
        <v>4671</v>
      </c>
    </row>
    <row r="100" spans="1:3" x14ac:dyDescent="0.25">
      <c r="A100" s="382" t="s">
        <v>710</v>
      </c>
      <c r="B100" s="382" t="s">
        <v>711</v>
      </c>
      <c r="C100" s="444">
        <v>4473</v>
      </c>
    </row>
    <row r="101" spans="1:3" x14ac:dyDescent="0.25">
      <c r="A101" s="382" t="s">
        <v>712</v>
      </c>
      <c r="B101" s="382" t="s">
        <v>713</v>
      </c>
      <c r="C101" s="444">
        <v>3490</v>
      </c>
    </row>
    <row r="102" spans="1:3" x14ac:dyDescent="0.25">
      <c r="A102" s="382" t="s">
        <v>714</v>
      </c>
      <c r="B102" s="382" t="s">
        <v>715</v>
      </c>
      <c r="C102" s="444">
        <v>2239</v>
      </c>
    </row>
    <row r="103" spans="1:3" x14ac:dyDescent="0.25">
      <c r="A103" s="382" t="s">
        <v>716</v>
      </c>
      <c r="B103" s="382" t="s">
        <v>717</v>
      </c>
      <c r="C103" s="444">
        <v>13980</v>
      </c>
    </row>
    <row r="104" spans="1:3" x14ac:dyDescent="0.25">
      <c r="A104" s="382" t="s">
        <v>718</v>
      </c>
      <c r="B104" s="382" t="s">
        <v>719</v>
      </c>
      <c r="C104" s="444">
        <v>19117</v>
      </c>
    </row>
    <row r="105" spans="1:3" x14ac:dyDescent="0.25">
      <c r="A105" s="382" t="s">
        <v>720</v>
      </c>
      <c r="B105" s="382" t="s">
        <v>721</v>
      </c>
      <c r="C105" s="444">
        <v>24963</v>
      </c>
    </row>
    <row r="106" spans="1:3" x14ac:dyDescent="0.25">
      <c r="A106" s="382" t="s">
        <v>722</v>
      </c>
      <c r="B106" s="382" t="s">
        <v>723</v>
      </c>
      <c r="C106" s="444">
        <v>26373</v>
      </c>
    </row>
    <row r="107" spans="1:3" x14ac:dyDescent="0.25">
      <c r="A107" s="382" t="s">
        <v>724</v>
      </c>
      <c r="B107" s="382" t="s">
        <v>725</v>
      </c>
      <c r="C107" s="444">
        <v>22635</v>
      </c>
    </row>
    <row r="108" spans="1:3" x14ac:dyDescent="0.25">
      <c r="A108" s="382" t="s">
        <v>726</v>
      </c>
      <c r="B108" s="382" t="s">
        <v>727</v>
      </c>
      <c r="C108" s="444">
        <v>9521</v>
      </c>
    </row>
    <row r="109" spans="1:3" x14ac:dyDescent="0.25">
      <c r="A109" s="382" t="s">
        <v>728</v>
      </c>
      <c r="B109" s="382" t="s">
        <v>729</v>
      </c>
      <c r="C109" s="444">
        <v>2694</v>
      </c>
    </row>
    <row r="110" spans="1:3" x14ac:dyDescent="0.25">
      <c r="A110" s="382" t="s">
        <v>730</v>
      </c>
      <c r="B110" s="382" t="s">
        <v>731</v>
      </c>
      <c r="C110" s="444">
        <v>1419</v>
      </c>
    </row>
    <row r="111" spans="1:3" x14ac:dyDescent="0.25">
      <c r="A111" s="382" t="s">
        <v>732</v>
      </c>
      <c r="B111" s="382" t="s">
        <v>733</v>
      </c>
      <c r="C111" s="444">
        <v>2448</v>
      </c>
    </row>
    <row r="112" spans="1:3" x14ac:dyDescent="0.25">
      <c r="A112" s="382" t="s">
        <v>734</v>
      </c>
      <c r="B112" s="382" t="s">
        <v>735</v>
      </c>
      <c r="C112" s="444">
        <v>27334</v>
      </c>
    </row>
    <row r="113" spans="1:3" x14ac:dyDescent="0.25">
      <c r="A113" s="382" t="s">
        <v>736</v>
      </c>
      <c r="B113" s="382" t="s">
        <v>737</v>
      </c>
      <c r="C113" s="444">
        <v>45976</v>
      </c>
    </row>
    <row r="114" spans="1:3" x14ac:dyDescent="0.25">
      <c r="A114" s="382" t="s">
        <v>738</v>
      </c>
      <c r="B114" s="382" t="s">
        <v>739</v>
      </c>
      <c r="C114" s="444">
        <v>63271</v>
      </c>
    </row>
    <row r="115" spans="1:3" x14ac:dyDescent="0.25">
      <c r="A115" s="382" t="s">
        <v>740</v>
      </c>
      <c r="B115" s="382" t="s">
        <v>741</v>
      </c>
      <c r="C115" s="444">
        <v>6685</v>
      </c>
    </row>
    <row r="116" spans="1:3" x14ac:dyDescent="0.25">
      <c r="A116" s="382" t="s">
        <v>742</v>
      </c>
      <c r="B116" s="382" t="s">
        <v>743</v>
      </c>
      <c r="C116" s="444">
        <v>47107</v>
      </c>
    </row>
    <row r="117" spans="1:3" x14ac:dyDescent="0.25">
      <c r="A117" s="382" t="s">
        <v>744</v>
      </c>
      <c r="B117" s="382" t="s">
        <v>745</v>
      </c>
      <c r="C117" s="444">
        <v>9904</v>
      </c>
    </row>
    <row r="118" spans="1:3" x14ac:dyDescent="0.25">
      <c r="A118" s="382" t="s">
        <v>746</v>
      </c>
      <c r="B118" s="382" t="s">
        <v>747</v>
      </c>
      <c r="C118" s="444">
        <v>14371</v>
      </c>
    </row>
    <row r="119" spans="1:3" x14ac:dyDescent="0.25">
      <c r="A119" s="382" t="s">
        <v>748</v>
      </c>
      <c r="B119" s="382" t="s">
        <v>749</v>
      </c>
      <c r="C119" s="444">
        <v>9730</v>
      </c>
    </row>
    <row r="120" spans="1:3" x14ac:dyDescent="0.25">
      <c r="A120" s="382" t="s">
        <v>750</v>
      </c>
      <c r="B120" s="382" t="s">
        <v>751</v>
      </c>
      <c r="C120" s="444">
        <v>26700</v>
      </c>
    </row>
    <row r="121" spans="1:3" x14ac:dyDescent="0.25">
      <c r="A121" s="382" t="s">
        <v>752</v>
      </c>
      <c r="B121" s="382" t="s">
        <v>753</v>
      </c>
      <c r="C121" s="444">
        <v>36224</v>
      </c>
    </row>
    <row r="122" spans="1:3" x14ac:dyDescent="0.25">
      <c r="A122" s="382" t="s">
        <v>754</v>
      </c>
      <c r="B122" s="382" t="s">
        <v>755</v>
      </c>
      <c r="C122" s="444">
        <v>54645</v>
      </c>
    </row>
    <row r="123" spans="1:3" x14ac:dyDescent="0.25">
      <c r="A123" s="382" t="s">
        <v>756</v>
      </c>
      <c r="B123" s="382" t="s">
        <v>757</v>
      </c>
      <c r="C123" s="444">
        <v>12682</v>
      </c>
    </row>
    <row r="124" spans="1:3" x14ac:dyDescent="0.25">
      <c r="A124" s="382" t="s">
        <v>758</v>
      </c>
      <c r="B124" s="382" t="s">
        <v>759</v>
      </c>
      <c r="C124" s="444">
        <v>2329</v>
      </c>
    </row>
    <row r="125" spans="1:3" x14ac:dyDescent="0.25">
      <c r="A125" s="382" t="s">
        <v>760</v>
      </c>
      <c r="B125" s="382" t="s">
        <v>761</v>
      </c>
      <c r="C125" s="444">
        <v>14089</v>
      </c>
    </row>
    <row r="126" spans="1:3" x14ac:dyDescent="0.25">
      <c r="A126" s="382" t="s">
        <v>762</v>
      </c>
      <c r="B126" s="382" t="s">
        <v>763</v>
      </c>
      <c r="C126" s="444">
        <v>10406</v>
      </c>
    </row>
    <row r="127" spans="1:3" x14ac:dyDescent="0.25">
      <c r="A127" s="382" t="s">
        <v>764</v>
      </c>
      <c r="B127" s="382" t="s">
        <v>765</v>
      </c>
      <c r="C127" s="444">
        <v>4080</v>
      </c>
    </row>
    <row r="128" spans="1:3" x14ac:dyDescent="0.25">
      <c r="A128" s="382" t="s">
        <v>766</v>
      </c>
      <c r="B128" s="382" t="s">
        <v>767</v>
      </c>
      <c r="C128" s="444">
        <v>6538</v>
      </c>
    </row>
    <row r="129" spans="1:3" x14ac:dyDescent="0.25">
      <c r="A129" s="382" t="s">
        <v>768</v>
      </c>
      <c r="B129" s="382" t="s">
        <v>769</v>
      </c>
      <c r="C129" s="444">
        <v>6630</v>
      </c>
    </row>
    <row r="130" spans="1:3" x14ac:dyDescent="0.25">
      <c r="A130" s="382" t="s">
        <v>770</v>
      </c>
      <c r="B130" s="382" t="s">
        <v>771</v>
      </c>
      <c r="C130" s="444">
        <v>4293</v>
      </c>
    </row>
    <row r="131" spans="1:3" x14ac:dyDescent="0.25">
      <c r="A131" s="382" t="s">
        <v>772</v>
      </c>
      <c r="B131" s="382" t="s">
        <v>773</v>
      </c>
      <c r="C131" s="444">
        <v>5780</v>
      </c>
    </row>
    <row r="132" spans="1:3" x14ac:dyDescent="0.25">
      <c r="A132" s="382" t="s">
        <v>774</v>
      </c>
      <c r="B132" s="382" t="s">
        <v>775</v>
      </c>
      <c r="C132" s="444">
        <v>1572</v>
      </c>
    </row>
    <row r="133" spans="1:3" x14ac:dyDescent="0.25">
      <c r="A133" s="382" t="s">
        <v>776</v>
      </c>
      <c r="B133" s="382" t="s">
        <v>777</v>
      </c>
      <c r="C133" s="444">
        <v>2934</v>
      </c>
    </row>
    <row r="134" spans="1:3" x14ac:dyDescent="0.25">
      <c r="A134" s="382" t="s">
        <v>778</v>
      </c>
      <c r="B134" s="382" t="s">
        <v>779</v>
      </c>
      <c r="C134" s="444">
        <v>2403</v>
      </c>
    </row>
    <row r="135" spans="1:3" x14ac:dyDescent="0.25">
      <c r="A135" s="382" t="s">
        <v>780</v>
      </c>
      <c r="B135" s="382" t="s">
        <v>781</v>
      </c>
      <c r="C135" s="444">
        <v>1476</v>
      </c>
    </row>
    <row r="136" spans="1:3" x14ac:dyDescent="0.25">
      <c r="A136" s="382" t="s">
        <v>782</v>
      </c>
      <c r="B136" s="382" t="s">
        <v>783</v>
      </c>
      <c r="C136" s="444">
        <v>1286</v>
      </c>
    </row>
    <row r="137" spans="1:3" x14ac:dyDescent="0.25">
      <c r="A137" s="382" t="s">
        <v>784</v>
      </c>
      <c r="B137" s="382" t="s">
        <v>785</v>
      </c>
      <c r="C137" s="444">
        <v>2228</v>
      </c>
    </row>
    <row r="138" spans="1:3" x14ac:dyDescent="0.25">
      <c r="A138" s="382" t="s">
        <v>786</v>
      </c>
      <c r="B138" s="382" t="s">
        <v>787</v>
      </c>
      <c r="C138" s="444">
        <v>3723</v>
      </c>
    </row>
    <row r="139" spans="1:3" x14ac:dyDescent="0.25">
      <c r="A139" s="382" t="s">
        <v>788</v>
      </c>
      <c r="B139" s="382" t="s">
        <v>789</v>
      </c>
      <c r="C139" s="444">
        <v>6848</v>
      </c>
    </row>
    <row r="140" spans="1:3" x14ac:dyDescent="0.25">
      <c r="A140" s="382" t="s">
        <v>790</v>
      </c>
      <c r="B140" s="382" t="s">
        <v>791</v>
      </c>
      <c r="C140" s="444">
        <v>23246</v>
      </c>
    </row>
    <row r="141" spans="1:3" x14ac:dyDescent="0.25">
      <c r="A141" s="382" t="s">
        <v>792</v>
      </c>
      <c r="B141" s="382" t="s">
        <v>793</v>
      </c>
      <c r="C141" s="444">
        <v>44785</v>
      </c>
    </row>
    <row r="142" spans="1:3" x14ac:dyDescent="0.25">
      <c r="A142" s="382" t="s">
        <v>794</v>
      </c>
      <c r="B142" s="382" t="s">
        <v>795</v>
      </c>
      <c r="C142" s="444">
        <v>2454</v>
      </c>
    </row>
    <row r="143" spans="1:3" x14ac:dyDescent="0.25">
      <c r="A143" s="382" t="s">
        <v>796</v>
      </c>
      <c r="B143" s="382" t="s">
        <v>797</v>
      </c>
      <c r="C143" s="444">
        <v>2093</v>
      </c>
    </row>
    <row r="144" spans="1:3" x14ac:dyDescent="0.25">
      <c r="A144" s="382" t="s">
        <v>798</v>
      </c>
      <c r="B144" s="382" t="s">
        <v>799</v>
      </c>
      <c r="C144" s="444">
        <v>6069</v>
      </c>
    </row>
    <row r="145" spans="1:3" x14ac:dyDescent="0.25">
      <c r="A145" s="382" t="s">
        <v>800</v>
      </c>
      <c r="B145" s="382" t="s">
        <v>801</v>
      </c>
      <c r="C145" s="444">
        <v>5845</v>
      </c>
    </row>
    <row r="146" spans="1:3" x14ac:dyDescent="0.25">
      <c r="A146" s="382" t="s">
        <v>802</v>
      </c>
      <c r="B146" s="382" t="s">
        <v>803</v>
      </c>
      <c r="C146" s="444">
        <v>10990</v>
      </c>
    </row>
    <row r="147" spans="1:3" x14ac:dyDescent="0.25">
      <c r="A147" s="382" t="s">
        <v>804</v>
      </c>
      <c r="B147" s="382" t="s">
        <v>805</v>
      </c>
      <c r="C147" s="444">
        <v>5212</v>
      </c>
    </row>
    <row r="148" spans="1:3" x14ac:dyDescent="0.25">
      <c r="A148" s="382" t="s">
        <v>806</v>
      </c>
      <c r="B148" s="382" t="s">
        <v>807</v>
      </c>
      <c r="C148" s="444">
        <v>1848</v>
      </c>
    </row>
    <row r="149" spans="1:3" x14ac:dyDescent="0.25">
      <c r="A149" s="382" t="s">
        <v>808</v>
      </c>
      <c r="B149" s="382" t="s">
        <v>809</v>
      </c>
      <c r="C149" s="444">
        <v>1326</v>
      </c>
    </row>
    <row r="150" spans="1:3" x14ac:dyDescent="0.25">
      <c r="A150" s="382" t="s">
        <v>810</v>
      </c>
      <c r="B150" s="382" t="s">
        <v>811</v>
      </c>
      <c r="C150" s="444">
        <v>3638</v>
      </c>
    </row>
    <row r="151" spans="1:3" x14ac:dyDescent="0.25">
      <c r="A151" s="382" t="s">
        <v>812</v>
      </c>
      <c r="B151" s="382" t="s">
        <v>813</v>
      </c>
      <c r="C151" s="444">
        <v>1192</v>
      </c>
    </row>
    <row r="152" spans="1:3" x14ac:dyDescent="0.25">
      <c r="A152" s="382" t="s">
        <v>814</v>
      </c>
      <c r="B152" s="382" t="s">
        <v>815</v>
      </c>
      <c r="C152" s="444">
        <v>1156</v>
      </c>
    </row>
    <row r="153" spans="1:3" x14ac:dyDescent="0.25">
      <c r="A153" s="382" t="s">
        <v>816</v>
      </c>
      <c r="B153" s="382" t="s">
        <v>817</v>
      </c>
      <c r="C153" s="444">
        <v>953</v>
      </c>
    </row>
    <row r="154" spans="1:3" x14ac:dyDescent="0.25">
      <c r="A154" s="382" t="s">
        <v>818</v>
      </c>
      <c r="B154" s="382" t="s">
        <v>819</v>
      </c>
      <c r="C154" s="444">
        <v>92282</v>
      </c>
    </row>
    <row r="155" spans="1:3" x14ac:dyDescent="0.25">
      <c r="A155" s="382" t="s">
        <v>820</v>
      </c>
      <c r="B155" s="382" t="s">
        <v>821</v>
      </c>
      <c r="C155" s="444">
        <v>15659</v>
      </c>
    </row>
    <row r="156" spans="1:3" x14ac:dyDescent="0.25">
      <c r="A156" s="382" t="s">
        <v>822</v>
      </c>
      <c r="B156" s="382" t="s">
        <v>823</v>
      </c>
      <c r="C156" s="444">
        <v>9695</v>
      </c>
    </row>
    <row r="157" spans="1:3" x14ac:dyDescent="0.25">
      <c r="A157" s="382" t="s">
        <v>824</v>
      </c>
      <c r="B157" s="382" t="s">
        <v>825</v>
      </c>
      <c r="C157" s="444">
        <v>9066</v>
      </c>
    </row>
    <row r="158" spans="1:3" x14ac:dyDescent="0.25">
      <c r="A158" s="382" t="s">
        <v>826</v>
      </c>
      <c r="B158" s="382" t="s">
        <v>827</v>
      </c>
      <c r="C158" s="444">
        <v>14630</v>
      </c>
    </row>
    <row r="159" spans="1:3" x14ac:dyDescent="0.25">
      <c r="A159" s="382" t="s">
        <v>828</v>
      </c>
      <c r="B159" s="382" t="s">
        <v>829</v>
      </c>
      <c r="C159" s="444">
        <v>6706</v>
      </c>
    </row>
    <row r="160" spans="1:3" x14ac:dyDescent="0.25">
      <c r="A160" s="382" t="s">
        <v>830</v>
      </c>
      <c r="B160" s="382" t="s">
        <v>831</v>
      </c>
      <c r="C160" s="444">
        <v>11403</v>
      </c>
    </row>
    <row r="161" spans="1:3" x14ac:dyDescent="0.25">
      <c r="A161" s="382" t="s">
        <v>832</v>
      </c>
      <c r="B161" s="382" t="s">
        <v>833</v>
      </c>
      <c r="C161" s="444">
        <v>2297</v>
      </c>
    </row>
    <row r="162" spans="1:3" x14ac:dyDescent="0.25">
      <c r="A162" s="382" t="s">
        <v>834</v>
      </c>
      <c r="B162" s="382" t="s">
        <v>835</v>
      </c>
      <c r="C162" s="444">
        <v>939</v>
      </c>
    </row>
    <row r="163" spans="1:3" x14ac:dyDescent="0.25">
      <c r="A163" s="382" t="s">
        <v>836</v>
      </c>
      <c r="B163" s="382" t="s">
        <v>837</v>
      </c>
      <c r="C163" s="444">
        <v>1780</v>
      </c>
    </row>
    <row r="164" spans="1:3" x14ac:dyDescent="0.25">
      <c r="A164" s="382" t="s">
        <v>838</v>
      </c>
      <c r="B164" s="382" t="s">
        <v>839</v>
      </c>
      <c r="C164" s="444">
        <v>4953</v>
      </c>
    </row>
    <row r="165" spans="1:3" x14ac:dyDescent="0.25">
      <c r="A165" s="382" t="s">
        <v>840</v>
      </c>
      <c r="B165" s="382" t="s">
        <v>841</v>
      </c>
      <c r="C165" s="444">
        <v>8609</v>
      </c>
    </row>
    <row r="166" spans="1:3" x14ac:dyDescent="0.25">
      <c r="A166" s="382" t="s">
        <v>842</v>
      </c>
      <c r="B166" s="382" t="s">
        <v>843</v>
      </c>
      <c r="C166" s="444">
        <v>1683</v>
      </c>
    </row>
    <row r="167" spans="1:3" x14ac:dyDescent="0.25">
      <c r="A167" s="382" t="s">
        <v>844</v>
      </c>
      <c r="B167" s="382" t="s">
        <v>845</v>
      </c>
      <c r="C167" s="444">
        <v>6048</v>
      </c>
    </row>
    <row r="168" spans="1:3" x14ac:dyDescent="0.25">
      <c r="A168" s="382" t="s">
        <v>846</v>
      </c>
      <c r="B168" s="382" t="s">
        <v>847</v>
      </c>
      <c r="C168" s="444">
        <v>1839</v>
      </c>
    </row>
    <row r="169" spans="1:3" x14ac:dyDescent="0.25">
      <c r="A169" s="382" t="s">
        <v>848</v>
      </c>
      <c r="B169" s="382" t="s">
        <v>849</v>
      </c>
      <c r="C169" s="444">
        <v>14830</v>
      </c>
    </row>
    <row r="170" spans="1:3" x14ac:dyDescent="0.25">
      <c r="A170" s="382" t="s">
        <v>850</v>
      </c>
      <c r="B170" s="382" t="s">
        <v>851</v>
      </c>
      <c r="C170" s="444">
        <v>77246</v>
      </c>
    </row>
    <row r="171" spans="1:3" x14ac:dyDescent="0.25">
      <c r="A171" s="382" t="s">
        <v>852</v>
      </c>
      <c r="B171" s="382" t="s">
        <v>853</v>
      </c>
      <c r="C171" s="444">
        <v>134037</v>
      </c>
    </row>
    <row r="172" spans="1:3" x14ac:dyDescent="0.25">
      <c r="A172" s="382" t="s">
        <v>854</v>
      </c>
      <c r="B172" s="382" t="s">
        <v>855</v>
      </c>
      <c r="C172" s="444">
        <v>37250</v>
      </c>
    </row>
    <row r="173" spans="1:3" x14ac:dyDescent="0.25">
      <c r="A173" s="382" t="s">
        <v>856</v>
      </c>
      <c r="B173" s="382" t="s">
        <v>857</v>
      </c>
      <c r="C173" s="444">
        <v>3305</v>
      </c>
    </row>
    <row r="174" spans="1:3" x14ac:dyDescent="0.25">
      <c r="A174" s="382" t="s">
        <v>858</v>
      </c>
      <c r="B174" s="382" t="s">
        <v>859</v>
      </c>
      <c r="C174" s="444">
        <v>3213</v>
      </c>
    </row>
    <row r="175" spans="1:3" x14ac:dyDescent="0.25">
      <c r="A175" s="382" t="s">
        <v>860</v>
      </c>
      <c r="B175" s="382" t="s">
        <v>861</v>
      </c>
      <c r="C175" s="444">
        <v>2807</v>
      </c>
    </row>
    <row r="176" spans="1:3" x14ac:dyDescent="0.25">
      <c r="A176" s="382" t="s">
        <v>862</v>
      </c>
      <c r="B176" s="382" t="s">
        <v>863</v>
      </c>
      <c r="C176" s="444">
        <v>18814</v>
      </c>
    </row>
    <row r="177" spans="1:3" x14ac:dyDescent="0.25">
      <c r="A177" s="382" t="s">
        <v>864</v>
      </c>
      <c r="B177" s="382" t="s">
        <v>865</v>
      </c>
      <c r="C177" s="444">
        <v>19354</v>
      </c>
    </row>
    <row r="178" spans="1:3" x14ac:dyDescent="0.25">
      <c r="A178" s="382" t="s">
        <v>866</v>
      </c>
      <c r="B178" s="382" t="s">
        <v>867</v>
      </c>
      <c r="C178" s="444">
        <v>18795</v>
      </c>
    </row>
    <row r="179" spans="1:3" x14ac:dyDescent="0.25">
      <c r="A179" s="382" t="s">
        <v>868</v>
      </c>
      <c r="B179" s="382" t="s">
        <v>869</v>
      </c>
      <c r="C179" s="444">
        <v>11899</v>
      </c>
    </row>
    <row r="180" spans="1:3" x14ac:dyDescent="0.25">
      <c r="A180" s="382" t="s">
        <v>870</v>
      </c>
      <c r="B180" s="382" t="s">
        <v>871</v>
      </c>
      <c r="C180" s="444">
        <v>26582</v>
      </c>
    </row>
    <row r="181" spans="1:3" x14ac:dyDescent="0.25">
      <c r="A181" s="382" t="s">
        <v>872</v>
      </c>
      <c r="B181" s="382" t="s">
        <v>873</v>
      </c>
      <c r="C181" s="444">
        <v>11053</v>
      </c>
    </row>
    <row r="182" spans="1:3" x14ac:dyDescent="0.25">
      <c r="A182" s="382" t="s">
        <v>874</v>
      </c>
      <c r="B182" s="382" t="s">
        <v>875</v>
      </c>
      <c r="C182" s="444">
        <v>1193</v>
      </c>
    </row>
    <row r="183" spans="1:3" x14ac:dyDescent="0.25">
      <c r="A183" s="382" t="s">
        <v>876</v>
      </c>
      <c r="B183" s="382" t="s">
        <v>877</v>
      </c>
      <c r="C183" s="444">
        <v>12720</v>
      </c>
    </row>
    <row r="184" spans="1:3" x14ac:dyDescent="0.25">
      <c r="A184" s="382" t="s">
        <v>878</v>
      </c>
      <c r="B184" s="382" t="s">
        <v>879</v>
      </c>
      <c r="C184" s="444">
        <v>2684</v>
      </c>
    </row>
    <row r="185" spans="1:3" x14ac:dyDescent="0.25">
      <c r="A185" s="382" t="s">
        <v>880</v>
      </c>
      <c r="B185" s="382" t="s">
        <v>881</v>
      </c>
      <c r="C185" s="444">
        <v>3794</v>
      </c>
    </row>
    <row r="186" spans="1:3" x14ac:dyDescent="0.25">
      <c r="A186" s="382" t="s">
        <v>882</v>
      </c>
      <c r="B186" s="382" t="s">
        <v>883</v>
      </c>
      <c r="C186" s="444">
        <v>4597</v>
      </c>
    </row>
    <row r="187" spans="1:3" x14ac:dyDescent="0.25">
      <c r="A187" s="382" t="s">
        <v>884</v>
      </c>
      <c r="B187" s="382" t="s">
        <v>885</v>
      </c>
      <c r="C187" s="444">
        <v>3150</v>
      </c>
    </row>
    <row r="188" spans="1:3" x14ac:dyDescent="0.25">
      <c r="A188" s="382" t="s">
        <v>886</v>
      </c>
      <c r="B188" s="382" t="s">
        <v>887</v>
      </c>
      <c r="C188" s="444">
        <v>4847</v>
      </c>
    </row>
    <row r="189" spans="1:3" x14ac:dyDescent="0.25">
      <c r="A189" s="382" t="s">
        <v>888</v>
      </c>
      <c r="B189" s="382" t="s">
        <v>889</v>
      </c>
      <c r="C189" s="444">
        <v>516</v>
      </c>
    </row>
    <row r="190" spans="1:3" x14ac:dyDescent="0.25">
      <c r="A190" s="382" t="s">
        <v>890</v>
      </c>
      <c r="B190" s="382" t="s">
        <v>891</v>
      </c>
      <c r="C190" s="444">
        <v>840</v>
      </c>
    </row>
    <row r="191" spans="1:3" x14ac:dyDescent="0.25">
      <c r="A191" s="382" t="s">
        <v>892</v>
      </c>
      <c r="B191" s="382" t="s">
        <v>893</v>
      </c>
      <c r="C191" s="444">
        <v>11028</v>
      </c>
    </row>
    <row r="192" spans="1:3" x14ac:dyDescent="0.25">
      <c r="A192" s="382" t="s">
        <v>894</v>
      </c>
      <c r="B192" s="382" t="s">
        <v>895</v>
      </c>
      <c r="C192" s="444">
        <v>42161</v>
      </c>
    </row>
    <row r="193" spans="1:3" x14ac:dyDescent="0.25">
      <c r="A193" s="382" t="s">
        <v>896</v>
      </c>
      <c r="B193" s="382" t="s">
        <v>897</v>
      </c>
      <c r="C193" s="444">
        <v>196</v>
      </c>
    </row>
    <row r="194" spans="1:3" x14ac:dyDescent="0.25">
      <c r="A194" s="382" t="s">
        <v>898</v>
      </c>
      <c r="B194" s="382" t="s">
        <v>899</v>
      </c>
      <c r="C194" s="444">
        <v>8743</v>
      </c>
    </row>
    <row r="195" spans="1:3" x14ac:dyDescent="0.25">
      <c r="A195" s="382" t="s">
        <v>900</v>
      </c>
      <c r="B195" s="382" t="s">
        <v>901</v>
      </c>
      <c r="C195" s="444">
        <v>281190</v>
      </c>
    </row>
    <row r="196" spans="1:3" x14ac:dyDescent="0.25">
      <c r="A196" s="382" t="s">
        <v>902</v>
      </c>
      <c r="B196" s="382" t="s">
        <v>903</v>
      </c>
      <c r="C196" s="444">
        <v>4077</v>
      </c>
    </row>
    <row r="197" spans="1:3" x14ac:dyDescent="0.25">
      <c r="A197" s="382" t="s">
        <v>904</v>
      </c>
      <c r="B197" s="382" t="s">
        <v>905</v>
      </c>
      <c r="C197" s="444">
        <v>5721</v>
      </c>
    </row>
    <row r="198" spans="1:3" x14ac:dyDescent="0.25">
      <c r="A198" s="382" t="s">
        <v>906</v>
      </c>
      <c r="B198" s="382" t="s">
        <v>907</v>
      </c>
      <c r="C198" s="444">
        <v>11960</v>
      </c>
    </row>
    <row r="199" spans="1:3" x14ac:dyDescent="0.25">
      <c r="A199" s="382" t="s">
        <v>908</v>
      </c>
      <c r="B199" s="382" t="s">
        <v>909</v>
      </c>
      <c r="C199" s="444">
        <v>18699</v>
      </c>
    </row>
    <row r="200" spans="1:3" x14ac:dyDescent="0.25">
      <c r="A200" s="382" t="s">
        <v>910</v>
      </c>
      <c r="B200" s="382" t="s">
        <v>911</v>
      </c>
      <c r="C200" s="444">
        <v>3201</v>
      </c>
    </row>
    <row r="201" spans="1:3" x14ac:dyDescent="0.25">
      <c r="A201" s="382" t="s">
        <v>912</v>
      </c>
      <c r="B201" s="382" t="s">
        <v>913</v>
      </c>
      <c r="C201" s="444">
        <v>2846</v>
      </c>
    </row>
    <row r="202" spans="1:3" x14ac:dyDescent="0.25">
      <c r="A202" s="382" t="s">
        <v>914</v>
      </c>
      <c r="B202" s="382" t="s">
        <v>915</v>
      </c>
      <c r="C202" s="444">
        <v>13137</v>
      </c>
    </row>
    <row r="203" spans="1:3" x14ac:dyDescent="0.25">
      <c r="A203" s="382" t="s">
        <v>916</v>
      </c>
      <c r="B203" s="382" t="s">
        <v>917</v>
      </c>
      <c r="C203" s="444">
        <v>1087</v>
      </c>
    </row>
    <row r="204" spans="1:3" x14ac:dyDescent="0.25">
      <c r="A204" s="382" t="s">
        <v>918</v>
      </c>
      <c r="B204" s="382" t="s">
        <v>919</v>
      </c>
      <c r="C204" s="444">
        <v>6745</v>
      </c>
    </row>
    <row r="205" spans="1:3" x14ac:dyDescent="0.25">
      <c r="A205" s="382" t="s">
        <v>920</v>
      </c>
      <c r="B205" s="382" t="s">
        <v>921</v>
      </c>
      <c r="C205" s="444">
        <v>3320</v>
      </c>
    </row>
    <row r="206" spans="1:3" x14ac:dyDescent="0.25">
      <c r="A206" s="382" t="s">
        <v>922</v>
      </c>
      <c r="B206" s="382" t="s">
        <v>923</v>
      </c>
      <c r="C206" s="444">
        <v>906</v>
      </c>
    </row>
    <row r="207" spans="1:3" x14ac:dyDescent="0.25">
      <c r="A207" s="382" t="s">
        <v>924</v>
      </c>
      <c r="B207" s="382" t="s">
        <v>925</v>
      </c>
      <c r="C207" s="444">
        <v>1093</v>
      </c>
    </row>
    <row r="208" spans="1:3" x14ac:dyDescent="0.25">
      <c r="A208" s="382" t="s">
        <v>926</v>
      </c>
      <c r="B208" s="382" t="s">
        <v>927</v>
      </c>
      <c r="C208" s="444">
        <v>937</v>
      </c>
    </row>
    <row r="209" spans="1:3" x14ac:dyDescent="0.25">
      <c r="A209" s="382" t="s">
        <v>928</v>
      </c>
      <c r="B209" s="382" t="s">
        <v>929</v>
      </c>
      <c r="C209" s="444">
        <v>14606</v>
      </c>
    </row>
    <row r="210" spans="1:3" x14ac:dyDescent="0.25">
      <c r="A210" s="382" t="s">
        <v>930</v>
      </c>
      <c r="B210" s="382" t="s">
        <v>931</v>
      </c>
      <c r="C210" s="444">
        <v>8441</v>
      </c>
    </row>
    <row r="211" spans="1:3" x14ac:dyDescent="0.25">
      <c r="A211" s="382" t="s">
        <v>932</v>
      </c>
      <c r="B211" s="382" t="s">
        <v>933</v>
      </c>
      <c r="C211" s="444">
        <v>3861</v>
      </c>
    </row>
    <row r="212" spans="1:3" x14ac:dyDescent="0.25">
      <c r="A212" s="382" t="s">
        <v>934</v>
      </c>
      <c r="B212" s="382" t="s">
        <v>935</v>
      </c>
      <c r="C212" s="444">
        <v>2465</v>
      </c>
    </row>
    <row r="213" spans="1:3" x14ac:dyDescent="0.25">
      <c r="A213" s="382" t="s">
        <v>936</v>
      </c>
      <c r="B213" s="382" t="s">
        <v>937</v>
      </c>
      <c r="C213" s="444">
        <v>20804</v>
      </c>
    </row>
    <row r="214" spans="1:3" x14ac:dyDescent="0.25">
      <c r="A214" s="382" t="s">
        <v>938</v>
      </c>
      <c r="B214" s="382" t="s">
        <v>939</v>
      </c>
      <c r="C214" s="444">
        <v>5212</v>
      </c>
    </row>
    <row r="215" spans="1:3" x14ac:dyDescent="0.25">
      <c r="A215" s="382" t="s">
        <v>940</v>
      </c>
      <c r="B215" s="382" t="s">
        <v>941</v>
      </c>
      <c r="C215" s="444">
        <v>7062</v>
      </c>
    </row>
    <row r="216" spans="1:3" x14ac:dyDescent="0.25">
      <c r="A216" s="382" t="s">
        <v>942</v>
      </c>
      <c r="B216" s="382" t="s">
        <v>943</v>
      </c>
      <c r="C216" s="444">
        <v>26166</v>
      </c>
    </row>
    <row r="217" spans="1:3" x14ac:dyDescent="0.25">
      <c r="A217" s="382" t="s">
        <v>944</v>
      </c>
      <c r="B217" s="382" t="s">
        <v>945</v>
      </c>
      <c r="C217" s="444">
        <v>29275</v>
      </c>
    </row>
    <row r="218" spans="1:3" x14ac:dyDescent="0.25">
      <c r="A218" s="382" t="s">
        <v>946</v>
      </c>
      <c r="B218" s="382" t="s">
        <v>947</v>
      </c>
      <c r="C218" s="444">
        <v>4045</v>
      </c>
    </row>
    <row r="219" spans="1:3" x14ac:dyDescent="0.25">
      <c r="A219" s="382" t="s">
        <v>948</v>
      </c>
      <c r="B219" s="382" t="s">
        <v>949</v>
      </c>
      <c r="C219" s="444">
        <v>380</v>
      </c>
    </row>
    <row r="220" spans="1:3" x14ac:dyDescent="0.25">
      <c r="A220" s="382" t="s">
        <v>950</v>
      </c>
      <c r="B220" s="382" t="s">
        <v>951</v>
      </c>
      <c r="C220" s="444">
        <v>8120</v>
      </c>
    </row>
    <row r="221" spans="1:3" x14ac:dyDescent="0.25">
      <c r="A221" s="382" t="s">
        <v>952</v>
      </c>
      <c r="B221" s="382" t="s">
        <v>953</v>
      </c>
      <c r="C221" s="444">
        <v>8187</v>
      </c>
    </row>
    <row r="222" spans="1:3" x14ac:dyDescent="0.25">
      <c r="A222" s="382" t="s">
        <v>954</v>
      </c>
      <c r="B222" s="382" t="s">
        <v>955</v>
      </c>
      <c r="C222" s="444">
        <v>4889</v>
      </c>
    </row>
    <row r="223" spans="1:3" x14ac:dyDescent="0.25">
      <c r="A223" s="382" t="s">
        <v>956</v>
      </c>
      <c r="B223" s="382" t="s">
        <v>957</v>
      </c>
      <c r="C223" s="444">
        <v>5091</v>
      </c>
    </row>
    <row r="224" spans="1:3" x14ac:dyDescent="0.25">
      <c r="A224" s="382" t="s">
        <v>958</v>
      </c>
      <c r="B224" s="382" t="s">
        <v>959</v>
      </c>
      <c r="C224" s="444">
        <v>15812</v>
      </c>
    </row>
    <row r="225" spans="1:3" x14ac:dyDescent="0.25">
      <c r="A225" s="382" t="s">
        <v>960</v>
      </c>
      <c r="B225" s="382" t="s">
        <v>961</v>
      </c>
      <c r="C225" s="444">
        <v>2887</v>
      </c>
    </row>
    <row r="226" spans="1:3" x14ac:dyDescent="0.25">
      <c r="A226" s="382" t="s">
        <v>962</v>
      </c>
      <c r="B226" s="382" t="s">
        <v>963</v>
      </c>
      <c r="C226" s="444">
        <v>562</v>
      </c>
    </row>
    <row r="227" spans="1:3" x14ac:dyDescent="0.25">
      <c r="A227" s="382" t="s">
        <v>964</v>
      </c>
      <c r="B227" s="382" t="s">
        <v>965</v>
      </c>
      <c r="C227" s="444">
        <v>1711</v>
      </c>
    </row>
    <row r="228" spans="1:3" x14ac:dyDescent="0.25">
      <c r="A228" s="382" t="s">
        <v>966</v>
      </c>
      <c r="B228" s="382" t="s">
        <v>967</v>
      </c>
      <c r="C228" s="444">
        <v>11852</v>
      </c>
    </row>
    <row r="229" spans="1:3" x14ac:dyDescent="0.25">
      <c r="A229" s="382" t="s">
        <v>968</v>
      </c>
      <c r="B229" s="382" t="s">
        <v>969</v>
      </c>
      <c r="C229" s="444">
        <v>2322</v>
      </c>
    </row>
    <row r="230" spans="1:3" x14ac:dyDescent="0.25">
      <c r="A230" s="382" t="s">
        <v>970</v>
      </c>
      <c r="B230" s="382" t="s">
        <v>971</v>
      </c>
      <c r="C230" s="444">
        <v>820</v>
      </c>
    </row>
    <row r="231" spans="1:3" x14ac:dyDescent="0.25">
      <c r="A231" s="382" t="s">
        <v>972</v>
      </c>
      <c r="B231" s="382" t="s">
        <v>973</v>
      </c>
      <c r="C231" s="444">
        <v>1366</v>
      </c>
    </row>
    <row r="232" spans="1:3" x14ac:dyDescent="0.25">
      <c r="A232" s="382" t="s">
        <v>974</v>
      </c>
      <c r="B232" s="382" t="s">
        <v>975</v>
      </c>
      <c r="C232" s="444">
        <v>4091</v>
      </c>
    </row>
    <row r="233" spans="1:3" x14ac:dyDescent="0.25">
      <c r="A233" s="382" t="s">
        <v>976</v>
      </c>
      <c r="B233" s="382" t="s">
        <v>977</v>
      </c>
      <c r="C233" s="444">
        <v>2672</v>
      </c>
    </row>
    <row r="234" spans="1:3" x14ac:dyDescent="0.25">
      <c r="A234" s="382" t="s">
        <v>978</v>
      </c>
      <c r="B234" s="382" t="s">
        <v>979</v>
      </c>
      <c r="C234" s="444">
        <v>1279</v>
      </c>
    </row>
    <row r="235" spans="1:3" x14ac:dyDescent="0.25">
      <c r="A235" s="382" t="s">
        <v>980</v>
      </c>
      <c r="B235" s="382" t="s">
        <v>981</v>
      </c>
      <c r="C235" s="444">
        <v>2331</v>
      </c>
    </row>
    <row r="236" spans="1:3" x14ac:dyDescent="0.25">
      <c r="A236" s="382" t="s">
        <v>982</v>
      </c>
      <c r="B236" s="382" t="s">
        <v>983</v>
      </c>
      <c r="C236" s="444">
        <v>8191</v>
      </c>
    </row>
    <row r="237" spans="1:3" x14ac:dyDescent="0.25">
      <c r="A237" s="382" t="s">
        <v>984</v>
      </c>
      <c r="B237" s="382" t="s">
        <v>985</v>
      </c>
      <c r="C237" s="444">
        <v>1764</v>
      </c>
    </row>
    <row r="238" spans="1:3" x14ac:dyDescent="0.25">
      <c r="A238" s="382" t="s">
        <v>986</v>
      </c>
      <c r="B238" s="382" t="s">
        <v>987</v>
      </c>
      <c r="C238" s="444">
        <v>2151</v>
      </c>
    </row>
    <row r="239" spans="1:3" x14ac:dyDescent="0.25">
      <c r="A239" s="382" t="s">
        <v>988</v>
      </c>
      <c r="B239" s="382" t="s">
        <v>989</v>
      </c>
      <c r="C239" s="444">
        <v>5245</v>
      </c>
    </row>
    <row r="240" spans="1:3" x14ac:dyDescent="0.25">
      <c r="A240" s="382" t="s">
        <v>990</v>
      </c>
      <c r="B240" s="382" t="s">
        <v>991</v>
      </c>
      <c r="C240" s="444">
        <v>5195</v>
      </c>
    </row>
    <row r="241" spans="1:3" x14ac:dyDescent="0.25">
      <c r="A241" s="382" t="s">
        <v>992</v>
      </c>
      <c r="B241" s="382" t="s">
        <v>993</v>
      </c>
      <c r="C241" s="444">
        <v>3038</v>
      </c>
    </row>
    <row r="242" spans="1:3" x14ac:dyDescent="0.25">
      <c r="A242" s="382" t="s">
        <v>994</v>
      </c>
      <c r="B242" s="382" t="s">
        <v>995</v>
      </c>
      <c r="C242" s="444">
        <v>2770</v>
      </c>
    </row>
    <row r="243" spans="1:3" x14ac:dyDescent="0.25">
      <c r="A243" s="382" t="s">
        <v>996</v>
      </c>
      <c r="B243" s="382" t="s">
        <v>997</v>
      </c>
      <c r="C243" s="444">
        <v>3027</v>
      </c>
    </row>
    <row r="244" spans="1:3" x14ac:dyDescent="0.25">
      <c r="A244" s="382" t="s">
        <v>998</v>
      </c>
      <c r="B244" s="382" t="s">
        <v>999</v>
      </c>
      <c r="C244" s="444">
        <v>3047</v>
      </c>
    </row>
    <row r="245" spans="1:3" x14ac:dyDescent="0.25">
      <c r="A245" s="382" t="s">
        <v>1000</v>
      </c>
      <c r="B245" s="382" t="s">
        <v>1001</v>
      </c>
      <c r="C245" s="444">
        <v>13092</v>
      </c>
    </row>
    <row r="246" spans="1:3" x14ac:dyDescent="0.25">
      <c r="A246" s="382" t="s">
        <v>1002</v>
      </c>
      <c r="B246" s="382" t="s">
        <v>1003</v>
      </c>
      <c r="C246" s="444">
        <v>2793</v>
      </c>
    </row>
    <row r="247" spans="1:3" x14ac:dyDescent="0.25">
      <c r="A247" s="382" t="s">
        <v>1004</v>
      </c>
      <c r="B247" s="382" t="s">
        <v>1005</v>
      </c>
      <c r="C247" s="444">
        <v>3705</v>
      </c>
    </row>
    <row r="248" spans="1:3" x14ac:dyDescent="0.25">
      <c r="A248" s="382" t="s">
        <v>1006</v>
      </c>
      <c r="B248" s="382" t="s">
        <v>1007</v>
      </c>
      <c r="C248" s="444">
        <v>5970</v>
      </c>
    </row>
    <row r="249" spans="1:3" x14ac:dyDescent="0.25">
      <c r="A249" s="382" t="s">
        <v>1008</v>
      </c>
      <c r="B249" s="382" t="s">
        <v>1009</v>
      </c>
      <c r="C249" s="444">
        <v>2747</v>
      </c>
    </row>
    <row r="250" spans="1:3" x14ac:dyDescent="0.25">
      <c r="A250" s="382" t="s">
        <v>1010</v>
      </c>
      <c r="B250" s="382" t="s">
        <v>1011</v>
      </c>
      <c r="C250" s="444">
        <v>6151</v>
      </c>
    </row>
    <row r="251" spans="1:3" x14ac:dyDescent="0.25">
      <c r="A251" s="382" t="s">
        <v>1012</v>
      </c>
      <c r="B251" s="382" t="s">
        <v>1013</v>
      </c>
      <c r="C251" s="444">
        <v>1152</v>
      </c>
    </row>
    <row r="252" spans="1:3" x14ac:dyDescent="0.25">
      <c r="A252" s="382" t="s">
        <v>1014</v>
      </c>
      <c r="B252" s="382" t="s">
        <v>1015</v>
      </c>
      <c r="C252" s="444">
        <v>5836</v>
      </c>
    </row>
    <row r="253" spans="1:3" x14ac:dyDescent="0.25">
      <c r="A253" s="382" t="s">
        <v>1016</v>
      </c>
      <c r="B253" s="382" t="s">
        <v>1017</v>
      </c>
      <c r="C253" s="444">
        <v>7167</v>
      </c>
    </row>
    <row r="254" spans="1:3" x14ac:dyDescent="0.25">
      <c r="A254" s="382" t="s">
        <v>1018</v>
      </c>
      <c r="B254" s="382" t="s">
        <v>1019</v>
      </c>
      <c r="C254" s="444">
        <v>27001</v>
      </c>
    </row>
    <row r="255" spans="1:3" x14ac:dyDescent="0.25">
      <c r="A255" s="382" t="s">
        <v>1020</v>
      </c>
      <c r="B255" s="382" t="s">
        <v>1021</v>
      </c>
      <c r="C255" s="444">
        <v>47998</v>
      </c>
    </row>
    <row r="256" spans="1:3" x14ac:dyDescent="0.25">
      <c r="A256" s="382" t="s">
        <v>1022</v>
      </c>
      <c r="B256" s="382" t="s">
        <v>1023</v>
      </c>
      <c r="C256" s="444">
        <v>24274</v>
      </c>
    </row>
    <row r="257" spans="1:3" x14ac:dyDescent="0.25">
      <c r="A257" s="382" t="s">
        <v>1024</v>
      </c>
      <c r="B257" s="382" t="s">
        <v>1025</v>
      </c>
      <c r="C257" s="444">
        <v>3163</v>
      </c>
    </row>
    <row r="258" spans="1:3" x14ac:dyDescent="0.25">
      <c r="A258" s="382" t="s">
        <v>1026</v>
      </c>
      <c r="B258" s="382" t="s">
        <v>1027</v>
      </c>
      <c r="C258" s="444">
        <v>2493</v>
      </c>
    </row>
    <row r="259" spans="1:3" x14ac:dyDescent="0.25">
      <c r="A259" s="382" t="s">
        <v>1028</v>
      </c>
      <c r="B259" s="382" t="s">
        <v>1029</v>
      </c>
      <c r="C259" s="444">
        <v>8927</v>
      </c>
    </row>
    <row r="260" spans="1:3" x14ac:dyDescent="0.25">
      <c r="A260" s="382" t="s">
        <v>1030</v>
      </c>
      <c r="B260" s="382" t="s">
        <v>1031</v>
      </c>
      <c r="C260" s="444">
        <v>8609</v>
      </c>
    </row>
    <row r="261" spans="1:3" x14ac:dyDescent="0.25">
      <c r="A261" s="382" t="s">
        <v>1032</v>
      </c>
      <c r="B261" s="382" t="s">
        <v>1033</v>
      </c>
      <c r="C261" s="444">
        <v>5155</v>
      </c>
    </row>
    <row r="262" spans="1:3" x14ac:dyDescent="0.25">
      <c r="A262" s="382" t="s">
        <v>1034</v>
      </c>
      <c r="B262" s="382" t="s">
        <v>1035</v>
      </c>
      <c r="C262" s="444">
        <v>9197</v>
      </c>
    </row>
    <row r="263" spans="1:3" x14ac:dyDescent="0.25">
      <c r="A263" s="382" t="s">
        <v>1036</v>
      </c>
      <c r="B263" s="382" t="s">
        <v>1037</v>
      </c>
      <c r="C263" s="444">
        <v>10857</v>
      </c>
    </row>
    <row r="264" spans="1:3" x14ac:dyDescent="0.25">
      <c r="A264" s="382" t="s">
        <v>1038</v>
      </c>
      <c r="B264" s="382" t="s">
        <v>1039</v>
      </c>
      <c r="C264" s="444">
        <v>2250</v>
      </c>
    </row>
    <row r="265" spans="1:3" x14ac:dyDescent="0.25">
      <c r="A265" s="382" t="s">
        <v>1040</v>
      </c>
      <c r="B265" s="382" t="s">
        <v>1041</v>
      </c>
      <c r="C265" s="444">
        <v>1645</v>
      </c>
    </row>
    <row r="266" spans="1:3" x14ac:dyDescent="0.25">
      <c r="A266" s="382" t="s">
        <v>1042</v>
      </c>
      <c r="B266" s="382" t="s">
        <v>1043</v>
      </c>
      <c r="C266" s="444">
        <v>4565</v>
      </c>
    </row>
    <row r="267" spans="1:3" x14ac:dyDescent="0.25">
      <c r="A267" s="382" t="s">
        <v>1044</v>
      </c>
      <c r="B267" s="382" t="s">
        <v>1045</v>
      </c>
      <c r="C267" s="444">
        <v>947</v>
      </c>
    </row>
    <row r="268" spans="1:3" x14ac:dyDescent="0.25">
      <c r="A268" s="382" t="s">
        <v>1046</v>
      </c>
      <c r="B268" s="382" t="s">
        <v>1047</v>
      </c>
      <c r="C268" s="444">
        <v>7657</v>
      </c>
    </row>
    <row r="269" spans="1:3" x14ac:dyDescent="0.25">
      <c r="A269" s="382" t="s">
        <v>1048</v>
      </c>
      <c r="B269" s="382" t="s">
        <v>1049</v>
      </c>
      <c r="C269" s="444">
        <v>4764</v>
      </c>
    </row>
    <row r="270" spans="1:3" x14ac:dyDescent="0.25">
      <c r="A270" s="382" t="s">
        <v>1050</v>
      </c>
      <c r="B270" s="382" t="s">
        <v>1051</v>
      </c>
      <c r="C270" s="444">
        <v>9271</v>
      </c>
    </row>
    <row r="271" spans="1:3" x14ac:dyDescent="0.25">
      <c r="A271" s="382" t="s">
        <v>1052</v>
      </c>
      <c r="B271" s="382" t="s">
        <v>1053</v>
      </c>
      <c r="C271" s="444">
        <v>8398</v>
      </c>
    </row>
    <row r="272" spans="1:3" x14ac:dyDescent="0.25">
      <c r="A272" s="382" t="s">
        <v>1054</v>
      </c>
      <c r="B272" s="382" t="s">
        <v>1055</v>
      </c>
      <c r="C272" s="444">
        <v>9383</v>
      </c>
    </row>
    <row r="273" spans="1:3" x14ac:dyDescent="0.25">
      <c r="A273" s="382" t="s">
        <v>1056</v>
      </c>
      <c r="B273" s="382" t="s">
        <v>1057</v>
      </c>
      <c r="C273" s="444">
        <v>6536</v>
      </c>
    </row>
    <row r="274" spans="1:3" x14ac:dyDescent="0.25">
      <c r="A274" s="382" t="s">
        <v>1058</v>
      </c>
      <c r="B274" s="382" t="s">
        <v>1059</v>
      </c>
      <c r="C274" s="444">
        <v>7487</v>
      </c>
    </row>
    <row r="275" spans="1:3" x14ac:dyDescent="0.25">
      <c r="A275" s="382" t="s">
        <v>1060</v>
      </c>
      <c r="B275" s="382" t="s">
        <v>1061</v>
      </c>
      <c r="C275" s="444">
        <v>2956</v>
      </c>
    </row>
    <row r="276" spans="1:3" x14ac:dyDescent="0.25">
      <c r="A276" s="382" t="s">
        <v>1062</v>
      </c>
      <c r="B276" s="382" t="s">
        <v>1063</v>
      </c>
      <c r="C276" s="444">
        <v>2019</v>
      </c>
    </row>
    <row r="277" spans="1:3" x14ac:dyDescent="0.25">
      <c r="A277" s="382" t="s">
        <v>1064</v>
      </c>
      <c r="B277" s="382" t="s">
        <v>1065</v>
      </c>
      <c r="C277" s="444">
        <v>1238</v>
      </c>
    </row>
    <row r="278" spans="1:3" x14ac:dyDescent="0.25">
      <c r="A278" s="382" t="s">
        <v>1066</v>
      </c>
      <c r="B278" s="382" t="s">
        <v>1067</v>
      </c>
      <c r="C278" s="444">
        <v>3539</v>
      </c>
    </row>
    <row r="279" spans="1:3" x14ac:dyDescent="0.25">
      <c r="A279" s="382" t="s">
        <v>1068</v>
      </c>
      <c r="B279" s="382" t="s">
        <v>1069</v>
      </c>
      <c r="C279" s="444">
        <v>9800</v>
      </c>
    </row>
    <row r="280" spans="1:3" x14ac:dyDescent="0.25">
      <c r="A280" s="382" t="s">
        <v>1070</v>
      </c>
      <c r="B280" s="382" t="s">
        <v>1071</v>
      </c>
      <c r="C280" s="444">
        <v>3433</v>
      </c>
    </row>
    <row r="281" spans="1:3" x14ac:dyDescent="0.25">
      <c r="A281" s="382" t="s">
        <v>1072</v>
      </c>
      <c r="B281" s="382" t="s">
        <v>1073</v>
      </c>
      <c r="C281" s="444">
        <v>5849</v>
      </c>
    </row>
    <row r="282" spans="1:3" x14ac:dyDescent="0.25">
      <c r="A282" s="382" t="s">
        <v>1074</v>
      </c>
      <c r="B282" s="382" t="s">
        <v>1075</v>
      </c>
      <c r="C282" s="444">
        <v>2641</v>
      </c>
    </row>
    <row r="283" spans="1:3" x14ac:dyDescent="0.25">
      <c r="A283" s="382" t="s">
        <v>1076</v>
      </c>
      <c r="B283" s="382" t="s">
        <v>1077</v>
      </c>
      <c r="C283" s="444">
        <v>3045</v>
      </c>
    </row>
    <row r="284" spans="1:3" x14ac:dyDescent="0.25">
      <c r="A284" s="382" t="s">
        <v>1078</v>
      </c>
      <c r="B284" s="382" t="s">
        <v>1079</v>
      </c>
      <c r="C284" s="444">
        <v>7106</v>
      </c>
    </row>
    <row r="285" spans="1:3" x14ac:dyDescent="0.25">
      <c r="A285" s="382" t="s">
        <v>1080</v>
      </c>
      <c r="B285" s="382" t="s">
        <v>1081</v>
      </c>
      <c r="C285" s="444">
        <v>5928</v>
      </c>
    </row>
    <row r="286" spans="1:3" x14ac:dyDescent="0.25">
      <c r="A286" s="382" t="s">
        <v>1082</v>
      </c>
      <c r="B286" s="382" t="s">
        <v>1083</v>
      </c>
      <c r="C286" s="444">
        <v>0</v>
      </c>
    </row>
    <row r="287" spans="1:3" x14ac:dyDescent="0.25">
      <c r="A287" s="382" t="s">
        <v>1084</v>
      </c>
      <c r="B287" s="382" t="s">
        <v>1085</v>
      </c>
      <c r="C287" s="444">
        <v>1574</v>
      </c>
    </row>
    <row r="288" spans="1:3" x14ac:dyDescent="0.25">
      <c r="A288" s="382" t="s">
        <v>1086</v>
      </c>
      <c r="B288" s="382" t="s">
        <v>1087</v>
      </c>
      <c r="C288" s="444">
        <v>2134</v>
      </c>
    </row>
    <row r="289" spans="1:3" x14ac:dyDescent="0.25">
      <c r="A289" s="382" t="s">
        <v>1088</v>
      </c>
      <c r="B289" s="382" t="s">
        <v>1089</v>
      </c>
      <c r="C289" s="444">
        <v>3553</v>
      </c>
    </row>
    <row r="290" spans="1:3" x14ac:dyDescent="0.25">
      <c r="A290" s="382" t="s">
        <v>1090</v>
      </c>
      <c r="B290" s="382" t="s">
        <v>1091</v>
      </c>
      <c r="C290" s="444">
        <v>196159</v>
      </c>
    </row>
    <row r="291" spans="1:3" x14ac:dyDescent="0.25">
      <c r="A291" s="382" t="s">
        <v>1092</v>
      </c>
      <c r="B291" s="382" t="s">
        <v>1093</v>
      </c>
      <c r="C291" s="444">
        <v>22090</v>
      </c>
    </row>
    <row r="292" spans="1:3" x14ac:dyDescent="0.25">
      <c r="A292" s="382" t="s">
        <v>1094</v>
      </c>
      <c r="B292" s="382" t="s">
        <v>1095</v>
      </c>
      <c r="C292" s="444">
        <v>13113</v>
      </c>
    </row>
    <row r="293" spans="1:3" x14ac:dyDescent="0.25">
      <c r="A293" s="382" t="s">
        <v>1096</v>
      </c>
      <c r="B293" s="382" t="s">
        <v>1097</v>
      </c>
      <c r="C293" s="444">
        <v>4228</v>
      </c>
    </row>
    <row r="294" spans="1:3" x14ac:dyDescent="0.25">
      <c r="A294" s="382" t="s">
        <v>1098</v>
      </c>
      <c r="B294" s="382" t="s">
        <v>1099</v>
      </c>
      <c r="C294" s="444">
        <v>999</v>
      </c>
    </row>
    <row r="295" spans="1:3" x14ac:dyDescent="0.25">
      <c r="A295" s="382" t="s">
        <v>1100</v>
      </c>
      <c r="B295" s="382" t="s">
        <v>1101</v>
      </c>
      <c r="C295" s="444">
        <v>4694</v>
      </c>
    </row>
    <row r="296" spans="1:3" x14ac:dyDescent="0.25">
      <c r="A296" s="382" t="s">
        <v>1102</v>
      </c>
      <c r="B296" s="382" t="s">
        <v>1103</v>
      </c>
      <c r="C296" s="444">
        <v>5068</v>
      </c>
    </row>
    <row r="297" spans="1:3" x14ac:dyDescent="0.25">
      <c r="A297" s="382" t="s">
        <v>1104</v>
      </c>
      <c r="B297" s="382" t="s">
        <v>1105</v>
      </c>
      <c r="C297" s="444">
        <v>5334</v>
      </c>
    </row>
    <row r="298" spans="1:3" x14ac:dyDescent="0.25">
      <c r="A298" s="382" t="s">
        <v>1106</v>
      </c>
      <c r="B298" s="382" t="s">
        <v>1107</v>
      </c>
      <c r="C298" s="444">
        <v>1693</v>
      </c>
    </row>
    <row r="299" spans="1:3" x14ac:dyDescent="0.25">
      <c r="A299" s="382" t="s">
        <v>1108</v>
      </c>
      <c r="B299" s="382" t="s">
        <v>1109</v>
      </c>
      <c r="C299" s="444">
        <v>4904</v>
      </c>
    </row>
    <row r="300" spans="1:3" x14ac:dyDescent="0.25">
      <c r="A300" s="382" t="s">
        <v>1110</v>
      </c>
      <c r="B300" s="382" t="s">
        <v>1111</v>
      </c>
      <c r="C300" s="444">
        <v>3340</v>
      </c>
    </row>
    <row r="301" spans="1:3" x14ac:dyDescent="0.25">
      <c r="A301" s="382" t="s">
        <v>1112</v>
      </c>
      <c r="B301" s="382" t="s">
        <v>1113</v>
      </c>
      <c r="C301" s="444">
        <v>957</v>
      </c>
    </row>
    <row r="302" spans="1:3" x14ac:dyDescent="0.25">
      <c r="A302" s="382" t="s">
        <v>1114</v>
      </c>
      <c r="B302" s="382" t="s">
        <v>1115</v>
      </c>
      <c r="C302" s="444">
        <v>947</v>
      </c>
    </row>
    <row r="303" spans="1:3" x14ac:dyDescent="0.25">
      <c r="A303" s="382" t="s">
        <v>1116</v>
      </c>
      <c r="B303" s="382" t="s">
        <v>1117</v>
      </c>
      <c r="C303" s="444">
        <v>6975</v>
      </c>
    </row>
    <row r="304" spans="1:3" x14ac:dyDescent="0.25">
      <c r="A304" s="382" t="s">
        <v>1118</v>
      </c>
      <c r="B304" s="382" t="s">
        <v>1119</v>
      </c>
      <c r="C304" s="444">
        <v>2501</v>
      </c>
    </row>
    <row r="305" spans="1:3" x14ac:dyDescent="0.25">
      <c r="A305" s="382" t="s">
        <v>1120</v>
      </c>
      <c r="B305" s="382" t="s">
        <v>1121</v>
      </c>
      <c r="C305" s="444">
        <v>3905</v>
      </c>
    </row>
    <row r="306" spans="1:3" x14ac:dyDescent="0.25">
      <c r="A306" s="382" t="s">
        <v>1122</v>
      </c>
      <c r="B306" s="382" t="s">
        <v>1123</v>
      </c>
      <c r="C306" s="444">
        <v>12086</v>
      </c>
    </row>
    <row r="307" spans="1:3" x14ac:dyDescent="0.25">
      <c r="A307" s="382" t="s">
        <v>1124</v>
      </c>
      <c r="B307" s="382" t="s">
        <v>1125</v>
      </c>
      <c r="C307" s="444">
        <v>5610</v>
      </c>
    </row>
    <row r="308" spans="1:3" x14ac:dyDescent="0.25">
      <c r="A308" s="382" t="s">
        <v>1126</v>
      </c>
      <c r="B308" s="382" t="s">
        <v>1127</v>
      </c>
      <c r="C308" s="444">
        <v>2025</v>
      </c>
    </row>
    <row r="309" spans="1:3" x14ac:dyDescent="0.25">
      <c r="A309" s="382" t="s">
        <v>1128</v>
      </c>
      <c r="B309" s="382" t="s">
        <v>1129</v>
      </c>
      <c r="C309" s="444">
        <v>6246</v>
      </c>
    </row>
    <row r="310" spans="1:3" x14ac:dyDescent="0.25">
      <c r="A310" s="382" t="s">
        <v>1130</v>
      </c>
      <c r="B310" s="382" t="s">
        <v>1131</v>
      </c>
      <c r="C310" s="444">
        <v>16562</v>
      </c>
    </row>
    <row r="311" spans="1:3" x14ac:dyDescent="0.25">
      <c r="A311" s="382" t="s">
        <v>1132</v>
      </c>
      <c r="B311" s="382" t="s">
        <v>1133</v>
      </c>
      <c r="C311" s="444">
        <v>8231</v>
      </c>
    </row>
    <row r="312" spans="1:3" x14ac:dyDescent="0.25">
      <c r="A312" s="382" t="s">
        <v>1134</v>
      </c>
      <c r="B312" s="382" t="s">
        <v>1135</v>
      </c>
      <c r="C312" s="444">
        <v>6076</v>
      </c>
    </row>
    <row r="313" spans="1:3" x14ac:dyDescent="0.25">
      <c r="A313" s="382" t="s">
        <v>1136</v>
      </c>
      <c r="B313" s="382" t="s">
        <v>1137</v>
      </c>
      <c r="C313" s="444">
        <v>14040</v>
      </c>
    </row>
    <row r="314" spans="1:3" x14ac:dyDescent="0.25">
      <c r="A314" s="382" t="s">
        <v>1138</v>
      </c>
      <c r="B314" s="382" t="s">
        <v>1139</v>
      </c>
      <c r="C314" s="444">
        <v>4088</v>
      </c>
    </row>
    <row r="315" spans="1:3" x14ac:dyDescent="0.25">
      <c r="A315" s="382" t="s">
        <v>1140</v>
      </c>
      <c r="B315" s="382" t="s">
        <v>1141</v>
      </c>
      <c r="C315" s="444">
        <v>794</v>
      </c>
    </row>
    <row r="316" spans="1:3" x14ac:dyDescent="0.25">
      <c r="A316" s="382" t="s">
        <v>1142</v>
      </c>
      <c r="B316" s="382" t="s">
        <v>1143</v>
      </c>
      <c r="C316" s="444">
        <v>2432</v>
      </c>
    </row>
    <row r="317" spans="1:3" x14ac:dyDescent="0.25">
      <c r="A317" s="382" t="s">
        <v>1144</v>
      </c>
      <c r="B317" s="382" t="s">
        <v>1145</v>
      </c>
      <c r="C317" s="444">
        <v>24028</v>
      </c>
    </row>
    <row r="318" spans="1:3" x14ac:dyDescent="0.25">
      <c r="A318" s="382" t="s">
        <v>1146</v>
      </c>
      <c r="B318" s="382" t="s">
        <v>1147</v>
      </c>
      <c r="C318" s="444">
        <v>2632</v>
      </c>
    </row>
    <row r="319" spans="1:3" x14ac:dyDescent="0.25">
      <c r="A319" s="382" t="s">
        <v>1148</v>
      </c>
      <c r="B319" s="382" t="s">
        <v>1149</v>
      </c>
      <c r="C319" s="444">
        <v>20254</v>
      </c>
    </row>
    <row r="320" spans="1:3" x14ac:dyDescent="0.25">
      <c r="A320" s="382" t="s">
        <v>1150</v>
      </c>
      <c r="B320" s="382" t="s">
        <v>1151</v>
      </c>
      <c r="C320" s="444">
        <v>14933</v>
      </c>
    </row>
    <row r="321" spans="1:3" x14ac:dyDescent="0.25">
      <c r="A321" s="382" t="s">
        <v>1152</v>
      </c>
      <c r="B321" s="382" t="s">
        <v>1153</v>
      </c>
      <c r="C321" s="444">
        <v>2449</v>
      </c>
    </row>
    <row r="322" spans="1:3" x14ac:dyDescent="0.25">
      <c r="A322" s="382" t="s">
        <v>1154</v>
      </c>
      <c r="B322" s="382" t="s">
        <v>1155</v>
      </c>
      <c r="C322" s="444">
        <v>1576</v>
      </c>
    </row>
    <row r="323" spans="1:3" x14ac:dyDescent="0.25">
      <c r="A323" s="382" t="s">
        <v>1156</v>
      </c>
      <c r="B323" s="382" t="s">
        <v>1157</v>
      </c>
      <c r="C323" s="444">
        <v>2100</v>
      </c>
    </row>
    <row r="324" spans="1:3" x14ac:dyDescent="0.25">
      <c r="A324" s="382" t="s">
        <v>1158</v>
      </c>
      <c r="B324" s="382" t="s">
        <v>1159</v>
      </c>
      <c r="C324" s="444">
        <v>1386</v>
      </c>
    </row>
    <row r="325" spans="1:3" x14ac:dyDescent="0.25">
      <c r="A325" s="382" t="s">
        <v>1160</v>
      </c>
      <c r="B325" s="382" t="s">
        <v>1161</v>
      </c>
      <c r="C325" s="444">
        <v>482</v>
      </c>
    </row>
    <row r="326" spans="1:3" x14ac:dyDescent="0.25">
      <c r="A326" s="382" t="s">
        <v>1162</v>
      </c>
      <c r="B326" s="382" t="s">
        <v>1163</v>
      </c>
      <c r="C326" s="444">
        <v>871</v>
      </c>
    </row>
    <row r="327" spans="1:3" x14ac:dyDescent="0.25">
      <c r="A327" s="382" t="s">
        <v>1164</v>
      </c>
      <c r="B327" s="382" t="s">
        <v>1165</v>
      </c>
      <c r="C327" s="444">
        <v>2374</v>
      </c>
    </row>
    <row r="328" spans="1:3" x14ac:dyDescent="0.25">
      <c r="A328" s="382" t="s">
        <v>1166</v>
      </c>
      <c r="B328" s="382" t="s">
        <v>1167</v>
      </c>
      <c r="C328" s="444">
        <v>1254</v>
      </c>
    </row>
    <row r="329" spans="1:3" x14ac:dyDescent="0.25">
      <c r="A329" s="382" t="s">
        <v>1168</v>
      </c>
      <c r="B329" s="382" t="s">
        <v>1169</v>
      </c>
      <c r="C329" s="444">
        <v>3879</v>
      </c>
    </row>
    <row r="330" spans="1:3" x14ac:dyDescent="0.25">
      <c r="A330" s="382" t="s">
        <v>1170</v>
      </c>
      <c r="B330" s="382" t="s">
        <v>1171</v>
      </c>
      <c r="C330" s="444">
        <v>605</v>
      </c>
    </row>
    <row r="331" spans="1:3" x14ac:dyDescent="0.25">
      <c r="A331" s="382" t="s">
        <v>1172</v>
      </c>
      <c r="B331" s="382" t="s">
        <v>1173</v>
      </c>
      <c r="C331" s="444">
        <v>1103</v>
      </c>
    </row>
    <row r="332" spans="1:3" x14ac:dyDescent="0.25">
      <c r="A332" s="382" t="s">
        <v>1174</v>
      </c>
      <c r="B332" s="382" t="s">
        <v>1175</v>
      </c>
      <c r="C332" s="444">
        <v>4578</v>
      </c>
    </row>
    <row r="333" spans="1:3" x14ac:dyDescent="0.25">
      <c r="A333" s="382" t="s">
        <v>1176</v>
      </c>
      <c r="B333" s="382" t="s">
        <v>1177</v>
      </c>
      <c r="C333" s="444">
        <v>5072</v>
      </c>
    </row>
    <row r="334" spans="1:3" x14ac:dyDescent="0.25">
      <c r="A334" s="382" t="s">
        <v>1178</v>
      </c>
      <c r="B334" s="382" t="s">
        <v>1179</v>
      </c>
      <c r="C334" s="444">
        <v>567</v>
      </c>
    </row>
    <row r="335" spans="1:3" x14ac:dyDescent="0.25">
      <c r="A335" s="382" t="s">
        <v>1180</v>
      </c>
      <c r="B335" s="382" t="s">
        <v>1181</v>
      </c>
      <c r="C335" s="444">
        <v>6804</v>
      </c>
    </row>
    <row r="336" spans="1:3" x14ac:dyDescent="0.25">
      <c r="A336" s="382" t="s">
        <v>1182</v>
      </c>
      <c r="B336" s="382" t="s">
        <v>1183</v>
      </c>
      <c r="C336" s="444">
        <v>9988</v>
      </c>
    </row>
    <row r="337" spans="1:3" x14ac:dyDescent="0.25">
      <c r="A337" s="382" t="s">
        <v>1184</v>
      </c>
      <c r="B337" s="382" t="s">
        <v>1185</v>
      </c>
      <c r="C337" s="444">
        <v>2028</v>
      </c>
    </row>
    <row r="338" spans="1:3" x14ac:dyDescent="0.25">
      <c r="A338" s="382" t="s">
        <v>1186</v>
      </c>
      <c r="B338" s="382" t="s">
        <v>1187</v>
      </c>
      <c r="C338" s="444">
        <v>52024</v>
      </c>
    </row>
    <row r="339" spans="1:3" x14ac:dyDescent="0.25">
      <c r="A339" s="382" t="s">
        <v>1188</v>
      </c>
      <c r="B339" s="382" t="s">
        <v>1189</v>
      </c>
      <c r="C339" s="444">
        <v>18630</v>
      </c>
    </row>
    <row r="340" spans="1:3" x14ac:dyDescent="0.25">
      <c r="A340" s="382" t="s">
        <v>1190</v>
      </c>
      <c r="B340" s="382" t="s">
        <v>1191</v>
      </c>
      <c r="C340" s="444">
        <v>1450</v>
      </c>
    </row>
    <row r="341" spans="1:3" x14ac:dyDescent="0.25">
      <c r="A341" s="382" t="s">
        <v>1192</v>
      </c>
      <c r="B341" s="382" t="s">
        <v>1193</v>
      </c>
      <c r="C341" s="444">
        <v>2014</v>
      </c>
    </row>
    <row r="342" spans="1:3" x14ac:dyDescent="0.25">
      <c r="A342" s="382" t="s">
        <v>1194</v>
      </c>
      <c r="B342" s="382" t="s">
        <v>1195</v>
      </c>
      <c r="C342" s="444">
        <v>7916</v>
      </c>
    </row>
    <row r="343" spans="1:3" x14ac:dyDescent="0.25">
      <c r="A343" s="382" t="s">
        <v>1196</v>
      </c>
      <c r="B343" s="382" t="s">
        <v>1197</v>
      </c>
      <c r="C343" s="444">
        <v>1232</v>
      </c>
    </row>
    <row r="344" spans="1:3" x14ac:dyDescent="0.25">
      <c r="A344" s="382" t="s">
        <v>1198</v>
      </c>
      <c r="B344" s="382" t="s">
        <v>1199</v>
      </c>
      <c r="C344" s="444">
        <v>497</v>
      </c>
    </row>
    <row r="345" spans="1:3" x14ac:dyDescent="0.25">
      <c r="A345" s="382" t="s">
        <v>1200</v>
      </c>
      <c r="B345" s="382" t="s">
        <v>1201</v>
      </c>
      <c r="C345" s="444">
        <v>1780</v>
      </c>
    </row>
    <row r="346" spans="1:3" x14ac:dyDescent="0.25">
      <c r="A346" s="382" t="s">
        <v>1202</v>
      </c>
      <c r="B346" s="382" t="s">
        <v>1203</v>
      </c>
      <c r="C346" s="444">
        <v>7415</v>
      </c>
    </row>
    <row r="347" spans="1:3" x14ac:dyDescent="0.25">
      <c r="A347" s="382" t="s">
        <v>1204</v>
      </c>
      <c r="B347" s="382" t="s">
        <v>1205</v>
      </c>
      <c r="C347" s="444">
        <v>2320</v>
      </c>
    </row>
    <row r="348" spans="1:3" x14ac:dyDescent="0.25">
      <c r="A348" s="382" t="s">
        <v>1206</v>
      </c>
      <c r="B348" s="382" t="s">
        <v>1207</v>
      </c>
      <c r="C348" s="444">
        <v>13403</v>
      </c>
    </row>
    <row r="349" spans="1:3" x14ac:dyDescent="0.25">
      <c r="A349" s="382" t="s">
        <v>1208</v>
      </c>
      <c r="B349" s="382" t="s">
        <v>1209</v>
      </c>
      <c r="C349" s="444">
        <v>1493</v>
      </c>
    </row>
    <row r="350" spans="1:3" x14ac:dyDescent="0.25">
      <c r="A350" s="382" t="s">
        <v>1210</v>
      </c>
      <c r="B350" s="382" t="s">
        <v>1211</v>
      </c>
      <c r="C350" s="444">
        <v>1359</v>
      </c>
    </row>
    <row r="351" spans="1:3" x14ac:dyDescent="0.25">
      <c r="A351" s="382" t="s">
        <v>1212</v>
      </c>
      <c r="B351" s="382" t="s">
        <v>1213</v>
      </c>
      <c r="C351" s="444">
        <v>1391</v>
      </c>
    </row>
    <row r="352" spans="1:3" x14ac:dyDescent="0.25">
      <c r="A352" s="382" t="s">
        <v>1214</v>
      </c>
      <c r="B352" s="382" t="s">
        <v>1215</v>
      </c>
      <c r="C352" s="444">
        <v>1792</v>
      </c>
    </row>
    <row r="353" spans="1:3" x14ac:dyDescent="0.25">
      <c r="A353" s="382" t="s">
        <v>1216</v>
      </c>
      <c r="B353" s="382" t="s">
        <v>1217</v>
      </c>
      <c r="C353" s="444">
        <v>4501</v>
      </c>
    </row>
    <row r="354" spans="1:3" x14ac:dyDescent="0.25">
      <c r="A354" s="382" t="s">
        <v>1218</v>
      </c>
      <c r="B354" s="382" t="s">
        <v>1219</v>
      </c>
      <c r="C354" s="444">
        <v>26315</v>
      </c>
    </row>
    <row r="355" spans="1:3" x14ac:dyDescent="0.25">
      <c r="A355" s="382" t="s">
        <v>1220</v>
      </c>
      <c r="B355" s="382" t="s">
        <v>1221</v>
      </c>
      <c r="C355" s="444">
        <v>1904</v>
      </c>
    </row>
    <row r="356" spans="1:3" x14ac:dyDescent="0.25">
      <c r="A356" s="382" t="s">
        <v>1222</v>
      </c>
      <c r="B356" s="382" t="s">
        <v>1223</v>
      </c>
      <c r="C356" s="444">
        <v>456</v>
      </c>
    </row>
    <row r="357" spans="1:3" x14ac:dyDescent="0.25">
      <c r="A357" s="382" t="s">
        <v>1224</v>
      </c>
      <c r="B357" s="382" t="s">
        <v>1225</v>
      </c>
      <c r="C357" s="444">
        <v>1238</v>
      </c>
    </row>
    <row r="358" spans="1:3" x14ac:dyDescent="0.25">
      <c r="A358" s="382" t="s">
        <v>1226</v>
      </c>
      <c r="B358" s="382" t="s">
        <v>1227</v>
      </c>
      <c r="C358" s="444">
        <v>6331</v>
      </c>
    </row>
    <row r="359" spans="1:3" x14ac:dyDescent="0.25">
      <c r="A359" s="382" t="s">
        <v>1228</v>
      </c>
      <c r="B359" s="382" t="s">
        <v>1229</v>
      </c>
      <c r="C359" s="444">
        <v>1978</v>
      </c>
    </row>
    <row r="360" spans="1:3" x14ac:dyDescent="0.25">
      <c r="A360" s="382" t="s">
        <v>1230</v>
      </c>
      <c r="B360" s="382" t="s">
        <v>1231</v>
      </c>
      <c r="C360" s="444">
        <v>1022</v>
      </c>
    </row>
    <row r="361" spans="1:3" x14ac:dyDescent="0.25">
      <c r="A361" s="382" t="s">
        <v>1232</v>
      </c>
      <c r="B361" s="382" t="s">
        <v>1233</v>
      </c>
      <c r="C361" s="444">
        <v>4657</v>
      </c>
    </row>
    <row r="362" spans="1:3" x14ac:dyDescent="0.25">
      <c r="A362" s="382" t="s">
        <v>1234</v>
      </c>
      <c r="B362" s="382" t="s">
        <v>1235</v>
      </c>
      <c r="C362" s="444">
        <v>9760</v>
      </c>
    </row>
    <row r="363" spans="1:3" x14ac:dyDescent="0.25">
      <c r="A363" s="382" t="s">
        <v>1236</v>
      </c>
      <c r="B363" s="382" t="s">
        <v>1237</v>
      </c>
      <c r="C363" s="444">
        <v>1975</v>
      </c>
    </row>
    <row r="364" spans="1:3" x14ac:dyDescent="0.25">
      <c r="A364" s="382" t="s">
        <v>1238</v>
      </c>
      <c r="B364" s="382" t="s">
        <v>1239</v>
      </c>
      <c r="C364" s="444">
        <v>2576</v>
      </c>
    </row>
    <row r="365" spans="1:3" x14ac:dyDescent="0.25">
      <c r="A365" s="382" t="s">
        <v>1240</v>
      </c>
      <c r="B365" s="382" t="s">
        <v>1241</v>
      </c>
      <c r="C365" s="444">
        <v>1747</v>
      </c>
    </row>
    <row r="366" spans="1:3" x14ac:dyDescent="0.25">
      <c r="A366" s="382" t="s">
        <v>1242</v>
      </c>
      <c r="B366" s="382" t="s">
        <v>1243</v>
      </c>
      <c r="C366" s="444">
        <v>1925</v>
      </c>
    </row>
    <row r="367" spans="1:3" x14ac:dyDescent="0.25">
      <c r="A367" s="382" t="s">
        <v>1244</v>
      </c>
      <c r="B367" s="382" t="s">
        <v>1245</v>
      </c>
      <c r="C367" s="444">
        <v>2077</v>
      </c>
    </row>
    <row r="368" spans="1:3" x14ac:dyDescent="0.25">
      <c r="A368" s="382" t="s">
        <v>1246</v>
      </c>
      <c r="B368" s="382" t="s">
        <v>1247</v>
      </c>
      <c r="C368" s="444">
        <v>1259</v>
      </c>
    </row>
    <row r="369" spans="1:3" x14ac:dyDescent="0.25">
      <c r="A369" s="382" t="s">
        <v>1248</v>
      </c>
      <c r="B369" s="382" t="s">
        <v>1249</v>
      </c>
      <c r="C369" s="444">
        <v>1387</v>
      </c>
    </row>
    <row r="370" spans="1:3" x14ac:dyDescent="0.25">
      <c r="A370" s="382" t="s">
        <v>1250</v>
      </c>
      <c r="B370" s="382" t="s">
        <v>1251</v>
      </c>
      <c r="C370" s="444">
        <v>2470</v>
      </c>
    </row>
    <row r="371" spans="1:3" x14ac:dyDescent="0.25">
      <c r="A371" s="382" t="s">
        <v>1252</v>
      </c>
      <c r="B371" s="382" t="s">
        <v>1253</v>
      </c>
      <c r="C371" s="444">
        <v>508</v>
      </c>
    </row>
    <row r="372" spans="1:3" x14ac:dyDescent="0.25">
      <c r="A372" s="382" t="s">
        <v>1254</v>
      </c>
      <c r="B372" s="382" t="s">
        <v>1255</v>
      </c>
      <c r="C372" s="444">
        <v>732</v>
      </c>
    </row>
    <row r="373" spans="1:3" x14ac:dyDescent="0.25">
      <c r="A373" s="382" t="s">
        <v>1256</v>
      </c>
      <c r="B373" s="382" t="s">
        <v>1257</v>
      </c>
      <c r="C373" s="444">
        <v>1292</v>
      </c>
    </row>
    <row r="374" spans="1:3" x14ac:dyDescent="0.25">
      <c r="A374" s="382" t="s">
        <v>1258</v>
      </c>
      <c r="B374" s="382" t="s">
        <v>1259</v>
      </c>
      <c r="C374" s="444">
        <v>11480</v>
      </c>
    </row>
    <row r="375" spans="1:3" x14ac:dyDescent="0.25">
      <c r="A375" s="382" t="s">
        <v>1260</v>
      </c>
      <c r="B375" s="382" t="s">
        <v>1261</v>
      </c>
      <c r="C375" s="444">
        <v>9595</v>
      </c>
    </row>
    <row r="376" spans="1:3" x14ac:dyDescent="0.25">
      <c r="A376" s="382" t="s">
        <v>1262</v>
      </c>
      <c r="B376" s="382" t="s">
        <v>1263</v>
      </c>
      <c r="C376" s="444">
        <v>8091</v>
      </c>
    </row>
    <row r="377" spans="1:3" x14ac:dyDescent="0.25">
      <c r="A377" s="382" t="s">
        <v>1264</v>
      </c>
      <c r="B377" s="382" t="s">
        <v>1265</v>
      </c>
      <c r="C377" s="444">
        <v>2616</v>
      </c>
    </row>
    <row r="378" spans="1:3" x14ac:dyDescent="0.25">
      <c r="A378" s="382" t="s">
        <v>1266</v>
      </c>
      <c r="B378" s="382" t="s">
        <v>1267</v>
      </c>
      <c r="C378" s="444">
        <v>4449</v>
      </c>
    </row>
    <row r="379" spans="1:3" x14ac:dyDescent="0.25">
      <c r="A379" s="382" t="s">
        <v>1268</v>
      </c>
      <c r="B379" s="382" t="s">
        <v>1269</v>
      </c>
      <c r="C379" s="444">
        <v>10518</v>
      </c>
    </row>
    <row r="380" spans="1:3" x14ac:dyDescent="0.25">
      <c r="A380" s="382" t="s">
        <v>1270</v>
      </c>
      <c r="B380" s="382" t="s">
        <v>1271</v>
      </c>
      <c r="C380" s="444">
        <v>4771</v>
      </c>
    </row>
    <row r="381" spans="1:3" x14ac:dyDescent="0.25">
      <c r="A381" s="382" t="s">
        <v>1272</v>
      </c>
      <c r="B381" s="382" t="s">
        <v>1273</v>
      </c>
      <c r="C381" s="444">
        <v>1039</v>
      </c>
    </row>
    <row r="382" spans="1:3" x14ac:dyDescent="0.25">
      <c r="A382" s="382" t="s">
        <v>1274</v>
      </c>
      <c r="B382" s="382" t="s">
        <v>1275</v>
      </c>
      <c r="C382" s="444">
        <v>76649</v>
      </c>
    </row>
    <row r="383" spans="1:3" x14ac:dyDescent="0.25">
      <c r="A383" s="382" t="s">
        <v>1276</v>
      </c>
      <c r="B383" s="382" t="s">
        <v>1277</v>
      </c>
      <c r="C383" s="444">
        <v>24827</v>
      </c>
    </row>
    <row r="384" spans="1:3" x14ac:dyDescent="0.25">
      <c r="A384" s="382" t="s">
        <v>1278</v>
      </c>
      <c r="B384" s="382" t="s">
        <v>1279</v>
      </c>
      <c r="C384" s="444">
        <v>2858</v>
      </c>
    </row>
    <row r="385" spans="1:3" x14ac:dyDescent="0.25">
      <c r="A385" s="382" t="s">
        <v>1280</v>
      </c>
      <c r="B385" s="382" t="s">
        <v>1281</v>
      </c>
      <c r="C385" s="444">
        <v>3009</v>
      </c>
    </row>
    <row r="386" spans="1:3" x14ac:dyDescent="0.25">
      <c r="A386" s="382" t="s">
        <v>1282</v>
      </c>
      <c r="B386" s="382" t="s">
        <v>1283</v>
      </c>
      <c r="C386" s="444">
        <v>1375</v>
      </c>
    </row>
    <row r="387" spans="1:3" x14ac:dyDescent="0.25">
      <c r="A387" s="382" t="s">
        <v>1284</v>
      </c>
      <c r="B387" s="382" t="s">
        <v>1285</v>
      </c>
      <c r="C387" s="444">
        <v>1105</v>
      </c>
    </row>
    <row r="388" spans="1:3" x14ac:dyDescent="0.25">
      <c r="A388" s="382" t="s">
        <v>1286</v>
      </c>
      <c r="B388" s="382" t="s">
        <v>1287</v>
      </c>
      <c r="C388" s="444">
        <v>1042</v>
      </c>
    </row>
    <row r="389" spans="1:3" x14ac:dyDescent="0.25">
      <c r="A389" s="382" t="s">
        <v>1288</v>
      </c>
      <c r="B389" s="382" t="s">
        <v>1289</v>
      </c>
      <c r="C389" s="444">
        <v>4030</v>
      </c>
    </row>
    <row r="390" spans="1:3" x14ac:dyDescent="0.25">
      <c r="A390" s="382" t="s">
        <v>1290</v>
      </c>
      <c r="B390" s="382" t="s">
        <v>1291</v>
      </c>
      <c r="C390" s="444">
        <v>2183</v>
      </c>
    </row>
    <row r="391" spans="1:3" x14ac:dyDescent="0.25">
      <c r="A391" s="382" t="s">
        <v>1292</v>
      </c>
      <c r="B391" s="382" t="s">
        <v>1293</v>
      </c>
      <c r="C391" s="444">
        <v>6805</v>
      </c>
    </row>
    <row r="392" spans="1:3" x14ac:dyDescent="0.25">
      <c r="A392" s="382" t="s">
        <v>1294</v>
      </c>
      <c r="B392" s="382" t="s">
        <v>1295</v>
      </c>
      <c r="C392" s="444">
        <v>3489</v>
      </c>
    </row>
    <row r="393" spans="1:3" x14ac:dyDescent="0.25">
      <c r="A393" s="382" t="s">
        <v>1296</v>
      </c>
      <c r="B393" s="382" t="s">
        <v>1297</v>
      </c>
      <c r="C393" s="444">
        <v>1129</v>
      </c>
    </row>
    <row r="394" spans="1:3" x14ac:dyDescent="0.25">
      <c r="A394" s="382" t="s">
        <v>1298</v>
      </c>
      <c r="B394" s="382" t="s">
        <v>1299</v>
      </c>
      <c r="C394" s="444">
        <v>1513</v>
      </c>
    </row>
    <row r="395" spans="1:3" x14ac:dyDescent="0.25">
      <c r="A395" s="382" t="s">
        <v>1300</v>
      </c>
      <c r="B395" s="382" t="s">
        <v>1301</v>
      </c>
      <c r="C395" s="444">
        <v>931</v>
      </c>
    </row>
    <row r="396" spans="1:3" x14ac:dyDescent="0.25">
      <c r="A396" s="382" t="s">
        <v>1302</v>
      </c>
      <c r="B396" s="382" t="s">
        <v>1303</v>
      </c>
      <c r="C396" s="444">
        <v>888</v>
      </c>
    </row>
    <row r="397" spans="1:3" x14ac:dyDescent="0.25">
      <c r="A397" s="382" t="s">
        <v>1304</v>
      </c>
      <c r="B397" s="382" t="s">
        <v>1305</v>
      </c>
      <c r="C397" s="444">
        <v>11679</v>
      </c>
    </row>
    <row r="398" spans="1:3" x14ac:dyDescent="0.25">
      <c r="A398" s="382" t="s">
        <v>1306</v>
      </c>
      <c r="B398" s="382" t="s">
        <v>1307</v>
      </c>
      <c r="C398" s="444">
        <v>5625</v>
      </c>
    </row>
    <row r="399" spans="1:3" x14ac:dyDescent="0.25">
      <c r="A399" s="382" t="s">
        <v>1308</v>
      </c>
      <c r="B399" s="382" t="s">
        <v>1309</v>
      </c>
      <c r="C399" s="444">
        <v>2252</v>
      </c>
    </row>
    <row r="400" spans="1:3" x14ac:dyDescent="0.25">
      <c r="A400" s="382" t="s">
        <v>1310</v>
      </c>
      <c r="B400" s="382" t="s">
        <v>1311</v>
      </c>
      <c r="C400" s="444">
        <v>2847</v>
      </c>
    </row>
    <row r="401" spans="1:3" x14ac:dyDescent="0.25">
      <c r="A401" s="382" t="s">
        <v>1312</v>
      </c>
      <c r="B401" s="382" t="s">
        <v>1313</v>
      </c>
      <c r="C401" s="444">
        <v>1841</v>
      </c>
    </row>
    <row r="402" spans="1:3" x14ac:dyDescent="0.25">
      <c r="A402" s="382" t="s">
        <v>1314</v>
      </c>
      <c r="B402" s="382" t="s">
        <v>1315</v>
      </c>
      <c r="C402" s="444">
        <v>2097</v>
      </c>
    </row>
    <row r="403" spans="1:3" x14ac:dyDescent="0.25">
      <c r="A403" s="382" t="s">
        <v>1316</v>
      </c>
      <c r="B403" s="382" t="s">
        <v>1317</v>
      </c>
      <c r="C403" s="444">
        <v>2917</v>
      </c>
    </row>
    <row r="404" spans="1:3" x14ac:dyDescent="0.25">
      <c r="A404" s="382" t="s">
        <v>1318</v>
      </c>
      <c r="B404" s="382" t="s">
        <v>1319</v>
      </c>
      <c r="C404" s="444">
        <v>4909</v>
      </c>
    </row>
    <row r="405" spans="1:3" x14ac:dyDescent="0.25">
      <c r="A405" s="382" t="s">
        <v>1320</v>
      </c>
      <c r="B405" s="382" t="s">
        <v>1321</v>
      </c>
      <c r="C405" s="444">
        <v>1202</v>
      </c>
    </row>
    <row r="406" spans="1:3" x14ac:dyDescent="0.25">
      <c r="A406" s="382" t="s">
        <v>1322</v>
      </c>
      <c r="B406" s="382" t="s">
        <v>1323</v>
      </c>
      <c r="C406" s="444">
        <v>2081</v>
      </c>
    </row>
    <row r="407" spans="1:3" x14ac:dyDescent="0.25">
      <c r="A407" s="382" t="s">
        <v>1324</v>
      </c>
      <c r="B407" s="382" t="s">
        <v>1325</v>
      </c>
      <c r="C407" s="444">
        <v>5894</v>
      </c>
    </row>
    <row r="408" spans="1:3" x14ac:dyDescent="0.25">
      <c r="A408" s="382" t="s">
        <v>1326</v>
      </c>
      <c r="B408" s="382" t="s">
        <v>1327</v>
      </c>
      <c r="C408" s="444">
        <v>10536</v>
      </c>
    </row>
    <row r="409" spans="1:3" x14ac:dyDescent="0.25">
      <c r="A409" s="382" t="s">
        <v>1328</v>
      </c>
      <c r="B409" s="382" t="s">
        <v>1329</v>
      </c>
      <c r="C409" s="444">
        <v>2924</v>
      </c>
    </row>
    <row r="410" spans="1:3" x14ac:dyDescent="0.25">
      <c r="A410" s="382" t="s">
        <v>1330</v>
      </c>
      <c r="B410" s="382" t="s">
        <v>1331</v>
      </c>
      <c r="C410" s="444">
        <v>20665</v>
      </c>
    </row>
    <row r="411" spans="1:3" x14ac:dyDescent="0.25">
      <c r="A411" s="382" t="s">
        <v>1332</v>
      </c>
      <c r="B411" s="382" t="s">
        <v>1333</v>
      </c>
      <c r="C411" s="444">
        <v>917</v>
      </c>
    </row>
    <row r="412" spans="1:3" x14ac:dyDescent="0.25">
      <c r="A412" s="382" t="s">
        <v>1334</v>
      </c>
      <c r="B412" s="382" t="s">
        <v>1335</v>
      </c>
      <c r="C412" s="444">
        <v>1045</v>
      </c>
    </row>
    <row r="413" spans="1:3" x14ac:dyDescent="0.25">
      <c r="A413" s="382" t="s">
        <v>1336</v>
      </c>
      <c r="B413" s="382" t="s">
        <v>1337</v>
      </c>
      <c r="C413" s="444">
        <v>988</v>
      </c>
    </row>
    <row r="414" spans="1:3" x14ac:dyDescent="0.25">
      <c r="A414" s="382" t="s">
        <v>1338</v>
      </c>
      <c r="B414" s="382" t="s">
        <v>1339</v>
      </c>
      <c r="C414" s="444">
        <v>1235</v>
      </c>
    </row>
    <row r="415" spans="1:3" x14ac:dyDescent="0.25">
      <c r="A415" s="382" t="s">
        <v>513</v>
      </c>
      <c r="B415" s="382" t="s">
        <v>1340</v>
      </c>
      <c r="C415" s="444">
        <v>3218</v>
      </c>
    </row>
    <row r="416" spans="1:3" x14ac:dyDescent="0.25">
      <c r="A416" s="382" t="s">
        <v>1341</v>
      </c>
      <c r="B416" s="382" t="s">
        <v>1342</v>
      </c>
      <c r="C416" s="444">
        <v>3944</v>
      </c>
    </row>
    <row r="417" spans="1:3" x14ac:dyDescent="0.25">
      <c r="A417" s="382" t="s">
        <v>1343</v>
      </c>
      <c r="B417" s="382" t="s">
        <v>1344</v>
      </c>
      <c r="C417" s="444">
        <v>2673</v>
      </c>
    </row>
    <row r="418" spans="1:3" x14ac:dyDescent="0.25">
      <c r="A418" s="382" t="s">
        <v>1345</v>
      </c>
      <c r="B418" s="382" t="s">
        <v>1346</v>
      </c>
      <c r="C418" s="444">
        <v>1328</v>
      </c>
    </row>
    <row r="419" spans="1:3" x14ac:dyDescent="0.25">
      <c r="A419" s="382" t="s">
        <v>1347</v>
      </c>
      <c r="B419" s="382" t="s">
        <v>1348</v>
      </c>
      <c r="C419" s="444">
        <v>1169</v>
      </c>
    </row>
    <row r="420" spans="1:3" x14ac:dyDescent="0.25">
      <c r="A420" s="382" t="s">
        <v>1349</v>
      </c>
      <c r="B420" s="382" t="s">
        <v>1350</v>
      </c>
      <c r="C420" s="444">
        <v>981</v>
      </c>
    </row>
    <row r="421" spans="1:3" x14ac:dyDescent="0.25">
      <c r="A421" s="382" t="s">
        <v>1351</v>
      </c>
      <c r="B421" s="382" t="s">
        <v>1352</v>
      </c>
      <c r="C421" s="444">
        <v>2900</v>
      </c>
    </row>
    <row r="422" spans="1:3" x14ac:dyDescent="0.25">
      <c r="A422" s="382" t="s">
        <v>1353</v>
      </c>
      <c r="B422" s="382" t="s">
        <v>1354</v>
      </c>
      <c r="C422" s="444">
        <v>941</v>
      </c>
    </row>
    <row r="423" spans="1:3" x14ac:dyDescent="0.25">
      <c r="A423" s="382" t="s">
        <v>1355</v>
      </c>
      <c r="B423" s="382" t="s">
        <v>1356</v>
      </c>
      <c r="C423" s="444">
        <v>2270</v>
      </c>
    </row>
    <row r="424" spans="1:3" x14ac:dyDescent="0.25">
      <c r="A424" s="382" t="s">
        <v>1357</v>
      </c>
      <c r="B424" s="382" t="s">
        <v>1358</v>
      </c>
      <c r="C424" s="444">
        <v>10156</v>
      </c>
    </row>
  </sheetData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395775"/>
  </sheetPr>
  <dimension ref="A1:AO188"/>
  <sheetViews>
    <sheetView zoomScale="55" zoomScaleNormal="55" workbookViewId="0"/>
  </sheetViews>
  <sheetFormatPr defaultColWidth="9.140625" defaultRowHeight="15" x14ac:dyDescent="0.25"/>
  <cols>
    <col min="1" max="1" width="24.42578125" customWidth="1"/>
    <col min="2" max="11" width="18.42578125" customWidth="1"/>
    <col min="12" max="12" width="24.42578125" customWidth="1"/>
    <col min="13" max="32" width="18.42578125" customWidth="1"/>
    <col min="33" max="34" width="9.42578125" customWidth="1"/>
    <col min="35" max="35" width="17.42578125" customWidth="1"/>
    <col min="36" max="36" width="9.42578125" customWidth="1"/>
    <col min="37" max="37" width="24.42578125" customWidth="1"/>
    <col min="38" max="1025" width="9.42578125" customWidth="1"/>
  </cols>
  <sheetData>
    <row r="1" spans="1:22" s="1" customFormat="1" ht="21" x14ac:dyDescent="0.35">
      <c r="K1" s="76"/>
    </row>
    <row r="2" spans="1:22" s="1" customFormat="1" ht="21" x14ac:dyDescent="0.35">
      <c r="A2" s="77" t="s">
        <v>163</v>
      </c>
      <c r="B2" s="76"/>
      <c r="C2" s="76"/>
      <c r="D2" s="76"/>
      <c r="E2" s="76" t="s">
        <v>164</v>
      </c>
      <c r="F2" s="78" t="s">
        <v>165</v>
      </c>
      <c r="H2" s="76"/>
      <c r="I2" s="77"/>
      <c r="J2" s="76"/>
      <c r="K2" s="76"/>
      <c r="U2" s="79"/>
      <c r="V2" s="76"/>
    </row>
    <row r="3" spans="1:22" s="1" customFormat="1" ht="21" x14ac:dyDescent="0.35">
      <c r="A3" s="77"/>
      <c r="B3" s="76"/>
      <c r="C3" s="76"/>
      <c r="D3" s="76"/>
      <c r="E3" s="76"/>
      <c r="F3" s="80"/>
      <c r="H3" s="76"/>
      <c r="I3" s="77"/>
      <c r="J3" s="76"/>
      <c r="K3" s="76"/>
      <c r="U3" s="79"/>
      <c r="V3" s="76"/>
    </row>
    <row r="4" spans="1:22" ht="21" x14ac:dyDescent="0.35">
      <c r="A4" s="81"/>
      <c r="B4" s="82"/>
      <c r="C4" s="82"/>
      <c r="D4" s="82"/>
      <c r="E4" s="82"/>
      <c r="F4" s="83"/>
      <c r="H4" s="82"/>
      <c r="I4" s="84"/>
      <c r="J4" s="82"/>
      <c r="K4" s="82"/>
      <c r="M4" s="4"/>
      <c r="U4" s="85"/>
      <c r="V4" s="82"/>
    </row>
    <row r="5" spans="1:22" ht="21" x14ac:dyDescent="0.35">
      <c r="A5" s="86" t="s">
        <v>166</v>
      </c>
      <c r="B5" s="1"/>
      <c r="C5" s="87"/>
      <c r="D5" s="76"/>
      <c r="E5" s="76"/>
      <c r="F5" s="76"/>
      <c r="G5" s="83"/>
      <c r="H5" s="86" t="s">
        <v>167</v>
      </c>
      <c r="I5" s="88"/>
      <c r="J5" s="82"/>
      <c r="K5" s="82"/>
      <c r="U5" s="85"/>
      <c r="V5" s="82"/>
    </row>
    <row r="6" spans="1:22" ht="60" x14ac:dyDescent="0.25">
      <c r="A6" s="89"/>
      <c r="B6" s="90" t="s">
        <v>168</v>
      </c>
      <c r="C6" s="91" t="s">
        <v>169</v>
      </c>
      <c r="D6" s="92" t="s">
        <v>170</v>
      </c>
      <c r="E6" s="91" t="s">
        <v>171</v>
      </c>
      <c r="F6" s="92" t="s">
        <v>172</v>
      </c>
      <c r="H6" s="2"/>
      <c r="I6" s="2"/>
      <c r="P6" s="85"/>
    </row>
    <row r="7" spans="1:22" x14ac:dyDescent="0.25">
      <c r="A7" s="25" t="s">
        <v>173</v>
      </c>
      <c r="B7" s="93">
        <v>688</v>
      </c>
      <c r="C7" s="94">
        <v>43</v>
      </c>
      <c r="D7" s="95">
        <v>61</v>
      </c>
      <c r="E7" s="96">
        <f t="shared" ref="E7:F9" si="0">C7/B7</f>
        <v>6.25E-2</v>
      </c>
      <c r="F7" s="97">
        <f t="shared" si="0"/>
        <v>1.4186046511627908</v>
      </c>
      <c r="H7" t="s">
        <v>174</v>
      </c>
      <c r="I7">
        <v>1</v>
      </c>
      <c r="J7" s="17"/>
      <c r="K7" s="17"/>
      <c r="L7" s="17"/>
      <c r="M7" s="17"/>
      <c r="N7" s="17"/>
      <c r="O7" s="17"/>
    </row>
    <row r="8" spans="1:22" x14ac:dyDescent="0.25">
      <c r="A8" s="25" t="s">
        <v>175</v>
      </c>
      <c r="B8" s="93">
        <v>3932</v>
      </c>
      <c r="C8" s="94">
        <v>79</v>
      </c>
      <c r="D8" s="95">
        <v>229</v>
      </c>
      <c r="E8" s="96">
        <f t="shared" si="0"/>
        <v>2.0091556459816886E-2</v>
      </c>
      <c r="F8" s="97">
        <f t="shared" si="0"/>
        <v>2.8987341772151898</v>
      </c>
    </row>
    <row r="9" spans="1:22" x14ac:dyDescent="0.25">
      <c r="A9" s="25" t="s">
        <v>176</v>
      </c>
      <c r="B9" s="93">
        <v>904</v>
      </c>
      <c r="C9" s="94">
        <v>88</v>
      </c>
      <c r="D9" s="95">
        <v>174</v>
      </c>
      <c r="E9" s="96">
        <f t="shared" si="0"/>
        <v>9.7345132743362831E-2</v>
      </c>
      <c r="F9" s="97">
        <f t="shared" si="0"/>
        <v>1.9772727272727273</v>
      </c>
    </row>
    <row r="10" spans="1:22" x14ac:dyDescent="0.25">
      <c r="A10" s="28" t="s">
        <v>177</v>
      </c>
      <c r="B10" s="28">
        <f>SUM(B7:B9)</f>
        <v>5524</v>
      </c>
      <c r="C10" s="29">
        <f>SUM(C7:C9)</f>
        <v>210</v>
      </c>
      <c r="D10" s="63">
        <f>SUM(D7:D9)</f>
        <v>464</v>
      </c>
      <c r="E10" s="98"/>
      <c r="F10" s="99"/>
    </row>
    <row r="11" spans="1:22" x14ac:dyDescent="0.25">
      <c r="A11" s="100"/>
      <c r="C11" s="101"/>
      <c r="E11" s="101"/>
    </row>
    <row r="12" spans="1:22" x14ac:dyDescent="0.25">
      <c r="A12" s="102"/>
      <c r="J12" s="12"/>
      <c r="Q12" s="102"/>
    </row>
    <row r="13" spans="1:22" ht="21" x14ac:dyDescent="0.35">
      <c r="A13" s="103"/>
      <c r="B13" s="103"/>
      <c r="C13" s="103"/>
      <c r="D13" s="103"/>
      <c r="E13" s="103"/>
      <c r="F13" s="103"/>
      <c r="I13" s="104"/>
      <c r="J13" s="105"/>
      <c r="K13" s="4"/>
    </row>
    <row r="34" spans="1:41" x14ac:dyDescent="0.25">
      <c r="A34" s="105"/>
      <c r="B34" s="105"/>
      <c r="C34" s="105"/>
      <c r="D34" s="105"/>
      <c r="E34" s="105"/>
      <c r="F34" s="105"/>
      <c r="G34" s="105"/>
      <c r="H34" s="105"/>
      <c r="I34" s="105"/>
      <c r="J34" s="105"/>
    </row>
    <row r="35" spans="1:41" x14ac:dyDescent="0.25">
      <c r="A35" s="1" t="s">
        <v>178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</row>
    <row r="36" spans="1:41" x14ac:dyDescent="0.25">
      <c r="A36" s="106"/>
      <c r="B36" s="107"/>
      <c r="C36" s="108" t="s">
        <v>179</v>
      </c>
      <c r="D36" s="108" t="s">
        <v>180</v>
      </c>
      <c r="E36" s="108" t="s">
        <v>181</v>
      </c>
      <c r="F36" s="108" t="s">
        <v>182</v>
      </c>
      <c r="G36" s="108" t="s">
        <v>183</v>
      </c>
      <c r="H36" s="108" t="s">
        <v>184</v>
      </c>
      <c r="I36" s="108" t="s">
        <v>185</v>
      </c>
      <c r="J36" s="109"/>
      <c r="K36" s="110"/>
      <c r="L36" s="111"/>
      <c r="M36" s="111"/>
      <c r="N36" s="111"/>
      <c r="O36" s="111"/>
      <c r="P36" s="111"/>
      <c r="Q36" s="111"/>
      <c r="R36" s="112"/>
    </row>
    <row r="37" spans="1:41" x14ac:dyDescent="0.25">
      <c r="A37" s="113" t="s">
        <v>186</v>
      </c>
      <c r="B37" s="114" t="s">
        <v>13</v>
      </c>
      <c r="C37" s="115" t="s">
        <v>17</v>
      </c>
      <c r="D37" s="115" t="s">
        <v>22</v>
      </c>
      <c r="E37" s="115" t="s">
        <v>25</v>
      </c>
      <c r="F37" s="115" t="s">
        <v>29</v>
      </c>
      <c r="G37" s="115" t="s">
        <v>33</v>
      </c>
      <c r="H37" s="115" t="s">
        <v>36</v>
      </c>
      <c r="I37" s="115" t="s">
        <v>40</v>
      </c>
      <c r="J37" s="116" t="s">
        <v>187</v>
      </c>
      <c r="K37" s="23" t="s">
        <v>188</v>
      </c>
      <c r="L37" s="4"/>
      <c r="M37" s="4"/>
      <c r="N37" s="4"/>
      <c r="O37" s="4"/>
      <c r="P37" s="4"/>
      <c r="Q37" s="4"/>
      <c r="R37" s="24"/>
    </row>
    <row r="38" spans="1:41" x14ac:dyDescent="0.25">
      <c r="A38" s="61" t="s">
        <v>16</v>
      </c>
      <c r="B38" s="117">
        <v>1</v>
      </c>
      <c r="C38" s="118">
        <v>1</v>
      </c>
      <c r="D38" s="118">
        <v>1.4</v>
      </c>
      <c r="E38" s="118">
        <v>1.4</v>
      </c>
      <c r="F38" s="118">
        <v>1.4</v>
      </c>
      <c r="G38" s="118">
        <v>1.4</v>
      </c>
      <c r="H38" s="118">
        <v>1.4</v>
      </c>
      <c r="I38" s="118">
        <v>1.4</v>
      </c>
      <c r="J38" s="119">
        <f t="shared" ref="J38:J53" si="1">AVERAGE(B38:I38)</f>
        <v>1.3</v>
      </c>
      <c r="K38" s="110">
        <f t="shared" ref="K38:K54" si="2">B38/B$54</f>
        <v>0.50740494085561172</v>
      </c>
      <c r="L38" s="120">
        <f t="shared" ref="L38:L54" si="3">C38/C$54</f>
        <v>0.50740494085561172</v>
      </c>
      <c r="M38" s="120">
        <f t="shared" ref="M38:M54" si="4">D38/D$54</f>
        <v>0.72481744739141241</v>
      </c>
      <c r="N38" s="120">
        <f t="shared" ref="N38:N54" si="5">E38/E$54</f>
        <v>0.81133943447709633</v>
      </c>
      <c r="O38" s="120">
        <f t="shared" ref="O38:O54" si="6">F38/F$54</f>
        <v>0.77513120710536942</v>
      </c>
      <c r="P38" s="120">
        <f t="shared" ref="P38:P54" si="7">G38/G$54</f>
        <v>0.40385100782461325</v>
      </c>
      <c r="Q38" s="120">
        <f t="shared" ref="Q38:Q54" si="8">H38/H$54</f>
        <v>0.60872322116037869</v>
      </c>
      <c r="R38" s="121">
        <f t="shared" ref="R38:R54" si="9">I38/I$54</f>
        <v>0.71196245245637657</v>
      </c>
      <c r="S38" s="17"/>
      <c r="T38" s="17"/>
      <c r="U38" s="17"/>
      <c r="V38" s="17"/>
      <c r="W38" s="17"/>
      <c r="X38" s="17"/>
      <c r="Y38" s="17"/>
      <c r="AA38" s="17"/>
      <c r="AB38" s="17"/>
      <c r="AC38" s="17"/>
      <c r="AE38" s="17"/>
      <c r="AF38" s="17"/>
      <c r="AG38" s="17"/>
      <c r="AI38" s="17"/>
      <c r="AJ38" s="17"/>
      <c r="AK38" s="17"/>
      <c r="AM38" s="17"/>
      <c r="AN38" s="17"/>
      <c r="AO38" s="17"/>
    </row>
    <row r="39" spans="1:41" x14ac:dyDescent="0.25">
      <c r="A39" s="61" t="s">
        <v>20</v>
      </c>
      <c r="B39" s="122">
        <v>2.0049999999999999</v>
      </c>
      <c r="C39" s="123">
        <v>2.0049999999999999</v>
      </c>
      <c r="D39" s="123">
        <v>2.069</v>
      </c>
      <c r="E39" s="123">
        <v>1.667</v>
      </c>
      <c r="F39" s="123">
        <v>1.8</v>
      </c>
      <c r="G39" s="123">
        <v>5</v>
      </c>
      <c r="H39" s="123">
        <v>3</v>
      </c>
      <c r="I39" s="123">
        <v>2.0579999999999998</v>
      </c>
      <c r="J39" s="124">
        <f t="shared" si="1"/>
        <v>2.4504999999999999</v>
      </c>
      <c r="K39" s="125">
        <f t="shared" si="2"/>
        <v>1.0173469064155014</v>
      </c>
      <c r="L39" s="17">
        <f t="shared" si="3"/>
        <v>1.0173469064155014</v>
      </c>
      <c r="M39" s="17">
        <f t="shared" si="4"/>
        <v>1.0711766418948803</v>
      </c>
      <c r="N39" s="17">
        <f t="shared" si="5"/>
        <v>0.96607345519522836</v>
      </c>
      <c r="O39" s="17">
        <f t="shared" si="6"/>
        <v>0.99659726627833223</v>
      </c>
      <c r="P39" s="17">
        <f t="shared" si="7"/>
        <v>1.4423250279450475</v>
      </c>
      <c r="Q39" s="17">
        <f t="shared" si="8"/>
        <v>1.3044069024865259</v>
      </c>
      <c r="R39" s="126">
        <f t="shared" si="9"/>
        <v>1.0465848051108735</v>
      </c>
      <c r="S39" s="17"/>
      <c r="T39" s="17"/>
      <c r="U39" s="17"/>
      <c r="V39" s="17"/>
      <c r="W39" s="17"/>
      <c r="X39" s="17"/>
      <c r="Y39" s="17"/>
      <c r="AA39" s="17"/>
      <c r="AB39" s="17"/>
      <c r="AC39" s="17"/>
      <c r="AE39" s="17"/>
      <c r="AF39" s="17"/>
      <c r="AG39" s="17"/>
      <c r="AI39" s="17"/>
      <c r="AJ39" s="17"/>
      <c r="AK39" s="17"/>
      <c r="AM39" s="17"/>
      <c r="AN39" s="17"/>
      <c r="AO39" s="17"/>
    </row>
    <row r="40" spans="1:41" x14ac:dyDescent="0.25">
      <c r="A40" s="61" t="s">
        <v>24</v>
      </c>
      <c r="B40" s="122">
        <v>2.0049999999999999</v>
      </c>
      <c r="C40" s="123">
        <v>2.0049999999999999</v>
      </c>
      <c r="D40" s="123">
        <v>2.069</v>
      </c>
      <c r="E40" s="123">
        <v>1.667</v>
      </c>
      <c r="F40" s="123">
        <v>1.8</v>
      </c>
      <c r="G40" s="123">
        <v>5</v>
      </c>
      <c r="H40" s="123">
        <v>3</v>
      </c>
      <c r="I40" s="123">
        <v>2.0579999999999998</v>
      </c>
      <c r="J40" s="124">
        <f t="shared" si="1"/>
        <v>2.4504999999999999</v>
      </c>
      <c r="K40" s="125">
        <f t="shared" si="2"/>
        <v>1.0173469064155014</v>
      </c>
      <c r="L40" s="17">
        <f t="shared" si="3"/>
        <v>1.0173469064155014</v>
      </c>
      <c r="M40" s="17">
        <f t="shared" si="4"/>
        <v>1.0711766418948803</v>
      </c>
      <c r="N40" s="17">
        <f t="shared" si="5"/>
        <v>0.96607345519522836</v>
      </c>
      <c r="O40" s="17">
        <f t="shared" si="6"/>
        <v>0.99659726627833223</v>
      </c>
      <c r="P40" s="17">
        <f t="shared" si="7"/>
        <v>1.4423250279450475</v>
      </c>
      <c r="Q40" s="17">
        <f t="shared" si="8"/>
        <v>1.3044069024865259</v>
      </c>
      <c r="R40" s="126">
        <f t="shared" si="9"/>
        <v>1.0465848051108735</v>
      </c>
      <c r="S40" s="17"/>
      <c r="T40" s="17"/>
      <c r="U40" s="17"/>
      <c r="V40" s="17"/>
      <c r="W40" s="17"/>
      <c r="X40" s="17"/>
      <c r="Y40" s="17"/>
      <c r="AA40" s="17"/>
      <c r="AB40" s="17"/>
      <c r="AC40" s="17"/>
      <c r="AE40" s="17"/>
      <c r="AF40" s="17"/>
      <c r="AG40" s="17"/>
      <c r="AI40" s="17"/>
      <c r="AJ40" s="17"/>
      <c r="AK40" s="17"/>
      <c r="AM40" s="17"/>
      <c r="AN40" s="17"/>
      <c r="AO40" s="17"/>
    </row>
    <row r="41" spans="1:41" x14ac:dyDescent="0.25">
      <c r="A41" s="61" t="s">
        <v>28</v>
      </c>
      <c r="B41" s="122">
        <v>2</v>
      </c>
      <c r="C41" s="123">
        <v>2</v>
      </c>
      <c r="D41" s="123">
        <v>2</v>
      </c>
      <c r="E41" s="123">
        <v>2</v>
      </c>
      <c r="F41" s="123">
        <v>2</v>
      </c>
      <c r="G41" s="123">
        <v>2</v>
      </c>
      <c r="H41" s="123">
        <v>2</v>
      </c>
      <c r="I41" s="123">
        <v>2</v>
      </c>
      <c r="J41" s="124">
        <f t="shared" si="1"/>
        <v>2</v>
      </c>
      <c r="K41" s="125">
        <f t="shared" si="2"/>
        <v>1.0148098817112234</v>
      </c>
      <c r="L41" s="17">
        <f t="shared" si="3"/>
        <v>1.0148098817112234</v>
      </c>
      <c r="M41" s="17">
        <f t="shared" si="4"/>
        <v>1.0354534962734463</v>
      </c>
      <c r="N41" s="17">
        <f t="shared" si="5"/>
        <v>1.1590563349672807</v>
      </c>
      <c r="O41" s="17">
        <f t="shared" si="6"/>
        <v>1.1073302958648135</v>
      </c>
      <c r="P41" s="17">
        <f t="shared" si="7"/>
        <v>0.57693001117801901</v>
      </c>
      <c r="Q41" s="17">
        <f t="shared" si="8"/>
        <v>0.86960460165768394</v>
      </c>
      <c r="R41" s="126">
        <f t="shared" si="9"/>
        <v>1.0170892177948236</v>
      </c>
      <c r="S41" s="17"/>
      <c r="T41" s="17"/>
      <c r="U41" s="17"/>
      <c r="V41" s="17"/>
      <c r="W41" s="17"/>
      <c r="X41" s="17"/>
      <c r="Y41" s="17"/>
      <c r="AA41" s="17"/>
      <c r="AB41" s="17"/>
      <c r="AC41" s="17"/>
      <c r="AE41" s="17"/>
      <c r="AF41" s="17"/>
      <c r="AG41" s="17"/>
      <c r="AI41" s="17"/>
      <c r="AJ41" s="17"/>
      <c r="AK41" s="17"/>
      <c r="AM41" s="17"/>
      <c r="AN41" s="17"/>
      <c r="AO41" s="17"/>
    </row>
    <row r="42" spans="1:41" x14ac:dyDescent="0.25">
      <c r="A42" s="61" t="s">
        <v>31</v>
      </c>
      <c r="B42" s="122">
        <v>1.7310000000000001</v>
      </c>
      <c r="C42" s="123">
        <v>1.7310000000000001</v>
      </c>
      <c r="D42" s="123">
        <v>1.8563333333333301</v>
      </c>
      <c r="E42" s="123">
        <v>1.5556666666666701</v>
      </c>
      <c r="F42" s="123">
        <v>1.67933333333333</v>
      </c>
      <c r="G42" s="123">
        <v>2.746</v>
      </c>
      <c r="H42" s="123">
        <v>2.0793333333333299</v>
      </c>
      <c r="I42" s="123">
        <v>1.7653333333333301</v>
      </c>
      <c r="J42" s="124">
        <f t="shared" si="1"/>
        <v>1.8929999999999989</v>
      </c>
      <c r="K42" s="125">
        <f t="shared" si="2"/>
        <v>0.87831795262106382</v>
      </c>
      <c r="L42" s="17">
        <f t="shared" si="3"/>
        <v>0.87831795262106382</v>
      </c>
      <c r="M42" s="17">
        <f t="shared" si="4"/>
        <v>0.96107342012446872</v>
      </c>
      <c r="N42" s="17">
        <f t="shared" si="5"/>
        <v>0.90155265254871841</v>
      </c>
      <c r="O42" s="17">
        <f t="shared" si="6"/>
        <v>0.92978833842781994</v>
      </c>
      <c r="P42" s="17">
        <f t="shared" si="7"/>
        <v>0.79212490534741997</v>
      </c>
      <c r="Q42" s="17">
        <f t="shared" si="8"/>
        <v>0.9040989175234373</v>
      </c>
      <c r="R42" s="126">
        <f t="shared" si="9"/>
        <v>0.89775074957356271</v>
      </c>
      <c r="S42" s="17"/>
      <c r="T42" s="17"/>
      <c r="U42" s="17"/>
      <c r="V42" s="17"/>
      <c r="W42" s="17"/>
      <c r="X42" s="17"/>
      <c r="Y42" s="17"/>
      <c r="AA42" s="17"/>
      <c r="AB42" s="17"/>
      <c r="AC42" s="17"/>
      <c r="AE42" s="17"/>
      <c r="AF42" s="17"/>
      <c r="AG42" s="17"/>
      <c r="AI42" s="17"/>
      <c r="AJ42" s="17"/>
      <c r="AK42" s="17"/>
      <c r="AM42" s="17"/>
      <c r="AN42" s="17"/>
      <c r="AO42" s="17"/>
    </row>
    <row r="43" spans="1:41" x14ac:dyDescent="0.25">
      <c r="A43" s="61" t="s">
        <v>35</v>
      </c>
      <c r="B43" s="122">
        <v>2.0049999999999999</v>
      </c>
      <c r="C43" s="123">
        <v>2.0049999999999999</v>
      </c>
      <c r="D43" s="123">
        <v>2.069</v>
      </c>
      <c r="E43" s="123">
        <v>1.667</v>
      </c>
      <c r="F43" s="123">
        <v>1.8</v>
      </c>
      <c r="G43" s="123">
        <v>5</v>
      </c>
      <c r="H43" s="123">
        <v>3</v>
      </c>
      <c r="I43" s="123">
        <v>2.0579999999999998</v>
      </c>
      <c r="J43" s="124">
        <f t="shared" si="1"/>
        <v>2.4504999999999999</v>
      </c>
      <c r="K43" s="125">
        <f t="shared" si="2"/>
        <v>1.0173469064155014</v>
      </c>
      <c r="L43" s="17">
        <f t="shared" si="3"/>
        <v>1.0173469064155014</v>
      </c>
      <c r="M43" s="17">
        <f t="shared" si="4"/>
        <v>1.0711766418948803</v>
      </c>
      <c r="N43" s="17">
        <f t="shared" si="5"/>
        <v>0.96607345519522836</v>
      </c>
      <c r="O43" s="17">
        <f t="shared" si="6"/>
        <v>0.99659726627833223</v>
      </c>
      <c r="P43" s="17">
        <f t="shared" si="7"/>
        <v>1.4423250279450475</v>
      </c>
      <c r="Q43" s="17">
        <f t="shared" si="8"/>
        <v>1.3044069024865259</v>
      </c>
      <c r="R43" s="126">
        <f t="shared" si="9"/>
        <v>1.0465848051108735</v>
      </c>
      <c r="S43" s="17"/>
      <c r="T43" s="17"/>
      <c r="U43" s="17"/>
      <c r="V43" s="17"/>
      <c r="W43" s="17"/>
      <c r="X43" s="17"/>
      <c r="Y43" s="17"/>
      <c r="AA43" s="17"/>
      <c r="AB43" s="17"/>
      <c r="AC43" s="17"/>
      <c r="AE43" s="17"/>
      <c r="AF43" s="17"/>
      <c r="AG43" s="17"/>
      <c r="AI43" s="17"/>
      <c r="AJ43" s="17"/>
      <c r="AK43" s="17"/>
      <c r="AM43" s="17"/>
      <c r="AN43" s="17"/>
      <c r="AO43" s="17"/>
    </row>
    <row r="44" spans="1:41" x14ac:dyDescent="0.25">
      <c r="A44" s="61" t="s">
        <v>39</v>
      </c>
      <c r="B44" s="122">
        <v>2.8370000000000002</v>
      </c>
      <c r="C44" s="123">
        <v>2.8370000000000002</v>
      </c>
      <c r="D44" s="123">
        <v>2.8460000000000001</v>
      </c>
      <c r="E44" s="123">
        <v>2.3330000000000002</v>
      </c>
      <c r="F44" s="123">
        <v>2.5</v>
      </c>
      <c r="G44" s="123">
        <v>5.6669999999999998</v>
      </c>
      <c r="H44" s="123">
        <v>3</v>
      </c>
      <c r="I44" s="123">
        <v>2.8959999999999999</v>
      </c>
      <c r="J44" s="124">
        <f t="shared" si="1"/>
        <v>3.1145</v>
      </c>
      <c r="K44" s="125">
        <f t="shared" si="2"/>
        <v>1.4395078172073703</v>
      </c>
      <c r="L44" s="17">
        <f t="shared" si="3"/>
        <v>1.4395078172073703</v>
      </c>
      <c r="M44" s="17">
        <f t="shared" si="4"/>
        <v>1.4734503251971143</v>
      </c>
      <c r="N44" s="17">
        <f t="shared" si="5"/>
        <v>1.352039214739333</v>
      </c>
      <c r="O44" s="17">
        <f t="shared" si="6"/>
        <v>1.3841628698310169</v>
      </c>
      <c r="P44" s="17">
        <f t="shared" si="7"/>
        <v>1.6347311866729166</v>
      </c>
      <c r="Q44" s="17">
        <f t="shared" si="8"/>
        <v>1.3044069024865259</v>
      </c>
      <c r="R44" s="126">
        <f t="shared" si="9"/>
        <v>1.4727451873669046</v>
      </c>
      <c r="S44" s="17"/>
      <c r="T44" s="17"/>
      <c r="U44" s="17"/>
      <c r="V44" s="17"/>
      <c r="W44" s="17"/>
      <c r="X44" s="17"/>
      <c r="Y44" s="17"/>
      <c r="AA44" s="17"/>
      <c r="AB44" s="17"/>
      <c r="AC44" s="17"/>
      <c r="AE44" s="17"/>
      <c r="AF44" s="17"/>
      <c r="AG44" s="17"/>
      <c r="AI44" s="17"/>
      <c r="AJ44" s="17"/>
      <c r="AK44" s="17"/>
      <c r="AM44" s="17"/>
      <c r="AN44" s="17"/>
      <c r="AO44" s="17"/>
    </row>
    <row r="45" spans="1:41" x14ac:dyDescent="0.25">
      <c r="A45" s="61" t="s">
        <v>42</v>
      </c>
      <c r="B45" s="122">
        <v>2.8370000000000002</v>
      </c>
      <c r="C45" s="123">
        <v>2.8370000000000002</v>
      </c>
      <c r="D45" s="123">
        <v>2.8460000000000001</v>
      </c>
      <c r="E45" s="123">
        <v>2.3330000000000002</v>
      </c>
      <c r="F45" s="123">
        <v>2.5</v>
      </c>
      <c r="G45" s="123">
        <v>5.6669999999999998</v>
      </c>
      <c r="H45" s="123">
        <v>3</v>
      </c>
      <c r="I45" s="123">
        <v>2.8959999999999999</v>
      </c>
      <c r="J45" s="124">
        <f t="shared" si="1"/>
        <v>3.1145</v>
      </c>
      <c r="K45" s="125">
        <f t="shared" si="2"/>
        <v>1.4395078172073703</v>
      </c>
      <c r="L45" s="17">
        <f t="shared" si="3"/>
        <v>1.4395078172073703</v>
      </c>
      <c r="M45" s="17">
        <f t="shared" si="4"/>
        <v>1.4734503251971143</v>
      </c>
      <c r="N45" s="17">
        <f t="shared" si="5"/>
        <v>1.352039214739333</v>
      </c>
      <c r="O45" s="17">
        <f t="shared" si="6"/>
        <v>1.3841628698310169</v>
      </c>
      <c r="P45" s="17">
        <f t="shared" si="7"/>
        <v>1.6347311866729166</v>
      </c>
      <c r="Q45" s="17">
        <f t="shared" si="8"/>
        <v>1.3044069024865259</v>
      </c>
      <c r="R45" s="126">
        <f t="shared" si="9"/>
        <v>1.4727451873669046</v>
      </c>
      <c r="S45" s="17"/>
      <c r="T45" s="17"/>
      <c r="U45" s="17"/>
      <c r="V45" s="17"/>
      <c r="W45" s="17"/>
      <c r="X45" s="17"/>
      <c r="Y45" s="17"/>
      <c r="AA45" s="17"/>
      <c r="AB45" s="17"/>
      <c r="AC45" s="17"/>
      <c r="AE45" s="17"/>
      <c r="AF45" s="17"/>
      <c r="AG45" s="17"/>
      <c r="AI45" s="17"/>
      <c r="AJ45" s="17"/>
      <c r="AK45" s="17"/>
      <c r="AM45" s="17"/>
      <c r="AN45" s="17"/>
      <c r="AO45" s="17"/>
    </row>
    <row r="46" spans="1:41" x14ac:dyDescent="0.25">
      <c r="A46" s="61" t="s">
        <v>44</v>
      </c>
      <c r="B46" s="122">
        <v>2.8370000000000002</v>
      </c>
      <c r="C46" s="123">
        <v>2.8370000000000002</v>
      </c>
      <c r="D46" s="123">
        <v>2.8460000000000001</v>
      </c>
      <c r="E46" s="123">
        <v>2.3330000000000002</v>
      </c>
      <c r="F46" s="123">
        <v>2.5</v>
      </c>
      <c r="G46" s="123">
        <v>5.6669999999999998</v>
      </c>
      <c r="H46" s="123">
        <v>3</v>
      </c>
      <c r="I46" s="123">
        <v>2.8959999999999999</v>
      </c>
      <c r="J46" s="124">
        <f t="shared" si="1"/>
        <v>3.1145</v>
      </c>
      <c r="K46" s="125">
        <f t="shared" si="2"/>
        <v>1.4395078172073703</v>
      </c>
      <c r="L46" s="17">
        <f t="shared" si="3"/>
        <v>1.4395078172073703</v>
      </c>
      <c r="M46" s="17">
        <f t="shared" si="4"/>
        <v>1.4734503251971143</v>
      </c>
      <c r="N46" s="17">
        <f t="shared" si="5"/>
        <v>1.352039214739333</v>
      </c>
      <c r="O46" s="17">
        <f t="shared" si="6"/>
        <v>1.3841628698310169</v>
      </c>
      <c r="P46" s="17">
        <f t="shared" si="7"/>
        <v>1.6347311866729166</v>
      </c>
      <c r="Q46" s="17">
        <f t="shared" si="8"/>
        <v>1.3044069024865259</v>
      </c>
      <c r="R46" s="126">
        <f t="shared" si="9"/>
        <v>1.4727451873669046</v>
      </c>
      <c r="S46" s="17"/>
      <c r="T46" s="17"/>
      <c r="U46" s="17"/>
      <c r="V46" s="17"/>
      <c r="W46" s="17"/>
      <c r="X46" s="17"/>
      <c r="Y46" s="17"/>
      <c r="AA46" s="17"/>
      <c r="AB46" s="17"/>
      <c r="AC46" s="17"/>
      <c r="AE46" s="17"/>
      <c r="AF46" s="17"/>
      <c r="AG46" s="17"/>
      <c r="AI46" s="17"/>
      <c r="AJ46" s="17"/>
      <c r="AK46" s="17"/>
      <c r="AM46" s="17"/>
      <c r="AN46" s="17"/>
      <c r="AO46" s="17"/>
    </row>
    <row r="47" spans="1:41" x14ac:dyDescent="0.25">
      <c r="A47" s="61" t="s">
        <v>46</v>
      </c>
      <c r="B47" s="122">
        <v>2.5</v>
      </c>
      <c r="C47" s="123">
        <v>2.5</v>
      </c>
      <c r="D47" s="123">
        <v>1.4</v>
      </c>
      <c r="E47" s="123">
        <v>1.625</v>
      </c>
      <c r="F47" s="123">
        <v>1.625</v>
      </c>
      <c r="G47" s="123">
        <v>1.625</v>
      </c>
      <c r="H47" s="123">
        <v>1.625</v>
      </c>
      <c r="I47" s="123">
        <v>1.625</v>
      </c>
      <c r="J47" s="124">
        <f t="shared" si="1"/>
        <v>1.815625</v>
      </c>
      <c r="K47" s="125">
        <f t="shared" si="2"/>
        <v>1.2685123521390291</v>
      </c>
      <c r="L47" s="17">
        <f t="shared" si="3"/>
        <v>1.2685123521390291</v>
      </c>
      <c r="M47" s="17">
        <f t="shared" si="4"/>
        <v>0.72481744739141241</v>
      </c>
      <c r="N47" s="17">
        <f t="shared" si="5"/>
        <v>0.94173327216091551</v>
      </c>
      <c r="O47" s="17">
        <f t="shared" si="6"/>
        <v>0.89970586539016106</v>
      </c>
      <c r="P47" s="17">
        <f t="shared" si="7"/>
        <v>0.46875563408214038</v>
      </c>
      <c r="Q47" s="17">
        <f t="shared" si="8"/>
        <v>0.70655373884686823</v>
      </c>
      <c r="R47" s="126">
        <f t="shared" si="9"/>
        <v>0.82638498945829419</v>
      </c>
      <c r="S47" s="17"/>
      <c r="T47" s="17"/>
      <c r="U47" s="17"/>
      <c r="V47" s="17"/>
      <c r="W47" s="17"/>
      <c r="X47" s="17"/>
      <c r="Y47" s="17"/>
      <c r="AA47" s="17"/>
      <c r="AB47" s="17"/>
      <c r="AC47" s="17"/>
      <c r="AE47" s="17"/>
      <c r="AF47" s="17"/>
      <c r="AG47" s="17"/>
      <c r="AI47" s="17"/>
      <c r="AJ47" s="17"/>
      <c r="AK47" s="17"/>
      <c r="AM47" s="17"/>
      <c r="AN47" s="17"/>
      <c r="AO47" s="17"/>
    </row>
    <row r="48" spans="1:41" x14ac:dyDescent="0.25">
      <c r="A48" s="61" t="s">
        <v>48</v>
      </c>
      <c r="B48" s="122">
        <v>2.0049999999999999</v>
      </c>
      <c r="C48" s="123">
        <v>2.0049999999999999</v>
      </c>
      <c r="D48" s="123">
        <v>2.069</v>
      </c>
      <c r="E48" s="123">
        <v>1.667</v>
      </c>
      <c r="F48" s="123">
        <v>1.8</v>
      </c>
      <c r="G48" s="123">
        <v>5</v>
      </c>
      <c r="H48" s="123">
        <v>3</v>
      </c>
      <c r="I48" s="123">
        <v>2.0579999999999998</v>
      </c>
      <c r="J48" s="124">
        <f t="shared" si="1"/>
        <v>2.4504999999999999</v>
      </c>
      <c r="K48" s="125">
        <f t="shared" si="2"/>
        <v>1.0173469064155014</v>
      </c>
      <c r="L48" s="17">
        <f t="shared" si="3"/>
        <v>1.0173469064155014</v>
      </c>
      <c r="M48" s="17">
        <f t="shared" si="4"/>
        <v>1.0711766418948803</v>
      </c>
      <c r="N48" s="17">
        <f t="shared" si="5"/>
        <v>0.96607345519522836</v>
      </c>
      <c r="O48" s="17">
        <f t="shared" si="6"/>
        <v>0.99659726627833223</v>
      </c>
      <c r="P48" s="17">
        <f t="shared" si="7"/>
        <v>1.4423250279450475</v>
      </c>
      <c r="Q48" s="17">
        <f t="shared" si="8"/>
        <v>1.3044069024865259</v>
      </c>
      <c r="R48" s="126">
        <f t="shared" si="9"/>
        <v>1.0465848051108735</v>
      </c>
      <c r="S48" s="17"/>
      <c r="T48" s="17"/>
      <c r="U48" s="17"/>
      <c r="V48" s="17"/>
      <c r="W48" s="17"/>
      <c r="X48" s="17"/>
      <c r="Y48" s="17"/>
      <c r="AA48" s="17"/>
      <c r="AB48" s="17"/>
      <c r="AC48" s="17"/>
      <c r="AE48" s="17"/>
      <c r="AF48" s="17"/>
      <c r="AG48" s="17"/>
      <c r="AI48" s="17"/>
      <c r="AJ48" s="17"/>
      <c r="AK48" s="17"/>
      <c r="AM48" s="17"/>
      <c r="AN48" s="17"/>
      <c r="AO48" s="17"/>
    </row>
    <row r="49" spans="1:41" x14ac:dyDescent="0.25">
      <c r="A49" s="61" t="s">
        <v>51</v>
      </c>
      <c r="B49" s="122">
        <v>1.476</v>
      </c>
      <c r="C49" s="123">
        <v>1.476</v>
      </c>
      <c r="D49" s="123">
        <v>1.4550000000000001</v>
      </c>
      <c r="E49" s="123">
        <v>1.4550000000000001</v>
      </c>
      <c r="F49" s="123">
        <v>1.4550000000000001</v>
      </c>
      <c r="G49" s="123">
        <v>1.4550000000000001</v>
      </c>
      <c r="H49" s="123">
        <v>1.4550000000000001</v>
      </c>
      <c r="I49" s="123">
        <v>1.4550000000000001</v>
      </c>
      <c r="J49" s="124">
        <f t="shared" si="1"/>
        <v>1.46025</v>
      </c>
      <c r="K49" s="125">
        <f t="shared" si="2"/>
        <v>0.74892969270288279</v>
      </c>
      <c r="L49" s="17">
        <f t="shared" si="3"/>
        <v>0.74892969270288279</v>
      </c>
      <c r="M49" s="17">
        <f t="shared" si="4"/>
        <v>0.75329241853893225</v>
      </c>
      <c r="N49" s="17">
        <f t="shared" si="5"/>
        <v>0.84321348368869664</v>
      </c>
      <c r="O49" s="17">
        <f t="shared" si="6"/>
        <v>0.80558279024165191</v>
      </c>
      <c r="P49" s="17">
        <f t="shared" si="7"/>
        <v>0.41971658313200882</v>
      </c>
      <c r="Q49" s="17">
        <f t="shared" si="8"/>
        <v>0.63263734770596514</v>
      </c>
      <c r="R49" s="126">
        <f t="shared" si="9"/>
        <v>0.73993240594573428</v>
      </c>
      <c r="S49" s="17"/>
      <c r="T49" s="17"/>
      <c r="U49" s="17"/>
      <c r="V49" s="17"/>
      <c r="W49" s="17"/>
      <c r="X49" s="17"/>
      <c r="Y49" s="17"/>
      <c r="AA49" s="17"/>
      <c r="AB49" s="17"/>
      <c r="AC49" s="17"/>
      <c r="AE49" s="17"/>
      <c r="AF49" s="17"/>
      <c r="AG49" s="17"/>
      <c r="AI49" s="17"/>
      <c r="AJ49" s="17"/>
      <c r="AK49" s="17"/>
      <c r="AM49" s="17"/>
      <c r="AN49" s="17"/>
      <c r="AO49" s="17"/>
    </row>
    <row r="50" spans="1:41" x14ac:dyDescent="0.25">
      <c r="A50" s="61" t="s">
        <v>54</v>
      </c>
      <c r="B50" s="122">
        <v>1.476</v>
      </c>
      <c r="C50" s="123">
        <v>1.476</v>
      </c>
      <c r="D50" s="123">
        <v>1.4550000000000001</v>
      </c>
      <c r="E50" s="123">
        <v>1.4550000000000001</v>
      </c>
      <c r="F50" s="123">
        <v>1.4550000000000001</v>
      </c>
      <c r="G50" s="123">
        <v>1.4550000000000001</v>
      </c>
      <c r="H50" s="123">
        <v>1.4550000000000001</v>
      </c>
      <c r="I50" s="123">
        <v>1.4550000000000001</v>
      </c>
      <c r="J50" s="124">
        <f t="shared" si="1"/>
        <v>1.46025</v>
      </c>
      <c r="K50" s="125">
        <f t="shared" si="2"/>
        <v>0.74892969270288279</v>
      </c>
      <c r="L50" s="17">
        <f t="shared" si="3"/>
        <v>0.74892969270288279</v>
      </c>
      <c r="M50" s="17">
        <f t="shared" si="4"/>
        <v>0.75329241853893225</v>
      </c>
      <c r="N50" s="17">
        <f t="shared" si="5"/>
        <v>0.84321348368869664</v>
      </c>
      <c r="O50" s="17">
        <f t="shared" si="6"/>
        <v>0.80558279024165191</v>
      </c>
      <c r="P50" s="17">
        <f t="shared" si="7"/>
        <v>0.41971658313200882</v>
      </c>
      <c r="Q50" s="17">
        <f t="shared" si="8"/>
        <v>0.63263734770596514</v>
      </c>
      <c r="R50" s="126">
        <f t="shared" si="9"/>
        <v>0.73993240594573428</v>
      </c>
      <c r="S50" s="17"/>
      <c r="T50" s="17"/>
      <c r="U50" s="17"/>
      <c r="V50" s="17"/>
      <c r="W50" s="17"/>
      <c r="X50" s="17"/>
      <c r="Y50" s="17"/>
      <c r="AA50" s="17"/>
      <c r="AB50" s="17"/>
      <c r="AC50" s="17"/>
      <c r="AE50" s="17"/>
      <c r="AF50" s="17"/>
      <c r="AG50" s="17"/>
      <c r="AI50" s="17"/>
      <c r="AJ50" s="17"/>
      <c r="AK50" s="17"/>
      <c r="AM50" s="17"/>
      <c r="AN50" s="17"/>
      <c r="AO50" s="17"/>
    </row>
    <row r="51" spans="1:41" x14ac:dyDescent="0.25">
      <c r="A51" s="61" t="s">
        <v>56</v>
      </c>
      <c r="B51" s="122">
        <v>1.476</v>
      </c>
      <c r="C51" s="123">
        <v>1.476</v>
      </c>
      <c r="D51" s="123">
        <v>1.4550000000000001</v>
      </c>
      <c r="E51" s="123">
        <v>1.4550000000000001</v>
      </c>
      <c r="F51" s="123">
        <v>1.4550000000000001</v>
      </c>
      <c r="G51" s="123">
        <v>1.4550000000000001</v>
      </c>
      <c r="H51" s="123">
        <v>1.4550000000000001</v>
      </c>
      <c r="I51" s="123">
        <v>1.4550000000000001</v>
      </c>
      <c r="J51" s="124">
        <f t="shared" si="1"/>
        <v>1.46025</v>
      </c>
      <c r="K51" s="125">
        <f t="shared" si="2"/>
        <v>0.74892969270288279</v>
      </c>
      <c r="L51" s="17">
        <f t="shared" si="3"/>
        <v>0.74892969270288279</v>
      </c>
      <c r="M51" s="17">
        <f t="shared" si="4"/>
        <v>0.75329241853893225</v>
      </c>
      <c r="N51" s="17">
        <f t="shared" si="5"/>
        <v>0.84321348368869664</v>
      </c>
      <c r="O51" s="17">
        <f t="shared" si="6"/>
        <v>0.80558279024165191</v>
      </c>
      <c r="P51" s="17">
        <f t="shared" si="7"/>
        <v>0.41971658313200882</v>
      </c>
      <c r="Q51" s="17">
        <f t="shared" si="8"/>
        <v>0.63263734770596514</v>
      </c>
      <c r="R51" s="126">
        <f t="shared" si="9"/>
        <v>0.73993240594573428</v>
      </c>
      <c r="S51" s="17"/>
      <c r="T51" s="17"/>
      <c r="U51" s="17"/>
      <c r="V51" s="17"/>
      <c r="W51" s="17"/>
      <c r="X51" s="17"/>
      <c r="Y51" s="17"/>
      <c r="AA51" s="17"/>
      <c r="AB51" s="17"/>
      <c r="AC51" s="17"/>
      <c r="AE51" s="17"/>
      <c r="AF51" s="17"/>
      <c r="AG51" s="17"/>
      <c r="AI51" s="17"/>
      <c r="AJ51" s="17"/>
      <c r="AK51" s="17"/>
      <c r="AM51" s="17"/>
      <c r="AN51" s="17"/>
      <c r="AO51" s="17"/>
    </row>
    <row r="52" spans="1:41" x14ac:dyDescent="0.25">
      <c r="A52" s="61" t="s">
        <v>59</v>
      </c>
      <c r="B52" s="122">
        <v>1.3380000000000001</v>
      </c>
      <c r="C52" s="123">
        <v>1.3380000000000001</v>
      </c>
      <c r="D52" s="123">
        <v>1</v>
      </c>
      <c r="E52" s="123">
        <v>1.329</v>
      </c>
      <c r="F52" s="123">
        <v>1.329</v>
      </c>
      <c r="G52" s="123">
        <v>1.329</v>
      </c>
      <c r="H52" s="123">
        <v>1.329</v>
      </c>
      <c r="I52" s="123">
        <v>1.329</v>
      </c>
      <c r="J52" s="124">
        <f t="shared" si="1"/>
        <v>1.290125</v>
      </c>
      <c r="K52" s="125">
        <f t="shared" si="2"/>
        <v>0.67890781086480845</v>
      </c>
      <c r="L52" s="17">
        <f t="shared" si="3"/>
        <v>0.67890781086480845</v>
      </c>
      <c r="M52" s="17">
        <f t="shared" si="4"/>
        <v>0.51772674813672315</v>
      </c>
      <c r="N52" s="17">
        <f t="shared" si="5"/>
        <v>0.77019293458575788</v>
      </c>
      <c r="O52" s="17">
        <f t="shared" si="6"/>
        <v>0.73582098160216858</v>
      </c>
      <c r="P52" s="17">
        <f t="shared" si="7"/>
        <v>0.38336999242779357</v>
      </c>
      <c r="Q52" s="17">
        <f t="shared" si="8"/>
        <v>0.57785225780153093</v>
      </c>
      <c r="R52" s="126">
        <f t="shared" si="9"/>
        <v>0.67585578522466028</v>
      </c>
      <c r="S52" s="17"/>
      <c r="T52" s="17"/>
      <c r="U52" s="17"/>
      <c r="V52" s="17"/>
      <c r="W52" s="17"/>
      <c r="X52" s="17"/>
      <c r="Y52" s="17"/>
      <c r="AA52" s="17"/>
      <c r="AB52" s="17"/>
      <c r="AC52" s="17"/>
      <c r="AE52" s="17"/>
      <c r="AF52" s="17"/>
      <c r="AG52" s="17"/>
      <c r="AI52" s="17"/>
      <c r="AJ52" s="17"/>
      <c r="AK52" s="17"/>
      <c r="AM52" s="17"/>
      <c r="AN52" s="17"/>
      <c r="AO52" s="17"/>
    </row>
    <row r="53" spans="1:41" x14ac:dyDescent="0.25">
      <c r="A53" s="61" t="s">
        <v>61</v>
      </c>
      <c r="B53" s="122">
        <v>2.0049999999999999</v>
      </c>
      <c r="C53" s="123">
        <v>2.0049999999999999</v>
      </c>
      <c r="D53" s="123">
        <v>2.069</v>
      </c>
      <c r="E53" s="123">
        <v>1.667</v>
      </c>
      <c r="F53" s="123">
        <v>1.8</v>
      </c>
      <c r="G53" s="123">
        <v>5</v>
      </c>
      <c r="H53" s="123">
        <v>3</v>
      </c>
      <c r="I53" s="123">
        <v>2.0579999999999998</v>
      </c>
      <c r="J53" s="124">
        <f t="shared" si="1"/>
        <v>2.4504999999999999</v>
      </c>
      <c r="K53" s="125">
        <f t="shared" si="2"/>
        <v>1.0173469064155014</v>
      </c>
      <c r="L53" s="17">
        <f t="shared" si="3"/>
        <v>1.0173469064155014</v>
      </c>
      <c r="M53" s="17">
        <f t="shared" si="4"/>
        <v>1.0711766418948803</v>
      </c>
      <c r="N53" s="17">
        <f t="shared" si="5"/>
        <v>0.96607345519522836</v>
      </c>
      <c r="O53" s="17">
        <f t="shared" si="6"/>
        <v>0.99659726627833223</v>
      </c>
      <c r="P53" s="17">
        <f t="shared" si="7"/>
        <v>1.4423250279450475</v>
      </c>
      <c r="Q53" s="17">
        <f t="shared" si="8"/>
        <v>1.3044069024865259</v>
      </c>
      <c r="R53" s="126">
        <f t="shared" si="9"/>
        <v>1.0465848051108735</v>
      </c>
      <c r="S53" s="17"/>
      <c r="T53" s="17"/>
      <c r="U53" s="17"/>
      <c r="V53" s="17"/>
      <c r="W53" s="17"/>
      <c r="X53" s="17"/>
      <c r="Y53" s="17"/>
      <c r="AA53" s="17"/>
      <c r="AB53" s="17"/>
      <c r="AC53" s="17"/>
      <c r="AE53" s="17"/>
      <c r="AF53" s="17"/>
      <c r="AG53" s="17"/>
      <c r="AI53" s="17"/>
      <c r="AJ53" s="17"/>
      <c r="AK53" s="17"/>
      <c r="AM53" s="17"/>
      <c r="AN53" s="17"/>
      <c r="AO53" s="17"/>
    </row>
    <row r="54" spans="1:41" x14ac:dyDescent="0.25">
      <c r="A54" s="127" t="s">
        <v>189</v>
      </c>
      <c r="B54" s="128">
        <f t="shared" ref="B54:J54" si="10">AVERAGE(B38:B53)</f>
        <v>1.9708124999999996</v>
      </c>
      <c r="C54" s="129">
        <f t="shared" si="10"/>
        <v>1.9708124999999996</v>
      </c>
      <c r="D54" s="129">
        <f t="shared" si="10"/>
        <v>1.9315208333333327</v>
      </c>
      <c r="E54" s="129">
        <f t="shared" si="10"/>
        <v>1.725541666666667</v>
      </c>
      <c r="F54" s="129">
        <f t="shared" si="10"/>
        <v>1.8061458333333331</v>
      </c>
      <c r="G54" s="129">
        <f t="shared" si="10"/>
        <v>3.4666250000000001</v>
      </c>
      <c r="H54" s="129">
        <f t="shared" si="10"/>
        <v>2.2998958333333328</v>
      </c>
      <c r="I54" s="129">
        <f t="shared" si="10"/>
        <v>1.9663958333333329</v>
      </c>
      <c r="J54" s="130">
        <f t="shared" si="10"/>
        <v>2.1422187499999996</v>
      </c>
      <c r="K54" s="131">
        <f t="shared" si="2"/>
        <v>1</v>
      </c>
      <c r="L54" s="132">
        <f t="shared" si="3"/>
        <v>1</v>
      </c>
      <c r="M54" s="132">
        <f t="shared" si="4"/>
        <v>1</v>
      </c>
      <c r="N54" s="132">
        <f t="shared" si="5"/>
        <v>1</v>
      </c>
      <c r="O54" s="132">
        <f t="shared" si="6"/>
        <v>1</v>
      </c>
      <c r="P54" s="132">
        <f t="shared" si="7"/>
        <v>1</v>
      </c>
      <c r="Q54" s="132">
        <f t="shared" si="8"/>
        <v>1</v>
      </c>
      <c r="R54" s="133">
        <f t="shared" si="9"/>
        <v>1</v>
      </c>
      <c r="S54" s="17"/>
      <c r="T54" s="17"/>
      <c r="U54" s="17"/>
      <c r="V54" s="17"/>
      <c r="W54" s="17"/>
      <c r="X54" s="17"/>
      <c r="Y54" s="17"/>
      <c r="AA54" s="17"/>
      <c r="AB54" s="17"/>
      <c r="AC54" s="17"/>
      <c r="AE54" s="17"/>
      <c r="AF54" s="17"/>
      <c r="AG54" s="17"/>
      <c r="AI54" s="17"/>
      <c r="AJ54" s="17"/>
      <c r="AK54" s="17"/>
      <c r="AM54" s="17"/>
      <c r="AN54" s="17"/>
      <c r="AO54" s="17"/>
    </row>
    <row r="55" spans="1:41" x14ac:dyDescent="0.25">
      <c r="A55" s="134" t="s">
        <v>188</v>
      </c>
      <c r="B55" s="128">
        <f t="shared" ref="B55:J55" si="11">B54/$J$54</f>
        <v>0.91998657933509354</v>
      </c>
      <c r="C55" s="129">
        <f t="shared" si="11"/>
        <v>0.91998657933509354</v>
      </c>
      <c r="D55" s="129">
        <f t="shared" si="11"/>
        <v>0.90164500396298608</v>
      </c>
      <c r="E55" s="129">
        <f t="shared" si="11"/>
        <v>0.80549274749213506</v>
      </c>
      <c r="F55" s="129">
        <f t="shared" si="11"/>
        <v>0.84311923482759799</v>
      </c>
      <c r="G55" s="129">
        <f t="shared" si="11"/>
        <v>1.6182404341293346</v>
      </c>
      <c r="H55" s="129">
        <f t="shared" si="11"/>
        <v>1.0736045669161158</v>
      </c>
      <c r="I55" s="129">
        <f t="shared" si="11"/>
        <v>0.91792485400164348</v>
      </c>
      <c r="J55" s="135">
        <f t="shared" si="11"/>
        <v>1</v>
      </c>
      <c r="K55" s="131"/>
      <c r="L55" s="29"/>
      <c r="M55" s="29"/>
      <c r="N55" s="29"/>
      <c r="O55" s="29"/>
      <c r="P55" s="29"/>
      <c r="Q55" s="29"/>
      <c r="R55" s="63"/>
    </row>
    <row r="56" spans="1:41" x14ac:dyDescent="0.25">
      <c r="C56" s="4"/>
      <c r="D56" s="4"/>
      <c r="E56" s="4"/>
      <c r="F56" s="4"/>
      <c r="G56" s="4"/>
      <c r="H56" s="4"/>
      <c r="I56" s="4"/>
      <c r="J56" s="4"/>
      <c r="K56" s="136"/>
    </row>
    <row r="57" spans="1:41" x14ac:dyDescent="0.25">
      <c r="A57" s="4"/>
      <c r="B57" s="85"/>
      <c r="C57" s="85"/>
      <c r="D57" s="85"/>
      <c r="E57" s="85"/>
      <c r="F57" s="85"/>
      <c r="G57" s="85"/>
      <c r="H57" s="85"/>
      <c r="I57" s="137"/>
      <c r="K57" s="4"/>
      <c r="N57" s="4"/>
      <c r="O57" s="4"/>
      <c r="P57" s="4"/>
      <c r="Q57" s="4"/>
      <c r="R57" s="4"/>
      <c r="S57" s="4"/>
      <c r="T57" s="4"/>
      <c r="U57" s="4"/>
      <c r="V57" s="4"/>
    </row>
    <row r="58" spans="1:41" ht="21" x14ac:dyDescent="0.35">
      <c r="A58" s="138" t="s">
        <v>190</v>
      </c>
      <c r="B58" s="138"/>
      <c r="C58" s="3"/>
      <c r="D58" s="3"/>
      <c r="E58" s="3"/>
      <c r="F58" s="3"/>
      <c r="G58" s="3"/>
      <c r="H58" s="3"/>
      <c r="I58" s="3"/>
      <c r="J58" s="3"/>
      <c r="K58" s="3"/>
      <c r="M58" s="1" t="s">
        <v>191</v>
      </c>
      <c r="N58" s="138"/>
      <c r="O58" s="138"/>
      <c r="P58" s="138"/>
      <c r="Q58" s="138"/>
      <c r="R58" s="138"/>
      <c r="S58" s="138"/>
      <c r="T58" s="138"/>
      <c r="U58" s="3"/>
      <c r="V58" s="1"/>
      <c r="X58" s="4"/>
    </row>
    <row r="59" spans="1:41" x14ac:dyDescent="0.25">
      <c r="A59" s="106"/>
      <c r="B59" s="106"/>
      <c r="C59" s="107"/>
      <c r="D59" s="108"/>
      <c r="E59" s="108"/>
      <c r="F59" s="108"/>
      <c r="G59" s="108"/>
      <c r="H59" s="108"/>
      <c r="I59" s="108"/>
      <c r="J59" s="108"/>
      <c r="K59" s="139"/>
      <c r="M59" s="106"/>
      <c r="N59" s="107"/>
      <c r="O59" s="108" t="s">
        <v>179</v>
      </c>
      <c r="P59" s="108" t="s">
        <v>180</v>
      </c>
      <c r="Q59" s="108" t="s">
        <v>181</v>
      </c>
      <c r="R59" s="108" t="s">
        <v>182</v>
      </c>
      <c r="S59" s="108" t="s">
        <v>183</v>
      </c>
      <c r="T59" s="108" t="s">
        <v>184</v>
      </c>
      <c r="U59" s="108" t="s">
        <v>185</v>
      </c>
      <c r="V59" s="139"/>
      <c r="W59" s="140"/>
      <c r="Y59" s="115"/>
      <c r="Z59" s="115"/>
      <c r="AA59" s="115"/>
      <c r="AB59" s="115"/>
      <c r="AC59" s="115"/>
      <c r="AD59" s="115"/>
      <c r="AE59" s="115"/>
      <c r="AF59" s="115"/>
    </row>
    <row r="60" spans="1:41" ht="30" x14ac:dyDescent="0.25">
      <c r="A60" s="141" t="s">
        <v>192</v>
      </c>
      <c r="B60" s="141" t="s">
        <v>186</v>
      </c>
      <c r="C60" s="142" t="s">
        <v>13</v>
      </c>
      <c r="D60" s="143" t="s">
        <v>17</v>
      </c>
      <c r="E60" s="143" t="s">
        <v>22</v>
      </c>
      <c r="F60" s="143" t="s">
        <v>25</v>
      </c>
      <c r="G60" s="143" t="s">
        <v>29</v>
      </c>
      <c r="H60" s="143" t="s">
        <v>33</v>
      </c>
      <c r="I60" s="143" t="s">
        <v>36</v>
      </c>
      <c r="J60" s="143" t="s">
        <v>40</v>
      </c>
      <c r="K60" s="144" t="s">
        <v>193</v>
      </c>
      <c r="M60" s="141" t="s">
        <v>186</v>
      </c>
      <c r="N60" s="142" t="s">
        <v>13</v>
      </c>
      <c r="O60" s="143" t="s">
        <v>17</v>
      </c>
      <c r="P60" s="143" t="s">
        <v>22</v>
      </c>
      <c r="Q60" s="143" t="s">
        <v>25</v>
      </c>
      <c r="R60" s="143" t="s">
        <v>29</v>
      </c>
      <c r="S60" s="143" t="s">
        <v>33</v>
      </c>
      <c r="T60" s="143" t="s">
        <v>36</v>
      </c>
      <c r="U60" s="143" t="s">
        <v>40</v>
      </c>
      <c r="V60" s="144" t="s">
        <v>187</v>
      </c>
      <c r="W60" s="145"/>
      <c r="X60" s="145"/>
      <c r="Y60" s="115"/>
      <c r="Z60" s="115"/>
      <c r="AA60" s="115"/>
      <c r="AB60" s="115"/>
      <c r="AC60" s="115"/>
      <c r="AD60" s="115"/>
      <c r="AE60" s="115"/>
      <c r="AF60" s="115"/>
      <c r="AG60" s="115"/>
    </row>
    <row r="61" spans="1:41" x14ac:dyDescent="0.25">
      <c r="A61" s="61">
        <v>2018</v>
      </c>
      <c r="B61" s="61" t="s">
        <v>16</v>
      </c>
      <c r="C61" s="125">
        <f t="shared" ref="C61:C76" si="12">$E$7*N61</f>
        <v>4.1388299256401542E-2</v>
      </c>
      <c r="D61" s="17">
        <f t="shared" ref="D61:D76" si="13">$E$7*O61</f>
        <v>4.1388299256401542E-2</v>
      </c>
      <c r="E61" s="17">
        <f t="shared" ref="E61:E76" si="14">$E$7*P61</f>
        <v>5.7943618958962155E-2</v>
      </c>
      <c r="F61" s="17">
        <f t="shared" ref="F61:F76" si="15">$E$7*Q61</f>
        <v>5.7943618958962155E-2</v>
      </c>
      <c r="G61" s="17">
        <f t="shared" ref="G61:G76" si="16">$E$7*R61</f>
        <v>5.7943618958962148E-2</v>
      </c>
      <c r="H61" s="17">
        <f t="shared" ref="H61:H76" si="17">$E$7*S61</f>
        <v>5.7943618958962155E-2</v>
      </c>
      <c r="I61" s="17">
        <f t="shared" ref="I61:I76" si="18">$E$7*T61</f>
        <v>5.7943618958962141E-2</v>
      </c>
      <c r="J61" s="17">
        <f t="shared" ref="J61:J76" si="19">$E$7*U61</f>
        <v>5.7943618958962155E-2</v>
      </c>
      <c r="K61" s="146">
        <f t="shared" ref="K61:K77" si="20">SUM(C61:J61)</f>
        <v>0.43043831226657603</v>
      </c>
      <c r="M61" s="61" t="s">
        <v>16</v>
      </c>
      <c r="N61" s="125">
        <f t="shared" ref="N61:N76" si="21">N$77*K38</f>
        <v>0.66221278810242468</v>
      </c>
      <c r="O61" s="17">
        <f t="shared" ref="O61:O76" si="22">O$77*L38</f>
        <v>0.66221278810242468</v>
      </c>
      <c r="P61" s="17">
        <f t="shared" ref="P61:P76" si="23">P$77*M38</f>
        <v>0.92709790334339448</v>
      </c>
      <c r="Q61" s="17">
        <f t="shared" ref="Q61:Q76" si="24">Q$77*N38</f>
        <v>0.92709790334339448</v>
      </c>
      <c r="R61" s="17">
        <f t="shared" ref="R61:R76" si="25">R$77*O38</f>
        <v>0.92709790334339437</v>
      </c>
      <c r="S61" s="17">
        <f t="shared" ref="S61:S76" si="26">S$77*P38</f>
        <v>0.92709790334339448</v>
      </c>
      <c r="T61" s="17">
        <f t="shared" ref="T61:T76" si="27">T$77*Q38</f>
        <v>0.92709790334339426</v>
      </c>
      <c r="U61" s="17">
        <f t="shared" ref="U61:U76" si="28">U$77*R38</f>
        <v>0.92709790334339448</v>
      </c>
      <c r="V61" s="146">
        <f t="shared" ref="V61:V77" si="29">AVERAGE(N61:U61)</f>
        <v>0.86087662453315206</v>
      </c>
      <c r="AG61" s="147"/>
    </row>
    <row r="62" spans="1:41" x14ac:dyDescent="0.25">
      <c r="A62" s="61">
        <v>2018</v>
      </c>
      <c r="B62" s="61" t="s">
        <v>20</v>
      </c>
      <c r="C62" s="125">
        <f t="shared" si="12"/>
        <v>8.2983540009085088E-2</v>
      </c>
      <c r="D62" s="17">
        <f t="shared" si="13"/>
        <v>8.2983540009085088E-2</v>
      </c>
      <c r="E62" s="17">
        <f t="shared" si="14"/>
        <v>8.5632391161494792E-2</v>
      </c>
      <c r="F62" s="17">
        <f t="shared" si="15"/>
        <v>6.8994294860421371E-2</v>
      </c>
      <c r="G62" s="17">
        <f t="shared" si="16"/>
        <v>7.4498938661522768E-2</v>
      </c>
      <c r="H62" s="17">
        <f t="shared" si="17"/>
        <v>0.20694149628200773</v>
      </c>
      <c r="I62" s="17">
        <f t="shared" si="18"/>
        <v>0.1241648977692046</v>
      </c>
      <c r="J62" s="17">
        <f t="shared" si="19"/>
        <v>8.5177119869674356E-2</v>
      </c>
      <c r="K62" s="146">
        <f t="shared" si="20"/>
        <v>0.81137621862249576</v>
      </c>
      <c r="M62" s="61" t="s">
        <v>20</v>
      </c>
      <c r="N62" s="125">
        <f t="shared" si="21"/>
        <v>1.3277366401453614</v>
      </c>
      <c r="O62" s="17">
        <f t="shared" si="22"/>
        <v>1.3277366401453614</v>
      </c>
      <c r="P62" s="17">
        <f t="shared" si="23"/>
        <v>1.3701182585839167</v>
      </c>
      <c r="Q62" s="17">
        <f t="shared" si="24"/>
        <v>1.1039087177667419</v>
      </c>
      <c r="R62" s="17">
        <f t="shared" si="25"/>
        <v>1.1919830185843643</v>
      </c>
      <c r="S62" s="17">
        <f t="shared" si="26"/>
        <v>3.3110639405121236</v>
      </c>
      <c r="T62" s="17">
        <f t="shared" si="27"/>
        <v>1.9866383643072736</v>
      </c>
      <c r="U62" s="17">
        <f t="shared" si="28"/>
        <v>1.3628339179147897</v>
      </c>
      <c r="V62" s="146">
        <f t="shared" si="29"/>
        <v>1.6227524372449915</v>
      </c>
      <c r="AG62" s="147"/>
    </row>
    <row r="63" spans="1:41" x14ac:dyDescent="0.25">
      <c r="A63" s="61">
        <v>2018</v>
      </c>
      <c r="B63" s="61" t="s">
        <v>24</v>
      </c>
      <c r="C63" s="125">
        <f t="shared" si="12"/>
        <v>8.2983540009085088E-2</v>
      </c>
      <c r="D63" s="17">
        <f t="shared" si="13"/>
        <v>8.2983540009085088E-2</v>
      </c>
      <c r="E63" s="17">
        <f t="shared" si="14"/>
        <v>8.5632391161494792E-2</v>
      </c>
      <c r="F63" s="17">
        <f t="shared" si="15"/>
        <v>6.8994294860421371E-2</v>
      </c>
      <c r="G63" s="17">
        <f t="shared" si="16"/>
        <v>7.4498938661522768E-2</v>
      </c>
      <c r="H63" s="17">
        <f t="shared" si="17"/>
        <v>0.20694149628200773</v>
      </c>
      <c r="I63" s="17">
        <f t="shared" si="18"/>
        <v>0.1241648977692046</v>
      </c>
      <c r="J63" s="17">
        <f t="shared" si="19"/>
        <v>8.5177119869674356E-2</v>
      </c>
      <c r="K63" s="146">
        <f t="shared" si="20"/>
        <v>0.81137621862249576</v>
      </c>
      <c r="M63" s="61" t="s">
        <v>24</v>
      </c>
      <c r="N63" s="125">
        <f t="shared" si="21"/>
        <v>1.3277366401453614</v>
      </c>
      <c r="O63" s="17">
        <f t="shared" si="22"/>
        <v>1.3277366401453614</v>
      </c>
      <c r="P63" s="17">
        <f t="shared" si="23"/>
        <v>1.3701182585839167</v>
      </c>
      <c r="Q63" s="17">
        <f t="shared" si="24"/>
        <v>1.1039087177667419</v>
      </c>
      <c r="R63" s="17">
        <f t="shared" si="25"/>
        <v>1.1919830185843643</v>
      </c>
      <c r="S63" s="17">
        <f t="shared" si="26"/>
        <v>3.3110639405121236</v>
      </c>
      <c r="T63" s="17">
        <f t="shared" si="27"/>
        <v>1.9866383643072736</v>
      </c>
      <c r="U63" s="17">
        <f t="shared" si="28"/>
        <v>1.3628339179147897</v>
      </c>
      <c r="V63" s="146">
        <f t="shared" si="29"/>
        <v>1.6227524372449915</v>
      </c>
      <c r="AG63" s="147"/>
    </row>
    <row r="64" spans="1:41" x14ac:dyDescent="0.25">
      <c r="A64" s="61">
        <v>2018</v>
      </c>
      <c r="B64" s="61" t="s">
        <v>28</v>
      </c>
      <c r="C64" s="125">
        <f t="shared" si="12"/>
        <v>8.2776598512803085E-2</v>
      </c>
      <c r="D64" s="17">
        <f t="shared" si="13"/>
        <v>8.2776598512803085E-2</v>
      </c>
      <c r="E64" s="17">
        <f t="shared" si="14"/>
        <v>8.2776598512803085E-2</v>
      </c>
      <c r="F64" s="17">
        <f t="shared" si="15"/>
        <v>8.2776598512803085E-2</v>
      </c>
      <c r="G64" s="17">
        <f t="shared" si="16"/>
        <v>8.2776598512803071E-2</v>
      </c>
      <c r="H64" s="17">
        <f t="shared" si="17"/>
        <v>8.2776598512803098E-2</v>
      </c>
      <c r="I64" s="17">
        <f t="shared" si="18"/>
        <v>8.2776598512803071E-2</v>
      </c>
      <c r="J64" s="17">
        <f t="shared" si="19"/>
        <v>8.2776598512803071E-2</v>
      </c>
      <c r="K64" s="146">
        <f t="shared" si="20"/>
        <v>0.66221278810242468</v>
      </c>
      <c r="M64" s="61" t="s">
        <v>28</v>
      </c>
      <c r="N64" s="125">
        <f t="shared" si="21"/>
        <v>1.3244255762048494</v>
      </c>
      <c r="O64" s="17">
        <f t="shared" si="22"/>
        <v>1.3244255762048494</v>
      </c>
      <c r="P64" s="17">
        <f t="shared" si="23"/>
        <v>1.3244255762048494</v>
      </c>
      <c r="Q64" s="17">
        <f t="shared" si="24"/>
        <v>1.3244255762048494</v>
      </c>
      <c r="R64" s="17">
        <f t="shared" si="25"/>
        <v>1.3244255762048491</v>
      </c>
      <c r="S64" s="17">
        <f t="shared" si="26"/>
        <v>1.3244255762048496</v>
      </c>
      <c r="T64" s="17">
        <f t="shared" si="27"/>
        <v>1.3244255762048491</v>
      </c>
      <c r="U64" s="17">
        <f t="shared" si="28"/>
        <v>1.3244255762048491</v>
      </c>
      <c r="V64" s="146">
        <f t="shared" si="29"/>
        <v>1.3244255762048494</v>
      </c>
      <c r="AG64" s="147"/>
    </row>
    <row r="65" spans="1:34" x14ac:dyDescent="0.25">
      <c r="A65" s="61">
        <v>2018</v>
      </c>
      <c r="B65" s="61" t="s">
        <v>31</v>
      </c>
      <c r="C65" s="125">
        <f t="shared" si="12"/>
        <v>7.164314601283106E-2</v>
      </c>
      <c r="D65" s="17">
        <f t="shared" si="13"/>
        <v>7.164314601283106E-2</v>
      </c>
      <c r="E65" s="17">
        <f t="shared" si="14"/>
        <v>7.683047951963326E-2</v>
      </c>
      <c r="F65" s="17">
        <f t="shared" si="15"/>
        <v>6.4386397543208809E-2</v>
      </c>
      <c r="G65" s="17">
        <f t="shared" si="16"/>
        <v>6.9504750551250175E-2</v>
      </c>
      <c r="H65" s="17">
        <f t="shared" si="17"/>
        <v>0.11365226975807863</v>
      </c>
      <c r="I65" s="17">
        <f t="shared" si="18"/>
        <v>8.606007025381078E-2</v>
      </c>
      <c r="J65" s="17">
        <f t="shared" si="19"/>
        <v>7.3064144287300722E-2</v>
      </c>
      <c r="K65" s="146">
        <f t="shared" si="20"/>
        <v>0.62678440393894441</v>
      </c>
      <c r="M65" s="61" t="s">
        <v>31</v>
      </c>
      <c r="N65" s="125">
        <f t="shared" si="21"/>
        <v>1.146290336205297</v>
      </c>
      <c r="O65" s="17">
        <f t="shared" si="22"/>
        <v>1.146290336205297</v>
      </c>
      <c r="P65" s="17">
        <f t="shared" si="23"/>
        <v>1.2292876723141322</v>
      </c>
      <c r="Q65" s="17">
        <f t="shared" si="24"/>
        <v>1.0301823606913409</v>
      </c>
      <c r="R65" s="17">
        <f t="shared" si="25"/>
        <v>1.1120760088200028</v>
      </c>
      <c r="S65" s="17">
        <f t="shared" si="26"/>
        <v>1.818436316129258</v>
      </c>
      <c r="T65" s="17">
        <f t="shared" si="27"/>
        <v>1.3769611240609725</v>
      </c>
      <c r="U65" s="17">
        <f t="shared" si="28"/>
        <v>1.1690263085968116</v>
      </c>
      <c r="V65" s="146">
        <f t="shared" si="29"/>
        <v>1.2535688078778888</v>
      </c>
      <c r="AG65" s="147"/>
    </row>
    <row r="66" spans="1:34" x14ac:dyDescent="0.25">
      <c r="A66" s="61">
        <v>2018</v>
      </c>
      <c r="B66" s="61" t="s">
        <v>35</v>
      </c>
      <c r="C66" s="125">
        <f t="shared" si="12"/>
        <v>8.2983540009085088E-2</v>
      </c>
      <c r="D66" s="17">
        <f t="shared" si="13"/>
        <v>8.2983540009085088E-2</v>
      </c>
      <c r="E66" s="17">
        <f t="shared" si="14"/>
        <v>8.5632391161494792E-2</v>
      </c>
      <c r="F66" s="17">
        <f t="shared" si="15"/>
        <v>6.8994294860421371E-2</v>
      </c>
      <c r="G66" s="17">
        <f t="shared" si="16"/>
        <v>7.4498938661522768E-2</v>
      </c>
      <c r="H66" s="17">
        <f t="shared" si="17"/>
        <v>0.20694149628200773</v>
      </c>
      <c r="I66" s="17">
        <f t="shared" si="18"/>
        <v>0.1241648977692046</v>
      </c>
      <c r="J66" s="17">
        <f t="shared" si="19"/>
        <v>8.5177119869674356E-2</v>
      </c>
      <c r="K66" s="146">
        <f t="shared" si="20"/>
        <v>0.81137621862249576</v>
      </c>
      <c r="M66" s="61" t="s">
        <v>35</v>
      </c>
      <c r="N66" s="125">
        <f t="shared" si="21"/>
        <v>1.3277366401453614</v>
      </c>
      <c r="O66" s="17">
        <f t="shared" si="22"/>
        <v>1.3277366401453614</v>
      </c>
      <c r="P66" s="17">
        <f t="shared" si="23"/>
        <v>1.3701182585839167</v>
      </c>
      <c r="Q66" s="17">
        <f t="shared" si="24"/>
        <v>1.1039087177667419</v>
      </c>
      <c r="R66" s="17">
        <f t="shared" si="25"/>
        <v>1.1919830185843643</v>
      </c>
      <c r="S66" s="17">
        <f t="shared" si="26"/>
        <v>3.3110639405121236</v>
      </c>
      <c r="T66" s="17">
        <f t="shared" si="27"/>
        <v>1.9866383643072736</v>
      </c>
      <c r="U66" s="17">
        <f t="shared" si="28"/>
        <v>1.3628339179147897</v>
      </c>
      <c r="V66" s="146">
        <f t="shared" si="29"/>
        <v>1.6227524372449915</v>
      </c>
      <c r="AG66" s="147"/>
    </row>
    <row r="67" spans="1:34" x14ac:dyDescent="0.25">
      <c r="A67" s="61">
        <v>2018</v>
      </c>
      <c r="B67" s="61" t="s">
        <v>39</v>
      </c>
      <c r="C67" s="125">
        <f t="shared" si="12"/>
        <v>0.11741860499041117</v>
      </c>
      <c r="D67" s="17">
        <f t="shared" si="13"/>
        <v>0.11741860499041117</v>
      </c>
      <c r="E67" s="17">
        <f t="shared" si="14"/>
        <v>0.1177910996837188</v>
      </c>
      <c r="F67" s="17">
        <f t="shared" si="15"/>
        <v>9.6558902165184812E-2</v>
      </c>
      <c r="G67" s="17">
        <f t="shared" si="16"/>
        <v>0.10347074814100385</v>
      </c>
      <c r="H67" s="17">
        <f t="shared" si="17"/>
        <v>0.23454749188602753</v>
      </c>
      <c r="I67" s="17">
        <f t="shared" si="18"/>
        <v>0.1241648977692046</v>
      </c>
      <c r="J67" s="17">
        <f t="shared" si="19"/>
        <v>0.11986051464653885</v>
      </c>
      <c r="K67" s="146">
        <f t="shared" si="20"/>
        <v>1.0312308642725008</v>
      </c>
      <c r="M67" s="61" t="s">
        <v>39</v>
      </c>
      <c r="N67" s="125">
        <f t="shared" si="21"/>
        <v>1.8786976798465786</v>
      </c>
      <c r="O67" s="17">
        <f t="shared" si="22"/>
        <v>1.8786976798465786</v>
      </c>
      <c r="P67" s="17">
        <f t="shared" si="23"/>
        <v>1.8846575949395008</v>
      </c>
      <c r="Q67" s="17">
        <f t="shared" si="24"/>
        <v>1.544942434642957</v>
      </c>
      <c r="R67" s="17">
        <f t="shared" si="25"/>
        <v>1.6555319702560616</v>
      </c>
      <c r="S67" s="17">
        <f t="shared" si="26"/>
        <v>3.7527598701764404</v>
      </c>
      <c r="T67" s="17">
        <f t="shared" si="27"/>
        <v>1.9866383643072736</v>
      </c>
      <c r="U67" s="17">
        <f t="shared" si="28"/>
        <v>1.9177682343446216</v>
      </c>
      <c r="V67" s="146">
        <f t="shared" si="29"/>
        <v>2.0624617285450015</v>
      </c>
      <c r="AG67" s="147"/>
    </row>
    <row r="68" spans="1:34" x14ac:dyDescent="0.25">
      <c r="A68" s="61">
        <v>2018</v>
      </c>
      <c r="B68" s="61" t="s">
        <v>42</v>
      </c>
      <c r="C68" s="125">
        <f t="shared" si="12"/>
        <v>0.11741860499041117</v>
      </c>
      <c r="D68" s="17">
        <f t="shared" si="13"/>
        <v>0.11741860499041117</v>
      </c>
      <c r="E68" s="17">
        <f t="shared" si="14"/>
        <v>0.1177910996837188</v>
      </c>
      <c r="F68" s="17">
        <f t="shared" si="15"/>
        <v>9.6558902165184812E-2</v>
      </c>
      <c r="G68" s="17">
        <f t="shared" si="16"/>
        <v>0.10347074814100385</v>
      </c>
      <c r="H68" s="17">
        <f t="shared" si="17"/>
        <v>0.23454749188602753</v>
      </c>
      <c r="I68" s="17">
        <f t="shared" si="18"/>
        <v>0.1241648977692046</v>
      </c>
      <c r="J68" s="17">
        <f t="shared" si="19"/>
        <v>0.11986051464653885</v>
      </c>
      <c r="K68" s="146">
        <f t="shared" si="20"/>
        <v>1.0312308642725008</v>
      </c>
      <c r="M68" s="61" t="s">
        <v>42</v>
      </c>
      <c r="N68" s="125">
        <f t="shared" si="21"/>
        <v>1.8786976798465786</v>
      </c>
      <c r="O68" s="17">
        <f t="shared" si="22"/>
        <v>1.8786976798465786</v>
      </c>
      <c r="P68" s="17">
        <f t="shared" si="23"/>
        <v>1.8846575949395008</v>
      </c>
      <c r="Q68" s="17">
        <f t="shared" si="24"/>
        <v>1.544942434642957</v>
      </c>
      <c r="R68" s="17">
        <f t="shared" si="25"/>
        <v>1.6555319702560616</v>
      </c>
      <c r="S68" s="17">
        <f t="shared" si="26"/>
        <v>3.7527598701764404</v>
      </c>
      <c r="T68" s="17">
        <f t="shared" si="27"/>
        <v>1.9866383643072736</v>
      </c>
      <c r="U68" s="17">
        <f t="shared" si="28"/>
        <v>1.9177682343446216</v>
      </c>
      <c r="V68" s="146">
        <f t="shared" si="29"/>
        <v>2.0624617285450015</v>
      </c>
      <c r="AG68" s="147"/>
    </row>
    <row r="69" spans="1:34" x14ac:dyDescent="0.25">
      <c r="A69" s="61">
        <v>2018</v>
      </c>
      <c r="B69" s="61" t="s">
        <v>44</v>
      </c>
      <c r="C69" s="125">
        <f t="shared" si="12"/>
        <v>0.11741860499041117</v>
      </c>
      <c r="D69" s="17">
        <f t="shared" si="13"/>
        <v>0.11741860499041117</v>
      </c>
      <c r="E69" s="17">
        <f t="shared" si="14"/>
        <v>0.1177910996837188</v>
      </c>
      <c r="F69" s="17">
        <f t="shared" si="15"/>
        <v>9.6558902165184812E-2</v>
      </c>
      <c r="G69" s="17">
        <f t="shared" si="16"/>
        <v>0.10347074814100385</v>
      </c>
      <c r="H69" s="17">
        <f t="shared" si="17"/>
        <v>0.23454749188602753</v>
      </c>
      <c r="I69" s="17">
        <f t="shared" si="18"/>
        <v>0.1241648977692046</v>
      </c>
      <c r="J69" s="17">
        <f t="shared" si="19"/>
        <v>0.11986051464653885</v>
      </c>
      <c r="K69" s="146">
        <f t="shared" si="20"/>
        <v>1.0312308642725008</v>
      </c>
      <c r="M69" s="61" t="s">
        <v>44</v>
      </c>
      <c r="N69" s="125">
        <f t="shared" si="21"/>
        <v>1.8786976798465786</v>
      </c>
      <c r="O69" s="17">
        <f t="shared" si="22"/>
        <v>1.8786976798465786</v>
      </c>
      <c r="P69" s="17">
        <f t="shared" si="23"/>
        <v>1.8846575949395008</v>
      </c>
      <c r="Q69" s="17">
        <f t="shared" si="24"/>
        <v>1.544942434642957</v>
      </c>
      <c r="R69" s="17">
        <f t="shared" si="25"/>
        <v>1.6555319702560616</v>
      </c>
      <c r="S69" s="17">
        <f t="shared" si="26"/>
        <v>3.7527598701764404</v>
      </c>
      <c r="T69" s="17">
        <f t="shared" si="27"/>
        <v>1.9866383643072736</v>
      </c>
      <c r="U69" s="17">
        <f t="shared" si="28"/>
        <v>1.9177682343446216</v>
      </c>
      <c r="V69" s="146">
        <f t="shared" si="29"/>
        <v>2.0624617285450015</v>
      </c>
      <c r="AG69" s="147"/>
    </row>
    <row r="70" spans="1:34" x14ac:dyDescent="0.25">
      <c r="A70" s="61">
        <v>2018</v>
      </c>
      <c r="B70" s="61" t="s">
        <v>46</v>
      </c>
      <c r="C70" s="125">
        <f t="shared" si="12"/>
        <v>0.10347074814100385</v>
      </c>
      <c r="D70" s="17">
        <f t="shared" si="13"/>
        <v>0.10347074814100385</v>
      </c>
      <c r="E70" s="17">
        <f t="shared" si="14"/>
        <v>5.7943618958962155E-2</v>
      </c>
      <c r="F70" s="17">
        <f t="shared" si="15"/>
        <v>6.7255986291652511E-2</v>
      </c>
      <c r="G70" s="17">
        <f t="shared" si="16"/>
        <v>6.7255986291652498E-2</v>
      </c>
      <c r="H70" s="17">
        <f t="shared" si="17"/>
        <v>6.7255986291652498E-2</v>
      </c>
      <c r="I70" s="17">
        <f t="shared" si="18"/>
        <v>6.7255986291652498E-2</v>
      </c>
      <c r="J70" s="17">
        <f t="shared" si="19"/>
        <v>6.7255986291652498E-2</v>
      </c>
      <c r="K70" s="146">
        <f t="shared" si="20"/>
        <v>0.60116504669923243</v>
      </c>
      <c r="M70" s="61" t="s">
        <v>46</v>
      </c>
      <c r="N70" s="125">
        <f t="shared" si="21"/>
        <v>1.6555319702560616</v>
      </c>
      <c r="O70" s="17">
        <f t="shared" si="22"/>
        <v>1.6555319702560616</v>
      </c>
      <c r="P70" s="17">
        <f t="shared" si="23"/>
        <v>0.92709790334339448</v>
      </c>
      <c r="Q70" s="17">
        <f t="shared" si="24"/>
        <v>1.0760957806664402</v>
      </c>
      <c r="R70" s="17">
        <f t="shared" si="25"/>
        <v>1.07609578066644</v>
      </c>
      <c r="S70" s="17">
        <f t="shared" si="26"/>
        <v>1.07609578066644</v>
      </c>
      <c r="T70" s="17">
        <f t="shared" si="27"/>
        <v>1.07609578066644</v>
      </c>
      <c r="U70" s="17">
        <f t="shared" si="28"/>
        <v>1.07609578066644</v>
      </c>
      <c r="V70" s="146">
        <f t="shared" si="29"/>
        <v>1.2023300933984649</v>
      </c>
      <c r="AG70" s="147"/>
    </row>
    <row r="71" spans="1:34" x14ac:dyDescent="0.25">
      <c r="A71" s="61">
        <v>2018</v>
      </c>
      <c r="B71" s="61" t="s">
        <v>48</v>
      </c>
      <c r="C71" s="125">
        <f t="shared" si="12"/>
        <v>8.2983540009085088E-2</v>
      </c>
      <c r="D71" s="17">
        <f t="shared" si="13"/>
        <v>8.2983540009085088E-2</v>
      </c>
      <c r="E71" s="17">
        <f t="shared" si="14"/>
        <v>8.5632391161494792E-2</v>
      </c>
      <c r="F71" s="17">
        <f t="shared" si="15"/>
        <v>6.8994294860421371E-2</v>
      </c>
      <c r="G71" s="17">
        <f t="shared" si="16"/>
        <v>7.4498938661522768E-2</v>
      </c>
      <c r="H71" s="17">
        <f t="shared" si="17"/>
        <v>0.20694149628200773</v>
      </c>
      <c r="I71" s="17">
        <f t="shared" si="18"/>
        <v>0.1241648977692046</v>
      </c>
      <c r="J71" s="17">
        <f t="shared" si="19"/>
        <v>8.5177119869674356E-2</v>
      </c>
      <c r="K71" s="146">
        <f t="shared" si="20"/>
        <v>0.81137621862249576</v>
      </c>
      <c r="M71" s="61" t="s">
        <v>48</v>
      </c>
      <c r="N71" s="125">
        <f t="shared" si="21"/>
        <v>1.3277366401453614</v>
      </c>
      <c r="O71" s="17">
        <f t="shared" si="22"/>
        <v>1.3277366401453614</v>
      </c>
      <c r="P71" s="17">
        <f t="shared" si="23"/>
        <v>1.3701182585839167</v>
      </c>
      <c r="Q71" s="17">
        <f t="shared" si="24"/>
        <v>1.1039087177667419</v>
      </c>
      <c r="R71" s="17">
        <f t="shared" si="25"/>
        <v>1.1919830185843643</v>
      </c>
      <c r="S71" s="17">
        <f t="shared" si="26"/>
        <v>3.3110639405121236</v>
      </c>
      <c r="T71" s="17">
        <f t="shared" si="27"/>
        <v>1.9866383643072736</v>
      </c>
      <c r="U71" s="17">
        <f t="shared" si="28"/>
        <v>1.3628339179147897</v>
      </c>
      <c r="V71" s="146">
        <f t="shared" si="29"/>
        <v>1.6227524372449915</v>
      </c>
      <c r="AG71" s="147"/>
    </row>
    <row r="72" spans="1:34" x14ac:dyDescent="0.25">
      <c r="A72" s="61">
        <v>2018</v>
      </c>
      <c r="B72" s="61" t="s">
        <v>51</v>
      </c>
      <c r="C72" s="125">
        <f t="shared" si="12"/>
        <v>6.1089129702448668E-2</v>
      </c>
      <c r="D72" s="17">
        <f t="shared" si="13"/>
        <v>6.1089129702448668E-2</v>
      </c>
      <c r="E72" s="17">
        <f t="shared" si="14"/>
        <v>6.0219975418064245E-2</v>
      </c>
      <c r="F72" s="17">
        <f t="shared" si="15"/>
        <v>6.0219975418064245E-2</v>
      </c>
      <c r="G72" s="17">
        <f t="shared" si="16"/>
        <v>6.0219975418064245E-2</v>
      </c>
      <c r="H72" s="17">
        <f t="shared" si="17"/>
        <v>6.0219975418064252E-2</v>
      </c>
      <c r="I72" s="17">
        <f t="shared" si="18"/>
        <v>6.0219975418064238E-2</v>
      </c>
      <c r="J72" s="17">
        <f t="shared" si="19"/>
        <v>6.0219975418064245E-2</v>
      </c>
      <c r="K72" s="146">
        <f t="shared" si="20"/>
        <v>0.48349811191328274</v>
      </c>
      <c r="M72" s="61" t="s">
        <v>51</v>
      </c>
      <c r="N72" s="125">
        <f t="shared" si="21"/>
        <v>0.97742607523917868</v>
      </c>
      <c r="O72" s="17">
        <f t="shared" si="22"/>
        <v>0.97742607523917868</v>
      </c>
      <c r="P72" s="17">
        <f t="shared" si="23"/>
        <v>0.96351960668902792</v>
      </c>
      <c r="Q72" s="17">
        <f t="shared" si="24"/>
        <v>0.96351960668902792</v>
      </c>
      <c r="R72" s="17">
        <f t="shared" si="25"/>
        <v>0.96351960668902792</v>
      </c>
      <c r="S72" s="17">
        <f t="shared" si="26"/>
        <v>0.96351960668902803</v>
      </c>
      <c r="T72" s="17">
        <f t="shared" si="27"/>
        <v>0.96351960668902781</v>
      </c>
      <c r="U72" s="17">
        <f t="shared" si="28"/>
        <v>0.96351960668902792</v>
      </c>
      <c r="V72" s="146">
        <f t="shared" si="29"/>
        <v>0.96699622382656547</v>
      </c>
      <c r="AG72" s="147"/>
    </row>
    <row r="73" spans="1:34" x14ac:dyDescent="0.25">
      <c r="A73" s="61">
        <v>2018</v>
      </c>
      <c r="B73" s="61" t="s">
        <v>54</v>
      </c>
      <c r="C73" s="125">
        <f t="shared" si="12"/>
        <v>6.1089129702448668E-2</v>
      </c>
      <c r="D73" s="17">
        <f t="shared" si="13"/>
        <v>6.1089129702448668E-2</v>
      </c>
      <c r="E73" s="17">
        <f t="shared" si="14"/>
        <v>6.0219975418064245E-2</v>
      </c>
      <c r="F73" s="17">
        <f t="shared" si="15"/>
        <v>6.0219975418064245E-2</v>
      </c>
      <c r="G73" s="17">
        <f t="shared" si="16"/>
        <v>6.0219975418064245E-2</v>
      </c>
      <c r="H73" s="17">
        <f t="shared" si="17"/>
        <v>6.0219975418064252E-2</v>
      </c>
      <c r="I73" s="17">
        <f t="shared" si="18"/>
        <v>6.0219975418064238E-2</v>
      </c>
      <c r="J73" s="17">
        <f t="shared" si="19"/>
        <v>6.0219975418064245E-2</v>
      </c>
      <c r="K73" s="146">
        <f t="shared" si="20"/>
        <v>0.48349811191328274</v>
      </c>
      <c r="M73" s="61" t="s">
        <v>54</v>
      </c>
      <c r="N73" s="125">
        <f t="shared" si="21"/>
        <v>0.97742607523917868</v>
      </c>
      <c r="O73" s="17">
        <f t="shared" si="22"/>
        <v>0.97742607523917868</v>
      </c>
      <c r="P73" s="17">
        <f t="shared" si="23"/>
        <v>0.96351960668902792</v>
      </c>
      <c r="Q73" s="17">
        <f t="shared" si="24"/>
        <v>0.96351960668902792</v>
      </c>
      <c r="R73" s="17">
        <f t="shared" si="25"/>
        <v>0.96351960668902792</v>
      </c>
      <c r="S73" s="17">
        <f t="shared" si="26"/>
        <v>0.96351960668902803</v>
      </c>
      <c r="T73" s="17">
        <f t="shared" si="27"/>
        <v>0.96351960668902781</v>
      </c>
      <c r="U73" s="17">
        <f t="shared" si="28"/>
        <v>0.96351960668902792</v>
      </c>
      <c r="V73" s="146">
        <f t="shared" si="29"/>
        <v>0.96699622382656547</v>
      </c>
      <c r="AG73" s="147"/>
    </row>
    <row r="74" spans="1:34" x14ac:dyDescent="0.25">
      <c r="A74" s="61">
        <v>2018</v>
      </c>
      <c r="B74" s="61" t="s">
        <v>56</v>
      </c>
      <c r="C74" s="125">
        <f t="shared" si="12"/>
        <v>6.1089129702448668E-2</v>
      </c>
      <c r="D74" s="17">
        <f t="shared" si="13"/>
        <v>6.1089129702448668E-2</v>
      </c>
      <c r="E74" s="17">
        <f t="shared" si="14"/>
        <v>6.0219975418064245E-2</v>
      </c>
      <c r="F74" s="17">
        <f t="shared" si="15"/>
        <v>6.0219975418064245E-2</v>
      </c>
      <c r="G74" s="17">
        <f t="shared" si="16"/>
        <v>6.0219975418064245E-2</v>
      </c>
      <c r="H74" s="17">
        <f t="shared" si="17"/>
        <v>6.0219975418064252E-2</v>
      </c>
      <c r="I74" s="17">
        <f t="shared" si="18"/>
        <v>6.0219975418064238E-2</v>
      </c>
      <c r="J74" s="17">
        <f t="shared" si="19"/>
        <v>6.0219975418064245E-2</v>
      </c>
      <c r="K74" s="146">
        <f t="shared" si="20"/>
        <v>0.48349811191328274</v>
      </c>
      <c r="M74" s="61" t="s">
        <v>56</v>
      </c>
      <c r="N74" s="125">
        <f t="shared" si="21"/>
        <v>0.97742607523917868</v>
      </c>
      <c r="O74" s="17">
        <f t="shared" si="22"/>
        <v>0.97742607523917868</v>
      </c>
      <c r="P74" s="17">
        <f t="shared" si="23"/>
        <v>0.96351960668902792</v>
      </c>
      <c r="Q74" s="17">
        <f t="shared" si="24"/>
        <v>0.96351960668902792</v>
      </c>
      <c r="R74" s="17">
        <f t="shared" si="25"/>
        <v>0.96351960668902792</v>
      </c>
      <c r="S74" s="17">
        <f t="shared" si="26"/>
        <v>0.96351960668902803</v>
      </c>
      <c r="T74" s="17">
        <f t="shared" si="27"/>
        <v>0.96351960668902781</v>
      </c>
      <c r="U74" s="17">
        <f t="shared" si="28"/>
        <v>0.96351960668902792</v>
      </c>
      <c r="V74" s="146">
        <f t="shared" si="29"/>
        <v>0.96699622382656547</v>
      </c>
      <c r="AG74" s="147"/>
    </row>
    <row r="75" spans="1:34" x14ac:dyDescent="0.25">
      <c r="A75" s="61">
        <v>2018</v>
      </c>
      <c r="B75" s="61" t="s">
        <v>59</v>
      </c>
      <c r="C75" s="125">
        <f t="shared" si="12"/>
        <v>5.537754440506526E-2</v>
      </c>
      <c r="D75" s="17">
        <f t="shared" si="13"/>
        <v>5.537754440506526E-2</v>
      </c>
      <c r="E75" s="17">
        <f t="shared" si="14"/>
        <v>4.1388299256401542E-2</v>
      </c>
      <c r="F75" s="17">
        <f t="shared" si="15"/>
        <v>5.5005049711757646E-2</v>
      </c>
      <c r="G75" s="17">
        <f t="shared" si="16"/>
        <v>5.5005049711757646E-2</v>
      </c>
      <c r="H75" s="17">
        <f t="shared" si="17"/>
        <v>5.5005049711757646E-2</v>
      </c>
      <c r="I75" s="17">
        <f t="shared" si="18"/>
        <v>5.5005049711757632E-2</v>
      </c>
      <c r="J75" s="17">
        <f t="shared" si="19"/>
        <v>5.5005049711757639E-2</v>
      </c>
      <c r="K75" s="146">
        <f t="shared" si="20"/>
        <v>0.42716863662532023</v>
      </c>
      <c r="M75" s="61" t="s">
        <v>59</v>
      </c>
      <c r="N75" s="125">
        <f t="shared" si="21"/>
        <v>0.88604071048104416</v>
      </c>
      <c r="O75" s="17">
        <f t="shared" si="22"/>
        <v>0.88604071048104416</v>
      </c>
      <c r="P75" s="17">
        <f t="shared" si="23"/>
        <v>0.66221278810242468</v>
      </c>
      <c r="Q75" s="17">
        <f t="shared" si="24"/>
        <v>0.88008079538812234</v>
      </c>
      <c r="R75" s="17">
        <f t="shared" si="25"/>
        <v>0.88008079538812234</v>
      </c>
      <c r="S75" s="17">
        <f t="shared" si="26"/>
        <v>0.88008079538812234</v>
      </c>
      <c r="T75" s="17">
        <f t="shared" si="27"/>
        <v>0.88008079538812212</v>
      </c>
      <c r="U75" s="17">
        <f t="shared" si="28"/>
        <v>0.88008079538812223</v>
      </c>
      <c r="V75" s="146">
        <f t="shared" si="29"/>
        <v>0.85433727325064046</v>
      </c>
      <c r="AG75" s="147"/>
    </row>
    <row r="76" spans="1:34" x14ac:dyDescent="0.25">
      <c r="A76" s="61">
        <v>2018</v>
      </c>
      <c r="B76" s="61" t="s">
        <v>61</v>
      </c>
      <c r="C76" s="125">
        <f t="shared" si="12"/>
        <v>8.2983540009085088E-2</v>
      </c>
      <c r="D76" s="17">
        <f t="shared" si="13"/>
        <v>8.2983540009085088E-2</v>
      </c>
      <c r="E76" s="17">
        <f t="shared" si="14"/>
        <v>8.5632391161494792E-2</v>
      </c>
      <c r="F76" s="17">
        <f t="shared" si="15"/>
        <v>6.8994294860421371E-2</v>
      </c>
      <c r="G76" s="17">
        <f t="shared" si="16"/>
        <v>7.4498938661522768E-2</v>
      </c>
      <c r="H76" s="17">
        <f t="shared" si="17"/>
        <v>0.20694149628200773</v>
      </c>
      <c r="I76" s="17">
        <f t="shared" si="18"/>
        <v>0.1241648977692046</v>
      </c>
      <c r="J76" s="17">
        <f t="shared" si="19"/>
        <v>8.5177119869674356E-2</v>
      </c>
      <c r="K76" s="146">
        <f t="shared" si="20"/>
        <v>0.81137621862249576</v>
      </c>
      <c r="M76" s="61" t="s">
        <v>61</v>
      </c>
      <c r="N76" s="131">
        <f t="shared" si="21"/>
        <v>1.3277366401453614</v>
      </c>
      <c r="O76" s="132">
        <f t="shared" si="22"/>
        <v>1.3277366401453614</v>
      </c>
      <c r="P76" s="132">
        <f t="shared" si="23"/>
        <v>1.3701182585839167</v>
      </c>
      <c r="Q76" s="132">
        <f t="shared" si="24"/>
        <v>1.1039087177667419</v>
      </c>
      <c r="R76" s="132">
        <f t="shared" si="25"/>
        <v>1.1919830185843643</v>
      </c>
      <c r="S76" s="132">
        <f t="shared" si="26"/>
        <v>3.3110639405121236</v>
      </c>
      <c r="T76" s="132">
        <f t="shared" si="27"/>
        <v>1.9866383643072736</v>
      </c>
      <c r="U76" s="132">
        <f t="shared" si="28"/>
        <v>1.3628339179147897</v>
      </c>
      <c r="V76" s="148">
        <f t="shared" si="29"/>
        <v>1.6227524372449915</v>
      </c>
      <c r="AG76" s="147"/>
    </row>
    <row r="77" spans="1:34" x14ac:dyDescent="0.25">
      <c r="A77" s="149"/>
      <c r="B77" s="149" t="s">
        <v>193</v>
      </c>
      <c r="C77" s="150">
        <f t="shared" ref="C77:J77" si="30">SUM(C61:C76)</f>
        <v>1.3050972404521097</v>
      </c>
      <c r="D77" s="151">
        <f t="shared" si="30"/>
        <v>1.3050972404521097</v>
      </c>
      <c r="E77" s="151">
        <f t="shared" si="30"/>
        <v>1.2790777963195858</v>
      </c>
      <c r="F77" s="151">
        <f t="shared" si="30"/>
        <v>1.1426757580702382</v>
      </c>
      <c r="G77" s="151">
        <f t="shared" si="30"/>
        <v>1.1960528680112437</v>
      </c>
      <c r="H77" s="151">
        <f t="shared" si="30"/>
        <v>2.295643406555568</v>
      </c>
      <c r="I77" s="151">
        <f t="shared" si="30"/>
        <v>1.5230204321368159</v>
      </c>
      <c r="J77" s="152">
        <f t="shared" si="30"/>
        <v>1.3021724673046573</v>
      </c>
      <c r="K77" s="152">
        <f t="shared" si="20"/>
        <v>11.348837209302328</v>
      </c>
      <c r="M77" s="139" t="s">
        <v>189</v>
      </c>
      <c r="N77" s="136">
        <f t="shared" ref="N77:U77" si="31">$F$7*B55</f>
        <v>1.3050972404521095</v>
      </c>
      <c r="O77" s="136">
        <f t="shared" si="31"/>
        <v>1.3050972404521095</v>
      </c>
      <c r="P77" s="136">
        <f t="shared" si="31"/>
        <v>1.279077796319585</v>
      </c>
      <c r="Q77" s="136">
        <f t="shared" si="31"/>
        <v>1.1426757580702382</v>
      </c>
      <c r="R77" s="136">
        <f t="shared" si="31"/>
        <v>1.1960528680112437</v>
      </c>
      <c r="S77" s="136">
        <f t="shared" si="31"/>
        <v>2.295643406555568</v>
      </c>
      <c r="T77" s="136">
        <f t="shared" si="31"/>
        <v>1.5230204321368155</v>
      </c>
      <c r="U77" s="136">
        <f t="shared" si="31"/>
        <v>1.3021724673046571</v>
      </c>
      <c r="V77" s="146">
        <f t="shared" si="29"/>
        <v>1.418604651162791</v>
      </c>
      <c r="X77" s="4"/>
      <c r="Y77" s="4"/>
      <c r="Z77" s="4"/>
      <c r="AA77" s="4"/>
      <c r="AB77" s="4"/>
      <c r="AC77" s="4"/>
      <c r="AD77" s="4"/>
      <c r="AE77" s="4"/>
      <c r="AF77" s="4"/>
      <c r="AG77" s="147"/>
      <c r="AH77" s="153"/>
    </row>
    <row r="78" spans="1:34" x14ac:dyDescent="0.25">
      <c r="M78" s="134" t="s">
        <v>189</v>
      </c>
      <c r="N78" s="154">
        <f t="shared" ref="N78:V78" si="32">AVERAGE(N61:N76)</f>
        <v>1.3050972404521097</v>
      </c>
      <c r="O78" s="154">
        <f t="shared" si="32"/>
        <v>1.3050972404521097</v>
      </c>
      <c r="P78" s="154">
        <f t="shared" si="32"/>
        <v>1.2790777963195858</v>
      </c>
      <c r="Q78" s="154">
        <f t="shared" si="32"/>
        <v>1.1426757580702382</v>
      </c>
      <c r="R78" s="154">
        <f t="shared" si="32"/>
        <v>1.1960528680112437</v>
      </c>
      <c r="S78" s="154">
        <f t="shared" si="32"/>
        <v>2.295643406555568</v>
      </c>
      <c r="T78" s="154">
        <f t="shared" si="32"/>
        <v>1.5230204321368159</v>
      </c>
      <c r="U78" s="154">
        <f t="shared" si="32"/>
        <v>1.3021724673046573</v>
      </c>
      <c r="V78" s="155">
        <f t="shared" si="32"/>
        <v>1.4186046511627906</v>
      </c>
    </row>
    <row r="79" spans="1:34" x14ac:dyDescent="0.25">
      <c r="M79" s="156"/>
      <c r="N79" s="157"/>
      <c r="O79" s="157"/>
      <c r="P79" s="157"/>
      <c r="Q79" s="157"/>
      <c r="R79" s="157"/>
      <c r="S79" s="157"/>
      <c r="T79" s="157"/>
      <c r="U79" s="157"/>
      <c r="V79" s="157"/>
    </row>
    <row r="81" spans="1:33" ht="21" x14ac:dyDescent="0.35">
      <c r="A81" s="138" t="s">
        <v>194</v>
      </c>
      <c r="B81" s="138"/>
      <c r="C81" s="3"/>
      <c r="D81" s="3"/>
      <c r="E81" s="3"/>
      <c r="F81" s="3"/>
      <c r="G81" s="3"/>
      <c r="H81" s="3"/>
      <c r="I81" s="3"/>
      <c r="J81" s="3"/>
      <c r="K81" s="3"/>
      <c r="M81" s="1" t="s">
        <v>195</v>
      </c>
      <c r="N81" s="138"/>
      <c r="O81" s="138"/>
      <c r="P81" s="138"/>
      <c r="Q81" s="138"/>
      <c r="R81" s="138"/>
      <c r="S81" s="138"/>
      <c r="T81" s="138"/>
      <c r="U81" s="3"/>
      <c r="V81" s="1"/>
      <c r="X81" s="4"/>
      <c r="AD81" s="158"/>
    </row>
    <row r="82" spans="1:33" x14ac:dyDescent="0.25">
      <c r="A82" s="159"/>
      <c r="B82" s="159"/>
      <c r="C82" s="107"/>
      <c r="D82" s="108" t="s">
        <v>179</v>
      </c>
      <c r="E82" s="108" t="s">
        <v>180</v>
      </c>
      <c r="F82" s="108" t="s">
        <v>181</v>
      </c>
      <c r="G82" s="108" t="s">
        <v>182</v>
      </c>
      <c r="H82" s="108" t="s">
        <v>183</v>
      </c>
      <c r="I82" s="108" t="s">
        <v>184</v>
      </c>
      <c r="J82" s="108" t="s">
        <v>185</v>
      </c>
      <c r="K82" s="109"/>
      <c r="M82" s="106"/>
      <c r="N82" s="107"/>
      <c r="O82" s="108" t="s">
        <v>179</v>
      </c>
      <c r="P82" s="108" t="s">
        <v>180</v>
      </c>
      <c r="Q82" s="108" t="s">
        <v>181</v>
      </c>
      <c r="R82" s="108" t="s">
        <v>182</v>
      </c>
      <c r="S82" s="108" t="s">
        <v>183</v>
      </c>
      <c r="T82" s="108" t="s">
        <v>184</v>
      </c>
      <c r="U82" s="108" t="s">
        <v>185</v>
      </c>
      <c r="V82" s="139"/>
      <c r="W82" s="140"/>
      <c r="Y82" s="115"/>
      <c r="Z82" s="115"/>
      <c r="AA82" s="115"/>
      <c r="AB82" s="115"/>
      <c r="AC82" s="115"/>
      <c r="AD82" s="115"/>
      <c r="AE82" s="115"/>
      <c r="AF82" s="115"/>
      <c r="AG82" s="4"/>
    </row>
    <row r="83" spans="1:33" ht="30" x14ac:dyDescent="0.25">
      <c r="A83" s="141" t="s">
        <v>192</v>
      </c>
      <c r="B83" s="160" t="s">
        <v>186</v>
      </c>
      <c r="C83" s="142" t="s">
        <v>13</v>
      </c>
      <c r="D83" s="143" t="s">
        <v>17</v>
      </c>
      <c r="E83" s="143" t="s">
        <v>22</v>
      </c>
      <c r="F83" s="143" t="s">
        <v>25</v>
      </c>
      <c r="G83" s="143" t="s">
        <v>29</v>
      </c>
      <c r="H83" s="143" t="s">
        <v>33</v>
      </c>
      <c r="I83" s="143" t="s">
        <v>36</v>
      </c>
      <c r="J83" s="143" t="s">
        <v>40</v>
      </c>
      <c r="K83" s="161" t="s">
        <v>193</v>
      </c>
      <c r="M83" s="141" t="s">
        <v>186</v>
      </c>
      <c r="N83" s="142" t="s">
        <v>13</v>
      </c>
      <c r="O83" s="143" t="s">
        <v>17</v>
      </c>
      <c r="P83" s="143" t="s">
        <v>22</v>
      </c>
      <c r="Q83" s="143" t="s">
        <v>25</v>
      </c>
      <c r="R83" s="143" t="s">
        <v>29</v>
      </c>
      <c r="S83" s="143" t="s">
        <v>33</v>
      </c>
      <c r="T83" s="143" t="s">
        <v>36</v>
      </c>
      <c r="U83" s="143" t="s">
        <v>40</v>
      </c>
      <c r="V83" s="144" t="s">
        <v>187</v>
      </c>
      <c r="W83" s="145"/>
      <c r="X83" s="145"/>
      <c r="Y83" s="115"/>
      <c r="Z83" s="115"/>
      <c r="AA83" s="115"/>
      <c r="AB83" s="115"/>
      <c r="AC83" s="115"/>
      <c r="AD83" s="115"/>
      <c r="AE83" s="115"/>
      <c r="AF83" s="115"/>
      <c r="AG83" s="115"/>
    </row>
    <row r="84" spans="1:33" x14ac:dyDescent="0.25">
      <c r="A84" s="61">
        <v>2018</v>
      </c>
      <c r="B84" s="25" t="s">
        <v>16</v>
      </c>
      <c r="C84" s="162">
        <f t="shared" ref="C84:C99" si="33">$E$8*N84</f>
        <v>2.7186804047681798E-2</v>
      </c>
      <c r="D84" s="13">
        <f t="shared" ref="D84:D99" si="34">$E$8*O84</f>
        <v>2.7186804047681798E-2</v>
      </c>
      <c r="E84" s="13">
        <f t="shared" ref="E84:E99" si="35">$E$8*P84</f>
        <v>3.8061525666754518E-2</v>
      </c>
      <c r="F84" s="13">
        <f t="shared" ref="F84:F99" si="36">$E$8*Q84</f>
        <v>3.8061525666754512E-2</v>
      </c>
      <c r="G84" s="13">
        <f t="shared" ref="G84:G99" si="37">$E$8*R84</f>
        <v>3.8061525666754518E-2</v>
      </c>
      <c r="H84" s="13">
        <f t="shared" ref="H84:H99" si="38">$E$8*S84</f>
        <v>3.8061525666754518E-2</v>
      </c>
      <c r="I84" s="13">
        <f t="shared" ref="I84:I99" si="39">$E$8*T84</f>
        <v>3.8061525666754505E-2</v>
      </c>
      <c r="J84" s="13">
        <f t="shared" ref="J84:J99" si="40">$E$8*U84</f>
        <v>3.8061525666754518E-2</v>
      </c>
      <c r="K84" s="163">
        <f t="shared" ref="K84:K100" si="41">SUM(C84:J84)</f>
        <v>0.28274276209589067</v>
      </c>
      <c r="M84" s="61" t="s">
        <v>16</v>
      </c>
      <c r="N84" s="125">
        <f t="shared" ref="N84:N99" si="42">N$100*K38</f>
        <v>1.3531457407023397</v>
      </c>
      <c r="O84" s="17">
        <f t="shared" ref="O84:O99" si="43">O$100*L38</f>
        <v>1.3531457407023397</v>
      </c>
      <c r="P84" s="17">
        <f t="shared" ref="P84:P99" si="44">P$100*M38</f>
        <v>1.8944040369832755</v>
      </c>
      <c r="Q84" s="17">
        <f t="shared" ref="Q84:Q99" si="45">Q$100*N38</f>
        <v>1.8944040369832753</v>
      </c>
      <c r="R84" s="17">
        <f t="shared" ref="R84:R99" si="46">R$100*O38</f>
        <v>1.8944040369832755</v>
      </c>
      <c r="S84" s="17">
        <f t="shared" ref="S84:S99" si="47">S$100*P38</f>
        <v>1.8944040369832755</v>
      </c>
      <c r="T84" s="17">
        <f t="shared" ref="T84:T99" si="48">T$100*Q38</f>
        <v>1.8944040369832751</v>
      </c>
      <c r="U84" s="17">
        <f t="shared" ref="U84:U99" si="49">U$100*R38</f>
        <v>1.8944040369832755</v>
      </c>
      <c r="V84" s="146">
        <f t="shared" ref="V84:V100" si="50">AVERAGE(N84:U84)</f>
        <v>1.7590894629130411</v>
      </c>
      <c r="Y84" s="153"/>
      <c r="Z84" s="153"/>
      <c r="AA84" s="153"/>
      <c r="AB84" s="153"/>
      <c r="AC84" s="153"/>
      <c r="AD84" s="153"/>
      <c r="AE84" s="153"/>
      <c r="AF84" s="153"/>
      <c r="AG84" s="147"/>
    </row>
    <row r="85" spans="1:33" x14ac:dyDescent="0.25">
      <c r="A85" s="61">
        <v>2018</v>
      </c>
      <c r="B85" s="25" t="s">
        <v>20</v>
      </c>
      <c r="C85" s="162">
        <f t="shared" si="33"/>
        <v>5.4509542115602001E-2</v>
      </c>
      <c r="D85" s="13">
        <f t="shared" si="34"/>
        <v>5.4509542115602001E-2</v>
      </c>
      <c r="E85" s="13">
        <f t="shared" si="35"/>
        <v>5.6249497574653647E-2</v>
      </c>
      <c r="F85" s="13">
        <f t="shared" si="36"/>
        <v>4.5320402347485557E-2</v>
      </c>
      <c r="G85" s="13">
        <f t="shared" si="37"/>
        <v>4.8936247285827239E-2</v>
      </c>
      <c r="H85" s="13">
        <f t="shared" si="38"/>
        <v>0.135934020238409</v>
      </c>
      <c r="I85" s="13">
        <f t="shared" si="39"/>
        <v>8.156041214304538E-2</v>
      </c>
      <c r="J85" s="13">
        <f t="shared" si="40"/>
        <v>5.5950442730129134E-2</v>
      </c>
      <c r="K85" s="163">
        <f t="shared" si="41"/>
        <v>0.53297010655075394</v>
      </c>
      <c r="M85" s="61" t="s">
        <v>20</v>
      </c>
      <c r="N85" s="125">
        <f t="shared" si="42"/>
        <v>2.7130572101081909</v>
      </c>
      <c r="O85" s="17">
        <f t="shared" si="43"/>
        <v>2.7130572101081909</v>
      </c>
      <c r="P85" s="17">
        <f t="shared" si="44"/>
        <v>2.7996585375131411</v>
      </c>
      <c r="Q85" s="17">
        <f t="shared" si="45"/>
        <v>2.2556939497508002</v>
      </c>
      <c r="R85" s="17">
        <f t="shared" si="46"/>
        <v>2.4356623332642116</v>
      </c>
      <c r="S85" s="17">
        <f t="shared" si="47"/>
        <v>6.7657287035116989</v>
      </c>
      <c r="T85" s="17">
        <f t="shared" si="48"/>
        <v>4.0594372221070181</v>
      </c>
      <c r="U85" s="17">
        <f t="shared" si="49"/>
        <v>2.7847739343654148</v>
      </c>
      <c r="V85" s="146">
        <f t="shared" si="50"/>
        <v>3.3158836375910834</v>
      </c>
      <c r="Y85" s="153"/>
      <c r="Z85" s="153"/>
      <c r="AA85" s="153"/>
      <c r="AB85" s="153"/>
      <c r="AC85" s="153"/>
      <c r="AD85" s="153"/>
      <c r="AE85" s="153"/>
      <c r="AF85" s="153"/>
      <c r="AG85" s="147"/>
    </row>
    <row r="86" spans="1:33" x14ac:dyDescent="0.25">
      <c r="A86" s="61">
        <v>2018</v>
      </c>
      <c r="B86" s="25" t="s">
        <v>24</v>
      </c>
      <c r="C86" s="162">
        <f t="shared" si="33"/>
        <v>5.4509542115602001E-2</v>
      </c>
      <c r="D86" s="13">
        <f t="shared" si="34"/>
        <v>5.4509542115602001E-2</v>
      </c>
      <c r="E86" s="13">
        <f t="shared" si="35"/>
        <v>5.6249497574653647E-2</v>
      </c>
      <c r="F86" s="13">
        <f t="shared" si="36"/>
        <v>4.5320402347485557E-2</v>
      </c>
      <c r="G86" s="13">
        <f t="shared" si="37"/>
        <v>4.8936247285827239E-2</v>
      </c>
      <c r="H86" s="13">
        <f t="shared" si="38"/>
        <v>0.135934020238409</v>
      </c>
      <c r="I86" s="13">
        <f t="shared" si="39"/>
        <v>8.156041214304538E-2</v>
      </c>
      <c r="J86" s="13">
        <f t="shared" si="40"/>
        <v>5.5950442730129134E-2</v>
      </c>
      <c r="K86" s="163">
        <f t="shared" si="41"/>
        <v>0.53297010655075394</v>
      </c>
      <c r="M86" s="61" t="s">
        <v>24</v>
      </c>
      <c r="N86" s="125">
        <f t="shared" si="42"/>
        <v>2.7130572101081909</v>
      </c>
      <c r="O86" s="17">
        <f t="shared" si="43"/>
        <v>2.7130572101081909</v>
      </c>
      <c r="P86" s="17">
        <f t="shared" si="44"/>
        <v>2.7996585375131411</v>
      </c>
      <c r="Q86" s="17">
        <f t="shared" si="45"/>
        <v>2.2556939497508002</v>
      </c>
      <c r="R86" s="17">
        <f t="shared" si="46"/>
        <v>2.4356623332642116</v>
      </c>
      <c r="S86" s="17">
        <f t="shared" si="47"/>
        <v>6.7657287035116989</v>
      </c>
      <c r="T86" s="17">
        <f t="shared" si="48"/>
        <v>4.0594372221070181</v>
      </c>
      <c r="U86" s="17">
        <f t="shared" si="49"/>
        <v>2.7847739343654148</v>
      </c>
      <c r="V86" s="146">
        <f t="shared" si="50"/>
        <v>3.3158836375910834</v>
      </c>
      <c r="Y86" s="153"/>
      <c r="Z86" s="153"/>
      <c r="AA86" s="153"/>
      <c r="AB86" s="153"/>
      <c r="AC86" s="153"/>
      <c r="AD86" s="153"/>
      <c r="AE86" s="153"/>
      <c r="AF86" s="153"/>
      <c r="AG86" s="147"/>
    </row>
    <row r="87" spans="1:33" x14ac:dyDescent="0.25">
      <c r="A87" s="61">
        <v>2018</v>
      </c>
      <c r="B87" s="25" t="s">
        <v>28</v>
      </c>
      <c r="C87" s="162">
        <f t="shared" si="33"/>
        <v>5.4373608095363596E-2</v>
      </c>
      <c r="D87" s="13">
        <f t="shared" si="34"/>
        <v>5.4373608095363596E-2</v>
      </c>
      <c r="E87" s="13">
        <f t="shared" si="35"/>
        <v>5.4373608095363596E-2</v>
      </c>
      <c r="F87" s="13">
        <f t="shared" si="36"/>
        <v>5.4373608095363596E-2</v>
      </c>
      <c r="G87" s="13">
        <f t="shared" si="37"/>
        <v>5.4373608095363589E-2</v>
      </c>
      <c r="H87" s="13">
        <f t="shared" si="38"/>
        <v>5.4373608095363596E-2</v>
      </c>
      <c r="I87" s="13">
        <f t="shared" si="39"/>
        <v>5.4373608095363589E-2</v>
      </c>
      <c r="J87" s="13">
        <f t="shared" si="40"/>
        <v>5.4373608095363589E-2</v>
      </c>
      <c r="K87" s="163">
        <f t="shared" si="41"/>
        <v>0.43498886476290866</v>
      </c>
      <c r="M87" s="61" t="s">
        <v>28</v>
      </c>
      <c r="N87" s="125">
        <f t="shared" si="42"/>
        <v>2.7062914814046795</v>
      </c>
      <c r="O87" s="17">
        <f t="shared" si="43"/>
        <v>2.7062914814046795</v>
      </c>
      <c r="P87" s="17">
        <f t="shared" si="44"/>
        <v>2.7062914814046795</v>
      </c>
      <c r="Q87" s="17">
        <f t="shared" si="45"/>
        <v>2.7062914814046795</v>
      </c>
      <c r="R87" s="17">
        <f t="shared" si="46"/>
        <v>2.706291481404679</v>
      </c>
      <c r="S87" s="17">
        <f t="shared" si="47"/>
        <v>2.7062914814046795</v>
      </c>
      <c r="T87" s="17">
        <f t="shared" si="48"/>
        <v>2.706291481404679</v>
      </c>
      <c r="U87" s="17">
        <f t="shared" si="49"/>
        <v>2.706291481404679</v>
      </c>
      <c r="V87" s="146">
        <f t="shared" si="50"/>
        <v>2.7062914814046795</v>
      </c>
      <c r="Y87" s="153"/>
      <c r="Z87" s="153"/>
      <c r="AA87" s="153"/>
      <c r="AB87" s="153"/>
      <c r="AC87" s="153"/>
      <c r="AD87" s="153"/>
      <c r="AE87" s="153"/>
      <c r="AF87" s="153"/>
      <c r="AG87" s="147"/>
    </row>
    <row r="88" spans="1:33" x14ac:dyDescent="0.25">
      <c r="A88" s="61">
        <v>2018</v>
      </c>
      <c r="B88" s="25" t="s">
        <v>31</v>
      </c>
      <c r="C88" s="162">
        <f t="shared" si="33"/>
        <v>4.7060357806537188E-2</v>
      </c>
      <c r="D88" s="13">
        <f t="shared" si="34"/>
        <v>4.7060357806537188E-2</v>
      </c>
      <c r="E88" s="13">
        <f t="shared" si="35"/>
        <v>5.0467770580513223E-2</v>
      </c>
      <c r="F88" s="13">
        <f t="shared" si="36"/>
        <v>4.2293604830177071E-2</v>
      </c>
      <c r="G88" s="13">
        <f t="shared" si="37"/>
        <v>4.5655706264073545E-2</v>
      </c>
      <c r="H88" s="13">
        <f t="shared" si="38"/>
        <v>7.4654963914934216E-2</v>
      </c>
      <c r="I88" s="13">
        <f t="shared" si="39"/>
        <v>5.6530427883146259E-2</v>
      </c>
      <c r="J88" s="13">
        <f t="shared" si="40"/>
        <v>4.7993771412174181E-2</v>
      </c>
      <c r="K88" s="163">
        <f t="shared" si="41"/>
        <v>0.41171696049809292</v>
      </c>
      <c r="M88" s="61" t="s">
        <v>31</v>
      </c>
      <c r="N88" s="125">
        <f t="shared" si="42"/>
        <v>2.3422952771557499</v>
      </c>
      <c r="O88" s="17">
        <f t="shared" si="43"/>
        <v>2.3422952771557499</v>
      </c>
      <c r="P88" s="17">
        <f t="shared" si="44"/>
        <v>2.5118895433237722</v>
      </c>
      <c r="Q88" s="17">
        <f t="shared" si="45"/>
        <v>2.105043723952611</v>
      </c>
      <c r="R88" s="17">
        <f t="shared" si="46"/>
        <v>2.2723827472194582</v>
      </c>
      <c r="S88" s="17">
        <f t="shared" si="47"/>
        <v>3.7157382039686246</v>
      </c>
      <c r="T88" s="17">
        <f t="shared" si="48"/>
        <v>2.8136410435003936</v>
      </c>
      <c r="U88" s="17">
        <f t="shared" si="49"/>
        <v>2.3887532809198593</v>
      </c>
      <c r="V88" s="146">
        <f t="shared" si="50"/>
        <v>2.5615048871495274</v>
      </c>
      <c r="Y88" s="153"/>
      <c r="Z88" s="153"/>
      <c r="AA88" s="153"/>
      <c r="AB88" s="153"/>
      <c r="AC88" s="153"/>
      <c r="AD88" s="153"/>
      <c r="AE88" s="153"/>
      <c r="AF88" s="153"/>
      <c r="AG88" s="147"/>
    </row>
    <row r="89" spans="1:33" x14ac:dyDescent="0.25">
      <c r="A89" s="61">
        <v>2018</v>
      </c>
      <c r="B89" s="25" t="s">
        <v>35</v>
      </c>
      <c r="C89" s="162">
        <f t="shared" si="33"/>
        <v>5.4509542115602001E-2</v>
      </c>
      <c r="D89" s="13">
        <f t="shared" si="34"/>
        <v>5.4509542115602001E-2</v>
      </c>
      <c r="E89" s="13">
        <f t="shared" si="35"/>
        <v>5.6249497574653647E-2</v>
      </c>
      <c r="F89" s="13">
        <f t="shared" si="36"/>
        <v>4.5320402347485557E-2</v>
      </c>
      <c r="G89" s="13">
        <f t="shared" si="37"/>
        <v>4.8936247285827239E-2</v>
      </c>
      <c r="H89" s="13">
        <f t="shared" si="38"/>
        <v>0.135934020238409</v>
      </c>
      <c r="I89" s="13">
        <f t="shared" si="39"/>
        <v>8.156041214304538E-2</v>
      </c>
      <c r="J89" s="13">
        <f t="shared" si="40"/>
        <v>5.5950442730129134E-2</v>
      </c>
      <c r="K89" s="163">
        <f t="shared" si="41"/>
        <v>0.53297010655075394</v>
      </c>
      <c r="M89" s="61" t="s">
        <v>35</v>
      </c>
      <c r="N89" s="125">
        <f t="shared" si="42"/>
        <v>2.7130572101081909</v>
      </c>
      <c r="O89" s="17">
        <f t="shared" si="43"/>
        <v>2.7130572101081909</v>
      </c>
      <c r="P89" s="17">
        <f t="shared" si="44"/>
        <v>2.7996585375131411</v>
      </c>
      <c r="Q89" s="17">
        <f t="shared" si="45"/>
        <v>2.2556939497508002</v>
      </c>
      <c r="R89" s="17">
        <f t="shared" si="46"/>
        <v>2.4356623332642116</v>
      </c>
      <c r="S89" s="17">
        <f t="shared" si="47"/>
        <v>6.7657287035116989</v>
      </c>
      <c r="T89" s="17">
        <f t="shared" si="48"/>
        <v>4.0594372221070181</v>
      </c>
      <c r="U89" s="17">
        <f t="shared" si="49"/>
        <v>2.7847739343654148</v>
      </c>
      <c r="V89" s="146">
        <f t="shared" si="50"/>
        <v>3.3158836375910834</v>
      </c>
      <c r="Y89" s="153"/>
      <c r="Z89" s="153"/>
      <c r="AA89" s="153"/>
      <c r="AB89" s="153"/>
      <c r="AC89" s="153"/>
      <c r="AD89" s="153"/>
      <c r="AE89" s="153"/>
      <c r="AF89" s="153"/>
      <c r="AG89" s="147"/>
    </row>
    <row r="90" spans="1:33" x14ac:dyDescent="0.25">
      <c r="A90" s="61">
        <v>2018</v>
      </c>
      <c r="B90" s="25" t="s">
        <v>39</v>
      </c>
      <c r="C90" s="162">
        <f t="shared" si="33"/>
        <v>7.7128963083273258E-2</v>
      </c>
      <c r="D90" s="13">
        <f t="shared" si="34"/>
        <v>7.7128963083273258E-2</v>
      </c>
      <c r="E90" s="13">
        <f t="shared" si="35"/>
        <v>7.7373644319702409E-2</v>
      </c>
      <c r="F90" s="13">
        <f t="shared" si="36"/>
        <v>6.3426813843241642E-2</v>
      </c>
      <c r="G90" s="13">
        <f t="shared" si="37"/>
        <v>6.7967010119204488E-2</v>
      </c>
      <c r="H90" s="13">
        <f t="shared" si="38"/>
        <v>0.15406761853821274</v>
      </c>
      <c r="I90" s="13">
        <f t="shared" si="39"/>
        <v>8.156041214304538E-2</v>
      </c>
      <c r="J90" s="13">
        <f t="shared" si="40"/>
        <v>7.8732984522086477E-2</v>
      </c>
      <c r="K90" s="163">
        <f t="shared" si="41"/>
        <v>0.67738640965203956</v>
      </c>
      <c r="M90" s="61" t="s">
        <v>39</v>
      </c>
      <c r="N90" s="125">
        <f t="shared" si="42"/>
        <v>3.8388744663725376</v>
      </c>
      <c r="O90" s="17">
        <f t="shared" si="43"/>
        <v>3.8388744663725376</v>
      </c>
      <c r="P90" s="17">
        <f t="shared" si="44"/>
        <v>3.8510527780388593</v>
      </c>
      <c r="Q90" s="17">
        <f t="shared" si="45"/>
        <v>3.1568890130585587</v>
      </c>
      <c r="R90" s="17">
        <f t="shared" si="46"/>
        <v>3.382864351755849</v>
      </c>
      <c r="S90" s="17">
        <f t="shared" si="47"/>
        <v>7.6682769125601586</v>
      </c>
      <c r="T90" s="17">
        <f t="shared" si="48"/>
        <v>4.0594372221070181</v>
      </c>
      <c r="U90" s="17">
        <f t="shared" si="49"/>
        <v>3.9187100650739755</v>
      </c>
      <c r="V90" s="146">
        <f t="shared" si="50"/>
        <v>4.2143724094174368</v>
      </c>
      <c r="Y90" s="153"/>
      <c r="Z90" s="153"/>
      <c r="AA90" s="153"/>
      <c r="AB90" s="153"/>
      <c r="AC90" s="153"/>
      <c r="AD90" s="153"/>
      <c r="AE90" s="153"/>
      <c r="AF90" s="153"/>
      <c r="AG90" s="147"/>
    </row>
    <row r="91" spans="1:33" x14ac:dyDescent="0.25">
      <c r="A91" s="61">
        <v>2018</v>
      </c>
      <c r="B91" s="25" t="s">
        <v>42</v>
      </c>
      <c r="C91" s="162">
        <f t="shared" si="33"/>
        <v>7.7128963083273258E-2</v>
      </c>
      <c r="D91" s="13">
        <f t="shared" si="34"/>
        <v>7.7128963083273258E-2</v>
      </c>
      <c r="E91" s="13">
        <f t="shared" si="35"/>
        <v>7.7373644319702409E-2</v>
      </c>
      <c r="F91" s="13">
        <f t="shared" si="36"/>
        <v>6.3426813843241642E-2</v>
      </c>
      <c r="G91" s="13">
        <f t="shared" si="37"/>
        <v>6.7967010119204488E-2</v>
      </c>
      <c r="H91" s="13">
        <f t="shared" si="38"/>
        <v>0.15406761853821274</v>
      </c>
      <c r="I91" s="13">
        <f t="shared" si="39"/>
        <v>8.156041214304538E-2</v>
      </c>
      <c r="J91" s="13">
        <f t="shared" si="40"/>
        <v>7.8732984522086477E-2</v>
      </c>
      <c r="K91" s="163">
        <f t="shared" si="41"/>
        <v>0.67738640965203956</v>
      </c>
      <c r="M91" s="61" t="s">
        <v>42</v>
      </c>
      <c r="N91" s="125">
        <f t="shared" si="42"/>
        <v>3.8388744663725376</v>
      </c>
      <c r="O91" s="17">
        <f t="shared" si="43"/>
        <v>3.8388744663725376</v>
      </c>
      <c r="P91" s="17">
        <f t="shared" si="44"/>
        <v>3.8510527780388593</v>
      </c>
      <c r="Q91" s="17">
        <f t="shared" si="45"/>
        <v>3.1568890130585587</v>
      </c>
      <c r="R91" s="17">
        <f t="shared" si="46"/>
        <v>3.382864351755849</v>
      </c>
      <c r="S91" s="17">
        <f t="shared" si="47"/>
        <v>7.6682769125601586</v>
      </c>
      <c r="T91" s="17">
        <f t="shared" si="48"/>
        <v>4.0594372221070181</v>
      </c>
      <c r="U91" s="17">
        <f t="shared" si="49"/>
        <v>3.9187100650739755</v>
      </c>
      <c r="V91" s="146">
        <f t="shared" si="50"/>
        <v>4.2143724094174368</v>
      </c>
      <c r="Y91" s="153"/>
      <c r="Z91" s="153"/>
      <c r="AA91" s="153"/>
      <c r="AB91" s="153"/>
      <c r="AC91" s="153"/>
      <c r="AD91" s="153"/>
      <c r="AE91" s="153"/>
      <c r="AF91" s="153"/>
      <c r="AG91" s="147"/>
    </row>
    <row r="92" spans="1:33" x14ac:dyDescent="0.25">
      <c r="A92" s="61">
        <v>2018</v>
      </c>
      <c r="B92" s="25" t="s">
        <v>44</v>
      </c>
      <c r="C92" s="162">
        <f t="shared" si="33"/>
        <v>7.7128963083273258E-2</v>
      </c>
      <c r="D92" s="13">
        <f t="shared" si="34"/>
        <v>7.7128963083273258E-2</v>
      </c>
      <c r="E92" s="13">
        <f t="shared" si="35"/>
        <v>7.7373644319702409E-2</v>
      </c>
      <c r="F92" s="13">
        <f t="shared" si="36"/>
        <v>6.3426813843241642E-2</v>
      </c>
      <c r="G92" s="13">
        <f t="shared" si="37"/>
        <v>6.7967010119204488E-2</v>
      </c>
      <c r="H92" s="13">
        <f t="shared" si="38"/>
        <v>0.15406761853821274</v>
      </c>
      <c r="I92" s="13">
        <f t="shared" si="39"/>
        <v>8.156041214304538E-2</v>
      </c>
      <c r="J92" s="13">
        <f t="shared" si="40"/>
        <v>7.8732984522086477E-2</v>
      </c>
      <c r="K92" s="163">
        <f t="shared" si="41"/>
        <v>0.67738640965203956</v>
      </c>
      <c r="M92" s="61" t="s">
        <v>44</v>
      </c>
      <c r="N92" s="125">
        <f t="shared" si="42"/>
        <v>3.8388744663725376</v>
      </c>
      <c r="O92" s="17">
        <f t="shared" si="43"/>
        <v>3.8388744663725376</v>
      </c>
      <c r="P92" s="17">
        <f t="shared" si="44"/>
        <v>3.8510527780388593</v>
      </c>
      <c r="Q92" s="17">
        <f t="shared" si="45"/>
        <v>3.1568890130585587</v>
      </c>
      <c r="R92" s="17">
        <f t="shared" si="46"/>
        <v>3.382864351755849</v>
      </c>
      <c r="S92" s="17">
        <f t="shared" si="47"/>
        <v>7.6682769125601586</v>
      </c>
      <c r="T92" s="17">
        <f t="shared" si="48"/>
        <v>4.0594372221070181</v>
      </c>
      <c r="U92" s="17">
        <f t="shared" si="49"/>
        <v>3.9187100650739755</v>
      </c>
      <c r="V92" s="146">
        <f t="shared" si="50"/>
        <v>4.2143724094174368</v>
      </c>
      <c r="Y92" s="153"/>
      <c r="Z92" s="153"/>
      <c r="AA92" s="153"/>
      <c r="AB92" s="153"/>
      <c r="AC92" s="153"/>
      <c r="AD92" s="153"/>
      <c r="AE92" s="153"/>
      <c r="AF92" s="153"/>
      <c r="AG92" s="147"/>
    </row>
    <row r="93" spans="1:33" x14ac:dyDescent="0.25">
      <c r="A93" s="61">
        <v>2018</v>
      </c>
      <c r="B93" s="25" t="s">
        <v>46</v>
      </c>
      <c r="C93" s="162">
        <f t="shared" si="33"/>
        <v>6.7967010119204488E-2</v>
      </c>
      <c r="D93" s="13">
        <f t="shared" si="34"/>
        <v>6.7967010119204488E-2</v>
      </c>
      <c r="E93" s="13">
        <f t="shared" si="35"/>
        <v>3.8061525666754518E-2</v>
      </c>
      <c r="F93" s="13">
        <f t="shared" si="36"/>
        <v>4.4178556577482923E-2</v>
      </c>
      <c r="G93" s="13">
        <f t="shared" si="37"/>
        <v>4.4178556577482923E-2</v>
      </c>
      <c r="H93" s="13">
        <f t="shared" si="38"/>
        <v>4.4178556577482916E-2</v>
      </c>
      <c r="I93" s="13">
        <f t="shared" si="39"/>
        <v>4.4178556577482916E-2</v>
      </c>
      <c r="J93" s="13">
        <f t="shared" si="40"/>
        <v>4.4178556577482916E-2</v>
      </c>
      <c r="K93" s="163">
        <f t="shared" si="41"/>
        <v>0.39488832879257812</v>
      </c>
      <c r="M93" s="61" t="s">
        <v>46</v>
      </c>
      <c r="N93" s="125">
        <f t="shared" si="42"/>
        <v>3.382864351755849</v>
      </c>
      <c r="O93" s="17">
        <f t="shared" si="43"/>
        <v>3.382864351755849</v>
      </c>
      <c r="P93" s="17">
        <f t="shared" si="44"/>
        <v>1.8944040369832755</v>
      </c>
      <c r="Q93" s="17">
        <f t="shared" si="45"/>
        <v>2.1988618286413022</v>
      </c>
      <c r="R93" s="17">
        <f t="shared" si="46"/>
        <v>2.1988618286413022</v>
      </c>
      <c r="S93" s="17">
        <f t="shared" si="47"/>
        <v>2.1988618286413018</v>
      </c>
      <c r="T93" s="17">
        <f t="shared" si="48"/>
        <v>2.1988618286413018</v>
      </c>
      <c r="U93" s="17">
        <f t="shared" si="49"/>
        <v>2.1988618286413018</v>
      </c>
      <c r="V93" s="146">
        <f t="shared" si="50"/>
        <v>2.4568052354626855</v>
      </c>
      <c r="Y93" s="153"/>
      <c r="Z93" s="153"/>
      <c r="AA93" s="153"/>
      <c r="AB93" s="153"/>
      <c r="AC93" s="153"/>
      <c r="AD93" s="153"/>
      <c r="AE93" s="153"/>
      <c r="AF93" s="153"/>
      <c r="AG93" s="147"/>
    </row>
    <row r="94" spans="1:33" x14ac:dyDescent="0.25">
      <c r="A94" s="61">
        <v>2018</v>
      </c>
      <c r="B94" s="25" t="s">
        <v>48</v>
      </c>
      <c r="C94" s="162">
        <f t="shared" si="33"/>
        <v>5.4509542115602001E-2</v>
      </c>
      <c r="D94" s="13">
        <f t="shared" si="34"/>
        <v>5.4509542115602001E-2</v>
      </c>
      <c r="E94" s="13">
        <f t="shared" si="35"/>
        <v>5.6249497574653647E-2</v>
      </c>
      <c r="F94" s="13">
        <f t="shared" si="36"/>
        <v>4.5320402347485557E-2</v>
      </c>
      <c r="G94" s="13">
        <f t="shared" si="37"/>
        <v>4.8936247285827239E-2</v>
      </c>
      <c r="H94" s="13">
        <f t="shared" si="38"/>
        <v>0.135934020238409</v>
      </c>
      <c r="I94" s="13">
        <f t="shared" si="39"/>
        <v>8.156041214304538E-2</v>
      </c>
      <c r="J94" s="13">
        <f t="shared" si="40"/>
        <v>5.5950442730129134E-2</v>
      </c>
      <c r="K94" s="163">
        <f t="shared" si="41"/>
        <v>0.53297010655075394</v>
      </c>
      <c r="M94" s="61" t="s">
        <v>48</v>
      </c>
      <c r="N94" s="125">
        <f t="shared" si="42"/>
        <v>2.7130572101081909</v>
      </c>
      <c r="O94" s="17">
        <f t="shared" si="43"/>
        <v>2.7130572101081909</v>
      </c>
      <c r="P94" s="17">
        <f t="shared" si="44"/>
        <v>2.7996585375131411</v>
      </c>
      <c r="Q94" s="17">
        <f t="shared" si="45"/>
        <v>2.2556939497508002</v>
      </c>
      <c r="R94" s="17">
        <f t="shared" si="46"/>
        <v>2.4356623332642116</v>
      </c>
      <c r="S94" s="17">
        <f t="shared" si="47"/>
        <v>6.7657287035116989</v>
      </c>
      <c r="T94" s="17">
        <f t="shared" si="48"/>
        <v>4.0594372221070181</v>
      </c>
      <c r="U94" s="17">
        <f t="shared" si="49"/>
        <v>2.7847739343654148</v>
      </c>
      <c r="V94" s="146">
        <f t="shared" si="50"/>
        <v>3.3158836375910834</v>
      </c>
      <c r="Y94" s="153"/>
      <c r="Z94" s="153"/>
      <c r="AA94" s="153"/>
      <c r="AB94" s="153"/>
      <c r="AC94" s="153"/>
      <c r="AD94" s="153"/>
      <c r="AE94" s="153"/>
      <c r="AF94" s="153"/>
      <c r="AG94" s="147"/>
    </row>
    <row r="95" spans="1:33" x14ac:dyDescent="0.25">
      <c r="A95" s="61">
        <v>2018</v>
      </c>
      <c r="B95" s="25" t="s">
        <v>51</v>
      </c>
      <c r="C95" s="162">
        <f t="shared" si="33"/>
        <v>4.012772277437833E-2</v>
      </c>
      <c r="D95" s="13">
        <f t="shared" si="34"/>
        <v>4.012772277437833E-2</v>
      </c>
      <c r="E95" s="13">
        <f t="shared" si="35"/>
        <v>3.955679988937702E-2</v>
      </c>
      <c r="F95" s="13">
        <f t="shared" si="36"/>
        <v>3.955679988937702E-2</v>
      </c>
      <c r="G95" s="13">
        <f t="shared" si="37"/>
        <v>3.955679988937702E-2</v>
      </c>
      <c r="H95" s="13">
        <f t="shared" si="38"/>
        <v>3.955679988937702E-2</v>
      </c>
      <c r="I95" s="13">
        <f t="shared" si="39"/>
        <v>3.9556799889377013E-2</v>
      </c>
      <c r="J95" s="13">
        <f t="shared" si="40"/>
        <v>3.955679988937702E-2</v>
      </c>
      <c r="K95" s="163">
        <f t="shared" si="41"/>
        <v>0.31759624488501881</v>
      </c>
      <c r="M95" s="61" t="s">
        <v>51</v>
      </c>
      <c r="N95" s="125">
        <f t="shared" si="42"/>
        <v>1.9972431132766533</v>
      </c>
      <c r="O95" s="17">
        <f t="shared" si="43"/>
        <v>1.9972431132766533</v>
      </c>
      <c r="P95" s="17">
        <f t="shared" si="44"/>
        <v>1.9688270527219043</v>
      </c>
      <c r="Q95" s="17">
        <f t="shared" si="45"/>
        <v>1.9688270527219043</v>
      </c>
      <c r="R95" s="17">
        <f t="shared" si="46"/>
        <v>1.9688270527219045</v>
      </c>
      <c r="S95" s="17">
        <f t="shared" si="47"/>
        <v>1.9688270527219043</v>
      </c>
      <c r="T95" s="17">
        <f t="shared" si="48"/>
        <v>1.9688270527219041</v>
      </c>
      <c r="U95" s="17">
        <f t="shared" si="49"/>
        <v>1.9688270527219043</v>
      </c>
      <c r="V95" s="146">
        <f t="shared" si="50"/>
        <v>1.9759310678605915</v>
      </c>
      <c r="Y95" s="153"/>
      <c r="Z95" s="153"/>
      <c r="AA95" s="153"/>
      <c r="AB95" s="153"/>
      <c r="AC95" s="153"/>
      <c r="AD95" s="153"/>
      <c r="AE95" s="153"/>
      <c r="AF95" s="153"/>
      <c r="AG95" s="147"/>
    </row>
    <row r="96" spans="1:33" x14ac:dyDescent="0.25">
      <c r="A96" s="61">
        <v>2018</v>
      </c>
      <c r="B96" s="25" t="s">
        <v>54</v>
      </c>
      <c r="C96" s="162">
        <f t="shared" si="33"/>
        <v>4.012772277437833E-2</v>
      </c>
      <c r="D96" s="13">
        <f t="shared" si="34"/>
        <v>4.012772277437833E-2</v>
      </c>
      <c r="E96" s="13">
        <f t="shared" si="35"/>
        <v>3.955679988937702E-2</v>
      </c>
      <c r="F96" s="13">
        <f t="shared" si="36"/>
        <v>3.955679988937702E-2</v>
      </c>
      <c r="G96" s="13">
        <f t="shared" si="37"/>
        <v>3.955679988937702E-2</v>
      </c>
      <c r="H96" s="13">
        <f t="shared" si="38"/>
        <v>3.955679988937702E-2</v>
      </c>
      <c r="I96" s="13">
        <f t="shared" si="39"/>
        <v>3.9556799889377013E-2</v>
      </c>
      <c r="J96" s="13">
        <f t="shared" si="40"/>
        <v>3.955679988937702E-2</v>
      </c>
      <c r="K96" s="163">
        <f t="shared" si="41"/>
        <v>0.31759624488501881</v>
      </c>
      <c r="M96" s="61" t="s">
        <v>54</v>
      </c>
      <c r="N96" s="125">
        <f t="shared" si="42"/>
        <v>1.9972431132766533</v>
      </c>
      <c r="O96" s="17">
        <f t="shared" si="43"/>
        <v>1.9972431132766533</v>
      </c>
      <c r="P96" s="17">
        <f t="shared" si="44"/>
        <v>1.9688270527219043</v>
      </c>
      <c r="Q96" s="17">
        <f t="shared" si="45"/>
        <v>1.9688270527219043</v>
      </c>
      <c r="R96" s="17">
        <f t="shared" si="46"/>
        <v>1.9688270527219045</v>
      </c>
      <c r="S96" s="17">
        <f t="shared" si="47"/>
        <v>1.9688270527219043</v>
      </c>
      <c r="T96" s="17">
        <f t="shared" si="48"/>
        <v>1.9688270527219041</v>
      </c>
      <c r="U96" s="17">
        <f t="shared" si="49"/>
        <v>1.9688270527219043</v>
      </c>
      <c r="V96" s="146">
        <f t="shared" si="50"/>
        <v>1.9759310678605915</v>
      </c>
      <c r="Y96" s="153"/>
      <c r="Z96" s="153"/>
      <c r="AA96" s="153"/>
      <c r="AB96" s="153"/>
      <c r="AC96" s="153"/>
      <c r="AD96" s="153"/>
      <c r="AE96" s="153"/>
      <c r="AF96" s="153"/>
      <c r="AG96" s="147"/>
    </row>
    <row r="97" spans="1:34" x14ac:dyDescent="0.25">
      <c r="A97" s="61">
        <v>2018</v>
      </c>
      <c r="B97" s="25" t="s">
        <v>56</v>
      </c>
      <c r="C97" s="162">
        <f t="shared" si="33"/>
        <v>4.012772277437833E-2</v>
      </c>
      <c r="D97" s="13">
        <f t="shared" si="34"/>
        <v>4.012772277437833E-2</v>
      </c>
      <c r="E97" s="13">
        <f t="shared" si="35"/>
        <v>3.955679988937702E-2</v>
      </c>
      <c r="F97" s="13">
        <f t="shared" si="36"/>
        <v>3.955679988937702E-2</v>
      </c>
      <c r="G97" s="13">
        <f t="shared" si="37"/>
        <v>3.955679988937702E-2</v>
      </c>
      <c r="H97" s="13">
        <f t="shared" si="38"/>
        <v>3.955679988937702E-2</v>
      </c>
      <c r="I97" s="13">
        <f t="shared" si="39"/>
        <v>3.9556799889377013E-2</v>
      </c>
      <c r="J97" s="13">
        <f t="shared" si="40"/>
        <v>3.955679988937702E-2</v>
      </c>
      <c r="K97" s="163">
        <f t="shared" si="41"/>
        <v>0.31759624488501881</v>
      </c>
      <c r="M97" s="61" t="s">
        <v>56</v>
      </c>
      <c r="N97" s="125">
        <f t="shared" si="42"/>
        <v>1.9972431132766533</v>
      </c>
      <c r="O97" s="17">
        <f t="shared" si="43"/>
        <v>1.9972431132766533</v>
      </c>
      <c r="P97" s="17">
        <f t="shared" si="44"/>
        <v>1.9688270527219043</v>
      </c>
      <c r="Q97" s="17">
        <f t="shared" si="45"/>
        <v>1.9688270527219043</v>
      </c>
      <c r="R97" s="17">
        <f t="shared" si="46"/>
        <v>1.9688270527219045</v>
      </c>
      <c r="S97" s="17">
        <f t="shared" si="47"/>
        <v>1.9688270527219043</v>
      </c>
      <c r="T97" s="17">
        <f t="shared" si="48"/>
        <v>1.9688270527219041</v>
      </c>
      <c r="U97" s="17">
        <f t="shared" si="49"/>
        <v>1.9688270527219043</v>
      </c>
      <c r="V97" s="146">
        <f t="shared" si="50"/>
        <v>1.9759310678605915</v>
      </c>
      <c r="Y97" s="153"/>
      <c r="Z97" s="153"/>
      <c r="AA97" s="153"/>
      <c r="AB97" s="153"/>
      <c r="AC97" s="153"/>
      <c r="AD97" s="153"/>
      <c r="AE97" s="153"/>
      <c r="AF97" s="153"/>
      <c r="AG97" s="147"/>
    </row>
    <row r="98" spans="1:34" x14ac:dyDescent="0.25">
      <c r="A98" s="61">
        <v>2018</v>
      </c>
      <c r="B98" s="25" t="s">
        <v>59</v>
      </c>
      <c r="C98" s="162">
        <f t="shared" si="33"/>
        <v>3.6375943815798242E-2</v>
      </c>
      <c r="D98" s="13">
        <f t="shared" si="34"/>
        <v>3.6375943815798242E-2</v>
      </c>
      <c r="E98" s="13">
        <f t="shared" si="35"/>
        <v>2.7186804047681798E-2</v>
      </c>
      <c r="F98" s="13">
        <f t="shared" si="36"/>
        <v>3.6131262579369106E-2</v>
      </c>
      <c r="G98" s="13">
        <f t="shared" si="37"/>
        <v>3.6131262579369113E-2</v>
      </c>
      <c r="H98" s="13">
        <f t="shared" si="38"/>
        <v>3.6131262579369106E-2</v>
      </c>
      <c r="I98" s="13">
        <f t="shared" si="39"/>
        <v>3.6131262579369099E-2</v>
      </c>
      <c r="J98" s="13">
        <f t="shared" si="40"/>
        <v>3.6131262579369106E-2</v>
      </c>
      <c r="K98" s="163">
        <f t="shared" si="41"/>
        <v>0.2805950045761238</v>
      </c>
      <c r="M98" s="61" t="s">
        <v>59</v>
      </c>
      <c r="N98" s="125">
        <f t="shared" si="42"/>
        <v>1.8105090010597304</v>
      </c>
      <c r="O98" s="17">
        <f t="shared" si="43"/>
        <v>1.8105090010597304</v>
      </c>
      <c r="P98" s="17">
        <f t="shared" si="44"/>
        <v>1.3531457407023397</v>
      </c>
      <c r="Q98" s="17">
        <f t="shared" si="45"/>
        <v>1.7983306893934092</v>
      </c>
      <c r="R98" s="17">
        <f t="shared" si="46"/>
        <v>1.7983306893934095</v>
      </c>
      <c r="S98" s="17">
        <f t="shared" si="47"/>
        <v>1.7983306893934092</v>
      </c>
      <c r="T98" s="17">
        <f t="shared" si="48"/>
        <v>1.798330689393409</v>
      </c>
      <c r="U98" s="17">
        <f t="shared" si="49"/>
        <v>1.7983306893934092</v>
      </c>
      <c r="V98" s="146">
        <f t="shared" si="50"/>
        <v>1.7457271487236059</v>
      </c>
      <c r="Y98" s="153"/>
      <c r="Z98" s="153"/>
      <c r="AA98" s="153"/>
      <c r="AB98" s="153"/>
      <c r="AC98" s="153"/>
      <c r="AD98" s="153"/>
      <c r="AE98" s="153"/>
      <c r="AF98" s="153"/>
      <c r="AG98" s="147"/>
    </row>
    <row r="99" spans="1:34" x14ac:dyDescent="0.25">
      <c r="A99" s="61">
        <v>2018</v>
      </c>
      <c r="B99" s="25" t="s">
        <v>61</v>
      </c>
      <c r="C99" s="162">
        <f t="shared" si="33"/>
        <v>5.4509542115602001E-2</v>
      </c>
      <c r="D99" s="13">
        <f t="shared" si="34"/>
        <v>5.4509542115602001E-2</v>
      </c>
      <c r="E99" s="13">
        <f t="shared" si="35"/>
        <v>5.6249497574653647E-2</v>
      </c>
      <c r="F99" s="13">
        <f t="shared" si="36"/>
        <v>4.5320402347485557E-2</v>
      </c>
      <c r="G99" s="13">
        <f t="shared" si="37"/>
        <v>4.8936247285827239E-2</v>
      </c>
      <c r="H99" s="13">
        <f t="shared" si="38"/>
        <v>0.135934020238409</v>
      </c>
      <c r="I99" s="13">
        <f t="shared" si="39"/>
        <v>8.156041214304538E-2</v>
      </c>
      <c r="J99" s="13">
        <f t="shared" si="40"/>
        <v>5.5950442730129134E-2</v>
      </c>
      <c r="K99" s="163">
        <f t="shared" si="41"/>
        <v>0.53297010655075394</v>
      </c>
      <c r="M99" s="61" t="s">
        <v>61</v>
      </c>
      <c r="N99" s="131">
        <f t="shared" si="42"/>
        <v>2.7130572101081909</v>
      </c>
      <c r="O99" s="132">
        <f t="shared" si="43"/>
        <v>2.7130572101081909</v>
      </c>
      <c r="P99" s="132">
        <f t="shared" si="44"/>
        <v>2.7996585375131411</v>
      </c>
      <c r="Q99" s="132">
        <f t="shared" si="45"/>
        <v>2.2556939497508002</v>
      </c>
      <c r="R99" s="132">
        <f t="shared" si="46"/>
        <v>2.4356623332642116</v>
      </c>
      <c r="S99" s="132">
        <f t="shared" si="47"/>
        <v>6.7657287035116989</v>
      </c>
      <c r="T99" s="132">
        <f t="shared" si="48"/>
        <v>4.0594372221070181</v>
      </c>
      <c r="U99" s="132">
        <f t="shared" si="49"/>
        <v>2.7847739343654148</v>
      </c>
      <c r="V99" s="148">
        <f t="shared" si="50"/>
        <v>3.3158836375910834</v>
      </c>
      <c r="Y99" s="153"/>
      <c r="Z99" s="153"/>
      <c r="AA99" s="153"/>
      <c r="AB99" s="153"/>
      <c r="AC99" s="153"/>
      <c r="AD99" s="153"/>
      <c r="AE99" s="153"/>
      <c r="AF99" s="153"/>
      <c r="AG99" s="147"/>
    </row>
    <row r="100" spans="1:34" x14ac:dyDescent="0.25">
      <c r="A100" s="149"/>
      <c r="B100" s="149" t="s">
        <v>193</v>
      </c>
      <c r="C100" s="164">
        <f t="shared" ref="C100:J100" si="51">SUM(C84:C99)</f>
        <v>0.85728149203555015</v>
      </c>
      <c r="D100" s="165">
        <f t="shared" si="51"/>
        <v>0.85728149203555015</v>
      </c>
      <c r="E100" s="165">
        <f t="shared" si="51"/>
        <v>0.84019005455757412</v>
      </c>
      <c r="F100" s="165">
        <f t="shared" si="51"/>
        <v>0.75059141068443092</v>
      </c>
      <c r="G100" s="165">
        <f t="shared" si="51"/>
        <v>0.78565332563792434</v>
      </c>
      <c r="H100" s="165">
        <f t="shared" si="51"/>
        <v>1.5079432733087186</v>
      </c>
      <c r="I100" s="165">
        <f t="shared" si="51"/>
        <v>1.0004290776146105</v>
      </c>
      <c r="J100" s="165">
        <f t="shared" si="51"/>
        <v>0.8553602912161804</v>
      </c>
      <c r="K100" s="166">
        <f t="shared" si="41"/>
        <v>7.4547304170905386</v>
      </c>
      <c r="M100" s="139" t="s">
        <v>189</v>
      </c>
      <c r="N100" s="136">
        <f t="shared" ref="N100:U100" si="52">$F$8*B55</f>
        <v>2.6667965400979292</v>
      </c>
      <c r="O100" s="136">
        <f t="shared" si="52"/>
        <v>2.6667965400979292</v>
      </c>
      <c r="P100" s="136">
        <f t="shared" si="52"/>
        <v>2.6136291887028329</v>
      </c>
      <c r="Q100" s="136">
        <f t="shared" si="52"/>
        <v>2.3349093566544168</v>
      </c>
      <c r="R100" s="136">
        <f t="shared" si="52"/>
        <v>2.4439785414622777</v>
      </c>
      <c r="S100" s="136">
        <f t="shared" si="52"/>
        <v>4.6908488533622483</v>
      </c>
      <c r="T100" s="136">
        <f t="shared" si="52"/>
        <v>3.112094250934057</v>
      </c>
      <c r="U100" s="136">
        <f t="shared" si="52"/>
        <v>2.6608201464098271</v>
      </c>
      <c r="V100" s="146">
        <f t="shared" si="50"/>
        <v>2.8987341772151898</v>
      </c>
      <c r="W100" s="12"/>
      <c r="X100" s="4"/>
      <c r="Y100" s="4"/>
      <c r="Z100" s="4"/>
      <c r="AA100" s="4"/>
      <c r="AB100" s="4"/>
      <c r="AC100" s="4"/>
      <c r="AD100" s="4"/>
      <c r="AE100" s="4"/>
      <c r="AF100" s="4"/>
      <c r="AG100" s="147"/>
      <c r="AH100" s="153"/>
    </row>
    <row r="101" spans="1:34" x14ac:dyDescent="0.25">
      <c r="M101" s="134" t="s">
        <v>189</v>
      </c>
      <c r="N101" s="154">
        <f t="shared" ref="N101:V101" si="53">AVERAGE(N84:N99)</f>
        <v>2.6667965400979292</v>
      </c>
      <c r="O101" s="154">
        <f t="shared" si="53"/>
        <v>2.6667965400979292</v>
      </c>
      <c r="P101" s="154">
        <f t="shared" si="53"/>
        <v>2.6136291887028338</v>
      </c>
      <c r="Q101" s="154">
        <f t="shared" si="53"/>
        <v>2.3349093566544172</v>
      </c>
      <c r="R101" s="154">
        <f t="shared" si="53"/>
        <v>2.4439785414622777</v>
      </c>
      <c r="S101" s="154">
        <f t="shared" si="53"/>
        <v>4.6908488533622483</v>
      </c>
      <c r="T101" s="154">
        <f t="shared" si="53"/>
        <v>3.1120942509340574</v>
      </c>
      <c r="U101" s="154">
        <f t="shared" si="53"/>
        <v>2.6608201464098276</v>
      </c>
      <c r="V101" s="155">
        <f t="shared" si="53"/>
        <v>2.8987341772151902</v>
      </c>
    </row>
    <row r="102" spans="1:34" x14ac:dyDescent="0.25">
      <c r="M102" s="156"/>
      <c r="N102" s="157"/>
      <c r="O102" s="157"/>
      <c r="P102" s="157"/>
      <c r="Q102" s="157"/>
      <c r="R102" s="157"/>
      <c r="S102" s="157"/>
      <c r="T102" s="157"/>
      <c r="U102" s="157"/>
      <c r="V102" s="157"/>
    </row>
    <row r="104" spans="1:34" ht="21" x14ac:dyDescent="0.35">
      <c r="A104" s="138" t="s">
        <v>196</v>
      </c>
      <c r="B104" s="138"/>
      <c r="C104" s="3"/>
      <c r="D104" s="3"/>
      <c r="E104" s="3"/>
      <c r="F104" s="3"/>
      <c r="G104" s="3"/>
      <c r="H104" s="3"/>
      <c r="I104" s="3"/>
      <c r="J104" s="3"/>
      <c r="K104" s="3"/>
      <c r="M104" s="1" t="s">
        <v>197</v>
      </c>
      <c r="N104" s="138"/>
      <c r="O104" s="138"/>
      <c r="P104" s="138"/>
      <c r="Q104" s="138"/>
      <c r="R104" s="138"/>
      <c r="S104" s="138"/>
      <c r="T104" s="138"/>
      <c r="U104" s="3"/>
      <c r="V104" s="1"/>
      <c r="X104" s="4"/>
      <c r="AD104" s="158"/>
    </row>
    <row r="105" spans="1:34" x14ac:dyDescent="0.25">
      <c r="A105" s="159"/>
      <c r="B105" s="159"/>
      <c r="C105" s="107"/>
      <c r="D105" s="108" t="s">
        <v>179</v>
      </c>
      <c r="E105" s="108" t="s">
        <v>180</v>
      </c>
      <c r="F105" s="108" t="s">
        <v>181</v>
      </c>
      <c r="G105" s="108" t="s">
        <v>182</v>
      </c>
      <c r="H105" s="108" t="s">
        <v>183</v>
      </c>
      <c r="I105" s="108" t="s">
        <v>184</v>
      </c>
      <c r="J105" s="108" t="s">
        <v>185</v>
      </c>
      <c r="K105" s="109"/>
      <c r="M105" s="106"/>
      <c r="N105" s="107"/>
      <c r="O105" s="108" t="s">
        <v>179</v>
      </c>
      <c r="P105" s="108" t="s">
        <v>180</v>
      </c>
      <c r="Q105" s="108" t="s">
        <v>181</v>
      </c>
      <c r="R105" s="108" t="s">
        <v>182</v>
      </c>
      <c r="S105" s="108" t="s">
        <v>183</v>
      </c>
      <c r="T105" s="108" t="s">
        <v>184</v>
      </c>
      <c r="U105" s="108" t="s">
        <v>185</v>
      </c>
      <c r="V105" s="139"/>
      <c r="W105" s="140"/>
      <c r="Y105" s="115"/>
      <c r="Z105" s="115"/>
      <c r="AA105" s="115"/>
      <c r="AB105" s="115"/>
      <c r="AC105" s="115"/>
      <c r="AD105" s="115"/>
      <c r="AE105" s="115"/>
      <c r="AF105" s="115"/>
      <c r="AG105" s="4"/>
    </row>
    <row r="106" spans="1:34" ht="30" x14ac:dyDescent="0.25">
      <c r="A106" s="141" t="s">
        <v>192</v>
      </c>
      <c r="B106" s="160" t="s">
        <v>186</v>
      </c>
      <c r="C106" s="142" t="s">
        <v>13</v>
      </c>
      <c r="D106" s="143" t="s">
        <v>17</v>
      </c>
      <c r="E106" s="143" t="s">
        <v>22</v>
      </c>
      <c r="F106" s="143" t="s">
        <v>25</v>
      </c>
      <c r="G106" s="143" t="s">
        <v>29</v>
      </c>
      <c r="H106" s="143" t="s">
        <v>33</v>
      </c>
      <c r="I106" s="143" t="s">
        <v>36</v>
      </c>
      <c r="J106" s="143" t="s">
        <v>40</v>
      </c>
      <c r="K106" s="161" t="s">
        <v>193</v>
      </c>
      <c r="M106" s="141" t="s">
        <v>186</v>
      </c>
      <c r="N106" s="142" t="s">
        <v>13</v>
      </c>
      <c r="O106" s="143" t="s">
        <v>17</v>
      </c>
      <c r="P106" s="143" t="s">
        <v>22</v>
      </c>
      <c r="Q106" s="143" t="s">
        <v>25</v>
      </c>
      <c r="R106" s="143" t="s">
        <v>29</v>
      </c>
      <c r="S106" s="143" t="s">
        <v>33</v>
      </c>
      <c r="T106" s="143" t="s">
        <v>36</v>
      </c>
      <c r="U106" s="143" t="s">
        <v>40</v>
      </c>
      <c r="V106" s="144" t="s">
        <v>187</v>
      </c>
      <c r="W106" s="145"/>
      <c r="X106" s="145"/>
      <c r="Y106" s="115"/>
      <c r="Z106" s="115"/>
      <c r="AA106" s="115"/>
      <c r="AB106" s="115"/>
      <c r="AC106" s="115"/>
      <c r="AD106" s="115"/>
      <c r="AE106" s="115"/>
      <c r="AF106" s="115"/>
      <c r="AG106" s="115"/>
    </row>
    <row r="107" spans="1:34" x14ac:dyDescent="0.25">
      <c r="A107" s="61">
        <v>2018</v>
      </c>
      <c r="B107" s="25" t="s">
        <v>16</v>
      </c>
      <c r="C107" s="162">
        <f t="shared" ref="C107:C122" si="54">$E$9*N107</f>
        <v>8.9849776595501613E-2</v>
      </c>
      <c r="D107" s="13">
        <f t="shared" ref="D107:D122" si="55">$E$9*O107</f>
        <v>8.9849776595501613E-2</v>
      </c>
      <c r="E107" s="13">
        <f t="shared" ref="E107:E122" si="56">$E$9*P107</f>
        <v>0.12578968723370226</v>
      </c>
      <c r="F107" s="13">
        <f t="shared" ref="F107:F122" si="57">$E$9*Q107</f>
        <v>0.12578968723370226</v>
      </c>
      <c r="G107" s="13">
        <f t="shared" ref="G107:G122" si="58">$E$9*R107</f>
        <v>0.12578968723370224</v>
      </c>
      <c r="H107" s="13">
        <f t="shared" ref="H107:H122" si="59">$E$9*S107</f>
        <v>0.12578968723370226</v>
      </c>
      <c r="I107" s="13">
        <f t="shared" ref="I107:I122" si="60">$E$9*T107</f>
        <v>0.12578968723370224</v>
      </c>
      <c r="J107" s="13">
        <f t="shared" ref="J107:J122" si="61">$E$9*U107</f>
        <v>0.12578968723370226</v>
      </c>
      <c r="K107" s="163">
        <f t="shared" ref="K107:K123" si="62">SUM(C107:J107)</f>
        <v>0.93443767659321675</v>
      </c>
      <c r="M107" s="61" t="s">
        <v>16</v>
      </c>
      <c r="N107" s="125">
        <f t="shared" ref="N107:N122" si="63">N$123*K38</f>
        <v>0.9230022504810621</v>
      </c>
      <c r="O107" s="17">
        <f t="shared" ref="O107:O122" si="64">O$123*L38</f>
        <v>0.9230022504810621</v>
      </c>
      <c r="P107" s="17">
        <f t="shared" ref="P107:P122" si="65">P$123*M38</f>
        <v>1.2922031506734868</v>
      </c>
      <c r="Q107" s="17">
        <f t="shared" ref="Q107:Q122" si="66">Q$123*N38</f>
        <v>1.2922031506734868</v>
      </c>
      <c r="R107" s="17">
        <f t="shared" ref="R107:R122" si="67">R$123*O38</f>
        <v>1.2922031506734866</v>
      </c>
      <c r="S107" s="17">
        <f t="shared" ref="S107:S122" si="68">S$123*P38</f>
        <v>1.2922031506734868</v>
      </c>
      <c r="T107" s="17">
        <f t="shared" ref="T107:T122" si="69">T$123*Q38</f>
        <v>1.2922031506734866</v>
      </c>
      <c r="U107" s="17">
        <f t="shared" ref="U107:U122" si="70">U$123*R38</f>
        <v>1.2922031506734868</v>
      </c>
      <c r="V107" s="146">
        <f t="shared" ref="V107:V123" si="71">AVERAGE(N107:U107)</f>
        <v>1.1999029256253806</v>
      </c>
      <c r="Y107" s="153"/>
      <c r="Z107" s="153"/>
      <c r="AA107" s="153"/>
      <c r="AB107" s="153"/>
      <c r="AC107" s="153"/>
      <c r="AD107" s="153"/>
      <c r="AE107" s="153"/>
      <c r="AF107" s="153"/>
      <c r="AG107" s="147"/>
    </row>
    <row r="108" spans="1:34" x14ac:dyDescent="0.25">
      <c r="A108" s="61">
        <v>2018</v>
      </c>
      <c r="B108" s="25" t="s">
        <v>20</v>
      </c>
      <c r="C108" s="162">
        <f t="shared" si="54"/>
        <v>0.18014880207398071</v>
      </c>
      <c r="D108" s="13">
        <f t="shared" si="55"/>
        <v>0.18014880207398071</v>
      </c>
      <c r="E108" s="13">
        <f t="shared" si="56"/>
        <v>0.18589918777609285</v>
      </c>
      <c r="F108" s="13">
        <f t="shared" si="57"/>
        <v>0.14977957758470117</v>
      </c>
      <c r="G108" s="13">
        <f t="shared" si="58"/>
        <v>0.16172959787190289</v>
      </c>
      <c r="H108" s="13">
        <f t="shared" si="59"/>
        <v>0.44924888297750815</v>
      </c>
      <c r="I108" s="13">
        <f t="shared" si="60"/>
        <v>0.26954932978650481</v>
      </c>
      <c r="J108" s="13">
        <f t="shared" si="61"/>
        <v>0.18491084023354232</v>
      </c>
      <c r="K108" s="163">
        <f t="shared" si="62"/>
        <v>1.7614150203782137</v>
      </c>
      <c r="M108" s="61" t="s">
        <v>20</v>
      </c>
      <c r="N108" s="125">
        <f t="shared" si="63"/>
        <v>1.8506195122145292</v>
      </c>
      <c r="O108" s="17">
        <f t="shared" si="64"/>
        <v>1.8506195122145292</v>
      </c>
      <c r="P108" s="17">
        <f t="shared" si="65"/>
        <v>1.9096916562453174</v>
      </c>
      <c r="Q108" s="17">
        <f t="shared" si="66"/>
        <v>1.5386447515519304</v>
      </c>
      <c r="R108" s="17">
        <f t="shared" si="67"/>
        <v>1.6614040508659116</v>
      </c>
      <c r="S108" s="17">
        <f t="shared" si="68"/>
        <v>4.6150112524053108</v>
      </c>
      <c r="T108" s="17">
        <f t="shared" si="69"/>
        <v>2.769006751443186</v>
      </c>
      <c r="U108" s="17">
        <f t="shared" si="70"/>
        <v>1.8995386314900256</v>
      </c>
      <c r="V108" s="146">
        <f t="shared" si="71"/>
        <v>2.2618170148038423</v>
      </c>
      <c r="Y108" s="153"/>
      <c r="Z108" s="153"/>
      <c r="AA108" s="153"/>
      <c r="AB108" s="153"/>
      <c r="AC108" s="153"/>
      <c r="AD108" s="153"/>
      <c r="AE108" s="153"/>
      <c r="AF108" s="153"/>
      <c r="AG108" s="147"/>
    </row>
    <row r="109" spans="1:34" x14ac:dyDescent="0.25">
      <c r="A109" s="61">
        <v>2018</v>
      </c>
      <c r="B109" s="25" t="s">
        <v>24</v>
      </c>
      <c r="C109" s="162">
        <f t="shared" si="54"/>
        <v>0.18014880207398071</v>
      </c>
      <c r="D109" s="13">
        <f t="shared" si="55"/>
        <v>0.18014880207398071</v>
      </c>
      <c r="E109" s="13">
        <f t="shared" si="56"/>
        <v>0.18589918777609285</v>
      </c>
      <c r="F109" s="13">
        <f t="shared" si="57"/>
        <v>0.14977957758470117</v>
      </c>
      <c r="G109" s="13">
        <f t="shared" si="58"/>
        <v>0.16172959787190289</v>
      </c>
      <c r="H109" s="13">
        <f t="shared" si="59"/>
        <v>0.44924888297750815</v>
      </c>
      <c r="I109" s="13">
        <f t="shared" si="60"/>
        <v>0.26954932978650481</v>
      </c>
      <c r="J109" s="13">
        <f t="shared" si="61"/>
        <v>0.18491084023354232</v>
      </c>
      <c r="K109" s="163">
        <f t="shared" si="62"/>
        <v>1.7614150203782137</v>
      </c>
      <c r="M109" s="61" t="s">
        <v>24</v>
      </c>
      <c r="N109" s="125">
        <f t="shared" si="63"/>
        <v>1.8506195122145292</v>
      </c>
      <c r="O109" s="17">
        <f t="shared" si="64"/>
        <v>1.8506195122145292</v>
      </c>
      <c r="P109" s="17">
        <f t="shared" si="65"/>
        <v>1.9096916562453174</v>
      </c>
      <c r="Q109" s="17">
        <f t="shared" si="66"/>
        <v>1.5386447515519304</v>
      </c>
      <c r="R109" s="17">
        <f t="shared" si="67"/>
        <v>1.6614040508659116</v>
      </c>
      <c r="S109" s="17">
        <f t="shared" si="68"/>
        <v>4.6150112524053108</v>
      </c>
      <c r="T109" s="17">
        <f t="shared" si="69"/>
        <v>2.769006751443186</v>
      </c>
      <c r="U109" s="17">
        <f t="shared" si="70"/>
        <v>1.8995386314900256</v>
      </c>
      <c r="V109" s="146">
        <f t="shared" si="71"/>
        <v>2.2618170148038423</v>
      </c>
      <c r="Y109" s="153"/>
      <c r="Z109" s="153"/>
      <c r="AA109" s="153"/>
      <c r="AB109" s="153"/>
      <c r="AC109" s="153"/>
      <c r="AD109" s="153"/>
      <c r="AE109" s="153"/>
      <c r="AF109" s="153"/>
      <c r="AG109" s="147"/>
    </row>
    <row r="110" spans="1:34" x14ac:dyDescent="0.25">
      <c r="A110" s="61">
        <v>2018</v>
      </c>
      <c r="B110" s="25" t="s">
        <v>28</v>
      </c>
      <c r="C110" s="162">
        <f t="shared" si="54"/>
        <v>0.17969955319100323</v>
      </c>
      <c r="D110" s="13">
        <f t="shared" si="55"/>
        <v>0.17969955319100323</v>
      </c>
      <c r="E110" s="13">
        <f t="shared" si="56"/>
        <v>0.17969955319100323</v>
      </c>
      <c r="F110" s="13">
        <f t="shared" si="57"/>
        <v>0.17969955319100323</v>
      </c>
      <c r="G110" s="13">
        <f t="shared" si="58"/>
        <v>0.1796995531910032</v>
      </c>
      <c r="H110" s="13">
        <f t="shared" si="59"/>
        <v>0.17969955319100323</v>
      </c>
      <c r="I110" s="13">
        <f t="shared" si="60"/>
        <v>0.17969955319100323</v>
      </c>
      <c r="J110" s="13">
        <f t="shared" si="61"/>
        <v>0.17969955319100323</v>
      </c>
      <c r="K110" s="163">
        <f t="shared" si="62"/>
        <v>1.4375964255280258</v>
      </c>
      <c r="M110" s="61" t="s">
        <v>28</v>
      </c>
      <c r="N110" s="125">
        <f t="shared" si="63"/>
        <v>1.8460045009621242</v>
      </c>
      <c r="O110" s="17">
        <f t="shared" si="64"/>
        <v>1.8460045009621242</v>
      </c>
      <c r="P110" s="17">
        <f t="shared" si="65"/>
        <v>1.846004500962124</v>
      </c>
      <c r="Q110" s="17">
        <f t="shared" si="66"/>
        <v>1.8460045009621242</v>
      </c>
      <c r="R110" s="17">
        <f t="shared" si="67"/>
        <v>1.8460045009621238</v>
      </c>
      <c r="S110" s="17">
        <f t="shared" si="68"/>
        <v>1.8460045009621242</v>
      </c>
      <c r="T110" s="17">
        <f t="shared" si="69"/>
        <v>1.846004500962124</v>
      </c>
      <c r="U110" s="17">
        <f t="shared" si="70"/>
        <v>1.846004500962124</v>
      </c>
      <c r="V110" s="146">
        <f t="shared" si="71"/>
        <v>1.846004500962124</v>
      </c>
      <c r="Y110" s="153"/>
      <c r="Z110" s="153"/>
      <c r="AA110" s="153"/>
      <c r="AB110" s="153"/>
      <c r="AC110" s="153"/>
      <c r="AD110" s="153"/>
      <c r="AE110" s="153"/>
      <c r="AF110" s="153"/>
      <c r="AG110" s="147"/>
    </row>
    <row r="111" spans="1:34" x14ac:dyDescent="0.25">
      <c r="A111" s="61">
        <v>2018</v>
      </c>
      <c r="B111" s="25" t="s">
        <v>31</v>
      </c>
      <c r="C111" s="162">
        <f t="shared" si="54"/>
        <v>0.15552996328681329</v>
      </c>
      <c r="D111" s="13">
        <f t="shared" si="55"/>
        <v>0.15552996328681329</v>
      </c>
      <c r="E111" s="13">
        <f t="shared" si="56"/>
        <v>0.16679113528678255</v>
      </c>
      <c r="F111" s="13">
        <f t="shared" si="57"/>
        <v>0.13977630245706898</v>
      </c>
      <c r="G111" s="13">
        <f t="shared" si="58"/>
        <v>0.15088772482937873</v>
      </c>
      <c r="H111" s="13">
        <f t="shared" si="59"/>
        <v>0.24672748653124743</v>
      </c>
      <c r="I111" s="13">
        <f t="shared" si="60"/>
        <v>0.18682763546757938</v>
      </c>
      <c r="J111" s="13">
        <f t="shared" si="61"/>
        <v>0.15861480561659189</v>
      </c>
      <c r="K111" s="163">
        <f t="shared" si="62"/>
        <v>1.3606850167622755</v>
      </c>
      <c r="M111" s="61" t="s">
        <v>31</v>
      </c>
      <c r="N111" s="125">
        <f t="shared" si="63"/>
        <v>1.5977168955827183</v>
      </c>
      <c r="O111" s="17">
        <f t="shared" si="64"/>
        <v>1.5977168955827183</v>
      </c>
      <c r="P111" s="17">
        <f t="shared" si="65"/>
        <v>1.7133998443096752</v>
      </c>
      <c r="Q111" s="17">
        <f t="shared" si="66"/>
        <v>1.4358838343317086</v>
      </c>
      <c r="R111" s="17">
        <f t="shared" si="67"/>
        <v>1.550028445974527</v>
      </c>
      <c r="S111" s="17">
        <f t="shared" si="68"/>
        <v>2.5345641798209964</v>
      </c>
      <c r="T111" s="17">
        <f t="shared" si="69"/>
        <v>1.9192293461669518</v>
      </c>
      <c r="U111" s="17">
        <f t="shared" si="70"/>
        <v>1.6294066395158986</v>
      </c>
      <c r="V111" s="146">
        <f t="shared" si="71"/>
        <v>1.7472432601606493</v>
      </c>
      <c r="Y111" s="153"/>
      <c r="Z111" s="153"/>
      <c r="AA111" s="153"/>
      <c r="AB111" s="153"/>
      <c r="AC111" s="153"/>
      <c r="AD111" s="153"/>
      <c r="AE111" s="153"/>
      <c r="AF111" s="153"/>
      <c r="AG111" s="147"/>
    </row>
    <row r="112" spans="1:34" x14ac:dyDescent="0.25">
      <c r="A112" s="61">
        <v>2018</v>
      </c>
      <c r="B112" s="25" t="s">
        <v>35</v>
      </c>
      <c r="C112" s="162">
        <f t="shared" si="54"/>
        <v>0.18014880207398071</v>
      </c>
      <c r="D112" s="13">
        <f t="shared" si="55"/>
        <v>0.18014880207398071</v>
      </c>
      <c r="E112" s="13">
        <f t="shared" si="56"/>
        <v>0.18589918777609285</v>
      </c>
      <c r="F112" s="13">
        <f t="shared" si="57"/>
        <v>0.14977957758470117</v>
      </c>
      <c r="G112" s="13">
        <f t="shared" si="58"/>
        <v>0.16172959787190289</v>
      </c>
      <c r="H112" s="13">
        <f t="shared" si="59"/>
        <v>0.44924888297750815</v>
      </c>
      <c r="I112" s="13">
        <f t="shared" si="60"/>
        <v>0.26954932978650481</v>
      </c>
      <c r="J112" s="13">
        <f t="shared" si="61"/>
        <v>0.18491084023354232</v>
      </c>
      <c r="K112" s="163">
        <f t="shared" si="62"/>
        <v>1.7614150203782137</v>
      </c>
      <c r="M112" s="61" t="s">
        <v>35</v>
      </c>
      <c r="N112" s="125">
        <f t="shared" si="63"/>
        <v>1.8506195122145292</v>
      </c>
      <c r="O112" s="17">
        <f t="shared" si="64"/>
        <v>1.8506195122145292</v>
      </c>
      <c r="P112" s="17">
        <f t="shared" si="65"/>
        <v>1.9096916562453174</v>
      </c>
      <c r="Q112" s="17">
        <f t="shared" si="66"/>
        <v>1.5386447515519304</v>
      </c>
      <c r="R112" s="17">
        <f t="shared" si="67"/>
        <v>1.6614040508659116</v>
      </c>
      <c r="S112" s="17">
        <f t="shared" si="68"/>
        <v>4.6150112524053108</v>
      </c>
      <c r="T112" s="17">
        <f t="shared" si="69"/>
        <v>2.769006751443186</v>
      </c>
      <c r="U112" s="17">
        <f t="shared" si="70"/>
        <v>1.8995386314900256</v>
      </c>
      <c r="V112" s="146">
        <f t="shared" si="71"/>
        <v>2.2618170148038423</v>
      </c>
      <c r="Y112" s="153"/>
      <c r="Z112" s="153"/>
      <c r="AA112" s="153"/>
      <c r="AB112" s="153"/>
      <c r="AC112" s="153"/>
      <c r="AD112" s="153"/>
      <c r="AE112" s="153"/>
      <c r="AF112" s="153"/>
      <c r="AG112" s="147"/>
    </row>
    <row r="113" spans="1:33" x14ac:dyDescent="0.25">
      <c r="A113" s="61">
        <v>2018</v>
      </c>
      <c r="B113" s="25" t="s">
        <v>39</v>
      </c>
      <c r="C113" s="162">
        <f t="shared" si="54"/>
        <v>0.25490381620143809</v>
      </c>
      <c r="D113" s="13">
        <f t="shared" si="55"/>
        <v>0.25490381620143809</v>
      </c>
      <c r="E113" s="13">
        <f t="shared" si="56"/>
        <v>0.25571246419079763</v>
      </c>
      <c r="F113" s="13">
        <f t="shared" si="57"/>
        <v>0.20961952879730528</v>
      </c>
      <c r="G113" s="13">
        <f t="shared" si="58"/>
        <v>0.22462444148875402</v>
      </c>
      <c r="H113" s="13">
        <f t="shared" si="59"/>
        <v>0.50917868396670762</v>
      </c>
      <c r="I113" s="13">
        <f t="shared" si="60"/>
        <v>0.26954932978650481</v>
      </c>
      <c r="J113" s="13">
        <f t="shared" si="61"/>
        <v>0.26020495302057267</v>
      </c>
      <c r="K113" s="163">
        <f t="shared" si="62"/>
        <v>2.2386970336535184</v>
      </c>
      <c r="M113" s="61" t="s">
        <v>39</v>
      </c>
      <c r="N113" s="125">
        <f t="shared" si="63"/>
        <v>2.6185573846147729</v>
      </c>
      <c r="O113" s="17">
        <f t="shared" si="64"/>
        <v>2.6185573846147729</v>
      </c>
      <c r="P113" s="17">
        <f t="shared" si="65"/>
        <v>2.626864404869103</v>
      </c>
      <c r="Q113" s="17">
        <f t="shared" si="66"/>
        <v>2.1533642503723178</v>
      </c>
      <c r="R113" s="17">
        <f t="shared" si="67"/>
        <v>2.307505626202655</v>
      </c>
      <c r="S113" s="17">
        <f t="shared" si="68"/>
        <v>5.2306537534761786</v>
      </c>
      <c r="T113" s="17">
        <f t="shared" si="69"/>
        <v>2.769006751443186</v>
      </c>
      <c r="U113" s="17">
        <f t="shared" si="70"/>
        <v>2.6730145173931557</v>
      </c>
      <c r="V113" s="146">
        <f t="shared" si="71"/>
        <v>2.8746905091232677</v>
      </c>
      <c r="Y113" s="153"/>
      <c r="Z113" s="153"/>
      <c r="AA113" s="153"/>
      <c r="AB113" s="153"/>
      <c r="AC113" s="153"/>
      <c r="AD113" s="153"/>
      <c r="AE113" s="153"/>
      <c r="AF113" s="153"/>
      <c r="AG113" s="147"/>
    </row>
    <row r="114" spans="1:33" x14ac:dyDescent="0.25">
      <c r="A114" s="61">
        <v>2018</v>
      </c>
      <c r="B114" s="25" t="s">
        <v>42</v>
      </c>
      <c r="C114" s="162">
        <f t="shared" si="54"/>
        <v>0.25490381620143809</v>
      </c>
      <c r="D114" s="13">
        <f t="shared" si="55"/>
        <v>0.25490381620143809</v>
      </c>
      <c r="E114" s="13">
        <f t="shared" si="56"/>
        <v>0.25571246419079763</v>
      </c>
      <c r="F114" s="13">
        <f t="shared" si="57"/>
        <v>0.20961952879730528</v>
      </c>
      <c r="G114" s="13">
        <f t="shared" si="58"/>
        <v>0.22462444148875402</v>
      </c>
      <c r="H114" s="13">
        <f t="shared" si="59"/>
        <v>0.50917868396670762</v>
      </c>
      <c r="I114" s="13">
        <f t="shared" si="60"/>
        <v>0.26954932978650481</v>
      </c>
      <c r="J114" s="13">
        <f t="shared" si="61"/>
        <v>0.26020495302057267</v>
      </c>
      <c r="K114" s="163">
        <f t="shared" si="62"/>
        <v>2.2386970336535184</v>
      </c>
      <c r="M114" s="61" t="s">
        <v>42</v>
      </c>
      <c r="N114" s="125">
        <f t="shared" si="63"/>
        <v>2.6185573846147729</v>
      </c>
      <c r="O114" s="17">
        <f t="shared" si="64"/>
        <v>2.6185573846147729</v>
      </c>
      <c r="P114" s="17">
        <f t="shared" si="65"/>
        <v>2.626864404869103</v>
      </c>
      <c r="Q114" s="17">
        <f t="shared" si="66"/>
        <v>2.1533642503723178</v>
      </c>
      <c r="R114" s="17">
        <f t="shared" si="67"/>
        <v>2.307505626202655</v>
      </c>
      <c r="S114" s="17">
        <f t="shared" si="68"/>
        <v>5.2306537534761786</v>
      </c>
      <c r="T114" s="17">
        <f t="shared" si="69"/>
        <v>2.769006751443186</v>
      </c>
      <c r="U114" s="17">
        <f t="shared" si="70"/>
        <v>2.6730145173931557</v>
      </c>
      <c r="V114" s="146">
        <f t="shared" si="71"/>
        <v>2.8746905091232677</v>
      </c>
      <c r="Y114" s="153"/>
      <c r="Z114" s="153"/>
      <c r="AA114" s="153"/>
      <c r="AB114" s="153"/>
      <c r="AC114" s="153"/>
      <c r="AD114" s="153"/>
      <c r="AE114" s="153"/>
      <c r="AF114" s="153"/>
      <c r="AG114" s="147"/>
    </row>
    <row r="115" spans="1:33" x14ac:dyDescent="0.25">
      <c r="A115" s="61">
        <v>2018</v>
      </c>
      <c r="B115" s="25" t="s">
        <v>44</v>
      </c>
      <c r="C115" s="162">
        <f t="shared" si="54"/>
        <v>0.25490381620143809</v>
      </c>
      <c r="D115" s="13">
        <f t="shared" si="55"/>
        <v>0.25490381620143809</v>
      </c>
      <c r="E115" s="13">
        <f t="shared" si="56"/>
        <v>0.25571246419079763</v>
      </c>
      <c r="F115" s="13">
        <f t="shared" si="57"/>
        <v>0.20961952879730528</v>
      </c>
      <c r="G115" s="13">
        <f t="shared" si="58"/>
        <v>0.22462444148875402</v>
      </c>
      <c r="H115" s="13">
        <f t="shared" si="59"/>
        <v>0.50917868396670762</v>
      </c>
      <c r="I115" s="13">
        <f t="shared" si="60"/>
        <v>0.26954932978650481</v>
      </c>
      <c r="J115" s="13">
        <f t="shared" si="61"/>
        <v>0.26020495302057267</v>
      </c>
      <c r="K115" s="163">
        <f t="shared" si="62"/>
        <v>2.2386970336535184</v>
      </c>
      <c r="M115" s="61" t="s">
        <v>44</v>
      </c>
      <c r="N115" s="125">
        <f t="shared" si="63"/>
        <v>2.6185573846147729</v>
      </c>
      <c r="O115" s="17">
        <f t="shared" si="64"/>
        <v>2.6185573846147729</v>
      </c>
      <c r="P115" s="17">
        <f t="shared" si="65"/>
        <v>2.626864404869103</v>
      </c>
      <c r="Q115" s="17">
        <f t="shared" si="66"/>
        <v>2.1533642503723178</v>
      </c>
      <c r="R115" s="17">
        <f t="shared" si="67"/>
        <v>2.307505626202655</v>
      </c>
      <c r="S115" s="17">
        <f t="shared" si="68"/>
        <v>5.2306537534761786</v>
      </c>
      <c r="T115" s="17">
        <f t="shared" si="69"/>
        <v>2.769006751443186</v>
      </c>
      <c r="U115" s="17">
        <f t="shared" si="70"/>
        <v>2.6730145173931557</v>
      </c>
      <c r="V115" s="146">
        <f t="shared" si="71"/>
        <v>2.8746905091232677</v>
      </c>
      <c r="Y115" s="153"/>
      <c r="Z115" s="153"/>
      <c r="AA115" s="153"/>
      <c r="AB115" s="153"/>
      <c r="AC115" s="153"/>
      <c r="AD115" s="153"/>
      <c r="AE115" s="153"/>
      <c r="AF115" s="153"/>
      <c r="AG115" s="147"/>
    </row>
    <row r="116" spans="1:33" x14ac:dyDescent="0.25">
      <c r="A116" s="61">
        <v>2018</v>
      </c>
      <c r="B116" s="25" t="s">
        <v>46</v>
      </c>
      <c r="C116" s="162">
        <f t="shared" si="54"/>
        <v>0.22462444148875402</v>
      </c>
      <c r="D116" s="13">
        <f t="shared" si="55"/>
        <v>0.22462444148875402</v>
      </c>
      <c r="E116" s="13">
        <f t="shared" si="56"/>
        <v>0.12578968723370226</v>
      </c>
      <c r="F116" s="13">
        <f t="shared" si="57"/>
        <v>0.14600588696769012</v>
      </c>
      <c r="G116" s="13">
        <f t="shared" si="58"/>
        <v>0.14600588696769012</v>
      </c>
      <c r="H116" s="13">
        <f t="shared" si="59"/>
        <v>0.14600588696769012</v>
      </c>
      <c r="I116" s="13">
        <f t="shared" si="60"/>
        <v>0.14600588696769012</v>
      </c>
      <c r="J116" s="13">
        <f t="shared" si="61"/>
        <v>0.14600588696769012</v>
      </c>
      <c r="K116" s="163">
        <f t="shared" si="62"/>
        <v>1.305068005049661</v>
      </c>
      <c r="M116" s="61" t="s">
        <v>46</v>
      </c>
      <c r="N116" s="125">
        <f t="shared" si="63"/>
        <v>2.307505626202655</v>
      </c>
      <c r="O116" s="17">
        <f t="shared" si="64"/>
        <v>2.307505626202655</v>
      </c>
      <c r="P116" s="17">
        <f t="shared" si="65"/>
        <v>1.2922031506734868</v>
      </c>
      <c r="Q116" s="17">
        <f t="shared" si="66"/>
        <v>1.499878657031726</v>
      </c>
      <c r="R116" s="17">
        <f t="shared" si="67"/>
        <v>1.4998786570317257</v>
      </c>
      <c r="S116" s="17">
        <f t="shared" si="68"/>
        <v>1.4998786570317257</v>
      </c>
      <c r="T116" s="17">
        <f t="shared" si="69"/>
        <v>1.4998786570317257</v>
      </c>
      <c r="U116" s="17">
        <f t="shared" si="70"/>
        <v>1.4998786570317257</v>
      </c>
      <c r="V116" s="146">
        <f t="shared" si="71"/>
        <v>1.6758259610296782</v>
      </c>
      <c r="Y116" s="153"/>
      <c r="Z116" s="153"/>
      <c r="AA116" s="153"/>
      <c r="AB116" s="153"/>
      <c r="AC116" s="153"/>
      <c r="AD116" s="153"/>
      <c r="AE116" s="153"/>
      <c r="AF116" s="153"/>
      <c r="AG116" s="147"/>
    </row>
    <row r="117" spans="1:33" x14ac:dyDescent="0.25">
      <c r="A117" s="61">
        <v>2018</v>
      </c>
      <c r="B117" s="25" t="s">
        <v>48</v>
      </c>
      <c r="C117" s="162">
        <f t="shared" si="54"/>
        <v>0.18014880207398071</v>
      </c>
      <c r="D117" s="13">
        <f t="shared" si="55"/>
        <v>0.18014880207398071</v>
      </c>
      <c r="E117" s="13">
        <f t="shared" si="56"/>
        <v>0.18589918777609285</v>
      </c>
      <c r="F117" s="13">
        <f t="shared" si="57"/>
        <v>0.14977957758470117</v>
      </c>
      <c r="G117" s="13">
        <f t="shared" si="58"/>
        <v>0.16172959787190289</v>
      </c>
      <c r="H117" s="13">
        <f t="shared" si="59"/>
        <v>0.44924888297750815</v>
      </c>
      <c r="I117" s="13">
        <f t="shared" si="60"/>
        <v>0.26954932978650481</v>
      </c>
      <c r="J117" s="13">
        <f t="shared" si="61"/>
        <v>0.18491084023354232</v>
      </c>
      <c r="K117" s="163">
        <f t="shared" si="62"/>
        <v>1.7614150203782137</v>
      </c>
      <c r="M117" s="61" t="s">
        <v>48</v>
      </c>
      <c r="N117" s="125">
        <f t="shared" si="63"/>
        <v>1.8506195122145292</v>
      </c>
      <c r="O117" s="17">
        <f t="shared" si="64"/>
        <v>1.8506195122145292</v>
      </c>
      <c r="P117" s="17">
        <f t="shared" si="65"/>
        <v>1.9096916562453174</v>
      </c>
      <c r="Q117" s="17">
        <f t="shared" si="66"/>
        <v>1.5386447515519304</v>
      </c>
      <c r="R117" s="17">
        <f t="shared" si="67"/>
        <v>1.6614040508659116</v>
      </c>
      <c r="S117" s="17">
        <f t="shared" si="68"/>
        <v>4.6150112524053108</v>
      </c>
      <c r="T117" s="17">
        <f t="shared" si="69"/>
        <v>2.769006751443186</v>
      </c>
      <c r="U117" s="17">
        <f t="shared" si="70"/>
        <v>1.8995386314900256</v>
      </c>
      <c r="V117" s="146">
        <f t="shared" si="71"/>
        <v>2.2618170148038423</v>
      </c>
      <c r="Y117" s="153"/>
      <c r="Z117" s="153"/>
      <c r="AA117" s="153"/>
      <c r="AB117" s="153"/>
      <c r="AC117" s="153"/>
      <c r="AD117" s="153"/>
      <c r="AE117" s="153"/>
      <c r="AF117" s="153"/>
      <c r="AG117" s="147"/>
    </row>
    <row r="118" spans="1:33" x14ac:dyDescent="0.25">
      <c r="A118" s="61">
        <v>2018</v>
      </c>
      <c r="B118" s="25" t="s">
        <v>51</v>
      </c>
      <c r="C118" s="162">
        <f t="shared" si="54"/>
        <v>0.13261827025496037</v>
      </c>
      <c r="D118" s="13">
        <f t="shared" si="55"/>
        <v>0.13261827025496037</v>
      </c>
      <c r="E118" s="13">
        <f t="shared" si="56"/>
        <v>0.13073142494645487</v>
      </c>
      <c r="F118" s="13">
        <f t="shared" si="57"/>
        <v>0.13073142494645487</v>
      </c>
      <c r="G118" s="13">
        <f t="shared" si="58"/>
        <v>0.13073142494645487</v>
      </c>
      <c r="H118" s="13">
        <f t="shared" si="59"/>
        <v>0.13073142494645487</v>
      </c>
      <c r="I118" s="13">
        <f t="shared" si="60"/>
        <v>0.13073142494645487</v>
      </c>
      <c r="J118" s="13">
        <f t="shared" si="61"/>
        <v>0.13073142494645487</v>
      </c>
      <c r="K118" s="163">
        <f t="shared" si="62"/>
        <v>1.0496250901886499</v>
      </c>
      <c r="M118" s="61" t="s">
        <v>51</v>
      </c>
      <c r="N118" s="125">
        <f t="shared" si="63"/>
        <v>1.3623513217100474</v>
      </c>
      <c r="O118" s="17">
        <f t="shared" si="64"/>
        <v>1.3623513217100474</v>
      </c>
      <c r="P118" s="17">
        <f t="shared" si="65"/>
        <v>1.3429682744499454</v>
      </c>
      <c r="Q118" s="17">
        <f t="shared" si="66"/>
        <v>1.3429682744499454</v>
      </c>
      <c r="R118" s="17">
        <f t="shared" si="67"/>
        <v>1.3429682744499454</v>
      </c>
      <c r="S118" s="17">
        <f t="shared" si="68"/>
        <v>1.3429682744499454</v>
      </c>
      <c r="T118" s="17">
        <f t="shared" si="69"/>
        <v>1.3429682744499454</v>
      </c>
      <c r="U118" s="17">
        <f t="shared" si="70"/>
        <v>1.3429682744499454</v>
      </c>
      <c r="V118" s="146">
        <f t="shared" si="71"/>
        <v>1.3478140362649706</v>
      </c>
      <c r="Y118" s="153"/>
      <c r="Z118" s="153"/>
      <c r="AA118" s="153"/>
      <c r="AB118" s="153"/>
      <c r="AC118" s="153"/>
      <c r="AD118" s="153"/>
      <c r="AE118" s="153"/>
      <c r="AF118" s="153"/>
      <c r="AG118" s="147"/>
    </row>
    <row r="119" spans="1:33" x14ac:dyDescent="0.25">
      <c r="A119" s="61">
        <v>2018</v>
      </c>
      <c r="B119" s="25" t="s">
        <v>54</v>
      </c>
      <c r="C119" s="162">
        <f t="shared" si="54"/>
        <v>0.13261827025496037</v>
      </c>
      <c r="D119" s="13">
        <f t="shared" si="55"/>
        <v>0.13261827025496037</v>
      </c>
      <c r="E119" s="13">
        <f t="shared" si="56"/>
        <v>0.13073142494645487</v>
      </c>
      <c r="F119" s="13">
        <f t="shared" si="57"/>
        <v>0.13073142494645487</v>
      </c>
      <c r="G119" s="13">
        <f t="shared" si="58"/>
        <v>0.13073142494645487</v>
      </c>
      <c r="H119" s="13">
        <f t="shared" si="59"/>
        <v>0.13073142494645487</v>
      </c>
      <c r="I119" s="13">
        <f t="shared" si="60"/>
        <v>0.13073142494645487</v>
      </c>
      <c r="J119" s="13">
        <f t="shared" si="61"/>
        <v>0.13073142494645487</v>
      </c>
      <c r="K119" s="163">
        <f t="shared" si="62"/>
        <v>1.0496250901886499</v>
      </c>
      <c r="M119" s="61" t="s">
        <v>54</v>
      </c>
      <c r="N119" s="125">
        <f t="shared" si="63"/>
        <v>1.3623513217100474</v>
      </c>
      <c r="O119" s="17">
        <f t="shared" si="64"/>
        <v>1.3623513217100474</v>
      </c>
      <c r="P119" s="17">
        <f t="shared" si="65"/>
        <v>1.3429682744499454</v>
      </c>
      <c r="Q119" s="17">
        <f t="shared" si="66"/>
        <v>1.3429682744499454</v>
      </c>
      <c r="R119" s="17">
        <f t="shared" si="67"/>
        <v>1.3429682744499454</v>
      </c>
      <c r="S119" s="17">
        <f t="shared" si="68"/>
        <v>1.3429682744499454</v>
      </c>
      <c r="T119" s="17">
        <f t="shared" si="69"/>
        <v>1.3429682744499454</v>
      </c>
      <c r="U119" s="17">
        <f t="shared" si="70"/>
        <v>1.3429682744499454</v>
      </c>
      <c r="V119" s="146">
        <f t="shared" si="71"/>
        <v>1.3478140362649706</v>
      </c>
      <c r="Y119" s="153"/>
      <c r="Z119" s="153"/>
      <c r="AA119" s="153"/>
      <c r="AB119" s="153"/>
      <c r="AC119" s="153"/>
      <c r="AD119" s="153"/>
      <c r="AE119" s="153"/>
      <c r="AF119" s="153"/>
      <c r="AG119" s="147"/>
    </row>
    <row r="120" spans="1:33" x14ac:dyDescent="0.25">
      <c r="A120" s="61">
        <v>2018</v>
      </c>
      <c r="B120" s="25" t="s">
        <v>56</v>
      </c>
      <c r="C120" s="162">
        <f t="shared" si="54"/>
        <v>0.13261827025496037</v>
      </c>
      <c r="D120" s="13">
        <f t="shared" si="55"/>
        <v>0.13261827025496037</v>
      </c>
      <c r="E120" s="13">
        <f t="shared" si="56"/>
        <v>0.13073142494645487</v>
      </c>
      <c r="F120" s="13">
        <f t="shared" si="57"/>
        <v>0.13073142494645487</v>
      </c>
      <c r="G120" s="13">
        <f t="shared" si="58"/>
        <v>0.13073142494645487</v>
      </c>
      <c r="H120" s="13">
        <f t="shared" si="59"/>
        <v>0.13073142494645487</v>
      </c>
      <c r="I120" s="13">
        <f t="shared" si="60"/>
        <v>0.13073142494645487</v>
      </c>
      <c r="J120" s="13">
        <f t="shared" si="61"/>
        <v>0.13073142494645487</v>
      </c>
      <c r="K120" s="163">
        <f t="shared" si="62"/>
        <v>1.0496250901886499</v>
      </c>
      <c r="M120" s="61" t="s">
        <v>56</v>
      </c>
      <c r="N120" s="125">
        <f t="shared" si="63"/>
        <v>1.3623513217100474</v>
      </c>
      <c r="O120" s="17">
        <f t="shared" si="64"/>
        <v>1.3623513217100474</v>
      </c>
      <c r="P120" s="17">
        <f t="shared" si="65"/>
        <v>1.3429682744499454</v>
      </c>
      <c r="Q120" s="17">
        <f t="shared" si="66"/>
        <v>1.3429682744499454</v>
      </c>
      <c r="R120" s="17">
        <f t="shared" si="67"/>
        <v>1.3429682744499454</v>
      </c>
      <c r="S120" s="17">
        <f t="shared" si="68"/>
        <v>1.3429682744499454</v>
      </c>
      <c r="T120" s="17">
        <f t="shared" si="69"/>
        <v>1.3429682744499454</v>
      </c>
      <c r="U120" s="17">
        <f t="shared" si="70"/>
        <v>1.3429682744499454</v>
      </c>
      <c r="V120" s="146">
        <f t="shared" si="71"/>
        <v>1.3478140362649706</v>
      </c>
      <c r="Y120" s="153"/>
      <c r="Z120" s="153"/>
      <c r="AA120" s="153"/>
      <c r="AB120" s="153"/>
      <c r="AC120" s="153"/>
      <c r="AD120" s="153"/>
      <c r="AE120" s="153"/>
      <c r="AF120" s="153"/>
      <c r="AG120" s="147"/>
    </row>
    <row r="121" spans="1:33" x14ac:dyDescent="0.25">
      <c r="A121" s="61">
        <v>2018</v>
      </c>
      <c r="B121" s="25" t="s">
        <v>59</v>
      </c>
      <c r="C121" s="162">
        <f t="shared" si="54"/>
        <v>0.12021900108478116</v>
      </c>
      <c r="D121" s="13">
        <f t="shared" si="55"/>
        <v>0.12021900108478116</v>
      </c>
      <c r="E121" s="13">
        <f t="shared" si="56"/>
        <v>8.9849776595501613E-2</v>
      </c>
      <c r="F121" s="13">
        <f t="shared" si="57"/>
        <v>0.11941035309542163</v>
      </c>
      <c r="G121" s="13">
        <f t="shared" si="58"/>
        <v>0.11941035309542163</v>
      </c>
      <c r="H121" s="13">
        <f t="shared" si="59"/>
        <v>0.11941035309542165</v>
      </c>
      <c r="I121" s="13">
        <f t="shared" si="60"/>
        <v>0.11941035309542163</v>
      </c>
      <c r="J121" s="13">
        <f t="shared" si="61"/>
        <v>0.11941035309542163</v>
      </c>
      <c r="K121" s="163">
        <f t="shared" si="62"/>
        <v>0.92733954424217202</v>
      </c>
      <c r="M121" s="61" t="s">
        <v>59</v>
      </c>
      <c r="N121" s="125">
        <f t="shared" si="63"/>
        <v>1.2349770111436611</v>
      </c>
      <c r="O121" s="17">
        <f t="shared" si="64"/>
        <v>1.2349770111436611</v>
      </c>
      <c r="P121" s="17">
        <f t="shared" si="65"/>
        <v>0.92300225048106199</v>
      </c>
      <c r="Q121" s="17">
        <f t="shared" si="66"/>
        <v>1.2266699908893313</v>
      </c>
      <c r="R121" s="17">
        <f t="shared" si="67"/>
        <v>1.2266699908893313</v>
      </c>
      <c r="S121" s="17">
        <f t="shared" si="68"/>
        <v>1.2266699908893315</v>
      </c>
      <c r="T121" s="17">
        <f t="shared" si="69"/>
        <v>1.2266699908893313</v>
      </c>
      <c r="U121" s="17">
        <f t="shared" si="70"/>
        <v>1.2266699908893313</v>
      </c>
      <c r="V121" s="146">
        <f t="shared" si="71"/>
        <v>1.1907882784018802</v>
      </c>
      <c r="Y121" s="153"/>
      <c r="Z121" s="153"/>
      <c r="AA121" s="153"/>
      <c r="AB121" s="153"/>
      <c r="AC121" s="153"/>
      <c r="AD121" s="153"/>
      <c r="AE121" s="153"/>
      <c r="AF121" s="153"/>
      <c r="AG121" s="147"/>
    </row>
    <row r="122" spans="1:33" x14ac:dyDescent="0.25">
      <c r="A122" s="61">
        <v>2018</v>
      </c>
      <c r="B122" s="25" t="s">
        <v>61</v>
      </c>
      <c r="C122" s="162">
        <f t="shared" si="54"/>
        <v>0.18014880207398071</v>
      </c>
      <c r="D122" s="13">
        <f t="shared" si="55"/>
        <v>0.18014880207398071</v>
      </c>
      <c r="E122" s="13">
        <f t="shared" si="56"/>
        <v>0.18589918777609285</v>
      </c>
      <c r="F122" s="13">
        <f t="shared" si="57"/>
        <v>0.14977957758470117</v>
      </c>
      <c r="G122" s="13">
        <f t="shared" si="58"/>
        <v>0.16172959787190289</v>
      </c>
      <c r="H122" s="13">
        <f t="shared" si="59"/>
        <v>0.44924888297750815</v>
      </c>
      <c r="I122" s="13">
        <f t="shared" si="60"/>
        <v>0.26954932978650481</v>
      </c>
      <c r="J122" s="13">
        <f t="shared" si="61"/>
        <v>0.18491084023354232</v>
      </c>
      <c r="K122" s="163">
        <f t="shared" si="62"/>
        <v>1.7614150203782137</v>
      </c>
      <c r="M122" s="61" t="s">
        <v>61</v>
      </c>
      <c r="N122" s="131">
        <f t="shared" si="63"/>
        <v>1.8506195122145292</v>
      </c>
      <c r="O122" s="132">
        <f t="shared" si="64"/>
        <v>1.8506195122145292</v>
      </c>
      <c r="P122" s="132">
        <f t="shared" si="65"/>
        <v>1.9096916562453174</v>
      </c>
      <c r="Q122" s="132">
        <f t="shared" si="66"/>
        <v>1.5386447515519304</v>
      </c>
      <c r="R122" s="132">
        <f t="shared" si="67"/>
        <v>1.6614040508659116</v>
      </c>
      <c r="S122" s="132">
        <f t="shared" si="68"/>
        <v>4.6150112524053108</v>
      </c>
      <c r="T122" s="132">
        <f t="shared" si="69"/>
        <v>2.769006751443186</v>
      </c>
      <c r="U122" s="132">
        <f t="shared" si="70"/>
        <v>1.8995386314900256</v>
      </c>
      <c r="V122" s="148">
        <f t="shared" si="71"/>
        <v>2.2618170148038423</v>
      </c>
      <c r="Y122" s="153"/>
      <c r="Z122" s="153"/>
      <c r="AA122" s="153"/>
      <c r="AB122" s="153"/>
      <c r="AC122" s="153"/>
      <c r="AD122" s="153"/>
      <c r="AE122" s="153"/>
      <c r="AF122" s="153"/>
      <c r="AG122" s="147"/>
    </row>
    <row r="123" spans="1:33" x14ac:dyDescent="0.25">
      <c r="A123" s="149"/>
      <c r="B123" s="149" t="s">
        <v>193</v>
      </c>
      <c r="C123" s="164">
        <f t="shared" ref="C123:J123" si="72">SUM(C107:C122)</f>
        <v>2.8332330053859525</v>
      </c>
      <c r="D123" s="165">
        <f t="shared" si="72"/>
        <v>2.8332330053859525</v>
      </c>
      <c r="E123" s="165">
        <f t="shared" si="72"/>
        <v>2.776747445832914</v>
      </c>
      <c r="F123" s="165">
        <f t="shared" si="72"/>
        <v>2.4806325320996723</v>
      </c>
      <c r="G123" s="165">
        <f t="shared" si="72"/>
        <v>2.5965087939823368</v>
      </c>
      <c r="H123" s="165">
        <f t="shared" si="72"/>
        <v>4.9836077086460921</v>
      </c>
      <c r="I123" s="165">
        <f t="shared" si="72"/>
        <v>3.3063220290867994</v>
      </c>
      <c r="J123" s="165">
        <f t="shared" si="72"/>
        <v>2.8268836211732027</v>
      </c>
      <c r="K123" s="166">
        <f t="shared" si="62"/>
        <v>24.637168141592923</v>
      </c>
      <c r="M123" s="139" t="s">
        <v>189</v>
      </c>
      <c r="N123" s="136">
        <f t="shared" ref="N123:U123" si="73">$F$9*B55</f>
        <v>1.8190643727762077</v>
      </c>
      <c r="O123" s="136">
        <f t="shared" si="73"/>
        <v>1.8190643727762077</v>
      </c>
      <c r="P123" s="136">
        <f t="shared" si="73"/>
        <v>1.7827980760177224</v>
      </c>
      <c r="Q123" s="136">
        <f t="shared" si="73"/>
        <v>1.5926788416321762</v>
      </c>
      <c r="R123" s="136">
        <f t="shared" si="73"/>
        <v>1.6670766688636596</v>
      </c>
      <c r="S123" s="136">
        <f t="shared" si="73"/>
        <v>3.1997026765739118</v>
      </c>
      <c r="T123" s="136">
        <f t="shared" si="73"/>
        <v>2.1228090300386837</v>
      </c>
      <c r="U123" s="136">
        <f t="shared" si="73"/>
        <v>1.8149877795032496</v>
      </c>
      <c r="V123" s="146">
        <f t="shared" si="71"/>
        <v>1.9772727272727273</v>
      </c>
      <c r="W123" s="17"/>
      <c r="X123" s="4"/>
      <c r="Y123" s="4"/>
      <c r="Z123" s="4"/>
      <c r="AA123" s="4"/>
      <c r="AB123" s="4"/>
      <c r="AC123" s="4"/>
      <c r="AD123" s="4"/>
      <c r="AE123" s="4"/>
      <c r="AF123" s="4"/>
      <c r="AG123" s="147"/>
    </row>
    <row r="124" spans="1:33" x14ac:dyDescent="0.25">
      <c r="M124" s="134" t="s">
        <v>189</v>
      </c>
      <c r="N124" s="154">
        <f t="shared" ref="N124:V124" si="74">AVERAGE(N107:N122)</f>
        <v>1.8190643727762079</v>
      </c>
      <c r="O124" s="154">
        <f t="shared" si="74"/>
        <v>1.8190643727762079</v>
      </c>
      <c r="P124" s="154">
        <f t="shared" si="74"/>
        <v>1.7827980760177229</v>
      </c>
      <c r="Q124" s="154">
        <f t="shared" si="74"/>
        <v>1.5926788416321762</v>
      </c>
      <c r="R124" s="154">
        <f t="shared" si="74"/>
        <v>1.6670766688636593</v>
      </c>
      <c r="S124" s="154">
        <f t="shared" si="74"/>
        <v>3.1997026765739118</v>
      </c>
      <c r="T124" s="154">
        <f t="shared" si="74"/>
        <v>2.1228090300386837</v>
      </c>
      <c r="U124" s="154">
        <f t="shared" si="74"/>
        <v>1.8149877795032496</v>
      </c>
      <c r="V124" s="155">
        <f t="shared" si="74"/>
        <v>1.9772727272727275</v>
      </c>
    </row>
    <row r="125" spans="1:33" ht="21" x14ac:dyDescent="0.35">
      <c r="A125" s="138" t="s">
        <v>190</v>
      </c>
      <c r="B125" s="138"/>
      <c r="C125" s="3"/>
      <c r="D125" s="3"/>
      <c r="E125" s="3"/>
      <c r="F125" s="3"/>
      <c r="G125" s="3"/>
      <c r="H125" s="3"/>
      <c r="I125" s="3"/>
      <c r="J125" s="3"/>
      <c r="K125" s="3"/>
      <c r="L125" s="156"/>
      <c r="M125" s="157"/>
      <c r="N125" s="157"/>
      <c r="O125" s="157"/>
      <c r="P125" s="157"/>
      <c r="Q125" s="157"/>
      <c r="R125" s="157"/>
      <c r="S125" s="157"/>
      <c r="T125" s="157"/>
      <c r="U125" s="157"/>
    </row>
    <row r="126" spans="1:33" x14ac:dyDescent="0.25">
      <c r="A126" s="106"/>
      <c r="B126" s="106"/>
      <c r="C126" s="107"/>
      <c r="D126" s="108" t="s">
        <v>179</v>
      </c>
      <c r="E126" s="108" t="s">
        <v>180</v>
      </c>
      <c r="F126" s="108" t="s">
        <v>181</v>
      </c>
      <c r="G126" s="108" t="s">
        <v>182</v>
      </c>
      <c r="H126" s="108" t="s">
        <v>183</v>
      </c>
      <c r="I126" s="108" t="s">
        <v>184</v>
      </c>
      <c r="J126" s="108" t="s">
        <v>185</v>
      </c>
      <c r="K126" s="139"/>
    </row>
    <row r="127" spans="1:33" ht="30" x14ac:dyDescent="0.25">
      <c r="A127" s="141" t="s">
        <v>192</v>
      </c>
      <c r="B127" s="141" t="s">
        <v>186</v>
      </c>
      <c r="C127" s="142" t="s">
        <v>13</v>
      </c>
      <c r="D127" s="143" t="s">
        <v>17</v>
      </c>
      <c r="E127" s="143" t="s">
        <v>22</v>
      </c>
      <c r="F127" s="143" t="s">
        <v>25</v>
      </c>
      <c r="G127" s="143" t="s">
        <v>29</v>
      </c>
      <c r="H127" s="143" t="s">
        <v>33</v>
      </c>
      <c r="I127" s="143" t="s">
        <v>36</v>
      </c>
      <c r="J127" s="143" t="s">
        <v>40</v>
      </c>
      <c r="K127" s="144" t="s">
        <v>193</v>
      </c>
    </row>
    <row r="128" spans="1:33" x14ac:dyDescent="0.25">
      <c r="A128" s="61">
        <v>2050</v>
      </c>
      <c r="B128" s="61" t="s">
        <v>16</v>
      </c>
      <c r="C128" s="125">
        <f t="shared" ref="C128:J135" si="75">$E$7*N61</f>
        <v>4.1388299256401542E-2</v>
      </c>
      <c r="D128" s="17">
        <f t="shared" si="75"/>
        <v>4.1388299256401542E-2</v>
      </c>
      <c r="E128" s="17">
        <f t="shared" si="75"/>
        <v>5.7943618958962155E-2</v>
      </c>
      <c r="F128" s="17">
        <f t="shared" si="75"/>
        <v>5.7943618958962155E-2</v>
      </c>
      <c r="G128" s="17">
        <f t="shared" si="75"/>
        <v>5.7943618958962148E-2</v>
      </c>
      <c r="H128" s="17">
        <f t="shared" si="75"/>
        <v>5.7943618958962155E-2</v>
      </c>
      <c r="I128" s="17">
        <f t="shared" si="75"/>
        <v>5.7943618958962141E-2</v>
      </c>
      <c r="J128" s="17">
        <f t="shared" si="75"/>
        <v>5.7943618958962155E-2</v>
      </c>
      <c r="K128" s="146">
        <f t="shared" ref="K128:K144" si="76">SUM(C128:J128)</f>
        <v>0.43043831226657603</v>
      </c>
    </row>
    <row r="129" spans="1:11" x14ac:dyDescent="0.25">
      <c r="A129" s="61">
        <v>2050</v>
      </c>
      <c r="B129" s="61" t="s">
        <v>20</v>
      </c>
      <c r="C129" s="125">
        <f t="shared" si="75"/>
        <v>8.2983540009085088E-2</v>
      </c>
      <c r="D129" s="17">
        <f t="shared" si="75"/>
        <v>8.2983540009085088E-2</v>
      </c>
      <c r="E129" s="17">
        <f t="shared" si="75"/>
        <v>8.5632391161494792E-2</v>
      </c>
      <c r="F129" s="17">
        <f t="shared" si="75"/>
        <v>6.8994294860421371E-2</v>
      </c>
      <c r="G129" s="17">
        <f t="shared" si="75"/>
        <v>7.4498938661522768E-2</v>
      </c>
      <c r="H129" s="17">
        <f t="shared" si="75"/>
        <v>0.20694149628200773</v>
      </c>
      <c r="I129" s="17">
        <f t="shared" si="75"/>
        <v>0.1241648977692046</v>
      </c>
      <c r="J129" s="17">
        <f t="shared" si="75"/>
        <v>8.5177119869674356E-2</v>
      </c>
      <c r="K129" s="146">
        <f t="shared" si="76"/>
        <v>0.81137621862249576</v>
      </c>
    </row>
    <row r="130" spans="1:11" x14ac:dyDescent="0.25">
      <c r="A130" s="61">
        <v>2050</v>
      </c>
      <c r="B130" s="61" t="s">
        <v>24</v>
      </c>
      <c r="C130" s="125">
        <f t="shared" si="75"/>
        <v>8.2983540009085088E-2</v>
      </c>
      <c r="D130" s="17">
        <f t="shared" si="75"/>
        <v>8.2983540009085088E-2</v>
      </c>
      <c r="E130" s="17">
        <f t="shared" si="75"/>
        <v>8.5632391161494792E-2</v>
      </c>
      <c r="F130" s="17">
        <f t="shared" si="75"/>
        <v>6.8994294860421371E-2</v>
      </c>
      <c r="G130" s="17">
        <f t="shared" si="75"/>
        <v>7.4498938661522768E-2</v>
      </c>
      <c r="H130" s="17">
        <f t="shared" si="75"/>
        <v>0.20694149628200773</v>
      </c>
      <c r="I130" s="17">
        <f t="shared" si="75"/>
        <v>0.1241648977692046</v>
      </c>
      <c r="J130" s="17">
        <f t="shared" si="75"/>
        <v>8.5177119869674356E-2</v>
      </c>
      <c r="K130" s="146">
        <f t="shared" si="76"/>
        <v>0.81137621862249576</v>
      </c>
    </row>
    <row r="131" spans="1:11" x14ac:dyDescent="0.25">
      <c r="A131" s="61">
        <v>2050</v>
      </c>
      <c r="B131" s="61" t="s">
        <v>28</v>
      </c>
      <c r="C131" s="125">
        <f t="shared" si="75"/>
        <v>8.2776598512803085E-2</v>
      </c>
      <c r="D131" s="17">
        <f t="shared" si="75"/>
        <v>8.2776598512803085E-2</v>
      </c>
      <c r="E131" s="17">
        <f t="shared" si="75"/>
        <v>8.2776598512803085E-2</v>
      </c>
      <c r="F131" s="17">
        <f t="shared" si="75"/>
        <v>8.2776598512803085E-2</v>
      </c>
      <c r="G131" s="17">
        <f t="shared" si="75"/>
        <v>8.2776598512803071E-2</v>
      </c>
      <c r="H131" s="17">
        <f t="shared" si="75"/>
        <v>8.2776598512803098E-2</v>
      </c>
      <c r="I131" s="17">
        <f t="shared" si="75"/>
        <v>8.2776598512803071E-2</v>
      </c>
      <c r="J131" s="17">
        <f t="shared" si="75"/>
        <v>8.2776598512803071E-2</v>
      </c>
      <c r="K131" s="146">
        <f t="shared" si="76"/>
        <v>0.66221278810242468</v>
      </c>
    </row>
    <row r="132" spans="1:11" x14ac:dyDescent="0.25">
      <c r="A132" s="61">
        <v>2050</v>
      </c>
      <c r="B132" s="61" t="s">
        <v>31</v>
      </c>
      <c r="C132" s="125">
        <f t="shared" si="75"/>
        <v>7.164314601283106E-2</v>
      </c>
      <c r="D132" s="17">
        <f t="shared" si="75"/>
        <v>7.164314601283106E-2</v>
      </c>
      <c r="E132" s="17">
        <f t="shared" si="75"/>
        <v>7.683047951963326E-2</v>
      </c>
      <c r="F132" s="17">
        <f t="shared" si="75"/>
        <v>6.4386397543208809E-2</v>
      </c>
      <c r="G132" s="17">
        <f t="shared" si="75"/>
        <v>6.9504750551250175E-2</v>
      </c>
      <c r="H132" s="17">
        <f t="shared" si="75"/>
        <v>0.11365226975807863</v>
      </c>
      <c r="I132" s="17">
        <f t="shared" si="75"/>
        <v>8.606007025381078E-2</v>
      </c>
      <c r="J132" s="17">
        <f t="shared" si="75"/>
        <v>7.3064144287300722E-2</v>
      </c>
      <c r="K132" s="146">
        <f t="shared" si="76"/>
        <v>0.62678440393894441</v>
      </c>
    </row>
    <row r="133" spans="1:11" x14ac:dyDescent="0.25">
      <c r="A133" s="61">
        <v>2050</v>
      </c>
      <c r="B133" s="61" t="s">
        <v>35</v>
      </c>
      <c r="C133" s="125">
        <f t="shared" si="75"/>
        <v>8.2983540009085088E-2</v>
      </c>
      <c r="D133" s="17">
        <f t="shared" si="75"/>
        <v>8.2983540009085088E-2</v>
      </c>
      <c r="E133" s="17">
        <f t="shared" si="75"/>
        <v>8.5632391161494792E-2</v>
      </c>
      <c r="F133" s="17">
        <f t="shared" si="75"/>
        <v>6.8994294860421371E-2</v>
      </c>
      <c r="G133" s="17">
        <f t="shared" si="75"/>
        <v>7.4498938661522768E-2</v>
      </c>
      <c r="H133" s="17">
        <f t="shared" si="75"/>
        <v>0.20694149628200773</v>
      </c>
      <c r="I133" s="17">
        <f t="shared" si="75"/>
        <v>0.1241648977692046</v>
      </c>
      <c r="J133" s="17">
        <f t="shared" si="75"/>
        <v>8.5177119869674356E-2</v>
      </c>
      <c r="K133" s="146">
        <f t="shared" si="76"/>
        <v>0.81137621862249576</v>
      </c>
    </row>
    <row r="134" spans="1:11" x14ac:dyDescent="0.25">
      <c r="A134" s="61">
        <v>2050</v>
      </c>
      <c r="B134" s="61" t="s">
        <v>39</v>
      </c>
      <c r="C134" s="125">
        <f t="shared" si="75"/>
        <v>0.11741860499041117</v>
      </c>
      <c r="D134" s="17">
        <f t="shared" si="75"/>
        <v>0.11741860499041117</v>
      </c>
      <c r="E134" s="17">
        <f t="shared" si="75"/>
        <v>0.1177910996837188</v>
      </c>
      <c r="F134" s="17">
        <f t="shared" si="75"/>
        <v>9.6558902165184812E-2</v>
      </c>
      <c r="G134" s="17">
        <f t="shared" si="75"/>
        <v>0.10347074814100385</v>
      </c>
      <c r="H134" s="17">
        <f t="shared" si="75"/>
        <v>0.23454749188602753</v>
      </c>
      <c r="I134" s="17">
        <f t="shared" si="75"/>
        <v>0.1241648977692046</v>
      </c>
      <c r="J134" s="17">
        <f t="shared" si="75"/>
        <v>0.11986051464653885</v>
      </c>
      <c r="K134" s="146">
        <f t="shared" si="76"/>
        <v>1.0312308642725008</v>
      </c>
    </row>
    <row r="135" spans="1:11" x14ac:dyDescent="0.25">
      <c r="A135" s="61">
        <v>2050</v>
      </c>
      <c r="B135" s="61" t="s">
        <v>42</v>
      </c>
      <c r="C135" s="125">
        <f t="shared" si="75"/>
        <v>0.11741860499041117</v>
      </c>
      <c r="D135" s="17">
        <f t="shared" si="75"/>
        <v>0.11741860499041117</v>
      </c>
      <c r="E135" s="17">
        <f t="shared" si="75"/>
        <v>0.1177910996837188</v>
      </c>
      <c r="F135" s="17">
        <f t="shared" si="75"/>
        <v>9.6558902165184812E-2</v>
      </c>
      <c r="G135" s="17">
        <f t="shared" si="75"/>
        <v>0.10347074814100385</v>
      </c>
      <c r="H135" s="17">
        <f t="shared" si="75"/>
        <v>0.23454749188602753</v>
      </c>
      <c r="I135" s="17">
        <f t="shared" si="75"/>
        <v>0.1241648977692046</v>
      </c>
      <c r="J135" s="17">
        <f t="shared" si="75"/>
        <v>0.11986051464653885</v>
      </c>
      <c r="K135" s="146">
        <f t="shared" si="76"/>
        <v>1.0312308642725008</v>
      </c>
    </row>
    <row r="136" spans="1:11" x14ac:dyDescent="0.25">
      <c r="A136" s="61">
        <v>2050</v>
      </c>
      <c r="B136" s="61" t="s">
        <v>44</v>
      </c>
      <c r="C136" s="125">
        <f t="shared" ref="C136:J136" si="77">$E$7*N69*Vekst_pax</f>
        <v>0.11741860499041117</v>
      </c>
      <c r="D136" s="17">
        <f t="shared" si="77"/>
        <v>0.11741860499041117</v>
      </c>
      <c r="E136" s="17">
        <f t="shared" si="77"/>
        <v>0.1177910996837188</v>
      </c>
      <c r="F136" s="17">
        <f t="shared" si="77"/>
        <v>9.6558902165184812E-2</v>
      </c>
      <c r="G136" s="17">
        <f t="shared" si="77"/>
        <v>0.10347074814100385</v>
      </c>
      <c r="H136" s="17">
        <f t="shared" si="77"/>
        <v>0.23454749188602753</v>
      </c>
      <c r="I136" s="17">
        <f t="shared" si="77"/>
        <v>0.1241648977692046</v>
      </c>
      <c r="J136" s="17">
        <f t="shared" si="77"/>
        <v>0.11986051464653885</v>
      </c>
      <c r="K136" s="146">
        <f t="shared" si="76"/>
        <v>1.0312308642725008</v>
      </c>
    </row>
    <row r="137" spans="1:11" x14ac:dyDescent="0.25">
      <c r="A137" s="61">
        <v>2050</v>
      </c>
      <c r="B137" s="61" t="s">
        <v>46</v>
      </c>
      <c r="C137" s="125">
        <f t="shared" ref="C137:J143" si="78">$E$7*N70</f>
        <v>0.10347074814100385</v>
      </c>
      <c r="D137" s="17">
        <f t="shared" si="78"/>
        <v>0.10347074814100385</v>
      </c>
      <c r="E137" s="17">
        <f t="shared" si="78"/>
        <v>5.7943618958962155E-2</v>
      </c>
      <c r="F137" s="17">
        <f t="shared" si="78"/>
        <v>6.7255986291652511E-2</v>
      </c>
      <c r="G137" s="17">
        <f t="shared" si="78"/>
        <v>6.7255986291652498E-2</v>
      </c>
      <c r="H137" s="17">
        <f t="shared" si="78"/>
        <v>6.7255986291652498E-2</v>
      </c>
      <c r="I137" s="17">
        <f t="shared" si="78"/>
        <v>6.7255986291652498E-2</v>
      </c>
      <c r="J137" s="17">
        <f t="shared" si="78"/>
        <v>6.7255986291652498E-2</v>
      </c>
      <c r="K137" s="146">
        <f t="shared" si="76"/>
        <v>0.60116504669923243</v>
      </c>
    </row>
    <row r="138" spans="1:11" x14ac:dyDescent="0.25">
      <c r="A138" s="61">
        <v>2050</v>
      </c>
      <c r="B138" s="61" t="s">
        <v>48</v>
      </c>
      <c r="C138" s="125">
        <f t="shared" si="78"/>
        <v>8.2983540009085088E-2</v>
      </c>
      <c r="D138" s="17">
        <f t="shared" si="78"/>
        <v>8.2983540009085088E-2</v>
      </c>
      <c r="E138" s="17">
        <f t="shared" si="78"/>
        <v>8.5632391161494792E-2</v>
      </c>
      <c r="F138" s="17">
        <f t="shared" si="78"/>
        <v>6.8994294860421371E-2</v>
      </c>
      <c r="G138" s="17">
        <f t="shared" si="78"/>
        <v>7.4498938661522768E-2</v>
      </c>
      <c r="H138" s="17">
        <f t="shared" si="78"/>
        <v>0.20694149628200773</v>
      </c>
      <c r="I138" s="17">
        <f t="shared" si="78"/>
        <v>0.1241648977692046</v>
      </c>
      <c r="J138" s="17">
        <f t="shared" si="78"/>
        <v>8.5177119869674356E-2</v>
      </c>
      <c r="K138" s="146">
        <f t="shared" si="76"/>
        <v>0.81137621862249576</v>
      </c>
    </row>
    <row r="139" spans="1:11" x14ac:dyDescent="0.25">
      <c r="A139" s="61">
        <v>2050</v>
      </c>
      <c r="B139" s="61" t="s">
        <v>51</v>
      </c>
      <c r="C139" s="125">
        <f t="shared" si="78"/>
        <v>6.1089129702448668E-2</v>
      </c>
      <c r="D139" s="17">
        <f t="shared" si="78"/>
        <v>6.1089129702448668E-2</v>
      </c>
      <c r="E139" s="17">
        <f t="shared" si="78"/>
        <v>6.0219975418064245E-2</v>
      </c>
      <c r="F139" s="17">
        <f t="shared" si="78"/>
        <v>6.0219975418064245E-2</v>
      </c>
      <c r="G139" s="17">
        <f t="shared" si="78"/>
        <v>6.0219975418064245E-2</v>
      </c>
      <c r="H139" s="17">
        <f t="shared" si="78"/>
        <v>6.0219975418064252E-2</v>
      </c>
      <c r="I139" s="17">
        <f t="shared" si="78"/>
        <v>6.0219975418064238E-2</v>
      </c>
      <c r="J139" s="17">
        <f t="shared" si="78"/>
        <v>6.0219975418064245E-2</v>
      </c>
      <c r="K139" s="146">
        <f t="shared" si="76"/>
        <v>0.48349811191328274</v>
      </c>
    </row>
    <row r="140" spans="1:11" x14ac:dyDescent="0.25">
      <c r="A140" s="61">
        <v>2050</v>
      </c>
      <c r="B140" s="61" t="s">
        <v>54</v>
      </c>
      <c r="C140" s="125">
        <f t="shared" si="78"/>
        <v>6.1089129702448668E-2</v>
      </c>
      <c r="D140" s="17">
        <f t="shared" si="78"/>
        <v>6.1089129702448668E-2</v>
      </c>
      <c r="E140" s="17">
        <f t="shared" si="78"/>
        <v>6.0219975418064245E-2</v>
      </c>
      <c r="F140" s="17">
        <f t="shared" si="78"/>
        <v>6.0219975418064245E-2</v>
      </c>
      <c r="G140" s="17">
        <f t="shared" si="78"/>
        <v>6.0219975418064245E-2</v>
      </c>
      <c r="H140" s="17">
        <f t="shared" si="78"/>
        <v>6.0219975418064252E-2</v>
      </c>
      <c r="I140" s="17">
        <f t="shared" si="78"/>
        <v>6.0219975418064238E-2</v>
      </c>
      <c r="J140" s="17">
        <f t="shared" si="78"/>
        <v>6.0219975418064245E-2</v>
      </c>
      <c r="K140" s="146">
        <f t="shared" si="76"/>
        <v>0.48349811191328274</v>
      </c>
    </row>
    <row r="141" spans="1:11" x14ac:dyDescent="0.25">
      <c r="A141" s="61">
        <v>2050</v>
      </c>
      <c r="B141" s="61" t="s">
        <v>56</v>
      </c>
      <c r="C141" s="125">
        <f t="shared" si="78"/>
        <v>6.1089129702448668E-2</v>
      </c>
      <c r="D141" s="17">
        <f t="shared" si="78"/>
        <v>6.1089129702448668E-2</v>
      </c>
      <c r="E141" s="17">
        <f t="shared" si="78"/>
        <v>6.0219975418064245E-2</v>
      </c>
      <c r="F141" s="17">
        <f t="shared" si="78"/>
        <v>6.0219975418064245E-2</v>
      </c>
      <c r="G141" s="17">
        <f t="shared" si="78"/>
        <v>6.0219975418064245E-2</v>
      </c>
      <c r="H141" s="17">
        <f t="shared" si="78"/>
        <v>6.0219975418064252E-2</v>
      </c>
      <c r="I141" s="17">
        <f t="shared" si="78"/>
        <v>6.0219975418064238E-2</v>
      </c>
      <c r="J141" s="17">
        <f t="shared" si="78"/>
        <v>6.0219975418064245E-2</v>
      </c>
      <c r="K141" s="146">
        <f t="shared" si="76"/>
        <v>0.48349811191328274</v>
      </c>
    </row>
    <row r="142" spans="1:11" x14ac:dyDescent="0.25">
      <c r="A142" s="61">
        <v>2050</v>
      </c>
      <c r="B142" s="61" t="s">
        <v>59</v>
      </c>
      <c r="C142" s="125">
        <f t="shared" si="78"/>
        <v>5.537754440506526E-2</v>
      </c>
      <c r="D142" s="17">
        <f t="shared" si="78"/>
        <v>5.537754440506526E-2</v>
      </c>
      <c r="E142" s="17">
        <f t="shared" si="78"/>
        <v>4.1388299256401542E-2</v>
      </c>
      <c r="F142" s="17">
        <f t="shared" si="78"/>
        <v>5.5005049711757646E-2</v>
      </c>
      <c r="G142" s="17">
        <f t="shared" si="78"/>
        <v>5.5005049711757646E-2</v>
      </c>
      <c r="H142" s="17">
        <f t="shared" si="78"/>
        <v>5.5005049711757646E-2</v>
      </c>
      <c r="I142" s="17">
        <f t="shared" si="78"/>
        <v>5.5005049711757632E-2</v>
      </c>
      <c r="J142" s="17">
        <f t="shared" si="78"/>
        <v>5.5005049711757639E-2</v>
      </c>
      <c r="K142" s="146">
        <f t="shared" si="76"/>
        <v>0.42716863662532023</v>
      </c>
    </row>
    <row r="143" spans="1:11" x14ac:dyDescent="0.25">
      <c r="A143" s="61">
        <v>2050</v>
      </c>
      <c r="B143" s="61" t="s">
        <v>61</v>
      </c>
      <c r="C143" s="125">
        <f t="shared" si="78"/>
        <v>8.2983540009085088E-2</v>
      </c>
      <c r="D143" s="17">
        <f t="shared" si="78"/>
        <v>8.2983540009085088E-2</v>
      </c>
      <c r="E143" s="17">
        <f t="shared" si="78"/>
        <v>8.5632391161494792E-2</v>
      </c>
      <c r="F143" s="17">
        <f t="shared" si="78"/>
        <v>6.8994294860421371E-2</v>
      </c>
      <c r="G143" s="17">
        <f t="shared" si="78"/>
        <v>7.4498938661522768E-2</v>
      </c>
      <c r="H143" s="17">
        <f t="shared" si="78"/>
        <v>0.20694149628200773</v>
      </c>
      <c r="I143" s="17">
        <f t="shared" si="78"/>
        <v>0.1241648977692046</v>
      </c>
      <c r="J143" s="17">
        <f t="shared" si="78"/>
        <v>8.5177119869674356E-2</v>
      </c>
      <c r="K143" s="146">
        <f t="shared" si="76"/>
        <v>0.81137621862249576</v>
      </c>
    </row>
    <row r="144" spans="1:11" x14ac:dyDescent="0.25">
      <c r="A144" s="149"/>
      <c r="B144" s="149" t="s">
        <v>193</v>
      </c>
      <c r="C144" s="150">
        <f t="shared" ref="C144:J144" si="79">SUM(C128:C143)</f>
        <v>1.3050972404521097</v>
      </c>
      <c r="D144" s="151">
        <f t="shared" si="79"/>
        <v>1.3050972404521097</v>
      </c>
      <c r="E144" s="151">
        <f t="shared" si="79"/>
        <v>1.2790777963195858</v>
      </c>
      <c r="F144" s="151">
        <f t="shared" si="79"/>
        <v>1.1426757580702382</v>
      </c>
      <c r="G144" s="151">
        <f t="shared" si="79"/>
        <v>1.1960528680112437</v>
      </c>
      <c r="H144" s="151">
        <f t="shared" si="79"/>
        <v>2.295643406555568</v>
      </c>
      <c r="I144" s="151">
        <f t="shared" si="79"/>
        <v>1.5230204321368159</v>
      </c>
      <c r="J144" s="152">
        <f t="shared" si="79"/>
        <v>1.3021724673046573</v>
      </c>
      <c r="K144" s="152">
        <f t="shared" si="76"/>
        <v>11.348837209302328</v>
      </c>
    </row>
    <row r="146" spans="1:11" ht="21" x14ac:dyDescent="0.35">
      <c r="A146" s="138" t="s">
        <v>194</v>
      </c>
      <c r="B146" s="138"/>
      <c r="C146" s="3"/>
      <c r="D146" s="3"/>
      <c r="E146" s="3"/>
      <c r="F146" s="3"/>
      <c r="G146" s="3"/>
      <c r="H146" s="3"/>
      <c r="I146" s="3"/>
      <c r="J146" s="3"/>
      <c r="K146" s="3"/>
    </row>
    <row r="147" spans="1:11" x14ac:dyDescent="0.25">
      <c r="A147" s="159"/>
      <c r="B147" s="159"/>
      <c r="C147" s="107"/>
      <c r="D147" s="108" t="s">
        <v>179</v>
      </c>
      <c r="E147" s="108" t="s">
        <v>180</v>
      </c>
      <c r="F147" s="108" t="s">
        <v>181</v>
      </c>
      <c r="G147" s="108" t="s">
        <v>182</v>
      </c>
      <c r="H147" s="108" t="s">
        <v>183</v>
      </c>
      <c r="I147" s="108" t="s">
        <v>184</v>
      </c>
      <c r="J147" s="108" t="s">
        <v>185</v>
      </c>
      <c r="K147" s="109"/>
    </row>
    <row r="148" spans="1:11" ht="30" x14ac:dyDescent="0.25">
      <c r="A148" s="141" t="s">
        <v>192</v>
      </c>
      <c r="B148" s="160" t="s">
        <v>186</v>
      </c>
      <c r="C148" s="142" t="s">
        <v>13</v>
      </c>
      <c r="D148" s="143" t="s">
        <v>17</v>
      </c>
      <c r="E148" s="143" t="s">
        <v>22</v>
      </c>
      <c r="F148" s="143" t="s">
        <v>25</v>
      </c>
      <c r="G148" s="143" t="s">
        <v>29</v>
      </c>
      <c r="H148" s="143" t="s">
        <v>33</v>
      </c>
      <c r="I148" s="143" t="s">
        <v>36</v>
      </c>
      <c r="J148" s="143" t="s">
        <v>40</v>
      </c>
      <c r="K148" s="161" t="s">
        <v>193</v>
      </c>
    </row>
    <row r="149" spans="1:11" x14ac:dyDescent="0.25">
      <c r="A149" s="61">
        <v>2050</v>
      </c>
      <c r="B149" s="25" t="s">
        <v>16</v>
      </c>
      <c r="C149" s="162">
        <f t="shared" ref="C149:J156" si="80">$E$8*N84</f>
        <v>2.7186804047681798E-2</v>
      </c>
      <c r="D149" s="13">
        <f t="shared" si="80"/>
        <v>2.7186804047681798E-2</v>
      </c>
      <c r="E149" s="13">
        <f t="shared" si="80"/>
        <v>3.8061525666754518E-2</v>
      </c>
      <c r="F149" s="13">
        <f t="shared" si="80"/>
        <v>3.8061525666754512E-2</v>
      </c>
      <c r="G149" s="13">
        <f t="shared" si="80"/>
        <v>3.8061525666754518E-2</v>
      </c>
      <c r="H149" s="13">
        <f t="shared" si="80"/>
        <v>3.8061525666754518E-2</v>
      </c>
      <c r="I149" s="13">
        <f t="shared" si="80"/>
        <v>3.8061525666754505E-2</v>
      </c>
      <c r="J149" s="13">
        <f t="shared" si="80"/>
        <v>3.8061525666754518E-2</v>
      </c>
      <c r="K149" s="163">
        <f t="shared" ref="K149:K165" si="81">SUM(C149:J149)</f>
        <v>0.28274276209589067</v>
      </c>
    </row>
    <row r="150" spans="1:11" x14ac:dyDescent="0.25">
      <c r="A150" s="61">
        <v>2050</v>
      </c>
      <c r="B150" s="25" t="s">
        <v>20</v>
      </c>
      <c r="C150" s="162">
        <f t="shared" si="80"/>
        <v>5.4509542115602001E-2</v>
      </c>
      <c r="D150" s="13">
        <f t="shared" si="80"/>
        <v>5.4509542115602001E-2</v>
      </c>
      <c r="E150" s="13">
        <f t="shared" si="80"/>
        <v>5.6249497574653647E-2</v>
      </c>
      <c r="F150" s="13">
        <f t="shared" si="80"/>
        <v>4.5320402347485557E-2</v>
      </c>
      <c r="G150" s="13">
        <f t="shared" si="80"/>
        <v>4.8936247285827239E-2</v>
      </c>
      <c r="H150" s="13">
        <f t="shared" si="80"/>
        <v>0.135934020238409</v>
      </c>
      <c r="I150" s="13">
        <f t="shared" si="80"/>
        <v>8.156041214304538E-2</v>
      </c>
      <c r="J150" s="13">
        <f t="shared" si="80"/>
        <v>5.5950442730129134E-2</v>
      </c>
      <c r="K150" s="163">
        <f t="shared" si="81"/>
        <v>0.53297010655075394</v>
      </c>
    </row>
    <row r="151" spans="1:11" x14ac:dyDescent="0.25">
      <c r="A151" s="61">
        <v>2050</v>
      </c>
      <c r="B151" s="25" t="s">
        <v>24</v>
      </c>
      <c r="C151" s="162">
        <f t="shared" si="80"/>
        <v>5.4509542115602001E-2</v>
      </c>
      <c r="D151" s="13">
        <f t="shared" si="80"/>
        <v>5.4509542115602001E-2</v>
      </c>
      <c r="E151" s="13">
        <f t="shared" si="80"/>
        <v>5.6249497574653647E-2</v>
      </c>
      <c r="F151" s="13">
        <f t="shared" si="80"/>
        <v>4.5320402347485557E-2</v>
      </c>
      <c r="G151" s="13">
        <f t="shared" si="80"/>
        <v>4.8936247285827239E-2</v>
      </c>
      <c r="H151" s="13">
        <f t="shared" si="80"/>
        <v>0.135934020238409</v>
      </c>
      <c r="I151" s="13">
        <f t="shared" si="80"/>
        <v>8.156041214304538E-2</v>
      </c>
      <c r="J151" s="13">
        <f t="shared" si="80"/>
        <v>5.5950442730129134E-2</v>
      </c>
      <c r="K151" s="163">
        <f t="shared" si="81"/>
        <v>0.53297010655075394</v>
      </c>
    </row>
    <row r="152" spans="1:11" x14ac:dyDescent="0.25">
      <c r="A152" s="61">
        <v>2050</v>
      </c>
      <c r="B152" s="25" t="s">
        <v>28</v>
      </c>
      <c r="C152" s="162">
        <f t="shared" si="80"/>
        <v>5.4373608095363596E-2</v>
      </c>
      <c r="D152" s="13">
        <f t="shared" si="80"/>
        <v>5.4373608095363596E-2</v>
      </c>
      <c r="E152" s="13">
        <f t="shared" si="80"/>
        <v>5.4373608095363596E-2</v>
      </c>
      <c r="F152" s="13">
        <f t="shared" si="80"/>
        <v>5.4373608095363596E-2</v>
      </c>
      <c r="G152" s="13">
        <f t="shared" si="80"/>
        <v>5.4373608095363589E-2</v>
      </c>
      <c r="H152" s="13">
        <f t="shared" si="80"/>
        <v>5.4373608095363596E-2</v>
      </c>
      <c r="I152" s="13">
        <f t="shared" si="80"/>
        <v>5.4373608095363589E-2</v>
      </c>
      <c r="J152" s="13">
        <f t="shared" si="80"/>
        <v>5.4373608095363589E-2</v>
      </c>
      <c r="K152" s="163">
        <f t="shared" si="81"/>
        <v>0.43498886476290866</v>
      </c>
    </row>
    <row r="153" spans="1:11" x14ac:dyDescent="0.25">
      <c r="A153" s="61">
        <v>2050</v>
      </c>
      <c r="B153" s="25" t="s">
        <v>31</v>
      </c>
      <c r="C153" s="162">
        <f t="shared" si="80"/>
        <v>4.7060357806537188E-2</v>
      </c>
      <c r="D153" s="13">
        <f t="shared" si="80"/>
        <v>4.7060357806537188E-2</v>
      </c>
      <c r="E153" s="13">
        <f t="shared" si="80"/>
        <v>5.0467770580513223E-2</v>
      </c>
      <c r="F153" s="13">
        <f t="shared" si="80"/>
        <v>4.2293604830177071E-2</v>
      </c>
      <c r="G153" s="13">
        <f t="shared" si="80"/>
        <v>4.5655706264073545E-2</v>
      </c>
      <c r="H153" s="13">
        <f t="shared" si="80"/>
        <v>7.4654963914934216E-2</v>
      </c>
      <c r="I153" s="13">
        <f t="shared" si="80"/>
        <v>5.6530427883146259E-2</v>
      </c>
      <c r="J153" s="13">
        <f t="shared" si="80"/>
        <v>4.7993771412174181E-2</v>
      </c>
      <c r="K153" s="163">
        <f t="shared" si="81"/>
        <v>0.41171696049809292</v>
      </c>
    </row>
    <row r="154" spans="1:11" x14ac:dyDescent="0.25">
      <c r="A154" s="61">
        <v>2050</v>
      </c>
      <c r="B154" s="25" t="s">
        <v>35</v>
      </c>
      <c r="C154" s="162">
        <f t="shared" si="80"/>
        <v>5.4509542115602001E-2</v>
      </c>
      <c r="D154" s="13">
        <f t="shared" si="80"/>
        <v>5.4509542115602001E-2</v>
      </c>
      <c r="E154" s="13">
        <f t="shared" si="80"/>
        <v>5.6249497574653647E-2</v>
      </c>
      <c r="F154" s="13">
        <f t="shared" si="80"/>
        <v>4.5320402347485557E-2</v>
      </c>
      <c r="G154" s="13">
        <f t="shared" si="80"/>
        <v>4.8936247285827239E-2</v>
      </c>
      <c r="H154" s="13">
        <f t="shared" si="80"/>
        <v>0.135934020238409</v>
      </c>
      <c r="I154" s="13">
        <f t="shared" si="80"/>
        <v>8.156041214304538E-2</v>
      </c>
      <c r="J154" s="13">
        <f t="shared" si="80"/>
        <v>5.5950442730129134E-2</v>
      </c>
      <c r="K154" s="163">
        <f t="shared" si="81"/>
        <v>0.53297010655075394</v>
      </c>
    </row>
    <row r="155" spans="1:11" x14ac:dyDescent="0.25">
      <c r="A155" s="61">
        <v>2050</v>
      </c>
      <c r="B155" s="25" t="s">
        <v>39</v>
      </c>
      <c r="C155" s="162">
        <f t="shared" si="80"/>
        <v>7.7128963083273258E-2</v>
      </c>
      <c r="D155" s="13">
        <f t="shared" si="80"/>
        <v>7.7128963083273258E-2</v>
      </c>
      <c r="E155" s="13">
        <f t="shared" si="80"/>
        <v>7.7373644319702409E-2</v>
      </c>
      <c r="F155" s="13">
        <f t="shared" si="80"/>
        <v>6.3426813843241642E-2</v>
      </c>
      <c r="G155" s="13">
        <f t="shared" si="80"/>
        <v>6.7967010119204488E-2</v>
      </c>
      <c r="H155" s="13">
        <f t="shared" si="80"/>
        <v>0.15406761853821274</v>
      </c>
      <c r="I155" s="13">
        <f t="shared" si="80"/>
        <v>8.156041214304538E-2</v>
      </c>
      <c r="J155" s="13">
        <f t="shared" si="80"/>
        <v>7.8732984522086477E-2</v>
      </c>
      <c r="K155" s="163">
        <f t="shared" si="81"/>
        <v>0.67738640965203956</v>
      </c>
    </row>
    <row r="156" spans="1:11" x14ac:dyDescent="0.25">
      <c r="A156" s="61">
        <v>2050</v>
      </c>
      <c r="B156" s="25" t="s">
        <v>42</v>
      </c>
      <c r="C156" s="162">
        <f t="shared" si="80"/>
        <v>7.7128963083273258E-2</v>
      </c>
      <c r="D156" s="13">
        <f t="shared" si="80"/>
        <v>7.7128963083273258E-2</v>
      </c>
      <c r="E156" s="13">
        <f t="shared" si="80"/>
        <v>7.7373644319702409E-2</v>
      </c>
      <c r="F156" s="13">
        <f t="shared" si="80"/>
        <v>6.3426813843241642E-2</v>
      </c>
      <c r="G156" s="13">
        <f t="shared" si="80"/>
        <v>6.7967010119204488E-2</v>
      </c>
      <c r="H156" s="13">
        <f t="shared" si="80"/>
        <v>0.15406761853821274</v>
      </c>
      <c r="I156" s="13">
        <f t="shared" si="80"/>
        <v>8.156041214304538E-2</v>
      </c>
      <c r="J156" s="13">
        <f t="shared" si="80"/>
        <v>7.8732984522086477E-2</v>
      </c>
      <c r="K156" s="163">
        <f t="shared" si="81"/>
        <v>0.67738640965203956</v>
      </c>
    </row>
    <row r="157" spans="1:11" x14ac:dyDescent="0.25">
      <c r="A157" s="61">
        <v>2050</v>
      </c>
      <c r="B157" s="25" t="s">
        <v>44</v>
      </c>
      <c r="C157" s="162">
        <f t="shared" ref="C157:J157" si="82">$E$8*N92*Vekst_pax</f>
        <v>7.7128963083273258E-2</v>
      </c>
      <c r="D157" s="13">
        <f t="shared" si="82"/>
        <v>7.7128963083273258E-2</v>
      </c>
      <c r="E157" s="13">
        <f t="shared" si="82"/>
        <v>7.7373644319702409E-2</v>
      </c>
      <c r="F157" s="13">
        <f t="shared" si="82"/>
        <v>6.3426813843241642E-2</v>
      </c>
      <c r="G157" s="13">
        <f t="shared" si="82"/>
        <v>6.7967010119204488E-2</v>
      </c>
      <c r="H157" s="13">
        <f t="shared" si="82"/>
        <v>0.15406761853821274</v>
      </c>
      <c r="I157" s="13">
        <f t="shared" si="82"/>
        <v>8.156041214304538E-2</v>
      </c>
      <c r="J157" s="13">
        <f t="shared" si="82"/>
        <v>7.8732984522086477E-2</v>
      </c>
      <c r="K157" s="163">
        <f t="shared" si="81"/>
        <v>0.67738640965203956</v>
      </c>
    </row>
    <row r="158" spans="1:11" x14ac:dyDescent="0.25">
      <c r="A158" s="61">
        <v>2050</v>
      </c>
      <c r="B158" s="25" t="s">
        <v>46</v>
      </c>
      <c r="C158" s="162">
        <f t="shared" ref="C158:J164" si="83">$E$8*N93</f>
        <v>6.7967010119204488E-2</v>
      </c>
      <c r="D158" s="13">
        <f t="shared" si="83"/>
        <v>6.7967010119204488E-2</v>
      </c>
      <c r="E158" s="13">
        <f t="shared" si="83"/>
        <v>3.8061525666754518E-2</v>
      </c>
      <c r="F158" s="13">
        <f t="shared" si="83"/>
        <v>4.4178556577482923E-2</v>
      </c>
      <c r="G158" s="13">
        <f t="shared" si="83"/>
        <v>4.4178556577482923E-2</v>
      </c>
      <c r="H158" s="13">
        <f t="shared" si="83"/>
        <v>4.4178556577482916E-2</v>
      </c>
      <c r="I158" s="13">
        <f t="shared" si="83"/>
        <v>4.4178556577482916E-2</v>
      </c>
      <c r="J158" s="13">
        <f t="shared" si="83"/>
        <v>4.4178556577482916E-2</v>
      </c>
      <c r="K158" s="163">
        <f t="shared" si="81"/>
        <v>0.39488832879257812</v>
      </c>
    </row>
    <row r="159" spans="1:11" x14ac:dyDescent="0.25">
      <c r="A159" s="61">
        <v>2050</v>
      </c>
      <c r="B159" s="25" t="s">
        <v>48</v>
      </c>
      <c r="C159" s="162">
        <f t="shared" si="83"/>
        <v>5.4509542115602001E-2</v>
      </c>
      <c r="D159" s="13">
        <f t="shared" si="83"/>
        <v>5.4509542115602001E-2</v>
      </c>
      <c r="E159" s="13">
        <f t="shared" si="83"/>
        <v>5.6249497574653647E-2</v>
      </c>
      <c r="F159" s="13">
        <f t="shared" si="83"/>
        <v>4.5320402347485557E-2</v>
      </c>
      <c r="G159" s="13">
        <f t="shared" si="83"/>
        <v>4.8936247285827239E-2</v>
      </c>
      <c r="H159" s="13">
        <f t="shared" si="83"/>
        <v>0.135934020238409</v>
      </c>
      <c r="I159" s="13">
        <f t="shared" si="83"/>
        <v>8.156041214304538E-2</v>
      </c>
      <c r="J159" s="13">
        <f t="shared" si="83"/>
        <v>5.5950442730129134E-2</v>
      </c>
      <c r="K159" s="163">
        <f t="shared" si="81"/>
        <v>0.53297010655075394</v>
      </c>
    </row>
    <row r="160" spans="1:11" x14ac:dyDescent="0.25">
      <c r="A160" s="61">
        <v>2050</v>
      </c>
      <c r="B160" s="25" t="s">
        <v>51</v>
      </c>
      <c r="C160" s="162">
        <f t="shared" si="83"/>
        <v>4.012772277437833E-2</v>
      </c>
      <c r="D160" s="13">
        <f t="shared" si="83"/>
        <v>4.012772277437833E-2</v>
      </c>
      <c r="E160" s="13">
        <f t="shared" si="83"/>
        <v>3.955679988937702E-2</v>
      </c>
      <c r="F160" s="13">
        <f t="shared" si="83"/>
        <v>3.955679988937702E-2</v>
      </c>
      <c r="G160" s="13">
        <f t="shared" si="83"/>
        <v>3.955679988937702E-2</v>
      </c>
      <c r="H160" s="13">
        <f t="shared" si="83"/>
        <v>3.955679988937702E-2</v>
      </c>
      <c r="I160" s="13">
        <f t="shared" si="83"/>
        <v>3.9556799889377013E-2</v>
      </c>
      <c r="J160" s="13">
        <f t="shared" si="83"/>
        <v>3.955679988937702E-2</v>
      </c>
      <c r="K160" s="163">
        <f t="shared" si="81"/>
        <v>0.31759624488501881</v>
      </c>
    </row>
    <row r="161" spans="1:11" x14ac:dyDescent="0.25">
      <c r="A161" s="61">
        <v>2050</v>
      </c>
      <c r="B161" s="25" t="s">
        <v>54</v>
      </c>
      <c r="C161" s="162">
        <f t="shared" si="83"/>
        <v>4.012772277437833E-2</v>
      </c>
      <c r="D161" s="13">
        <f t="shared" si="83"/>
        <v>4.012772277437833E-2</v>
      </c>
      <c r="E161" s="13">
        <f t="shared" si="83"/>
        <v>3.955679988937702E-2</v>
      </c>
      <c r="F161" s="13">
        <f t="shared" si="83"/>
        <v>3.955679988937702E-2</v>
      </c>
      <c r="G161" s="13">
        <f t="shared" si="83"/>
        <v>3.955679988937702E-2</v>
      </c>
      <c r="H161" s="13">
        <f t="shared" si="83"/>
        <v>3.955679988937702E-2</v>
      </c>
      <c r="I161" s="13">
        <f t="shared" si="83"/>
        <v>3.9556799889377013E-2</v>
      </c>
      <c r="J161" s="13">
        <f t="shared" si="83"/>
        <v>3.955679988937702E-2</v>
      </c>
      <c r="K161" s="163">
        <f t="shared" si="81"/>
        <v>0.31759624488501881</v>
      </c>
    </row>
    <row r="162" spans="1:11" x14ac:dyDescent="0.25">
      <c r="A162" s="61">
        <v>2050</v>
      </c>
      <c r="B162" s="25" t="s">
        <v>56</v>
      </c>
      <c r="C162" s="162">
        <f t="shared" si="83"/>
        <v>4.012772277437833E-2</v>
      </c>
      <c r="D162" s="13">
        <f t="shared" si="83"/>
        <v>4.012772277437833E-2</v>
      </c>
      <c r="E162" s="13">
        <f t="shared" si="83"/>
        <v>3.955679988937702E-2</v>
      </c>
      <c r="F162" s="13">
        <f t="shared" si="83"/>
        <v>3.955679988937702E-2</v>
      </c>
      <c r="G162" s="13">
        <f t="shared" si="83"/>
        <v>3.955679988937702E-2</v>
      </c>
      <c r="H162" s="13">
        <f t="shared" si="83"/>
        <v>3.955679988937702E-2</v>
      </c>
      <c r="I162" s="13">
        <f t="shared" si="83"/>
        <v>3.9556799889377013E-2</v>
      </c>
      <c r="J162" s="13">
        <f t="shared" si="83"/>
        <v>3.955679988937702E-2</v>
      </c>
      <c r="K162" s="163">
        <f t="shared" si="81"/>
        <v>0.31759624488501881</v>
      </c>
    </row>
    <row r="163" spans="1:11" x14ac:dyDescent="0.25">
      <c r="A163" s="61">
        <v>2050</v>
      </c>
      <c r="B163" s="25" t="s">
        <v>59</v>
      </c>
      <c r="C163" s="162">
        <f t="shared" si="83"/>
        <v>3.6375943815798242E-2</v>
      </c>
      <c r="D163" s="13">
        <f t="shared" si="83"/>
        <v>3.6375943815798242E-2</v>
      </c>
      <c r="E163" s="13">
        <f t="shared" si="83"/>
        <v>2.7186804047681798E-2</v>
      </c>
      <c r="F163" s="13">
        <f t="shared" si="83"/>
        <v>3.6131262579369106E-2</v>
      </c>
      <c r="G163" s="13">
        <f t="shared" si="83"/>
        <v>3.6131262579369113E-2</v>
      </c>
      <c r="H163" s="13">
        <f t="shared" si="83"/>
        <v>3.6131262579369106E-2</v>
      </c>
      <c r="I163" s="13">
        <f t="shared" si="83"/>
        <v>3.6131262579369099E-2</v>
      </c>
      <c r="J163" s="13">
        <f t="shared" si="83"/>
        <v>3.6131262579369106E-2</v>
      </c>
      <c r="K163" s="163">
        <f t="shared" si="81"/>
        <v>0.2805950045761238</v>
      </c>
    </row>
    <row r="164" spans="1:11" x14ac:dyDescent="0.25">
      <c r="A164" s="61">
        <v>2050</v>
      </c>
      <c r="B164" s="25" t="s">
        <v>61</v>
      </c>
      <c r="C164" s="162">
        <f t="shared" si="83"/>
        <v>5.4509542115602001E-2</v>
      </c>
      <c r="D164" s="13">
        <f t="shared" si="83"/>
        <v>5.4509542115602001E-2</v>
      </c>
      <c r="E164" s="13">
        <f t="shared" si="83"/>
        <v>5.6249497574653647E-2</v>
      </c>
      <c r="F164" s="13">
        <f t="shared" si="83"/>
        <v>4.5320402347485557E-2</v>
      </c>
      <c r="G164" s="13">
        <f t="shared" si="83"/>
        <v>4.8936247285827239E-2</v>
      </c>
      <c r="H164" s="13">
        <f t="shared" si="83"/>
        <v>0.135934020238409</v>
      </c>
      <c r="I164" s="13">
        <f t="shared" si="83"/>
        <v>8.156041214304538E-2</v>
      </c>
      <c r="J164" s="13">
        <f t="shared" si="83"/>
        <v>5.5950442730129134E-2</v>
      </c>
      <c r="K164" s="163">
        <f t="shared" si="81"/>
        <v>0.53297010655075394</v>
      </c>
    </row>
    <row r="165" spans="1:11" x14ac:dyDescent="0.25">
      <c r="A165" s="149"/>
      <c r="B165" s="149" t="s">
        <v>193</v>
      </c>
      <c r="C165" s="164">
        <f t="shared" ref="C165:J165" si="84">SUM(C149:C164)</f>
        <v>0.85728149203555015</v>
      </c>
      <c r="D165" s="165">
        <f t="shared" si="84"/>
        <v>0.85728149203555015</v>
      </c>
      <c r="E165" s="165">
        <f t="shared" si="84"/>
        <v>0.84019005455757412</v>
      </c>
      <c r="F165" s="165">
        <f t="shared" si="84"/>
        <v>0.75059141068443092</v>
      </c>
      <c r="G165" s="165">
        <f t="shared" si="84"/>
        <v>0.78565332563792434</v>
      </c>
      <c r="H165" s="165">
        <f t="shared" si="84"/>
        <v>1.5079432733087186</v>
      </c>
      <c r="I165" s="165">
        <f t="shared" si="84"/>
        <v>1.0004290776146105</v>
      </c>
      <c r="J165" s="165">
        <f t="shared" si="84"/>
        <v>0.8553602912161804</v>
      </c>
      <c r="K165" s="166">
        <f t="shared" si="81"/>
        <v>7.4547304170905386</v>
      </c>
    </row>
    <row r="169" spans="1:11" ht="21" x14ac:dyDescent="0.35">
      <c r="A169" s="138" t="s">
        <v>196</v>
      </c>
      <c r="B169" s="138"/>
      <c r="C169" s="3"/>
      <c r="D169" s="3"/>
      <c r="E169" s="3"/>
      <c r="F169" s="3"/>
      <c r="G169" s="3"/>
      <c r="H169" s="3"/>
      <c r="I169" s="3"/>
      <c r="J169" s="3"/>
      <c r="K169" s="3"/>
    </row>
    <row r="170" spans="1:11" x14ac:dyDescent="0.25">
      <c r="A170" s="159"/>
      <c r="B170" s="159"/>
      <c r="C170" s="107"/>
      <c r="D170" s="108" t="s">
        <v>179</v>
      </c>
      <c r="E170" s="108" t="s">
        <v>180</v>
      </c>
      <c r="F170" s="108" t="s">
        <v>181</v>
      </c>
      <c r="G170" s="108" t="s">
        <v>182</v>
      </c>
      <c r="H170" s="108" t="s">
        <v>183</v>
      </c>
      <c r="I170" s="108" t="s">
        <v>184</v>
      </c>
      <c r="J170" s="108" t="s">
        <v>185</v>
      </c>
      <c r="K170" s="109"/>
    </row>
    <row r="171" spans="1:11" ht="30" x14ac:dyDescent="0.25">
      <c r="A171" s="141" t="s">
        <v>192</v>
      </c>
      <c r="B171" s="160" t="s">
        <v>186</v>
      </c>
      <c r="C171" s="142" t="s">
        <v>13</v>
      </c>
      <c r="D171" s="143" t="s">
        <v>17</v>
      </c>
      <c r="E171" s="143" t="s">
        <v>22</v>
      </c>
      <c r="F171" s="143" t="s">
        <v>25</v>
      </c>
      <c r="G171" s="143" t="s">
        <v>29</v>
      </c>
      <c r="H171" s="143" t="s">
        <v>33</v>
      </c>
      <c r="I171" s="143" t="s">
        <v>36</v>
      </c>
      <c r="J171" s="143" t="s">
        <v>40</v>
      </c>
      <c r="K171" s="161" t="s">
        <v>193</v>
      </c>
    </row>
    <row r="172" spans="1:11" x14ac:dyDescent="0.25">
      <c r="A172" s="61">
        <v>2050</v>
      </c>
      <c r="B172" s="25" t="s">
        <v>16</v>
      </c>
      <c r="C172" s="162">
        <f t="shared" ref="C172:J179" si="85">$E$9*N107</f>
        <v>8.9849776595501613E-2</v>
      </c>
      <c r="D172" s="13">
        <f t="shared" si="85"/>
        <v>8.9849776595501613E-2</v>
      </c>
      <c r="E172" s="13">
        <f t="shared" si="85"/>
        <v>0.12578968723370226</v>
      </c>
      <c r="F172" s="13">
        <f t="shared" si="85"/>
        <v>0.12578968723370226</v>
      </c>
      <c r="G172" s="13">
        <f t="shared" si="85"/>
        <v>0.12578968723370224</v>
      </c>
      <c r="H172" s="13">
        <f t="shared" si="85"/>
        <v>0.12578968723370226</v>
      </c>
      <c r="I172" s="13">
        <f t="shared" si="85"/>
        <v>0.12578968723370224</v>
      </c>
      <c r="J172" s="13">
        <f t="shared" si="85"/>
        <v>0.12578968723370226</v>
      </c>
      <c r="K172" s="163">
        <f t="shared" ref="K172:K188" si="86">SUM(C172:J172)</f>
        <v>0.93443767659321675</v>
      </c>
    </row>
    <row r="173" spans="1:11" x14ac:dyDescent="0.25">
      <c r="A173" s="61">
        <v>2050</v>
      </c>
      <c r="B173" s="25" t="s">
        <v>20</v>
      </c>
      <c r="C173" s="162">
        <f t="shared" si="85"/>
        <v>0.18014880207398071</v>
      </c>
      <c r="D173" s="13">
        <f t="shared" si="85"/>
        <v>0.18014880207398071</v>
      </c>
      <c r="E173" s="13">
        <f t="shared" si="85"/>
        <v>0.18589918777609285</v>
      </c>
      <c r="F173" s="13">
        <f t="shared" si="85"/>
        <v>0.14977957758470117</v>
      </c>
      <c r="G173" s="13">
        <f t="shared" si="85"/>
        <v>0.16172959787190289</v>
      </c>
      <c r="H173" s="13">
        <f t="shared" si="85"/>
        <v>0.44924888297750815</v>
      </c>
      <c r="I173" s="13">
        <f t="shared" si="85"/>
        <v>0.26954932978650481</v>
      </c>
      <c r="J173" s="13">
        <f t="shared" si="85"/>
        <v>0.18491084023354232</v>
      </c>
      <c r="K173" s="163">
        <f t="shared" si="86"/>
        <v>1.7614150203782137</v>
      </c>
    </row>
    <row r="174" spans="1:11" x14ac:dyDescent="0.25">
      <c r="A174" s="61">
        <v>2050</v>
      </c>
      <c r="B174" s="25" t="s">
        <v>24</v>
      </c>
      <c r="C174" s="162">
        <f t="shared" si="85"/>
        <v>0.18014880207398071</v>
      </c>
      <c r="D174" s="13">
        <f t="shared" si="85"/>
        <v>0.18014880207398071</v>
      </c>
      <c r="E174" s="13">
        <f t="shared" si="85"/>
        <v>0.18589918777609285</v>
      </c>
      <c r="F174" s="13">
        <f t="shared" si="85"/>
        <v>0.14977957758470117</v>
      </c>
      <c r="G174" s="13">
        <f t="shared" si="85"/>
        <v>0.16172959787190289</v>
      </c>
      <c r="H174" s="13">
        <f t="shared" si="85"/>
        <v>0.44924888297750815</v>
      </c>
      <c r="I174" s="13">
        <f t="shared" si="85"/>
        <v>0.26954932978650481</v>
      </c>
      <c r="J174" s="13">
        <f t="shared" si="85"/>
        <v>0.18491084023354232</v>
      </c>
      <c r="K174" s="163">
        <f t="shared" si="86"/>
        <v>1.7614150203782137</v>
      </c>
    </row>
    <row r="175" spans="1:11" x14ac:dyDescent="0.25">
      <c r="A175" s="61">
        <v>2050</v>
      </c>
      <c r="B175" s="25" t="s">
        <v>28</v>
      </c>
      <c r="C175" s="162">
        <f t="shared" si="85"/>
        <v>0.17969955319100323</v>
      </c>
      <c r="D175" s="13">
        <f t="shared" si="85"/>
        <v>0.17969955319100323</v>
      </c>
      <c r="E175" s="13">
        <f t="shared" si="85"/>
        <v>0.17969955319100323</v>
      </c>
      <c r="F175" s="13">
        <f t="shared" si="85"/>
        <v>0.17969955319100323</v>
      </c>
      <c r="G175" s="13">
        <f t="shared" si="85"/>
        <v>0.1796995531910032</v>
      </c>
      <c r="H175" s="13">
        <f t="shared" si="85"/>
        <v>0.17969955319100323</v>
      </c>
      <c r="I175" s="13">
        <f t="shared" si="85"/>
        <v>0.17969955319100323</v>
      </c>
      <c r="J175" s="13">
        <f t="shared" si="85"/>
        <v>0.17969955319100323</v>
      </c>
      <c r="K175" s="163">
        <f t="shared" si="86"/>
        <v>1.4375964255280258</v>
      </c>
    </row>
    <row r="176" spans="1:11" x14ac:dyDescent="0.25">
      <c r="A176" s="61">
        <v>2050</v>
      </c>
      <c r="B176" s="25" t="s">
        <v>31</v>
      </c>
      <c r="C176" s="162">
        <f t="shared" si="85"/>
        <v>0.15552996328681329</v>
      </c>
      <c r="D176" s="13">
        <f t="shared" si="85"/>
        <v>0.15552996328681329</v>
      </c>
      <c r="E176" s="13">
        <f t="shared" si="85"/>
        <v>0.16679113528678255</v>
      </c>
      <c r="F176" s="13">
        <f t="shared" si="85"/>
        <v>0.13977630245706898</v>
      </c>
      <c r="G176" s="13">
        <f t="shared" si="85"/>
        <v>0.15088772482937873</v>
      </c>
      <c r="H176" s="13">
        <f t="shared" si="85"/>
        <v>0.24672748653124743</v>
      </c>
      <c r="I176" s="13">
        <f t="shared" si="85"/>
        <v>0.18682763546757938</v>
      </c>
      <c r="J176" s="13">
        <f t="shared" si="85"/>
        <v>0.15861480561659189</v>
      </c>
      <c r="K176" s="163">
        <f t="shared" si="86"/>
        <v>1.3606850167622755</v>
      </c>
    </row>
    <row r="177" spans="1:11" x14ac:dyDescent="0.25">
      <c r="A177" s="61">
        <v>2050</v>
      </c>
      <c r="B177" s="25" t="s">
        <v>35</v>
      </c>
      <c r="C177" s="162">
        <f t="shared" si="85"/>
        <v>0.18014880207398071</v>
      </c>
      <c r="D177" s="13">
        <f t="shared" si="85"/>
        <v>0.18014880207398071</v>
      </c>
      <c r="E177" s="13">
        <f t="shared" si="85"/>
        <v>0.18589918777609285</v>
      </c>
      <c r="F177" s="13">
        <f t="shared" si="85"/>
        <v>0.14977957758470117</v>
      </c>
      <c r="G177" s="13">
        <f t="shared" si="85"/>
        <v>0.16172959787190289</v>
      </c>
      <c r="H177" s="13">
        <f t="shared" si="85"/>
        <v>0.44924888297750815</v>
      </c>
      <c r="I177" s="13">
        <f t="shared" si="85"/>
        <v>0.26954932978650481</v>
      </c>
      <c r="J177" s="13">
        <f t="shared" si="85"/>
        <v>0.18491084023354232</v>
      </c>
      <c r="K177" s="163">
        <f t="shared" si="86"/>
        <v>1.7614150203782137</v>
      </c>
    </row>
    <row r="178" spans="1:11" x14ac:dyDescent="0.25">
      <c r="A178" s="61">
        <v>2050</v>
      </c>
      <c r="B178" s="25" t="s">
        <v>39</v>
      </c>
      <c r="C178" s="162">
        <f t="shared" si="85"/>
        <v>0.25490381620143809</v>
      </c>
      <c r="D178" s="13">
        <f t="shared" si="85"/>
        <v>0.25490381620143809</v>
      </c>
      <c r="E178" s="13">
        <f t="shared" si="85"/>
        <v>0.25571246419079763</v>
      </c>
      <c r="F178" s="13">
        <f t="shared" si="85"/>
        <v>0.20961952879730528</v>
      </c>
      <c r="G178" s="13">
        <f t="shared" si="85"/>
        <v>0.22462444148875402</v>
      </c>
      <c r="H178" s="13">
        <f t="shared" si="85"/>
        <v>0.50917868396670762</v>
      </c>
      <c r="I178" s="13">
        <f t="shared" si="85"/>
        <v>0.26954932978650481</v>
      </c>
      <c r="J178" s="13">
        <f t="shared" si="85"/>
        <v>0.26020495302057267</v>
      </c>
      <c r="K178" s="163">
        <f t="shared" si="86"/>
        <v>2.2386970336535184</v>
      </c>
    </row>
    <row r="179" spans="1:11" x14ac:dyDescent="0.25">
      <c r="A179" s="61">
        <v>2050</v>
      </c>
      <c r="B179" s="25" t="s">
        <v>42</v>
      </c>
      <c r="C179" s="162">
        <f t="shared" si="85"/>
        <v>0.25490381620143809</v>
      </c>
      <c r="D179" s="13">
        <f t="shared" si="85"/>
        <v>0.25490381620143809</v>
      </c>
      <c r="E179" s="13">
        <f t="shared" si="85"/>
        <v>0.25571246419079763</v>
      </c>
      <c r="F179" s="13">
        <f t="shared" si="85"/>
        <v>0.20961952879730528</v>
      </c>
      <c r="G179" s="13">
        <f t="shared" si="85"/>
        <v>0.22462444148875402</v>
      </c>
      <c r="H179" s="13">
        <f t="shared" si="85"/>
        <v>0.50917868396670762</v>
      </c>
      <c r="I179" s="13">
        <f t="shared" si="85"/>
        <v>0.26954932978650481</v>
      </c>
      <c r="J179" s="13">
        <f t="shared" si="85"/>
        <v>0.26020495302057267</v>
      </c>
      <c r="K179" s="163">
        <f t="shared" si="86"/>
        <v>2.2386970336535184</v>
      </c>
    </row>
    <row r="180" spans="1:11" x14ac:dyDescent="0.25">
      <c r="A180" s="61">
        <v>2050</v>
      </c>
      <c r="B180" s="25" t="s">
        <v>44</v>
      </c>
      <c r="C180" s="162">
        <f t="shared" ref="C180:J180" si="87">$E$9*N115*Vekst_pax</f>
        <v>0.25490381620143809</v>
      </c>
      <c r="D180" s="13">
        <f t="shared" si="87"/>
        <v>0.25490381620143809</v>
      </c>
      <c r="E180" s="13">
        <f t="shared" si="87"/>
        <v>0.25571246419079763</v>
      </c>
      <c r="F180" s="13">
        <f t="shared" si="87"/>
        <v>0.20961952879730528</v>
      </c>
      <c r="G180" s="13">
        <f t="shared" si="87"/>
        <v>0.22462444148875402</v>
      </c>
      <c r="H180" s="13">
        <f t="shared" si="87"/>
        <v>0.50917868396670762</v>
      </c>
      <c r="I180" s="13">
        <f t="shared" si="87"/>
        <v>0.26954932978650481</v>
      </c>
      <c r="J180" s="13">
        <f t="shared" si="87"/>
        <v>0.26020495302057267</v>
      </c>
      <c r="K180" s="163">
        <f t="shared" si="86"/>
        <v>2.2386970336535184</v>
      </c>
    </row>
    <row r="181" spans="1:11" x14ac:dyDescent="0.25">
      <c r="A181" s="61">
        <v>2050</v>
      </c>
      <c r="B181" s="25" t="s">
        <v>46</v>
      </c>
      <c r="C181" s="162">
        <f t="shared" ref="C181:J187" si="88">$E$9*N116</f>
        <v>0.22462444148875402</v>
      </c>
      <c r="D181" s="13">
        <f t="shared" si="88"/>
        <v>0.22462444148875402</v>
      </c>
      <c r="E181" s="13">
        <f t="shared" si="88"/>
        <v>0.12578968723370226</v>
      </c>
      <c r="F181" s="13">
        <f t="shared" si="88"/>
        <v>0.14600588696769012</v>
      </c>
      <c r="G181" s="13">
        <f t="shared" si="88"/>
        <v>0.14600588696769012</v>
      </c>
      <c r="H181" s="13">
        <f t="shared" si="88"/>
        <v>0.14600588696769012</v>
      </c>
      <c r="I181" s="13">
        <f t="shared" si="88"/>
        <v>0.14600588696769012</v>
      </c>
      <c r="J181" s="13">
        <f t="shared" si="88"/>
        <v>0.14600588696769012</v>
      </c>
      <c r="K181" s="163">
        <f t="shared" si="86"/>
        <v>1.305068005049661</v>
      </c>
    </row>
    <row r="182" spans="1:11" x14ac:dyDescent="0.25">
      <c r="A182" s="61">
        <v>2050</v>
      </c>
      <c r="B182" s="25" t="s">
        <v>48</v>
      </c>
      <c r="C182" s="162">
        <f t="shared" si="88"/>
        <v>0.18014880207398071</v>
      </c>
      <c r="D182" s="13">
        <f t="shared" si="88"/>
        <v>0.18014880207398071</v>
      </c>
      <c r="E182" s="13">
        <f t="shared" si="88"/>
        <v>0.18589918777609285</v>
      </c>
      <c r="F182" s="13">
        <f t="shared" si="88"/>
        <v>0.14977957758470117</v>
      </c>
      <c r="G182" s="13">
        <f t="shared" si="88"/>
        <v>0.16172959787190289</v>
      </c>
      <c r="H182" s="13">
        <f t="shared" si="88"/>
        <v>0.44924888297750815</v>
      </c>
      <c r="I182" s="13">
        <f t="shared" si="88"/>
        <v>0.26954932978650481</v>
      </c>
      <c r="J182" s="13">
        <f t="shared" si="88"/>
        <v>0.18491084023354232</v>
      </c>
      <c r="K182" s="163">
        <f t="shared" si="86"/>
        <v>1.7614150203782137</v>
      </c>
    </row>
    <row r="183" spans="1:11" x14ac:dyDescent="0.25">
      <c r="A183" s="61">
        <v>2050</v>
      </c>
      <c r="B183" s="25" t="s">
        <v>51</v>
      </c>
      <c r="C183" s="162">
        <f t="shared" si="88"/>
        <v>0.13261827025496037</v>
      </c>
      <c r="D183" s="13">
        <f t="shared" si="88"/>
        <v>0.13261827025496037</v>
      </c>
      <c r="E183" s="13">
        <f t="shared" si="88"/>
        <v>0.13073142494645487</v>
      </c>
      <c r="F183" s="13">
        <f t="shared" si="88"/>
        <v>0.13073142494645487</v>
      </c>
      <c r="G183" s="13">
        <f t="shared" si="88"/>
        <v>0.13073142494645487</v>
      </c>
      <c r="H183" s="13">
        <f t="shared" si="88"/>
        <v>0.13073142494645487</v>
      </c>
      <c r="I183" s="13">
        <f t="shared" si="88"/>
        <v>0.13073142494645487</v>
      </c>
      <c r="J183" s="13">
        <f t="shared" si="88"/>
        <v>0.13073142494645487</v>
      </c>
      <c r="K183" s="163">
        <f t="shared" si="86"/>
        <v>1.0496250901886499</v>
      </c>
    </row>
    <row r="184" spans="1:11" x14ac:dyDescent="0.25">
      <c r="A184" s="61">
        <v>2050</v>
      </c>
      <c r="B184" s="25" t="s">
        <v>54</v>
      </c>
      <c r="C184" s="162">
        <f t="shared" si="88"/>
        <v>0.13261827025496037</v>
      </c>
      <c r="D184" s="13">
        <f t="shared" si="88"/>
        <v>0.13261827025496037</v>
      </c>
      <c r="E184" s="13">
        <f t="shared" si="88"/>
        <v>0.13073142494645487</v>
      </c>
      <c r="F184" s="13">
        <f t="shared" si="88"/>
        <v>0.13073142494645487</v>
      </c>
      <c r="G184" s="13">
        <f t="shared" si="88"/>
        <v>0.13073142494645487</v>
      </c>
      <c r="H184" s="13">
        <f t="shared" si="88"/>
        <v>0.13073142494645487</v>
      </c>
      <c r="I184" s="13">
        <f t="shared" si="88"/>
        <v>0.13073142494645487</v>
      </c>
      <c r="J184" s="13">
        <f t="shared" si="88"/>
        <v>0.13073142494645487</v>
      </c>
      <c r="K184" s="163">
        <f t="shared" si="86"/>
        <v>1.0496250901886499</v>
      </c>
    </row>
    <row r="185" spans="1:11" x14ac:dyDescent="0.25">
      <c r="A185" s="61">
        <v>2050</v>
      </c>
      <c r="B185" s="25" t="s">
        <v>56</v>
      </c>
      <c r="C185" s="162">
        <f t="shared" si="88"/>
        <v>0.13261827025496037</v>
      </c>
      <c r="D185" s="13">
        <f t="shared" si="88"/>
        <v>0.13261827025496037</v>
      </c>
      <c r="E185" s="13">
        <f t="shared" si="88"/>
        <v>0.13073142494645487</v>
      </c>
      <c r="F185" s="13">
        <f t="shared" si="88"/>
        <v>0.13073142494645487</v>
      </c>
      <c r="G185" s="13">
        <f t="shared" si="88"/>
        <v>0.13073142494645487</v>
      </c>
      <c r="H185" s="13">
        <f t="shared" si="88"/>
        <v>0.13073142494645487</v>
      </c>
      <c r="I185" s="13">
        <f t="shared" si="88"/>
        <v>0.13073142494645487</v>
      </c>
      <c r="J185" s="13">
        <f t="shared" si="88"/>
        <v>0.13073142494645487</v>
      </c>
      <c r="K185" s="163">
        <f t="shared" si="86"/>
        <v>1.0496250901886499</v>
      </c>
    </row>
    <row r="186" spans="1:11" x14ac:dyDescent="0.25">
      <c r="A186" s="61">
        <v>2050</v>
      </c>
      <c r="B186" s="25" t="s">
        <v>59</v>
      </c>
      <c r="C186" s="162">
        <f t="shared" si="88"/>
        <v>0.12021900108478116</v>
      </c>
      <c r="D186" s="13">
        <f t="shared" si="88"/>
        <v>0.12021900108478116</v>
      </c>
      <c r="E186" s="13">
        <f t="shared" si="88"/>
        <v>8.9849776595501613E-2</v>
      </c>
      <c r="F186" s="13">
        <f t="shared" si="88"/>
        <v>0.11941035309542163</v>
      </c>
      <c r="G186" s="13">
        <f t="shared" si="88"/>
        <v>0.11941035309542163</v>
      </c>
      <c r="H186" s="13">
        <f t="shared" si="88"/>
        <v>0.11941035309542165</v>
      </c>
      <c r="I186" s="13">
        <f t="shared" si="88"/>
        <v>0.11941035309542163</v>
      </c>
      <c r="J186" s="13">
        <f t="shared" si="88"/>
        <v>0.11941035309542163</v>
      </c>
      <c r="K186" s="163">
        <f t="shared" si="86"/>
        <v>0.92733954424217202</v>
      </c>
    </row>
    <row r="187" spans="1:11" x14ac:dyDescent="0.25">
      <c r="A187" s="61">
        <v>2050</v>
      </c>
      <c r="B187" s="25" t="s">
        <v>61</v>
      </c>
      <c r="C187" s="162">
        <f t="shared" si="88"/>
        <v>0.18014880207398071</v>
      </c>
      <c r="D187" s="13">
        <f t="shared" si="88"/>
        <v>0.18014880207398071</v>
      </c>
      <c r="E187" s="13">
        <f t="shared" si="88"/>
        <v>0.18589918777609285</v>
      </c>
      <c r="F187" s="13">
        <f t="shared" si="88"/>
        <v>0.14977957758470117</v>
      </c>
      <c r="G187" s="13">
        <f t="shared" si="88"/>
        <v>0.16172959787190289</v>
      </c>
      <c r="H187" s="13">
        <f t="shared" si="88"/>
        <v>0.44924888297750815</v>
      </c>
      <c r="I187" s="13">
        <f t="shared" si="88"/>
        <v>0.26954932978650481</v>
      </c>
      <c r="J187" s="13">
        <f t="shared" si="88"/>
        <v>0.18491084023354232</v>
      </c>
      <c r="K187" s="163">
        <f t="shared" si="86"/>
        <v>1.7614150203782137</v>
      </c>
    </row>
    <row r="188" spans="1:11" x14ac:dyDescent="0.25">
      <c r="A188" s="149"/>
      <c r="B188" s="149" t="s">
        <v>193</v>
      </c>
      <c r="C188" s="164">
        <f t="shared" ref="C188:J188" si="89">SUM(C172:C187)</f>
        <v>2.8332330053859525</v>
      </c>
      <c r="D188" s="165">
        <f t="shared" si="89"/>
        <v>2.8332330053859525</v>
      </c>
      <c r="E188" s="165">
        <f t="shared" si="89"/>
        <v>2.776747445832914</v>
      </c>
      <c r="F188" s="165">
        <f t="shared" si="89"/>
        <v>2.4806325320996723</v>
      </c>
      <c r="G188" s="165">
        <f t="shared" si="89"/>
        <v>2.5965087939823368</v>
      </c>
      <c r="H188" s="165">
        <f t="shared" si="89"/>
        <v>4.9836077086460921</v>
      </c>
      <c r="I188" s="165">
        <f t="shared" si="89"/>
        <v>3.3063220290867994</v>
      </c>
      <c r="J188" s="165">
        <f t="shared" si="89"/>
        <v>2.8268836211732027</v>
      </c>
      <c r="K188" s="166">
        <f t="shared" si="86"/>
        <v>24.637168141592923</v>
      </c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395775"/>
  </sheetPr>
  <dimension ref="A1:AO188"/>
  <sheetViews>
    <sheetView workbookViewId="0">
      <selection activeCell="C18" sqref="C18"/>
    </sheetView>
  </sheetViews>
  <sheetFormatPr defaultColWidth="9.140625" defaultRowHeight="15" x14ac:dyDescent="0.25"/>
  <cols>
    <col min="1" max="1" width="24.42578125" customWidth="1"/>
    <col min="2" max="11" width="18.42578125" customWidth="1"/>
    <col min="12" max="12" width="24.42578125" customWidth="1"/>
    <col min="13" max="32" width="18.42578125" customWidth="1"/>
    <col min="33" max="34" width="9.42578125" customWidth="1"/>
    <col min="35" max="35" width="17.42578125" customWidth="1"/>
    <col min="36" max="36" width="9.42578125" customWidth="1"/>
    <col min="37" max="37" width="24.42578125" customWidth="1"/>
    <col min="38" max="1025" width="9.42578125" customWidth="1"/>
  </cols>
  <sheetData>
    <row r="1" spans="1:22" s="1" customFormat="1" ht="21" x14ac:dyDescent="0.35">
      <c r="K1" s="76"/>
    </row>
    <row r="2" spans="1:22" s="1" customFormat="1" ht="21" x14ac:dyDescent="0.35">
      <c r="A2" s="77" t="s">
        <v>198</v>
      </c>
      <c r="B2" s="76"/>
      <c r="C2" s="76"/>
      <c r="D2" s="76"/>
      <c r="E2" s="76" t="s">
        <v>164</v>
      </c>
      <c r="F2" s="78" t="s">
        <v>165</v>
      </c>
      <c r="H2" s="76"/>
      <c r="I2" s="77"/>
      <c r="J2" s="76"/>
      <c r="K2" s="76"/>
      <c r="U2" s="79"/>
      <c r="V2" s="76"/>
    </row>
    <row r="3" spans="1:22" s="1" customFormat="1" ht="21" x14ac:dyDescent="0.35">
      <c r="A3" s="77"/>
      <c r="B3" s="76"/>
      <c r="C3" s="76"/>
      <c r="D3" s="76"/>
      <c r="E3" s="76"/>
      <c r="F3" s="80"/>
      <c r="H3" s="76"/>
      <c r="I3" s="77"/>
      <c r="J3" s="76"/>
      <c r="K3" s="76"/>
      <c r="U3" s="79"/>
      <c r="V3" s="76"/>
    </row>
    <row r="4" spans="1:22" ht="21" x14ac:dyDescent="0.35">
      <c r="A4" s="81"/>
      <c r="B4" s="82"/>
      <c r="C4" s="82"/>
      <c r="D4" s="82"/>
      <c r="E4" s="82"/>
      <c r="F4" s="83"/>
      <c r="H4" s="82"/>
      <c r="I4" s="84"/>
      <c r="J4" s="82"/>
      <c r="K4" s="82"/>
      <c r="M4" s="4"/>
      <c r="U4" s="85"/>
      <c r="V4" s="82"/>
    </row>
    <row r="5" spans="1:22" ht="21" x14ac:dyDescent="0.35">
      <c r="A5" s="86" t="s">
        <v>1380</v>
      </c>
      <c r="B5" s="1"/>
      <c r="C5" s="87"/>
      <c r="D5" s="76"/>
      <c r="E5" s="76"/>
      <c r="F5" s="76"/>
      <c r="G5" s="83"/>
      <c r="H5" s="86" t="s">
        <v>199</v>
      </c>
      <c r="I5" s="77"/>
      <c r="J5" s="82"/>
      <c r="K5" s="82"/>
      <c r="U5" s="85"/>
      <c r="V5" s="82"/>
    </row>
    <row r="6" spans="1:22" ht="45" x14ac:dyDescent="0.25">
      <c r="A6" s="89"/>
      <c r="B6" s="90" t="s">
        <v>168</v>
      </c>
      <c r="C6" s="91" t="s">
        <v>200</v>
      </c>
      <c r="D6" s="92" t="s">
        <v>201</v>
      </c>
      <c r="E6" s="91" t="s">
        <v>202</v>
      </c>
      <c r="F6" s="92" t="s">
        <v>203</v>
      </c>
      <c r="H6" s="3"/>
      <c r="I6" s="3"/>
      <c r="P6" s="85"/>
    </row>
    <row r="7" spans="1:22" x14ac:dyDescent="0.25">
      <c r="A7" s="25" t="s">
        <v>173</v>
      </c>
      <c r="B7" s="93">
        <v>688</v>
      </c>
      <c r="C7" s="94">
        <v>22</v>
      </c>
      <c r="D7" s="95">
        <v>28</v>
      </c>
      <c r="E7" s="96">
        <f t="shared" ref="E7:F9" si="0">C7/B7</f>
        <v>3.1976744186046513E-2</v>
      </c>
      <c r="F7" s="97">
        <f t="shared" si="0"/>
        <v>1.2727272727272727</v>
      </c>
      <c r="H7" t="s">
        <v>204</v>
      </c>
      <c r="I7">
        <v>1</v>
      </c>
      <c r="J7" s="17"/>
      <c r="K7" s="17"/>
      <c r="L7" s="17"/>
      <c r="M7" s="17"/>
      <c r="N7" s="17"/>
      <c r="O7" s="17"/>
    </row>
    <row r="8" spans="1:22" x14ac:dyDescent="0.25">
      <c r="A8" s="25" t="s">
        <v>175</v>
      </c>
      <c r="B8" s="93">
        <v>3932</v>
      </c>
      <c r="C8" s="94">
        <v>36</v>
      </c>
      <c r="D8" s="95">
        <v>79</v>
      </c>
      <c r="E8" s="96">
        <f t="shared" si="0"/>
        <v>9.1556459816887082E-3</v>
      </c>
      <c r="F8" s="97">
        <f t="shared" si="0"/>
        <v>2.1944444444444446</v>
      </c>
      <c r="J8" s="13"/>
    </row>
    <row r="9" spans="1:22" x14ac:dyDescent="0.25">
      <c r="A9" s="25" t="s">
        <v>176</v>
      </c>
      <c r="B9" s="93">
        <v>904</v>
      </c>
      <c r="C9" s="94">
        <v>3</v>
      </c>
      <c r="D9" s="95">
        <v>3</v>
      </c>
      <c r="E9" s="96">
        <f t="shared" si="0"/>
        <v>3.3185840707964601E-3</v>
      </c>
      <c r="F9" s="97">
        <f t="shared" si="0"/>
        <v>1</v>
      </c>
    </row>
    <row r="10" spans="1:22" x14ac:dyDescent="0.25">
      <c r="A10" s="28" t="s">
        <v>177</v>
      </c>
      <c r="B10" s="28">
        <f>SUM(B7:B9)</f>
        <v>5524</v>
      </c>
      <c r="C10" s="29">
        <f>SUM(C7:C9)</f>
        <v>61</v>
      </c>
      <c r="D10" s="63">
        <f>SUM(D7:D9)</f>
        <v>110</v>
      </c>
      <c r="E10" s="98"/>
      <c r="F10" s="99"/>
    </row>
    <row r="11" spans="1:22" x14ac:dyDescent="0.25">
      <c r="A11" s="100" t="s">
        <v>205</v>
      </c>
      <c r="B11" t="s">
        <v>206</v>
      </c>
      <c r="C11" s="101"/>
      <c r="E11" s="101"/>
    </row>
    <row r="12" spans="1:22" x14ac:dyDescent="0.25">
      <c r="A12" s="102"/>
      <c r="J12" s="12"/>
      <c r="Q12" s="102"/>
    </row>
    <row r="13" spans="1:22" ht="21" x14ac:dyDescent="0.35">
      <c r="A13" s="103"/>
      <c r="B13" s="103"/>
      <c r="C13" s="103"/>
      <c r="D13" s="103"/>
      <c r="E13" s="103"/>
      <c r="F13" s="103"/>
      <c r="I13" s="104"/>
      <c r="J13" s="105"/>
    </row>
    <row r="17" spans="11:11" x14ac:dyDescent="0.25">
      <c r="K17" s="17"/>
    </row>
    <row r="18" spans="11:11" x14ac:dyDescent="0.25">
      <c r="K18" s="17"/>
    </row>
    <row r="19" spans="11:11" x14ac:dyDescent="0.25">
      <c r="K19" s="17"/>
    </row>
    <row r="20" spans="11:11" x14ac:dyDescent="0.25">
      <c r="K20" s="17"/>
    </row>
    <row r="21" spans="11:11" x14ac:dyDescent="0.25">
      <c r="K21" s="17"/>
    </row>
    <row r="22" spans="11:11" x14ac:dyDescent="0.25">
      <c r="K22" s="17"/>
    </row>
    <row r="23" spans="11:11" x14ac:dyDescent="0.25">
      <c r="K23" s="17"/>
    </row>
    <row r="24" spans="11:11" x14ac:dyDescent="0.25">
      <c r="K24" s="17"/>
    </row>
    <row r="25" spans="11:11" x14ac:dyDescent="0.25">
      <c r="K25" s="17"/>
    </row>
    <row r="26" spans="11:11" x14ac:dyDescent="0.25">
      <c r="K26" s="17"/>
    </row>
    <row r="27" spans="11:11" x14ac:dyDescent="0.25">
      <c r="K27" s="17"/>
    </row>
    <row r="28" spans="11:11" x14ac:dyDescent="0.25">
      <c r="K28" s="17"/>
    </row>
    <row r="29" spans="11:11" x14ac:dyDescent="0.25">
      <c r="K29" s="17"/>
    </row>
    <row r="30" spans="11:11" x14ac:dyDescent="0.25">
      <c r="K30" s="17"/>
    </row>
    <row r="31" spans="11:11" x14ac:dyDescent="0.25">
      <c r="K31" s="17"/>
    </row>
    <row r="32" spans="11:11" x14ac:dyDescent="0.25">
      <c r="K32" s="17"/>
    </row>
    <row r="33" spans="1:41" x14ac:dyDescent="0.25">
      <c r="K33" s="17"/>
    </row>
    <row r="34" spans="1:41" x14ac:dyDescent="0.25">
      <c r="A34" s="105"/>
      <c r="B34" s="105"/>
      <c r="C34" s="105"/>
      <c r="D34" s="105"/>
      <c r="E34" s="105"/>
      <c r="F34" s="105"/>
      <c r="G34" s="105"/>
      <c r="H34" s="105"/>
      <c r="I34" s="105"/>
      <c r="J34" s="105"/>
    </row>
    <row r="35" spans="1:41" x14ac:dyDescent="0.25">
      <c r="A35" s="1" t="s">
        <v>207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</row>
    <row r="36" spans="1:41" x14ac:dyDescent="0.25">
      <c r="A36" s="106"/>
      <c r="B36" s="107"/>
      <c r="C36" s="108" t="s">
        <v>179</v>
      </c>
      <c r="D36" s="108" t="s">
        <v>180</v>
      </c>
      <c r="E36" s="108" t="s">
        <v>181</v>
      </c>
      <c r="F36" s="108" t="s">
        <v>182</v>
      </c>
      <c r="G36" s="108" t="s">
        <v>183</v>
      </c>
      <c r="H36" s="108" t="s">
        <v>184</v>
      </c>
      <c r="I36" s="108" t="s">
        <v>185</v>
      </c>
      <c r="J36" s="109"/>
      <c r="K36" s="110"/>
      <c r="L36" s="111"/>
      <c r="M36" s="111"/>
      <c r="N36" s="111"/>
      <c r="O36" s="111"/>
      <c r="P36" s="111"/>
      <c r="Q36" s="111"/>
      <c r="R36" s="112"/>
    </row>
    <row r="37" spans="1:41" x14ac:dyDescent="0.25">
      <c r="A37" s="113" t="s">
        <v>186</v>
      </c>
      <c r="B37" s="114" t="s">
        <v>13</v>
      </c>
      <c r="C37" s="115" t="s">
        <v>17</v>
      </c>
      <c r="D37" s="115" t="s">
        <v>22</v>
      </c>
      <c r="E37" s="115" t="s">
        <v>25</v>
      </c>
      <c r="F37" s="115" t="s">
        <v>29</v>
      </c>
      <c r="G37" s="115" t="s">
        <v>33</v>
      </c>
      <c r="H37" s="115" t="s">
        <v>36</v>
      </c>
      <c r="I37" s="115" t="s">
        <v>40</v>
      </c>
      <c r="J37" s="116" t="s">
        <v>187</v>
      </c>
      <c r="K37" s="23" t="s">
        <v>188</v>
      </c>
      <c r="L37" s="4"/>
      <c r="M37" s="4"/>
      <c r="N37" s="4"/>
      <c r="O37" s="4"/>
      <c r="P37" s="4"/>
      <c r="Q37" s="4"/>
      <c r="R37" s="24"/>
    </row>
    <row r="38" spans="1:41" x14ac:dyDescent="0.25">
      <c r="A38" s="61" t="s">
        <v>16</v>
      </c>
      <c r="B38" s="117">
        <v>1.84</v>
      </c>
      <c r="C38" s="118">
        <v>1.84</v>
      </c>
      <c r="D38" s="118">
        <v>2.1800000000000002</v>
      </c>
      <c r="E38" s="118">
        <v>2.2999999999999998</v>
      </c>
      <c r="F38" s="118">
        <v>2.2999999999999998</v>
      </c>
      <c r="G38" s="118">
        <v>3.44</v>
      </c>
      <c r="H38" s="118">
        <v>2.66</v>
      </c>
      <c r="I38" s="118">
        <v>2.6</v>
      </c>
      <c r="J38" s="119">
        <f t="shared" ref="J38:J53" si="1">AVERAGE(B38:I38)</f>
        <v>2.3950000000000005</v>
      </c>
      <c r="K38" s="110">
        <f t="shared" ref="K38:K54" si="2">B38/B$54</f>
        <v>0.39051998585072523</v>
      </c>
      <c r="L38" s="120">
        <f t="shared" ref="L38:L54" si="3">C38/C$54</f>
        <v>0.39051998585072523</v>
      </c>
      <c r="M38" s="120">
        <f t="shared" ref="M38:M54" si="4">D38/D$54</f>
        <v>0.2880740006607202</v>
      </c>
      <c r="N38" s="120">
        <f t="shared" ref="N38:N54" si="5">E38/E$54</f>
        <v>0.36989881391141199</v>
      </c>
      <c r="O38" s="120">
        <f t="shared" ref="O38:O54" si="6">F38/F$54</f>
        <v>0.22893639964332377</v>
      </c>
      <c r="P38" s="120">
        <f t="shared" ref="P38:P54" si="7">G38/G$54</f>
        <v>0.49615384615384617</v>
      </c>
      <c r="Q38" s="120">
        <f t="shared" ref="Q38:Q54" si="8">H38/H$54</f>
        <v>0.38529784537389106</v>
      </c>
      <c r="R38" s="121">
        <f t="shared" ref="R38:R54" si="9">I38/I$54</f>
        <v>0.37942356804086103</v>
      </c>
      <c r="S38" s="17"/>
      <c r="T38" s="17"/>
      <c r="U38" s="17"/>
      <c r="V38" s="17"/>
      <c r="W38" s="17"/>
      <c r="X38" s="17"/>
      <c r="Y38" s="17"/>
      <c r="AA38" s="17"/>
      <c r="AB38" s="17"/>
      <c r="AC38" s="17"/>
      <c r="AE38" s="17"/>
      <c r="AF38" s="17"/>
      <c r="AG38" s="17"/>
      <c r="AI38" s="17"/>
      <c r="AJ38" s="17"/>
      <c r="AK38" s="17"/>
      <c r="AM38" s="17"/>
      <c r="AN38" s="17"/>
      <c r="AO38" s="17"/>
    </row>
    <row r="39" spans="1:41" x14ac:dyDescent="0.25">
      <c r="A39" s="61" t="s">
        <v>20</v>
      </c>
      <c r="B39" s="122">
        <v>1.84</v>
      </c>
      <c r="C39" s="123">
        <v>1.84</v>
      </c>
      <c r="D39" s="123">
        <v>3.89</v>
      </c>
      <c r="E39" s="123">
        <v>2.41</v>
      </c>
      <c r="F39" s="123">
        <v>4.54</v>
      </c>
      <c r="G39" s="123">
        <v>1.86</v>
      </c>
      <c r="H39" s="123">
        <v>2.4</v>
      </c>
      <c r="I39" s="123">
        <v>2.4</v>
      </c>
      <c r="J39" s="124">
        <f t="shared" si="1"/>
        <v>2.6474999999999995</v>
      </c>
      <c r="K39" s="125">
        <f t="shared" si="2"/>
        <v>0.39051998585072523</v>
      </c>
      <c r="L39" s="17">
        <f t="shared" si="3"/>
        <v>0.39051998585072523</v>
      </c>
      <c r="M39" s="17">
        <f t="shared" si="4"/>
        <v>0.51404030393128508</v>
      </c>
      <c r="N39" s="17">
        <f t="shared" si="5"/>
        <v>0.3875896267506535</v>
      </c>
      <c r="O39" s="17">
        <f t="shared" si="6"/>
        <v>0.45190054538290869</v>
      </c>
      <c r="P39" s="17">
        <f t="shared" si="7"/>
        <v>0.26826923076923082</v>
      </c>
      <c r="Q39" s="17">
        <f t="shared" si="8"/>
        <v>0.34763715372080389</v>
      </c>
      <c r="R39" s="126">
        <f t="shared" si="9"/>
        <v>0.35023713973002552</v>
      </c>
      <c r="S39" s="17"/>
      <c r="T39" s="17"/>
      <c r="U39" s="17"/>
      <c r="V39" s="17"/>
      <c r="W39" s="17"/>
      <c r="X39" s="17"/>
      <c r="Y39" s="17"/>
      <c r="AA39" s="17"/>
      <c r="AB39" s="17"/>
      <c r="AC39" s="17"/>
      <c r="AE39" s="17"/>
      <c r="AF39" s="17"/>
      <c r="AG39" s="17"/>
      <c r="AI39" s="17"/>
      <c r="AJ39" s="17"/>
      <c r="AK39" s="17"/>
      <c r="AM39" s="17"/>
      <c r="AN39" s="17"/>
      <c r="AO39" s="17"/>
    </row>
    <row r="40" spans="1:41" x14ac:dyDescent="0.25">
      <c r="A40" s="61" t="s">
        <v>24</v>
      </c>
      <c r="B40" s="122">
        <v>1.5</v>
      </c>
      <c r="C40" s="123">
        <v>1.5</v>
      </c>
      <c r="D40" s="123">
        <v>4.5199999999999996</v>
      </c>
      <c r="E40" s="123">
        <v>2.41</v>
      </c>
      <c r="F40" s="123">
        <v>4.2300000000000004</v>
      </c>
      <c r="G40" s="123">
        <v>2.17</v>
      </c>
      <c r="H40" s="123">
        <v>2.41</v>
      </c>
      <c r="I40" s="123">
        <v>2.41</v>
      </c>
      <c r="J40" s="124">
        <f t="shared" si="1"/>
        <v>2.6437499999999998</v>
      </c>
      <c r="K40" s="125">
        <f t="shared" si="2"/>
        <v>0.31835868411743901</v>
      </c>
      <c r="L40" s="17">
        <f t="shared" si="3"/>
        <v>0.31835868411743901</v>
      </c>
      <c r="M40" s="17">
        <f t="shared" si="4"/>
        <v>0.59729104724149307</v>
      </c>
      <c r="N40" s="17">
        <f t="shared" si="5"/>
        <v>0.3875896267506535</v>
      </c>
      <c r="O40" s="17">
        <f t="shared" si="6"/>
        <v>0.42104390021359123</v>
      </c>
      <c r="P40" s="17">
        <f t="shared" si="7"/>
        <v>0.31298076923076923</v>
      </c>
      <c r="Q40" s="17">
        <f t="shared" si="8"/>
        <v>0.34908564186130731</v>
      </c>
      <c r="R40" s="126">
        <f t="shared" si="9"/>
        <v>0.35169646114556735</v>
      </c>
      <c r="S40" s="17"/>
      <c r="T40" s="17"/>
      <c r="U40" s="17"/>
      <c r="V40" s="17"/>
      <c r="W40" s="17"/>
      <c r="X40" s="17"/>
      <c r="Y40" s="17"/>
      <c r="AA40" s="17"/>
      <c r="AB40" s="17"/>
      <c r="AC40" s="17"/>
      <c r="AE40" s="17"/>
      <c r="AF40" s="17"/>
      <c r="AG40" s="17"/>
      <c r="AI40" s="17"/>
      <c r="AJ40" s="17"/>
      <c r="AK40" s="17"/>
      <c r="AM40" s="17"/>
      <c r="AN40" s="17"/>
      <c r="AO40" s="17"/>
    </row>
    <row r="41" spans="1:41" x14ac:dyDescent="0.25">
      <c r="A41" s="61" t="s">
        <v>28</v>
      </c>
      <c r="B41" s="122">
        <v>1.56</v>
      </c>
      <c r="C41" s="123">
        <v>1.56</v>
      </c>
      <c r="D41" s="123">
        <v>5.43</v>
      </c>
      <c r="E41" s="123">
        <v>4.13</v>
      </c>
      <c r="F41" s="123">
        <v>5.55</v>
      </c>
      <c r="G41" s="123">
        <v>4.96</v>
      </c>
      <c r="H41" s="123">
        <v>4.53</v>
      </c>
      <c r="I41" s="123">
        <v>4.71</v>
      </c>
      <c r="J41" s="124">
        <f t="shared" si="1"/>
        <v>4.05375</v>
      </c>
      <c r="K41" s="125">
        <f t="shared" si="2"/>
        <v>0.33109303148213659</v>
      </c>
      <c r="L41" s="17">
        <f t="shared" si="3"/>
        <v>0.33109303148213659</v>
      </c>
      <c r="M41" s="17">
        <f t="shared" si="4"/>
        <v>0.7175421209117937</v>
      </c>
      <c r="N41" s="17">
        <f t="shared" si="5"/>
        <v>0.66420960932788331</v>
      </c>
      <c r="O41" s="17">
        <f t="shared" si="6"/>
        <v>0.55243348609584653</v>
      </c>
      <c r="P41" s="17">
        <f t="shared" si="7"/>
        <v>0.7153846153846154</v>
      </c>
      <c r="Q41" s="17">
        <f t="shared" si="8"/>
        <v>0.65616512764801749</v>
      </c>
      <c r="R41" s="126">
        <f t="shared" si="9"/>
        <v>0.68734038672017506</v>
      </c>
      <c r="S41" s="17"/>
      <c r="T41" s="17"/>
      <c r="U41" s="17"/>
      <c r="V41" s="17"/>
      <c r="W41" s="17"/>
      <c r="X41" s="17"/>
      <c r="Y41" s="17"/>
      <c r="AA41" s="17"/>
      <c r="AB41" s="17"/>
      <c r="AC41" s="17"/>
      <c r="AE41" s="17"/>
      <c r="AF41" s="17"/>
      <c r="AG41" s="17"/>
      <c r="AI41" s="17"/>
      <c r="AJ41" s="17"/>
      <c r="AK41" s="17"/>
      <c r="AM41" s="17"/>
      <c r="AN41" s="17"/>
      <c r="AO41" s="17"/>
    </row>
    <row r="42" spans="1:41" x14ac:dyDescent="0.25">
      <c r="A42" s="61" t="s">
        <v>31</v>
      </c>
      <c r="B42" s="122">
        <v>2.6866666666666701</v>
      </c>
      <c r="C42" s="123">
        <v>2.6866666666666701</v>
      </c>
      <c r="D42" s="123">
        <v>4.01</v>
      </c>
      <c r="E42" s="123">
        <v>2.3266666666666702</v>
      </c>
      <c r="F42" s="123">
        <v>3.7833333333333301</v>
      </c>
      <c r="G42" s="123">
        <v>2.3833333333333302</v>
      </c>
      <c r="H42" s="123">
        <v>2.67</v>
      </c>
      <c r="I42" s="123">
        <v>2.67</v>
      </c>
      <c r="J42" s="124">
        <f t="shared" si="1"/>
        <v>2.9020833333333336</v>
      </c>
      <c r="K42" s="125">
        <f t="shared" si="2"/>
        <v>0.57021577644145816</v>
      </c>
      <c r="L42" s="17">
        <f t="shared" si="3"/>
        <v>0.57021577644145816</v>
      </c>
      <c r="M42" s="17">
        <f t="shared" si="4"/>
        <v>0.52989758837132461</v>
      </c>
      <c r="N42" s="17">
        <f t="shared" si="5"/>
        <v>0.37418749581183475</v>
      </c>
      <c r="O42" s="17">
        <f t="shared" si="6"/>
        <v>0.3765837878190903</v>
      </c>
      <c r="P42" s="17">
        <f t="shared" si="7"/>
        <v>0.34374999999999956</v>
      </c>
      <c r="Q42" s="17">
        <f t="shared" si="8"/>
        <v>0.38674633351439436</v>
      </c>
      <c r="R42" s="126">
        <f t="shared" si="9"/>
        <v>0.38963881794965338</v>
      </c>
      <c r="S42" s="17"/>
      <c r="T42" s="17"/>
      <c r="U42" s="17"/>
      <c r="V42" s="17"/>
      <c r="W42" s="17"/>
      <c r="X42" s="17"/>
      <c r="Y42" s="17"/>
      <c r="AA42" s="17"/>
      <c r="AB42" s="17"/>
      <c r="AC42" s="17"/>
      <c r="AE42" s="17"/>
      <c r="AF42" s="17"/>
      <c r="AG42" s="17"/>
      <c r="AI42" s="17"/>
      <c r="AJ42" s="17"/>
      <c r="AK42" s="17"/>
      <c r="AM42" s="17"/>
      <c r="AN42" s="17"/>
      <c r="AO42" s="17"/>
    </row>
    <row r="43" spans="1:41" x14ac:dyDescent="0.25">
      <c r="A43" s="61" t="s">
        <v>35</v>
      </c>
      <c r="B43" s="122">
        <v>2.42</v>
      </c>
      <c r="C43" s="123">
        <v>2.42</v>
      </c>
      <c r="D43" s="123">
        <v>3.17</v>
      </c>
      <c r="E43" s="123">
        <v>1.53</v>
      </c>
      <c r="F43" s="123">
        <v>5.73</v>
      </c>
      <c r="G43" s="123">
        <v>2.11</v>
      </c>
      <c r="H43" s="123">
        <v>1.78</v>
      </c>
      <c r="I43" s="123">
        <v>2.57</v>
      </c>
      <c r="J43" s="124">
        <f t="shared" si="1"/>
        <v>2.7162500000000001</v>
      </c>
      <c r="K43" s="125">
        <f t="shared" si="2"/>
        <v>0.51361867704280162</v>
      </c>
      <c r="L43" s="17">
        <f t="shared" si="3"/>
        <v>0.51361867704280162</v>
      </c>
      <c r="M43" s="17">
        <f t="shared" si="4"/>
        <v>0.41889659729104717</v>
      </c>
      <c r="N43" s="17">
        <f t="shared" si="5"/>
        <v>0.24606312403672193</v>
      </c>
      <c r="O43" s="17">
        <f t="shared" si="6"/>
        <v>0.57035024780706323</v>
      </c>
      <c r="P43" s="17">
        <f t="shared" si="7"/>
        <v>0.30432692307692311</v>
      </c>
      <c r="Q43" s="17">
        <f t="shared" si="8"/>
        <v>0.25783088900959628</v>
      </c>
      <c r="R43" s="126">
        <f t="shared" si="9"/>
        <v>0.37504560379423568</v>
      </c>
      <c r="S43" s="17"/>
      <c r="T43" s="17"/>
      <c r="U43" s="17"/>
      <c r="V43" s="17"/>
      <c r="W43" s="17"/>
      <c r="X43" s="17"/>
      <c r="Y43" s="17"/>
      <c r="AA43" s="17"/>
      <c r="AB43" s="17"/>
      <c r="AC43" s="17"/>
      <c r="AE43" s="17"/>
      <c r="AF43" s="17"/>
      <c r="AG43" s="17"/>
      <c r="AI43" s="17"/>
      <c r="AJ43" s="17"/>
      <c r="AK43" s="17"/>
      <c r="AM43" s="17"/>
      <c r="AN43" s="17"/>
      <c r="AO43" s="17"/>
    </row>
    <row r="44" spans="1:41" x14ac:dyDescent="0.25">
      <c r="A44" s="61" t="s">
        <v>39</v>
      </c>
      <c r="B44" s="122">
        <v>13.24</v>
      </c>
      <c r="C44" s="123">
        <v>13.24</v>
      </c>
      <c r="D44" s="123">
        <v>25.04</v>
      </c>
      <c r="E44" s="123">
        <v>18.940000000000001</v>
      </c>
      <c r="F44" s="123">
        <v>36.159999999999997</v>
      </c>
      <c r="G44" s="123">
        <v>23.2</v>
      </c>
      <c r="H44" s="123">
        <v>23.2</v>
      </c>
      <c r="I44" s="123">
        <v>23.2</v>
      </c>
      <c r="J44" s="124">
        <f t="shared" si="1"/>
        <v>22.027499999999996</v>
      </c>
      <c r="K44" s="125">
        <f t="shared" si="2"/>
        <v>2.8100459851432618</v>
      </c>
      <c r="L44" s="17">
        <f t="shared" si="3"/>
        <v>2.8100459851432618</v>
      </c>
      <c r="M44" s="17">
        <f t="shared" si="4"/>
        <v>3.3088866864882718</v>
      </c>
      <c r="N44" s="17">
        <f t="shared" si="5"/>
        <v>3.0460363197748452</v>
      </c>
      <c r="O44" s="17">
        <f t="shared" si="6"/>
        <v>3.599278352653299</v>
      </c>
      <c r="P44" s="17">
        <f t="shared" si="7"/>
        <v>3.3461538461538463</v>
      </c>
      <c r="Q44" s="17">
        <f t="shared" si="8"/>
        <v>3.3604924859677712</v>
      </c>
      <c r="R44" s="126">
        <f t="shared" si="9"/>
        <v>3.3856256840569134</v>
      </c>
      <c r="S44" s="17"/>
      <c r="T44" s="17"/>
      <c r="U44" s="17"/>
      <c r="V44" s="17"/>
      <c r="W44" s="17"/>
      <c r="X44" s="17"/>
      <c r="Y44" s="17"/>
      <c r="AA44" s="17"/>
      <c r="AB44" s="17"/>
      <c r="AC44" s="17"/>
      <c r="AE44" s="17"/>
      <c r="AF44" s="17"/>
      <c r="AG44" s="17"/>
      <c r="AI44" s="17"/>
      <c r="AJ44" s="17"/>
      <c r="AK44" s="17"/>
      <c r="AM44" s="17"/>
      <c r="AN44" s="17"/>
      <c r="AO44" s="17"/>
    </row>
    <row r="45" spans="1:41" x14ac:dyDescent="0.25">
      <c r="A45" s="61" t="s">
        <v>42</v>
      </c>
      <c r="B45" s="122">
        <v>13.24</v>
      </c>
      <c r="C45" s="123">
        <v>13.24</v>
      </c>
      <c r="D45" s="123">
        <v>25.04</v>
      </c>
      <c r="E45" s="123">
        <v>18.940000000000001</v>
      </c>
      <c r="F45" s="123">
        <v>36.159999999999997</v>
      </c>
      <c r="G45" s="123">
        <v>23.2</v>
      </c>
      <c r="H45" s="123">
        <v>23.2</v>
      </c>
      <c r="I45" s="123">
        <v>23.2</v>
      </c>
      <c r="J45" s="124">
        <f t="shared" si="1"/>
        <v>22.027499999999996</v>
      </c>
      <c r="K45" s="125">
        <f t="shared" si="2"/>
        <v>2.8100459851432618</v>
      </c>
      <c r="L45" s="17">
        <f t="shared" si="3"/>
        <v>2.8100459851432618</v>
      </c>
      <c r="M45" s="17">
        <f t="shared" si="4"/>
        <v>3.3088866864882718</v>
      </c>
      <c r="N45" s="17">
        <f t="shared" si="5"/>
        <v>3.0460363197748452</v>
      </c>
      <c r="O45" s="17">
        <f t="shared" si="6"/>
        <v>3.599278352653299</v>
      </c>
      <c r="P45" s="17">
        <f t="shared" si="7"/>
        <v>3.3461538461538463</v>
      </c>
      <c r="Q45" s="17">
        <f t="shared" si="8"/>
        <v>3.3604924859677712</v>
      </c>
      <c r="R45" s="126">
        <f t="shared" si="9"/>
        <v>3.3856256840569134</v>
      </c>
      <c r="S45" s="17"/>
      <c r="T45" s="17"/>
      <c r="U45" s="17"/>
      <c r="V45" s="17"/>
      <c r="W45" s="17"/>
      <c r="X45" s="17"/>
      <c r="Y45" s="17"/>
      <c r="AA45" s="17"/>
      <c r="AB45" s="17"/>
      <c r="AC45" s="17"/>
      <c r="AE45" s="17"/>
      <c r="AF45" s="17"/>
      <c r="AG45" s="17"/>
      <c r="AI45" s="17"/>
      <c r="AJ45" s="17"/>
      <c r="AK45" s="17"/>
      <c r="AM45" s="17"/>
      <c r="AN45" s="17"/>
      <c r="AO45" s="17"/>
    </row>
    <row r="46" spans="1:41" x14ac:dyDescent="0.25">
      <c r="A46" s="61" t="s">
        <v>44</v>
      </c>
      <c r="B46" s="122">
        <v>13.24</v>
      </c>
      <c r="C46" s="123">
        <v>13.24</v>
      </c>
      <c r="D46" s="123">
        <v>25.04</v>
      </c>
      <c r="E46" s="123">
        <v>18.940000000000001</v>
      </c>
      <c r="F46" s="123">
        <v>36.159999999999997</v>
      </c>
      <c r="G46" s="123">
        <v>23.2</v>
      </c>
      <c r="H46" s="123">
        <v>23.2</v>
      </c>
      <c r="I46" s="123">
        <v>23.2</v>
      </c>
      <c r="J46" s="124">
        <f t="shared" si="1"/>
        <v>22.027499999999996</v>
      </c>
      <c r="K46" s="125">
        <f t="shared" si="2"/>
        <v>2.8100459851432618</v>
      </c>
      <c r="L46" s="17">
        <f t="shared" si="3"/>
        <v>2.8100459851432618</v>
      </c>
      <c r="M46" s="17">
        <f t="shared" si="4"/>
        <v>3.3088866864882718</v>
      </c>
      <c r="N46" s="17">
        <f t="shared" si="5"/>
        <v>3.0460363197748452</v>
      </c>
      <c r="O46" s="17">
        <f t="shared" si="6"/>
        <v>3.599278352653299</v>
      </c>
      <c r="P46" s="17">
        <f t="shared" si="7"/>
        <v>3.3461538461538463</v>
      </c>
      <c r="Q46" s="17">
        <f t="shared" si="8"/>
        <v>3.3604924859677712</v>
      </c>
      <c r="R46" s="126">
        <f t="shared" si="9"/>
        <v>3.3856256840569134</v>
      </c>
      <c r="S46" s="17"/>
      <c r="T46" s="17"/>
      <c r="U46" s="17"/>
      <c r="V46" s="17"/>
      <c r="W46" s="17"/>
      <c r="X46" s="17"/>
      <c r="Y46" s="17"/>
      <c r="AA46" s="17"/>
      <c r="AB46" s="17"/>
      <c r="AC46" s="17"/>
      <c r="AE46" s="17"/>
      <c r="AF46" s="17"/>
      <c r="AG46" s="17"/>
      <c r="AI46" s="17"/>
      <c r="AJ46" s="17"/>
      <c r="AK46" s="17"/>
      <c r="AM46" s="17"/>
      <c r="AN46" s="17"/>
      <c r="AO46" s="17"/>
    </row>
    <row r="47" spans="1:41" x14ac:dyDescent="0.25">
      <c r="A47" s="61" t="s">
        <v>46</v>
      </c>
      <c r="B47" s="122">
        <v>2.97</v>
      </c>
      <c r="C47" s="123">
        <v>2.97</v>
      </c>
      <c r="D47" s="123">
        <v>3.64</v>
      </c>
      <c r="E47" s="123">
        <v>3.15</v>
      </c>
      <c r="F47" s="123">
        <v>3.15</v>
      </c>
      <c r="G47" s="123">
        <v>3.15</v>
      </c>
      <c r="H47" s="123">
        <v>3.15</v>
      </c>
      <c r="I47" s="123">
        <v>3.15</v>
      </c>
      <c r="J47" s="124">
        <f t="shared" si="1"/>
        <v>3.1662499999999998</v>
      </c>
      <c r="K47" s="125">
        <f t="shared" si="2"/>
        <v>0.63035019455252927</v>
      </c>
      <c r="L47" s="17">
        <f t="shared" si="3"/>
        <v>0.63035019455252927</v>
      </c>
      <c r="M47" s="17">
        <f t="shared" si="4"/>
        <v>0.48100429468120248</v>
      </c>
      <c r="N47" s="17">
        <f t="shared" si="5"/>
        <v>0.50660054948736866</v>
      </c>
      <c r="O47" s="17">
        <f t="shared" si="6"/>
        <v>0.3135433299462913</v>
      </c>
      <c r="P47" s="17">
        <f t="shared" si="7"/>
        <v>0.45432692307692313</v>
      </c>
      <c r="Q47" s="17">
        <f t="shared" si="8"/>
        <v>0.45627376425855515</v>
      </c>
      <c r="R47" s="126">
        <f t="shared" si="9"/>
        <v>0.45968624589565849</v>
      </c>
      <c r="S47" s="17"/>
      <c r="T47" s="17"/>
      <c r="U47" s="17"/>
      <c r="V47" s="17"/>
      <c r="W47" s="17"/>
      <c r="X47" s="17"/>
      <c r="Y47" s="17"/>
      <c r="AA47" s="17"/>
      <c r="AB47" s="17"/>
      <c r="AC47" s="17"/>
      <c r="AE47" s="17"/>
      <c r="AF47" s="17"/>
      <c r="AG47" s="17"/>
      <c r="AI47" s="17"/>
      <c r="AJ47" s="17"/>
      <c r="AK47" s="17"/>
      <c r="AM47" s="17"/>
      <c r="AN47" s="17"/>
      <c r="AO47" s="17"/>
    </row>
    <row r="48" spans="1:41" x14ac:dyDescent="0.25">
      <c r="A48" s="61" t="s">
        <v>48</v>
      </c>
      <c r="B48" s="122">
        <v>9.73</v>
      </c>
      <c r="C48" s="123">
        <v>9.73</v>
      </c>
      <c r="D48" s="123">
        <v>6.5</v>
      </c>
      <c r="E48" s="123">
        <v>14.83</v>
      </c>
      <c r="F48" s="123">
        <v>9.73</v>
      </c>
      <c r="G48" s="123">
        <v>9.73</v>
      </c>
      <c r="H48" s="123">
        <v>9.73</v>
      </c>
      <c r="I48" s="123">
        <v>8</v>
      </c>
      <c r="J48" s="124">
        <f t="shared" si="1"/>
        <v>9.7475000000000005</v>
      </c>
      <c r="K48" s="125">
        <f t="shared" si="2"/>
        <v>2.0650866643084544</v>
      </c>
      <c r="L48" s="17">
        <f t="shared" si="3"/>
        <v>2.0650866643084544</v>
      </c>
      <c r="M48" s="17">
        <f t="shared" si="4"/>
        <v>0.85893624050214723</v>
      </c>
      <c r="N48" s="17">
        <f t="shared" si="5"/>
        <v>2.3850432218722784</v>
      </c>
      <c r="O48" s="17">
        <f t="shared" si="6"/>
        <v>0.96850050805632204</v>
      </c>
      <c r="P48" s="17">
        <f t="shared" si="7"/>
        <v>1.4033653846153848</v>
      </c>
      <c r="Q48" s="17">
        <f t="shared" si="8"/>
        <v>1.4093789607097593</v>
      </c>
      <c r="R48" s="126">
        <f t="shared" si="9"/>
        <v>1.1674571324334184</v>
      </c>
      <c r="S48" s="17"/>
      <c r="T48" s="17"/>
      <c r="U48" s="17"/>
      <c r="V48" s="17"/>
      <c r="W48" s="17"/>
      <c r="X48" s="17"/>
      <c r="Y48" s="17"/>
      <c r="AA48" s="17"/>
      <c r="AB48" s="17"/>
      <c r="AC48" s="17"/>
      <c r="AE48" s="17"/>
      <c r="AF48" s="17"/>
      <c r="AG48" s="17"/>
      <c r="AI48" s="17"/>
      <c r="AJ48" s="17"/>
      <c r="AK48" s="17"/>
      <c r="AM48" s="17"/>
      <c r="AN48" s="17"/>
      <c r="AO48" s="17"/>
    </row>
    <row r="49" spans="1:41" x14ac:dyDescent="0.25">
      <c r="A49" s="61" t="s">
        <v>51</v>
      </c>
      <c r="B49" s="122">
        <v>1.66</v>
      </c>
      <c r="C49" s="123">
        <v>1.66</v>
      </c>
      <c r="D49" s="123">
        <v>2.04</v>
      </c>
      <c r="E49" s="123">
        <v>1.32</v>
      </c>
      <c r="F49" s="123">
        <v>1.92</v>
      </c>
      <c r="G49" s="123">
        <v>1.97</v>
      </c>
      <c r="H49" s="123">
        <v>1.97</v>
      </c>
      <c r="I49" s="123">
        <v>1.97</v>
      </c>
      <c r="J49" s="124">
        <f t="shared" si="1"/>
        <v>1.8137500000000002</v>
      </c>
      <c r="K49" s="125">
        <f t="shared" si="2"/>
        <v>0.35231694375663253</v>
      </c>
      <c r="L49" s="17">
        <f t="shared" si="3"/>
        <v>0.35231694375663253</v>
      </c>
      <c r="M49" s="17">
        <f t="shared" si="4"/>
        <v>0.26957383548067393</v>
      </c>
      <c r="N49" s="17">
        <f t="shared" si="5"/>
        <v>0.21228975407089734</v>
      </c>
      <c r="O49" s="17">
        <f t="shared" si="6"/>
        <v>0.19111212491964422</v>
      </c>
      <c r="P49" s="17">
        <f t="shared" si="7"/>
        <v>0.28413461538461543</v>
      </c>
      <c r="Q49" s="17">
        <f t="shared" si="8"/>
        <v>0.28535216367915989</v>
      </c>
      <c r="R49" s="126">
        <f t="shared" si="9"/>
        <v>0.28748631886172932</v>
      </c>
      <c r="S49" s="17"/>
      <c r="T49" s="17"/>
      <c r="U49" s="17"/>
      <c r="V49" s="17"/>
      <c r="W49" s="17"/>
      <c r="X49" s="17"/>
      <c r="Y49" s="17"/>
      <c r="AA49" s="17"/>
      <c r="AB49" s="17"/>
      <c r="AC49" s="17"/>
      <c r="AE49" s="17"/>
      <c r="AF49" s="17"/>
      <c r="AG49" s="17"/>
      <c r="AI49" s="17"/>
      <c r="AJ49" s="17"/>
      <c r="AK49" s="17"/>
      <c r="AM49" s="17"/>
      <c r="AN49" s="17"/>
      <c r="AO49" s="17"/>
    </row>
    <row r="50" spans="1:41" x14ac:dyDescent="0.25">
      <c r="A50" s="61" t="s">
        <v>54</v>
      </c>
      <c r="B50" s="122">
        <v>1.66</v>
      </c>
      <c r="C50" s="123">
        <v>1.66</v>
      </c>
      <c r="D50" s="123">
        <v>2.04</v>
      </c>
      <c r="E50" s="123">
        <v>1.32</v>
      </c>
      <c r="F50" s="123">
        <v>1.92</v>
      </c>
      <c r="G50" s="123">
        <v>1.97</v>
      </c>
      <c r="H50" s="123">
        <v>1.97</v>
      </c>
      <c r="I50" s="123">
        <v>1.97</v>
      </c>
      <c r="J50" s="124">
        <f t="shared" si="1"/>
        <v>1.8137500000000002</v>
      </c>
      <c r="K50" s="125">
        <f t="shared" si="2"/>
        <v>0.35231694375663253</v>
      </c>
      <c r="L50" s="17">
        <f t="shared" si="3"/>
        <v>0.35231694375663253</v>
      </c>
      <c r="M50" s="17">
        <f t="shared" si="4"/>
        <v>0.26957383548067393</v>
      </c>
      <c r="N50" s="17">
        <f t="shared" si="5"/>
        <v>0.21228975407089734</v>
      </c>
      <c r="O50" s="17">
        <f t="shared" si="6"/>
        <v>0.19111212491964422</v>
      </c>
      <c r="P50" s="17">
        <f t="shared" si="7"/>
        <v>0.28413461538461543</v>
      </c>
      <c r="Q50" s="17">
        <f t="shared" si="8"/>
        <v>0.28535216367915989</v>
      </c>
      <c r="R50" s="126">
        <f t="shared" si="9"/>
        <v>0.28748631886172932</v>
      </c>
      <c r="S50" s="17"/>
      <c r="T50" s="17"/>
      <c r="U50" s="17"/>
      <c r="V50" s="17"/>
      <c r="W50" s="17"/>
      <c r="X50" s="17"/>
      <c r="Y50" s="17"/>
      <c r="AA50" s="17"/>
      <c r="AB50" s="17"/>
      <c r="AC50" s="17"/>
      <c r="AE50" s="17"/>
      <c r="AF50" s="17"/>
      <c r="AG50" s="17"/>
      <c r="AI50" s="17"/>
      <c r="AJ50" s="17"/>
      <c r="AK50" s="17"/>
      <c r="AM50" s="17"/>
      <c r="AN50" s="17"/>
      <c r="AO50" s="17"/>
    </row>
    <row r="51" spans="1:41" x14ac:dyDescent="0.25">
      <c r="A51" s="61" t="s">
        <v>56</v>
      </c>
      <c r="B51" s="122">
        <v>1.66</v>
      </c>
      <c r="C51" s="123">
        <v>1.66</v>
      </c>
      <c r="D51" s="123">
        <v>2.04</v>
      </c>
      <c r="E51" s="123">
        <v>1.32</v>
      </c>
      <c r="F51" s="123">
        <v>1.92</v>
      </c>
      <c r="G51" s="123">
        <v>1.97</v>
      </c>
      <c r="H51" s="123">
        <v>1.97</v>
      </c>
      <c r="I51" s="123">
        <v>1.97</v>
      </c>
      <c r="J51" s="124">
        <f t="shared" si="1"/>
        <v>1.8137500000000002</v>
      </c>
      <c r="K51" s="125">
        <f t="shared" si="2"/>
        <v>0.35231694375663253</v>
      </c>
      <c r="L51" s="17">
        <f t="shared" si="3"/>
        <v>0.35231694375663253</v>
      </c>
      <c r="M51" s="17">
        <f t="shared" si="4"/>
        <v>0.26957383548067393</v>
      </c>
      <c r="N51" s="17">
        <f t="shared" si="5"/>
        <v>0.21228975407089734</v>
      </c>
      <c r="O51" s="17">
        <f t="shared" si="6"/>
        <v>0.19111212491964422</v>
      </c>
      <c r="P51" s="17">
        <f t="shared" si="7"/>
        <v>0.28413461538461543</v>
      </c>
      <c r="Q51" s="17">
        <f t="shared" si="8"/>
        <v>0.28535216367915989</v>
      </c>
      <c r="R51" s="126">
        <f t="shared" si="9"/>
        <v>0.28748631886172932</v>
      </c>
      <c r="S51" s="17"/>
      <c r="T51" s="17"/>
      <c r="U51" s="17"/>
      <c r="V51" s="17"/>
      <c r="W51" s="17"/>
      <c r="X51" s="17"/>
      <c r="Y51" s="17"/>
      <c r="AA51" s="17"/>
      <c r="AB51" s="17"/>
      <c r="AC51" s="17"/>
      <c r="AE51" s="17"/>
      <c r="AF51" s="17"/>
      <c r="AG51" s="17"/>
      <c r="AI51" s="17"/>
      <c r="AJ51" s="17"/>
      <c r="AK51" s="17"/>
      <c r="AM51" s="17"/>
      <c r="AN51" s="17"/>
      <c r="AO51" s="17"/>
    </row>
    <row r="52" spans="1:41" x14ac:dyDescent="0.25">
      <c r="A52" s="61" t="s">
        <v>59</v>
      </c>
      <c r="B52" s="122">
        <v>2.2599999999999998</v>
      </c>
      <c r="C52" s="123">
        <v>2.2599999999999998</v>
      </c>
      <c r="D52" s="123">
        <v>1.79</v>
      </c>
      <c r="E52" s="123">
        <v>2.21</v>
      </c>
      <c r="F52" s="123">
        <v>2.21</v>
      </c>
      <c r="G52" s="123">
        <v>2.21</v>
      </c>
      <c r="H52" s="123">
        <v>2.21</v>
      </c>
      <c r="I52" s="123">
        <v>2.21</v>
      </c>
      <c r="J52" s="124">
        <f t="shared" si="1"/>
        <v>2.1700000000000004</v>
      </c>
      <c r="K52" s="125">
        <f t="shared" si="2"/>
        <v>0.4796604174036081</v>
      </c>
      <c r="L52" s="17">
        <f t="shared" si="3"/>
        <v>0.4796604174036081</v>
      </c>
      <c r="M52" s="17">
        <f t="shared" si="4"/>
        <v>0.23653782623059133</v>
      </c>
      <c r="N52" s="17">
        <f t="shared" si="5"/>
        <v>0.35542451249748719</v>
      </c>
      <c r="O52" s="17">
        <f t="shared" si="6"/>
        <v>0.21997801878771547</v>
      </c>
      <c r="P52" s="17">
        <f t="shared" si="7"/>
        <v>0.31875000000000003</v>
      </c>
      <c r="Q52" s="17">
        <f t="shared" si="8"/>
        <v>0.32011587905124028</v>
      </c>
      <c r="R52" s="126">
        <f t="shared" si="9"/>
        <v>0.32251003283473184</v>
      </c>
      <c r="S52" s="17"/>
      <c r="T52" s="17"/>
      <c r="U52" s="17"/>
      <c r="V52" s="17"/>
      <c r="W52" s="17"/>
      <c r="X52" s="17"/>
      <c r="Y52" s="17"/>
      <c r="AA52" s="17"/>
      <c r="AB52" s="17"/>
      <c r="AC52" s="17"/>
      <c r="AE52" s="17"/>
      <c r="AF52" s="17"/>
      <c r="AG52" s="17"/>
      <c r="AI52" s="17"/>
      <c r="AJ52" s="17"/>
      <c r="AK52" s="17"/>
      <c r="AM52" s="17"/>
      <c r="AN52" s="17"/>
      <c r="AO52" s="17"/>
    </row>
    <row r="53" spans="1:41" x14ac:dyDescent="0.25">
      <c r="A53" s="61" t="s">
        <v>61</v>
      </c>
      <c r="B53" s="122">
        <v>3.88</v>
      </c>
      <c r="C53" s="123">
        <v>3.88</v>
      </c>
      <c r="D53" s="123">
        <v>4.71</v>
      </c>
      <c r="E53" s="123">
        <v>3.41</v>
      </c>
      <c r="F53" s="123">
        <v>5.28</v>
      </c>
      <c r="G53" s="123">
        <v>3.41</v>
      </c>
      <c r="H53" s="123">
        <v>3.41</v>
      </c>
      <c r="I53" s="123">
        <v>3.41</v>
      </c>
      <c r="J53" s="124">
        <f t="shared" si="1"/>
        <v>3.9237500000000001</v>
      </c>
      <c r="K53" s="125">
        <f t="shared" si="2"/>
        <v>0.82348779625044222</v>
      </c>
      <c r="L53" s="17">
        <f t="shared" si="3"/>
        <v>0.82348779625044222</v>
      </c>
      <c r="M53" s="17">
        <f t="shared" si="4"/>
        <v>0.62239841427155596</v>
      </c>
      <c r="N53" s="17">
        <f t="shared" si="5"/>
        <v>0.54841519801648486</v>
      </c>
      <c r="O53" s="17">
        <f t="shared" si="6"/>
        <v>0.52555834352902164</v>
      </c>
      <c r="P53" s="17">
        <f t="shared" si="7"/>
        <v>0.49182692307692316</v>
      </c>
      <c r="Q53" s="17">
        <f t="shared" si="8"/>
        <v>0.49393445591164226</v>
      </c>
      <c r="R53" s="126">
        <f t="shared" si="9"/>
        <v>0.49762860269974463</v>
      </c>
      <c r="S53" s="17"/>
      <c r="T53" s="17"/>
      <c r="U53" s="17"/>
      <c r="V53" s="17"/>
      <c r="W53" s="17"/>
      <c r="X53" s="17"/>
      <c r="Y53" s="17"/>
      <c r="AA53" s="17"/>
      <c r="AB53" s="17"/>
      <c r="AC53" s="17"/>
      <c r="AE53" s="17"/>
      <c r="AF53" s="17"/>
      <c r="AG53" s="17"/>
      <c r="AI53" s="17"/>
      <c r="AJ53" s="17"/>
      <c r="AK53" s="17"/>
      <c r="AM53" s="17"/>
      <c r="AN53" s="17"/>
      <c r="AO53" s="17"/>
    </row>
    <row r="54" spans="1:41" x14ac:dyDescent="0.25">
      <c r="A54" s="127" t="s">
        <v>189</v>
      </c>
      <c r="B54" s="128">
        <f t="shared" ref="B54:J54" si="10">AVERAGE(B38:B53)</f>
        <v>4.711666666666666</v>
      </c>
      <c r="C54" s="129">
        <f t="shared" si="10"/>
        <v>4.711666666666666</v>
      </c>
      <c r="D54" s="129">
        <f t="shared" si="10"/>
        <v>7.5675000000000008</v>
      </c>
      <c r="E54" s="129">
        <f t="shared" si="10"/>
        <v>6.2179166666666648</v>
      </c>
      <c r="F54" s="129">
        <f t="shared" si="10"/>
        <v>10.04645833333333</v>
      </c>
      <c r="G54" s="129">
        <f t="shared" si="10"/>
        <v>6.9333333333333327</v>
      </c>
      <c r="H54" s="129">
        <f t="shared" si="10"/>
        <v>6.9037499999999996</v>
      </c>
      <c r="I54" s="129">
        <f t="shared" si="10"/>
        <v>6.8525</v>
      </c>
      <c r="J54" s="130">
        <f t="shared" si="10"/>
        <v>6.7430989583333334</v>
      </c>
      <c r="K54" s="131">
        <f t="shared" si="2"/>
        <v>1</v>
      </c>
      <c r="L54" s="132">
        <f t="shared" si="3"/>
        <v>1</v>
      </c>
      <c r="M54" s="132">
        <f t="shared" si="4"/>
        <v>1</v>
      </c>
      <c r="N54" s="132">
        <f t="shared" si="5"/>
        <v>1</v>
      </c>
      <c r="O54" s="132">
        <f t="shared" si="6"/>
        <v>1</v>
      </c>
      <c r="P54" s="132">
        <f t="shared" si="7"/>
        <v>1</v>
      </c>
      <c r="Q54" s="132">
        <f t="shared" si="8"/>
        <v>1</v>
      </c>
      <c r="R54" s="133">
        <f t="shared" si="9"/>
        <v>1</v>
      </c>
      <c r="S54" s="17"/>
      <c r="T54" s="17"/>
      <c r="U54" s="17"/>
      <c r="V54" s="17"/>
      <c r="W54" s="17"/>
      <c r="X54" s="17"/>
      <c r="Y54" s="17"/>
      <c r="AA54" s="17"/>
      <c r="AB54" s="17"/>
      <c r="AC54" s="17"/>
      <c r="AE54" s="17"/>
      <c r="AF54" s="17"/>
      <c r="AG54" s="17"/>
      <c r="AI54" s="17"/>
      <c r="AJ54" s="17"/>
      <c r="AK54" s="17"/>
      <c r="AM54" s="17"/>
      <c r="AN54" s="17"/>
      <c r="AO54" s="17"/>
    </row>
    <row r="55" spans="1:41" x14ac:dyDescent="0.25">
      <c r="A55" s="134" t="s">
        <v>188</v>
      </c>
      <c r="B55" s="128">
        <f t="shared" ref="B55:J55" si="11">B54/$J$54</f>
        <v>0.69873906578871137</v>
      </c>
      <c r="C55" s="129">
        <f t="shared" si="11"/>
        <v>0.69873906578871137</v>
      </c>
      <c r="D55" s="129">
        <f t="shared" si="11"/>
        <v>1.1222584818583816</v>
      </c>
      <c r="E55" s="129">
        <f t="shared" si="11"/>
        <v>0.92211558885434541</v>
      </c>
      <c r="F55" s="129">
        <f t="shared" si="11"/>
        <v>1.4898874234846577</v>
      </c>
      <c r="G55" s="129">
        <f t="shared" si="11"/>
        <v>1.0282117133643578</v>
      </c>
      <c r="H55" s="129">
        <f t="shared" si="11"/>
        <v>1.0238245119431517</v>
      </c>
      <c r="I55" s="129">
        <f t="shared" si="11"/>
        <v>1.016224148917682</v>
      </c>
      <c r="J55" s="135">
        <f t="shared" si="11"/>
        <v>1</v>
      </c>
      <c r="K55" s="131"/>
      <c r="L55" s="29"/>
      <c r="M55" s="29"/>
      <c r="N55" s="29"/>
      <c r="O55" s="29"/>
      <c r="P55" s="29"/>
      <c r="Q55" s="29"/>
      <c r="R55" s="63"/>
    </row>
    <row r="56" spans="1:41" x14ac:dyDescent="0.25">
      <c r="C56" s="4"/>
      <c r="D56" s="4"/>
      <c r="E56" s="4"/>
      <c r="F56" s="4"/>
      <c r="G56" s="4"/>
      <c r="H56" s="4"/>
      <c r="I56" s="4"/>
      <c r="J56" s="4"/>
      <c r="K56" s="136"/>
    </row>
    <row r="57" spans="1:41" x14ac:dyDescent="0.25">
      <c r="A57" s="4"/>
      <c r="B57" s="85"/>
      <c r="C57" s="85"/>
      <c r="D57" s="85"/>
      <c r="E57" s="85"/>
      <c r="F57" s="85"/>
      <c r="G57" s="85"/>
      <c r="H57" s="85"/>
      <c r="I57" s="137"/>
      <c r="K57" s="4"/>
      <c r="N57" s="4"/>
      <c r="O57" s="4"/>
      <c r="P57" s="4"/>
      <c r="Q57" s="4"/>
      <c r="R57" s="4"/>
      <c r="S57" s="4"/>
      <c r="T57" s="4"/>
      <c r="U57" s="4"/>
      <c r="V57" s="4"/>
    </row>
    <row r="58" spans="1:41" ht="21" x14ac:dyDescent="0.35">
      <c r="A58" s="138" t="s">
        <v>208</v>
      </c>
      <c r="B58" s="138"/>
      <c r="C58" s="3"/>
      <c r="D58" s="3"/>
      <c r="E58" s="3"/>
      <c r="F58" s="3"/>
      <c r="G58" s="3"/>
      <c r="H58" s="3"/>
      <c r="I58" s="3"/>
      <c r="J58" s="3"/>
      <c r="K58" s="3"/>
      <c r="M58" s="1" t="s">
        <v>209</v>
      </c>
      <c r="N58" s="138"/>
      <c r="O58" s="138"/>
      <c r="P58" s="138"/>
      <c r="Q58" s="138"/>
      <c r="R58" s="138"/>
      <c r="S58" s="138"/>
      <c r="T58" s="138"/>
      <c r="U58" s="3"/>
      <c r="V58" s="1"/>
      <c r="X58" s="4"/>
    </row>
    <row r="59" spans="1:41" x14ac:dyDescent="0.25">
      <c r="A59" s="106"/>
      <c r="B59" s="106"/>
      <c r="C59" s="107"/>
      <c r="D59" s="108" t="s">
        <v>179</v>
      </c>
      <c r="E59" s="108" t="s">
        <v>180</v>
      </c>
      <c r="F59" s="108" t="s">
        <v>181</v>
      </c>
      <c r="G59" s="108" t="s">
        <v>182</v>
      </c>
      <c r="H59" s="108" t="s">
        <v>183</v>
      </c>
      <c r="I59" s="108" t="s">
        <v>184</v>
      </c>
      <c r="J59" s="108" t="s">
        <v>185</v>
      </c>
      <c r="K59" s="139"/>
      <c r="M59" s="106"/>
      <c r="N59" s="107"/>
      <c r="O59" s="108" t="s">
        <v>179</v>
      </c>
      <c r="P59" s="108" t="s">
        <v>180</v>
      </c>
      <c r="Q59" s="108" t="s">
        <v>181</v>
      </c>
      <c r="R59" s="108" t="s">
        <v>182</v>
      </c>
      <c r="S59" s="108" t="s">
        <v>183</v>
      </c>
      <c r="T59" s="108" t="s">
        <v>184</v>
      </c>
      <c r="U59" s="108" t="s">
        <v>185</v>
      </c>
      <c r="V59" s="139"/>
      <c r="W59" s="140"/>
      <c r="Y59" s="115"/>
      <c r="Z59" s="115"/>
      <c r="AA59" s="115"/>
      <c r="AB59" s="115"/>
      <c r="AC59" s="115"/>
      <c r="AD59" s="115"/>
      <c r="AE59" s="115"/>
      <c r="AF59" s="115"/>
    </row>
    <row r="60" spans="1:41" ht="30" x14ac:dyDescent="0.25">
      <c r="A60" s="141" t="s">
        <v>192</v>
      </c>
      <c r="B60" s="141" t="s">
        <v>186</v>
      </c>
      <c r="C60" s="142" t="s">
        <v>13</v>
      </c>
      <c r="D60" s="143" t="s">
        <v>17</v>
      </c>
      <c r="E60" s="143" t="s">
        <v>22</v>
      </c>
      <c r="F60" s="143" t="s">
        <v>25</v>
      </c>
      <c r="G60" s="143" t="s">
        <v>29</v>
      </c>
      <c r="H60" s="143" t="s">
        <v>33</v>
      </c>
      <c r="I60" s="143" t="s">
        <v>36</v>
      </c>
      <c r="J60" s="143" t="s">
        <v>40</v>
      </c>
      <c r="K60" s="144" t="s">
        <v>193</v>
      </c>
      <c r="M60" s="141" t="s">
        <v>186</v>
      </c>
      <c r="N60" s="142" t="s">
        <v>13</v>
      </c>
      <c r="O60" s="143" t="s">
        <v>17</v>
      </c>
      <c r="P60" s="143" t="s">
        <v>22</v>
      </c>
      <c r="Q60" s="143" t="s">
        <v>25</v>
      </c>
      <c r="R60" s="143" t="s">
        <v>29</v>
      </c>
      <c r="S60" s="143" t="s">
        <v>33</v>
      </c>
      <c r="T60" s="143" t="s">
        <v>36</v>
      </c>
      <c r="U60" s="143" t="s">
        <v>40</v>
      </c>
      <c r="V60" s="144" t="s">
        <v>187</v>
      </c>
      <c r="W60" s="145"/>
      <c r="X60" s="145"/>
      <c r="Y60" s="115"/>
      <c r="Z60" s="115"/>
      <c r="AA60" s="115"/>
      <c r="AB60" s="115"/>
      <c r="AC60" s="115"/>
      <c r="AD60" s="115"/>
      <c r="AE60" s="115"/>
      <c r="AF60" s="115"/>
      <c r="AG60" s="115"/>
    </row>
    <row r="61" spans="1:41" x14ac:dyDescent="0.25">
      <c r="A61" s="61">
        <v>2018</v>
      </c>
      <c r="B61" s="61" t="s">
        <v>16</v>
      </c>
      <c r="C61" s="125">
        <f t="shared" ref="C61:C76" si="12">$E$7*N61</f>
        <v>1.1105238317419162E-2</v>
      </c>
      <c r="D61" s="17">
        <f t="shared" ref="D61:D76" si="13">$E$7*O61</f>
        <v>1.1105238317419162E-2</v>
      </c>
      <c r="E61" s="17">
        <f t="shared" ref="E61:E76" si="14">$E$7*P61</f>
        <v>1.3157293223898792E-2</v>
      </c>
      <c r="F61" s="17">
        <f t="shared" ref="F61:F76" si="15">$E$7*Q61</f>
        <v>1.3881547896773951E-2</v>
      </c>
      <c r="G61" s="17">
        <f t="shared" ref="G61:G76" si="16">$E$7*R61</f>
        <v>1.388154789677395E-2</v>
      </c>
      <c r="H61" s="17">
        <f t="shared" ref="H61:H76" si="17">$E$7*S61</f>
        <v>2.0761967289087992E-2</v>
      </c>
      <c r="I61" s="17">
        <f t="shared" ref="I61:I76" si="18">$E$7*T61</f>
        <v>1.6054311915399442E-2</v>
      </c>
      <c r="J61" s="17">
        <f t="shared" ref="J61:J76" si="19">$E$7*U61</f>
        <v>1.5692184578961856E-2</v>
      </c>
      <c r="K61" s="146">
        <f t="shared" ref="K61:K77" si="20">SUM(C61:J61)</f>
        <v>0.11563932943573432</v>
      </c>
      <c r="M61" s="61" t="s">
        <v>16</v>
      </c>
      <c r="N61" s="125">
        <f t="shared" ref="N61:N76" si="21">N$77*K38</f>
        <v>0.34729108919929014</v>
      </c>
      <c r="O61" s="17">
        <f t="shared" ref="O61:O76" si="22">O$77*L38</f>
        <v>0.34729108919929014</v>
      </c>
      <c r="P61" s="17">
        <f t="shared" ref="P61:P76" si="23">P$77*M38</f>
        <v>0.41146444263828946</v>
      </c>
      <c r="Q61" s="17">
        <f t="shared" ref="Q61:Q76" si="24">Q$77*N38</f>
        <v>0.43411386149911263</v>
      </c>
      <c r="R61" s="17">
        <f t="shared" ref="R61:R76" si="25">R$77*O38</f>
        <v>0.43411386149911257</v>
      </c>
      <c r="S61" s="17">
        <f t="shared" ref="S61:S76" si="26">S$77*P38</f>
        <v>0.64928334067693361</v>
      </c>
      <c r="T61" s="17">
        <f t="shared" ref="T61:T76" si="27">T$77*Q38</f>
        <v>0.50206211808158252</v>
      </c>
      <c r="U61" s="17">
        <f t="shared" ref="U61:U76" si="28">U$77*R38</f>
        <v>0.49073740865117077</v>
      </c>
      <c r="V61" s="146">
        <f t="shared" ref="V61:V77" si="29">AVERAGE(N61:U61)</f>
        <v>0.45204465143059769</v>
      </c>
      <c r="AG61" s="147"/>
    </row>
    <row r="62" spans="1:41" x14ac:dyDescent="0.25">
      <c r="A62" s="61">
        <v>2018</v>
      </c>
      <c r="B62" s="61" t="s">
        <v>20</v>
      </c>
      <c r="C62" s="125">
        <f t="shared" si="12"/>
        <v>1.1105238317419162E-2</v>
      </c>
      <c r="D62" s="17">
        <f t="shared" si="13"/>
        <v>1.1105238317419162E-2</v>
      </c>
      <c r="E62" s="17">
        <f t="shared" si="14"/>
        <v>2.3477922312369857E-2</v>
      </c>
      <c r="F62" s="17">
        <f t="shared" si="15"/>
        <v>1.4545448013576186E-2</v>
      </c>
      <c r="G62" s="17">
        <f t="shared" si="16"/>
        <v>2.7400968457110316E-2</v>
      </c>
      <c r="H62" s="17">
        <f t="shared" si="17"/>
        <v>1.1225947429565021E-2</v>
      </c>
      <c r="I62" s="17">
        <f t="shared" si="18"/>
        <v>1.4485093457503252E-2</v>
      </c>
      <c r="J62" s="17">
        <f t="shared" si="19"/>
        <v>1.4485093457503252E-2</v>
      </c>
      <c r="K62" s="146">
        <f t="shared" si="20"/>
        <v>0.1278309497624662</v>
      </c>
      <c r="M62" s="61" t="s">
        <v>20</v>
      </c>
      <c r="N62" s="125">
        <f t="shared" si="21"/>
        <v>0.34729108919929014</v>
      </c>
      <c r="O62" s="17">
        <f t="shared" si="22"/>
        <v>0.34729108919929014</v>
      </c>
      <c r="P62" s="17">
        <f t="shared" si="23"/>
        <v>0.73421866140502101</v>
      </c>
      <c r="Q62" s="17">
        <f t="shared" si="24"/>
        <v>0.45487582878820071</v>
      </c>
      <c r="R62" s="17">
        <f t="shared" si="25"/>
        <v>0.85690301356781351</v>
      </c>
      <c r="S62" s="17">
        <f t="shared" si="26"/>
        <v>0.35106599234276065</v>
      </c>
      <c r="T62" s="17">
        <f t="shared" si="27"/>
        <v>0.45298837721646529</v>
      </c>
      <c r="U62" s="17">
        <f t="shared" si="28"/>
        <v>0.45298837721646529</v>
      </c>
      <c r="V62" s="146">
        <f t="shared" si="29"/>
        <v>0.49970280361691327</v>
      </c>
      <c r="AG62" s="147"/>
    </row>
    <row r="63" spans="1:41" x14ac:dyDescent="0.25">
      <c r="A63" s="61">
        <v>2018</v>
      </c>
      <c r="B63" s="61" t="s">
        <v>24</v>
      </c>
      <c r="C63" s="125">
        <f t="shared" si="12"/>
        <v>9.0531834109395318E-3</v>
      </c>
      <c r="D63" s="17">
        <f t="shared" si="13"/>
        <v>9.0531834109395318E-3</v>
      </c>
      <c r="E63" s="17">
        <f t="shared" si="14"/>
        <v>2.7280259344964457E-2</v>
      </c>
      <c r="F63" s="17">
        <f t="shared" si="15"/>
        <v>1.4545448013576186E-2</v>
      </c>
      <c r="G63" s="17">
        <f t="shared" si="16"/>
        <v>2.5529977218849489E-2</v>
      </c>
      <c r="H63" s="17">
        <f t="shared" si="17"/>
        <v>1.3096938667825856E-2</v>
      </c>
      <c r="I63" s="17">
        <f t="shared" si="18"/>
        <v>1.4545448013576184E-2</v>
      </c>
      <c r="J63" s="17">
        <f t="shared" si="19"/>
        <v>1.4545448013576183E-2</v>
      </c>
      <c r="K63" s="146">
        <f t="shared" si="20"/>
        <v>0.12764988609424741</v>
      </c>
      <c r="M63" s="61" t="s">
        <v>24</v>
      </c>
      <c r="N63" s="125">
        <f t="shared" si="21"/>
        <v>0.28311773576029081</v>
      </c>
      <c r="O63" s="17">
        <f t="shared" si="22"/>
        <v>0.28311773576029081</v>
      </c>
      <c r="P63" s="17">
        <f t="shared" si="23"/>
        <v>0.853128110424343</v>
      </c>
      <c r="Q63" s="17">
        <f t="shared" si="24"/>
        <v>0.45487582878820071</v>
      </c>
      <c r="R63" s="17">
        <f t="shared" si="25"/>
        <v>0.79839201484402034</v>
      </c>
      <c r="S63" s="17">
        <f t="shared" si="26"/>
        <v>0.40957699106655404</v>
      </c>
      <c r="T63" s="17">
        <f t="shared" si="27"/>
        <v>0.45487582878820065</v>
      </c>
      <c r="U63" s="17">
        <f t="shared" si="28"/>
        <v>0.4548758287882006</v>
      </c>
      <c r="V63" s="146">
        <f t="shared" si="29"/>
        <v>0.49899500927751261</v>
      </c>
      <c r="AG63" s="147"/>
    </row>
    <row r="64" spans="1:41" x14ac:dyDescent="0.25">
      <c r="A64" s="61">
        <v>2018</v>
      </c>
      <c r="B64" s="61" t="s">
        <v>28</v>
      </c>
      <c r="C64" s="125">
        <f t="shared" si="12"/>
        <v>9.4153107473771147E-3</v>
      </c>
      <c r="D64" s="17">
        <f t="shared" si="13"/>
        <v>9.4153107473771147E-3</v>
      </c>
      <c r="E64" s="17">
        <f t="shared" si="14"/>
        <v>3.2772523947601107E-2</v>
      </c>
      <c r="F64" s="17">
        <f t="shared" si="15"/>
        <v>2.4926431658120182E-2</v>
      </c>
      <c r="G64" s="17">
        <f t="shared" si="16"/>
        <v>3.3496778620476272E-2</v>
      </c>
      <c r="H64" s="17">
        <f t="shared" si="17"/>
        <v>2.9935859812173386E-2</v>
      </c>
      <c r="I64" s="17">
        <f t="shared" si="18"/>
        <v>2.7340613901037394E-2</v>
      </c>
      <c r="J64" s="17">
        <f t="shared" si="19"/>
        <v>2.8426995910350125E-2</v>
      </c>
      <c r="K64" s="146">
        <f t="shared" si="20"/>
        <v>0.19572982534451272</v>
      </c>
      <c r="M64" s="61" t="s">
        <v>28</v>
      </c>
      <c r="N64" s="125">
        <f t="shared" si="21"/>
        <v>0.29444244519070251</v>
      </c>
      <c r="O64" s="17">
        <f t="shared" si="22"/>
        <v>0.29444244519070251</v>
      </c>
      <c r="P64" s="17">
        <f t="shared" si="23"/>
        <v>1.0248862034522528</v>
      </c>
      <c r="Q64" s="17">
        <f t="shared" si="24"/>
        <v>0.77951749912666746</v>
      </c>
      <c r="R64" s="17">
        <f t="shared" si="25"/>
        <v>1.0475356223130761</v>
      </c>
      <c r="S64" s="17">
        <f t="shared" si="26"/>
        <v>0.93617597958069498</v>
      </c>
      <c r="T64" s="17">
        <f t="shared" si="27"/>
        <v>0.85501556199607842</v>
      </c>
      <c r="U64" s="17">
        <f t="shared" si="28"/>
        <v>0.88898969028731301</v>
      </c>
      <c r="V64" s="146">
        <f t="shared" si="29"/>
        <v>0.76512568089218591</v>
      </c>
      <c r="AG64" s="147"/>
    </row>
    <row r="65" spans="1:34" x14ac:dyDescent="0.25">
      <c r="A65" s="61">
        <v>2018</v>
      </c>
      <c r="B65" s="61" t="s">
        <v>31</v>
      </c>
      <c r="C65" s="125">
        <f t="shared" si="12"/>
        <v>1.6215257398260605E-2</v>
      </c>
      <c r="D65" s="17">
        <f t="shared" si="13"/>
        <v>1.6215257398260605E-2</v>
      </c>
      <c r="E65" s="17">
        <f t="shared" si="14"/>
        <v>2.4202176985245016E-2</v>
      </c>
      <c r="F65" s="17">
        <f t="shared" si="15"/>
        <v>1.404249337963512E-2</v>
      </c>
      <c r="G65" s="17">
        <f t="shared" si="16"/>
        <v>2.2834140380925249E-2</v>
      </c>
      <c r="H65" s="17">
        <f t="shared" si="17"/>
        <v>1.4384502530715016E-2</v>
      </c>
      <c r="I65" s="17">
        <f t="shared" si="18"/>
        <v>1.6114666471472371E-2</v>
      </c>
      <c r="J65" s="17">
        <f t="shared" si="19"/>
        <v>1.6114666471472364E-2</v>
      </c>
      <c r="K65" s="146">
        <f t="shared" si="20"/>
        <v>0.14012316101598637</v>
      </c>
      <c r="M65" s="61" t="s">
        <v>31</v>
      </c>
      <c r="N65" s="125">
        <f t="shared" si="21"/>
        <v>0.50709532227287712</v>
      </c>
      <c r="O65" s="17">
        <f t="shared" si="22"/>
        <v>0.50709532227287712</v>
      </c>
      <c r="P65" s="17">
        <f t="shared" si="23"/>
        <v>0.75686808026584407</v>
      </c>
      <c r="Q65" s="17">
        <f t="shared" si="24"/>
        <v>0.43914706569040735</v>
      </c>
      <c r="R65" s="17">
        <f t="shared" si="25"/>
        <v>0.71408584463984415</v>
      </c>
      <c r="S65" s="17">
        <f t="shared" si="26"/>
        <v>0.44984262459690594</v>
      </c>
      <c r="T65" s="17">
        <f t="shared" si="27"/>
        <v>0.50394956965331772</v>
      </c>
      <c r="U65" s="17">
        <f t="shared" si="28"/>
        <v>0.50394956965331761</v>
      </c>
      <c r="V65" s="146">
        <f t="shared" si="29"/>
        <v>0.54775417488067391</v>
      </c>
      <c r="AG65" s="147"/>
    </row>
    <row r="66" spans="1:34" x14ac:dyDescent="0.25">
      <c r="A66" s="61">
        <v>2018</v>
      </c>
      <c r="B66" s="61" t="s">
        <v>35</v>
      </c>
      <c r="C66" s="125">
        <f t="shared" si="12"/>
        <v>1.4605802569649114E-2</v>
      </c>
      <c r="D66" s="17">
        <f t="shared" si="13"/>
        <v>1.4605802569649114E-2</v>
      </c>
      <c r="E66" s="17">
        <f t="shared" si="14"/>
        <v>1.913239427511888E-2</v>
      </c>
      <c r="F66" s="17">
        <f t="shared" si="15"/>
        <v>9.234247079158325E-3</v>
      </c>
      <c r="G66" s="17">
        <f t="shared" si="16"/>
        <v>3.4583160629789014E-2</v>
      </c>
      <c r="H66" s="17">
        <f t="shared" si="17"/>
        <v>1.2734811331388277E-2</v>
      </c>
      <c r="I66" s="17">
        <f t="shared" si="18"/>
        <v>1.0743110980981581E-2</v>
      </c>
      <c r="J66" s="17">
        <f t="shared" si="19"/>
        <v>1.5511120910743064E-2</v>
      </c>
      <c r="K66" s="146">
        <f t="shared" si="20"/>
        <v>0.13115045034647738</v>
      </c>
      <c r="M66" s="61" t="s">
        <v>35</v>
      </c>
      <c r="N66" s="125">
        <f t="shared" si="21"/>
        <v>0.45676328035993591</v>
      </c>
      <c r="O66" s="17">
        <f t="shared" si="22"/>
        <v>0.45676328035993591</v>
      </c>
      <c r="P66" s="17">
        <f t="shared" si="23"/>
        <v>0.59832214824008134</v>
      </c>
      <c r="Q66" s="17">
        <f t="shared" si="24"/>
        <v>0.28878009047549669</v>
      </c>
      <c r="R66" s="17">
        <f t="shared" si="25"/>
        <v>1.081509750604311</v>
      </c>
      <c r="S66" s="17">
        <f t="shared" si="26"/>
        <v>0.39825228163614246</v>
      </c>
      <c r="T66" s="17">
        <f t="shared" si="27"/>
        <v>0.3359663797688785</v>
      </c>
      <c r="U66" s="17">
        <f t="shared" si="28"/>
        <v>0.48507505393596489</v>
      </c>
      <c r="V66" s="146">
        <f t="shared" si="29"/>
        <v>0.51267903317259333</v>
      </c>
      <c r="AG66" s="147"/>
    </row>
    <row r="67" spans="1:34" x14ac:dyDescent="0.25">
      <c r="A67" s="61">
        <v>2018</v>
      </c>
      <c r="B67" s="61" t="s">
        <v>39</v>
      </c>
      <c r="C67" s="125">
        <f t="shared" si="12"/>
        <v>7.9909432240559616E-2</v>
      </c>
      <c r="D67" s="17">
        <f t="shared" si="13"/>
        <v>7.9909432240559616E-2</v>
      </c>
      <c r="E67" s="17">
        <f t="shared" si="14"/>
        <v>0.15112780840661727</v>
      </c>
      <c r="F67" s="17">
        <f t="shared" si="15"/>
        <v>0.11431152920212985</v>
      </c>
      <c r="G67" s="17">
        <f t="shared" si="16"/>
        <v>0.21824207475971566</v>
      </c>
      <c r="H67" s="17">
        <f t="shared" si="17"/>
        <v>0.14002257008919811</v>
      </c>
      <c r="I67" s="17">
        <f t="shared" si="18"/>
        <v>0.14002257008919811</v>
      </c>
      <c r="J67" s="17">
        <f t="shared" si="19"/>
        <v>0.14002257008919808</v>
      </c>
      <c r="K67" s="146">
        <f t="shared" si="20"/>
        <v>1.0635679871171764</v>
      </c>
      <c r="M67" s="61" t="s">
        <v>39</v>
      </c>
      <c r="N67" s="125">
        <f t="shared" si="21"/>
        <v>2.4989858809775005</v>
      </c>
      <c r="O67" s="17">
        <f t="shared" si="22"/>
        <v>2.4989858809775005</v>
      </c>
      <c r="P67" s="17">
        <f t="shared" si="23"/>
        <v>4.7261787356251217</v>
      </c>
      <c r="Q67" s="17">
        <f t="shared" si="24"/>
        <v>3.574833276866606</v>
      </c>
      <c r="R67" s="17">
        <f t="shared" si="25"/>
        <v>6.825024883394744</v>
      </c>
      <c r="S67" s="17">
        <f t="shared" si="26"/>
        <v>4.3788876464258317</v>
      </c>
      <c r="T67" s="17">
        <f t="shared" si="27"/>
        <v>4.3788876464258317</v>
      </c>
      <c r="U67" s="17">
        <f t="shared" si="28"/>
        <v>4.3788876464258308</v>
      </c>
      <c r="V67" s="146">
        <f t="shared" si="29"/>
        <v>4.1575839496398705</v>
      </c>
      <c r="AG67" s="147"/>
    </row>
    <row r="68" spans="1:34" x14ac:dyDescent="0.25">
      <c r="A68" s="61">
        <v>2018</v>
      </c>
      <c r="B68" s="61" t="s">
        <v>42</v>
      </c>
      <c r="C68" s="125">
        <f t="shared" si="12"/>
        <v>7.9909432240559616E-2</v>
      </c>
      <c r="D68" s="17">
        <f t="shared" si="13"/>
        <v>7.9909432240559616E-2</v>
      </c>
      <c r="E68" s="17">
        <f t="shared" si="14"/>
        <v>0.15112780840661727</v>
      </c>
      <c r="F68" s="17">
        <f t="shared" si="15"/>
        <v>0.11431152920212985</v>
      </c>
      <c r="G68" s="17">
        <f t="shared" si="16"/>
        <v>0.21824207475971566</v>
      </c>
      <c r="H68" s="17">
        <f t="shared" si="17"/>
        <v>0.14002257008919811</v>
      </c>
      <c r="I68" s="17">
        <f t="shared" si="18"/>
        <v>0.14002257008919811</v>
      </c>
      <c r="J68" s="17">
        <f t="shared" si="19"/>
        <v>0.14002257008919808</v>
      </c>
      <c r="K68" s="146">
        <f t="shared" si="20"/>
        <v>1.0635679871171764</v>
      </c>
      <c r="M68" s="61" t="s">
        <v>42</v>
      </c>
      <c r="N68" s="125">
        <f t="shared" si="21"/>
        <v>2.4989858809775005</v>
      </c>
      <c r="O68" s="17">
        <f t="shared" si="22"/>
        <v>2.4989858809775005</v>
      </c>
      <c r="P68" s="17">
        <f t="shared" si="23"/>
        <v>4.7261787356251217</v>
      </c>
      <c r="Q68" s="17">
        <f t="shared" si="24"/>
        <v>3.574833276866606</v>
      </c>
      <c r="R68" s="17">
        <f t="shared" si="25"/>
        <v>6.825024883394744</v>
      </c>
      <c r="S68" s="17">
        <f t="shared" si="26"/>
        <v>4.3788876464258317</v>
      </c>
      <c r="T68" s="17">
        <f t="shared" si="27"/>
        <v>4.3788876464258317</v>
      </c>
      <c r="U68" s="17">
        <f t="shared" si="28"/>
        <v>4.3788876464258308</v>
      </c>
      <c r="V68" s="146">
        <f t="shared" si="29"/>
        <v>4.1575839496398705</v>
      </c>
      <c r="AG68" s="147"/>
    </row>
    <row r="69" spans="1:34" x14ac:dyDescent="0.25">
      <c r="A69" s="61">
        <v>2018</v>
      </c>
      <c r="B69" s="61" t="s">
        <v>44</v>
      </c>
      <c r="C69" s="125">
        <f t="shared" si="12"/>
        <v>7.9909432240559616E-2</v>
      </c>
      <c r="D69" s="17">
        <f t="shared" si="13"/>
        <v>7.9909432240559616E-2</v>
      </c>
      <c r="E69" s="17">
        <f t="shared" si="14"/>
        <v>0.15112780840661727</v>
      </c>
      <c r="F69" s="17">
        <f t="shared" si="15"/>
        <v>0.11431152920212985</v>
      </c>
      <c r="G69" s="17">
        <f t="shared" si="16"/>
        <v>0.21824207475971566</v>
      </c>
      <c r="H69" s="17">
        <f t="shared" si="17"/>
        <v>0.14002257008919811</v>
      </c>
      <c r="I69" s="17">
        <f t="shared" si="18"/>
        <v>0.14002257008919811</v>
      </c>
      <c r="J69" s="17">
        <f t="shared" si="19"/>
        <v>0.14002257008919808</v>
      </c>
      <c r="K69" s="146">
        <f t="shared" si="20"/>
        <v>1.0635679871171764</v>
      </c>
      <c r="M69" s="61" t="s">
        <v>44</v>
      </c>
      <c r="N69" s="125">
        <f t="shared" si="21"/>
        <v>2.4989858809775005</v>
      </c>
      <c r="O69" s="17">
        <f t="shared" si="22"/>
        <v>2.4989858809775005</v>
      </c>
      <c r="P69" s="17">
        <f t="shared" si="23"/>
        <v>4.7261787356251217</v>
      </c>
      <c r="Q69" s="17">
        <f t="shared" si="24"/>
        <v>3.574833276866606</v>
      </c>
      <c r="R69" s="17">
        <f t="shared" si="25"/>
        <v>6.825024883394744</v>
      </c>
      <c r="S69" s="17">
        <f t="shared" si="26"/>
        <v>4.3788876464258317</v>
      </c>
      <c r="T69" s="17">
        <f t="shared" si="27"/>
        <v>4.3788876464258317</v>
      </c>
      <c r="U69" s="17">
        <f t="shared" si="28"/>
        <v>4.3788876464258308</v>
      </c>
      <c r="V69" s="146">
        <f t="shared" si="29"/>
        <v>4.1575839496398705</v>
      </c>
      <c r="AG69" s="147"/>
    </row>
    <row r="70" spans="1:34" x14ac:dyDescent="0.25">
      <c r="A70" s="61">
        <v>2018</v>
      </c>
      <c r="B70" s="61" t="s">
        <v>46</v>
      </c>
      <c r="C70" s="125">
        <f t="shared" si="12"/>
        <v>1.7925303153660276E-2</v>
      </c>
      <c r="D70" s="17">
        <f t="shared" si="13"/>
        <v>1.7925303153660276E-2</v>
      </c>
      <c r="E70" s="17">
        <f t="shared" si="14"/>
        <v>2.19690584105466E-2</v>
      </c>
      <c r="F70" s="17">
        <f t="shared" si="15"/>
        <v>1.9011685162973021E-2</v>
      </c>
      <c r="G70" s="17">
        <f t="shared" si="16"/>
        <v>1.9011685162973021E-2</v>
      </c>
      <c r="H70" s="17">
        <f t="shared" si="17"/>
        <v>1.9011685162973017E-2</v>
      </c>
      <c r="I70" s="17">
        <f t="shared" si="18"/>
        <v>1.9011685162973017E-2</v>
      </c>
      <c r="J70" s="17">
        <f t="shared" si="19"/>
        <v>1.9011685162973014E-2</v>
      </c>
      <c r="K70" s="146">
        <f t="shared" si="20"/>
        <v>0.15287809053273227</v>
      </c>
      <c r="M70" s="61" t="s">
        <v>46</v>
      </c>
      <c r="N70" s="125">
        <f t="shared" si="21"/>
        <v>0.56057311680537592</v>
      </c>
      <c r="O70" s="17">
        <f t="shared" si="22"/>
        <v>0.56057311680537592</v>
      </c>
      <c r="P70" s="17">
        <f t="shared" si="23"/>
        <v>0.68703237211163914</v>
      </c>
      <c r="Q70" s="17">
        <f t="shared" si="24"/>
        <v>0.59454724509661083</v>
      </c>
      <c r="R70" s="17">
        <f t="shared" si="25"/>
        <v>0.59454724509661083</v>
      </c>
      <c r="S70" s="17">
        <f t="shared" si="26"/>
        <v>0.59454724509661072</v>
      </c>
      <c r="T70" s="17">
        <f t="shared" si="27"/>
        <v>0.59454724509661072</v>
      </c>
      <c r="U70" s="17">
        <f t="shared" si="28"/>
        <v>0.59454724509661061</v>
      </c>
      <c r="V70" s="146">
        <f t="shared" si="29"/>
        <v>0.59761435390068063</v>
      </c>
      <c r="AG70" s="147"/>
    </row>
    <row r="71" spans="1:34" x14ac:dyDescent="0.25">
      <c r="A71" s="61">
        <v>2018</v>
      </c>
      <c r="B71" s="61" t="s">
        <v>48</v>
      </c>
      <c r="C71" s="125">
        <f t="shared" si="12"/>
        <v>5.8724983058961108E-2</v>
      </c>
      <c r="D71" s="17">
        <f t="shared" si="13"/>
        <v>5.8724983058961108E-2</v>
      </c>
      <c r="E71" s="17">
        <f t="shared" si="14"/>
        <v>3.9230461447404642E-2</v>
      </c>
      <c r="F71" s="17">
        <f t="shared" si="15"/>
        <v>8.9505806656155512E-2</v>
      </c>
      <c r="G71" s="17">
        <f t="shared" si="16"/>
        <v>5.8724983058961108E-2</v>
      </c>
      <c r="H71" s="17">
        <f t="shared" si="17"/>
        <v>5.8724983058961108E-2</v>
      </c>
      <c r="I71" s="17">
        <f t="shared" si="18"/>
        <v>5.8724983058961108E-2</v>
      </c>
      <c r="J71" s="17">
        <f t="shared" si="19"/>
        <v>4.8283644858344167E-2</v>
      </c>
      <c r="K71" s="146">
        <f t="shared" si="20"/>
        <v>0.47064482825670989</v>
      </c>
      <c r="M71" s="61" t="s">
        <v>48</v>
      </c>
      <c r="N71" s="125">
        <f t="shared" si="21"/>
        <v>1.83649037929842</v>
      </c>
      <c r="O71" s="17">
        <f t="shared" si="22"/>
        <v>1.83649037929842</v>
      </c>
      <c r="P71" s="17">
        <f t="shared" si="23"/>
        <v>1.226843521627927</v>
      </c>
      <c r="Q71" s="17">
        <f t="shared" si="24"/>
        <v>2.7990906808834088</v>
      </c>
      <c r="R71" s="17">
        <f t="shared" si="25"/>
        <v>1.83649037929842</v>
      </c>
      <c r="S71" s="17">
        <f t="shared" si="26"/>
        <v>1.83649037929842</v>
      </c>
      <c r="T71" s="17">
        <f t="shared" si="27"/>
        <v>1.83649037929842</v>
      </c>
      <c r="U71" s="17">
        <f t="shared" si="28"/>
        <v>1.5099612573882175</v>
      </c>
      <c r="V71" s="146">
        <f t="shared" si="29"/>
        <v>1.8397934195489567</v>
      </c>
      <c r="AG71" s="147"/>
    </row>
    <row r="72" spans="1:34" x14ac:dyDescent="0.25">
      <c r="A72" s="61">
        <v>2018</v>
      </c>
      <c r="B72" s="61" t="s">
        <v>51</v>
      </c>
      <c r="C72" s="125">
        <f t="shared" si="12"/>
        <v>1.0018856308106417E-2</v>
      </c>
      <c r="D72" s="17">
        <f t="shared" si="13"/>
        <v>1.0018856308106417E-2</v>
      </c>
      <c r="E72" s="17">
        <f t="shared" si="14"/>
        <v>1.2312329438877768E-2</v>
      </c>
      <c r="F72" s="17">
        <f t="shared" si="15"/>
        <v>7.9668014016267899E-3</v>
      </c>
      <c r="G72" s="17">
        <f t="shared" si="16"/>
        <v>1.1588074766002602E-2</v>
      </c>
      <c r="H72" s="17">
        <f t="shared" si="17"/>
        <v>1.1889847546367254E-2</v>
      </c>
      <c r="I72" s="17">
        <f t="shared" si="18"/>
        <v>1.1889847546367252E-2</v>
      </c>
      <c r="J72" s="17">
        <f t="shared" si="19"/>
        <v>1.1889847546367252E-2</v>
      </c>
      <c r="K72" s="146">
        <f t="shared" si="20"/>
        <v>8.7574460861821746E-2</v>
      </c>
      <c r="M72" s="61" t="s">
        <v>51</v>
      </c>
      <c r="N72" s="125">
        <f t="shared" si="21"/>
        <v>0.31331696090805522</v>
      </c>
      <c r="O72" s="17">
        <f t="shared" si="22"/>
        <v>0.31331696090805522</v>
      </c>
      <c r="P72" s="17">
        <f t="shared" si="23"/>
        <v>0.38504012063399562</v>
      </c>
      <c r="Q72" s="17">
        <f t="shared" si="24"/>
        <v>0.24914360746905598</v>
      </c>
      <c r="R72" s="17">
        <f t="shared" si="25"/>
        <v>0.36239070177317229</v>
      </c>
      <c r="S72" s="17">
        <f t="shared" si="26"/>
        <v>0.37182795963184867</v>
      </c>
      <c r="T72" s="17">
        <f t="shared" si="27"/>
        <v>0.37182795963184861</v>
      </c>
      <c r="U72" s="17">
        <f t="shared" si="28"/>
        <v>0.37182795963184861</v>
      </c>
      <c r="V72" s="146">
        <f t="shared" si="29"/>
        <v>0.34233652882348509</v>
      </c>
      <c r="AG72" s="147"/>
    </row>
    <row r="73" spans="1:34" x14ac:dyDescent="0.25">
      <c r="A73" s="61">
        <v>2018</v>
      </c>
      <c r="B73" s="61" t="s">
        <v>54</v>
      </c>
      <c r="C73" s="125">
        <f t="shared" si="12"/>
        <v>1.0018856308106417E-2</v>
      </c>
      <c r="D73" s="17">
        <f t="shared" si="13"/>
        <v>1.0018856308106417E-2</v>
      </c>
      <c r="E73" s="17">
        <f t="shared" si="14"/>
        <v>1.2312329438877768E-2</v>
      </c>
      <c r="F73" s="17">
        <f t="shared" si="15"/>
        <v>7.9668014016267899E-3</v>
      </c>
      <c r="G73" s="17">
        <f t="shared" si="16"/>
        <v>1.1588074766002602E-2</v>
      </c>
      <c r="H73" s="17">
        <f t="shared" si="17"/>
        <v>1.1889847546367254E-2</v>
      </c>
      <c r="I73" s="17">
        <f t="shared" si="18"/>
        <v>1.1889847546367252E-2</v>
      </c>
      <c r="J73" s="17">
        <f t="shared" si="19"/>
        <v>1.1889847546367252E-2</v>
      </c>
      <c r="K73" s="146">
        <f t="shared" si="20"/>
        <v>8.7574460861821746E-2</v>
      </c>
      <c r="M73" s="61" t="s">
        <v>54</v>
      </c>
      <c r="N73" s="125">
        <f t="shared" si="21"/>
        <v>0.31331696090805522</v>
      </c>
      <c r="O73" s="17">
        <f t="shared" si="22"/>
        <v>0.31331696090805522</v>
      </c>
      <c r="P73" s="17">
        <f t="shared" si="23"/>
        <v>0.38504012063399562</v>
      </c>
      <c r="Q73" s="17">
        <f t="shared" si="24"/>
        <v>0.24914360746905598</v>
      </c>
      <c r="R73" s="17">
        <f t="shared" si="25"/>
        <v>0.36239070177317229</v>
      </c>
      <c r="S73" s="17">
        <f t="shared" si="26"/>
        <v>0.37182795963184867</v>
      </c>
      <c r="T73" s="17">
        <f t="shared" si="27"/>
        <v>0.37182795963184861</v>
      </c>
      <c r="U73" s="17">
        <f t="shared" si="28"/>
        <v>0.37182795963184861</v>
      </c>
      <c r="V73" s="146">
        <f t="shared" si="29"/>
        <v>0.34233652882348509</v>
      </c>
      <c r="AG73" s="147"/>
    </row>
    <row r="74" spans="1:34" x14ac:dyDescent="0.25">
      <c r="A74" s="61">
        <v>2018</v>
      </c>
      <c r="B74" s="61" t="s">
        <v>56</v>
      </c>
      <c r="C74" s="125">
        <f t="shared" si="12"/>
        <v>1.0018856308106417E-2</v>
      </c>
      <c r="D74" s="17">
        <f t="shared" si="13"/>
        <v>1.0018856308106417E-2</v>
      </c>
      <c r="E74" s="17">
        <f t="shared" si="14"/>
        <v>1.2312329438877768E-2</v>
      </c>
      <c r="F74" s="17">
        <f t="shared" si="15"/>
        <v>7.9668014016267899E-3</v>
      </c>
      <c r="G74" s="17">
        <f t="shared" si="16"/>
        <v>1.1588074766002602E-2</v>
      </c>
      <c r="H74" s="17">
        <f t="shared" si="17"/>
        <v>1.1889847546367254E-2</v>
      </c>
      <c r="I74" s="17">
        <f t="shared" si="18"/>
        <v>1.1889847546367252E-2</v>
      </c>
      <c r="J74" s="17">
        <f t="shared" si="19"/>
        <v>1.1889847546367252E-2</v>
      </c>
      <c r="K74" s="146">
        <f t="shared" si="20"/>
        <v>8.7574460861821746E-2</v>
      </c>
      <c r="M74" s="61" t="s">
        <v>56</v>
      </c>
      <c r="N74" s="125">
        <f t="shared" si="21"/>
        <v>0.31331696090805522</v>
      </c>
      <c r="O74" s="17">
        <f t="shared" si="22"/>
        <v>0.31331696090805522</v>
      </c>
      <c r="P74" s="17">
        <f t="shared" si="23"/>
        <v>0.38504012063399562</v>
      </c>
      <c r="Q74" s="17">
        <f t="shared" si="24"/>
        <v>0.24914360746905598</v>
      </c>
      <c r="R74" s="17">
        <f t="shared" si="25"/>
        <v>0.36239070177317229</v>
      </c>
      <c r="S74" s="17">
        <f t="shared" si="26"/>
        <v>0.37182795963184867</v>
      </c>
      <c r="T74" s="17">
        <f t="shared" si="27"/>
        <v>0.37182795963184861</v>
      </c>
      <c r="U74" s="17">
        <f t="shared" si="28"/>
        <v>0.37182795963184861</v>
      </c>
      <c r="V74" s="146">
        <f t="shared" si="29"/>
        <v>0.34233652882348509</v>
      </c>
      <c r="AG74" s="147"/>
    </row>
    <row r="75" spans="1:34" x14ac:dyDescent="0.25">
      <c r="A75" s="61">
        <v>2018</v>
      </c>
      <c r="B75" s="61" t="s">
        <v>59</v>
      </c>
      <c r="C75" s="125">
        <f t="shared" si="12"/>
        <v>1.3640129672482229E-2</v>
      </c>
      <c r="D75" s="17">
        <f t="shared" si="13"/>
        <v>1.3640129672482229E-2</v>
      </c>
      <c r="E75" s="17">
        <f t="shared" si="14"/>
        <v>1.080346553705451E-2</v>
      </c>
      <c r="F75" s="17">
        <f t="shared" si="15"/>
        <v>1.3338356892117579E-2</v>
      </c>
      <c r="G75" s="17">
        <f t="shared" si="16"/>
        <v>1.3338356892117579E-2</v>
      </c>
      <c r="H75" s="17">
        <f t="shared" si="17"/>
        <v>1.3338356892117579E-2</v>
      </c>
      <c r="I75" s="17">
        <f t="shared" si="18"/>
        <v>1.3338356892117579E-2</v>
      </c>
      <c r="J75" s="17">
        <f t="shared" si="19"/>
        <v>1.3338356892117577E-2</v>
      </c>
      <c r="K75" s="146">
        <f t="shared" si="20"/>
        <v>0.10477550934260688</v>
      </c>
      <c r="M75" s="61" t="s">
        <v>59</v>
      </c>
      <c r="N75" s="125">
        <f t="shared" si="21"/>
        <v>0.4265640552121715</v>
      </c>
      <c r="O75" s="17">
        <f t="shared" si="22"/>
        <v>0.4265640552121715</v>
      </c>
      <c r="P75" s="17">
        <f t="shared" si="23"/>
        <v>0.33785383134061375</v>
      </c>
      <c r="Q75" s="17">
        <f t="shared" si="24"/>
        <v>0.41712679735349517</v>
      </c>
      <c r="R75" s="17">
        <f t="shared" si="25"/>
        <v>0.41712679735349517</v>
      </c>
      <c r="S75" s="17">
        <f t="shared" si="26"/>
        <v>0.41712679735349517</v>
      </c>
      <c r="T75" s="17">
        <f t="shared" si="27"/>
        <v>0.41712679735349517</v>
      </c>
      <c r="U75" s="17">
        <f t="shared" si="28"/>
        <v>0.41712679735349512</v>
      </c>
      <c r="V75" s="146">
        <f t="shared" si="29"/>
        <v>0.4095769910665541</v>
      </c>
      <c r="AG75" s="147"/>
    </row>
    <row r="76" spans="1:34" x14ac:dyDescent="0.25">
      <c r="A76" s="61">
        <v>2018</v>
      </c>
      <c r="B76" s="61" t="s">
        <v>61</v>
      </c>
      <c r="C76" s="125">
        <f t="shared" si="12"/>
        <v>2.3417567756296925E-2</v>
      </c>
      <c r="D76" s="17">
        <f t="shared" si="13"/>
        <v>2.3417567756296925E-2</v>
      </c>
      <c r="E76" s="17">
        <f t="shared" si="14"/>
        <v>2.8426995910350136E-2</v>
      </c>
      <c r="F76" s="17">
        <f t="shared" si="15"/>
        <v>2.0580903620869211E-2</v>
      </c>
      <c r="G76" s="17">
        <f t="shared" si="16"/>
        <v>3.186720560650716E-2</v>
      </c>
      <c r="H76" s="17">
        <f t="shared" si="17"/>
        <v>2.0580903620869208E-2</v>
      </c>
      <c r="I76" s="17">
        <f t="shared" si="18"/>
        <v>2.0580903620869208E-2</v>
      </c>
      <c r="J76" s="17">
        <f t="shared" si="19"/>
        <v>2.0580903620869204E-2</v>
      </c>
      <c r="K76" s="146">
        <f t="shared" si="20"/>
        <v>0.18945295151292796</v>
      </c>
      <c r="M76" s="61" t="s">
        <v>61</v>
      </c>
      <c r="N76" s="131">
        <f t="shared" si="21"/>
        <v>0.73233120983328559</v>
      </c>
      <c r="O76" s="132">
        <f t="shared" si="22"/>
        <v>0.73233120983328559</v>
      </c>
      <c r="P76" s="132">
        <f t="shared" si="23"/>
        <v>0.88898969028731334</v>
      </c>
      <c r="Q76" s="132">
        <f t="shared" si="24"/>
        <v>0.64362098596172801</v>
      </c>
      <c r="R76" s="132">
        <f t="shared" si="25"/>
        <v>0.9965744298762238</v>
      </c>
      <c r="S76" s="132">
        <f t="shared" si="26"/>
        <v>0.6436209859617279</v>
      </c>
      <c r="T76" s="132">
        <f t="shared" si="27"/>
        <v>0.6436209859617279</v>
      </c>
      <c r="U76" s="132">
        <f t="shared" si="28"/>
        <v>0.64362098596172779</v>
      </c>
      <c r="V76" s="148">
        <f t="shared" si="29"/>
        <v>0.74058881045962743</v>
      </c>
      <c r="AG76" s="147"/>
    </row>
    <row r="77" spans="1:34" x14ac:dyDescent="0.25">
      <c r="A77" s="149"/>
      <c r="B77" s="149" t="s">
        <v>193</v>
      </c>
      <c r="C77" s="150">
        <f t="shared" ref="C77:J77" si="30">SUM(C61:C76)</f>
        <v>0.45499288004846328</v>
      </c>
      <c r="D77" s="151">
        <f t="shared" si="30"/>
        <v>0.45499288004846328</v>
      </c>
      <c r="E77" s="151">
        <f t="shared" si="30"/>
        <v>0.73077296493103894</v>
      </c>
      <c r="F77" s="151">
        <f t="shared" si="30"/>
        <v>0.60044736018422507</v>
      </c>
      <c r="G77" s="151">
        <f t="shared" si="30"/>
        <v>0.97015925250163815</v>
      </c>
      <c r="H77" s="151">
        <f t="shared" si="30"/>
        <v>0.66953320870237243</v>
      </c>
      <c r="I77" s="151">
        <f t="shared" si="30"/>
        <v>0.66667642638158719</v>
      </c>
      <c r="J77" s="152">
        <f t="shared" si="30"/>
        <v>0.66172735278360673</v>
      </c>
      <c r="K77" s="152">
        <f t="shared" si="20"/>
        <v>5.2093023255813948</v>
      </c>
      <c r="M77" s="139" t="s">
        <v>189</v>
      </c>
      <c r="N77" s="136">
        <f t="shared" ref="N77:U77" si="31">$F$7*B55</f>
        <v>0.889304265549269</v>
      </c>
      <c r="O77" s="136">
        <f t="shared" si="31"/>
        <v>0.889304265549269</v>
      </c>
      <c r="P77" s="136">
        <f t="shared" si="31"/>
        <v>1.4283289769106675</v>
      </c>
      <c r="Q77" s="136">
        <f t="shared" si="31"/>
        <v>1.1736016585418942</v>
      </c>
      <c r="R77" s="136">
        <f t="shared" si="31"/>
        <v>1.8962203571622918</v>
      </c>
      <c r="S77" s="136">
        <f t="shared" si="31"/>
        <v>1.3086330897364553</v>
      </c>
      <c r="T77" s="136">
        <f t="shared" si="31"/>
        <v>1.3030493788367385</v>
      </c>
      <c r="U77" s="136">
        <f t="shared" si="31"/>
        <v>1.2933761895315952</v>
      </c>
      <c r="V77" s="146">
        <f t="shared" si="29"/>
        <v>1.2727272727272725</v>
      </c>
      <c r="X77" s="4"/>
      <c r="Y77" s="4"/>
      <c r="Z77" s="4"/>
      <c r="AA77" s="4"/>
      <c r="AB77" s="4"/>
      <c r="AC77" s="4"/>
      <c r="AD77" s="4"/>
      <c r="AE77" s="4"/>
      <c r="AF77" s="4"/>
      <c r="AG77" s="147"/>
      <c r="AH77" s="153"/>
    </row>
    <row r="78" spans="1:34" x14ac:dyDescent="0.25">
      <c r="M78" s="134" t="s">
        <v>189</v>
      </c>
      <c r="N78" s="154">
        <f t="shared" ref="N78:V78" si="32">AVERAGE(N61:N76)</f>
        <v>0.88930426554926922</v>
      </c>
      <c r="O78" s="154">
        <f t="shared" si="32"/>
        <v>0.88930426554926922</v>
      </c>
      <c r="P78" s="154">
        <f t="shared" si="32"/>
        <v>1.4283289769106673</v>
      </c>
      <c r="Q78" s="154">
        <f t="shared" si="32"/>
        <v>1.1736016585418945</v>
      </c>
      <c r="R78" s="154">
        <f t="shared" si="32"/>
        <v>1.8962203571622922</v>
      </c>
      <c r="S78" s="154">
        <f t="shared" si="32"/>
        <v>1.3086330897364553</v>
      </c>
      <c r="T78" s="154">
        <f t="shared" si="32"/>
        <v>1.3030493788367385</v>
      </c>
      <c r="U78" s="154">
        <f t="shared" si="32"/>
        <v>1.2933761895315949</v>
      </c>
      <c r="V78" s="155">
        <f t="shared" si="32"/>
        <v>1.2727272727272727</v>
      </c>
    </row>
    <row r="79" spans="1:34" x14ac:dyDescent="0.25">
      <c r="M79" s="156"/>
      <c r="N79" s="157"/>
      <c r="O79" s="157"/>
      <c r="P79" s="157"/>
      <c r="Q79" s="157"/>
      <c r="R79" s="157"/>
      <c r="S79" s="157"/>
      <c r="T79" s="157"/>
      <c r="U79" s="157"/>
      <c r="V79" s="157"/>
    </row>
    <row r="81" spans="1:33" ht="21" x14ac:dyDescent="0.35">
      <c r="A81" s="138" t="s">
        <v>210</v>
      </c>
      <c r="B81" s="3"/>
      <c r="C81" s="3"/>
      <c r="D81" s="3"/>
      <c r="E81" s="3"/>
      <c r="F81" s="3"/>
      <c r="G81" s="3"/>
      <c r="H81" s="3"/>
      <c r="I81" s="3"/>
      <c r="J81" s="3"/>
      <c r="K81" s="3"/>
      <c r="M81" s="1" t="s">
        <v>211</v>
      </c>
      <c r="N81" s="138"/>
      <c r="O81" s="138"/>
      <c r="P81" s="138"/>
      <c r="Q81" s="138"/>
      <c r="R81" s="138"/>
      <c r="S81" s="138"/>
      <c r="T81" s="138"/>
      <c r="U81" s="3"/>
      <c r="V81" s="1"/>
      <c r="X81" s="4"/>
      <c r="AD81" s="158"/>
    </row>
    <row r="82" spans="1:33" x14ac:dyDescent="0.25">
      <c r="A82" s="159"/>
      <c r="B82" s="159"/>
      <c r="C82" s="107"/>
      <c r="D82" s="108" t="s">
        <v>179</v>
      </c>
      <c r="E82" s="108" t="s">
        <v>180</v>
      </c>
      <c r="F82" s="108" t="s">
        <v>181</v>
      </c>
      <c r="G82" s="108" t="s">
        <v>182</v>
      </c>
      <c r="H82" s="108" t="s">
        <v>183</v>
      </c>
      <c r="I82" s="108" t="s">
        <v>184</v>
      </c>
      <c r="J82" s="108" t="s">
        <v>185</v>
      </c>
      <c r="K82" s="109"/>
      <c r="M82" s="106"/>
      <c r="N82" s="107"/>
      <c r="O82" s="108" t="s">
        <v>179</v>
      </c>
      <c r="P82" s="108" t="s">
        <v>180</v>
      </c>
      <c r="Q82" s="108" t="s">
        <v>181</v>
      </c>
      <c r="R82" s="108" t="s">
        <v>182</v>
      </c>
      <c r="S82" s="108" t="s">
        <v>183</v>
      </c>
      <c r="T82" s="108" t="s">
        <v>184</v>
      </c>
      <c r="U82" s="108" t="s">
        <v>185</v>
      </c>
      <c r="V82" s="139"/>
      <c r="W82" s="140"/>
      <c r="Y82" s="115"/>
      <c r="Z82" s="115"/>
      <c r="AA82" s="115"/>
      <c r="AB82" s="115"/>
      <c r="AC82" s="115"/>
      <c r="AD82" s="115"/>
      <c r="AE82" s="115"/>
      <c r="AF82" s="115"/>
      <c r="AG82" s="4"/>
    </row>
    <row r="83" spans="1:33" ht="30" x14ac:dyDescent="0.25">
      <c r="A83" s="141" t="s">
        <v>192</v>
      </c>
      <c r="B83" s="160" t="s">
        <v>186</v>
      </c>
      <c r="C83" s="142" t="s">
        <v>13</v>
      </c>
      <c r="D83" s="143" t="s">
        <v>17</v>
      </c>
      <c r="E83" s="143" t="s">
        <v>22</v>
      </c>
      <c r="F83" s="143" t="s">
        <v>25</v>
      </c>
      <c r="G83" s="143" t="s">
        <v>29</v>
      </c>
      <c r="H83" s="143" t="s">
        <v>33</v>
      </c>
      <c r="I83" s="143" t="s">
        <v>36</v>
      </c>
      <c r="J83" s="143" t="s">
        <v>40</v>
      </c>
      <c r="K83" s="161" t="s">
        <v>193</v>
      </c>
      <c r="M83" s="141" t="s">
        <v>186</v>
      </c>
      <c r="N83" s="142" t="s">
        <v>13</v>
      </c>
      <c r="O83" s="143" t="s">
        <v>17</v>
      </c>
      <c r="P83" s="143" t="s">
        <v>22</v>
      </c>
      <c r="Q83" s="143" t="s">
        <v>25</v>
      </c>
      <c r="R83" s="143" t="s">
        <v>29</v>
      </c>
      <c r="S83" s="143" t="s">
        <v>33</v>
      </c>
      <c r="T83" s="143" t="s">
        <v>36</v>
      </c>
      <c r="U83" s="143" t="s">
        <v>40</v>
      </c>
      <c r="V83" s="144" t="s">
        <v>187</v>
      </c>
      <c r="W83" s="145"/>
      <c r="X83" s="145"/>
      <c r="Y83" s="115"/>
      <c r="Z83" s="115"/>
      <c r="AA83" s="115"/>
      <c r="AB83" s="115"/>
      <c r="AC83" s="115"/>
      <c r="AD83" s="115"/>
      <c r="AE83" s="115"/>
      <c r="AF83" s="115"/>
      <c r="AG83" s="115"/>
    </row>
    <row r="84" spans="1:33" x14ac:dyDescent="0.25">
      <c r="A84" s="61">
        <v>2018</v>
      </c>
      <c r="B84" s="25" t="s">
        <v>16</v>
      </c>
      <c r="C84" s="162">
        <f t="shared" ref="C84:C99" si="33">$E$8*N84</f>
        <v>5.4824145566448037E-3</v>
      </c>
      <c r="D84" s="13">
        <f t="shared" ref="D84:D99" si="34">$E$8*O84</f>
        <v>5.4824145566448037E-3</v>
      </c>
      <c r="E84" s="13">
        <f t="shared" ref="E84:E99" si="35">$E$8*P84</f>
        <v>6.4954694203726484E-3</v>
      </c>
      <c r="F84" s="13">
        <f t="shared" ref="F84:F99" si="36">$E$8*Q84</f>
        <v>6.853018195806004E-3</v>
      </c>
      <c r="G84" s="13">
        <f t="shared" ref="G84:G99" si="37">$E$8*R84</f>
        <v>6.8530181958060023E-3</v>
      </c>
      <c r="H84" s="13">
        <f t="shared" ref="H84:H99" si="38">$E$8*S84</f>
        <v>1.0249731562422893E-2</v>
      </c>
      <c r="I84" s="13">
        <f t="shared" ref="I84:I99" si="39">$E$8*T84</f>
        <v>7.9256645221060743E-3</v>
      </c>
      <c r="J84" s="13">
        <f t="shared" ref="J84:J99" si="40">$E$8*U84</f>
        <v>7.7468901343893965E-3</v>
      </c>
      <c r="K84" s="163">
        <f t="shared" ref="K84:K100" si="41">SUM(C84:J84)</f>
        <v>5.7088621144192622E-2</v>
      </c>
      <c r="M84" s="61" t="s">
        <v>16</v>
      </c>
      <c r="N84" s="125">
        <f t="shared" ref="N84:N99" si="42">N$100*K38</f>
        <v>0.59880150102020469</v>
      </c>
      <c r="O84" s="17">
        <f t="shared" ref="O84:O99" si="43">O$100*L38</f>
        <v>0.59880150102020469</v>
      </c>
      <c r="P84" s="17">
        <f t="shared" ref="P84:P99" si="44">P$100*M38</f>
        <v>0.70944960446959038</v>
      </c>
      <c r="Q84" s="17">
        <f t="shared" ref="Q84:Q99" si="45">Q$100*N38</f>
        <v>0.74850187627525577</v>
      </c>
      <c r="R84" s="17">
        <f t="shared" ref="R84:R99" si="46">R$100*O38</f>
        <v>0.74850187627525555</v>
      </c>
      <c r="S84" s="17">
        <f t="shared" ref="S84:S99" si="47">S$100*P38</f>
        <v>1.1194984584290781</v>
      </c>
      <c r="T84" s="17">
        <f t="shared" ref="T84:T99" si="48">T$100*Q38</f>
        <v>0.8656586916922524</v>
      </c>
      <c r="U84" s="17">
        <f t="shared" ref="U84:U99" si="49">U$100*R38</f>
        <v>0.84613255578941959</v>
      </c>
      <c r="V84" s="146">
        <f t="shared" ref="V84:V100" si="50">AVERAGE(N84:U84)</f>
        <v>0.77941825812140775</v>
      </c>
      <c r="Y84" s="153"/>
      <c r="Z84" s="153"/>
      <c r="AA84" s="153"/>
      <c r="AB84" s="153"/>
      <c r="AC84" s="153"/>
      <c r="AD84" s="153"/>
      <c r="AE84" s="153"/>
      <c r="AF84" s="153"/>
      <c r="AG84" s="147"/>
    </row>
    <row r="85" spans="1:33" x14ac:dyDescent="0.25">
      <c r="A85" s="61">
        <v>2018</v>
      </c>
      <c r="B85" s="25" t="s">
        <v>20</v>
      </c>
      <c r="C85" s="162">
        <f t="shared" si="33"/>
        <v>5.4824145566448037E-3</v>
      </c>
      <c r="D85" s="13">
        <f t="shared" si="34"/>
        <v>5.4824145566448037E-3</v>
      </c>
      <c r="E85" s="13">
        <f t="shared" si="35"/>
        <v>1.1590539470297982E-2</v>
      </c>
      <c r="F85" s="13">
        <f t="shared" si="36"/>
        <v>7.180771239953249E-3</v>
      </c>
      <c r="G85" s="13">
        <f t="shared" si="37"/>
        <v>1.3527262003895327E-2</v>
      </c>
      <c r="H85" s="13">
        <f t="shared" si="38"/>
        <v>5.5420060192170302E-3</v>
      </c>
      <c r="I85" s="13">
        <f t="shared" si="39"/>
        <v>7.1509755086671348E-3</v>
      </c>
      <c r="J85" s="13">
        <f t="shared" si="40"/>
        <v>7.1509755086671348E-3</v>
      </c>
      <c r="K85" s="163">
        <f t="shared" si="41"/>
        <v>6.3107358863987467E-2</v>
      </c>
      <c r="M85" s="61" t="s">
        <v>20</v>
      </c>
      <c r="N85" s="125">
        <f t="shared" si="42"/>
        <v>0.59880150102020469</v>
      </c>
      <c r="O85" s="17">
        <f t="shared" si="43"/>
        <v>0.59880150102020469</v>
      </c>
      <c r="P85" s="17">
        <f t="shared" si="44"/>
        <v>1.2659444777003239</v>
      </c>
      <c r="Q85" s="17">
        <f t="shared" si="45"/>
        <v>0.78429979209711598</v>
      </c>
      <c r="R85" s="17">
        <f t="shared" si="46"/>
        <v>1.4774776166476784</v>
      </c>
      <c r="S85" s="17">
        <f t="shared" si="47"/>
        <v>0.60531021298781562</v>
      </c>
      <c r="T85" s="17">
        <f t="shared" si="48"/>
        <v>0.78104543611331034</v>
      </c>
      <c r="U85" s="17">
        <f t="shared" si="49"/>
        <v>0.78104543611331034</v>
      </c>
      <c r="V85" s="146">
        <f t="shared" si="50"/>
        <v>0.86159074671249547</v>
      </c>
      <c r="Y85" s="153"/>
      <c r="Z85" s="153"/>
      <c r="AA85" s="153"/>
      <c r="AB85" s="153"/>
      <c r="AC85" s="153"/>
      <c r="AD85" s="153"/>
      <c r="AE85" s="153"/>
      <c r="AF85" s="153"/>
      <c r="AG85" s="147"/>
    </row>
    <row r="86" spans="1:33" x14ac:dyDescent="0.25">
      <c r="A86" s="61">
        <v>2018</v>
      </c>
      <c r="B86" s="25" t="s">
        <v>24</v>
      </c>
      <c r="C86" s="162">
        <f t="shared" si="33"/>
        <v>4.4693596929169591E-3</v>
      </c>
      <c r="D86" s="13">
        <f t="shared" si="34"/>
        <v>4.4693596929169591E-3</v>
      </c>
      <c r="E86" s="13">
        <f t="shared" si="35"/>
        <v>1.3467670541323102E-2</v>
      </c>
      <c r="F86" s="13">
        <f t="shared" si="36"/>
        <v>7.180771239953249E-3</v>
      </c>
      <c r="G86" s="13">
        <f t="shared" si="37"/>
        <v>1.2603594334025825E-2</v>
      </c>
      <c r="H86" s="13">
        <f t="shared" si="38"/>
        <v>6.4656736890865343E-3</v>
      </c>
      <c r="I86" s="13">
        <f t="shared" si="39"/>
        <v>7.180771239953249E-3</v>
      </c>
      <c r="J86" s="13">
        <f t="shared" si="40"/>
        <v>7.1807712399532481E-3</v>
      </c>
      <c r="K86" s="163">
        <f t="shared" si="41"/>
        <v>6.3017971670129125E-2</v>
      </c>
      <c r="M86" s="61" t="s">
        <v>24</v>
      </c>
      <c r="N86" s="125">
        <f t="shared" si="42"/>
        <v>0.48815339757081894</v>
      </c>
      <c r="O86" s="17">
        <f t="shared" si="43"/>
        <v>0.48815339757081894</v>
      </c>
      <c r="P86" s="17">
        <f t="shared" si="44"/>
        <v>1.4709689046800676</v>
      </c>
      <c r="Q86" s="17">
        <f t="shared" si="45"/>
        <v>0.78429979209711598</v>
      </c>
      <c r="R86" s="17">
        <f t="shared" si="46"/>
        <v>1.3765925811497095</v>
      </c>
      <c r="S86" s="17">
        <f t="shared" si="47"/>
        <v>0.70619524848578474</v>
      </c>
      <c r="T86" s="17">
        <f t="shared" si="48"/>
        <v>0.78429979209711598</v>
      </c>
      <c r="U86" s="17">
        <f t="shared" si="49"/>
        <v>0.78429979209711587</v>
      </c>
      <c r="V86" s="146">
        <f t="shared" si="50"/>
        <v>0.86037036321856841</v>
      </c>
      <c r="Y86" s="153"/>
      <c r="Z86" s="153"/>
      <c r="AA86" s="153"/>
      <c r="AB86" s="153"/>
      <c r="AC86" s="153"/>
      <c r="AD86" s="153"/>
      <c r="AE86" s="153"/>
      <c r="AF86" s="153"/>
      <c r="AG86" s="147"/>
    </row>
    <row r="87" spans="1:33" x14ac:dyDescent="0.25">
      <c r="A87" s="61">
        <v>2018</v>
      </c>
      <c r="B87" s="25" t="s">
        <v>28</v>
      </c>
      <c r="C87" s="162">
        <f t="shared" si="33"/>
        <v>4.6481340806336369E-3</v>
      </c>
      <c r="D87" s="13">
        <f t="shared" si="34"/>
        <v>4.6481340806336369E-3</v>
      </c>
      <c r="E87" s="13">
        <f t="shared" si="35"/>
        <v>1.617908208835939E-2</v>
      </c>
      <c r="F87" s="13">
        <f t="shared" si="36"/>
        <v>1.2305637021164694E-2</v>
      </c>
      <c r="G87" s="13">
        <f t="shared" si="37"/>
        <v>1.6536630863792746E-2</v>
      </c>
      <c r="H87" s="13">
        <f t="shared" si="38"/>
        <v>1.4778682717912078E-2</v>
      </c>
      <c r="I87" s="13">
        <f t="shared" si="39"/>
        <v>1.349746627260922E-2</v>
      </c>
      <c r="J87" s="13">
        <f t="shared" si="40"/>
        <v>1.4033789435759251E-2</v>
      </c>
      <c r="K87" s="163">
        <f t="shared" si="41"/>
        <v>9.6627556560864664E-2</v>
      </c>
      <c r="M87" s="61" t="s">
        <v>28</v>
      </c>
      <c r="N87" s="125">
        <f t="shared" si="42"/>
        <v>0.50767953347365169</v>
      </c>
      <c r="O87" s="17">
        <f t="shared" si="43"/>
        <v>0.50767953347365169</v>
      </c>
      <c r="P87" s="17">
        <f t="shared" si="44"/>
        <v>1.7671152992063646</v>
      </c>
      <c r="Q87" s="17">
        <f t="shared" si="45"/>
        <v>1.3440490213116549</v>
      </c>
      <c r="R87" s="17">
        <f t="shared" si="46"/>
        <v>1.80616757101203</v>
      </c>
      <c r="S87" s="17">
        <f t="shared" si="47"/>
        <v>1.6141605679675082</v>
      </c>
      <c r="T87" s="17">
        <f t="shared" si="48"/>
        <v>1.4742232606638737</v>
      </c>
      <c r="U87" s="17">
        <f t="shared" si="49"/>
        <v>1.5328016683723715</v>
      </c>
      <c r="V87" s="146">
        <f t="shared" si="50"/>
        <v>1.3192345569351382</v>
      </c>
      <c r="Y87" s="153"/>
      <c r="Z87" s="153"/>
      <c r="AA87" s="153"/>
      <c r="AB87" s="153"/>
      <c r="AC87" s="153"/>
      <c r="AD87" s="153"/>
      <c r="AE87" s="153"/>
      <c r="AF87" s="153"/>
      <c r="AG87" s="147"/>
    </row>
    <row r="88" spans="1:33" x14ac:dyDescent="0.25">
      <c r="A88" s="61">
        <v>2018</v>
      </c>
      <c r="B88" s="25" t="s">
        <v>31</v>
      </c>
      <c r="C88" s="162">
        <f t="shared" si="33"/>
        <v>8.0051198055357195E-3</v>
      </c>
      <c r="D88" s="13">
        <f t="shared" si="34"/>
        <v>8.0051198055357195E-3</v>
      </c>
      <c r="E88" s="13">
        <f t="shared" si="35"/>
        <v>1.1948088245731337E-2</v>
      </c>
      <c r="F88" s="13">
        <f t="shared" si="36"/>
        <v>6.9324734792356492E-3</v>
      </c>
      <c r="G88" s="13">
        <f t="shared" si="37"/>
        <v>1.127271833657943E-2</v>
      </c>
      <c r="H88" s="13">
        <f t="shared" si="38"/>
        <v>7.1013159565236038E-3</v>
      </c>
      <c r="I88" s="13">
        <f t="shared" si="39"/>
        <v>7.9554602533921884E-3</v>
      </c>
      <c r="J88" s="13">
        <f t="shared" si="40"/>
        <v>7.9554602533921867E-3</v>
      </c>
      <c r="K88" s="163">
        <f t="shared" si="41"/>
        <v>6.9175756135925831E-2</v>
      </c>
      <c r="M88" s="61" t="s">
        <v>31</v>
      </c>
      <c r="N88" s="125">
        <f t="shared" si="42"/>
        <v>0.87433697431573465</v>
      </c>
      <c r="O88" s="17">
        <f t="shared" si="43"/>
        <v>0.87433697431573465</v>
      </c>
      <c r="P88" s="17">
        <f t="shared" si="44"/>
        <v>1.3049967495059893</v>
      </c>
      <c r="Q88" s="17">
        <f t="shared" si="45"/>
        <v>0.75718015889873813</v>
      </c>
      <c r="R88" s="17">
        <f t="shared" si="46"/>
        <v>1.2312313472063978</v>
      </c>
      <c r="S88" s="17">
        <f t="shared" si="47"/>
        <v>0.77562150947363362</v>
      </c>
      <c r="T88" s="17">
        <f t="shared" si="48"/>
        <v>0.86891304767605781</v>
      </c>
      <c r="U88" s="17">
        <f t="shared" si="49"/>
        <v>0.8689130476760577</v>
      </c>
      <c r="V88" s="146">
        <f t="shared" si="50"/>
        <v>0.94444122613354287</v>
      </c>
      <c r="Y88" s="153"/>
      <c r="Z88" s="153"/>
      <c r="AA88" s="153"/>
      <c r="AB88" s="153"/>
      <c r="AC88" s="153"/>
      <c r="AD88" s="153"/>
      <c r="AE88" s="153"/>
      <c r="AF88" s="153"/>
      <c r="AG88" s="147"/>
    </row>
    <row r="89" spans="1:33" x14ac:dyDescent="0.25">
      <c r="A89" s="61">
        <v>2018</v>
      </c>
      <c r="B89" s="25" t="s">
        <v>35</v>
      </c>
      <c r="C89" s="162">
        <f t="shared" si="33"/>
        <v>7.2105669712393605E-3</v>
      </c>
      <c r="D89" s="13">
        <f t="shared" si="34"/>
        <v>7.2105669712393605E-3</v>
      </c>
      <c r="E89" s="13">
        <f t="shared" si="35"/>
        <v>9.4452468176978392E-3</v>
      </c>
      <c r="F89" s="13">
        <f t="shared" si="36"/>
        <v>4.5587468867752988E-3</v>
      </c>
      <c r="G89" s="13">
        <f t="shared" si="37"/>
        <v>1.7072954026942783E-2</v>
      </c>
      <c r="H89" s="13">
        <f t="shared" si="38"/>
        <v>6.2868993013698565E-3</v>
      </c>
      <c r="I89" s="13">
        <f t="shared" si="39"/>
        <v>5.3036401689281259E-3</v>
      </c>
      <c r="J89" s="13">
        <f t="shared" si="40"/>
        <v>7.6575029405310559E-3</v>
      </c>
      <c r="K89" s="163">
        <f t="shared" si="41"/>
        <v>6.4746124084723689E-2</v>
      </c>
      <c r="M89" s="61" t="s">
        <v>35</v>
      </c>
      <c r="N89" s="125">
        <f t="shared" si="42"/>
        <v>0.78755414808092128</v>
      </c>
      <c r="O89" s="17">
        <f t="shared" si="43"/>
        <v>0.78755414808092128</v>
      </c>
      <c r="P89" s="17">
        <f t="shared" si="44"/>
        <v>1.0316308468663307</v>
      </c>
      <c r="Q89" s="17">
        <f t="shared" si="45"/>
        <v>0.4979164655222354</v>
      </c>
      <c r="R89" s="17">
        <f t="shared" si="46"/>
        <v>1.8647459787205283</v>
      </c>
      <c r="S89" s="17">
        <f t="shared" si="47"/>
        <v>0.68666911258295205</v>
      </c>
      <c r="T89" s="17">
        <f t="shared" si="48"/>
        <v>0.57927536511737199</v>
      </c>
      <c r="U89" s="17">
        <f t="shared" si="49"/>
        <v>0.83636948783800313</v>
      </c>
      <c r="V89" s="146">
        <f t="shared" si="50"/>
        <v>0.88396444410115804</v>
      </c>
      <c r="Y89" s="153"/>
      <c r="Z89" s="153"/>
      <c r="AA89" s="153"/>
      <c r="AB89" s="153"/>
      <c r="AC89" s="153"/>
      <c r="AD89" s="153"/>
      <c r="AE89" s="153"/>
      <c r="AF89" s="153"/>
      <c r="AG89" s="147"/>
    </row>
    <row r="90" spans="1:33" x14ac:dyDescent="0.25">
      <c r="A90" s="61">
        <v>2018</v>
      </c>
      <c r="B90" s="25" t="s">
        <v>39</v>
      </c>
      <c r="C90" s="162">
        <f t="shared" si="33"/>
        <v>3.9449548222813692E-2</v>
      </c>
      <c r="D90" s="13">
        <f t="shared" si="34"/>
        <v>3.9449548222813692E-2</v>
      </c>
      <c r="E90" s="13">
        <f t="shared" si="35"/>
        <v>7.4608511140427117E-2</v>
      </c>
      <c r="F90" s="13">
        <f t="shared" si="36"/>
        <v>5.6433115055898146E-2</v>
      </c>
      <c r="G90" s="13">
        <f t="shared" si="37"/>
        <v>0.10774136433058482</v>
      </c>
      <c r="H90" s="13">
        <f t="shared" si="38"/>
        <v>6.9126096583782312E-2</v>
      </c>
      <c r="I90" s="13">
        <f t="shared" si="39"/>
        <v>6.9126096583782312E-2</v>
      </c>
      <c r="J90" s="13">
        <f t="shared" si="40"/>
        <v>6.9126096583782298E-2</v>
      </c>
      <c r="K90" s="163">
        <f t="shared" si="41"/>
        <v>0.52506037672388439</v>
      </c>
      <c r="M90" s="61" t="s">
        <v>39</v>
      </c>
      <c r="N90" s="125">
        <f t="shared" si="42"/>
        <v>4.3087673225584284</v>
      </c>
      <c r="O90" s="17">
        <f t="shared" si="43"/>
        <v>4.3087673225584284</v>
      </c>
      <c r="P90" s="17">
        <f t="shared" si="44"/>
        <v>8.1489073834488721</v>
      </c>
      <c r="Q90" s="17">
        <f t="shared" si="45"/>
        <v>6.1637502333275416</v>
      </c>
      <c r="R90" s="17">
        <f t="shared" si="46"/>
        <v>11.767751237440541</v>
      </c>
      <c r="S90" s="17">
        <f t="shared" si="47"/>
        <v>7.5501058824286673</v>
      </c>
      <c r="T90" s="17">
        <f t="shared" si="48"/>
        <v>7.5501058824286673</v>
      </c>
      <c r="U90" s="17">
        <f t="shared" si="49"/>
        <v>7.5501058824286664</v>
      </c>
      <c r="V90" s="146">
        <f t="shared" si="50"/>
        <v>7.1685326433274765</v>
      </c>
      <c r="Y90" s="153"/>
      <c r="Z90" s="153"/>
      <c r="AA90" s="153"/>
      <c r="AB90" s="153"/>
      <c r="AC90" s="153"/>
      <c r="AD90" s="153"/>
      <c r="AE90" s="153"/>
      <c r="AF90" s="153"/>
      <c r="AG90" s="147"/>
    </row>
    <row r="91" spans="1:33" x14ac:dyDescent="0.25">
      <c r="A91" s="61">
        <v>2018</v>
      </c>
      <c r="B91" s="25" t="s">
        <v>42</v>
      </c>
      <c r="C91" s="162">
        <f t="shared" si="33"/>
        <v>3.9449548222813692E-2</v>
      </c>
      <c r="D91" s="13">
        <f t="shared" si="34"/>
        <v>3.9449548222813692E-2</v>
      </c>
      <c r="E91" s="13">
        <f t="shared" si="35"/>
        <v>7.4608511140427117E-2</v>
      </c>
      <c r="F91" s="13">
        <f t="shared" si="36"/>
        <v>5.6433115055898146E-2</v>
      </c>
      <c r="G91" s="13">
        <f t="shared" si="37"/>
        <v>0.10774136433058482</v>
      </c>
      <c r="H91" s="13">
        <f t="shared" si="38"/>
        <v>6.9126096583782312E-2</v>
      </c>
      <c r="I91" s="13">
        <f t="shared" si="39"/>
        <v>6.9126096583782312E-2</v>
      </c>
      <c r="J91" s="13">
        <f t="shared" si="40"/>
        <v>6.9126096583782298E-2</v>
      </c>
      <c r="K91" s="163">
        <f t="shared" si="41"/>
        <v>0.52506037672388439</v>
      </c>
      <c r="M91" s="61" t="s">
        <v>42</v>
      </c>
      <c r="N91" s="125">
        <f t="shared" si="42"/>
        <v>4.3087673225584284</v>
      </c>
      <c r="O91" s="17">
        <f t="shared" si="43"/>
        <v>4.3087673225584284</v>
      </c>
      <c r="P91" s="17">
        <f t="shared" si="44"/>
        <v>8.1489073834488721</v>
      </c>
      <c r="Q91" s="17">
        <f t="shared" si="45"/>
        <v>6.1637502333275416</v>
      </c>
      <c r="R91" s="17">
        <f t="shared" si="46"/>
        <v>11.767751237440541</v>
      </c>
      <c r="S91" s="17">
        <f t="shared" si="47"/>
        <v>7.5501058824286673</v>
      </c>
      <c r="T91" s="17">
        <f t="shared" si="48"/>
        <v>7.5501058824286673</v>
      </c>
      <c r="U91" s="17">
        <f t="shared" si="49"/>
        <v>7.5501058824286664</v>
      </c>
      <c r="V91" s="146">
        <f t="shared" si="50"/>
        <v>7.1685326433274765</v>
      </c>
      <c r="Y91" s="153"/>
      <c r="Z91" s="153"/>
      <c r="AA91" s="153"/>
      <c r="AB91" s="153"/>
      <c r="AC91" s="153"/>
      <c r="AD91" s="153"/>
      <c r="AE91" s="153"/>
      <c r="AF91" s="153"/>
      <c r="AG91" s="147"/>
    </row>
    <row r="92" spans="1:33" x14ac:dyDescent="0.25">
      <c r="A92" s="61">
        <v>2018</v>
      </c>
      <c r="B92" s="25" t="s">
        <v>44</v>
      </c>
      <c r="C92" s="162">
        <f t="shared" si="33"/>
        <v>3.9449548222813692E-2</v>
      </c>
      <c r="D92" s="13">
        <f t="shared" si="34"/>
        <v>3.9449548222813692E-2</v>
      </c>
      <c r="E92" s="13">
        <f t="shared" si="35"/>
        <v>7.4608511140427117E-2</v>
      </c>
      <c r="F92" s="13">
        <f t="shared" si="36"/>
        <v>5.6433115055898146E-2</v>
      </c>
      <c r="G92" s="13">
        <f t="shared" si="37"/>
        <v>0.10774136433058482</v>
      </c>
      <c r="H92" s="13">
        <f t="shared" si="38"/>
        <v>6.9126096583782312E-2</v>
      </c>
      <c r="I92" s="13">
        <f t="shared" si="39"/>
        <v>6.9126096583782312E-2</v>
      </c>
      <c r="J92" s="13">
        <f t="shared" si="40"/>
        <v>6.9126096583782298E-2</v>
      </c>
      <c r="K92" s="163">
        <f t="shared" si="41"/>
        <v>0.52506037672388439</v>
      </c>
      <c r="M92" s="61" t="s">
        <v>44</v>
      </c>
      <c r="N92" s="125">
        <f t="shared" si="42"/>
        <v>4.3087673225584284</v>
      </c>
      <c r="O92" s="17">
        <f t="shared" si="43"/>
        <v>4.3087673225584284</v>
      </c>
      <c r="P92" s="17">
        <f t="shared" si="44"/>
        <v>8.1489073834488721</v>
      </c>
      <c r="Q92" s="17">
        <f t="shared" si="45"/>
        <v>6.1637502333275416</v>
      </c>
      <c r="R92" s="17">
        <f t="shared" si="46"/>
        <v>11.767751237440541</v>
      </c>
      <c r="S92" s="17">
        <f t="shared" si="47"/>
        <v>7.5501058824286673</v>
      </c>
      <c r="T92" s="17">
        <f t="shared" si="48"/>
        <v>7.5501058824286673</v>
      </c>
      <c r="U92" s="17">
        <f t="shared" si="49"/>
        <v>7.5501058824286664</v>
      </c>
      <c r="V92" s="146">
        <f t="shared" si="50"/>
        <v>7.1685326433274765</v>
      </c>
      <c r="Y92" s="153"/>
      <c r="Z92" s="153"/>
      <c r="AA92" s="153"/>
      <c r="AB92" s="153"/>
      <c r="AC92" s="153"/>
      <c r="AD92" s="153"/>
      <c r="AE92" s="153"/>
      <c r="AF92" s="153"/>
      <c r="AG92" s="147"/>
    </row>
    <row r="93" spans="1:33" x14ac:dyDescent="0.25">
      <c r="A93" s="61">
        <v>2018</v>
      </c>
      <c r="B93" s="25" t="s">
        <v>46</v>
      </c>
      <c r="C93" s="162">
        <f t="shared" si="33"/>
        <v>8.8493321919755792E-3</v>
      </c>
      <c r="D93" s="13">
        <f t="shared" si="34"/>
        <v>8.8493321919755792E-3</v>
      </c>
      <c r="E93" s="13">
        <f t="shared" si="35"/>
        <v>1.0845646188145156E-2</v>
      </c>
      <c r="F93" s="13">
        <f t="shared" si="36"/>
        <v>9.3856553551256144E-3</v>
      </c>
      <c r="G93" s="13">
        <f t="shared" si="37"/>
        <v>9.3856553551256144E-3</v>
      </c>
      <c r="H93" s="13">
        <f t="shared" si="38"/>
        <v>9.3856553551256144E-3</v>
      </c>
      <c r="I93" s="13">
        <f t="shared" si="39"/>
        <v>9.3856553551256144E-3</v>
      </c>
      <c r="J93" s="13">
        <f t="shared" si="40"/>
        <v>9.3856553551256144E-3</v>
      </c>
      <c r="K93" s="163">
        <f t="shared" si="41"/>
        <v>7.5472587347724385E-2</v>
      </c>
      <c r="M93" s="61" t="s">
        <v>46</v>
      </c>
      <c r="N93" s="125">
        <f t="shared" si="42"/>
        <v>0.96654372719022152</v>
      </c>
      <c r="O93" s="17">
        <f t="shared" si="43"/>
        <v>0.96654372719022152</v>
      </c>
      <c r="P93" s="17">
        <f t="shared" si="44"/>
        <v>1.1845855781051875</v>
      </c>
      <c r="Q93" s="17">
        <f t="shared" si="45"/>
        <v>1.0251221348987198</v>
      </c>
      <c r="R93" s="17">
        <f t="shared" si="46"/>
        <v>1.0251221348987198</v>
      </c>
      <c r="S93" s="17">
        <f t="shared" si="47"/>
        <v>1.0251221348987198</v>
      </c>
      <c r="T93" s="17">
        <f t="shared" si="48"/>
        <v>1.0251221348987198</v>
      </c>
      <c r="U93" s="17">
        <f t="shared" si="49"/>
        <v>1.0251221348987198</v>
      </c>
      <c r="V93" s="146">
        <f t="shared" si="50"/>
        <v>1.0304104633724036</v>
      </c>
      <c r="Y93" s="153"/>
      <c r="Z93" s="153"/>
      <c r="AA93" s="153"/>
      <c r="AB93" s="153"/>
      <c r="AC93" s="153"/>
      <c r="AD93" s="153"/>
      <c r="AE93" s="153"/>
      <c r="AF93" s="153"/>
      <c r="AG93" s="147"/>
    </row>
    <row r="94" spans="1:33" x14ac:dyDescent="0.25">
      <c r="A94" s="61">
        <v>2018</v>
      </c>
      <c r="B94" s="25" t="s">
        <v>48</v>
      </c>
      <c r="C94" s="162">
        <f t="shared" si="33"/>
        <v>2.8991246541388009E-2</v>
      </c>
      <c r="D94" s="13">
        <f t="shared" si="34"/>
        <v>2.8991246541388009E-2</v>
      </c>
      <c r="E94" s="13">
        <f t="shared" si="35"/>
        <v>1.936722533597349E-2</v>
      </c>
      <c r="F94" s="13">
        <f t="shared" si="36"/>
        <v>4.4187069497305671E-2</v>
      </c>
      <c r="G94" s="13">
        <f t="shared" si="37"/>
        <v>2.8991246541388009E-2</v>
      </c>
      <c r="H94" s="13">
        <f t="shared" si="38"/>
        <v>2.8991246541388013E-2</v>
      </c>
      <c r="I94" s="13">
        <f t="shared" si="39"/>
        <v>2.8991246541388013E-2</v>
      </c>
      <c r="J94" s="13">
        <f t="shared" si="40"/>
        <v>2.3836585028890449E-2</v>
      </c>
      <c r="K94" s="163">
        <f t="shared" si="41"/>
        <v>0.23234711256910967</v>
      </c>
      <c r="M94" s="61" t="s">
        <v>48</v>
      </c>
      <c r="N94" s="125">
        <f t="shared" si="42"/>
        <v>3.1664883722427124</v>
      </c>
      <c r="O94" s="17">
        <f t="shared" si="43"/>
        <v>3.1664883722427124</v>
      </c>
      <c r="P94" s="17">
        <f t="shared" si="44"/>
        <v>2.1153313894735488</v>
      </c>
      <c r="Q94" s="17">
        <f t="shared" si="45"/>
        <v>4.8262099239834972</v>
      </c>
      <c r="R94" s="17">
        <f t="shared" si="46"/>
        <v>3.1664883722427124</v>
      </c>
      <c r="S94" s="17">
        <f t="shared" si="47"/>
        <v>3.1664883722427128</v>
      </c>
      <c r="T94" s="17">
        <f t="shared" si="48"/>
        <v>3.1664883722427128</v>
      </c>
      <c r="U94" s="17">
        <f t="shared" si="49"/>
        <v>2.6034847870443678</v>
      </c>
      <c r="V94" s="146">
        <f t="shared" si="50"/>
        <v>3.1721834952143726</v>
      </c>
      <c r="Y94" s="153"/>
      <c r="Z94" s="153"/>
      <c r="AA94" s="153"/>
      <c r="AB94" s="153"/>
      <c r="AC94" s="153"/>
      <c r="AD94" s="153"/>
      <c r="AE94" s="153"/>
      <c r="AF94" s="153"/>
      <c r="AG94" s="147"/>
    </row>
    <row r="95" spans="1:33" x14ac:dyDescent="0.25">
      <c r="A95" s="61">
        <v>2018</v>
      </c>
      <c r="B95" s="25" t="s">
        <v>51</v>
      </c>
      <c r="C95" s="162">
        <f t="shared" si="33"/>
        <v>4.9460913934947686E-3</v>
      </c>
      <c r="D95" s="13">
        <f t="shared" si="34"/>
        <v>4.9460913934947686E-3</v>
      </c>
      <c r="E95" s="13">
        <f t="shared" si="35"/>
        <v>6.0783291823670645E-3</v>
      </c>
      <c r="F95" s="13">
        <f t="shared" si="36"/>
        <v>3.9330365297669248E-3</v>
      </c>
      <c r="G95" s="13">
        <f t="shared" si="37"/>
        <v>5.7207804069337072E-3</v>
      </c>
      <c r="H95" s="13">
        <f t="shared" si="38"/>
        <v>5.8697590633642743E-3</v>
      </c>
      <c r="I95" s="13">
        <f t="shared" si="39"/>
        <v>5.8697590633642735E-3</v>
      </c>
      <c r="J95" s="13">
        <f t="shared" si="40"/>
        <v>5.8697590633642735E-3</v>
      </c>
      <c r="K95" s="163">
        <f t="shared" si="41"/>
        <v>4.3233606096150054E-2</v>
      </c>
      <c r="M95" s="61" t="s">
        <v>51</v>
      </c>
      <c r="N95" s="125">
        <f t="shared" si="42"/>
        <v>0.54022309331170637</v>
      </c>
      <c r="O95" s="17">
        <f t="shared" si="43"/>
        <v>0.54022309331170637</v>
      </c>
      <c r="P95" s="17">
        <f t="shared" si="44"/>
        <v>0.66388862069631382</v>
      </c>
      <c r="Q95" s="17">
        <f t="shared" si="45"/>
        <v>0.42957498986232073</v>
      </c>
      <c r="R95" s="17">
        <f t="shared" si="46"/>
        <v>0.62483634889064821</v>
      </c>
      <c r="S95" s="17">
        <f t="shared" si="47"/>
        <v>0.64110812880967571</v>
      </c>
      <c r="T95" s="17">
        <f t="shared" si="48"/>
        <v>0.6411081288096756</v>
      </c>
      <c r="U95" s="17">
        <f t="shared" si="49"/>
        <v>0.6411081288096756</v>
      </c>
      <c r="V95" s="146">
        <f t="shared" si="50"/>
        <v>0.59025881656271528</v>
      </c>
      <c r="Y95" s="153"/>
      <c r="Z95" s="153"/>
      <c r="AA95" s="153"/>
      <c r="AB95" s="153"/>
      <c r="AC95" s="153"/>
      <c r="AD95" s="153"/>
      <c r="AE95" s="153"/>
      <c r="AF95" s="153"/>
      <c r="AG95" s="147"/>
    </row>
    <row r="96" spans="1:33" x14ac:dyDescent="0.25">
      <c r="A96" s="61">
        <v>2018</v>
      </c>
      <c r="B96" s="25" t="s">
        <v>54</v>
      </c>
      <c r="C96" s="162">
        <f t="shared" si="33"/>
        <v>4.9460913934947686E-3</v>
      </c>
      <c r="D96" s="13">
        <f t="shared" si="34"/>
        <v>4.9460913934947686E-3</v>
      </c>
      <c r="E96" s="13">
        <f t="shared" si="35"/>
        <v>6.0783291823670645E-3</v>
      </c>
      <c r="F96" s="13">
        <f t="shared" si="36"/>
        <v>3.9330365297669248E-3</v>
      </c>
      <c r="G96" s="13">
        <f t="shared" si="37"/>
        <v>5.7207804069337072E-3</v>
      </c>
      <c r="H96" s="13">
        <f t="shared" si="38"/>
        <v>5.8697590633642743E-3</v>
      </c>
      <c r="I96" s="13">
        <f t="shared" si="39"/>
        <v>5.8697590633642735E-3</v>
      </c>
      <c r="J96" s="13">
        <f t="shared" si="40"/>
        <v>5.8697590633642735E-3</v>
      </c>
      <c r="K96" s="163">
        <f t="shared" si="41"/>
        <v>4.3233606096150054E-2</v>
      </c>
      <c r="M96" s="61" t="s">
        <v>54</v>
      </c>
      <c r="N96" s="125">
        <f t="shared" si="42"/>
        <v>0.54022309331170637</v>
      </c>
      <c r="O96" s="17">
        <f t="shared" si="43"/>
        <v>0.54022309331170637</v>
      </c>
      <c r="P96" s="17">
        <f t="shared" si="44"/>
        <v>0.66388862069631382</v>
      </c>
      <c r="Q96" s="17">
        <f t="shared" si="45"/>
        <v>0.42957498986232073</v>
      </c>
      <c r="R96" s="17">
        <f t="shared" si="46"/>
        <v>0.62483634889064821</v>
      </c>
      <c r="S96" s="17">
        <f t="shared" si="47"/>
        <v>0.64110812880967571</v>
      </c>
      <c r="T96" s="17">
        <f t="shared" si="48"/>
        <v>0.6411081288096756</v>
      </c>
      <c r="U96" s="17">
        <f t="shared" si="49"/>
        <v>0.6411081288096756</v>
      </c>
      <c r="V96" s="146">
        <f t="shared" si="50"/>
        <v>0.59025881656271528</v>
      </c>
      <c r="Y96" s="153"/>
      <c r="Z96" s="153"/>
      <c r="AA96" s="153"/>
      <c r="AB96" s="153"/>
      <c r="AC96" s="153"/>
      <c r="AD96" s="153"/>
      <c r="AE96" s="153"/>
      <c r="AF96" s="153"/>
      <c r="AG96" s="147"/>
    </row>
    <row r="97" spans="1:34" x14ac:dyDescent="0.25">
      <c r="A97" s="61">
        <v>2018</v>
      </c>
      <c r="B97" s="25" t="s">
        <v>56</v>
      </c>
      <c r="C97" s="162">
        <f t="shared" si="33"/>
        <v>4.9460913934947686E-3</v>
      </c>
      <c r="D97" s="13">
        <f t="shared" si="34"/>
        <v>4.9460913934947686E-3</v>
      </c>
      <c r="E97" s="13">
        <f t="shared" si="35"/>
        <v>6.0783291823670645E-3</v>
      </c>
      <c r="F97" s="13">
        <f t="shared" si="36"/>
        <v>3.9330365297669248E-3</v>
      </c>
      <c r="G97" s="13">
        <f t="shared" si="37"/>
        <v>5.7207804069337072E-3</v>
      </c>
      <c r="H97" s="13">
        <f t="shared" si="38"/>
        <v>5.8697590633642743E-3</v>
      </c>
      <c r="I97" s="13">
        <f t="shared" si="39"/>
        <v>5.8697590633642735E-3</v>
      </c>
      <c r="J97" s="13">
        <f t="shared" si="40"/>
        <v>5.8697590633642735E-3</v>
      </c>
      <c r="K97" s="163">
        <f t="shared" si="41"/>
        <v>4.3233606096150054E-2</v>
      </c>
      <c r="M97" s="61" t="s">
        <v>56</v>
      </c>
      <c r="N97" s="125">
        <f t="shared" si="42"/>
        <v>0.54022309331170637</v>
      </c>
      <c r="O97" s="17">
        <f t="shared" si="43"/>
        <v>0.54022309331170637</v>
      </c>
      <c r="P97" s="17">
        <f t="shared" si="44"/>
        <v>0.66388862069631382</v>
      </c>
      <c r="Q97" s="17">
        <f t="shared" si="45"/>
        <v>0.42957498986232073</v>
      </c>
      <c r="R97" s="17">
        <f t="shared" si="46"/>
        <v>0.62483634889064821</v>
      </c>
      <c r="S97" s="17">
        <f t="shared" si="47"/>
        <v>0.64110812880967571</v>
      </c>
      <c r="T97" s="17">
        <f t="shared" si="48"/>
        <v>0.6411081288096756</v>
      </c>
      <c r="U97" s="17">
        <f t="shared" si="49"/>
        <v>0.6411081288096756</v>
      </c>
      <c r="V97" s="146">
        <f t="shared" si="50"/>
        <v>0.59025881656271528</v>
      </c>
      <c r="Y97" s="153"/>
      <c r="Z97" s="153"/>
      <c r="AA97" s="153"/>
      <c r="AB97" s="153"/>
      <c r="AC97" s="153"/>
      <c r="AD97" s="153"/>
      <c r="AE97" s="153"/>
      <c r="AF97" s="153"/>
      <c r="AG97" s="147"/>
    </row>
    <row r="98" spans="1:34" x14ac:dyDescent="0.25">
      <c r="A98" s="61">
        <v>2018</v>
      </c>
      <c r="B98" s="25" t="s">
        <v>59</v>
      </c>
      <c r="C98" s="162">
        <f t="shared" si="33"/>
        <v>6.7338352706615518E-3</v>
      </c>
      <c r="D98" s="13">
        <f t="shared" si="34"/>
        <v>6.7338352706615518E-3</v>
      </c>
      <c r="E98" s="13">
        <f t="shared" si="35"/>
        <v>5.3334359002142374E-3</v>
      </c>
      <c r="F98" s="13">
        <f t="shared" si="36"/>
        <v>6.5848566142309864E-3</v>
      </c>
      <c r="G98" s="13">
        <f t="shared" si="37"/>
        <v>6.5848566142309856E-3</v>
      </c>
      <c r="H98" s="13">
        <f t="shared" si="38"/>
        <v>6.5848566142309873E-3</v>
      </c>
      <c r="I98" s="13">
        <f t="shared" si="39"/>
        <v>6.5848566142309864E-3</v>
      </c>
      <c r="J98" s="13">
        <f t="shared" si="40"/>
        <v>6.5848566142309864E-3</v>
      </c>
      <c r="K98" s="163">
        <f t="shared" si="41"/>
        <v>5.1725389512692267E-2</v>
      </c>
      <c r="M98" s="61" t="s">
        <v>59</v>
      </c>
      <c r="N98" s="125">
        <f t="shared" si="42"/>
        <v>0.7354844523400339</v>
      </c>
      <c r="O98" s="17">
        <f t="shared" si="43"/>
        <v>0.7354844523400339</v>
      </c>
      <c r="P98" s="17">
        <f t="shared" si="44"/>
        <v>0.58252972110117729</v>
      </c>
      <c r="Q98" s="17">
        <f t="shared" si="45"/>
        <v>0.71921267242100662</v>
      </c>
      <c r="R98" s="17">
        <f t="shared" si="46"/>
        <v>0.7192126724210065</v>
      </c>
      <c r="S98" s="17">
        <f t="shared" si="47"/>
        <v>0.71921267242100673</v>
      </c>
      <c r="T98" s="17">
        <f t="shared" si="48"/>
        <v>0.71921267242100662</v>
      </c>
      <c r="U98" s="17">
        <f t="shared" si="49"/>
        <v>0.71921267242100662</v>
      </c>
      <c r="V98" s="146">
        <f t="shared" si="50"/>
        <v>0.70619524848578474</v>
      </c>
      <c r="Y98" s="153"/>
      <c r="Z98" s="153"/>
      <c r="AA98" s="153"/>
      <c r="AB98" s="153"/>
      <c r="AC98" s="153"/>
      <c r="AD98" s="153"/>
      <c r="AE98" s="153"/>
      <c r="AF98" s="153"/>
      <c r="AG98" s="147"/>
    </row>
    <row r="99" spans="1:34" x14ac:dyDescent="0.25">
      <c r="A99" s="61">
        <v>2018</v>
      </c>
      <c r="B99" s="25" t="s">
        <v>61</v>
      </c>
      <c r="C99" s="162">
        <f t="shared" si="33"/>
        <v>1.1560743739011867E-2</v>
      </c>
      <c r="D99" s="13">
        <f t="shared" si="34"/>
        <v>1.1560743739011867E-2</v>
      </c>
      <c r="E99" s="13">
        <f t="shared" si="35"/>
        <v>1.4033789435759253E-2</v>
      </c>
      <c r="F99" s="13">
        <f t="shared" si="36"/>
        <v>1.0160344368564557E-2</v>
      </c>
      <c r="G99" s="13">
        <f t="shared" si="37"/>
        <v>1.5732146119067696E-2</v>
      </c>
      <c r="H99" s="13">
        <f t="shared" si="38"/>
        <v>1.0160344368564554E-2</v>
      </c>
      <c r="I99" s="13">
        <f t="shared" si="39"/>
        <v>1.0160344368564554E-2</v>
      </c>
      <c r="J99" s="13">
        <f t="shared" si="40"/>
        <v>1.0160344368564554E-2</v>
      </c>
      <c r="K99" s="163">
        <f t="shared" si="41"/>
        <v>9.3528800507108906E-2</v>
      </c>
      <c r="M99" s="61" t="s">
        <v>61</v>
      </c>
      <c r="N99" s="131">
        <f t="shared" si="42"/>
        <v>1.2626901217165183</v>
      </c>
      <c r="O99" s="132">
        <f t="shared" si="43"/>
        <v>1.2626901217165183</v>
      </c>
      <c r="P99" s="132">
        <f t="shared" si="44"/>
        <v>1.5328016683723718</v>
      </c>
      <c r="Q99" s="132">
        <f t="shared" si="45"/>
        <v>1.1097353904776621</v>
      </c>
      <c r="R99" s="132">
        <f t="shared" si="46"/>
        <v>1.7182999594492827</v>
      </c>
      <c r="S99" s="132">
        <f t="shared" si="47"/>
        <v>1.1097353904776619</v>
      </c>
      <c r="T99" s="132">
        <f t="shared" si="48"/>
        <v>1.1097353904776619</v>
      </c>
      <c r="U99" s="132">
        <f t="shared" si="49"/>
        <v>1.1097353904776619</v>
      </c>
      <c r="V99" s="148">
        <f t="shared" si="50"/>
        <v>1.2769279291456672</v>
      </c>
      <c r="Y99" s="153"/>
      <c r="Z99" s="153"/>
      <c r="AA99" s="153"/>
      <c r="AB99" s="153"/>
      <c r="AC99" s="153"/>
      <c r="AD99" s="153"/>
      <c r="AE99" s="153"/>
      <c r="AF99" s="153"/>
      <c r="AG99" s="147"/>
    </row>
    <row r="100" spans="1:34" x14ac:dyDescent="0.25">
      <c r="A100" s="149"/>
      <c r="B100" s="149" t="s">
        <v>193</v>
      </c>
      <c r="C100" s="164">
        <f t="shared" ref="C100:J100" si="51">SUM(C84:C99)</f>
        <v>0.22462008625557769</v>
      </c>
      <c r="D100" s="165">
        <f t="shared" si="51"/>
        <v>0.22462008625557769</v>
      </c>
      <c r="E100" s="165">
        <f t="shared" si="51"/>
        <v>0.36076671441225694</v>
      </c>
      <c r="F100" s="165">
        <f t="shared" si="51"/>
        <v>0.2964277986551101</v>
      </c>
      <c r="G100" s="165">
        <f t="shared" si="51"/>
        <v>0.47894651660340992</v>
      </c>
      <c r="H100" s="165">
        <f t="shared" si="51"/>
        <v>0.33053397906728094</v>
      </c>
      <c r="I100" s="165">
        <f t="shared" si="51"/>
        <v>0.32912364778640496</v>
      </c>
      <c r="J100" s="165">
        <f t="shared" si="51"/>
        <v>0.32668039782094366</v>
      </c>
      <c r="K100" s="166">
        <f t="shared" si="41"/>
        <v>2.5717192268565618</v>
      </c>
      <c r="M100" s="139" t="s">
        <v>189</v>
      </c>
      <c r="N100" s="136">
        <f t="shared" ref="N100:U100" si="52">$F$8*B55</f>
        <v>1.5333440610363389</v>
      </c>
      <c r="O100" s="136">
        <f t="shared" si="52"/>
        <v>1.5333440610363389</v>
      </c>
      <c r="P100" s="136">
        <f t="shared" si="52"/>
        <v>2.462733890744782</v>
      </c>
      <c r="Q100" s="136">
        <f t="shared" si="52"/>
        <v>2.023531431097036</v>
      </c>
      <c r="R100" s="136">
        <f t="shared" si="52"/>
        <v>3.2694751793135546</v>
      </c>
      <c r="S100" s="136">
        <f t="shared" si="52"/>
        <v>2.2563534821051188</v>
      </c>
      <c r="T100" s="136">
        <f t="shared" si="52"/>
        <v>2.2467260123196944</v>
      </c>
      <c r="U100" s="136">
        <f t="shared" si="52"/>
        <v>2.2300474379026913</v>
      </c>
      <c r="V100" s="146">
        <f t="shared" si="50"/>
        <v>2.1944444444444442</v>
      </c>
      <c r="W100" s="12"/>
      <c r="X100" s="4"/>
      <c r="Y100" s="4"/>
      <c r="Z100" s="4"/>
      <c r="AA100" s="4"/>
      <c r="AB100" s="4"/>
      <c r="AC100" s="4"/>
      <c r="AD100" s="4"/>
      <c r="AE100" s="4"/>
      <c r="AF100" s="4"/>
      <c r="AG100" s="147"/>
      <c r="AH100" s="153"/>
    </row>
    <row r="101" spans="1:34" x14ac:dyDescent="0.25">
      <c r="C101" s="13"/>
      <c r="D101" s="13"/>
      <c r="E101" s="13"/>
      <c r="F101" s="13"/>
      <c r="G101" s="13"/>
      <c r="H101" s="13"/>
      <c r="I101" s="13"/>
      <c r="J101" s="13"/>
      <c r="K101" s="13"/>
      <c r="M101" s="134" t="s">
        <v>189</v>
      </c>
      <c r="N101" s="154">
        <f t="shared" ref="N101:V101" si="53">AVERAGE(N84:N99)</f>
        <v>1.5333440610363391</v>
      </c>
      <c r="O101" s="154">
        <f t="shared" si="53"/>
        <v>1.5333440610363391</v>
      </c>
      <c r="P101" s="154">
        <f t="shared" si="53"/>
        <v>2.4627338907447811</v>
      </c>
      <c r="Q101" s="154">
        <f t="shared" si="53"/>
        <v>2.0235314310970365</v>
      </c>
      <c r="R101" s="154">
        <f t="shared" si="53"/>
        <v>3.2694751793135555</v>
      </c>
      <c r="S101" s="154">
        <f t="shared" si="53"/>
        <v>2.2563534821051192</v>
      </c>
      <c r="T101" s="154">
        <f t="shared" si="53"/>
        <v>2.2467260123196948</v>
      </c>
      <c r="U101" s="154">
        <f t="shared" si="53"/>
        <v>2.2300474379026913</v>
      </c>
      <c r="V101" s="155">
        <f t="shared" si="53"/>
        <v>2.1944444444444446</v>
      </c>
    </row>
    <row r="102" spans="1:34" x14ac:dyDescent="0.25">
      <c r="C102" s="13"/>
      <c r="D102" s="13"/>
      <c r="E102" s="13"/>
      <c r="F102" s="13"/>
      <c r="G102" s="13"/>
      <c r="H102" s="13"/>
      <c r="I102" s="13"/>
      <c r="J102" s="13"/>
      <c r="K102" s="13"/>
      <c r="M102" s="156"/>
      <c r="N102" s="157" t="s">
        <v>212</v>
      </c>
      <c r="O102" s="157"/>
      <c r="P102" s="157"/>
      <c r="Q102" s="157"/>
      <c r="R102" s="157"/>
      <c r="S102" s="157"/>
      <c r="T102" s="157"/>
      <c r="U102" s="157"/>
      <c r="V102" s="157"/>
    </row>
    <row r="103" spans="1:34" x14ac:dyDescent="0.25">
      <c r="C103" s="13"/>
      <c r="D103" s="13"/>
      <c r="E103" s="13"/>
      <c r="F103" s="13"/>
      <c r="G103" s="13"/>
      <c r="H103" s="13"/>
      <c r="I103" s="13"/>
      <c r="J103" s="13"/>
      <c r="K103" s="13"/>
    </row>
    <row r="104" spans="1:34" ht="21" x14ac:dyDescent="0.35">
      <c r="A104" s="138" t="s">
        <v>213</v>
      </c>
      <c r="B104" s="138"/>
      <c r="C104" s="167"/>
      <c r="D104" s="167"/>
      <c r="E104" s="167"/>
      <c r="F104" s="167"/>
      <c r="G104" s="167"/>
      <c r="H104" s="167"/>
      <c r="I104" s="167"/>
      <c r="J104" s="167"/>
      <c r="K104" s="167"/>
      <c r="M104" s="1" t="s">
        <v>214</v>
      </c>
      <c r="N104" s="138"/>
      <c r="O104" s="138"/>
      <c r="P104" s="138"/>
      <c r="Q104" s="138"/>
      <c r="R104" s="138"/>
      <c r="S104" s="138"/>
      <c r="T104" s="138"/>
      <c r="U104" s="3"/>
      <c r="V104" s="1"/>
      <c r="X104" s="4"/>
      <c r="AD104" s="158"/>
    </row>
    <row r="105" spans="1:34" x14ac:dyDescent="0.25">
      <c r="A105" s="159"/>
      <c r="B105" s="159"/>
      <c r="C105" s="168"/>
      <c r="D105" s="169" t="s">
        <v>179</v>
      </c>
      <c r="E105" s="169" t="s">
        <v>180</v>
      </c>
      <c r="F105" s="169" t="s">
        <v>181</v>
      </c>
      <c r="G105" s="169" t="s">
        <v>182</v>
      </c>
      <c r="H105" s="169" t="s">
        <v>183</v>
      </c>
      <c r="I105" s="169" t="s">
        <v>184</v>
      </c>
      <c r="J105" s="169" t="s">
        <v>185</v>
      </c>
      <c r="K105" s="170"/>
      <c r="M105" s="106"/>
      <c r="N105" s="107"/>
      <c r="O105" s="108" t="s">
        <v>179</v>
      </c>
      <c r="P105" s="108" t="s">
        <v>180</v>
      </c>
      <c r="Q105" s="108" t="s">
        <v>181</v>
      </c>
      <c r="R105" s="108" t="s">
        <v>182</v>
      </c>
      <c r="S105" s="108" t="s">
        <v>183</v>
      </c>
      <c r="T105" s="108" t="s">
        <v>184</v>
      </c>
      <c r="U105" s="108" t="s">
        <v>185</v>
      </c>
      <c r="V105" s="139"/>
      <c r="W105" s="140"/>
      <c r="Y105" s="115"/>
      <c r="Z105" s="115"/>
      <c r="AA105" s="115"/>
      <c r="AB105" s="115"/>
      <c r="AC105" s="115"/>
      <c r="AD105" s="115"/>
      <c r="AE105" s="115"/>
      <c r="AF105" s="115"/>
      <c r="AG105" s="4"/>
    </row>
    <row r="106" spans="1:34" ht="30" x14ac:dyDescent="0.25">
      <c r="A106" s="141" t="s">
        <v>192</v>
      </c>
      <c r="B106" s="160" t="s">
        <v>186</v>
      </c>
      <c r="C106" s="171" t="s">
        <v>13</v>
      </c>
      <c r="D106" s="172" t="s">
        <v>17</v>
      </c>
      <c r="E106" s="172" t="s">
        <v>22</v>
      </c>
      <c r="F106" s="172" t="s">
        <v>25</v>
      </c>
      <c r="G106" s="172" t="s">
        <v>29</v>
      </c>
      <c r="H106" s="172" t="s">
        <v>33</v>
      </c>
      <c r="I106" s="172" t="s">
        <v>36</v>
      </c>
      <c r="J106" s="172" t="s">
        <v>40</v>
      </c>
      <c r="K106" s="173" t="s">
        <v>193</v>
      </c>
      <c r="M106" s="141" t="s">
        <v>186</v>
      </c>
      <c r="N106" s="142" t="s">
        <v>13</v>
      </c>
      <c r="O106" s="143" t="s">
        <v>17</v>
      </c>
      <c r="P106" s="143" t="s">
        <v>22</v>
      </c>
      <c r="Q106" s="143" t="s">
        <v>25</v>
      </c>
      <c r="R106" s="143" t="s">
        <v>29</v>
      </c>
      <c r="S106" s="143" t="s">
        <v>33</v>
      </c>
      <c r="T106" s="143" t="s">
        <v>36</v>
      </c>
      <c r="U106" s="143" t="s">
        <v>40</v>
      </c>
      <c r="V106" s="144" t="s">
        <v>187</v>
      </c>
      <c r="W106" s="145"/>
      <c r="X106" s="145"/>
      <c r="Y106" s="115"/>
      <c r="Z106" s="115"/>
      <c r="AA106" s="115"/>
      <c r="AB106" s="115"/>
      <c r="AC106" s="115"/>
      <c r="AD106" s="115"/>
      <c r="AE106" s="115"/>
      <c r="AF106" s="115"/>
      <c r="AG106" s="115"/>
    </row>
    <row r="107" spans="1:34" x14ac:dyDescent="0.25">
      <c r="A107" s="61">
        <v>2018</v>
      </c>
      <c r="B107" s="25" t="s">
        <v>16</v>
      </c>
      <c r="C107" s="162">
        <f t="shared" ref="C107:C122" si="54">$E$9*N107</f>
        <v>9.0554724585782025E-4</v>
      </c>
      <c r="D107" s="13">
        <f t="shared" ref="D107:D122" si="55">$E$9*O107</f>
        <v>9.0554724585782025E-4</v>
      </c>
      <c r="E107" s="13">
        <f t="shared" ref="E107:E122" si="56">$E$9*P107</f>
        <v>1.0728766282445917E-3</v>
      </c>
      <c r="F107" s="13">
        <f t="shared" ref="F107:F122" si="57">$E$9*Q107</f>
        <v>1.1319340573222752E-3</v>
      </c>
      <c r="G107" s="13">
        <f t="shared" ref="G107:G122" si="58">$E$9*R107</f>
        <v>1.1319340573222752E-3</v>
      </c>
      <c r="H107" s="13">
        <f t="shared" ref="H107:H122" si="59">$E$9*S107</f>
        <v>1.6929796335602724E-3</v>
      </c>
      <c r="I107" s="13">
        <f t="shared" ref="I107:I122" si="60">$E$9*T107</f>
        <v>1.3091063445553272E-3</v>
      </c>
      <c r="J107" s="13">
        <f t="shared" ref="J107:J122" si="61">$E$9*U107</f>
        <v>1.2795776300164852E-3</v>
      </c>
      <c r="K107" s="163">
        <f t="shared" ref="K107:K123" si="62">SUM(C107:J107)</f>
        <v>9.4295028427368692E-3</v>
      </c>
      <c r="M107" s="61" t="s">
        <v>16</v>
      </c>
      <c r="N107" s="125">
        <f t="shared" ref="N107:N122" si="63">N$123*K38</f>
        <v>0.2728715700851565</v>
      </c>
      <c r="O107" s="17">
        <f t="shared" ref="O107:O122" si="64">O$123*L38</f>
        <v>0.2728715700851565</v>
      </c>
      <c r="P107" s="17">
        <f t="shared" ref="P107:P122" si="65">P$123*M38</f>
        <v>0.3232934906443703</v>
      </c>
      <c r="Q107" s="17">
        <f t="shared" ref="Q107:Q122" si="66">Q$123*N38</f>
        <v>0.34108946260644563</v>
      </c>
      <c r="R107" s="17">
        <f t="shared" ref="R107:R122" si="67">R$123*O38</f>
        <v>0.34108946260644557</v>
      </c>
      <c r="S107" s="17">
        <f t="shared" ref="S107:S122" si="68">S$123*P38</f>
        <v>0.51015119624616212</v>
      </c>
      <c r="T107" s="17">
        <f t="shared" ref="T107:T122" si="69">T$123*Q38</f>
        <v>0.39447737849267195</v>
      </c>
      <c r="U107" s="17">
        <f t="shared" ref="U107:U122" si="70">U$123*R38</f>
        <v>0.3855793925116342</v>
      </c>
      <c r="V107" s="146">
        <f t="shared" ref="V107:V123" si="71">AVERAGE(N107:U107)</f>
        <v>0.35517794040975537</v>
      </c>
      <c r="Y107" s="153"/>
      <c r="Z107" s="153"/>
      <c r="AA107" s="153"/>
      <c r="AB107" s="153"/>
      <c r="AC107" s="153"/>
      <c r="AD107" s="153"/>
      <c r="AE107" s="153"/>
      <c r="AF107" s="153"/>
      <c r="AG107" s="147"/>
    </row>
    <row r="108" spans="1:34" x14ac:dyDescent="0.25">
      <c r="A108" s="61">
        <v>2018</v>
      </c>
      <c r="B108" s="25" t="s">
        <v>20</v>
      </c>
      <c r="C108" s="162">
        <f t="shared" si="54"/>
        <v>9.0554724585782025E-4</v>
      </c>
      <c r="D108" s="13">
        <f t="shared" si="55"/>
        <v>9.0554724585782025E-4</v>
      </c>
      <c r="E108" s="13">
        <f t="shared" si="56"/>
        <v>1.9144449926015877E-3</v>
      </c>
      <c r="F108" s="13">
        <f t="shared" si="57"/>
        <v>1.1860700339768192E-3</v>
      </c>
      <c r="G108" s="13">
        <f t="shared" si="58"/>
        <v>2.2343394001057087E-3</v>
      </c>
      <c r="H108" s="13">
        <f t="shared" si="59"/>
        <v>9.1539015070410098E-4</v>
      </c>
      <c r="I108" s="13">
        <f t="shared" si="60"/>
        <v>1.1811485815536784E-3</v>
      </c>
      <c r="J108" s="13">
        <f t="shared" si="61"/>
        <v>1.1811485815536784E-3</v>
      </c>
      <c r="K108" s="163">
        <f t="shared" si="62"/>
        <v>1.0423636232211214E-2</v>
      </c>
      <c r="M108" s="61" t="s">
        <v>20</v>
      </c>
      <c r="N108" s="125">
        <f t="shared" si="63"/>
        <v>0.2728715700851565</v>
      </c>
      <c r="O108" s="17">
        <f t="shared" si="64"/>
        <v>0.2728715700851565</v>
      </c>
      <c r="P108" s="17">
        <f t="shared" si="65"/>
        <v>0.57688609110394506</v>
      </c>
      <c r="Q108" s="17">
        <f t="shared" si="66"/>
        <v>0.35740243690501483</v>
      </c>
      <c r="R108" s="17">
        <f t="shared" si="67"/>
        <v>0.6732809392318535</v>
      </c>
      <c r="S108" s="17">
        <f t="shared" si="68"/>
        <v>0.27583756541216908</v>
      </c>
      <c r="T108" s="17">
        <f t="shared" si="69"/>
        <v>0.35591943924150843</v>
      </c>
      <c r="U108" s="17">
        <f t="shared" si="70"/>
        <v>0.35591943924150843</v>
      </c>
      <c r="V108" s="146">
        <f t="shared" si="71"/>
        <v>0.3926236314132891</v>
      </c>
      <c r="Y108" s="153"/>
      <c r="Z108" s="153"/>
      <c r="AA108" s="153"/>
      <c r="AB108" s="153"/>
      <c r="AC108" s="153"/>
      <c r="AD108" s="153"/>
      <c r="AE108" s="153"/>
      <c r="AF108" s="153"/>
      <c r="AG108" s="147"/>
    </row>
    <row r="109" spans="1:34" x14ac:dyDescent="0.25">
      <c r="A109" s="61">
        <v>2018</v>
      </c>
      <c r="B109" s="25" t="s">
        <v>24</v>
      </c>
      <c r="C109" s="162">
        <f t="shared" si="54"/>
        <v>7.3821786347104911E-4</v>
      </c>
      <c r="D109" s="13">
        <f t="shared" si="55"/>
        <v>7.3821786347104911E-4</v>
      </c>
      <c r="E109" s="13">
        <f t="shared" si="56"/>
        <v>2.2244964952594279E-3</v>
      </c>
      <c r="F109" s="13">
        <f t="shared" si="57"/>
        <v>1.1860700339768192E-3</v>
      </c>
      <c r="G109" s="13">
        <f t="shared" si="58"/>
        <v>2.0817743749883587E-3</v>
      </c>
      <c r="H109" s="13">
        <f t="shared" si="59"/>
        <v>1.0679551758214509E-3</v>
      </c>
      <c r="I109" s="13">
        <f t="shared" si="60"/>
        <v>1.1860700339768192E-3</v>
      </c>
      <c r="J109" s="13">
        <f t="shared" si="61"/>
        <v>1.186070033976819E-3</v>
      </c>
      <c r="K109" s="163">
        <f t="shared" si="62"/>
        <v>1.0408871874941793E-2</v>
      </c>
      <c r="M109" s="61" t="s">
        <v>24</v>
      </c>
      <c r="N109" s="125">
        <f t="shared" si="63"/>
        <v>0.22244964952594279</v>
      </c>
      <c r="O109" s="17">
        <f t="shared" si="64"/>
        <v>0.22244964952594279</v>
      </c>
      <c r="P109" s="17">
        <f t="shared" si="65"/>
        <v>0.67031494390484092</v>
      </c>
      <c r="Q109" s="17">
        <f t="shared" si="66"/>
        <v>0.35740243690501483</v>
      </c>
      <c r="R109" s="17">
        <f t="shared" si="67"/>
        <v>0.62730801166315875</v>
      </c>
      <c r="S109" s="17">
        <f t="shared" si="68"/>
        <v>0.32181049298086389</v>
      </c>
      <c r="T109" s="17">
        <f t="shared" si="69"/>
        <v>0.35740243690501483</v>
      </c>
      <c r="U109" s="17">
        <f t="shared" si="70"/>
        <v>0.35740243690501478</v>
      </c>
      <c r="V109" s="146">
        <f t="shared" si="71"/>
        <v>0.3920675072894742</v>
      </c>
      <c r="Y109" s="153"/>
      <c r="Z109" s="153"/>
      <c r="AA109" s="153"/>
      <c r="AB109" s="153"/>
      <c r="AC109" s="153"/>
      <c r="AD109" s="153"/>
      <c r="AE109" s="153"/>
      <c r="AF109" s="153"/>
      <c r="AG109" s="147"/>
    </row>
    <row r="110" spans="1:34" x14ac:dyDescent="0.25">
      <c r="A110" s="61">
        <v>2018</v>
      </c>
      <c r="B110" s="25" t="s">
        <v>28</v>
      </c>
      <c r="C110" s="162">
        <f t="shared" si="54"/>
        <v>7.6774657800989107E-4</v>
      </c>
      <c r="D110" s="13">
        <f t="shared" si="55"/>
        <v>7.6774657800989107E-4</v>
      </c>
      <c r="E110" s="13">
        <f t="shared" si="56"/>
        <v>2.6723486657651979E-3</v>
      </c>
      <c r="F110" s="13">
        <f t="shared" si="57"/>
        <v>2.0325598507569551E-3</v>
      </c>
      <c r="G110" s="13">
        <f t="shared" si="58"/>
        <v>2.7314060948428814E-3</v>
      </c>
      <c r="H110" s="13">
        <f t="shared" si="59"/>
        <v>2.4410404018776022E-3</v>
      </c>
      <c r="I110" s="13">
        <f t="shared" si="60"/>
        <v>2.2294179476825687E-3</v>
      </c>
      <c r="J110" s="13">
        <f t="shared" si="61"/>
        <v>2.318004091299094E-3</v>
      </c>
      <c r="K110" s="163">
        <f t="shared" si="62"/>
        <v>1.5960270208244084E-2</v>
      </c>
      <c r="M110" s="61" t="s">
        <v>28</v>
      </c>
      <c r="N110" s="125">
        <f t="shared" si="63"/>
        <v>0.23134763550698051</v>
      </c>
      <c r="O110" s="17">
        <f t="shared" si="64"/>
        <v>0.23134763550698051</v>
      </c>
      <c r="P110" s="17">
        <f t="shared" si="65"/>
        <v>0.80526773128391294</v>
      </c>
      <c r="Q110" s="17">
        <f t="shared" si="66"/>
        <v>0.61247803502809584</v>
      </c>
      <c r="R110" s="17">
        <f t="shared" si="67"/>
        <v>0.82306370324598832</v>
      </c>
      <c r="S110" s="17">
        <f t="shared" si="68"/>
        <v>0.73556684109911752</v>
      </c>
      <c r="T110" s="17">
        <f t="shared" si="69"/>
        <v>0.67179794156834738</v>
      </c>
      <c r="U110" s="17">
        <f t="shared" si="70"/>
        <v>0.69849189951146029</v>
      </c>
      <c r="V110" s="146">
        <f t="shared" si="71"/>
        <v>0.6011701778438604</v>
      </c>
      <c r="Y110" s="153"/>
      <c r="Z110" s="153"/>
      <c r="AA110" s="153"/>
      <c r="AB110" s="153"/>
      <c r="AC110" s="153"/>
      <c r="AD110" s="153"/>
      <c r="AE110" s="153"/>
      <c r="AF110" s="153"/>
      <c r="AG110" s="147"/>
    </row>
    <row r="111" spans="1:34" x14ac:dyDescent="0.25">
      <c r="A111" s="61">
        <v>2018</v>
      </c>
      <c r="B111" s="25" t="s">
        <v>31</v>
      </c>
      <c r="C111" s="162">
        <f t="shared" si="54"/>
        <v>1.3222302176837031E-3</v>
      </c>
      <c r="D111" s="13">
        <f t="shared" si="55"/>
        <v>1.3222302176837031E-3</v>
      </c>
      <c r="E111" s="13">
        <f t="shared" si="56"/>
        <v>1.9735024216792712E-3</v>
      </c>
      <c r="F111" s="13">
        <f t="shared" si="57"/>
        <v>1.1450579304506513E-3</v>
      </c>
      <c r="G111" s="13">
        <f t="shared" si="58"/>
        <v>1.8619495000880891E-3</v>
      </c>
      <c r="H111" s="13">
        <f t="shared" si="59"/>
        <v>1.1729461608484433E-3</v>
      </c>
      <c r="I111" s="13">
        <f t="shared" si="60"/>
        <v>1.3140277969784673E-3</v>
      </c>
      <c r="J111" s="13">
        <f t="shared" si="61"/>
        <v>1.3140277969784673E-3</v>
      </c>
      <c r="K111" s="163">
        <f t="shared" si="62"/>
        <v>1.1425972042390795E-2</v>
      </c>
      <c r="M111" s="61" t="s">
        <v>31</v>
      </c>
      <c r="N111" s="125">
        <f t="shared" si="63"/>
        <v>0.39843203892868917</v>
      </c>
      <c r="O111" s="17">
        <f t="shared" si="64"/>
        <v>0.39843203892868917</v>
      </c>
      <c r="P111" s="17">
        <f t="shared" si="65"/>
        <v>0.59468206306602034</v>
      </c>
      <c r="Q111" s="17">
        <f t="shared" si="66"/>
        <v>0.3450441230424629</v>
      </c>
      <c r="R111" s="17">
        <f t="shared" si="67"/>
        <v>0.56106744935987751</v>
      </c>
      <c r="S111" s="17">
        <f t="shared" si="68"/>
        <v>0.35344777646899755</v>
      </c>
      <c r="T111" s="17">
        <f t="shared" si="69"/>
        <v>0.39596037615617818</v>
      </c>
      <c r="U111" s="17">
        <f t="shared" si="70"/>
        <v>0.39596037615617813</v>
      </c>
      <c r="V111" s="146">
        <f t="shared" si="71"/>
        <v>0.43037828026338665</v>
      </c>
      <c r="Y111" s="153"/>
      <c r="Z111" s="153"/>
      <c r="AA111" s="153"/>
      <c r="AB111" s="153"/>
      <c r="AC111" s="153"/>
      <c r="AD111" s="153"/>
      <c r="AE111" s="153"/>
      <c r="AF111" s="153"/>
      <c r="AG111" s="147"/>
    </row>
    <row r="112" spans="1:34" x14ac:dyDescent="0.25">
      <c r="A112" s="61">
        <v>2018</v>
      </c>
      <c r="B112" s="25" t="s">
        <v>35</v>
      </c>
      <c r="C112" s="162">
        <f t="shared" si="54"/>
        <v>1.1909914863999593E-3</v>
      </c>
      <c r="D112" s="13">
        <f t="shared" si="55"/>
        <v>1.1909914863999593E-3</v>
      </c>
      <c r="E112" s="13">
        <f t="shared" si="56"/>
        <v>1.5601004181354839E-3</v>
      </c>
      <c r="F112" s="13">
        <f t="shared" si="57"/>
        <v>7.5298222074047009E-4</v>
      </c>
      <c r="G112" s="13">
        <f t="shared" si="58"/>
        <v>2.8199922384594075E-3</v>
      </c>
      <c r="H112" s="13">
        <f t="shared" si="59"/>
        <v>1.038426461282609E-3</v>
      </c>
      <c r="I112" s="13">
        <f t="shared" si="60"/>
        <v>8.7601853131897829E-4</v>
      </c>
      <c r="J112" s="13">
        <f t="shared" si="61"/>
        <v>1.2648132727470641E-3</v>
      </c>
      <c r="K112" s="163">
        <f t="shared" si="62"/>
        <v>1.0694316115483932E-2</v>
      </c>
      <c r="M112" s="61" t="s">
        <v>35</v>
      </c>
      <c r="N112" s="125">
        <f t="shared" si="63"/>
        <v>0.35888543456852107</v>
      </c>
      <c r="O112" s="17">
        <f t="shared" si="64"/>
        <v>0.35888543456852107</v>
      </c>
      <c r="P112" s="17">
        <f t="shared" si="65"/>
        <v>0.47011025933149247</v>
      </c>
      <c r="Q112" s="17">
        <f t="shared" si="66"/>
        <v>0.22689864251646166</v>
      </c>
      <c r="R112" s="17">
        <f t="shared" si="67"/>
        <v>0.84975766118910145</v>
      </c>
      <c r="S112" s="17">
        <f t="shared" si="68"/>
        <v>0.3129125069998262</v>
      </c>
      <c r="T112" s="17">
        <f t="shared" si="69"/>
        <v>0.26397358410411881</v>
      </c>
      <c r="U112" s="17">
        <f t="shared" si="70"/>
        <v>0.38113039952111533</v>
      </c>
      <c r="V112" s="146">
        <f t="shared" si="71"/>
        <v>0.4028192403498948</v>
      </c>
      <c r="Y112" s="153"/>
      <c r="Z112" s="153"/>
      <c r="AA112" s="153"/>
      <c r="AB112" s="153"/>
      <c r="AC112" s="153"/>
      <c r="AD112" s="153"/>
      <c r="AE112" s="153"/>
      <c r="AF112" s="153"/>
      <c r="AG112" s="147"/>
    </row>
    <row r="113" spans="1:33" x14ac:dyDescent="0.25">
      <c r="A113" s="61">
        <v>2018</v>
      </c>
      <c r="B113" s="25" t="s">
        <v>39</v>
      </c>
      <c r="C113" s="162">
        <f t="shared" si="54"/>
        <v>6.5160030082377935E-3</v>
      </c>
      <c r="D113" s="13">
        <f t="shared" si="55"/>
        <v>6.5160030082377935E-3</v>
      </c>
      <c r="E113" s="13">
        <f t="shared" si="56"/>
        <v>1.232331686754338E-2</v>
      </c>
      <c r="F113" s="13">
        <f t="shared" si="57"/>
        <v>9.3212308894277795E-3</v>
      </c>
      <c r="G113" s="13">
        <f t="shared" si="58"/>
        <v>1.7795971962075424E-2</v>
      </c>
      <c r="H113" s="13">
        <f t="shared" si="59"/>
        <v>1.1417769621685558E-2</v>
      </c>
      <c r="I113" s="13">
        <f t="shared" si="60"/>
        <v>1.1417769621685558E-2</v>
      </c>
      <c r="J113" s="13">
        <f t="shared" si="61"/>
        <v>1.1417769621685558E-2</v>
      </c>
      <c r="K113" s="163">
        <f t="shared" si="62"/>
        <v>8.6725834600578852E-2</v>
      </c>
      <c r="M113" s="61" t="s">
        <v>39</v>
      </c>
      <c r="N113" s="125">
        <f t="shared" si="63"/>
        <v>1.9634889064823218</v>
      </c>
      <c r="O113" s="17">
        <f t="shared" si="64"/>
        <v>1.9634889064823218</v>
      </c>
      <c r="P113" s="17">
        <f t="shared" si="65"/>
        <v>3.7134261494197385</v>
      </c>
      <c r="Q113" s="17">
        <f t="shared" si="66"/>
        <v>2.8087975746809044</v>
      </c>
      <c r="R113" s="17">
        <f t="shared" si="67"/>
        <v>5.3625195512387274</v>
      </c>
      <c r="S113" s="17">
        <f t="shared" si="68"/>
        <v>3.4405545793345818</v>
      </c>
      <c r="T113" s="17">
        <f t="shared" si="69"/>
        <v>3.4405545793345818</v>
      </c>
      <c r="U113" s="17">
        <f t="shared" si="70"/>
        <v>3.4405545793345818</v>
      </c>
      <c r="V113" s="146">
        <f t="shared" si="71"/>
        <v>3.2666731032884697</v>
      </c>
      <c r="Y113" s="153"/>
      <c r="Z113" s="153"/>
      <c r="AA113" s="153"/>
      <c r="AB113" s="153"/>
      <c r="AC113" s="153"/>
      <c r="AD113" s="153"/>
      <c r="AE113" s="153"/>
      <c r="AF113" s="153"/>
      <c r="AG113" s="147"/>
    </row>
    <row r="114" spans="1:33" x14ac:dyDescent="0.25">
      <c r="A114" s="61">
        <v>2018</v>
      </c>
      <c r="B114" s="25" t="s">
        <v>42</v>
      </c>
      <c r="C114" s="162">
        <f t="shared" si="54"/>
        <v>6.5160030082377935E-3</v>
      </c>
      <c r="D114" s="13">
        <f t="shared" si="55"/>
        <v>6.5160030082377935E-3</v>
      </c>
      <c r="E114" s="13">
        <f t="shared" si="56"/>
        <v>1.232331686754338E-2</v>
      </c>
      <c r="F114" s="13">
        <f t="shared" si="57"/>
        <v>9.3212308894277795E-3</v>
      </c>
      <c r="G114" s="13">
        <f t="shared" si="58"/>
        <v>1.7795971962075424E-2</v>
      </c>
      <c r="H114" s="13">
        <f t="shared" si="59"/>
        <v>1.1417769621685558E-2</v>
      </c>
      <c r="I114" s="13">
        <f t="shared" si="60"/>
        <v>1.1417769621685558E-2</v>
      </c>
      <c r="J114" s="13">
        <f t="shared" si="61"/>
        <v>1.1417769621685558E-2</v>
      </c>
      <c r="K114" s="163">
        <f t="shared" si="62"/>
        <v>8.6725834600578852E-2</v>
      </c>
      <c r="M114" s="61" t="s">
        <v>42</v>
      </c>
      <c r="N114" s="125">
        <f t="shared" si="63"/>
        <v>1.9634889064823218</v>
      </c>
      <c r="O114" s="17">
        <f t="shared" si="64"/>
        <v>1.9634889064823218</v>
      </c>
      <c r="P114" s="17">
        <f t="shared" si="65"/>
        <v>3.7134261494197385</v>
      </c>
      <c r="Q114" s="17">
        <f t="shared" si="66"/>
        <v>2.8087975746809044</v>
      </c>
      <c r="R114" s="17">
        <f t="shared" si="67"/>
        <v>5.3625195512387274</v>
      </c>
      <c r="S114" s="17">
        <f t="shared" si="68"/>
        <v>3.4405545793345818</v>
      </c>
      <c r="T114" s="17">
        <f t="shared" si="69"/>
        <v>3.4405545793345818</v>
      </c>
      <c r="U114" s="17">
        <f t="shared" si="70"/>
        <v>3.4405545793345818</v>
      </c>
      <c r="V114" s="146">
        <f t="shared" si="71"/>
        <v>3.2666731032884697</v>
      </c>
      <c r="Y114" s="153"/>
      <c r="Z114" s="153"/>
      <c r="AA114" s="153"/>
      <c r="AB114" s="153"/>
      <c r="AC114" s="153"/>
      <c r="AD114" s="153"/>
      <c r="AE114" s="153"/>
      <c r="AF114" s="153"/>
      <c r="AG114" s="147"/>
    </row>
    <row r="115" spans="1:33" x14ac:dyDescent="0.25">
      <c r="A115" s="61">
        <v>2018</v>
      </c>
      <c r="B115" s="25" t="s">
        <v>44</v>
      </c>
      <c r="C115" s="162">
        <f t="shared" si="54"/>
        <v>6.5160030082377935E-3</v>
      </c>
      <c r="D115" s="13">
        <f t="shared" si="55"/>
        <v>6.5160030082377935E-3</v>
      </c>
      <c r="E115" s="13">
        <f t="shared" si="56"/>
        <v>1.232331686754338E-2</v>
      </c>
      <c r="F115" s="13">
        <f t="shared" si="57"/>
        <v>9.3212308894277795E-3</v>
      </c>
      <c r="G115" s="13">
        <f t="shared" si="58"/>
        <v>1.7795971962075424E-2</v>
      </c>
      <c r="H115" s="13">
        <f t="shared" si="59"/>
        <v>1.1417769621685558E-2</v>
      </c>
      <c r="I115" s="13">
        <f t="shared" si="60"/>
        <v>1.1417769621685558E-2</v>
      </c>
      <c r="J115" s="13">
        <f t="shared" si="61"/>
        <v>1.1417769621685558E-2</v>
      </c>
      <c r="K115" s="163">
        <f t="shared" si="62"/>
        <v>8.6725834600578852E-2</v>
      </c>
      <c r="M115" s="61" t="s">
        <v>44</v>
      </c>
      <c r="N115" s="125">
        <f t="shared" si="63"/>
        <v>1.9634889064823218</v>
      </c>
      <c r="O115" s="17">
        <f t="shared" si="64"/>
        <v>1.9634889064823218</v>
      </c>
      <c r="P115" s="17">
        <f t="shared" si="65"/>
        <v>3.7134261494197385</v>
      </c>
      <c r="Q115" s="17">
        <f t="shared" si="66"/>
        <v>2.8087975746809044</v>
      </c>
      <c r="R115" s="17">
        <f t="shared" si="67"/>
        <v>5.3625195512387274</v>
      </c>
      <c r="S115" s="17">
        <f t="shared" si="68"/>
        <v>3.4405545793345818</v>
      </c>
      <c r="T115" s="17">
        <f t="shared" si="69"/>
        <v>3.4405545793345818</v>
      </c>
      <c r="U115" s="17">
        <f t="shared" si="70"/>
        <v>3.4405545793345818</v>
      </c>
      <c r="V115" s="146">
        <f t="shared" si="71"/>
        <v>3.2666731032884697</v>
      </c>
      <c r="Y115" s="153"/>
      <c r="Z115" s="153"/>
      <c r="AA115" s="153"/>
      <c r="AB115" s="153"/>
      <c r="AC115" s="153"/>
      <c r="AD115" s="153"/>
      <c r="AE115" s="153"/>
      <c r="AF115" s="153"/>
      <c r="AG115" s="147"/>
    </row>
    <row r="116" spans="1:33" x14ac:dyDescent="0.25">
      <c r="A116" s="61">
        <v>2018</v>
      </c>
      <c r="B116" s="25" t="s">
        <v>46</v>
      </c>
      <c r="C116" s="162">
        <f t="shared" si="54"/>
        <v>1.4616713696726773E-3</v>
      </c>
      <c r="D116" s="13">
        <f t="shared" si="55"/>
        <v>1.4616713696726773E-3</v>
      </c>
      <c r="E116" s="13">
        <f t="shared" si="56"/>
        <v>1.7914086820230795E-3</v>
      </c>
      <c r="F116" s="13">
        <f t="shared" si="57"/>
        <v>1.5502575132892032E-3</v>
      </c>
      <c r="G116" s="13">
        <f t="shared" si="58"/>
        <v>1.5502575132892032E-3</v>
      </c>
      <c r="H116" s="13">
        <f t="shared" si="59"/>
        <v>1.5502575132892032E-3</v>
      </c>
      <c r="I116" s="13">
        <f t="shared" si="60"/>
        <v>1.5502575132892032E-3</v>
      </c>
      <c r="J116" s="13">
        <f t="shared" si="61"/>
        <v>1.550257513289203E-3</v>
      </c>
      <c r="K116" s="163">
        <f t="shared" si="62"/>
        <v>1.246603898781445E-2</v>
      </c>
      <c r="M116" s="61" t="s">
        <v>46</v>
      </c>
      <c r="N116" s="125">
        <f t="shared" si="63"/>
        <v>0.44045030606136676</v>
      </c>
      <c r="O116" s="17">
        <f t="shared" si="64"/>
        <v>0.44045030606136676</v>
      </c>
      <c r="P116" s="17">
        <f t="shared" si="65"/>
        <v>0.53981114951628795</v>
      </c>
      <c r="Q116" s="17">
        <f t="shared" si="66"/>
        <v>0.46714426400447989</v>
      </c>
      <c r="R116" s="17">
        <f t="shared" si="67"/>
        <v>0.46714426400447989</v>
      </c>
      <c r="S116" s="17">
        <f t="shared" si="68"/>
        <v>0.46714426400447989</v>
      </c>
      <c r="T116" s="17">
        <f t="shared" si="69"/>
        <v>0.46714426400447989</v>
      </c>
      <c r="U116" s="17">
        <f t="shared" si="70"/>
        <v>0.46714426400447984</v>
      </c>
      <c r="V116" s="146">
        <f t="shared" si="71"/>
        <v>0.46955413520767758</v>
      </c>
      <c r="Y116" s="153"/>
      <c r="Z116" s="153"/>
      <c r="AA116" s="153"/>
      <c r="AB116" s="153"/>
      <c r="AC116" s="153"/>
      <c r="AD116" s="153"/>
      <c r="AE116" s="153"/>
      <c r="AF116" s="153"/>
      <c r="AG116" s="147"/>
    </row>
    <row r="117" spans="1:33" x14ac:dyDescent="0.25">
      <c r="A117" s="61">
        <v>2018</v>
      </c>
      <c r="B117" s="25" t="s">
        <v>48</v>
      </c>
      <c r="C117" s="162">
        <f t="shared" si="54"/>
        <v>4.7885732077155383E-3</v>
      </c>
      <c r="D117" s="13">
        <f t="shared" si="55"/>
        <v>4.7885732077155383E-3</v>
      </c>
      <c r="E117" s="13">
        <f t="shared" si="56"/>
        <v>3.1989440750412128E-3</v>
      </c>
      <c r="F117" s="13">
        <f t="shared" si="57"/>
        <v>7.2985139435171051E-3</v>
      </c>
      <c r="G117" s="13">
        <f t="shared" si="58"/>
        <v>4.7885732077155383E-3</v>
      </c>
      <c r="H117" s="13">
        <f t="shared" si="59"/>
        <v>4.7885732077155392E-3</v>
      </c>
      <c r="I117" s="13">
        <f t="shared" si="60"/>
        <v>4.7885732077155383E-3</v>
      </c>
      <c r="J117" s="13">
        <f t="shared" si="61"/>
        <v>3.9371619385122616E-3</v>
      </c>
      <c r="K117" s="163">
        <f t="shared" si="62"/>
        <v>3.8377485995648275E-2</v>
      </c>
      <c r="M117" s="61" t="s">
        <v>48</v>
      </c>
      <c r="N117" s="125">
        <f t="shared" si="63"/>
        <v>1.4429567265916157</v>
      </c>
      <c r="O117" s="17">
        <f t="shared" si="64"/>
        <v>1.4429567265916157</v>
      </c>
      <c r="P117" s="17">
        <f t="shared" si="65"/>
        <v>0.9639484812790855</v>
      </c>
      <c r="Q117" s="17">
        <f t="shared" si="66"/>
        <v>2.199285534979821</v>
      </c>
      <c r="R117" s="17">
        <f t="shared" si="67"/>
        <v>1.4429567265916157</v>
      </c>
      <c r="S117" s="17">
        <f t="shared" si="68"/>
        <v>1.4429567265916159</v>
      </c>
      <c r="T117" s="17">
        <f t="shared" si="69"/>
        <v>1.4429567265916157</v>
      </c>
      <c r="U117" s="17">
        <f t="shared" si="70"/>
        <v>1.1863981308050282</v>
      </c>
      <c r="V117" s="146">
        <f t="shared" si="71"/>
        <v>1.4455519725027517</v>
      </c>
      <c r="Y117" s="153"/>
      <c r="Z117" s="153"/>
      <c r="AA117" s="153"/>
      <c r="AB117" s="153"/>
      <c r="AC117" s="153"/>
      <c r="AD117" s="153"/>
      <c r="AE117" s="153"/>
      <c r="AF117" s="153"/>
      <c r="AG117" s="147"/>
    </row>
    <row r="118" spans="1:33" x14ac:dyDescent="0.25">
      <c r="A118" s="61">
        <v>2018</v>
      </c>
      <c r="B118" s="25" t="s">
        <v>51</v>
      </c>
      <c r="C118" s="162">
        <f t="shared" si="54"/>
        <v>8.1696110224129437E-4</v>
      </c>
      <c r="D118" s="13">
        <f t="shared" si="55"/>
        <v>8.1696110224129437E-4</v>
      </c>
      <c r="E118" s="13">
        <f t="shared" si="56"/>
        <v>1.0039762943206271E-3</v>
      </c>
      <c r="F118" s="13">
        <f t="shared" si="57"/>
        <v>6.4963171985452323E-4</v>
      </c>
      <c r="G118" s="13">
        <f t="shared" si="58"/>
        <v>9.4491886524294283E-4</v>
      </c>
      <c r="H118" s="13">
        <f t="shared" si="59"/>
        <v>9.6952612735864453E-4</v>
      </c>
      <c r="I118" s="13">
        <f t="shared" si="60"/>
        <v>9.6952612735864453E-4</v>
      </c>
      <c r="J118" s="13">
        <f t="shared" si="61"/>
        <v>9.6952612735864453E-4</v>
      </c>
      <c r="K118" s="163">
        <f t="shared" si="62"/>
        <v>7.1410274659766152E-3</v>
      </c>
      <c r="M118" s="61" t="s">
        <v>51</v>
      </c>
      <c r="N118" s="125">
        <f t="shared" si="63"/>
        <v>0.24617761214204337</v>
      </c>
      <c r="O118" s="17">
        <f t="shared" si="64"/>
        <v>0.24617761214204337</v>
      </c>
      <c r="P118" s="17">
        <f t="shared" si="65"/>
        <v>0.30253152335528227</v>
      </c>
      <c r="Q118" s="17">
        <f t="shared" si="66"/>
        <v>0.19575569158282968</v>
      </c>
      <c r="R118" s="17">
        <f t="shared" si="67"/>
        <v>0.28473555139320678</v>
      </c>
      <c r="S118" s="17">
        <f t="shared" si="68"/>
        <v>0.29215053971073823</v>
      </c>
      <c r="T118" s="17">
        <f t="shared" si="69"/>
        <v>0.29215053971073823</v>
      </c>
      <c r="U118" s="17">
        <f t="shared" si="70"/>
        <v>0.29215053971073823</v>
      </c>
      <c r="V118" s="146">
        <f t="shared" si="71"/>
        <v>0.26897870121845252</v>
      </c>
      <c r="Y118" s="153"/>
      <c r="Z118" s="153"/>
      <c r="AA118" s="153"/>
      <c r="AB118" s="153"/>
      <c r="AC118" s="153"/>
      <c r="AD118" s="153"/>
      <c r="AE118" s="153"/>
      <c r="AF118" s="153"/>
      <c r="AG118" s="147"/>
    </row>
    <row r="119" spans="1:33" x14ac:dyDescent="0.25">
      <c r="A119" s="61">
        <v>2018</v>
      </c>
      <c r="B119" s="25" t="s">
        <v>54</v>
      </c>
      <c r="C119" s="162">
        <f t="shared" si="54"/>
        <v>8.1696110224129437E-4</v>
      </c>
      <c r="D119" s="13">
        <f t="shared" si="55"/>
        <v>8.1696110224129437E-4</v>
      </c>
      <c r="E119" s="13">
        <f t="shared" si="56"/>
        <v>1.0039762943206271E-3</v>
      </c>
      <c r="F119" s="13">
        <f t="shared" si="57"/>
        <v>6.4963171985452323E-4</v>
      </c>
      <c r="G119" s="13">
        <f t="shared" si="58"/>
        <v>9.4491886524294283E-4</v>
      </c>
      <c r="H119" s="13">
        <f t="shared" si="59"/>
        <v>9.6952612735864453E-4</v>
      </c>
      <c r="I119" s="13">
        <f t="shared" si="60"/>
        <v>9.6952612735864453E-4</v>
      </c>
      <c r="J119" s="13">
        <f t="shared" si="61"/>
        <v>9.6952612735864453E-4</v>
      </c>
      <c r="K119" s="163">
        <f t="shared" si="62"/>
        <v>7.1410274659766152E-3</v>
      </c>
      <c r="M119" s="61" t="s">
        <v>54</v>
      </c>
      <c r="N119" s="125">
        <f t="shared" si="63"/>
        <v>0.24617761214204337</v>
      </c>
      <c r="O119" s="17">
        <f t="shared" si="64"/>
        <v>0.24617761214204337</v>
      </c>
      <c r="P119" s="17">
        <f t="shared" si="65"/>
        <v>0.30253152335528227</v>
      </c>
      <c r="Q119" s="17">
        <f t="shared" si="66"/>
        <v>0.19575569158282968</v>
      </c>
      <c r="R119" s="17">
        <f t="shared" si="67"/>
        <v>0.28473555139320678</v>
      </c>
      <c r="S119" s="17">
        <f t="shared" si="68"/>
        <v>0.29215053971073823</v>
      </c>
      <c r="T119" s="17">
        <f t="shared" si="69"/>
        <v>0.29215053971073823</v>
      </c>
      <c r="U119" s="17">
        <f t="shared" si="70"/>
        <v>0.29215053971073823</v>
      </c>
      <c r="V119" s="146">
        <f t="shared" si="71"/>
        <v>0.26897870121845252</v>
      </c>
      <c r="Y119" s="153"/>
      <c r="Z119" s="153"/>
      <c r="AA119" s="153"/>
      <c r="AB119" s="153"/>
      <c r="AC119" s="153"/>
      <c r="AD119" s="153"/>
      <c r="AE119" s="153"/>
      <c r="AF119" s="153"/>
      <c r="AG119" s="147"/>
    </row>
    <row r="120" spans="1:33" x14ac:dyDescent="0.25">
      <c r="A120" s="61">
        <v>2018</v>
      </c>
      <c r="B120" s="25" t="s">
        <v>56</v>
      </c>
      <c r="C120" s="162">
        <f t="shared" si="54"/>
        <v>8.1696110224129437E-4</v>
      </c>
      <c r="D120" s="13">
        <f t="shared" si="55"/>
        <v>8.1696110224129437E-4</v>
      </c>
      <c r="E120" s="13">
        <f t="shared" si="56"/>
        <v>1.0039762943206271E-3</v>
      </c>
      <c r="F120" s="13">
        <f t="shared" si="57"/>
        <v>6.4963171985452323E-4</v>
      </c>
      <c r="G120" s="13">
        <f t="shared" si="58"/>
        <v>9.4491886524294283E-4</v>
      </c>
      <c r="H120" s="13">
        <f t="shared" si="59"/>
        <v>9.6952612735864453E-4</v>
      </c>
      <c r="I120" s="13">
        <f t="shared" si="60"/>
        <v>9.6952612735864453E-4</v>
      </c>
      <c r="J120" s="13">
        <f t="shared" si="61"/>
        <v>9.6952612735864453E-4</v>
      </c>
      <c r="K120" s="163">
        <f t="shared" si="62"/>
        <v>7.1410274659766152E-3</v>
      </c>
      <c r="M120" s="61" t="s">
        <v>56</v>
      </c>
      <c r="N120" s="125">
        <f t="shared" si="63"/>
        <v>0.24617761214204337</v>
      </c>
      <c r="O120" s="17">
        <f t="shared" si="64"/>
        <v>0.24617761214204337</v>
      </c>
      <c r="P120" s="17">
        <f t="shared" si="65"/>
        <v>0.30253152335528227</v>
      </c>
      <c r="Q120" s="17">
        <f t="shared" si="66"/>
        <v>0.19575569158282968</v>
      </c>
      <c r="R120" s="17">
        <f t="shared" si="67"/>
        <v>0.28473555139320678</v>
      </c>
      <c r="S120" s="17">
        <f t="shared" si="68"/>
        <v>0.29215053971073823</v>
      </c>
      <c r="T120" s="17">
        <f t="shared" si="69"/>
        <v>0.29215053971073823</v>
      </c>
      <c r="U120" s="17">
        <f t="shared" si="70"/>
        <v>0.29215053971073823</v>
      </c>
      <c r="V120" s="146">
        <f t="shared" si="71"/>
        <v>0.26897870121845252</v>
      </c>
      <c r="Y120" s="153"/>
      <c r="Z120" s="153"/>
      <c r="AA120" s="153"/>
      <c r="AB120" s="153"/>
      <c r="AC120" s="153"/>
      <c r="AD120" s="153"/>
      <c r="AE120" s="153"/>
      <c r="AF120" s="153"/>
      <c r="AG120" s="147"/>
    </row>
    <row r="121" spans="1:33" x14ac:dyDescent="0.25">
      <c r="A121" s="61">
        <v>2018</v>
      </c>
      <c r="B121" s="25" t="s">
        <v>59</v>
      </c>
      <c r="C121" s="162">
        <f t="shared" si="54"/>
        <v>1.112248247629714E-3</v>
      </c>
      <c r="D121" s="13">
        <f t="shared" si="55"/>
        <v>1.112248247629714E-3</v>
      </c>
      <c r="E121" s="13">
        <f t="shared" si="56"/>
        <v>8.8093998374211865E-4</v>
      </c>
      <c r="F121" s="13">
        <f t="shared" si="57"/>
        <v>1.0876409855140124E-3</v>
      </c>
      <c r="G121" s="13">
        <f t="shared" si="58"/>
        <v>1.0876409855140124E-3</v>
      </c>
      <c r="H121" s="13">
        <f t="shared" si="59"/>
        <v>1.0876409855140124E-3</v>
      </c>
      <c r="I121" s="13">
        <f t="shared" si="60"/>
        <v>1.0876409855140124E-3</v>
      </c>
      <c r="J121" s="13">
        <f t="shared" si="61"/>
        <v>1.0876409855140124E-3</v>
      </c>
      <c r="K121" s="163">
        <f t="shared" si="62"/>
        <v>8.5436414065716074E-3</v>
      </c>
      <c r="M121" s="61" t="s">
        <v>59</v>
      </c>
      <c r="N121" s="125">
        <f t="shared" si="63"/>
        <v>0.33515747195242046</v>
      </c>
      <c r="O121" s="17">
        <f t="shared" si="64"/>
        <v>0.33515747195242046</v>
      </c>
      <c r="P121" s="17">
        <f t="shared" si="65"/>
        <v>0.2654565817676251</v>
      </c>
      <c r="Q121" s="17">
        <f t="shared" si="66"/>
        <v>0.32774248363488906</v>
      </c>
      <c r="R121" s="17">
        <f t="shared" si="67"/>
        <v>0.32774248363488906</v>
      </c>
      <c r="S121" s="17">
        <f t="shared" si="68"/>
        <v>0.32774248363488906</v>
      </c>
      <c r="T121" s="17">
        <f t="shared" si="69"/>
        <v>0.32774248363488906</v>
      </c>
      <c r="U121" s="17">
        <f t="shared" si="70"/>
        <v>0.32774248363488906</v>
      </c>
      <c r="V121" s="146">
        <f t="shared" si="71"/>
        <v>0.32181049298086395</v>
      </c>
      <c r="Y121" s="153"/>
      <c r="Z121" s="153"/>
      <c r="AA121" s="153"/>
      <c r="AB121" s="153"/>
      <c r="AC121" s="153"/>
      <c r="AD121" s="153"/>
      <c r="AE121" s="153"/>
      <c r="AF121" s="153"/>
      <c r="AG121" s="147"/>
    </row>
    <row r="122" spans="1:33" x14ac:dyDescent="0.25">
      <c r="A122" s="61">
        <v>2018</v>
      </c>
      <c r="B122" s="25" t="s">
        <v>61</v>
      </c>
      <c r="C122" s="162">
        <f t="shared" si="54"/>
        <v>1.9095235401784471E-3</v>
      </c>
      <c r="D122" s="13">
        <f t="shared" si="55"/>
        <v>1.9095235401784471E-3</v>
      </c>
      <c r="E122" s="13">
        <f t="shared" si="56"/>
        <v>2.3180040912990944E-3</v>
      </c>
      <c r="F122" s="13">
        <f t="shared" si="57"/>
        <v>1.678215276290852E-3</v>
      </c>
      <c r="G122" s="13">
        <f t="shared" si="58"/>
        <v>2.5985268794180929E-3</v>
      </c>
      <c r="H122" s="13">
        <f t="shared" si="59"/>
        <v>1.678215276290852E-3</v>
      </c>
      <c r="I122" s="13">
        <f t="shared" si="60"/>
        <v>1.6782152762908516E-3</v>
      </c>
      <c r="J122" s="13">
        <f t="shared" si="61"/>
        <v>1.6782152762908516E-3</v>
      </c>
      <c r="K122" s="163">
        <f t="shared" si="62"/>
        <v>1.5448439156237488E-2</v>
      </c>
      <c r="M122" s="61" t="s">
        <v>61</v>
      </c>
      <c r="N122" s="131">
        <f t="shared" si="63"/>
        <v>0.57540309344043872</v>
      </c>
      <c r="O122" s="132">
        <f t="shared" si="64"/>
        <v>0.57540309344043872</v>
      </c>
      <c r="P122" s="132">
        <f t="shared" si="65"/>
        <v>0.69849189951146051</v>
      </c>
      <c r="Q122" s="132">
        <f t="shared" si="66"/>
        <v>0.50570220325564341</v>
      </c>
      <c r="R122" s="132">
        <f t="shared" si="67"/>
        <v>0.78302276633131873</v>
      </c>
      <c r="S122" s="132">
        <f t="shared" si="68"/>
        <v>0.50570220325564341</v>
      </c>
      <c r="T122" s="132">
        <f t="shared" si="69"/>
        <v>0.5057022032556433</v>
      </c>
      <c r="U122" s="132">
        <f t="shared" si="70"/>
        <v>0.5057022032556433</v>
      </c>
      <c r="V122" s="148">
        <f t="shared" si="71"/>
        <v>0.58189120821827878</v>
      </c>
      <c r="Y122" s="153"/>
      <c r="Z122" s="153"/>
      <c r="AA122" s="153"/>
      <c r="AB122" s="153"/>
      <c r="AC122" s="153"/>
      <c r="AD122" s="153"/>
      <c r="AE122" s="153"/>
      <c r="AF122" s="153"/>
      <c r="AG122" s="147"/>
    </row>
    <row r="123" spans="1:33" x14ac:dyDescent="0.25">
      <c r="A123" s="149"/>
      <c r="B123" s="149" t="s">
        <v>193</v>
      </c>
      <c r="C123" s="164">
        <f t="shared" ref="C123:J123" si="72">SUM(C107:C122)</f>
        <v>3.7101189333913889E-2</v>
      </c>
      <c r="D123" s="165">
        <f t="shared" si="72"/>
        <v>3.7101189333913889E-2</v>
      </c>
      <c r="E123" s="165">
        <f t="shared" si="72"/>
        <v>5.9588945939383083E-2</v>
      </c>
      <c r="F123" s="165">
        <f t="shared" si="72"/>
        <v>4.8961889673682063E-2</v>
      </c>
      <c r="G123" s="165">
        <f t="shared" si="72"/>
        <v>7.9109066733698705E-2</v>
      </c>
      <c r="H123" s="165">
        <f t="shared" si="72"/>
        <v>5.4595312214036684E-2</v>
      </c>
      <c r="I123" s="165">
        <f t="shared" si="72"/>
        <v>5.4362363466008048E-2</v>
      </c>
      <c r="J123" s="165">
        <f t="shared" si="72"/>
        <v>5.3958804367310542E-2</v>
      </c>
      <c r="K123" s="166">
        <f t="shared" si="62"/>
        <v>0.4247787610619469</v>
      </c>
      <c r="M123" s="139" t="s">
        <v>189</v>
      </c>
      <c r="N123" s="136">
        <f t="shared" ref="N123:U123" si="73">$F$9*B55</f>
        <v>0.69873906578871137</v>
      </c>
      <c r="O123" s="136">
        <f t="shared" si="73"/>
        <v>0.69873906578871137</v>
      </c>
      <c r="P123" s="136">
        <f t="shared" si="73"/>
        <v>1.1222584818583816</v>
      </c>
      <c r="Q123" s="136">
        <f t="shared" si="73"/>
        <v>0.92211558885434541</v>
      </c>
      <c r="R123" s="136">
        <f t="shared" si="73"/>
        <v>1.4898874234846577</v>
      </c>
      <c r="S123" s="136">
        <f t="shared" si="73"/>
        <v>1.0282117133643578</v>
      </c>
      <c r="T123" s="136">
        <f t="shared" si="73"/>
        <v>1.0238245119431517</v>
      </c>
      <c r="U123" s="136">
        <f t="shared" si="73"/>
        <v>1.016224148917682</v>
      </c>
      <c r="V123" s="146">
        <f t="shared" si="71"/>
        <v>0.99999999999999989</v>
      </c>
      <c r="X123" s="4"/>
      <c r="Y123" s="4"/>
      <c r="Z123" s="4"/>
      <c r="AA123" s="4"/>
      <c r="AB123" s="4"/>
      <c r="AC123" s="4"/>
      <c r="AD123" s="4"/>
      <c r="AE123" s="4"/>
      <c r="AF123" s="4"/>
      <c r="AG123" s="147"/>
    </row>
    <row r="124" spans="1:33" x14ac:dyDescent="0.25">
      <c r="C124" s="13"/>
      <c r="D124" s="13"/>
      <c r="E124" s="13"/>
      <c r="F124" s="13"/>
      <c r="G124" s="13"/>
      <c r="H124" s="13"/>
      <c r="I124" s="13"/>
      <c r="J124" s="13"/>
      <c r="K124" s="13"/>
      <c r="M124" s="134" t="s">
        <v>189</v>
      </c>
      <c r="N124" s="154">
        <f t="shared" ref="N124:V124" si="74">AVERAGE(N107:N122)</f>
        <v>0.69873906578871159</v>
      </c>
      <c r="O124" s="154">
        <f t="shared" si="74"/>
        <v>0.69873906578871159</v>
      </c>
      <c r="P124" s="154">
        <f t="shared" si="74"/>
        <v>1.1222584818583812</v>
      </c>
      <c r="Q124" s="154">
        <f t="shared" si="74"/>
        <v>0.92211558885434575</v>
      </c>
      <c r="R124" s="154">
        <f t="shared" si="74"/>
        <v>1.4898874234846582</v>
      </c>
      <c r="S124" s="154">
        <f t="shared" si="74"/>
        <v>1.0282117133643576</v>
      </c>
      <c r="T124" s="154">
        <f t="shared" si="74"/>
        <v>1.0238245119431515</v>
      </c>
      <c r="U124" s="154">
        <f t="shared" si="74"/>
        <v>1.016224148917682</v>
      </c>
      <c r="V124" s="155">
        <f t="shared" si="74"/>
        <v>1</v>
      </c>
    </row>
    <row r="125" spans="1:33" ht="21" x14ac:dyDescent="0.35">
      <c r="A125" s="138" t="s">
        <v>208</v>
      </c>
      <c r="B125" s="138"/>
      <c r="C125" s="167"/>
      <c r="D125" s="167"/>
      <c r="E125" s="167"/>
      <c r="F125" s="167"/>
      <c r="G125" s="167"/>
      <c r="H125" s="167"/>
      <c r="I125" s="167"/>
      <c r="J125" s="167"/>
      <c r="K125" s="167"/>
      <c r="L125" s="156"/>
      <c r="M125" s="157" t="s">
        <v>215</v>
      </c>
      <c r="N125" s="157"/>
      <c r="O125" s="157"/>
      <c r="P125" s="157"/>
      <c r="Q125" s="157"/>
      <c r="R125" s="157"/>
      <c r="S125" s="157"/>
      <c r="T125" s="157"/>
      <c r="U125" s="157"/>
    </row>
    <row r="126" spans="1:33" x14ac:dyDescent="0.25">
      <c r="A126" s="106"/>
      <c r="B126" s="106"/>
      <c r="C126" s="168"/>
      <c r="D126" s="169" t="s">
        <v>179</v>
      </c>
      <c r="E126" s="169" t="s">
        <v>180</v>
      </c>
      <c r="F126" s="169" t="s">
        <v>181</v>
      </c>
      <c r="G126" s="169" t="s">
        <v>182</v>
      </c>
      <c r="H126" s="169" t="s">
        <v>183</v>
      </c>
      <c r="I126" s="169" t="s">
        <v>184</v>
      </c>
      <c r="J126" s="169" t="s">
        <v>185</v>
      </c>
      <c r="K126" s="174"/>
    </row>
    <row r="127" spans="1:33" ht="30" x14ac:dyDescent="0.25">
      <c r="A127" s="141" t="s">
        <v>192</v>
      </c>
      <c r="B127" s="141" t="s">
        <v>186</v>
      </c>
      <c r="C127" s="171" t="s">
        <v>13</v>
      </c>
      <c r="D127" s="172" t="s">
        <v>17</v>
      </c>
      <c r="E127" s="172" t="s">
        <v>22</v>
      </c>
      <c r="F127" s="172" t="s">
        <v>25</v>
      </c>
      <c r="G127" s="172" t="s">
        <v>29</v>
      </c>
      <c r="H127" s="172" t="s">
        <v>33</v>
      </c>
      <c r="I127" s="172" t="s">
        <v>36</v>
      </c>
      <c r="J127" s="172" t="s">
        <v>40</v>
      </c>
      <c r="K127" s="175" t="s">
        <v>193</v>
      </c>
    </row>
    <row r="128" spans="1:33" x14ac:dyDescent="0.25">
      <c r="A128" s="61">
        <v>2050</v>
      </c>
      <c r="B128" s="61" t="s">
        <v>16</v>
      </c>
      <c r="C128" s="162">
        <f t="shared" ref="C128:J135" si="75">$E$7*N61</f>
        <v>1.1105238317419162E-2</v>
      </c>
      <c r="D128" s="13">
        <f t="shared" si="75"/>
        <v>1.1105238317419162E-2</v>
      </c>
      <c r="E128" s="13">
        <f t="shared" si="75"/>
        <v>1.3157293223898792E-2</v>
      </c>
      <c r="F128" s="13">
        <f t="shared" si="75"/>
        <v>1.3881547896773951E-2</v>
      </c>
      <c r="G128" s="13">
        <f t="shared" si="75"/>
        <v>1.388154789677395E-2</v>
      </c>
      <c r="H128" s="13">
        <f t="shared" si="75"/>
        <v>2.0761967289087992E-2</v>
      </c>
      <c r="I128" s="13">
        <f t="shared" si="75"/>
        <v>1.6054311915399442E-2</v>
      </c>
      <c r="J128" s="13">
        <f t="shared" si="75"/>
        <v>1.5692184578961856E-2</v>
      </c>
      <c r="K128" s="176">
        <f t="shared" ref="K128:K144" si="76">SUM(C128:J128)</f>
        <v>0.11563932943573432</v>
      </c>
    </row>
    <row r="129" spans="1:11" x14ac:dyDescent="0.25">
      <c r="A129" s="61">
        <v>2050</v>
      </c>
      <c r="B129" s="61" t="s">
        <v>20</v>
      </c>
      <c r="C129" s="162">
        <f t="shared" si="75"/>
        <v>1.1105238317419162E-2</v>
      </c>
      <c r="D129" s="13">
        <f t="shared" si="75"/>
        <v>1.1105238317419162E-2</v>
      </c>
      <c r="E129" s="13">
        <f t="shared" si="75"/>
        <v>2.3477922312369857E-2</v>
      </c>
      <c r="F129" s="13">
        <f t="shared" si="75"/>
        <v>1.4545448013576186E-2</v>
      </c>
      <c r="G129" s="13">
        <f t="shared" si="75"/>
        <v>2.7400968457110316E-2</v>
      </c>
      <c r="H129" s="13">
        <f t="shared" si="75"/>
        <v>1.1225947429565021E-2</v>
      </c>
      <c r="I129" s="13">
        <f t="shared" si="75"/>
        <v>1.4485093457503252E-2</v>
      </c>
      <c r="J129" s="13">
        <f t="shared" si="75"/>
        <v>1.4485093457503252E-2</v>
      </c>
      <c r="K129" s="176">
        <f t="shared" si="76"/>
        <v>0.1278309497624662</v>
      </c>
    </row>
    <row r="130" spans="1:11" x14ac:dyDescent="0.25">
      <c r="A130" s="61">
        <v>2050</v>
      </c>
      <c r="B130" s="61" t="s">
        <v>24</v>
      </c>
      <c r="C130" s="162">
        <f t="shared" si="75"/>
        <v>9.0531834109395318E-3</v>
      </c>
      <c r="D130" s="13">
        <f t="shared" si="75"/>
        <v>9.0531834109395318E-3</v>
      </c>
      <c r="E130" s="13">
        <f t="shared" si="75"/>
        <v>2.7280259344964457E-2</v>
      </c>
      <c r="F130" s="13">
        <f t="shared" si="75"/>
        <v>1.4545448013576186E-2</v>
      </c>
      <c r="G130" s="13">
        <f t="shared" si="75"/>
        <v>2.5529977218849489E-2</v>
      </c>
      <c r="H130" s="13">
        <f t="shared" si="75"/>
        <v>1.3096938667825856E-2</v>
      </c>
      <c r="I130" s="13">
        <f t="shared" si="75"/>
        <v>1.4545448013576184E-2</v>
      </c>
      <c r="J130" s="13">
        <f t="shared" si="75"/>
        <v>1.4545448013576183E-2</v>
      </c>
      <c r="K130" s="176">
        <f t="shared" si="76"/>
        <v>0.12764988609424741</v>
      </c>
    </row>
    <row r="131" spans="1:11" x14ac:dyDescent="0.25">
      <c r="A131" s="61">
        <v>2050</v>
      </c>
      <c r="B131" s="61" t="s">
        <v>28</v>
      </c>
      <c r="C131" s="162">
        <f t="shared" si="75"/>
        <v>9.4153107473771147E-3</v>
      </c>
      <c r="D131" s="13">
        <f t="shared" si="75"/>
        <v>9.4153107473771147E-3</v>
      </c>
      <c r="E131" s="13">
        <f t="shared" si="75"/>
        <v>3.2772523947601107E-2</v>
      </c>
      <c r="F131" s="13">
        <f t="shared" si="75"/>
        <v>2.4926431658120182E-2</v>
      </c>
      <c r="G131" s="13">
        <f t="shared" si="75"/>
        <v>3.3496778620476272E-2</v>
      </c>
      <c r="H131" s="13">
        <f t="shared" si="75"/>
        <v>2.9935859812173386E-2</v>
      </c>
      <c r="I131" s="13">
        <f t="shared" si="75"/>
        <v>2.7340613901037394E-2</v>
      </c>
      <c r="J131" s="13">
        <f t="shared" si="75"/>
        <v>2.8426995910350125E-2</v>
      </c>
      <c r="K131" s="176">
        <f t="shared" si="76"/>
        <v>0.19572982534451272</v>
      </c>
    </row>
    <row r="132" spans="1:11" x14ac:dyDescent="0.25">
      <c r="A132" s="61">
        <v>2050</v>
      </c>
      <c r="B132" s="61" t="s">
        <v>31</v>
      </c>
      <c r="C132" s="162">
        <f t="shared" si="75"/>
        <v>1.6215257398260605E-2</v>
      </c>
      <c r="D132" s="13">
        <f t="shared" si="75"/>
        <v>1.6215257398260605E-2</v>
      </c>
      <c r="E132" s="13">
        <f t="shared" si="75"/>
        <v>2.4202176985245016E-2</v>
      </c>
      <c r="F132" s="13">
        <f t="shared" si="75"/>
        <v>1.404249337963512E-2</v>
      </c>
      <c r="G132" s="13">
        <f t="shared" si="75"/>
        <v>2.2834140380925249E-2</v>
      </c>
      <c r="H132" s="13">
        <f t="shared" si="75"/>
        <v>1.4384502530715016E-2</v>
      </c>
      <c r="I132" s="13">
        <f t="shared" si="75"/>
        <v>1.6114666471472371E-2</v>
      </c>
      <c r="J132" s="13">
        <f t="shared" si="75"/>
        <v>1.6114666471472364E-2</v>
      </c>
      <c r="K132" s="176">
        <f t="shared" si="76"/>
        <v>0.14012316101598637</v>
      </c>
    </row>
    <row r="133" spans="1:11" x14ac:dyDescent="0.25">
      <c r="A133" s="61">
        <v>2050</v>
      </c>
      <c r="B133" s="61" t="s">
        <v>35</v>
      </c>
      <c r="C133" s="162">
        <f t="shared" si="75"/>
        <v>1.4605802569649114E-2</v>
      </c>
      <c r="D133" s="13">
        <f t="shared" si="75"/>
        <v>1.4605802569649114E-2</v>
      </c>
      <c r="E133" s="13">
        <f t="shared" si="75"/>
        <v>1.913239427511888E-2</v>
      </c>
      <c r="F133" s="13">
        <f t="shared" si="75"/>
        <v>9.234247079158325E-3</v>
      </c>
      <c r="G133" s="13">
        <f t="shared" si="75"/>
        <v>3.4583160629789014E-2</v>
      </c>
      <c r="H133" s="13">
        <f t="shared" si="75"/>
        <v>1.2734811331388277E-2</v>
      </c>
      <c r="I133" s="13">
        <f t="shared" si="75"/>
        <v>1.0743110980981581E-2</v>
      </c>
      <c r="J133" s="13">
        <f t="shared" si="75"/>
        <v>1.5511120910743064E-2</v>
      </c>
      <c r="K133" s="176">
        <f t="shared" si="76"/>
        <v>0.13115045034647738</v>
      </c>
    </row>
    <row r="134" spans="1:11" x14ac:dyDescent="0.25">
      <c r="A134" s="61">
        <v>2050</v>
      </c>
      <c r="B134" s="61" t="s">
        <v>39</v>
      </c>
      <c r="C134" s="162">
        <f t="shared" si="75"/>
        <v>7.9909432240559616E-2</v>
      </c>
      <c r="D134" s="13">
        <f t="shared" si="75"/>
        <v>7.9909432240559616E-2</v>
      </c>
      <c r="E134" s="13">
        <f t="shared" si="75"/>
        <v>0.15112780840661727</v>
      </c>
      <c r="F134" s="13">
        <f t="shared" si="75"/>
        <v>0.11431152920212985</v>
      </c>
      <c r="G134" s="13">
        <f t="shared" si="75"/>
        <v>0.21824207475971566</v>
      </c>
      <c r="H134" s="13">
        <f t="shared" si="75"/>
        <v>0.14002257008919811</v>
      </c>
      <c r="I134" s="13">
        <f t="shared" si="75"/>
        <v>0.14002257008919811</v>
      </c>
      <c r="J134" s="13">
        <f t="shared" si="75"/>
        <v>0.14002257008919808</v>
      </c>
      <c r="K134" s="176">
        <f t="shared" si="76"/>
        <v>1.0635679871171764</v>
      </c>
    </row>
    <row r="135" spans="1:11" x14ac:dyDescent="0.25">
      <c r="A135" s="61">
        <v>2050</v>
      </c>
      <c r="B135" s="61" t="s">
        <v>42</v>
      </c>
      <c r="C135" s="162">
        <f t="shared" si="75"/>
        <v>7.9909432240559616E-2</v>
      </c>
      <c r="D135" s="13">
        <f t="shared" si="75"/>
        <v>7.9909432240559616E-2</v>
      </c>
      <c r="E135" s="13">
        <f t="shared" si="75"/>
        <v>0.15112780840661727</v>
      </c>
      <c r="F135" s="13">
        <f t="shared" si="75"/>
        <v>0.11431152920212985</v>
      </c>
      <c r="G135" s="13">
        <f t="shared" si="75"/>
        <v>0.21824207475971566</v>
      </c>
      <c r="H135" s="13">
        <f t="shared" si="75"/>
        <v>0.14002257008919811</v>
      </c>
      <c r="I135" s="13">
        <f t="shared" si="75"/>
        <v>0.14002257008919811</v>
      </c>
      <c r="J135" s="13">
        <f t="shared" si="75"/>
        <v>0.14002257008919808</v>
      </c>
      <c r="K135" s="176">
        <f t="shared" si="76"/>
        <v>1.0635679871171764</v>
      </c>
    </row>
    <row r="136" spans="1:11" x14ac:dyDescent="0.25">
      <c r="A136" s="61">
        <v>2050</v>
      </c>
      <c r="B136" s="61" t="s">
        <v>44</v>
      </c>
      <c r="C136" s="162">
        <f t="shared" ref="C136:J136" si="77">$E$7*N69*Vekst_pax</f>
        <v>7.9909432240559616E-2</v>
      </c>
      <c r="D136" s="13">
        <f t="shared" si="77"/>
        <v>7.9909432240559616E-2</v>
      </c>
      <c r="E136" s="13">
        <f t="shared" si="77"/>
        <v>0.15112780840661727</v>
      </c>
      <c r="F136" s="13">
        <f t="shared" si="77"/>
        <v>0.11431152920212985</v>
      </c>
      <c r="G136" s="13">
        <f t="shared" si="77"/>
        <v>0.21824207475971566</v>
      </c>
      <c r="H136" s="13">
        <f t="shared" si="77"/>
        <v>0.14002257008919811</v>
      </c>
      <c r="I136" s="13">
        <f t="shared" si="77"/>
        <v>0.14002257008919811</v>
      </c>
      <c r="J136" s="13">
        <f t="shared" si="77"/>
        <v>0.14002257008919808</v>
      </c>
      <c r="K136" s="176">
        <f t="shared" si="76"/>
        <v>1.0635679871171764</v>
      </c>
    </row>
    <row r="137" spans="1:11" x14ac:dyDescent="0.25">
      <c r="A137" s="61">
        <v>2050</v>
      </c>
      <c r="B137" s="61" t="s">
        <v>46</v>
      </c>
      <c r="C137" s="162">
        <f t="shared" ref="C137:J143" si="78">$E$7*N70</f>
        <v>1.7925303153660276E-2</v>
      </c>
      <c r="D137" s="13">
        <f t="shared" si="78"/>
        <v>1.7925303153660276E-2</v>
      </c>
      <c r="E137" s="13">
        <f t="shared" si="78"/>
        <v>2.19690584105466E-2</v>
      </c>
      <c r="F137" s="13">
        <f t="shared" si="78"/>
        <v>1.9011685162973021E-2</v>
      </c>
      <c r="G137" s="13">
        <f t="shared" si="78"/>
        <v>1.9011685162973021E-2</v>
      </c>
      <c r="H137" s="13">
        <f t="shared" si="78"/>
        <v>1.9011685162973017E-2</v>
      </c>
      <c r="I137" s="13">
        <f t="shared" si="78"/>
        <v>1.9011685162973017E-2</v>
      </c>
      <c r="J137" s="13">
        <f t="shared" si="78"/>
        <v>1.9011685162973014E-2</v>
      </c>
      <c r="K137" s="176">
        <f t="shared" si="76"/>
        <v>0.15287809053273227</v>
      </c>
    </row>
    <row r="138" spans="1:11" x14ac:dyDescent="0.25">
      <c r="A138" s="61">
        <v>2050</v>
      </c>
      <c r="B138" s="61" t="s">
        <v>48</v>
      </c>
      <c r="C138" s="162">
        <f t="shared" si="78"/>
        <v>5.8724983058961108E-2</v>
      </c>
      <c r="D138" s="13">
        <f t="shared" si="78"/>
        <v>5.8724983058961108E-2</v>
      </c>
      <c r="E138" s="13">
        <f t="shared" si="78"/>
        <v>3.9230461447404642E-2</v>
      </c>
      <c r="F138" s="13">
        <f t="shared" si="78"/>
        <v>8.9505806656155512E-2</v>
      </c>
      <c r="G138" s="13">
        <f t="shared" si="78"/>
        <v>5.8724983058961108E-2</v>
      </c>
      <c r="H138" s="13">
        <f t="shared" si="78"/>
        <v>5.8724983058961108E-2</v>
      </c>
      <c r="I138" s="13">
        <f t="shared" si="78"/>
        <v>5.8724983058961108E-2</v>
      </c>
      <c r="J138" s="13">
        <f t="shared" si="78"/>
        <v>4.8283644858344167E-2</v>
      </c>
      <c r="K138" s="176">
        <f t="shared" si="76"/>
        <v>0.47064482825670989</v>
      </c>
    </row>
    <row r="139" spans="1:11" x14ac:dyDescent="0.25">
      <c r="A139" s="61">
        <v>2050</v>
      </c>
      <c r="B139" s="61" t="s">
        <v>51</v>
      </c>
      <c r="C139" s="162">
        <f t="shared" si="78"/>
        <v>1.0018856308106417E-2</v>
      </c>
      <c r="D139" s="13">
        <f t="shared" si="78"/>
        <v>1.0018856308106417E-2</v>
      </c>
      <c r="E139" s="13">
        <f t="shared" si="78"/>
        <v>1.2312329438877768E-2</v>
      </c>
      <c r="F139" s="13">
        <f t="shared" si="78"/>
        <v>7.9668014016267899E-3</v>
      </c>
      <c r="G139" s="13">
        <f t="shared" si="78"/>
        <v>1.1588074766002602E-2</v>
      </c>
      <c r="H139" s="13">
        <f t="shared" si="78"/>
        <v>1.1889847546367254E-2</v>
      </c>
      <c r="I139" s="13">
        <f t="shared" si="78"/>
        <v>1.1889847546367252E-2</v>
      </c>
      <c r="J139" s="13">
        <f t="shared" si="78"/>
        <v>1.1889847546367252E-2</v>
      </c>
      <c r="K139" s="176">
        <f t="shared" si="76"/>
        <v>8.7574460861821746E-2</v>
      </c>
    </row>
    <row r="140" spans="1:11" x14ac:dyDescent="0.25">
      <c r="A140" s="61">
        <v>2050</v>
      </c>
      <c r="B140" s="61" t="s">
        <v>54</v>
      </c>
      <c r="C140" s="162">
        <f t="shared" si="78"/>
        <v>1.0018856308106417E-2</v>
      </c>
      <c r="D140" s="13">
        <f t="shared" si="78"/>
        <v>1.0018856308106417E-2</v>
      </c>
      <c r="E140" s="13">
        <f t="shared" si="78"/>
        <v>1.2312329438877768E-2</v>
      </c>
      <c r="F140" s="13">
        <f t="shared" si="78"/>
        <v>7.9668014016267899E-3</v>
      </c>
      <c r="G140" s="13">
        <f t="shared" si="78"/>
        <v>1.1588074766002602E-2</v>
      </c>
      <c r="H140" s="13">
        <f t="shared" si="78"/>
        <v>1.1889847546367254E-2</v>
      </c>
      <c r="I140" s="13">
        <f t="shared" si="78"/>
        <v>1.1889847546367252E-2</v>
      </c>
      <c r="J140" s="13">
        <f t="shared" si="78"/>
        <v>1.1889847546367252E-2</v>
      </c>
      <c r="K140" s="176">
        <f t="shared" si="76"/>
        <v>8.7574460861821746E-2</v>
      </c>
    </row>
    <row r="141" spans="1:11" x14ac:dyDescent="0.25">
      <c r="A141" s="61">
        <v>2050</v>
      </c>
      <c r="B141" s="61" t="s">
        <v>56</v>
      </c>
      <c r="C141" s="162">
        <f t="shared" si="78"/>
        <v>1.0018856308106417E-2</v>
      </c>
      <c r="D141" s="13">
        <f t="shared" si="78"/>
        <v>1.0018856308106417E-2</v>
      </c>
      <c r="E141" s="13">
        <f t="shared" si="78"/>
        <v>1.2312329438877768E-2</v>
      </c>
      <c r="F141" s="13">
        <f t="shared" si="78"/>
        <v>7.9668014016267899E-3</v>
      </c>
      <c r="G141" s="13">
        <f t="shared" si="78"/>
        <v>1.1588074766002602E-2</v>
      </c>
      <c r="H141" s="13">
        <f t="shared" si="78"/>
        <v>1.1889847546367254E-2</v>
      </c>
      <c r="I141" s="13">
        <f t="shared" si="78"/>
        <v>1.1889847546367252E-2</v>
      </c>
      <c r="J141" s="13">
        <f t="shared" si="78"/>
        <v>1.1889847546367252E-2</v>
      </c>
      <c r="K141" s="176">
        <f t="shared" si="76"/>
        <v>8.7574460861821746E-2</v>
      </c>
    </row>
    <row r="142" spans="1:11" x14ac:dyDescent="0.25">
      <c r="A142" s="61">
        <v>2050</v>
      </c>
      <c r="B142" s="61" t="s">
        <v>59</v>
      </c>
      <c r="C142" s="162">
        <f t="shared" si="78"/>
        <v>1.3640129672482229E-2</v>
      </c>
      <c r="D142" s="13">
        <f t="shared" si="78"/>
        <v>1.3640129672482229E-2</v>
      </c>
      <c r="E142" s="13">
        <f t="shared" si="78"/>
        <v>1.080346553705451E-2</v>
      </c>
      <c r="F142" s="13">
        <f t="shared" si="78"/>
        <v>1.3338356892117579E-2</v>
      </c>
      <c r="G142" s="13">
        <f t="shared" si="78"/>
        <v>1.3338356892117579E-2</v>
      </c>
      <c r="H142" s="13">
        <f t="shared" si="78"/>
        <v>1.3338356892117579E-2</v>
      </c>
      <c r="I142" s="13">
        <f t="shared" si="78"/>
        <v>1.3338356892117579E-2</v>
      </c>
      <c r="J142" s="13">
        <f t="shared" si="78"/>
        <v>1.3338356892117577E-2</v>
      </c>
      <c r="K142" s="176">
        <f t="shared" si="76"/>
        <v>0.10477550934260688</v>
      </c>
    </row>
    <row r="143" spans="1:11" x14ac:dyDescent="0.25">
      <c r="A143" s="61">
        <v>2050</v>
      </c>
      <c r="B143" s="61" t="s">
        <v>61</v>
      </c>
      <c r="C143" s="162">
        <f t="shared" si="78"/>
        <v>2.3417567756296925E-2</v>
      </c>
      <c r="D143" s="13">
        <f t="shared" si="78"/>
        <v>2.3417567756296925E-2</v>
      </c>
      <c r="E143" s="13">
        <f t="shared" si="78"/>
        <v>2.8426995910350136E-2</v>
      </c>
      <c r="F143" s="13">
        <f t="shared" si="78"/>
        <v>2.0580903620869211E-2</v>
      </c>
      <c r="G143" s="13">
        <f t="shared" si="78"/>
        <v>3.186720560650716E-2</v>
      </c>
      <c r="H143" s="13">
        <f t="shared" si="78"/>
        <v>2.0580903620869208E-2</v>
      </c>
      <c r="I143" s="13">
        <f t="shared" si="78"/>
        <v>2.0580903620869208E-2</v>
      </c>
      <c r="J143" s="13">
        <f t="shared" si="78"/>
        <v>2.0580903620869204E-2</v>
      </c>
      <c r="K143" s="176">
        <f t="shared" si="76"/>
        <v>0.18945295151292796</v>
      </c>
    </row>
    <row r="144" spans="1:11" x14ac:dyDescent="0.25">
      <c r="A144" s="149"/>
      <c r="B144" s="149" t="s">
        <v>193</v>
      </c>
      <c r="C144" s="164">
        <f t="shared" ref="C144:J144" si="79">SUM(C128:C143)</f>
        <v>0.45499288004846328</v>
      </c>
      <c r="D144" s="165">
        <f t="shared" si="79"/>
        <v>0.45499288004846328</v>
      </c>
      <c r="E144" s="165">
        <f t="shared" si="79"/>
        <v>0.73077296493103894</v>
      </c>
      <c r="F144" s="165">
        <f t="shared" si="79"/>
        <v>0.60044736018422507</v>
      </c>
      <c r="G144" s="165">
        <f t="shared" si="79"/>
        <v>0.97015925250163815</v>
      </c>
      <c r="H144" s="165">
        <f t="shared" si="79"/>
        <v>0.66953320870237243</v>
      </c>
      <c r="I144" s="165">
        <f t="shared" si="79"/>
        <v>0.66667642638158719</v>
      </c>
      <c r="J144" s="166">
        <f t="shared" si="79"/>
        <v>0.66172735278360673</v>
      </c>
      <c r="K144" s="166">
        <f t="shared" si="76"/>
        <v>5.2093023255813948</v>
      </c>
    </row>
    <row r="145" spans="1:11" x14ac:dyDescent="0.25">
      <c r="C145" s="13"/>
      <c r="D145" s="13"/>
      <c r="E145" s="13"/>
      <c r="F145" s="13"/>
      <c r="G145" s="13"/>
      <c r="H145" s="13"/>
      <c r="I145" s="13"/>
      <c r="J145" s="13"/>
      <c r="K145" s="13"/>
    </row>
    <row r="146" spans="1:11" ht="21" x14ac:dyDescent="0.35">
      <c r="A146" s="138" t="s">
        <v>210</v>
      </c>
      <c r="B146" s="138"/>
      <c r="C146" s="167"/>
      <c r="D146" s="167"/>
      <c r="E146" s="167"/>
      <c r="F146" s="167"/>
      <c r="G146" s="167"/>
      <c r="H146" s="167"/>
      <c r="I146" s="167"/>
      <c r="J146" s="167"/>
      <c r="K146" s="167"/>
    </row>
    <row r="147" spans="1:11" x14ac:dyDescent="0.25">
      <c r="A147" s="159"/>
      <c r="B147" s="159"/>
      <c r="C147" s="168"/>
      <c r="D147" s="169" t="s">
        <v>179</v>
      </c>
      <c r="E147" s="169" t="s">
        <v>180</v>
      </c>
      <c r="F147" s="169" t="s">
        <v>181</v>
      </c>
      <c r="G147" s="169" t="s">
        <v>182</v>
      </c>
      <c r="H147" s="169" t="s">
        <v>183</v>
      </c>
      <c r="I147" s="169" t="s">
        <v>184</v>
      </c>
      <c r="J147" s="169" t="s">
        <v>185</v>
      </c>
      <c r="K147" s="170"/>
    </row>
    <row r="148" spans="1:11" ht="30" x14ac:dyDescent="0.25">
      <c r="A148" s="141" t="s">
        <v>192</v>
      </c>
      <c r="B148" s="160" t="s">
        <v>186</v>
      </c>
      <c r="C148" s="171" t="s">
        <v>13</v>
      </c>
      <c r="D148" s="172" t="s">
        <v>17</v>
      </c>
      <c r="E148" s="172" t="s">
        <v>22</v>
      </c>
      <c r="F148" s="172" t="s">
        <v>25</v>
      </c>
      <c r="G148" s="172" t="s">
        <v>29</v>
      </c>
      <c r="H148" s="172" t="s">
        <v>33</v>
      </c>
      <c r="I148" s="172" t="s">
        <v>36</v>
      </c>
      <c r="J148" s="172" t="s">
        <v>40</v>
      </c>
      <c r="K148" s="173" t="s">
        <v>193</v>
      </c>
    </row>
    <row r="149" spans="1:11" x14ac:dyDescent="0.25">
      <c r="A149" s="61">
        <v>2050</v>
      </c>
      <c r="B149" s="25" t="s">
        <v>16</v>
      </c>
      <c r="C149" s="162">
        <f t="shared" ref="C149:J156" si="80">$E$8*N84</f>
        <v>5.4824145566448037E-3</v>
      </c>
      <c r="D149" s="13">
        <f t="shared" si="80"/>
        <v>5.4824145566448037E-3</v>
      </c>
      <c r="E149" s="13">
        <f t="shared" si="80"/>
        <v>6.4954694203726484E-3</v>
      </c>
      <c r="F149" s="13">
        <f t="shared" si="80"/>
        <v>6.853018195806004E-3</v>
      </c>
      <c r="G149" s="13">
        <f t="shared" si="80"/>
        <v>6.8530181958060023E-3</v>
      </c>
      <c r="H149" s="13">
        <f t="shared" si="80"/>
        <v>1.0249731562422893E-2</v>
      </c>
      <c r="I149" s="13">
        <f t="shared" si="80"/>
        <v>7.9256645221060743E-3</v>
      </c>
      <c r="J149" s="13">
        <f t="shared" si="80"/>
        <v>7.7468901343893965E-3</v>
      </c>
      <c r="K149" s="163">
        <f t="shared" ref="K149:K165" si="81">SUM(C149:J149)</f>
        <v>5.7088621144192622E-2</v>
      </c>
    </row>
    <row r="150" spans="1:11" x14ac:dyDescent="0.25">
      <c r="A150" s="61">
        <v>2050</v>
      </c>
      <c r="B150" s="25" t="s">
        <v>20</v>
      </c>
      <c r="C150" s="162">
        <f t="shared" si="80"/>
        <v>5.4824145566448037E-3</v>
      </c>
      <c r="D150" s="13">
        <f t="shared" si="80"/>
        <v>5.4824145566448037E-3</v>
      </c>
      <c r="E150" s="13">
        <f t="shared" si="80"/>
        <v>1.1590539470297982E-2</v>
      </c>
      <c r="F150" s="13">
        <f t="shared" si="80"/>
        <v>7.180771239953249E-3</v>
      </c>
      <c r="G150" s="13">
        <f t="shared" si="80"/>
        <v>1.3527262003895327E-2</v>
      </c>
      <c r="H150" s="13">
        <f t="shared" si="80"/>
        <v>5.5420060192170302E-3</v>
      </c>
      <c r="I150" s="13">
        <f t="shared" si="80"/>
        <v>7.1509755086671348E-3</v>
      </c>
      <c r="J150" s="13">
        <f t="shared" si="80"/>
        <v>7.1509755086671348E-3</v>
      </c>
      <c r="K150" s="163">
        <f t="shared" si="81"/>
        <v>6.3107358863987467E-2</v>
      </c>
    </row>
    <row r="151" spans="1:11" x14ac:dyDescent="0.25">
      <c r="A151" s="61">
        <v>2050</v>
      </c>
      <c r="B151" s="25" t="s">
        <v>24</v>
      </c>
      <c r="C151" s="162">
        <f t="shared" si="80"/>
        <v>4.4693596929169591E-3</v>
      </c>
      <c r="D151" s="13">
        <f t="shared" si="80"/>
        <v>4.4693596929169591E-3</v>
      </c>
      <c r="E151" s="13">
        <f t="shared" si="80"/>
        <v>1.3467670541323102E-2</v>
      </c>
      <c r="F151" s="13">
        <f t="shared" si="80"/>
        <v>7.180771239953249E-3</v>
      </c>
      <c r="G151" s="13">
        <f t="shared" si="80"/>
        <v>1.2603594334025825E-2</v>
      </c>
      <c r="H151" s="13">
        <f t="shared" si="80"/>
        <v>6.4656736890865343E-3</v>
      </c>
      <c r="I151" s="13">
        <f t="shared" si="80"/>
        <v>7.180771239953249E-3</v>
      </c>
      <c r="J151" s="13">
        <f t="shared" si="80"/>
        <v>7.1807712399532481E-3</v>
      </c>
      <c r="K151" s="163">
        <f t="shared" si="81"/>
        <v>6.3017971670129125E-2</v>
      </c>
    </row>
    <row r="152" spans="1:11" x14ac:dyDescent="0.25">
      <c r="A152" s="61">
        <v>2050</v>
      </c>
      <c r="B152" s="25" t="s">
        <v>28</v>
      </c>
      <c r="C152" s="162">
        <f t="shared" si="80"/>
        <v>4.6481340806336369E-3</v>
      </c>
      <c r="D152" s="13">
        <f t="shared" si="80"/>
        <v>4.6481340806336369E-3</v>
      </c>
      <c r="E152" s="13">
        <f t="shared" si="80"/>
        <v>1.617908208835939E-2</v>
      </c>
      <c r="F152" s="13">
        <f t="shared" si="80"/>
        <v>1.2305637021164694E-2</v>
      </c>
      <c r="G152" s="13">
        <f t="shared" si="80"/>
        <v>1.6536630863792746E-2</v>
      </c>
      <c r="H152" s="13">
        <f t="shared" si="80"/>
        <v>1.4778682717912078E-2</v>
      </c>
      <c r="I152" s="13">
        <f t="shared" si="80"/>
        <v>1.349746627260922E-2</v>
      </c>
      <c r="J152" s="13">
        <f t="shared" si="80"/>
        <v>1.4033789435759251E-2</v>
      </c>
      <c r="K152" s="163">
        <f t="shared" si="81"/>
        <v>9.6627556560864664E-2</v>
      </c>
    </row>
    <row r="153" spans="1:11" x14ac:dyDescent="0.25">
      <c r="A153" s="61">
        <v>2050</v>
      </c>
      <c r="B153" s="25" t="s">
        <v>31</v>
      </c>
      <c r="C153" s="162">
        <f t="shared" si="80"/>
        <v>8.0051198055357195E-3</v>
      </c>
      <c r="D153" s="13">
        <f t="shared" si="80"/>
        <v>8.0051198055357195E-3</v>
      </c>
      <c r="E153" s="13">
        <f t="shared" si="80"/>
        <v>1.1948088245731337E-2</v>
      </c>
      <c r="F153" s="13">
        <f t="shared" si="80"/>
        <v>6.9324734792356492E-3</v>
      </c>
      <c r="G153" s="13">
        <f t="shared" si="80"/>
        <v>1.127271833657943E-2</v>
      </c>
      <c r="H153" s="13">
        <f t="shared" si="80"/>
        <v>7.1013159565236038E-3</v>
      </c>
      <c r="I153" s="13">
        <f t="shared" si="80"/>
        <v>7.9554602533921884E-3</v>
      </c>
      <c r="J153" s="13">
        <f t="shared" si="80"/>
        <v>7.9554602533921867E-3</v>
      </c>
      <c r="K153" s="163">
        <f t="shared" si="81"/>
        <v>6.9175756135925831E-2</v>
      </c>
    </row>
    <row r="154" spans="1:11" x14ac:dyDescent="0.25">
      <c r="A154" s="61">
        <v>2050</v>
      </c>
      <c r="B154" s="25" t="s">
        <v>35</v>
      </c>
      <c r="C154" s="162">
        <f t="shared" si="80"/>
        <v>7.2105669712393605E-3</v>
      </c>
      <c r="D154" s="13">
        <f t="shared" si="80"/>
        <v>7.2105669712393605E-3</v>
      </c>
      <c r="E154" s="13">
        <f t="shared" si="80"/>
        <v>9.4452468176978392E-3</v>
      </c>
      <c r="F154" s="13">
        <f t="shared" si="80"/>
        <v>4.5587468867752988E-3</v>
      </c>
      <c r="G154" s="13">
        <f t="shared" si="80"/>
        <v>1.7072954026942783E-2</v>
      </c>
      <c r="H154" s="13">
        <f t="shared" si="80"/>
        <v>6.2868993013698565E-3</v>
      </c>
      <c r="I154" s="13">
        <f t="shared" si="80"/>
        <v>5.3036401689281259E-3</v>
      </c>
      <c r="J154" s="13">
        <f t="shared" si="80"/>
        <v>7.6575029405310559E-3</v>
      </c>
      <c r="K154" s="163">
        <f t="shared" si="81"/>
        <v>6.4746124084723689E-2</v>
      </c>
    </row>
    <row r="155" spans="1:11" x14ac:dyDescent="0.25">
      <c r="A155" s="61">
        <v>2050</v>
      </c>
      <c r="B155" s="25" t="s">
        <v>39</v>
      </c>
      <c r="C155" s="162">
        <f t="shared" si="80"/>
        <v>3.9449548222813692E-2</v>
      </c>
      <c r="D155" s="13">
        <f t="shared" si="80"/>
        <v>3.9449548222813692E-2</v>
      </c>
      <c r="E155" s="13">
        <f t="shared" si="80"/>
        <v>7.4608511140427117E-2</v>
      </c>
      <c r="F155" s="13">
        <f t="shared" si="80"/>
        <v>5.6433115055898146E-2</v>
      </c>
      <c r="G155" s="13">
        <f t="shared" si="80"/>
        <v>0.10774136433058482</v>
      </c>
      <c r="H155" s="13">
        <f t="shared" si="80"/>
        <v>6.9126096583782312E-2</v>
      </c>
      <c r="I155" s="13">
        <f t="shared" si="80"/>
        <v>6.9126096583782312E-2</v>
      </c>
      <c r="J155" s="13">
        <f t="shared" si="80"/>
        <v>6.9126096583782298E-2</v>
      </c>
      <c r="K155" s="163">
        <f t="shared" si="81"/>
        <v>0.52506037672388439</v>
      </c>
    </row>
    <row r="156" spans="1:11" x14ac:dyDescent="0.25">
      <c r="A156" s="61">
        <v>2050</v>
      </c>
      <c r="B156" s="25" t="s">
        <v>42</v>
      </c>
      <c r="C156" s="162">
        <f t="shared" si="80"/>
        <v>3.9449548222813692E-2</v>
      </c>
      <c r="D156" s="13">
        <f t="shared" si="80"/>
        <v>3.9449548222813692E-2</v>
      </c>
      <c r="E156" s="13">
        <f t="shared" si="80"/>
        <v>7.4608511140427117E-2</v>
      </c>
      <c r="F156" s="13">
        <f t="shared" si="80"/>
        <v>5.6433115055898146E-2</v>
      </c>
      <c r="G156" s="13">
        <f t="shared" si="80"/>
        <v>0.10774136433058482</v>
      </c>
      <c r="H156" s="13">
        <f t="shared" si="80"/>
        <v>6.9126096583782312E-2</v>
      </c>
      <c r="I156" s="13">
        <f t="shared" si="80"/>
        <v>6.9126096583782312E-2</v>
      </c>
      <c r="J156" s="13">
        <f t="shared" si="80"/>
        <v>6.9126096583782298E-2</v>
      </c>
      <c r="K156" s="163">
        <f t="shared" si="81"/>
        <v>0.52506037672388439</v>
      </c>
    </row>
    <row r="157" spans="1:11" x14ac:dyDescent="0.25">
      <c r="A157" s="61">
        <v>2050</v>
      </c>
      <c r="B157" s="25" t="s">
        <v>44</v>
      </c>
      <c r="C157" s="162">
        <f t="shared" ref="C157:J157" si="82">$E$8*N92*Vekst_pax</f>
        <v>3.9449548222813692E-2</v>
      </c>
      <c r="D157" s="13">
        <f t="shared" si="82"/>
        <v>3.9449548222813692E-2</v>
      </c>
      <c r="E157" s="13">
        <f t="shared" si="82"/>
        <v>7.4608511140427117E-2</v>
      </c>
      <c r="F157" s="13">
        <f t="shared" si="82"/>
        <v>5.6433115055898146E-2</v>
      </c>
      <c r="G157" s="13">
        <f t="shared" si="82"/>
        <v>0.10774136433058482</v>
      </c>
      <c r="H157" s="13">
        <f t="shared" si="82"/>
        <v>6.9126096583782312E-2</v>
      </c>
      <c r="I157" s="13">
        <f t="shared" si="82"/>
        <v>6.9126096583782312E-2</v>
      </c>
      <c r="J157" s="13">
        <f t="shared" si="82"/>
        <v>6.9126096583782298E-2</v>
      </c>
      <c r="K157" s="163">
        <f t="shared" si="81"/>
        <v>0.52506037672388439</v>
      </c>
    </row>
    <row r="158" spans="1:11" x14ac:dyDescent="0.25">
      <c r="A158" s="61">
        <v>2050</v>
      </c>
      <c r="B158" s="25" t="s">
        <v>46</v>
      </c>
      <c r="C158" s="162">
        <f t="shared" ref="C158:J164" si="83">$E$8*N93</f>
        <v>8.8493321919755792E-3</v>
      </c>
      <c r="D158" s="13">
        <f t="shared" si="83"/>
        <v>8.8493321919755792E-3</v>
      </c>
      <c r="E158" s="13">
        <f t="shared" si="83"/>
        <v>1.0845646188145156E-2</v>
      </c>
      <c r="F158" s="13">
        <f t="shared" si="83"/>
        <v>9.3856553551256144E-3</v>
      </c>
      <c r="G158" s="13">
        <f t="shared" si="83"/>
        <v>9.3856553551256144E-3</v>
      </c>
      <c r="H158" s="13">
        <f t="shared" si="83"/>
        <v>9.3856553551256144E-3</v>
      </c>
      <c r="I158" s="13">
        <f t="shared" si="83"/>
        <v>9.3856553551256144E-3</v>
      </c>
      <c r="J158" s="13">
        <f t="shared" si="83"/>
        <v>9.3856553551256144E-3</v>
      </c>
      <c r="K158" s="163">
        <f t="shared" si="81"/>
        <v>7.5472587347724385E-2</v>
      </c>
    </row>
    <row r="159" spans="1:11" x14ac:dyDescent="0.25">
      <c r="A159" s="61">
        <v>2050</v>
      </c>
      <c r="B159" s="25" t="s">
        <v>48</v>
      </c>
      <c r="C159" s="162">
        <f t="shared" si="83"/>
        <v>2.8991246541388009E-2</v>
      </c>
      <c r="D159" s="13">
        <f t="shared" si="83"/>
        <v>2.8991246541388009E-2</v>
      </c>
      <c r="E159" s="13">
        <f t="shared" si="83"/>
        <v>1.936722533597349E-2</v>
      </c>
      <c r="F159" s="13">
        <f t="shared" si="83"/>
        <v>4.4187069497305671E-2</v>
      </c>
      <c r="G159" s="13">
        <f t="shared" si="83"/>
        <v>2.8991246541388009E-2</v>
      </c>
      <c r="H159" s="13">
        <f t="shared" si="83"/>
        <v>2.8991246541388013E-2</v>
      </c>
      <c r="I159" s="13">
        <f t="shared" si="83"/>
        <v>2.8991246541388013E-2</v>
      </c>
      <c r="J159" s="13">
        <f t="shared" si="83"/>
        <v>2.3836585028890449E-2</v>
      </c>
      <c r="K159" s="163">
        <f t="shared" si="81"/>
        <v>0.23234711256910967</v>
      </c>
    </row>
    <row r="160" spans="1:11" x14ac:dyDescent="0.25">
      <c r="A160" s="61">
        <v>2050</v>
      </c>
      <c r="B160" s="25" t="s">
        <v>51</v>
      </c>
      <c r="C160" s="162">
        <f t="shared" si="83"/>
        <v>4.9460913934947686E-3</v>
      </c>
      <c r="D160" s="13">
        <f t="shared" si="83"/>
        <v>4.9460913934947686E-3</v>
      </c>
      <c r="E160" s="13">
        <f t="shared" si="83"/>
        <v>6.0783291823670645E-3</v>
      </c>
      <c r="F160" s="13">
        <f t="shared" si="83"/>
        <v>3.9330365297669248E-3</v>
      </c>
      <c r="G160" s="13">
        <f t="shared" si="83"/>
        <v>5.7207804069337072E-3</v>
      </c>
      <c r="H160" s="13">
        <f t="shared" si="83"/>
        <v>5.8697590633642743E-3</v>
      </c>
      <c r="I160" s="13">
        <f t="shared" si="83"/>
        <v>5.8697590633642735E-3</v>
      </c>
      <c r="J160" s="13">
        <f t="shared" si="83"/>
        <v>5.8697590633642735E-3</v>
      </c>
      <c r="K160" s="163">
        <f t="shared" si="81"/>
        <v>4.3233606096150054E-2</v>
      </c>
    </row>
    <row r="161" spans="1:11" x14ac:dyDescent="0.25">
      <c r="A161" s="61">
        <v>2050</v>
      </c>
      <c r="B161" s="25" t="s">
        <v>54</v>
      </c>
      <c r="C161" s="162">
        <f t="shared" si="83"/>
        <v>4.9460913934947686E-3</v>
      </c>
      <c r="D161" s="13">
        <f t="shared" si="83"/>
        <v>4.9460913934947686E-3</v>
      </c>
      <c r="E161" s="13">
        <f t="shared" si="83"/>
        <v>6.0783291823670645E-3</v>
      </c>
      <c r="F161" s="13">
        <f t="shared" si="83"/>
        <v>3.9330365297669248E-3</v>
      </c>
      <c r="G161" s="13">
        <f t="shared" si="83"/>
        <v>5.7207804069337072E-3</v>
      </c>
      <c r="H161" s="13">
        <f t="shared" si="83"/>
        <v>5.8697590633642743E-3</v>
      </c>
      <c r="I161" s="13">
        <f t="shared" si="83"/>
        <v>5.8697590633642735E-3</v>
      </c>
      <c r="J161" s="13">
        <f t="shared" si="83"/>
        <v>5.8697590633642735E-3</v>
      </c>
      <c r="K161" s="163">
        <f t="shared" si="81"/>
        <v>4.3233606096150054E-2</v>
      </c>
    </row>
    <row r="162" spans="1:11" x14ac:dyDescent="0.25">
      <c r="A162" s="61">
        <v>2050</v>
      </c>
      <c r="B162" s="25" t="s">
        <v>56</v>
      </c>
      <c r="C162" s="162">
        <f t="shared" si="83"/>
        <v>4.9460913934947686E-3</v>
      </c>
      <c r="D162" s="13">
        <f t="shared" si="83"/>
        <v>4.9460913934947686E-3</v>
      </c>
      <c r="E162" s="13">
        <f t="shared" si="83"/>
        <v>6.0783291823670645E-3</v>
      </c>
      <c r="F162" s="13">
        <f t="shared" si="83"/>
        <v>3.9330365297669248E-3</v>
      </c>
      <c r="G162" s="13">
        <f t="shared" si="83"/>
        <v>5.7207804069337072E-3</v>
      </c>
      <c r="H162" s="13">
        <f t="shared" si="83"/>
        <v>5.8697590633642743E-3</v>
      </c>
      <c r="I162" s="13">
        <f t="shared" si="83"/>
        <v>5.8697590633642735E-3</v>
      </c>
      <c r="J162" s="13">
        <f t="shared" si="83"/>
        <v>5.8697590633642735E-3</v>
      </c>
      <c r="K162" s="163">
        <f t="shared" si="81"/>
        <v>4.3233606096150054E-2</v>
      </c>
    </row>
    <row r="163" spans="1:11" x14ac:dyDescent="0.25">
      <c r="A163" s="61">
        <v>2050</v>
      </c>
      <c r="B163" s="25" t="s">
        <v>59</v>
      </c>
      <c r="C163" s="162">
        <f t="shared" si="83"/>
        <v>6.7338352706615518E-3</v>
      </c>
      <c r="D163" s="13">
        <f t="shared" si="83"/>
        <v>6.7338352706615518E-3</v>
      </c>
      <c r="E163" s="13">
        <f t="shared" si="83"/>
        <v>5.3334359002142374E-3</v>
      </c>
      <c r="F163" s="13">
        <f t="shared" si="83"/>
        <v>6.5848566142309864E-3</v>
      </c>
      <c r="G163" s="13">
        <f t="shared" si="83"/>
        <v>6.5848566142309856E-3</v>
      </c>
      <c r="H163" s="13">
        <f t="shared" si="83"/>
        <v>6.5848566142309873E-3</v>
      </c>
      <c r="I163" s="13">
        <f t="shared" si="83"/>
        <v>6.5848566142309864E-3</v>
      </c>
      <c r="J163" s="13">
        <f t="shared" si="83"/>
        <v>6.5848566142309864E-3</v>
      </c>
      <c r="K163" s="163">
        <f t="shared" si="81"/>
        <v>5.1725389512692267E-2</v>
      </c>
    </row>
    <row r="164" spans="1:11" x14ac:dyDescent="0.25">
      <c r="A164" s="61">
        <v>2050</v>
      </c>
      <c r="B164" s="25" t="s">
        <v>61</v>
      </c>
      <c r="C164" s="162">
        <f t="shared" si="83"/>
        <v>1.1560743739011867E-2</v>
      </c>
      <c r="D164" s="13">
        <f t="shared" si="83"/>
        <v>1.1560743739011867E-2</v>
      </c>
      <c r="E164" s="13">
        <f t="shared" si="83"/>
        <v>1.4033789435759253E-2</v>
      </c>
      <c r="F164" s="13">
        <f t="shared" si="83"/>
        <v>1.0160344368564557E-2</v>
      </c>
      <c r="G164" s="13">
        <f t="shared" si="83"/>
        <v>1.5732146119067696E-2</v>
      </c>
      <c r="H164" s="13">
        <f t="shared" si="83"/>
        <v>1.0160344368564554E-2</v>
      </c>
      <c r="I164" s="13">
        <f t="shared" si="83"/>
        <v>1.0160344368564554E-2</v>
      </c>
      <c r="J164" s="13">
        <f t="shared" si="83"/>
        <v>1.0160344368564554E-2</v>
      </c>
      <c r="K164" s="163">
        <f t="shared" si="81"/>
        <v>9.3528800507108906E-2</v>
      </c>
    </row>
    <row r="165" spans="1:11" x14ac:dyDescent="0.25">
      <c r="A165" s="149"/>
      <c r="B165" s="149" t="s">
        <v>193</v>
      </c>
      <c r="C165" s="164">
        <f t="shared" ref="C165:J165" si="84">SUM(C149:C164)</f>
        <v>0.22462008625557769</v>
      </c>
      <c r="D165" s="165">
        <f t="shared" si="84"/>
        <v>0.22462008625557769</v>
      </c>
      <c r="E165" s="165">
        <f t="shared" si="84"/>
        <v>0.36076671441225694</v>
      </c>
      <c r="F165" s="165">
        <f t="shared" si="84"/>
        <v>0.2964277986551101</v>
      </c>
      <c r="G165" s="165">
        <f t="shared" si="84"/>
        <v>0.47894651660340992</v>
      </c>
      <c r="H165" s="165">
        <f t="shared" si="84"/>
        <v>0.33053397906728094</v>
      </c>
      <c r="I165" s="165">
        <f t="shared" si="84"/>
        <v>0.32912364778640496</v>
      </c>
      <c r="J165" s="165">
        <f t="shared" si="84"/>
        <v>0.32668039782094366</v>
      </c>
      <c r="K165" s="166">
        <f t="shared" si="81"/>
        <v>2.5717192268565618</v>
      </c>
    </row>
    <row r="166" spans="1:11" x14ac:dyDescent="0.25">
      <c r="C166" s="13"/>
      <c r="D166" s="13"/>
      <c r="E166" s="13"/>
      <c r="F166" s="13"/>
      <c r="G166" s="13"/>
      <c r="H166" s="13"/>
      <c r="I166" s="13"/>
      <c r="J166" s="13"/>
      <c r="K166" s="13"/>
    </row>
    <row r="167" spans="1:11" x14ac:dyDescent="0.25">
      <c r="C167" s="13"/>
      <c r="D167" s="13"/>
      <c r="E167" s="13"/>
      <c r="F167" s="13"/>
      <c r="G167" s="13"/>
      <c r="H167" s="13"/>
      <c r="I167" s="13"/>
      <c r="J167" s="13"/>
      <c r="K167" s="13"/>
    </row>
    <row r="168" spans="1:11" x14ac:dyDescent="0.25">
      <c r="C168" s="13"/>
      <c r="D168" s="13"/>
      <c r="E168" s="13"/>
      <c r="F168" s="13"/>
      <c r="G168" s="13"/>
      <c r="H168" s="13"/>
      <c r="I168" s="13"/>
      <c r="J168" s="13"/>
      <c r="K168" s="13"/>
    </row>
    <row r="169" spans="1:11" ht="21" x14ac:dyDescent="0.35">
      <c r="A169" s="138" t="s">
        <v>213</v>
      </c>
      <c r="B169" s="138"/>
      <c r="C169" s="167"/>
      <c r="D169" s="167"/>
      <c r="E169" s="167"/>
      <c r="F169" s="167"/>
      <c r="G169" s="167"/>
      <c r="H169" s="167"/>
      <c r="I169" s="167"/>
      <c r="J169" s="167"/>
      <c r="K169" s="167"/>
    </row>
    <row r="170" spans="1:11" x14ac:dyDescent="0.25">
      <c r="A170" s="159"/>
      <c r="B170" s="159"/>
      <c r="C170" s="168"/>
      <c r="D170" s="169" t="s">
        <v>179</v>
      </c>
      <c r="E170" s="169" t="s">
        <v>180</v>
      </c>
      <c r="F170" s="169" t="s">
        <v>181</v>
      </c>
      <c r="G170" s="169" t="s">
        <v>182</v>
      </c>
      <c r="H170" s="169" t="s">
        <v>183</v>
      </c>
      <c r="I170" s="169" t="s">
        <v>184</v>
      </c>
      <c r="J170" s="169" t="s">
        <v>185</v>
      </c>
      <c r="K170" s="170"/>
    </row>
    <row r="171" spans="1:11" ht="30" x14ac:dyDescent="0.25">
      <c r="A171" s="141" t="s">
        <v>192</v>
      </c>
      <c r="B171" s="160" t="s">
        <v>186</v>
      </c>
      <c r="C171" s="171" t="s">
        <v>13</v>
      </c>
      <c r="D171" s="172" t="s">
        <v>17</v>
      </c>
      <c r="E171" s="172" t="s">
        <v>22</v>
      </c>
      <c r="F171" s="172" t="s">
        <v>25</v>
      </c>
      <c r="G171" s="172" t="s">
        <v>29</v>
      </c>
      <c r="H171" s="172" t="s">
        <v>33</v>
      </c>
      <c r="I171" s="172" t="s">
        <v>36</v>
      </c>
      <c r="J171" s="172" t="s">
        <v>40</v>
      </c>
      <c r="K171" s="173" t="s">
        <v>193</v>
      </c>
    </row>
    <row r="172" spans="1:11" x14ac:dyDescent="0.25">
      <c r="A172" s="61">
        <v>2050</v>
      </c>
      <c r="B172" s="25" t="s">
        <v>16</v>
      </c>
      <c r="C172" s="162">
        <f t="shared" ref="C172:J179" si="85">$E$9*N107</f>
        <v>9.0554724585782025E-4</v>
      </c>
      <c r="D172" s="13">
        <f t="shared" si="85"/>
        <v>9.0554724585782025E-4</v>
      </c>
      <c r="E172" s="13">
        <f t="shared" si="85"/>
        <v>1.0728766282445917E-3</v>
      </c>
      <c r="F172" s="13">
        <f t="shared" si="85"/>
        <v>1.1319340573222752E-3</v>
      </c>
      <c r="G172" s="13">
        <f t="shared" si="85"/>
        <v>1.1319340573222752E-3</v>
      </c>
      <c r="H172" s="13">
        <f t="shared" si="85"/>
        <v>1.6929796335602724E-3</v>
      </c>
      <c r="I172" s="13">
        <f t="shared" si="85"/>
        <v>1.3091063445553272E-3</v>
      </c>
      <c r="J172" s="13">
        <f t="shared" si="85"/>
        <v>1.2795776300164852E-3</v>
      </c>
      <c r="K172" s="163">
        <f t="shared" ref="K172:K188" si="86">SUM(C172:J172)</f>
        <v>9.4295028427368692E-3</v>
      </c>
    </row>
    <row r="173" spans="1:11" x14ac:dyDescent="0.25">
      <c r="A173" s="61">
        <v>2050</v>
      </c>
      <c r="B173" s="25" t="s">
        <v>20</v>
      </c>
      <c r="C173" s="162">
        <f t="shared" si="85"/>
        <v>9.0554724585782025E-4</v>
      </c>
      <c r="D173" s="13">
        <f t="shared" si="85"/>
        <v>9.0554724585782025E-4</v>
      </c>
      <c r="E173" s="13">
        <f t="shared" si="85"/>
        <v>1.9144449926015877E-3</v>
      </c>
      <c r="F173" s="13">
        <f t="shared" si="85"/>
        <v>1.1860700339768192E-3</v>
      </c>
      <c r="G173" s="13">
        <f t="shared" si="85"/>
        <v>2.2343394001057087E-3</v>
      </c>
      <c r="H173" s="13">
        <f t="shared" si="85"/>
        <v>9.1539015070410098E-4</v>
      </c>
      <c r="I173" s="13">
        <f t="shared" si="85"/>
        <v>1.1811485815536784E-3</v>
      </c>
      <c r="J173" s="13">
        <f t="shared" si="85"/>
        <v>1.1811485815536784E-3</v>
      </c>
      <c r="K173" s="163">
        <f t="shared" si="86"/>
        <v>1.0423636232211214E-2</v>
      </c>
    </row>
    <row r="174" spans="1:11" x14ac:dyDescent="0.25">
      <c r="A174" s="61">
        <v>2050</v>
      </c>
      <c r="B174" s="25" t="s">
        <v>24</v>
      </c>
      <c r="C174" s="162">
        <f t="shared" si="85"/>
        <v>7.3821786347104911E-4</v>
      </c>
      <c r="D174" s="13">
        <f t="shared" si="85"/>
        <v>7.3821786347104911E-4</v>
      </c>
      <c r="E174" s="13">
        <f t="shared" si="85"/>
        <v>2.2244964952594279E-3</v>
      </c>
      <c r="F174" s="13">
        <f t="shared" si="85"/>
        <v>1.1860700339768192E-3</v>
      </c>
      <c r="G174" s="13">
        <f t="shared" si="85"/>
        <v>2.0817743749883587E-3</v>
      </c>
      <c r="H174" s="13">
        <f t="shared" si="85"/>
        <v>1.0679551758214509E-3</v>
      </c>
      <c r="I174" s="13">
        <f t="shared" si="85"/>
        <v>1.1860700339768192E-3</v>
      </c>
      <c r="J174" s="13">
        <f t="shared" si="85"/>
        <v>1.186070033976819E-3</v>
      </c>
      <c r="K174" s="163">
        <f t="shared" si="86"/>
        <v>1.0408871874941793E-2</v>
      </c>
    </row>
    <row r="175" spans="1:11" x14ac:dyDescent="0.25">
      <c r="A175" s="61">
        <v>2050</v>
      </c>
      <c r="B175" s="25" t="s">
        <v>28</v>
      </c>
      <c r="C175" s="162">
        <f t="shared" si="85"/>
        <v>7.6774657800989107E-4</v>
      </c>
      <c r="D175" s="13">
        <f t="shared" si="85"/>
        <v>7.6774657800989107E-4</v>
      </c>
      <c r="E175" s="13">
        <f t="shared" si="85"/>
        <v>2.6723486657651979E-3</v>
      </c>
      <c r="F175" s="13">
        <f t="shared" si="85"/>
        <v>2.0325598507569551E-3</v>
      </c>
      <c r="G175" s="13">
        <f t="shared" si="85"/>
        <v>2.7314060948428814E-3</v>
      </c>
      <c r="H175" s="13">
        <f t="shared" si="85"/>
        <v>2.4410404018776022E-3</v>
      </c>
      <c r="I175" s="13">
        <f t="shared" si="85"/>
        <v>2.2294179476825687E-3</v>
      </c>
      <c r="J175" s="13">
        <f t="shared" si="85"/>
        <v>2.318004091299094E-3</v>
      </c>
      <c r="K175" s="163">
        <f t="shared" si="86"/>
        <v>1.5960270208244084E-2</v>
      </c>
    </row>
    <row r="176" spans="1:11" x14ac:dyDescent="0.25">
      <c r="A176" s="61">
        <v>2050</v>
      </c>
      <c r="B176" s="25" t="s">
        <v>31</v>
      </c>
      <c r="C176" s="162">
        <f t="shared" si="85"/>
        <v>1.3222302176837031E-3</v>
      </c>
      <c r="D176" s="13">
        <f t="shared" si="85"/>
        <v>1.3222302176837031E-3</v>
      </c>
      <c r="E176" s="13">
        <f t="shared" si="85"/>
        <v>1.9735024216792712E-3</v>
      </c>
      <c r="F176" s="13">
        <f t="shared" si="85"/>
        <v>1.1450579304506513E-3</v>
      </c>
      <c r="G176" s="13">
        <f t="shared" si="85"/>
        <v>1.8619495000880891E-3</v>
      </c>
      <c r="H176" s="13">
        <f t="shared" si="85"/>
        <v>1.1729461608484433E-3</v>
      </c>
      <c r="I176" s="13">
        <f t="shared" si="85"/>
        <v>1.3140277969784673E-3</v>
      </c>
      <c r="J176" s="13">
        <f t="shared" si="85"/>
        <v>1.3140277969784673E-3</v>
      </c>
      <c r="K176" s="163">
        <f t="shared" si="86"/>
        <v>1.1425972042390795E-2</v>
      </c>
    </row>
    <row r="177" spans="1:11" x14ac:dyDescent="0.25">
      <c r="A177" s="61">
        <v>2050</v>
      </c>
      <c r="B177" s="25" t="s">
        <v>35</v>
      </c>
      <c r="C177" s="162">
        <f t="shared" si="85"/>
        <v>1.1909914863999593E-3</v>
      </c>
      <c r="D177" s="13">
        <f t="shared" si="85"/>
        <v>1.1909914863999593E-3</v>
      </c>
      <c r="E177" s="13">
        <f t="shared" si="85"/>
        <v>1.5601004181354839E-3</v>
      </c>
      <c r="F177" s="13">
        <f t="shared" si="85"/>
        <v>7.5298222074047009E-4</v>
      </c>
      <c r="G177" s="13">
        <f t="shared" si="85"/>
        <v>2.8199922384594075E-3</v>
      </c>
      <c r="H177" s="13">
        <f t="shared" si="85"/>
        <v>1.038426461282609E-3</v>
      </c>
      <c r="I177" s="13">
        <f t="shared" si="85"/>
        <v>8.7601853131897829E-4</v>
      </c>
      <c r="J177" s="13">
        <f t="shared" si="85"/>
        <v>1.2648132727470641E-3</v>
      </c>
      <c r="K177" s="163">
        <f t="shared" si="86"/>
        <v>1.0694316115483932E-2</v>
      </c>
    </row>
    <row r="178" spans="1:11" x14ac:dyDescent="0.25">
      <c r="A178" s="61">
        <v>2050</v>
      </c>
      <c r="B178" s="25" t="s">
        <v>39</v>
      </c>
      <c r="C178" s="162">
        <f t="shared" si="85"/>
        <v>6.5160030082377935E-3</v>
      </c>
      <c r="D178" s="13">
        <f t="shared" si="85"/>
        <v>6.5160030082377935E-3</v>
      </c>
      <c r="E178" s="13">
        <f t="shared" si="85"/>
        <v>1.232331686754338E-2</v>
      </c>
      <c r="F178" s="13">
        <f t="shared" si="85"/>
        <v>9.3212308894277795E-3</v>
      </c>
      <c r="G178" s="13">
        <f t="shared" si="85"/>
        <v>1.7795971962075424E-2</v>
      </c>
      <c r="H178" s="13">
        <f t="shared" si="85"/>
        <v>1.1417769621685558E-2</v>
      </c>
      <c r="I178" s="13">
        <f t="shared" si="85"/>
        <v>1.1417769621685558E-2</v>
      </c>
      <c r="J178" s="13">
        <f t="shared" si="85"/>
        <v>1.1417769621685558E-2</v>
      </c>
      <c r="K178" s="163">
        <f t="shared" si="86"/>
        <v>8.6725834600578852E-2</v>
      </c>
    </row>
    <row r="179" spans="1:11" x14ac:dyDescent="0.25">
      <c r="A179" s="61">
        <v>2050</v>
      </c>
      <c r="B179" s="25" t="s">
        <v>42</v>
      </c>
      <c r="C179" s="162">
        <f t="shared" si="85"/>
        <v>6.5160030082377935E-3</v>
      </c>
      <c r="D179" s="13">
        <f t="shared" si="85"/>
        <v>6.5160030082377935E-3</v>
      </c>
      <c r="E179" s="13">
        <f t="shared" si="85"/>
        <v>1.232331686754338E-2</v>
      </c>
      <c r="F179" s="13">
        <f t="shared" si="85"/>
        <v>9.3212308894277795E-3</v>
      </c>
      <c r="G179" s="13">
        <f t="shared" si="85"/>
        <v>1.7795971962075424E-2</v>
      </c>
      <c r="H179" s="13">
        <f t="shared" si="85"/>
        <v>1.1417769621685558E-2</v>
      </c>
      <c r="I179" s="13">
        <f t="shared" si="85"/>
        <v>1.1417769621685558E-2</v>
      </c>
      <c r="J179" s="13">
        <f t="shared" si="85"/>
        <v>1.1417769621685558E-2</v>
      </c>
      <c r="K179" s="163">
        <f t="shared" si="86"/>
        <v>8.6725834600578852E-2</v>
      </c>
    </row>
    <row r="180" spans="1:11" x14ac:dyDescent="0.25">
      <c r="A180" s="61">
        <v>2050</v>
      </c>
      <c r="B180" s="25" t="s">
        <v>44</v>
      </c>
      <c r="C180" s="162">
        <f t="shared" ref="C180:J180" si="87">$E$9*N115*Vekst_pax</f>
        <v>6.5160030082377935E-3</v>
      </c>
      <c r="D180" s="13">
        <f t="shared" si="87"/>
        <v>6.5160030082377935E-3</v>
      </c>
      <c r="E180" s="13">
        <f t="shared" si="87"/>
        <v>1.232331686754338E-2</v>
      </c>
      <c r="F180" s="13">
        <f t="shared" si="87"/>
        <v>9.3212308894277795E-3</v>
      </c>
      <c r="G180" s="13">
        <f t="shared" si="87"/>
        <v>1.7795971962075424E-2</v>
      </c>
      <c r="H180" s="13">
        <f t="shared" si="87"/>
        <v>1.1417769621685558E-2</v>
      </c>
      <c r="I180" s="13">
        <f t="shared" si="87"/>
        <v>1.1417769621685558E-2</v>
      </c>
      <c r="J180" s="13">
        <f t="shared" si="87"/>
        <v>1.1417769621685558E-2</v>
      </c>
      <c r="K180" s="163">
        <f t="shared" si="86"/>
        <v>8.6725834600578852E-2</v>
      </c>
    </row>
    <row r="181" spans="1:11" x14ac:dyDescent="0.25">
      <c r="A181" s="61">
        <v>2050</v>
      </c>
      <c r="B181" s="25" t="s">
        <v>46</v>
      </c>
      <c r="C181" s="162">
        <f t="shared" ref="C181:J187" si="88">$E$9*N116</f>
        <v>1.4616713696726773E-3</v>
      </c>
      <c r="D181" s="13">
        <f t="shared" si="88"/>
        <v>1.4616713696726773E-3</v>
      </c>
      <c r="E181" s="13">
        <f t="shared" si="88"/>
        <v>1.7914086820230795E-3</v>
      </c>
      <c r="F181" s="13">
        <f t="shared" si="88"/>
        <v>1.5502575132892032E-3</v>
      </c>
      <c r="G181" s="13">
        <f t="shared" si="88"/>
        <v>1.5502575132892032E-3</v>
      </c>
      <c r="H181" s="13">
        <f t="shared" si="88"/>
        <v>1.5502575132892032E-3</v>
      </c>
      <c r="I181" s="13">
        <f t="shared" si="88"/>
        <v>1.5502575132892032E-3</v>
      </c>
      <c r="J181" s="13">
        <f t="shared" si="88"/>
        <v>1.550257513289203E-3</v>
      </c>
      <c r="K181" s="163">
        <f t="shared" si="86"/>
        <v>1.246603898781445E-2</v>
      </c>
    </row>
    <row r="182" spans="1:11" x14ac:dyDescent="0.25">
      <c r="A182" s="61">
        <v>2050</v>
      </c>
      <c r="B182" s="25" t="s">
        <v>48</v>
      </c>
      <c r="C182" s="162">
        <f t="shared" si="88"/>
        <v>4.7885732077155383E-3</v>
      </c>
      <c r="D182" s="13">
        <f t="shared" si="88"/>
        <v>4.7885732077155383E-3</v>
      </c>
      <c r="E182" s="13">
        <f t="shared" si="88"/>
        <v>3.1989440750412128E-3</v>
      </c>
      <c r="F182" s="13">
        <f t="shared" si="88"/>
        <v>7.2985139435171051E-3</v>
      </c>
      <c r="G182" s="13">
        <f t="shared" si="88"/>
        <v>4.7885732077155383E-3</v>
      </c>
      <c r="H182" s="13">
        <f t="shared" si="88"/>
        <v>4.7885732077155392E-3</v>
      </c>
      <c r="I182" s="13">
        <f t="shared" si="88"/>
        <v>4.7885732077155383E-3</v>
      </c>
      <c r="J182" s="13">
        <f t="shared" si="88"/>
        <v>3.9371619385122616E-3</v>
      </c>
      <c r="K182" s="163">
        <f t="shared" si="86"/>
        <v>3.8377485995648275E-2</v>
      </c>
    </row>
    <row r="183" spans="1:11" x14ac:dyDescent="0.25">
      <c r="A183" s="61">
        <v>2050</v>
      </c>
      <c r="B183" s="25" t="s">
        <v>51</v>
      </c>
      <c r="C183" s="162">
        <f t="shared" si="88"/>
        <v>8.1696110224129437E-4</v>
      </c>
      <c r="D183" s="13">
        <f t="shared" si="88"/>
        <v>8.1696110224129437E-4</v>
      </c>
      <c r="E183" s="13">
        <f t="shared" si="88"/>
        <v>1.0039762943206271E-3</v>
      </c>
      <c r="F183" s="13">
        <f t="shared" si="88"/>
        <v>6.4963171985452323E-4</v>
      </c>
      <c r="G183" s="13">
        <f t="shared" si="88"/>
        <v>9.4491886524294283E-4</v>
      </c>
      <c r="H183" s="13">
        <f t="shared" si="88"/>
        <v>9.6952612735864453E-4</v>
      </c>
      <c r="I183" s="13">
        <f t="shared" si="88"/>
        <v>9.6952612735864453E-4</v>
      </c>
      <c r="J183" s="13">
        <f t="shared" si="88"/>
        <v>9.6952612735864453E-4</v>
      </c>
      <c r="K183" s="163">
        <f t="shared" si="86"/>
        <v>7.1410274659766152E-3</v>
      </c>
    </row>
    <row r="184" spans="1:11" x14ac:dyDescent="0.25">
      <c r="A184" s="61">
        <v>2050</v>
      </c>
      <c r="B184" s="25" t="s">
        <v>54</v>
      </c>
      <c r="C184" s="162">
        <f t="shared" si="88"/>
        <v>8.1696110224129437E-4</v>
      </c>
      <c r="D184" s="13">
        <f t="shared" si="88"/>
        <v>8.1696110224129437E-4</v>
      </c>
      <c r="E184" s="13">
        <f t="shared" si="88"/>
        <v>1.0039762943206271E-3</v>
      </c>
      <c r="F184" s="13">
        <f t="shared" si="88"/>
        <v>6.4963171985452323E-4</v>
      </c>
      <c r="G184" s="13">
        <f t="shared" si="88"/>
        <v>9.4491886524294283E-4</v>
      </c>
      <c r="H184" s="13">
        <f t="shared" si="88"/>
        <v>9.6952612735864453E-4</v>
      </c>
      <c r="I184" s="13">
        <f t="shared" si="88"/>
        <v>9.6952612735864453E-4</v>
      </c>
      <c r="J184" s="13">
        <f t="shared" si="88"/>
        <v>9.6952612735864453E-4</v>
      </c>
      <c r="K184" s="163">
        <f t="shared" si="86"/>
        <v>7.1410274659766152E-3</v>
      </c>
    </row>
    <row r="185" spans="1:11" x14ac:dyDescent="0.25">
      <c r="A185" s="61">
        <v>2050</v>
      </c>
      <c r="B185" s="25" t="s">
        <v>56</v>
      </c>
      <c r="C185" s="162">
        <f t="shared" si="88"/>
        <v>8.1696110224129437E-4</v>
      </c>
      <c r="D185" s="13">
        <f t="shared" si="88"/>
        <v>8.1696110224129437E-4</v>
      </c>
      <c r="E185" s="13">
        <f t="shared" si="88"/>
        <v>1.0039762943206271E-3</v>
      </c>
      <c r="F185" s="13">
        <f t="shared" si="88"/>
        <v>6.4963171985452323E-4</v>
      </c>
      <c r="G185" s="13">
        <f t="shared" si="88"/>
        <v>9.4491886524294283E-4</v>
      </c>
      <c r="H185" s="13">
        <f t="shared" si="88"/>
        <v>9.6952612735864453E-4</v>
      </c>
      <c r="I185" s="13">
        <f t="shared" si="88"/>
        <v>9.6952612735864453E-4</v>
      </c>
      <c r="J185" s="13">
        <f t="shared" si="88"/>
        <v>9.6952612735864453E-4</v>
      </c>
      <c r="K185" s="163">
        <f t="shared" si="86"/>
        <v>7.1410274659766152E-3</v>
      </c>
    </row>
    <row r="186" spans="1:11" x14ac:dyDescent="0.25">
      <c r="A186" s="61">
        <v>2050</v>
      </c>
      <c r="B186" s="25" t="s">
        <v>59</v>
      </c>
      <c r="C186" s="162">
        <f t="shared" si="88"/>
        <v>1.112248247629714E-3</v>
      </c>
      <c r="D186" s="13">
        <f t="shared" si="88"/>
        <v>1.112248247629714E-3</v>
      </c>
      <c r="E186" s="13">
        <f t="shared" si="88"/>
        <v>8.8093998374211865E-4</v>
      </c>
      <c r="F186" s="13">
        <f t="shared" si="88"/>
        <v>1.0876409855140124E-3</v>
      </c>
      <c r="G186" s="13">
        <f t="shared" si="88"/>
        <v>1.0876409855140124E-3</v>
      </c>
      <c r="H186" s="13">
        <f t="shared" si="88"/>
        <v>1.0876409855140124E-3</v>
      </c>
      <c r="I186" s="13">
        <f t="shared" si="88"/>
        <v>1.0876409855140124E-3</v>
      </c>
      <c r="J186" s="13">
        <f t="shared" si="88"/>
        <v>1.0876409855140124E-3</v>
      </c>
      <c r="K186" s="163">
        <f t="shared" si="86"/>
        <v>8.5436414065716074E-3</v>
      </c>
    </row>
    <row r="187" spans="1:11" x14ac:dyDescent="0.25">
      <c r="A187" s="61">
        <v>2050</v>
      </c>
      <c r="B187" s="25" t="s">
        <v>61</v>
      </c>
      <c r="C187" s="162">
        <f t="shared" si="88"/>
        <v>1.9095235401784471E-3</v>
      </c>
      <c r="D187" s="13">
        <f t="shared" si="88"/>
        <v>1.9095235401784471E-3</v>
      </c>
      <c r="E187" s="13">
        <f t="shared" si="88"/>
        <v>2.3180040912990944E-3</v>
      </c>
      <c r="F187" s="13">
        <f t="shared" si="88"/>
        <v>1.678215276290852E-3</v>
      </c>
      <c r="G187" s="13">
        <f t="shared" si="88"/>
        <v>2.5985268794180929E-3</v>
      </c>
      <c r="H187" s="13">
        <f t="shared" si="88"/>
        <v>1.678215276290852E-3</v>
      </c>
      <c r="I187" s="13">
        <f t="shared" si="88"/>
        <v>1.6782152762908516E-3</v>
      </c>
      <c r="J187" s="13">
        <f t="shared" si="88"/>
        <v>1.6782152762908516E-3</v>
      </c>
      <c r="K187" s="163">
        <f t="shared" si="86"/>
        <v>1.5448439156237488E-2</v>
      </c>
    </row>
    <row r="188" spans="1:11" x14ac:dyDescent="0.25">
      <c r="A188" s="149"/>
      <c r="B188" s="149" t="s">
        <v>193</v>
      </c>
      <c r="C188" s="164">
        <f t="shared" ref="C188:J188" si="89">SUM(C172:C187)</f>
        <v>3.7101189333913889E-2</v>
      </c>
      <c r="D188" s="165">
        <f t="shared" si="89"/>
        <v>3.7101189333913889E-2</v>
      </c>
      <c r="E188" s="165">
        <f t="shared" si="89"/>
        <v>5.9588945939383083E-2</v>
      </c>
      <c r="F188" s="165">
        <f t="shared" si="89"/>
        <v>4.8961889673682063E-2</v>
      </c>
      <c r="G188" s="165">
        <f t="shared" si="89"/>
        <v>7.9109066733698705E-2</v>
      </c>
      <c r="H188" s="165">
        <f t="shared" si="89"/>
        <v>5.4595312214036684E-2</v>
      </c>
      <c r="I188" s="165">
        <f t="shared" si="89"/>
        <v>5.4362363466008048E-2</v>
      </c>
      <c r="J188" s="165">
        <f t="shared" si="89"/>
        <v>5.3958804367310542E-2</v>
      </c>
      <c r="K188" s="166">
        <f t="shared" si="86"/>
        <v>0.4247787610619469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395775"/>
  </sheetPr>
  <dimension ref="A1:D3"/>
  <sheetViews>
    <sheetView workbookViewId="0">
      <selection activeCell="B2" sqref="B2:B3"/>
    </sheetView>
  </sheetViews>
  <sheetFormatPr defaultColWidth="9.140625" defaultRowHeight="15" x14ac:dyDescent="0.25"/>
  <cols>
    <col min="1" max="1" width="19.42578125" customWidth="1"/>
    <col min="2" max="2" width="16.85546875" customWidth="1"/>
    <col min="3" max="3" width="10.42578125" customWidth="1"/>
    <col min="4" max="4" width="17" customWidth="1"/>
    <col min="5" max="1025" width="10.42578125" customWidth="1"/>
  </cols>
  <sheetData>
    <row r="1" spans="1:4" x14ac:dyDescent="0.25">
      <c r="A1" s="1" t="s">
        <v>0</v>
      </c>
      <c r="B1" s="1" t="s">
        <v>216</v>
      </c>
      <c r="C1" s="1" t="s">
        <v>139</v>
      </c>
      <c r="D1" s="1" t="s">
        <v>2</v>
      </c>
    </row>
    <row r="2" spans="1:4" x14ac:dyDescent="0.25">
      <c r="A2" t="s">
        <v>217</v>
      </c>
      <c r="B2" s="432">
        <v>56660000</v>
      </c>
      <c r="C2" s="26">
        <v>2024</v>
      </c>
      <c r="D2" t="s">
        <v>1546</v>
      </c>
    </row>
    <row r="3" spans="1:4" x14ac:dyDescent="0.25">
      <c r="A3" t="s">
        <v>219</v>
      </c>
      <c r="B3" s="432">
        <v>5659174</v>
      </c>
      <c r="C3" s="26">
        <v>2024</v>
      </c>
      <c r="D3" t="s">
        <v>218</v>
      </c>
    </row>
  </sheetData>
  <pageMargins left="0.7" right="0.7" top="0.75" bottom="0.75" header="0.51180555555555496" footer="0.51180555555555496"/>
  <pageSetup firstPageNumber="0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395775"/>
  </sheetPr>
  <dimension ref="A1:Y129"/>
  <sheetViews>
    <sheetView topLeftCell="H1" workbookViewId="0">
      <selection activeCell="I25" sqref="I25"/>
    </sheetView>
  </sheetViews>
  <sheetFormatPr defaultColWidth="9.140625" defaultRowHeight="15" x14ac:dyDescent="0.25"/>
  <cols>
    <col min="1" max="7" width="30.42578125" customWidth="1"/>
    <col min="8" max="8" width="13.42578125" customWidth="1"/>
    <col min="9" max="9" width="26.42578125" customWidth="1"/>
    <col min="10" max="17" width="10.42578125" customWidth="1"/>
    <col min="18" max="18" width="23.42578125" customWidth="1"/>
    <col min="19" max="19" width="18.42578125" customWidth="1"/>
    <col min="20" max="1025" width="10.42578125" customWidth="1"/>
  </cols>
  <sheetData>
    <row r="1" spans="1:25" x14ac:dyDescent="0.25">
      <c r="A1" s="1" t="s">
        <v>7</v>
      </c>
      <c r="B1" s="1" t="s">
        <v>8</v>
      </c>
      <c r="C1" s="1" t="s">
        <v>220</v>
      </c>
      <c r="D1" s="54" t="s">
        <v>118</v>
      </c>
      <c r="E1" s="54" t="s">
        <v>221</v>
      </c>
      <c r="F1" s="54" t="s">
        <v>222</v>
      </c>
      <c r="G1" s="54" t="s">
        <v>223</v>
      </c>
      <c r="I1" s="3" t="s">
        <v>1381</v>
      </c>
      <c r="J1" s="2"/>
      <c r="K1" s="2"/>
      <c r="L1" s="2"/>
      <c r="M1" s="2"/>
      <c r="N1" s="2"/>
      <c r="O1" s="2"/>
      <c r="P1" s="2"/>
      <c r="R1" s="3" t="s">
        <v>1384</v>
      </c>
      <c r="S1" s="2"/>
      <c r="T1" s="2"/>
      <c r="U1" s="2"/>
      <c r="V1" s="2"/>
      <c r="W1" s="2"/>
      <c r="X1" s="2"/>
      <c r="Y1" s="2"/>
    </row>
    <row r="2" spans="1:25" x14ac:dyDescent="0.25">
      <c r="A2" t="str">
        <f>Forutsetninger!AF2</f>
        <v>Oljetankskip</v>
      </c>
      <c r="B2" t="str">
        <f>Forutsetninger!AG2</f>
        <v>0-30</v>
      </c>
      <c r="C2" t="str">
        <f>$J$2</f>
        <v>&lt;70</v>
      </c>
      <c r="D2" t="str">
        <f>VLOOKUP(A2,Forutsetninger!$Z$3:$AA$21,2,0)</f>
        <v>Oljetankskip</v>
      </c>
      <c r="E2" s="26">
        <f t="shared" ref="E2:E33" si="0">INDEX($I$2:$P$18,MATCH($D2,$I$2:$I$18,0),MATCH($C2,$I$2:$P$2,0))*1000</f>
        <v>1400000</v>
      </c>
      <c r="F2" s="26">
        <f t="shared" ref="F2:F33" si="1">INDEX($R$2:$Y$18,MATCH($D2,$R$2:$R$18,0),MATCH($C2,$R$2:$Y$2,0))</f>
        <v>677</v>
      </c>
      <c r="G2" s="26">
        <v>2013</v>
      </c>
      <c r="I2" s="54" t="s">
        <v>7</v>
      </c>
      <c r="J2" s="54" t="s">
        <v>224</v>
      </c>
      <c r="K2" s="54" t="s">
        <v>22</v>
      </c>
      <c r="L2" s="54" t="s">
        <v>25</v>
      </c>
      <c r="M2" s="54" t="s">
        <v>29</v>
      </c>
      <c r="N2" s="54" t="s">
        <v>33</v>
      </c>
      <c r="O2" s="54" t="s">
        <v>36</v>
      </c>
      <c r="P2" s="54" t="s">
        <v>40</v>
      </c>
      <c r="R2" s="54" t="s">
        <v>7</v>
      </c>
      <c r="S2" s="54" t="s">
        <v>224</v>
      </c>
      <c r="T2" s="54" t="s">
        <v>22</v>
      </c>
      <c r="U2" s="54" t="s">
        <v>25</v>
      </c>
      <c r="V2" s="54" t="s">
        <v>29</v>
      </c>
      <c r="W2" s="54" t="s">
        <v>33</v>
      </c>
      <c r="X2" s="54" t="s">
        <v>36</v>
      </c>
      <c r="Y2" s="54" t="s">
        <v>40</v>
      </c>
    </row>
    <row r="3" spans="1:25" x14ac:dyDescent="0.25">
      <c r="A3" t="str">
        <f>Forutsetninger!AF3</f>
        <v>Oljetankskip</v>
      </c>
      <c r="B3" t="str">
        <f>Forutsetninger!AG3</f>
        <v>30-70</v>
      </c>
      <c r="C3" t="str">
        <f>$J$2</f>
        <v>&lt;70</v>
      </c>
      <c r="D3" t="str">
        <f>VLOOKUP(A3,Forutsetninger!$Z$3:$AA$21,2,0)</f>
        <v>Oljetankskip</v>
      </c>
      <c r="E3" s="26">
        <f t="shared" si="0"/>
        <v>1400000</v>
      </c>
      <c r="F3" s="26">
        <f t="shared" si="1"/>
        <v>677</v>
      </c>
      <c r="G3" s="26">
        <v>2013</v>
      </c>
      <c r="I3" s="14" t="s">
        <v>16</v>
      </c>
      <c r="J3" s="177">
        <v>1400</v>
      </c>
      <c r="K3" s="178">
        <v>3200</v>
      </c>
      <c r="L3" s="178">
        <v>4200</v>
      </c>
      <c r="M3" s="178">
        <v>4600</v>
      </c>
      <c r="N3" s="178">
        <v>5800</v>
      </c>
      <c r="O3" s="178">
        <v>6400</v>
      </c>
      <c r="P3" s="178">
        <v>6400</v>
      </c>
      <c r="R3" s="14" t="s">
        <v>16</v>
      </c>
      <c r="S3" s="179">
        <v>677</v>
      </c>
      <c r="T3" s="179">
        <v>677</v>
      </c>
      <c r="U3" s="179">
        <v>382</v>
      </c>
      <c r="V3" s="179">
        <v>382</v>
      </c>
      <c r="W3" s="179">
        <v>675</v>
      </c>
      <c r="X3" s="179">
        <v>675</v>
      </c>
      <c r="Y3" s="179">
        <v>675</v>
      </c>
    </row>
    <row r="4" spans="1:25" x14ac:dyDescent="0.25">
      <c r="A4" t="str">
        <f>Forutsetninger!AF4</f>
        <v>Oljetankskip</v>
      </c>
      <c r="B4" t="str">
        <f>Forutsetninger!AG4</f>
        <v>70-100</v>
      </c>
      <c r="C4" t="str">
        <f>$K$2</f>
        <v>70-100</v>
      </c>
      <c r="D4" t="str">
        <f>VLOOKUP(A4,Forutsetninger!$Z$3:$AA$21,2,0)</f>
        <v>Oljetankskip</v>
      </c>
      <c r="E4" s="26">
        <f t="shared" si="0"/>
        <v>3200000</v>
      </c>
      <c r="F4" s="26">
        <f t="shared" si="1"/>
        <v>677</v>
      </c>
      <c r="G4" s="26">
        <v>2013</v>
      </c>
      <c r="I4" s="14" t="s">
        <v>21</v>
      </c>
      <c r="J4" s="180">
        <v>1400</v>
      </c>
      <c r="K4" s="178">
        <v>3200</v>
      </c>
      <c r="L4" s="178">
        <v>4200</v>
      </c>
      <c r="M4" s="178">
        <v>4600</v>
      </c>
      <c r="N4" s="178">
        <v>5800</v>
      </c>
      <c r="O4" s="181">
        <v>6400</v>
      </c>
      <c r="P4" s="181">
        <v>6400</v>
      </c>
      <c r="R4" s="14" t="s">
        <v>21</v>
      </c>
      <c r="S4" s="179">
        <v>677</v>
      </c>
      <c r="T4" s="179">
        <v>677</v>
      </c>
      <c r="U4" s="179">
        <v>382</v>
      </c>
      <c r="V4" s="179">
        <v>382</v>
      </c>
      <c r="W4" s="179">
        <v>675</v>
      </c>
      <c r="X4" s="179">
        <v>675</v>
      </c>
      <c r="Y4" s="179">
        <v>675</v>
      </c>
    </row>
    <row r="5" spans="1:25" x14ac:dyDescent="0.25">
      <c r="A5" t="str">
        <f>Forutsetninger!AF5</f>
        <v>Oljetankskip</v>
      </c>
      <c r="B5" t="str">
        <f>Forutsetninger!AG5</f>
        <v>100-150</v>
      </c>
      <c r="C5" t="str">
        <f>$L$2</f>
        <v>100-150</v>
      </c>
      <c r="D5" t="str">
        <f>VLOOKUP(A5,Forutsetninger!$Z$3:$AA$21,2,0)</f>
        <v>Oljetankskip</v>
      </c>
      <c r="E5" s="26">
        <f t="shared" si="0"/>
        <v>4200000</v>
      </c>
      <c r="F5" s="26">
        <f t="shared" si="1"/>
        <v>382</v>
      </c>
      <c r="G5" s="26">
        <v>2013</v>
      </c>
      <c r="I5" s="14" t="s">
        <v>24</v>
      </c>
      <c r="J5" s="181">
        <v>1400</v>
      </c>
      <c r="K5" s="178">
        <v>3400</v>
      </c>
      <c r="L5" s="178">
        <v>6200</v>
      </c>
      <c r="M5" s="178">
        <v>7000</v>
      </c>
      <c r="N5" s="178">
        <v>8000</v>
      </c>
      <c r="O5" s="178">
        <v>18000</v>
      </c>
      <c r="P5" s="181">
        <v>18000</v>
      </c>
      <c r="R5" s="14" t="s">
        <v>24</v>
      </c>
      <c r="S5" s="179">
        <v>677</v>
      </c>
      <c r="T5" s="179">
        <v>677</v>
      </c>
      <c r="U5" s="179">
        <v>382</v>
      </c>
      <c r="V5" s="179">
        <v>382</v>
      </c>
      <c r="W5" s="179">
        <v>675</v>
      </c>
      <c r="X5" s="179">
        <v>675</v>
      </c>
      <c r="Y5" s="179">
        <v>675</v>
      </c>
    </row>
    <row r="6" spans="1:25" x14ac:dyDescent="0.25">
      <c r="A6" t="str">
        <f>Forutsetninger!AF6</f>
        <v>Oljetankskip</v>
      </c>
      <c r="B6" t="str">
        <f>Forutsetninger!AG6</f>
        <v>150-200</v>
      </c>
      <c r="C6" t="str">
        <f>$M$2</f>
        <v>150-200</v>
      </c>
      <c r="D6" t="str">
        <f>VLOOKUP(A6,Forutsetninger!$Z$3:$AA$21,2,0)</f>
        <v>Oljetankskip</v>
      </c>
      <c r="E6" s="26">
        <f t="shared" si="0"/>
        <v>4600000</v>
      </c>
      <c r="F6" s="26">
        <f t="shared" si="1"/>
        <v>382</v>
      </c>
      <c r="G6" s="26">
        <v>2013</v>
      </c>
      <c r="I6" s="14" t="s">
        <v>28</v>
      </c>
      <c r="J6" s="177">
        <v>1400</v>
      </c>
      <c r="K6" s="177">
        <v>1800</v>
      </c>
      <c r="L6" s="178">
        <v>3200</v>
      </c>
      <c r="M6" s="178">
        <v>3200</v>
      </c>
      <c r="N6" s="178">
        <v>3800</v>
      </c>
      <c r="O6" s="178">
        <v>5800</v>
      </c>
      <c r="P6" s="181">
        <v>5800</v>
      </c>
      <c r="R6" s="14" t="s">
        <v>28</v>
      </c>
      <c r="S6" s="179">
        <v>221</v>
      </c>
      <c r="T6" s="179">
        <v>221</v>
      </c>
      <c r="U6" s="179">
        <v>409</v>
      </c>
      <c r="V6" s="179">
        <v>409</v>
      </c>
      <c r="W6" s="179">
        <v>503</v>
      </c>
      <c r="X6" s="179">
        <v>503</v>
      </c>
      <c r="Y6" s="179">
        <v>503</v>
      </c>
    </row>
    <row r="7" spans="1:25" x14ac:dyDescent="0.25">
      <c r="A7" t="str">
        <f>Forutsetninger!AF7</f>
        <v>Oljetankskip</v>
      </c>
      <c r="B7" t="str">
        <f>Forutsetninger!AG7</f>
        <v>200-250</v>
      </c>
      <c r="C7" t="str">
        <f>$N$2</f>
        <v>200-250</v>
      </c>
      <c r="D7" t="str">
        <f>VLOOKUP(A7,Forutsetninger!$Z$3:$AA$21,2,0)</f>
        <v>Oljetankskip</v>
      </c>
      <c r="E7" s="26">
        <f t="shared" si="0"/>
        <v>5800000</v>
      </c>
      <c r="F7" s="26">
        <f t="shared" si="1"/>
        <v>675</v>
      </c>
      <c r="G7" s="26">
        <v>2013</v>
      </c>
      <c r="I7" s="14" t="s">
        <v>32</v>
      </c>
      <c r="J7" s="178">
        <v>1400</v>
      </c>
      <c r="K7" s="178">
        <v>1800</v>
      </c>
      <c r="L7" s="178">
        <v>2800</v>
      </c>
      <c r="M7" s="178">
        <v>3800</v>
      </c>
      <c r="N7" s="182">
        <v>4200</v>
      </c>
      <c r="O7" s="181">
        <v>4200</v>
      </c>
      <c r="P7" s="181">
        <v>4200</v>
      </c>
      <c r="R7" s="14" t="s">
        <v>32</v>
      </c>
      <c r="S7" s="179">
        <v>221</v>
      </c>
      <c r="T7" s="179">
        <v>221</v>
      </c>
      <c r="U7" s="179">
        <v>409</v>
      </c>
      <c r="V7" s="179">
        <v>409</v>
      </c>
      <c r="W7" s="179">
        <v>503</v>
      </c>
      <c r="X7" s="179">
        <v>503</v>
      </c>
      <c r="Y7" s="179">
        <v>503</v>
      </c>
    </row>
    <row r="8" spans="1:25" x14ac:dyDescent="0.25">
      <c r="A8" t="str">
        <f>Forutsetninger!AF8</f>
        <v>Oljetankskip</v>
      </c>
      <c r="B8" t="str">
        <f>Forutsetninger!AG8</f>
        <v>250-300</v>
      </c>
      <c r="C8" t="str">
        <f>$O$2</f>
        <v>250-300</v>
      </c>
      <c r="D8" t="str">
        <f>VLOOKUP(A8,Forutsetninger!$Z$3:$AA$21,2,0)</f>
        <v>Oljetankskip</v>
      </c>
      <c r="E8" s="26">
        <f t="shared" si="0"/>
        <v>6400000</v>
      </c>
      <c r="F8" s="26">
        <f t="shared" si="1"/>
        <v>675</v>
      </c>
      <c r="G8" s="26">
        <v>2013</v>
      </c>
      <c r="I8" s="14" t="s">
        <v>35</v>
      </c>
      <c r="J8" s="181">
        <v>1400</v>
      </c>
      <c r="K8" s="178">
        <v>1800</v>
      </c>
      <c r="L8" s="178">
        <v>2800</v>
      </c>
      <c r="M8" s="178">
        <v>3400</v>
      </c>
      <c r="N8" s="178">
        <v>4200</v>
      </c>
      <c r="O8" s="181">
        <v>4200</v>
      </c>
      <c r="P8" s="181">
        <v>4200</v>
      </c>
      <c r="R8" s="14" t="s">
        <v>35</v>
      </c>
      <c r="S8" s="179">
        <v>221</v>
      </c>
      <c r="T8" s="179">
        <v>221</v>
      </c>
      <c r="U8" s="179">
        <v>409</v>
      </c>
      <c r="V8" s="179">
        <v>409</v>
      </c>
      <c r="W8" s="179">
        <v>503</v>
      </c>
      <c r="X8" s="179">
        <v>503</v>
      </c>
      <c r="Y8" s="179">
        <v>503</v>
      </c>
    </row>
    <row r="9" spans="1:25" x14ac:dyDescent="0.25">
      <c r="A9" t="str">
        <f>Forutsetninger!AF9</f>
        <v>Oljetankskip</v>
      </c>
      <c r="B9" t="str">
        <f>Forutsetninger!AG9</f>
        <v>300-</v>
      </c>
      <c r="C9" t="str">
        <f>$P$2</f>
        <v>300-</v>
      </c>
      <c r="D9" t="str">
        <f>VLOOKUP(A9,Forutsetninger!$Z$3:$AA$21,2,0)</f>
        <v>Oljetankskip</v>
      </c>
      <c r="E9" s="26">
        <f t="shared" si="0"/>
        <v>6400000</v>
      </c>
      <c r="F9" s="26">
        <f t="shared" si="1"/>
        <v>675</v>
      </c>
      <c r="G9" s="26">
        <v>2013</v>
      </c>
      <c r="I9" s="14" t="s">
        <v>64</v>
      </c>
      <c r="J9" s="178">
        <v>2000</v>
      </c>
      <c r="K9" s="178">
        <v>2400</v>
      </c>
      <c r="L9" s="178">
        <v>4200</v>
      </c>
      <c r="M9" s="178">
        <v>5000</v>
      </c>
      <c r="N9" s="182">
        <v>4200</v>
      </c>
      <c r="O9" s="181">
        <v>4200</v>
      </c>
      <c r="P9" s="181">
        <v>4200</v>
      </c>
      <c r="R9" s="14" t="s">
        <v>64</v>
      </c>
      <c r="S9" s="179">
        <v>221</v>
      </c>
      <c r="T9" s="179">
        <v>221</v>
      </c>
      <c r="U9" s="179">
        <v>409</v>
      </c>
      <c r="V9" s="179">
        <v>409</v>
      </c>
      <c r="W9" s="179">
        <v>503</v>
      </c>
      <c r="X9" s="179">
        <v>503</v>
      </c>
      <c r="Y9" s="179">
        <v>503</v>
      </c>
    </row>
    <row r="10" spans="1:25" x14ac:dyDescent="0.25">
      <c r="A10" t="str">
        <f>Forutsetninger!AF10</f>
        <v>Kjemikalie-/Produktskip</v>
      </c>
      <c r="B10" t="str">
        <f>Forutsetninger!AG10</f>
        <v>0-30</v>
      </c>
      <c r="C10" t="str">
        <f>$J$2</f>
        <v>&lt;70</v>
      </c>
      <c r="D10" t="str">
        <f>VLOOKUP(A10,Forutsetninger!$Z$3:$AA$21,2,0)</f>
        <v>Kjemikalie-/produkttankskip</v>
      </c>
      <c r="E10" s="26">
        <f t="shared" si="0"/>
        <v>1400000</v>
      </c>
      <c r="F10" s="26">
        <f t="shared" si="1"/>
        <v>677</v>
      </c>
      <c r="G10" s="26">
        <v>2013</v>
      </c>
      <c r="I10" s="14" t="s">
        <v>66</v>
      </c>
      <c r="J10" s="178">
        <v>1400</v>
      </c>
      <c r="K10" s="178">
        <v>1800</v>
      </c>
      <c r="L10" s="178">
        <v>2800</v>
      </c>
      <c r="M10" s="181">
        <v>3800</v>
      </c>
      <c r="N10" s="181">
        <v>4200</v>
      </c>
      <c r="O10" s="181">
        <v>4200</v>
      </c>
      <c r="P10" s="181">
        <v>4200</v>
      </c>
      <c r="R10" s="14" t="s">
        <v>66</v>
      </c>
      <c r="S10" s="179">
        <v>221</v>
      </c>
      <c r="T10" s="179">
        <v>221</v>
      </c>
      <c r="U10" s="179">
        <v>409</v>
      </c>
      <c r="V10" s="179">
        <v>409</v>
      </c>
      <c r="W10" s="179">
        <v>503</v>
      </c>
      <c r="X10" s="179">
        <v>503</v>
      </c>
      <c r="Y10" s="179">
        <v>503</v>
      </c>
    </row>
    <row r="11" spans="1:25" x14ac:dyDescent="0.25">
      <c r="A11" t="str">
        <f>Forutsetninger!AF11</f>
        <v>Kjemikalie-/Produktskip</v>
      </c>
      <c r="B11" t="str">
        <f>Forutsetninger!AG11</f>
        <v>30-70</v>
      </c>
      <c r="C11" t="str">
        <f>$J$2</f>
        <v>&lt;70</v>
      </c>
      <c r="D11" t="str">
        <f>VLOOKUP(A11,Forutsetninger!$Z$3:$AA$21,2,0)</f>
        <v>Kjemikalie-/produkttankskip</v>
      </c>
      <c r="E11" s="26">
        <f t="shared" si="0"/>
        <v>1400000</v>
      </c>
      <c r="F11" s="26">
        <f t="shared" si="1"/>
        <v>677</v>
      </c>
      <c r="G11" s="26">
        <v>2013</v>
      </c>
      <c r="I11" s="14" t="s">
        <v>39</v>
      </c>
      <c r="J11" s="178">
        <v>1800</v>
      </c>
      <c r="K11" s="178">
        <v>2200</v>
      </c>
      <c r="L11" s="178">
        <v>5800</v>
      </c>
      <c r="M11" s="181">
        <v>10000</v>
      </c>
      <c r="N11" s="181">
        <v>37000</v>
      </c>
      <c r="O11" s="181">
        <v>49000</v>
      </c>
      <c r="P11" s="181">
        <v>49000</v>
      </c>
      <c r="R11" s="14" t="s">
        <v>39</v>
      </c>
      <c r="S11" s="179">
        <v>882</v>
      </c>
      <c r="T11" s="179">
        <v>882</v>
      </c>
      <c r="U11" s="179">
        <v>168</v>
      </c>
      <c r="V11" s="179">
        <v>168</v>
      </c>
      <c r="W11" s="179">
        <v>144</v>
      </c>
      <c r="X11" s="179">
        <v>144</v>
      </c>
      <c r="Y11" s="179">
        <v>144</v>
      </c>
    </row>
    <row r="12" spans="1:25" x14ac:dyDescent="0.25">
      <c r="A12" t="str">
        <f>Forutsetninger!AF12</f>
        <v>Kjemikalie-/Produktskip</v>
      </c>
      <c r="B12" t="str">
        <f>Forutsetninger!AG12</f>
        <v>70-100</v>
      </c>
      <c r="C12" t="str">
        <f>$K$2</f>
        <v>70-100</v>
      </c>
      <c r="D12" t="str">
        <f>VLOOKUP(A12,Forutsetninger!$Z$3:$AA$21,2,0)</f>
        <v>Kjemikalie-/produkttankskip</v>
      </c>
      <c r="E12" s="26">
        <f t="shared" si="0"/>
        <v>3200000</v>
      </c>
      <c r="F12" s="26">
        <f t="shared" si="1"/>
        <v>677</v>
      </c>
      <c r="G12" s="26">
        <v>2013</v>
      </c>
      <c r="I12" s="14" t="s">
        <v>42</v>
      </c>
      <c r="J12" s="178">
        <v>2400</v>
      </c>
      <c r="K12" s="178">
        <v>3000</v>
      </c>
      <c r="L12" s="178">
        <v>7800</v>
      </c>
      <c r="M12" s="178">
        <v>10000</v>
      </c>
      <c r="N12" s="181">
        <v>37000</v>
      </c>
      <c r="O12" s="181">
        <v>49000</v>
      </c>
      <c r="P12" s="181">
        <v>49000</v>
      </c>
      <c r="R12" s="14" t="s">
        <v>42</v>
      </c>
      <c r="S12" s="179">
        <v>882</v>
      </c>
      <c r="T12" s="179">
        <v>882</v>
      </c>
      <c r="U12" s="179">
        <v>168</v>
      </c>
      <c r="V12" s="179">
        <v>168</v>
      </c>
      <c r="W12" s="179">
        <v>144</v>
      </c>
      <c r="X12" s="179">
        <v>144</v>
      </c>
      <c r="Y12" s="179">
        <v>144</v>
      </c>
    </row>
    <row r="13" spans="1:25" x14ac:dyDescent="0.25">
      <c r="A13" t="str">
        <f>Forutsetninger!AF13</f>
        <v>Kjemikalie-/Produktskip</v>
      </c>
      <c r="B13" t="str">
        <f>Forutsetninger!AG13</f>
        <v>100-150</v>
      </c>
      <c r="C13" t="str">
        <f>$L$2</f>
        <v>100-150</v>
      </c>
      <c r="D13" t="str">
        <f>VLOOKUP(A13,Forutsetninger!$Z$3:$AA$21,2,0)</f>
        <v>Kjemikalie-/produkttankskip</v>
      </c>
      <c r="E13" s="26">
        <f t="shared" si="0"/>
        <v>4200000</v>
      </c>
      <c r="F13" s="26">
        <f t="shared" si="1"/>
        <v>382</v>
      </c>
      <c r="G13" s="26">
        <v>2013</v>
      </c>
      <c r="I13" s="14" t="s">
        <v>44</v>
      </c>
      <c r="J13" s="178">
        <v>1800</v>
      </c>
      <c r="K13" s="178">
        <v>2200</v>
      </c>
      <c r="L13" s="178">
        <v>17000</v>
      </c>
      <c r="M13" s="178">
        <v>25000</v>
      </c>
      <c r="N13" s="178">
        <v>37000</v>
      </c>
      <c r="O13" s="178">
        <v>49000</v>
      </c>
      <c r="P13" s="177">
        <v>49000</v>
      </c>
      <c r="R13" s="14" t="s">
        <v>44</v>
      </c>
      <c r="S13" s="179">
        <v>882</v>
      </c>
      <c r="T13" s="179">
        <v>882</v>
      </c>
      <c r="U13" s="179">
        <v>168</v>
      </c>
      <c r="V13" s="179">
        <v>168</v>
      </c>
      <c r="W13" s="179">
        <v>144</v>
      </c>
      <c r="X13" s="179">
        <v>144</v>
      </c>
      <c r="Y13" s="179">
        <v>144</v>
      </c>
    </row>
    <row r="14" spans="1:25" x14ac:dyDescent="0.25">
      <c r="A14" t="str">
        <f>Forutsetninger!AF14</f>
        <v>Kjemikalie-/Produktskip</v>
      </c>
      <c r="B14" t="str">
        <f>Forutsetninger!AG14</f>
        <v>150-200</v>
      </c>
      <c r="C14" t="str">
        <f>$M$2</f>
        <v>150-200</v>
      </c>
      <c r="D14" t="str">
        <f>VLOOKUP(A14,Forutsetninger!$Z$3:$AA$21,2,0)</f>
        <v>Kjemikalie-/produkttankskip</v>
      </c>
      <c r="E14" s="26">
        <f t="shared" si="0"/>
        <v>4600000</v>
      </c>
      <c r="F14" s="26">
        <f t="shared" si="1"/>
        <v>382</v>
      </c>
      <c r="G14" s="26">
        <v>2013</v>
      </c>
      <c r="I14" s="14" t="s">
        <v>46</v>
      </c>
      <c r="J14" s="178">
        <v>3400</v>
      </c>
      <c r="K14" s="178">
        <v>7400</v>
      </c>
      <c r="L14" s="180">
        <v>14000</v>
      </c>
      <c r="M14" s="181">
        <v>20000</v>
      </c>
      <c r="N14" s="181">
        <v>20000</v>
      </c>
      <c r="O14" s="181">
        <v>20000</v>
      </c>
      <c r="P14" s="181">
        <v>20000</v>
      </c>
      <c r="R14" s="14" t="s">
        <v>46</v>
      </c>
      <c r="S14" s="179">
        <v>882</v>
      </c>
      <c r="T14" s="179">
        <v>882</v>
      </c>
      <c r="U14" s="179">
        <v>168</v>
      </c>
      <c r="V14" s="179">
        <v>168</v>
      </c>
      <c r="W14" s="179">
        <v>144</v>
      </c>
      <c r="X14" s="179">
        <v>144</v>
      </c>
      <c r="Y14" s="179">
        <v>144</v>
      </c>
    </row>
    <row r="15" spans="1:25" x14ac:dyDescent="0.25">
      <c r="A15" t="str">
        <f>Forutsetninger!AF15</f>
        <v>Kjemikalie-/Produktskip</v>
      </c>
      <c r="B15" t="str">
        <f>Forutsetninger!AG15</f>
        <v>200-250</v>
      </c>
      <c r="C15" t="str">
        <f>$N$2</f>
        <v>200-250</v>
      </c>
      <c r="D15" t="str">
        <f>VLOOKUP(A15,Forutsetninger!$Z$3:$AA$21,2,0)</f>
        <v>Kjemikalie-/produkttankskip</v>
      </c>
      <c r="E15" s="26">
        <f t="shared" si="0"/>
        <v>5800000</v>
      </c>
      <c r="F15" s="26">
        <f t="shared" si="1"/>
        <v>675</v>
      </c>
      <c r="G15" s="26">
        <v>2013</v>
      </c>
      <c r="I15" s="14" t="s">
        <v>49</v>
      </c>
      <c r="J15" s="178">
        <v>3400</v>
      </c>
      <c r="K15" s="178">
        <v>7600</v>
      </c>
      <c r="L15" s="178">
        <v>14000</v>
      </c>
      <c r="M15" s="178">
        <v>20000</v>
      </c>
      <c r="N15" s="181">
        <v>20000</v>
      </c>
      <c r="O15" s="181">
        <v>20000</v>
      </c>
      <c r="P15" s="181">
        <v>20000</v>
      </c>
      <c r="R15" s="14" t="s">
        <v>49</v>
      </c>
      <c r="S15" s="179">
        <v>882</v>
      </c>
      <c r="T15" s="179">
        <v>882</v>
      </c>
      <c r="U15" s="179">
        <v>168</v>
      </c>
      <c r="V15" s="179">
        <v>168</v>
      </c>
      <c r="W15" s="179">
        <v>144</v>
      </c>
      <c r="X15" s="179">
        <v>144</v>
      </c>
      <c r="Y15" s="179">
        <v>144</v>
      </c>
    </row>
    <row r="16" spans="1:25" x14ac:dyDescent="0.25">
      <c r="A16" t="str">
        <f>Forutsetninger!AF16</f>
        <v>Kjemikalie-/Produktskip</v>
      </c>
      <c r="B16" t="str">
        <f>Forutsetninger!AG16</f>
        <v>250-300</v>
      </c>
      <c r="C16" t="str">
        <f>$O$2</f>
        <v>250-300</v>
      </c>
      <c r="D16" t="str">
        <f>VLOOKUP(A16,Forutsetninger!$Z$3:$AA$21,2,0)</f>
        <v>Kjemikalie-/produkttankskip</v>
      </c>
      <c r="E16" s="26">
        <f t="shared" si="0"/>
        <v>6400000</v>
      </c>
      <c r="F16" s="26">
        <f t="shared" si="1"/>
        <v>675</v>
      </c>
      <c r="G16" s="26">
        <v>2013</v>
      </c>
      <c r="I16" s="14" t="s">
        <v>52</v>
      </c>
      <c r="J16" s="178">
        <v>1000</v>
      </c>
      <c r="K16" s="178">
        <v>1200</v>
      </c>
      <c r="L16" s="178">
        <v>2000</v>
      </c>
      <c r="M16" s="183">
        <f>L16</f>
        <v>2000</v>
      </c>
      <c r="N16" s="183">
        <f>M16</f>
        <v>2000</v>
      </c>
      <c r="O16" s="183">
        <f>N16</f>
        <v>2000</v>
      </c>
      <c r="P16" s="183">
        <f>O16</f>
        <v>2000</v>
      </c>
      <c r="R16" s="14" t="s">
        <v>52</v>
      </c>
      <c r="S16" s="179">
        <v>882</v>
      </c>
      <c r="T16" s="179">
        <v>882</v>
      </c>
      <c r="U16" s="179">
        <v>168</v>
      </c>
      <c r="V16" s="179">
        <v>168</v>
      </c>
      <c r="W16" s="179">
        <v>144</v>
      </c>
      <c r="X16" s="179">
        <v>144</v>
      </c>
      <c r="Y16" s="179">
        <v>144</v>
      </c>
    </row>
    <row r="17" spans="1:25" x14ac:dyDescent="0.25">
      <c r="A17" t="str">
        <f>Forutsetninger!AF17</f>
        <v>Kjemikalie-/Produktskip</v>
      </c>
      <c r="B17" t="str">
        <f>Forutsetninger!AG17</f>
        <v>300-</v>
      </c>
      <c r="C17" t="str">
        <f>$P$2</f>
        <v>300-</v>
      </c>
      <c r="D17" t="str">
        <f>VLOOKUP(A17,Forutsetninger!$Z$3:$AA$21,2,0)</f>
        <v>Kjemikalie-/produkttankskip</v>
      </c>
      <c r="E17" s="26">
        <f t="shared" si="0"/>
        <v>6400000</v>
      </c>
      <c r="F17" s="26">
        <f t="shared" si="1"/>
        <v>675</v>
      </c>
      <c r="G17" s="26">
        <v>2013</v>
      </c>
      <c r="I17" s="14" t="s">
        <v>59</v>
      </c>
      <c r="J17" s="180"/>
      <c r="K17" s="180"/>
      <c r="L17" s="181"/>
      <c r="M17" s="181"/>
      <c r="N17" s="181"/>
      <c r="O17" s="181"/>
      <c r="P17" s="181"/>
      <c r="R17" s="14" t="s">
        <v>59</v>
      </c>
      <c r="S17" s="179">
        <v>882</v>
      </c>
      <c r="T17" s="179">
        <v>882</v>
      </c>
      <c r="U17" s="179">
        <v>168</v>
      </c>
      <c r="V17" s="179">
        <v>168</v>
      </c>
      <c r="W17" s="179">
        <v>144</v>
      </c>
      <c r="X17" s="179">
        <v>144</v>
      </c>
      <c r="Y17" s="179">
        <v>144</v>
      </c>
    </row>
    <row r="18" spans="1:25" x14ac:dyDescent="0.25">
      <c r="A18" t="str">
        <f>Forutsetninger!AF18</f>
        <v>Gasstankskip</v>
      </c>
      <c r="B18" t="str">
        <f>Forutsetninger!AG18</f>
        <v>0-30</v>
      </c>
      <c r="C18" t="str">
        <f>$J$2</f>
        <v>&lt;70</v>
      </c>
      <c r="D18" t="str">
        <f>VLOOKUP(A18,Forutsetninger!$Z$3:$AA$21,2,0)</f>
        <v>Gasstankskip</v>
      </c>
      <c r="E18" s="26">
        <f t="shared" si="0"/>
        <v>1400000</v>
      </c>
      <c r="F18" s="26">
        <f t="shared" si="1"/>
        <v>677</v>
      </c>
      <c r="G18" s="26">
        <v>2013</v>
      </c>
      <c r="I18" s="14" t="s">
        <v>61</v>
      </c>
      <c r="J18" s="181"/>
      <c r="K18" s="181"/>
      <c r="L18" s="181"/>
      <c r="M18" s="181"/>
      <c r="N18" s="181"/>
      <c r="O18" s="181"/>
      <c r="P18" s="181"/>
      <c r="R18" s="14" t="s">
        <v>61</v>
      </c>
      <c r="S18" s="179">
        <v>882</v>
      </c>
      <c r="T18" s="179">
        <v>882</v>
      </c>
      <c r="U18" s="179">
        <v>168</v>
      </c>
      <c r="V18" s="179">
        <v>168</v>
      </c>
      <c r="W18" s="179">
        <v>144</v>
      </c>
      <c r="X18" s="179">
        <v>144</v>
      </c>
      <c r="Y18" s="179">
        <v>144</v>
      </c>
    </row>
    <row r="19" spans="1:25" x14ac:dyDescent="0.25">
      <c r="A19" t="str">
        <f>Forutsetninger!AF19</f>
        <v>Gasstankskip</v>
      </c>
      <c r="B19" t="str">
        <f>Forutsetninger!AG19</f>
        <v>30-70</v>
      </c>
      <c r="C19" t="str">
        <f>$J$2</f>
        <v>&lt;70</v>
      </c>
      <c r="D19" t="str">
        <f>VLOOKUP(A19,Forutsetninger!$Z$3:$AA$21,2,0)</f>
        <v>Gasstankskip</v>
      </c>
      <c r="E19" s="26">
        <f t="shared" si="0"/>
        <v>1400000</v>
      </c>
      <c r="F19" s="26">
        <f t="shared" si="1"/>
        <v>677</v>
      </c>
      <c r="G19" s="26">
        <v>2013</v>
      </c>
      <c r="S19" s="179"/>
      <c r="T19" s="179"/>
      <c r="U19" s="179"/>
      <c r="V19" s="179"/>
      <c r="W19" s="179"/>
      <c r="X19" s="179"/>
      <c r="Y19" s="179"/>
    </row>
    <row r="20" spans="1:25" x14ac:dyDescent="0.25">
      <c r="A20" t="str">
        <f>Forutsetninger!AF20</f>
        <v>Gasstankskip</v>
      </c>
      <c r="B20" t="str">
        <f>Forutsetninger!AG20</f>
        <v>70-100</v>
      </c>
      <c r="C20" t="str">
        <f>$K$2</f>
        <v>70-100</v>
      </c>
      <c r="D20" t="str">
        <f>VLOOKUP(A20,Forutsetninger!$Z$3:$AA$21,2,0)</f>
        <v>Gasstankskip</v>
      </c>
      <c r="E20" s="26">
        <f t="shared" si="0"/>
        <v>3400000</v>
      </c>
      <c r="F20" s="26">
        <f t="shared" si="1"/>
        <v>677</v>
      </c>
      <c r="G20" s="26">
        <v>2013</v>
      </c>
    </row>
    <row r="21" spans="1:25" x14ac:dyDescent="0.25">
      <c r="A21" t="str">
        <f>Forutsetninger!AF21</f>
        <v>Gasstankskip</v>
      </c>
      <c r="B21" t="str">
        <f>Forutsetninger!AG21</f>
        <v>100-150</v>
      </c>
      <c r="C21" t="str">
        <f>$L$2</f>
        <v>100-150</v>
      </c>
      <c r="D21" t="str">
        <f>VLOOKUP(A21,Forutsetninger!$Z$3:$AA$21,2,0)</f>
        <v>Gasstankskip</v>
      </c>
      <c r="E21" s="26">
        <f t="shared" si="0"/>
        <v>6200000</v>
      </c>
      <c r="F21" s="26">
        <f t="shared" si="1"/>
        <v>382</v>
      </c>
      <c r="G21" s="26">
        <v>2013</v>
      </c>
      <c r="I21" s="54" t="s">
        <v>7</v>
      </c>
      <c r="J21" s="54" t="s">
        <v>13</v>
      </c>
      <c r="K21" s="54" t="s">
        <v>17</v>
      </c>
      <c r="L21" s="54" t="s">
        <v>22</v>
      </c>
      <c r="M21" s="54" t="s">
        <v>25</v>
      </c>
      <c r="N21" s="54" t="s">
        <v>29</v>
      </c>
      <c r="O21" s="54" t="s">
        <v>33</v>
      </c>
      <c r="P21" s="54" t="s">
        <v>36</v>
      </c>
      <c r="Q21" s="54" t="s">
        <v>40</v>
      </c>
    </row>
    <row r="22" spans="1:25" x14ac:dyDescent="0.25">
      <c r="A22" t="str">
        <f>Forutsetninger!AF22</f>
        <v>Gasstankskip</v>
      </c>
      <c r="B22" t="str">
        <f>Forutsetninger!AG22</f>
        <v>150-200</v>
      </c>
      <c r="C22" t="str">
        <f>$M$2</f>
        <v>150-200</v>
      </c>
      <c r="D22" t="str">
        <f>VLOOKUP(A22,Forutsetninger!$Z$3:$AA$21,2,0)</f>
        <v>Gasstankskip</v>
      </c>
      <c r="E22" s="26">
        <f t="shared" si="0"/>
        <v>7000000</v>
      </c>
      <c r="F22" s="26">
        <f t="shared" si="1"/>
        <v>382</v>
      </c>
      <c r="G22" s="26">
        <v>2013</v>
      </c>
      <c r="I22" s="14" t="s">
        <v>59</v>
      </c>
      <c r="J22">
        <f>J25*J28+K25*K28+L25*L28+M25*M28</f>
        <v>764.07330000000002</v>
      </c>
      <c r="K22">
        <f>M25*M29+N25*N29</f>
        <v>1800</v>
      </c>
      <c r="L22">
        <f>$N$25</f>
        <v>1800</v>
      </c>
      <c r="M22">
        <f t="shared" ref="M22:Q22" si="2">$N$25</f>
        <v>1800</v>
      </c>
      <c r="N22">
        <f t="shared" si="2"/>
        <v>1800</v>
      </c>
      <c r="O22">
        <f t="shared" si="2"/>
        <v>1800</v>
      </c>
      <c r="P22">
        <f t="shared" si="2"/>
        <v>1800</v>
      </c>
      <c r="Q22">
        <f t="shared" si="2"/>
        <v>1800</v>
      </c>
      <c r="R22" s="185"/>
      <c r="S22" s="185"/>
      <c r="T22" s="185"/>
      <c r="U22" s="185"/>
      <c r="V22" s="185"/>
      <c r="W22" s="185"/>
    </row>
    <row r="23" spans="1:25" x14ac:dyDescent="0.25">
      <c r="A23" t="str">
        <f>Forutsetninger!AF23</f>
        <v>Gasstankskip</v>
      </c>
      <c r="B23" t="str">
        <f>Forutsetninger!AG23</f>
        <v>200-250</v>
      </c>
      <c r="C23" t="str">
        <f>$N$2</f>
        <v>200-250</v>
      </c>
      <c r="D23" t="str">
        <f>VLOOKUP(A23,Forutsetninger!$Z$3:$AA$21,2,0)</f>
        <v>Gasstankskip</v>
      </c>
      <c r="E23" s="26">
        <f t="shared" si="0"/>
        <v>8000000</v>
      </c>
      <c r="F23" s="26">
        <f t="shared" si="1"/>
        <v>675</v>
      </c>
      <c r="G23" s="26">
        <v>2013</v>
      </c>
      <c r="R23" s="14"/>
      <c r="S23" s="186"/>
      <c r="T23" s="184"/>
      <c r="U23" s="184"/>
      <c r="V23" s="184"/>
      <c r="W23" s="187"/>
      <c r="X23" s="184"/>
      <c r="Y23" s="186"/>
    </row>
    <row r="24" spans="1:25" x14ac:dyDescent="0.25">
      <c r="A24" t="str">
        <f>Forutsetninger!AF24</f>
        <v>Gasstankskip</v>
      </c>
      <c r="B24" t="str">
        <f>Forutsetninger!AG24</f>
        <v>250-300</v>
      </c>
      <c r="C24" t="str">
        <f>$O$2</f>
        <v>250-300</v>
      </c>
      <c r="D24" t="str">
        <f>VLOOKUP(A24,Forutsetninger!$Z$3:$AA$21,2,0)</f>
        <v>Gasstankskip</v>
      </c>
      <c r="E24" s="26">
        <f t="shared" si="0"/>
        <v>18000000</v>
      </c>
      <c r="F24" s="26">
        <f t="shared" si="1"/>
        <v>675</v>
      </c>
      <c r="G24" s="26">
        <v>2013</v>
      </c>
      <c r="I24" s="54" t="s">
        <v>1468</v>
      </c>
      <c r="J24" s="54" t="s">
        <v>122</v>
      </c>
      <c r="K24" s="54" t="s">
        <v>123</v>
      </c>
      <c r="L24" s="54" t="s">
        <v>124</v>
      </c>
      <c r="M24" s="54" t="s">
        <v>125</v>
      </c>
      <c r="N24" s="54" t="s">
        <v>22</v>
      </c>
      <c r="O24" s="54" t="s">
        <v>25</v>
      </c>
      <c r="P24" s="54" t="s">
        <v>29</v>
      </c>
      <c r="Q24" s="54" t="s">
        <v>33</v>
      </c>
      <c r="R24" s="54" t="s">
        <v>36</v>
      </c>
      <c r="S24" s="54" t="s">
        <v>40</v>
      </c>
      <c r="T24" s="184"/>
      <c r="U24" s="184"/>
      <c r="V24" s="184"/>
      <c r="W24" s="187"/>
      <c r="X24" s="184"/>
      <c r="Y24" s="184"/>
    </row>
    <row r="25" spans="1:25" x14ac:dyDescent="0.25">
      <c r="A25" t="str">
        <f>Forutsetninger!AF25</f>
        <v>Gasstankskip</v>
      </c>
      <c r="B25" t="str">
        <f>Forutsetninger!AG25</f>
        <v>300-</v>
      </c>
      <c r="C25" t="str">
        <f>$P$2</f>
        <v>300-</v>
      </c>
      <c r="D25" t="str">
        <f>VLOOKUP(A25,Forutsetninger!$Z$3:$AA$21,2,0)</f>
        <v>Gasstankskip</v>
      </c>
      <c r="E25" s="26">
        <f t="shared" si="0"/>
        <v>18000000</v>
      </c>
      <c r="F25" s="26">
        <f t="shared" si="1"/>
        <v>675</v>
      </c>
      <c r="G25" s="26">
        <v>2013</v>
      </c>
      <c r="I25" s="14" t="s">
        <v>59</v>
      </c>
      <c r="J25" s="408">
        <v>200</v>
      </c>
      <c r="K25" s="408">
        <v>900</v>
      </c>
      <c r="L25" s="408">
        <v>900</v>
      </c>
      <c r="M25" s="408">
        <v>1800</v>
      </c>
      <c r="N25">
        <f>$M$25</f>
        <v>1800</v>
      </c>
      <c r="O25">
        <f t="shared" ref="O25:S25" si="3">$M$25</f>
        <v>1800</v>
      </c>
      <c r="P25">
        <f t="shared" si="3"/>
        <v>1800</v>
      </c>
      <c r="Q25">
        <f t="shared" si="3"/>
        <v>1800</v>
      </c>
      <c r="R25">
        <f t="shared" si="3"/>
        <v>1800</v>
      </c>
      <c r="S25">
        <f t="shared" si="3"/>
        <v>1800</v>
      </c>
      <c r="T25" s="184"/>
      <c r="U25" s="184"/>
      <c r="V25" s="184"/>
      <c r="W25" s="184"/>
      <c r="X25" s="184"/>
      <c r="Y25" s="184"/>
    </row>
    <row r="26" spans="1:25" x14ac:dyDescent="0.25">
      <c r="A26" t="str">
        <f>Forutsetninger!AF26</f>
        <v>Bulkskip</v>
      </c>
      <c r="B26" t="str">
        <f>Forutsetninger!AG26</f>
        <v>0-30</v>
      </c>
      <c r="C26" t="str">
        <f>$J$2</f>
        <v>&lt;70</v>
      </c>
      <c r="D26" t="str">
        <f>VLOOKUP(A26,Forutsetninger!$Z$3:$AA$21,2,0)</f>
        <v>Bulkskip</v>
      </c>
      <c r="E26" s="26">
        <f t="shared" si="0"/>
        <v>1400000</v>
      </c>
      <c r="F26" s="26">
        <f t="shared" si="1"/>
        <v>221</v>
      </c>
      <c r="G26" s="26">
        <v>2013</v>
      </c>
      <c r="R26" s="14"/>
      <c r="S26" s="186"/>
      <c r="T26" s="186"/>
      <c r="U26" s="184"/>
      <c r="V26" s="184"/>
      <c r="W26" s="184"/>
      <c r="X26" s="184"/>
      <c r="Y26" s="184"/>
    </row>
    <row r="27" spans="1:25" x14ac:dyDescent="0.25">
      <c r="A27" t="str">
        <f>Forutsetninger!AF27</f>
        <v>Bulkskip</v>
      </c>
      <c r="B27" t="str">
        <f>Forutsetninger!AG27</f>
        <v>30-70</v>
      </c>
      <c r="C27" t="str">
        <f>$J$2</f>
        <v>&lt;70</v>
      </c>
      <c r="D27" t="str">
        <f>VLOOKUP(A27,Forutsetninger!$Z$3:$AA$21,2,0)</f>
        <v>Bulkskip</v>
      </c>
      <c r="E27" s="26">
        <f t="shared" si="0"/>
        <v>1400000</v>
      </c>
      <c r="F27" s="26">
        <f t="shared" si="1"/>
        <v>221</v>
      </c>
      <c r="G27" s="26">
        <v>2013</v>
      </c>
      <c r="I27" s="64" t="s">
        <v>7</v>
      </c>
      <c r="J27" s="65" t="s">
        <v>122</v>
      </c>
      <c r="K27" s="65" t="s">
        <v>123</v>
      </c>
      <c r="L27" s="65" t="s">
        <v>124</v>
      </c>
      <c r="M27" s="65" t="s">
        <v>126</v>
      </c>
      <c r="N27" s="65" t="s">
        <v>17</v>
      </c>
      <c r="R27" s="14"/>
      <c r="S27" s="187"/>
      <c r="T27" s="187"/>
      <c r="U27" s="184"/>
      <c r="V27" s="184"/>
      <c r="W27" s="186"/>
      <c r="X27" s="184"/>
      <c r="Y27" s="184"/>
    </row>
    <row r="28" spans="1:25" x14ac:dyDescent="0.25">
      <c r="A28" t="str">
        <f>Forutsetninger!AF28</f>
        <v>Bulkskip</v>
      </c>
      <c r="B28" t="str">
        <f>Forutsetninger!AG28</f>
        <v>70-100</v>
      </c>
      <c r="C28" t="str">
        <f>$K$2</f>
        <v>70-100</v>
      </c>
      <c r="D28" t="str">
        <f>VLOOKUP(A28,Forutsetninger!$Z$3:$AA$21,2,0)</f>
        <v>Bulkskip</v>
      </c>
      <c r="E28" s="26">
        <f t="shared" si="0"/>
        <v>1800000</v>
      </c>
      <c r="F28" s="26">
        <f t="shared" si="1"/>
        <v>221</v>
      </c>
      <c r="G28" s="26">
        <v>2013</v>
      </c>
      <c r="I28" s="28" t="s">
        <v>127</v>
      </c>
      <c r="J28" s="66">
        <v>0.23666100000000001</v>
      </c>
      <c r="K28" s="66">
        <v>0.49276500000000001</v>
      </c>
      <c r="L28" s="66">
        <v>0.237534</v>
      </c>
      <c r="M28" s="66">
        <v>3.304E-2</v>
      </c>
      <c r="N28" s="66">
        <v>0</v>
      </c>
      <c r="R28" s="14"/>
      <c r="S28" s="186"/>
      <c r="T28" s="187"/>
      <c r="U28" s="184"/>
      <c r="V28" s="184"/>
      <c r="W28" s="184"/>
      <c r="X28" s="184"/>
      <c r="Y28" s="184"/>
    </row>
    <row r="29" spans="1:25" x14ac:dyDescent="0.25">
      <c r="A29" t="str">
        <f>Forutsetninger!AF34</f>
        <v>Bulkskip</v>
      </c>
      <c r="B29" t="str">
        <f>Forutsetninger!AG34</f>
        <v>100-150</v>
      </c>
      <c r="C29" t="str">
        <f>$L$2</f>
        <v>100-150</v>
      </c>
      <c r="D29" t="str">
        <f>VLOOKUP(A29,Forutsetninger!$Z$3:$AA$21,2,0)</f>
        <v>Bulkskip</v>
      </c>
      <c r="E29" s="26">
        <f t="shared" si="0"/>
        <v>3200000</v>
      </c>
      <c r="F29" s="26">
        <f t="shared" si="1"/>
        <v>409</v>
      </c>
      <c r="G29" s="26">
        <v>2013</v>
      </c>
      <c r="I29" t="s">
        <v>128</v>
      </c>
      <c r="J29" s="66">
        <v>0</v>
      </c>
      <c r="K29" s="66">
        <v>0</v>
      </c>
      <c r="L29" s="66">
        <v>0</v>
      </c>
      <c r="M29" s="66">
        <v>5.8867000000000003E-2</v>
      </c>
      <c r="N29" s="66">
        <v>0.941133</v>
      </c>
      <c r="R29" s="14"/>
      <c r="S29" s="184"/>
      <c r="T29" s="184"/>
      <c r="U29" s="184"/>
      <c r="V29" s="184"/>
      <c r="W29" s="184"/>
      <c r="X29" s="184"/>
      <c r="Y29" s="184"/>
    </row>
    <row r="30" spans="1:25" x14ac:dyDescent="0.25">
      <c r="A30" t="str">
        <f>Forutsetninger!AF35</f>
        <v>Bulkskip</v>
      </c>
      <c r="B30" t="str">
        <f>Forutsetninger!AG35</f>
        <v>150-200</v>
      </c>
      <c r="C30" t="str">
        <f>$M$2</f>
        <v>150-200</v>
      </c>
      <c r="D30" t="str">
        <f>VLOOKUP(A30,Forutsetninger!$Z$3:$AA$21,2,0)</f>
        <v>Bulkskip</v>
      </c>
      <c r="E30" s="26">
        <f t="shared" si="0"/>
        <v>3200000</v>
      </c>
      <c r="F30" s="26">
        <f t="shared" si="1"/>
        <v>409</v>
      </c>
      <c r="G30" s="26">
        <v>2013</v>
      </c>
      <c r="R30" s="14"/>
      <c r="S30" s="184"/>
      <c r="T30" s="184"/>
      <c r="U30" s="184"/>
      <c r="V30" s="184"/>
      <c r="W30" s="184"/>
      <c r="X30" s="184"/>
      <c r="Y30" s="184"/>
    </row>
    <row r="31" spans="1:25" x14ac:dyDescent="0.25">
      <c r="A31" t="str">
        <f>Forutsetninger!AF36</f>
        <v>Bulkskip</v>
      </c>
      <c r="B31" t="str">
        <f>Forutsetninger!AG36</f>
        <v>200-250</v>
      </c>
      <c r="C31" t="str">
        <f>$N$2</f>
        <v>200-250</v>
      </c>
      <c r="D31" t="str">
        <f>VLOOKUP(A31,Forutsetninger!$Z$3:$AA$21,2,0)</f>
        <v>Bulkskip</v>
      </c>
      <c r="E31" s="26">
        <f t="shared" si="0"/>
        <v>3800000</v>
      </c>
      <c r="F31" s="26">
        <f t="shared" si="1"/>
        <v>503</v>
      </c>
      <c r="G31" s="26">
        <v>2013</v>
      </c>
      <c r="R31" s="14"/>
      <c r="S31" s="184"/>
      <c r="T31" s="184"/>
      <c r="U31" s="184"/>
      <c r="V31" s="184"/>
      <c r="W31" s="184"/>
      <c r="X31" s="184"/>
      <c r="Y31" s="184"/>
    </row>
    <row r="32" spans="1:25" x14ac:dyDescent="0.25">
      <c r="A32" t="str">
        <f>Forutsetninger!AF37</f>
        <v>Bulkskip</v>
      </c>
      <c r="B32" t="str">
        <f>Forutsetninger!AG37</f>
        <v>250-300</v>
      </c>
      <c r="C32" t="str">
        <f>$O$2</f>
        <v>250-300</v>
      </c>
      <c r="D32" t="str">
        <f>VLOOKUP(A32,Forutsetninger!$Z$3:$AA$21,2,0)</f>
        <v>Bulkskip</v>
      </c>
      <c r="E32" s="26">
        <f t="shared" si="0"/>
        <v>5800000</v>
      </c>
      <c r="F32" s="26">
        <f t="shared" si="1"/>
        <v>503</v>
      </c>
      <c r="G32" s="26">
        <v>2013</v>
      </c>
      <c r="R32" s="14"/>
      <c r="S32" s="184"/>
      <c r="T32" s="184"/>
      <c r="U32" s="184"/>
      <c r="V32" s="184"/>
      <c r="W32" s="184"/>
      <c r="X32" s="184"/>
      <c r="Y32" s="184"/>
    </row>
    <row r="33" spans="1:25" x14ac:dyDescent="0.25">
      <c r="A33" t="str">
        <f>Forutsetninger!AF38</f>
        <v>Bulkskip</v>
      </c>
      <c r="B33" t="str">
        <f>Forutsetninger!AG38</f>
        <v>300-</v>
      </c>
      <c r="C33" t="str">
        <f>$P$2</f>
        <v>300-</v>
      </c>
      <c r="D33" t="str">
        <f>VLOOKUP(A33,Forutsetninger!$Z$3:$AA$21,2,0)</f>
        <v>Bulkskip</v>
      </c>
      <c r="E33" s="26">
        <f t="shared" si="0"/>
        <v>5800000</v>
      </c>
      <c r="F33" s="26">
        <f t="shared" si="1"/>
        <v>503</v>
      </c>
      <c r="G33" s="26">
        <v>2013</v>
      </c>
      <c r="R33" s="14"/>
      <c r="S33" s="184"/>
      <c r="T33" s="184"/>
      <c r="U33" s="184"/>
      <c r="V33" s="184"/>
      <c r="W33" s="184"/>
      <c r="X33" s="184"/>
      <c r="Y33" s="14"/>
    </row>
    <row r="34" spans="1:25" x14ac:dyDescent="0.25">
      <c r="A34" t="str">
        <f>Forutsetninger!AF39</f>
        <v>Stykkgods-/Roro-skip</v>
      </c>
      <c r="B34" t="str">
        <f>Forutsetninger!AG39</f>
        <v>0-30</v>
      </c>
      <c r="C34" t="str">
        <f>$J$2</f>
        <v>&lt;70</v>
      </c>
      <c r="D34" t="str">
        <f>VLOOKUP(A34,Forutsetninger!$Z$3:$AA$21,2,0)</f>
        <v>Stykkgodsskip</v>
      </c>
      <c r="E34" s="26">
        <f t="shared" ref="E34:E65" si="4">INDEX($I$2:$P$18,MATCH($D34,$I$2:$I$18,0),MATCH($C34,$I$2:$P$2,0))*1000</f>
        <v>1400000</v>
      </c>
      <c r="F34" s="26">
        <f t="shared" ref="F34:F65" si="5">INDEX($R$2:$Y$18,MATCH($D34,$R$2:$R$18,0),MATCH($C34,$R$2:$Y$2,0))</f>
        <v>221</v>
      </c>
      <c r="G34" s="26">
        <v>2013</v>
      </c>
      <c r="R34" s="14"/>
      <c r="S34" s="184"/>
      <c r="T34" s="184"/>
      <c r="U34" s="186"/>
      <c r="V34" s="184"/>
      <c r="W34" s="184"/>
      <c r="X34" s="184"/>
      <c r="Y34" s="184"/>
    </row>
    <row r="35" spans="1:25" x14ac:dyDescent="0.25">
      <c r="A35" t="str">
        <f>Forutsetninger!AF40</f>
        <v>Stykkgods-/Roro-skip</v>
      </c>
      <c r="B35" t="str">
        <f>Forutsetninger!AG40</f>
        <v>30-70</v>
      </c>
      <c r="C35" t="str">
        <f>$J$2</f>
        <v>&lt;70</v>
      </c>
      <c r="D35" t="str">
        <f>VLOOKUP(A35,Forutsetninger!$Z$3:$AA$21,2,0)</f>
        <v>Stykkgodsskip</v>
      </c>
      <c r="E35" s="26">
        <f t="shared" si="4"/>
        <v>1400000</v>
      </c>
      <c r="F35" s="26">
        <f t="shared" si="5"/>
        <v>221</v>
      </c>
      <c r="G35" s="26">
        <v>2013</v>
      </c>
      <c r="R35" s="14"/>
      <c r="S35" s="184"/>
      <c r="T35" s="184"/>
      <c r="U35" s="184"/>
      <c r="V35" s="184"/>
      <c r="W35" s="184"/>
      <c r="X35" s="184"/>
      <c r="Y35" s="184"/>
    </row>
    <row r="36" spans="1:25" x14ac:dyDescent="0.25">
      <c r="A36" t="str">
        <f>Forutsetninger!AF41</f>
        <v>Stykkgods-/Roro-skip</v>
      </c>
      <c r="B36" t="str">
        <f>Forutsetninger!AG41</f>
        <v>70-100</v>
      </c>
      <c r="C36" t="str">
        <f>$K$2</f>
        <v>70-100</v>
      </c>
      <c r="D36" t="str">
        <f>VLOOKUP(A36,Forutsetninger!$Z$3:$AA$21,2,0)</f>
        <v>Stykkgodsskip</v>
      </c>
      <c r="E36" s="26">
        <f t="shared" si="4"/>
        <v>1800000</v>
      </c>
      <c r="F36" s="26">
        <f t="shared" si="5"/>
        <v>221</v>
      </c>
      <c r="G36" s="26">
        <v>2013</v>
      </c>
      <c r="R36" s="14"/>
      <c r="S36" s="184"/>
      <c r="T36" s="184"/>
      <c r="U36" s="184"/>
      <c r="V36" s="184"/>
      <c r="W36" s="184"/>
      <c r="X36" s="184"/>
      <c r="Y36" s="184"/>
    </row>
    <row r="37" spans="1:25" x14ac:dyDescent="0.25">
      <c r="A37" t="str">
        <f>Forutsetninger!AF42</f>
        <v>Stykkgods-/Roro-skip</v>
      </c>
      <c r="B37" t="str">
        <f>Forutsetninger!AG42</f>
        <v>100-150</v>
      </c>
      <c r="C37" t="str">
        <f>$L$2</f>
        <v>100-150</v>
      </c>
      <c r="D37" t="str">
        <f>VLOOKUP(A37,Forutsetninger!$Z$3:$AA$21,2,0)</f>
        <v>Stykkgodsskip</v>
      </c>
      <c r="E37" s="26">
        <f t="shared" si="4"/>
        <v>2800000</v>
      </c>
      <c r="F37" s="26">
        <f t="shared" si="5"/>
        <v>409</v>
      </c>
      <c r="G37" s="26">
        <v>2013</v>
      </c>
      <c r="R37" s="14"/>
      <c r="S37" s="187"/>
      <c r="T37" s="187"/>
      <c r="U37" s="184"/>
      <c r="V37" s="184"/>
      <c r="W37" s="184"/>
      <c r="X37" s="184"/>
      <c r="Y37" s="184"/>
    </row>
    <row r="38" spans="1:25" x14ac:dyDescent="0.25">
      <c r="A38" t="str">
        <f>Forutsetninger!AF43</f>
        <v>Stykkgods-/Roro-skip</v>
      </c>
      <c r="B38" t="str">
        <f>Forutsetninger!AG43</f>
        <v>150-200</v>
      </c>
      <c r="C38" t="str">
        <f>$M$2</f>
        <v>150-200</v>
      </c>
      <c r="D38" t="str">
        <f>VLOOKUP(A38,Forutsetninger!$Z$3:$AA$21,2,0)</f>
        <v>Stykkgodsskip</v>
      </c>
      <c r="E38" s="26">
        <f t="shared" si="4"/>
        <v>3800000</v>
      </c>
      <c r="F38" s="26">
        <f t="shared" si="5"/>
        <v>409</v>
      </c>
      <c r="G38" s="26">
        <v>2013</v>
      </c>
      <c r="R38" s="14"/>
      <c r="S38" s="184"/>
      <c r="T38" s="184"/>
      <c r="U38" s="184"/>
      <c r="V38" s="184"/>
      <c r="W38" s="184"/>
      <c r="X38" s="184"/>
      <c r="Y38" s="184"/>
    </row>
    <row r="39" spans="1:25" x14ac:dyDescent="0.25">
      <c r="A39" t="str">
        <f>Forutsetninger!AF44</f>
        <v>Stykkgods-/Roro-skip</v>
      </c>
      <c r="B39" t="str">
        <f>Forutsetninger!AG44</f>
        <v>200-250</v>
      </c>
      <c r="C39" t="str">
        <f>$N$2</f>
        <v>200-250</v>
      </c>
      <c r="D39" t="str">
        <f>VLOOKUP(A39,Forutsetninger!$Z$3:$AA$21,2,0)</f>
        <v>Stykkgodsskip</v>
      </c>
      <c r="E39" s="26">
        <f t="shared" si="4"/>
        <v>4200000</v>
      </c>
      <c r="F39" s="26">
        <f t="shared" si="5"/>
        <v>503</v>
      </c>
      <c r="G39" s="26">
        <v>2013</v>
      </c>
    </row>
    <row r="40" spans="1:25" x14ac:dyDescent="0.25">
      <c r="A40" t="str">
        <f>Forutsetninger!AF45</f>
        <v>Stykkgods-/Roro-skip</v>
      </c>
      <c r="B40" t="str">
        <f>Forutsetninger!AG45</f>
        <v>250-300</v>
      </c>
      <c r="C40" t="str">
        <f>$O$2</f>
        <v>250-300</v>
      </c>
      <c r="D40" t="str">
        <f>VLOOKUP(A40,Forutsetninger!$Z$3:$AA$21,2,0)</f>
        <v>Stykkgodsskip</v>
      </c>
      <c r="E40" s="26">
        <f t="shared" si="4"/>
        <v>4200000</v>
      </c>
      <c r="F40" s="26">
        <f t="shared" si="5"/>
        <v>503</v>
      </c>
      <c r="G40" s="26">
        <v>2013</v>
      </c>
    </row>
    <row r="41" spans="1:25" x14ac:dyDescent="0.25">
      <c r="A41" t="str">
        <f>Forutsetninger!AF46</f>
        <v>Stykkgods-/Roro-skip</v>
      </c>
      <c r="B41" t="str">
        <f>Forutsetninger!AG46</f>
        <v>300-</v>
      </c>
      <c r="C41" t="str">
        <f>$P$2</f>
        <v>300-</v>
      </c>
      <c r="D41" t="str">
        <f>VLOOKUP(A41,Forutsetninger!$Z$3:$AA$21,2,0)</f>
        <v>Stykkgodsskip</v>
      </c>
      <c r="E41" s="26">
        <f t="shared" si="4"/>
        <v>4200000</v>
      </c>
      <c r="F41" s="26">
        <f t="shared" si="5"/>
        <v>503</v>
      </c>
      <c r="G41" s="26">
        <v>2013</v>
      </c>
    </row>
    <row r="42" spans="1:25" x14ac:dyDescent="0.25">
      <c r="A42" t="str">
        <f>Forutsetninger!AF47</f>
        <v>Containerskip</v>
      </c>
      <c r="B42" t="str">
        <f>Forutsetninger!AG47</f>
        <v>0-30</v>
      </c>
      <c r="C42" t="str">
        <f>$J$2</f>
        <v>&lt;70</v>
      </c>
      <c r="D42" t="str">
        <f>VLOOKUP(A42,Forutsetninger!$Z$3:$AA$21,2,0)</f>
        <v>Containerskip</v>
      </c>
      <c r="E42" s="26">
        <f t="shared" si="4"/>
        <v>1400000</v>
      </c>
      <c r="F42" s="26">
        <f t="shared" si="5"/>
        <v>221</v>
      </c>
      <c r="G42" s="26">
        <v>2013</v>
      </c>
    </row>
    <row r="43" spans="1:25" x14ac:dyDescent="0.25">
      <c r="A43" t="str">
        <f>Forutsetninger!AF48</f>
        <v>Containerskip</v>
      </c>
      <c r="B43" t="str">
        <f>Forutsetninger!AG48</f>
        <v>30-70</v>
      </c>
      <c r="C43" t="str">
        <f>$J$2</f>
        <v>&lt;70</v>
      </c>
      <c r="D43" t="str">
        <f>VLOOKUP(A43,Forutsetninger!$Z$3:$AA$21,2,0)</f>
        <v>Containerskip</v>
      </c>
      <c r="E43" s="26">
        <f t="shared" si="4"/>
        <v>1400000</v>
      </c>
      <c r="F43" s="26">
        <f t="shared" si="5"/>
        <v>221</v>
      </c>
      <c r="G43" s="26">
        <v>2013</v>
      </c>
    </row>
    <row r="44" spans="1:25" x14ac:dyDescent="0.25">
      <c r="A44" t="str">
        <f>Forutsetninger!AF49</f>
        <v>Containerskip</v>
      </c>
      <c r="B44" t="str">
        <f>Forutsetninger!AG49</f>
        <v>70-100</v>
      </c>
      <c r="C44" t="str">
        <f>$K$2</f>
        <v>70-100</v>
      </c>
      <c r="D44" t="str">
        <f>VLOOKUP(A44,Forutsetninger!$Z$3:$AA$21,2,0)</f>
        <v>Containerskip</v>
      </c>
      <c r="E44" s="26">
        <f t="shared" si="4"/>
        <v>1800000</v>
      </c>
      <c r="F44" s="26">
        <f t="shared" si="5"/>
        <v>221</v>
      </c>
      <c r="G44" s="26">
        <v>2013</v>
      </c>
    </row>
    <row r="45" spans="1:25" x14ac:dyDescent="0.25">
      <c r="A45" t="str">
        <f>Forutsetninger!AF50</f>
        <v>Containerskip</v>
      </c>
      <c r="B45" t="str">
        <f>Forutsetninger!AG50</f>
        <v>100-150</v>
      </c>
      <c r="C45" t="str">
        <f>$L$2</f>
        <v>100-150</v>
      </c>
      <c r="D45" t="str">
        <f>VLOOKUP(A45,Forutsetninger!$Z$3:$AA$21,2,0)</f>
        <v>Containerskip</v>
      </c>
      <c r="E45" s="26">
        <f t="shared" si="4"/>
        <v>2800000</v>
      </c>
      <c r="F45" s="26">
        <f t="shared" si="5"/>
        <v>409</v>
      </c>
      <c r="G45" s="26">
        <v>2013</v>
      </c>
    </row>
    <row r="46" spans="1:25" x14ac:dyDescent="0.25">
      <c r="A46" t="str">
        <f>Forutsetninger!AF51</f>
        <v>Containerskip</v>
      </c>
      <c r="B46" t="str">
        <f>Forutsetninger!AG51</f>
        <v>150-200</v>
      </c>
      <c r="C46" t="str">
        <f>$M$2</f>
        <v>150-200</v>
      </c>
      <c r="D46" t="str">
        <f>VLOOKUP(A46,Forutsetninger!$Z$3:$AA$21,2,0)</f>
        <v>Containerskip</v>
      </c>
      <c r="E46" s="26">
        <f t="shared" si="4"/>
        <v>3400000</v>
      </c>
      <c r="F46" s="26">
        <f t="shared" si="5"/>
        <v>409</v>
      </c>
      <c r="G46" s="26">
        <v>2013</v>
      </c>
    </row>
    <row r="47" spans="1:25" x14ac:dyDescent="0.25">
      <c r="A47" t="str">
        <f>Forutsetninger!AF52</f>
        <v>Containerskip</v>
      </c>
      <c r="B47" t="str">
        <f>Forutsetninger!AG52</f>
        <v>200-250</v>
      </c>
      <c r="C47" t="str">
        <f>$N$2</f>
        <v>200-250</v>
      </c>
      <c r="D47" t="str">
        <f>VLOOKUP(A47,Forutsetninger!$Z$3:$AA$21,2,0)</f>
        <v>Containerskip</v>
      </c>
      <c r="E47" s="26">
        <f t="shared" si="4"/>
        <v>4200000</v>
      </c>
      <c r="F47" s="26">
        <f t="shared" si="5"/>
        <v>503</v>
      </c>
      <c r="G47" s="26">
        <v>2013</v>
      </c>
    </row>
    <row r="48" spans="1:25" x14ac:dyDescent="0.25">
      <c r="A48" t="str">
        <f>Forutsetninger!AF53</f>
        <v>Containerskip</v>
      </c>
      <c r="B48" t="str">
        <f>Forutsetninger!AG53</f>
        <v>250-300</v>
      </c>
      <c r="C48" t="str">
        <f>$O$2</f>
        <v>250-300</v>
      </c>
      <c r="D48" t="str">
        <f>VLOOKUP(A48,Forutsetninger!$Z$3:$AA$21,2,0)</f>
        <v>Containerskip</v>
      </c>
      <c r="E48" s="26">
        <f t="shared" si="4"/>
        <v>4200000</v>
      </c>
      <c r="F48" s="26">
        <f t="shared" si="5"/>
        <v>503</v>
      </c>
      <c r="G48" s="26">
        <v>2013</v>
      </c>
    </row>
    <row r="49" spans="1:7" x14ac:dyDescent="0.25">
      <c r="A49" t="str">
        <f>Forutsetninger!AF54</f>
        <v>Containerskip</v>
      </c>
      <c r="B49" t="str">
        <f>Forutsetninger!AG54</f>
        <v>300-</v>
      </c>
      <c r="C49" t="str">
        <f>$P$2</f>
        <v>300-</v>
      </c>
      <c r="D49" t="str">
        <f>VLOOKUP(A49,Forutsetninger!$Z$3:$AA$21,2,0)</f>
        <v>Containerskip</v>
      </c>
      <c r="E49" s="26">
        <f t="shared" si="4"/>
        <v>4200000</v>
      </c>
      <c r="F49" s="26">
        <f t="shared" si="5"/>
        <v>503</v>
      </c>
      <c r="G49" s="26">
        <v>2013</v>
      </c>
    </row>
    <row r="50" spans="1:7" x14ac:dyDescent="0.25">
      <c r="A50" t="str">
        <f>Forutsetninger!AF55</f>
        <v>Passasjerbåt</v>
      </c>
      <c r="B50" t="str">
        <f>Forutsetninger!AG55</f>
        <v>0-30</v>
      </c>
      <c r="C50" t="str">
        <f>$J$2</f>
        <v>&lt;70</v>
      </c>
      <c r="D50" t="str">
        <f>VLOOKUP(A50,Forutsetninger!$Z$3:$AA$21,2,0)</f>
        <v>Passasjerbåt</v>
      </c>
      <c r="E50" s="26">
        <f t="shared" si="4"/>
        <v>1800000</v>
      </c>
      <c r="F50" s="26">
        <f t="shared" si="5"/>
        <v>882</v>
      </c>
      <c r="G50" s="26">
        <v>2013</v>
      </c>
    </row>
    <row r="51" spans="1:7" x14ac:dyDescent="0.25">
      <c r="A51" t="str">
        <f>Forutsetninger!AF56</f>
        <v>Passasjerbåt</v>
      </c>
      <c r="B51" t="str">
        <f>Forutsetninger!AG56</f>
        <v>30-70</v>
      </c>
      <c r="C51" t="str">
        <f>$J$2</f>
        <v>&lt;70</v>
      </c>
      <c r="D51" t="str">
        <f>VLOOKUP(A51,Forutsetninger!$Z$3:$AA$21,2,0)</f>
        <v>Passasjerbåt</v>
      </c>
      <c r="E51" s="26">
        <f t="shared" si="4"/>
        <v>1800000</v>
      </c>
      <c r="F51" s="26">
        <f t="shared" si="5"/>
        <v>882</v>
      </c>
      <c r="G51" s="26">
        <v>2013</v>
      </c>
    </row>
    <row r="52" spans="1:7" x14ac:dyDescent="0.25">
      <c r="A52" t="str">
        <f>Forutsetninger!AF57</f>
        <v>Passasjerbåt</v>
      </c>
      <c r="B52" t="str">
        <f>Forutsetninger!AG57</f>
        <v>70-100</v>
      </c>
      <c r="C52" t="str">
        <f>$K$2</f>
        <v>70-100</v>
      </c>
      <c r="D52" t="str">
        <f>VLOOKUP(A52,Forutsetninger!$Z$3:$AA$21,2,0)</f>
        <v>Passasjerbåt</v>
      </c>
      <c r="E52" s="26">
        <f t="shared" si="4"/>
        <v>2200000</v>
      </c>
      <c r="F52" s="26">
        <f t="shared" si="5"/>
        <v>882</v>
      </c>
      <c r="G52" s="26">
        <v>2013</v>
      </c>
    </row>
    <row r="53" spans="1:7" x14ac:dyDescent="0.25">
      <c r="A53" t="str">
        <f>Forutsetninger!AF58</f>
        <v>Passasjerbåt</v>
      </c>
      <c r="B53" t="str">
        <f>Forutsetninger!AG58</f>
        <v>100-150</v>
      </c>
      <c r="C53" t="str">
        <f>$L$2</f>
        <v>100-150</v>
      </c>
      <c r="D53" t="str">
        <f>VLOOKUP(A53,Forutsetninger!$Z$3:$AA$21,2,0)</f>
        <v>Passasjerbåt</v>
      </c>
      <c r="E53" s="26">
        <f t="shared" si="4"/>
        <v>5800000</v>
      </c>
      <c r="F53" s="26">
        <f t="shared" si="5"/>
        <v>168</v>
      </c>
      <c r="G53" s="26">
        <v>2013</v>
      </c>
    </row>
    <row r="54" spans="1:7" x14ac:dyDescent="0.25">
      <c r="A54" t="str">
        <f>Forutsetninger!AF59</f>
        <v>Passasjerbåt</v>
      </c>
      <c r="B54" t="str">
        <f>Forutsetninger!AG59</f>
        <v>150-200</v>
      </c>
      <c r="C54" t="str">
        <f>$M$2</f>
        <v>150-200</v>
      </c>
      <c r="D54" t="str">
        <f>VLOOKUP(A54,Forutsetninger!$Z$3:$AA$21,2,0)</f>
        <v>Passasjerbåt</v>
      </c>
      <c r="E54" s="26">
        <f t="shared" si="4"/>
        <v>10000000</v>
      </c>
      <c r="F54" s="26">
        <f t="shared" si="5"/>
        <v>168</v>
      </c>
      <c r="G54" s="26">
        <v>2013</v>
      </c>
    </row>
    <row r="55" spans="1:7" x14ac:dyDescent="0.25">
      <c r="A55" t="str">
        <f>Forutsetninger!AF60</f>
        <v>Passasjerbåt</v>
      </c>
      <c r="B55" t="str">
        <f>Forutsetninger!AG60</f>
        <v>200-250</v>
      </c>
      <c r="C55" t="str">
        <f>$N$2</f>
        <v>200-250</v>
      </c>
      <c r="D55" t="str">
        <f>VLOOKUP(A55,Forutsetninger!$Z$3:$AA$21,2,0)</f>
        <v>Passasjerbåt</v>
      </c>
      <c r="E55" s="26">
        <f t="shared" si="4"/>
        <v>37000000</v>
      </c>
      <c r="F55" s="26">
        <f t="shared" si="5"/>
        <v>144</v>
      </c>
      <c r="G55" s="26">
        <v>2013</v>
      </c>
    </row>
    <row r="56" spans="1:7" x14ac:dyDescent="0.25">
      <c r="A56" t="str">
        <f>Forutsetninger!AF61</f>
        <v>Passasjerbåt</v>
      </c>
      <c r="B56" t="str">
        <f>Forutsetninger!AG61</f>
        <v>250-300</v>
      </c>
      <c r="C56" t="str">
        <f>$O$2</f>
        <v>250-300</v>
      </c>
      <c r="D56" t="str">
        <f>VLOOKUP(A56,Forutsetninger!$Z$3:$AA$21,2,0)</f>
        <v>Passasjerbåt</v>
      </c>
      <c r="E56" s="26">
        <f t="shared" si="4"/>
        <v>49000000</v>
      </c>
      <c r="F56" s="26">
        <f t="shared" si="5"/>
        <v>144</v>
      </c>
      <c r="G56" s="26">
        <v>2013</v>
      </c>
    </row>
    <row r="57" spans="1:7" x14ac:dyDescent="0.25">
      <c r="A57" t="str">
        <f>Forutsetninger!AF62</f>
        <v>Passasjerbåt</v>
      </c>
      <c r="B57" t="str">
        <f>Forutsetninger!AG62</f>
        <v>300-</v>
      </c>
      <c r="C57" t="str">
        <f>$P$2</f>
        <v>300-</v>
      </c>
      <c r="D57" t="str">
        <f>VLOOKUP(A57,Forutsetninger!$Z$3:$AA$21,2,0)</f>
        <v>Passasjerbåt</v>
      </c>
      <c r="E57" s="26">
        <f t="shared" si="4"/>
        <v>49000000</v>
      </c>
      <c r="F57" s="26">
        <f t="shared" si="5"/>
        <v>144</v>
      </c>
      <c r="G57" s="26">
        <v>2013</v>
      </c>
    </row>
    <row r="58" spans="1:7" x14ac:dyDescent="0.25">
      <c r="A58" t="str">
        <f>Forutsetninger!AF63</f>
        <v>Passasjerskip/Roro</v>
      </c>
      <c r="B58" t="str">
        <f>Forutsetninger!AG63</f>
        <v>0-30</v>
      </c>
      <c r="C58" t="str">
        <f>$J$2</f>
        <v>&lt;70</v>
      </c>
      <c r="D58" t="str">
        <f>VLOOKUP(A58,Forutsetninger!$Z$3:$AA$21,2,0)</f>
        <v>Passasjerskip/Roro</v>
      </c>
      <c r="E58" s="26">
        <f t="shared" si="4"/>
        <v>2400000</v>
      </c>
      <c r="F58" s="26">
        <f t="shared" si="5"/>
        <v>882</v>
      </c>
      <c r="G58" s="26">
        <v>2013</v>
      </c>
    </row>
    <row r="59" spans="1:7" x14ac:dyDescent="0.25">
      <c r="A59" t="str">
        <f>Forutsetninger!AF64</f>
        <v>Passasjerskip/Roro</v>
      </c>
      <c r="B59" t="str">
        <f>Forutsetninger!AG64</f>
        <v>30-70</v>
      </c>
      <c r="C59" t="str">
        <f>$J$2</f>
        <v>&lt;70</v>
      </c>
      <c r="D59" t="str">
        <f>VLOOKUP(A59,Forutsetninger!$Z$3:$AA$21,2,0)</f>
        <v>Passasjerskip/Roro</v>
      </c>
      <c r="E59" s="26">
        <f t="shared" si="4"/>
        <v>2400000</v>
      </c>
      <c r="F59" s="26">
        <f t="shared" si="5"/>
        <v>882</v>
      </c>
      <c r="G59" s="26">
        <v>2013</v>
      </c>
    </row>
    <row r="60" spans="1:7" x14ac:dyDescent="0.25">
      <c r="A60" t="str">
        <f>Forutsetninger!AF65</f>
        <v>Passasjerskip/Roro</v>
      </c>
      <c r="B60" t="str">
        <f>Forutsetninger!AG65</f>
        <v>70-100</v>
      </c>
      <c r="C60" t="str">
        <f>$K$2</f>
        <v>70-100</v>
      </c>
      <c r="D60" t="str">
        <f>VLOOKUP(A60,Forutsetninger!$Z$3:$AA$21,2,0)</f>
        <v>Passasjerskip/Roro</v>
      </c>
      <c r="E60" s="26">
        <f t="shared" si="4"/>
        <v>3000000</v>
      </c>
      <c r="F60" s="26">
        <f t="shared" si="5"/>
        <v>882</v>
      </c>
      <c r="G60" s="26">
        <v>2013</v>
      </c>
    </row>
    <row r="61" spans="1:7" x14ac:dyDescent="0.25">
      <c r="A61" t="str">
        <f>Forutsetninger!AF66</f>
        <v>Passasjerskip/Roro</v>
      </c>
      <c r="B61" t="str">
        <f>Forutsetninger!AG66</f>
        <v>100-150</v>
      </c>
      <c r="C61" t="str">
        <f>$L$2</f>
        <v>100-150</v>
      </c>
      <c r="D61" t="str">
        <f>VLOOKUP(A61,Forutsetninger!$Z$3:$AA$21,2,0)</f>
        <v>Passasjerskip/Roro</v>
      </c>
      <c r="E61" s="26">
        <f t="shared" si="4"/>
        <v>7800000</v>
      </c>
      <c r="F61" s="26">
        <f t="shared" si="5"/>
        <v>168</v>
      </c>
      <c r="G61" s="26">
        <v>2013</v>
      </c>
    </row>
    <row r="62" spans="1:7" x14ac:dyDescent="0.25">
      <c r="A62" t="str">
        <f>Forutsetninger!AF67</f>
        <v>Passasjerskip/Roro</v>
      </c>
      <c r="B62" t="str">
        <f>Forutsetninger!AG67</f>
        <v>150-200</v>
      </c>
      <c r="C62" t="str">
        <f>$M$2</f>
        <v>150-200</v>
      </c>
      <c r="D62" t="str">
        <f>VLOOKUP(A62,Forutsetninger!$Z$3:$AA$21,2,0)</f>
        <v>Passasjerskip/Roro</v>
      </c>
      <c r="E62" s="26">
        <f t="shared" si="4"/>
        <v>10000000</v>
      </c>
      <c r="F62" s="26">
        <f t="shared" si="5"/>
        <v>168</v>
      </c>
      <c r="G62" s="26">
        <v>2013</v>
      </c>
    </row>
    <row r="63" spans="1:7" x14ac:dyDescent="0.25">
      <c r="A63" t="str">
        <f>Forutsetninger!AF68</f>
        <v>Passasjerskip/Roro</v>
      </c>
      <c r="B63" t="str">
        <f>Forutsetninger!AG68</f>
        <v>200-250</v>
      </c>
      <c r="C63" t="str">
        <f>$N$2</f>
        <v>200-250</v>
      </c>
      <c r="D63" t="str">
        <f>VLOOKUP(A63,Forutsetninger!$Z$3:$AA$21,2,0)</f>
        <v>Passasjerskip/Roro</v>
      </c>
      <c r="E63" s="26">
        <f t="shared" si="4"/>
        <v>37000000</v>
      </c>
      <c r="F63" s="26">
        <f t="shared" si="5"/>
        <v>144</v>
      </c>
      <c r="G63" s="26">
        <v>2013</v>
      </c>
    </row>
    <row r="64" spans="1:7" x14ac:dyDescent="0.25">
      <c r="A64" t="str">
        <f>Forutsetninger!AF69</f>
        <v>Passasjerskip/Roro</v>
      </c>
      <c r="B64" t="str">
        <f>Forutsetninger!AG69</f>
        <v>250-300</v>
      </c>
      <c r="C64" t="str">
        <f>$O$2</f>
        <v>250-300</v>
      </c>
      <c r="D64" t="str">
        <f>VLOOKUP(A64,Forutsetninger!$Z$3:$AA$21,2,0)</f>
        <v>Passasjerskip/Roro</v>
      </c>
      <c r="E64" s="26">
        <f t="shared" si="4"/>
        <v>49000000</v>
      </c>
      <c r="F64" s="26">
        <f t="shared" si="5"/>
        <v>144</v>
      </c>
      <c r="G64" s="26">
        <v>2013</v>
      </c>
    </row>
    <row r="65" spans="1:7" x14ac:dyDescent="0.25">
      <c r="A65" t="str">
        <f>Forutsetninger!AF70</f>
        <v>Passasjerskip/Roro</v>
      </c>
      <c r="B65" t="str">
        <f>Forutsetninger!AG70</f>
        <v>300-</v>
      </c>
      <c r="C65" t="str">
        <f>$P$2</f>
        <v>300-</v>
      </c>
      <c r="D65" t="str">
        <f>VLOOKUP(A65,Forutsetninger!$Z$3:$AA$21,2,0)</f>
        <v>Passasjerskip/Roro</v>
      </c>
      <c r="E65" s="26">
        <f t="shared" si="4"/>
        <v>49000000</v>
      </c>
      <c r="F65" s="26">
        <f t="shared" si="5"/>
        <v>144</v>
      </c>
      <c r="G65" s="26">
        <v>2013</v>
      </c>
    </row>
    <row r="66" spans="1:7" x14ac:dyDescent="0.25">
      <c r="A66" t="str">
        <f>Forutsetninger!AF71</f>
        <v>Cruiseskip</v>
      </c>
      <c r="B66" t="str">
        <f>Forutsetninger!AG71</f>
        <v>0-30</v>
      </c>
      <c r="C66" t="str">
        <f>$J$2</f>
        <v>&lt;70</v>
      </c>
      <c r="D66" t="str">
        <f>VLOOKUP(A66,Forutsetninger!$Z$3:$AA$21,2,0)</f>
        <v>Cruiseskip</v>
      </c>
      <c r="E66" s="26">
        <f t="shared" ref="E66:E97" si="6">INDEX($I$2:$P$18,MATCH($D66,$I$2:$I$18,0),MATCH($C66,$I$2:$P$2,0))*1000</f>
        <v>1800000</v>
      </c>
      <c r="F66" s="26">
        <f t="shared" ref="F66:F97" si="7">INDEX($R$2:$Y$18,MATCH($D66,$R$2:$R$18,0),MATCH($C66,$R$2:$Y$2,0))</f>
        <v>882</v>
      </c>
      <c r="G66" s="26">
        <v>2013</v>
      </c>
    </row>
    <row r="67" spans="1:7" x14ac:dyDescent="0.25">
      <c r="A67" t="str">
        <f>Forutsetninger!AF72</f>
        <v>Cruiseskip</v>
      </c>
      <c r="B67" t="str">
        <f>Forutsetninger!AG72</f>
        <v>30-70</v>
      </c>
      <c r="C67" t="str">
        <f>$J$2</f>
        <v>&lt;70</v>
      </c>
      <c r="D67" t="str">
        <f>VLOOKUP(A67,Forutsetninger!$Z$3:$AA$21,2,0)</f>
        <v>Cruiseskip</v>
      </c>
      <c r="E67" s="26">
        <f t="shared" si="6"/>
        <v>1800000</v>
      </c>
      <c r="F67" s="26">
        <f t="shared" si="7"/>
        <v>882</v>
      </c>
      <c r="G67" s="26">
        <v>2013</v>
      </c>
    </row>
    <row r="68" spans="1:7" x14ac:dyDescent="0.25">
      <c r="A68" t="str">
        <f>Forutsetninger!AF73</f>
        <v>Cruiseskip</v>
      </c>
      <c r="B68" t="str">
        <f>Forutsetninger!AG73</f>
        <v>70-100</v>
      </c>
      <c r="C68" t="str">
        <f>$K$2</f>
        <v>70-100</v>
      </c>
      <c r="D68" t="str">
        <f>VLOOKUP(A68,Forutsetninger!$Z$3:$AA$21,2,0)</f>
        <v>Cruiseskip</v>
      </c>
      <c r="E68" s="26">
        <f t="shared" si="6"/>
        <v>2200000</v>
      </c>
      <c r="F68" s="26">
        <f t="shared" si="7"/>
        <v>882</v>
      </c>
      <c r="G68" s="26">
        <v>2013</v>
      </c>
    </row>
    <row r="69" spans="1:7" x14ac:dyDescent="0.25">
      <c r="A69" t="str">
        <f>Forutsetninger!AF74</f>
        <v>Cruiseskip</v>
      </c>
      <c r="B69" t="str">
        <f>Forutsetninger!AG74</f>
        <v>100-150</v>
      </c>
      <c r="C69" t="str">
        <f>$L$2</f>
        <v>100-150</v>
      </c>
      <c r="D69" t="str">
        <f>VLOOKUP(A69,Forutsetninger!$Z$3:$AA$21,2,0)</f>
        <v>Cruiseskip</v>
      </c>
      <c r="E69" s="26">
        <f t="shared" si="6"/>
        <v>17000000</v>
      </c>
      <c r="F69" s="26">
        <f t="shared" si="7"/>
        <v>168</v>
      </c>
      <c r="G69" s="26">
        <v>2013</v>
      </c>
    </row>
    <row r="70" spans="1:7" x14ac:dyDescent="0.25">
      <c r="A70" t="str">
        <f>Forutsetninger!AF75</f>
        <v>Cruiseskip</v>
      </c>
      <c r="B70" t="str">
        <f>Forutsetninger!AG75</f>
        <v>150-200</v>
      </c>
      <c r="C70" t="str">
        <f>$M$2</f>
        <v>150-200</v>
      </c>
      <c r="D70" t="str">
        <f>VLOOKUP(A70,Forutsetninger!$Z$3:$AA$21,2,0)</f>
        <v>Cruiseskip</v>
      </c>
      <c r="E70" s="26">
        <f t="shared" si="6"/>
        <v>25000000</v>
      </c>
      <c r="F70" s="26">
        <f t="shared" si="7"/>
        <v>168</v>
      </c>
      <c r="G70" s="26">
        <v>2013</v>
      </c>
    </row>
    <row r="71" spans="1:7" x14ac:dyDescent="0.25">
      <c r="A71" t="str">
        <f>Forutsetninger!AF76</f>
        <v>Cruiseskip</v>
      </c>
      <c r="B71" t="str">
        <f>Forutsetninger!AG76</f>
        <v>200-250</v>
      </c>
      <c r="C71" t="str">
        <f>$N$2</f>
        <v>200-250</v>
      </c>
      <c r="D71" t="str">
        <f>VLOOKUP(A71,Forutsetninger!$Z$3:$AA$21,2,0)</f>
        <v>Cruiseskip</v>
      </c>
      <c r="E71" s="26">
        <f t="shared" si="6"/>
        <v>37000000</v>
      </c>
      <c r="F71" s="26">
        <f t="shared" si="7"/>
        <v>144</v>
      </c>
      <c r="G71" s="26">
        <v>2013</v>
      </c>
    </row>
    <row r="72" spans="1:7" x14ac:dyDescent="0.25">
      <c r="A72" t="str">
        <f>Forutsetninger!AF77</f>
        <v>Cruiseskip</v>
      </c>
      <c r="B72" t="str">
        <f>Forutsetninger!AG77</f>
        <v>250-300</v>
      </c>
      <c r="C72" t="str">
        <f>$O$2</f>
        <v>250-300</v>
      </c>
      <c r="D72" t="str">
        <f>VLOOKUP(A72,Forutsetninger!$Z$3:$AA$21,2,0)</f>
        <v>Cruiseskip</v>
      </c>
      <c r="E72" s="26">
        <f t="shared" si="6"/>
        <v>49000000</v>
      </c>
      <c r="F72" s="26">
        <f t="shared" si="7"/>
        <v>144</v>
      </c>
      <c r="G72" s="26">
        <v>2013</v>
      </c>
    </row>
    <row r="73" spans="1:7" x14ac:dyDescent="0.25">
      <c r="A73" t="str">
        <f>Forutsetninger!AF78</f>
        <v>Cruiseskip</v>
      </c>
      <c r="B73" t="str">
        <f>Forutsetninger!AG78</f>
        <v>300-</v>
      </c>
      <c r="C73" t="str">
        <f>$P$2</f>
        <v>300-</v>
      </c>
      <c r="D73" t="str">
        <f>VLOOKUP(A73,Forutsetninger!$Z$3:$AA$21,2,0)</f>
        <v>Cruiseskip</v>
      </c>
      <c r="E73" s="26">
        <f t="shared" si="6"/>
        <v>49000000</v>
      </c>
      <c r="F73" s="26">
        <f t="shared" si="7"/>
        <v>144</v>
      </c>
      <c r="G73" s="26">
        <v>2013</v>
      </c>
    </row>
    <row r="74" spans="1:7" x14ac:dyDescent="0.25">
      <c r="A74" t="str">
        <f>Forutsetninger!AF79</f>
        <v>Offshore supplyskip</v>
      </c>
      <c r="B74" t="str">
        <f>Forutsetninger!AG79</f>
        <v>0-30</v>
      </c>
      <c r="C74" t="str">
        <f>$J$2</f>
        <v>&lt;70</v>
      </c>
      <c r="D74" t="str">
        <f>VLOOKUP(A74,Forutsetninger!$Z$3:$AA$21,2,0)</f>
        <v>Offshore supplyskip</v>
      </c>
      <c r="E74" s="26">
        <f t="shared" si="6"/>
        <v>3400000</v>
      </c>
      <c r="F74" s="26">
        <f t="shared" si="7"/>
        <v>882</v>
      </c>
      <c r="G74" s="26">
        <v>2013</v>
      </c>
    </row>
    <row r="75" spans="1:7" x14ac:dyDescent="0.25">
      <c r="A75" t="str">
        <f>Forutsetninger!AF80</f>
        <v>Offshore supplyskip</v>
      </c>
      <c r="B75" t="str">
        <f>Forutsetninger!AG80</f>
        <v>30-70</v>
      </c>
      <c r="C75" t="str">
        <f>$J$2</f>
        <v>&lt;70</v>
      </c>
      <c r="D75" t="str">
        <f>VLOOKUP(A75,Forutsetninger!$Z$3:$AA$21,2,0)</f>
        <v>Offshore supplyskip</v>
      </c>
      <c r="E75" s="26">
        <f t="shared" si="6"/>
        <v>3400000</v>
      </c>
      <c r="F75" s="26">
        <f t="shared" si="7"/>
        <v>882</v>
      </c>
      <c r="G75" s="26">
        <v>2013</v>
      </c>
    </row>
    <row r="76" spans="1:7" x14ac:dyDescent="0.25">
      <c r="A76" t="str">
        <f>Forutsetninger!AF81</f>
        <v>Offshore supplyskip</v>
      </c>
      <c r="B76" t="str">
        <f>Forutsetninger!AG81</f>
        <v>70-100</v>
      </c>
      <c r="C76" t="str">
        <f>$K$2</f>
        <v>70-100</v>
      </c>
      <c r="D76" t="str">
        <f>VLOOKUP(A76,Forutsetninger!$Z$3:$AA$21,2,0)</f>
        <v>Offshore supplyskip</v>
      </c>
      <c r="E76" s="26">
        <f t="shared" si="6"/>
        <v>7400000</v>
      </c>
      <c r="F76" s="26">
        <f t="shared" si="7"/>
        <v>882</v>
      </c>
      <c r="G76" s="26">
        <v>2013</v>
      </c>
    </row>
    <row r="77" spans="1:7" x14ac:dyDescent="0.25">
      <c r="A77" t="str">
        <f>Forutsetninger!AF82</f>
        <v>Offshore supplyskip</v>
      </c>
      <c r="B77" t="str">
        <f>Forutsetninger!AG82</f>
        <v>100-150</v>
      </c>
      <c r="C77" t="str">
        <f>$L$2</f>
        <v>100-150</v>
      </c>
      <c r="D77" t="str">
        <f>VLOOKUP(A77,Forutsetninger!$Z$3:$AA$21,2,0)</f>
        <v>Offshore supplyskip</v>
      </c>
      <c r="E77" s="26">
        <f t="shared" si="6"/>
        <v>14000000</v>
      </c>
      <c r="F77" s="26">
        <f t="shared" si="7"/>
        <v>168</v>
      </c>
      <c r="G77" s="26">
        <v>2013</v>
      </c>
    </row>
    <row r="78" spans="1:7" x14ac:dyDescent="0.25">
      <c r="A78" t="str">
        <f>Forutsetninger!AF83</f>
        <v>Offshore supplyskip</v>
      </c>
      <c r="B78" t="str">
        <f>Forutsetninger!AG83</f>
        <v>150-200</v>
      </c>
      <c r="C78" t="str">
        <f>$M$2</f>
        <v>150-200</v>
      </c>
      <c r="D78" t="str">
        <f>VLOOKUP(A78,Forutsetninger!$Z$3:$AA$21,2,0)</f>
        <v>Offshore supplyskip</v>
      </c>
      <c r="E78" s="26">
        <f t="shared" si="6"/>
        <v>20000000</v>
      </c>
      <c r="F78" s="26">
        <f t="shared" si="7"/>
        <v>168</v>
      </c>
      <c r="G78" s="26">
        <v>2013</v>
      </c>
    </row>
    <row r="79" spans="1:7" x14ac:dyDescent="0.25">
      <c r="A79" t="str">
        <f>Forutsetninger!AF84</f>
        <v>Offshore supplyskip</v>
      </c>
      <c r="B79" t="str">
        <f>Forutsetninger!AG84</f>
        <v>200-250</v>
      </c>
      <c r="C79" t="str">
        <f>$N$2</f>
        <v>200-250</v>
      </c>
      <c r="D79" t="str">
        <f>VLOOKUP(A79,Forutsetninger!$Z$3:$AA$21,2,0)</f>
        <v>Offshore supplyskip</v>
      </c>
      <c r="E79" s="26">
        <f t="shared" si="6"/>
        <v>20000000</v>
      </c>
      <c r="F79" s="26">
        <f t="shared" si="7"/>
        <v>144</v>
      </c>
      <c r="G79" s="26">
        <v>2013</v>
      </c>
    </row>
    <row r="80" spans="1:7" x14ac:dyDescent="0.25">
      <c r="A80" t="str">
        <f>Forutsetninger!AF85</f>
        <v>Offshore supplyskip</v>
      </c>
      <c r="B80" t="str">
        <f>Forutsetninger!AG85</f>
        <v>250-300</v>
      </c>
      <c r="C80" t="str">
        <f>$O$2</f>
        <v>250-300</v>
      </c>
      <c r="D80" t="str">
        <f>VLOOKUP(A80,Forutsetninger!$Z$3:$AA$21,2,0)</f>
        <v>Offshore supplyskip</v>
      </c>
      <c r="E80" s="26">
        <f t="shared" si="6"/>
        <v>20000000</v>
      </c>
      <c r="F80" s="26">
        <f t="shared" si="7"/>
        <v>144</v>
      </c>
      <c r="G80" s="26">
        <v>2013</v>
      </c>
    </row>
    <row r="81" spans="1:7" x14ac:dyDescent="0.25">
      <c r="A81" t="str">
        <f>Forutsetninger!AF86</f>
        <v>Offshore supplyskip</v>
      </c>
      <c r="B81" t="str">
        <f>Forutsetninger!AG86</f>
        <v>300-</v>
      </c>
      <c r="C81" t="str">
        <f>$P$2</f>
        <v>300-</v>
      </c>
      <c r="D81" t="str">
        <f>VLOOKUP(A81,Forutsetninger!$Z$3:$AA$21,2,0)</f>
        <v>Offshore supplyskip</v>
      </c>
      <c r="E81" s="26">
        <f t="shared" si="6"/>
        <v>20000000</v>
      </c>
      <c r="F81" s="26">
        <f t="shared" si="7"/>
        <v>144</v>
      </c>
      <c r="G81" s="26">
        <v>2013</v>
      </c>
    </row>
    <row r="82" spans="1:7" x14ac:dyDescent="0.25">
      <c r="A82" t="str">
        <f>Forutsetninger!AF87</f>
        <v>Andre offshorefartøy</v>
      </c>
      <c r="B82" t="str">
        <f>Forutsetninger!AG87</f>
        <v>0-30</v>
      </c>
      <c r="C82" t="str">
        <f>$J$2</f>
        <v>&lt;70</v>
      </c>
      <c r="D82" t="str">
        <f>VLOOKUP(A82,Forutsetninger!$Z$3:$AA$21,2,0)</f>
        <v>Andre offshoreskip</v>
      </c>
      <c r="E82" s="26">
        <f t="shared" si="6"/>
        <v>3400000</v>
      </c>
      <c r="F82" s="26">
        <f t="shared" si="7"/>
        <v>882</v>
      </c>
      <c r="G82" s="26">
        <v>2013</v>
      </c>
    </row>
    <row r="83" spans="1:7" x14ac:dyDescent="0.25">
      <c r="A83" t="str">
        <f>Forutsetninger!AF88</f>
        <v>Andre offshorefartøy</v>
      </c>
      <c r="B83" t="str">
        <f>Forutsetninger!AG88</f>
        <v>30-70</v>
      </c>
      <c r="C83" t="str">
        <f>$J$2</f>
        <v>&lt;70</v>
      </c>
      <c r="D83" t="str">
        <f>VLOOKUP(A83,Forutsetninger!$Z$3:$AA$21,2,0)</f>
        <v>Andre offshoreskip</v>
      </c>
      <c r="E83" s="26">
        <f t="shared" si="6"/>
        <v>3400000</v>
      </c>
      <c r="F83" s="26">
        <f t="shared" si="7"/>
        <v>882</v>
      </c>
      <c r="G83" s="26">
        <v>2013</v>
      </c>
    </row>
    <row r="84" spans="1:7" x14ac:dyDescent="0.25">
      <c r="A84" t="str">
        <f>Forutsetninger!AF89</f>
        <v>Andre offshorefartøy</v>
      </c>
      <c r="B84" t="str">
        <f>Forutsetninger!AG89</f>
        <v>70-100</v>
      </c>
      <c r="C84" t="str">
        <f>$K$2</f>
        <v>70-100</v>
      </c>
      <c r="D84" t="str">
        <f>VLOOKUP(A84,Forutsetninger!$Z$3:$AA$21,2,0)</f>
        <v>Andre offshoreskip</v>
      </c>
      <c r="E84" s="26">
        <f t="shared" si="6"/>
        <v>7600000</v>
      </c>
      <c r="F84" s="26">
        <f t="shared" si="7"/>
        <v>882</v>
      </c>
      <c r="G84" s="26">
        <v>2013</v>
      </c>
    </row>
    <row r="85" spans="1:7" x14ac:dyDescent="0.25">
      <c r="A85" t="str">
        <f>Forutsetninger!AF90</f>
        <v>Andre offshorefartøy</v>
      </c>
      <c r="B85" t="str">
        <f>Forutsetninger!AG90</f>
        <v>100-150</v>
      </c>
      <c r="C85" t="str">
        <f>$L$2</f>
        <v>100-150</v>
      </c>
      <c r="D85" t="str">
        <f>VLOOKUP(A85,Forutsetninger!$Z$3:$AA$21,2,0)</f>
        <v>Andre offshoreskip</v>
      </c>
      <c r="E85" s="26">
        <f t="shared" si="6"/>
        <v>14000000</v>
      </c>
      <c r="F85" s="26">
        <f t="shared" si="7"/>
        <v>168</v>
      </c>
      <c r="G85" s="26">
        <v>2013</v>
      </c>
    </row>
    <row r="86" spans="1:7" x14ac:dyDescent="0.25">
      <c r="A86" t="str">
        <f>Forutsetninger!AF91</f>
        <v>Andre offshorefartøy</v>
      </c>
      <c r="B86" t="str">
        <f>Forutsetninger!AG91</f>
        <v>150-200</v>
      </c>
      <c r="C86" t="str">
        <f>$M$2</f>
        <v>150-200</v>
      </c>
      <c r="D86" t="str">
        <f>VLOOKUP(A86,Forutsetninger!$Z$3:$AA$21,2,0)</f>
        <v>Andre offshoreskip</v>
      </c>
      <c r="E86" s="26">
        <f t="shared" si="6"/>
        <v>20000000</v>
      </c>
      <c r="F86" s="26">
        <f t="shared" si="7"/>
        <v>168</v>
      </c>
      <c r="G86" s="26">
        <v>2013</v>
      </c>
    </row>
    <row r="87" spans="1:7" x14ac:dyDescent="0.25">
      <c r="A87" t="str">
        <f>Forutsetninger!AF92</f>
        <v>Andre offshorefartøy</v>
      </c>
      <c r="B87" t="str">
        <f>Forutsetninger!AG92</f>
        <v>200-250</v>
      </c>
      <c r="C87" t="str">
        <f>$N$2</f>
        <v>200-250</v>
      </c>
      <c r="D87" t="str">
        <f>VLOOKUP(A87,Forutsetninger!$Z$3:$AA$21,2,0)</f>
        <v>Andre offshoreskip</v>
      </c>
      <c r="E87" s="26">
        <f t="shared" si="6"/>
        <v>20000000</v>
      </c>
      <c r="F87" s="26">
        <f t="shared" si="7"/>
        <v>144</v>
      </c>
      <c r="G87" s="26">
        <v>2013</v>
      </c>
    </row>
    <row r="88" spans="1:7" x14ac:dyDescent="0.25">
      <c r="A88" t="str">
        <f>Forutsetninger!AF93</f>
        <v>Andre offshorefartøy</v>
      </c>
      <c r="B88" t="str">
        <f>Forutsetninger!AG93</f>
        <v>250-300</v>
      </c>
      <c r="C88" t="str">
        <f>$O$2</f>
        <v>250-300</v>
      </c>
      <c r="D88" t="str">
        <f>VLOOKUP(A88,Forutsetninger!$Z$3:$AA$21,2,0)</f>
        <v>Andre offshoreskip</v>
      </c>
      <c r="E88" s="26">
        <f t="shared" si="6"/>
        <v>20000000</v>
      </c>
      <c r="F88" s="26">
        <f t="shared" si="7"/>
        <v>144</v>
      </c>
      <c r="G88" s="26">
        <v>2013</v>
      </c>
    </row>
    <row r="89" spans="1:7" x14ac:dyDescent="0.25">
      <c r="A89" t="str">
        <f>Forutsetninger!AF94</f>
        <v>Andre offshorefartøy</v>
      </c>
      <c r="B89" t="str">
        <f>Forutsetninger!AG94</f>
        <v>300-</v>
      </c>
      <c r="C89" t="str">
        <f>$P$2</f>
        <v>300-</v>
      </c>
      <c r="D89" t="str">
        <f>VLOOKUP(A89,Forutsetninger!$Z$3:$AA$21,2,0)</f>
        <v>Andre offshoreskip</v>
      </c>
      <c r="E89" s="26">
        <f t="shared" si="6"/>
        <v>20000000</v>
      </c>
      <c r="F89" s="26">
        <f t="shared" si="7"/>
        <v>144</v>
      </c>
      <c r="G89" s="26">
        <v>2013</v>
      </c>
    </row>
    <row r="90" spans="1:7" x14ac:dyDescent="0.25">
      <c r="A90" t="str">
        <f>Forutsetninger!AF95</f>
        <v>Brønnbåt</v>
      </c>
      <c r="B90" t="str">
        <f>Forutsetninger!AG95</f>
        <v>0-30</v>
      </c>
      <c r="C90" t="str">
        <f>$J$2</f>
        <v>&lt;70</v>
      </c>
      <c r="D90" t="str">
        <f>VLOOKUP(A90,Forutsetninger!$Z$3:$AA$21,2,0)</f>
        <v>Andre serviceskip</v>
      </c>
      <c r="E90" s="26">
        <f t="shared" si="6"/>
        <v>1000000</v>
      </c>
      <c r="F90" s="26">
        <f t="shared" si="7"/>
        <v>882</v>
      </c>
      <c r="G90" s="26">
        <v>2013</v>
      </c>
    </row>
    <row r="91" spans="1:7" x14ac:dyDescent="0.25">
      <c r="A91" t="str">
        <f>Forutsetninger!AF96</f>
        <v>Brønnbåt</v>
      </c>
      <c r="B91" t="str">
        <f>Forutsetninger!AG96</f>
        <v>30-70</v>
      </c>
      <c r="C91" t="str">
        <f>$J$2</f>
        <v>&lt;70</v>
      </c>
      <c r="D91" t="str">
        <f>VLOOKUP(A91,Forutsetninger!$Z$3:$AA$21,2,0)</f>
        <v>Andre serviceskip</v>
      </c>
      <c r="E91" s="26">
        <f t="shared" si="6"/>
        <v>1000000</v>
      </c>
      <c r="F91" s="26">
        <f t="shared" si="7"/>
        <v>882</v>
      </c>
      <c r="G91" s="26">
        <v>2013</v>
      </c>
    </row>
    <row r="92" spans="1:7" x14ac:dyDescent="0.25">
      <c r="A92" t="str">
        <f>Forutsetninger!AF97</f>
        <v>Brønnbåt</v>
      </c>
      <c r="B92" t="str">
        <f>Forutsetninger!AG97</f>
        <v>70-100</v>
      </c>
      <c r="C92" t="str">
        <f>$K$2</f>
        <v>70-100</v>
      </c>
      <c r="D92" t="str">
        <f>VLOOKUP(A92,Forutsetninger!$Z$3:$AA$21,2,0)</f>
        <v>Andre serviceskip</v>
      </c>
      <c r="E92" s="26">
        <f t="shared" si="6"/>
        <v>1200000</v>
      </c>
      <c r="F92" s="26">
        <f t="shared" si="7"/>
        <v>882</v>
      </c>
      <c r="G92" s="26">
        <v>2013</v>
      </c>
    </row>
    <row r="93" spans="1:7" x14ac:dyDescent="0.25">
      <c r="A93" t="str">
        <f>Forutsetninger!AF98</f>
        <v>Brønnbåt</v>
      </c>
      <c r="B93" t="str">
        <f>Forutsetninger!AG98</f>
        <v>100-150</v>
      </c>
      <c r="C93" t="str">
        <f>$L$2</f>
        <v>100-150</v>
      </c>
      <c r="D93" t="str">
        <f>VLOOKUP(A93,Forutsetninger!$Z$3:$AA$21,2,0)</f>
        <v>Andre serviceskip</v>
      </c>
      <c r="E93" s="26">
        <f t="shared" si="6"/>
        <v>2000000</v>
      </c>
      <c r="F93" s="26">
        <f t="shared" si="7"/>
        <v>168</v>
      </c>
      <c r="G93" s="26">
        <v>2013</v>
      </c>
    </row>
    <row r="94" spans="1:7" x14ac:dyDescent="0.25">
      <c r="A94" t="str">
        <f>Forutsetninger!AF99</f>
        <v>Brønnbåt</v>
      </c>
      <c r="B94" t="str">
        <f>Forutsetninger!AG99</f>
        <v>150-200</v>
      </c>
      <c r="C94" t="str">
        <f>$M$2</f>
        <v>150-200</v>
      </c>
      <c r="D94" t="str">
        <f>VLOOKUP(A94,Forutsetninger!$Z$3:$AA$21,2,0)</f>
        <v>Andre serviceskip</v>
      </c>
      <c r="E94" s="26">
        <f t="shared" si="6"/>
        <v>2000000</v>
      </c>
      <c r="F94" s="26">
        <f t="shared" si="7"/>
        <v>168</v>
      </c>
      <c r="G94" s="26">
        <v>2013</v>
      </c>
    </row>
    <row r="95" spans="1:7" x14ac:dyDescent="0.25">
      <c r="A95" t="str">
        <f>Forutsetninger!AF100</f>
        <v>Brønnbåt</v>
      </c>
      <c r="B95" t="str">
        <f>Forutsetninger!AG100</f>
        <v>200-250</v>
      </c>
      <c r="C95" t="str">
        <f>$N$2</f>
        <v>200-250</v>
      </c>
      <c r="D95" t="str">
        <f>VLOOKUP(A95,Forutsetninger!$Z$3:$AA$21,2,0)</f>
        <v>Andre serviceskip</v>
      </c>
      <c r="E95" s="26">
        <f t="shared" si="6"/>
        <v>2000000</v>
      </c>
      <c r="F95" s="26">
        <f t="shared" si="7"/>
        <v>144</v>
      </c>
      <c r="G95" s="26">
        <v>2013</v>
      </c>
    </row>
    <row r="96" spans="1:7" x14ac:dyDescent="0.25">
      <c r="A96" t="str">
        <f>Forutsetninger!AF101</f>
        <v>Brønnbåt</v>
      </c>
      <c r="B96" t="str">
        <f>Forutsetninger!AG101</f>
        <v>250-300</v>
      </c>
      <c r="C96" t="str">
        <f>$O$2</f>
        <v>250-300</v>
      </c>
      <c r="D96" t="str">
        <f>VLOOKUP(A96,Forutsetninger!$Z$3:$AA$21,2,0)</f>
        <v>Andre serviceskip</v>
      </c>
      <c r="E96" s="26">
        <f t="shared" si="6"/>
        <v>2000000</v>
      </c>
      <c r="F96" s="26">
        <f t="shared" si="7"/>
        <v>144</v>
      </c>
      <c r="G96" s="26">
        <v>2013</v>
      </c>
    </row>
    <row r="97" spans="1:7" x14ac:dyDescent="0.25">
      <c r="A97" t="str">
        <f>Forutsetninger!AF102</f>
        <v>Brønnbåt</v>
      </c>
      <c r="B97" t="str">
        <f>Forutsetninger!AG102</f>
        <v>300-</v>
      </c>
      <c r="C97" t="str">
        <f>$P$2</f>
        <v>300-</v>
      </c>
      <c r="D97" t="str">
        <f>VLOOKUP(A97,Forutsetninger!$Z$3:$AA$21,2,0)</f>
        <v>Andre serviceskip</v>
      </c>
      <c r="E97" s="26">
        <f t="shared" si="6"/>
        <v>2000000</v>
      </c>
      <c r="F97" s="26">
        <f t="shared" si="7"/>
        <v>144</v>
      </c>
      <c r="G97" s="26">
        <v>2013</v>
      </c>
    </row>
    <row r="98" spans="1:7" x14ac:dyDescent="0.25">
      <c r="A98" t="str">
        <f>Forutsetninger!AF103</f>
        <v>Slepefartøy</v>
      </c>
      <c r="B98" t="str">
        <f>Forutsetninger!AG103</f>
        <v>0-30</v>
      </c>
      <c r="C98" t="str">
        <f>$J$2</f>
        <v>&lt;70</v>
      </c>
      <c r="D98" t="str">
        <f>VLOOKUP(A98,Forutsetninger!$Z$3:$AA$21,2,0)</f>
        <v>Andre serviceskip</v>
      </c>
      <c r="E98" s="26">
        <f t="shared" ref="E98:E113" si="8">INDEX($I$2:$P$18,MATCH($D98,$I$2:$I$18,0),MATCH($C98,$I$2:$P$2,0))*1000</f>
        <v>1000000</v>
      </c>
      <c r="F98" s="26">
        <f t="shared" ref="F98:F129" si="9">INDEX($R$2:$Y$18,MATCH($D98,$R$2:$R$18,0),MATCH($C98,$R$2:$Y$2,0))</f>
        <v>882</v>
      </c>
      <c r="G98" s="26">
        <v>2013</v>
      </c>
    </row>
    <row r="99" spans="1:7" x14ac:dyDescent="0.25">
      <c r="A99" t="str">
        <f>Forutsetninger!AF104</f>
        <v>Slepefartøy</v>
      </c>
      <c r="B99" t="str">
        <f>Forutsetninger!AG104</f>
        <v>30-70</v>
      </c>
      <c r="C99" t="str">
        <f>$J$2</f>
        <v>&lt;70</v>
      </c>
      <c r="D99" t="str">
        <f>VLOOKUP(A99,Forutsetninger!$Z$3:$AA$21,2,0)</f>
        <v>Andre serviceskip</v>
      </c>
      <c r="E99" s="26">
        <f t="shared" si="8"/>
        <v>1000000</v>
      </c>
      <c r="F99" s="26">
        <f t="shared" si="9"/>
        <v>882</v>
      </c>
      <c r="G99" s="26">
        <v>2013</v>
      </c>
    </row>
    <row r="100" spans="1:7" x14ac:dyDescent="0.25">
      <c r="A100" t="str">
        <f>Forutsetninger!AF105</f>
        <v>Slepefartøy</v>
      </c>
      <c r="B100" t="str">
        <f>Forutsetninger!AG105</f>
        <v>70-100</v>
      </c>
      <c r="C100" t="str">
        <f>$K$2</f>
        <v>70-100</v>
      </c>
      <c r="D100" t="str">
        <f>VLOOKUP(A100,Forutsetninger!$Z$3:$AA$21,2,0)</f>
        <v>Andre serviceskip</v>
      </c>
      <c r="E100" s="26">
        <f t="shared" si="8"/>
        <v>1200000</v>
      </c>
      <c r="F100" s="26">
        <f t="shared" si="9"/>
        <v>882</v>
      </c>
      <c r="G100" s="26">
        <v>2013</v>
      </c>
    </row>
    <row r="101" spans="1:7" x14ac:dyDescent="0.25">
      <c r="A101" t="str">
        <f>Forutsetninger!AF106</f>
        <v>Slepefartøy</v>
      </c>
      <c r="B101" t="str">
        <f>Forutsetninger!AG106</f>
        <v>100-150</v>
      </c>
      <c r="C101" t="str">
        <f>$L$2</f>
        <v>100-150</v>
      </c>
      <c r="D101" t="str">
        <f>VLOOKUP(A101,Forutsetninger!$Z$3:$AA$21,2,0)</f>
        <v>Andre serviceskip</v>
      </c>
      <c r="E101" s="26">
        <f t="shared" si="8"/>
        <v>2000000</v>
      </c>
      <c r="F101" s="26">
        <f t="shared" si="9"/>
        <v>168</v>
      </c>
      <c r="G101" s="26">
        <v>2013</v>
      </c>
    </row>
    <row r="102" spans="1:7" x14ac:dyDescent="0.25">
      <c r="A102" t="str">
        <f>Forutsetninger!AF107</f>
        <v>Slepefartøy</v>
      </c>
      <c r="B102" t="str">
        <f>Forutsetninger!AG107</f>
        <v>150-200</v>
      </c>
      <c r="C102" t="str">
        <f>$M$2</f>
        <v>150-200</v>
      </c>
      <c r="D102" t="str">
        <f>VLOOKUP(A102,Forutsetninger!$Z$3:$AA$21,2,0)</f>
        <v>Andre serviceskip</v>
      </c>
      <c r="E102" s="26">
        <f t="shared" si="8"/>
        <v>2000000</v>
      </c>
      <c r="F102" s="26">
        <f t="shared" si="9"/>
        <v>168</v>
      </c>
      <c r="G102" s="26">
        <v>2013</v>
      </c>
    </row>
    <row r="103" spans="1:7" x14ac:dyDescent="0.25">
      <c r="A103" t="str">
        <f>Forutsetninger!AF108</f>
        <v>Slepefartøy</v>
      </c>
      <c r="B103" t="str">
        <f>Forutsetninger!AG108</f>
        <v>200-250</v>
      </c>
      <c r="C103" t="str">
        <f>$N$2</f>
        <v>200-250</v>
      </c>
      <c r="D103" t="str">
        <f>VLOOKUP(A103,Forutsetninger!$Z$3:$AA$21,2,0)</f>
        <v>Andre serviceskip</v>
      </c>
      <c r="E103" s="26">
        <f t="shared" si="8"/>
        <v>2000000</v>
      </c>
      <c r="F103" s="26">
        <f t="shared" si="9"/>
        <v>144</v>
      </c>
      <c r="G103" s="26">
        <v>2013</v>
      </c>
    </row>
    <row r="104" spans="1:7" x14ac:dyDescent="0.25">
      <c r="A104" t="str">
        <f>Forutsetninger!AF109</f>
        <v>Slepefartøy</v>
      </c>
      <c r="B104" t="str">
        <f>Forutsetninger!AG109</f>
        <v>250-300</v>
      </c>
      <c r="C104" t="str">
        <f>$O$2</f>
        <v>250-300</v>
      </c>
      <c r="D104" t="str">
        <f>VLOOKUP(A104,Forutsetninger!$Z$3:$AA$21,2,0)</f>
        <v>Andre serviceskip</v>
      </c>
      <c r="E104" s="26">
        <f t="shared" si="8"/>
        <v>2000000</v>
      </c>
      <c r="F104" s="26">
        <f t="shared" si="9"/>
        <v>144</v>
      </c>
      <c r="G104" s="26">
        <v>2013</v>
      </c>
    </row>
    <row r="105" spans="1:7" x14ac:dyDescent="0.25">
      <c r="A105" t="str">
        <f>Forutsetninger!AF110</f>
        <v>Slepefartøy</v>
      </c>
      <c r="B105" t="str">
        <f>Forutsetninger!AG110</f>
        <v>300-</v>
      </c>
      <c r="C105" t="str">
        <f>$P$2</f>
        <v>300-</v>
      </c>
      <c r="D105" t="str">
        <f>VLOOKUP(A105,Forutsetninger!$Z$3:$AA$21,2,0)</f>
        <v>Andre serviceskip</v>
      </c>
      <c r="E105" s="26">
        <f t="shared" si="8"/>
        <v>2000000</v>
      </c>
      <c r="F105" s="26">
        <f t="shared" si="9"/>
        <v>144</v>
      </c>
      <c r="G105" s="26">
        <v>2013</v>
      </c>
    </row>
    <row r="106" spans="1:7" x14ac:dyDescent="0.25">
      <c r="A106" t="str">
        <f>Forutsetninger!AF111</f>
        <v>Andre servicefartøy</v>
      </c>
      <c r="B106" t="str">
        <f>Forutsetninger!AG111</f>
        <v>0-30</v>
      </c>
      <c r="C106" t="str">
        <f>$J$2</f>
        <v>&lt;70</v>
      </c>
      <c r="D106" t="str">
        <f>VLOOKUP(A106,Forutsetninger!$Z$3:$AA$21,2,0)</f>
        <v>Andre serviceskip</v>
      </c>
      <c r="E106" s="26">
        <f t="shared" si="8"/>
        <v>1000000</v>
      </c>
      <c r="F106" s="26">
        <f t="shared" si="9"/>
        <v>882</v>
      </c>
      <c r="G106" s="26">
        <v>2013</v>
      </c>
    </row>
    <row r="107" spans="1:7" x14ac:dyDescent="0.25">
      <c r="A107" t="str">
        <f>Forutsetninger!AF112</f>
        <v>Andre servicefartøy</v>
      </c>
      <c r="B107" t="str">
        <f>Forutsetninger!AG112</f>
        <v>30-70</v>
      </c>
      <c r="C107" t="str">
        <f>$J$2</f>
        <v>&lt;70</v>
      </c>
      <c r="D107" t="str">
        <f>VLOOKUP(A107,Forutsetninger!$Z$3:$AA$21,2,0)</f>
        <v>Andre serviceskip</v>
      </c>
      <c r="E107" s="26">
        <f t="shared" si="8"/>
        <v>1000000</v>
      </c>
      <c r="F107" s="26">
        <f t="shared" si="9"/>
        <v>882</v>
      </c>
      <c r="G107" s="26">
        <v>2013</v>
      </c>
    </row>
    <row r="108" spans="1:7" x14ac:dyDescent="0.25">
      <c r="A108" t="str">
        <f>Forutsetninger!AF113</f>
        <v>Andre servicefartøy</v>
      </c>
      <c r="B108" t="str">
        <f>Forutsetninger!AG113</f>
        <v>70-100</v>
      </c>
      <c r="C108" t="str">
        <f>$K$2</f>
        <v>70-100</v>
      </c>
      <c r="D108" t="str">
        <f>VLOOKUP(A108,Forutsetninger!$Z$3:$AA$21,2,0)</f>
        <v>Andre serviceskip</v>
      </c>
      <c r="E108" s="26">
        <f t="shared" si="8"/>
        <v>1200000</v>
      </c>
      <c r="F108" s="26">
        <f t="shared" si="9"/>
        <v>882</v>
      </c>
      <c r="G108" s="26">
        <v>2013</v>
      </c>
    </row>
    <row r="109" spans="1:7" x14ac:dyDescent="0.25">
      <c r="A109" t="str">
        <f>Forutsetninger!AF114</f>
        <v>Andre servicefartøy</v>
      </c>
      <c r="B109" t="str">
        <f>Forutsetninger!AG114</f>
        <v>100-150</v>
      </c>
      <c r="C109" t="str">
        <f>$L$2</f>
        <v>100-150</v>
      </c>
      <c r="D109" t="str">
        <f>VLOOKUP(A109,Forutsetninger!$Z$3:$AA$21,2,0)</f>
        <v>Andre serviceskip</v>
      </c>
      <c r="E109" s="26">
        <f t="shared" si="8"/>
        <v>2000000</v>
      </c>
      <c r="F109" s="26">
        <f t="shared" si="9"/>
        <v>168</v>
      </c>
      <c r="G109" s="26">
        <v>2013</v>
      </c>
    </row>
    <row r="110" spans="1:7" x14ac:dyDescent="0.25">
      <c r="A110" t="str">
        <f>Forutsetninger!AF115</f>
        <v>Andre servicefartøy</v>
      </c>
      <c r="B110" t="str">
        <f>Forutsetninger!AG115</f>
        <v>150-200</v>
      </c>
      <c r="C110" t="str">
        <f>$M$2</f>
        <v>150-200</v>
      </c>
      <c r="D110" t="str">
        <f>VLOOKUP(A110,Forutsetninger!$Z$3:$AA$21,2,0)</f>
        <v>Andre serviceskip</v>
      </c>
      <c r="E110" s="26">
        <f t="shared" si="8"/>
        <v>2000000</v>
      </c>
      <c r="F110" s="26">
        <f t="shared" si="9"/>
        <v>168</v>
      </c>
      <c r="G110" s="26">
        <v>2013</v>
      </c>
    </row>
    <row r="111" spans="1:7" x14ac:dyDescent="0.25">
      <c r="A111" t="str">
        <f>Forutsetninger!AF116</f>
        <v>Andre servicefartøy</v>
      </c>
      <c r="B111" t="str">
        <f>Forutsetninger!AG116</f>
        <v>200-250</v>
      </c>
      <c r="C111" t="str">
        <f>$N$2</f>
        <v>200-250</v>
      </c>
      <c r="D111" t="str">
        <f>VLOOKUP(A111,Forutsetninger!$Z$3:$AA$21,2,0)</f>
        <v>Andre serviceskip</v>
      </c>
      <c r="E111" s="26">
        <f t="shared" si="8"/>
        <v>2000000</v>
      </c>
      <c r="F111" s="26">
        <f t="shared" si="9"/>
        <v>144</v>
      </c>
      <c r="G111" s="26">
        <v>2013</v>
      </c>
    </row>
    <row r="112" spans="1:7" x14ac:dyDescent="0.25">
      <c r="A112" t="str">
        <f>Forutsetninger!AF117</f>
        <v>Andre servicefartøy</v>
      </c>
      <c r="B112" t="str">
        <f>Forutsetninger!AG117</f>
        <v>250-300</v>
      </c>
      <c r="C112" t="str">
        <f>$O$2</f>
        <v>250-300</v>
      </c>
      <c r="D112" t="str">
        <f>VLOOKUP(A112,Forutsetninger!$Z$3:$AA$21,2,0)</f>
        <v>Andre serviceskip</v>
      </c>
      <c r="E112" s="26">
        <f t="shared" si="8"/>
        <v>2000000</v>
      </c>
      <c r="F112" s="26">
        <f t="shared" si="9"/>
        <v>144</v>
      </c>
      <c r="G112" s="26">
        <v>2013</v>
      </c>
    </row>
    <row r="113" spans="1:7" x14ac:dyDescent="0.25">
      <c r="A113" t="str">
        <f>Forutsetninger!AF118</f>
        <v>Andre servicefartøy</v>
      </c>
      <c r="B113" t="str">
        <f>Forutsetninger!AG118</f>
        <v>300-</v>
      </c>
      <c r="C113" t="str">
        <f>$P$2</f>
        <v>300-</v>
      </c>
      <c r="D113" t="str">
        <f>VLOOKUP(A113,Forutsetninger!$Z$3:$AA$21,2,0)</f>
        <v>Andre serviceskip</v>
      </c>
      <c r="E113" s="26">
        <f t="shared" si="8"/>
        <v>2000000</v>
      </c>
      <c r="F113" s="26">
        <f t="shared" si="9"/>
        <v>144</v>
      </c>
      <c r="G113" s="26">
        <v>2013</v>
      </c>
    </row>
    <row r="114" spans="1:7" x14ac:dyDescent="0.25">
      <c r="A114" t="str">
        <f>Forutsetninger!AF119</f>
        <v>Fiskefartøy</v>
      </c>
      <c r="B114" t="str">
        <f>Forutsetninger!AG119</f>
        <v>0-30</v>
      </c>
      <c r="C114" t="str">
        <f>$J$2</f>
        <v>&lt;70</v>
      </c>
      <c r="D114" t="str">
        <f>VLOOKUP(A114,Forutsetninger!$Z$3:$AA$21,2,0)</f>
        <v>Fiskefartøy</v>
      </c>
      <c r="E114" s="26">
        <f t="shared" ref="E114:E121" si="10">INDEX($I$21:$Q$22,MATCH($D114,$I$21:$I$22,0),MATCH($B114,$I$21:$Q$21,0))*1000</f>
        <v>764073.3</v>
      </c>
      <c r="F114" s="26">
        <f t="shared" si="9"/>
        <v>882</v>
      </c>
      <c r="G114" s="26">
        <v>2013</v>
      </c>
    </row>
    <row r="115" spans="1:7" x14ac:dyDescent="0.25">
      <c r="A115" t="str">
        <f>Forutsetninger!AF120</f>
        <v>Fiskefartøy</v>
      </c>
      <c r="B115" t="str">
        <f>Forutsetninger!AG120</f>
        <v>30-70</v>
      </c>
      <c r="C115" t="str">
        <f>$J$2</f>
        <v>&lt;70</v>
      </c>
      <c r="D115" t="str">
        <f>VLOOKUP(A115,Forutsetninger!$Z$3:$AA$21,2,0)</f>
        <v>Fiskefartøy</v>
      </c>
      <c r="E115" s="26">
        <f t="shared" si="10"/>
        <v>1800000</v>
      </c>
      <c r="F115" s="26">
        <f t="shared" si="9"/>
        <v>882</v>
      </c>
      <c r="G115" s="26">
        <v>2013</v>
      </c>
    </row>
    <row r="116" spans="1:7" x14ac:dyDescent="0.25">
      <c r="A116" t="str">
        <f>Forutsetninger!AF121</f>
        <v>Fiskefartøy</v>
      </c>
      <c r="B116" t="str">
        <f>Forutsetninger!AG121</f>
        <v>70-100</v>
      </c>
      <c r="C116" t="str">
        <f>$K$2</f>
        <v>70-100</v>
      </c>
      <c r="D116" t="str">
        <f>VLOOKUP(A116,Forutsetninger!$Z$3:$AA$21,2,0)</f>
        <v>Fiskefartøy</v>
      </c>
      <c r="E116" s="26">
        <f t="shared" si="10"/>
        <v>1800000</v>
      </c>
      <c r="F116" s="26">
        <f t="shared" si="9"/>
        <v>882</v>
      </c>
      <c r="G116" s="26">
        <v>2013</v>
      </c>
    </row>
    <row r="117" spans="1:7" x14ac:dyDescent="0.25">
      <c r="A117" t="str">
        <f>Forutsetninger!AF122</f>
        <v>Fiskefartøy</v>
      </c>
      <c r="B117" t="str">
        <f>Forutsetninger!AG122</f>
        <v>100-150</v>
      </c>
      <c r="C117" t="str">
        <f>$L$2</f>
        <v>100-150</v>
      </c>
      <c r="D117" t="str">
        <f>VLOOKUP(A117,Forutsetninger!$Z$3:$AA$21,2,0)</f>
        <v>Fiskefartøy</v>
      </c>
      <c r="E117" s="26">
        <f t="shared" si="10"/>
        <v>1800000</v>
      </c>
      <c r="F117" s="26">
        <f t="shared" si="9"/>
        <v>168</v>
      </c>
      <c r="G117" s="26">
        <v>2013</v>
      </c>
    </row>
    <row r="118" spans="1:7" x14ac:dyDescent="0.25">
      <c r="A118" t="str">
        <f>Forutsetninger!AF123</f>
        <v>Fiskefartøy</v>
      </c>
      <c r="B118" t="str">
        <f>Forutsetninger!AG123</f>
        <v>150-200</v>
      </c>
      <c r="C118" t="str">
        <f>$M$2</f>
        <v>150-200</v>
      </c>
      <c r="D118" t="str">
        <f>VLOOKUP(A118,Forutsetninger!$Z$3:$AA$21,2,0)</f>
        <v>Fiskefartøy</v>
      </c>
      <c r="E118" s="26">
        <f t="shared" si="10"/>
        <v>1800000</v>
      </c>
      <c r="F118" s="26">
        <f t="shared" si="9"/>
        <v>168</v>
      </c>
      <c r="G118" s="26">
        <v>2013</v>
      </c>
    </row>
    <row r="119" spans="1:7" x14ac:dyDescent="0.25">
      <c r="A119" t="str">
        <f>Forutsetninger!AF124</f>
        <v>Fiskefartøy</v>
      </c>
      <c r="B119" t="str">
        <f>Forutsetninger!AG124</f>
        <v>200-250</v>
      </c>
      <c r="C119" t="str">
        <f>$N$2</f>
        <v>200-250</v>
      </c>
      <c r="D119" t="str">
        <f>VLOOKUP(A119,Forutsetninger!$Z$3:$AA$21,2,0)</f>
        <v>Fiskefartøy</v>
      </c>
      <c r="E119" s="26">
        <f t="shared" si="10"/>
        <v>1800000</v>
      </c>
      <c r="F119" s="26">
        <f t="shared" si="9"/>
        <v>144</v>
      </c>
      <c r="G119" s="26">
        <v>2013</v>
      </c>
    </row>
    <row r="120" spans="1:7" x14ac:dyDescent="0.25">
      <c r="A120" t="str">
        <f>Forutsetninger!AF125</f>
        <v>Fiskefartøy</v>
      </c>
      <c r="B120" t="str">
        <f>Forutsetninger!AG125</f>
        <v>250-300</v>
      </c>
      <c r="C120" t="str">
        <f>$O$2</f>
        <v>250-300</v>
      </c>
      <c r="D120" t="str">
        <f>VLOOKUP(A120,Forutsetninger!$Z$3:$AA$21,2,0)</f>
        <v>Fiskefartøy</v>
      </c>
      <c r="E120" s="26">
        <f t="shared" si="10"/>
        <v>1800000</v>
      </c>
      <c r="F120" s="26">
        <f t="shared" si="9"/>
        <v>144</v>
      </c>
      <c r="G120" s="26">
        <v>2013</v>
      </c>
    </row>
    <row r="121" spans="1:7" x14ac:dyDescent="0.25">
      <c r="A121" t="str">
        <f>Forutsetninger!AF126</f>
        <v>Fiskefartøy</v>
      </c>
      <c r="B121" t="str">
        <f>Forutsetninger!AG126</f>
        <v>300-</v>
      </c>
      <c r="C121" t="str">
        <f>$P$2</f>
        <v>300-</v>
      </c>
      <c r="D121" t="str">
        <f>VLOOKUP(A121,Forutsetninger!$Z$3:$AA$21,2,0)</f>
        <v>Fiskefartøy</v>
      </c>
      <c r="E121" s="26">
        <f t="shared" si="10"/>
        <v>1800000</v>
      </c>
      <c r="F121" s="26">
        <f t="shared" si="9"/>
        <v>144</v>
      </c>
      <c r="G121" s="26">
        <v>2013</v>
      </c>
    </row>
    <row r="122" spans="1:7" x14ac:dyDescent="0.25">
      <c r="A122" t="str">
        <f>Forutsetninger!AF127</f>
        <v>Annet</v>
      </c>
      <c r="B122" t="str">
        <f>Forutsetninger!AG127</f>
        <v>0-30</v>
      </c>
      <c r="C122" t="str">
        <f>$J$2</f>
        <v>&lt;70</v>
      </c>
      <c r="D122" t="str">
        <f>VLOOKUP(A122,Forutsetninger!$Z$3:$AA$21,2,0)</f>
        <v>Annet</v>
      </c>
      <c r="E122" s="26">
        <f t="shared" ref="E122:E129" si="11">INDEX($I$2:$P$18,MATCH($D122,$I$2:$I$18,0),MATCH($C122,$I$2:$P$2,0))*1000</f>
        <v>0</v>
      </c>
      <c r="F122" s="26">
        <f t="shared" si="9"/>
        <v>882</v>
      </c>
      <c r="G122" s="26">
        <v>2013</v>
      </c>
    </row>
    <row r="123" spans="1:7" x14ac:dyDescent="0.25">
      <c r="A123" t="str">
        <f>Forutsetninger!AF128</f>
        <v>Annet</v>
      </c>
      <c r="B123" t="str">
        <f>Forutsetninger!AG128</f>
        <v>30-70</v>
      </c>
      <c r="C123" t="str">
        <f>$J$2</f>
        <v>&lt;70</v>
      </c>
      <c r="D123" t="str">
        <f>VLOOKUP(A123,Forutsetninger!$Z$3:$AA$21,2,0)</f>
        <v>Annet</v>
      </c>
      <c r="E123" s="26">
        <f t="shared" si="11"/>
        <v>0</v>
      </c>
      <c r="F123" s="26">
        <f t="shared" si="9"/>
        <v>882</v>
      </c>
      <c r="G123" s="26">
        <v>2013</v>
      </c>
    </row>
    <row r="124" spans="1:7" x14ac:dyDescent="0.25">
      <c r="A124" t="str">
        <f>Forutsetninger!AF129</f>
        <v>Annet</v>
      </c>
      <c r="B124" t="str">
        <f>Forutsetninger!AG129</f>
        <v>70-100</v>
      </c>
      <c r="C124" t="str">
        <f>$K$2</f>
        <v>70-100</v>
      </c>
      <c r="D124" t="str">
        <f>VLOOKUP(A124,Forutsetninger!$Z$3:$AA$21,2,0)</f>
        <v>Annet</v>
      </c>
      <c r="E124" s="26">
        <f t="shared" si="11"/>
        <v>0</v>
      </c>
      <c r="F124" s="26">
        <f t="shared" si="9"/>
        <v>882</v>
      </c>
      <c r="G124" s="26">
        <v>2013</v>
      </c>
    </row>
    <row r="125" spans="1:7" x14ac:dyDescent="0.25">
      <c r="A125" t="str">
        <f>Forutsetninger!AF130</f>
        <v>Annet</v>
      </c>
      <c r="B125" t="str">
        <f>Forutsetninger!AG130</f>
        <v>100-150</v>
      </c>
      <c r="C125" t="str">
        <f>$L$2</f>
        <v>100-150</v>
      </c>
      <c r="D125" t="str">
        <f>VLOOKUP(A125,Forutsetninger!$Z$3:$AA$21,2,0)</f>
        <v>Annet</v>
      </c>
      <c r="E125" s="26">
        <f t="shared" si="11"/>
        <v>0</v>
      </c>
      <c r="F125" s="26">
        <f t="shared" si="9"/>
        <v>168</v>
      </c>
      <c r="G125" s="26">
        <v>2013</v>
      </c>
    </row>
    <row r="126" spans="1:7" x14ac:dyDescent="0.25">
      <c r="A126" t="str">
        <f>Forutsetninger!AF131</f>
        <v>Annet</v>
      </c>
      <c r="B126" t="str">
        <f>Forutsetninger!AG131</f>
        <v>150-200</v>
      </c>
      <c r="C126" t="str">
        <f>$M$2</f>
        <v>150-200</v>
      </c>
      <c r="D126" t="str">
        <f>VLOOKUP(A126,Forutsetninger!$Z$3:$AA$21,2,0)</f>
        <v>Annet</v>
      </c>
      <c r="E126" s="26">
        <f t="shared" si="11"/>
        <v>0</v>
      </c>
      <c r="F126" s="26">
        <f t="shared" si="9"/>
        <v>168</v>
      </c>
      <c r="G126" s="26">
        <v>2013</v>
      </c>
    </row>
    <row r="127" spans="1:7" x14ac:dyDescent="0.25">
      <c r="A127" t="str">
        <f>Forutsetninger!AF132</f>
        <v>Annet</v>
      </c>
      <c r="B127" t="str">
        <f>Forutsetninger!AG132</f>
        <v>200-250</v>
      </c>
      <c r="C127" t="str">
        <f>$N$2</f>
        <v>200-250</v>
      </c>
      <c r="D127" t="str">
        <f>VLOOKUP(A127,Forutsetninger!$Z$3:$AA$21,2,0)</f>
        <v>Annet</v>
      </c>
      <c r="E127" s="26">
        <f t="shared" si="11"/>
        <v>0</v>
      </c>
      <c r="F127" s="26">
        <f t="shared" si="9"/>
        <v>144</v>
      </c>
      <c r="G127" s="26">
        <v>2013</v>
      </c>
    </row>
    <row r="128" spans="1:7" x14ac:dyDescent="0.25">
      <c r="A128" t="str">
        <f>Forutsetninger!AF133</f>
        <v>Annet</v>
      </c>
      <c r="B128" t="str">
        <f>Forutsetninger!AG133</f>
        <v>250-300</v>
      </c>
      <c r="C128" t="str">
        <f>$O$2</f>
        <v>250-300</v>
      </c>
      <c r="D128" t="str">
        <f>VLOOKUP(A128,Forutsetninger!$Z$3:$AA$21,2,0)</f>
        <v>Annet</v>
      </c>
      <c r="E128" s="26">
        <f t="shared" si="11"/>
        <v>0</v>
      </c>
      <c r="F128" s="26">
        <f t="shared" si="9"/>
        <v>144</v>
      </c>
      <c r="G128" s="26">
        <v>2013</v>
      </c>
    </row>
    <row r="129" spans="1:7" x14ac:dyDescent="0.25">
      <c r="A129" t="str">
        <f>Forutsetninger!AF134</f>
        <v>Annet</v>
      </c>
      <c r="B129" t="str">
        <f>Forutsetninger!AG134</f>
        <v>300-</v>
      </c>
      <c r="C129" t="str">
        <f>$P$2</f>
        <v>300-</v>
      </c>
      <c r="D129" t="str">
        <f>VLOOKUP(A129,Forutsetninger!$Z$3:$AA$21,2,0)</f>
        <v>Annet</v>
      </c>
      <c r="E129" s="26">
        <f t="shared" si="11"/>
        <v>0</v>
      </c>
      <c r="F129" s="26">
        <f t="shared" si="9"/>
        <v>144</v>
      </c>
      <c r="G129" s="26">
        <v>2013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395775"/>
  </sheetPr>
  <dimension ref="A1:Y129"/>
  <sheetViews>
    <sheetView topLeftCell="G1" workbookViewId="0">
      <selection activeCell="I32" sqref="I32"/>
    </sheetView>
  </sheetViews>
  <sheetFormatPr defaultColWidth="9.140625" defaultRowHeight="15" x14ac:dyDescent="0.25"/>
  <cols>
    <col min="1" max="7" width="30.42578125" customWidth="1"/>
    <col min="8" max="8" width="13.42578125" customWidth="1"/>
    <col min="9" max="9" width="26.42578125" customWidth="1"/>
    <col min="10" max="17" width="10.42578125" customWidth="1"/>
    <col min="18" max="18" width="23.42578125" customWidth="1"/>
    <col min="19" max="19" width="18.42578125" customWidth="1"/>
    <col min="20" max="1025" width="10.42578125" customWidth="1"/>
  </cols>
  <sheetData>
    <row r="1" spans="1:25" x14ac:dyDescent="0.25">
      <c r="A1" s="1" t="s">
        <v>7</v>
      </c>
      <c r="B1" s="1" t="s">
        <v>8</v>
      </c>
      <c r="C1" s="1" t="s">
        <v>220</v>
      </c>
      <c r="D1" s="54" t="s">
        <v>118</v>
      </c>
      <c r="E1" s="54" t="s">
        <v>221</v>
      </c>
      <c r="F1" s="54" t="s">
        <v>222</v>
      </c>
      <c r="G1" s="54" t="s">
        <v>223</v>
      </c>
      <c r="I1" s="3" t="s">
        <v>225</v>
      </c>
      <c r="J1" s="2"/>
      <c r="K1" s="2"/>
      <c r="L1" s="2"/>
      <c r="M1" s="2"/>
      <c r="N1" s="2"/>
      <c r="O1" s="2"/>
      <c r="P1" s="2"/>
      <c r="R1" s="3" t="s">
        <v>226</v>
      </c>
      <c r="S1" s="2"/>
      <c r="T1" s="2"/>
      <c r="U1" s="2"/>
      <c r="V1" s="2"/>
      <c r="W1" s="2"/>
      <c r="X1" s="2"/>
      <c r="Y1" s="2"/>
    </row>
    <row r="2" spans="1:25" x14ac:dyDescent="0.25">
      <c r="A2" t="str">
        <f>Forutsetninger!AF2</f>
        <v>Oljetankskip</v>
      </c>
      <c r="B2" t="str">
        <f>Forutsetninger!AG2</f>
        <v>0-30</v>
      </c>
      <c r="C2" t="str">
        <f>$J$2</f>
        <v>&lt;70</v>
      </c>
      <c r="D2" t="str">
        <f>VLOOKUP(A2,Forutsetninger!$Z$3:$AA$21,2,0)</f>
        <v>Oljetankskip</v>
      </c>
      <c r="E2" s="26">
        <f t="shared" ref="E2:E33" si="0">INDEX($I$2:$P$18,MATCH($D2,$I$2:$I$18,0),MATCH($C2,$I$2:$P$2,0))*1000</f>
        <v>1707000</v>
      </c>
      <c r="F2" s="26">
        <f t="shared" ref="F2:F33" si="1">INDEX($R$2:$Y$18,MATCH($D2,$R$2:$R$18,0),MATCH($C2,$R$2:$Y$2,0))</f>
        <v>395</v>
      </c>
      <c r="G2" s="26">
        <v>2016</v>
      </c>
      <c r="I2" s="54" t="s">
        <v>7</v>
      </c>
      <c r="J2" s="54" t="s">
        <v>224</v>
      </c>
      <c r="K2" s="54" t="s">
        <v>22</v>
      </c>
      <c r="L2" s="54" t="s">
        <v>25</v>
      </c>
      <c r="M2" s="54" t="s">
        <v>29</v>
      </c>
      <c r="N2" s="54" t="s">
        <v>33</v>
      </c>
      <c r="O2" s="54" t="s">
        <v>36</v>
      </c>
      <c r="P2" s="54" t="s">
        <v>40</v>
      </c>
      <c r="R2" s="54" t="s">
        <v>7</v>
      </c>
      <c r="S2" s="54" t="s">
        <v>224</v>
      </c>
      <c r="T2" s="54" t="s">
        <v>22</v>
      </c>
      <c r="U2" s="54" t="s">
        <v>25</v>
      </c>
      <c r="V2" s="54" t="s">
        <v>29</v>
      </c>
      <c r="W2" s="54" t="s">
        <v>33</v>
      </c>
      <c r="X2" s="54" t="s">
        <v>36</v>
      </c>
      <c r="Y2" s="54" t="s">
        <v>40</v>
      </c>
    </row>
    <row r="3" spans="1:25" x14ac:dyDescent="0.25">
      <c r="A3" t="str">
        <f>Forutsetninger!AF3</f>
        <v>Oljetankskip</v>
      </c>
      <c r="B3" t="str">
        <f>Forutsetninger!AG3</f>
        <v>30-70</v>
      </c>
      <c r="C3" t="str">
        <f>$J$2</f>
        <v>&lt;70</v>
      </c>
      <c r="D3" t="str">
        <f>VLOOKUP(A3,Forutsetninger!$Z$3:$AA$21,2,0)</f>
        <v>Oljetankskip</v>
      </c>
      <c r="E3" s="26">
        <f t="shared" si="0"/>
        <v>1707000</v>
      </c>
      <c r="F3" s="26">
        <f t="shared" si="1"/>
        <v>395</v>
      </c>
      <c r="G3" s="26">
        <v>2016</v>
      </c>
      <c r="I3" s="14" t="s">
        <v>16</v>
      </c>
      <c r="J3" s="188">
        <v>1707</v>
      </c>
      <c r="K3" s="178">
        <v>1737</v>
      </c>
      <c r="L3" s="178">
        <v>1816</v>
      </c>
      <c r="M3" s="178">
        <v>2029</v>
      </c>
      <c r="N3" s="178">
        <v>1981</v>
      </c>
      <c r="O3" s="178">
        <v>2199</v>
      </c>
      <c r="P3" s="178"/>
      <c r="R3" s="14" t="s">
        <v>16</v>
      </c>
      <c r="S3" s="189">
        <v>395</v>
      </c>
      <c r="T3" s="190">
        <v>395</v>
      </c>
      <c r="U3" s="190">
        <v>707</v>
      </c>
      <c r="V3" s="190">
        <v>707</v>
      </c>
      <c r="W3" s="190">
        <v>1274</v>
      </c>
      <c r="X3" s="190">
        <v>1274</v>
      </c>
      <c r="Y3" s="190">
        <v>1274</v>
      </c>
    </row>
    <row r="4" spans="1:25" ht="13.5" customHeight="1" x14ac:dyDescent="0.25">
      <c r="A4" t="str">
        <f>Forutsetninger!AF4</f>
        <v>Oljetankskip</v>
      </c>
      <c r="B4" t="str">
        <f>Forutsetninger!AG4</f>
        <v>70-100</v>
      </c>
      <c r="C4" t="str">
        <f>$K$2</f>
        <v>70-100</v>
      </c>
      <c r="D4" t="str">
        <f>VLOOKUP(A4,Forutsetninger!$Z$3:$AA$21,2,0)</f>
        <v>Oljetankskip</v>
      </c>
      <c r="E4" s="26">
        <f t="shared" si="0"/>
        <v>1737000</v>
      </c>
      <c r="F4" s="26">
        <f t="shared" si="1"/>
        <v>395</v>
      </c>
      <c r="G4" s="26">
        <v>2016</v>
      </c>
      <c r="I4" s="14" t="s">
        <v>21</v>
      </c>
      <c r="J4" s="188">
        <v>1707</v>
      </c>
      <c r="K4" s="178">
        <v>1737</v>
      </c>
      <c r="L4" s="178">
        <v>1816</v>
      </c>
      <c r="M4" s="178">
        <v>2029</v>
      </c>
      <c r="N4" s="178"/>
      <c r="O4" s="188"/>
      <c r="P4" s="188"/>
      <c r="R4" s="14" t="s">
        <v>21</v>
      </c>
      <c r="S4" s="189">
        <v>395</v>
      </c>
      <c r="T4" s="190">
        <v>395</v>
      </c>
      <c r="U4" s="190">
        <v>707</v>
      </c>
      <c r="V4" s="190">
        <v>707</v>
      </c>
      <c r="W4" s="190">
        <v>1274</v>
      </c>
      <c r="X4" s="190">
        <v>1274</v>
      </c>
      <c r="Y4" s="190">
        <v>1274</v>
      </c>
    </row>
    <row r="5" spans="1:25" x14ac:dyDescent="0.25">
      <c r="A5" t="str">
        <f>Forutsetninger!AF5</f>
        <v>Oljetankskip</v>
      </c>
      <c r="B5" t="str">
        <f>Forutsetninger!AG5</f>
        <v>100-150</v>
      </c>
      <c r="C5" t="str">
        <f>$L$2</f>
        <v>100-150</v>
      </c>
      <c r="D5" t="str">
        <f>VLOOKUP(A5,Forutsetninger!$Z$3:$AA$21,2,0)</f>
        <v>Oljetankskip</v>
      </c>
      <c r="E5" s="26">
        <f t="shared" si="0"/>
        <v>1816000</v>
      </c>
      <c r="F5" s="26">
        <f t="shared" si="1"/>
        <v>707</v>
      </c>
      <c r="G5" s="26">
        <v>2016</v>
      </c>
      <c r="I5" s="14" t="s">
        <v>24</v>
      </c>
      <c r="J5" s="188">
        <v>1706</v>
      </c>
      <c r="K5" s="178">
        <v>1737</v>
      </c>
      <c r="L5" s="178">
        <v>1907</v>
      </c>
      <c r="M5" s="178">
        <v>2134</v>
      </c>
      <c r="N5" s="178">
        <v>2090</v>
      </c>
      <c r="O5" s="178"/>
      <c r="P5" s="188"/>
      <c r="R5" s="14" t="s">
        <v>24</v>
      </c>
      <c r="S5" s="189">
        <v>395</v>
      </c>
      <c r="T5" s="190">
        <v>395</v>
      </c>
      <c r="U5" s="190">
        <v>707</v>
      </c>
      <c r="V5" s="190">
        <v>707</v>
      </c>
      <c r="W5" s="190">
        <v>1274</v>
      </c>
      <c r="X5" s="190">
        <v>1274</v>
      </c>
      <c r="Y5" s="190">
        <v>1274</v>
      </c>
    </row>
    <row r="6" spans="1:25" x14ac:dyDescent="0.25">
      <c r="A6" t="str">
        <f>Forutsetninger!AF6</f>
        <v>Oljetankskip</v>
      </c>
      <c r="B6" t="str">
        <f>Forutsetninger!AG6</f>
        <v>150-200</v>
      </c>
      <c r="C6" t="str">
        <f>$M$2</f>
        <v>150-200</v>
      </c>
      <c r="D6" t="str">
        <f>VLOOKUP(A6,Forutsetninger!$Z$3:$AA$21,2,0)</f>
        <v>Oljetankskip</v>
      </c>
      <c r="E6" s="26">
        <f t="shared" si="0"/>
        <v>2029000</v>
      </c>
      <c r="F6" s="26">
        <f t="shared" si="1"/>
        <v>707</v>
      </c>
      <c r="G6" s="26">
        <v>2016</v>
      </c>
      <c r="I6" s="14" t="s">
        <v>28</v>
      </c>
      <c r="J6" s="188">
        <v>1660</v>
      </c>
      <c r="K6" s="178">
        <v>1669</v>
      </c>
      <c r="L6" s="178">
        <v>1740</v>
      </c>
      <c r="M6" s="178">
        <v>1951</v>
      </c>
      <c r="N6" s="178">
        <v>1874</v>
      </c>
      <c r="O6" s="178"/>
      <c r="P6" s="188"/>
      <c r="R6" s="14" t="s">
        <v>28</v>
      </c>
      <c r="S6" s="189">
        <v>583</v>
      </c>
      <c r="T6" s="189">
        <v>583</v>
      </c>
      <c r="U6" s="190">
        <v>762</v>
      </c>
      <c r="V6" s="190">
        <v>701</v>
      </c>
      <c r="W6" s="190">
        <v>898</v>
      </c>
      <c r="X6" s="190">
        <v>898</v>
      </c>
      <c r="Y6" s="189">
        <v>898</v>
      </c>
    </row>
    <row r="7" spans="1:25" x14ac:dyDescent="0.25">
      <c r="A7" t="str">
        <f>Forutsetninger!AF7</f>
        <v>Oljetankskip</v>
      </c>
      <c r="B7" t="str">
        <f>Forutsetninger!AG7</f>
        <v>200-250</v>
      </c>
      <c r="C7" t="str">
        <f>$N$2</f>
        <v>200-250</v>
      </c>
      <c r="D7" t="str">
        <f>VLOOKUP(A7,Forutsetninger!$Z$3:$AA$21,2,0)</f>
        <v>Oljetankskip</v>
      </c>
      <c r="E7" s="26">
        <f t="shared" si="0"/>
        <v>1981000</v>
      </c>
      <c r="F7" s="26">
        <f t="shared" si="1"/>
        <v>1274</v>
      </c>
      <c r="G7" s="26">
        <v>2016</v>
      </c>
      <c r="I7" s="14" t="s">
        <v>32</v>
      </c>
      <c r="J7" s="178">
        <v>1660</v>
      </c>
      <c r="K7" s="178">
        <v>1680</v>
      </c>
      <c r="L7" s="178">
        <v>1763</v>
      </c>
      <c r="M7" s="191">
        <v>1980</v>
      </c>
      <c r="N7" s="188"/>
      <c r="O7" s="188"/>
      <c r="P7" s="188"/>
      <c r="R7" s="14" t="s">
        <v>32</v>
      </c>
      <c r="S7" s="190">
        <v>583</v>
      </c>
      <c r="T7" s="190">
        <v>583</v>
      </c>
      <c r="U7" s="190">
        <v>762</v>
      </c>
      <c r="V7" s="190">
        <v>701</v>
      </c>
      <c r="W7" s="190"/>
      <c r="X7" s="189"/>
      <c r="Y7" s="189"/>
    </row>
    <row r="8" spans="1:25" x14ac:dyDescent="0.25">
      <c r="A8" t="str">
        <f>Forutsetninger!AF8</f>
        <v>Oljetankskip</v>
      </c>
      <c r="B8" t="str">
        <f>Forutsetninger!AG8</f>
        <v>250-300</v>
      </c>
      <c r="C8" t="str">
        <f>$O$2</f>
        <v>250-300</v>
      </c>
      <c r="D8" t="str">
        <f>VLOOKUP(A8,Forutsetninger!$Z$3:$AA$21,2,0)</f>
        <v>Oljetankskip</v>
      </c>
      <c r="E8" s="26">
        <f t="shared" si="0"/>
        <v>2199000</v>
      </c>
      <c r="F8" s="26">
        <f t="shared" si="1"/>
        <v>1274</v>
      </c>
      <c r="G8" s="26">
        <v>2016</v>
      </c>
      <c r="I8" s="14" t="s">
        <v>35</v>
      </c>
      <c r="J8" s="188">
        <v>1660</v>
      </c>
      <c r="K8" s="178">
        <v>1679</v>
      </c>
      <c r="L8" s="178">
        <v>1750</v>
      </c>
      <c r="M8" s="178">
        <v>1964</v>
      </c>
      <c r="N8" s="178"/>
      <c r="O8" s="188"/>
      <c r="P8" s="188"/>
      <c r="R8" s="14" t="s">
        <v>35</v>
      </c>
      <c r="S8" s="189">
        <v>975</v>
      </c>
      <c r="T8" s="190">
        <v>975</v>
      </c>
      <c r="U8" s="190">
        <v>975</v>
      </c>
      <c r="V8" s="190">
        <v>698</v>
      </c>
      <c r="W8" s="190">
        <v>698</v>
      </c>
      <c r="X8" s="189">
        <v>698</v>
      </c>
      <c r="Y8" s="189"/>
    </row>
    <row r="9" spans="1:25" x14ac:dyDescent="0.25">
      <c r="A9" t="str">
        <f>Forutsetninger!AF9</f>
        <v>Oljetankskip</v>
      </c>
      <c r="B9" t="str">
        <f>Forutsetninger!AG9</f>
        <v>300-</v>
      </c>
      <c r="C9" t="str">
        <f>$P$2</f>
        <v>300-</v>
      </c>
      <c r="D9" t="str">
        <f>VLOOKUP(A9,Forutsetninger!$Z$3:$AA$21,2,0)</f>
        <v>Oljetankskip</v>
      </c>
      <c r="E9" s="26">
        <f t="shared" si="0"/>
        <v>0</v>
      </c>
      <c r="F9" s="26">
        <f t="shared" si="1"/>
        <v>1274</v>
      </c>
      <c r="G9" s="26">
        <v>2016</v>
      </c>
      <c r="I9" s="14" t="s">
        <v>64</v>
      </c>
      <c r="J9" s="178">
        <v>1679</v>
      </c>
      <c r="K9" s="178">
        <v>1702</v>
      </c>
      <c r="L9" s="178">
        <v>1814</v>
      </c>
      <c r="M9" s="178">
        <v>2045</v>
      </c>
      <c r="N9" s="188"/>
      <c r="O9" s="188"/>
      <c r="P9" s="188"/>
      <c r="R9" s="14" t="s">
        <v>64</v>
      </c>
      <c r="S9" s="190">
        <v>925</v>
      </c>
      <c r="T9" s="190">
        <v>678</v>
      </c>
      <c r="U9" s="190">
        <v>431</v>
      </c>
      <c r="V9" s="190">
        <v>401</v>
      </c>
      <c r="W9" s="190">
        <v>489</v>
      </c>
      <c r="X9" s="189">
        <v>489</v>
      </c>
      <c r="Y9" s="189"/>
    </row>
    <row r="10" spans="1:25" x14ac:dyDescent="0.25">
      <c r="A10" t="str">
        <f>Forutsetninger!AF10</f>
        <v>Kjemikalie-/Produktskip</v>
      </c>
      <c r="B10" t="str">
        <f>Forutsetninger!AG10</f>
        <v>0-30</v>
      </c>
      <c r="C10" t="str">
        <f>$J$2</f>
        <v>&lt;70</v>
      </c>
      <c r="D10" t="str">
        <f>VLOOKUP(A10,Forutsetninger!$Z$3:$AA$21,2,0)</f>
        <v>Kjemikalie-/produkttankskip</v>
      </c>
      <c r="E10" s="26">
        <f t="shared" si="0"/>
        <v>1707000</v>
      </c>
      <c r="F10" s="26">
        <f t="shared" si="1"/>
        <v>395</v>
      </c>
      <c r="G10" s="26">
        <v>2016</v>
      </c>
      <c r="I10" s="14" t="s">
        <v>66</v>
      </c>
      <c r="J10" s="178">
        <v>1660</v>
      </c>
      <c r="K10" s="178">
        <v>1679</v>
      </c>
      <c r="L10" s="178">
        <v>1750</v>
      </c>
      <c r="M10" s="188">
        <v>1964</v>
      </c>
      <c r="N10" s="188"/>
      <c r="O10" s="188"/>
      <c r="P10" s="188"/>
      <c r="R10" s="14" t="s">
        <v>66</v>
      </c>
      <c r="S10" s="190">
        <v>1297</v>
      </c>
      <c r="T10" s="190">
        <v>1297</v>
      </c>
      <c r="U10" s="190">
        <v>1297</v>
      </c>
      <c r="V10" s="189">
        <v>1297</v>
      </c>
      <c r="W10" s="189"/>
      <c r="X10" s="189"/>
      <c r="Y10" s="189"/>
    </row>
    <row r="11" spans="1:25" x14ac:dyDescent="0.25">
      <c r="A11" t="str">
        <f>Forutsetninger!AF11</f>
        <v>Kjemikalie-/Produktskip</v>
      </c>
      <c r="B11" t="str">
        <f>Forutsetninger!AG11</f>
        <v>30-70</v>
      </c>
      <c r="C11" t="str">
        <f>$J$2</f>
        <v>&lt;70</v>
      </c>
      <c r="D11" t="str">
        <f>VLOOKUP(A11,Forutsetninger!$Z$3:$AA$21,2,0)</f>
        <v>Kjemikalie-/produkttankskip</v>
      </c>
      <c r="E11" s="26">
        <f t="shared" si="0"/>
        <v>1707000</v>
      </c>
      <c r="F11" s="26">
        <f t="shared" si="1"/>
        <v>395</v>
      </c>
      <c r="G11" s="26">
        <v>2016</v>
      </c>
      <c r="I11" s="14" t="s">
        <v>39</v>
      </c>
      <c r="J11" s="178">
        <v>1667</v>
      </c>
      <c r="K11" s="178">
        <v>1687</v>
      </c>
      <c r="L11" s="178">
        <v>1884</v>
      </c>
      <c r="M11" s="188">
        <v>1844</v>
      </c>
      <c r="N11" s="188"/>
      <c r="O11" s="188"/>
      <c r="P11" s="188"/>
      <c r="R11" s="14" t="s">
        <v>39</v>
      </c>
      <c r="S11" s="190">
        <v>1285</v>
      </c>
      <c r="T11" s="190">
        <v>1285</v>
      </c>
      <c r="U11" s="190">
        <v>282</v>
      </c>
      <c r="V11" s="189">
        <v>282</v>
      </c>
      <c r="W11" s="189">
        <v>282</v>
      </c>
      <c r="X11" s="189">
        <v>282</v>
      </c>
      <c r="Y11" s="189">
        <v>282</v>
      </c>
    </row>
    <row r="12" spans="1:25" x14ac:dyDescent="0.25">
      <c r="A12" t="str">
        <f>Forutsetninger!AF12</f>
        <v>Kjemikalie-/Produktskip</v>
      </c>
      <c r="B12" t="str">
        <f>Forutsetninger!AG12</f>
        <v>70-100</v>
      </c>
      <c r="C12" t="str">
        <f>$K$2</f>
        <v>70-100</v>
      </c>
      <c r="D12" t="str">
        <f>VLOOKUP(A12,Forutsetninger!$Z$3:$AA$21,2,0)</f>
        <v>Kjemikalie-/produkttankskip</v>
      </c>
      <c r="E12" s="26">
        <f t="shared" si="0"/>
        <v>1737000</v>
      </c>
      <c r="F12" s="26">
        <f t="shared" si="1"/>
        <v>395</v>
      </c>
      <c r="G12" s="26">
        <v>2016</v>
      </c>
      <c r="I12" s="14" t="s">
        <v>42</v>
      </c>
      <c r="J12" s="178">
        <v>1699</v>
      </c>
      <c r="K12" s="178">
        <v>1728</v>
      </c>
      <c r="L12" s="178">
        <v>2045</v>
      </c>
      <c r="M12" s="178">
        <v>2461</v>
      </c>
      <c r="N12" s="188"/>
      <c r="O12" s="188"/>
      <c r="P12" s="188"/>
      <c r="R12" s="14" t="s">
        <v>42</v>
      </c>
      <c r="S12" s="190">
        <v>925</v>
      </c>
      <c r="T12" s="190">
        <v>678</v>
      </c>
      <c r="U12" s="190">
        <v>431</v>
      </c>
      <c r="V12" s="190">
        <v>401</v>
      </c>
      <c r="W12" s="190">
        <v>489</v>
      </c>
      <c r="X12" s="189">
        <v>489</v>
      </c>
      <c r="Y12" s="189"/>
    </row>
    <row r="13" spans="1:25" x14ac:dyDescent="0.25">
      <c r="A13" t="str">
        <f>Forutsetninger!AF13</f>
        <v>Kjemikalie-/Produktskip</v>
      </c>
      <c r="B13" t="str">
        <f>Forutsetninger!AG13</f>
        <v>100-150</v>
      </c>
      <c r="C13" t="str">
        <f>$L$2</f>
        <v>100-150</v>
      </c>
      <c r="D13" t="str">
        <f>VLOOKUP(A13,Forutsetninger!$Z$3:$AA$21,2,0)</f>
        <v>Kjemikalie-/produkttankskip</v>
      </c>
      <c r="E13" s="26">
        <f t="shared" si="0"/>
        <v>1816000</v>
      </c>
      <c r="F13" s="26">
        <f t="shared" si="1"/>
        <v>707</v>
      </c>
      <c r="G13" s="26">
        <v>2016</v>
      </c>
      <c r="I13" s="14" t="s">
        <v>44</v>
      </c>
      <c r="J13" s="178">
        <v>1667</v>
      </c>
      <c r="K13" s="178">
        <v>1687</v>
      </c>
      <c r="L13" s="178">
        <v>2759</v>
      </c>
      <c r="M13" s="178">
        <v>3725</v>
      </c>
      <c r="N13" s="178">
        <v>4934</v>
      </c>
      <c r="O13" s="178">
        <v>6633</v>
      </c>
      <c r="P13" s="188"/>
      <c r="R13" s="14" t="s">
        <v>44</v>
      </c>
      <c r="S13" s="190">
        <v>1285</v>
      </c>
      <c r="T13" s="190">
        <v>1285</v>
      </c>
      <c r="U13" s="190">
        <v>282</v>
      </c>
      <c r="V13" s="189">
        <v>282</v>
      </c>
      <c r="W13" s="189">
        <v>282</v>
      </c>
      <c r="X13" s="189">
        <v>282</v>
      </c>
      <c r="Y13" s="189">
        <v>282</v>
      </c>
    </row>
    <row r="14" spans="1:25" x14ac:dyDescent="0.25">
      <c r="A14" t="str">
        <f>Forutsetninger!AF14</f>
        <v>Kjemikalie-/Produktskip</v>
      </c>
      <c r="B14" t="str">
        <f>Forutsetninger!AG14</f>
        <v>150-200</v>
      </c>
      <c r="C14" t="str">
        <f>$M$2</f>
        <v>150-200</v>
      </c>
      <c r="D14" t="str">
        <f>VLOOKUP(A14,Forutsetninger!$Z$3:$AA$21,2,0)</f>
        <v>Kjemikalie-/produkttankskip</v>
      </c>
      <c r="E14" s="26">
        <f t="shared" si="0"/>
        <v>2029000</v>
      </c>
      <c r="F14" s="26">
        <f t="shared" si="1"/>
        <v>707</v>
      </c>
      <c r="G14" s="26">
        <v>2016</v>
      </c>
      <c r="I14" s="14" t="s">
        <v>46</v>
      </c>
      <c r="J14" s="178">
        <v>1743</v>
      </c>
      <c r="K14" s="178">
        <v>1991</v>
      </c>
      <c r="L14" s="178">
        <v>1655</v>
      </c>
      <c r="M14" s="188"/>
      <c r="N14" s="188"/>
      <c r="O14" s="188"/>
      <c r="P14" s="188"/>
      <c r="R14" s="14" t="s">
        <v>46</v>
      </c>
      <c r="S14" s="190">
        <v>2009</v>
      </c>
      <c r="T14" s="190">
        <v>1355</v>
      </c>
      <c r="U14" s="190">
        <v>1355</v>
      </c>
      <c r="V14" s="189">
        <v>1355</v>
      </c>
      <c r="W14" s="189">
        <v>1355</v>
      </c>
      <c r="X14" s="189"/>
      <c r="Y14" s="189"/>
    </row>
    <row r="15" spans="1:25" x14ac:dyDescent="0.25">
      <c r="A15" t="str">
        <f>Forutsetninger!AF15</f>
        <v>Kjemikalie-/Produktskip</v>
      </c>
      <c r="B15" t="str">
        <f>Forutsetninger!AG15</f>
        <v>200-250</v>
      </c>
      <c r="C15" t="str">
        <f>$N$2</f>
        <v>200-250</v>
      </c>
      <c r="D15" t="str">
        <f>VLOOKUP(A15,Forutsetninger!$Z$3:$AA$21,2,0)</f>
        <v>Kjemikalie-/produkttankskip</v>
      </c>
      <c r="E15" s="26">
        <f t="shared" si="0"/>
        <v>0</v>
      </c>
      <c r="F15" s="26">
        <f t="shared" si="1"/>
        <v>1274</v>
      </c>
      <c r="G15" s="26">
        <v>2016</v>
      </c>
      <c r="I15" s="14" t="s">
        <v>49</v>
      </c>
      <c r="J15" s="178">
        <v>1743</v>
      </c>
      <c r="K15" s="178">
        <v>1996</v>
      </c>
      <c r="L15" s="178">
        <v>2533</v>
      </c>
      <c r="M15" s="178">
        <v>3308</v>
      </c>
      <c r="N15" s="188"/>
      <c r="O15" s="188"/>
      <c r="P15" s="188"/>
      <c r="R15" s="14" t="s">
        <v>49</v>
      </c>
      <c r="S15" s="190">
        <v>2009</v>
      </c>
      <c r="T15" s="190">
        <v>1355</v>
      </c>
      <c r="U15" s="190">
        <v>1355</v>
      </c>
      <c r="V15" s="189">
        <v>1355</v>
      </c>
      <c r="W15" s="189">
        <v>1355</v>
      </c>
      <c r="X15" s="189"/>
      <c r="Y15" s="189"/>
    </row>
    <row r="16" spans="1:25" x14ac:dyDescent="0.25">
      <c r="A16" t="str">
        <f>Forutsetninger!AF16</f>
        <v>Kjemikalie-/Produktskip</v>
      </c>
      <c r="B16" t="str">
        <f>Forutsetninger!AG16</f>
        <v>250-300</v>
      </c>
      <c r="C16" t="str">
        <f>$O$2</f>
        <v>250-300</v>
      </c>
      <c r="D16" t="str">
        <f>VLOOKUP(A16,Forutsetninger!$Z$3:$AA$21,2,0)</f>
        <v>Kjemikalie-/produkttankskip</v>
      </c>
      <c r="E16" s="26">
        <f t="shared" si="0"/>
        <v>0</v>
      </c>
      <c r="F16" s="26">
        <f t="shared" si="1"/>
        <v>1274</v>
      </c>
      <c r="G16" s="26">
        <v>2016</v>
      </c>
      <c r="I16" s="14" t="s">
        <v>52</v>
      </c>
      <c r="J16" s="178">
        <v>1644</v>
      </c>
      <c r="K16" s="178">
        <v>1657</v>
      </c>
      <c r="L16" s="178">
        <v>1713</v>
      </c>
      <c r="M16" s="188"/>
      <c r="N16" s="188"/>
      <c r="O16" s="188"/>
      <c r="P16" s="188"/>
      <c r="R16" s="14" t="s">
        <v>52</v>
      </c>
      <c r="S16" s="190">
        <v>2009</v>
      </c>
      <c r="T16" s="190">
        <v>1355</v>
      </c>
      <c r="U16" s="190">
        <v>1355</v>
      </c>
      <c r="V16" s="189">
        <v>1355</v>
      </c>
      <c r="W16" s="189">
        <v>1355</v>
      </c>
      <c r="X16" s="189"/>
      <c r="Y16" s="189"/>
    </row>
    <row r="17" spans="1:25" x14ac:dyDescent="0.25">
      <c r="A17" t="str">
        <f>Forutsetninger!AF17</f>
        <v>Kjemikalie-/Produktskip</v>
      </c>
      <c r="B17" t="str">
        <f>Forutsetninger!AG17</f>
        <v>300-</v>
      </c>
      <c r="C17" t="str">
        <f>$P$2</f>
        <v>300-</v>
      </c>
      <c r="D17" t="str">
        <f>VLOOKUP(A17,Forutsetninger!$Z$3:$AA$21,2,0)</f>
        <v>Kjemikalie-/produkttankskip</v>
      </c>
      <c r="E17" s="26">
        <f t="shared" si="0"/>
        <v>0</v>
      </c>
      <c r="F17" s="26">
        <f t="shared" si="1"/>
        <v>1274</v>
      </c>
      <c r="G17" s="26">
        <v>2016</v>
      </c>
      <c r="I17" s="14" t="s">
        <v>59</v>
      </c>
      <c r="J17" s="178"/>
      <c r="K17" s="178"/>
      <c r="L17" s="188"/>
      <c r="M17" s="188"/>
      <c r="N17" s="188"/>
      <c r="O17" s="188"/>
      <c r="P17" s="188"/>
      <c r="R17" s="14" t="s">
        <v>59</v>
      </c>
      <c r="S17" s="190">
        <v>798</v>
      </c>
      <c r="T17" s="190">
        <v>706</v>
      </c>
      <c r="U17" s="189">
        <v>706</v>
      </c>
      <c r="V17" s="189"/>
      <c r="W17" s="189"/>
      <c r="X17" s="189"/>
      <c r="Y17" s="189"/>
    </row>
    <row r="18" spans="1:25" x14ac:dyDescent="0.25">
      <c r="A18" t="str">
        <f>Forutsetninger!AF18</f>
        <v>Gasstankskip</v>
      </c>
      <c r="B18" t="str">
        <f>Forutsetninger!AG18</f>
        <v>0-30</v>
      </c>
      <c r="C18" t="str">
        <f>$J$2</f>
        <v>&lt;70</v>
      </c>
      <c r="D18" t="str">
        <f>VLOOKUP(A18,Forutsetninger!$Z$3:$AA$21,2,0)</f>
        <v>Gasstankskip</v>
      </c>
      <c r="E18" s="26">
        <f t="shared" si="0"/>
        <v>1706000</v>
      </c>
      <c r="F18" s="26">
        <f t="shared" si="1"/>
        <v>395</v>
      </c>
      <c r="G18" s="26">
        <v>2016</v>
      </c>
      <c r="I18" s="14" t="s">
        <v>61</v>
      </c>
      <c r="J18" s="192"/>
      <c r="K18" s="192"/>
      <c r="L18" s="192"/>
      <c r="M18" s="192"/>
      <c r="N18" s="192"/>
      <c r="O18" s="192"/>
      <c r="P18" s="192"/>
      <c r="R18" s="14" t="s">
        <v>61</v>
      </c>
      <c r="S18" s="189"/>
      <c r="T18" s="189"/>
      <c r="U18" s="189"/>
      <c r="V18" s="189"/>
      <c r="W18" s="189"/>
      <c r="X18" s="189"/>
      <c r="Y18" s="189"/>
    </row>
    <row r="19" spans="1:25" x14ac:dyDescent="0.25">
      <c r="A19" t="str">
        <f>Forutsetninger!AF19</f>
        <v>Gasstankskip</v>
      </c>
      <c r="B19" t="str">
        <f>Forutsetninger!AG19</f>
        <v>30-70</v>
      </c>
      <c r="C19" t="str">
        <f>$J$2</f>
        <v>&lt;70</v>
      </c>
      <c r="D19" t="str">
        <f>VLOOKUP(A19,Forutsetninger!$Z$3:$AA$21,2,0)</f>
        <v>Gasstankskip</v>
      </c>
      <c r="E19" s="26">
        <f t="shared" si="0"/>
        <v>1706000</v>
      </c>
      <c r="F19" s="26">
        <f t="shared" si="1"/>
        <v>395</v>
      </c>
      <c r="G19" s="26">
        <v>2016</v>
      </c>
    </row>
    <row r="20" spans="1:25" x14ac:dyDescent="0.25">
      <c r="A20" t="str">
        <f>Forutsetninger!AF20</f>
        <v>Gasstankskip</v>
      </c>
      <c r="B20" t="str">
        <f>Forutsetninger!AG20</f>
        <v>70-100</v>
      </c>
      <c r="C20" t="str">
        <f>$K$2</f>
        <v>70-100</v>
      </c>
      <c r="D20" t="str">
        <f>VLOOKUP(A20,Forutsetninger!$Z$3:$AA$21,2,0)</f>
        <v>Gasstankskip</v>
      </c>
      <c r="E20" s="26">
        <f t="shared" si="0"/>
        <v>1737000</v>
      </c>
      <c r="F20" s="26">
        <f t="shared" si="1"/>
        <v>395</v>
      </c>
      <c r="G20" s="26">
        <v>2016</v>
      </c>
    </row>
    <row r="21" spans="1:25" x14ac:dyDescent="0.25">
      <c r="A21" t="str">
        <f>Forutsetninger!AF21</f>
        <v>Gasstankskip</v>
      </c>
      <c r="B21" t="str">
        <f>Forutsetninger!AG21</f>
        <v>100-150</v>
      </c>
      <c r="C21" t="str">
        <f>$L$2</f>
        <v>100-150</v>
      </c>
      <c r="D21" t="str">
        <f>VLOOKUP(A21,Forutsetninger!$Z$3:$AA$21,2,0)</f>
        <v>Gasstankskip</v>
      </c>
      <c r="E21" s="26">
        <f t="shared" si="0"/>
        <v>1907000</v>
      </c>
      <c r="F21" s="26">
        <f t="shared" si="1"/>
        <v>707</v>
      </c>
      <c r="G21" s="26">
        <v>2016</v>
      </c>
    </row>
    <row r="22" spans="1:25" x14ac:dyDescent="0.25">
      <c r="A22" t="str">
        <f>Forutsetninger!AF22</f>
        <v>Gasstankskip</v>
      </c>
      <c r="B22" t="str">
        <f>Forutsetninger!AG22</f>
        <v>150-200</v>
      </c>
      <c r="C22" t="str">
        <f>$M$2</f>
        <v>150-200</v>
      </c>
      <c r="D22" t="str">
        <f>VLOOKUP(A22,Forutsetninger!$Z$3:$AA$21,2,0)</f>
        <v>Gasstankskip</v>
      </c>
      <c r="E22" s="26">
        <f t="shared" si="0"/>
        <v>2134000</v>
      </c>
      <c r="F22" s="26">
        <f t="shared" si="1"/>
        <v>707</v>
      </c>
      <c r="G22" s="26">
        <v>2016</v>
      </c>
      <c r="I22" s="64" t="s">
        <v>7</v>
      </c>
      <c r="J22" s="65" t="s">
        <v>13</v>
      </c>
      <c r="K22" s="65" t="s">
        <v>17</v>
      </c>
      <c r="L22" s="65" t="s">
        <v>22</v>
      </c>
      <c r="M22" s="65" t="s">
        <v>25</v>
      </c>
      <c r="N22" s="65" t="s">
        <v>29</v>
      </c>
      <c r="O22" s="65" t="s">
        <v>33</v>
      </c>
      <c r="P22" s="65" t="s">
        <v>36</v>
      </c>
      <c r="Q22" s="193" t="s">
        <v>40</v>
      </c>
      <c r="R22" s="185"/>
      <c r="S22" s="185"/>
      <c r="T22" s="185"/>
      <c r="U22" s="185"/>
      <c r="V22" s="185"/>
      <c r="W22" s="185"/>
      <c r="X22" s="185"/>
    </row>
    <row r="23" spans="1:25" x14ac:dyDescent="0.25">
      <c r="A23" t="str">
        <f>Forutsetninger!AF23</f>
        <v>Gasstankskip</v>
      </c>
      <c r="B23" t="str">
        <f>Forutsetninger!AG23</f>
        <v>200-250</v>
      </c>
      <c r="C23" t="str">
        <f>$N$2</f>
        <v>200-250</v>
      </c>
      <c r="D23" t="str">
        <f>VLOOKUP(A23,Forutsetninger!$Z$3:$AA$21,2,0)</f>
        <v>Gasstankskip</v>
      </c>
      <c r="E23" s="26">
        <f t="shared" si="0"/>
        <v>2090000</v>
      </c>
      <c r="F23" s="26">
        <f t="shared" si="1"/>
        <v>1274</v>
      </c>
      <c r="G23" s="26">
        <v>2016</v>
      </c>
      <c r="I23" s="28" t="s">
        <v>59</v>
      </c>
      <c r="J23" s="29">
        <f>K26*K29 + J26*J29</f>
        <v>32.282688</v>
      </c>
      <c r="K23" s="29">
        <v>116</v>
      </c>
      <c r="L23" s="29">
        <f>M26</f>
        <v>0</v>
      </c>
      <c r="M23" s="29">
        <f t="shared" ref="M23:Q23" si="2">N26</f>
        <v>0</v>
      </c>
      <c r="N23" s="29">
        <f t="shared" si="2"/>
        <v>0</v>
      </c>
      <c r="O23" s="29">
        <f t="shared" si="2"/>
        <v>0</v>
      </c>
      <c r="P23" s="29">
        <f t="shared" si="2"/>
        <v>0</v>
      </c>
      <c r="Q23" s="29">
        <f t="shared" si="2"/>
        <v>0</v>
      </c>
      <c r="R23" s="186"/>
      <c r="S23" s="184"/>
      <c r="T23" s="184"/>
      <c r="U23" s="184"/>
      <c r="V23" s="187"/>
      <c r="W23" s="184"/>
      <c r="X23" s="186"/>
    </row>
    <row r="24" spans="1:25" x14ac:dyDescent="0.25">
      <c r="A24" t="str">
        <f>Forutsetninger!AF24</f>
        <v>Gasstankskip</v>
      </c>
      <c r="B24" t="str">
        <f>Forutsetninger!AG24</f>
        <v>250-300</v>
      </c>
      <c r="C24" t="str">
        <f>$O$2</f>
        <v>250-300</v>
      </c>
      <c r="D24" t="str">
        <f>VLOOKUP(A24,Forutsetninger!$Z$3:$AA$21,2,0)</f>
        <v>Gasstankskip</v>
      </c>
      <c r="E24" s="26">
        <f t="shared" si="0"/>
        <v>0</v>
      </c>
      <c r="F24" s="26">
        <f t="shared" si="1"/>
        <v>1274</v>
      </c>
      <c r="G24" s="26">
        <v>2016</v>
      </c>
      <c r="R24" s="14"/>
      <c r="S24" s="186"/>
      <c r="T24" s="184"/>
      <c r="U24" s="184"/>
      <c r="V24" s="184"/>
      <c r="W24" s="187"/>
      <c r="X24" s="184"/>
      <c r="Y24" s="184"/>
    </row>
    <row r="25" spans="1:25" x14ac:dyDescent="0.25">
      <c r="A25" t="str">
        <f>Forutsetninger!AF25</f>
        <v>Gasstankskip</v>
      </c>
      <c r="B25" t="str">
        <f>Forutsetninger!AG25</f>
        <v>300-</v>
      </c>
      <c r="C25" t="str">
        <f>$P$2</f>
        <v>300-</v>
      </c>
      <c r="D25" t="str">
        <f>VLOOKUP(A25,Forutsetninger!$Z$3:$AA$21,2,0)</f>
        <v>Gasstankskip</v>
      </c>
      <c r="E25" s="26">
        <f t="shared" si="0"/>
        <v>0</v>
      </c>
      <c r="F25" s="26">
        <f t="shared" si="1"/>
        <v>1274</v>
      </c>
      <c r="G25" s="26">
        <v>2016</v>
      </c>
      <c r="I25" s="64" t="s">
        <v>1469</v>
      </c>
      <c r="J25" s="65" t="s">
        <v>122</v>
      </c>
      <c r="K25" s="65" t="s">
        <v>227</v>
      </c>
      <c r="L25" s="65" t="s">
        <v>17</v>
      </c>
      <c r="M25" s="65" t="s">
        <v>22</v>
      </c>
      <c r="N25" s="65" t="s">
        <v>25</v>
      </c>
      <c r="O25" s="65" t="s">
        <v>29</v>
      </c>
      <c r="P25" s="65" t="s">
        <v>33</v>
      </c>
      <c r="Q25" s="65" t="s">
        <v>36</v>
      </c>
      <c r="R25" s="193" t="s">
        <v>40</v>
      </c>
      <c r="S25" s="184"/>
      <c r="T25" s="184"/>
      <c r="U25" s="184"/>
      <c r="V25" s="184"/>
      <c r="W25" s="184"/>
      <c r="X25" s="184"/>
      <c r="Y25" s="184"/>
    </row>
    <row r="26" spans="1:25" x14ac:dyDescent="0.25">
      <c r="A26" t="str">
        <f>Forutsetninger!AF26</f>
        <v>Bulkskip</v>
      </c>
      <c r="B26" t="str">
        <f>Forutsetninger!AG26</f>
        <v>0-30</v>
      </c>
      <c r="C26" t="str">
        <f>$J$2</f>
        <v>&lt;70</v>
      </c>
      <c r="D26" t="str">
        <f>VLOOKUP(A26,Forutsetninger!$Z$3:$AA$21,2,0)</f>
        <v>Bulkskip</v>
      </c>
      <c r="E26" s="26">
        <f t="shared" si="0"/>
        <v>1660000</v>
      </c>
      <c r="F26" s="26">
        <f t="shared" si="1"/>
        <v>583</v>
      </c>
      <c r="G26" s="26">
        <v>2016</v>
      </c>
      <c r="I26" s="28" t="s">
        <v>59</v>
      </c>
      <c r="J26" s="443">
        <v>9</v>
      </c>
      <c r="K26" s="443">
        <v>41</v>
      </c>
      <c r="L26" s="443">
        <v>116</v>
      </c>
      <c r="M26" s="29">
        <v>0</v>
      </c>
      <c r="N26" s="29">
        <v>0</v>
      </c>
      <c r="O26" s="29">
        <v>0</v>
      </c>
      <c r="P26" s="29">
        <v>0</v>
      </c>
      <c r="Q26" s="29">
        <v>0</v>
      </c>
      <c r="R26" s="29">
        <v>0</v>
      </c>
      <c r="S26" s="186"/>
      <c r="T26" s="186"/>
      <c r="U26" s="184"/>
      <c r="V26" s="184"/>
      <c r="W26" s="184"/>
      <c r="X26" s="184"/>
      <c r="Y26" s="184"/>
    </row>
    <row r="27" spans="1:25" x14ac:dyDescent="0.25">
      <c r="A27" t="str">
        <f>Forutsetninger!AF27</f>
        <v>Bulkskip</v>
      </c>
      <c r="B27" t="str">
        <f>Forutsetninger!AG27</f>
        <v>30-70</v>
      </c>
      <c r="C27" t="str">
        <f>$J$2</f>
        <v>&lt;70</v>
      </c>
      <c r="D27" t="str">
        <f>VLOOKUP(A27,Forutsetninger!$Z$3:$AA$21,2,0)</f>
        <v>Bulkskip</v>
      </c>
      <c r="E27" s="26">
        <f t="shared" si="0"/>
        <v>1660000</v>
      </c>
      <c r="F27" s="26">
        <f t="shared" si="1"/>
        <v>583</v>
      </c>
      <c r="G27" s="26">
        <v>2016</v>
      </c>
      <c r="Y27" s="184"/>
    </row>
    <row r="28" spans="1:25" x14ac:dyDescent="0.25">
      <c r="A28" t="str">
        <f>Forutsetninger!AF28</f>
        <v>Bulkskip</v>
      </c>
      <c r="B28" t="str">
        <f>Forutsetninger!AG28</f>
        <v>70-100</v>
      </c>
      <c r="C28" t="str">
        <f>$K$2</f>
        <v>70-100</v>
      </c>
      <c r="D28" t="str">
        <f>VLOOKUP(A28,Forutsetninger!$Z$3:$AA$21,2,0)</f>
        <v>Bulkskip</v>
      </c>
      <c r="E28" s="26">
        <f t="shared" si="0"/>
        <v>1669000</v>
      </c>
      <c r="F28" s="26">
        <f t="shared" si="1"/>
        <v>583</v>
      </c>
      <c r="G28" s="26">
        <v>2016</v>
      </c>
      <c r="I28" s="64" t="s">
        <v>7</v>
      </c>
      <c r="J28" s="65" t="s">
        <v>122</v>
      </c>
      <c r="K28" s="65" t="s">
        <v>227</v>
      </c>
      <c r="Y28" s="184"/>
    </row>
    <row r="29" spans="1:25" x14ac:dyDescent="0.25">
      <c r="A29" t="str">
        <f>Forutsetninger!AF34</f>
        <v>Bulkskip</v>
      </c>
      <c r="B29" t="str">
        <f>Forutsetninger!AG34</f>
        <v>100-150</v>
      </c>
      <c r="C29" t="str">
        <f>$L$2</f>
        <v>100-150</v>
      </c>
      <c r="D29" t="str">
        <f>VLOOKUP(A29,Forutsetninger!$Z$3:$AA$21,2,0)</f>
        <v>Bulkskip</v>
      </c>
      <c r="E29" s="26">
        <f t="shared" si="0"/>
        <v>1740000</v>
      </c>
      <c r="F29" s="26">
        <f t="shared" si="1"/>
        <v>762</v>
      </c>
      <c r="G29" s="26">
        <v>2016</v>
      </c>
      <c r="I29" s="28" t="s">
        <v>228</v>
      </c>
      <c r="J29" s="66">
        <v>0.27241599999999999</v>
      </c>
      <c r="K29" s="66">
        <v>0.72758400000000001</v>
      </c>
      <c r="Y29" s="184"/>
    </row>
    <row r="30" spans="1:25" x14ac:dyDescent="0.25">
      <c r="A30" t="str">
        <f>Forutsetninger!AF35</f>
        <v>Bulkskip</v>
      </c>
      <c r="B30" t="str">
        <f>Forutsetninger!AG35</f>
        <v>150-200</v>
      </c>
      <c r="C30" t="str">
        <f>$M$2</f>
        <v>150-200</v>
      </c>
      <c r="D30" t="str">
        <f>VLOOKUP(A30,Forutsetninger!$Z$3:$AA$21,2,0)</f>
        <v>Bulkskip</v>
      </c>
      <c r="E30" s="26">
        <f t="shared" si="0"/>
        <v>1951000</v>
      </c>
      <c r="F30" s="26">
        <f t="shared" si="1"/>
        <v>701</v>
      </c>
      <c r="G30" s="26">
        <v>2016</v>
      </c>
      <c r="Y30" s="184"/>
    </row>
    <row r="31" spans="1:25" x14ac:dyDescent="0.25">
      <c r="A31" t="str">
        <f>Forutsetninger!AF36</f>
        <v>Bulkskip</v>
      </c>
      <c r="B31" t="str">
        <f>Forutsetninger!AG36</f>
        <v>200-250</v>
      </c>
      <c r="C31" t="str">
        <f>$N$2</f>
        <v>200-250</v>
      </c>
      <c r="D31" t="str">
        <f>VLOOKUP(A31,Forutsetninger!$Z$3:$AA$21,2,0)</f>
        <v>Bulkskip</v>
      </c>
      <c r="E31" s="26">
        <f t="shared" si="0"/>
        <v>1874000</v>
      </c>
      <c r="F31" s="26">
        <f t="shared" si="1"/>
        <v>898</v>
      </c>
      <c r="G31" s="26">
        <v>2016</v>
      </c>
      <c r="Y31" s="184"/>
    </row>
    <row r="32" spans="1:25" x14ac:dyDescent="0.25">
      <c r="A32" t="str">
        <f>Forutsetninger!AF37</f>
        <v>Bulkskip</v>
      </c>
      <c r="B32" t="str">
        <f>Forutsetninger!AG37</f>
        <v>250-300</v>
      </c>
      <c r="C32" t="str">
        <f>$O$2</f>
        <v>250-300</v>
      </c>
      <c r="D32" t="str">
        <f>VLOOKUP(A32,Forutsetninger!$Z$3:$AA$21,2,0)</f>
        <v>Bulkskip</v>
      </c>
      <c r="E32" s="26">
        <f t="shared" si="0"/>
        <v>0</v>
      </c>
      <c r="F32" s="26">
        <f t="shared" si="1"/>
        <v>898</v>
      </c>
      <c r="G32" s="26">
        <v>2016</v>
      </c>
      <c r="Y32" s="184"/>
    </row>
    <row r="33" spans="1:25" x14ac:dyDescent="0.25">
      <c r="A33" t="str">
        <f>Forutsetninger!AF38</f>
        <v>Bulkskip</v>
      </c>
      <c r="B33" t="str">
        <f>Forutsetninger!AG38</f>
        <v>300-</v>
      </c>
      <c r="C33" t="str">
        <f>$P$2</f>
        <v>300-</v>
      </c>
      <c r="D33" t="str">
        <f>VLOOKUP(A33,Forutsetninger!$Z$3:$AA$21,2,0)</f>
        <v>Bulkskip</v>
      </c>
      <c r="E33" s="26">
        <f t="shared" si="0"/>
        <v>0</v>
      </c>
      <c r="F33" s="26">
        <f t="shared" si="1"/>
        <v>898</v>
      </c>
      <c r="G33" s="26">
        <v>2016</v>
      </c>
      <c r="Y33" s="14"/>
    </row>
    <row r="34" spans="1:25" x14ac:dyDescent="0.25">
      <c r="A34" t="str">
        <f>Forutsetninger!AF39</f>
        <v>Stykkgods-/Roro-skip</v>
      </c>
      <c r="B34" t="str">
        <f>Forutsetninger!AG39</f>
        <v>0-30</v>
      </c>
      <c r="C34" t="str">
        <f>$J$2</f>
        <v>&lt;70</v>
      </c>
      <c r="D34" t="str">
        <f>VLOOKUP(A34,Forutsetninger!$Z$3:$AA$21,2,0)</f>
        <v>Stykkgodsskip</v>
      </c>
      <c r="E34" s="26">
        <f t="shared" ref="E34:E65" si="3">INDEX($I$2:$P$18,MATCH($D34,$I$2:$I$18,0),MATCH($C34,$I$2:$P$2,0))*1000</f>
        <v>1660000</v>
      </c>
      <c r="F34" s="26">
        <f t="shared" ref="F34:F65" si="4">INDEX($R$2:$Y$18,MATCH($D34,$R$2:$R$18,0),MATCH($C34,$R$2:$Y$2,0))</f>
        <v>583</v>
      </c>
      <c r="G34" s="26">
        <v>2016</v>
      </c>
      <c r="Y34" s="184"/>
    </row>
    <row r="35" spans="1:25" x14ac:dyDescent="0.25">
      <c r="A35" t="str">
        <f>Forutsetninger!AF40</f>
        <v>Stykkgods-/Roro-skip</v>
      </c>
      <c r="B35" t="str">
        <f>Forutsetninger!AG40</f>
        <v>30-70</v>
      </c>
      <c r="C35" t="str">
        <f>$J$2</f>
        <v>&lt;70</v>
      </c>
      <c r="D35" t="str">
        <f>VLOOKUP(A35,Forutsetninger!$Z$3:$AA$21,2,0)</f>
        <v>Stykkgodsskip</v>
      </c>
      <c r="E35" s="26">
        <f t="shared" si="3"/>
        <v>1660000</v>
      </c>
      <c r="F35" s="26">
        <f t="shared" si="4"/>
        <v>583</v>
      </c>
      <c r="G35" s="26">
        <v>2016</v>
      </c>
      <c r="Y35" s="184"/>
    </row>
    <row r="36" spans="1:25" x14ac:dyDescent="0.25">
      <c r="A36" t="str">
        <f>Forutsetninger!AF41</f>
        <v>Stykkgods-/Roro-skip</v>
      </c>
      <c r="B36" t="str">
        <f>Forutsetninger!AG41</f>
        <v>70-100</v>
      </c>
      <c r="C36" t="str">
        <f>$K$2</f>
        <v>70-100</v>
      </c>
      <c r="D36" t="str">
        <f>VLOOKUP(A36,Forutsetninger!$Z$3:$AA$21,2,0)</f>
        <v>Stykkgodsskip</v>
      </c>
      <c r="E36" s="26">
        <f t="shared" si="3"/>
        <v>1680000</v>
      </c>
      <c r="F36" s="26">
        <f t="shared" si="4"/>
        <v>583</v>
      </c>
      <c r="G36" s="26">
        <v>2016</v>
      </c>
      <c r="Y36" s="184"/>
    </row>
    <row r="37" spans="1:25" x14ac:dyDescent="0.25">
      <c r="A37" t="str">
        <f>Forutsetninger!AF42</f>
        <v>Stykkgods-/Roro-skip</v>
      </c>
      <c r="B37" t="str">
        <f>Forutsetninger!AG42</f>
        <v>100-150</v>
      </c>
      <c r="C37" t="str">
        <f>$L$2</f>
        <v>100-150</v>
      </c>
      <c r="D37" t="str">
        <f>VLOOKUP(A37,Forutsetninger!$Z$3:$AA$21,2,0)</f>
        <v>Stykkgodsskip</v>
      </c>
      <c r="E37" s="26">
        <f t="shared" si="3"/>
        <v>1763000</v>
      </c>
      <c r="F37" s="26">
        <f t="shared" si="4"/>
        <v>762</v>
      </c>
      <c r="G37" s="26">
        <v>2016</v>
      </c>
      <c r="Y37" s="184"/>
    </row>
    <row r="38" spans="1:25" x14ac:dyDescent="0.25">
      <c r="A38" t="str">
        <f>Forutsetninger!AF43</f>
        <v>Stykkgods-/Roro-skip</v>
      </c>
      <c r="B38" t="str">
        <f>Forutsetninger!AG43</f>
        <v>150-200</v>
      </c>
      <c r="C38" t="str">
        <f>$M$2</f>
        <v>150-200</v>
      </c>
      <c r="D38" t="str">
        <f>VLOOKUP(A38,Forutsetninger!$Z$3:$AA$21,2,0)</f>
        <v>Stykkgodsskip</v>
      </c>
      <c r="E38" s="26">
        <f t="shared" si="3"/>
        <v>1980000</v>
      </c>
      <c r="F38" s="26">
        <f t="shared" si="4"/>
        <v>701</v>
      </c>
      <c r="G38" s="26">
        <v>2016</v>
      </c>
      <c r="Y38" s="184"/>
    </row>
    <row r="39" spans="1:25" x14ac:dyDescent="0.25">
      <c r="A39" t="str">
        <f>Forutsetninger!AF44</f>
        <v>Stykkgods-/Roro-skip</v>
      </c>
      <c r="B39" t="str">
        <f>Forutsetninger!AG44</f>
        <v>200-250</v>
      </c>
      <c r="C39" t="str">
        <f>$N$2</f>
        <v>200-250</v>
      </c>
      <c r="D39" t="str">
        <f>VLOOKUP(A39,Forutsetninger!$Z$3:$AA$21,2,0)</f>
        <v>Stykkgodsskip</v>
      </c>
      <c r="E39" s="26">
        <f t="shared" si="3"/>
        <v>0</v>
      </c>
      <c r="F39" s="26">
        <f t="shared" si="4"/>
        <v>0</v>
      </c>
      <c r="G39" s="26">
        <v>2016</v>
      </c>
    </row>
    <row r="40" spans="1:25" x14ac:dyDescent="0.25">
      <c r="A40" t="str">
        <f>Forutsetninger!AF45</f>
        <v>Stykkgods-/Roro-skip</v>
      </c>
      <c r="B40" t="str">
        <f>Forutsetninger!AG45</f>
        <v>250-300</v>
      </c>
      <c r="C40" t="str">
        <f>$O$2</f>
        <v>250-300</v>
      </c>
      <c r="D40" t="str">
        <f>VLOOKUP(A40,Forutsetninger!$Z$3:$AA$21,2,0)</f>
        <v>Stykkgodsskip</v>
      </c>
      <c r="E40" s="26">
        <f t="shared" si="3"/>
        <v>0</v>
      </c>
      <c r="F40" s="26">
        <f t="shared" si="4"/>
        <v>0</v>
      </c>
      <c r="G40" s="26">
        <v>2016</v>
      </c>
    </row>
    <row r="41" spans="1:25" x14ac:dyDescent="0.25">
      <c r="A41" t="str">
        <f>Forutsetninger!AF46</f>
        <v>Stykkgods-/Roro-skip</v>
      </c>
      <c r="B41" t="str">
        <f>Forutsetninger!AG46</f>
        <v>300-</v>
      </c>
      <c r="C41" t="str">
        <f>$P$2</f>
        <v>300-</v>
      </c>
      <c r="D41" t="str">
        <f>VLOOKUP(A41,Forutsetninger!$Z$3:$AA$21,2,0)</f>
        <v>Stykkgodsskip</v>
      </c>
      <c r="E41" s="26">
        <f t="shared" si="3"/>
        <v>0</v>
      </c>
      <c r="F41" s="26">
        <f t="shared" si="4"/>
        <v>0</v>
      </c>
      <c r="G41" s="26">
        <v>2016</v>
      </c>
    </row>
    <row r="42" spans="1:25" x14ac:dyDescent="0.25">
      <c r="A42" t="str">
        <f>Forutsetninger!AF47</f>
        <v>Containerskip</v>
      </c>
      <c r="B42" t="str">
        <f>Forutsetninger!AG47</f>
        <v>0-30</v>
      </c>
      <c r="C42" t="str">
        <f>$J$2</f>
        <v>&lt;70</v>
      </c>
      <c r="D42" t="str">
        <f>VLOOKUP(A42,Forutsetninger!$Z$3:$AA$21,2,0)</f>
        <v>Containerskip</v>
      </c>
      <c r="E42" s="26">
        <f t="shared" si="3"/>
        <v>1660000</v>
      </c>
      <c r="F42" s="26">
        <f t="shared" si="4"/>
        <v>975</v>
      </c>
      <c r="G42" s="26">
        <v>2016</v>
      </c>
    </row>
    <row r="43" spans="1:25" x14ac:dyDescent="0.25">
      <c r="A43" t="str">
        <f>Forutsetninger!AF48</f>
        <v>Containerskip</v>
      </c>
      <c r="B43" t="str">
        <f>Forutsetninger!AG48</f>
        <v>30-70</v>
      </c>
      <c r="C43" t="str">
        <f>$J$2</f>
        <v>&lt;70</v>
      </c>
      <c r="D43" t="str">
        <f>VLOOKUP(A43,Forutsetninger!$Z$3:$AA$21,2,0)</f>
        <v>Containerskip</v>
      </c>
      <c r="E43" s="26">
        <f t="shared" si="3"/>
        <v>1660000</v>
      </c>
      <c r="F43" s="26">
        <f t="shared" si="4"/>
        <v>975</v>
      </c>
      <c r="G43" s="26">
        <v>2016</v>
      </c>
    </row>
    <row r="44" spans="1:25" x14ac:dyDescent="0.25">
      <c r="A44" t="str">
        <f>Forutsetninger!AF49</f>
        <v>Containerskip</v>
      </c>
      <c r="B44" t="str">
        <f>Forutsetninger!AG49</f>
        <v>70-100</v>
      </c>
      <c r="C44" t="str">
        <f>$K$2</f>
        <v>70-100</v>
      </c>
      <c r="D44" t="str">
        <f>VLOOKUP(A44,Forutsetninger!$Z$3:$AA$21,2,0)</f>
        <v>Containerskip</v>
      </c>
      <c r="E44" s="26">
        <f t="shared" si="3"/>
        <v>1679000</v>
      </c>
      <c r="F44" s="26">
        <f t="shared" si="4"/>
        <v>975</v>
      </c>
      <c r="G44" s="26">
        <v>2016</v>
      </c>
    </row>
    <row r="45" spans="1:25" x14ac:dyDescent="0.25">
      <c r="A45" t="str">
        <f>Forutsetninger!AF50</f>
        <v>Containerskip</v>
      </c>
      <c r="B45" t="str">
        <f>Forutsetninger!AG50</f>
        <v>100-150</v>
      </c>
      <c r="C45" t="str">
        <f>$L$2</f>
        <v>100-150</v>
      </c>
      <c r="D45" t="str">
        <f>VLOOKUP(A45,Forutsetninger!$Z$3:$AA$21,2,0)</f>
        <v>Containerskip</v>
      </c>
      <c r="E45" s="26">
        <f t="shared" si="3"/>
        <v>1750000</v>
      </c>
      <c r="F45" s="26">
        <f t="shared" si="4"/>
        <v>975</v>
      </c>
      <c r="G45" s="26">
        <v>2016</v>
      </c>
    </row>
    <row r="46" spans="1:25" x14ac:dyDescent="0.25">
      <c r="A46" t="str">
        <f>Forutsetninger!AF51</f>
        <v>Containerskip</v>
      </c>
      <c r="B46" t="str">
        <f>Forutsetninger!AG51</f>
        <v>150-200</v>
      </c>
      <c r="C46" t="str">
        <f>$M$2</f>
        <v>150-200</v>
      </c>
      <c r="D46" t="str">
        <f>VLOOKUP(A46,Forutsetninger!$Z$3:$AA$21,2,0)</f>
        <v>Containerskip</v>
      </c>
      <c r="E46" s="26">
        <f t="shared" si="3"/>
        <v>1964000</v>
      </c>
      <c r="F46" s="26">
        <f t="shared" si="4"/>
        <v>698</v>
      </c>
      <c r="G46" s="26">
        <v>2016</v>
      </c>
    </row>
    <row r="47" spans="1:25" x14ac:dyDescent="0.25">
      <c r="A47" t="str">
        <f>Forutsetninger!AF52</f>
        <v>Containerskip</v>
      </c>
      <c r="B47" t="str">
        <f>Forutsetninger!AG52</f>
        <v>200-250</v>
      </c>
      <c r="C47" t="str">
        <f>$N$2</f>
        <v>200-250</v>
      </c>
      <c r="D47" t="str">
        <f>VLOOKUP(A47,Forutsetninger!$Z$3:$AA$21,2,0)</f>
        <v>Containerskip</v>
      </c>
      <c r="E47" s="26">
        <f t="shared" si="3"/>
        <v>0</v>
      </c>
      <c r="F47" s="26">
        <f t="shared" si="4"/>
        <v>698</v>
      </c>
      <c r="G47" s="26">
        <v>2016</v>
      </c>
    </row>
    <row r="48" spans="1:25" x14ac:dyDescent="0.25">
      <c r="A48" t="str">
        <f>Forutsetninger!AF53</f>
        <v>Containerskip</v>
      </c>
      <c r="B48" t="str">
        <f>Forutsetninger!AG53</f>
        <v>250-300</v>
      </c>
      <c r="C48" t="str">
        <f>$O$2</f>
        <v>250-300</v>
      </c>
      <c r="D48" t="str">
        <f>VLOOKUP(A48,Forutsetninger!$Z$3:$AA$21,2,0)</f>
        <v>Containerskip</v>
      </c>
      <c r="E48" s="26">
        <f t="shared" si="3"/>
        <v>0</v>
      </c>
      <c r="F48" s="26">
        <f t="shared" si="4"/>
        <v>698</v>
      </c>
      <c r="G48" s="26">
        <v>2016</v>
      </c>
    </row>
    <row r="49" spans="1:7" x14ac:dyDescent="0.25">
      <c r="A49" t="str">
        <f>Forutsetninger!AF54</f>
        <v>Containerskip</v>
      </c>
      <c r="B49" t="str">
        <f>Forutsetninger!AG54</f>
        <v>300-</v>
      </c>
      <c r="C49" t="str">
        <f>$P$2</f>
        <v>300-</v>
      </c>
      <c r="D49" t="str">
        <f>VLOOKUP(A49,Forutsetninger!$Z$3:$AA$21,2,0)</f>
        <v>Containerskip</v>
      </c>
      <c r="E49" s="26">
        <f t="shared" si="3"/>
        <v>0</v>
      </c>
      <c r="F49" s="26">
        <f t="shared" si="4"/>
        <v>0</v>
      </c>
      <c r="G49" s="26">
        <v>2016</v>
      </c>
    </row>
    <row r="50" spans="1:7" x14ac:dyDescent="0.25">
      <c r="A50" t="str">
        <f>Forutsetninger!AF55</f>
        <v>Passasjerbåt</v>
      </c>
      <c r="B50" t="str">
        <f>Forutsetninger!AG55</f>
        <v>0-30</v>
      </c>
      <c r="C50" t="str">
        <f>$J$2</f>
        <v>&lt;70</v>
      </c>
      <c r="D50" t="str">
        <f>VLOOKUP(A50,Forutsetninger!$Z$3:$AA$21,2,0)</f>
        <v>Passasjerbåt</v>
      </c>
      <c r="E50" s="26">
        <f t="shared" si="3"/>
        <v>1667000</v>
      </c>
      <c r="F50" s="26">
        <f t="shared" si="4"/>
        <v>1285</v>
      </c>
      <c r="G50" s="26">
        <v>2016</v>
      </c>
    </row>
    <row r="51" spans="1:7" x14ac:dyDescent="0.25">
      <c r="A51" t="str">
        <f>Forutsetninger!AF56</f>
        <v>Passasjerbåt</v>
      </c>
      <c r="B51" t="str">
        <f>Forutsetninger!AG56</f>
        <v>30-70</v>
      </c>
      <c r="C51" t="str">
        <f>$J$2</f>
        <v>&lt;70</v>
      </c>
      <c r="D51" t="str">
        <f>VLOOKUP(A51,Forutsetninger!$Z$3:$AA$21,2,0)</f>
        <v>Passasjerbåt</v>
      </c>
      <c r="E51" s="26">
        <f t="shared" si="3"/>
        <v>1667000</v>
      </c>
      <c r="F51" s="26">
        <f t="shared" si="4"/>
        <v>1285</v>
      </c>
      <c r="G51" s="26">
        <v>2016</v>
      </c>
    </row>
    <row r="52" spans="1:7" x14ac:dyDescent="0.25">
      <c r="A52" t="str">
        <f>Forutsetninger!AF57</f>
        <v>Passasjerbåt</v>
      </c>
      <c r="B52" t="str">
        <f>Forutsetninger!AG57</f>
        <v>70-100</v>
      </c>
      <c r="C52" t="str">
        <f>$K$2</f>
        <v>70-100</v>
      </c>
      <c r="D52" t="str">
        <f>VLOOKUP(A52,Forutsetninger!$Z$3:$AA$21,2,0)</f>
        <v>Passasjerbåt</v>
      </c>
      <c r="E52" s="26">
        <f t="shared" si="3"/>
        <v>1687000</v>
      </c>
      <c r="F52" s="26">
        <f t="shared" si="4"/>
        <v>1285</v>
      </c>
      <c r="G52" s="26">
        <v>2016</v>
      </c>
    </row>
    <row r="53" spans="1:7" x14ac:dyDescent="0.25">
      <c r="A53" t="str">
        <f>Forutsetninger!AF58</f>
        <v>Passasjerbåt</v>
      </c>
      <c r="B53" t="str">
        <f>Forutsetninger!AG58</f>
        <v>100-150</v>
      </c>
      <c r="C53" t="str">
        <f>$L$2</f>
        <v>100-150</v>
      </c>
      <c r="D53" t="str">
        <f>VLOOKUP(A53,Forutsetninger!$Z$3:$AA$21,2,0)</f>
        <v>Passasjerbåt</v>
      </c>
      <c r="E53" s="26">
        <f t="shared" si="3"/>
        <v>1884000</v>
      </c>
      <c r="F53" s="26">
        <f t="shared" si="4"/>
        <v>282</v>
      </c>
      <c r="G53" s="26">
        <v>2016</v>
      </c>
    </row>
    <row r="54" spans="1:7" x14ac:dyDescent="0.25">
      <c r="A54" t="str">
        <f>Forutsetninger!AF59</f>
        <v>Passasjerbåt</v>
      </c>
      <c r="B54" t="str">
        <f>Forutsetninger!AG59</f>
        <v>150-200</v>
      </c>
      <c r="C54" t="str">
        <f>$M$2</f>
        <v>150-200</v>
      </c>
      <c r="D54" t="str">
        <f>VLOOKUP(A54,Forutsetninger!$Z$3:$AA$21,2,0)</f>
        <v>Passasjerbåt</v>
      </c>
      <c r="E54" s="26">
        <f t="shared" si="3"/>
        <v>1844000</v>
      </c>
      <c r="F54" s="26">
        <f t="shared" si="4"/>
        <v>282</v>
      </c>
      <c r="G54" s="26">
        <v>2016</v>
      </c>
    </row>
    <row r="55" spans="1:7" x14ac:dyDescent="0.25">
      <c r="A55" t="str">
        <f>Forutsetninger!AF60</f>
        <v>Passasjerbåt</v>
      </c>
      <c r="B55" t="str">
        <f>Forutsetninger!AG60</f>
        <v>200-250</v>
      </c>
      <c r="C55" t="str">
        <f>$N$2</f>
        <v>200-250</v>
      </c>
      <c r="D55" t="str">
        <f>VLOOKUP(A55,Forutsetninger!$Z$3:$AA$21,2,0)</f>
        <v>Passasjerbåt</v>
      </c>
      <c r="E55" s="26">
        <f t="shared" si="3"/>
        <v>0</v>
      </c>
      <c r="F55" s="26">
        <f t="shared" si="4"/>
        <v>282</v>
      </c>
      <c r="G55" s="26">
        <v>2016</v>
      </c>
    </row>
    <row r="56" spans="1:7" x14ac:dyDescent="0.25">
      <c r="A56" t="str">
        <f>Forutsetninger!AF61</f>
        <v>Passasjerbåt</v>
      </c>
      <c r="B56" t="str">
        <f>Forutsetninger!AG61</f>
        <v>250-300</v>
      </c>
      <c r="C56" t="str">
        <f>$O$2</f>
        <v>250-300</v>
      </c>
      <c r="D56" t="str">
        <f>VLOOKUP(A56,Forutsetninger!$Z$3:$AA$21,2,0)</f>
        <v>Passasjerbåt</v>
      </c>
      <c r="E56" s="26">
        <f t="shared" si="3"/>
        <v>0</v>
      </c>
      <c r="F56" s="26">
        <f t="shared" si="4"/>
        <v>282</v>
      </c>
      <c r="G56" s="26">
        <v>2016</v>
      </c>
    </row>
    <row r="57" spans="1:7" x14ac:dyDescent="0.25">
      <c r="A57" t="str">
        <f>Forutsetninger!AF62</f>
        <v>Passasjerbåt</v>
      </c>
      <c r="B57" t="str">
        <f>Forutsetninger!AG62</f>
        <v>300-</v>
      </c>
      <c r="C57" t="str">
        <f>$P$2</f>
        <v>300-</v>
      </c>
      <c r="D57" t="str">
        <f>VLOOKUP(A57,Forutsetninger!$Z$3:$AA$21,2,0)</f>
        <v>Passasjerbåt</v>
      </c>
      <c r="E57" s="26">
        <f t="shared" si="3"/>
        <v>0</v>
      </c>
      <c r="F57" s="26">
        <f t="shared" si="4"/>
        <v>282</v>
      </c>
      <c r="G57" s="26">
        <v>2016</v>
      </c>
    </row>
    <row r="58" spans="1:7" x14ac:dyDescent="0.25">
      <c r="A58" t="str">
        <f>Forutsetninger!AF63</f>
        <v>Passasjerskip/Roro</v>
      </c>
      <c r="B58" t="str">
        <f>Forutsetninger!AG63</f>
        <v>0-30</v>
      </c>
      <c r="C58" t="str">
        <f>$J$2</f>
        <v>&lt;70</v>
      </c>
      <c r="D58" t="str">
        <f>VLOOKUP(A58,Forutsetninger!$Z$3:$AA$21,2,0)</f>
        <v>Passasjerskip/Roro</v>
      </c>
      <c r="E58" s="26">
        <f t="shared" si="3"/>
        <v>1699000</v>
      </c>
      <c r="F58" s="26">
        <f t="shared" si="4"/>
        <v>925</v>
      </c>
      <c r="G58" s="26">
        <v>2016</v>
      </c>
    </row>
    <row r="59" spans="1:7" x14ac:dyDescent="0.25">
      <c r="A59" t="str">
        <f>Forutsetninger!AF64</f>
        <v>Passasjerskip/Roro</v>
      </c>
      <c r="B59" t="str">
        <f>Forutsetninger!AG64</f>
        <v>30-70</v>
      </c>
      <c r="C59" t="str">
        <f>$J$2</f>
        <v>&lt;70</v>
      </c>
      <c r="D59" t="str">
        <f>VLOOKUP(A59,Forutsetninger!$Z$3:$AA$21,2,0)</f>
        <v>Passasjerskip/Roro</v>
      </c>
      <c r="E59" s="26">
        <f t="shared" si="3"/>
        <v>1699000</v>
      </c>
      <c r="F59" s="26">
        <f t="shared" si="4"/>
        <v>925</v>
      </c>
      <c r="G59" s="26">
        <v>2016</v>
      </c>
    </row>
    <row r="60" spans="1:7" x14ac:dyDescent="0.25">
      <c r="A60" t="str">
        <f>Forutsetninger!AF65</f>
        <v>Passasjerskip/Roro</v>
      </c>
      <c r="B60" t="str">
        <f>Forutsetninger!AG65</f>
        <v>70-100</v>
      </c>
      <c r="C60" t="str">
        <f>$K$2</f>
        <v>70-100</v>
      </c>
      <c r="D60" t="str">
        <f>VLOOKUP(A60,Forutsetninger!$Z$3:$AA$21,2,0)</f>
        <v>Passasjerskip/Roro</v>
      </c>
      <c r="E60" s="26">
        <f t="shared" si="3"/>
        <v>1728000</v>
      </c>
      <c r="F60" s="26">
        <f t="shared" si="4"/>
        <v>678</v>
      </c>
      <c r="G60" s="26">
        <v>2016</v>
      </c>
    </row>
    <row r="61" spans="1:7" x14ac:dyDescent="0.25">
      <c r="A61" t="str">
        <f>Forutsetninger!AF66</f>
        <v>Passasjerskip/Roro</v>
      </c>
      <c r="B61" t="str">
        <f>Forutsetninger!AG66</f>
        <v>100-150</v>
      </c>
      <c r="C61" t="str">
        <f>$L$2</f>
        <v>100-150</v>
      </c>
      <c r="D61" t="str">
        <f>VLOOKUP(A61,Forutsetninger!$Z$3:$AA$21,2,0)</f>
        <v>Passasjerskip/Roro</v>
      </c>
      <c r="E61" s="26">
        <f t="shared" si="3"/>
        <v>2045000</v>
      </c>
      <c r="F61" s="26">
        <f t="shared" si="4"/>
        <v>431</v>
      </c>
      <c r="G61" s="26">
        <v>2016</v>
      </c>
    </row>
    <row r="62" spans="1:7" x14ac:dyDescent="0.25">
      <c r="A62" t="str">
        <f>Forutsetninger!AF67</f>
        <v>Passasjerskip/Roro</v>
      </c>
      <c r="B62" t="str">
        <f>Forutsetninger!AG67</f>
        <v>150-200</v>
      </c>
      <c r="C62" t="str">
        <f>$M$2</f>
        <v>150-200</v>
      </c>
      <c r="D62" t="str">
        <f>VLOOKUP(A62,Forutsetninger!$Z$3:$AA$21,2,0)</f>
        <v>Passasjerskip/Roro</v>
      </c>
      <c r="E62" s="26">
        <f t="shared" si="3"/>
        <v>2461000</v>
      </c>
      <c r="F62" s="26">
        <f t="shared" si="4"/>
        <v>401</v>
      </c>
      <c r="G62" s="26">
        <v>2016</v>
      </c>
    </row>
    <row r="63" spans="1:7" x14ac:dyDescent="0.25">
      <c r="A63" t="str">
        <f>Forutsetninger!AF68</f>
        <v>Passasjerskip/Roro</v>
      </c>
      <c r="B63" t="str">
        <f>Forutsetninger!AG68</f>
        <v>200-250</v>
      </c>
      <c r="C63" t="str">
        <f>$N$2</f>
        <v>200-250</v>
      </c>
      <c r="D63" t="str">
        <f>VLOOKUP(A63,Forutsetninger!$Z$3:$AA$21,2,0)</f>
        <v>Passasjerskip/Roro</v>
      </c>
      <c r="E63" s="26">
        <f t="shared" si="3"/>
        <v>0</v>
      </c>
      <c r="F63" s="26">
        <f t="shared" si="4"/>
        <v>489</v>
      </c>
      <c r="G63" s="26">
        <v>2016</v>
      </c>
    </row>
    <row r="64" spans="1:7" x14ac:dyDescent="0.25">
      <c r="A64" t="str">
        <f>Forutsetninger!AF69</f>
        <v>Passasjerskip/Roro</v>
      </c>
      <c r="B64" t="str">
        <f>Forutsetninger!AG69</f>
        <v>250-300</v>
      </c>
      <c r="C64" t="str">
        <f>$O$2</f>
        <v>250-300</v>
      </c>
      <c r="D64" t="str">
        <f>VLOOKUP(A64,Forutsetninger!$Z$3:$AA$21,2,0)</f>
        <v>Passasjerskip/Roro</v>
      </c>
      <c r="E64" s="26">
        <f t="shared" si="3"/>
        <v>0</v>
      </c>
      <c r="F64" s="26">
        <f t="shared" si="4"/>
        <v>489</v>
      </c>
      <c r="G64" s="26">
        <v>2016</v>
      </c>
    </row>
    <row r="65" spans="1:7" x14ac:dyDescent="0.25">
      <c r="A65" t="str">
        <f>Forutsetninger!AF70</f>
        <v>Passasjerskip/Roro</v>
      </c>
      <c r="B65" t="str">
        <f>Forutsetninger!AG70</f>
        <v>300-</v>
      </c>
      <c r="C65" t="str">
        <f>$P$2</f>
        <v>300-</v>
      </c>
      <c r="D65" t="str">
        <f>VLOOKUP(A65,Forutsetninger!$Z$3:$AA$21,2,0)</f>
        <v>Passasjerskip/Roro</v>
      </c>
      <c r="E65" s="26">
        <f t="shared" si="3"/>
        <v>0</v>
      </c>
      <c r="F65" s="26">
        <f t="shared" si="4"/>
        <v>0</v>
      </c>
      <c r="G65" s="26">
        <v>2016</v>
      </c>
    </row>
    <row r="66" spans="1:7" x14ac:dyDescent="0.25">
      <c r="A66" t="str">
        <f>Forutsetninger!AF71</f>
        <v>Cruiseskip</v>
      </c>
      <c r="B66" t="str">
        <f>Forutsetninger!AG71</f>
        <v>0-30</v>
      </c>
      <c r="C66" t="str">
        <f>$J$2</f>
        <v>&lt;70</v>
      </c>
      <c r="D66" t="str">
        <f>VLOOKUP(A66,Forutsetninger!$Z$3:$AA$21,2,0)</f>
        <v>Cruiseskip</v>
      </c>
      <c r="E66" s="26">
        <f t="shared" ref="E66:E97" si="5">INDEX($I$2:$P$18,MATCH($D66,$I$2:$I$18,0),MATCH($C66,$I$2:$P$2,0))*1000</f>
        <v>1667000</v>
      </c>
      <c r="F66" s="26">
        <f t="shared" ref="F66:F97" si="6">INDEX($R$2:$Y$18,MATCH($D66,$R$2:$R$18,0),MATCH($C66,$R$2:$Y$2,0))</f>
        <v>1285</v>
      </c>
      <c r="G66" s="26">
        <v>2016</v>
      </c>
    </row>
    <row r="67" spans="1:7" x14ac:dyDescent="0.25">
      <c r="A67" t="str">
        <f>Forutsetninger!AF72</f>
        <v>Cruiseskip</v>
      </c>
      <c r="B67" t="str">
        <f>Forutsetninger!AG72</f>
        <v>30-70</v>
      </c>
      <c r="C67" t="str">
        <f>$J$2</f>
        <v>&lt;70</v>
      </c>
      <c r="D67" t="str">
        <f>VLOOKUP(A67,Forutsetninger!$Z$3:$AA$21,2,0)</f>
        <v>Cruiseskip</v>
      </c>
      <c r="E67" s="26">
        <f t="shared" si="5"/>
        <v>1667000</v>
      </c>
      <c r="F67" s="26">
        <f t="shared" si="6"/>
        <v>1285</v>
      </c>
      <c r="G67" s="26">
        <v>2016</v>
      </c>
    </row>
    <row r="68" spans="1:7" x14ac:dyDescent="0.25">
      <c r="A68" t="str">
        <f>Forutsetninger!AF73</f>
        <v>Cruiseskip</v>
      </c>
      <c r="B68" t="str">
        <f>Forutsetninger!AG73</f>
        <v>70-100</v>
      </c>
      <c r="C68" t="str">
        <f>$K$2</f>
        <v>70-100</v>
      </c>
      <c r="D68" t="str">
        <f>VLOOKUP(A68,Forutsetninger!$Z$3:$AA$21,2,0)</f>
        <v>Cruiseskip</v>
      </c>
      <c r="E68" s="26">
        <f t="shared" si="5"/>
        <v>1687000</v>
      </c>
      <c r="F68" s="26">
        <f t="shared" si="6"/>
        <v>1285</v>
      </c>
      <c r="G68" s="26">
        <v>2016</v>
      </c>
    </row>
    <row r="69" spans="1:7" x14ac:dyDescent="0.25">
      <c r="A69" t="str">
        <f>Forutsetninger!AF74</f>
        <v>Cruiseskip</v>
      </c>
      <c r="B69" t="str">
        <f>Forutsetninger!AG74</f>
        <v>100-150</v>
      </c>
      <c r="C69" t="str">
        <f>$L$2</f>
        <v>100-150</v>
      </c>
      <c r="D69" t="str">
        <f>VLOOKUP(A69,Forutsetninger!$Z$3:$AA$21,2,0)</f>
        <v>Cruiseskip</v>
      </c>
      <c r="E69" s="26">
        <f t="shared" si="5"/>
        <v>2759000</v>
      </c>
      <c r="F69" s="26">
        <f t="shared" si="6"/>
        <v>282</v>
      </c>
      <c r="G69" s="26">
        <v>2016</v>
      </c>
    </row>
    <row r="70" spans="1:7" x14ac:dyDescent="0.25">
      <c r="A70" t="str">
        <f>Forutsetninger!AF75</f>
        <v>Cruiseskip</v>
      </c>
      <c r="B70" t="str">
        <f>Forutsetninger!AG75</f>
        <v>150-200</v>
      </c>
      <c r="C70" t="str">
        <f>$M$2</f>
        <v>150-200</v>
      </c>
      <c r="D70" t="str">
        <f>VLOOKUP(A70,Forutsetninger!$Z$3:$AA$21,2,0)</f>
        <v>Cruiseskip</v>
      </c>
      <c r="E70" s="26">
        <f t="shared" si="5"/>
        <v>3725000</v>
      </c>
      <c r="F70" s="26">
        <f t="shared" si="6"/>
        <v>282</v>
      </c>
      <c r="G70" s="26">
        <v>2016</v>
      </c>
    </row>
    <row r="71" spans="1:7" x14ac:dyDescent="0.25">
      <c r="A71" t="str">
        <f>Forutsetninger!AF76</f>
        <v>Cruiseskip</v>
      </c>
      <c r="B71" t="str">
        <f>Forutsetninger!AG76</f>
        <v>200-250</v>
      </c>
      <c r="C71" t="str">
        <f>$N$2</f>
        <v>200-250</v>
      </c>
      <c r="D71" t="str">
        <f>VLOOKUP(A71,Forutsetninger!$Z$3:$AA$21,2,0)</f>
        <v>Cruiseskip</v>
      </c>
      <c r="E71" s="26">
        <f t="shared" si="5"/>
        <v>4934000</v>
      </c>
      <c r="F71" s="26">
        <f t="shared" si="6"/>
        <v>282</v>
      </c>
      <c r="G71" s="26">
        <v>2016</v>
      </c>
    </row>
    <row r="72" spans="1:7" x14ac:dyDescent="0.25">
      <c r="A72" t="str">
        <f>Forutsetninger!AF77</f>
        <v>Cruiseskip</v>
      </c>
      <c r="B72" t="str">
        <f>Forutsetninger!AG77</f>
        <v>250-300</v>
      </c>
      <c r="C72" t="str">
        <f>$O$2</f>
        <v>250-300</v>
      </c>
      <c r="D72" t="str">
        <f>VLOOKUP(A72,Forutsetninger!$Z$3:$AA$21,2,0)</f>
        <v>Cruiseskip</v>
      </c>
      <c r="E72" s="26">
        <f t="shared" si="5"/>
        <v>6633000</v>
      </c>
      <c r="F72" s="26">
        <f t="shared" si="6"/>
        <v>282</v>
      </c>
      <c r="G72" s="26">
        <v>2016</v>
      </c>
    </row>
    <row r="73" spans="1:7" x14ac:dyDescent="0.25">
      <c r="A73" t="str">
        <f>Forutsetninger!AF78</f>
        <v>Cruiseskip</v>
      </c>
      <c r="B73" t="str">
        <f>Forutsetninger!AG78</f>
        <v>300-</v>
      </c>
      <c r="C73" t="str">
        <f>$P$2</f>
        <v>300-</v>
      </c>
      <c r="D73" t="str">
        <f>VLOOKUP(A73,Forutsetninger!$Z$3:$AA$21,2,0)</f>
        <v>Cruiseskip</v>
      </c>
      <c r="E73" s="26">
        <f t="shared" si="5"/>
        <v>0</v>
      </c>
      <c r="F73" s="26">
        <f t="shared" si="6"/>
        <v>282</v>
      </c>
      <c r="G73" s="26">
        <v>2016</v>
      </c>
    </row>
    <row r="74" spans="1:7" x14ac:dyDescent="0.25">
      <c r="A74" t="str">
        <f>Forutsetninger!AF79</f>
        <v>Offshore supplyskip</v>
      </c>
      <c r="B74" t="str">
        <f>Forutsetninger!AG79</f>
        <v>0-30</v>
      </c>
      <c r="C74" t="str">
        <f>$J$2</f>
        <v>&lt;70</v>
      </c>
      <c r="D74" t="str">
        <f>VLOOKUP(A74,Forutsetninger!$Z$3:$AA$21,2,0)</f>
        <v>Offshore supplyskip</v>
      </c>
      <c r="E74" s="26">
        <f t="shared" si="5"/>
        <v>1743000</v>
      </c>
      <c r="F74" s="26">
        <f t="shared" si="6"/>
        <v>2009</v>
      </c>
      <c r="G74" s="26">
        <v>2016</v>
      </c>
    </row>
    <row r="75" spans="1:7" x14ac:dyDescent="0.25">
      <c r="A75" t="str">
        <f>Forutsetninger!AF80</f>
        <v>Offshore supplyskip</v>
      </c>
      <c r="B75" t="str">
        <f>Forutsetninger!AG80</f>
        <v>30-70</v>
      </c>
      <c r="C75" t="str">
        <f>$J$2</f>
        <v>&lt;70</v>
      </c>
      <c r="D75" t="str">
        <f>VLOOKUP(A75,Forutsetninger!$Z$3:$AA$21,2,0)</f>
        <v>Offshore supplyskip</v>
      </c>
      <c r="E75" s="26">
        <f t="shared" si="5"/>
        <v>1743000</v>
      </c>
      <c r="F75" s="26">
        <f t="shared" si="6"/>
        <v>2009</v>
      </c>
      <c r="G75" s="26">
        <v>2016</v>
      </c>
    </row>
    <row r="76" spans="1:7" x14ac:dyDescent="0.25">
      <c r="A76" t="str">
        <f>Forutsetninger!AF81</f>
        <v>Offshore supplyskip</v>
      </c>
      <c r="B76" t="str">
        <f>Forutsetninger!AG81</f>
        <v>70-100</v>
      </c>
      <c r="C76" t="str">
        <f>$K$2</f>
        <v>70-100</v>
      </c>
      <c r="D76" t="str">
        <f>VLOOKUP(A76,Forutsetninger!$Z$3:$AA$21,2,0)</f>
        <v>Offshore supplyskip</v>
      </c>
      <c r="E76" s="26">
        <f t="shared" si="5"/>
        <v>1991000</v>
      </c>
      <c r="F76" s="26">
        <f t="shared" si="6"/>
        <v>1355</v>
      </c>
      <c r="G76" s="26">
        <v>2016</v>
      </c>
    </row>
    <row r="77" spans="1:7" x14ac:dyDescent="0.25">
      <c r="A77" t="str">
        <f>Forutsetninger!AF82</f>
        <v>Offshore supplyskip</v>
      </c>
      <c r="B77" t="str">
        <f>Forutsetninger!AG82</f>
        <v>100-150</v>
      </c>
      <c r="C77" t="str">
        <f>$L$2</f>
        <v>100-150</v>
      </c>
      <c r="D77" t="str">
        <f>VLOOKUP(A77,Forutsetninger!$Z$3:$AA$21,2,0)</f>
        <v>Offshore supplyskip</v>
      </c>
      <c r="E77" s="26">
        <f t="shared" si="5"/>
        <v>1655000</v>
      </c>
      <c r="F77" s="26">
        <f t="shared" si="6"/>
        <v>1355</v>
      </c>
      <c r="G77" s="26">
        <v>2016</v>
      </c>
    </row>
    <row r="78" spans="1:7" x14ac:dyDescent="0.25">
      <c r="A78" t="str">
        <f>Forutsetninger!AF83</f>
        <v>Offshore supplyskip</v>
      </c>
      <c r="B78" t="str">
        <f>Forutsetninger!AG83</f>
        <v>150-200</v>
      </c>
      <c r="C78" t="str">
        <f>$M$2</f>
        <v>150-200</v>
      </c>
      <c r="D78" t="str">
        <f>VLOOKUP(A78,Forutsetninger!$Z$3:$AA$21,2,0)</f>
        <v>Offshore supplyskip</v>
      </c>
      <c r="E78" s="26">
        <f t="shared" si="5"/>
        <v>0</v>
      </c>
      <c r="F78" s="26">
        <f t="shared" si="6"/>
        <v>1355</v>
      </c>
      <c r="G78" s="26">
        <v>2016</v>
      </c>
    </row>
    <row r="79" spans="1:7" x14ac:dyDescent="0.25">
      <c r="A79" t="str">
        <f>Forutsetninger!AF84</f>
        <v>Offshore supplyskip</v>
      </c>
      <c r="B79" t="str">
        <f>Forutsetninger!AG84</f>
        <v>200-250</v>
      </c>
      <c r="C79" t="str">
        <f>$N$2</f>
        <v>200-250</v>
      </c>
      <c r="D79" t="str">
        <f>VLOOKUP(A79,Forutsetninger!$Z$3:$AA$21,2,0)</f>
        <v>Offshore supplyskip</v>
      </c>
      <c r="E79" s="26">
        <f t="shared" si="5"/>
        <v>0</v>
      </c>
      <c r="F79" s="26">
        <f t="shared" si="6"/>
        <v>1355</v>
      </c>
      <c r="G79" s="26">
        <v>2016</v>
      </c>
    </row>
    <row r="80" spans="1:7" x14ac:dyDescent="0.25">
      <c r="A80" t="str">
        <f>Forutsetninger!AF85</f>
        <v>Offshore supplyskip</v>
      </c>
      <c r="B80" t="str">
        <f>Forutsetninger!AG85</f>
        <v>250-300</v>
      </c>
      <c r="C80" t="str">
        <f>$O$2</f>
        <v>250-300</v>
      </c>
      <c r="D80" t="str">
        <f>VLOOKUP(A80,Forutsetninger!$Z$3:$AA$21,2,0)</f>
        <v>Offshore supplyskip</v>
      </c>
      <c r="E80" s="26">
        <f t="shared" si="5"/>
        <v>0</v>
      </c>
      <c r="F80" s="26">
        <f t="shared" si="6"/>
        <v>0</v>
      </c>
      <c r="G80" s="26">
        <v>2016</v>
      </c>
    </row>
    <row r="81" spans="1:7" x14ac:dyDescent="0.25">
      <c r="A81" t="str">
        <f>Forutsetninger!AF86</f>
        <v>Offshore supplyskip</v>
      </c>
      <c r="B81" t="str">
        <f>Forutsetninger!AG86</f>
        <v>300-</v>
      </c>
      <c r="C81" t="str">
        <f>$P$2</f>
        <v>300-</v>
      </c>
      <c r="D81" t="str">
        <f>VLOOKUP(A81,Forutsetninger!$Z$3:$AA$21,2,0)</f>
        <v>Offshore supplyskip</v>
      </c>
      <c r="E81" s="26">
        <f t="shared" si="5"/>
        <v>0</v>
      </c>
      <c r="F81" s="26">
        <f t="shared" si="6"/>
        <v>0</v>
      </c>
      <c r="G81" s="26">
        <v>2016</v>
      </c>
    </row>
    <row r="82" spans="1:7" x14ac:dyDescent="0.25">
      <c r="A82" t="str">
        <f>Forutsetninger!AF87</f>
        <v>Andre offshorefartøy</v>
      </c>
      <c r="B82" t="str">
        <f>Forutsetninger!AG87</f>
        <v>0-30</v>
      </c>
      <c r="C82" t="str">
        <f>$J$2</f>
        <v>&lt;70</v>
      </c>
      <c r="D82" t="str">
        <f>VLOOKUP(A82,Forutsetninger!$Z$3:$AA$21,2,0)</f>
        <v>Andre offshoreskip</v>
      </c>
      <c r="E82" s="26">
        <f t="shared" si="5"/>
        <v>1743000</v>
      </c>
      <c r="F82" s="26">
        <f t="shared" si="6"/>
        <v>2009</v>
      </c>
      <c r="G82" s="26">
        <v>2016</v>
      </c>
    </row>
    <row r="83" spans="1:7" x14ac:dyDescent="0.25">
      <c r="A83" t="str">
        <f>Forutsetninger!AF88</f>
        <v>Andre offshorefartøy</v>
      </c>
      <c r="B83" t="str">
        <f>Forutsetninger!AG88</f>
        <v>30-70</v>
      </c>
      <c r="C83" t="str">
        <f>$J$2</f>
        <v>&lt;70</v>
      </c>
      <c r="D83" t="str">
        <f>VLOOKUP(A83,Forutsetninger!$Z$3:$AA$21,2,0)</f>
        <v>Andre offshoreskip</v>
      </c>
      <c r="E83" s="26">
        <f t="shared" si="5"/>
        <v>1743000</v>
      </c>
      <c r="F83" s="26">
        <f t="shared" si="6"/>
        <v>2009</v>
      </c>
      <c r="G83" s="26">
        <v>2016</v>
      </c>
    </row>
    <row r="84" spans="1:7" x14ac:dyDescent="0.25">
      <c r="A84" t="str">
        <f>Forutsetninger!AF89</f>
        <v>Andre offshorefartøy</v>
      </c>
      <c r="B84" t="str">
        <f>Forutsetninger!AG89</f>
        <v>70-100</v>
      </c>
      <c r="C84" t="str">
        <f>$K$2</f>
        <v>70-100</v>
      </c>
      <c r="D84" t="str">
        <f>VLOOKUP(A84,Forutsetninger!$Z$3:$AA$21,2,0)</f>
        <v>Andre offshoreskip</v>
      </c>
      <c r="E84" s="26">
        <f t="shared" si="5"/>
        <v>1996000</v>
      </c>
      <c r="F84" s="26">
        <f t="shared" si="6"/>
        <v>1355</v>
      </c>
      <c r="G84" s="26">
        <v>2016</v>
      </c>
    </row>
    <row r="85" spans="1:7" x14ac:dyDescent="0.25">
      <c r="A85" t="str">
        <f>Forutsetninger!AF90</f>
        <v>Andre offshorefartøy</v>
      </c>
      <c r="B85" t="str">
        <f>Forutsetninger!AG90</f>
        <v>100-150</v>
      </c>
      <c r="C85" t="str">
        <f>$L$2</f>
        <v>100-150</v>
      </c>
      <c r="D85" t="str">
        <f>VLOOKUP(A85,Forutsetninger!$Z$3:$AA$21,2,0)</f>
        <v>Andre offshoreskip</v>
      </c>
      <c r="E85" s="26">
        <f t="shared" si="5"/>
        <v>2533000</v>
      </c>
      <c r="F85" s="26">
        <f t="shared" si="6"/>
        <v>1355</v>
      </c>
      <c r="G85" s="26">
        <v>2016</v>
      </c>
    </row>
    <row r="86" spans="1:7" x14ac:dyDescent="0.25">
      <c r="A86" t="str">
        <f>Forutsetninger!AF91</f>
        <v>Andre offshorefartøy</v>
      </c>
      <c r="B86" t="str">
        <f>Forutsetninger!AG91</f>
        <v>150-200</v>
      </c>
      <c r="C86" t="str">
        <f>$M$2</f>
        <v>150-200</v>
      </c>
      <c r="D86" t="str">
        <f>VLOOKUP(A86,Forutsetninger!$Z$3:$AA$21,2,0)</f>
        <v>Andre offshoreskip</v>
      </c>
      <c r="E86" s="26">
        <f t="shared" si="5"/>
        <v>3308000</v>
      </c>
      <c r="F86" s="26">
        <f t="shared" si="6"/>
        <v>1355</v>
      </c>
      <c r="G86" s="26">
        <v>2016</v>
      </c>
    </row>
    <row r="87" spans="1:7" x14ac:dyDescent="0.25">
      <c r="A87" t="str">
        <f>Forutsetninger!AF92</f>
        <v>Andre offshorefartøy</v>
      </c>
      <c r="B87" t="str">
        <f>Forutsetninger!AG92</f>
        <v>200-250</v>
      </c>
      <c r="C87" t="str">
        <f>$N$2</f>
        <v>200-250</v>
      </c>
      <c r="D87" t="str">
        <f>VLOOKUP(A87,Forutsetninger!$Z$3:$AA$21,2,0)</f>
        <v>Andre offshoreskip</v>
      </c>
      <c r="E87" s="26">
        <f t="shared" si="5"/>
        <v>0</v>
      </c>
      <c r="F87" s="26">
        <f t="shared" si="6"/>
        <v>1355</v>
      </c>
      <c r="G87" s="26">
        <v>2016</v>
      </c>
    </row>
    <row r="88" spans="1:7" x14ac:dyDescent="0.25">
      <c r="A88" t="str">
        <f>Forutsetninger!AF93</f>
        <v>Andre offshorefartøy</v>
      </c>
      <c r="B88" t="str">
        <f>Forutsetninger!AG93</f>
        <v>250-300</v>
      </c>
      <c r="C88" t="str">
        <f>$O$2</f>
        <v>250-300</v>
      </c>
      <c r="D88" t="str">
        <f>VLOOKUP(A88,Forutsetninger!$Z$3:$AA$21,2,0)</f>
        <v>Andre offshoreskip</v>
      </c>
      <c r="E88" s="26">
        <f t="shared" si="5"/>
        <v>0</v>
      </c>
      <c r="F88" s="26">
        <f t="shared" si="6"/>
        <v>0</v>
      </c>
      <c r="G88" s="26">
        <v>2016</v>
      </c>
    </row>
    <row r="89" spans="1:7" x14ac:dyDescent="0.25">
      <c r="A89" t="str">
        <f>Forutsetninger!AF94</f>
        <v>Andre offshorefartøy</v>
      </c>
      <c r="B89" t="str">
        <f>Forutsetninger!AG94</f>
        <v>300-</v>
      </c>
      <c r="C89" t="str">
        <f>$P$2</f>
        <v>300-</v>
      </c>
      <c r="D89" t="str">
        <f>VLOOKUP(A89,Forutsetninger!$Z$3:$AA$21,2,0)</f>
        <v>Andre offshoreskip</v>
      </c>
      <c r="E89" s="26">
        <f t="shared" si="5"/>
        <v>0</v>
      </c>
      <c r="F89" s="26">
        <f t="shared" si="6"/>
        <v>0</v>
      </c>
      <c r="G89" s="26">
        <v>2016</v>
      </c>
    </row>
    <row r="90" spans="1:7" x14ac:dyDescent="0.25">
      <c r="A90" t="str">
        <f>Forutsetninger!AF95</f>
        <v>Brønnbåt</v>
      </c>
      <c r="B90" t="str">
        <f>Forutsetninger!AG95</f>
        <v>0-30</v>
      </c>
      <c r="C90" t="str">
        <f>$J$2</f>
        <v>&lt;70</v>
      </c>
      <c r="D90" t="str">
        <f>VLOOKUP(A90,Forutsetninger!$Z$3:$AA$21,2,0)</f>
        <v>Andre serviceskip</v>
      </c>
      <c r="E90" s="26">
        <f t="shared" si="5"/>
        <v>1644000</v>
      </c>
      <c r="F90" s="26">
        <f t="shared" si="6"/>
        <v>2009</v>
      </c>
      <c r="G90" s="26">
        <v>2016</v>
      </c>
    </row>
    <row r="91" spans="1:7" x14ac:dyDescent="0.25">
      <c r="A91" t="str">
        <f>Forutsetninger!AF96</f>
        <v>Brønnbåt</v>
      </c>
      <c r="B91" t="str">
        <f>Forutsetninger!AG96</f>
        <v>30-70</v>
      </c>
      <c r="C91" t="str">
        <f>$J$2</f>
        <v>&lt;70</v>
      </c>
      <c r="D91" t="str">
        <f>VLOOKUP(A91,Forutsetninger!$Z$3:$AA$21,2,0)</f>
        <v>Andre serviceskip</v>
      </c>
      <c r="E91" s="26">
        <f t="shared" si="5"/>
        <v>1644000</v>
      </c>
      <c r="F91" s="26">
        <f t="shared" si="6"/>
        <v>2009</v>
      </c>
      <c r="G91" s="26">
        <v>2016</v>
      </c>
    </row>
    <row r="92" spans="1:7" x14ac:dyDescent="0.25">
      <c r="A92" t="str">
        <f>Forutsetninger!AF97</f>
        <v>Brønnbåt</v>
      </c>
      <c r="B92" t="str">
        <f>Forutsetninger!AG97</f>
        <v>70-100</v>
      </c>
      <c r="C92" t="str">
        <f>$K$2</f>
        <v>70-100</v>
      </c>
      <c r="D92" t="str">
        <f>VLOOKUP(A92,Forutsetninger!$Z$3:$AA$21,2,0)</f>
        <v>Andre serviceskip</v>
      </c>
      <c r="E92" s="26">
        <f t="shared" si="5"/>
        <v>1657000</v>
      </c>
      <c r="F92" s="26">
        <f t="shared" si="6"/>
        <v>1355</v>
      </c>
      <c r="G92" s="26">
        <v>2016</v>
      </c>
    </row>
    <row r="93" spans="1:7" x14ac:dyDescent="0.25">
      <c r="A93" t="str">
        <f>Forutsetninger!AF98</f>
        <v>Brønnbåt</v>
      </c>
      <c r="B93" t="str">
        <f>Forutsetninger!AG98</f>
        <v>100-150</v>
      </c>
      <c r="C93" t="str">
        <f>$L$2</f>
        <v>100-150</v>
      </c>
      <c r="D93" t="str">
        <f>VLOOKUP(A93,Forutsetninger!$Z$3:$AA$21,2,0)</f>
        <v>Andre serviceskip</v>
      </c>
      <c r="E93" s="26">
        <f t="shared" si="5"/>
        <v>1713000</v>
      </c>
      <c r="F93" s="26">
        <f t="shared" si="6"/>
        <v>1355</v>
      </c>
      <c r="G93" s="26">
        <v>2016</v>
      </c>
    </row>
    <row r="94" spans="1:7" x14ac:dyDescent="0.25">
      <c r="A94" t="str">
        <f>Forutsetninger!AF99</f>
        <v>Brønnbåt</v>
      </c>
      <c r="B94" t="str">
        <f>Forutsetninger!AG99</f>
        <v>150-200</v>
      </c>
      <c r="C94" t="str">
        <f>$M$2</f>
        <v>150-200</v>
      </c>
      <c r="D94" t="str">
        <f>VLOOKUP(A94,Forutsetninger!$Z$3:$AA$21,2,0)</f>
        <v>Andre serviceskip</v>
      </c>
      <c r="E94" s="26">
        <f t="shared" si="5"/>
        <v>0</v>
      </c>
      <c r="F94" s="26">
        <f t="shared" si="6"/>
        <v>1355</v>
      </c>
      <c r="G94" s="26">
        <v>2016</v>
      </c>
    </row>
    <row r="95" spans="1:7" x14ac:dyDescent="0.25">
      <c r="A95" t="str">
        <f>Forutsetninger!AF100</f>
        <v>Brønnbåt</v>
      </c>
      <c r="B95" t="str">
        <f>Forutsetninger!AG100</f>
        <v>200-250</v>
      </c>
      <c r="C95" t="str">
        <f>$N$2</f>
        <v>200-250</v>
      </c>
      <c r="D95" t="str">
        <f>VLOOKUP(A95,Forutsetninger!$Z$3:$AA$21,2,0)</f>
        <v>Andre serviceskip</v>
      </c>
      <c r="E95" s="26">
        <f t="shared" si="5"/>
        <v>0</v>
      </c>
      <c r="F95" s="26">
        <f t="shared" si="6"/>
        <v>1355</v>
      </c>
      <c r="G95" s="26">
        <v>2016</v>
      </c>
    </row>
    <row r="96" spans="1:7" x14ac:dyDescent="0.25">
      <c r="A96" t="str">
        <f>Forutsetninger!AF101</f>
        <v>Brønnbåt</v>
      </c>
      <c r="B96" t="str">
        <f>Forutsetninger!AG101</f>
        <v>250-300</v>
      </c>
      <c r="C96" t="str">
        <f>$O$2</f>
        <v>250-300</v>
      </c>
      <c r="D96" t="str">
        <f>VLOOKUP(A96,Forutsetninger!$Z$3:$AA$21,2,0)</f>
        <v>Andre serviceskip</v>
      </c>
      <c r="E96" s="26">
        <f t="shared" si="5"/>
        <v>0</v>
      </c>
      <c r="F96" s="26">
        <f t="shared" si="6"/>
        <v>0</v>
      </c>
      <c r="G96" s="26">
        <v>2016</v>
      </c>
    </row>
    <row r="97" spans="1:7" x14ac:dyDescent="0.25">
      <c r="A97" t="str">
        <f>Forutsetninger!AF102</f>
        <v>Brønnbåt</v>
      </c>
      <c r="B97" t="str">
        <f>Forutsetninger!AG102</f>
        <v>300-</v>
      </c>
      <c r="C97" t="str">
        <f>$P$2</f>
        <v>300-</v>
      </c>
      <c r="D97" t="str">
        <f>VLOOKUP(A97,Forutsetninger!$Z$3:$AA$21,2,0)</f>
        <v>Andre serviceskip</v>
      </c>
      <c r="E97" s="26">
        <f t="shared" si="5"/>
        <v>0</v>
      </c>
      <c r="F97" s="26">
        <f t="shared" si="6"/>
        <v>0</v>
      </c>
      <c r="G97" s="26">
        <v>2016</v>
      </c>
    </row>
    <row r="98" spans="1:7" x14ac:dyDescent="0.25">
      <c r="A98" t="str">
        <f>Forutsetninger!AF103</f>
        <v>Slepefartøy</v>
      </c>
      <c r="B98" t="str">
        <f>Forutsetninger!AG103</f>
        <v>0-30</v>
      </c>
      <c r="C98" t="str">
        <f>$J$2</f>
        <v>&lt;70</v>
      </c>
      <c r="D98" t="str">
        <f>VLOOKUP(A98,Forutsetninger!$Z$3:$AA$21,2,0)</f>
        <v>Andre serviceskip</v>
      </c>
      <c r="E98" s="26">
        <f t="shared" ref="E98:E113" si="7">INDEX($I$2:$P$18,MATCH($D98,$I$2:$I$18,0),MATCH($C98,$I$2:$P$2,0))*1000</f>
        <v>1644000</v>
      </c>
      <c r="F98" s="26">
        <f t="shared" ref="F98:F129" si="8">INDEX($R$2:$Y$18,MATCH($D98,$R$2:$R$18,0),MATCH($C98,$R$2:$Y$2,0))</f>
        <v>2009</v>
      </c>
      <c r="G98" s="26">
        <v>2016</v>
      </c>
    </row>
    <row r="99" spans="1:7" x14ac:dyDescent="0.25">
      <c r="A99" t="str">
        <f>Forutsetninger!AF104</f>
        <v>Slepefartøy</v>
      </c>
      <c r="B99" t="str">
        <f>Forutsetninger!AG104</f>
        <v>30-70</v>
      </c>
      <c r="C99" t="str">
        <f>$J$2</f>
        <v>&lt;70</v>
      </c>
      <c r="D99" t="str">
        <f>VLOOKUP(A99,Forutsetninger!$Z$3:$AA$21,2,0)</f>
        <v>Andre serviceskip</v>
      </c>
      <c r="E99" s="26">
        <f t="shared" si="7"/>
        <v>1644000</v>
      </c>
      <c r="F99" s="26">
        <f t="shared" si="8"/>
        <v>2009</v>
      </c>
      <c r="G99" s="26">
        <v>2016</v>
      </c>
    </row>
    <row r="100" spans="1:7" x14ac:dyDescent="0.25">
      <c r="A100" t="str">
        <f>Forutsetninger!AF105</f>
        <v>Slepefartøy</v>
      </c>
      <c r="B100" t="str">
        <f>Forutsetninger!AG105</f>
        <v>70-100</v>
      </c>
      <c r="C100" t="str">
        <f>$K$2</f>
        <v>70-100</v>
      </c>
      <c r="D100" t="str">
        <f>VLOOKUP(A100,Forutsetninger!$Z$3:$AA$21,2,0)</f>
        <v>Andre serviceskip</v>
      </c>
      <c r="E100" s="26">
        <f t="shared" si="7"/>
        <v>1657000</v>
      </c>
      <c r="F100" s="26">
        <f t="shared" si="8"/>
        <v>1355</v>
      </c>
      <c r="G100" s="26">
        <v>2016</v>
      </c>
    </row>
    <row r="101" spans="1:7" x14ac:dyDescent="0.25">
      <c r="A101" t="str">
        <f>Forutsetninger!AF106</f>
        <v>Slepefartøy</v>
      </c>
      <c r="B101" t="str">
        <f>Forutsetninger!AG106</f>
        <v>100-150</v>
      </c>
      <c r="C101" t="str">
        <f>$L$2</f>
        <v>100-150</v>
      </c>
      <c r="D101" t="str">
        <f>VLOOKUP(A101,Forutsetninger!$Z$3:$AA$21,2,0)</f>
        <v>Andre serviceskip</v>
      </c>
      <c r="E101" s="26">
        <f t="shared" si="7"/>
        <v>1713000</v>
      </c>
      <c r="F101" s="26">
        <f t="shared" si="8"/>
        <v>1355</v>
      </c>
      <c r="G101" s="26">
        <v>2016</v>
      </c>
    </row>
    <row r="102" spans="1:7" x14ac:dyDescent="0.25">
      <c r="A102" t="str">
        <f>Forutsetninger!AF107</f>
        <v>Slepefartøy</v>
      </c>
      <c r="B102" t="str">
        <f>Forutsetninger!AG107</f>
        <v>150-200</v>
      </c>
      <c r="C102" t="str">
        <f>$M$2</f>
        <v>150-200</v>
      </c>
      <c r="D102" t="str">
        <f>VLOOKUP(A102,Forutsetninger!$Z$3:$AA$21,2,0)</f>
        <v>Andre serviceskip</v>
      </c>
      <c r="E102" s="26">
        <f t="shared" si="7"/>
        <v>0</v>
      </c>
      <c r="F102" s="26">
        <f t="shared" si="8"/>
        <v>1355</v>
      </c>
      <c r="G102" s="26">
        <v>2016</v>
      </c>
    </row>
    <row r="103" spans="1:7" x14ac:dyDescent="0.25">
      <c r="A103" t="str">
        <f>Forutsetninger!AF108</f>
        <v>Slepefartøy</v>
      </c>
      <c r="B103" t="str">
        <f>Forutsetninger!AG108</f>
        <v>200-250</v>
      </c>
      <c r="C103" t="str">
        <f>$N$2</f>
        <v>200-250</v>
      </c>
      <c r="D103" t="str">
        <f>VLOOKUP(A103,Forutsetninger!$Z$3:$AA$21,2,0)</f>
        <v>Andre serviceskip</v>
      </c>
      <c r="E103" s="26">
        <f t="shared" si="7"/>
        <v>0</v>
      </c>
      <c r="F103" s="26">
        <f t="shared" si="8"/>
        <v>1355</v>
      </c>
      <c r="G103" s="26">
        <v>2016</v>
      </c>
    </row>
    <row r="104" spans="1:7" x14ac:dyDescent="0.25">
      <c r="A104" t="str">
        <f>Forutsetninger!AF109</f>
        <v>Slepefartøy</v>
      </c>
      <c r="B104" t="str">
        <f>Forutsetninger!AG109</f>
        <v>250-300</v>
      </c>
      <c r="C104" t="str">
        <f>$O$2</f>
        <v>250-300</v>
      </c>
      <c r="D104" t="str">
        <f>VLOOKUP(A104,Forutsetninger!$Z$3:$AA$21,2,0)</f>
        <v>Andre serviceskip</v>
      </c>
      <c r="E104" s="26">
        <f t="shared" si="7"/>
        <v>0</v>
      </c>
      <c r="F104" s="26">
        <f t="shared" si="8"/>
        <v>0</v>
      </c>
      <c r="G104" s="26">
        <v>2016</v>
      </c>
    </row>
    <row r="105" spans="1:7" x14ac:dyDescent="0.25">
      <c r="A105" t="str">
        <f>Forutsetninger!AF110</f>
        <v>Slepefartøy</v>
      </c>
      <c r="B105" t="str">
        <f>Forutsetninger!AG110</f>
        <v>300-</v>
      </c>
      <c r="C105" t="str">
        <f>$P$2</f>
        <v>300-</v>
      </c>
      <c r="D105" t="str">
        <f>VLOOKUP(A105,Forutsetninger!$Z$3:$AA$21,2,0)</f>
        <v>Andre serviceskip</v>
      </c>
      <c r="E105" s="26">
        <f t="shared" si="7"/>
        <v>0</v>
      </c>
      <c r="F105" s="26">
        <f t="shared" si="8"/>
        <v>0</v>
      </c>
      <c r="G105" s="26">
        <v>2016</v>
      </c>
    </row>
    <row r="106" spans="1:7" x14ac:dyDescent="0.25">
      <c r="A106" t="str">
        <f>Forutsetninger!AF111</f>
        <v>Andre servicefartøy</v>
      </c>
      <c r="B106" t="str">
        <f>Forutsetninger!AG111</f>
        <v>0-30</v>
      </c>
      <c r="C106" t="str">
        <f>$J$2</f>
        <v>&lt;70</v>
      </c>
      <c r="D106" t="str">
        <f>VLOOKUP(A106,Forutsetninger!$Z$3:$AA$21,2,0)</f>
        <v>Andre serviceskip</v>
      </c>
      <c r="E106" s="26">
        <f t="shared" si="7"/>
        <v>1644000</v>
      </c>
      <c r="F106" s="26">
        <f t="shared" si="8"/>
        <v>2009</v>
      </c>
      <c r="G106" s="26">
        <v>2016</v>
      </c>
    </row>
    <row r="107" spans="1:7" x14ac:dyDescent="0.25">
      <c r="A107" t="str">
        <f>Forutsetninger!AF112</f>
        <v>Andre servicefartøy</v>
      </c>
      <c r="B107" t="str">
        <f>Forutsetninger!AG112</f>
        <v>30-70</v>
      </c>
      <c r="C107" t="str">
        <f>$J$2</f>
        <v>&lt;70</v>
      </c>
      <c r="D107" t="str">
        <f>VLOOKUP(A107,Forutsetninger!$Z$3:$AA$21,2,0)</f>
        <v>Andre serviceskip</v>
      </c>
      <c r="E107" s="26">
        <f t="shared" si="7"/>
        <v>1644000</v>
      </c>
      <c r="F107" s="26">
        <f t="shared" si="8"/>
        <v>2009</v>
      </c>
      <c r="G107" s="26">
        <v>2016</v>
      </c>
    </row>
    <row r="108" spans="1:7" x14ac:dyDescent="0.25">
      <c r="A108" t="str">
        <f>Forutsetninger!AF113</f>
        <v>Andre servicefartøy</v>
      </c>
      <c r="B108" t="str">
        <f>Forutsetninger!AG113</f>
        <v>70-100</v>
      </c>
      <c r="C108" t="str">
        <f>$K$2</f>
        <v>70-100</v>
      </c>
      <c r="D108" t="str">
        <f>VLOOKUP(A108,Forutsetninger!$Z$3:$AA$21,2,0)</f>
        <v>Andre serviceskip</v>
      </c>
      <c r="E108" s="26">
        <f t="shared" si="7"/>
        <v>1657000</v>
      </c>
      <c r="F108" s="26">
        <f t="shared" si="8"/>
        <v>1355</v>
      </c>
      <c r="G108" s="26">
        <v>2016</v>
      </c>
    </row>
    <row r="109" spans="1:7" x14ac:dyDescent="0.25">
      <c r="A109" t="str">
        <f>Forutsetninger!AF114</f>
        <v>Andre servicefartøy</v>
      </c>
      <c r="B109" t="str">
        <f>Forutsetninger!AG114</f>
        <v>100-150</v>
      </c>
      <c r="C109" t="str">
        <f>$L$2</f>
        <v>100-150</v>
      </c>
      <c r="D109" t="str">
        <f>VLOOKUP(A109,Forutsetninger!$Z$3:$AA$21,2,0)</f>
        <v>Andre serviceskip</v>
      </c>
      <c r="E109" s="26">
        <f t="shared" si="7"/>
        <v>1713000</v>
      </c>
      <c r="F109" s="26">
        <f t="shared" si="8"/>
        <v>1355</v>
      </c>
      <c r="G109" s="26">
        <v>2016</v>
      </c>
    </row>
    <row r="110" spans="1:7" x14ac:dyDescent="0.25">
      <c r="A110" t="str">
        <f>Forutsetninger!AF115</f>
        <v>Andre servicefartøy</v>
      </c>
      <c r="B110" t="str">
        <f>Forutsetninger!AG115</f>
        <v>150-200</v>
      </c>
      <c r="C110" t="str">
        <f>$M$2</f>
        <v>150-200</v>
      </c>
      <c r="D110" t="str">
        <f>VLOOKUP(A110,Forutsetninger!$Z$3:$AA$21,2,0)</f>
        <v>Andre serviceskip</v>
      </c>
      <c r="E110" s="26">
        <f t="shared" si="7"/>
        <v>0</v>
      </c>
      <c r="F110" s="26">
        <f t="shared" si="8"/>
        <v>1355</v>
      </c>
      <c r="G110" s="26">
        <v>2016</v>
      </c>
    </row>
    <row r="111" spans="1:7" x14ac:dyDescent="0.25">
      <c r="A111" t="str">
        <f>Forutsetninger!AF116</f>
        <v>Andre servicefartøy</v>
      </c>
      <c r="B111" t="str">
        <f>Forutsetninger!AG116</f>
        <v>200-250</v>
      </c>
      <c r="C111" t="str">
        <f>$N$2</f>
        <v>200-250</v>
      </c>
      <c r="D111" t="str">
        <f>VLOOKUP(A111,Forutsetninger!$Z$3:$AA$21,2,0)</f>
        <v>Andre serviceskip</v>
      </c>
      <c r="E111" s="26">
        <f t="shared" si="7"/>
        <v>0</v>
      </c>
      <c r="F111" s="26">
        <f t="shared" si="8"/>
        <v>1355</v>
      </c>
      <c r="G111" s="26">
        <v>2016</v>
      </c>
    </row>
    <row r="112" spans="1:7" x14ac:dyDescent="0.25">
      <c r="A112" t="str">
        <f>Forutsetninger!AF117</f>
        <v>Andre servicefartøy</v>
      </c>
      <c r="B112" t="str">
        <f>Forutsetninger!AG117</f>
        <v>250-300</v>
      </c>
      <c r="C112" t="str">
        <f>$O$2</f>
        <v>250-300</v>
      </c>
      <c r="D112" t="str">
        <f>VLOOKUP(A112,Forutsetninger!$Z$3:$AA$21,2,0)</f>
        <v>Andre serviceskip</v>
      </c>
      <c r="E112" s="26">
        <f t="shared" si="7"/>
        <v>0</v>
      </c>
      <c r="F112" s="26">
        <f t="shared" si="8"/>
        <v>0</v>
      </c>
      <c r="G112" s="26">
        <v>2016</v>
      </c>
    </row>
    <row r="113" spans="1:7" x14ac:dyDescent="0.25">
      <c r="A113" t="str">
        <f>Forutsetninger!AF118</f>
        <v>Andre servicefartøy</v>
      </c>
      <c r="B113" t="str">
        <f>Forutsetninger!AG118</f>
        <v>300-</v>
      </c>
      <c r="C113" t="str">
        <f>$P$2</f>
        <v>300-</v>
      </c>
      <c r="D113" t="str">
        <f>VLOOKUP(A113,Forutsetninger!$Z$3:$AA$21,2,0)</f>
        <v>Andre serviceskip</v>
      </c>
      <c r="E113" s="26">
        <f t="shared" si="7"/>
        <v>0</v>
      </c>
      <c r="F113" s="26">
        <f t="shared" si="8"/>
        <v>0</v>
      </c>
      <c r="G113" s="26">
        <v>2016</v>
      </c>
    </row>
    <row r="114" spans="1:7" x14ac:dyDescent="0.25">
      <c r="A114" t="str">
        <f>Forutsetninger!AF119</f>
        <v>Fiskefartøy</v>
      </c>
      <c r="B114" t="str">
        <f>Forutsetninger!AG119</f>
        <v>0-30</v>
      </c>
      <c r="C114" t="s">
        <v>224</v>
      </c>
      <c r="D114" t="str">
        <f>VLOOKUP(A114,Forutsetninger!$Z$3:$AA$21,2,0)</f>
        <v>Fiskefartøy</v>
      </c>
      <c r="E114" s="26">
        <f>INDEX($I$22:$Q$23,MATCH($D114,$I$22:$I$23,0),MATCH("0-30",$I$22:$Q$22,0))*1000</f>
        <v>32282.688000000002</v>
      </c>
      <c r="F114" s="26">
        <f t="shared" si="8"/>
        <v>798</v>
      </c>
      <c r="G114" s="26">
        <v>2016</v>
      </c>
    </row>
    <row r="115" spans="1:7" x14ac:dyDescent="0.25">
      <c r="A115" t="str">
        <f>Forutsetninger!AF120</f>
        <v>Fiskefartøy</v>
      </c>
      <c r="B115" t="str">
        <f>Forutsetninger!AG120</f>
        <v>30-70</v>
      </c>
      <c r="C115" t="s">
        <v>224</v>
      </c>
      <c r="D115" t="str">
        <f>VLOOKUP(A115,Forutsetninger!$Z$3:$AA$21,2,0)</f>
        <v>Fiskefartøy</v>
      </c>
      <c r="E115" s="26">
        <f>INDEX($I$22:$Q$23,MATCH($D115,$I$22:$I$23,0),MATCH("30-70",$I$22:$Q$22,0))*1000</f>
        <v>116000</v>
      </c>
      <c r="F115" s="26">
        <f t="shared" si="8"/>
        <v>798</v>
      </c>
      <c r="G115" s="26">
        <v>2016</v>
      </c>
    </row>
    <row r="116" spans="1:7" x14ac:dyDescent="0.25">
      <c r="A116" t="str">
        <f>Forutsetninger!AF121</f>
        <v>Fiskefartøy</v>
      </c>
      <c r="B116" t="str">
        <f>Forutsetninger!AG121</f>
        <v>70-100</v>
      </c>
      <c r="C116" t="str">
        <f>$K$2</f>
        <v>70-100</v>
      </c>
      <c r="D116" t="str">
        <f>VLOOKUP(A116,Forutsetninger!$Z$3:$AA$21,2,0)</f>
        <v>Fiskefartøy</v>
      </c>
      <c r="E116" s="26">
        <f t="shared" ref="E116:E121" si="9">INDEX($I$22:$Q$23,MATCH($D116,$I$22:$I$23,0),MATCH($B116,$I$22:$Q$22,0))*1000</f>
        <v>0</v>
      </c>
      <c r="F116" s="26">
        <f t="shared" si="8"/>
        <v>706</v>
      </c>
      <c r="G116" s="26">
        <v>2016</v>
      </c>
    </row>
    <row r="117" spans="1:7" x14ac:dyDescent="0.25">
      <c r="A117" t="str">
        <f>Forutsetninger!AF122</f>
        <v>Fiskefartøy</v>
      </c>
      <c r="B117" t="str">
        <f>Forutsetninger!AG122</f>
        <v>100-150</v>
      </c>
      <c r="C117" t="str">
        <f>$L$2</f>
        <v>100-150</v>
      </c>
      <c r="D117" t="str">
        <f>VLOOKUP(A117,Forutsetninger!$Z$3:$AA$21,2,0)</f>
        <v>Fiskefartøy</v>
      </c>
      <c r="E117" s="26">
        <f t="shared" si="9"/>
        <v>0</v>
      </c>
      <c r="F117" s="26">
        <f t="shared" si="8"/>
        <v>706</v>
      </c>
      <c r="G117" s="26">
        <v>2016</v>
      </c>
    </row>
    <row r="118" spans="1:7" x14ac:dyDescent="0.25">
      <c r="A118" t="str">
        <f>Forutsetninger!AF123</f>
        <v>Fiskefartøy</v>
      </c>
      <c r="B118" t="str">
        <f>Forutsetninger!AG123</f>
        <v>150-200</v>
      </c>
      <c r="C118" t="str">
        <f>$M$2</f>
        <v>150-200</v>
      </c>
      <c r="D118" t="str">
        <f>VLOOKUP(A118,Forutsetninger!$Z$3:$AA$21,2,0)</f>
        <v>Fiskefartøy</v>
      </c>
      <c r="E118" s="26">
        <f t="shared" si="9"/>
        <v>0</v>
      </c>
      <c r="F118" s="26">
        <f t="shared" si="8"/>
        <v>0</v>
      </c>
      <c r="G118" s="26">
        <v>2016</v>
      </c>
    </row>
    <row r="119" spans="1:7" x14ac:dyDescent="0.25">
      <c r="A119" t="str">
        <f>Forutsetninger!AF124</f>
        <v>Fiskefartøy</v>
      </c>
      <c r="B119" t="str">
        <f>Forutsetninger!AG124</f>
        <v>200-250</v>
      </c>
      <c r="C119" t="str">
        <f>$N$2</f>
        <v>200-250</v>
      </c>
      <c r="D119" t="str">
        <f>VLOOKUP(A119,Forutsetninger!$Z$3:$AA$21,2,0)</f>
        <v>Fiskefartøy</v>
      </c>
      <c r="E119" s="26">
        <f t="shared" si="9"/>
        <v>0</v>
      </c>
      <c r="F119" s="26">
        <f t="shared" si="8"/>
        <v>0</v>
      </c>
      <c r="G119" s="26">
        <v>2016</v>
      </c>
    </row>
    <row r="120" spans="1:7" x14ac:dyDescent="0.25">
      <c r="A120" t="str">
        <f>Forutsetninger!AF125</f>
        <v>Fiskefartøy</v>
      </c>
      <c r="B120" t="str">
        <f>Forutsetninger!AG125</f>
        <v>250-300</v>
      </c>
      <c r="C120" t="str">
        <f>$O$2</f>
        <v>250-300</v>
      </c>
      <c r="D120" t="str">
        <f>VLOOKUP(A120,Forutsetninger!$Z$3:$AA$21,2,0)</f>
        <v>Fiskefartøy</v>
      </c>
      <c r="E120" s="26">
        <f t="shared" si="9"/>
        <v>0</v>
      </c>
      <c r="F120" s="26">
        <f t="shared" si="8"/>
        <v>0</v>
      </c>
      <c r="G120" s="26">
        <v>2016</v>
      </c>
    </row>
    <row r="121" spans="1:7" x14ac:dyDescent="0.25">
      <c r="A121" t="str">
        <f>Forutsetninger!AF126</f>
        <v>Fiskefartøy</v>
      </c>
      <c r="B121" t="str">
        <f>Forutsetninger!AG126</f>
        <v>300-</v>
      </c>
      <c r="C121" t="str">
        <f>$P$2</f>
        <v>300-</v>
      </c>
      <c r="D121" t="str">
        <f>VLOOKUP(A121,Forutsetninger!$Z$3:$AA$21,2,0)</f>
        <v>Fiskefartøy</v>
      </c>
      <c r="E121" s="26">
        <f t="shared" si="9"/>
        <v>0</v>
      </c>
      <c r="F121" s="26">
        <f t="shared" si="8"/>
        <v>0</v>
      </c>
      <c r="G121" s="26">
        <v>2016</v>
      </c>
    </row>
    <row r="122" spans="1:7" x14ac:dyDescent="0.25">
      <c r="A122" t="str">
        <f>Forutsetninger!AF127</f>
        <v>Annet</v>
      </c>
      <c r="B122" t="str">
        <f>Forutsetninger!AG127</f>
        <v>0-30</v>
      </c>
      <c r="C122" t="str">
        <f>$J$2</f>
        <v>&lt;70</v>
      </c>
      <c r="D122" t="str">
        <f>VLOOKUP(A122,Forutsetninger!$Z$3:$AA$21,2,0)</f>
        <v>Annet</v>
      </c>
      <c r="E122" s="26">
        <f t="shared" ref="E122:E129" si="10">INDEX($I$2:$P$18,MATCH($D122,$I$2:$I$18,0),MATCH($C122,$I$2:$P$2,0))*1000</f>
        <v>0</v>
      </c>
      <c r="F122" s="26">
        <f t="shared" si="8"/>
        <v>0</v>
      </c>
      <c r="G122" s="26">
        <v>2016</v>
      </c>
    </row>
    <row r="123" spans="1:7" x14ac:dyDescent="0.25">
      <c r="A123" t="str">
        <f>Forutsetninger!AF128</f>
        <v>Annet</v>
      </c>
      <c r="B123" t="str">
        <f>Forutsetninger!AG128</f>
        <v>30-70</v>
      </c>
      <c r="C123" t="str">
        <f>$J$2</f>
        <v>&lt;70</v>
      </c>
      <c r="D123" t="str">
        <f>VLOOKUP(A123,Forutsetninger!$Z$3:$AA$21,2,0)</f>
        <v>Annet</v>
      </c>
      <c r="E123" s="26">
        <f t="shared" si="10"/>
        <v>0</v>
      </c>
      <c r="F123" s="26">
        <f t="shared" si="8"/>
        <v>0</v>
      </c>
      <c r="G123" s="26">
        <v>2016</v>
      </c>
    </row>
    <row r="124" spans="1:7" x14ac:dyDescent="0.25">
      <c r="A124" t="str">
        <f>Forutsetninger!AF129</f>
        <v>Annet</v>
      </c>
      <c r="B124" t="str">
        <f>Forutsetninger!AG129</f>
        <v>70-100</v>
      </c>
      <c r="C124" t="str">
        <f>$K$2</f>
        <v>70-100</v>
      </c>
      <c r="D124" t="str">
        <f>VLOOKUP(A124,Forutsetninger!$Z$3:$AA$21,2,0)</f>
        <v>Annet</v>
      </c>
      <c r="E124" s="26">
        <f t="shared" si="10"/>
        <v>0</v>
      </c>
      <c r="F124" s="26">
        <f t="shared" si="8"/>
        <v>0</v>
      </c>
      <c r="G124" s="26">
        <v>2016</v>
      </c>
    </row>
    <row r="125" spans="1:7" x14ac:dyDescent="0.25">
      <c r="A125" t="str">
        <f>Forutsetninger!AF130</f>
        <v>Annet</v>
      </c>
      <c r="B125" t="str">
        <f>Forutsetninger!AG130</f>
        <v>100-150</v>
      </c>
      <c r="C125" t="str">
        <f>$L$2</f>
        <v>100-150</v>
      </c>
      <c r="D125" t="str">
        <f>VLOOKUP(A125,Forutsetninger!$Z$3:$AA$21,2,0)</f>
        <v>Annet</v>
      </c>
      <c r="E125" s="26">
        <f t="shared" si="10"/>
        <v>0</v>
      </c>
      <c r="F125" s="26">
        <f t="shared" si="8"/>
        <v>0</v>
      </c>
      <c r="G125" s="26">
        <v>2016</v>
      </c>
    </row>
    <row r="126" spans="1:7" x14ac:dyDescent="0.25">
      <c r="A126" t="str">
        <f>Forutsetninger!AF131</f>
        <v>Annet</v>
      </c>
      <c r="B126" t="str">
        <f>Forutsetninger!AG131</f>
        <v>150-200</v>
      </c>
      <c r="C126" t="str">
        <f>$M$2</f>
        <v>150-200</v>
      </c>
      <c r="D126" t="str">
        <f>VLOOKUP(A126,Forutsetninger!$Z$3:$AA$21,2,0)</f>
        <v>Annet</v>
      </c>
      <c r="E126" s="26">
        <f t="shared" si="10"/>
        <v>0</v>
      </c>
      <c r="F126" s="26">
        <f t="shared" si="8"/>
        <v>0</v>
      </c>
      <c r="G126" s="26">
        <v>2016</v>
      </c>
    </row>
    <row r="127" spans="1:7" x14ac:dyDescent="0.25">
      <c r="A127" t="str">
        <f>Forutsetninger!AF132</f>
        <v>Annet</v>
      </c>
      <c r="B127" t="str">
        <f>Forutsetninger!AG132</f>
        <v>200-250</v>
      </c>
      <c r="C127" t="str">
        <f>$N$2</f>
        <v>200-250</v>
      </c>
      <c r="D127" t="str">
        <f>VLOOKUP(A127,Forutsetninger!$Z$3:$AA$21,2,0)</f>
        <v>Annet</v>
      </c>
      <c r="E127" s="26">
        <f t="shared" si="10"/>
        <v>0</v>
      </c>
      <c r="F127" s="26">
        <f t="shared" si="8"/>
        <v>0</v>
      </c>
      <c r="G127" s="26">
        <v>2016</v>
      </c>
    </row>
    <row r="128" spans="1:7" x14ac:dyDescent="0.25">
      <c r="A128" t="str">
        <f>Forutsetninger!AF133</f>
        <v>Annet</v>
      </c>
      <c r="B128" t="str">
        <f>Forutsetninger!AG133</f>
        <v>250-300</v>
      </c>
      <c r="C128" t="str">
        <f>$O$2</f>
        <v>250-300</v>
      </c>
      <c r="D128" t="str">
        <f>VLOOKUP(A128,Forutsetninger!$Z$3:$AA$21,2,0)</f>
        <v>Annet</v>
      </c>
      <c r="E128" s="26">
        <f t="shared" si="10"/>
        <v>0</v>
      </c>
      <c r="F128" s="26">
        <f t="shared" si="8"/>
        <v>0</v>
      </c>
      <c r="G128" s="26">
        <v>2016</v>
      </c>
    </row>
    <row r="129" spans="1:7" x14ac:dyDescent="0.25">
      <c r="A129" t="str">
        <f>Forutsetninger!AF134</f>
        <v>Annet</v>
      </c>
      <c r="B129" t="str">
        <f>Forutsetninger!AG134</f>
        <v>300-</v>
      </c>
      <c r="C129" t="str">
        <f>$P$2</f>
        <v>300-</v>
      </c>
      <c r="D129" t="str">
        <f>VLOOKUP(A129,Forutsetninger!$Z$3:$AA$21,2,0)</f>
        <v>Annet</v>
      </c>
      <c r="E129" s="26">
        <f t="shared" si="10"/>
        <v>0</v>
      </c>
      <c r="F129" s="26">
        <f t="shared" si="8"/>
        <v>0</v>
      </c>
      <c r="G129" s="26">
        <v>2016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395775"/>
  </sheetPr>
  <dimension ref="A1:Y129"/>
  <sheetViews>
    <sheetView topLeftCell="G1" workbookViewId="0">
      <selection activeCell="I31" sqref="I31"/>
    </sheetView>
  </sheetViews>
  <sheetFormatPr defaultColWidth="9.140625" defaultRowHeight="15" x14ac:dyDescent="0.25"/>
  <cols>
    <col min="1" max="7" width="30.42578125" customWidth="1"/>
    <col min="8" max="8" width="13.42578125" customWidth="1"/>
    <col min="9" max="9" width="26.42578125" customWidth="1"/>
    <col min="10" max="17" width="10.42578125" customWidth="1"/>
    <col min="18" max="18" width="23.42578125" customWidth="1"/>
    <col min="19" max="19" width="18.42578125" customWidth="1"/>
    <col min="20" max="1025" width="10.42578125" customWidth="1"/>
  </cols>
  <sheetData>
    <row r="1" spans="1:25" x14ac:dyDescent="0.25">
      <c r="A1" s="1" t="s">
        <v>7</v>
      </c>
      <c r="B1" s="1" t="s">
        <v>8</v>
      </c>
      <c r="C1" s="1" t="s">
        <v>220</v>
      </c>
      <c r="D1" s="54" t="s">
        <v>118</v>
      </c>
      <c r="E1" s="54" t="s">
        <v>221</v>
      </c>
      <c r="F1" s="54" t="s">
        <v>222</v>
      </c>
      <c r="G1" s="54" t="s">
        <v>223</v>
      </c>
      <c r="I1" s="3" t="s">
        <v>1382</v>
      </c>
      <c r="J1" s="2"/>
      <c r="K1" s="2"/>
      <c r="L1" s="2"/>
      <c r="M1" s="2"/>
      <c r="N1" s="2"/>
      <c r="O1" s="2"/>
      <c r="P1" s="2"/>
      <c r="R1" s="3" t="s">
        <v>1383</v>
      </c>
      <c r="S1" s="2"/>
      <c r="T1" s="2"/>
      <c r="U1" s="2"/>
      <c r="V1" s="2"/>
      <c r="W1" s="2"/>
      <c r="X1" s="2"/>
      <c r="Y1" s="2"/>
    </row>
    <row r="2" spans="1:25" x14ac:dyDescent="0.25">
      <c r="A2" t="str">
        <f>Forutsetninger!AF2</f>
        <v>Oljetankskip</v>
      </c>
      <c r="B2" t="str">
        <f>Forutsetninger!AG2</f>
        <v>0-30</v>
      </c>
      <c r="C2" t="str">
        <f>$J$2</f>
        <v>&lt;70</v>
      </c>
      <c r="D2" t="str">
        <f>VLOOKUP(A2,Forutsetninger!$Z$3:$AA$21,2,0)</f>
        <v>Oljetankskip</v>
      </c>
      <c r="E2" s="26">
        <f t="shared" ref="E2:E33" si="0">INDEX($I$2:$P$18,MATCH($D2,$I$2:$I$18,0),MATCH($C2,$I$2:$P$2,0))*1000</f>
        <v>2200000</v>
      </c>
      <c r="F2" s="26">
        <f t="shared" ref="F2:F33" si="1">INDEX($R$2:$Y$18,MATCH($D2,$R$2:$R$18,0),MATCH($C2,$R$2:$Y$2,0))</f>
        <v>539</v>
      </c>
      <c r="G2" s="26">
        <v>2013</v>
      </c>
      <c r="I2" s="54" t="s">
        <v>7</v>
      </c>
      <c r="J2" s="54" t="s">
        <v>224</v>
      </c>
      <c r="K2" s="54" t="s">
        <v>22</v>
      </c>
      <c r="L2" s="54" t="s">
        <v>25</v>
      </c>
      <c r="M2" s="54" t="s">
        <v>29</v>
      </c>
      <c r="N2" s="54" t="s">
        <v>33</v>
      </c>
      <c r="O2" s="54" t="s">
        <v>36</v>
      </c>
      <c r="P2" s="54" t="s">
        <v>40</v>
      </c>
      <c r="R2" s="54" t="s">
        <v>7</v>
      </c>
      <c r="S2" s="54" t="s">
        <v>224</v>
      </c>
      <c r="T2" s="54" t="s">
        <v>22</v>
      </c>
      <c r="U2" s="54" t="s">
        <v>25</v>
      </c>
      <c r="V2" s="54" t="s">
        <v>29</v>
      </c>
      <c r="W2" s="54" t="s">
        <v>33</v>
      </c>
      <c r="X2" s="54" t="s">
        <v>36</v>
      </c>
      <c r="Y2" s="54" t="s">
        <v>40</v>
      </c>
    </row>
    <row r="3" spans="1:25" x14ac:dyDescent="0.25">
      <c r="A3" t="str">
        <f>Forutsetninger!AF3</f>
        <v>Oljetankskip</v>
      </c>
      <c r="B3" t="str">
        <f>Forutsetninger!AG3</f>
        <v>30-70</v>
      </c>
      <c r="C3" t="str">
        <f>$J$2</f>
        <v>&lt;70</v>
      </c>
      <c r="D3" t="str">
        <f>VLOOKUP(A3,Forutsetninger!$Z$3:$AA$21,2,0)</f>
        <v>Oljetankskip</v>
      </c>
      <c r="E3" s="26">
        <f t="shared" si="0"/>
        <v>2200000</v>
      </c>
      <c r="F3" s="26">
        <f t="shared" si="1"/>
        <v>539</v>
      </c>
      <c r="G3" s="26">
        <v>2013</v>
      </c>
      <c r="I3" s="14" t="s">
        <v>16</v>
      </c>
      <c r="J3" s="177">
        <v>2200</v>
      </c>
      <c r="K3" s="178">
        <v>4600</v>
      </c>
      <c r="L3" s="178">
        <v>6000</v>
      </c>
      <c r="M3" s="178">
        <v>6600</v>
      </c>
      <c r="N3" s="178">
        <v>8200</v>
      </c>
      <c r="O3" s="178">
        <v>9200</v>
      </c>
      <c r="P3" s="178">
        <v>9200</v>
      </c>
      <c r="R3" s="14" t="s">
        <v>16</v>
      </c>
      <c r="S3" s="194">
        <v>539</v>
      </c>
      <c r="T3" s="195">
        <v>539</v>
      </c>
      <c r="U3" s="195">
        <v>668</v>
      </c>
      <c r="V3" s="195">
        <v>668</v>
      </c>
      <c r="W3" s="195">
        <v>837</v>
      </c>
      <c r="X3" s="195">
        <v>837</v>
      </c>
      <c r="Y3" s="195">
        <v>837</v>
      </c>
    </row>
    <row r="4" spans="1:25" x14ac:dyDescent="0.25">
      <c r="A4" t="str">
        <f>Forutsetninger!AF4</f>
        <v>Oljetankskip</v>
      </c>
      <c r="B4" t="str">
        <f>Forutsetninger!AG4</f>
        <v>70-100</v>
      </c>
      <c r="C4" t="str">
        <f>$K$2</f>
        <v>70-100</v>
      </c>
      <c r="D4" t="str">
        <f>VLOOKUP(A4,Forutsetninger!$Z$3:$AA$21,2,0)</f>
        <v>Oljetankskip</v>
      </c>
      <c r="E4" s="26">
        <f t="shared" si="0"/>
        <v>4600000</v>
      </c>
      <c r="F4" s="26">
        <f t="shared" si="1"/>
        <v>539</v>
      </c>
      <c r="G4" s="26">
        <v>2013</v>
      </c>
      <c r="I4" s="14" t="s">
        <v>21</v>
      </c>
      <c r="J4" s="180">
        <v>2200</v>
      </c>
      <c r="K4" s="178">
        <v>4600</v>
      </c>
      <c r="L4" s="178">
        <v>6000</v>
      </c>
      <c r="M4" s="178">
        <v>6600</v>
      </c>
      <c r="N4" s="178">
        <v>8200</v>
      </c>
      <c r="O4" s="181">
        <v>9200</v>
      </c>
      <c r="P4" s="181">
        <v>9200</v>
      </c>
      <c r="R4" s="14" t="s">
        <v>21</v>
      </c>
      <c r="S4" s="195">
        <v>539</v>
      </c>
      <c r="T4" s="195">
        <v>539</v>
      </c>
      <c r="U4" s="195">
        <v>668</v>
      </c>
      <c r="V4" s="195">
        <v>668</v>
      </c>
      <c r="W4" s="195">
        <v>837</v>
      </c>
      <c r="X4" s="194">
        <v>837</v>
      </c>
      <c r="Y4" s="194">
        <v>837</v>
      </c>
    </row>
    <row r="5" spans="1:25" x14ac:dyDescent="0.25">
      <c r="A5" t="str">
        <f>Forutsetninger!AF5</f>
        <v>Oljetankskip</v>
      </c>
      <c r="B5" t="str">
        <f>Forutsetninger!AG5</f>
        <v>100-150</v>
      </c>
      <c r="C5" t="str">
        <f>$L$2</f>
        <v>100-150</v>
      </c>
      <c r="D5" t="str">
        <f>VLOOKUP(A5,Forutsetninger!$Z$3:$AA$21,2,0)</f>
        <v>Oljetankskip</v>
      </c>
      <c r="E5" s="26">
        <f t="shared" si="0"/>
        <v>6000000</v>
      </c>
      <c r="F5" s="26">
        <f t="shared" si="1"/>
        <v>668</v>
      </c>
      <c r="G5" s="26">
        <v>2013</v>
      </c>
      <c r="I5" s="14" t="s">
        <v>24</v>
      </c>
      <c r="J5" s="181">
        <v>2200</v>
      </c>
      <c r="K5" s="178">
        <v>4800</v>
      </c>
      <c r="L5" s="178">
        <v>9000</v>
      </c>
      <c r="M5" s="178">
        <v>10000</v>
      </c>
      <c r="N5" s="178">
        <v>11000</v>
      </c>
      <c r="O5" s="178">
        <v>26000</v>
      </c>
      <c r="P5" s="181">
        <v>26000</v>
      </c>
      <c r="R5" s="14" t="s">
        <v>24</v>
      </c>
      <c r="S5" s="194">
        <v>539</v>
      </c>
      <c r="T5" s="195">
        <v>539</v>
      </c>
      <c r="U5" s="195">
        <v>668</v>
      </c>
      <c r="V5" s="195">
        <v>668</v>
      </c>
      <c r="W5" s="195">
        <v>837</v>
      </c>
      <c r="X5" s="195">
        <v>837</v>
      </c>
      <c r="Y5" s="194">
        <v>837</v>
      </c>
    </row>
    <row r="6" spans="1:25" x14ac:dyDescent="0.25">
      <c r="A6" t="str">
        <f>Forutsetninger!AF6</f>
        <v>Oljetankskip</v>
      </c>
      <c r="B6" t="str">
        <f>Forutsetninger!AG6</f>
        <v>150-200</v>
      </c>
      <c r="C6" t="str">
        <f>$M$2</f>
        <v>150-200</v>
      </c>
      <c r="D6" t="str">
        <f>VLOOKUP(A6,Forutsetninger!$Z$3:$AA$21,2,0)</f>
        <v>Oljetankskip</v>
      </c>
      <c r="E6" s="26">
        <f t="shared" si="0"/>
        <v>6600000</v>
      </c>
      <c r="F6" s="26">
        <f t="shared" si="1"/>
        <v>668</v>
      </c>
      <c r="G6" s="26">
        <v>2013</v>
      </c>
      <c r="I6" s="14" t="s">
        <v>28</v>
      </c>
      <c r="J6" s="177">
        <v>2200</v>
      </c>
      <c r="K6" s="196">
        <v>2600</v>
      </c>
      <c r="L6" s="178">
        <v>3800</v>
      </c>
      <c r="M6" s="178">
        <v>4600</v>
      </c>
      <c r="N6" s="178">
        <v>5600</v>
      </c>
      <c r="O6" s="178">
        <v>8400</v>
      </c>
      <c r="P6" s="183">
        <f>O6</f>
        <v>8400</v>
      </c>
      <c r="R6" s="14" t="s">
        <v>28</v>
      </c>
      <c r="S6" s="194">
        <v>593</v>
      </c>
      <c r="T6" s="194">
        <v>593</v>
      </c>
      <c r="U6" s="195">
        <v>903</v>
      </c>
      <c r="V6" s="195">
        <v>903</v>
      </c>
      <c r="W6" s="195">
        <v>787</v>
      </c>
      <c r="X6" s="195">
        <v>787</v>
      </c>
      <c r="Y6" s="194">
        <v>787</v>
      </c>
    </row>
    <row r="7" spans="1:25" x14ac:dyDescent="0.25">
      <c r="A7" t="str">
        <f>Forutsetninger!AF7</f>
        <v>Oljetankskip</v>
      </c>
      <c r="B7" t="str">
        <f>Forutsetninger!AG7</f>
        <v>200-250</v>
      </c>
      <c r="C7" t="str">
        <f>$N$2</f>
        <v>200-250</v>
      </c>
      <c r="D7" t="str">
        <f>VLOOKUP(A7,Forutsetninger!$Z$3:$AA$21,2,0)</f>
        <v>Oljetankskip</v>
      </c>
      <c r="E7" s="26">
        <f t="shared" si="0"/>
        <v>8200000</v>
      </c>
      <c r="F7" s="26">
        <f t="shared" si="1"/>
        <v>837</v>
      </c>
      <c r="G7" s="26">
        <v>2013</v>
      </c>
      <c r="I7" s="14" t="s">
        <v>32</v>
      </c>
      <c r="J7" s="178">
        <v>2200</v>
      </c>
      <c r="K7" s="178">
        <v>2600</v>
      </c>
      <c r="L7" s="178">
        <v>4600</v>
      </c>
      <c r="M7" s="178">
        <v>5400</v>
      </c>
      <c r="N7" s="182">
        <v>6000</v>
      </c>
      <c r="O7" s="182">
        <v>6000</v>
      </c>
      <c r="P7" s="182">
        <v>6000</v>
      </c>
      <c r="R7" s="14" t="s">
        <v>32</v>
      </c>
      <c r="S7" s="195">
        <v>593</v>
      </c>
      <c r="T7" s="195">
        <v>593</v>
      </c>
      <c r="U7" s="195">
        <v>903</v>
      </c>
      <c r="V7" s="195">
        <v>903</v>
      </c>
      <c r="W7" s="194">
        <v>787</v>
      </c>
      <c r="X7" s="194">
        <v>787</v>
      </c>
      <c r="Y7" s="194">
        <v>787</v>
      </c>
    </row>
    <row r="8" spans="1:25" x14ac:dyDescent="0.25">
      <c r="A8" t="str">
        <f>Forutsetninger!AF8</f>
        <v>Oljetankskip</v>
      </c>
      <c r="B8" t="str">
        <f>Forutsetninger!AG8</f>
        <v>250-300</v>
      </c>
      <c r="C8" t="str">
        <f>$O$2</f>
        <v>250-300</v>
      </c>
      <c r="D8" t="str">
        <f>VLOOKUP(A8,Forutsetninger!$Z$3:$AA$21,2,0)</f>
        <v>Oljetankskip</v>
      </c>
      <c r="E8" s="26">
        <f t="shared" si="0"/>
        <v>9200000</v>
      </c>
      <c r="F8" s="26">
        <f t="shared" si="1"/>
        <v>837</v>
      </c>
      <c r="G8" s="26">
        <v>2013</v>
      </c>
      <c r="I8" s="14" t="s">
        <v>35</v>
      </c>
      <c r="J8" s="181">
        <v>2200</v>
      </c>
      <c r="K8" s="178">
        <v>2600</v>
      </c>
      <c r="L8" s="178">
        <v>4200</v>
      </c>
      <c r="M8" s="178">
        <v>5000</v>
      </c>
      <c r="N8" s="178">
        <v>6000</v>
      </c>
      <c r="O8" s="181">
        <v>6000</v>
      </c>
      <c r="P8" s="181">
        <v>6000</v>
      </c>
      <c r="R8" s="14" t="s">
        <v>35</v>
      </c>
      <c r="S8" s="194">
        <v>593</v>
      </c>
      <c r="T8" s="195">
        <v>593</v>
      </c>
      <c r="U8" s="195">
        <v>903</v>
      </c>
      <c r="V8" s="195">
        <v>903</v>
      </c>
      <c r="W8" s="195">
        <v>787</v>
      </c>
      <c r="X8" s="194">
        <v>787</v>
      </c>
      <c r="Y8" s="194">
        <v>787</v>
      </c>
    </row>
    <row r="9" spans="1:25" x14ac:dyDescent="0.25">
      <c r="A9" t="str">
        <f>Forutsetninger!AF9</f>
        <v>Oljetankskip</v>
      </c>
      <c r="B9" t="str">
        <f>Forutsetninger!AG9</f>
        <v>300-</v>
      </c>
      <c r="C9" t="str">
        <f>$P$2</f>
        <v>300-</v>
      </c>
      <c r="D9" t="str">
        <f>VLOOKUP(A9,Forutsetninger!$Z$3:$AA$21,2,0)</f>
        <v>Oljetankskip</v>
      </c>
      <c r="E9" s="26">
        <f t="shared" si="0"/>
        <v>9200000</v>
      </c>
      <c r="F9" s="26">
        <f t="shared" si="1"/>
        <v>837</v>
      </c>
      <c r="G9" s="26">
        <v>2013</v>
      </c>
      <c r="I9" s="14" t="s">
        <v>64</v>
      </c>
      <c r="J9" s="178">
        <v>3000</v>
      </c>
      <c r="K9" s="178">
        <v>3400</v>
      </c>
      <c r="L9" s="178">
        <v>6000</v>
      </c>
      <c r="M9" s="178">
        <v>7000</v>
      </c>
      <c r="N9" s="182">
        <v>6000</v>
      </c>
      <c r="O9" s="182">
        <v>6000</v>
      </c>
      <c r="P9" s="182">
        <v>6000</v>
      </c>
      <c r="R9" s="14" t="s">
        <v>64</v>
      </c>
      <c r="S9" s="195">
        <v>593</v>
      </c>
      <c r="T9" s="195">
        <v>593</v>
      </c>
      <c r="U9" s="195">
        <v>903</v>
      </c>
      <c r="V9" s="195">
        <v>903</v>
      </c>
      <c r="W9" s="194">
        <v>787</v>
      </c>
      <c r="X9" s="194">
        <v>787</v>
      </c>
      <c r="Y9" s="194">
        <v>787</v>
      </c>
    </row>
    <row r="10" spans="1:25" x14ac:dyDescent="0.25">
      <c r="A10" t="str">
        <f>Forutsetninger!AF10</f>
        <v>Kjemikalie-/Produktskip</v>
      </c>
      <c r="B10" t="str">
        <f>Forutsetninger!AG10</f>
        <v>0-30</v>
      </c>
      <c r="C10" t="str">
        <f>$J$2</f>
        <v>&lt;70</v>
      </c>
      <c r="D10" t="str">
        <f>VLOOKUP(A10,Forutsetninger!$Z$3:$AA$21,2,0)</f>
        <v>Kjemikalie-/produkttankskip</v>
      </c>
      <c r="E10" s="26">
        <f t="shared" si="0"/>
        <v>2200000</v>
      </c>
      <c r="F10" s="26">
        <f t="shared" si="1"/>
        <v>539</v>
      </c>
      <c r="G10" s="26">
        <v>2013</v>
      </c>
      <c r="I10" s="14" t="s">
        <v>66</v>
      </c>
      <c r="J10" s="178">
        <v>2200</v>
      </c>
      <c r="K10" s="178">
        <v>2600</v>
      </c>
      <c r="L10" s="178">
        <v>4200</v>
      </c>
      <c r="M10" s="181">
        <v>5000</v>
      </c>
      <c r="N10" s="181">
        <v>6000</v>
      </c>
      <c r="O10" s="181">
        <v>6000</v>
      </c>
      <c r="P10" s="181">
        <v>6000</v>
      </c>
      <c r="R10" s="14" t="s">
        <v>66</v>
      </c>
      <c r="S10" s="195">
        <v>593</v>
      </c>
      <c r="T10" s="195">
        <v>593</v>
      </c>
      <c r="U10" s="195">
        <v>903</v>
      </c>
      <c r="V10" s="194">
        <v>903</v>
      </c>
      <c r="W10" s="194">
        <v>787</v>
      </c>
      <c r="X10" s="194">
        <v>787</v>
      </c>
      <c r="Y10" s="194">
        <v>787</v>
      </c>
    </row>
    <row r="11" spans="1:25" x14ac:dyDescent="0.25">
      <c r="A11" t="str">
        <f>Forutsetninger!AF11</f>
        <v>Kjemikalie-/Produktskip</v>
      </c>
      <c r="B11" t="str">
        <f>Forutsetninger!AG11</f>
        <v>30-70</v>
      </c>
      <c r="C11" t="str">
        <f>$J$2</f>
        <v>&lt;70</v>
      </c>
      <c r="D11" t="str">
        <f>VLOOKUP(A11,Forutsetninger!$Z$3:$AA$21,2,0)</f>
        <v>Kjemikalie-/produkttankskip</v>
      </c>
      <c r="E11" s="26">
        <f t="shared" si="0"/>
        <v>2200000</v>
      </c>
      <c r="F11" s="26">
        <f t="shared" si="1"/>
        <v>539</v>
      </c>
      <c r="G11" s="26">
        <v>2013</v>
      </c>
      <c r="I11" s="14" t="s">
        <v>39</v>
      </c>
      <c r="J11" s="178">
        <v>2600</v>
      </c>
      <c r="K11" s="178">
        <v>3200</v>
      </c>
      <c r="L11" s="178">
        <v>8400</v>
      </c>
      <c r="M11" s="180">
        <v>15000</v>
      </c>
      <c r="N11" s="181">
        <v>54000</v>
      </c>
      <c r="O11" s="181">
        <v>70000</v>
      </c>
      <c r="P11" s="181">
        <v>70000</v>
      </c>
      <c r="R11" s="14" t="s">
        <v>39</v>
      </c>
      <c r="S11" s="195">
        <v>905</v>
      </c>
      <c r="T11" s="195">
        <v>905</v>
      </c>
      <c r="U11" s="195">
        <v>990</v>
      </c>
      <c r="V11" s="194">
        <v>990</v>
      </c>
      <c r="W11" s="194">
        <v>476</v>
      </c>
      <c r="X11" s="194">
        <v>476</v>
      </c>
      <c r="Y11" s="194">
        <v>476</v>
      </c>
    </row>
    <row r="12" spans="1:25" x14ac:dyDescent="0.25">
      <c r="A12" t="str">
        <f>Forutsetninger!AF12</f>
        <v>Kjemikalie-/Produktskip</v>
      </c>
      <c r="B12" t="str">
        <f>Forutsetninger!AG12</f>
        <v>70-100</v>
      </c>
      <c r="C12" t="str">
        <f>$K$2</f>
        <v>70-100</v>
      </c>
      <c r="D12" t="str">
        <f>VLOOKUP(A12,Forutsetninger!$Z$3:$AA$21,2,0)</f>
        <v>Kjemikalie-/produkttankskip</v>
      </c>
      <c r="E12" s="26">
        <f t="shared" si="0"/>
        <v>4600000</v>
      </c>
      <c r="F12" s="26">
        <f t="shared" si="1"/>
        <v>539</v>
      </c>
      <c r="G12" s="26">
        <v>2013</v>
      </c>
      <c r="I12" s="14" t="s">
        <v>42</v>
      </c>
      <c r="J12" s="178">
        <v>3600</v>
      </c>
      <c r="K12" s="178">
        <v>4200</v>
      </c>
      <c r="L12" s="178">
        <v>11000</v>
      </c>
      <c r="M12" s="178">
        <v>15000</v>
      </c>
      <c r="N12" s="181">
        <v>54000</v>
      </c>
      <c r="O12" s="181">
        <v>70000</v>
      </c>
      <c r="P12" s="181">
        <v>70000</v>
      </c>
      <c r="R12" s="14" t="s">
        <v>42</v>
      </c>
      <c r="S12" s="195">
        <v>905</v>
      </c>
      <c r="T12" s="195">
        <v>905</v>
      </c>
      <c r="U12" s="195">
        <v>990</v>
      </c>
      <c r="V12" s="195">
        <v>990</v>
      </c>
      <c r="W12" s="194">
        <v>476</v>
      </c>
      <c r="X12" s="194">
        <v>476</v>
      </c>
      <c r="Y12" s="194">
        <v>476</v>
      </c>
    </row>
    <row r="13" spans="1:25" x14ac:dyDescent="0.25">
      <c r="A13" t="str">
        <f>Forutsetninger!AF13</f>
        <v>Kjemikalie-/Produktskip</v>
      </c>
      <c r="B13" t="str">
        <f>Forutsetninger!AG13</f>
        <v>100-150</v>
      </c>
      <c r="C13" t="str">
        <f>$L$2</f>
        <v>100-150</v>
      </c>
      <c r="D13" t="str">
        <f>VLOOKUP(A13,Forutsetninger!$Z$3:$AA$21,2,0)</f>
        <v>Kjemikalie-/produkttankskip</v>
      </c>
      <c r="E13" s="26">
        <f t="shared" si="0"/>
        <v>6000000</v>
      </c>
      <c r="F13" s="26">
        <f t="shared" si="1"/>
        <v>668</v>
      </c>
      <c r="G13" s="26">
        <v>2013</v>
      </c>
      <c r="I13" s="14" t="s">
        <v>44</v>
      </c>
      <c r="J13" s="178">
        <v>2600</v>
      </c>
      <c r="K13" s="178">
        <v>3200</v>
      </c>
      <c r="L13" s="178">
        <v>25000</v>
      </c>
      <c r="M13" s="178">
        <v>37000</v>
      </c>
      <c r="N13" s="178">
        <v>54000</v>
      </c>
      <c r="O13" s="178">
        <v>70000</v>
      </c>
      <c r="P13" s="177">
        <v>70000</v>
      </c>
      <c r="R13" s="14" t="s">
        <v>44</v>
      </c>
      <c r="S13" s="195">
        <v>905</v>
      </c>
      <c r="T13" s="195">
        <v>905</v>
      </c>
      <c r="U13" s="195">
        <v>990</v>
      </c>
      <c r="V13" s="195">
        <v>990</v>
      </c>
      <c r="W13" s="195">
        <v>476</v>
      </c>
      <c r="X13" s="195">
        <v>476</v>
      </c>
      <c r="Y13" s="194">
        <v>476</v>
      </c>
    </row>
    <row r="14" spans="1:25" x14ac:dyDescent="0.25">
      <c r="A14" t="str">
        <f>Forutsetninger!AF14</f>
        <v>Kjemikalie-/Produktskip</v>
      </c>
      <c r="B14" t="str">
        <f>Forutsetninger!AG14</f>
        <v>150-200</v>
      </c>
      <c r="C14" t="str">
        <f>$M$2</f>
        <v>150-200</v>
      </c>
      <c r="D14" t="str">
        <f>VLOOKUP(A14,Forutsetninger!$Z$3:$AA$21,2,0)</f>
        <v>Kjemikalie-/produkttankskip</v>
      </c>
      <c r="E14" s="26">
        <f t="shared" si="0"/>
        <v>6600000</v>
      </c>
      <c r="F14" s="26">
        <f t="shared" si="1"/>
        <v>668</v>
      </c>
      <c r="G14" s="26">
        <v>2013</v>
      </c>
      <c r="I14" s="14" t="s">
        <v>46</v>
      </c>
      <c r="J14" s="178">
        <v>5000</v>
      </c>
      <c r="K14" s="178">
        <v>10000</v>
      </c>
      <c r="L14" s="180">
        <v>20000</v>
      </c>
      <c r="M14" s="181">
        <v>28000</v>
      </c>
      <c r="N14" s="181">
        <f t="shared" ref="N14:P16" si="2">M14</f>
        <v>28000</v>
      </c>
      <c r="O14" s="181">
        <f t="shared" si="2"/>
        <v>28000</v>
      </c>
      <c r="P14" s="181">
        <f t="shared" si="2"/>
        <v>28000</v>
      </c>
      <c r="R14" s="14" t="s">
        <v>46</v>
      </c>
      <c r="S14" s="195">
        <v>905</v>
      </c>
      <c r="T14" s="195">
        <v>905</v>
      </c>
      <c r="U14" s="195">
        <v>990</v>
      </c>
      <c r="V14" s="194">
        <v>990</v>
      </c>
      <c r="W14" s="194">
        <v>476</v>
      </c>
      <c r="X14" s="194">
        <v>476</v>
      </c>
      <c r="Y14" s="194">
        <v>476</v>
      </c>
    </row>
    <row r="15" spans="1:25" x14ac:dyDescent="0.25">
      <c r="A15" t="str">
        <f>Forutsetninger!AF15</f>
        <v>Kjemikalie-/Produktskip</v>
      </c>
      <c r="B15" t="str">
        <f>Forutsetninger!AG15</f>
        <v>200-250</v>
      </c>
      <c r="C15" t="str">
        <f>$N$2</f>
        <v>200-250</v>
      </c>
      <c r="D15" t="str">
        <f>VLOOKUP(A15,Forutsetninger!$Z$3:$AA$21,2,0)</f>
        <v>Kjemikalie-/produkttankskip</v>
      </c>
      <c r="E15" s="26">
        <f t="shared" si="0"/>
        <v>8200000</v>
      </c>
      <c r="F15" s="26">
        <f t="shared" si="1"/>
        <v>837</v>
      </c>
      <c r="G15" s="26">
        <v>2013</v>
      </c>
      <c r="I15" s="14" t="s">
        <v>49</v>
      </c>
      <c r="J15" s="178">
        <v>5000</v>
      </c>
      <c r="K15" s="178">
        <v>10000</v>
      </c>
      <c r="L15" s="178">
        <v>20000</v>
      </c>
      <c r="M15" s="178">
        <v>28000</v>
      </c>
      <c r="N15" s="181">
        <f t="shared" si="2"/>
        <v>28000</v>
      </c>
      <c r="O15" s="181">
        <f t="shared" si="2"/>
        <v>28000</v>
      </c>
      <c r="P15" s="181">
        <f t="shared" si="2"/>
        <v>28000</v>
      </c>
      <c r="R15" s="14" t="s">
        <v>49</v>
      </c>
      <c r="S15" s="195">
        <v>905</v>
      </c>
      <c r="T15" s="195">
        <v>905</v>
      </c>
      <c r="U15" s="195">
        <v>990</v>
      </c>
      <c r="V15" s="195">
        <v>990</v>
      </c>
      <c r="W15" s="194">
        <v>476</v>
      </c>
      <c r="X15" s="194">
        <v>476</v>
      </c>
      <c r="Y15" s="194">
        <v>476</v>
      </c>
    </row>
    <row r="16" spans="1:25" x14ac:dyDescent="0.25">
      <c r="A16" t="str">
        <f>Forutsetninger!AF16</f>
        <v>Kjemikalie-/Produktskip</v>
      </c>
      <c r="B16" t="str">
        <f>Forutsetninger!AG16</f>
        <v>250-300</v>
      </c>
      <c r="C16" t="str">
        <f>$O$2</f>
        <v>250-300</v>
      </c>
      <c r="D16" t="str">
        <f>VLOOKUP(A16,Forutsetninger!$Z$3:$AA$21,2,0)</f>
        <v>Kjemikalie-/produkttankskip</v>
      </c>
      <c r="E16" s="26">
        <f t="shared" si="0"/>
        <v>9200000</v>
      </c>
      <c r="F16" s="26">
        <f t="shared" si="1"/>
        <v>837</v>
      </c>
      <c r="G16" s="26">
        <v>2013</v>
      </c>
      <c r="I16" s="14" t="s">
        <v>52</v>
      </c>
      <c r="J16" s="178">
        <v>1400</v>
      </c>
      <c r="K16" s="178">
        <v>1600</v>
      </c>
      <c r="L16" s="178">
        <v>3000</v>
      </c>
      <c r="M16" s="183">
        <f>L16</f>
        <v>3000</v>
      </c>
      <c r="N16" s="183">
        <f t="shared" si="2"/>
        <v>3000</v>
      </c>
      <c r="O16" s="183">
        <f t="shared" si="2"/>
        <v>3000</v>
      </c>
      <c r="P16" s="183">
        <f t="shared" si="2"/>
        <v>3000</v>
      </c>
      <c r="R16" s="14" t="s">
        <v>52</v>
      </c>
      <c r="S16" s="195">
        <v>905</v>
      </c>
      <c r="T16" s="195">
        <v>905</v>
      </c>
      <c r="U16" s="195">
        <v>990</v>
      </c>
      <c r="V16" s="194">
        <v>990</v>
      </c>
      <c r="W16" s="194">
        <v>476</v>
      </c>
      <c r="X16" s="194">
        <v>476</v>
      </c>
      <c r="Y16" s="194">
        <v>476</v>
      </c>
    </row>
    <row r="17" spans="1:25" x14ac:dyDescent="0.25">
      <c r="A17" t="str">
        <f>Forutsetninger!AF17</f>
        <v>Kjemikalie-/Produktskip</v>
      </c>
      <c r="B17" t="str">
        <f>Forutsetninger!AG17</f>
        <v>300-</v>
      </c>
      <c r="C17" t="str">
        <f>$P$2</f>
        <v>300-</v>
      </c>
      <c r="D17" t="str">
        <f>VLOOKUP(A17,Forutsetninger!$Z$3:$AA$21,2,0)</f>
        <v>Kjemikalie-/produkttankskip</v>
      </c>
      <c r="E17" s="26">
        <f t="shared" si="0"/>
        <v>9200000</v>
      </c>
      <c r="F17" s="26">
        <f t="shared" si="1"/>
        <v>837</v>
      </c>
      <c r="G17" s="26">
        <v>2013</v>
      </c>
      <c r="I17" s="14" t="s">
        <v>59</v>
      </c>
      <c r="J17" s="180"/>
      <c r="K17" s="180"/>
      <c r="L17" s="181"/>
      <c r="M17" s="181"/>
      <c r="N17" s="181"/>
      <c r="O17" s="181"/>
      <c r="P17" s="181"/>
      <c r="R17" s="14" t="s">
        <v>59</v>
      </c>
      <c r="S17" s="195">
        <v>905</v>
      </c>
      <c r="T17" s="195">
        <v>905</v>
      </c>
      <c r="U17" s="194">
        <v>990</v>
      </c>
      <c r="V17" s="194">
        <v>990</v>
      </c>
      <c r="W17" s="194">
        <v>476</v>
      </c>
      <c r="X17" s="194">
        <v>476</v>
      </c>
      <c r="Y17" s="194">
        <v>476</v>
      </c>
    </row>
    <row r="18" spans="1:25" x14ac:dyDescent="0.25">
      <c r="A18" t="str">
        <f>Forutsetninger!AF18</f>
        <v>Gasstankskip</v>
      </c>
      <c r="B18" t="str">
        <f>Forutsetninger!AG18</f>
        <v>0-30</v>
      </c>
      <c r="C18" t="str">
        <f>$J$2</f>
        <v>&lt;70</v>
      </c>
      <c r="D18" t="str">
        <f>VLOOKUP(A18,Forutsetninger!$Z$3:$AA$21,2,0)</f>
        <v>Gasstankskip</v>
      </c>
      <c r="E18" s="26">
        <f t="shared" si="0"/>
        <v>2200000</v>
      </c>
      <c r="F18" s="26">
        <f t="shared" si="1"/>
        <v>539</v>
      </c>
      <c r="G18" s="26">
        <v>2013</v>
      </c>
      <c r="I18" s="14" t="s">
        <v>61</v>
      </c>
      <c r="J18" s="197"/>
      <c r="K18" s="197"/>
      <c r="L18" s="197"/>
      <c r="M18" s="197"/>
      <c r="N18" s="197"/>
      <c r="O18" s="197"/>
      <c r="P18" s="197"/>
      <c r="R18" s="14" t="s">
        <v>61</v>
      </c>
      <c r="S18" s="194">
        <v>905</v>
      </c>
      <c r="T18" s="194">
        <v>905</v>
      </c>
      <c r="U18" s="194">
        <v>990</v>
      </c>
      <c r="V18" s="194">
        <v>990</v>
      </c>
      <c r="W18" s="194">
        <v>476</v>
      </c>
      <c r="X18" s="194">
        <v>476</v>
      </c>
      <c r="Y18" s="194">
        <v>476</v>
      </c>
    </row>
    <row r="19" spans="1:25" x14ac:dyDescent="0.25">
      <c r="A19" t="str">
        <f>Forutsetninger!AF19</f>
        <v>Gasstankskip</v>
      </c>
      <c r="B19" t="str">
        <f>Forutsetninger!AG19</f>
        <v>30-70</v>
      </c>
      <c r="C19" t="str">
        <f>$J$2</f>
        <v>&lt;70</v>
      </c>
      <c r="D19" t="str">
        <f>VLOOKUP(A19,Forutsetninger!$Z$3:$AA$21,2,0)</f>
        <v>Gasstankskip</v>
      </c>
      <c r="E19" s="26">
        <f t="shared" si="0"/>
        <v>2200000</v>
      </c>
      <c r="F19" s="26">
        <f t="shared" si="1"/>
        <v>539</v>
      </c>
      <c r="G19" s="26">
        <v>2013</v>
      </c>
    </row>
    <row r="20" spans="1:25" x14ac:dyDescent="0.25">
      <c r="A20" t="str">
        <f>Forutsetninger!AF20</f>
        <v>Gasstankskip</v>
      </c>
      <c r="B20" t="str">
        <f>Forutsetninger!AG20</f>
        <v>70-100</v>
      </c>
      <c r="C20" t="str">
        <f>$K$2</f>
        <v>70-100</v>
      </c>
      <c r="D20" t="str">
        <f>VLOOKUP(A20,Forutsetninger!$Z$3:$AA$21,2,0)</f>
        <v>Gasstankskip</v>
      </c>
      <c r="E20" s="26">
        <f t="shared" si="0"/>
        <v>4800000</v>
      </c>
      <c r="F20" s="26">
        <f t="shared" si="1"/>
        <v>539</v>
      </c>
      <c r="G20" s="26">
        <v>2013</v>
      </c>
    </row>
    <row r="21" spans="1:25" x14ac:dyDescent="0.25">
      <c r="A21" t="str">
        <f>Forutsetninger!AF21</f>
        <v>Gasstankskip</v>
      </c>
      <c r="B21" t="str">
        <f>Forutsetninger!AG21</f>
        <v>100-150</v>
      </c>
      <c r="C21" t="str">
        <f>$L$2</f>
        <v>100-150</v>
      </c>
      <c r="D21" t="str">
        <f>VLOOKUP(A21,Forutsetninger!$Z$3:$AA$21,2,0)</f>
        <v>Gasstankskip</v>
      </c>
      <c r="E21" s="26">
        <f t="shared" si="0"/>
        <v>9000000</v>
      </c>
      <c r="F21" s="26">
        <f t="shared" si="1"/>
        <v>668</v>
      </c>
      <c r="G21" s="26">
        <v>2013</v>
      </c>
      <c r="I21" s="54" t="s">
        <v>7</v>
      </c>
      <c r="J21" s="54" t="s">
        <v>13</v>
      </c>
      <c r="K21" s="54" t="s">
        <v>17</v>
      </c>
      <c r="L21" s="54" t="s">
        <v>22</v>
      </c>
      <c r="M21" s="54" t="s">
        <v>25</v>
      </c>
      <c r="N21" s="54" t="s">
        <v>29</v>
      </c>
      <c r="O21" s="54" t="s">
        <v>33</v>
      </c>
      <c r="P21" s="54" t="s">
        <v>36</v>
      </c>
      <c r="Q21" s="54" t="s">
        <v>40</v>
      </c>
    </row>
    <row r="22" spans="1:25" x14ac:dyDescent="0.25">
      <c r="A22" t="str">
        <f>Forutsetninger!AF22</f>
        <v>Gasstankskip</v>
      </c>
      <c r="B22" t="str">
        <f>Forutsetninger!AG22</f>
        <v>150-200</v>
      </c>
      <c r="C22" t="str">
        <f>$M$2</f>
        <v>150-200</v>
      </c>
      <c r="D22" t="str">
        <f>VLOOKUP(A22,Forutsetninger!$Z$3:$AA$21,2,0)</f>
        <v>Gasstankskip</v>
      </c>
      <c r="E22" s="26">
        <f t="shared" si="0"/>
        <v>10000000</v>
      </c>
      <c r="F22" s="26">
        <f t="shared" si="1"/>
        <v>668</v>
      </c>
      <c r="G22" s="26">
        <v>2013</v>
      </c>
      <c r="I22" s="14" t="s">
        <v>59</v>
      </c>
      <c r="J22">
        <f>J25*J29+K25*K29+L25*L29+M25*M29</f>
        <v>1419.9234999999999</v>
      </c>
      <c r="K22">
        <f>M25*M30+N25*N30</f>
        <v>2800</v>
      </c>
      <c r="L22">
        <f>N25</f>
        <v>2800</v>
      </c>
      <c r="M22">
        <f t="shared" ref="M22:Q22" si="3">O25</f>
        <v>2800</v>
      </c>
      <c r="N22">
        <f t="shared" si="3"/>
        <v>2800</v>
      </c>
      <c r="O22">
        <f t="shared" si="3"/>
        <v>2800</v>
      </c>
      <c r="P22">
        <f t="shared" si="3"/>
        <v>2800</v>
      </c>
      <c r="Q22">
        <f t="shared" si="3"/>
        <v>2800</v>
      </c>
      <c r="R22" s="185"/>
      <c r="S22" s="185"/>
      <c r="T22" s="185"/>
      <c r="U22" s="185"/>
      <c r="V22" s="185"/>
      <c r="W22" s="185"/>
    </row>
    <row r="23" spans="1:25" x14ac:dyDescent="0.25">
      <c r="A23" t="str">
        <f>Forutsetninger!AF23</f>
        <v>Gasstankskip</v>
      </c>
      <c r="B23" t="str">
        <f>Forutsetninger!AG23</f>
        <v>200-250</v>
      </c>
      <c r="C23" t="str">
        <f>$N$2</f>
        <v>200-250</v>
      </c>
      <c r="D23" t="str">
        <f>VLOOKUP(A23,Forutsetninger!$Z$3:$AA$21,2,0)</f>
        <v>Gasstankskip</v>
      </c>
      <c r="E23" s="26">
        <f t="shared" si="0"/>
        <v>11000000</v>
      </c>
      <c r="F23" s="26">
        <f t="shared" si="1"/>
        <v>837</v>
      </c>
      <c r="G23" s="26">
        <v>2013</v>
      </c>
      <c r="R23" s="14"/>
      <c r="S23" s="186"/>
      <c r="T23" s="184"/>
      <c r="U23" s="184"/>
      <c r="V23" s="184"/>
      <c r="W23" s="187"/>
      <c r="X23" s="184"/>
      <c r="Y23" s="186"/>
    </row>
    <row r="24" spans="1:25" x14ac:dyDescent="0.25">
      <c r="A24" t="str">
        <f>Forutsetninger!AF24</f>
        <v>Gasstankskip</v>
      </c>
      <c r="B24" t="str">
        <f>Forutsetninger!AG24</f>
        <v>250-300</v>
      </c>
      <c r="C24" t="str">
        <f>$O$2</f>
        <v>250-300</v>
      </c>
      <c r="D24" t="str">
        <f>VLOOKUP(A24,Forutsetninger!$Z$3:$AA$21,2,0)</f>
        <v>Gasstankskip</v>
      </c>
      <c r="E24" s="26">
        <f t="shared" si="0"/>
        <v>26000000</v>
      </c>
      <c r="F24" s="26">
        <f t="shared" si="1"/>
        <v>837</v>
      </c>
      <c r="G24" s="26">
        <v>2013</v>
      </c>
      <c r="I24" s="54" t="s">
        <v>1468</v>
      </c>
      <c r="J24" s="54" t="s">
        <v>122</v>
      </c>
      <c r="K24" s="54" t="s">
        <v>123</v>
      </c>
      <c r="L24" s="54" t="s">
        <v>124</v>
      </c>
      <c r="M24" s="54" t="s">
        <v>125</v>
      </c>
      <c r="N24" s="54" t="s">
        <v>22</v>
      </c>
      <c r="O24" s="54" t="s">
        <v>25</v>
      </c>
      <c r="P24" s="54" t="s">
        <v>29</v>
      </c>
      <c r="Q24" s="54" t="s">
        <v>33</v>
      </c>
      <c r="R24" s="54" t="s">
        <v>36</v>
      </c>
      <c r="S24" s="54" t="s">
        <v>40</v>
      </c>
      <c r="T24" s="184"/>
      <c r="U24" s="184"/>
      <c r="V24" s="184"/>
      <c r="W24" s="187"/>
      <c r="X24" s="184"/>
      <c r="Y24" s="184"/>
    </row>
    <row r="25" spans="1:25" x14ac:dyDescent="0.25">
      <c r="A25" t="str">
        <f>Forutsetninger!AF25</f>
        <v>Gasstankskip</v>
      </c>
      <c r="B25" t="str">
        <f>Forutsetninger!AG25</f>
        <v>300-</v>
      </c>
      <c r="C25" t="str">
        <f>$P$2</f>
        <v>300-</v>
      </c>
      <c r="D25" t="str">
        <f>VLOOKUP(A25,Forutsetninger!$Z$3:$AA$21,2,0)</f>
        <v>Gasstankskip</v>
      </c>
      <c r="E25" s="26">
        <f t="shared" si="0"/>
        <v>26000000</v>
      </c>
      <c r="F25" s="26">
        <f t="shared" si="1"/>
        <v>837</v>
      </c>
      <c r="G25" s="26">
        <v>2013</v>
      </c>
      <c r="I25" s="14" t="s">
        <v>59</v>
      </c>
      <c r="J25" s="408">
        <v>300</v>
      </c>
      <c r="K25" s="408">
        <v>1200</v>
      </c>
      <c r="L25" s="408">
        <v>2800</v>
      </c>
      <c r="M25" s="408">
        <v>2800</v>
      </c>
      <c r="N25">
        <f>$M$25</f>
        <v>2800</v>
      </c>
      <c r="O25">
        <f t="shared" ref="O25:S25" si="4">$M$25</f>
        <v>2800</v>
      </c>
      <c r="P25">
        <f t="shared" si="4"/>
        <v>2800</v>
      </c>
      <c r="Q25">
        <f t="shared" si="4"/>
        <v>2800</v>
      </c>
      <c r="R25">
        <f t="shared" si="4"/>
        <v>2800</v>
      </c>
      <c r="S25">
        <f t="shared" si="4"/>
        <v>2800</v>
      </c>
      <c r="T25" s="184"/>
      <c r="U25" s="184"/>
      <c r="V25" s="184"/>
      <c r="W25" s="184"/>
      <c r="X25" s="184"/>
      <c r="Y25" s="184"/>
    </row>
    <row r="26" spans="1:25" x14ac:dyDescent="0.25">
      <c r="A26" t="str">
        <f>Forutsetninger!AF26</f>
        <v>Bulkskip</v>
      </c>
      <c r="B26" t="str">
        <f>Forutsetninger!AG26</f>
        <v>0-30</v>
      </c>
      <c r="C26" t="str">
        <f>$J$2</f>
        <v>&lt;70</v>
      </c>
      <c r="D26" t="str">
        <f>VLOOKUP(A26,Forutsetninger!$Z$3:$AA$21,2,0)</f>
        <v>Bulkskip</v>
      </c>
      <c r="E26" s="26">
        <f t="shared" si="0"/>
        <v>2200000</v>
      </c>
      <c r="F26" s="26">
        <f t="shared" si="1"/>
        <v>593</v>
      </c>
      <c r="G26" s="26">
        <v>2013</v>
      </c>
      <c r="R26" s="14"/>
      <c r="S26" s="186"/>
      <c r="T26" s="186"/>
      <c r="U26" s="184"/>
      <c r="V26" s="184"/>
      <c r="W26" s="184"/>
      <c r="X26" s="184"/>
      <c r="Y26" s="184"/>
    </row>
    <row r="27" spans="1:25" x14ac:dyDescent="0.25">
      <c r="A27" t="str">
        <f>Forutsetninger!AF27</f>
        <v>Bulkskip</v>
      </c>
      <c r="B27" t="str">
        <f>Forutsetninger!AG27</f>
        <v>30-70</v>
      </c>
      <c r="C27" t="str">
        <f>$J$2</f>
        <v>&lt;70</v>
      </c>
      <c r="D27" t="str">
        <f>VLOOKUP(A27,Forutsetninger!$Z$3:$AA$21,2,0)</f>
        <v>Bulkskip</v>
      </c>
      <c r="E27" s="26">
        <f t="shared" si="0"/>
        <v>2200000</v>
      </c>
      <c r="F27" s="26">
        <f t="shared" si="1"/>
        <v>593</v>
      </c>
      <c r="G27" s="26">
        <v>2013</v>
      </c>
      <c r="I27" s="390" t="s">
        <v>1470</v>
      </c>
      <c r="J27" s="390"/>
      <c r="K27" s="390"/>
      <c r="L27" s="390"/>
      <c r="M27" s="390"/>
      <c r="N27" s="390"/>
      <c r="R27" s="14"/>
      <c r="S27" s="187"/>
      <c r="T27" s="187"/>
      <c r="U27" s="184"/>
      <c r="V27" s="184"/>
      <c r="W27" s="186"/>
      <c r="X27" s="184"/>
      <c r="Y27" s="184"/>
    </row>
    <row r="28" spans="1:25" x14ac:dyDescent="0.25">
      <c r="A28" t="str">
        <f>Forutsetninger!AF28</f>
        <v>Bulkskip</v>
      </c>
      <c r="B28" t="str">
        <f>Forutsetninger!AG28</f>
        <v>70-100</v>
      </c>
      <c r="C28" t="str">
        <f>$K$2</f>
        <v>70-100</v>
      </c>
      <c r="D28" t="str">
        <f>VLOOKUP(A28,Forutsetninger!$Z$3:$AA$21,2,0)</f>
        <v>Bulkskip</v>
      </c>
      <c r="E28" s="26">
        <f t="shared" si="0"/>
        <v>2600000</v>
      </c>
      <c r="F28" s="26">
        <f t="shared" si="1"/>
        <v>593</v>
      </c>
      <c r="G28" s="26">
        <v>2013</v>
      </c>
      <c r="I28" s="64" t="s">
        <v>7</v>
      </c>
      <c r="J28" s="65" t="s">
        <v>122</v>
      </c>
      <c r="K28" s="65" t="s">
        <v>123</v>
      </c>
      <c r="L28" s="65" t="s">
        <v>124</v>
      </c>
      <c r="M28" s="65" t="s">
        <v>126</v>
      </c>
      <c r="N28" s="65" t="s">
        <v>17</v>
      </c>
      <c r="R28" s="14"/>
      <c r="S28" s="186"/>
      <c r="T28" s="187"/>
      <c r="U28" s="184"/>
      <c r="V28" s="184"/>
      <c r="W28" s="184"/>
      <c r="X28" s="184"/>
      <c r="Y28" s="184"/>
    </row>
    <row r="29" spans="1:25" x14ac:dyDescent="0.25">
      <c r="A29" t="str">
        <f>Forutsetninger!AF34</f>
        <v>Bulkskip</v>
      </c>
      <c r="B29" t="str">
        <f>Forutsetninger!AG34</f>
        <v>100-150</v>
      </c>
      <c r="C29" t="str">
        <f>$L$2</f>
        <v>100-150</v>
      </c>
      <c r="D29" t="str">
        <f>VLOOKUP(A29,Forutsetninger!$Z$3:$AA$21,2,0)</f>
        <v>Bulkskip</v>
      </c>
      <c r="E29" s="26">
        <f t="shared" si="0"/>
        <v>3800000</v>
      </c>
      <c r="F29" s="26">
        <f t="shared" si="1"/>
        <v>903</v>
      </c>
      <c r="G29" s="26">
        <v>2013</v>
      </c>
      <c r="I29" s="28" t="s">
        <v>127</v>
      </c>
      <c r="J29" s="66">
        <v>0.23666100000000001</v>
      </c>
      <c r="K29" s="66">
        <v>0.49276500000000001</v>
      </c>
      <c r="L29" s="66">
        <v>0.237534</v>
      </c>
      <c r="M29" s="66">
        <v>3.304E-2</v>
      </c>
      <c r="N29" s="66">
        <v>0</v>
      </c>
      <c r="R29" s="14"/>
      <c r="S29" s="184"/>
      <c r="T29" s="184"/>
      <c r="U29" s="184"/>
      <c r="V29" s="184"/>
      <c r="W29" s="184"/>
      <c r="X29" s="184"/>
      <c r="Y29" s="184"/>
    </row>
    <row r="30" spans="1:25" x14ac:dyDescent="0.25">
      <c r="A30" t="str">
        <f>Forutsetninger!AF35</f>
        <v>Bulkskip</v>
      </c>
      <c r="B30" t="str">
        <f>Forutsetninger!AG35</f>
        <v>150-200</v>
      </c>
      <c r="C30" t="str">
        <f>$M$2</f>
        <v>150-200</v>
      </c>
      <c r="D30" t="str">
        <f>VLOOKUP(A30,Forutsetninger!$Z$3:$AA$21,2,0)</f>
        <v>Bulkskip</v>
      </c>
      <c r="E30" s="26">
        <f t="shared" si="0"/>
        <v>4600000</v>
      </c>
      <c r="F30" s="26">
        <f t="shared" si="1"/>
        <v>903</v>
      </c>
      <c r="G30" s="26">
        <v>2013</v>
      </c>
      <c r="I30" t="s">
        <v>128</v>
      </c>
      <c r="J30" s="66">
        <v>0</v>
      </c>
      <c r="K30" s="66">
        <v>0</v>
      </c>
      <c r="L30" s="66">
        <v>0</v>
      </c>
      <c r="M30" s="66">
        <v>5.8867000000000003E-2</v>
      </c>
      <c r="N30" s="66">
        <v>0.941133</v>
      </c>
      <c r="R30" s="14"/>
      <c r="S30" s="184"/>
      <c r="T30" s="184"/>
      <c r="U30" s="184"/>
      <c r="V30" s="184"/>
      <c r="W30" s="184"/>
      <c r="X30" s="184"/>
      <c r="Y30" s="184"/>
    </row>
    <row r="31" spans="1:25" x14ac:dyDescent="0.25">
      <c r="A31" t="str">
        <f>Forutsetninger!AF36</f>
        <v>Bulkskip</v>
      </c>
      <c r="B31" t="str">
        <f>Forutsetninger!AG36</f>
        <v>200-250</v>
      </c>
      <c r="C31" t="str">
        <f>$N$2</f>
        <v>200-250</v>
      </c>
      <c r="D31" t="str">
        <f>VLOOKUP(A31,Forutsetninger!$Z$3:$AA$21,2,0)</f>
        <v>Bulkskip</v>
      </c>
      <c r="E31" s="26">
        <f t="shared" si="0"/>
        <v>5600000</v>
      </c>
      <c r="F31" s="26">
        <f t="shared" si="1"/>
        <v>787</v>
      </c>
      <c r="G31" s="26">
        <v>2013</v>
      </c>
      <c r="R31" s="14"/>
      <c r="S31" s="184"/>
      <c r="T31" s="184"/>
      <c r="U31" s="184"/>
      <c r="V31" s="184"/>
      <c r="W31" s="184"/>
      <c r="X31" s="184"/>
      <c r="Y31" s="184"/>
    </row>
    <row r="32" spans="1:25" x14ac:dyDescent="0.25">
      <c r="A32" t="str">
        <f>Forutsetninger!AF37</f>
        <v>Bulkskip</v>
      </c>
      <c r="B32" t="str">
        <f>Forutsetninger!AG37</f>
        <v>250-300</v>
      </c>
      <c r="C32" t="str">
        <f>$O$2</f>
        <v>250-300</v>
      </c>
      <c r="D32" t="str">
        <f>VLOOKUP(A32,Forutsetninger!$Z$3:$AA$21,2,0)</f>
        <v>Bulkskip</v>
      </c>
      <c r="E32" s="26">
        <f t="shared" si="0"/>
        <v>8400000</v>
      </c>
      <c r="F32" s="26">
        <f t="shared" si="1"/>
        <v>787</v>
      </c>
      <c r="G32" s="26">
        <v>2013</v>
      </c>
      <c r="R32" s="14"/>
      <c r="S32" s="184"/>
      <c r="T32" s="184"/>
      <c r="U32" s="184"/>
      <c r="V32" s="184"/>
      <c r="W32" s="184"/>
      <c r="X32" s="184"/>
      <c r="Y32" s="184"/>
    </row>
    <row r="33" spans="1:25" x14ac:dyDescent="0.25">
      <c r="A33" t="str">
        <f>Forutsetninger!AF38</f>
        <v>Bulkskip</v>
      </c>
      <c r="B33" t="str">
        <f>Forutsetninger!AG38</f>
        <v>300-</v>
      </c>
      <c r="C33" t="str">
        <f>$P$2</f>
        <v>300-</v>
      </c>
      <c r="D33" t="str">
        <f>VLOOKUP(A33,Forutsetninger!$Z$3:$AA$21,2,0)</f>
        <v>Bulkskip</v>
      </c>
      <c r="E33" s="26">
        <f t="shared" si="0"/>
        <v>8400000</v>
      </c>
      <c r="F33" s="26">
        <f t="shared" si="1"/>
        <v>787</v>
      </c>
      <c r="G33" s="26">
        <v>2013</v>
      </c>
      <c r="R33" s="14"/>
      <c r="S33" s="184"/>
      <c r="T33" s="184"/>
      <c r="U33" s="184"/>
      <c r="V33" s="184"/>
      <c r="W33" s="184"/>
      <c r="X33" s="184"/>
      <c r="Y33" s="14"/>
    </row>
    <row r="34" spans="1:25" x14ac:dyDescent="0.25">
      <c r="A34" t="str">
        <f>Forutsetninger!AF39</f>
        <v>Stykkgods-/Roro-skip</v>
      </c>
      <c r="B34" t="str">
        <f>Forutsetninger!AG39</f>
        <v>0-30</v>
      </c>
      <c r="C34" t="str">
        <f>$J$2</f>
        <v>&lt;70</v>
      </c>
      <c r="D34" t="str">
        <f>VLOOKUP(A34,Forutsetninger!$Z$3:$AA$21,2,0)</f>
        <v>Stykkgodsskip</v>
      </c>
      <c r="E34" s="26">
        <f t="shared" ref="E34:E65" si="5">INDEX($I$2:$P$18,MATCH($D34,$I$2:$I$18,0),MATCH($C34,$I$2:$P$2,0))*1000</f>
        <v>2200000</v>
      </c>
      <c r="F34" s="26">
        <f t="shared" ref="F34:F65" si="6">INDEX($R$2:$Y$18,MATCH($D34,$R$2:$R$18,0),MATCH($C34,$R$2:$Y$2,0))</f>
        <v>593</v>
      </c>
      <c r="G34" s="26">
        <v>2013</v>
      </c>
      <c r="R34" s="14"/>
      <c r="S34" s="184"/>
      <c r="T34" s="184"/>
      <c r="U34" s="186"/>
      <c r="V34" s="184"/>
      <c r="W34" s="184"/>
      <c r="X34" s="184"/>
      <c r="Y34" s="184"/>
    </row>
    <row r="35" spans="1:25" x14ac:dyDescent="0.25">
      <c r="A35" t="str">
        <f>Forutsetninger!AF40</f>
        <v>Stykkgods-/Roro-skip</v>
      </c>
      <c r="B35" t="str">
        <f>Forutsetninger!AG40</f>
        <v>30-70</v>
      </c>
      <c r="C35" t="str">
        <f>$J$2</f>
        <v>&lt;70</v>
      </c>
      <c r="D35" t="str">
        <f>VLOOKUP(A35,Forutsetninger!$Z$3:$AA$21,2,0)</f>
        <v>Stykkgodsskip</v>
      </c>
      <c r="E35" s="26">
        <f t="shared" si="5"/>
        <v>2200000</v>
      </c>
      <c r="F35" s="26">
        <f t="shared" si="6"/>
        <v>593</v>
      </c>
      <c r="G35" s="26">
        <v>2013</v>
      </c>
      <c r="R35" s="14"/>
      <c r="S35" s="184"/>
      <c r="T35" s="184"/>
      <c r="U35" s="184"/>
      <c r="V35" s="184"/>
      <c r="W35" s="184"/>
      <c r="X35" s="184"/>
      <c r="Y35" s="184"/>
    </row>
    <row r="36" spans="1:25" x14ac:dyDescent="0.25">
      <c r="A36" t="str">
        <f>Forutsetninger!AF41</f>
        <v>Stykkgods-/Roro-skip</v>
      </c>
      <c r="B36" t="str">
        <f>Forutsetninger!AG41</f>
        <v>70-100</v>
      </c>
      <c r="C36" t="str">
        <f>$K$2</f>
        <v>70-100</v>
      </c>
      <c r="D36" t="str">
        <f>VLOOKUP(A36,Forutsetninger!$Z$3:$AA$21,2,0)</f>
        <v>Stykkgodsskip</v>
      </c>
      <c r="E36" s="26">
        <f t="shared" si="5"/>
        <v>2600000</v>
      </c>
      <c r="F36" s="26">
        <f t="shared" si="6"/>
        <v>593</v>
      </c>
      <c r="G36" s="26">
        <v>2013</v>
      </c>
      <c r="R36" s="14"/>
      <c r="S36" s="184"/>
      <c r="T36" s="184"/>
      <c r="U36" s="184"/>
      <c r="V36" s="184"/>
      <c r="W36" s="184"/>
      <c r="X36" s="184"/>
      <c r="Y36" s="184"/>
    </row>
    <row r="37" spans="1:25" x14ac:dyDescent="0.25">
      <c r="A37" t="str">
        <f>Forutsetninger!AF42</f>
        <v>Stykkgods-/Roro-skip</v>
      </c>
      <c r="B37" t="str">
        <f>Forutsetninger!AG42</f>
        <v>100-150</v>
      </c>
      <c r="C37" t="str">
        <f>$L$2</f>
        <v>100-150</v>
      </c>
      <c r="D37" t="str">
        <f>VLOOKUP(A37,Forutsetninger!$Z$3:$AA$21,2,0)</f>
        <v>Stykkgodsskip</v>
      </c>
      <c r="E37" s="26">
        <f t="shared" si="5"/>
        <v>4600000</v>
      </c>
      <c r="F37" s="26">
        <f t="shared" si="6"/>
        <v>903</v>
      </c>
      <c r="G37" s="26">
        <v>2013</v>
      </c>
      <c r="R37" s="14"/>
      <c r="S37" s="187"/>
      <c r="T37" s="187"/>
      <c r="U37" s="184"/>
      <c r="V37" s="184"/>
      <c r="W37" s="184"/>
      <c r="X37" s="184"/>
      <c r="Y37" s="184"/>
    </row>
    <row r="38" spans="1:25" x14ac:dyDescent="0.25">
      <c r="A38" t="str">
        <f>Forutsetninger!AF43</f>
        <v>Stykkgods-/Roro-skip</v>
      </c>
      <c r="B38" t="str">
        <f>Forutsetninger!AG43</f>
        <v>150-200</v>
      </c>
      <c r="C38" t="str">
        <f>$M$2</f>
        <v>150-200</v>
      </c>
      <c r="D38" t="str">
        <f>VLOOKUP(A38,Forutsetninger!$Z$3:$AA$21,2,0)</f>
        <v>Stykkgodsskip</v>
      </c>
      <c r="E38" s="26">
        <f t="shared" si="5"/>
        <v>5400000</v>
      </c>
      <c r="F38" s="26">
        <f t="shared" si="6"/>
        <v>903</v>
      </c>
      <c r="G38" s="26">
        <v>2013</v>
      </c>
      <c r="R38" s="14"/>
      <c r="S38" s="184"/>
      <c r="T38" s="184"/>
      <c r="U38" s="184"/>
      <c r="V38" s="184"/>
      <c r="W38" s="184"/>
      <c r="X38" s="184"/>
      <c r="Y38" s="184"/>
    </row>
    <row r="39" spans="1:25" x14ac:dyDescent="0.25">
      <c r="A39" t="str">
        <f>Forutsetninger!AF44</f>
        <v>Stykkgods-/Roro-skip</v>
      </c>
      <c r="B39" t="str">
        <f>Forutsetninger!AG44</f>
        <v>200-250</v>
      </c>
      <c r="C39" t="str">
        <f>$N$2</f>
        <v>200-250</v>
      </c>
      <c r="D39" t="str">
        <f>VLOOKUP(A39,Forutsetninger!$Z$3:$AA$21,2,0)</f>
        <v>Stykkgodsskip</v>
      </c>
      <c r="E39" s="26">
        <f t="shared" si="5"/>
        <v>6000000</v>
      </c>
      <c r="F39" s="26">
        <f t="shared" si="6"/>
        <v>787</v>
      </c>
      <c r="G39" s="26">
        <v>2013</v>
      </c>
    </row>
    <row r="40" spans="1:25" x14ac:dyDescent="0.25">
      <c r="A40" t="str">
        <f>Forutsetninger!AF45</f>
        <v>Stykkgods-/Roro-skip</v>
      </c>
      <c r="B40" t="str">
        <f>Forutsetninger!AG45</f>
        <v>250-300</v>
      </c>
      <c r="C40" t="str">
        <f>$O$2</f>
        <v>250-300</v>
      </c>
      <c r="D40" t="str">
        <f>VLOOKUP(A40,Forutsetninger!$Z$3:$AA$21,2,0)</f>
        <v>Stykkgodsskip</v>
      </c>
      <c r="E40" s="26">
        <f t="shared" si="5"/>
        <v>6000000</v>
      </c>
      <c r="F40" s="26">
        <f t="shared" si="6"/>
        <v>787</v>
      </c>
      <c r="G40" s="26">
        <v>2013</v>
      </c>
    </row>
    <row r="41" spans="1:25" x14ac:dyDescent="0.25">
      <c r="A41" t="str">
        <f>Forutsetninger!AF46</f>
        <v>Stykkgods-/Roro-skip</v>
      </c>
      <c r="B41" t="str">
        <f>Forutsetninger!AG46</f>
        <v>300-</v>
      </c>
      <c r="C41" t="str">
        <f>$P$2</f>
        <v>300-</v>
      </c>
      <c r="D41" t="str">
        <f>VLOOKUP(A41,Forutsetninger!$Z$3:$AA$21,2,0)</f>
        <v>Stykkgodsskip</v>
      </c>
      <c r="E41" s="26">
        <f t="shared" si="5"/>
        <v>6000000</v>
      </c>
      <c r="F41" s="26">
        <f t="shared" si="6"/>
        <v>787</v>
      </c>
      <c r="G41" s="26">
        <v>2013</v>
      </c>
    </row>
    <row r="42" spans="1:25" x14ac:dyDescent="0.25">
      <c r="A42" t="str">
        <f>Forutsetninger!AF47</f>
        <v>Containerskip</v>
      </c>
      <c r="B42" t="str">
        <f>Forutsetninger!AG47</f>
        <v>0-30</v>
      </c>
      <c r="C42" t="str">
        <f>$J$2</f>
        <v>&lt;70</v>
      </c>
      <c r="D42" t="str">
        <f>VLOOKUP(A42,Forutsetninger!$Z$3:$AA$21,2,0)</f>
        <v>Containerskip</v>
      </c>
      <c r="E42" s="26">
        <f t="shared" si="5"/>
        <v>2200000</v>
      </c>
      <c r="F42" s="26">
        <f t="shared" si="6"/>
        <v>593</v>
      </c>
      <c r="G42" s="26">
        <v>2013</v>
      </c>
    </row>
    <row r="43" spans="1:25" x14ac:dyDescent="0.25">
      <c r="A43" t="str">
        <f>Forutsetninger!AF48</f>
        <v>Containerskip</v>
      </c>
      <c r="B43" t="str">
        <f>Forutsetninger!AG48</f>
        <v>30-70</v>
      </c>
      <c r="C43" t="str">
        <f>$J$2</f>
        <v>&lt;70</v>
      </c>
      <c r="D43" t="str">
        <f>VLOOKUP(A43,Forutsetninger!$Z$3:$AA$21,2,0)</f>
        <v>Containerskip</v>
      </c>
      <c r="E43" s="26">
        <f t="shared" si="5"/>
        <v>2200000</v>
      </c>
      <c r="F43" s="26">
        <f t="shared" si="6"/>
        <v>593</v>
      </c>
      <c r="G43" s="26">
        <v>2013</v>
      </c>
    </row>
    <row r="44" spans="1:25" x14ac:dyDescent="0.25">
      <c r="A44" t="str">
        <f>Forutsetninger!AF49</f>
        <v>Containerskip</v>
      </c>
      <c r="B44" t="str">
        <f>Forutsetninger!AG49</f>
        <v>70-100</v>
      </c>
      <c r="C44" t="str">
        <f>$K$2</f>
        <v>70-100</v>
      </c>
      <c r="D44" t="str">
        <f>VLOOKUP(A44,Forutsetninger!$Z$3:$AA$21,2,0)</f>
        <v>Containerskip</v>
      </c>
      <c r="E44" s="26">
        <f t="shared" si="5"/>
        <v>2600000</v>
      </c>
      <c r="F44" s="26">
        <f t="shared" si="6"/>
        <v>593</v>
      </c>
      <c r="G44" s="26">
        <v>2013</v>
      </c>
    </row>
    <row r="45" spans="1:25" x14ac:dyDescent="0.25">
      <c r="A45" t="str">
        <f>Forutsetninger!AF50</f>
        <v>Containerskip</v>
      </c>
      <c r="B45" t="str">
        <f>Forutsetninger!AG50</f>
        <v>100-150</v>
      </c>
      <c r="C45" t="str">
        <f>$L$2</f>
        <v>100-150</v>
      </c>
      <c r="D45" t="str">
        <f>VLOOKUP(A45,Forutsetninger!$Z$3:$AA$21,2,0)</f>
        <v>Containerskip</v>
      </c>
      <c r="E45" s="26">
        <f t="shared" si="5"/>
        <v>4200000</v>
      </c>
      <c r="F45" s="26">
        <f t="shared" si="6"/>
        <v>903</v>
      </c>
      <c r="G45" s="26">
        <v>2013</v>
      </c>
    </row>
    <row r="46" spans="1:25" x14ac:dyDescent="0.25">
      <c r="A46" t="str">
        <f>Forutsetninger!AF51</f>
        <v>Containerskip</v>
      </c>
      <c r="B46" t="str">
        <f>Forutsetninger!AG51</f>
        <v>150-200</v>
      </c>
      <c r="C46" t="str">
        <f>$M$2</f>
        <v>150-200</v>
      </c>
      <c r="D46" t="str">
        <f>VLOOKUP(A46,Forutsetninger!$Z$3:$AA$21,2,0)</f>
        <v>Containerskip</v>
      </c>
      <c r="E46" s="26">
        <f t="shared" si="5"/>
        <v>5000000</v>
      </c>
      <c r="F46" s="26">
        <f t="shared" si="6"/>
        <v>903</v>
      </c>
      <c r="G46" s="26">
        <v>2013</v>
      </c>
    </row>
    <row r="47" spans="1:25" x14ac:dyDescent="0.25">
      <c r="A47" t="str">
        <f>Forutsetninger!AF52</f>
        <v>Containerskip</v>
      </c>
      <c r="B47" t="str">
        <f>Forutsetninger!AG52</f>
        <v>200-250</v>
      </c>
      <c r="C47" t="str">
        <f>$N$2</f>
        <v>200-250</v>
      </c>
      <c r="D47" t="str">
        <f>VLOOKUP(A47,Forutsetninger!$Z$3:$AA$21,2,0)</f>
        <v>Containerskip</v>
      </c>
      <c r="E47" s="26">
        <f t="shared" si="5"/>
        <v>6000000</v>
      </c>
      <c r="F47" s="26">
        <f t="shared" si="6"/>
        <v>787</v>
      </c>
      <c r="G47" s="26">
        <v>2013</v>
      </c>
    </row>
    <row r="48" spans="1:25" x14ac:dyDescent="0.25">
      <c r="A48" t="str">
        <f>Forutsetninger!AF53</f>
        <v>Containerskip</v>
      </c>
      <c r="B48" t="str">
        <f>Forutsetninger!AG53</f>
        <v>250-300</v>
      </c>
      <c r="C48" t="str">
        <f>$O$2</f>
        <v>250-300</v>
      </c>
      <c r="D48" t="str">
        <f>VLOOKUP(A48,Forutsetninger!$Z$3:$AA$21,2,0)</f>
        <v>Containerskip</v>
      </c>
      <c r="E48" s="26">
        <f t="shared" si="5"/>
        <v>6000000</v>
      </c>
      <c r="F48" s="26">
        <f t="shared" si="6"/>
        <v>787</v>
      </c>
      <c r="G48" s="26">
        <v>2013</v>
      </c>
    </row>
    <row r="49" spans="1:7" x14ac:dyDescent="0.25">
      <c r="A49" t="str">
        <f>Forutsetninger!AF54</f>
        <v>Containerskip</v>
      </c>
      <c r="B49" t="str">
        <f>Forutsetninger!AG54</f>
        <v>300-</v>
      </c>
      <c r="C49" t="str">
        <f>$P$2</f>
        <v>300-</v>
      </c>
      <c r="D49" t="str">
        <f>VLOOKUP(A49,Forutsetninger!$Z$3:$AA$21,2,0)</f>
        <v>Containerskip</v>
      </c>
      <c r="E49" s="26">
        <f t="shared" si="5"/>
        <v>6000000</v>
      </c>
      <c r="F49" s="26">
        <f t="shared" si="6"/>
        <v>787</v>
      </c>
      <c r="G49" s="26">
        <v>2013</v>
      </c>
    </row>
    <row r="50" spans="1:7" x14ac:dyDescent="0.25">
      <c r="A50" t="str">
        <f>Forutsetninger!AF55</f>
        <v>Passasjerbåt</v>
      </c>
      <c r="B50" t="str">
        <f>Forutsetninger!AG55</f>
        <v>0-30</v>
      </c>
      <c r="C50" t="str">
        <f>$J$2</f>
        <v>&lt;70</v>
      </c>
      <c r="D50" t="str">
        <f>VLOOKUP(A50,Forutsetninger!$Z$3:$AA$21,2,0)</f>
        <v>Passasjerbåt</v>
      </c>
      <c r="E50" s="26">
        <f t="shared" si="5"/>
        <v>2600000</v>
      </c>
      <c r="F50" s="26">
        <f t="shared" si="6"/>
        <v>905</v>
      </c>
      <c r="G50" s="26">
        <v>2013</v>
      </c>
    </row>
    <row r="51" spans="1:7" x14ac:dyDescent="0.25">
      <c r="A51" t="str">
        <f>Forutsetninger!AF56</f>
        <v>Passasjerbåt</v>
      </c>
      <c r="B51" t="str">
        <f>Forutsetninger!AG56</f>
        <v>30-70</v>
      </c>
      <c r="C51" t="str">
        <f>$J$2</f>
        <v>&lt;70</v>
      </c>
      <c r="D51" t="str">
        <f>VLOOKUP(A51,Forutsetninger!$Z$3:$AA$21,2,0)</f>
        <v>Passasjerbåt</v>
      </c>
      <c r="E51" s="26">
        <f t="shared" si="5"/>
        <v>2600000</v>
      </c>
      <c r="F51" s="26">
        <f t="shared" si="6"/>
        <v>905</v>
      </c>
      <c r="G51" s="26">
        <v>2013</v>
      </c>
    </row>
    <row r="52" spans="1:7" x14ac:dyDescent="0.25">
      <c r="A52" t="str">
        <f>Forutsetninger!AF57</f>
        <v>Passasjerbåt</v>
      </c>
      <c r="B52" t="str">
        <f>Forutsetninger!AG57</f>
        <v>70-100</v>
      </c>
      <c r="C52" t="str">
        <f>$K$2</f>
        <v>70-100</v>
      </c>
      <c r="D52" t="str">
        <f>VLOOKUP(A52,Forutsetninger!$Z$3:$AA$21,2,0)</f>
        <v>Passasjerbåt</v>
      </c>
      <c r="E52" s="26">
        <f t="shared" si="5"/>
        <v>3200000</v>
      </c>
      <c r="F52" s="26">
        <f t="shared" si="6"/>
        <v>905</v>
      </c>
      <c r="G52" s="26">
        <v>2013</v>
      </c>
    </row>
    <row r="53" spans="1:7" x14ac:dyDescent="0.25">
      <c r="A53" t="str">
        <f>Forutsetninger!AF58</f>
        <v>Passasjerbåt</v>
      </c>
      <c r="B53" t="str">
        <f>Forutsetninger!AG58</f>
        <v>100-150</v>
      </c>
      <c r="C53" t="str">
        <f>$L$2</f>
        <v>100-150</v>
      </c>
      <c r="D53" t="str">
        <f>VLOOKUP(A53,Forutsetninger!$Z$3:$AA$21,2,0)</f>
        <v>Passasjerbåt</v>
      </c>
      <c r="E53" s="26">
        <f t="shared" si="5"/>
        <v>8400000</v>
      </c>
      <c r="F53" s="26">
        <f t="shared" si="6"/>
        <v>990</v>
      </c>
      <c r="G53" s="26">
        <v>2013</v>
      </c>
    </row>
    <row r="54" spans="1:7" x14ac:dyDescent="0.25">
      <c r="A54" t="str">
        <f>Forutsetninger!AF59</f>
        <v>Passasjerbåt</v>
      </c>
      <c r="B54" t="str">
        <f>Forutsetninger!AG59</f>
        <v>150-200</v>
      </c>
      <c r="C54" t="str">
        <f>$M$2</f>
        <v>150-200</v>
      </c>
      <c r="D54" t="str">
        <f>VLOOKUP(A54,Forutsetninger!$Z$3:$AA$21,2,0)</f>
        <v>Passasjerbåt</v>
      </c>
      <c r="E54" s="26">
        <f t="shared" si="5"/>
        <v>15000000</v>
      </c>
      <c r="F54" s="26">
        <f t="shared" si="6"/>
        <v>990</v>
      </c>
      <c r="G54" s="26">
        <v>2013</v>
      </c>
    </row>
    <row r="55" spans="1:7" x14ac:dyDescent="0.25">
      <c r="A55" t="str">
        <f>Forutsetninger!AF60</f>
        <v>Passasjerbåt</v>
      </c>
      <c r="B55" t="str">
        <f>Forutsetninger!AG60</f>
        <v>200-250</v>
      </c>
      <c r="C55" t="str">
        <f>$N$2</f>
        <v>200-250</v>
      </c>
      <c r="D55" t="str">
        <f>VLOOKUP(A55,Forutsetninger!$Z$3:$AA$21,2,0)</f>
        <v>Passasjerbåt</v>
      </c>
      <c r="E55" s="26">
        <f t="shared" si="5"/>
        <v>54000000</v>
      </c>
      <c r="F55" s="26">
        <f t="shared" si="6"/>
        <v>476</v>
      </c>
      <c r="G55" s="26">
        <v>2013</v>
      </c>
    </row>
    <row r="56" spans="1:7" x14ac:dyDescent="0.25">
      <c r="A56" t="str">
        <f>Forutsetninger!AF61</f>
        <v>Passasjerbåt</v>
      </c>
      <c r="B56" t="str">
        <f>Forutsetninger!AG61</f>
        <v>250-300</v>
      </c>
      <c r="C56" t="str">
        <f>$O$2</f>
        <v>250-300</v>
      </c>
      <c r="D56" t="str">
        <f>VLOOKUP(A56,Forutsetninger!$Z$3:$AA$21,2,0)</f>
        <v>Passasjerbåt</v>
      </c>
      <c r="E56" s="26">
        <f t="shared" si="5"/>
        <v>70000000</v>
      </c>
      <c r="F56" s="26">
        <f t="shared" si="6"/>
        <v>476</v>
      </c>
      <c r="G56" s="26">
        <v>2013</v>
      </c>
    </row>
    <row r="57" spans="1:7" x14ac:dyDescent="0.25">
      <c r="A57" t="str">
        <f>Forutsetninger!AF62</f>
        <v>Passasjerbåt</v>
      </c>
      <c r="B57" t="str">
        <f>Forutsetninger!AG62</f>
        <v>300-</v>
      </c>
      <c r="C57" t="str">
        <f>$P$2</f>
        <v>300-</v>
      </c>
      <c r="D57" t="str">
        <f>VLOOKUP(A57,Forutsetninger!$Z$3:$AA$21,2,0)</f>
        <v>Passasjerbåt</v>
      </c>
      <c r="E57" s="26">
        <f t="shared" si="5"/>
        <v>70000000</v>
      </c>
      <c r="F57" s="26">
        <f t="shared" si="6"/>
        <v>476</v>
      </c>
      <c r="G57" s="26">
        <v>2013</v>
      </c>
    </row>
    <row r="58" spans="1:7" x14ac:dyDescent="0.25">
      <c r="A58" t="str">
        <f>Forutsetninger!AF63</f>
        <v>Passasjerskip/Roro</v>
      </c>
      <c r="B58" t="str">
        <f>Forutsetninger!AG63</f>
        <v>0-30</v>
      </c>
      <c r="C58" t="str">
        <f>$J$2</f>
        <v>&lt;70</v>
      </c>
      <c r="D58" t="str">
        <f>VLOOKUP(A58,Forutsetninger!$Z$3:$AA$21,2,0)</f>
        <v>Passasjerskip/Roro</v>
      </c>
      <c r="E58" s="26">
        <f t="shared" si="5"/>
        <v>3600000</v>
      </c>
      <c r="F58" s="26">
        <f t="shared" si="6"/>
        <v>905</v>
      </c>
      <c r="G58" s="26">
        <v>2013</v>
      </c>
    </row>
    <row r="59" spans="1:7" x14ac:dyDescent="0.25">
      <c r="A59" t="str">
        <f>Forutsetninger!AF64</f>
        <v>Passasjerskip/Roro</v>
      </c>
      <c r="B59" t="str">
        <f>Forutsetninger!AG64</f>
        <v>30-70</v>
      </c>
      <c r="C59" t="str">
        <f>$J$2</f>
        <v>&lt;70</v>
      </c>
      <c r="D59" t="str">
        <f>VLOOKUP(A59,Forutsetninger!$Z$3:$AA$21,2,0)</f>
        <v>Passasjerskip/Roro</v>
      </c>
      <c r="E59" s="26">
        <f t="shared" si="5"/>
        <v>3600000</v>
      </c>
      <c r="F59" s="26">
        <f t="shared" si="6"/>
        <v>905</v>
      </c>
      <c r="G59" s="26">
        <v>2013</v>
      </c>
    </row>
    <row r="60" spans="1:7" x14ac:dyDescent="0.25">
      <c r="A60" t="str">
        <f>Forutsetninger!AF65</f>
        <v>Passasjerskip/Roro</v>
      </c>
      <c r="B60" t="str">
        <f>Forutsetninger!AG65</f>
        <v>70-100</v>
      </c>
      <c r="C60" t="str">
        <f>$K$2</f>
        <v>70-100</v>
      </c>
      <c r="D60" t="str">
        <f>VLOOKUP(A60,Forutsetninger!$Z$3:$AA$21,2,0)</f>
        <v>Passasjerskip/Roro</v>
      </c>
      <c r="E60" s="26">
        <f t="shared" si="5"/>
        <v>4200000</v>
      </c>
      <c r="F60" s="26">
        <f t="shared" si="6"/>
        <v>905</v>
      </c>
      <c r="G60" s="26">
        <v>2013</v>
      </c>
    </row>
    <row r="61" spans="1:7" x14ac:dyDescent="0.25">
      <c r="A61" t="str">
        <f>Forutsetninger!AF66</f>
        <v>Passasjerskip/Roro</v>
      </c>
      <c r="B61" t="str">
        <f>Forutsetninger!AG66</f>
        <v>100-150</v>
      </c>
      <c r="C61" t="str">
        <f>$L$2</f>
        <v>100-150</v>
      </c>
      <c r="D61" t="str">
        <f>VLOOKUP(A61,Forutsetninger!$Z$3:$AA$21,2,0)</f>
        <v>Passasjerskip/Roro</v>
      </c>
      <c r="E61" s="26">
        <f t="shared" si="5"/>
        <v>11000000</v>
      </c>
      <c r="F61" s="26">
        <f t="shared" si="6"/>
        <v>990</v>
      </c>
      <c r="G61" s="26">
        <v>2013</v>
      </c>
    </row>
    <row r="62" spans="1:7" x14ac:dyDescent="0.25">
      <c r="A62" t="str">
        <f>Forutsetninger!AF67</f>
        <v>Passasjerskip/Roro</v>
      </c>
      <c r="B62" t="str">
        <f>Forutsetninger!AG67</f>
        <v>150-200</v>
      </c>
      <c r="C62" t="str">
        <f>$M$2</f>
        <v>150-200</v>
      </c>
      <c r="D62" t="str">
        <f>VLOOKUP(A62,Forutsetninger!$Z$3:$AA$21,2,0)</f>
        <v>Passasjerskip/Roro</v>
      </c>
      <c r="E62" s="26">
        <f t="shared" si="5"/>
        <v>15000000</v>
      </c>
      <c r="F62" s="26">
        <f t="shared" si="6"/>
        <v>990</v>
      </c>
      <c r="G62" s="26">
        <v>2013</v>
      </c>
    </row>
    <row r="63" spans="1:7" x14ac:dyDescent="0.25">
      <c r="A63" t="str">
        <f>Forutsetninger!AF68</f>
        <v>Passasjerskip/Roro</v>
      </c>
      <c r="B63" t="str">
        <f>Forutsetninger!AG68</f>
        <v>200-250</v>
      </c>
      <c r="C63" t="str">
        <f>$N$2</f>
        <v>200-250</v>
      </c>
      <c r="D63" t="str">
        <f>VLOOKUP(A63,Forutsetninger!$Z$3:$AA$21,2,0)</f>
        <v>Passasjerskip/Roro</v>
      </c>
      <c r="E63" s="26">
        <f t="shared" si="5"/>
        <v>54000000</v>
      </c>
      <c r="F63" s="26">
        <f t="shared" si="6"/>
        <v>476</v>
      </c>
      <c r="G63" s="26">
        <v>2013</v>
      </c>
    </row>
    <row r="64" spans="1:7" x14ac:dyDescent="0.25">
      <c r="A64" t="str">
        <f>Forutsetninger!AF69</f>
        <v>Passasjerskip/Roro</v>
      </c>
      <c r="B64" t="str">
        <f>Forutsetninger!AG69</f>
        <v>250-300</v>
      </c>
      <c r="C64" t="str">
        <f>$O$2</f>
        <v>250-300</v>
      </c>
      <c r="D64" t="str">
        <f>VLOOKUP(A64,Forutsetninger!$Z$3:$AA$21,2,0)</f>
        <v>Passasjerskip/Roro</v>
      </c>
      <c r="E64" s="26">
        <f t="shared" si="5"/>
        <v>70000000</v>
      </c>
      <c r="F64" s="26">
        <f t="shared" si="6"/>
        <v>476</v>
      </c>
      <c r="G64" s="26">
        <v>2013</v>
      </c>
    </row>
    <row r="65" spans="1:7" x14ac:dyDescent="0.25">
      <c r="A65" t="str">
        <f>Forutsetninger!AF70</f>
        <v>Passasjerskip/Roro</v>
      </c>
      <c r="B65" t="str">
        <f>Forutsetninger!AG70</f>
        <v>300-</v>
      </c>
      <c r="C65" t="str">
        <f>$P$2</f>
        <v>300-</v>
      </c>
      <c r="D65" t="str">
        <f>VLOOKUP(A65,Forutsetninger!$Z$3:$AA$21,2,0)</f>
        <v>Passasjerskip/Roro</v>
      </c>
      <c r="E65" s="26">
        <f t="shared" si="5"/>
        <v>70000000</v>
      </c>
      <c r="F65" s="26">
        <f t="shared" si="6"/>
        <v>476</v>
      </c>
      <c r="G65" s="26">
        <v>2013</v>
      </c>
    </row>
    <row r="66" spans="1:7" x14ac:dyDescent="0.25">
      <c r="A66" t="str">
        <f>Forutsetninger!AF71</f>
        <v>Cruiseskip</v>
      </c>
      <c r="B66" t="str">
        <f>Forutsetninger!AG71</f>
        <v>0-30</v>
      </c>
      <c r="C66" t="str">
        <f>$J$2</f>
        <v>&lt;70</v>
      </c>
      <c r="D66" t="str">
        <f>VLOOKUP(A66,Forutsetninger!$Z$3:$AA$21,2,0)</f>
        <v>Cruiseskip</v>
      </c>
      <c r="E66" s="26">
        <f t="shared" ref="E66:E97" si="7">INDEX($I$2:$P$18,MATCH($D66,$I$2:$I$18,0),MATCH($C66,$I$2:$P$2,0))*1000</f>
        <v>2600000</v>
      </c>
      <c r="F66" s="26">
        <f t="shared" ref="F66:F97" si="8">INDEX($R$2:$Y$18,MATCH($D66,$R$2:$R$18,0),MATCH($C66,$R$2:$Y$2,0))</f>
        <v>905</v>
      </c>
      <c r="G66" s="26">
        <v>2013</v>
      </c>
    </row>
    <row r="67" spans="1:7" x14ac:dyDescent="0.25">
      <c r="A67" t="str">
        <f>Forutsetninger!AF72</f>
        <v>Cruiseskip</v>
      </c>
      <c r="B67" t="str">
        <f>Forutsetninger!AG72</f>
        <v>30-70</v>
      </c>
      <c r="C67" t="str">
        <f>$J$2</f>
        <v>&lt;70</v>
      </c>
      <c r="D67" t="str">
        <f>VLOOKUP(A67,Forutsetninger!$Z$3:$AA$21,2,0)</f>
        <v>Cruiseskip</v>
      </c>
      <c r="E67" s="26">
        <f t="shared" si="7"/>
        <v>2600000</v>
      </c>
      <c r="F67" s="26">
        <f t="shared" si="8"/>
        <v>905</v>
      </c>
      <c r="G67" s="26">
        <v>2013</v>
      </c>
    </row>
    <row r="68" spans="1:7" x14ac:dyDescent="0.25">
      <c r="A68" t="str">
        <f>Forutsetninger!AF73</f>
        <v>Cruiseskip</v>
      </c>
      <c r="B68" t="str">
        <f>Forutsetninger!AG73</f>
        <v>70-100</v>
      </c>
      <c r="C68" t="str">
        <f>$K$2</f>
        <v>70-100</v>
      </c>
      <c r="D68" t="str">
        <f>VLOOKUP(A68,Forutsetninger!$Z$3:$AA$21,2,0)</f>
        <v>Cruiseskip</v>
      </c>
      <c r="E68" s="26">
        <f t="shared" si="7"/>
        <v>3200000</v>
      </c>
      <c r="F68" s="26">
        <f t="shared" si="8"/>
        <v>905</v>
      </c>
      <c r="G68" s="26">
        <v>2013</v>
      </c>
    </row>
    <row r="69" spans="1:7" x14ac:dyDescent="0.25">
      <c r="A69" t="str">
        <f>Forutsetninger!AF74</f>
        <v>Cruiseskip</v>
      </c>
      <c r="B69" t="str">
        <f>Forutsetninger!AG74</f>
        <v>100-150</v>
      </c>
      <c r="C69" t="str">
        <f>$L$2</f>
        <v>100-150</v>
      </c>
      <c r="D69" t="str">
        <f>VLOOKUP(A69,Forutsetninger!$Z$3:$AA$21,2,0)</f>
        <v>Cruiseskip</v>
      </c>
      <c r="E69" s="26">
        <f t="shared" si="7"/>
        <v>25000000</v>
      </c>
      <c r="F69" s="26">
        <f t="shared" si="8"/>
        <v>990</v>
      </c>
      <c r="G69" s="26">
        <v>2013</v>
      </c>
    </row>
    <row r="70" spans="1:7" x14ac:dyDescent="0.25">
      <c r="A70" t="str">
        <f>Forutsetninger!AF75</f>
        <v>Cruiseskip</v>
      </c>
      <c r="B70" t="str">
        <f>Forutsetninger!AG75</f>
        <v>150-200</v>
      </c>
      <c r="C70" t="str">
        <f>$M$2</f>
        <v>150-200</v>
      </c>
      <c r="D70" t="str">
        <f>VLOOKUP(A70,Forutsetninger!$Z$3:$AA$21,2,0)</f>
        <v>Cruiseskip</v>
      </c>
      <c r="E70" s="26">
        <f t="shared" si="7"/>
        <v>37000000</v>
      </c>
      <c r="F70" s="26">
        <f t="shared" si="8"/>
        <v>990</v>
      </c>
      <c r="G70" s="26">
        <v>2013</v>
      </c>
    </row>
    <row r="71" spans="1:7" x14ac:dyDescent="0.25">
      <c r="A71" t="str">
        <f>Forutsetninger!AF76</f>
        <v>Cruiseskip</v>
      </c>
      <c r="B71" t="str">
        <f>Forutsetninger!AG76</f>
        <v>200-250</v>
      </c>
      <c r="C71" t="str">
        <f>$N$2</f>
        <v>200-250</v>
      </c>
      <c r="D71" t="str">
        <f>VLOOKUP(A71,Forutsetninger!$Z$3:$AA$21,2,0)</f>
        <v>Cruiseskip</v>
      </c>
      <c r="E71" s="26">
        <f t="shared" si="7"/>
        <v>54000000</v>
      </c>
      <c r="F71" s="26">
        <f t="shared" si="8"/>
        <v>476</v>
      </c>
      <c r="G71" s="26">
        <v>2013</v>
      </c>
    </row>
    <row r="72" spans="1:7" x14ac:dyDescent="0.25">
      <c r="A72" t="str">
        <f>Forutsetninger!AF77</f>
        <v>Cruiseskip</v>
      </c>
      <c r="B72" t="str">
        <f>Forutsetninger!AG77</f>
        <v>250-300</v>
      </c>
      <c r="C72" t="str">
        <f>$O$2</f>
        <v>250-300</v>
      </c>
      <c r="D72" t="str">
        <f>VLOOKUP(A72,Forutsetninger!$Z$3:$AA$21,2,0)</f>
        <v>Cruiseskip</v>
      </c>
      <c r="E72" s="26">
        <f t="shared" si="7"/>
        <v>70000000</v>
      </c>
      <c r="F72" s="26">
        <f t="shared" si="8"/>
        <v>476</v>
      </c>
      <c r="G72" s="26">
        <v>2013</v>
      </c>
    </row>
    <row r="73" spans="1:7" x14ac:dyDescent="0.25">
      <c r="A73" t="str">
        <f>Forutsetninger!AF78</f>
        <v>Cruiseskip</v>
      </c>
      <c r="B73" t="str">
        <f>Forutsetninger!AG78</f>
        <v>300-</v>
      </c>
      <c r="C73" t="str">
        <f>$P$2</f>
        <v>300-</v>
      </c>
      <c r="D73" t="str">
        <f>VLOOKUP(A73,Forutsetninger!$Z$3:$AA$21,2,0)</f>
        <v>Cruiseskip</v>
      </c>
      <c r="E73" s="26">
        <f t="shared" si="7"/>
        <v>70000000</v>
      </c>
      <c r="F73" s="26">
        <f t="shared" si="8"/>
        <v>476</v>
      </c>
      <c r="G73" s="26">
        <v>2013</v>
      </c>
    </row>
    <row r="74" spans="1:7" x14ac:dyDescent="0.25">
      <c r="A74" t="str">
        <f>Forutsetninger!AF79</f>
        <v>Offshore supplyskip</v>
      </c>
      <c r="B74" t="str">
        <f>Forutsetninger!AG79</f>
        <v>0-30</v>
      </c>
      <c r="C74" t="str">
        <f>$J$2</f>
        <v>&lt;70</v>
      </c>
      <c r="D74" t="str">
        <f>VLOOKUP(A74,Forutsetninger!$Z$3:$AA$21,2,0)</f>
        <v>Offshore supplyskip</v>
      </c>
      <c r="E74" s="26">
        <f t="shared" si="7"/>
        <v>5000000</v>
      </c>
      <c r="F74" s="26">
        <f t="shared" si="8"/>
        <v>905</v>
      </c>
      <c r="G74" s="26">
        <v>2013</v>
      </c>
    </row>
    <row r="75" spans="1:7" x14ac:dyDescent="0.25">
      <c r="A75" t="str">
        <f>Forutsetninger!AF80</f>
        <v>Offshore supplyskip</v>
      </c>
      <c r="B75" t="str">
        <f>Forutsetninger!AG80</f>
        <v>30-70</v>
      </c>
      <c r="C75" t="str">
        <f>$J$2</f>
        <v>&lt;70</v>
      </c>
      <c r="D75" t="str">
        <f>VLOOKUP(A75,Forutsetninger!$Z$3:$AA$21,2,0)</f>
        <v>Offshore supplyskip</v>
      </c>
      <c r="E75" s="26">
        <f t="shared" si="7"/>
        <v>5000000</v>
      </c>
      <c r="F75" s="26">
        <f t="shared" si="8"/>
        <v>905</v>
      </c>
      <c r="G75" s="26">
        <v>2013</v>
      </c>
    </row>
    <row r="76" spans="1:7" x14ac:dyDescent="0.25">
      <c r="A76" t="str">
        <f>Forutsetninger!AF81</f>
        <v>Offshore supplyskip</v>
      </c>
      <c r="B76" t="str">
        <f>Forutsetninger!AG81</f>
        <v>70-100</v>
      </c>
      <c r="C76" t="str">
        <f>$K$2</f>
        <v>70-100</v>
      </c>
      <c r="D76" t="str">
        <f>VLOOKUP(A76,Forutsetninger!$Z$3:$AA$21,2,0)</f>
        <v>Offshore supplyskip</v>
      </c>
      <c r="E76" s="26">
        <f t="shared" si="7"/>
        <v>10000000</v>
      </c>
      <c r="F76" s="26">
        <f t="shared" si="8"/>
        <v>905</v>
      </c>
      <c r="G76" s="26">
        <v>2013</v>
      </c>
    </row>
    <row r="77" spans="1:7" x14ac:dyDescent="0.25">
      <c r="A77" t="str">
        <f>Forutsetninger!AF82</f>
        <v>Offshore supplyskip</v>
      </c>
      <c r="B77" t="str">
        <f>Forutsetninger!AG82</f>
        <v>100-150</v>
      </c>
      <c r="C77" t="str">
        <f>$L$2</f>
        <v>100-150</v>
      </c>
      <c r="D77" t="str">
        <f>VLOOKUP(A77,Forutsetninger!$Z$3:$AA$21,2,0)</f>
        <v>Offshore supplyskip</v>
      </c>
      <c r="E77" s="26">
        <f t="shared" si="7"/>
        <v>20000000</v>
      </c>
      <c r="F77" s="26">
        <f t="shared" si="8"/>
        <v>990</v>
      </c>
      <c r="G77" s="26">
        <v>2013</v>
      </c>
    </row>
    <row r="78" spans="1:7" x14ac:dyDescent="0.25">
      <c r="A78" t="str">
        <f>Forutsetninger!AF83</f>
        <v>Offshore supplyskip</v>
      </c>
      <c r="B78" t="str">
        <f>Forutsetninger!AG83</f>
        <v>150-200</v>
      </c>
      <c r="C78" t="str">
        <f>$M$2</f>
        <v>150-200</v>
      </c>
      <c r="D78" t="str">
        <f>VLOOKUP(A78,Forutsetninger!$Z$3:$AA$21,2,0)</f>
        <v>Offshore supplyskip</v>
      </c>
      <c r="E78" s="26">
        <f t="shared" si="7"/>
        <v>28000000</v>
      </c>
      <c r="F78" s="26">
        <f t="shared" si="8"/>
        <v>990</v>
      </c>
      <c r="G78" s="26">
        <v>2013</v>
      </c>
    </row>
    <row r="79" spans="1:7" x14ac:dyDescent="0.25">
      <c r="A79" t="str">
        <f>Forutsetninger!AF84</f>
        <v>Offshore supplyskip</v>
      </c>
      <c r="B79" t="str">
        <f>Forutsetninger!AG84</f>
        <v>200-250</v>
      </c>
      <c r="C79" t="str">
        <f>$N$2</f>
        <v>200-250</v>
      </c>
      <c r="D79" t="str">
        <f>VLOOKUP(A79,Forutsetninger!$Z$3:$AA$21,2,0)</f>
        <v>Offshore supplyskip</v>
      </c>
      <c r="E79" s="26">
        <f t="shared" si="7"/>
        <v>28000000</v>
      </c>
      <c r="F79" s="26">
        <f t="shared" si="8"/>
        <v>476</v>
      </c>
      <c r="G79" s="26">
        <v>2013</v>
      </c>
    </row>
    <row r="80" spans="1:7" x14ac:dyDescent="0.25">
      <c r="A80" t="str">
        <f>Forutsetninger!AF85</f>
        <v>Offshore supplyskip</v>
      </c>
      <c r="B80" t="str">
        <f>Forutsetninger!AG85</f>
        <v>250-300</v>
      </c>
      <c r="C80" t="str">
        <f>$O$2</f>
        <v>250-300</v>
      </c>
      <c r="D80" t="str">
        <f>VLOOKUP(A80,Forutsetninger!$Z$3:$AA$21,2,0)</f>
        <v>Offshore supplyskip</v>
      </c>
      <c r="E80" s="26">
        <f t="shared" si="7"/>
        <v>28000000</v>
      </c>
      <c r="F80" s="26">
        <f t="shared" si="8"/>
        <v>476</v>
      </c>
      <c r="G80" s="26">
        <v>2013</v>
      </c>
    </row>
    <row r="81" spans="1:7" x14ac:dyDescent="0.25">
      <c r="A81" t="str">
        <f>Forutsetninger!AF86</f>
        <v>Offshore supplyskip</v>
      </c>
      <c r="B81" t="str">
        <f>Forutsetninger!AG86</f>
        <v>300-</v>
      </c>
      <c r="C81" t="str">
        <f>$P$2</f>
        <v>300-</v>
      </c>
      <c r="D81" t="str">
        <f>VLOOKUP(A81,Forutsetninger!$Z$3:$AA$21,2,0)</f>
        <v>Offshore supplyskip</v>
      </c>
      <c r="E81" s="26">
        <f t="shared" si="7"/>
        <v>28000000</v>
      </c>
      <c r="F81" s="26">
        <f t="shared" si="8"/>
        <v>476</v>
      </c>
      <c r="G81" s="26">
        <v>2013</v>
      </c>
    </row>
    <row r="82" spans="1:7" x14ac:dyDescent="0.25">
      <c r="A82" t="str">
        <f>Forutsetninger!AF87</f>
        <v>Andre offshorefartøy</v>
      </c>
      <c r="B82" t="str">
        <f>Forutsetninger!AG87</f>
        <v>0-30</v>
      </c>
      <c r="C82" t="str">
        <f>$J$2</f>
        <v>&lt;70</v>
      </c>
      <c r="D82" t="str">
        <f>VLOOKUP(A82,Forutsetninger!$Z$3:$AA$21,2,0)</f>
        <v>Andre offshoreskip</v>
      </c>
      <c r="E82" s="26">
        <f t="shared" si="7"/>
        <v>5000000</v>
      </c>
      <c r="F82" s="26">
        <f t="shared" si="8"/>
        <v>905</v>
      </c>
      <c r="G82" s="26">
        <v>2013</v>
      </c>
    </row>
    <row r="83" spans="1:7" x14ac:dyDescent="0.25">
      <c r="A83" t="str">
        <f>Forutsetninger!AF88</f>
        <v>Andre offshorefartøy</v>
      </c>
      <c r="B83" t="str">
        <f>Forutsetninger!AG88</f>
        <v>30-70</v>
      </c>
      <c r="C83" t="str">
        <f>$J$2</f>
        <v>&lt;70</v>
      </c>
      <c r="D83" t="str">
        <f>VLOOKUP(A83,Forutsetninger!$Z$3:$AA$21,2,0)</f>
        <v>Andre offshoreskip</v>
      </c>
      <c r="E83" s="26">
        <f t="shared" si="7"/>
        <v>5000000</v>
      </c>
      <c r="F83" s="26">
        <f t="shared" si="8"/>
        <v>905</v>
      </c>
      <c r="G83" s="26">
        <v>2013</v>
      </c>
    </row>
    <row r="84" spans="1:7" x14ac:dyDescent="0.25">
      <c r="A84" t="str">
        <f>Forutsetninger!AF89</f>
        <v>Andre offshorefartøy</v>
      </c>
      <c r="B84" t="str">
        <f>Forutsetninger!AG89</f>
        <v>70-100</v>
      </c>
      <c r="C84" t="str">
        <f>$K$2</f>
        <v>70-100</v>
      </c>
      <c r="D84" t="str">
        <f>VLOOKUP(A84,Forutsetninger!$Z$3:$AA$21,2,0)</f>
        <v>Andre offshoreskip</v>
      </c>
      <c r="E84" s="26">
        <f t="shared" si="7"/>
        <v>10000000</v>
      </c>
      <c r="F84" s="26">
        <f t="shared" si="8"/>
        <v>905</v>
      </c>
      <c r="G84" s="26">
        <v>2013</v>
      </c>
    </row>
    <row r="85" spans="1:7" x14ac:dyDescent="0.25">
      <c r="A85" t="str">
        <f>Forutsetninger!AF90</f>
        <v>Andre offshorefartøy</v>
      </c>
      <c r="B85" t="str">
        <f>Forutsetninger!AG90</f>
        <v>100-150</v>
      </c>
      <c r="C85" t="str">
        <f>$L$2</f>
        <v>100-150</v>
      </c>
      <c r="D85" t="str">
        <f>VLOOKUP(A85,Forutsetninger!$Z$3:$AA$21,2,0)</f>
        <v>Andre offshoreskip</v>
      </c>
      <c r="E85" s="26">
        <f t="shared" si="7"/>
        <v>20000000</v>
      </c>
      <c r="F85" s="26">
        <f t="shared" si="8"/>
        <v>990</v>
      </c>
      <c r="G85" s="26">
        <v>2013</v>
      </c>
    </row>
    <row r="86" spans="1:7" x14ac:dyDescent="0.25">
      <c r="A86" t="str">
        <f>Forutsetninger!AF91</f>
        <v>Andre offshorefartøy</v>
      </c>
      <c r="B86" t="str">
        <f>Forutsetninger!AG91</f>
        <v>150-200</v>
      </c>
      <c r="C86" t="str">
        <f>$M$2</f>
        <v>150-200</v>
      </c>
      <c r="D86" t="str">
        <f>VLOOKUP(A86,Forutsetninger!$Z$3:$AA$21,2,0)</f>
        <v>Andre offshoreskip</v>
      </c>
      <c r="E86" s="26">
        <f t="shared" si="7"/>
        <v>28000000</v>
      </c>
      <c r="F86" s="26">
        <f t="shared" si="8"/>
        <v>990</v>
      </c>
      <c r="G86" s="26">
        <v>2013</v>
      </c>
    </row>
    <row r="87" spans="1:7" x14ac:dyDescent="0.25">
      <c r="A87" t="str">
        <f>Forutsetninger!AF92</f>
        <v>Andre offshorefartøy</v>
      </c>
      <c r="B87" t="str">
        <f>Forutsetninger!AG92</f>
        <v>200-250</v>
      </c>
      <c r="C87" t="str">
        <f>$N$2</f>
        <v>200-250</v>
      </c>
      <c r="D87" t="str">
        <f>VLOOKUP(A87,Forutsetninger!$Z$3:$AA$21,2,0)</f>
        <v>Andre offshoreskip</v>
      </c>
      <c r="E87" s="26">
        <f t="shared" si="7"/>
        <v>28000000</v>
      </c>
      <c r="F87" s="26">
        <f t="shared" si="8"/>
        <v>476</v>
      </c>
      <c r="G87" s="26">
        <v>2013</v>
      </c>
    </row>
    <row r="88" spans="1:7" x14ac:dyDescent="0.25">
      <c r="A88" t="str">
        <f>Forutsetninger!AF93</f>
        <v>Andre offshorefartøy</v>
      </c>
      <c r="B88" t="str">
        <f>Forutsetninger!AG93</f>
        <v>250-300</v>
      </c>
      <c r="C88" t="str">
        <f>$O$2</f>
        <v>250-300</v>
      </c>
      <c r="D88" t="str">
        <f>VLOOKUP(A88,Forutsetninger!$Z$3:$AA$21,2,0)</f>
        <v>Andre offshoreskip</v>
      </c>
      <c r="E88" s="26">
        <f t="shared" si="7"/>
        <v>28000000</v>
      </c>
      <c r="F88" s="26">
        <f t="shared" si="8"/>
        <v>476</v>
      </c>
      <c r="G88" s="26">
        <v>2013</v>
      </c>
    </row>
    <row r="89" spans="1:7" x14ac:dyDescent="0.25">
      <c r="A89" t="str">
        <f>Forutsetninger!AF94</f>
        <v>Andre offshorefartøy</v>
      </c>
      <c r="B89" t="str">
        <f>Forutsetninger!AG94</f>
        <v>300-</v>
      </c>
      <c r="C89" t="str">
        <f>$P$2</f>
        <v>300-</v>
      </c>
      <c r="D89" t="str">
        <f>VLOOKUP(A89,Forutsetninger!$Z$3:$AA$21,2,0)</f>
        <v>Andre offshoreskip</v>
      </c>
      <c r="E89" s="26">
        <f t="shared" si="7"/>
        <v>28000000</v>
      </c>
      <c r="F89" s="26">
        <f t="shared" si="8"/>
        <v>476</v>
      </c>
      <c r="G89" s="26">
        <v>2013</v>
      </c>
    </row>
    <row r="90" spans="1:7" x14ac:dyDescent="0.25">
      <c r="A90" t="str">
        <f>Forutsetninger!AF95</f>
        <v>Brønnbåt</v>
      </c>
      <c r="B90" t="str">
        <f>Forutsetninger!AG95</f>
        <v>0-30</v>
      </c>
      <c r="C90" t="str">
        <f>$J$2</f>
        <v>&lt;70</v>
      </c>
      <c r="D90" t="str">
        <f>VLOOKUP(A90,Forutsetninger!$Z$3:$AA$21,2,0)</f>
        <v>Andre serviceskip</v>
      </c>
      <c r="E90" s="26">
        <f t="shared" si="7"/>
        <v>1400000</v>
      </c>
      <c r="F90" s="26">
        <f t="shared" si="8"/>
        <v>905</v>
      </c>
      <c r="G90" s="26">
        <v>2013</v>
      </c>
    </row>
    <row r="91" spans="1:7" x14ac:dyDescent="0.25">
      <c r="A91" t="str">
        <f>Forutsetninger!AF96</f>
        <v>Brønnbåt</v>
      </c>
      <c r="B91" t="str">
        <f>Forutsetninger!AG96</f>
        <v>30-70</v>
      </c>
      <c r="C91" t="str">
        <f>$J$2</f>
        <v>&lt;70</v>
      </c>
      <c r="D91" t="str">
        <f>VLOOKUP(A91,Forutsetninger!$Z$3:$AA$21,2,0)</f>
        <v>Andre serviceskip</v>
      </c>
      <c r="E91" s="26">
        <f t="shared" si="7"/>
        <v>1400000</v>
      </c>
      <c r="F91" s="26">
        <f t="shared" si="8"/>
        <v>905</v>
      </c>
      <c r="G91" s="26">
        <v>2013</v>
      </c>
    </row>
    <row r="92" spans="1:7" x14ac:dyDescent="0.25">
      <c r="A92" t="str">
        <f>Forutsetninger!AF97</f>
        <v>Brønnbåt</v>
      </c>
      <c r="B92" t="str">
        <f>Forutsetninger!AG97</f>
        <v>70-100</v>
      </c>
      <c r="C92" t="str">
        <f>$K$2</f>
        <v>70-100</v>
      </c>
      <c r="D92" t="str">
        <f>VLOOKUP(A92,Forutsetninger!$Z$3:$AA$21,2,0)</f>
        <v>Andre serviceskip</v>
      </c>
      <c r="E92" s="26">
        <f t="shared" si="7"/>
        <v>1600000</v>
      </c>
      <c r="F92" s="26">
        <f t="shared" si="8"/>
        <v>905</v>
      </c>
      <c r="G92" s="26">
        <v>2013</v>
      </c>
    </row>
    <row r="93" spans="1:7" x14ac:dyDescent="0.25">
      <c r="A93" t="str">
        <f>Forutsetninger!AF98</f>
        <v>Brønnbåt</v>
      </c>
      <c r="B93" t="str">
        <f>Forutsetninger!AG98</f>
        <v>100-150</v>
      </c>
      <c r="C93" t="str">
        <f>$L$2</f>
        <v>100-150</v>
      </c>
      <c r="D93" t="str">
        <f>VLOOKUP(A93,Forutsetninger!$Z$3:$AA$21,2,0)</f>
        <v>Andre serviceskip</v>
      </c>
      <c r="E93" s="26">
        <f t="shared" si="7"/>
        <v>3000000</v>
      </c>
      <c r="F93" s="26">
        <f t="shared" si="8"/>
        <v>990</v>
      </c>
      <c r="G93" s="26">
        <v>2013</v>
      </c>
    </row>
    <row r="94" spans="1:7" x14ac:dyDescent="0.25">
      <c r="A94" t="str">
        <f>Forutsetninger!AF99</f>
        <v>Brønnbåt</v>
      </c>
      <c r="B94" t="str">
        <f>Forutsetninger!AG99</f>
        <v>150-200</v>
      </c>
      <c r="C94" t="str">
        <f>$M$2</f>
        <v>150-200</v>
      </c>
      <c r="D94" t="str">
        <f>VLOOKUP(A94,Forutsetninger!$Z$3:$AA$21,2,0)</f>
        <v>Andre serviceskip</v>
      </c>
      <c r="E94" s="26">
        <f t="shared" si="7"/>
        <v>3000000</v>
      </c>
      <c r="F94" s="26">
        <f t="shared" si="8"/>
        <v>990</v>
      </c>
      <c r="G94" s="26">
        <v>2013</v>
      </c>
    </row>
    <row r="95" spans="1:7" x14ac:dyDescent="0.25">
      <c r="A95" t="str">
        <f>Forutsetninger!AF100</f>
        <v>Brønnbåt</v>
      </c>
      <c r="B95" t="str">
        <f>Forutsetninger!AG100</f>
        <v>200-250</v>
      </c>
      <c r="C95" t="str">
        <f>$N$2</f>
        <v>200-250</v>
      </c>
      <c r="D95" t="str">
        <f>VLOOKUP(A95,Forutsetninger!$Z$3:$AA$21,2,0)</f>
        <v>Andre serviceskip</v>
      </c>
      <c r="E95" s="26">
        <f t="shared" si="7"/>
        <v>3000000</v>
      </c>
      <c r="F95" s="26">
        <f t="shared" si="8"/>
        <v>476</v>
      </c>
      <c r="G95" s="26">
        <v>2013</v>
      </c>
    </row>
    <row r="96" spans="1:7" x14ac:dyDescent="0.25">
      <c r="A96" t="str">
        <f>Forutsetninger!AF101</f>
        <v>Brønnbåt</v>
      </c>
      <c r="B96" t="str">
        <f>Forutsetninger!AG101</f>
        <v>250-300</v>
      </c>
      <c r="C96" t="str">
        <f>$O$2</f>
        <v>250-300</v>
      </c>
      <c r="D96" t="str">
        <f>VLOOKUP(A96,Forutsetninger!$Z$3:$AA$21,2,0)</f>
        <v>Andre serviceskip</v>
      </c>
      <c r="E96" s="26">
        <f t="shared" si="7"/>
        <v>3000000</v>
      </c>
      <c r="F96" s="26">
        <f t="shared" si="8"/>
        <v>476</v>
      </c>
      <c r="G96" s="26">
        <v>2013</v>
      </c>
    </row>
    <row r="97" spans="1:7" x14ac:dyDescent="0.25">
      <c r="A97" t="str">
        <f>Forutsetninger!AF102</f>
        <v>Brønnbåt</v>
      </c>
      <c r="B97" t="str">
        <f>Forutsetninger!AG102</f>
        <v>300-</v>
      </c>
      <c r="C97" t="str">
        <f>$P$2</f>
        <v>300-</v>
      </c>
      <c r="D97" t="str">
        <f>VLOOKUP(A97,Forutsetninger!$Z$3:$AA$21,2,0)</f>
        <v>Andre serviceskip</v>
      </c>
      <c r="E97" s="26">
        <f t="shared" si="7"/>
        <v>3000000</v>
      </c>
      <c r="F97" s="26">
        <f t="shared" si="8"/>
        <v>476</v>
      </c>
      <c r="G97" s="26">
        <v>2013</v>
      </c>
    </row>
    <row r="98" spans="1:7" x14ac:dyDescent="0.25">
      <c r="A98" t="str">
        <f>Forutsetninger!AF103</f>
        <v>Slepefartøy</v>
      </c>
      <c r="B98" t="str">
        <f>Forutsetninger!AG103</f>
        <v>0-30</v>
      </c>
      <c r="C98" t="str">
        <f>$J$2</f>
        <v>&lt;70</v>
      </c>
      <c r="D98" t="str">
        <f>VLOOKUP(A98,Forutsetninger!$Z$3:$AA$21,2,0)</f>
        <v>Andre serviceskip</v>
      </c>
      <c r="E98" s="26">
        <f t="shared" ref="E98:E113" si="9">INDEX($I$2:$P$18,MATCH($D98,$I$2:$I$18,0),MATCH($C98,$I$2:$P$2,0))*1000</f>
        <v>1400000</v>
      </c>
      <c r="F98" s="26">
        <f t="shared" ref="F98:F129" si="10">INDEX($R$2:$Y$18,MATCH($D98,$R$2:$R$18,0),MATCH($C98,$R$2:$Y$2,0))</f>
        <v>905</v>
      </c>
      <c r="G98" s="26">
        <v>2013</v>
      </c>
    </row>
    <row r="99" spans="1:7" x14ac:dyDescent="0.25">
      <c r="A99" t="str">
        <f>Forutsetninger!AF104</f>
        <v>Slepefartøy</v>
      </c>
      <c r="B99" t="str">
        <f>Forutsetninger!AG104</f>
        <v>30-70</v>
      </c>
      <c r="C99" t="str">
        <f>$J$2</f>
        <v>&lt;70</v>
      </c>
      <c r="D99" t="str">
        <f>VLOOKUP(A99,Forutsetninger!$Z$3:$AA$21,2,0)</f>
        <v>Andre serviceskip</v>
      </c>
      <c r="E99" s="26">
        <f t="shared" si="9"/>
        <v>1400000</v>
      </c>
      <c r="F99" s="26">
        <f t="shared" si="10"/>
        <v>905</v>
      </c>
      <c r="G99" s="26">
        <v>2013</v>
      </c>
    </row>
    <row r="100" spans="1:7" x14ac:dyDescent="0.25">
      <c r="A100" t="str">
        <f>Forutsetninger!AF105</f>
        <v>Slepefartøy</v>
      </c>
      <c r="B100" t="str">
        <f>Forutsetninger!AG105</f>
        <v>70-100</v>
      </c>
      <c r="C100" t="str">
        <f>$K$2</f>
        <v>70-100</v>
      </c>
      <c r="D100" t="str">
        <f>VLOOKUP(A100,Forutsetninger!$Z$3:$AA$21,2,0)</f>
        <v>Andre serviceskip</v>
      </c>
      <c r="E100" s="26">
        <f t="shared" si="9"/>
        <v>1600000</v>
      </c>
      <c r="F100" s="26">
        <f t="shared" si="10"/>
        <v>905</v>
      </c>
      <c r="G100" s="26">
        <v>2013</v>
      </c>
    </row>
    <row r="101" spans="1:7" x14ac:dyDescent="0.25">
      <c r="A101" t="str">
        <f>Forutsetninger!AF106</f>
        <v>Slepefartøy</v>
      </c>
      <c r="B101" t="str">
        <f>Forutsetninger!AG106</f>
        <v>100-150</v>
      </c>
      <c r="C101" t="str">
        <f>$L$2</f>
        <v>100-150</v>
      </c>
      <c r="D101" t="str">
        <f>VLOOKUP(A101,Forutsetninger!$Z$3:$AA$21,2,0)</f>
        <v>Andre serviceskip</v>
      </c>
      <c r="E101" s="26">
        <f t="shared" si="9"/>
        <v>3000000</v>
      </c>
      <c r="F101" s="26">
        <f t="shared" si="10"/>
        <v>990</v>
      </c>
      <c r="G101" s="26">
        <v>2013</v>
      </c>
    </row>
    <row r="102" spans="1:7" x14ac:dyDescent="0.25">
      <c r="A102" t="str">
        <f>Forutsetninger!AF107</f>
        <v>Slepefartøy</v>
      </c>
      <c r="B102" t="str">
        <f>Forutsetninger!AG107</f>
        <v>150-200</v>
      </c>
      <c r="C102" t="str">
        <f>$M$2</f>
        <v>150-200</v>
      </c>
      <c r="D102" t="str">
        <f>VLOOKUP(A102,Forutsetninger!$Z$3:$AA$21,2,0)</f>
        <v>Andre serviceskip</v>
      </c>
      <c r="E102" s="26">
        <f t="shared" si="9"/>
        <v>3000000</v>
      </c>
      <c r="F102" s="26">
        <f t="shared" si="10"/>
        <v>990</v>
      </c>
      <c r="G102" s="26">
        <v>2013</v>
      </c>
    </row>
    <row r="103" spans="1:7" x14ac:dyDescent="0.25">
      <c r="A103" t="str">
        <f>Forutsetninger!AF108</f>
        <v>Slepefartøy</v>
      </c>
      <c r="B103" t="str">
        <f>Forutsetninger!AG108</f>
        <v>200-250</v>
      </c>
      <c r="C103" t="str">
        <f>$N$2</f>
        <v>200-250</v>
      </c>
      <c r="D103" t="str">
        <f>VLOOKUP(A103,Forutsetninger!$Z$3:$AA$21,2,0)</f>
        <v>Andre serviceskip</v>
      </c>
      <c r="E103" s="26">
        <f t="shared" si="9"/>
        <v>3000000</v>
      </c>
      <c r="F103" s="26">
        <f t="shared" si="10"/>
        <v>476</v>
      </c>
      <c r="G103" s="26">
        <v>2013</v>
      </c>
    </row>
    <row r="104" spans="1:7" x14ac:dyDescent="0.25">
      <c r="A104" t="str">
        <f>Forutsetninger!AF109</f>
        <v>Slepefartøy</v>
      </c>
      <c r="B104" t="str">
        <f>Forutsetninger!AG109</f>
        <v>250-300</v>
      </c>
      <c r="C104" t="str">
        <f>$O$2</f>
        <v>250-300</v>
      </c>
      <c r="D104" t="str">
        <f>VLOOKUP(A104,Forutsetninger!$Z$3:$AA$21,2,0)</f>
        <v>Andre serviceskip</v>
      </c>
      <c r="E104" s="26">
        <f t="shared" si="9"/>
        <v>3000000</v>
      </c>
      <c r="F104" s="26">
        <f t="shared" si="10"/>
        <v>476</v>
      </c>
      <c r="G104" s="26">
        <v>2013</v>
      </c>
    </row>
    <row r="105" spans="1:7" x14ac:dyDescent="0.25">
      <c r="A105" t="str">
        <f>Forutsetninger!AF110</f>
        <v>Slepefartøy</v>
      </c>
      <c r="B105" t="str">
        <f>Forutsetninger!AG110</f>
        <v>300-</v>
      </c>
      <c r="C105" t="str">
        <f>$P$2</f>
        <v>300-</v>
      </c>
      <c r="D105" t="str">
        <f>VLOOKUP(A105,Forutsetninger!$Z$3:$AA$21,2,0)</f>
        <v>Andre serviceskip</v>
      </c>
      <c r="E105" s="26">
        <f t="shared" si="9"/>
        <v>3000000</v>
      </c>
      <c r="F105" s="26">
        <f t="shared" si="10"/>
        <v>476</v>
      </c>
      <c r="G105" s="26">
        <v>2013</v>
      </c>
    </row>
    <row r="106" spans="1:7" x14ac:dyDescent="0.25">
      <c r="A106" t="str">
        <f>Forutsetninger!AF111</f>
        <v>Andre servicefartøy</v>
      </c>
      <c r="B106" t="str">
        <f>Forutsetninger!AG111</f>
        <v>0-30</v>
      </c>
      <c r="C106" t="str">
        <f>$J$2</f>
        <v>&lt;70</v>
      </c>
      <c r="D106" t="str">
        <f>VLOOKUP(A106,Forutsetninger!$Z$3:$AA$21,2,0)</f>
        <v>Andre serviceskip</v>
      </c>
      <c r="E106" s="26">
        <f t="shared" si="9"/>
        <v>1400000</v>
      </c>
      <c r="F106" s="26">
        <f t="shared" si="10"/>
        <v>905</v>
      </c>
      <c r="G106" s="26">
        <v>2013</v>
      </c>
    </row>
    <row r="107" spans="1:7" x14ac:dyDescent="0.25">
      <c r="A107" t="str">
        <f>Forutsetninger!AF112</f>
        <v>Andre servicefartøy</v>
      </c>
      <c r="B107" t="str">
        <f>Forutsetninger!AG112</f>
        <v>30-70</v>
      </c>
      <c r="C107" t="str">
        <f>$J$2</f>
        <v>&lt;70</v>
      </c>
      <c r="D107" t="str">
        <f>VLOOKUP(A107,Forutsetninger!$Z$3:$AA$21,2,0)</f>
        <v>Andre serviceskip</v>
      </c>
      <c r="E107" s="26">
        <f t="shared" si="9"/>
        <v>1400000</v>
      </c>
      <c r="F107" s="26">
        <f t="shared" si="10"/>
        <v>905</v>
      </c>
      <c r="G107" s="26">
        <v>2013</v>
      </c>
    </row>
    <row r="108" spans="1:7" x14ac:dyDescent="0.25">
      <c r="A108" t="str">
        <f>Forutsetninger!AF113</f>
        <v>Andre servicefartøy</v>
      </c>
      <c r="B108" t="str">
        <f>Forutsetninger!AG113</f>
        <v>70-100</v>
      </c>
      <c r="C108" t="str">
        <f>$K$2</f>
        <v>70-100</v>
      </c>
      <c r="D108" t="str">
        <f>VLOOKUP(A108,Forutsetninger!$Z$3:$AA$21,2,0)</f>
        <v>Andre serviceskip</v>
      </c>
      <c r="E108" s="26">
        <f t="shared" si="9"/>
        <v>1600000</v>
      </c>
      <c r="F108" s="26">
        <f t="shared" si="10"/>
        <v>905</v>
      </c>
      <c r="G108" s="26">
        <v>2013</v>
      </c>
    </row>
    <row r="109" spans="1:7" x14ac:dyDescent="0.25">
      <c r="A109" t="str">
        <f>Forutsetninger!AF114</f>
        <v>Andre servicefartøy</v>
      </c>
      <c r="B109" t="str">
        <f>Forutsetninger!AG114</f>
        <v>100-150</v>
      </c>
      <c r="C109" t="str">
        <f>$L$2</f>
        <v>100-150</v>
      </c>
      <c r="D109" t="str">
        <f>VLOOKUP(A109,Forutsetninger!$Z$3:$AA$21,2,0)</f>
        <v>Andre serviceskip</v>
      </c>
      <c r="E109" s="26">
        <f t="shared" si="9"/>
        <v>3000000</v>
      </c>
      <c r="F109" s="26">
        <f t="shared" si="10"/>
        <v>990</v>
      </c>
      <c r="G109" s="26">
        <v>2013</v>
      </c>
    </row>
    <row r="110" spans="1:7" x14ac:dyDescent="0.25">
      <c r="A110" t="str">
        <f>Forutsetninger!AF115</f>
        <v>Andre servicefartøy</v>
      </c>
      <c r="B110" t="str">
        <f>Forutsetninger!AG115</f>
        <v>150-200</v>
      </c>
      <c r="C110" t="str">
        <f>$M$2</f>
        <v>150-200</v>
      </c>
      <c r="D110" t="str">
        <f>VLOOKUP(A110,Forutsetninger!$Z$3:$AA$21,2,0)</f>
        <v>Andre serviceskip</v>
      </c>
      <c r="E110" s="26">
        <f t="shared" si="9"/>
        <v>3000000</v>
      </c>
      <c r="F110" s="26">
        <f t="shared" si="10"/>
        <v>990</v>
      </c>
      <c r="G110" s="26">
        <v>2013</v>
      </c>
    </row>
    <row r="111" spans="1:7" x14ac:dyDescent="0.25">
      <c r="A111" t="str">
        <f>Forutsetninger!AF116</f>
        <v>Andre servicefartøy</v>
      </c>
      <c r="B111" t="str">
        <f>Forutsetninger!AG116</f>
        <v>200-250</v>
      </c>
      <c r="C111" t="str">
        <f>$N$2</f>
        <v>200-250</v>
      </c>
      <c r="D111" t="str">
        <f>VLOOKUP(A111,Forutsetninger!$Z$3:$AA$21,2,0)</f>
        <v>Andre serviceskip</v>
      </c>
      <c r="E111" s="26">
        <f t="shared" si="9"/>
        <v>3000000</v>
      </c>
      <c r="F111" s="26">
        <f t="shared" si="10"/>
        <v>476</v>
      </c>
      <c r="G111" s="26">
        <v>2013</v>
      </c>
    </row>
    <row r="112" spans="1:7" x14ac:dyDescent="0.25">
      <c r="A112" t="str">
        <f>Forutsetninger!AF117</f>
        <v>Andre servicefartøy</v>
      </c>
      <c r="B112" t="str">
        <f>Forutsetninger!AG117</f>
        <v>250-300</v>
      </c>
      <c r="C112" t="str">
        <f>$O$2</f>
        <v>250-300</v>
      </c>
      <c r="D112" t="str">
        <f>VLOOKUP(A112,Forutsetninger!$Z$3:$AA$21,2,0)</f>
        <v>Andre serviceskip</v>
      </c>
      <c r="E112" s="26">
        <f t="shared" si="9"/>
        <v>3000000</v>
      </c>
      <c r="F112" s="26">
        <f t="shared" si="10"/>
        <v>476</v>
      </c>
      <c r="G112" s="26">
        <v>2013</v>
      </c>
    </row>
    <row r="113" spans="1:7" x14ac:dyDescent="0.25">
      <c r="A113" t="str">
        <f>Forutsetninger!AF118</f>
        <v>Andre servicefartøy</v>
      </c>
      <c r="B113" t="str">
        <f>Forutsetninger!AG118</f>
        <v>300-</v>
      </c>
      <c r="C113" t="str">
        <f>$P$2</f>
        <v>300-</v>
      </c>
      <c r="D113" t="str">
        <f>VLOOKUP(A113,Forutsetninger!$Z$3:$AA$21,2,0)</f>
        <v>Andre serviceskip</v>
      </c>
      <c r="E113" s="26">
        <f t="shared" si="9"/>
        <v>3000000</v>
      </c>
      <c r="F113" s="26">
        <f t="shared" si="10"/>
        <v>476</v>
      </c>
      <c r="G113" s="26">
        <v>2013</v>
      </c>
    </row>
    <row r="114" spans="1:7" x14ac:dyDescent="0.25">
      <c r="A114" t="str">
        <f>Forutsetninger!AF119</f>
        <v>Fiskefartøy</v>
      </c>
      <c r="B114" t="str">
        <f>Forutsetninger!AG119</f>
        <v>0-30</v>
      </c>
      <c r="C114" t="str">
        <f>$J$2</f>
        <v>&lt;70</v>
      </c>
      <c r="D114" t="str">
        <f>VLOOKUP(A114,Forutsetninger!$Z$3:$AA$21,2,0)</f>
        <v>Fiskefartøy</v>
      </c>
      <c r="E114" s="26">
        <f t="shared" ref="E114:E121" si="11">INDEX($I$21:$Q$22,MATCH($D114,$I$21:$I$22,0),MATCH($B114,$I$21:$Q$21,0))*1000</f>
        <v>1419923.4999999998</v>
      </c>
      <c r="F114" s="26">
        <f t="shared" si="10"/>
        <v>905</v>
      </c>
      <c r="G114" s="26">
        <v>2013</v>
      </c>
    </row>
    <row r="115" spans="1:7" x14ac:dyDescent="0.25">
      <c r="A115" t="str">
        <f>Forutsetninger!AF120</f>
        <v>Fiskefartøy</v>
      </c>
      <c r="B115" t="str">
        <f>Forutsetninger!AG120</f>
        <v>30-70</v>
      </c>
      <c r="C115" t="str">
        <f>$J$2</f>
        <v>&lt;70</v>
      </c>
      <c r="D115" t="str">
        <f>VLOOKUP(A115,Forutsetninger!$Z$3:$AA$21,2,0)</f>
        <v>Fiskefartøy</v>
      </c>
      <c r="E115" s="26">
        <f t="shared" si="11"/>
        <v>2800000</v>
      </c>
      <c r="F115" s="26">
        <f t="shared" si="10"/>
        <v>905</v>
      </c>
      <c r="G115" s="26">
        <v>2013</v>
      </c>
    </row>
    <row r="116" spans="1:7" x14ac:dyDescent="0.25">
      <c r="A116" t="str">
        <f>Forutsetninger!AF121</f>
        <v>Fiskefartøy</v>
      </c>
      <c r="B116" t="str">
        <f>Forutsetninger!AG121</f>
        <v>70-100</v>
      </c>
      <c r="C116" t="str">
        <f>$K$2</f>
        <v>70-100</v>
      </c>
      <c r="D116" t="str">
        <f>VLOOKUP(A116,Forutsetninger!$Z$3:$AA$21,2,0)</f>
        <v>Fiskefartøy</v>
      </c>
      <c r="E116" s="26">
        <f t="shared" si="11"/>
        <v>2800000</v>
      </c>
      <c r="F116" s="26">
        <f t="shared" si="10"/>
        <v>905</v>
      </c>
      <c r="G116" s="26">
        <v>2013</v>
      </c>
    </row>
    <row r="117" spans="1:7" x14ac:dyDescent="0.25">
      <c r="A117" t="str">
        <f>Forutsetninger!AF122</f>
        <v>Fiskefartøy</v>
      </c>
      <c r="B117" t="str">
        <f>Forutsetninger!AG122</f>
        <v>100-150</v>
      </c>
      <c r="C117" t="str">
        <f>$L$2</f>
        <v>100-150</v>
      </c>
      <c r="D117" t="str">
        <f>VLOOKUP(A117,Forutsetninger!$Z$3:$AA$21,2,0)</f>
        <v>Fiskefartøy</v>
      </c>
      <c r="E117" s="26">
        <f t="shared" si="11"/>
        <v>2800000</v>
      </c>
      <c r="F117" s="26">
        <f t="shared" si="10"/>
        <v>990</v>
      </c>
      <c r="G117" s="26">
        <v>2013</v>
      </c>
    </row>
    <row r="118" spans="1:7" x14ac:dyDescent="0.25">
      <c r="A118" t="str">
        <f>Forutsetninger!AF123</f>
        <v>Fiskefartøy</v>
      </c>
      <c r="B118" t="str">
        <f>Forutsetninger!AG123</f>
        <v>150-200</v>
      </c>
      <c r="C118" t="str">
        <f>$M$2</f>
        <v>150-200</v>
      </c>
      <c r="D118" t="str">
        <f>VLOOKUP(A118,Forutsetninger!$Z$3:$AA$21,2,0)</f>
        <v>Fiskefartøy</v>
      </c>
      <c r="E118" s="26">
        <f t="shared" si="11"/>
        <v>2800000</v>
      </c>
      <c r="F118" s="26">
        <f t="shared" si="10"/>
        <v>990</v>
      </c>
      <c r="G118" s="26">
        <v>2013</v>
      </c>
    </row>
    <row r="119" spans="1:7" x14ac:dyDescent="0.25">
      <c r="A119" t="str">
        <f>Forutsetninger!AF124</f>
        <v>Fiskefartøy</v>
      </c>
      <c r="B119" t="str">
        <f>Forutsetninger!AG124</f>
        <v>200-250</v>
      </c>
      <c r="C119" t="str">
        <f>$N$2</f>
        <v>200-250</v>
      </c>
      <c r="D119" t="str">
        <f>VLOOKUP(A119,Forutsetninger!$Z$3:$AA$21,2,0)</f>
        <v>Fiskefartøy</v>
      </c>
      <c r="E119" s="26">
        <f t="shared" si="11"/>
        <v>2800000</v>
      </c>
      <c r="F119" s="26">
        <f t="shared" si="10"/>
        <v>476</v>
      </c>
      <c r="G119" s="26">
        <v>2013</v>
      </c>
    </row>
    <row r="120" spans="1:7" x14ac:dyDescent="0.25">
      <c r="A120" t="str">
        <f>Forutsetninger!AF125</f>
        <v>Fiskefartøy</v>
      </c>
      <c r="B120" t="str">
        <f>Forutsetninger!AG125</f>
        <v>250-300</v>
      </c>
      <c r="C120" t="str">
        <f>$O$2</f>
        <v>250-300</v>
      </c>
      <c r="D120" t="str">
        <f>VLOOKUP(A120,Forutsetninger!$Z$3:$AA$21,2,0)</f>
        <v>Fiskefartøy</v>
      </c>
      <c r="E120" s="26">
        <f t="shared" si="11"/>
        <v>2800000</v>
      </c>
      <c r="F120" s="26">
        <f t="shared" si="10"/>
        <v>476</v>
      </c>
      <c r="G120" s="26">
        <v>2013</v>
      </c>
    </row>
    <row r="121" spans="1:7" x14ac:dyDescent="0.25">
      <c r="A121" t="str">
        <f>Forutsetninger!AF126</f>
        <v>Fiskefartøy</v>
      </c>
      <c r="B121" t="str">
        <f>Forutsetninger!AG126</f>
        <v>300-</v>
      </c>
      <c r="C121" t="str">
        <f>$P$2</f>
        <v>300-</v>
      </c>
      <c r="D121" t="str">
        <f>VLOOKUP(A121,Forutsetninger!$Z$3:$AA$21,2,0)</f>
        <v>Fiskefartøy</v>
      </c>
      <c r="E121" s="26">
        <f t="shared" si="11"/>
        <v>2800000</v>
      </c>
      <c r="F121" s="26">
        <f t="shared" si="10"/>
        <v>476</v>
      </c>
      <c r="G121" s="26">
        <v>2013</v>
      </c>
    </row>
    <row r="122" spans="1:7" x14ac:dyDescent="0.25">
      <c r="A122" t="str">
        <f>Forutsetninger!AF127</f>
        <v>Annet</v>
      </c>
      <c r="B122" t="str">
        <f>Forutsetninger!AG127</f>
        <v>0-30</v>
      </c>
      <c r="C122" t="str">
        <f>$J$2</f>
        <v>&lt;70</v>
      </c>
      <c r="D122" t="str">
        <f>VLOOKUP(A122,Forutsetninger!$Z$3:$AA$21,2,0)</f>
        <v>Annet</v>
      </c>
      <c r="E122" s="26">
        <f t="shared" ref="E122:E129" si="12">INDEX($I$2:$P$18,MATCH($D122,$I$2:$I$18,0),MATCH($C122,$I$2:$P$2,0))*1000</f>
        <v>0</v>
      </c>
      <c r="F122" s="26">
        <f t="shared" si="10"/>
        <v>905</v>
      </c>
      <c r="G122" s="26">
        <v>2013</v>
      </c>
    </row>
    <row r="123" spans="1:7" x14ac:dyDescent="0.25">
      <c r="A123" t="str">
        <f>Forutsetninger!AF128</f>
        <v>Annet</v>
      </c>
      <c r="B123" t="str">
        <f>Forutsetninger!AG128</f>
        <v>30-70</v>
      </c>
      <c r="C123" t="str">
        <f>$J$2</f>
        <v>&lt;70</v>
      </c>
      <c r="D123" t="str">
        <f>VLOOKUP(A123,Forutsetninger!$Z$3:$AA$21,2,0)</f>
        <v>Annet</v>
      </c>
      <c r="E123" s="26">
        <f t="shared" si="12"/>
        <v>0</v>
      </c>
      <c r="F123" s="26">
        <f t="shared" si="10"/>
        <v>905</v>
      </c>
      <c r="G123" s="26">
        <v>2013</v>
      </c>
    </row>
    <row r="124" spans="1:7" x14ac:dyDescent="0.25">
      <c r="A124" t="str">
        <f>Forutsetninger!AF129</f>
        <v>Annet</v>
      </c>
      <c r="B124" t="str">
        <f>Forutsetninger!AG129</f>
        <v>70-100</v>
      </c>
      <c r="C124" t="str">
        <f>$K$2</f>
        <v>70-100</v>
      </c>
      <c r="D124" t="str">
        <f>VLOOKUP(A124,Forutsetninger!$Z$3:$AA$21,2,0)</f>
        <v>Annet</v>
      </c>
      <c r="E124" s="26">
        <f t="shared" si="12"/>
        <v>0</v>
      </c>
      <c r="F124" s="26">
        <f t="shared" si="10"/>
        <v>905</v>
      </c>
      <c r="G124" s="26">
        <v>2013</v>
      </c>
    </row>
    <row r="125" spans="1:7" x14ac:dyDescent="0.25">
      <c r="A125" t="str">
        <f>Forutsetninger!AF130</f>
        <v>Annet</v>
      </c>
      <c r="B125" t="str">
        <f>Forutsetninger!AG130</f>
        <v>100-150</v>
      </c>
      <c r="C125" t="str">
        <f>$L$2</f>
        <v>100-150</v>
      </c>
      <c r="D125" t="str">
        <f>VLOOKUP(A125,Forutsetninger!$Z$3:$AA$21,2,0)</f>
        <v>Annet</v>
      </c>
      <c r="E125" s="26">
        <f t="shared" si="12"/>
        <v>0</v>
      </c>
      <c r="F125" s="26">
        <f t="shared" si="10"/>
        <v>990</v>
      </c>
      <c r="G125" s="26">
        <v>2013</v>
      </c>
    </row>
    <row r="126" spans="1:7" x14ac:dyDescent="0.25">
      <c r="A126" t="str">
        <f>Forutsetninger!AF131</f>
        <v>Annet</v>
      </c>
      <c r="B126" t="str">
        <f>Forutsetninger!AG131</f>
        <v>150-200</v>
      </c>
      <c r="C126" t="str">
        <f>$M$2</f>
        <v>150-200</v>
      </c>
      <c r="D126" t="str">
        <f>VLOOKUP(A126,Forutsetninger!$Z$3:$AA$21,2,0)</f>
        <v>Annet</v>
      </c>
      <c r="E126" s="26">
        <f t="shared" si="12"/>
        <v>0</v>
      </c>
      <c r="F126" s="26">
        <f t="shared" si="10"/>
        <v>990</v>
      </c>
      <c r="G126" s="26">
        <v>2013</v>
      </c>
    </row>
    <row r="127" spans="1:7" x14ac:dyDescent="0.25">
      <c r="A127" t="str">
        <f>Forutsetninger!AF132</f>
        <v>Annet</v>
      </c>
      <c r="B127" t="str">
        <f>Forutsetninger!AG132</f>
        <v>200-250</v>
      </c>
      <c r="C127" t="str">
        <f>$N$2</f>
        <v>200-250</v>
      </c>
      <c r="D127" t="str">
        <f>VLOOKUP(A127,Forutsetninger!$Z$3:$AA$21,2,0)</f>
        <v>Annet</v>
      </c>
      <c r="E127" s="26">
        <f t="shared" si="12"/>
        <v>0</v>
      </c>
      <c r="F127" s="26">
        <f t="shared" si="10"/>
        <v>476</v>
      </c>
      <c r="G127" s="26">
        <v>2013</v>
      </c>
    </row>
    <row r="128" spans="1:7" x14ac:dyDescent="0.25">
      <c r="A128" t="str">
        <f>Forutsetninger!AF133</f>
        <v>Annet</v>
      </c>
      <c r="B128" t="str">
        <f>Forutsetninger!AG133</f>
        <v>250-300</v>
      </c>
      <c r="C128" t="str">
        <f>$O$2</f>
        <v>250-300</v>
      </c>
      <c r="D128" t="str">
        <f>VLOOKUP(A128,Forutsetninger!$Z$3:$AA$21,2,0)</f>
        <v>Annet</v>
      </c>
      <c r="E128" s="26">
        <f t="shared" si="12"/>
        <v>0</v>
      </c>
      <c r="F128" s="26">
        <f t="shared" si="10"/>
        <v>476</v>
      </c>
      <c r="G128" s="26">
        <v>2013</v>
      </c>
    </row>
    <row r="129" spans="1:7" x14ac:dyDescent="0.25">
      <c r="A129" t="str">
        <f>Forutsetninger!AF134</f>
        <v>Annet</v>
      </c>
      <c r="B129" t="str">
        <f>Forutsetninger!AG134</f>
        <v>300-</v>
      </c>
      <c r="C129" t="str">
        <f>$P$2</f>
        <v>300-</v>
      </c>
      <c r="D129" t="str">
        <f>VLOOKUP(A129,Forutsetninger!$Z$3:$AA$21,2,0)</f>
        <v>Annet</v>
      </c>
      <c r="E129" s="26">
        <f t="shared" si="12"/>
        <v>0</v>
      </c>
      <c r="F129" s="26">
        <f t="shared" si="10"/>
        <v>476</v>
      </c>
      <c r="G129" s="26">
        <v>2013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395775"/>
  </sheetPr>
  <dimension ref="A2:U558"/>
  <sheetViews>
    <sheetView workbookViewId="0">
      <selection activeCell="A3" sqref="A3"/>
    </sheetView>
  </sheetViews>
  <sheetFormatPr defaultColWidth="9.140625" defaultRowHeight="15" x14ac:dyDescent="0.25"/>
  <cols>
    <col min="1" max="1" width="38" customWidth="1"/>
    <col min="2" max="2" width="23.42578125" customWidth="1"/>
    <col min="3" max="4" width="19.42578125" customWidth="1"/>
    <col min="5" max="5" width="21.42578125" customWidth="1"/>
    <col min="6" max="11" width="19.42578125" customWidth="1"/>
    <col min="12" max="12" width="26.42578125" customWidth="1"/>
    <col min="13" max="21" width="19.42578125" customWidth="1"/>
    <col min="22" max="22" width="10.42578125" customWidth="1"/>
    <col min="23" max="23" width="26.42578125" customWidth="1"/>
    <col min="24" max="32" width="19.42578125" customWidth="1"/>
    <col min="33" max="33" width="10.42578125" customWidth="1"/>
    <col min="34" max="34" width="26.42578125" customWidth="1"/>
    <col min="35" max="43" width="19.42578125" customWidth="1"/>
    <col min="44" max="1025" width="9.42578125" customWidth="1"/>
  </cols>
  <sheetData>
    <row r="2" spans="1:21" ht="33.75" customHeight="1" x14ac:dyDescent="0.5">
      <c r="A2" s="485" t="s">
        <v>1385</v>
      </c>
      <c r="B2" s="485"/>
      <c r="C2" s="485"/>
      <c r="D2" s="485"/>
      <c r="E2" s="485"/>
      <c r="F2" s="485"/>
      <c r="G2" s="485"/>
      <c r="H2" s="485"/>
      <c r="I2" s="485"/>
      <c r="J2" s="198"/>
      <c r="K2" s="198"/>
      <c r="L2" s="198"/>
      <c r="M2" s="198"/>
      <c r="N2" s="198"/>
      <c r="O2" s="198"/>
      <c r="P2" s="198"/>
      <c r="Q2" s="198"/>
      <c r="R2" s="198"/>
      <c r="S2" s="198"/>
      <c r="T2" s="198"/>
      <c r="U2" s="198"/>
    </row>
    <row r="3" spans="1:21" ht="21" x14ac:dyDescent="0.35">
      <c r="A3" s="199"/>
      <c r="B3" s="199"/>
      <c r="C3" s="199"/>
      <c r="D3" s="199"/>
      <c r="E3" s="199"/>
      <c r="F3" s="199"/>
      <c r="G3" s="199"/>
      <c r="H3" s="199"/>
      <c r="I3" s="199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</row>
    <row r="4" spans="1:21" ht="21" x14ac:dyDescent="0.35">
      <c r="A4" s="199"/>
      <c r="B4" s="199"/>
      <c r="C4" s="199"/>
      <c r="D4" s="199"/>
      <c r="E4" s="199"/>
      <c r="F4" s="199"/>
      <c r="G4" s="199"/>
      <c r="H4" s="199"/>
      <c r="I4" s="199"/>
      <c r="J4" s="200"/>
      <c r="K4" s="200"/>
      <c r="L4" s="200"/>
      <c r="M4" s="200"/>
      <c r="N4" s="200"/>
      <c r="O4" s="200"/>
      <c r="P4" s="200"/>
      <c r="Q4" s="200"/>
      <c r="R4" s="200"/>
      <c r="S4" s="200"/>
      <c r="T4" s="200"/>
      <c r="U4" s="200"/>
    </row>
    <row r="5" spans="1:21" ht="21" x14ac:dyDescent="0.35">
      <c r="A5" s="199"/>
      <c r="B5" s="199"/>
      <c r="C5" s="199"/>
      <c r="D5" s="199"/>
      <c r="E5" s="199"/>
      <c r="F5" s="199"/>
      <c r="G5" s="199"/>
      <c r="H5" s="199"/>
      <c r="I5" s="199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</row>
    <row r="6" spans="1:21" ht="21" x14ac:dyDescent="0.35">
      <c r="A6" s="199"/>
      <c r="B6" s="199"/>
      <c r="C6" s="199"/>
      <c r="D6" s="199"/>
      <c r="E6" s="199"/>
      <c r="F6" s="199"/>
      <c r="G6" s="199"/>
      <c r="H6" s="199"/>
      <c r="I6" s="199"/>
      <c r="J6" s="200"/>
      <c r="K6" s="200"/>
      <c r="L6" s="200"/>
      <c r="M6" s="200"/>
      <c r="N6" s="200"/>
      <c r="O6" s="200"/>
      <c r="P6" s="200"/>
      <c r="Q6" s="200"/>
      <c r="R6" s="200"/>
      <c r="S6" s="200"/>
      <c r="T6" s="200"/>
      <c r="U6" s="200"/>
    </row>
    <row r="7" spans="1:21" x14ac:dyDescent="0.25">
      <c r="A7" s="18" t="s">
        <v>229</v>
      </c>
      <c r="B7" s="21"/>
      <c r="C7" s="21"/>
      <c r="D7" s="22"/>
      <c r="F7" s="18" t="s">
        <v>230</v>
      </c>
      <c r="G7" s="21"/>
      <c r="H7" s="21"/>
      <c r="I7" s="22"/>
    </row>
    <row r="8" spans="1:21" x14ac:dyDescent="0.25">
      <c r="A8" s="201" t="s">
        <v>231</v>
      </c>
      <c r="B8" s="107" t="s">
        <v>232</v>
      </c>
      <c r="C8" s="108" t="s">
        <v>233</v>
      </c>
      <c r="D8" s="202" t="s">
        <v>234</v>
      </c>
      <c r="E8" s="203"/>
      <c r="F8" s="204"/>
      <c r="G8" s="107" t="s">
        <v>232</v>
      </c>
      <c r="H8" s="108" t="s">
        <v>233</v>
      </c>
      <c r="I8" s="202" t="s">
        <v>235</v>
      </c>
      <c r="J8" s="203"/>
    </row>
    <row r="9" spans="1:21" x14ac:dyDescent="0.25">
      <c r="A9" s="159" t="s">
        <v>236</v>
      </c>
      <c r="B9" s="205">
        <v>0.97</v>
      </c>
      <c r="C9" s="206">
        <v>0.97</v>
      </c>
      <c r="D9" s="207">
        <f>1-SUM(D10:D12)</f>
        <v>0.97540000000000004</v>
      </c>
      <c r="E9" s="208"/>
      <c r="F9" s="209" t="s">
        <v>236</v>
      </c>
      <c r="G9" s="210">
        <v>0</v>
      </c>
      <c r="H9" s="211">
        <v>0</v>
      </c>
      <c r="I9" s="212">
        <v>0</v>
      </c>
      <c r="J9" t="s">
        <v>237</v>
      </c>
    </row>
    <row r="10" spans="1:21" x14ac:dyDescent="0.25">
      <c r="A10" s="25" t="s">
        <v>238</v>
      </c>
      <c r="B10" s="213">
        <v>1.4999999999999999E-2</v>
      </c>
      <c r="C10" s="214">
        <v>1.1896551724137901E-2</v>
      </c>
      <c r="D10" s="215">
        <f>B10*0.82</f>
        <v>1.2299999999999998E-2</v>
      </c>
      <c r="E10" s="208"/>
      <c r="F10" s="23" t="s">
        <v>238</v>
      </c>
      <c r="G10" s="216">
        <v>0.3</v>
      </c>
      <c r="H10" s="217">
        <v>1</v>
      </c>
      <c r="I10" s="218">
        <v>0.3</v>
      </c>
      <c r="J10" t="s">
        <v>239</v>
      </c>
    </row>
    <row r="11" spans="1:21" x14ac:dyDescent="0.25">
      <c r="A11" s="25" t="s">
        <v>240</v>
      </c>
      <c r="B11" s="213">
        <v>3.0000000000000001E-3</v>
      </c>
      <c r="C11" s="214">
        <v>9.8275862068965599E-3</v>
      </c>
      <c r="D11" s="215">
        <f>B11*0.82</f>
        <v>2.4599999999999999E-3</v>
      </c>
      <c r="E11" s="208"/>
      <c r="F11" s="23" t="s">
        <v>240</v>
      </c>
      <c r="G11" s="216">
        <v>0.6</v>
      </c>
      <c r="H11" s="217">
        <v>1</v>
      </c>
      <c r="I11" s="218">
        <v>0.6</v>
      </c>
      <c r="J11" t="s">
        <v>241</v>
      </c>
    </row>
    <row r="12" spans="1:21" x14ac:dyDescent="0.25">
      <c r="A12" s="28" t="s">
        <v>242</v>
      </c>
      <c r="B12" s="219">
        <v>1.2E-2</v>
      </c>
      <c r="C12" s="220">
        <v>8.2758620689655296E-3</v>
      </c>
      <c r="D12" s="221">
        <f>B12*0.82</f>
        <v>9.8399999999999998E-3</v>
      </c>
      <c r="E12" s="208"/>
      <c r="F12" s="222" t="s">
        <v>242</v>
      </c>
      <c r="G12" s="223">
        <v>1</v>
      </c>
      <c r="H12" s="224">
        <v>1</v>
      </c>
      <c r="I12" s="225">
        <v>1</v>
      </c>
      <c r="J12" t="s">
        <v>243</v>
      </c>
    </row>
    <row r="13" spans="1:21" x14ac:dyDescent="0.25">
      <c r="B13" s="69">
        <f>SUM(B9:B12)</f>
        <v>1</v>
      </c>
      <c r="C13" s="69">
        <f>SUM(C9:C12)</f>
        <v>1</v>
      </c>
      <c r="D13" s="69">
        <f>SUM(D9:D12)</f>
        <v>1</v>
      </c>
    </row>
    <row r="14" spans="1:21" x14ac:dyDescent="0.25">
      <c r="F14" s="34"/>
    </row>
    <row r="15" spans="1:21" ht="16.5" customHeight="1" x14ac:dyDescent="0.35">
      <c r="A15" s="18" t="s">
        <v>244</v>
      </c>
      <c r="B15" s="21"/>
      <c r="C15" s="21"/>
      <c r="D15" s="22"/>
      <c r="E15" s="42"/>
      <c r="F15" s="18" t="s">
        <v>245</v>
      </c>
      <c r="G15" s="19"/>
      <c r="H15" s="19"/>
      <c r="I15" s="68"/>
      <c r="O15" s="42"/>
      <c r="P15" s="42"/>
      <c r="Q15" s="42"/>
      <c r="R15" s="42"/>
      <c r="S15" s="42"/>
    </row>
    <row r="16" spans="1:21" ht="17.25" customHeight="1" x14ac:dyDescent="0.35">
      <c r="A16" s="201" t="s">
        <v>231</v>
      </c>
      <c r="B16" s="107" t="s">
        <v>232</v>
      </c>
      <c r="C16" s="108" t="s">
        <v>233</v>
      </c>
      <c r="D16" s="202" t="s">
        <v>234</v>
      </c>
      <c r="E16" s="42"/>
      <c r="F16" s="209"/>
      <c r="G16" s="226">
        <v>2018</v>
      </c>
      <c r="H16" s="226">
        <v>2050</v>
      </c>
      <c r="I16" s="109" t="s">
        <v>246</v>
      </c>
      <c r="O16" s="42"/>
      <c r="P16" s="42"/>
      <c r="Q16" s="42"/>
      <c r="R16" s="42"/>
      <c r="S16" s="42"/>
    </row>
    <row r="17" spans="1:13" x14ac:dyDescent="0.25">
      <c r="A17" s="159" t="s">
        <v>236</v>
      </c>
      <c r="B17" s="227">
        <f>1-SUM(B18:B20)</f>
        <v>0.98604999999999998</v>
      </c>
      <c r="C17" s="227">
        <f>1-SUM(C18:C20)</f>
        <v>0.98604999999999998</v>
      </c>
      <c r="D17" s="227">
        <f>1-SUM(D18:D20)</f>
        <v>0.98856100000000002</v>
      </c>
      <c r="F17" s="209" t="s">
        <v>158</v>
      </c>
      <c r="G17" s="205">
        <v>1</v>
      </c>
      <c r="H17" s="206">
        <v>0.27</v>
      </c>
      <c r="I17" s="207">
        <v>0.27</v>
      </c>
    </row>
    <row r="18" spans="1:13" x14ac:dyDescent="0.25">
      <c r="A18" s="25" t="s">
        <v>238</v>
      </c>
      <c r="B18" s="228">
        <f t="shared" ref="B18:D20" si="0">B10*$I$21</f>
        <v>6.9750000000000003E-3</v>
      </c>
      <c r="C18" s="228">
        <f t="shared" si="0"/>
        <v>5.5318965517241244E-3</v>
      </c>
      <c r="D18" s="228">
        <f t="shared" si="0"/>
        <v>5.7194999999999998E-3</v>
      </c>
      <c r="E18" s="4"/>
      <c r="F18" s="23" t="s">
        <v>133</v>
      </c>
      <c r="G18" s="216">
        <v>0</v>
      </c>
      <c r="H18" s="217">
        <v>0.23</v>
      </c>
      <c r="I18" s="218"/>
    </row>
    <row r="19" spans="1:13" x14ac:dyDescent="0.25">
      <c r="A19" s="25" t="s">
        <v>240</v>
      </c>
      <c r="B19" s="228">
        <f t="shared" si="0"/>
        <v>1.3950000000000002E-3</v>
      </c>
      <c r="C19" s="228">
        <f t="shared" si="0"/>
        <v>4.569827586206901E-3</v>
      </c>
      <c r="D19" s="228">
        <f t="shared" si="0"/>
        <v>1.1439E-3</v>
      </c>
      <c r="F19" s="23" t="s">
        <v>134</v>
      </c>
      <c r="G19" s="216">
        <v>0</v>
      </c>
      <c r="H19" s="217">
        <v>0.11</v>
      </c>
      <c r="I19" s="218"/>
    </row>
    <row r="20" spans="1:13" x14ac:dyDescent="0.25">
      <c r="A20" s="25" t="s">
        <v>242</v>
      </c>
      <c r="B20" s="228">
        <f t="shared" si="0"/>
        <v>5.5800000000000008E-3</v>
      </c>
      <c r="C20" s="228">
        <f t="shared" si="0"/>
        <v>3.8482758620689713E-3</v>
      </c>
      <c r="D20" s="228">
        <f t="shared" si="0"/>
        <v>4.5756E-3</v>
      </c>
      <c r="F20" s="23" t="s">
        <v>135</v>
      </c>
      <c r="G20" s="216">
        <v>0</v>
      </c>
      <c r="H20" s="217">
        <v>0.39</v>
      </c>
      <c r="I20" s="218">
        <v>0.19500000000000001</v>
      </c>
    </row>
    <row r="21" spans="1:13" x14ac:dyDescent="0.25">
      <c r="A21" s="89"/>
      <c r="B21" s="229">
        <f>SUM(B17:B20)</f>
        <v>1</v>
      </c>
      <c r="C21" s="230">
        <f>SUM(C17:C20)</f>
        <v>1</v>
      </c>
      <c r="D21" s="231">
        <f>SUM(D17:D20)</f>
        <v>1</v>
      </c>
      <c r="F21" s="149" t="s">
        <v>177</v>
      </c>
      <c r="G21" s="232">
        <f>SUM(G17:G20)</f>
        <v>1</v>
      </c>
      <c r="H21" s="233">
        <f>SUM(H17:H20)</f>
        <v>1</v>
      </c>
      <c r="I21" s="234">
        <f>SUM(I17:I20)</f>
        <v>0.46500000000000002</v>
      </c>
      <c r="J21" s="34"/>
    </row>
    <row r="22" spans="1:13" x14ac:dyDescent="0.25">
      <c r="B22" s="153"/>
      <c r="C22" s="153"/>
      <c r="D22" s="153"/>
      <c r="F22" s="34"/>
      <c r="G22" s="34"/>
      <c r="H22" s="34"/>
      <c r="I22" s="34"/>
      <c r="J22" s="34"/>
    </row>
    <row r="23" spans="1:13" x14ac:dyDescent="0.25">
      <c r="B23" s="153"/>
      <c r="C23" s="153"/>
      <c r="D23" s="153"/>
      <c r="F23" s="34"/>
      <c r="G23" s="34"/>
      <c r="H23" s="34"/>
      <c r="I23" s="34"/>
      <c r="J23" s="34"/>
    </row>
    <row r="24" spans="1:13" x14ac:dyDescent="0.25">
      <c r="B24" s="153"/>
      <c r="C24" s="153"/>
      <c r="D24" s="153"/>
      <c r="F24" s="34"/>
      <c r="G24" s="34"/>
      <c r="H24" s="34"/>
      <c r="I24" s="34"/>
      <c r="J24" s="34"/>
    </row>
    <row r="25" spans="1:13" x14ac:dyDescent="0.25">
      <c r="A25" s="3" t="s">
        <v>247</v>
      </c>
      <c r="B25" s="3"/>
      <c r="C25" s="3"/>
      <c r="D25" s="3"/>
      <c r="E25" s="3"/>
      <c r="F25" s="3"/>
      <c r="G25" s="3"/>
      <c r="H25" s="3"/>
      <c r="I25" s="3"/>
      <c r="K25" s="18" t="s">
        <v>248</v>
      </c>
      <c r="L25" s="21"/>
      <c r="M25" s="68" t="s">
        <v>3</v>
      </c>
    </row>
    <row r="26" spans="1:13" x14ac:dyDescent="0.25">
      <c r="A26" s="235" t="s">
        <v>186</v>
      </c>
      <c r="B26" s="115" t="s">
        <v>13</v>
      </c>
      <c r="C26" s="115" t="s">
        <v>17</v>
      </c>
      <c r="D26" s="115" t="s">
        <v>22</v>
      </c>
      <c r="E26" s="115" t="s">
        <v>25</v>
      </c>
      <c r="F26" s="115" t="s">
        <v>29</v>
      </c>
      <c r="G26" s="115" t="s">
        <v>33</v>
      </c>
      <c r="H26" s="115" t="s">
        <v>36</v>
      </c>
      <c r="I26" s="115" t="s">
        <v>40</v>
      </c>
      <c r="K26" s="25" t="s">
        <v>249</v>
      </c>
      <c r="L26" s="236" t="s">
        <v>250</v>
      </c>
      <c r="M26" s="27" t="s">
        <v>251</v>
      </c>
    </row>
    <row r="27" spans="1:13" x14ac:dyDescent="0.25">
      <c r="A27" s="159" t="s">
        <v>16</v>
      </c>
      <c r="B27" s="237" t="s">
        <v>250</v>
      </c>
      <c r="C27" s="238" t="s">
        <v>250</v>
      </c>
      <c r="D27" s="238" t="s">
        <v>252</v>
      </c>
      <c r="E27" s="238" t="s">
        <v>253</v>
      </c>
      <c r="F27" s="238" t="s">
        <v>253</v>
      </c>
      <c r="G27" s="238" t="s">
        <v>253</v>
      </c>
      <c r="H27" s="238" t="s">
        <v>253</v>
      </c>
      <c r="I27" s="239" t="s">
        <v>253</v>
      </c>
      <c r="K27" s="25" t="s">
        <v>254</v>
      </c>
      <c r="L27" s="240" t="s">
        <v>252</v>
      </c>
      <c r="M27" s="27" t="s">
        <v>255</v>
      </c>
    </row>
    <row r="28" spans="1:13" x14ac:dyDescent="0.25">
      <c r="A28" s="25" t="s">
        <v>20</v>
      </c>
      <c r="B28" s="241" t="s">
        <v>250</v>
      </c>
      <c r="C28" s="191" t="s">
        <v>250</v>
      </c>
      <c r="D28" s="191" t="s">
        <v>252</v>
      </c>
      <c r="E28" s="191" t="s">
        <v>253</v>
      </c>
      <c r="F28" s="191" t="s">
        <v>253</v>
      </c>
      <c r="G28" s="191" t="s">
        <v>253</v>
      </c>
      <c r="H28" s="191" t="s">
        <v>253</v>
      </c>
      <c r="I28" s="242" t="s">
        <v>253</v>
      </c>
      <c r="K28" s="28" t="s">
        <v>256</v>
      </c>
      <c r="L28" s="243" t="s">
        <v>253</v>
      </c>
      <c r="M28" s="63" t="s">
        <v>257</v>
      </c>
    </row>
    <row r="29" spans="1:13" x14ac:dyDescent="0.25">
      <c r="A29" s="25" t="s">
        <v>24</v>
      </c>
      <c r="B29" s="241" t="s">
        <v>250</v>
      </c>
      <c r="C29" s="191" t="s">
        <v>250</v>
      </c>
      <c r="D29" s="191" t="s">
        <v>252</v>
      </c>
      <c r="E29" s="191" t="s">
        <v>252</v>
      </c>
      <c r="F29" s="191" t="s">
        <v>253</v>
      </c>
      <c r="G29" s="191" t="s">
        <v>253</v>
      </c>
      <c r="H29" s="191" t="s">
        <v>253</v>
      </c>
      <c r="I29" s="242" t="s">
        <v>253</v>
      </c>
    </row>
    <row r="30" spans="1:13" x14ac:dyDescent="0.25">
      <c r="A30" s="25" t="s">
        <v>28</v>
      </c>
      <c r="B30" s="241" t="s">
        <v>250</v>
      </c>
      <c r="C30" s="191" t="s">
        <v>250</v>
      </c>
      <c r="D30" s="191" t="s">
        <v>252</v>
      </c>
      <c r="E30" s="191" t="s">
        <v>253</v>
      </c>
      <c r="F30" s="191" t="s">
        <v>253</v>
      </c>
      <c r="G30" s="191" t="s">
        <v>253</v>
      </c>
      <c r="H30" s="191" t="s">
        <v>253</v>
      </c>
      <c r="I30" s="242" t="s">
        <v>253</v>
      </c>
    </row>
    <row r="31" spans="1:13" x14ac:dyDescent="0.25">
      <c r="A31" s="25" t="s">
        <v>31</v>
      </c>
      <c r="B31" s="241" t="s">
        <v>250</v>
      </c>
      <c r="C31" s="191" t="s">
        <v>250</v>
      </c>
      <c r="D31" s="191" t="s">
        <v>252</v>
      </c>
      <c r="E31" s="191" t="s">
        <v>253</v>
      </c>
      <c r="F31" s="191" t="s">
        <v>253</v>
      </c>
      <c r="G31" s="191" t="s">
        <v>253</v>
      </c>
      <c r="H31" s="191" t="s">
        <v>253</v>
      </c>
      <c r="I31" s="242" t="s">
        <v>253</v>
      </c>
    </row>
    <row r="32" spans="1:13" x14ac:dyDescent="0.25">
      <c r="A32" s="25" t="s">
        <v>35</v>
      </c>
      <c r="B32" s="241" t="s">
        <v>250</v>
      </c>
      <c r="C32" s="191" t="s">
        <v>250</v>
      </c>
      <c r="D32" s="191" t="s">
        <v>252</v>
      </c>
      <c r="E32" s="191" t="s">
        <v>253</v>
      </c>
      <c r="F32" s="191" t="s">
        <v>253</v>
      </c>
      <c r="G32" s="191" t="s">
        <v>253</v>
      </c>
      <c r="H32" s="191" t="s">
        <v>253</v>
      </c>
      <c r="I32" s="242" t="s">
        <v>253</v>
      </c>
    </row>
    <row r="33" spans="1:17" x14ac:dyDescent="0.25">
      <c r="A33" s="25" t="s">
        <v>39</v>
      </c>
      <c r="B33" s="241" t="s">
        <v>250</v>
      </c>
      <c r="C33" s="191" t="s">
        <v>250</v>
      </c>
      <c r="D33" s="191" t="s">
        <v>250</v>
      </c>
      <c r="E33" s="191" t="s">
        <v>250</v>
      </c>
      <c r="F33" s="191" t="s">
        <v>252</v>
      </c>
      <c r="G33" s="191" t="s">
        <v>253</v>
      </c>
      <c r="H33" s="191" t="s">
        <v>253</v>
      </c>
      <c r="I33" s="242" t="s">
        <v>253</v>
      </c>
    </row>
    <row r="34" spans="1:17" x14ac:dyDescent="0.25">
      <c r="A34" s="25" t="s">
        <v>42</v>
      </c>
      <c r="B34" s="241" t="s">
        <v>250</v>
      </c>
      <c r="C34" s="191" t="s">
        <v>250</v>
      </c>
      <c r="D34" s="191" t="s">
        <v>250</v>
      </c>
      <c r="E34" s="191" t="s">
        <v>250</v>
      </c>
      <c r="F34" s="191" t="s">
        <v>252</v>
      </c>
      <c r="G34" s="191" t="s">
        <v>253</v>
      </c>
      <c r="H34" s="191" t="s">
        <v>253</v>
      </c>
      <c r="I34" s="242" t="s">
        <v>253</v>
      </c>
    </row>
    <row r="35" spans="1:17" x14ac:dyDescent="0.25">
      <c r="A35" s="25" t="s">
        <v>44</v>
      </c>
      <c r="B35" s="241" t="s">
        <v>250</v>
      </c>
      <c r="C35" s="191" t="s">
        <v>250</v>
      </c>
      <c r="D35" s="191" t="s">
        <v>250</v>
      </c>
      <c r="E35" s="191" t="s">
        <v>250</v>
      </c>
      <c r="F35" s="191" t="s">
        <v>252</v>
      </c>
      <c r="G35" s="191" t="s">
        <v>253</v>
      </c>
      <c r="H35" s="191" t="s">
        <v>253</v>
      </c>
      <c r="I35" s="242" t="s">
        <v>253</v>
      </c>
    </row>
    <row r="36" spans="1:17" x14ac:dyDescent="0.25">
      <c r="A36" s="25" t="s">
        <v>46</v>
      </c>
      <c r="B36" s="241" t="s">
        <v>250</v>
      </c>
      <c r="C36" s="191" t="s">
        <v>250</v>
      </c>
      <c r="D36" s="191" t="s">
        <v>250</v>
      </c>
      <c r="E36" s="191" t="s">
        <v>250</v>
      </c>
      <c r="F36" s="191" t="s">
        <v>250</v>
      </c>
      <c r="G36" s="191" t="s">
        <v>250</v>
      </c>
      <c r="H36" s="191" t="s">
        <v>250</v>
      </c>
      <c r="I36" s="242" t="s">
        <v>250</v>
      </c>
    </row>
    <row r="37" spans="1:17" x14ac:dyDescent="0.25">
      <c r="A37" s="25" t="s">
        <v>48</v>
      </c>
      <c r="B37" s="241" t="s">
        <v>250</v>
      </c>
      <c r="C37" s="191" t="s">
        <v>250</v>
      </c>
      <c r="D37" s="191" t="s">
        <v>250</v>
      </c>
      <c r="E37" s="191" t="s">
        <v>250</v>
      </c>
      <c r="F37" s="191" t="s">
        <v>250</v>
      </c>
      <c r="G37" s="191" t="s">
        <v>250</v>
      </c>
      <c r="H37" s="191" t="s">
        <v>250</v>
      </c>
      <c r="I37" s="242" t="s">
        <v>250</v>
      </c>
    </row>
    <row r="38" spans="1:17" x14ac:dyDescent="0.25">
      <c r="A38" s="25" t="s">
        <v>51</v>
      </c>
      <c r="B38" s="241" t="s">
        <v>250</v>
      </c>
      <c r="C38" s="191" t="s">
        <v>250</v>
      </c>
      <c r="D38" s="191" t="s">
        <v>250</v>
      </c>
      <c r="E38" s="191" t="s">
        <v>250</v>
      </c>
      <c r="F38" s="191" t="s">
        <v>250</v>
      </c>
      <c r="G38" s="191" t="s">
        <v>250</v>
      </c>
      <c r="H38" s="191" t="s">
        <v>250</v>
      </c>
      <c r="I38" s="242" t="s">
        <v>250</v>
      </c>
    </row>
    <row r="39" spans="1:17" x14ac:dyDescent="0.25">
      <c r="A39" s="25" t="s">
        <v>54</v>
      </c>
      <c r="B39" s="241" t="s">
        <v>250</v>
      </c>
      <c r="C39" s="191" t="s">
        <v>250</v>
      </c>
      <c r="D39" s="191" t="s">
        <v>250</v>
      </c>
      <c r="E39" s="191" t="s">
        <v>250</v>
      </c>
      <c r="F39" s="191" t="s">
        <v>250</v>
      </c>
      <c r="G39" s="191" t="s">
        <v>250</v>
      </c>
      <c r="H39" s="191" t="s">
        <v>250</v>
      </c>
      <c r="I39" s="242" t="s">
        <v>250</v>
      </c>
    </row>
    <row r="40" spans="1:17" x14ac:dyDescent="0.25">
      <c r="A40" s="25" t="s">
        <v>56</v>
      </c>
      <c r="B40" s="241" t="s">
        <v>250</v>
      </c>
      <c r="C40" s="191" t="s">
        <v>250</v>
      </c>
      <c r="D40" s="191" t="s">
        <v>250</v>
      </c>
      <c r="E40" s="191" t="s">
        <v>250</v>
      </c>
      <c r="F40" s="191" t="s">
        <v>250</v>
      </c>
      <c r="G40" s="191" t="s">
        <v>250</v>
      </c>
      <c r="H40" s="191" t="s">
        <v>250</v>
      </c>
      <c r="I40" s="242" t="s">
        <v>250</v>
      </c>
    </row>
    <row r="41" spans="1:17" x14ac:dyDescent="0.25">
      <c r="A41" s="25" t="s">
        <v>59</v>
      </c>
      <c r="B41" s="241" t="s">
        <v>250</v>
      </c>
      <c r="C41" s="191" t="s">
        <v>250</v>
      </c>
      <c r="D41" s="191" t="s">
        <v>250</v>
      </c>
      <c r="E41" s="191" t="s">
        <v>250</v>
      </c>
      <c r="F41" s="191" t="s">
        <v>250</v>
      </c>
      <c r="G41" s="191" t="s">
        <v>250</v>
      </c>
      <c r="H41" s="191" t="s">
        <v>250</v>
      </c>
      <c r="I41" s="242" t="s">
        <v>250</v>
      </c>
    </row>
    <row r="42" spans="1:17" x14ac:dyDescent="0.25">
      <c r="A42" s="28" t="s">
        <v>61</v>
      </c>
      <c r="B42" s="244" t="s">
        <v>250</v>
      </c>
      <c r="C42" s="245" t="s">
        <v>250</v>
      </c>
      <c r="D42" s="245" t="s">
        <v>250</v>
      </c>
      <c r="E42" s="245" t="s">
        <v>250</v>
      </c>
      <c r="F42" s="245" t="s">
        <v>250</v>
      </c>
      <c r="G42" s="245" t="s">
        <v>250</v>
      </c>
      <c r="H42" s="245" t="s">
        <v>250</v>
      </c>
      <c r="I42" s="246" t="s">
        <v>250</v>
      </c>
    </row>
    <row r="44" spans="1:17" x14ac:dyDescent="0.25">
      <c r="A44" t="s">
        <v>258</v>
      </c>
      <c r="B44" s="247">
        <v>2</v>
      </c>
    </row>
    <row r="45" spans="1:17" x14ac:dyDescent="0.25">
      <c r="A45" t="s">
        <v>259</v>
      </c>
      <c r="B45" s="248">
        <v>0.65</v>
      </c>
    </row>
    <row r="47" spans="1:17" x14ac:dyDescent="0.25">
      <c r="A47" s="18" t="s">
        <v>260</v>
      </c>
      <c r="B47" s="249"/>
      <c r="C47" s="21"/>
      <c r="D47" s="21"/>
      <c r="E47" s="21"/>
      <c r="F47" s="21"/>
      <c r="G47" s="21"/>
      <c r="H47" s="21"/>
      <c r="I47" s="22"/>
    </row>
    <row r="48" spans="1:17" x14ac:dyDescent="0.25">
      <c r="A48" s="250" t="s">
        <v>186</v>
      </c>
      <c r="B48" s="115" t="s">
        <v>13</v>
      </c>
      <c r="C48" s="115" t="s">
        <v>17</v>
      </c>
      <c r="D48" s="115" t="s">
        <v>22</v>
      </c>
      <c r="E48" s="115" t="s">
        <v>25</v>
      </c>
      <c r="F48" s="115" t="s">
        <v>29</v>
      </c>
      <c r="G48" s="115" t="s">
        <v>33</v>
      </c>
      <c r="H48" s="115" t="s">
        <v>36</v>
      </c>
      <c r="I48" s="116" t="s">
        <v>40</v>
      </c>
      <c r="Q48" s="4"/>
    </row>
    <row r="49" spans="1:18" x14ac:dyDescent="0.25">
      <c r="A49" s="106" t="s">
        <v>16</v>
      </c>
      <c r="B49" s="251">
        <v>15.344761904761899</v>
      </c>
      <c r="C49" s="252">
        <v>56.6927100840336</v>
      </c>
      <c r="D49" s="252">
        <v>184.356159509203</v>
      </c>
      <c r="E49" s="252">
        <v>431.84075862069</v>
      </c>
      <c r="F49" s="252">
        <v>1729.4874233128801</v>
      </c>
      <c r="G49" s="252">
        <v>3106.9287356321802</v>
      </c>
      <c r="H49" s="252">
        <v>4197.5874403815596</v>
      </c>
      <c r="I49" s="253">
        <v>8351.0951008645497</v>
      </c>
    </row>
    <row r="50" spans="1:18" x14ac:dyDescent="0.25">
      <c r="A50" s="61" t="s">
        <v>20</v>
      </c>
      <c r="B50" s="254">
        <v>12.942602877209501</v>
      </c>
      <c r="C50" s="255">
        <v>61.226538461538503</v>
      </c>
      <c r="D50" s="255">
        <v>247.45475675675701</v>
      </c>
      <c r="E50" s="255">
        <v>701.98025106837599</v>
      </c>
      <c r="F50" s="255">
        <v>1683.9223404255299</v>
      </c>
      <c r="G50" s="255">
        <v>2393.5833333333298</v>
      </c>
      <c r="H50" s="255">
        <v>4072.8870329059901</v>
      </c>
      <c r="I50" s="256">
        <v>6540.6060647488803</v>
      </c>
    </row>
    <row r="51" spans="1:18" x14ac:dyDescent="0.25">
      <c r="A51" s="61" t="s">
        <v>24</v>
      </c>
      <c r="B51" s="254">
        <v>23.955429257384498</v>
      </c>
      <c r="C51" s="255">
        <v>113.324037267081</v>
      </c>
      <c r="D51" s="255">
        <v>454.93344827586202</v>
      </c>
      <c r="E51" s="255">
        <v>902.80624999999998</v>
      </c>
      <c r="F51" s="255">
        <v>2013.91623036649</v>
      </c>
      <c r="G51" s="255">
        <v>3204.85</v>
      </c>
      <c r="H51" s="255">
        <v>4729.9416909621004</v>
      </c>
      <c r="I51" s="256">
        <v>9034.3260869565202</v>
      </c>
      <c r="J51" s="257"/>
      <c r="O51" s="258"/>
      <c r="P51" s="258"/>
      <c r="Q51" s="258"/>
    </row>
    <row r="52" spans="1:18" x14ac:dyDescent="0.25">
      <c r="A52" s="61" t="s">
        <v>28</v>
      </c>
      <c r="B52" s="254">
        <v>11.3380310046284</v>
      </c>
      <c r="C52" s="255">
        <v>53.635918367346903</v>
      </c>
      <c r="D52" s="255">
        <v>160.95231404958699</v>
      </c>
      <c r="E52" s="255">
        <v>522.93702770780897</v>
      </c>
      <c r="F52" s="255">
        <v>1947.8450326045299</v>
      </c>
      <c r="G52" s="255">
        <v>2882.44301032566</v>
      </c>
      <c r="H52" s="255">
        <v>5159.6380952380996</v>
      </c>
      <c r="I52" s="256">
        <v>7800.3276836158202</v>
      </c>
      <c r="O52" s="4"/>
      <c r="P52" s="4"/>
      <c r="Q52" s="4"/>
      <c r="R52" s="4"/>
    </row>
    <row r="53" spans="1:18" x14ac:dyDescent="0.25">
      <c r="A53" s="61" t="s">
        <v>31</v>
      </c>
      <c r="B53" s="254">
        <v>12.564516129032301</v>
      </c>
      <c r="C53" s="255">
        <v>86.5039634146342</v>
      </c>
      <c r="D53" s="255">
        <v>249.754589160839</v>
      </c>
      <c r="E53" s="255">
        <v>651.36369987468697</v>
      </c>
      <c r="F53" s="255">
        <v>2232.4438344722898</v>
      </c>
      <c r="G53" s="255">
        <v>3145.5862068965498</v>
      </c>
      <c r="H53" s="255">
        <v>4860.3076923076896</v>
      </c>
      <c r="I53" s="256">
        <v>7805.11654558996</v>
      </c>
      <c r="O53" s="4"/>
      <c r="P53" s="4"/>
      <c r="Q53" s="4"/>
      <c r="R53" s="4"/>
    </row>
    <row r="54" spans="1:18" x14ac:dyDescent="0.25">
      <c r="A54" s="61" t="s">
        <v>35</v>
      </c>
      <c r="B54" s="254">
        <v>15.3938589655474</v>
      </c>
      <c r="C54" s="255">
        <v>72.822500000000005</v>
      </c>
      <c r="D54" s="255">
        <v>307.61222222222199</v>
      </c>
      <c r="E54" s="255">
        <v>960.89438679245302</v>
      </c>
      <c r="F54" s="255">
        <v>2069.515625</v>
      </c>
      <c r="G54" s="255">
        <v>3722.8592715231798</v>
      </c>
      <c r="H54" s="255">
        <v>7281.4967032966997</v>
      </c>
      <c r="I54" s="256">
        <v>11757.085872576199</v>
      </c>
    </row>
    <row r="55" spans="1:18" x14ac:dyDescent="0.25">
      <c r="A55" s="61" t="s">
        <v>39</v>
      </c>
      <c r="B55" s="254">
        <v>10.308066298342499</v>
      </c>
      <c r="C55" s="255">
        <v>45.785503355704698</v>
      </c>
      <c r="D55" s="255">
        <v>200.83190476190501</v>
      </c>
      <c r="E55" s="255">
        <v>819.81055555555599</v>
      </c>
      <c r="F55" s="255">
        <v>929.67666666666696</v>
      </c>
      <c r="G55" s="255">
        <v>1424.2905735557599</v>
      </c>
      <c r="H55" s="255">
        <v>2423.5523899838299</v>
      </c>
      <c r="I55" s="256">
        <v>3891.9570643860702</v>
      </c>
      <c r="O55" s="4"/>
      <c r="P55" s="4"/>
      <c r="Q55" s="4"/>
      <c r="R55" s="4"/>
    </row>
    <row r="56" spans="1:18" x14ac:dyDescent="0.25">
      <c r="A56" s="61" t="s">
        <v>42</v>
      </c>
      <c r="B56" s="254">
        <v>10.3547368421053</v>
      </c>
      <c r="C56" s="255">
        <v>47.387326478149099</v>
      </c>
      <c r="D56" s="255">
        <v>116.06718487395</v>
      </c>
      <c r="E56" s="255">
        <v>423.33527659574497</v>
      </c>
      <c r="F56" s="255">
        <v>1001.7167816092</v>
      </c>
      <c r="G56" s="255">
        <v>1355.7358490566</v>
      </c>
      <c r="H56" s="255">
        <v>2306.9006550855102</v>
      </c>
      <c r="I56" s="256">
        <v>3704.6272812187099</v>
      </c>
      <c r="O56" s="4"/>
      <c r="P56" s="4"/>
      <c r="Q56" s="4"/>
      <c r="R56" s="4"/>
    </row>
    <row r="57" spans="1:18" x14ac:dyDescent="0.25">
      <c r="A57" s="61" t="s">
        <v>44</v>
      </c>
      <c r="B57" s="254">
        <v>13.2</v>
      </c>
      <c r="C57" s="255">
        <v>89.867500000000007</v>
      </c>
      <c r="D57" s="255">
        <v>303.07600000000002</v>
      </c>
      <c r="E57" s="255">
        <v>491.01</v>
      </c>
      <c r="F57" s="255">
        <v>1096.95</v>
      </c>
      <c r="G57" s="255">
        <v>2118.6826190476199</v>
      </c>
      <c r="H57" s="255">
        <v>2898.9081632653101</v>
      </c>
      <c r="I57" s="256">
        <v>4105.9629629629599</v>
      </c>
    </row>
    <row r="58" spans="1:18" x14ac:dyDescent="0.25">
      <c r="A58" s="61" t="s">
        <v>46</v>
      </c>
      <c r="B58" s="254">
        <v>22.689918699187</v>
      </c>
      <c r="C58" s="255">
        <v>397.78656035526899</v>
      </c>
      <c r="D58" s="255">
        <v>926.11848297213601</v>
      </c>
      <c r="E58" s="255">
        <v>1321.1666666666699</v>
      </c>
      <c r="F58" s="255">
        <v>2815.1964945034301</v>
      </c>
      <c r="G58" s="255">
        <v>4312.9595197919498</v>
      </c>
      <c r="H58" s="255">
        <v>7338.8699933610096</v>
      </c>
      <c r="I58" s="256">
        <v>11785.4134423985</v>
      </c>
    </row>
    <row r="59" spans="1:18" x14ac:dyDescent="0.25">
      <c r="A59" s="61" t="s">
        <v>48</v>
      </c>
      <c r="B59" s="254">
        <v>25.3888888888889</v>
      </c>
      <c r="C59" s="255">
        <v>302.91735074626899</v>
      </c>
      <c r="D59" s="255">
        <v>1075.44574358974</v>
      </c>
      <c r="E59" s="255">
        <v>1896.10617834395</v>
      </c>
      <c r="F59" s="255">
        <v>2826.6904761904798</v>
      </c>
      <c r="G59" s="255">
        <v>6510.8666666666704</v>
      </c>
      <c r="H59" s="255">
        <v>4654.7878787878799</v>
      </c>
      <c r="I59" s="256">
        <v>8575.6206896551703</v>
      </c>
    </row>
    <row r="60" spans="1:18" x14ac:dyDescent="0.25">
      <c r="A60" s="61" t="s">
        <v>51</v>
      </c>
      <c r="B60" s="254">
        <v>11</v>
      </c>
      <c r="C60" s="255">
        <v>68.737037037036998</v>
      </c>
      <c r="D60" s="255">
        <v>369</v>
      </c>
      <c r="E60" s="255">
        <v>2526.2019759838299</v>
      </c>
      <c r="F60" s="255">
        <v>5034</v>
      </c>
      <c r="G60" s="255">
        <v>5034</v>
      </c>
      <c r="H60" s="255">
        <v>5034</v>
      </c>
      <c r="I60" s="256">
        <v>5034</v>
      </c>
      <c r="K60" s="4"/>
      <c r="L60" s="4"/>
      <c r="M60" s="4"/>
      <c r="N60" s="4"/>
      <c r="O60" s="4"/>
      <c r="P60" s="4"/>
      <c r="Q60" s="4"/>
      <c r="R60" s="4"/>
    </row>
    <row r="61" spans="1:18" x14ac:dyDescent="0.25">
      <c r="A61" s="61" t="s">
        <v>54</v>
      </c>
      <c r="B61" s="254">
        <v>100.24463499056</v>
      </c>
      <c r="C61" s="255">
        <v>209.23945733532901</v>
      </c>
      <c r="D61" s="255">
        <v>1791.3118918918899</v>
      </c>
      <c r="E61" s="255">
        <v>2100</v>
      </c>
      <c r="F61" s="255">
        <v>4474.7667252104502</v>
      </c>
      <c r="G61" s="255">
        <v>6855.4673835471804</v>
      </c>
      <c r="H61" s="255">
        <v>11665.164868972999</v>
      </c>
      <c r="I61" s="256">
        <v>18732.96447259</v>
      </c>
    </row>
    <row r="62" spans="1:18" x14ac:dyDescent="0.25">
      <c r="A62" s="61" t="s">
        <v>56</v>
      </c>
      <c r="B62" s="254">
        <v>35.688089171974497</v>
      </c>
      <c r="C62" s="255">
        <v>141.762106210621</v>
      </c>
      <c r="D62" s="255">
        <v>704.8161414791</v>
      </c>
      <c r="E62" s="255">
        <v>1705.8085714285701</v>
      </c>
      <c r="F62" s="255">
        <v>2700.375</v>
      </c>
      <c r="G62" s="255">
        <v>3816</v>
      </c>
      <c r="H62" s="255">
        <v>10128.5</v>
      </c>
      <c r="I62" s="256">
        <v>16265.250666562801</v>
      </c>
    </row>
    <row r="63" spans="1:18" x14ac:dyDescent="0.25">
      <c r="A63" s="61" t="s">
        <v>59</v>
      </c>
      <c r="B63" s="254">
        <v>34.750022598870103</v>
      </c>
      <c r="C63" s="255">
        <v>151.48720941883801</v>
      </c>
      <c r="D63" s="255">
        <v>617.78524271844697</v>
      </c>
      <c r="E63" s="255">
        <v>1292.81742424242</v>
      </c>
      <c r="F63" s="255">
        <v>2754.7887579868002</v>
      </c>
      <c r="G63" s="255">
        <v>4220.4131832263902</v>
      </c>
      <c r="H63" s="255">
        <v>7181.3944758423204</v>
      </c>
      <c r="I63" s="256">
        <v>11532.5251799422</v>
      </c>
    </row>
    <row r="64" spans="1:18" x14ac:dyDescent="0.25">
      <c r="A64" s="62" t="s">
        <v>61</v>
      </c>
      <c r="B64" s="259">
        <v>20.409090909090899</v>
      </c>
      <c r="C64" s="260">
        <v>68.4010271903323</v>
      </c>
      <c r="D64" s="260">
        <v>224.41190476190499</v>
      </c>
      <c r="E64" s="260">
        <v>600.04999999999995</v>
      </c>
      <c r="F64" s="260">
        <v>1278.6113206964401</v>
      </c>
      <c r="G64" s="260">
        <v>1958.8681921416601</v>
      </c>
      <c r="H64" s="260">
        <v>3333.1819902986799</v>
      </c>
      <c r="I64" s="261">
        <v>5352.7215865607704</v>
      </c>
    </row>
    <row r="67" spans="1:21" x14ac:dyDescent="0.25">
      <c r="A67" s="56" t="s">
        <v>261</v>
      </c>
      <c r="B67" s="262"/>
      <c r="C67" s="262"/>
      <c r="D67" s="262"/>
      <c r="E67" s="262"/>
      <c r="F67" s="262"/>
      <c r="G67" s="262"/>
      <c r="H67" s="262"/>
      <c r="I67" s="263"/>
    </row>
    <row r="68" spans="1:21" x14ac:dyDescent="0.25">
      <c r="A68" s="264" t="s">
        <v>186</v>
      </c>
      <c r="B68" s="265" t="s">
        <v>13</v>
      </c>
      <c r="C68" s="265" t="s">
        <v>17</v>
      </c>
      <c r="D68" s="265" t="s">
        <v>22</v>
      </c>
      <c r="E68" s="265" t="s">
        <v>25</v>
      </c>
      <c r="F68" s="265" t="s">
        <v>29</v>
      </c>
      <c r="G68" s="265" t="s">
        <v>33</v>
      </c>
      <c r="H68" s="265" t="s">
        <v>36</v>
      </c>
      <c r="I68" s="266" t="s">
        <v>40</v>
      </c>
    </row>
    <row r="69" spans="1:21" x14ac:dyDescent="0.25">
      <c r="A69" s="61" t="s">
        <v>16</v>
      </c>
      <c r="B69" s="267">
        <f t="shared" ref="B69:I78" si="1">(B49/$B$44)*$B$45</f>
        <v>4.9870476190476172</v>
      </c>
      <c r="C69" s="267">
        <f t="shared" si="1"/>
        <v>18.425130777310919</v>
      </c>
      <c r="D69" s="267">
        <f t="shared" si="1"/>
        <v>59.915751840490977</v>
      </c>
      <c r="E69" s="267">
        <f t="shared" si="1"/>
        <v>140.34824655172426</v>
      </c>
      <c r="F69" s="267">
        <f t="shared" si="1"/>
        <v>562.0834125766861</v>
      </c>
      <c r="G69" s="267">
        <f t="shared" si="1"/>
        <v>1009.7518390804586</v>
      </c>
      <c r="H69" s="267">
        <f t="shared" si="1"/>
        <v>1364.215918124007</v>
      </c>
      <c r="I69" s="268">
        <f t="shared" si="1"/>
        <v>2714.1059077809787</v>
      </c>
    </row>
    <row r="70" spans="1:21" x14ac:dyDescent="0.25">
      <c r="A70" s="61" t="s">
        <v>20</v>
      </c>
      <c r="B70" s="267">
        <f t="shared" si="1"/>
        <v>4.2063459350930881</v>
      </c>
      <c r="C70" s="267">
        <f t="shared" si="1"/>
        <v>19.898625000000013</v>
      </c>
      <c r="D70" s="267">
        <f t="shared" si="1"/>
        <v>80.422795945946035</v>
      </c>
      <c r="E70" s="267">
        <f t="shared" si="1"/>
        <v>228.14358159722221</v>
      </c>
      <c r="F70" s="267">
        <f t="shared" si="1"/>
        <v>547.27476063829727</v>
      </c>
      <c r="G70" s="267">
        <f t="shared" si="1"/>
        <v>777.91458333333219</v>
      </c>
      <c r="H70" s="267">
        <f t="shared" si="1"/>
        <v>1323.6882856944469</v>
      </c>
      <c r="I70" s="268">
        <f t="shared" si="1"/>
        <v>2125.6969710433864</v>
      </c>
    </row>
    <row r="71" spans="1:21" x14ac:dyDescent="0.25">
      <c r="A71" s="61" t="s">
        <v>24</v>
      </c>
      <c r="B71" s="267">
        <f t="shared" si="1"/>
        <v>7.7855145086499622</v>
      </c>
      <c r="C71" s="267">
        <f t="shared" si="1"/>
        <v>36.830312111801327</v>
      </c>
      <c r="D71" s="267">
        <f t="shared" si="1"/>
        <v>147.85337068965515</v>
      </c>
      <c r="E71" s="267">
        <f t="shared" si="1"/>
        <v>293.41203124999998</v>
      </c>
      <c r="F71" s="267">
        <f t="shared" si="1"/>
        <v>654.5227748691093</v>
      </c>
      <c r="G71" s="267">
        <f t="shared" si="1"/>
        <v>1041.5762500000001</v>
      </c>
      <c r="H71" s="267">
        <f t="shared" si="1"/>
        <v>1537.2310495626828</v>
      </c>
      <c r="I71" s="268">
        <f t="shared" si="1"/>
        <v>2936.1559782608692</v>
      </c>
    </row>
    <row r="72" spans="1:21" x14ac:dyDescent="0.25">
      <c r="A72" s="61" t="s">
        <v>28</v>
      </c>
      <c r="B72" s="267">
        <f t="shared" si="1"/>
        <v>3.6848600765042301</v>
      </c>
      <c r="C72" s="267">
        <f t="shared" si="1"/>
        <v>17.431673469387743</v>
      </c>
      <c r="D72" s="267">
        <f t="shared" si="1"/>
        <v>52.309502066115776</v>
      </c>
      <c r="E72" s="267">
        <f t="shared" si="1"/>
        <v>169.95453400503791</v>
      </c>
      <c r="F72" s="267">
        <f t="shared" si="1"/>
        <v>633.04963559647229</v>
      </c>
      <c r="G72" s="267">
        <f t="shared" si="1"/>
        <v>936.7939783558395</v>
      </c>
      <c r="H72" s="267">
        <f t="shared" si="1"/>
        <v>1676.8823809523824</v>
      </c>
      <c r="I72" s="268">
        <f t="shared" si="1"/>
        <v>2535.1064971751416</v>
      </c>
    </row>
    <row r="73" spans="1:21" x14ac:dyDescent="0.25">
      <c r="A73" s="61" t="s">
        <v>31</v>
      </c>
      <c r="B73" s="267">
        <f t="shared" si="1"/>
        <v>4.0834677419354977</v>
      </c>
      <c r="C73" s="267">
        <f t="shared" si="1"/>
        <v>28.113788109756115</v>
      </c>
      <c r="D73" s="267">
        <f t="shared" si="1"/>
        <v>81.170241477272683</v>
      </c>
      <c r="E73" s="267">
        <f t="shared" si="1"/>
        <v>211.69320245927327</v>
      </c>
      <c r="F73" s="267">
        <f t="shared" si="1"/>
        <v>725.54424620349425</v>
      </c>
      <c r="G73" s="267">
        <f t="shared" si="1"/>
        <v>1022.3155172413788</v>
      </c>
      <c r="H73" s="267">
        <f t="shared" si="1"/>
        <v>1579.5999999999992</v>
      </c>
      <c r="I73" s="268">
        <f t="shared" si="1"/>
        <v>2536.6628773167372</v>
      </c>
    </row>
    <row r="74" spans="1:21" x14ac:dyDescent="0.25">
      <c r="A74" s="61" t="s">
        <v>35</v>
      </c>
      <c r="B74" s="267">
        <f t="shared" si="1"/>
        <v>5.0030041638029052</v>
      </c>
      <c r="C74" s="267">
        <f t="shared" si="1"/>
        <v>23.667312500000001</v>
      </c>
      <c r="D74" s="267">
        <f t="shared" si="1"/>
        <v>99.973972222222145</v>
      </c>
      <c r="E74" s="267">
        <f t="shared" si="1"/>
        <v>312.29067570754722</v>
      </c>
      <c r="F74" s="267">
        <f t="shared" si="1"/>
        <v>672.59257812500005</v>
      </c>
      <c r="G74" s="267">
        <f t="shared" si="1"/>
        <v>1209.9292632450336</v>
      </c>
      <c r="H74" s="267">
        <f t="shared" si="1"/>
        <v>2366.4864285714275</v>
      </c>
      <c r="I74" s="268">
        <f t="shared" si="1"/>
        <v>3821.0529085872649</v>
      </c>
    </row>
    <row r="75" spans="1:21" x14ac:dyDescent="0.25">
      <c r="A75" s="61" t="s">
        <v>39</v>
      </c>
      <c r="B75" s="267">
        <f t="shared" si="1"/>
        <v>3.3501215469613124</v>
      </c>
      <c r="C75" s="267">
        <f t="shared" si="1"/>
        <v>14.880288590604028</v>
      </c>
      <c r="D75" s="267">
        <f t="shared" si="1"/>
        <v>65.270369047619127</v>
      </c>
      <c r="E75" s="267">
        <f t="shared" si="1"/>
        <v>266.43843055555573</v>
      </c>
      <c r="F75" s="267">
        <f t="shared" si="1"/>
        <v>302.14491666666675</v>
      </c>
      <c r="G75" s="267">
        <f t="shared" si="1"/>
        <v>462.894436405622</v>
      </c>
      <c r="H75" s="267">
        <f t="shared" si="1"/>
        <v>787.65452674474477</v>
      </c>
      <c r="I75" s="268">
        <f t="shared" si="1"/>
        <v>1264.8860459254729</v>
      </c>
    </row>
    <row r="76" spans="1:21" x14ac:dyDescent="0.25">
      <c r="A76" s="61" t="s">
        <v>42</v>
      </c>
      <c r="B76" s="267">
        <f t="shared" si="1"/>
        <v>3.3652894736842227</v>
      </c>
      <c r="C76" s="267">
        <f t="shared" si="1"/>
        <v>15.400881105398458</v>
      </c>
      <c r="D76" s="267">
        <f t="shared" si="1"/>
        <v>37.721835084033749</v>
      </c>
      <c r="E76" s="267">
        <f t="shared" si="1"/>
        <v>137.58396489361712</v>
      </c>
      <c r="F76" s="267">
        <f t="shared" si="1"/>
        <v>325.55795402299003</v>
      </c>
      <c r="G76" s="267">
        <f t="shared" si="1"/>
        <v>440.61415094339503</v>
      </c>
      <c r="H76" s="267">
        <f t="shared" si="1"/>
        <v>749.7427129027908</v>
      </c>
      <c r="I76" s="268">
        <f t="shared" si="1"/>
        <v>1204.0038663960806</v>
      </c>
    </row>
    <row r="77" spans="1:21" x14ac:dyDescent="0.25">
      <c r="A77" s="61" t="s">
        <v>44</v>
      </c>
      <c r="B77" s="267">
        <f t="shared" si="1"/>
        <v>4.29</v>
      </c>
      <c r="C77" s="267">
        <f t="shared" si="1"/>
        <v>29.206937500000002</v>
      </c>
      <c r="D77" s="267">
        <f t="shared" si="1"/>
        <v>98.499700000000004</v>
      </c>
      <c r="E77" s="267">
        <f t="shared" si="1"/>
        <v>159.57825</v>
      </c>
      <c r="F77" s="267">
        <f t="shared" si="1"/>
        <v>356.50875000000002</v>
      </c>
      <c r="G77" s="267">
        <f t="shared" si="1"/>
        <v>688.57185119047654</v>
      </c>
      <c r="H77" s="267">
        <f t="shared" si="1"/>
        <v>942.14515306122587</v>
      </c>
      <c r="I77" s="268">
        <f t="shared" si="1"/>
        <v>1334.437962962962</v>
      </c>
    </row>
    <row r="78" spans="1:21" x14ac:dyDescent="0.25">
      <c r="A78" s="61" t="s">
        <v>46</v>
      </c>
      <c r="B78" s="267">
        <f t="shared" si="1"/>
        <v>7.3742235772357754</v>
      </c>
      <c r="C78" s="267">
        <f t="shared" si="1"/>
        <v>129.28063211546242</v>
      </c>
      <c r="D78" s="267">
        <f t="shared" si="1"/>
        <v>300.98850696594423</v>
      </c>
      <c r="E78" s="267">
        <f t="shared" si="1"/>
        <v>429.37916666666774</v>
      </c>
      <c r="F78" s="267">
        <f t="shared" si="1"/>
        <v>914.93886071361487</v>
      </c>
      <c r="G78" s="267">
        <f t="shared" si="1"/>
        <v>1401.7118439323838</v>
      </c>
      <c r="H78" s="267">
        <f t="shared" si="1"/>
        <v>2385.1327478423282</v>
      </c>
      <c r="I78" s="268">
        <f t="shared" si="1"/>
        <v>3830.2593687795124</v>
      </c>
    </row>
    <row r="79" spans="1:21" x14ac:dyDescent="0.25">
      <c r="A79" s="61" t="s">
        <v>48</v>
      </c>
      <c r="B79" s="267">
        <f t="shared" ref="B79:I84" si="2">(B59/$B$44)*$B$45</f>
        <v>8.2513888888888935</v>
      </c>
      <c r="C79" s="267">
        <f t="shared" si="2"/>
        <v>98.448138992537423</v>
      </c>
      <c r="D79" s="267">
        <f t="shared" si="2"/>
        <v>349.51986666666551</v>
      </c>
      <c r="E79" s="267">
        <f t="shared" si="2"/>
        <v>616.23450796178372</v>
      </c>
      <c r="F79" s="267">
        <f t="shared" si="2"/>
        <v>918.67440476190598</v>
      </c>
      <c r="G79" s="267">
        <f t="shared" si="2"/>
        <v>2116.0316666666681</v>
      </c>
      <c r="H79" s="267">
        <f t="shared" si="2"/>
        <v>1512.806060606061</v>
      </c>
      <c r="I79" s="268">
        <f t="shared" si="2"/>
        <v>2787.0767241379303</v>
      </c>
    </row>
    <row r="80" spans="1:21" x14ac:dyDescent="0.25">
      <c r="A80" s="61" t="s">
        <v>51</v>
      </c>
      <c r="B80" s="267">
        <f t="shared" si="2"/>
        <v>3.5750000000000002</v>
      </c>
      <c r="C80" s="267">
        <f t="shared" si="2"/>
        <v>22.339537037037026</v>
      </c>
      <c r="D80" s="267">
        <f t="shared" si="2"/>
        <v>119.925</v>
      </c>
      <c r="E80" s="267">
        <f t="shared" si="2"/>
        <v>821.01564219474471</v>
      </c>
      <c r="F80" s="267">
        <f t="shared" si="2"/>
        <v>1636.05</v>
      </c>
      <c r="G80" s="267">
        <f t="shared" si="2"/>
        <v>1636.05</v>
      </c>
      <c r="H80" s="267">
        <f t="shared" si="2"/>
        <v>1636.05</v>
      </c>
      <c r="I80" s="268">
        <f t="shared" si="2"/>
        <v>1636.05</v>
      </c>
      <c r="N80" s="269"/>
      <c r="O80" s="269"/>
      <c r="P80" s="269"/>
      <c r="Q80" s="269"/>
      <c r="R80" s="269"/>
      <c r="S80" s="269"/>
      <c r="T80" s="269"/>
      <c r="U80" s="269"/>
    </row>
    <row r="81" spans="1:19" x14ac:dyDescent="0.25">
      <c r="A81" s="61" t="s">
        <v>54</v>
      </c>
      <c r="B81" s="267">
        <f t="shared" si="2"/>
        <v>32.579506371931998</v>
      </c>
      <c r="C81" s="267">
        <f t="shared" si="2"/>
        <v>68.002823633981933</v>
      </c>
      <c r="D81" s="267">
        <f t="shared" si="2"/>
        <v>582.17636486486424</v>
      </c>
      <c r="E81" s="267">
        <f t="shared" si="2"/>
        <v>682.5</v>
      </c>
      <c r="F81" s="267">
        <f t="shared" si="2"/>
        <v>1454.2991856933963</v>
      </c>
      <c r="G81" s="267">
        <f t="shared" si="2"/>
        <v>2228.0268996528339</v>
      </c>
      <c r="H81" s="267">
        <f t="shared" si="2"/>
        <v>3791.1785824162248</v>
      </c>
      <c r="I81" s="268">
        <f t="shared" si="2"/>
        <v>6088.2134535917503</v>
      </c>
    </row>
    <row r="82" spans="1:19" x14ac:dyDescent="0.25">
      <c r="A82" s="61" t="s">
        <v>56</v>
      </c>
      <c r="B82" s="267">
        <f t="shared" si="2"/>
        <v>11.598628980891712</v>
      </c>
      <c r="C82" s="267">
        <f t="shared" si="2"/>
        <v>46.07268451845183</v>
      </c>
      <c r="D82" s="267">
        <f t="shared" si="2"/>
        <v>229.06524598070752</v>
      </c>
      <c r="E82" s="267">
        <f t="shared" si="2"/>
        <v>554.38778571428531</v>
      </c>
      <c r="F82" s="267">
        <f t="shared" si="2"/>
        <v>877.62187500000005</v>
      </c>
      <c r="G82" s="267">
        <f t="shared" si="2"/>
        <v>1240.2</v>
      </c>
      <c r="H82" s="267">
        <f t="shared" si="2"/>
        <v>3291.7625000000003</v>
      </c>
      <c r="I82" s="268">
        <f t="shared" si="2"/>
        <v>5286.2064666329106</v>
      </c>
    </row>
    <row r="83" spans="1:19" x14ac:dyDescent="0.25">
      <c r="A83" s="61" t="s">
        <v>59</v>
      </c>
      <c r="B83" s="267">
        <f t="shared" si="2"/>
        <v>11.293757344632784</v>
      </c>
      <c r="C83" s="267">
        <f t="shared" si="2"/>
        <v>49.233343061122355</v>
      </c>
      <c r="D83" s="267">
        <f t="shared" si="2"/>
        <v>200.78020388349526</v>
      </c>
      <c r="E83" s="267">
        <f t="shared" si="2"/>
        <v>420.16566287878652</v>
      </c>
      <c r="F83" s="267">
        <f t="shared" si="2"/>
        <v>895.30634634571004</v>
      </c>
      <c r="G83" s="267">
        <f t="shared" si="2"/>
        <v>1371.6342845485769</v>
      </c>
      <c r="H83" s="267">
        <f t="shared" si="2"/>
        <v>2333.9532046487543</v>
      </c>
      <c r="I83" s="268">
        <f t="shared" si="2"/>
        <v>3748.0706834812154</v>
      </c>
    </row>
    <row r="84" spans="1:19" x14ac:dyDescent="0.25">
      <c r="A84" s="62" t="s">
        <v>61</v>
      </c>
      <c r="B84" s="270">
        <f t="shared" si="2"/>
        <v>6.6329545454545427</v>
      </c>
      <c r="C84" s="270">
        <f t="shared" si="2"/>
        <v>22.230333836857998</v>
      </c>
      <c r="D84" s="270">
        <f t="shared" si="2"/>
        <v>72.933869047619126</v>
      </c>
      <c r="E84" s="270">
        <f t="shared" si="2"/>
        <v>195.01624999999999</v>
      </c>
      <c r="F84" s="270">
        <f t="shared" si="2"/>
        <v>415.54867922634304</v>
      </c>
      <c r="G84" s="270">
        <f t="shared" si="2"/>
        <v>636.6321624460395</v>
      </c>
      <c r="H84" s="270">
        <f t="shared" si="2"/>
        <v>1083.284146847071</v>
      </c>
      <c r="I84" s="271">
        <f t="shared" si="2"/>
        <v>1739.6345156322504</v>
      </c>
    </row>
    <row r="85" spans="1:19" x14ac:dyDescent="0.25">
      <c r="B85" s="272"/>
      <c r="C85" s="105"/>
      <c r="D85" s="105"/>
      <c r="E85" s="105"/>
      <c r="F85" s="105"/>
      <c r="G85" s="105"/>
      <c r="H85" s="105"/>
    </row>
    <row r="86" spans="1:19" ht="25.5" customHeight="1" x14ac:dyDescent="0.25">
      <c r="A86" s="1" t="s">
        <v>262</v>
      </c>
      <c r="B86" s="3"/>
      <c r="C86" s="3"/>
      <c r="D86" s="3"/>
      <c r="E86" s="3"/>
      <c r="F86" s="3"/>
      <c r="G86" s="3"/>
      <c r="H86" s="3"/>
      <c r="I86" s="3"/>
    </row>
    <row r="87" spans="1:19" x14ac:dyDescent="0.25">
      <c r="A87" s="273"/>
      <c r="B87" s="107"/>
      <c r="C87" s="108" t="s">
        <v>263</v>
      </c>
      <c r="D87" s="108" t="s">
        <v>264</v>
      </c>
      <c r="E87" s="108" t="s">
        <v>265</v>
      </c>
      <c r="F87" s="108" t="s">
        <v>266</v>
      </c>
      <c r="G87" s="108" t="s">
        <v>267</v>
      </c>
      <c r="H87" s="108" t="s">
        <v>268</v>
      </c>
      <c r="I87" s="202" t="s">
        <v>269</v>
      </c>
    </row>
    <row r="88" spans="1:19" x14ac:dyDescent="0.25">
      <c r="A88" s="25"/>
      <c r="B88" s="114" t="s">
        <v>13</v>
      </c>
      <c r="C88" s="115" t="s">
        <v>17</v>
      </c>
      <c r="D88" s="115" t="s">
        <v>22</v>
      </c>
      <c r="E88" s="115" t="s">
        <v>25</v>
      </c>
      <c r="F88" s="115" t="s">
        <v>29</v>
      </c>
      <c r="G88" s="115" t="s">
        <v>33</v>
      </c>
      <c r="H88" s="115" t="s">
        <v>36</v>
      </c>
      <c r="I88" s="116" t="s">
        <v>40</v>
      </c>
      <c r="L88" s="269"/>
      <c r="M88" s="269"/>
      <c r="N88" s="269"/>
      <c r="O88" s="269"/>
      <c r="P88" s="269"/>
      <c r="Q88" s="269"/>
      <c r="R88" s="269"/>
      <c r="S88" s="269"/>
    </row>
    <row r="89" spans="1:19" x14ac:dyDescent="0.25">
      <c r="A89" s="159" t="s">
        <v>16</v>
      </c>
      <c r="B89" s="237">
        <v>6</v>
      </c>
      <c r="C89" s="238">
        <v>6</v>
      </c>
      <c r="D89" s="238">
        <v>7</v>
      </c>
      <c r="E89" s="238">
        <v>9</v>
      </c>
      <c r="F89" s="238">
        <v>11</v>
      </c>
      <c r="G89" s="238">
        <v>11</v>
      </c>
      <c r="H89" s="238">
        <v>11</v>
      </c>
      <c r="I89" s="239">
        <v>14</v>
      </c>
      <c r="L89" s="269"/>
      <c r="M89" s="269"/>
      <c r="N89" s="269"/>
      <c r="O89" s="269"/>
      <c r="P89" s="269"/>
      <c r="Q89" s="269"/>
      <c r="R89" s="269"/>
      <c r="S89" s="269"/>
    </row>
    <row r="90" spans="1:19" x14ac:dyDescent="0.25">
      <c r="A90" s="28" t="s">
        <v>20</v>
      </c>
      <c r="B90" s="244">
        <v>6</v>
      </c>
      <c r="C90" s="245">
        <v>6</v>
      </c>
      <c r="D90" s="245">
        <v>7</v>
      </c>
      <c r="E90" s="245">
        <v>9</v>
      </c>
      <c r="F90" s="245">
        <v>11</v>
      </c>
      <c r="G90" s="245">
        <v>11</v>
      </c>
      <c r="H90" s="245">
        <v>11</v>
      </c>
      <c r="I90" s="246">
        <v>14</v>
      </c>
      <c r="L90" s="269"/>
      <c r="M90" s="269"/>
      <c r="N90" s="269"/>
      <c r="O90" s="269"/>
      <c r="P90" s="269"/>
      <c r="Q90" s="269"/>
      <c r="R90" s="269"/>
      <c r="S90" s="269"/>
    </row>
    <row r="91" spans="1:19" x14ac:dyDescent="0.25">
      <c r="B91" s="274"/>
      <c r="C91" s="274"/>
      <c r="L91" s="269"/>
      <c r="M91" s="269"/>
      <c r="N91" s="269"/>
      <c r="O91" s="269"/>
      <c r="P91" s="269"/>
      <c r="Q91" s="269"/>
      <c r="R91" s="269"/>
      <c r="S91" s="269"/>
    </row>
    <row r="92" spans="1:19" ht="16.5" customHeight="1" x14ac:dyDescent="0.25">
      <c r="A92" s="1" t="s">
        <v>262</v>
      </c>
      <c r="B92" s="3"/>
      <c r="C92" s="3"/>
      <c r="D92" s="3"/>
      <c r="E92" s="3"/>
      <c r="F92" s="3"/>
      <c r="G92" s="3"/>
      <c r="H92" s="3"/>
      <c r="I92" s="3"/>
      <c r="L92" s="269"/>
      <c r="M92" s="269"/>
      <c r="N92" s="269"/>
      <c r="O92" s="269"/>
      <c r="P92" s="269"/>
      <c r="Q92" s="269"/>
      <c r="R92" s="269"/>
      <c r="S92" s="269"/>
    </row>
    <row r="93" spans="1:19" x14ac:dyDescent="0.25">
      <c r="A93" s="275"/>
      <c r="B93" s="108"/>
      <c r="C93" s="108" t="s">
        <v>263</v>
      </c>
      <c r="D93" s="108" t="s">
        <v>264</v>
      </c>
      <c r="E93" s="108" t="s">
        <v>265</v>
      </c>
      <c r="F93" s="108" t="s">
        <v>266</v>
      </c>
      <c r="G93" s="108" t="s">
        <v>267</v>
      </c>
      <c r="H93" s="108" t="s">
        <v>268</v>
      </c>
      <c r="I93" s="202" t="s">
        <v>269</v>
      </c>
      <c r="L93" s="269"/>
      <c r="M93" s="269"/>
      <c r="N93" s="269"/>
      <c r="O93" s="269"/>
      <c r="P93" s="269"/>
      <c r="Q93" s="269"/>
      <c r="R93" s="269"/>
      <c r="S93" s="269"/>
    </row>
    <row r="94" spans="1:19" x14ac:dyDescent="0.25">
      <c r="A94" s="276"/>
      <c r="B94" s="277" t="s">
        <v>13</v>
      </c>
      <c r="C94" s="277" t="s">
        <v>17</v>
      </c>
      <c r="D94" s="277" t="s">
        <v>22</v>
      </c>
      <c r="E94" s="277" t="s">
        <v>25</v>
      </c>
      <c r="F94" s="277" t="s">
        <v>29</v>
      </c>
      <c r="G94" s="277" t="s">
        <v>33</v>
      </c>
      <c r="H94" s="277" t="s">
        <v>36</v>
      </c>
      <c r="I94" s="278" t="s">
        <v>40</v>
      </c>
      <c r="L94" s="269"/>
      <c r="M94" s="269"/>
      <c r="N94" s="269"/>
      <c r="O94" s="269"/>
      <c r="P94" s="269"/>
      <c r="Q94" s="269"/>
      <c r="R94" s="269"/>
      <c r="S94" s="269"/>
    </row>
    <row r="95" spans="1:19" ht="16.5" customHeight="1" x14ac:dyDescent="0.25">
      <c r="A95" s="61" t="s">
        <v>16</v>
      </c>
      <c r="B95" s="279">
        <v>500</v>
      </c>
      <c r="C95" s="279">
        <v>1000</v>
      </c>
      <c r="D95" s="279">
        <v>5000</v>
      </c>
      <c r="E95" s="279">
        <v>10000</v>
      </c>
      <c r="F95" s="279">
        <v>25000</v>
      </c>
      <c r="G95" s="279">
        <v>50000</v>
      </c>
      <c r="H95" s="279">
        <v>100000</v>
      </c>
      <c r="I95" s="280">
        <v>160000</v>
      </c>
      <c r="L95" s="269"/>
      <c r="M95" s="269"/>
      <c r="N95" s="269"/>
      <c r="O95" s="269"/>
      <c r="P95" s="269"/>
      <c r="Q95" s="269"/>
      <c r="R95" s="269"/>
      <c r="S95" s="269"/>
    </row>
    <row r="96" spans="1:19" ht="16.5" customHeight="1" x14ac:dyDescent="0.25">
      <c r="A96" s="62" t="s">
        <v>20</v>
      </c>
      <c r="B96" s="66">
        <v>500</v>
      </c>
      <c r="C96" s="66">
        <f t="shared" ref="C96:I96" si="3">C95</f>
        <v>1000</v>
      </c>
      <c r="D96" s="66">
        <f t="shared" si="3"/>
        <v>5000</v>
      </c>
      <c r="E96" s="66">
        <f t="shared" si="3"/>
        <v>10000</v>
      </c>
      <c r="F96" s="66">
        <f t="shared" si="3"/>
        <v>25000</v>
      </c>
      <c r="G96" s="66">
        <f t="shared" si="3"/>
        <v>50000</v>
      </c>
      <c r="H96" s="66">
        <f t="shared" si="3"/>
        <v>100000</v>
      </c>
      <c r="I96" s="281">
        <f t="shared" si="3"/>
        <v>160000</v>
      </c>
      <c r="L96" s="269"/>
      <c r="M96" s="269"/>
      <c r="N96" s="269"/>
      <c r="O96" s="269"/>
      <c r="P96" s="269"/>
      <c r="Q96" s="269"/>
      <c r="R96" s="269"/>
      <c r="S96" s="269"/>
    </row>
    <row r="97" spans="1:19" ht="16.5" customHeight="1" x14ac:dyDescent="0.25">
      <c r="B97" s="274"/>
      <c r="C97" s="274"/>
      <c r="L97" s="269"/>
      <c r="M97" s="269"/>
      <c r="N97" s="269"/>
      <c r="O97" s="269"/>
      <c r="P97" s="269"/>
      <c r="Q97" s="269"/>
      <c r="R97" s="269"/>
      <c r="S97" s="269"/>
    </row>
    <row r="98" spans="1:19" ht="16.5" customHeight="1" x14ac:dyDescent="0.25">
      <c r="A98" s="1" t="s">
        <v>270</v>
      </c>
      <c r="B98" s="3"/>
      <c r="L98" s="269"/>
      <c r="M98" s="269"/>
      <c r="N98" s="269"/>
      <c r="O98" s="269"/>
      <c r="P98" s="269"/>
      <c r="Q98" s="269"/>
      <c r="R98" s="269"/>
      <c r="S98" s="269"/>
    </row>
    <row r="99" spans="1:19" ht="16.5" customHeight="1" x14ac:dyDescent="0.25">
      <c r="A99" s="282" t="s">
        <v>271</v>
      </c>
      <c r="B99" s="283">
        <v>0.5</v>
      </c>
      <c r="L99" s="269"/>
      <c r="M99" s="269"/>
      <c r="N99" s="269"/>
      <c r="O99" s="269"/>
      <c r="P99" s="269"/>
      <c r="Q99" s="269"/>
      <c r="R99" s="269"/>
      <c r="S99" s="269"/>
    </row>
    <row r="100" spans="1:19" x14ac:dyDescent="0.25">
      <c r="A100" s="284"/>
      <c r="L100" s="269"/>
      <c r="M100" s="269"/>
      <c r="N100" s="269"/>
      <c r="O100" s="269"/>
      <c r="P100" s="269"/>
      <c r="Q100" s="269"/>
      <c r="R100" s="269"/>
      <c r="S100" s="269"/>
    </row>
    <row r="101" spans="1:19" x14ac:dyDescent="0.25">
      <c r="C101" s="285"/>
      <c r="L101" s="269"/>
      <c r="M101" s="269"/>
      <c r="N101" s="269"/>
      <c r="O101" s="269"/>
      <c r="P101" s="269"/>
      <c r="Q101" s="269"/>
      <c r="R101" s="269"/>
      <c r="S101" s="269"/>
    </row>
    <row r="102" spans="1:19" x14ac:dyDescent="0.25">
      <c r="L102" s="269"/>
      <c r="M102" s="269"/>
      <c r="N102" s="269"/>
      <c r="O102" s="269"/>
      <c r="P102" s="269"/>
      <c r="Q102" s="269"/>
      <c r="R102" s="269"/>
      <c r="S102" s="269"/>
    </row>
    <row r="103" spans="1:19" x14ac:dyDescent="0.25">
      <c r="A103" s="286" t="s">
        <v>272</v>
      </c>
      <c r="B103" s="1"/>
      <c r="L103" s="269"/>
      <c r="M103" s="269"/>
      <c r="N103" s="269"/>
      <c r="O103" s="269"/>
      <c r="P103" s="269"/>
      <c r="Q103" s="269"/>
      <c r="R103" s="269"/>
      <c r="S103" s="269"/>
    </row>
    <row r="104" spans="1:19" x14ac:dyDescent="0.25">
      <c r="A104" s="287" t="s">
        <v>273</v>
      </c>
      <c r="B104" s="288" t="s">
        <v>274</v>
      </c>
      <c r="L104" s="269"/>
      <c r="M104" s="269"/>
      <c r="N104" s="269"/>
      <c r="O104" s="269"/>
      <c r="P104" s="269"/>
      <c r="Q104" s="269"/>
      <c r="R104" s="269"/>
      <c r="S104" s="269"/>
    </row>
    <row r="105" spans="1:19" x14ac:dyDescent="0.25">
      <c r="A105" s="289" t="s">
        <v>275</v>
      </c>
      <c r="B105" s="290">
        <v>400000</v>
      </c>
      <c r="L105" s="269"/>
      <c r="M105" s="269"/>
      <c r="N105" s="269"/>
      <c r="O105" s="269"/>
      <c r="P105" s="269"/>
      <c r="Q105" s="269"/>
      <c r="R105" s="269"/>
      <c r="S105" s="269"/>
    </row>
    <row r="106" spans="1:19" x14ac:dyDescent="0.25">
      <c r="A106" s="289" t="s">
        <v>276</v>
      </c>
      <c r="B106" s="290">
        <v>342485</v>
      </c>
      <c r="L106" s="269"/>
      <c r="M106" s="269"/>
      <c r="N106" s="269"/>
      <c r="O106" s="269"/>
      <c r="P106" s="269"/>
      <c r="Q106" s="269"/>
      <c r="R106" s="269"/>
      <c r="S106" s="269"/>
    </row>
    <row r="107" spans="1:19" x14ac:dyDescent="0.25">
      <c r="A107" s="289" t="s">
        <v>277</v>
      </c>
      <c r="B107" s="290">
        <v>228323</v>
      </c>
      <c r="L107" s="269"/>
      <c r="M107" s="269"/>
      <c r="N107" s="269"/>
      <c r="O107" s="269"/>
      <c r="P107" s="269"/>
      <c r="Q107" s="269"/>
      <c r="R107" s="269"/>
      <c r="S107" s="269"/>
    </row>
    <row r="109" spans="1:19" x14ac:dyDescent="0.25">
      <c r="A109" s="286" t="s">
        <v>278</v>
      </c>
      <c r="B109" s="3"/>
    </row>
    <row r="110" spans="1:19" x14ac:dyDescent="0.25">
      <c r="A110" s="291"/>
      <c r="B110" s="292" t="s">
        <v>279</v>
      </c>
    </row>
    <row r="111" spans="1:19" x14ac:dyDescent="0.25">
      <c r="A111" s="289" t="s">
        <v>280</v>
      </c>
      <c r="B111" s="293">
        <v>0.25</v>
      </c>
    </row>
    <row r="113" spans="1:21" ht="15.75" customHeight="1" x14ac:dyDescent="0.35">
      <c r="A113" s="294" t="s">
        <v>281</v>
      </c>
      <c r="B113" s="295"/>
      <c r="C113" s="295"/>
      <c r="D113" s="295"/>
      <c r="E113" s="295"/>
      <c r="F113" s="295"/>
      <c r="G113" s="295"/>
      <c r="H113" s="295"/>
      <c r="I113" s="295"/>
      <c r="J113" s="295"/>
      <c r="K113" s="295"/>
      <c r="L113" s="295"/>
      <c r="M113" s="295"/>
      <c r="N113" s="295"/>
      <c r="O113" s="295"/>
      <c r="P113" s="295"/>
      <c r="Q113" s="295"/>
      <c r="R113" s="295"/>
      <c r="S113" s="295"/>
      <c r="T113" s="295"/>
      <c r="U113" s="295"/>
    </row>
    <row r="115" spans="1:21" ht="27.75" customHeight="1" x14ac:dyDescent="0.5">
      <c r="A115" s="296">
        <v>2018</v>
      </c>
      <c r="B115" s="296"/>
      <c r="C115" s="296"/>
      <c r="D115" s="296"/>
      <c r="E115" s="296"/>
      <c r="F115" s="296"/>
      <c r="G115" s="296"/>
      <c r="H115" s="296"/>
      <c r="I115" s="296"/>
    </row>
    <row r="117" spans="1:21" x14ac:dyDescent="0.25">
      <c r="A117" s="1" t="s">
        <v>233</v>
      </c>
      <c r="B117" s="1"/>
      <c r="C117" s="1"/>
      <c r="D117" s="1"/>
      <c r="E117" s="1"/>
      <c r="F117" s="1"/>
      <c r="G117" s="1"/>
      <c r="H117" s="1"/>
      <c r="I117" s="1"/>
    </row>
    <row r="118" spans="1:21" ht="21" x14ac:dyDescent="0.35">
      <c r="A118" s="297" t="s">
        <v>282</v>
      </c>
      <c r="B118" s="298"/>
      <c r="C118" s="298"/>
      <c r="D118" s="298"/>
      <c r="E118" s="298"/>
      <c r="F118" s="298"/>
      <c r="G118" s="298"/>
      <c r="H118" s="298"/>
      <c r="I118" s="298"/>
    </row>
    <row r="119" spans="1:21" x14ac:dyDescent="0.25">
      <c r="A119" s="145" t="s">
        <v>186</v>
      </c>
      <c r="B119" s="115" t="s">
        <v>13</v>
      </c>
      <c r="C119" s="115" t="s">
        <v>17</v>
      </c>
      <c r="D119" s="115" t="s">
        <v>22</v>
      </c>
      <c r="E119" s="115" t="s">
        <v>25</v>
      </c>
      <c r="F119" s="115" t="s">
        <v>29</v>
      </c>
      <c r="G119" s="115" t="s">
        <v>33</v>
      </c>
      <c r="H119" s="115" t="s">
        <v>36</v>
      </c>
      <c r="I119" s="115" t="s">
        <v>40</v>
      </c>
    </row>
    <row r="120" spans="1:21" x14ac:dyDescent="0.25">
      <c r="A120" s="26" t="s">
        <v>16</v>
      </c>
      <c r="B120" s="13">
        <f t="shared" ref="B120:I129" si="4">((B69*$H$10*$C$10)+(B69*$H$11*antall_tanker_bunkers*$C$11)+(B69*$H$12*antall_tanker_bunkers*$C$12))</f>
        <v>0.23989418719211819</v>
      </c>
      <c r="C120" s="13">
        <f t="shared" si="4"/>
        <v>0.88631232532237025</v>
      </c>
      <c r="D120" s="13">
        <f t="shared" si="4"/>
        <v>2.8821542695684457</v>
      </c>
      <c r="E120" s="13">
        <f t="shared" si="4"/>
        <v>6.7512346186088061</v>
      </c>
      <c r="F120" s="13">
        <f t="shared" si="4"/>
        <v>27.038150363602664</v>
      </c>
      <c r="G120" s="13">
        <f t="shared" si="4"/>
        <v>48.572545362663448</v>
      </c>
      <c r="H120" s="13">
        <f t="shared" si="4"/>
        <v>65.62348985458587</v>
      </c>
      <c r="I120" s="13">
        <f t="shared" si="4"/>
        <v>130.55785315015399</v>
      </c>
    </row>
    <row r="121" spans="1:21" x14ac:dyDescent="0.25">
      <c r="A121" s="26" t="s">
        <v>20</v>
      </c>
      <c r="B121" s="13">
        <f t="shared" si="4"/>
        <v>0.20233974411913308</v>
      </c>
      <c r="C121" s="13">
        <f t="shared" si="4"/>
        <v>0.9571924784482766</v>
      </c>
      <c r="D121" s="13">
        <f t="shared" si="4"/>
        <v>3.8686138049860257</v>
      </c>
      <c r="E121" s="13">
        <f t="shared" si="4"/>
        <v>10.974492976831897</v>
      </c>
      <c r="F121" s="13">
        <f t="shared" si="4"/>
        <v>26.325803141049136</v>
      </c>
      <c r="G121" s="13">
        <f t="shared" si="4"/>
        <v>37.420373922413745</v>
      </c>
      <c r="H121" s="13">
        <f t="shared" si="4"/>
        <v>63.67397098426737</v>
      </c>
      <c r="I121" s="13">
        <f t="shared" si="4"/>
        <v>102.25335429674223</v>
      </c>
    </row>
    <row r="122" spans="1:21" x14ac:dyDescent="0.25">
      <c r="A122" s="26" t="s">
        <v>24</v>
      </c>
      <c r="B122" s="13">
        <f t="shared" si="4"/>
        <v>0.37451009446781724</v>
      </c>
      <c r="C122" s="13">
        <f t="shared" si="4"/>
        <v>1.7716650136538918</v>
      </c>
      <c r="D122" s="13">
        <f t="shared" si="4"/>
        <v>7.1122569693816882</v>
      </c>
      <c r="E122" s="13">
        <f t="shared" si="4"/>
        <v>14.114130468750002</v>
      </c>
      <c r="F122" s="13">
        <f t="shared" si="4"/>
        <v>31.484802446289919</v>
      </c>
      <c r="G122" s="13">
        <f t="shared" si="4"/>
        <v>50.103409267241396</v>
      </c>
      <c r="H122" s="13">
        <f t="shared" si="4"/>
        <v>73.946114280687695</v>
      </c>
      <c r="I122" s="13">
        <f t="shared" si="4"/>
        <v>141.23922723013496</v>
      </c>
    </row>
    <row r="123" spans="1:21" x14ac:dyDescent="0.25">
      <c r="A123" s="26" t="s">
        <v>28</v>
      </c>
      <c r="B123" s="13">
        <f t="shared" si="4"/>
        <v>0.17725447609391043</v>
      </c>
      <c r="C123" s="13">
        <f t="shared" si="4"/>
        <v>0.8385236030964105</v>
      </c>
      <c r="D123" s="13">
        <f t="shared" si="4"/>
        <v>2.516267426973501</v>
      </c>
      <c r="E123" s="13">
        <f t="shared" si="4"/>
        <v>8.1753991357595837</v>
      </c>
      <c r="F123" s="13">
        <f t="shared" si="4"/>
        <v>30.451870401968243</v>
      </c>
      <c r="G123" s="13">
        <f t="shared" si="4"/>
        <v>45.063020682979186</v>
      </c>
      <c r="H123" s="13">
        <f t="shared" si="4"/>
        <v>80.663824876847372</v>
      </c>
      <c r="I123" s="13">
        <f t="shared" si="4"/>
        <v>121.94736426066632</v>
      </c>
    </row>
    <row r="124" spans="1:21" x14ac:dyDescent="0.25">
      <c r="A124" s="26" t="s">
        <v>31</v>
      </c>
      <c r="B124" s="13">
        <f t="shared" si="4"/>
        <v>0.19642887931034556</v>
      </c>
      <c r="C124" s="13">
        <f t="shared" si="4"/>
        <v>1.3523701521761997</v>
      </c>
      <c r="D124" s="13">
        <f t="shared" si="4"/>
        <v>3.9045685124412213</v>
      </c>
      <c r="E124" s="13">
        <f t="shared" si="4"/>
        <v>10.183173014851251</v>
      </c>
      <c r="F124" s="13">
        <f t="shared" si="4"/>
        <v>34.901180119099124</v>
      </c>
      <c r="G124" s="13">
        <f t="shared" si="4"/>
        <v>49.176901605231848</v>
      </c>
      <c r="H124" s="13">
        <f t="shared" si="4"/>
        <v>75.984206896551711</v>
      </c>
      <c r="I124" s="13">
        <f t="shared" si="4"/>
        <v>122.02223151230514</v>
      </c>
    </row>
    <row r="125" spans="1:21" x14ac:dyDescent="0.25">
      <c r="A125" s="26" t="s">
        <v>35</v>
      </c>
      <c r="B125" s="13">
        <f t="shared" si="4"/>
        <v>0.24066175201741566</v>
      </c>
      <c r="C125" s="13">
        <f t="shared" si="4"/>
        <v>1.1384793426724142</v>
      </c>
      <c r="D125" s="13">
        <f t="shared" si="4"/>
        <v>4.8090928017241357</v>
      </c>
      <c r="E125" s="13">
        <f t="shared" si="4"/>
        <v>15.022258365932018</v>
      </c>
      <c r="F125" s="13">
        <f t="shared" si="4"/>
        <v>32.354022292564665</v>
      </c>
      <c r="G125" s="13">
        <f t="shared" si="4"/>
        <v>58.201769731959388</v>
      </c>
      <c r="H125" s="13">
        <f t="shared" si="4"/>
        <v>113.83615751231524</v>
      </c>
      <c r="I125" s="13">
        <f t="shared" si="4"/>
        <v>183.80582094755985</v>
      </c>
    </row>
    <row r="126" spans="1:21" x14ac:dyDescent="0.25">
      <c r="A126" s="26" t="s">
        <v>39</v>
      </c>
      <c r="B126" s="13">
        <f t="shared" si="4"/>
        <v>0.16115239855210456</v>
      </c>
      <c r="C126" s="13">
        <f t="shared" si="4"/>
        <v>0.71579319254802154</v>
      </c>
      <c r="D126" s="13">
        <f t="shared" si="4"/>
        <v>3.1397298214285758</v>
      </c>
      <c r="E126" s="13">
        <f t="shared" si="4"/>
        <v>12.816607262931047</v>
      </c>
      <c r="F126" s="13">
        <f t="shared" si="4"/>
        <v>14.534212370689662</v>
      </c>
      <c r="G126" s="13">
        <f t="shared" si="4"/>
        <v>22.266818578822168</v>
      </c>
      <c r="H126" s="13">
        <f t="shared" si="4"/>
        <v>37.88889878651446</v>
      </c>
      <c r="I126" s="13">
        <f t="shared" si="4"/>
        <v>60.84538048503569</v>
      </c>
    </row>
    <row r="127" spans="1:21" x14ac:dyDescent="0.25">
      <c r="A127" s="26" t="s">
        <v>42</v>
      </c>
      <c r="B127" s="13">
        <f t="shared" si="4"/>
        <v>0.16188202813067212</v>
      </c>
      <c r="C127" s="13">
        <f t="shared" si="4"/>
        <v>0.7408354876562363</v>
      </c>
      <c r="D127" s="13">
        <f t="shared" si="4"/>
        <v>1.8145503428354171</v>
      </c>
      <c r="E127" s="13">
        <f t="shared" si="4"/>
        <v>6.6182631388481346</v>
      </c>
      <c r="F127" s="13">
        <f t="shared" si="4"/>
        <v>15.660460202140387</v>
      </c>
      <c r="G127" s="13">
        <f t="shared" si="4"/>
        <v>21.19506001951849</v>
      </c>
      <c r="H127" s="13">
        <f t="shared" si="4"/>
        <v>36.065209810323907</v>
      </c>
      <c r="I127" s="13">
        <f t="shared" si="4"/>
        <v>57.916737711121826</v>
      </c>
    </row>
    <row r="128" spans="1:21" x14ac:dyDescent="0.25">
      <c r="A128" s="26" t="s">
        <v>44</v>
      </c>
      <c r="B128" s="13">
        <f t="shared" si="4"/>
        <v>0.20636379310344832</v>
      </c>
      <c r="C128" s="13">
        <f t="shared" si="4"/>
        <v>1.4049544073275866</v>
      </c>
      <c r="D128" s="13">
        <f t="shared" si="4"/>
        <v>4.7381752241379322</v>
      </c>
      <c r="E128" s="13">
        <f t="shared" si="4"/>
        <v>7.6762640948275873</v>
      </c>
      <c r="F128" s="13">
        <f t="shared" si="4"/>
        <v>17.149300215517247</v>
      </c>
      <c r="G128" s="13">
        <f t="shared" si="4"/>
        <v>33.122680427955686</v>
      </c>
      <c r="H128" s="13">
        <f t="shared" si="4"/>
        <v>45.320430638634846</v>
      </c>
      <c r="I128" s="13">
        <f t="shared" si="4"/>
        <v>64.191067528735601</v>
      </c>
    </row>
    <row r="129" spans="1:12" x14ac:dyDescent="0.25">
      <c r="A129" s="26" t="s">
        <v>46</v>
      </c>
      <c r="B129" s="13">
        <f t="shared" si="4"/>
        <v>0.35472558242220376</v>
      </c>
      <c r="C129" s="13">
        <f t="shared" si="4"/>
        <v>6.2188442000369006</v>
      </c>
      <c r="D129" s="13">
        <f t="shared" si="4"/>
        <v>14.478585076465251</v>
      </c>
      <c r="E129" s="13">
        <f t="shared" si="4"/>
        <v>20.654618534482815</v>
      </c>
      <c r="F129" s="13">
        <f t="shared" si="4"/>
        <v>44.011714161913552</v>
      </c>
      <c r="G129" s="13">
        <f t="shared" si="4"/>
        <v>67.427173182264681</v>
      </c>
      <c r="H129" s="13">
        <f t="shared" si="4"/>
        <v>114.73310976689822</v>
      </c>
      <c r="I129" s="13">
        <f t="shared" si="4"/>
        <v>184.24868342922142</v>
      </c>
    </row>
    <row r="130" spans="1:12" x14ac:dyDescent="0.25">
      <c r="A130" s="26" t="s">
        <v>48</v>
      </c>
      <c r="B130" s="13">
        <f t="shared" ref="B130:I135" si="5">((B79*$H$10*$C$10)+(B79*$H$11*antall_tanker_bunkers*$C$11)+(B79*$H$12*antall_tanker_bunkers*$C$12))</f>
        <v>0.39692025862068997</v>
      </c>
      <c r="C130" s="13">
        <f t="shared" si="5"/>
        <v>4.7356949618824045</v>
      </c>
      <c r="D130" s="13">
        <f t="shared" si="5"/>
        <v>16.813110827586154</v>
      </c>
      <c r="E130" s="13">
        <f t="shared" si="5"/>
        <v>29.643004779540981</v>
      </c>
      <c r="F130" s="13">
        <f t="shared" si="5"/>
        <v>44.191406711822729</v>
      </c>
      <c r="G130" s="13">
        <f t="shared" si="5"/>
        <v>101.7884198275863</v>
      </c>
      <c r="H130" s="13">
        <f t="shared" si="5"/>
        <v>72.771188087774334</v>
      </c>
      <c r="I130" s="13">
        <f t="shared" si="5"/>
        <v>134.06800104042807</v>
      </c>
    </row>
    <row r="131" spans="1:12" x14ac:dyDescent="0.25">
      <c r="A131" s="26" t="s">
        <v>51</v>
      </c>
      <c r="B131" s="13">
        <f t="shared" si="5"/>
        <v>0.17196982758620694</v>
      </c>
      <c r="C131" s="13">
        <f t="shared" si="5"/>
        <v>1.0746087643678157</v>
      </c>
      <c r="D131" s="13">
        <f t="shared" si="5"/>
        <v>5.7688060344827594</v>
      </c>
      <c r="E131" s="13">
        <f t="shared" si="5"/>
        <v>39.49368347798859</v>
      </c>
      <c r="F131" s="13">
        <f t="shared" si="5"/>
        <v>78.699646551724157</v>
      </c>
      <c r="G131" s="13">
        <f t="shared" si="5"/>
        <v>78.699646551724157</v>
      </c>
      <c r="H131" s="13">
        <f t="shared" si="5"/>
        <v>78.699646551724157</v>
      </c>
      <c r="I131" s="13">
        <f t="shared" si="5"/>
        <v>78.699646551724157</v>
      </c>
    </row>
    <row r="132" spans="1:12" x14ac:dyDescent="0.25">
      <c r="A132" s="26" t="s">
        <v>54</v>
      </c>
      <c r="B132" s="13">
        <f t="shared" si="5"/>
        <v>1.56718659961535</v>
      </c>
      <c r="C132" s="13">
        <f t="shared" si="5"/>
        <v>3.271170309289821</v>
      </c>
      <c r="D132" s="13">
        <f t="shared" si="5"/>
        <v>28.004690654706408</v>
      </c>
      <c r="E132" s="13">
        <f t="shared" si="5"/>
        <v>32.830603448275866</v>
      </c>
      <c r="F132" s="13">
        <f t="shared" si="5"/>
        <v>69.956805656630635</v>
      </c>
      <c r="G132" s="13">
        <f t="shared" si="5"/>
        <v>107.17577672467945</v>
      </c>
      <c r="H132" s="13">
        <f t="shared" si="5"/>
        <v>182.36876284381501</v>
      </c>
      <c r="I132" s="13">
        <f t="shared" si="5"/>
        <v>292.8640609572584</v>
      </c>
    </row>
    <row r="133" spans="1:12" x14ac:dyDescent="0.25">
      <c r="A133" s="26" t="s">
        <v>56</v>
      </c>
      <c r="B133" s="13">
        <f t="shared" si="5"/>
        <v>0.55793404925323942</v>
      </c>
      <c r="C133" s="13">
        <f t="shared" si="5"/>
        <v>2.2162549966634595</v>
      </c>
      <c r="D133" s="13">
        <f t="shared" si="5"/>
        <v>11.018828211830588</v>
      </c>
      <c r="E133" s="13">
        <f t="shared" si="5"/>
        <v>26.667964174876833</v>
      </c>
      <c r="F133" s="13">
        <f t="shared" si="5"/>
        <v>42.2166384698276</v>
      </c>
      <c r="G133" s="13">
        <f t="shared" si="5"/>
        <v>59.65789655172415</v>
      </c>
      <c r="H133" s="13">
        <f t="shared" si="5"/>
        <v>158.34512715517246</v>
      </c>
      <c r="I133" s="13">
        <f t="shared" si="5"/>
        <v>254.28475934320386</v>
      </c>
    </row>
    <row r="134" spans="1:12" x14ac:dyDescent="0.25">
      <c r="A134" s="26" t="s">
        <v>59</v>
      </c>
      <c r="B134" s="13">
        <f t="shared" si="5"/>
        <v>0.54326867226768061</v>
      </c>
      <c r="C134" s="13">
        <f t="shared" si="5"/>
        <v>2.3682935713884721</v>
      </c>
      <c r="D134" s="13">
        <f t="shared" si="5"/>
        <v>9.6582201523267575</v>
      </c>
      <c r="E134" s="13">
        <f t="shared" si="5"/>
        <v>20.211417231583013</v>
      </c>
      <c r="F134" s="13">
        <f t="shared" si="5"/>
        <v>43.067322522491921</v>
      </c>
      <c r="G134" s="13">
        <f t="shared" si="5"/>
        <v>65.980338860181561</v>
      </c>
      <c r="H134" s="13">
        <f t="shared" si="5"/>
        <v>112.2711972581039</v>
      </c>
      <c r="I134" s="13">
        <f t="shared" si="5"/>
        <v>180.29512425711368</v>
      </c>
    </row>
    <row r="135" spans="1:12" x14ac:dyDescent="0.25">
      <c r="A135" s="26" t="s">
        <v>61</v>
      </c>
      <c r="B135" s="13">
        <f t="shared" si="5"/>
        <v>0.31906798589341689</v>
      </c>
      <c r="C135" s="13">
        <f t="shared" si="5"/>
        <v>1.0693557138764453</v>
      </c>
      <c r="D135" s="13">
        <f t="shared" si="5"/>
        <v>3.5083705972906452</v>
      </c>
      <c r="E135" s="13">
        <f t="shared" si="5"/>
        <v>9.3809540948275867</v>
      </c>
      <c r="F135" s="13">
        <f t="shared" si="5"/>
        <v>19.989324397267193</v>
      </c>
      <c r="G135" s="13">
        <f t="shared" si="5"/>
        <v>30.624202296973287</v>
      </c>
      <c r="H135" s="13">
        <f t="shared" si="5"/>
        <v>52.109702925919464</v>
      </c>
      <c r="I135" s="13">
        <f t="shared" si="5"/>
        <v>83.682418941620341</v>
      </c>
    </row>
    <row r="137" spans="1:12" x14ac:dyDescent="0.25">
      <c r="L137" s="299"/>
    </row>
    <row r="138" spans="1:12" x14ac:dyDescent="0.25">
      <c r="A138" s="1" t="s">
        <v>232</v>
      </c>
      <c r="B138" s="300"/>
      <c r="C138" s="1"/>
      <c r="D138" s="1"/>
      <c r="E138" s="1"/>
      <c r="F138" s="1"/>
      <c r="G138" s="1"/>
      <c r="H138" s="1"/>
      <c r="I138" s="1"/>
    </row>
    <row r="139" spans="1:12" ht="21" x14ac:dyDescent="0.35">
      <c r="A139" s="297" t="s">
        <v>282</v>
      </c>
      <c r="B139" s="298"/>
      <c r="C139" s="298"/>
      <c r="D139" s="298"/>
      <c r="E139" s="298"/>
      <c r="F139" s="298"/>
      <c r="G139" s="298"/>
      <c r="H139" s="298"/>
      <c r="I139" s="298"/>
    </row>
    <row r="140" spans="1:12" x14ac:dyDescent="0.25">
      <c r="A140" s="145" t="s">
        <v>186</v>
      </c>
      <c r="B140" s="115" t="s">
        <v>13</v>
      </c>
      <c r="C140" s="115" t="s">
        <v>17</v>
      </c>
      <c r="D140" s="115" t="s">
        <v>22</v>
      </c>
      <c r="E140" s="115" t="s">
        <v>25</v>
      </c>
      <c r="F140" s="115" t="s">
        <v>29</v>
      </c>
      <c r="G140" s="115" t="s">
        <v>33</v>
      </c>
      <c r="H140" s="115" t="s">
        <v>36</v>
      </c>
      <c r="I140" s="115" t="s">
        <v>40</v>
      </c>
    </row>
    <row r="141" spans="1:12" x14ac:dyDescent="0.25">
      <c r="A141" s="26" t="s">
        <v>16</v>
      </c>
      <c r="B141" s="10">
        <f t="shared" ref="B141:I150" si="6">((B69*$G$10*$B$10)+(B69*$G$11*$B$11)+(B69*$G$12*antall_tanker_bunkers*$B$12))</f>
        <v>0.15110754285714278</v>
      </c>
      <c r="C141" s="10">
        <f t="shared" si="6"/>
        <v>0.55828146255252087</v>
      </c>
      <c r="D141" s="10">
        <f t="shared" si="6"/>
        <v>1.8154472807668767</v>
      </c>
      <c r="E141" s="10">
        <f t="shared" si="6"/>
        <v>4.2525518705172454</v>
      </c>
      <c r="F141" s="10">
        <f t="shared" si="6"/>
        <v>17.03112740107359</v>
      </c>
      <c r="G141" s="10">
        <f t="shared" si="6"/>
        <v>30.595480724137897</v>
      </c>
      <c r="H141" s="10">
        <f t="shared" si="6"/>
        <v>41.335742319157411</v>
      </c>
      <c r="I141" s="10">
        <f t="shared" si="6"/>
        <v>82.237409005763652</v>
      </c>
    </row>
    <row r="142" spans="1:12" x14ac:dyDescent="0.25">
      <c r="A142" s="26" t="s">
        <v>20</v>
      </c>
      <c r="B142" s="10">
        <f t="shared" si="6"/>
        <v>0.12745228183332058</v>
      </c>
      <c r="C142" s="10">
        <f t="shared" si="6"/>
        <v>0.60292833750000041</v>
      </c>
      <c r="D142" s="10">
        <f t="shared" si="6"/>
        <v>2.4368107171621647</v>
      </c>
      <c r="E142" s="10">
        <f t="shared" si="6"/>
        <v>6.9127505223958332</v>
      </c>
      <c r="F142" s="10">
        <f t="shared" si="6"/>
        <v>16.582425247340407</v>
      </c>
      <c r="G142" s="10">
        <f t="shared" si="6"/>
        <v>23.570811874999965</v>
      </c>
      <c r="H142" s="10">
        <f t="shared" si="6"/>
        <v>40.107755056541741</v>
      </c>
      <c r="I142" s="10">
        <f t="shared" si="6"/>
        <v>64.408618222614606</v>
      </c>
    </row>
    <row r="143" spans="1:12" x14ac:dyDescent="0.25">
      <c r="A143" s="26" t="s">
        <v>24</v>
      </c>
      <c r="B143" s="10">
        <f t="shared" si="6"/>
        <v>0.23590108961209386</v>
      </c>
      <c r="C143" s="10">
        <f t="shared" si="6"/>
        <v>1.1159584569875802</v>
      </c>
      <c r="D143" s="10">
        <f t="shared" si="6"/>
        <v>4.4799571318965512</v>
      </c>
      <c r="E143" s="10">
        <f t="shared" si="6"/>
        <v>8.8903845468749996</v>
      </c>
      <c r="F143" s="10">
        <f t="shared" si="6"/>
        <v>19.832040078534011</v>
      </c>
      <c r="G143" s="10">
        <f t="shared" si="6"/>
        <v>31.559760375000003</v>
      </c>
      <c r="H143" s="10">
        <f t="shared" si="6"/>
        <v>46.578100801749287</v>
      </c>
      <c r="I143" s="10">
        <f t="shared" si="6"/>
        <v>88.965526141304338</v>
      </c>
    </row>
    <row r="144" spans="1:12" x14ac:dyDescent="0.25">
      <c r="A144" s="26" t="s">
        <v>28</v>
      </c>
      <c r="B144" s="10">
        <f t="shared" si="6"/>
        <v>0.11165126031807816</v>
      </c>
      <c r="C144" s="10">
        <f t="shared" si="6"/>
        <v>0.52817970612244858</v>
      </c>
      <c r="D144" s="10">
        <f t="shared" si="6"/>
        <v>1.5849779126033081</v>
      </c>
      <c r="E144" s="10">
        <f t="shared" si="6"/>
        <v>5.149622380352648</v>
      </c>
      <c r="F144" s="10">
        <f t="shared" si="6"/>
        <v>19.18140395857311</v>
      </c>
      <c r="G144" s="10">
        <f t="shared" si="6"/>
        <v>28.384857544181937</v>
      </c>
      <c r="H144" s="10">
        <f t="shared" si="6"/>
        <v>50.809536142857191</v>
      </c>
      <c r="I144" s="10">
        <f t="shared" si="6"/>
        <v>76.813726864406789</v>
      </c>
    </row>
    <row r="145" spans="1:10" x14ac:dyDescent="0.25">
      <c r="A145" s="26" t="s">
        <v>31</v>
      </c>
      <c r="B145" s="10">
        <f t="shared" si="6"/>
        <v>0.12372907258064558</v>
      </c>
      <c r="C145" s="10">
        <f t="shared" si="6"/>
        <v>0.85184777972561032</v>
      </c>
      <c r="D145" s="10">
        <f t="shared" si="6"/>
        <v>2.4594583167613626</v>
      </c>
      <c r="E145" s="10">
        <f t="shared" si="6"/>
        <v>6.4143040345159799</v>
      </c>
      <c r="F145" s="10">
        <f t="shared" si="6"/>
        <v>21.983990659965876</v>
      </c>
      <c r="G145" s="10">
        <f t="shared" si="6"/>
        <v>30.976160172413778</v>
      </c>
      <c r="H145" s="10">
        <f t="shared" si="6"/>
        <v>47.861879999999978</v>
      </c>
      <c r="I145" s="10">
        <f t="shared" si="6"/>
        <v>76.860885182697132</v>
      </c>
    </row>
    <row r="146" spans="1:10" x14ac:dyDescent="0.25">
      <c r="A146" s="26" t="s">
        <v>35</v>
      </c>
      <c r="B146" s="10">
        <f t="shared" si="6"/>
        <v>0.15159102616322803</v>
      </c>
      <c r="C146" s="10">
        <f t="shared" si="6"/>
        <v>0.71711956875000005</v>
      </c>
      <c r="D146" s="10">
        <f t="shared" si="6"/>
        <v>3.0292113583333311</v>
      </c>
      <c r="E146" s="10">
        <f t="shared" si="6"/>
        <v>9.462407473938681</v>
      </c>
      <c r="F146" s="10">
        <f t="shared" si="6"/>
        <v>20.3795551171875</v>
      </c>
      <c r="G146" s="10">
        <f t="shared" si="6"/>
        <v>36.660856676324514</v>
      </c>
      <c r="H146" s="10">
        <f t="shared" si="6"/>
        <v>71.704538785714249</v>
      </c>
      <c r="I146" s="10">
        <f t="shared" si="6"/>
        <v>115.77790313019413</v>
      </c>
    </row>
    <row r="147" spans="1:10" x14ac:dyDescent="0.25">
      <c r="A147" s="26" t="s">
        <v>39</v>
      </c>
      <c r="B147" s="10">
        <f t="shared" si="6"/>
        <v>0.10150868287292777</v>
      </c>
      <c r="C147" s="10">
        <f t="shared" si="6"/>
        <v>0.45087274429530211</v>
      </c>
      <c r="D147" s="10">
        <f t="shared" si="6"/>
        <v>1.9776921821428595</v>
      </c>
      <c r="E147" s="10">
        <f t="shared" si="6"/>
        <v>8.073084445833338</v>
      </c>
      <c r="F147" s="10">
        <f t="shared" si="6"/>
        <v>9.1549909750000023</v>
      </c>
      <c r="G147" s="10">
        <f t="shared" si="6"/>
        <v>14.025701423090347</v>
      </c>
      <c r="H147" s="10">
        <f t="shared" si="6"/>
        <v>23.865932160365766</v>
      </c>
      <c r="I147" s="10">
        <f t="shared" si="6"/>
        <v>38.326047191541832</v>
      </c>
    </row>
    <row r="148" spans="1:10" x14ac:dyDescent="0.25">
      <c r="A148" s="26" t="s">
        <v>42</v>
      </c>
      <c r="B148" s="10">
        <f t="shared" si="6"/>
        <v>0.10196827105263194</v>
      </c>
      <c r="C148" s="10">
        <f t="shared" si="6"/>
        <v>0.46664669749357329</v>
      </c>
      <c r="D148" s="10">
        <f t="shared" si="6"/>
        <v>1.1429716030462227</v>
      </c>
      <c r="E148" s="10">
        <f t="shared" si="6"/>
        <v>4.168794136276599</v>
      </c>
      <c r="F148" s="10">
        <f t="shared" si="6"/>
        <v>9.8644060068965977</v>
      </c>
      <c r="G148" s="10">
        <f t="shared" si="6"/>
        <v>13.35060877358487</v>
      </c>
      <c r="H148" s="10">
        <f t="shared" si="6"/>
        <v>22.717204200954562</v>
      </c>
      <c r="I148" s="10">
        <f t="shared" si="6"/>
        <v>36.481317151801242</v>
      </c>
    </row>
    <row r="149" spans="1:10" x14ac:dyDescent="0.25">
      <c r="A149" s="26" t="s">
        <v>44</v>
      </c>
      <c r="B149" s="10">
        <f t="shared" si="6"/>
        <v>0.12998700000000002</v>
      </c>
      <c r="C149" s="10">
        <f t="shared" si="6"/>
        <v>0.88497020625</v>
      </c>
      <c r="D149" s="10">
        <f t="shared" si="6"/>
        <v>2.9845409100000002</v>
      </c>
      <c r="E149" s="10">
        <f t="shared" si="6"/>
        <v>4.8352209750000004</v>
      </c>
      <c r="F149" s="10">
        <f t="shared" si="6"/>
        <v>10.802215125</v>
      </c>
      <c r="G149" s="10">
        <f t="shared" si="6"/>
        <v>20.863727091071439</v>
      </c>
      <c r="H149" s="10">
        <f t="shared" si="6"/>
        <v>28.546998137755146</v>
      </c>
      <c r="I149" s="10">
        <f t="shared" si="6"/>
        <v>40.433470277777751</v>
      </c>
    </row>
    <row r="150" spans="1:10" x14ac:dyDescent="0.25">
      <c r="A150" s="26" t="s">
        <v>46</v>
      </c>
      <c r="B150" s="10">
        <f t="shared" si="6"/>
        <v>0.22343897439024399</v>
      </c>
      <c r="C150" s="10">
        <f t="shared" si="6"/>
        <v>3.9172031530985114</v>
      </c>
      <c r="D150" s="10">
        <f t="shared" si="6"/>
        <v>9.1199517610681102</v>
      </c>
      <c r="E150" s="10">
        <f t="shared" si="6"/>
        <v>13.010188750000033</v>
      </c>
      <c r="F150" s="10">
        <f t="shared" si="6"/>
        <v>27.72264747962253</v>
      </c>
      <c r="G150" s="10">
        <f t="shared" si="6"/>
        <v>42.47186887115123</v>
      </c>
      <c r="H150" s="10">
        <f t="shared" si="6"/>
        <v>72.269522259622534</v>
      </c>
      <c r="I150" s="10">
        <f t="shared" si="6"/>
        <v>116.05685887401921</v>
      </c>
    </row>
    <row r="151" spans="1:10" x14ac:dyDescent="0.25">
      <c r="A151" s="26" t="s">
        <v>48</v>
      </c>
      <c r="B151" s="10">
        <f t="shared" ref="B151:I156" si="7">((B79*$G$10*$B$10)+(B79*$G$11*$B$11)+(B79*$G$12*antall_tanker_bunkers*$B$12))</f>
        <v>0.2500170833333335</v>
      </c>
      <c r="C151" s="10">
        <f t="shared" si="7"/>
        <v>2.9829786114738841</v>
      </c>
      <c r="D151" s="10">
        <f t="shared" si="7"/>
        <v>10.590451959999966</v>
      </c>
      <c r="E151" s="10">
        <f t="shared" si="7"/>
        <v>18.671905591242048</v>
      </c>
      <c r="F151" s="10">
        <f t="shared" si="7"/>
        <v>27.83583446428575</v>
      </c>
      <c r="G151" s="10">
        <f t="shared" si="7"/>
        <v>64.115759500000038</v>
      </c>
      <c r="H151" s="10">
        <f t="shared" si="7"/>
        <v>45.838023636363644</v>
      </c>
      <c r="I151" s="10">
        <f t="shared" si="7"/>
        <v>84.448424741379284</v>
      </c>
    </row>
    <row r="152" spans="1:10" x14ac:dyDescent="0.25">
      <c r="A152" s="26" t="s">
        <v>51</v>
      </c>
      <c r="B152" s="10">
        <f t="shared" si="7"/>
        <v>0.1083225</v>
      </c>
      <c r="C152" s="10">
        <f t="shared" si="7"/>
        <v>0.67688797222222197</v>
      </c>
      <c r="D152" s="10">
        <f t="shared" si="7"/>
        <v>3.6337275</v>
      </c>
      <c r="E152" s="10">
        <f t="shared" si="7"/>
        <v>24.876773958500763</v>
      </c>
      <c r="F152" s="10">
        <f t="shared" si="7"/>
        <v>49.572314999999996</v>
      </c>
      <c r="G152" s="10">
        <f t="shared" si="7"/>
        <v>49.572314999999996</v>
      </c>
      <c r="H152" s="10">
        <f t="shared" si="7"/>
        <v>49.572314999999996</v>
      </c>
      <c r="I152" s="10">
        <f t="shared" si="7"/>
        <v>49.572314999999996</v>
      </c>
    </row>
    <row r="153" spans="1:10" x14ac:dyDescent="0.25">
      <c r="A153" s="26" t="s">
        <v>54</v>
      </c>
      <c r="B153" s="10">
        <f t="shared" si="7"/>
        <v>0.9871590430695395</v>
      </c>
      <c r="C153" s="10">
        <f t="shared" si="7"/>
        <v>2.0604855561096524</v>
      </c>
      <c r="D153" s="10">
        <f t="shared" si="7"/>
        <v>17.639943855405388</v>
      </c>
      <c r="E153" s="10">
        <f t="shared" si="7"/>
        <v>20.679749999999999</v>
      </c>
      <c r="F153" s="10">
        <f t="shared" si="7"/>
        <v>44.065265326509916</v>
      </c>
      <c r="G153" s="10">
        <f t="shared" si="7"/>
        <v>67.509215059480866</v>
      </c>
      <c r="H153" s="10">
        <f t="shared" si="7"/>
        <v>114.87271104721161</v>
      </c>
      <c r="I153" s="10">
        <f t="shared" si="7"/>
        <v>184.47286764383003</v>
      </c>
    </row>
    <row r="154" spans="1:10" x14ac:dyDescent="0.25">
      <c r="A154" s="26" t="s">
        <v>56</v>
      </c>
      <c r="B154" s="10">
        <f t="shared" si="7"/>
        <v>0.35143845812101887</v>
      </c>
      <c r="C154" s="10">
        <f t="shared" si="7"/>
        <v>1.3960023409090905</v>
      </c>
      <c r="D154" s="10">
        <f t="shared" si="7"/>
        <v>6.9406769532154371</v>
      </c>
      <c r="E154" s="10">
        <f t="shared" si="7"/>
        <v>16.797949907142844</v>
      </c>
      <c r="F154" s="10">
        <f t="shared" si="7"/>
        <v>26.591942812500001</v>
      </c>
      <c r="G154" s="10">
        <f t="shared" si="7"/>
        <v>37.578060000000001</v>
      </c>
      <c r="H154" s="10">
        <f t="shared" si="7"/>
        <v>99.740403750000013</v>
      </c>
      <c r="I154" s="10">
        <f t="shared" si="7"/>
        <v>160.17205593897719</v>
      </c>
      <c r="J154" s="30"/>
    </row>
    <row r="155" spans="1:10" x14ac:dyDescent="0.25">
      <c r="A155" s="26" t="s">
        <v>59</v>
      </c>
      <c r="B155" s="10">
        <f t="shared" si="7"/>
        <v>0.34220084754237334</v>
      </c>
      <c r="C155" s="10">
        <f t="shared" si="7"/>
        <v>1.4917702947520073</v>
      </c>
      <c r="D155" s="10">
        <f t="shared" si="7"/>
        <v>6.0836401776699063</v>
      </c>
      <c r="E155" s="10">
        <f t="shared" si="7"/>
        <v>12.73101958522723</v>
      </c>
      <c r="F155" s="10">
        <f t="shared" si="7"/>
        <v>27.127782294275015</v>
      </c>
      <c r="G155" s="10">
        <f t="shared" si="7"/>
        <v>41.56051882182188</v>
      </c>
      <c r="H155" s="10">
        <f t="shared" si="7"/>
        <v>70.718782100857254</v>
      </c>
      <c r="I155" s="10">
        <f t="shared" si="7"/>
        <v>113.56654170948083</v>
      </c>
    </row>
    <row r="156" spans="1:10" x14ac:dyDescent="0.25">
      <c r="A156" s="26" t="s">
        <v>61</v>
      </c>
      <c r="B156" s="10">
        <f t="shared" si="7"/>
        <v>0.20097852272727262</v>
      </c>
      <c r="C156" s="10">
        <f t="shared" si="7"/>
        <v>0.67357911525679737</v>
      </c>
      <c r="D156" s="10">
        <f t="shared" si="7"/>
        <v>2.2098962321428592</v>
      </c>
      <c r="E156" s="10">
        <f t="shared" si="7"/>
        <v>5.9089923750000004</v>
      </c>
      <c r="F156" s="10">
        <f t="shared" si="7"/>
        <v>12.591124980558194</v>
      </c>
      <c r="G156" s="10">
        <f t="shared" si="7"/>
        <v>19.289954522114996</v>
      </c>
      <c r="H156" s="10">
        <f t="shared" si="7"/>
        <v>32.823509649466253</v>
      </c>
      <c r="I156" s="10">
        <f t="shared" si="7"/>
        <v>52.710925823657185</v>
      </c>
    </row>
    <row r="159" spans="1:10" x14ac:dyDescent="0.25">
      <c r="A159" s="1" t="s">
        <v>234</v>
      </c>
      <c r="B159" s="300"/>
      <c r="C159" s="1"/>
      <c r="D159" s="1"/>
      <c r="E159" s="1"/>
      <c r="F159" s="1"/>
      <c r="G159" s="1"/>
      <c r="H159" s="1"/>
      <c r="I159" s="1"/>
    </row>
    <row r="160" spans="1:10" ht="21" x14ac:dyDescent="0.35">
      <c r="A160" s="297" t="s">
        <v>282</v>
      </c>
      <c r="B160" s="298"/>
      <c r="C160" s="298"/>
      <c r="D160" s="298"/>
      <c r="E160" s="298"/>
      <c r="F160" s="298"/>
      <c r="G160" s="298"/>
      <c r="H160" s="298"/>
      <c r="I160" s="298"/>
    </row>
    <row r="161" spans="1:9" x14ac:dyDescent="0.25">
      <c r="A161" s="145" t="s">
        <v>186</v>
      </c>
      <c r="B161" s="115" t="s">
        <v>13</v>
      </c>
      <c r="C161" s="115" t="s">
        <v>17</v>
      </c>
      <c r="D161" s="115" t="s">
        <v>22</v>
      </c>
      <c r="E161" s="115" t="s">
        <v>25</v>
      </c>
      <c r="F161" s="115" t="s">
        <v>29</v>
      </c>
      <c r="G161" s="115" t="s">
        <v>33</v>
      </c>
      <c r="H161" s="115" t="s">
        <v>36</v>
      </c>
      <c r="I161" s="115" t="s">
        <v>40</v>
      </c>
    </row>
    <row r="162" spans="1:9" x14ac:dyDescent="0.25">
      <c r="A162" s="26" t="s">
        <v>16</v>
      </c>
      <c r="B162" s="26">
        <f t="shared" ref="B162:I171" si="8">((B69*$I$10*$D$10)+(B69*$I$11*$D$11)+(B69*$I$12*antall_tanker_bunkers*$D$12))</f>
        <v>0.12390818514285709</v>
      </c>
      <c r="C162" s="26">
        <f t="shared" si="8"/>
        <v>0.4577907992930671</v>
      </c>
      <c r="D162" s="26">
        <f t="shared" si="8"/>
        <v>1.4886667702288388</v>
      </c>
      <c r="E162" s="26">
        <f t="shared" si="8"/>
        <v>3.487092533824141</v>
      </c>
      <c r="F162" s="26">
        <f t="shared" si="8"/>
        <v>13.965524468880343</v>
      </c>
      <c r="G162" s="26">
        <f t="shared" si="8"/>
        <v>25.088294193793072</v>
      </c>
      <c r="H162" s="26">
        <f t="shared" si="8"/>
        <v>33.895308701709077</v>
      </c>
      <c r="I162" s="26">
        <f t="shared" si="8"/>
        <v>67.434675384726191</v>
      </c>
    </row>
    <row r="163" spans="1:9" x14ac:dyDescent="0.25">
      <c r="A163" s="26" t="s">
        <v>20</v>
      </c>
      <c r="B163" s="26">
        <f t="shared" si="8"/>
        <v>0.10451087110332286</v>
      </c>
      <c r="C163" s="26">
        <f t="shared" si="8"/>
        <v>0.49440123675000031</v>
      </c>
      <c r="D163" s="26">
        <f t="shared" si="8"/>
        <v>1.9981847880729751</v>
      </c>
      <c r="E163" s="26">
        <f t="shared" si="8"/>
        <v>5.6684554283645827</v>
      </c>
      <c r="F163" s="26">
        <f t="shared" si="8"/>
        <v>13.597588702819134</v>
      </c>
      <c r="G163" s="26">
        <f t="shared" si="8"/>
        <v>19.328065737499969</v>
      </c>
      <c r="H163" s="26">
        <f t="shared" si="8"/>
        <v>32.888359146364223</v>
      </c>
      <c r="I163" s="26">
        <f t="shared" si="8"/>
        <v>52.815066942543979</v>
      </c>
    </row>
    <row r="164" spans="1:9" x14ac:dyDescent="0.25">
      <c r="A164" s="26" t="s">
        <v>24</v>
      </c>
      <c r="B164" s="26">
        <f t="shared" si="8"/>
        <v>0.19343889348191695</v>
      </c>
      <c r="C164" s="26">
        <f t="shared" si="8"/>
        <v>0.9150859347298157</v>
      </c>
      <c r="D164" s="26">
        <f t="shared" si="8"/>
        <v>3.6735648481551717</v>
      </c>
      <c r="E164" s="26">
        <f t="shared" si="8"/>
        <v>7.2901153284374995</v>
      </c>
      <c r="F164" s="26">
        <f t="shared" si="8"/>
        <v>16.26227286439789</v>
      </c>
      <c r="G164" s="26">
        <f t="shared" si="8"/>
        <v>25.879003507499998</v>
      </c>
      <c r="H164" s="26">
        <f t="shared" si="8"/>
        <v>38.194042657434416</v>
      </c>
      <c r="I164" s="26">
        <f t="shared" si="8"/>
        <v>72.951731435869547</v>
      </c>
    </row>
    <row r="165" spans="1:9" x14ac:dyDescent="0.25">
      <c r="A165" s="26" t="s">
        <v>28</v>
      </c>
      <c r="B165" s="26">
        <f t="shared" si="8"/>
        <v>9.155403346082408E-2</v>
      </c>
      <c r="C165" s="26">
        <f t="shared" si="8"/>
        <v>0.43310735902040787</v>
      </c>
      <c r="D165" s="26">
        <f t="shared" si="8"/>
        <v>1.2996818883347125</v>
      </c>
      <c r="E165" s="26">
        <f t="shared" si="8"/>
        <v>4.2226903518891721</v>
      </c>
      <c r="F165" s="26">
        <f t="shared" si="8"/>
        <v>15.728751246029949</v>
      </c>
      <c r="G165" s="26">
        <f t="shared" si="8"/>
        <v>23.275583186229184</v>
      </c>
      <c r="H165" s="26">
        <f t="shared" si="8"/>
        <v>41.663819637142893</v>
      </c>
      <c r="I165" s="26">
        <f t="shared" si="8"/>
        <v>62.987256028813562</v>
      </c>
    </row>
    <row r="166" spans="1:9" x14ac:dyDescent="0.25">
      <c r="A166" s="26" t="s">
        <v>31</v>
      </c>
      <c r="B166" s="26">
        <f t="shared" si="8"/>
        <v>0.10145783951612937</v>
      </c>
      <c r="C166" s="26">
        <f t="shared" si="8"/>
        <v>0.69851517937500041</v>
      </c>
      <c r="D166" s="26">
        <f t="shared" si="8"/>
        <v>2.0167558197443172</v>
      </c>
      <c r="E166" s="26">
        <f t="shared" si="8"/>
        <v>5.2597293083031031</v>
      </c>
      <c r="F166" s="26">
        <f t="shared" si="8"/>
        <v>18.02687234117202</v>
      </c>
      <c r="G166" s="26">
        <f t="shared" si="8"/>
        <v>25.400451341379295</v>
      </c>
      <c r="H166" s="26">
        <f t="shared" si="8"/>
        <v>39.246741599999979</v>
      </c>
      <c r="I166" s="26">
        <f t="shared" si="8"/>
        <v>63.025925849811649</v>
      </c>
    </row>
    <row r="167" spans="1:9" x14ac:dyDescent="0.25">
      <c r="A167" s="26" t="s">
        <v>35</v>
      </c>
      <c r="B167" s="26">
        <f t="shared" si="8"/>
        <v>0.12430464145384698</v>
      </c>
      <c r="C167" s="26">
        <f t="shared" si="8"/>
        <v>0.58803804637500001</v>
      </c>
      <c r="D167" s="26">
        <f t="shared" si="8"/>
        <v>2.4839533138333314</v>
      </c>
      <c r="E167" s="26">
        <f t="shared" si="8"/>
        <v>7.7591741286297182</v>
      </c>
      <c r="F167" s="26">
        <f t="shared" si="8"/>
        <v>16.71123519609375</v>
      </c>
      <c r="G167" s="26">
        <f t="shared" si="8"/>
        <v>30.061902474586102</v>
      </c>
      <c r="H167" s="26">
        <f t="shared" si="8"/>
        <v>58.797721804285686</v>
      </c>
      <c r="I167" s="26">
        <f t="shared" si="8"/>
        <v>94.937880566759176</v>
      </c>
    </row>
    <row r="168" spans="1:9" x14ac:dyDescent="0.25">
      <c r="A168" s="26" t="s">
        <v>39</v>
      </c>
      <c r="B168" s="26">
        <f t="shared" si="8"/>
        <v>8.3237119955800756E-2</v>
      </c>
      <c r="C168" s="26">
        <f t="shared" si="8"/>
        <v>0.3697156503221477</v>
      </c>
      <c r="D168" s="26">
        <f t="shared" si="8"/>
        <v>1.6217075893571447</v>
      </c>
      <c r="E168" s="26">
        <f t="shared" si="8"/>
        <v>6.6199292455833376</v>
      </c>
      <c r="F168" s="26">
        <f t="shared" si="8"/>
        <v>7.5070925995000017</v>
      </c>
      <c r="G168" s="26">
        <f t="shared" si="8"/>
        <v>11.501075166934084</v>
      </c>
      <c r="H168" s="26">
        <f t="shared" si="8"/>
        <v>19.570064371499925</v>
      </c>
      <c r="I168" s="26">
        <f t="shared" si="8"/>
        <v>31.4273586970643</v>
      </c>
    </row>
    <row r="169" spans="1:9" x14ac:dyDescent="0.25">
      <c r="A169" s="26" t="s">
        <v>42</v>
      </c>
      <c r="B169" s="26">
        <f t="shared" si="8"/>
        <v>8.3613982263158193E-2</v>
      </c>
      <c r="C169" s="26">
        <f t="shared" si="8"/>
        <v>0.3826502919447301</v>
      </c>
      <c r="D169" s="26">
        <f t="shared" si="8"/>
        <v>0.93723671449790258</v>
      </c>
      <c r="E169" s="26">
        <f t="shared" si="8"/>
        <v>3.4184111917468112</v>
      </c>
      <c r="F169" s="26">
        <f t="shared" si="8"/>
        <v>8.0888129256552102</v>
      </c>
      <c r="G169" s="26">
        <f t="shared" si="8"/>
        <v>10.947499194339592</v>
      </c>
      <c r="H169" s="26">
        <f t="shared" si="8"/>
        <v>18.628107444782739</v>
      </c>
      <c r="I169" s="26">
        <f t="shared" si="8"/>
        <v>29.914680064477018</v>
      </c>
    </row>
    <row r="170" spans="1:9" x14ac:dyDescent="0.25">
      <c r="A170" s="26" t="s">
        <v>44</v>
      </c>
      <c r="B170" s="26">
        <f t="shared" si="8"/>
        <v>0.10658933999999999</v>
      </c>
      <c r="C170" s="26">
        <f t="shared" si="8"/>
        <v>0.72567556912500009</v>
      </c>
      <c r="D170" s="26">
        <f t="shared" si="8"/>
        <v>2.4473235461999998</v>
      </c>
      <c r="E170" s="26">
        <f t="shared" si="8"/>
        <v>3.9648811994999997</v>
      </c>
      <c r="F170" s="26">
        <f t="shared" si="8"/>
        <v>8.8578164024999992</v>
      </c>
      <c r="G170" s="26">
        <f t="shared" si="8"/>
        <v>17.10825621467858</v>
      </c>
      <c r="H170" s="26">
        <f t="shared" si="8"/>
        <v>23.408538472959215</v>
      </c>
      <c r="I170" s="26">
        <f t="shared" si="8"/>
        <v>33.155445627777752</v>
      </c>
    </row>
    <row r="171" spans="1:9" x14ac:dyDescent="0.25">
      <c r="A171" s="26" t="s">
        <v>46</v>
      </c>
      <c r="B171" s="26">
        <f t="shared" si="8"/>
        <v>0.18321995900000007</v>
      </c>
      <c r="C171" s="26">
        <f t="shared" si="8"/>
        <v>3.2121065855407789</v>
      </c>
      <c r="D171" s="26">
        <f t="shared" si="8"/>
        <v>7.4783604440758493</v>
      </c>
      <c r="E171" s="26">
        <f t="shared" si="8"/>
        <v>10.668354775000026</v>
      </c>
      <c r="F171" s="26">
        <f t="shared" si="8"/>
        <v>22.732570933290475</v>
      </c>
      <c r="G171" s="26">
        <f t="shared" si="8"/>
        <v>34.826932474344005</v>
      </c>
      <c r="H171" s="26">
        <f t="shared" si="8"/>
        <v>59.261008252890484</v>
      </c>
      <c r="I171" s="26">
        <f t="shared" si="8"/>
        <v>95.166624276695757</v>
      </c>
    </row>
    <row r="172" spans="1:9" x14ac:dyDescent="0.25">
      <c r="A172" s="26" t="s">
        <v>48</v>
      </c>
      <c r="B172" s="26">
        <f t="shared" ref="B172:I177" si="9">((B79*$I$10*$D$10)+(B79*$I$11*$D$11)+(B79*$I$12*antall_tanker_bunkers*$D$12))</f>
        <v>0.20501400833333344</v>
      </c>
      <c r="C172" s="26">
        <f t="shared" si="9"/>
        <v>2.4460424614085845</v>
      </c>
      <c r="D172" s="26">
        <f t="shared" si="9"/>
        <v>8.6841706071999702</v>
      </c>
      <c r="E172" s="26">
        <f t="shared" si="9"/>
        <v>15.310962584818478</v>
      </c>
      <c r="F172" s="26">
        <f t="shared" si="9"/>
        <v>22.825384260714316</v>
      </c>
      <c r="G172" s="26">
        <f t="shared" si="9"/>
        <v>52.574922790000031</v>
      </c>
      <c r="H172" s="26">
        <f t="shared" si="9"/>
        <v>37.587179381818189</v>
      </c>
      <c r="I172" s="26">
        <f t="shared" si="9"/>
        <v>69.247708287931019</v>
      </c>
    </row>
    <row r="173" spans="1:9" x14ac:dyDescent="0.25">
      <c r="A173" s="26" t="s">
        <v>51</v>
      </c>
      <c r="B173" s="26">
        <f t="shared" si="9"/>
        <v>8.8824449999999999E-2</v>
      </c>
      <c r="C173" s="26">
        <f t="shared" si="9"/>
        <v>0.5550481372222219</v>
      </c>
      <c r="D173" s="26">
        <f t="shared" si="9"/>
        <v>2.9796565499999996</v>
      </c>
      <c r="E173" s="26">
        <f t="shared" si="9"/>
        <v>20.398954645970626</v>
      </c>
      <c r="F173" s="26">
        <f t="shared" si="9"/>
        <v>40.649298299999998</v>
      </c>
      <c r="G173" s="26">
        <f t="shared" si="9"/>
        <v>40.649298299999998</v>
      </c>
      <c r="H173" s="26">
        <f t="shared" si="9"/>
        <v>40.649298299999998</v>
      </c>
      <c r="I173" s="26">
        <f t="shared" si="9"/>
        <v>40.649298299999998</v>
      </c>
    </row>
    <row r="174" spans="1:9" x14ac:dyDescent="0.25">
      <c r="A174" s="26" t="s">
        <v>54</v>
      </c>
      <c r="B174" s="26">
        <f t="shared" si="9"/>
        <v>0.80947041531702235</v>
      </c>
      <c r="C174" s="26">
        <f t="shared" si="9"/>
        <v>1.6895981560099149</v>
      </c>
      <c r="D174" s="26">
        <f t="shared" si="9"/>
        <v>14.464753961432418</v>
      </c>
      <c r="E174" s="26">
        <f t="shared" si="9"/>
        <v>16.957394999999998</v>
      </c>
      <c r="F174" s="26">
        <f t="shared" si="9"/>
        <v>36.133517567738124</v>
      </c>
      <c r="G174" s="26">
        <f t="shared" si="9"/>
        <v>55.35755634877431</v>
      </c>
      <c r="H174" s="26">
        <f t="shared" si="9"/>
        <v>94.195623058713522</v>
      </c>
      <c r="I174" s="26">
        <f t="shared" si="9"/>
        <v>151.26775146794063</v>
      </c>
    </row>
    <row r="175" spans="1:9" x14ac:dyDescent="0.25">
      <c r="A175" s="26" t="s">
        <v>56</v>
      </c>
      <c r="B175" s="26">
        <f t="shared" si="9"/>
        <v>0.28817953565923549</v>
      </c>
      <c r="C175" s="26">
        <f t="shared" si="9"/>
        <v>1.1447219195454541</v>
      </c>
      <c r="D175" s="26">
        <f t="shared" si="9"/>
        <v>5.6913551016366588</v>
      </c>
      <c r="E175" s="26">
        <f t="shared" si="9"/>
        <v>13.774318923857134</v>
      </c>
      <c r="F175" s="26">
        <f t="shared" si="9"/>
        <v>21.805393106250001</v>
      </c>
      <c r="G175" s="26">
        <f t="shared" si="9"/>
        <v>30.814009200000001</v>
      </c>
      <c r="H175" s="26">
        <f t="shared" si="9"/>
        <v>81.787131074999991</v>
      </c>
      <c r="I175" s="26">
        <f t="shared" si="9"/>
        <v>131.34108586996129</v>
      </c>
    </row>
    <row r="176" spans="1:9" x14ac:dyDescent="0.25">
      <c r="A176" s="26" t="s">
        <v>59</v>
      </c>
      <c r="B176" s="26">
        <f t="shared" si="9"/>
        <v>0.28060469498474616</v>
      </c>
      <c r="C176" s="26">
        <f t="shared" si="9"/>
        <v>1.2232516416966459</v>
      </c>
      <c r="D176" s="26">
        <f t="shared" si="9"/>
        <v>4.9885849456893228</v>
      </c>
      <c r="E176" s="26">
        <f t="shared" si="9"/>
        <v>10.439436059886329</v>
      </c>
      <c r="F176" s="26">
        <f t="shared" si="9"/>
        <v>22.244781481305509</v>
      </c>
      <c r="G176" s="26">
        <f t="shared" si="9"/>
        <v>34.079625433893938</v>
      </c>
      <c r="H176" s="26">
        <f t="shared" si="9"/>
        <v>57.989401322702946</v>
      </c>
      <c r="I176" s="26">
        <f t="shared" si="9"/>
        <v>93.124564201774277</v>
      </c>
    </row>
    <row r="177" spans="1:9" x14ac:dyDescent="0.25">
      <c r="A177" s="26" t="s">
        <v>61</v>
      </c>
      <c r="B177" s="26">
        <f t="shared" si="9"/>
        <v>0.16480238863636357</v>
      </c>
      <c r="C177" s="26">
        <f t="shared" si="9"/>
        <v>0.55233487451057384</v>
      </c>
      <c r="D177" s="26">
        <f t="shared" si="9"/>
        <v>1.8121149103571448</v>
      </c>
      <c r="E177" s="26">
        <f t="shared" si="9"/>
        <v>4.8453737474999992</v>
      </c>
      <c r="F177" s="26">
        <f t="shared" si="9"/>
        <v>10.324722484057718</v>
      </c>
      <c r="G177" s="26">
        <f t="shared" si="9"/>
        <v>15.817762708134296</v>
      </c>
      <c r="H177" s="26">
        <f t="shared" si="9"/>
        <v>26.915277912562328</v>
      </c>
      <c r="I177" s="26">
        <f t="shared" si="9"/>
        <v>43.222959175398898</v>
      </c>
    </row>
    <row r="178" spans="1:9" x14ac:dyDescent="0.25">
      <c r="A178" s="26"/>
      <c r="B178" s="26"/>
      <c r="C178" s="26"/>
      <c r="D178" s="26"/>
      <c r="E178" s="26"/>
      <c r="F178" s="26"/>
      <c r="G178" s="26"/>
      <c r="H178" s="26"/>
      <c r="I178" s="26"/>
    </row>
    <row r="179" spans="1:9" ht="33.75" x14ac:dyDescent="0.5">
      <c r="A179" s="296">
        <v>2050</v>
      </c>
      <c r="B179" s="296"/>
      <c r="C179" s="296"/>
      <c r="D179" s="296"/>
      <c r="E179" s="296"/>
      <c r="F179" s="296"/>
      <c r="G179" s="296"/>
      <c r="H179" s="296"/>
      <c r="I179" s="296"/>
    </row>
    <row r="181" spans="1:9" x14ac:dyDescent="0.25">
      <c r="A181" s="1" t="s">
        <v>233</v>
      </c>
      <c r="B181" s="1"/>
      <c r="C181" s="1"/>
      <c r="D181" s="1"/>
      <c r="E181" s="1"/>
      <c r="F181" s="1"/>
      <c r="G181" s="1"/>
      <c r="H181" s="1"/>
      <c r="I181" s="1"/>
    </row>
    <row r="182" spans="1:9" ht="21" x14ac:dyDescent="0.35">
      <c r="A182" s="297" t="s">
        <v>282</v>
      </c>
      <c r="B182" s="298"/>
      <c r="C182" s="298"/>
      <c r="D182" s="298"/>
      <c r="E182" s="298"/>
      <c r="F182" s="298"/>
      <c r="G182" s="298"/>
      <c r="H182" s="298"/>
      <c r="I182" s="298"/>
    </row>
    <row r="183" spans="1:9" x14ac:dyDescent="0.25">
      <c r="A183" s="145" t="s">
        <v>186</v>
      </c>
      <c r="B183" s="115" t="s">
        <v>13</v>
      </c>
      <c r="C183" s="115" t="s">
        <v>17</v>
      </c>
      <c r="D183" s="115" t="s">
        <v>22</v>
      </c>
      <c r="E183" s="115" t="s">
        <v>25</v>
      </c>
      <c r="F183" s="115" t="s">
        <v>29</v>
      </c>
      <c r="G183" s="115" t="s">
        <v>33</v>
      </c>
      <c r="H183" s="115" t="s">
        <v>36</v>
      </c>
      <c r="I183" s="115" t="s">
        <v>40</v>
      </c>
    </row>
    <row r="184" spans="1:9" x14ac:dyDescent="0.25">
      <c r="A184" s="26" t="s">
        <v>16</v>
      </c>
      <c r="B184" s="13">
        <f t="shared" ref="B184:I193" si="10">((B69*$H$10*$C$18)+(B69*$H$11*antall_tanker_bunkers*$C$19)+(B69*$H$12*antall_tanker_bunkers*$C$20))</f>
        <v>0.11155079704433496</v>
      </c>
      <c r="C184" s="13">
        <f t="shared" si="10"/>
        <v>0.4121352312749022</v>
      </c>
      <c r="D184" s="13">
        <f t="shared" si="10"/>
        <v>1.3402017353493276</v>
      </c>
      <c r="E184" s="13">
        <f t="shared" si="10"/>
        <v>3.1393240976530952</v>
      </c>
      <c r="F184" s="13">
        <f t="shared" si="10"/>
        <v>12.572739919075239</v>
      </c>
      <c r="G184" s="13">
        <f t="shared" si="10"/>
        <v>22.586233593638504</v>
      </c>
      <c r="H184" s="13">
        <f t="shared" si="10"/>
        <v>30.514922782382431</v>
      </c>
      <c r="I184" s="13">
        <f t="shared" si="10"/>
        <v>60.709401714821624</v>
      </c>
    </row>
    <row r="185" spans="1:9" x14ac:dyDescent="0.25">
      <c r="A185" s="26" t="s">
        <v>20</v>
      </c>
      <c r="B185" s="13">
        <f t="shared" si="10"/>
        <v>9.4087981015396893E-2</v>
      </c>
      <c r="C185" s="13">
        <f t="shared" si="10"/>
        <v>0.44509450247844873</v>
      </c>
      <c r="D185" s="13">
        <f t="shared" si="10"/>
        <v>1.7989054193185021</v>
      </c>
      <c r="E185" s="13">
        <f t="shared" si="10"/>
        <v>5.1031392342268331</v>
      </c>
      <c r="F185" s="13">
        <f t="shared" si="10"/>
        <v>12.241498460587847</v>
      </c>
      <c r="G185" s="13">
        <f t="shared" si="10"/>
        <v>17.400473873922394</v>
      </c>
      <c r="H185" s="13">
        <f t="shared" si="10"/>
        <v>29.608396507684333</v>
      </c>
      <c r="I185" s="13">
        <f t="shared" si="10"/>
        <v>47.547809747985141</v>
      </c>
    </row>
    <row r="186" spans="1:9" x14ac:dyDescent="0.25">
      <c r="A186" s="26" t="s">
        <v>24</v>
      </c>
      <c r="B186" s="13">
        <f t="shared" si="10"/>
        <v>0.17414719392753503</v>
      </c>
      <c r="C186" s="13">
        <f t="shared" si="10"/>
        <v>0.8238242313490598</v>
      </c>
      <c r="D186" s="13">
        <f t="shared" si="10"/>
        <v>3.3071994907624855</v>
      </c>
      <c r="E186" s="13">
        <f t="shared" si="10"/>
        <v>6.563070667968752</v>
      </c>
      <c r="F186" s="13">
        <f t="shared" si="10"/>
        <v>14.640433137524814</v>
      </c>
      <c r="G186" s="13">
        <f t="shared" si="10"/>
        <v>23.29808530926725</v>
      </c>
      <c r="H186" s="13">
        <f t="shared" si="10"/>
        <v>34.384943140519781</v>
      </c>
      <c r="I186" s="13">
        <f t="shared" si="10"/>
        <v>65.676240662012759</v>
      </c>
    </row>
    <row r="187" spans="1:9" x14ac:dyDescent="0.25">
      <c r="A187" s="26" t="s">
        <v>28</v>
      </c>
      <c r="B187" s="13">
        <f t="shared" si="10"/>
        <v>8.242333138366835E-2</v>
      </c>
      <c r="C187" s="13">
        <f t="shared" si="10"/>
        <v>0.3899134754398309</v>
      </c>
      <c r="D187" s="13">
        <f t="shared" si="10"/>
        <v>1.170064353542678</v>
      </c>
      <c r="E187" s="13">
        <f t="shared" si="10"/>
        <v>3.8015605981282072</v>
      </c>
      <c r="F187" s="13">
        <f t="shared" si="10"/>
        <v>14.160119736915235</v>
      </c>
      <c r="G187" s="13">
        <f t="shared" si="10"/>
        <v>20.954304617585322</v>
      </c>
      <c r="H187" s="13">
        <f t="shared" si="10"/>
        <v>37.50867856773403</v>
      </c>
      <c r="I187" s="13">
        <f t="shared" si="10"/>
        <v>56.705524381209841</v>
      </c>
    </row>
    <row r="188" spans="1:9" x14ac:dyDescent="0.25">
      <c r="A188" s="26" t="s">
        <v>31</v>
      </c>
      <c r="B188" s="13">
        <f t="shared" si="10"/>
        <v>9.133942887931068E-2</v>
      </c>
      <c r="C188" s="13">
        <f t="shared" si="10"/>
        <v>0.62885212076193286</v>
      </c>
      <c r="D188" s="13">
        <f t="shared" si="10"/>
        <v>1.8156243582851679</v>
      </c>
      <c r="E188" s="13">
        <f t="shared" si="10"/>
        <v>4.7351754519058318</v>
      </c>
      <c r="F188" s="13">
        <f t="shared" si="10"/>
        <v>16.229048755381097</v>
      </c>
      <c r="G188" s="13">
        <f t="shared" si="10"/>
        <v>22.867259246432813</v>
      </c>
      <c r="H188" s="13">
        <f t="shared" si="10"/>
        <v>35.332656206896544</v>
      </c>
      <c r="I188" s="13">
        <f t="shared" si="10"/>
        <v>56.7403376532219</v>
      </c>
    </row>
    <row r="189" spans="1:9" x14ac:dyDescent="0.25">
      <c r="A189" s="26" t="s">
        <v>35</v>
      </c>
      <c r="B189" s="13">
        <f t="shared" si="10"/>
        <v>0.11190771468809829</v>
      </c>
      <c r="C189" s="13">
        <f t="shared" si="10"/>
        <v>0.52939289434267256</v>
      </c>
      <c r="D189" s="13">
        <f t="shared" si="10"/>
        <v>2.2362281528017229</v>
      </c>
      <c r="E189" s="13">
        <f t="shared" si="10"/>
        <v>6.9853501401583884</v>
      </c>
      <c r="F189" s="13">
        <f t="shared" si="10"/>
        <v>15.044620366042569</v>
      </c>
      <c r="G189" s="13">
        <f t="shared" si="10"/>
        <v>27.063822925361116</v>
      </c>
      <c r="H189" s="13">
        <f t="shared" si="10"/>
        <v>52.933813243226595</v>
      </c>
      <c r="I189" s="13">
        <f t="shared" si="10"/>
        <v>85.469706740615337</v>
      </c>
    </row>
    <row r="190" spans="1:9" x14ac:dyDescent="0.25">
      <c r="A190" s="26" t="s">
        <v>39</v>
      </c>
      <c r="B190" s="13">
        <f t="shared" si="10"/>
        <v>7.4935865326728621E-2</v>
      </c>
      <c r="C190" s="13">
        <f t="shared" si="10"/>
        <v>0.33284383453483002</v>
      </c>
      <c r="D190" s="13">
        <f t="shared" si="10"/>
        <v>1.459974366964288</v>
      </c>
      <c r="E190" s="13">
        <f t="shared" si="10"/>
        <v>5.9597223772629366</v>
      </c>
      <c r="F190" s="13">
        <f t="shared" si="10"/>
        <v>6.7584087523706931</v>
      </c>
      <c r="G190" s="13">
        <f t="shared" si="10"/>
        <v>10.354070639152308</v>
      </c>
      <c r="H190" s="13">
        <f t="shared" si="10"/>
        <v>17.618337935729222</v>
      </c>
      <c r="I190" s="13">
        <f t="shared" si="10"/>
        <v>28.293101925541599</v>
      </c>
    </row>
    <row r="191" spans="1:9" x14ac:dyDescent="0.25">
      <c r="A191" s="26" t="s">
        <v>42</v>
      </c>
      <c r="B191" s="13">
        <f t="shared" si="10"/>
        <v>7.5275143080762552E-2</v>
      </c>
      <c r="C191" s="13">
        <f t="shared" si="10"/>
        <v>0.34448850176014995</v>
      </c>
      <c r="D191" s="13">
        <f t="shared" si="10"/>
        <v>0.84376590941846896</v>
      </c>
      <c r="E191" s="13">
        <f t="shared" si="10"/>
        <v>3.0774923595643831</v>
      </c>
      <c r="F191" s="13">
        <f t="shared" si="10"/>
        <v>7.2821139939952797</v>
      </c>
      <c r="G191" s="13">
        <f t="shared" si="10"/>
        <v>9.8557029090760988</v>
      </c>
      <c r="H191" s="13">
        <f t="shared" si="10"/>
        <v>16.770322561800619</v>
      </c>
      <c r="I191" s="13">
        <f t="shared" si="10"/>
        <v>26.931283035671655</v>
      </c>
    </row>
    <row r="192" spans="1:9" x14ac:dyDescent="0.25">
      <c r="A192" s="26" t="s">
        <v>44</v>
      </c>
      <c r="B192" s="13">
        <f t="shared" si="10"/>
        <v>9.5959163793103472E-2</v>
      </c>
      <c r="C192" s="13">
        <f t="shared" si="10"/>
        <v>0.65330379940732786</v>
      </c>
      <c r="D192" s="13">
        <f t="shared" si="10"/>
        <v>2.2032514792241389</v>
      </c>
      <c r="E192" s="13">
        <f t="shared" si="10"/>
        <v>3.5694628040948286</v>
      </c>
      <c r="F192" s="13">
        <f t="shared" si="10"/>
        <v>7.9744246002155208</v>
      </c>
      <c r="G192" s="13">
        <f t="shared" si="10"/>
        <v>15.402046398999397</v>
      </c>
      <c r="H192" s="13">
        <f t="shared" si="10"/>
        <v>21.074000246965205</v>
      </c>
      <c r="I192" s="13">
        <f t="shared" si="10"/>
        <v>29.848846400862058</v>
      </c>
    </row>
    <row r="193" spans="1:9" x14ac:dyDescent="0.25">
      <c r="A193" s="26" t="s">
        <v>46</v>
      </c>
      <c r="B193" s="13">
        <f t="shared" si="10"/>
        <v>0.16494739582632476</v>
      </c>
      <c r="C193" s="13">
        <f t="shared" si="10"/>
        <v>2.8917625530171591</v>
      </c>
      <c r="D193" s="13">
        <f t="shared" si="10"/>
        <v>6.7325420605563426</v>
      </c>
      <c r="E193" s="13">
        <f t="shared" si="10"/>
        <v>9.6043976185345095</v>
      </c>
      <c r="F193" s="13">
        <f t="shared" si="10"/>
        <v>20.465447085289803</v>
      </c>
      <c r="G193" s="13">
        <f t="shared" si="10"/>
        <v>31.353635529753081</v>
      </c>
      <c r="H193" s="13">
        <f t="shared" si="10"/>
        <v>53.350896041607683</v>
      </c>
      <c r="I193" s="13">
        <f t="shared" si="10"/>
        <v>85.675637794587971</v>
      </c>
    </row>
    <row r="194" spans="1:9" x14ac:dyDescent="0.25">
      <c r="A194" s="26" t="s">
        <v>48</v>
      </c>
      <c r="B194" s="13">
        <f t="shared" ref="B194:I199" si="11">((B79*$H$10*$C$18)+(B79*$H$11*antall_tanker_bunkers*$C$19)+(B79*$H$12*antall_tanker_bunkers*$C$20))</f>
        <v>0.18456792025862084</v>
      </c>
      <c r="C194" s="13">
        <f t="shared" si="11"/>
        <v>2.2020981572753184</v>
      </c>
      <c r="D194" s="13">
        <f t="shared" si="11"/>
        <v>7.8180965348275624</v>
      </c>
      <c r="E194" s="13">
        <f t="shared" si="11"/>
        <v>13.783997222486558</v>
      </c>
      <c r="F194" s="13">
        <f t="shared" si="11"/>
        <v>20.549004120997569</v>
      </c>
      <c r="G194" s="13">
        <f t="shared" si="11"/>
        <v>47.331615219827633</v>
      </c>
      <c r="H194" s="13">
        <f t="shared" si="11"/>
        <v>33.838602460815068</v>
      </c>
      <c r="I194" s="13">
        <f t="shared" si="11"/>
        <v>62.341620483799055</v>
      </c>
    </row>
    <row r="195" spans="1:9" x14ac:dyDescent="0.25">
      <c r="A195" s="26" t="s">
        <v>51</v>
      </c>
      <c r="B195" s="13">
        <f t="shared" si="11"/>
        <v>7.9965969827586234E-2</v>
      </c>
      <c r="C195" s="13">
        <f t="shared" si="11"/>
        <v>0.49969307543103436</v>
      </c>
      <c r="D195" s="13">
        <f t="shared" si="11"/>
        <v>2.6824948060344838</v>
      </c>
      <c r="E195" s="13">
        <f t="shared" si="11"/>
        <v>18.364562817264698</v>
      </c>
      <c r="F195" s="13">
        <f t="shared" si="11"/>
        <v>36.595335646551732</v>
      </c>
      <c r="G195" s="13">
        <f t="shared" si="11"/>
        <v>36.595335646551732</v>
      </c>
      <c r="H195" s="13">
        <f t="shared" si="11"/>
        <v>36.595335646551732</v>
      </c>
      <c r="I195" s="13">
        <f t="shared" si="11"/>
        <v>36.595335646551732</v>
      </c>
    </row>
    <row r="196" spans="1:9" x14ac:dyDescent="0.25">
      <c r="A196" s="26" t="s">
        <v>54</v>
      </c>
      <c r="B196" s="13">
        <f t="shared" si="11"/>
        <v>0.72874176882113784</v>
      </c>
      <c r="C196" s="13">
        <f t="shared" si="11"/>
        <v>1.5210941938197671</v>
      </c>
      <c r="D196" s="13">
        <f t="shared" si="11"/>
        <v>13.02218115443848</v>
      </c>
      <c r="E196" s="13">
        <f t="shared" si="11"/>
        <v>15.266230603448282</v>
      </c>
      <c r="F196" s="13">
        <f t="shared" si="11"/>
        <v>32.529914630333252</v>
      </c>
      <c r="G196" s="13">
        <f t="shared" si="11"/>
        <v>49.836736176975947</v>
      </c>
      <c r="H196" s="13">
        <f t="shared" si="11"/>
        <v>84.801474722373968</v>
      </c>
      <c r="I196" s="13">
        <f t="shared" si="11"/>
        <v>136.18178834512517</v>
      </c>
    </row>
    <row r="197" spans="1:9" x14ac:dyDescent="0.25">
      <c r="A197" s="26" t="s">
        <v>56</v>
      </c>
      <c r="B197" s="13">
        <f t="shared" si="11"/>
        <v>0.25943933290275634</v>
      </c>
      <c r="C197" s="13">
        <f t="shared" si="11"/>
        <v>1.0305585734485085</v>
      </c>
      <c r="D197" s="13">
        <f t="shared" si="11"/>
        <v>5.123755118501224</v>
      </c>
      <c r="E197" s="13">
        <f t="shared" si="11"/>
        <v>12.40060334131773</v>
      </c>
      <c r="F197" s="13">
        <f t="shared" si="11"/>
        <v>19.630736888469833</v>
      </c>
      <c r="G197" s="13">
        <f t="shared" si="11"/>
        <v>27.740921896551733</v>
      </c>
      <c r="H197" s="13">
        <f t="shared" si="11"/>
        <v>73.630484127155199</v>
      </c>
      <c r="I197" s="13">
        <f t="shared" si="11"/>
        <v>118.24241309458981</v>
      </c>
    </row>
    <row r="198" spans="1:9" x14ac:dyDescent="0.25">
      <c r="A198" s="26" t="s">
        <v>59</v>
      </c>
      <c r="B198" s="13">
        <f t="shared" si="11"/>
        <v>0.25261993260447146</v>
      </c>
      <c r="C198" s="13">
        <f t="shared" si="11"/>
        <v>1.1012565106956398</v>
      </c>
      <c r="D198" s="13">
        <f t="shared" si="11"/>
        <v>4.491072370831942</v>
      </c>
      <c r="E198" s="13">
        <f t="shared" si="11"/>
        <v>9.3983090126861004</v>
      </c>
      <c r="F198" s="13">
        <f t="shared" si="11"/>
        <v>20.026304972958748</v>
      </c>
      <c r="G198" s="13">
        <f t="shared" si="11"/>
        <v>30.680857569984429</v>
      </c>
      <c r="H198" s="13">
        <f t="shared" si="11"/>
        <v>52.206106725018316</v>
      </c>
      <c r="I198" s="13">
        <f t="shared" si="11"/>
        <v>83.837232779557866</v>
      </c>
    </row>
    <row r="199" spans="1:9" x14ac:dyDescent="0.25">
      <c r="A199" s="26" t="s">
        <v>61</v>
      </c>
      <c r="B199" s="13">
        <f t="shared" si="11"/>
        <v>0.14836661344043883</v>
      </c>
      <c r="C199" s="13">
        <f t="shared" si="11"/>
        <v>0.49725040695254707</v>
      </c>
      <c r="D199" s="13">
        <f t="shared" si="11"/>
        <v>1.6313923277401501</v>
      </c>
      <c r="E199" s="13">
        <f t="shared" si="11"/>
        <v>4.3621436540948286</v>
      </c>
      <c r="F199" s="13">
        <f t="shared" si="11"/>
        <v>9.2950358447292469</v>
      </c>
      <c r="G199" s="13">
        <f t="shared" si="11"/>
        <v>14.240254068092579</v>
      </c>
      <c r="H199" s="13">
        <f t="shared" si="11"/>
        <v>24.231011860552556</v>
      </c>
      <c r="I199" s="13">
        <f t="shared" si="11"/>
        <v>38.912324807853466</v>
      </c>
    </row>
    <row r="202" spans="1:9" x14ac:dyDescent="0.25">
      <c r="A202" s="1" t="s">
        <v>232</v>
      </c>
      <c r="B202" s="300"/>
      <c r="C202" s="1"/>
      <c r="D202" s="1"/>
      <c r="E202" s="1"/>
      <c r="F202" s="1"/>
      <c r="G202" s="1"/>
      <c r="H202" s="1"/>
      <c r="I202" s="1"/>
    </row>
    <row r="203" spans="1:9" ht="21" x14ac:dyDescent="0.35">
      <c r="A203" s="297" t="s">
        <v>282</v>
      </c>
      <c r="B203" s="298"/>
      <c r="C203" s="298"/>
      <c r="D203" s="298"/>
      <c r="E203" s="298"/>
      <c r="F203" s="298"/>
      <c r="G203" s="298"/>
      <c r="H203" s="298"/>
      <c r="I203" s="298"/>
    </row>
    <row r="204" spans="1:9" x14ac:dyDescent="0.25">
      <c r="A204" s="145" t="s">
        <v>186</v>
      </c>
      <c r="B204" s="115" t="s">
        <v>13</v>
      </c>
      <c r="C204" s="115" t="s">
        <v>17</v>
      </c>
      <c r="D204" s="115" t="s">
        <v>22</v>
      </c>
      <c r="E204" s="115" t="s">
        <v>25</v>
      </c>
      <c r="F204" s="115" t="s">
        <v>29</v>
      </c>
      <c r="G204" s="115" t="s">
        <v>33</v>
      </c>
      <c r="H204" s="115" t="s">
        <v>36</v>
      </c>
      <c r="I204" s="115" t="s">
        <v>40</v>
      </c>
    </row>
    <row r="205" spans="1:9" x14ac:dyDescent="0.25">
      <c r="A205" s="26" t="s">
        <v>16</v>
      </c>
      <c r="B205" s="10">
        <f t="shared" ref="B205:I214" si="12">((B69*$G$10*$B$18)+(B69*$G$11*$B$19)+(B69*$G$12*antall_tanker_bunkers*$B$20))</f>
        <v>7.0265007428571405E-2</v>
      </c>
      <c r="C205" s="10">
        <f t="shared" si="12"/>
        <v>0.25960088008692223</v>
      </c>
      <c r="D205" s="10">
        <f t="shared" si="12"/>
        <v>0.84418298555659765</v>
      </c>
      <c r="E205" s="10">
        <f t="shared" si="12"/>
        <v>1.9774366197905191</v>
      </c>
      <c r="F205" s="10">
        <f t="shared" si="12"/>
        <v>7.9194742414992199</v>
      </c>
      <c r="G205" s="10">
        <f t="shared" si="12"/>
        <v>14.226898536724123</v>
      </c>
      <c r="H205" s="10">
        <f t="shared" si="12"/>
        <v>19.221120178408199</v>
      </c>
      <c r="I205" s="10">
        <f t="shared" si="12"/>
        <v>38.240395187680107</v>
      </c>
    </row>
    <row r="206" spans="1:9" x14ac:dyDescent="0.25">
      <c r="A206" s="26" t="s">
        <v>20</v>
      </c>
      <c r="B206" s="10">
        <f t="shared" si="12"/>
        <v>5.9265311052494073E-2</v>
      </c>
      <c r="C206" s="10">
        <f t="shared" si="12"/>
        <v>0.28036167693750019</v>
      </c>
      <c r="D206" s="10">
        <f t="shared" si="12"/>
        <v>1.1331169834804067</v>
      </c>
      <c r="E206" s="10">
        <f t="shared" si="12"/>
        <v>3.2144289929140628</v>
      </c>
      <c r="F206" s="10">
        <f t="shared" si="12"/>
        <v>7.7108277400132899</v>
      </c>
      <c r="G206" s="10">
        <f t="shared" si="12"/>
        <v>10.960427521874985</v>
      </c>
      <c r="H206" s="10">
        <f t="shared" si="12"/>
        <v>18.650106101291911</v>
      </c>
      <c r="I206" s="10">
        <f t="shared" si="12"/>
        <v>29.950007473515797</v>
      </c>
    </row>
    <row r="207" spans="1:9" x14ac:dyDescent="0.25">
      <c r="A207" s="26" t="s">
        <v>24</v>
      </c>
      <c r="B207" s="10">
        <f t="shared" si="12"/>
        <v>0.10969400666962366</v>
      </c>
      <c r="C207" s="10">
        <f t="shared" si="12"/>
        <v>0.51892068249922485</v>
      </c>
      <c r="D207" s="10">
        <f t="shared" si="12"/>
        <v>2.0831800663318965</v>
      </c>
      <c r="E207" s="10">
        <f t="shared" si="12"/>
        <v>4.1340288142968751</v>
      </c>
      <c r="F207" s="10">
        <f t="shared" si="12"/>
        <v>9.2218986365183166</v>
      </c>
      <c r="G207" s="10">
        <f t="shared" si="12"/>
        <v>14.675288574375003</v>
      </c>
      <c r="H207" s="10">
        <f t="shared" si="12"/>
        <v>21.658816872813421</v>
      </c>
      <c r="I207" s="10">
        <f t="shared" si="12"/>
        <v>41.368969655706522</v>
      </c>
    </row>
    <row r="208" spans="1:9" x14ac:dyDescent="0.25">
      <c r="A208" s="26" t="s">
        <v>28</v>
      </c>
      <c r="B208" s="10">
        <f t="shared" si="12"/>
        <v>5.1917836047906354E-2</v>
      </c>
      <c r="C208" s="10">
        <f t="shared" si="12"/>
        <v>0.24560356334693861</v>
      </c>
      <c r="D208" s="10">
        <f t="shared" si="12"/>
        <v>0.73701472936053836</v>
      </c>
      <c r="E208" s="10">
        <f t="shared" si="12"/>
        <v>2.394574406863982</v>
      </c>
      <c r="F208" s="10">
        <f t="shared" si="12"/>
        <v>8.9193528407364973</v>
      </c>
      <c r="G208" s="10">
        <f t="shared" si="12"/>
        <v>13.198958758044602</v>
      </c>
      <c r="H208" s="10">
        <f t="shared" si="12"/>
        <v>23.626434306428592</v>
      </c>
      <c r="I208" s="10">
        <f t="shared" si="12"/>
        <v>35.718382991949163</v>
      </c>
    </row>
    <row r="209" spans="1:9" x14ac:dyDescent="0.25">
      <c r="A209" s="26" t="s">
        <v>31</v>
      </c>
      <c r="B209" s="10">
        <f t="shared" si="12"/>
        <v>5.75340187500002E-2</v>
      </c>
      <c r="C209" s="10">
        <f t="shared" si="12"/>
        <v>0.39610921757240886</v>
      </c>
      <c r="D209" s="10">
        <f t="shared" si="12"/>
        <v>1.1436481172940336</v>
      </c>
      <c r="E209" s="10">
        <f t="shared" si="12"/>
        <v>2.9826513760499309</v>
      </c>
      <c r="F209" s="10">
        <f t="shared" si="12"/>
        <v>10.222555656884133</v>
      </c>
      <c r="G209" s="10">
        <f t="shared" si="12"/>
        <v>14.403914480172407</v>
      </c>
      <c r="H209" s="10">
        <f t="shared" si="12"/>
        <v>22.255774199999991</v>
      </c>
      <c r="I209" s="10">
        <f t="shared" si="12"/>
        <v>35.740311609954176</v>
      </c>
    </row>
    <row r="210" spans="1:9" x14ac:dyDescent="0.25">
      <c r="A210" s="26" t="s">
        <v>35</v>
      </c>
      <c r="B210" s="10">
        <f t="shared" si="12"/>
        <v>7.0489827165901034E-2</v>
      </c>
      <c r="C210" s="10">
        <f t="shared" si="12"/>
        <v>0.33346059946875006</v>
      </c>
      <c r="D210" s="10">
        <f t="shared" si="12"/>
        <v>1.408583281624999</v>
      </c>
      <c r="E210" s="10">
        <f t="shared" si="12"/>
        <v>4.4000194753814874</v>
      </c>
      <c r="F210" s="10">
        <f t="shared" si="12"/>
        <v>9.476493129492189</v>
      </c>
      <c r="G210" s="10">
        <f t="shared" si="12"/>
        <v>17.047298354490902</v>
      </c>
      <c r="H210" s="10">
        <f t="shared" si="12"/>
        <v>33.342610535357132</v>
      </c>
      <c r="I210" s="10">
        <f t="shared" si="12"/>
        <v>53.836724955540276</v>
      </c>
    </row>
    <row r="211" spans="1:9" x14ac:dyDescent="0.25">
      <c r="A211" s="26" t="s">
        <v>39</v>
      </c>
      <c r="B211" s="10">
        <f t="shared" si="12"/>
        <v>4.7201537535911414E-2</v>
      </c>
      <c r="C211" s="10">
        <f t="shared" si="12"/>
        <v>0.20965582609731548</v>
      </c>
      <c r="D211" s="10">
        <f t="shared" si="12"/>
        <v>0.91962686469642985</v>
      </c>
      <c r="E211" s="10">
        <f t="shared" si="12"/>
        <v>3.7539842673125028</v>
      </c>
      <c r="F211" s="10">
        <f t="shared" si="12"/>
        <v>4.2570708033750018</v>
      </c>
      <c r="G211" s="10">
        <f t="shared" si="12"/>
        <v>6.5219511617370118</v>
      </c>
      <c r="H211" s="10">
        <f t="shared" si="12"/>
        <v>11.097658454570084</v>
      </c>
      <c r="I211" s="10">
        <f t="shared" si="12"/>
        <v>17.821611944066952</v>
      </c>
    </row>
    <row r="212" spans="1:9" x14ac:dyDescent="0.25">
      <c r="A212" s="26" t="s">
        <v>42</v>
      </c>
      <c r="B212" s="10">
        <f t="shared" si="12"/>
        <v>4.7415246039473863E-2</v>
      </c>
      <c r="C212" s="10">
        <f t="shared" si="12"/>
        <v>0.21699071433451161</v>
      </c>
      <c r="D212" s="10">
        <f t="shared" si="12"/>
        <v>0.53148179541649354</v>
      </c>
      <c r="E212" s="10">
        <f t="shared" si="12"/>
        <v>1.9384892733686185</v>
      </c>
      <c r="F212" s="10">
        <f t="shared" si="12"/>
        <v>4.5869487932069184</v>
      </c>
      <c r="G212" s="10">
        <f t="shared" si="12"/>
        <v>6.2080330797169649</v>
      </c>
      <c r="H212" s="10">
        <f t="shared" si="12"/>
        <v>10.563499953443873</v>
      </c>
      <c r="I212" s="10">
        <f t="shared" si="12"/>
        <v>16.963812475587581</v>
      </c>
    </row>
    <row r="213" spans="1:9" x14ac:dyDescent="0.25">
      <c r="A213" s="26" t="s">
        <v>44</v>
      </c>
      <c r="B213" s="10">
        <f t="shared" si="12"/>
        <v>6.0443955000000008E-2</v>
      </c>
      <c r="C213" s="10">
        <f t="shared" si="12"/>
        <v>0.4115111459062501</v>
      </c>
      <c r="D213" s="10">
        <f t="shared" si="12"/>
        <v>1.3878115231500003</v>
      </c>
      <c r="E213" s="10">
        <f t="shared" si="12"/>
        <v>2.2483777533750002</v>
      </c>
      <c r="F213" s="10">
        <f t="shared" si="12"/>
        <v>5.0230300331250008</v>
      </c>
      <c r="G213" s="10">
        <f t="shared" si="12"/>
        <v>9.7016330973482194</v>
      </c>
      <c r="H213" s="10">
        <f t="shared" si="12"/>
        <v>13.274354134056145</v>
      </c>
      <c r="I213" s="10">
        <f t="shared" si="12"/>
        <v>18.801563679166655</v>
      </c>
    </row>
    <row r="214" spans="1:9" x14ac:dyDescent="0.25">
      <c r="A214" s="26" t="s">
        <v>46</v>
      </c>
      <c r="B214" s="10">
        <f t="shared" si="12"/>
        <v>0.10389912309146347</v>
      </c>
      <c r="C214" s="10">
        <f t="shared" si="12"/>
        <v>1.8214994661908079</v>
      </c>
      <c r="D214" s="10">
        <f t="shared" si="12"/>
        <v>4.2407775688966716</v>
      </c>
      <c r="E214" s="10">
        <f t="shared" si="12"/>
        <v>6.0497377687500151</v>
      </c>
      <c r="F214" s="10">
        <f t="shared" si="12"/>
        <v>12.891031078024479</v>
      </c>
      <c r="G214" s="10">
        <f t="shared" si="12"/>
        <v>19.749419025085324</v>
      </c>
      <c r="H214" s="10">
        <f t="shared" si="12"/>
        <v>33.605327850724485</v>
      </c>
      <c r="I214" s="10">
        <f t="shared" si="12"/>
        <v>53.966439376418947</v>
      </c>
    </row>
    <row r="215" spans="1:9" x14ac:dyDescent="0.25">
      <c r="A215" s="26" t="s">
        <v>48</v>
      </c>
      <c r="B215" s="10">
        <f t="shared" ref="B215:I220" si="13">((B79*$G$10*$B$18)+(B79*$G$11*$B$19)+(B79*$G$12*antall_tanker_bunkers*$B$20))</f>
        <v>0.11625794375000009</v>
      </c>
      <c r="C215" s="10">
        <f t="shared" si="13"/>
        <v>1.3870850543353561</v>
      </c>
      <c r="D215" s="10">
        <f t="shared" si="13"/>
        <v>4.9245601613999845</v>
      </c>
      <c r="E215" s="10">
        <f t="shared" si="13"/>
        <v>8.6824360999275534</v>
      </c>
      <c r="F215" s="10">
        <f t="shared" si="13"/>
        <v>12.943663025892876</v>
      </c>
      <c r="G215" s="10">
        <f t="shared" si="13"/>
        <v>29.813828167500024</v>
      </c>
      <c r="H215" s="10">
        <f t="shared" si="13"/>
        <v>21.314680990909096</v>
      </c>
      <c r="I215" s="10">
        <f t="shared" si="13"/>
        <v>39.268517504741375</v>
      </c>
    </row>
    <row r="216" spans="1:9" x14ac:dyDescent="0.25">
      <c r="A216" s="26" t="s">
        <v>51</v>
      </c>
      <c r="B216" s="10">
        <f t="shared" si="13"/>
        <v>5.0369962500000011E-2</v>
      </c>
      <c r="C216" s="10">
        <f t="shared" si="13"/>
        <v>0.3147529070833332</v>
      </c>
      <c r="D216" s="10">
        <f t="shared" si="13"/>
        <v>1.6896832875000003</v>
      </c>
      <c r="E216" s="10">
        <f t="shared" si="13"/>
        <v>11.567699890702858</v>
      </c>
      <c r="F216" s="10">
        <f t="shared" si="13"/>
        <v>23.051126475000004</v>
      </c>
      <c r="G216" s="10">
        <f t="shared" si="13"/>
        <v>23.051126475000004</v>
      </c>
      <c r="H216" s="10">
        <f t="shared" si="13"/>
        <v>23.051126475000004</v>
      </c>
      <c r="I216" s="10">
        <f t="shared" si="13"/>
        <v>23.051126475000004</v>
      </c>
    </row>
    <row r="217" spans="1:9" x14ac:dyDescent="0.25">
      <c r="A217" s="26" t="s">
        <v>54</v>
      </c>
      <c r="B217" s="10">
        <f t="shared" si="13"/>
        <v>0.45902895502733598</v>
      </c>
      <c r="C217" s="10">
        <f t="shared" si="13"/>
        <v>0.95812578359098866</v>
      </c>
      <c r="D217" s="10">
        <f t="shared" si="13"/>
        <v>8.202573892763505</v>
      </c>
      <c r="E217" s="10">
        <f t="shared" si="13"/>
        <v>9.6160837500000014</v>
      </c>
      <c r="F217" s="10">
        <f t="shared" si="13"/>
        <v>20.490348376827107</v>
      </c>
      <c r="G217" s="10">
        <f t="shared" si="13"/>
        <v>31.391785002658608</v>
      </c>
      <c r="H217" s="10">
        <f t="shared" si="13"/>
        <v>53.415810636953402</v>
      </c>
      <c r="I217" s="10">
        <f t="shared" si="13"/>
        <v>85.779883454380965</v>
      </c>
    </row>
    <row r="218" spans="1:9" x14ac:dyDescent="0.25">
      <c r="A218" s="26" t="s">
        <v>56</v>
      </c>
      <c r="B218" s="10">
        <f t="shared" si="13"/>
        <v>0.16341888302627378</v>
      </c>
      <c r="C218" s="10">
        <f t="shared" si="13"/>
        <v>0.64914108852272712</v>
      </c>
      <c r="D218" s="10">
        <f t="shared" si="13"/>
        <v>3.2274147832451789</v>
      </c>
      <c r="E218" s="10">
        <f t="shared" si="13"/>
        <v>7.8110467068214238</v>
      </c>
      <c r="F218" s="10">
        <f t="shared" si="13"/>
        <v>12.365253407812501</v>
      </c>
      <c r="G218" s="10">
        <f t="shared" si="13"/>
        <v>17.473797900000005</v>
      </c>
      <c r="H218" s="10">
        <f t="shared" si="13"/>
        <v>46.379287743750005</v>
      </c>
      <c r="I218" s="10">
        <f t="shared" si="13"/>
        <v>74.480006011624411</v>
      </c>
    </row>
    <row r="219" spans="1:9" x14ac:dyDescent="0.25">
      <c r="A219" s="26" t="s">
        <v>59</v>
      </c>
      <c r="B219" s="10">
        <f t="shared" si="13"/>
        <v>0.15912339410720364</v>
      </c>
      <c r="C219" s="10">
        <f t="shared" si="13"/>
        <v>0.6936731870596835</v>
      </c>
      <c r="D219" s="10">
        <f t="shared" si="13"/>
        <v>2.8288926826165066</v>
      </c>
      <c r="E219" s="10">
        <f t="shared" si="13"/>
        <v>5.9199241071306634</v>
      </c>
      <c r="F219" s="10">
        <f t="shared" si="13"/>
        <v>12.614418766837883</v>
      </c>
      <c r="G219" s="10">
        <f t="shared" si="13"/>
        <v>19.325641252147179</v>
      </c>
      <c r="H219" s="10">
        <f t="shared" si="13"/>
        <v>32.884233676898631</v>
      </c>
      <c r="I219" s="10">
        <f t="shared" si="13"/>
        <v>52.80844189490859</v>
      </c>
    </row>
    <row r="220" spans="1:9" x14ac:dyDescent="0.25">
      <c r="A220" s="26" t="s">
        <v>61</v>
      </c>
      <c r="B220" s="10">
        <f t="shared" si="13"/>
        <v>9.3455013068181783E-2</v>
      </c>
      <c r="C220" s="10">
        <f t="shared" si="13"/>
        <v>0.31321428859441081</v>
      </c>
      <c r="D220" s="10">
        <f t="shared" si="13"/>
        <v>1.0276017479464299</v>
      </c>
      <c r="E220" s="10">
        <f t="shared" si="13"/>
        <v>2.7476814543749999</v>
      </c>
      <c r="F220" s="10">
        <f t="shared" si="13"/>
        <v>5.8548731159595615</v>
      </c>
      <c r="G220" s="10">
        <f t="shared" si="13"/>
        <v>8.9698288527834755</v>
      </c>
      <c r="H220" s="10">
        <f t="shared" si="13"/>
        <v>15.262931987001808</v>
      </c>
      <c r="I220" s="10">
        <f t="shared" si="13"/>
        <v>24.510580508000597</v>
      </c>
    </row>
    <row r="223" spans="1:9" x14ac:dyDescent="0.25">
      <c r="A223" s="1" t="s">
        <v>234</v>
      </c>
      <c r="B223" s="300"/>
      <c r="C223" s="1"/>
      <c r="D223" s="1"/>
      <c r="E223" s="1"/>
      <c r="F223" s="1"/>
      <c r="G223" s="1"/>
      <c r="H223" s="1"/>
      <c r="I223" s="1"/>
    </row>
    <row r="224" spans="1:9" ht="21" x14ac:dyDescent="0.35">
      <c r="A224" s="297" t="s">
        <v>282</v>
      </c>
      <c r="B224" s="298"/>
      <c r="C224" s="298"/>
      <c r="D224" s="298"/>
      <c r="E224" s="298"/>
      <c r="F224" s="298"/>
      <c r="G224" s="298"/>
      <c r="H224" s="298"/>
      <c r="I224" s="298"/>
    </row>
    <row r="225" spans="1:9" x14ac:dyDescent="0.25">
      <c r="A225" s="145" t="s">
        <v>186</v>
      </c>
      <c r="B225" s="115" t="s">
        <v>13</v>
      </c>
      <c r="C225" s="115" t="s">
        <v>17</v>
      </c>
      <c r="D225" s="115" t="s">
        <v>22</v>
      </c>
      <c r="E225" s="115" t="s">
        <v>25</v>
      </c>
      <c r="F225" s="115" t="s">
        <v>29</v>
      </c>
      <c r="G225" s="115" t="s">
        <v>33</v>
      </c>
      <c r="H225" s="115" t="s">
        <v>36</v>
      </c>
      <c r="I225" s="115" t="s">
        <v>40</v>
      </c>
    </row>
    <row r="226" spans="1:9" x14ac:dyDescent="0.25">
      <c r="A226" s="26" t="s">
        <v>16</v>
      </c>
      <c r="B226" s="26">
        <f t="shared" ref="B226:I235" si="14">((B69*$I$10*$D$18)+(B69*$I$11*$D$19)+(B69*$I$12*antall_tanker_bunkers*$D$20))</f>
        <v>5.7617306091428545E-2</v>
      </c>
      <c r="C226" s="26">
        <f t="shared" si="14"/>
        <v>0.21287272167127619</v>
      </c>
      <c r="D226" s="26">
        <f t="shared" si="14"/>
        <v>0.69223004815640998</v>
      </c>
      <c r="E226" s="26">
        <f t="shared" si="14"/>
        <v>1.6214980282282254</v>
      </c>
      <c r="F226" s="26">
        <f t="shared" si="14"/>
        <v>6.4939688780293592</v>
      </c>
      <c r="G226" s="26">
        <f t="shared" si="14"/>
        <v>11.666056800113779</v>
      </c>
      <c r="H226" s="26">
        <f t="shared" si="14"/>
        <v>15.761318546294721</v>
      </c>
      <c r="I226" s="26">
        <f t="shared" si="14"/>
        <v>31.357124053897682</v>
      </c>
    </row>
    <row r="227" spans="1:9" x14ac:dyDescent="0.25">
      <c r="A227" s="26" t="s">
        <v>20</v>
      </c>
      <c r="B227" s="26">
        <f t="shared" si="14"/>
        <v>4.8597555063045125E-2</v>
      </c>
      <c r="C227" s="26">
        <f t="shared" si="14"/>
        <v>0.22989657508875014</v>
      </c>
      <c r="D227" s="26">
        <f t="shared" si="14"/>
        <v>0.92915592645393352</v>
      </c>
      <c r="E227" s="26">
        <f t="shared" si="14"/>
        <v>2.6358317741895312</v>
      </c>
      <c r="F227" s="26">
        <f t="shared" si="14"/>
        <v>6.3228787468108969</v>
      </c>
      <c r="G227" s="26">
        <f t="shared" si="14"/>
        <v>8.9875505679374861</v>
      </c>
      <c r="H227" s="26">
        <f t="shared" si="14"/>
        <v>15.293087003059366</v>
      </c>
      <c r="I227" s="26">
        <f t="shared" si="14"/>
        <v>24.559006128282949</v>
      </c>
    </row>
    <row r="228" spans="1:9" x14ac:dyDescent="0.25">
      <c r="A228" s="26" t="s">
        <v>24</v>
      </c>
      <c r="B228" s="26">
        <f t="shared" si="14"/>
        <v>8.9949085469091389E-2</v>
      </c>
      <c r="C228" s="26">
        <f t="shared" si="14"/>
        <v>0.42551495964936437</v>
      </c>
      <c r="D228" s="26">
        <f t="shared" si="14"/>
        <v>1.7082076543921549</v>
      </c>
      <c r="E228" s="26">
        <f t="shared" si="14"/>
        <v>3.3899036277234371</v>
      </c>
      <c r="F228" s="26">
        <f t="shared" si="14"/>
        <v>7.5619568819450187</v>
      </c>
      <c r="G228" s="26">
        <f t="shared" si="14"/>
        <v>12.0337366309875</v>
      </c>
      <c r="H228" s="26">
        <f t="shared" si="14"/>
        <v>17.760229835707001</v>
      </c>
      <c r="I228" s="26">
        <f t="shared" si="14"/>
        <v>33.922555117679345</v>
      </c>
    </row>
    <row r="229" spans="1:9" x14ac:dyDescent="0.25">
      <c r="A229" s="26" t="s">
        <v>28</v>
      </c>
      <c r="B229" s="26">
        <f t="shared" si="14"/>
        <v>4.2572625559283206E-2</v>
      </c>
      <c r="C229" s="26">
        <f t="shared" si="14"/>
        <v>0.20139492194448966</v>
      </c>
      <c r="D229" s="26">
        <f t="shared" si="14"/>
        <v>0.60435207807564129</v>
      </c>
      <c r="E229" s="26">
        <f t="shared" si="14"/>
        <v>1.9635510136284651</v>
      </c>
      <c r="F229" s="26">
        <f t="shared" si="14"/>
        <v>7.3138693294039268</v>
      </c>
      <c r="G229" s="26">
        <f t="shared" si="14"/>
        <v>10.823146181596572</v>
      </c>
      <c r="H229" s="26">
        <f t="shared" si="14"/>
        <v>19.373676131271445</v>
      </c>
      <c r="I229" s="26">
        <f t="shared" si="14"/>
        <v>29.289074053398309</v>
      </c>
    </row>
    <row r="230" spans="1:9" x14ac:dyDescent="0.25">
      <c r="A230" s="26" t="s">
        <v>31</v>
      </c>
      <c r="B230" s="26">
        <f t="shared" si="14"/>
        <v>4.7177895375000153E-2</v>
      </c>
      <c r="C230" s="26">
        <f t="shared" si="14"/>
        <v>0.3248095584093752</v>
      </c>
      <c r="D230" s="26">
        <f t="shared" si="14"/>
        <v>0.93779145618110737</v>
      </c>
      <c r="E230" s="26">
        <f t="shared" si="14"/>
        <v>2.4457741283609433</v>
      </c>
      <c r="F230" s="26">
        <f t="shared" si="14"/>
        <v>8.3824956386449898</v>
      </c>
      <c r="G230" s="26">
        <f t="shared" si="14"/>
        <v>11.811209873741372</v>
      </c>
      <c r="H230" s="26">
        <f t="shared" si="14"/>
        <v>18.249734843999992</v>
      </c>
      <c r="I230" s="26">
        <f t="shared" si="14"/>
        <v>29.307055520162418</v>
      </c>
    </row>
    <row r="231" spans="1:9" x14ac:dyDescent="0.25">
      <c r="A231" s="26" t="s">
        <v>35</v>
      </c>
      <c r="B231" s="26">
        <f t="shared" si="14"/>
        <v>5.7801658276038843E-2</v>
      </c>
      <c r="C231" s="26">
        <f t="shared" si="14"/>
        <v>0.27343769156437503</v>
      </c>
      <c r="D231" s="26">
        <f t="shared" si="14"/>
        <v>1.155038290932499</v>
      </c>
      <c r="E231" s="26">
        <f t="shared" si="14"/>
        <v>3.6080159698128189</v>
      </c>
      <c r="F231" s="26">
        <f t="shared" si="14"/>
        <v>7.7707243661835941</v>
      </c>
      <c r="G231" s="26">
        <f t="shared" si="14"/>
        <v>13.978784650682538</v>
      </c>
      <c r="H231" s="26">
        <f t="shared" si="14"/>
        <v>27.340940638992844</v>
      </c>
      <c r="I231" s="26">
        <f t="shared" si="14"/>
        <v>44.146114463543014</v>
      </c>
    </row>
    <row r="232" spans="1:9" x14ac:dyDescent="0.25">
      <c r="A232" s="26" t="s">
        <v>39</v>
      </c>
      <c r="B232" s="26">
        <f t="shared" si="14"/>
        <v>3.8705260779447359E-2</v>
      </c>
      <c r="C232" s="26">
        <f t="shared" si="14"/>
        <v>0.17191777739979869</v>
      </c>
      <c r="D232" s="26">
        <f t="shared" si="14"/>
        <v>0.75409402905107237</v>
      </c>
      <c r="E232" s="26">
        <f t="shared" si="14"/>
        <v>3.078267099196252</v>
      </c>
      <c r="F232" s="26">
        <f t="shared" si="14"/>
        <v>3.4907980587675005</v>
      </c>
      <c r="G232" s="26">
        <f t="shared" si="14"/>
        <v>5.3479999526243489</v>
      </c>
      <c r="H232" s="26">
        <f t="shared" si="14"/>
        <v>9.100079932747466</v>
      </c>
      <c r="I232" s="26">
        <f t="shared" si="14"/>
        <v>14.6137217941349</v>
      </c>
    </row>
    <row r="233" spans="1:9" x14ac:dyDescent="0.25">
      <c r="A233" s="26" t="s">
        <v>42</v>
      </c>
      <c r="B233" s="26">
        <f t="shared" si="14"/>
        <v>3.8880501752368561E-2</v>
      </c>
      <c r="C233" s="26">
        <f t="shared" si="14"/>
        <v>0.17793238575429948</v>
      </c>
      <c r="D233" s="26">
        <f t="shared" si="14"/>
        <v>0.43581507224152466</v>
      </c>
      <c r="E233" s="26">
        <f t="shared" si="14"/>
        <v>1.5895612041622671</v>
      </c>
      <c r="F233" s="26">
        <f t="shared" si="14"/>
        <v>3.7612980104296732</v>
      </c>
      <c r="G233" s="26">
        <f t="shared" si="14"/>
        <v>5.09058712536791</v>
      </c>
      <c r="H233" s="26">
        <f t="shared" si="14"/>
        <v>8.662069961823974</v>
      </c>
      <c r="I233" s="26">
        <f t="shared" si="14"/>
        <v>13.910326229981813</v>
      </c>
    </row>
    <row r="234" spans="1:9" x14ac:dyDescent="0.25">
      <c r="A234" s="26" t="s">
        <v>44</v>
      </c>
      <c r="B234" s="26">
        <f t="shared" si="14"/>
        <v>4.9564043099999996E-2</v>
      </c>
      <c r="C234" s="26">
        <f t="shared" si="14"/>
        <v>0.337439139643125</v>
      </c>
      <c r="D234" s="26">
        <f t="shared" si="14"/>
        <v>1.138005448983</v>
      </c>
      <c r="E234" s="26">
        <f t="shared" si="14"/>
        <v>1.8436697577675001</v>
      </c>
      <c r="F234" s="26">
        <f t="shared" si="14"/>
        <v>4.1188846271625001</v>
      </c>
      <c r="G234" s="26">
        <f t="shared" si="14"/>
        <v>7.95533913982554</v>
      </c>
      <c r="H234" s="26">
        <f t="shared" si="14"/>
        <v>10.884970389926035</v>
      </c>
      <c r="I234" s="26">
        <f t="shared" si="14"/>
        <v>15.417282216916655</v>
      </c>
    </row>
    <row r="235" spans="1:9" x14ac:dyDescent="0.25">
      <c r="A235" s="26" t="s">
        <v>46</v>
      </c>
      <c r="B235" s="26">
        <f t="shared" si="14"/>
        <v>8.5197280935000036E-2</v>
      </c>
      <c r="C235" s="26">
        <f t="shared" si="14"/>
        <v>1.4936295622764624</v>
      </c>
      <c r="D235" s="26">
        <f t="shared" si="14"/>
        <v>3.4774376064952701</v>
      </c>
      <c r="E235" s="26">
        <f t="shared" si="14"/>
        <v>4.9607849703750126</v>
      </c>
      <c r="F235" s="26">
        <f t="shared" si="14"/>
        <v>10.570645483980071</v>
      </c>
      <c r="G235" s="26">
        <f t="shared" si="14"/>
        <v>16.194523600569962</v>
      </c>
      <c r="H235" s="26">
        <f t="shared" si="14"/>
        <v>27.556368837594079</v>
      </c>
      <c r="I235" s="26">
        <f t="shared" si="14"/>
        <v>44.252480288663527</v>
      </c>
    </row>
    <row r="236" spans="1:9" x14ac:dyDescent="0.25">
      <c r="A236" s="26" t="s">
        <v>48</v>
      </c>
      <c r="B236" s="26">
        <f t="shared" ref="B236:I241" si="15">((B79*$I$10*$D$18)+(B79*$I$11*$D$19)+(B79*$I$12*antall_tanker_bunkers*$D$20))</f>
        <v>9.5331513875000051E-2</v>
      </c>
      <c r="C236" s="26">
        <f t="shared" si="15"/>
        <v>1.1374097445549918</v>
      </c>
      <c r="D236" s="26">
        <f t="shared" si="15"/>
        <v>4.0381393323479866</v>
      </c>
      <c r="E236" s="26">
        <f t="shared" si="15"/>
        <v>7.1195976019405922</v>
      </c>
      <c r="F236" s="26">
        <f t="shared" si="15"/>
        <v>10.613803681232156</v>
      </c>
      <c r="G236" s="26">
        <f t="shared" si="15"/>
        <v>24.447339097350017</v>
      </c>
      <c r="H236" s="26">
        <f t="shared" si="15"/>
        <v>17.478038412545459</v>
      </c>
      <c r="I236" s="26">
        <f t="shared" si="15"/>
        <v>32.200184353887927</v>
      </c>
    </row>
    <row r="237" spans="1:9" x14ac:dyDescent="0.25">
      <c r="A237" s="26" t="s">
        <v>51</v>
      </c>
      <c r="B237" s="26">
        <f t="shared" si="15"/>
        <v>4.1303369249999999E-2</v>
      </c>
      <c r="C237" s="26">
        <f t="shared" si="15"/>
        <v>0.25809738380833319</v>
      </c>
      <c r="D237" s="26">
        <f t="shared" si="15"/>
        <v>1.3855402957499998</v>
      </c>
      <c r="E237" s="26">
        <f t="shared" si="15"/>
        <v>9.4855139103763406</v>
      </c>
      <c r="F237" s="26">
        <f t="shared" si="15"/>
        <v>18.9019237095</v>
      </c>
      <c r="G237" s="26">
        <f t="shared" si="15"/>
        <v>18.9019237095</v>
      </c>
      <c r="H237" s="26">
        <f t="shared" si="15"/>
        <v>18.9019237095</v>
      </c>
      <c r="I237" s="26">
        <f t="shared" si="15"/>
        <v>18.9019237095</v>
      </c>
    </row>
    <row r="238" spans="1:9" x14ac:dyDescent="0.25">
      <c r="A238" s="26" t="s">
        <v>54</v>
      </c>
      <c r="B238" s="26">
        <f t="shared" si="15"/>
        <v>0.37640374312241542</v>
      </c>
      <c r="C238" s="26">
        <f t="shared" si="15"/>
        <v>0.78566314254461056</v>
      </c>
      <c r="D238" s="26">
        <f t="shared" si="15"/>
        <v>6.7261105920660738</v>
      </c>
      <c r="E238" s="26">
        <f t="shared" si="15"/>
        <v>7.8851886750000002</v>
      </c>
      <c r="F238" s="26">
        <f t="shared" si="15"/>
        <v>16.802085668998227</v>
      </c>
      <c r="G238" s="26">
        <f t="shared" si="15"/>
        <v>25.741263702180056</v>
      </c>
      <c r="H238" s="26">
        <f t="shared" si="15"/>
        <v>43.800964722301785</v>
      </c>
      <c r="I238" s="26">
        <f t="shared" si="15"/>
        <v>70.339504432592392</v>
      </c>
    </row>
    <row r="239" spans="1:9" x14ac:dyDescent="0.25">
      <c r="A239" s="26" t="s">
        <v>56</v>
      </c>
      <c r="B239" s="26">
        <f t="shared" si="15"/>
        <v>0.1340034840815445</v>
      </c>
      <c r="C239" s="26">
        <f t="shared" si="15"/>
        <v>0.53229569258863618</v>
      </c>
      <c r="D239" s="26">
        <f t="shared" si="15"/>
        <v>2.6464801222610461</v>
      </c>
      <c r="E239" s="26">
        <f t="shared" si="15"/>
        <v>6.4050582995935672</v>
      </c>
      <c r="F239" s="26">
        <f t="shared" si="15"/>
        <v>10.139507794406249</v>
      </c>
      <c r="G239" s="26">
        <f t="shared" si="15"/>
        <v>14.328514278</v>
      </c>
      <c r="H239" s="26">
        <f t="shared" si="15"/>
        <v>38.031015949875005</v>
      </c>
      <c r="I239" s="26">
        <f t="shared" si="15"/>
        <v>61.073604929532003</v>
      </c>
    </row>
    <row r="240" spans="1:9" x14ac:dyDescent="0.25">
      <c r="A240" s="26" t="s">
        <v>59</v>
      </c>
      <c r="B240" s="26">
        <f t="shared" si="15"/>
        <v>0.13048118316790694</v>
      </c>
      <c r="C240" s="26">
        <f t="shared" si="15"/>
        <v>0.56881201338894039</v>
      </c>
      <c r="D240" s="26">
        <f t="shared" si="15"/>
        <v>2.3196919997455354</v>
      </c>
      <c r="E240" s="26">
        <f t="shared" si="15"/>
        <v>4.8543377678471433</v>
      </c>
      <c r="F240" s="26">
        <f t="shared" si="15"/>
        <v>10.343823388807063</v>
      </c>
      <c r="G240" s="26">
        <f t="shared" si="15"/>
        <v>15.847025826760685</v>
      </c>
      <c r="H240" s="26">
        <f t="shared" si="15"/>
        <v>26.965071615056871</v>
      </c>
      <c r="I240" s="26">
        <f t="shared" si="15"/>
        <v>43.302922353825039</v>
      </c>
    </row>
    <row r="241" spans="1:21" x14ac:dyDescent="0.25">
      <c r="A241" s="26" t="s">
        <v>61</v>
      </c>
      <c r="B241" s="26">
        <f t="shared" si="15"/>
        <v>7.6633110715909059E-2</v>
      </c>
      <c r="C241" s="26">
        <f t="shared" si="15"/>
        <v>0.25683571664741683</v>
      </c>
      <c r="D241" s="26">
        <f t="shared" si="15"/>
        <v>0.84263343331607232</v>
      </c>
      <c r="E241" s="26">
        <f t="shared" si="15"/>
        <v>2.2530987925874997</v>
      </c>
      <c r="F241" s="26">
        <f t="shared" si="15"/>
        <v>4.8009959550868393</v>
      </c>
      <c r="G241" s="26">
        <f t="shared" si="15"/>
        <v>7.3552596592824484</v>
      </c>
      <c r="H241" s="26">
        <f t="shared" si="15"/>
        <v>12.515604229341481</v>
      </c>
      <c r="I241" s="26">
        <f t="shared" si="15"/>
        <v>20.098676016560486</v>
      </c>
    </row>
    <row r="242" spans="1:21" x14ac:dyDescent="0.25">
      <c r="A242" s="26"/>
      <c r="B242" s="26"/>
      <c r="C242" s="26"/>
      <c r="D242" s="26"/>
      <c r="E242" s="26"/>
      <c r="F242" s="26"/>
      <c r="G242" s="26"/>
      <c r="H242" s="26"/>
      <c r="I242" s="26"/>
    </row>
    <row r="243" spans="1:21" ht="23.25" x14ac:dyDescent="0.35">
      <c r="A243" s="294" t="s">
        <v>283</v>
      </c>
      <c r="B243" s="295"/>
      <c r="C243" s="295"/>
      <c r="D243" s="295"/>
      <c r="E243" s="295"/>
      <c r="F243" s="295"/>
      <c r="G243" s="295"/>
      <c r="H243" s="295"/>
      <c r="I243" s="295"/>
      <c r="J243" s="295"/>
      <c r="K243" s="295"/>
      <c r="L243" s="295"/>
      <c r="M243" s="295"/>
      <c r="N243" s="295"/>
      <c r="O243" s="295"/>
      <c r="P243" s="295"/>
      <c r="Q243" s="295"/>
      <c r="R243" s="295"/>
      <c r="S243" s="295"/>
      <c r="T243" s="295"/>
      <c r="U243" s="295"/>
    </row>
    <row r="245" spans="1:21" ht="26.25" x14ac:dyDescent="0.4">
      <c r="A245" s="301" t="s">
        <v>233</v>
      </c>
      <c r="B245" s="301"/>
      <c r="C245" s="301"/>
      <c r="D245" s="301"/>
      <c r="E245" s="301"/>
      <c r="F245" s="301"/>
      <c r="G245" s="301"/>
      <c r="H245" s="301"/>
      <c r="I245" s="301"/>
    </row>
    <row r="247" spans="1:21" x14ac:dyDescent="0.25">
      <c r="A247" s="1" t="s">
        <v>236</v>
      </c>
      <c r="B247" s="1"/>
      <c r="C247" s="1"/>
      <c r="D247" s="1"/>
      <c r="E247" s="1"/>
      <c r="F247" s="1"/>
      <c r="G247" s="1"/>
      <c r="H247" s="1"/>
      <c r="I247" s="1"/>
    </row>
    <row r="248" spans="1:21" ht="21" x14ac:dyDescent="0.35">
      <c r="A248" s="297" t="s">
        <v>284</v>
      </c>
      <c r="B248" s="298"/>
      <c r="C248" s="298"/>
      <c r="D248" s="298"/>
      <c r="E248" s="298"/>
      <c r="F248" s="298"/>
      <c r="G248" s="298"/>
      <c r="H248" s="298"/>
      <c r="I248" s="298"/>
    </row>
    <row r="249" spans="1:21" x14ac:dyDescent="0.25">
      <c r="A249" s="145" t="s">
        <v>186</v>
      </c>
      <c r="B249" s="115" t="s">
        <v>13</v>
      </c>
      <c r="C249" s="115" t="s">
        <v>17</v>
      </c>
      <c r="D249" s="115" t="s">
        <v>22</v>
      </c>
      <c r="E249" s="115" t="s">
        <v>25</v>
      </c>
      <c r="F249" s="115" t="s">
        <v>29</v>
      </c>
      <c r="G249" s="115" t="s">
        <v>33</v>
      </c>
      <c r="H249" s="115" t="s">
        <v>36</v>
      </c>
      <c r="I249" s="115" t="s">
        <v>40</v>
      </c>
    </row>
    <row r="250" spans="1:21" x14ac:dyDescent="0.25">
      <c r="A250" s="26" t="s">
        <v>16</v>
      </c>
      <c r="B250" s="26">
        <f t="shared" ref="B250:I251" si="16">(B95/B89)*$B$99*$H$10</f>
        <v>41.666666666666664</v>
      </c>
      <c r="C250" s="26">
        <f t="shared" si="16"/>
        <v>83.333333333333329</v>
      </c>
      <c r="D250" s="26">
        <f t="shared" si="16"/>
        <v>357.14285714285717</v>
      </c>
      <c r="E250" s="26">
        <f t="shared" si="16"/>
        <v>555.55555555555554</v>
      </c>
      <c r="F250" s="26">
        <f t="shared" si="16"/>
        <v>1136.3636363636363</v>
      </c>
      <c r="G250" s="26">
        <f t="shared" si="16"/>
        <v>2272.7272727272725</v>
      </c>
      <c r="H250" s="26">
        <f t="shared" si="16"/>
        <v>4545.454545454545</v>
      </c>
      <c r="I250" s="26">
        <f t="shared" si="16"/>
        <v>5714.2857142857147</v>
      </c>
    </row>
    <row r="251" spans="1:21" x14ac:dyDescent="0.25">
      <c r="A251" s="26" t="s">
        <v>20</v>
      </c>
      <c r="B251" s="26">
        <f t="shared" si="16"/>
        <v>41.666666666666664</v>
      </c>
      <c r="C251" s="26">
        <f t="shared" si="16"/>
        <v>83.333333333333329</v>
      </c>
      <c r="D251" s="26">
        <f t="shared" si="16"/>
        <v>357.14285714285717</v>
      </c>
      <c r="E251" s="26">
        <f t="shared" si="16"/>
        <v>555.55555555555554</v>
      </c>
      <c r="F251" s="26">
        <f t="shared" si="16"/>
        <v>1136.3636363636363</v>
      </c>
      <c r="G251" s="26">
        <f t="shared" si="16"/>
        <v>2272.7272727272725</v>
      </c>
      <c r="H251" s="26">
        <f t="shared" si="16"/>
        <v>4545.454545454545</v>
      </c>
      <c r="I251" s="26">
        <f t="shared" si="16"/>
        <v>5714.2857142857147</v>
      </c>
    </row>
    <row r="253" spans="1:21" x14ac:dyDescent="0.25">
      <c r="A253" s="1" t="s">
        <v>238</v>
      </c>
      <c r="B253" s="1"/>
      <c r="C253" s="1"/>
      <c r="D253" s="1"/>
      <c r="E253" s="1"/>
      <c r="F253" s="1"/>
      <c r="G253" s="1"/>
      <c r="H253" s="1"/>
      <c r="I253" s="1"/>
    </row>
    <row r="254" spans="1:21" ht="21" x14ac:dyDescent="0.35">
      <c r="A254" s="297" t="s">
        <v>284</v>
      </c>
      <c r="B254" s="298"/>
      <c r="C254" s="298"/>
      <c r="D254" s="298"/>
      <c r="E254" s="298"/>
      <c r="F254" s="298"/>
      <c r="G254" s="298"/>
      <c r="H254" s="298"/>
      <c r="I254" s="298"/>
    </row>
    <row r="255" spans="1:21" x14ac:dyDescent="0.25">
      <c r="A255" s="145" t="s">
        <v>186</v>
      </c>
      <c r="B255" s="115" t="s">
        <v>13</v>
      </c>
      <c r="C255" s="115" t="s">
        <v>17</v>
      </c>
      <c r="D255" s="115" t="s">
        <v>22</v>
      </c>
      <c r="E255" s="115" t="s">
        <v>25</v>
      </c>
      <c r="F255" s="115" t="s">
        <v>29</v>
      </c>
      <c r="G255" s="115" t="s">
        <v>33</v>
      </c>
      <c r="H255" s="115" t="s">
        <v>36</v>
      </c>
      <c r="I255" s="115" t="s">
        <v>40</v>
      </c>
    </row>
    <row r="256" spans="1:21" x14ac:dyDescent="0.25">
      <c r="A256" s="26" t="s">
        <v>16</v>
      </c>
      <c r="B256" s="26">
        <f t="shared" ref="B256:I257" si="17">(B95)*$B$99*$H$11</f>
        <v>250</v>
      </c>
      <c r="C256" s="26">
        <f t="shared" si="17"/>
        <v>500</v>
      </c>
      <c r="D256" s="26">
        <f t="shared" si="17"/>
        <v>2500</v>
      </c>
      <c r="E256" s="26">
        <f t="shared" si="17"/>
        <v>5000</v>
      </c>
      <c r="F256" s="26">
        <f t="shared" si="17"/>
        <v>12500</v>
      </c>
      <c r="G256" s="26">
        <f t="shared" si="17"/>
        <v>25000</v>
      </c>
      <c r="H256" s="26">
        <f t="shared" si="17"/>
        <v>50000</v>
      </c>
      <c r="I256" s="26">
        <f t="shared" si="17"/>
        <v>80000</v>
      </c>
    </row>
    <row r="257" spans="1:9" x14ac:dyDescent="0.25">
      <c r="A257" s="26" t="s">
        <v>20</v>
      </c>
      <c r="B257" s="26">
        <f t="shared" si="17"/>
        <v>250</v>
      </c>
      <c r="C257" s="26">
        <f t="shared" si="17"/>
        <v>500</v>
      </c>
      <c r="D257" s="26">
        <f t="shared" si="17"/>
        <v>2500</v>
      </c>
      <c r="E257" s="26">
        <f t="shared" si="17"/>
        <v>5000</v>
      </c>
      <c r="F257" s="26">
        <f t="shared" si="17"/>
        <v>12500</v>
      </c>
      <c r="G257" s="26">
        <f t="shared" si="17"/>
        <v>25000</v>
      </c>
      <c r="H257" s="26">
        <f t="shared" si="17"/>
        <v>50000</v>
      </c>
      <c r="I257" s="26">
        <f t="shared" si="17"/>
        <v>80000</v>
      </c>
    </row>
    <row r="259" spans="1:9" x14ac:dyDescent="0.25">
      <c r="A259" s="1" t="s">
        <v>240</v>
      </c>
      <c r="B259" s="1"/>
      <c r="C259" s="1"/>
      <c r="D259" s="1"/>
      <c r="E259" s="1"/>
      <c r="F259" s="1"/>
      <c r="G259" s="1"/>
      <c r="H259" s="1"/>
      <c r="I259" s="1"/>
    </row>
    <row r="260" spans="1:9" ht="21" x14ac:dyDescent="0.35">
      <c r="A260" s="297" t="s">
        <v>284</v>
      </c>
      <c r="B260" s="298"/>
      <c r="C260" s="298"/>
      <c r="D260" s="298"/>
      <c r="E260" s="298"/>
      <c r="F260" s="298"/>
      <c r="G260" s="298"/>
      <c r="H260" s="298"/>
      <c r="I260" s="298"/>
    </row>
    <row r="261" spans="1:9" x14ac:dyDescent="0.25">
      <c r="A261" s="145" t="s">
        <v>186</v>
      </c>
      <c r="B261" s="115" t="s">
        <v>13</v>
      </c>
      <c r="C261" s="115" t="s">
        <v>17</v>
      </c>
      <c r="D261" s="115" t="s">
        <v>22</v>
      </c>
      <c r="E261" s="115" t="s">
        <v>25</v>
      </c>
      <c r="F261" s="115" t="s">
        <v>29</v>
      </c>
      <c r="G261" s="115" t="s">
        <v>33</v>
      </c>
      <c r="H261" s="115" t="s">
        <v>36</v>
      </c>
      <c r="I261" s="115" t="s">
        <v>40</v>
      </c>
    </row>
    <row r="262" spans="1:9" x14ac:dyDescent="0.25">
      <c r="A262" s="26" t="s">
        <v>16</v>
      </c>
      <c r="B262" s="26">
        <f t="shared" ref="B262:I263" si="18">(B95)*$B$99*$H$12</f>
        <v>250</v>
      </c>
      <c r="C262" s="26">
        <f t="shared" si="18"/>
        <v>500</v>
      </c>
      <c r="D262" s="26">
        <f t="shared" si="18"/>
        <v>2500</v>
      </c>
      <c r="E262" s="26">
        <f t="shared" si="18"/>
        <v>5000</v>
      </c>
      <c r="F262" s="26">
        <f t="shared" si="18"/>
        <v>12500</v>
      </c>
      <c r="G262" s="26">
        <f t="shared" si="18"/>
        <v>25000</v>
      </c>
      <c r="H262" s="26">
        <f t="shared" si="18"/>
        <v>50000</v>
      </c>
      <c r="I262" s="26">
        <f t="shared" si="18"/>
        <v>80000</v>
      </c>
    </row>
    <row r="263" spans="1:9" x14ac:dyDescent="0.25">
      <c r="A263" s="26" t="s">
        <v>20</v>
      </c>
      <c r="B263" s="26">
        <f t="shared" si="18"/>
        <v>250</v>
      </c>
      <c r="C263" s="26">
        <f t="shared" si="18"/>
        <v>500</v>
      </c>
      <c r="D263" s="26">
        <f t="shared" si="18"/>
        <v>2500</v>
      </c>
      <c r="E263" s="26">
        <f t="shared" si="18"/>
        <v>5000</v>
      </c>
      <c r="F263" s="26">
        <f t="shared" si="18"/>
        <v>12500</v>
      </c>
      <c r="G263" s="26">
        <f t="shared" si="18"/>
        <v>25000</v>
      </c>
      <c r="H263" s="26">
        <f t="shared" si="18"/>
        <v>50000</v>
      </c>
      <c r="I263" s="26">
        <f t="shared" si="18"/>
        <v>80000</v>
      </c>
    </row>
    <row r="265" spans="1:9" ht="26.25" x14ac:dyDescent="0.4">
      <c r="A265" s="301" t="s">
        <v>232</v>
      </c>
      <c r="B265" s="301"/>
      <c r="C265" s="301"/>
      <c r="D265" s="301"/>
      <c r="E265" s="301"/>
      <c r="F265" s="301"/>
      <c r="G265" s="301"/>
      <c r="H265" s="301"/>
      <c r="I265" s="301"/>
    </row>
    <row r="267" spans="1:9" x14ac:dyDescent="0.25">
      <c r="A267" s="1" t="s">
        <v>236</v>
      </c>
      <c r="B267" s="1"/>
      <c r="C267" s="1"/>
      <c r="D267" s="1"/>
      <c r="E267" s="1"/>
      <c r="F267" s="1"/>
      <c r="G267" s="1"/>
      <c r="H267" s="1"/>
      <c r="I267" s="1"/>
    </row>
    <row r="268" spans="1:9" ht="21" x14ac:dyDescent="0.35">
      <c r="A268" s="297" t="s">
        <v>284</v>
      </c>
      <c r="B268" s="298"/>
      <c r="C268" s="298"/>
      <c r="D268" s="298"/>
      <c r="E268" s="298"/>
      <c r="F268" s="298"/>
      <c r="G268" s="298"/>
      <c r="H268" s="298"/>
      <c r="I268" s="298"/>
    </row>
    <row r="269" spans="1:9" x14ac:dyDescent="0.25">
      <c r="A269" s="145" t="s">
        <v>186</v>
      </c>
      <c r="B269" s="115" t="s">
        <v>13</v>
      </c>
      <c r="C269" s="115" t="s">
        <v>17</v>
      </c>
      <c r="D269" s="115" t="s">
        <v>22</v>
      </c>
      <c r="E269" s="115" t="s">
        <v>25</v>
      </c>
      <c r="F269" s="115" t="s">
        <v>29</v>
      </c>
      <c r="G269" s="115" t="s">
        <v>33</v>
      </c>
      <c r="H269" s="115" t="s">
        <v>36</v>
      </c>
      <c r="I269" s="115" t="s">
        <v>40</v>
      </c>
    </row>
    <row r="270" spans="1:9" x14ac:dyDescent="0.25">
      <c r="A270" s="26" t="s">
        <v>16</v>
      </c>
      <c r="B270" s="26">
        <f t="shared" ref="B270:I271" si="19">(B95/B89)*$B$99*$G$10</f>
        <v>12.499999999999998</v>
      </c>
      <c r="C270" s="26">
        <f t="shared" si="19"/>
        <v>24.999999999999996</v>
      </c>
      <c r="D270" s="26">
        <f t="shared" si="19"/>
        <v>107.14285714285715</v>
      </c>
      <c r="E270" s="26">
        <f t="shared" si="19"/>
        <v>166.66666666666666</v>
      </c>
      <c r="F270" s="26">
        <f t="shared" si="19"/>
        <v>340.90909090909088</v>
      </c>
      <c r="G270" s="26">
        <f t="shared" si="19"/>
        <v>681.81818181818176</v>
      </c>
      <c r="H270" s="26">
        <f t="shared" si="19"/>
        <v>1363.6363636363635</v>
      </c>
      <c r="I270" s="26">
        <f t="shared" si="19"/>
        <v>1714.2857142857144</v>
      </c>
    </row>
    <row r="271" spans="1:9" x14ac:dyDescent="0.25">
      <c r="A271" s="26" t="s">
        <v>20</v>
      </c>
      <c r="B271" s="26">
        <f t="shared" si="19"/>
        <v>12.499999999999998</v>
      </c>
      <c r="C271" s="26">
        <f t="shared" si="19"/>
        <v>24.999999999999996</v>
      </c>
      <c r="D271" s="26">
        <f t="shared" si="19"/>
        <v>107.14285714285715</v>
      </c>
      <c r="E271" s="26">
        <f t="shared" si="19"/>
        <v>166.66666666666666</v>
      </c>
      <c r="F271" s="26">
        <f t="shared" si="19"/>
        <v>340.90909090909088</v>
      </c>
      <c r="G271" s="26">
        <f t="shared" si="19"/>
        <v>681.81818181818176</v>
      </c>
      <c r="H271" s="26">
        <f t="shared" si="19"/>
        <v>1363.6363636363635</v>
      </c>
      <c r="I271" s="26">
        <f t="shared" si="19"/>
        <v>1714.2857142857144</v>
      </c>
    </row>
    <row r="273" spans="1:15" x14ac:dyDescent="0.25">
      <c r="A273" s="1" t="s">
        <v>238</v>
      </c>
      <c r="B273" s="1"/>
      <c r="C273" s="1"/>
      <c r="D273" s="1"/>
      <c r="E273" s="1"/>
      <c r="F273" s="1"/>
      <c r="G273" s="1"/>
      <c r="H273" s="1"/>
      <c r="I273" s="1"/>
    </row>
    <row r="274" spans="1:15" ht="21" x14ac:dyDescent="0.35">
      <c r="A274" s="297" t="s">
        <v>284</v>
      </c>
      <c r="B274" s="298"/>
      <c r="C274" s="298"/>
      <c r="D274" s="298"/>
      <c r="E274" s="298"/>
      <c r="F274" s="298"/>
      <c r="G274" s="298"/>
      <c r="H274" s="298"/>
      <c r="I274" s="298"/>
    </row>
    <row r="275" spans="1:15" x14ac:dyDescent="0.25">
      <c r="A275" s="145" t="s">
        <v>186</v>
      </c>
      <c r="B275" s="115" t="s">
        <v>13</v>
      </c>
      <c r="C275" s="115" t="s">
        <v>17</v>
      </c>
      <c r="D275" s="115" t="s">
        <v>22</v>
      </c>
      <c r="E275" s="115" t="s">
        <v>25</v>
      </c>
      <c r="F275" s="115" t="s">
        <v>29</v>
      </c>
      <c r="G275" s="115" t="s">
        <v>33</v>
      </c>
      <c r="H275" s="115" t="s">
        <v>36</v>
      </c>
      <c r="I275" s="115" t="s">
        <v>40</v>
      </c>
    </row>
    <row r="276" spans="1:15" x14ac:dyDescent="0.25">
      <c r="A276" s="26" t="s">
        <v>16</v>
      </c>
      <c r="B276" s="26">
        <f t="shared" ref="B276:I277" si="20">(B95/B89)*$B$99*$G$11</f>
        <v>24.999999999999996</v>
      </c>
      <c r="C276" s="26">
        <f t="shared" si="20"/>
        <v>49.999999999999993</v>
      </c>
      <c r="D276" s="26">
        <f t="shared" si="20"/>
        <v>214.28571428571431</v>
      </c>
      <c r="E276" s="26">
        <f t="shared" si="20"/>
        <v>333.33333333333331</v>
      </c>
      <c r="F276" s="26">
        <f t="shared" si="20"/>
        <v>681.81818181818176</v>
      </c>
      <c r="G276" s="26">
        <f t="shared" si="20"/>
        <v>1363.6363636363635</v>
      </c>
      <c r="H276" s="26">
        <f t="shared" si="20"/>
        <v>2727.272727272727</v>
      </c>
      <c r="I276" s="26">
        <f t="shared" si="20"/>
        <v>3428.5714285714289</v>
      </c>
    </row>
    <row r="277" spans="1:15" x14ac:dyDescent="0.25">
      <c r="A277" s="26" t="s">
        <v>20</v>
      </c>
      <c r="B277" s="26">
        <f t="shared" si="20"/>
        <v>24.999999999999996</v>
      </c>
      <c r="C277" s="26">
        <f t="shared" si="20"/>
        <v>49.999999999999993</v>
      </c>
      <c r="D277" s="26">
        <f t="shared" si="20"/>
        <v>214.28571428571431</v>
      </c>
      <c r="E277" s="26">
        <f t="shared" si="20"/>
        <v>333.33333333333331</v>
      </c>
      <c r="F277" s="26">
        <f t="shared" si="20"/>
        <v>681.81818181818176</v>
      </c>
      <c r="G277" s="26">
        <f t="shared" si="20"/>
        <v>1363.6363636363635</v>
      </c>
      <c r="H277" s="26">
        <f t="shared" si="20"/>
        <v>2727.272727272727</v>
      </c>
      <c r="I277" s="26">
        <f t="shared" si="20"/>
        <v>3428.5714285714289</v>
      </c>
    </row>
    <row r="278" spans="1:15" x14ac:dyDescent="0.25">
      <c r="L278" s="26"/>
      <c r="M278" s="13"/>
    </row>
    <row r="279" spans="1:15" x14ac:dyDescent="0.25">
      <c r="A279" s="1" t="s">
        <v>240</v>
      </c>
      <c r="B279" s="1"/>
      <c r="C279" s="1"/>
      <c r="D279" s="1"/>
      <c r="E279" s="1"/>
      <c r="F279" s="1"/>
      <c r="G279" s="1"/>
      <c r="H279" s="1"/>
      <c r="I279" s="1"/>
      <c r="L279" s="26"/>
      <c r="M279" s="13"/>
      <c r="N279" s="302"/>
      <c r="O279" s="30"/>
    </row>
    <row r="280" spans="1:15" ht="21" x14ac:dyDescent="0.35">
      <c r="A280" s="297" t="s">
        <v>284</v>
      </c>
      <c r="B280" s="298"/>
      <c r="C280" s="298"/>
      <c r="D280" s="298"/>
      <c r="E280" s="298"/>
      <c r="F280" s="298"/>
      <c r="G280" s="298"/>
      <c r="H280" s="298"/>
      <c r="I280" s="298"/>
      <c r="L280" s="45"/>
      <c r="M280" s="30"/>
      <c r="N280" s="302"/>
      <c r="O280" s="30"/>
    </row>
    <row r="281" spans="1:15" x14ac:dyDescent="0.25">
      <c r="A281" s="145" t="s">
        <v>186</v>
      </c>
      <c r="B281" s="115" t="s">
        <v>13</v>
      </c>
      <c r="C281" s="115" t="s">
        <v>17</v>
      </c>
      <c r="D281" s="115" t="s">
        <v>22</v>
      </c>
      <c r="E281" s="115" t="s">
        <v>25</v>
      </c>
      <c r="F281" s="115" t="s">
        <v>29</v>
      </c>
      <c r="G281" s="115" t="s">
        <v>33</v>
      </c>
      <c r="H281" s="115" t="s">
        <v>36</v>
      </c>
      <c r="I281" s="115" t="s">
        <v>40</v>
      </c>
      <c r="K281" s="115"/>
      <c r="L281" s="45"/>
      <c r="M281" s="30"/>
      <c r="N281" s="302"/>
      <c r="O281" s="30"/>
    </row>
    <row r="282" spans="1:15" x14ac:dyDescent="0.25">
      <c r="A282" s="26" t="s">
        <v>16</v>
      </c>
      <c r="B282" s="26">
        <f t="shared" ref="B282:I283" si="21">(B95)*$B$99*$G$12</f>
        <v>250</v>
      </c>
      <c r="C282" s="26">
        <f t="shared" si="21"/>
        <v>500</v>
      </c>
      <c r="D282" s="26">
        <f t="shared" si="21"/>
        <v>2500</v>
      </c>
      <c r="E282" s="26">
        <f t="shared" si="21"/>
        <v>5000</v>
      </c>
      <c r="F282" s="26">
        <f t="shared" si="21"/>
        <v>12500</v>
      </c>
      <c r="G282" s="26">
        <f t="shared" si="21"/>
        <v>25000</v>
      </c>
      <c r="H282" s="26">
        <f t="shared" si="21"/>
        <v>50000</v>
      </c>
      <c r="I282" s="26">
        <f t="shared" si="21"/>
        <v>80000</v>
      </c>
    </row>
    <row r="283" spans="1:15" x14ac:dyDescent="0.25">
      <c r="A283" s="26" t="s">
        <v>20</v>
      </c>
      <c r="B283" s="26">
        <f t="shared" si="21"/>
        <v>250</v>
      </c>
      <c r="C283" s="26">
        <f t="shared" si="21"/>
        <v>500</v>
      </c>
      <c r="D283" s="26">
        <f t="shared" si="21"/>
        <v>2500</v>
      </c>
      <c r="E283" s="26">
        <f t="shared" si="21"/>
        <v>5000</v>
      </c>
      <c r="F283" s="26">
        <f t="shared" si="21"/>
        <v>12500</v>
      </c>
      <c r="G283" s="26">
        <f t="shared" si="21"/>
        <v>25000</v>
      </c>
      <c r="H283" s="26">
        <f t="shared" si="21"/>
        <v>50000</v>
      </c>
      <c r="I283" s="26">
        <f t="shared" si="21"/>
        <v>80000</v>
      </c>
      <c r="M283" s="26"/>
      <c r="O283" s="30"/>
    </row>
    <row r="285" spans="1:15" ht="26.25" x14ac:dyDescent="0.4">
      <c r="A285" s="301" t="s">
        <v>234</v>
      </c>
      <c r="B285" s="301"/>
      <c r="C285" s="301"/>
      <c r="D285" s="301"/>
      <c r="E285" s="301"/>
      <c r="F285" s="301"/>
      <c r="G285" s="301"/>
      <c r="H285" s="301"/>
      <c r="I285" s="301"/>
    </row>
    <row r="287" spans="1:15" x14ac:dyDescent="0.25">
      <c r="A287" s="1" t="s">
        <v>236</v>
      </c>
      <c r="B287" s="1"/>
      <c r="C287" s="1"/>
      <c r="D287" s="1"/>
      <c r="E287" s="1"/>
      <c r="F287" s="1"/>
      <c r="G287" s="1"/>
      <c r="H287" s="1"/>
      <c r="I287" s="1"/>
    </row>
    <row r="288" spans="1:15" ht="21" x14ac:dyDescent="0.35">
      <c r="A288" s="297" t="s">
        <v>284</v>
      </c>
      <c r="B288" s="298"/>
      <c r="C288" s="298"/>
      <c r="D288" s="298"/>
      <c r="E288" s="298"/>
      <c r="F288" s="298"/>
      <c r="G288" s="298"/>
      <c r="H288" s="298"/>
      <c r="I288" s="298"/>
    </row>
    <row r="289" spans="1:9" x14ac:dyDescent="0.25">
      <c r="A289" s="145" t="s">
        <v>186</v>
      </c>
      <c r="B289" s="115" t="s">
        <v>13</v>
      </c>
      <c r="C289" s="115" t="s">
        <v>17</v>
      </c>
      <c r="D289" s="115" t="s">
        <v>22</v>
      </c>
      <c r="E289" s="115" t="s">
        <v>25</v>
      </c>
      <c r="F289" s="115" t="s">
        <v>29</v>
      </c>
      <c r="G289" s="115" t="s">
        <v>33</v>
      </c>
      <c r="H289" s="115" t="s">
        <v>36</v>
      </c>
      <c r="I289" s="115" t="s">
        <v>40</v>
      </c>
    </row>
    <row r="290" spans="1:9" x14ac:dyDescent="0.25">
      <c r="A290" s="26" t="s">
        <v>16</v>
      </c>
      <c r="B290" s="26">
        <f t="shared" ref="B290:I291" si="22">(B95/B89)*$B$99*$I$10</f>
        <v>12.499999999999998</v>
      </c>
      <c r="C290" s="26">
        <f t="shared" si="22"/>
        <v>24.999999999999996</v>
      </c>
      <c r="D290" s="26">
        <f t="shared" si="22"/>
        <v>107.14285714285715</v>
      </c>
      <c r="E290" s="26">
        <f t="shared" si="22"/>
        <v>166.66666666666666</v>
      </c>
      <c r="F290" s="26">
        <f t="shared" si="22"/>
        <v>340.90909090909088</v>
      </c>
      <c r="G290" s="26">
        <f t="shared" si="22"/>
        <v>681.81818181818176</v>
      </c>
      <c r="H290" s="26">
        <f t="shared" si="22"/>
        <v>1363.6363636363635</v>
      </c>
      <c r="I290" s="26">
        <f t="shared" si="22"/>
        <v>1714.2857142857144</v>
      </c>
    </row>
    <row r="291" spans="1:9" x14ac:dyDescent="0.25">
      <c r="A291" s="26" t="s">
        <v>20</v>
      </c>
      <c r="B291" s="26">
        <f t="shared" si="22"/>
        <v>12.499999999999998</v>
      </c>
      <c r="C291" s="26">
        <f t="shared" si="22"/>
        <v>24.999999999999996</v>
      </c>
      <c r="D291" s="26">
        <f t="shared" si="22"/>
        <v>107.14285714285715</v>
      </c>
      <c r="E291" s="26">
        <f t="shared" si="22"/>
        <v>166.66666666666666</v>
      </c>
      <c r="F291" s="26">
        <f t="shared" si="22"/>
        <v>340.90909090909088</v>
      </c>
      <c r="G291" s="26">
        <f t="shared" si="22"/>
        <v>681.81818181818176</v>
      </c>
      <c r="H291" s="26">
        <f t="shared" si="22"/>
        <v>1363.6363636363635</v>
      </c>
      <c r="I291" s="26">
        <f t="shared" si="22"/>
        <v>1714.2857142857144</v>
      </c>
    </row>
    <row r="293" spans="1:9" x14ac:dyDescent="0.25">
      <c r="A293" s="1" t="s">
        <v>238</v>
      </c>
      <c r="B293" s="1"/>
      <c r="C293" s="1"/>
      <c r="D293" s="1"/>
      <c r="E293" s="1"/>
      <c r="F293" s="1"/>
      <c r="G293" s="1"/>
      <c r="H293" s="1"/>
      <c r="I293" s="1"/>
    </row>
    <row r="294" spans="1:9" ht="21" x14ac:dyDescent="0.35">
      <c r="A294" s="297" t="s">
        <v>284</v>
      </c>
      <c r="B294" s="298"/>
      <c r="C294" s="298"/>
      <c r="D294" s="298"/>
      <c r="E294" s="298"/>
      <c r="F294" s="298"/>
      <c r="G294" s="298"/>
      <c r="H294" s="298"/>
      <c r="I294" s="298"/>
    </row>
    <row r="295" spans="1:9" x14ac:dyDescent="0.25">
      <c r="A295" s="145" t="s">
        <v>186</v>
      </c>
      <c r="B295" s="115" t="s">
        <v>13</v>
      </c>
      <c r="C295" s="115" t="s">
        <v>17</v>
      </c>
      <c r="D295" s="115" t="s">
        <v>22</v>
      </c>
      <c r="E295" s="115" t="s">
        <v>25</v>
      </c>
      <c r="F295" s="115" t="s">
        <v>29</v>
      </c>
      <c r="G295" s="115" t="s">
        <v>33</v>
      </c>
      <c r="H295" s="115" t="s">
        <v>36</v>
      </c>
      <c r="I295" s="115" t="s">
        <v>40</v>
      </c>
    </row>
    <row r="296" spans="1:9" x14ac:dyDescent="0.25">
      <c r="A296" s="26" t="s">
        <v>16</v>
      </c>
      <c r="B296" s="26">
        <f t="shared" ref="B296:I297" si="23">(B95/B89)*$B$99*$I$11</f>
        <v>24.999999999999996</v>
      </c>
      <c r="C296" s="26">
        <f t="shared" si="23"/>
        <v>49.999999999999993</v>
      </c>
      <c r="D296" s="26">
        <f t="shared" si="23"/>
        <v>214.28571428571431</v>
      </c>
      <c r="E296" s="26">
        <f t="shared" si="23"/>
        <v>333.33333333333331</v>
      </c>
      <c r="F296" s="26">
        <f t="shared" si="23"/>
        <v>681.81818181818176</v>
      </c>
      <c r="G296" s="26">
        <f t="shared" si="23"/>
        <v>1363.6363636363635</v>
      </c>
      <c r="H296" s="26">
        <f t="shared" si="23"/>
        <v>2727.272727272727</v>
      </c>
      <c r="I296" s="26">
        <f t="shared" si="23"/>
        <v>3428.5714285714289</v>
      </c>
    </row>
    <row r="297" spans="1:9" x14ac:dyDescent="0.25">
      <c r="A297" s="26" t="s">
        <v>20</v>
      </c>
      <c r="B297" s="26">
        <f t="shared" si="23"/>
        <v>24.999999999999996</v>
      </c>
      <c r="C297" s="26">
        <f t="shared" si="23"/>
        <v>49.999999999999993</v>
      </c>
      <c r="D297" s="26">
        <f t="shared" si="23"/>
        <v>214.28571428571431</v>
      </c>
      <c r="E297" s="26">
        <f t="shared" si="23"/>
        <v>333.33333333333331</v>
      </c>
      <c r="F297" s="26">
        <f t="shared" si="23"/>
        <v>681.81818181818176</v>
      </c>
      <c r="G297" s="26">
        <f t="shared" si="23"/>
        <v>1363.6363636363635</v>
      </c>
      <c r="H297" s="26">
        <f t="shared" si="23"/>
        <v>2727.272727272727</v>
      </c>
      <c r="I297" s="26">
        <f t="shared" si="23"/>
        <v>3428.5714285714289</v>
      </c>
    </row>
    <row r="299" spans="1:9" x14ac:dyDescent="0.25">
      <c r="A299" s="1" t="s">
        <v>240</v>
      </c>
      <c r="B299" s="1"/>
      <c r="C299" s="1"/>
      <c r="D299" s="1"/>
      <c r="E299" s="1"/>
      <c r="F299" s="1"/>
      <c r="G299" s="1"/>
      <c r="H299" s="1"/>
      <c r="I299" s="1"/>
    </row>
    <row r="300" spans="1:9" ht="21" x14ac:dyDescent="0.35">
      <c r="A300" s="297" t="s">
        <v>284</v>
      </c>
      <c r="B300" s="298"/>
      <c r="C300" s="298"/>
      <c r="D300" s="298"/>
      <c r="E300" s="298"/>
      <c r="F300" s="298"/>
      <c r="G300" s="298"/>
      <c r="H300" s="298"/>
      <c r="I300" s="298"/>
    </row>
    <row r="301" spans="1:9" x14ac:dyDescent="0.25">
      <c r="A301" s="145" t="s">
        <v>186</v>
      </c>
      <c r="B301" s="115" t="s">
        <v>13</v>
      </c>
      <c r="C301" s="115" t="s">
        <v>17</v>
      </c>
      <c r="D301" s="115" t="s">
        <v>22</v>
      </c>
      <c r="E301" s="115" t="s">
        <v>25</v>
      </c>
      <c r="F301" s="115" t="s">
        <v>29</v>
      </c>
      <c r="G301" s="115" t="s">
        <v>33</v>
      </c>
      <c r="H301" s="115" t="s">
        <v>36</v>
      </c>
      <c r="I301" s="115" t="s">
        <v>40</v>
      </c>
    </row>
    <row r="302" spans="1:9" x14ac:dyDescent="0.25">
      <c r="A302" s="26" t="s">
        <v>16</v>
      </c>
      <c r="B302" s="26">
        <f t="shared" ref="B302:I303" si="24">(B95)*$B$99*$I$12</f>
        <v>250</v>
      </c>
      <c r="C302" s="26">
        <f t="shared" si="24"/>
        <v>500</v>
      </c>
      <c r="D302" s="26">
        <f t="shared" si="24"/>
        <v>2500</v>
      </c>
      <c r="E302" s="26">
        <f t="shared" si="24"/>
        <v>5000</v>
      </c>
      <c r="F302" s="26">
        <f t="shared" si="24"/>
        <v>12500</v>
      </c>
      <c r="G302" s="26">
        <f t="shared" si="24"/>
        <v>25000</v>
      </c>
      <c r="H302" s="26">
        <f t="shared" si="24"/>
        <v>50000</v>
      </c>
      <c r="I302" s="26">
        <f t="shared" si="24"/>
        <v>80000</v>
      </c>
    </row>
    <row r="303" spans="1:9" x14ac:dyDescent="0.25">
      <c r="A303" s="26" t="s">
        <v>20</v>
      </c>
      <c r="B303" s="26">
        <f t="shared" si="24"/>
        <v>250</v>
      </c>
      <c r="C303" s="26">
        <f t="shared" si="24"/>
        <v>500</v>
      </c>
      <c r="D303" s="26">
        <f t="shared" si="24"/>
        <v>2500</v>
      </c>
      <c r="E303" s="26">
        <f t="shared" si="24"/>
        <v>5000</v>
      </c>
      <c r="F303" s="26">
        <f t="shared" si="24"/>
        <v>12500</v>
      </c>
      <c r="G303" s="26">
        <f t="shared" si="24"/>
        <v>25000</v>
      </c>
      <c r="H303" s="26">
        <f t="shared" si="24"/>
        <v>50000</v>
      </c>
      <c r="I303" s="26">
        <f t="shared" si="24"/>
        <v>80000</v>
      </c>
    </row>
    <row r="306" spans="1:21" ht="28.5" x14ac:dyDescent="0.45">
      <c r="A306" s="303" t="s">
        <v>285</v>
      </c>
      <c r="B306" s="304"/>
      <c r="C306" s="304"/>
      <c r="D306" s="304"/>
      <c r="E306" s="304"/>
      <c r="F306" s="304"/>
      <c r="G306" s="304"/>
      <c r="H306" s="304"/>
      <c r="I306" s="304"/>
      <c r="J306" s="304"/>
      <c r="K306" s="304"/>
      <c r="L306" s="304"/>
      <c r="M306" s="304"/>
      <c r="N306" s="304"/>
      <c r="O306" s="304"/>
      <c r="P306" s="304"/>
      <c r="Q306" s="304"/>
      <c r="R306" s="304"/>
      <c r="S306" s="304"/>
      <c r="T306" s="304"/>
      <c r="U306" s="304"/>
    </row>
    <row r="307" spans="1:21" x14ac:dyDescent="0.25">
      <c r="A307" s="235"/>
    </row>
    <row r="308" spans="1:21" ht="15.75" x14ac:dyDescent="0.25">
      <c r="A308" s="305" t="s">
        <v>286</v>
      </c>
      <c r="B308" s="306" t="s">
        <v>287</v>
      </c>
    </row>
    <row r="309" spans="1:21" x14ac:dyDescent="0.25">
      <c r="A309" s="307" t="s">
        <v>288</v>
      </c>
      <c r="B309" s="308" t="s">
        <v>289</v>
      </c>
    </row>
    <row r="310" spans="1:21" x14ac:dyDescent="0.25">
      <c r="A310" s="307" t="s">
        <v>290</v>
      </c>
      <c r="B310" s="308" t="s">
        <v>291</v>
      </c>
    </row>
    <row r="311" spans="1:21" x14ac:dyDescent="0.25">
      <c r="A311" s="307" t="s">
        <v>292</v>
      </c>
      <c r="B311" s="308" t="s">
        <v>293</v>
      </c>
    </row>
    <row r="312" spans="1:21" x14ac:dyDescent="0.25">
      <c r="A312" s="307" t="s">
        <v>294</v>
      </c>
      <c r="B312" s="309" t="s">
        <v>295</v>
      </c>
    </row>
    <row r="313" spans="1:21" x14ac:dyDescent="0.25">
      <c r="A313" s="307" t="s">
        <v>296</v>
      </c>
      <c r="B313" s="309" t="s">
        <v>297</v>
      </c>
    </row>
    <row r="314" spans="1:21" x14ac:dyDescent="0.25">
      <c r="A314" s="310" t="s">
        <v>298</v>
      </c>
      <c r="B314" s="311" t="s">
        <v>299</v>
      </c>
    </row>
    <row r="315" spans="1:21" x14ac:dyDescent="0.25">
      <c r="A315" s="312"/>
    </row>
    <row r="316" spans="1:21" ht="23.25" x14ac:dyDescent="0.35">
      <c r="A316" s="294" t="s">
        <v>300</v>
      </c>
      <c r="B316" s="295"/>
      <c r="C316" s="295"/>
      <c r="D316" s="295"/>
      <c r="E316" s="295"/>
      <c r="F316" s="295"/>
      <c r="G316" s="295"/>
      <c r="H316" s="295"/>
      <c r="I316" s="295"/>
      <c r="J316" s="295"/>
      <c r="K316" s="295"/>
      <c r="L316" s="295"/>
      <c r="M316" s="295"/>
      <c r="N316" s="295"/>
      <c r="O316" s="295"/>
      <c r="P316" s="295"/>
      <c r="Q316" s="295"/>
      <c r="R316" s="295"/>
      <c r="S316" s="295"/>
      <c r="T316" s="295"/>
      <c r="U316" s="295"/>
    </row>
    <row r="318" spans="1:21" ht="31.5" x14ac:dyDescent="0.5">
      <c r="A318" s="313" t="s">
        <v>301</v>
      </c>
      <c r="B318" s="313"/>
      <c r="C318" s="313"/>
      <c r="D318" s="313"/>
      <c r="E318" s="313"/>
      <c r="F318" s="313"/>
      <c r="G318" s="313"/>
      <c r="H318" s="313"/>
      <c r="I318" s="313"/>
      <c r="J318" s="313"/>
      <c r="K318" s="313"/>
      <c r="L318" s="313"/>
      <c r="M318" s="313"/>
      <c r="N318" s="313"/>
      <c r="O318" s="313"/>
      <c r="P318" s="313"/>
      <c r="Q318" s="313"/>
      <c r="R318" s="313"/>
      <c r="S318" s="313"/>
      <c r="T318" s="313"/>
      <c r="U318" s="313"/>
    </row>
    <row r="320" spans="1:21" ht="15.75" x14ac:dyDescent="0.25">
      <c r="A320" s="314" t="s">
        <v>233</v>
      </c>
      <c r="B320" s="3"/>
      <c r="C320" s="3"/>
      <c r="D320" s="3"/>
      <c r="E320" s="3"/>
      <c r="F320" s="3"/>
      <c r="G320" s="3"/>
      <c r="H320" s="3"/>
      <c r="I320" s="3"/>
      <c r="L320" s="1" t="s">
        <v>302</v>
      </c>
      <c r="M320" s="1"/>
      <c r="N320" s="1"/>
      <c r="O320" s="1"/>
      <c r="P320" s="1"/>
      <c r="Q320" s="1"/>
      <c r="R320" s="1"/>
      <c r="S320" s="1"/>
      <c r="T320" s="1"/>
    </row>
    <row r="321" spans="1:20" ht="21" x14ac:dyDescent="0.35">
      <c r="L321" s="315" t="s">
        <v>303</v>
      </c>
      <c r="M321" s="298"/>
      <c r="N321" s="298"/>
      <c r="O321" s="298"/>
      <c r="P321" s="298"/>
      <c r="Q321" s="298"/>
      <c r="R321" s="298"/>
      <c r="S321" s="298"/>
      <c r="T321" s="298"/>
    </row>
    <row r="322" spans="1:20" x14ac:dyDescent="0.25">
      <c r="A322" s="235" t="s">
        <v>186</v>
      </c>
      <c r="B322" s="115" t="s">
        <v>13</v>
      </c>
      <c r="C322" s="115" t="s">
        <v>17</v>
      </c>
      <c r="D322" s="115" t="s">
        <v>22</v>
      </c>
      <c r="E322" s="115" t="s">
        <v>25</v>
      </c>
      <c r="F322" s="115" t="s">
        <v>29</v>
      </c>
      <c r="G322" s="115" t="s">
        <v>33</v>
      </c>
      <c r="H322" s="115" t="s">
        <v>36</v>
      </c>
      <c r="I322" s="115" t="s">
        <v>40</v>
      </c>
      <c r="L322" s="145" t="s">
        <v>186</v>
      </c>
      <c r="M322" s="115" t="s">
        <v>13</v>
      </c>
      <c r="N322" s="115" t="s">
        <v>17</v>
      </c>
      <c r="O322" s="115" t="s">
        <v>22</v>
      </c>
      <c r="P322" s="115" t="s">
        <v>25</v>
      </c>
      <c r="Q322" s="115" t="s">
        <v>29</v>
      </c>
      <c r="R322" s="115" t="s">
        <v>33</v>
      </c>
      <c r="S322" s="115" t="s">
        <v>36</v>
      </c>
      <c r="T322" s="115" t="s">
        <v>40</v>
      </c>
    </row>
    <row r="323" spans="1:20" x14ac:dyDescent="0.25">
      <c r="A323" t="s">
        <v>16</v>
      </c>
      <c r="B323" s="312" t="str">
        <f t="shared" ref="B323:B338" si="25">_xlfn.IFS(M323&gt;10000,"M5",M323&gt;2000,"M4",M323&gt;500,"M3",M323&gt;100,"M2",M323&gt;=0,"M1")</f>
        <v>M1</v>
      </c>
      <c r="C323" s="312" t="str">
        <f t="shared" ref="C323:C338" si="26">_xlfn.IFS(N323&gt;10000,"M5",N323&gt;2000,"M4",N323&gt;500,"M3",N323&gt;100,"M2",N323&gt;=0,"M1")</f>
        <v>M1</v>
      </c>
      <c r="D323" s="312" t="str">
        <f t="shared" ref="D323:D338" si="27">_xlfn.IFS(O323&gt;10000,"M5",O323&gt;2000,"M4",O323&gt;500,"M3",O323&gt;100,"M2",O323&gt;=0,"M1")</f>
        <v>M1</v>
      </c>
      <c r="E323" s="312" t="str">
        <f t="shared" ref="E323:E338" si="28">_xlfn.IFS(P323&gt;10000,"M5",P323&gt;2000,"M4",P323&gt;500,"M3",P323&gt;100,"M2",P323&gt;=0,"M1")</f>
        <v>M2</v>
      </c>
      <c r="F323" s="312" t="str">
        <f t="shared" ref="F323:F338" si="29">_xlfn.IFS(Q323&gt;10000,"M5",Q323&gt;2000,"M4",Q323&gt;500,"M3",Q323&gt;100,"M2",Q323&gt;=0,"M1")</f>
        <v>M2</v>
      </c>
      <c r="G323" s="312" t="str">
        <f t="shared" ref="G323:G338" si="30">_xlfn.IFS(R323&gt;10000,"M5",R323&gt;2000,"M4",R323&gt;500,"M3",R323&gt;100,"M2",R323&gt;=0,"M1")</f>
        <v>M3</v>
      </c>
      <c r="H323" s="312" t="str">
        <f t="shared" ref="H323:H338" si="31">_xlfn.IFS(S323&gt;10000,"M5",S323&gt;2000,"M4",S323&gt;500,"M3",S323&gt;100,"M2",S323&gt;=0,"M1")</f>
        <v>M3</v>
      </c>
      <c r="I323" s="312" t="str">
        <f t="shared" ref="I323:I338" si="32">_xlfn.IFS(T323&gt;10000,"M5",T323&gt;2000,"M4",T323&gt;500,"M3",T323&gt;100,"M2",T323&gt;=0,"M1")</f>
        <v>M4</v>
      </c>
      <c r="L323" s="26" t="s">
        <v>16</v>
      </c>
      <c r="M323" s="26">
        <f t="shared" ref="M323:M338" si="33">B69*$H$10*(1-andel_olje)</f>
        <v>3.7402857142857129</v>
      </c>
      <c r="N323" s="26">
        <f t="shared" ref="N323:N338" si="34">C69*$H$10*(1-andel_olje)</f>
        <v>13.818848082983189</v>
      </c>
      <c r="O323" s="26">
        <f t="shared" ref="O323:O338" si="35">D69*$H$10*(1-andel_olje)</f>
        <v>44.936813880368234</v>
      </c>
      <c r="P323" s="26">
        <f t="shared" ref="P323:P338" si="36">E69*$H$10*(1-andel_olje)</f>
        <v>105.26118491379319</v>
      </c>
      <c r="Q323" s="26">
        <f t="shared" ref="Q323:Q338" si="37">F69*$H$10*(1-andel_olje)</f>
        <v>421.5625594325146</v>
      </c>
      <c r="R323" s="26">
        <f t="shared" ref="R323:R338" si="38">G69*$H$10*(1-andel_olje)</f>
        <v>757.31387931034396</v>
      </c>
      <c r="S323" s="26">
        <f t="shared" ref="S323:S338" si="39">H69*$H$10*(1-andel_olje)</f>
        <v>1023.1619385930053</v>
      </c>
      <c r="T323" s="26">
        <f t="shared" ref="T323:T338" si="40">I69*$H$10*(1-andel_olje)</f>
        <v>2035.579430835734</v>
      </c>
    </row>
    <row r="324" spans="1:20" x14ac:dyDescent="0.25">
      <c r="A324" t="s">
        <v>20</v>
      </c>
      <c r="B324" s="312" t="str">
        <f t="shared" si="25"/>
        <v>M1</v>
      </c>
      <c r="C324" s="312" t="str">
        <f t="shared" si="26"/>
        <v>M1</v>
      </c>
      <c r="D324" s="312" t="str">
        <f t="shared" si="27"/>
        <v>M1</v>
      </c>
      <c r="E324" s="312" t="str">
        <f t="shared" si="28"/>
        <v>M2</v>
      </c>
      <c r="F324" s="312" t="str">
        <f t="shared" si="29"/>
        <v>M2</v>
      </c>
      <c r="G324" s="312" t="str">
        <f t="shared" si="30"/>
        <v>M3</v>
      </c>
      <c r="H324" s="312" t="str">
        <f t="shared" si="31"/>
        <v>M3</v>
      </c>
      <c r="I324" s="312" t="str">
        <f t="shared" si="32"/>
        <v>M3</v>
      </c>
      <c r="L324" s="26" t="s">
        <v>20</v>
      </c>
      <c r="M324" s="26">
        <f t="shared" si="33"/>
        <v>3.1547594513198161</v>
      </c>
      <c r="N324" s="26">
        <f t="shared" si="34"/>
        <v>14.923968750000011</v>
      </c>
      <c r="O324" s="26">
        <f t="shared" si="35"/>
        <v>60.317096959459526</v>
      </c>
      <c r="P324" s="26">
        <f t="shared" si="36"/>
        <v>171.10768619791665</v>
      </c>
      <c r="Q324" s="26">
        <f t="shared" si="37"/>
        <v>410.45607047872295</v>
      </c>
      <c r="R324" s="26">
        <f t="shared" si="38"/>
        <v>583.43593749999911</v>
      </c>
      <c r="S324" s="26">
        <f t="shared" si="39"/>
        <v>992.76621427083523</v>
      </c>
      <c r="T324" s="26">
        <f t="shared" si="40"/>
        <v>1594.2727282825399</v>
      </c>
    </row>
    <row r="325" spans="1:20" x14ac:dyDescent="0.25">
      <c r="A325" t="s">
        <v>24</v>
      </c>
      <c r="B325" s="312" t="str">
        <f t="shared" si="25"/>
        <v>M1</v>
      </c>
      <c r="C325" s="312" t="str">
        <f t="shared" si="26"/>
        <v>M1</v>
      </c>
      <c r="D325" s="312" t="str">
        <f t="shared" si="27"/>
        <v>M2</v>
      </c>
      <c r="E325" s="312" t="str">
        <f t="shared" si="28"/>
        <v>M2</v>
      </c>
      <c r="F325" s="312" t="str">
        <f t="shared" si="29"/>
        <v>M2</v>
      </c>
      <c r="G325" s="312" t="str">
        <f t="shared" si="30"/>
        <v>M3</v>
      </c>
      <c r="H325" s="312" t="str">
        <f t="shared" si="31"/>
        <v>M3</v>
      </c>
      <c r="I325" s="312" t="str">
        <f t="shared" si="32"/>
        <v>M4</v>
      </c>
      <c r="L325" s="26" t="s">
        <v>24</v>
      </c>
      <c r="M325" s="26">
        <f t="shared" si="33"/>
        <v>5.8391358814874721</v>
      </c>
      <c r="N325" s="26">
        <f t="shared" si="34"/>
        <v>27.622734083850993</v>
      </c>
      <c r="O325" s="26">
        <f t="shared" si="35"/>
        <v>110.89002801724136</v>
      </c>
      <c r="P325" s="26">
        <f t="shared" si="36"/>
        <v>220.0590234375</v>
      </c>
      <c r="Q325" s="26">
        <f t="shared" si="37"/>
        <v>490.89208115183197</v>
      </c>
      <c r="R325" s="26">
        <f t="shared" si="38"/>
        <v>781.18218750000005</v>
      </c>
      <c r="S325" s="26">
        <f t="shared" si="39"/>
        <v>1152.9232871720121</v>
      </c>
      <c r="T325" s="26">
        <f t="shared" si="40"/>
        <v>2202.1169836956519</v>
      </c>
    </row>
    <row r="326" spans="1:20" x14ac:dyDescent="0.25">
      <c r="A326" t="s">
        <v>28</v>
      </c>
      <c r="B326" s="312" t="str">
        <f t="shared" si="25"/>
        <v>M1</v>
      </c>
      <c r="C326" s="312" t="str">
        <f t="shared" si="26"/>
        <v>M1</v>
      </c>
      <c r="D326" s="312" t="str">
        <f t="shared" si="27"/>
        <v>M1</v>
      </c>
      <c r="E326" s="312" t="str">
        <f t="shared" si="28"/>
        <v>M2</v>
      </c>
      <c r="F326" s="312" t="str">
        <f t="shared" si="29"/>
        <v>M2</v>
      </c>
      <c r="G326" s="312" t="str">
        <f t="shared" si="30"/>
        <v>M3</v>
      </c>
      <c r="H326" s="312" t="str">
        <f t="shared" si="31"/>
        <v>M3</v>
      </c>
      <c r="I326" s="312" t="str">
        <f t="shared" si="32"/>
        <v>M3</v>
      </c>
      <c r="L326" s="26" t="s">
        <v>28</v>
      </c>
      <c r="M326" s="26">
        <f t="shared" si="33"/>
        <v>2.7636450573781728</v>
      </c>
      <c r="N326" s="26">
        <f t="shared" si="34"/>
        <v>13.073755102040806</v>
      </c>
      <c r="O326" s="26">
        <f t="shared" si="35"/>
        <v>39.23212654958683</v>
      </c>
      <c r="P326" s="26">
        <f t="shared" si="36"/>
        <v>127.46590050377844</v>
      </c>
      <c r="Q326" s="26">
        <f t="shared" si="37"/>
        <v>474.78722669735419</v>
      </c>
      <c r="R326" s="26">
        <f t="shared" si="38"/>
        <v>702.59548376687962</v>
      </c>
      <c r="S326" s="26">
        <f t="shared" si="39"/>
        <v>1257.6617857142869</v>
      </c>
      <c r="T326" s="26">
        <f t="shared" si="40"/>
        <v>1901.3298728813561</v>
      </c>
    </row>
    <row r="327" spans="1:20" x14ac:dyDescent="0.25">
      <c r="A327" t="s">
        <v>31</v>
      </c>
      <c r="B327" s="312" t="str">
        <f t="shared" si="25"/>
        <v>M1</v>
      </c>
      <c r="C327" s="312" t="str">
        <f t="shared" si="26"/>
        <v>M1</v>
      </c>
      <c r="D327" s="312" t="str">
        <f t="shared" si="27"/>
        <v>M1</v>
      </c>
      <c r="E327" s="312" t="str">
        <f t="shared" si="28"/>
        <v>M2</v>
      </c>
      <c r="F327" s="312" t="str">
        <f t="shared" si="29"/>
        <v>M3</v>
      </c>
      <c r="G327" s="312" t="str">
        <f t="shared" si="30"/>
        <v>M3</v>
      </c>
      <c r="H327" s="312" t="str">
        <f t="shared" si="31"/>
        <v>M3</v>
      </c>
      <c r="I327" s="312" t="str">
        <f t="shared" si="32"/>
        <v>M3</v>
      </c>
      <c r="L327" s="26" t="s">
        <v>31</v>
      </c>
      <c r="M327" s="26">
        <f t="shared" si="33"/>
        <v>3.0626008064516235</v>
      </c>
      <c r="N327" s="26">
        <f t="shared" si="34"/>
        <v>21.085341082317086</v>
      </c>
      <c r="O327" s="26">
        <f t="shared" si="35"/>
        <v>60.877681107954515</v>
      </c>
      <c r="P327" s="26">
        <f t="shared" si="36"/>
        <v>158.76990184445495</v>
      </c>
      <c r="Q327" s="26">
        <f t="shared" si="37"/>
        <v>544.15818465262066</v>
      </c>
      <c r="R327" s="26">
        <f t="shared" si="38"/>
        <v>766.73663793103401</v>
      </c>
      <c r="S327" s="26">
        <f t="shared" si="39"/>
        <v>1184.6999999999994</v>
      </c>
      <c r="T327" s="26">
        <f t="shared" si="40"/>
        <v>1902.4971579875528</v>
      </c>
    </row>
    <row r="328" spans="1:20" x14ac:dyDescent="0.25">
      <c r="A328" t="s">
        <v>35</v>
      </c>
      <c r="B328" s="312" t="str">
        <f t="shared" si="25"/>
        <v>M1</v>
      </c>
      <c r="C328" s="312" t="str">
        <f t="shared" si="26"/>
        <v>M1</v>
      </c>
      <c r="D328" s="312" t="str">
        <f t="shared" si="27"/>
        <v>M1</v>
      </c>
      <c r="E328" s="312" t="str">
        <f t="shared" si="28"/>
        <v>M2</v>
      </c>
      <c r="F328" s="312" t="str">
        <f t="shared" si="29"/>
        <v>M3</v>
      </c>
      <c r="G328" s="312" t="str">
        <f t="shared" si="30"/>
        <v>M3</v>
      </c>
      <c r="H328" s="312" t="str">
        <f t="shared" si="31"/>
        <v>M3</v>
      </c>
      <c r="I328" s="312" t="str">
        <f t="shared" si="32"/>
        <v>M4</v>
      </c>
      <c r="L328" s="26" t="s">
        <v>35</v>
      </c>
      <c r="M328" s="26">
        <f t="shared" si="33"/>
        <v>3.7522531228521787</v>
      </c>
      <c r="N328" s="26">
        <f t="shared" si="34"/>
        <v>17.750484374999999</v>
      </c>
      <c r="O328" s="26">
        <f t="shared" si="35"/>
        <v>74.980479166666612</v>
      </c>
      <c r="P328" s="26">
        <f t="shared" si="36"/>
        <v>234.2180067806604</v>
      </c>
      <c r="Q328" s="26">
        <f t="shared" si="37"/>
        <v>504.44443359375003</v>
      </c>
      <c r="R328" s="26">
        <f t="shared" si="38"/>
        <v>907.44694743377522</v>
      </c>
      <c r="S328" s="26">
        <f t="shared" si="39"/>
        <v>1774.8648214285706</v>
      </c>
      <c r="T328" s="26">
        <f t="shared" si="40"/>
        <v>2865.7896814404485</v>
      </c>
    </row>
    <row r="329" spans="1:20" x14ac:dyDescent="0.25">
      <c r="A329" t="s">
        <v>39</v>
      </c>
      <c r="B329" s="312" t="str">
        <f t="shared" si="25"/>
        <v>M1</v>
      </c>
      <c r="C329" s="312" t="str">
        <f t="shared" si="26"/>
        <v>M1</v>
      </c>
      <c r="D329" s="312" t="str">
        <f t="shared" si="27"/>
        <v>M1</v>
      </c>
      <c r="E329" s="312" t="str">
        <f t="shared" si="28"/>
        <v>M2</v>
      </c>
      <c r="F329" s="312" t="str">
        <f t="shared" si="29"/>
        <v>M2</v>
      </c>
      <c r="G329" s="312" t="str">
        <f t="shared" si="30"/>
        <v>M2</v>
      </c>
      <c r="H329" s="312" t="str">
        <f t="shared" si="31"/>
        <v>M3</v>
      </c>
      <c r="I329" s="312" t="str">
        <f t="shared" si="32"/>
        <v>M3</v>
      </c>
      <c r="L329" s="26" t="s">
        <v>39</v>
      </c>
      <c r="M329" s="26">
        <f t="shared" si="33"/>
        <v>2.5125911602209845</v>
      </c>
      <c r="N329" s="26">
        <f t="shared" si="34"/>
        <v>11.160216442953022</v>
      </c>
      <c r="O329" s="26">
        <f t="shared" si="35"/>
        <v>48.952776785714349</v>
      </c>
      <c r="P329" s="26">
        <f t="shared" si="36"/>
        <v>199.82882291666681</v>
      </c>
      <c r="Q329" s="26">
        <f t="shared" si="37"/>
        <v>226.60868750000006</v>
      </c>
      <c r="R329" s="26">
        <f t="shared" si="38"/>
        <v>347.17082730421652</v>
      </c>
      <c r="S329" s="26">
        <f t="shared" si="39"/>
        <v>590.74089505855864</v>
      </c>
      <c r="T329" s="26">
        <f t="shared" si="40"/>
        <v>948.66453444410467</v>
      </c>
    </row>
    <row r="330" spans="1:20" x14ac:dyDescent="0.25">
      <c r="A330" t="s">
        <v>42</v>
      </c>
      <c r="B330" s="312" t="str">
        <f t="shared" si="25"/>
        <v>M1</v>
      </c>
      <c r="C330" s="312" t="str">
        <f t="shared" si="26"/>
        <v>M1</v>
      </c>
      <c r="D330" s="312" t="str">
        <f t="shared" si="27"/>
        <v>M1</v>
      </c>
      <c r="E330" s="312" t="str">
        <f t="shared" si="28"/>
        <v>M2</v>
      </c>
      <c r="F330" s="312" t="str">
        <f t="shared" si="29"/>
        <v>M2</v>
      </c>
      <c r="G330" s="312" t="str">
        <f t="shared" si="30"/>
        <v>M2</v>
      </c>
      <c r="H330" s="312" t="str">
        <f t="shared" si="31"/>
        <v>M3</v>
      </c>
      <c r="I330" s="312" t="str">
        <f t="shared" si="32"/>
        <v>M3</v>
      </c>
      <c r="L330" s="26" t="s">
        <v>42</v>
      </c>
      <c r="M330" s="26">
        <f t="shared" si="33"/>
        <v>2.5239671052631669</v>
      </c>
      <c r="N330" s="26">
        <f t="shared" si="34"/>
        <v>11.550660829048844</v>
      </c>
      <c r="O330" s="26">
        <f t="shared" si="35"/>
        <v>28.29137631302531</v>
      </c>
      <c r="P330" s="26">
        <f t="shared" si="36"/>
        <v>103.18797367021284</v>
      </c>
      <c r="Q330" s="26">
        <f t="shared" si="37"/>
        <v>244.16846551724251</v>
      </c>
      <c r="R330" s="26">
        <f t="shared" si="38"/>
        <v>330.46061320754626</v>
      </c>
      <c r="S330" s="26">
        <f t="shared" si="39"/>
        <v>562.30703467709304</v>
      </c>
      <c r="T330" s="26">
        <f t="shared" si="40"/>
        <v>903.00289979706054</v>
      </c>
    </row>
    <row r="331" spans="1:20" x14ac:dyDescent="0.25">
      <c r="A331" t="s">
        <v>44</v>
      </c>
      <c r="B331" s="312" t="str">
        <f t="shared" si="25"/>
        <v>M1</v>
      </c>
      <c r="C331" s="312" t="str">
        <f t="shared" si="26"/>
        <v>M1</v>
      </c>
      <c r="D331" s="312" t="str">
        <f t="shared" si="27"/>
        <v>M1</v>
      </c>
      <c r="E331" s="312" t="str">
        <f t="shared" si="28"/>
        <v>M2</v>
      </c>
      <c r="F331" s="312" t="str">
        <f t="shared" si="29"/>
        <v>M2</v>
      </c>
      <c r="G331" s="312" t="str">
        <f t="shared" si="30"/>
        <v>M3</v>
      </c>
      <c r="H331" s="312" t="str">
        <f t="shared" si="31"/>
        <v>M3</v>
      </c>
      <c r="I331" s="312" t="str">
        <f t="shared" si="32"/>
        <v>M3</v>
      </c>
      <c r="L331" s="26" t="s">
        <v>44</v>
      </c>
      <c r="M331" s="26">
        <f t="shared" si="33"/>
        <v>3.2175000000000002</v>
      </c>
      <c r="N331" s="26">
        <f t="shared" si="34"/>
        <v>21.905203125</v>
      </c>
      <c r="O331" s="26">
        <f t="shared" si="35"/>
        <v>73.874775</v>
      </c>
      <c r="P331" s="26">
        <f t="shared" si="36"/>
        <v>119.68368749999999</v>
      </c>
      <c r="Q331" s="26">
        <f t="shared" si="37"/>
        <v>267.38156250000003</v>
      </c>
      <c r="R331" s="26">
        <f t="shared" si="38"/>
        <v>516.4288883928574</v>
      </c>
      <c r="S331" s="26">
        <f t="shared" si="39"/>
        <v>706.60886479591943</v>
      </c>
      <c r="T331" s="26">
        <f t="shared" si="40"/>
        <v>1000.8284722222215</v>
      </c>
    </row>
    <row r="332" spans="1:20" x14ac:dyDescent="0.25">
      <c r="A332" t="s">
        <v>46</v>
      </c>
      <c r="B332" s="312" t="str">
        <f t="shared" si="25"/>
        <v>M1</v>
      </c>
      <c r="C332" s="312" t="str">
        <f t="shared" si="26"/>
        <v>M1</v>
      </c>
      <c r="D332" s="312" t="str">
        <f t="shared" si="27"/>
        <v>M2</v>
      </c>
      <c r="E332" s="312" t="str">
        <f t="shared" si="28"/>
        <v>M2</v>
      </c>
      <c r="F332" s="312" t="str">
        <f t="shared" si="29"/>
        <v>M3</v>
      </c>
      <c r="G332" s="312" t="str">
        <f t="shared" si="30"/>
        <v>M3</v>
      </c>
      <c r="H332" s="312" t="str">
        <f t="shared" si="31"/>
        <v>M3</v>
      </c>
      <c r="I332" s="312" t="str">
        <f t="shared" si="32"/>
        <v>M4</v>
      </c>
      <c r="L332" s="26" t="s">
        <v>46</v>
      </c>
      <c r="M332" s="26">
        <f t="shared" si="33"/>
        <v>5.5306676829268318</v>
      </c>
      <c r="N332" s="26">
        <f t="shared" si="34"/>
        <v>96.960474086596818</v>
      </c>
      <c r="O332" s="26">
        <f t="shared" si="35"/>
        <v>225.74138022445817</v>
      </c>
      <c r="P332" s="26">
        <f t="shared" si="36"/>
        <v>322.03437500000081</v>
      </c>
      <c r="Q332" s="26">
        <f t="shared" si="37"/>
        <v>686.20414553521118</v>
      </c>
      <c r="R332" s="26">
        <f t="shared" si="38"/>
        <v>1051.2838829492878</v>
      </c>
      <c r="S332" s="26">
        <f t="shared" si="39"/>
        <v>1788.8495608817461</v>
      </c>
      <c r="T332" s="26">
        <f t="shared" si="40"/>
        <v>2872.6945265846343</v>
      </c>
    </row>
    <row r="333" spans="1:20" x14ac:dyDescent="0.25">
      <c r="A333" t="s">
        <v>48</v>
      </c>
      <c r="B333" s="312" t="str">
        <f t="shared" si="25"/>
        <v>M1</v>
      </c>
      <c r="C333" s="312" t="str">
        <f t="shared" si="26"/>
        <v>M1</v>
      </c>
      <c r="D333" s="312" t="str">
        <f t="shared" si="27"/>
        <v>M2</v>
      </c>
      <c r="E333" s="312" t="str">
        <f t="shared" si="28"/>
        <v>M2</v>
      </c>
      <c r="F333" s="312" t="str">
        <f t="shared" si="29"/>
        <v>M3</v>
      </c>
      <c r="G333" s="312" t="str">
        <f t="shared" si="30"/>
        <v>M3</v>
      </c>
      <c r="H333" s="312" t="str">
        <f t="shared" si="31"/>
        <v>M3</v>
      </c>
      <c r="I333" s="312" t="str">
        <f t="shared" si="32"/>
        <v>M4</v>
      </c>
      <c r="L333" s="26" t="s">
        <v>48</v>
      </c>
      <c r="M333" s="26">
        <f t="shared" si="33"/>
        <v>6.1885416666666702</v>
      </c>
      <c r="N333" s="26">
        <f t="shared" si="34"/>
        <v>73.83610424440306</v>
      </c>
      <c r="O333" s="26">
        <f t="shared" si="35"/>
        <v>262.1398999999991</v>
      </c>
      <c r="P333" s="26">
        <f t="shared" si="36"/>
        <v>462.17588097133779</v>
      </c>
      <c r="Q333" s="26">
        <f t="shared" si="37"/>
        <v>689.00580357142951</v>
      </c>
      <c r="R333" s="26">
        <f t="shared" si="38"/>
        <v>1587.0237500000012</v>
      </c>
      <c r="S333" s="26">
        <f t="shared" si="39"/>
        <v>1134.6045454545458</v>
      </c>
      <c r="T333" s="26">
        <f t="shared" si="40"/>
        <v>2090.3075431034476</v>
      </c>
    </row>
    <row r="334" spans="1:20" x14ac:dyDescent="0.25">
      <c r="A334" t="s">
        <v>51</v>
      </c>
      <c r="B334" s="312" t="str">
        <f t="shared" si="25"/>
        <v>M1</v>
      </c>
      <c r="C334" s="312" t="str">
        <f t="shared" si="26"/>
        <v>M1</v>
      </c>
      <c r="D334" s="312" t="str">
        <f t="shared" si="27"/>
        <v>M1</v>
      </c>
      <c r="E334" s="312" t="str">
        <f t="shared" si="28"/>
        <v>M3</v>
      </c>
      <c r="F334" s="312" t="str">
        <f t="shared" si="29"/>
        <v>M3</v>
      </c>
      <c r="G334" s="312" t="str">
        <f t="shared" si="30"/>
        <v>M3</v>
      </c>
      <c r="H334" s="312" t="str">
        <f t="shared" si="31"/>
        <v>M3</v>
      </c>
      <c r="I334" s="312" t="str">
        <f t="shared" si="32"/>
        <v>M3</v>
      </c>
      <c r="L334" s="26" t="s">
        <v>51</v>
      </c>
      <c r="M334" s="26">
        <f t="shared" si="33"/>
        <v>2.6812500000000004</v>
      </c>
      <c r="N334" s="26">
        <f t="shared" si="34"/>
        <v>16.754652777777771</v>
      </c>
      <c r="O334" s="26">
        <f t="shared" si="35"/>
        <v>89.943749999999994</v>
      </c>
      <c r="P334" s="26">
        <f t="shared" si="36"/>
        <v>615.76173164605848</v>
      </c>
      <c r="Q334" s="26">
        <f t="shared" si="37"/>
        <v>1227.0374999999999</v>
      </c>
      <c r="R334" s="26">
        <f t="shared" si="38"/>
        <v>1227.0374999999999</v>
      </c>
      <c r="S334" s="26">
        <f t="shared" si="39"/>
        <v>1227.0374999999999</v>
      </c>
      <c r="T334" s="26">
        <f t="shared" si="40"/>
        <v>1227.0374999999999</v>
      </c>
    </row>
    <row r="335" spans="1:20" x14ac:dyDescent="0.25">
      <c r="A335" t="s">
        <v>54</v>
      </c>
      <c r="B335" s="312" t="str">
        <f t="shared" si="25"/>
        <v>M1</v>
      </c>
      <c r="C335" s="312" t="str">
        <f t="shared" si="26"/>
        <v>M1</v>
      </c>
      <c r="D335" s="312" t="str">
        <f t="shared" si="27"/>
        <v>M2</v>
      </c>
      <c r="E335" s="312" t="str">
        <f t="shared" si="28"/>
        <v>M3</v>
      </c>
      <c r="F335" s="312" t="str">
        <f t="shared" si="29"/>
        <v>M3</v>
      </c>
      <c r="G335" s="312" t="str">
        <f t="shared" si="30"/>
        <v>M3</v>
      </c>
      <c r="H335" s="312" t="str">
        <f t="shared" si="31"/>
        <v>M4</v>
      </c>
      <c r="I335" s="312" t="str">
        <f t="shared" si="32"/>
        <v>M4</v>
      </c>
      <c r="L335" s="26" t="s">
        <v>54</v>
      </c>
      <c r="M335" s="26">
        <f t="shared" si="33"/>
        <v>24.434629778948999</v>
      </c>
      <c r="N335" s="26">
        <f t="shared" si="34"/>
        <v>51.00211772548645</v>
      </c>
      <c r="O335" s="26">
        <f t="shared" si="35"/>
        <v>436.63227364864815</v>
      </c>
      <c r="P335" s="26">
        <f t="shared" si="36"/>
        <v>511.875</v>
      </c>
      <c r="Q335" s="26">
        <f t="shared" si="37"/>
        <v>1090.7243892700471</v>
      </c>
      <c r="R335" s="26">
        <f t="shared" si="38"/>
        <v>1671.0201747396254</v>
      </c>
      <c r="S335" s="26">
        <f t="shared" si="39"/>
        <v>2843.3839368121685</v>
      </c>
      <c r="T335" s="26">
        <f t="shared" si="40"/>
        <v>4566.1600901938127</v>
      </c>
    </row>
    <row r="336" spans="1:20" x14ac:dyDescent="0.25">
      <c r="A336" t="s">
        <v>56</v>
      </c>
      <c r="B336" s="312" t="str">
        <f t="shared" si="25"/>
        <v>M1</v>
      </c>
      <c r="C336" s="312" t="str">
        <f t="shared" si="26"/>
        <v>M1</v>
      </c>
      <c r="D336" s="312" t="str">
        <f t="shared" si="27"/>
        <v>M2</v>
      </c>
      <c r="E336" s="312" t="str">
        <f t="shared" si="28"/>
        <v>M2</v>
      </c>
      <c r="F336" s="312" t="str">
        <f t="shared" si="29"/>
        <v>M3</v>
      </c>
      <c r="G336" s="312" t="str">
        <f t="shared" si="30"/>
        <v>M3</v>
      </c>
      <c r="H336" s="312" t="str">
        <f t="shared" si="31"/>
        <v>M4</v>
      </c>
      <c r="I336" s="312" t="str">
        <f t="shared" si="32"/>
        <v>M4</v>
      </c>
      <c r="L336" s="26" t="s">
        <v>56</v>
      </c>
      <c r="M336" s="26">
        <f t="shared" si="33"/>
        <v>8.6989717356687848</v>
      </c>
      <c r="N336" s="26">
        <f t="shared" si="34"/>
        <v>34.55451338883887</v>
      </c>
      <c r="O336" s="26">
        <f t="shared" si="35"/>
        <v>171.79893448553065</v>
      </c>
      <c r="P336" s="26">
        <f t="shared" si="36"/>
        <v>415.79083928571401</v>
      </c>
      <c r="Q336" s="26">
        <f t="shared" si="37"/>
        <v>658.21640625000009</v>
      </c>
      <c r="R336" s="26">
        <f t="shared" si="38"/>
        <v>930.15000000000009</v>
      </c>
      <c r="S336" s="26">
        <f t="shared" si="39"/>
        <v>2468.8218750000001</v>
      </c>
      <c r="T336" s="26">
        <f t="shared" si="40"/>
        <v>3964.6548499746832</v>
      </c>
    </row>
    <row r="337" spans="1:20" x14ac:dyDescent="0.25">
      <c r="A337" t="s">
        <v>59</v>
      </c>
      <c r="B337" s="312" t="str">
        <f t="shared" si="25"/>
        <v>M1</v>
      </c>
      <c r="C337" s="312" t="str">
        <f t="shared" si="26"/>
        <v>M1</v>
      </c>
      <c r="D337" s="312" t="str">
        <f t="shared" si="27"/>
        <v>M2</v>
      </c>
      <c r="E337" s="312" t="str">
        <f t="shared" si="28"/>
        <v>M2</v>
      </c>
      <c r="F337" s="312" t="str">
        <f t="shared" si="29"/>
        <v>M3</v>
      </c>
      <c r="G337" s="312" t="str">
        <f t="shared" si="30"/>
        <v>M3</v>
      </c>
      <c r="H337" s="312" t="str">
        <f t="shared" si="31"/>
        <v>M3</v>
      </c>
      <c r="I337" s="312" t="str">
        <f t="shared" si="32"/>
        <v>M4</v>
      </c>
      <c r="L337" s="26" t="s">
        <v>59</v>
      </c>
      <c r="M337" s="26">
        <f t="shared" si="33"/>
        <v>8.4703180084745888</v>
      </c>
      <c r="N337" s="26">
        <f t="shared" si="34"/>
        <v>36.925007295841766</v>
      </c>
      <c r="O337" s="26">
        <f t="shared" si="35"/>
        <v>150.58515291262145</v>
      </c>
      <c r="P337" s="26">
        <f t="shared" si="36"/>
        <v>315.12424715908992</v>
      </c>
      <c r="Q337" s="26">
        <f t="shared" si="37"/>
        <v>671.4797597592825</v>
      </c>
      <c r="R337" s="26">
        <f t="shared" si="38"/>
        <v>1028.7257134114327</v>
      </c>
      <c r="S337" s="26">
        <f t="shared" si="39"/>
        <v>1750.4649034865656</v>
      </c>
      <c r="T337" s="26">
        <f t="shared" si="40"/>
        <v>2811.0530126109115</v>
      </c>
    </row>
    <row r="338" spans="1:20" x14ac:dyDescent="0.25">
      <c r="A338" t="s">
        <v>61</v>
      </c>
      <c r="B338" s="312" t="str">
        <f t="shared" si="25"/>
        <v>M1</v>
      </c>
      <c r="C338" s="312" t="str">
        <f t="shared" si="26"/>
        <v>M1</v>
      </c>
      <c r="D338" s="312" t="str">
        <f t="shared" si="27"/>
        <v>M1</v>
      </c>
      <c r="E338" s="312" t="str">
        <f t="shared" si="28"/>
        <v>M2</v>
      </c>
      <c r="F338" s="312" t="str">
        <f t="shared" si="29"/>
        <v>M2</v>
      </c>
      <c r="G338" s="312" t="str">
        <f t="shared" si="30"/>
        <v>M2</v>
      </c>
      <c r="H338" s="312" t="str">
        <f t="shared" si="31"/>
        <v>M3</v>
      </c>
      <c r="I338" s="312" t="str">
        <f t="shared" si="32"/>
        <v>M3</v>
      </c>
      <c r="L338" s="26" t="s">
        <v>61</v>
      </c>
      <c r="M338" s="26">
        <f t="shared" si="33"/>
        <v>4.9747159090909072</v>
      </c>
      <c r="N338" s="26">
        <f t="shared" si="34"/>
        <v>16.672750377643499</v>
      </c>
      <c r="O338" s="26">
        <f t="shared" si="35"/>
        <v>54.700401785714348</v>
      </c>
      <c r="P338" s="26">
        <f t="shared" si="36"/>
        <v>146.26218749999998</v>
      </c>
      <c r="Q338" s="26">
        <f t="shared" si="37"/>
        <v>311.66150941975729</v>
      </c>
      <c r="R338" s="26">
        <f t="shared" si="38"/>
        <v>477.47412183452963</v>
      </c>
      <c r="S338" s="26">
        <f t="shared" si="39"/>
        <v>812.46311013530328</v>
      </c>
      <c r="T338" s="26">
        <f t="shared" si="40"/>
        <v>1304.7258867241878</v>
      </c>
    </row>
    <row r="339" spans="1:20" x14ac:dyDescent="0.25">
      <c r="L339" s="26"/>
      <c r="M339" s="26"/>
      <c r="N339" s="26"/>
      <c r="O339" s="26"/>
      <c r="P339" s="26"/>
      <c r="Q339" s="26"/>
      <c r="R339" s="26"/>
      <c r="S339" s="26"/>
      <c r="T339" s="26"/>
    </row>
    <row r="340" spans="1:20" ht="15.75" x14ac:dyDescent="0.25">
      <c r="A340" s="314" t="s">
        <v>233</v>
      </c>
      <c r="B340" s="3"/>
      <c r="C340" s="3"/>
      <c r="D340" s="3"/>
      <c r="E340" s="3"/>
      <c r="F340" s="3"/>
      <c r="G340" s="3"/>
      <c r="H340" s="3"/>
      <c r="I340" s="3"/>
      <c r="L340" s="1" t="s">
        <v>304</v>
      </c>
      <c r="M340" s="1"/>
      <c r="N340" s="1"/>
      <c r="O340" s="1"/>
      <c r="P340" s="1"/>
      <c r="Q340" s="1"/>
      <c r="R340" s="1"/>
      <c r="S340" s="1"/>
      <c r="T340" s="1"/>
    </row>
    <row r="341" spans="1:20" ht="15.75" customHeight="1" x14ac:dyDescent="0.35">
      <c r="L341" s="315" t="s">
        <v>303</v>
      </c>
      <c r="M341" s="298"/>
      <c r="N341" s="298"/>
      <c r="O341" s="298"/>
      <c r="P341" s="298"/>
      <c r="Q341" s="298"/>
      <c r="R341" s="298"/>
      <c r="S341" s="298"/>
      <c r="T341" s="298"/>
    </row>
    <row r="342" spans="1:20" x14ac:dyDescent="0.25">
      <c r="A342" s="235" t="s">
        <v>186</v>
      </c>
      <c r="B342" s="115" t="s">
        <v>13</v>
      </c>
      <c r="C342" s="115" t="s">
        <v>17</v>
      </c>
      <c r="D342" s="115" t="s">
        <v>22</v>
      </c>
      <c r="E342" s="115" t="s">
        <v>25</v>
      </c>
      <c r="F342" s="115" t="s">
        <v>29</v>
      </c>
      <c r="G342" s="115" t="s">
        <v>33</v>
      </c>
      <c r="H342" s="115" t="s">
        <v>36</v>
      </c>
      <c r="I342" s="115" t="s">
        <v>40</v>
      </c>
      <c r="L342" s="145" t="s">
        <v>186</v>
      </c>
      <c r="M342" s="115" t="s">
        <v>13</v>
      </c>
      <c r="N342" s="115" t="s">
        <v>17</v>
      </c>
      <c r="O342" s="115" t="s">
        <v>22</v>
      </c>
      <c r="P342" s="115" t="s">
        <v>25</v>
      </c>
      <c r="Q342" s="115" t="s">
        <v>29</v>
      </c>
      <c r="R342" s="115" t="s">
        <v>33</v>
      </c>
      <c r="S342" s="115" t="s">
        <v>36</v>
      </c>
      <c r="T342" s="115" t="s">
        <v>40</v>
      </c>
    </row>
    <row r="343" spans="1:20" x14ac:dyDescent="0.25">
      <c r="A343" t="s">
        <v>16</v>
      </c>
      <c r="B343" s="312" t="str">
        <f t="shared" ref="B343:B358" si="41">_xlfn.IFS(M343&gt;10000,"M5",M343&gt;2000,"M4",M343&gt;500,"M3",M343&gt;100,"M2",M343&gt;=0,"M1")</f>
        <v>M1</v>
      </c>
      <c r="C343" s="312" t="str">
        <f t="shared" ref="C343:C358" si="42">_xlfn.IFS(N343&gt;10000,"M5",N343&gt;2000,"M4",N343&gt;500,"M3",N343&gt;100,"M2",N343&gt;=0,"M1")</f>
        <v>M1</v>
      </c>
      <c r="D343" s="312" t="str">
        <f t="shared" ref="D343:D358" si="43">_xlfn.IFS(O343&gt;10000,"M5",O343&gt;2000,"M4",O343&gt;500,"M3",O343&gt;100,"M2",O343&gt;=0,"M1")</f>
        <v>M1</v>
      </c>
      <c r="E343" s="312" t="str">
        <f t="shared" ref="E343:E358" si="44">_xlfn.IFS(P343&gt;10000,"M5",P343&gt;2000,"M4",P343&gt;500,"M3",P343&gt;100,"M2",P343&gt;=0,"M1")</f>
        <v>M2</v>
      </c>
      <c r="F343" s="312" t="str">
        <f t="shared" ref="F343:F358" si="45">_xlfn.IFS(Q343&gt;10000,"M5",Q343&gt;2000,"M4",Q343&gt;500,"M3",Q343&gt;100,"M2",Q343&gt;=0,"M1")</f>
        <v>M3</v>
      </c>
      <c r="G343" s="312" t="str">
        <f t="shared" ref="G343:G358" si="46">_xlfn.IFS(R343&gt;10000,"M5",R343&gt;2000,"M4",R343&gt;500,"M3",R343&gt;100,"M2",R343&gt;=0,"M1")</f>
        <v>M3</v>
      </c>
      <c r="H343" s="312" t="str">
        <f t="shared" ref="H343:H358" si="47">_xlfn.IFS(S343&gt;10000,"M5",S343&gt;2000,"M4",S343&gt;500,"M3",S343&gt;100,"M2",S343&gt;=0,"M1")</f>
        <v>M4</v>
      </c>
      <c r="I343" s="312" t="str">
        <f t="shared" ref="I343:I358" si="48">_xlfn.IFS(T343&gt;10000,"M5",T343&gt;2000,"M4",T343&gt;500,"M3",T343&gt;100,"M2",T343&gt;=0,"M1")</f>
        <v>M4</v>
      </c>
      <c r="L343" s="26" t="s">
        <v>16</v>
      </c>
      <c r="M343" s="26">
        <f t="shared" ref="M343:M358" si="49">B69*$H$11*$B$44*(1-andel_olje)</f>
        <v>7.4805714285714258</v>
      </c>
      <c r="N343" s="26">
        <f t="shared" ref="N343:N358" si="50">C69*$H$11*$B$44*(1-andel_olje)</f>
        <v>27.637696165966378</v>
      </c>
      <c r="O343" s="26">
        <f t="shared" ref="O343:O358" si="51">D69*$H$11*$B$44*(1-andel_olje)</f>
        <v>89.873627760736468</v>
      </c>
      <c r="P343" s="26">
        <f t="shared" ref="P343:P358" si="52">E69*$H$11*$B$44*(1-andel_olje)</f>
        <v>210.52236982758637</v>
      </c>
      <c r="Q343" s="26">
        <f t="shared" ref="Q343:Q358" si="53">F69*$H$11*$B$44*(1-andel_olje)</f>
        <v>843.12511886502921</v>
      </c>
      <c r="R343" s="26">
        <f t="shared" ref="R343:R358" si="54">G69*$H$11*$B$44*(1-andel_olje)</f>
        <v>1514.6277586206879</v>
      </c>
      <c r="S343" s="26">
        <f t="shared" ref="S343:S358" si="55">H69*$H$11*$B$44*(1-andel_olje)</f>
        <v>2046.3238771860106</v>
      </c>
      <c r="T343" s="26">
        <f t="shared" ref="T343:T358" si="56">I69*$H$11*$B$44*(1-andel_olje)</f>
        <v>4071.158861671468</v>
      </c>
    </row>
    <row r="344" spans="1:20" x14ac:dyDescent="0.25">
      <c r="A344" t="s">
        <v>20</v>
      </c>
      <c r="B344" s="312" t="str">
        <f t="shared" si="41"/>
        <v>M1</v>
      </c>
      <c r="C344" s="312" t="str">
        <f t="shared" si="42"/>
        <v>M1</v>
      </c>
      <c r="D344" s="312" t="str">
        <f t="shared" si="43"/>
        <v>M2</v>
      </c>
      <c r="E344" s="312" t="str">
        <f t="shared" si="44"/>
        <v>M2</v>
      </c>
      <c r="F344" s="312" t="str">
        <f t="shared" si="45"/>
        <v>M3</v>
      </c>
      <c r="G344" s="312" t="str">
        <f t="shared" si="46"/>
        <v>M3</v>
      </c>
      <c r="H344" s="312" t="str">
        <f t="shared" si="47"/>
        <v>M3</v>
      </c>
      <c r="I344" s="312" t="str">
        <f t="shared" si="48"/>
        <v>M4</v>
      </c>
      <c r="L344" s="26" t="s">
        <v>20</v>
      </c>
      <c r="M344" s="26">
        <f t="shared" si="49"/>
        <v>6.3095189026396321</v>
      </c>
      <c r="N344" s="26">
        <f t="shared" si="50"/>
        <v>29.847937500000022</v>
      </c>
      <c r="O344" s="26">
        <f t="shared" si="51"/>
        <v>120.63419391891905</v>
      </c>
      <c r="P344" s="26">
        <f t="shared" si="52"/>
        <v>342.2153723958333</v>
      </c>
      <c r="Q344" s="26">
        <f t="shared" si="53"/>
        <v>820.9121409574459</v>
      </c>
      <c r="R344" s="26">
        <f t="shared" si="54"/>
        <v>1166.8718749999982</v>
      </c>
      <c r="S344" s="26">
        <f t="shared" si="55"/>
        <v>1985.5324285416705</v>
      </c>
      <c r="T344" s="26">
        <f t="shared" si="56"/>
        <v>3188.5454565650798</v>
      </c>
    </row>
    <row r="345" spans="1:20" x14ac:dyDescent="0.25">
      <c r="A345" t="s">
        <v>24</v>
      </c>
      <c r="B345" s="312" t="str">
        <f t="shared" si="41"/>
        <v>M1</v>
      </c>
      <c r="C345" s="312" t="str">
        <f t="shared" si="42"/>
        <v>M1</v>
      </c>
      <c r="D345" s="312" t="str">
        <f t="shared" si="43"/>
        <v>M2</v>
      </c>
      <c r="E345" s="312" t="str">
        <f t="shared" si="44"/>
        <v>M2</v>
      </c>
      <c r="F345" s="312" t="str">
        <f t="shared" si="45"/>
        <v>M3</v>
      </c>
      <c r="G345" s="312" t="str">
        <f t="shared" si="46"/>
        <v>M3</v>
      </c>
      <c r="H345" s="312" t="str">
        <f t="shared" si="47"/>
        <v>M4</v>
      </c>
      <c r="I345" s="312" t="str">
        <f t="shared" si="48"/>
        <v>M4</v>
      </c>
      <c r="L345" s="26" t="s">
        <v>24</v>
      </c>
      <c r="M345" s="26">
        <f t="shared" si="49"/>
        <v>11.678271762974944</v>
      </c>
      <c r="N345" s="26">
        <f t="shared" si="50"/>
        <v>55.245468167701986</v>
      </c>
      <c r="O345" s="26">
        <f t="shared" si="51"/>
        <v>221.78005603448273</v>
      </c>
      <c r="P345" s="26">
        <f t="shared" si="52"/>
        <v>440.118046875</v>
      </c>
      <c r="Q345" s="26">
        <f t="shared" si="53"/>
        <v>981.78416230366395</v>
      </c>
      <c r="R345" s="26">
        <f t="shared" si="54"/>
        <v>1562.3643750000001</v>
      </c>
      <c r="S345" s="26">
        <f t="shared" si="55"/>
        <v>2305.8465743440242</v>
      </c>
      <c r="T345" s="26">
        <f t="shared" si="56"/>
        <v>4404.2339673913038</v>
      </c>
    </row>
    <row r="346" spans="1:20" x14ac:dyDescent="0.25">
      <c r="A346" t="s">
        <v>28</v>
      </c>
      <c r="B346" s="312" t="str">
        <f t="shared" si="41"/>
        <v>M1</v>
      </c>
      <c r="C346" s="312" t="str">
        <f t="shared" si="42"/>
        <v>M1</v>
      </c>
      <c r="D346" s="312" t="str">
        <f t="shared" si="43"/>
        <v>M1</v>
      </c>
      <c r="E346" s="312" t="str">
        <f t="shared" si="44"/>
        <v>M2</v>
      </c>
      <c r="F346" s="312" t="str">
        <f t="shared" si="45"/>
        <v>M3</v>
      </c>
      <c r="G346" s="312" t="str">
        <f t="shared" si="46"/>
        <v>M3</v>
      </c>
      <c r="H346" s="312" t="str">
        <f t="shared" si="47"/>
        <v>M4</v>
      </c>
      <c r="I346" s="312" t="str">
        <f t="shared" si="48"/>
        <v>M4</v>
      </c>
      <c r="L346" s="26" t="s">
        <v>28</v>
      </c>
      <c r="M346" s="26">
        <f t="shared" si="49"/>
        <v>5.5272901147563456</v>
      </c>
      <c r="N346" s="26">
        <f t="shared" si="50"/>
        <v>26.147510204081613</v>
      </c>
      <c r="O346" s="26">
        <f t="shared" si="51"/>
        <v>78.464253099173661</v>
      </c>
      <c r="P346" s="26">
        <f t="shared" si="52"/>
        <v>254.93180100755688</v>
      </c>
      <c r="Q346" s="26">
        <f t="shared" si="53"/>
        <v>949.57445339470837</v>
      </c>
      <c r="R346" s="26">
        <f t="shared" si="54"/>
        <v>1405.1909675337592</v>
      </c>
      <c r="S346" s="26">
        <f t="shared" si="55"/>
        <v>2515.3235714285738</v>
      </c>
      <c r="T346" s="26">
        <f t="shared" si="56"/>
        <v>3802.6597457627122</v>
      </c>
    </row>
    <row r="347" spans="1:20" x14ac:dyDescent="0.25">
      <c r="A347" t="s">
        <v>31</v>
      </c>
      <c r="B347" s="312" t="str">
        <f t="shared" si="41"/>
        <v>M1</v>
      </c>
      <c r="C347" s="312" t="str">
        <f t="shared" si="42"/>
        <v>M1</v>
      </c>
      <c r="D347" s="312" t="str">
        <f t="shared" si="43"/>
        <v>M2</v>
      </c>
      <c r="E347" s="312" t="str">
        <f t="shared" si="44"/>
        <v>M2</v>
      </c>
      <c r="F347" s="312" t="str">
        <f t="shared" si="45"/>
        <v>M3</v>
      </c>
      <c r="G347" s="312" t="str">
        <f t="shared" si="46"/>
        <v>M3</v>
      </c>
      <c r="H347" s="312" t="str">
        <f t="shared" si="47"/>
        <v>M4</v>
      </c>
      <c r="I347" s="312" t="str">
        <f t="shared" si="48"/>
        <v>M4</v>
      </c>
      <c r="L347" s="26" t="s">
        <v>31</v>
      </c>
      <c r="M347" s="26">
        <f t="shared" si="49"/>
        <v>6.1252016129032469</v>
      </c>
      <c r="N347" s="26">
        <f t="shared" si="50"/>
        <v>42.170682164634172</v>
      </c>
      <c r="O347" s="26">
        <f t="shared" si="51"/>
        <v>121.75536221590903</v>
      </c>
      <c r="P347" s="26">
        <f t="shared" si="52"/>
        <v>317.5398036889099</v>
      </c>
      <c r="Q347" s="26">
        <f t="shared" si="53"/>
        <v>1088.3163693052413</v>
      </c>
      <c r="R347" s="26">
        <f t="shared" si="54"/>
        <v>1533.473275862068</v>
      </c>
      <c r="S347" s="26">
        <f t="shared" si="55"/>
        <v>2369.3999999999987</v>
      </c>
      <c r="T347" s="26">
        <f t="shared" si="56"/>
        <v>3804.9943159751056</v>
      </c>
    </row>
    <row r="348" spans="1:20" x14ac:dyDescent="0.25">
      <c r="A348" t="s">
        <v>35</v>
      </c>
      <c r="B348" s="312" t="str">
        <f t="shared" si="41"/>
        <v>M1</v>
      </c>
      <c r="C348" s="312" t="str">
        <f t="shared" si="42"/>
        <v>M1</v>
      </c>
      <c r="D348" s="312" t="str">
        <f t="shared" si="43"/>
        <v>M2</v>
      </c>
      <c r="E348" s="312" t="str">
        <f t="shared" si="44"/>
        <v>M2</v>
      </c>
      <c r="F348" s="312" t="str">
        <f t="shared" si="45"/>
        <v>M3</v>
      </c>
      <c r="G348" s="312" t="str">
        <f t="shared" si="46"/>
        <v>M3</v>
      </c>
      <c r="H348" s="312" t="str">
        <f t="shared" si="47"/>
        <v>M4</v>
      </c>
      <c r="I348" s="312" t="str">
        <f t="shared" si="48"/>
        <v>M4</v>
      </c>
      <c r="L348" s="26" t="s">
        <v>35</v>
      </c>
      <c r="M348" s="26">
        <f t="shared" si="49"/>
        <v>7.5045062457043574</v>
      </c>
      <c r="N348" s="26">
        <f t="shared" si="50"/>
        <v>35.500968749999998</v>
      </c>
      <c r="O348" s="26">
        <f t="shared" si="51"/>
        <v>149.96095833333322</v>
      </c>
      <c r="P348" s="26">
        <f t="shared" si="52"/>
        <v>468.43601356132081</v>
      </c>
      <c r="Q348" s="26">
        <f t="shared" si="53"/>
        <v>1008.8888671875001</v>
      </c>
      <c r="R348" s="26">
        <f t="shared" si="54"/>
        <v>1814.8938948675504</v>
      </c>
      <c r="S348" s="26">
        <f t="shared" si="55"/>
        <v>3549.7296428571412</v>
      </c>
      <c r="T348" s="26">
        <f t="shared" si="56"/>
        <v>5731.579362880897</v>
      </c>
    </row>
    <row r="349" spans="1:20" x14ac:dyDescent="0.25">
      <c r="A349" t="s">
        <v>39</v>
      </c>
      <c r="B349" s="312" t="str">
        <f t="shared" si="41"/>
        <v>M1</v>
      </c>
      <c r="C349" s="312" t="str">
        <f t="shared" si="42"/>
        <v>M1</v>
      </c>
      <c r="D349" s="312" t="str">
        <f t="shared" si="43"/>
        <v>M1</v>
      </c>
      <c r="E349" s="312" t="str">
        <f t="shared" si="44"/>
        <v>M2</v>
      </c>
      <c r="F349" s="312" t="str">
        <f t="shared" si="45"/>
        <v>M2</v>
      </c>
      <c r="G349" s="312" t="str">
        <f t="shared" si="46"/>
        <v>M3</v>
      </c>
      <c r="H349" s="312" t="str">
        <f t="shared" si="47"/>
        <v>M3</v>
      </c>
      <c r="I349" s="312" t="str">
        <f t="shared" si="48"/>
        <v>M3</v>
      </c>
      <c r="L349" s="26" t="s">
        <v>39</v>
      </c>
      <c r="M349" s="26">
        <f t="shared" si="49"/>
        <v>5.025182320441969</v>
      </c>
      <c r="N349" s="26">
        <f t="shared" si="50"/>
        <v>22.320432885906044</v>
      </c>
      <c r="O349" s="26">
        <f t="shared" si="51"/>
        <v>97.905553571428698</v>
      </c>
      <c r="P349" s="26">
        <f t="shared" si="52"/>
        <v>399.65764583333362</v>
      </c>
      <c r="Q349" s="26">
        <f t="shared" si="53"/>
        <v>453.21737500000012</v>
      </c>
      <c r="R349" s="26">
        <f t="shared" si="54"/>
        <v>694.34165460843303</v>
      </c>
      <c r="S349" s="26">
        <f t="shared" si="55"/>
        <v>1181.4817901171173</v>
      </c>
      <c r="T349" s="26">
        <f t="shared" si="56"/>
        <v>1897.3290688882093</v>
      </c>
    </row>
    <row r="350" spans="1:20" x14ac:dyDescent="0.25">
      <c r="A350" t="s">
        <v>42</v>
      </c>
      <c r="B350" s="312" t="str">
        <f t="shared" si="41"/>
        <v>M1</v>
      </c>
      <c r="C350" s="312" t="str">
        <f t="shared" si="42"/>
        <v>M1</v>
      </c>
      <c r="D350" s="312" t="str">
        <f t="shared" si="43"/>
        <v>M1</v>
      </c>
      <c r="E350" s="312" t="str">
        <f t="shared" si="44"/>
        <v>M2</v>
      </c>
      <c r="F350" s="312" t="str">
        <f t="shared" si="45"/>
        <v>M2</v>
      </c>
      <c r="G350" s="312" t="str">
        <f t="shared" si="46"/>
        <v>M3</v>
      </c>
      <c r="H350" s="312" t="str">
        <f t="shared" si="47"/>
        <v>M3</v>
      </c>
      <c r="I350" s="312" t="str">
        <f t="shared" si="48"/>
        <v>M3</v>
      </c>
      <c r="L350" s="26" t="s">
        <v>42</v>
      </c>
      <c r="M350" s="26">
        <f t="shared" si="49"/>
        <v>5.0479342105263338</v>
      </c>
      <c r="N350" s="26">
        <f t="shared" si="50"/>
        <v>23.101321658097689</v>
      </c>
      <c r="O350" s="26">
        <f t="shared" si="51"/>
        <v>56.58275262605062</v>
      </c>
      <c r="P350" s="26">
        <f t="shared" si="52"/>
        <v>206.37594734042568</v>
      </c>
      <c r="Q350" s="26">
        <f t="shared" si="53"/>
        <v>488.33693103448502</v>
      </c>
      <c r="R350" s="26">
        <f t="shared" si="54"/>
        <v>660.92122641509252</v>
      </c>
      <c r="S350" s="26">
        <f t="shared" si="55"/>
        <v>1124.6140693541861</v>
      </c>
      <c r="T350" s="26">
        <f t="shared" si="56"/>
        <v>1806.0057995941211</v>
      </c>
    </row>
    <row r="351" spans="1:20" x14ac:dyDescent="0.25">
      <c r="A351" t="s">
        <v>44</v>
      </c>
      <c r="B351" s="312" t="str">
        <f t="shared" si="41"/>
        <v>M1</v>
      </c>
      <c r="C351" s="312" t="str">
        <f t="shared" si="42"/>
        <v>M1</v>
      </c>
      <c r="D351" s="312" t="str">
        <f t="shared" si="43"/>
        <v>M2</v>
      </c>
      <c r="E351" s="312" t="str">
        <f t="shared" si="44"/>
        <v>M2</v>
      </c>
      <c r="F351" s="312" t="str">
        <f t="shared" si="45"/>
        <v>M3</v>
      </c>
      <c r="G351" s="312" t="str">
        <f t="shared" si="46"/>
        <v>M3</v>
      </c>
      <c r="H351" s="312" t="str">
        <f t="shared" si="47"/>
        <v>M3</v>
      </c>
      <c r="I351" s="312" t="str">
        <f t="shared" si="48"/>
        <v>M4</v>
      </c>
      <c r="L351" s="26" t="s">
        <v>44</v>
      </c>
      <c r="M351" s="26">
        <f t="shared" si="49"/>
        <v>6.4350000000000005</v>
      </c>
      <c r="N351" s="26">
        <f t="shared" si="50"/>
        <v>43.81040625</v>
      </c>
      <c r="O351" s="26">
        <f t="shared" si="51"/>
        <v>147.74955</v>
      </c>
      <c r="P351" s="26">
        <f t="shared" si="52"/>
        <v>239.36737499999998</v>
      </c>
      <c r="Q351" s="26">
        <f t="shared" si="53"/>
        <v>534.76312500000006</v>
      </c>
      <c r="R351" s="26">
        <f t="shared" si="54"/>
        <v>1032.8577767857148</v>
      </c>
      <c r="S351" s="26">
        <f t="shared" si="55"/>
        <v>1413.2177295918389</v>
      </c>
      <c r="T351" s="26">
        <f t="shared" si="56"/>
        <v>2001.6569444444431</v>
      </c>
    </row>
    <row r="352" spans="1:20" x14ac:dyDescent="0.25">
      <c r="A352" t="s">
        <v>46</v>
      </c>
      <c r="B352" s="312" t="str">
        <f t="shared" si="41"/>
        <v>M1</v>
      </c>
      <c r="C352" s="312" t="str">
        <f t="shared" si="42"/>
        <v>M2</v>
      </c>
      <c r="D352" s="312" t="str">
        <f t="shared" si="43"/>
        <v>M2</v>
      </c>
      <c r="E352" s="312" t="str">
        <f t="shared" si="44"/>
        <v>M3</v>
      </c>
      <c r="F352" s="312" t="str">
        <f t="shared" si="45"/>
        <v>M3</v>
      </c>
      <c r="G352" s="312" t="str">
        <f t="shared" si="46"/>
        <v>M4</v>
      </c>
      <c r="H352" s="312" t="str">
        <f t="shared" si="47"/>
        <v>M4</v>
      </c>
      <c r="I352" s="312" t="str">
        <f t="shared" si="48"/>
        <v>M4</v>
      </c>
      <c r="L352" s="26" t="s">
        <v>46</v>
      </c>
      <c r="M352" s="26">
        <f t="shared" si="49"/>
        <v>11.061335365853664</v>
      </c>
      <c r="N352" s="26">
        <f t="shared" si="50"/>
        <v>193.92094817319364</v>
      </c>
      <c r="O352" s="26">
        <f t="shared" si="51"/>
        <v>451.48276044891634</v>
      </c>
      <c r="P352" s="26">
        <f t="shared" si="52"/>
        <v>644.06875000000161</v>
      </c>
      <c r="Q352" s="26">
        <f t="shared" si="53"/>
        <v>1372.4082910704224</v>
      </c>
      <c r="R352" s="26">
        <f t="shared" si="54"/>
        <v>2102.5677658985755</v>
      </c>
      <c r="S352" s="26">
        <f t="shared" si="55"/>
        <v>3577.6991217634923</v>
      </c>
      <c r="T352" s="26">
        <f t="shared" si="56"/>
        <v>5745.3890531692687</v>
      </c>
    </row>
    <row r="353" spans="1:20" x14ac:dyDescent="0.25">
      <c r="A353" t="s">
        <v>48</v>
      </c>
      <c r="B353" s="312" t="str">
        <f t="shared" si="41"/>
        <v>M1</v>
      </c>
      <c r="C353" s="312" t="str">
        <f t="shared" si="42"/>
        <v>M2</v>
      </c>
      <c r="D353" s="312" t="str">
        <f t="shared" si="43"/>
        <v>M3</v>
      </c>
      <c r="E353" s="312" t="str">
        <f t="shared" si="44"/>
        <v>M3</v>
      </c>
      <c r="F353" s="312" t="str">
        <f t="shared" si="45"/>
        <v>M3</v>
      </c>
      <c r="G353" s="312" t="str">
        <f t="shared" si="46"/>
        <v>M4</v>
      </c>
      <c r="H353" s="312" t="str">
        <f t="shared" si="47"/>
        <v>M4</v>
      </c>
      <c r="I353" s="312" t="str">
        <f t="shared" si="48"/>
        <v>M4</v>
      </c>
      <c r="L353" s="26" t="s">
        <v>48</v>
      </c>
      <c r="M353" s="26">
        <f t="shared" si="49"/>
        <v>12.37708333333334</v>
      </c>
      <c r="N353" s="26">
        <f t="shared" si="50"/>
        <v>147.67220848880612</v>
      </c>
      <c r="O353" s="26">
        <f t="shared" si="51"/>
        <v>524.2797999999982</v>
      </c>
      <c r="P353" s="26">
        <f t="shared" si="52"/>
        <v>924.35176194267558</v>
      </c>
      <c r="Q353" s="26">
        <f t="shared" si="53"/>
        <v>1378.011607142859</v>
      </c>
      <c r="R353" s="26">
        <f t="shared" si="54"/>
        <v>3174.0475000000024</v>
      </c>
      <c r="S353" s="26">
        <f t="shared" si="55"/>
        <v>2269.2090909090916</v>
      </c>
      <c r="T353" s="26">
        <f t="shared" si="56"/>
        <v>4180.6150862068953</v>
      </c>
    </row>
    <row r="354" spans="1:20" x14ac:dyDescent="0.25">
      <c r="A354" t="s">
        <v>51</v>
      </c>
      <c r="B354" s="312" t="str">
        <f t="shared" si="41"/>
        <v>M1</v>
      </c>
      <c r="C354" s="312" t="str">
        <f t="shared" si="42"/>
        <v>M1</v>
      </c>
      <c r="D354" s="312" t="str">
        <f t="shared" si="43"/>
        <v>M2</v>
      </c>
      <c r="E354" s="312" t="str">
        <f t="shared" si="44"/>
        <v>M3</v>
      </c>
      <c r="F354" s="312" t="str">
        <f t="shared" si="45"/>
        <v>M4</v>
      </c>
      <c r="G354" s="312" t="str">
        <f t="shared" si="46"/>
        <v>M4</v>
      </c>
      <c r="H354" s="312" t="str">
        <f t="shared" si="47"/>
        <v>M4</v>
      </c>
      <c r="I354" s="312" t="str">
        <f t="shared" si="48"/>
        <v>M4</v>
      </c>
      <c r="L354" s="26" t="s">
        <v>51</v>
      </c>
      <c r="M354" s="26">
        <f t="shared" si="49"/>
        <v>5.3625000000000007</v>
      </c>
      <c r="N354" s="26">
        <f t="shared" si="50"/>
        <v>33.509305555555542</v>
      </c>
      <c r="O354" s="26">
        <f t="shared" si="51"/>
        <v>179.88749999999999</v>
      </c>
      <c r="P354" s="26">
        <f t="shared" si="52"/>
        <v>1231.523463292117</v>
      </c>
      <c r="Q354" s="26">
        <f t="shared" si="53"/>
        <v>2454.0749999999998</v>
      </c>
      <c r="R354" s="26">
        <f t="shared" si="54"/>
        <v>2454.0749999999998</v>
      </c>
      <c r="S354" s="26">
        <f t="shared" si="55"/>
        <v>2454.0749999999998</v>
      </c>
      <c r="T354" s="26">
        <f t="shared" si="56"/>
        <v>2454.0749999999998</v>
      </c>
    </row>
    <row r="355" spans="1:20" x14ac:dyDescent="0.25">
      <c r="A355" t="s">
        <v>54</v>
      </c>
      <c r="B355" s="312" t="str">
        <f t="shared" si="41"/>
        <v>M1</v>
      </c>
      <c r="C355" s="312" t="str">
        <f t="shared" si="42"/>
        <v>M2</v>
      </c>
      <c r="D355" s="312" t="str">
        <f t="shared" si="43"/>
        <v>M3</v>
      </c>
      <c r="E355" s="312" t="str">
        <f t="shared" si="44"/>
        <v>M3</v>
      </c>
      <c r="F355" s="312" t="str">
        <f t="shared" si="45"/>
        <v>M4</v>
      </c>
      <c r="G355" s="312" t="str">
        <f t="shared" si="46"/>
        <v>M4</v>
      </c>
      <c r="H355" s="312" t="str">
        <f t="shared" si="47"/>
        <v>M4</v>
      </c>
      <c r="I355" s="312" t="str">
        <f t="shared" si="48"/>
        <v>M4</v>
      </c>
      <c r="L355" s="26" t="s">
        <v>54</v>
      </c>
      <c r="M355" s="26">
        <f t="shared" si="49"/>
        <v>48.869259557897998</v>
      </c>
      <c r="N355" s="26">
        <f t="shared" si="50"/>
        <v>102.0042354509729</v>
      </c>
      <c r="O355" s="26">
        <f t="shared" si="51"/>
        <v>873.2645472972963</v>
      </c>
      <c r="P355" s="26">
        <f t="shared" si="52"/>
        <v>1023.75</v>
      </c>
      <c r="Q355" s="26">
        <f t="shared" si="53"/>
        <v>2181.4487785400943</v>
      </c>
      <c r="R355" s="26">
        <f t="shared" si="54"/>
        <v>3342.0403494792508</v>
      </c>
      <c r="S355" s="26">
        <f t="shared" si="55"/>
        <v>5686.767873624337</v>
      </c>
      <c r="T355" s="26">
        <f t="shared" si="56"/>
        <v>9132.3201803876254</v>
      </c>
    </row>
    <row r="356" spans="1:20" x14ac:dyDescent="0.25">
      <c r="A356" t="s">
        <v>56</v>
      </c>
      <c r="B356" s="312" t="str">
        <f t="shared" si="41"/>
        <v>M1</v>
      </c>
      <c r="C356" s="312" t="str">
        <f t="shared" si="42"/>
        <v>M1</v>
      </c>
      <c r="D356" s="312" t="str">
        <f t="shared" si="43"/>
        <v>M2</v>
      </c>
      <c r="E356" s="312" t="str">
        <f t="shared" si="44"/>
        <v>M3</v>
      </c>
      <c r="F356" s="312" t="str">
        <f t="shared" si="45"/>
        <v>M3</v>
      </c>
      <c r="G356" s="312" t="str">
        <f t="shared" si="46"/>
        <v>M3</v>
      </c>
      <c r="H356" s="312" t="str">
        <f t="shared" si="47"/>
        <v>M4</v>
      </c>
      <c r="I356" s="312" t="str">
        <f t="shared" si="48"/>
        <v>M4</v>
      </c>
      <c r="L356" s="26" t="s">
        <v>56</v>
      </c>
      <c r="M356" s="26">
        <f t="shared" si="49"/>
        <v>17.39794347133757</v>
      </c>
      <c r="N356" s="26">
        <f t="shared" si="50"/>
        <v>69.109026777677741</v>
      </c>
      <c r="O356" s="26">
        <f t="shared" si="51"/>
        <v>343.5978689710613</v>
      </c>
      <c r="P356" s="26">
        <f t="shared" si="52"/>
        <v>831.58167857142803</v>
      </c>
      <c r="Q356" s="26">
        <f t="shared" si="53"/>
        <v>1316.4328125000002</v>
      </c>
      <c r="R356" s="26">
        <f t="shared" si="54"/>
        <v>1860.3000000000002</v>
      </c>
      <c r="S356" s="26">
        <f t="shared" si="55"/>
        <v>4937.6437500000002</v>
      </c>
      <c r="T356" s="26">
        <f t="shared" si="56"/>
        <v>7929.3096999493664</v>
      </c>
    </row>
    <row r="357" spans="1:20" x14ac:dyDescent="0.25">
      <c r="A357" t="s">
        <v>59</v>
      </c>
      <c r="B357" s="312" t="str">
        <f t="shared" si="41"/>
        <v>M1</v>
      </c>
      <c r="C357" s="312" t="str">
        <f t="shared" si="42"/>
        <v>M1</v>
      </c>
      <c r="D357" s="312" t="str">
        <f t="shared" si="43"/>
        <v>M2</v>
      </c>
      <c r="E357" s="312" t="str">
        <f t="shared" si="44"/>
        <v>M3</v>
      </c>
      <c r="F357" s="312" t="str">
        <f t="shared" si="45"/>
        <v>M3</v>
      </c>
      <c r="G357" s="312" t="str">
        <f t="shared" si="46"/>
        <v>M4</v>
      </c>
      <c r="H357" s="312" t="str">
        <f t="shared" si="47"/>
        <v>M4</v>
      </c>
      <c r="I357" s="312" t="str">
        <f t="shared" si="48"/>
        <v>M4</v>
      </c>
      <c r="L357" s="26" t="s">
        <v>59</v>
      </c>
      <c r="M357" s="26">
        <f t="shared" si="49"/>
        <v>16.940636016949178</v>
      </c>
      <c r="N357" s="26">
        <f t="shared" si="50"/>
        <v>73.850014591683532</v>
      </c>
      <c r="O357" s="26">
        <f t="shared" si="51"/>
        <v>301.17030582524291</v>
      </c>
      <c r="P357" s="26">
        <f t="shared" si="52"/>
        <v>630.24849431817984</v>
      </c>
      <c r="Q357" s="26">
        <f t="shared" si="53"/>
        <v>1342.959519518565</v>
      </c>
      <c r="R357" s="26">
        <f t="shared" si="54"/>
        <v>2057.4514268228654</v>
      </c>
      <c r="S357" s="26">
        <f t="shared" si="55"/>
        <v>3500.9298069731312</v>
      </c>
      <c r="T357" s="26">
        <f t="shared" si="56"/>
        <v>5622.1060252218231</v>
      </c>
    </row>
    <row r="358" spans="1:20" x14ac:dyDescent="0.25">
      <c r="A358" t="s">
        <v>61</v>
      </c>
      <c r="B358" s="312" t="str">
        <f t="shared" si="41"/>
        <v>M1</v>
      </c>
      <c r="C358" s="312" t="str">
        <f t="shared" si="42"/>
        <v>M1</v>
      </c>
      <c r="D358" s="312" t="str">
        <f t="shared" si="43"/>
        <v>M2</v>
      </c>
      <c r="E358" s="312" t="str">
        <f t="shared" si="44"/>
        <v>M2</v>
      </c>
      <c r="F358" s="312" t="str">
        <f t="shared" si="45"/>
        <v>M3</v>
      </c>
      <c r="G358" s="312" t="str">
        <f t="shared" si="46"/>
        <v>M3</v>
      </c>
      <c r="H358" s="312" t="str">
        <f t="shared" si="47"/>
        <v>M3</v>
      </c>
      <c r="I358" s="312" t="str">
        <f t="shared" si="48"/>
        <v>M4</v>
      </c>
      <c r="L358" s="26" t="s">
        <v>61</v>
      </c>
      <c r="M358" s="26">
        <f t="shared" si="49"/>
        <v>9.9494318181818144</v>
      </c>
      <c r="N358" s="26">
        <f t="shared" si="50"/>
        <v>33.345500755286999</v>
      </c>
      <c r="O358" s="26">
        <f t="shared" si="51"/>
        <v>109.4008035714287</v>
      </c>
      <c r="P358" s="26">
        <f t="shared" si="52"/>
        <v>292.52437499999996</v>
      </c>
      <c r="Q358" s="26">
        <f t="shared" si="53"/>
        <v>623.32301883951459</v>
      </c>
      <c r="R358" s="26">
        <f t="shared" si="54"/>
        <v>954.94824366905925</v>
      </c>
      <c r="S358" s="26">
        <f t="shared" si="55"/>
        <v>1624.9262202706066</v>
      </c>
      <c r="T358" s="26">
        <f t="shared" si="56"/>
        <v>2609.4517734483757</v>
      </c>
    </row>
    <row r="359" spans="1:20" x14ac:dyDescent="0.25">
      <c r="L359" s="299"/>
    </row>
    <row r="360" spans="1:20" ht="15.75" x14ac:dyDescent="0.25">
      <c r="A360" s="314" t="s">
        <v>233</v>
      </c>
      <c r="B360" s="3"/>
      <c r="C360" s="3"/>
      <c r="D360" s="3"/>
      <c r="E360" s="3"/>
      <c r="F360" s="3"/>
      <c r="G360" s="3"/>
      <c r="H360" s="3"/>
      <c r="I360" s="3"/>
      <c r="L360" s="1" t="s">
        <v>305</v>
      </c>
      <c r="M360" s="1"/>
      <c r="N360" s="1"/>
      <c r="O360" s="1"/>
      <c r="P360" s="1"/>
      <c r="Q360" s="1"/>
      <c r="R360" s="1"/>
      <c r="S360" s="1"/>
      <c r="T360" s="1"/>
    </row>
    <row r="361" spans="1:20" ht="21" x14ac:dyDescent="0.35">
      <c r="A361" s="29"/>
      <c r="B361" s="29"/>
      <c r="C361" s="29"/>
      <c r="D361" s="29"/>
      <c r="E361" s="29"/>
      <c r="F361" s="29"/>
      <c r="G361" s="29"/>
      <c r="H361" s="29"/>
      <c r="I361" s="29"/>
      <c r="L361" s="315" t="s">
        <v>303</v>
      </c>
      <c r="M361" s="298"/>
      <c r="N361" s="298"/>
      <c r="O361" s="298"/>
      <c r="P361" s="298"/>
      <c r="Q361" s="298"/>
      <c r="R361" s="298"/>
      <c r="S361" s="298"/>
      <c r="T361" s="298"/>
    </row>
    <row r="362" spans="1:20" x14ac:dyDescent="0.25">
      <c r="A362" s="235" t="s">
        <v>186</v>
      </c>
      <c r="B362" s="115" t="s">
        <v>13</v>
      </c>
      <c r="C362" s="115" t="s">
        <v>17</v>
      </c>
      <c r="D362" s="115" t="s">
        <v>22</v>
      </c>
      <c r="E362" s="115" t="s">
        <v>25</v>
      </c>
      <c r="F362" s="115" t="s">
        <v>29</v>
      </c>
      <c r="G362" s="115" t="s">
        <v>33</v>
      </c>
      <c r="H362" s="115" t="s">
        <v>36</v>
      </c>
      <c r="I362" s="115" t="s">
        <v>40</v>
      </c>
      <c r="L362" s="145" t="s">
        <v>186</v>
      </c>
      <c r="M362" s="115" t="s">
        <v>13</v>
      </c>
      <c r="N362" s="115" t="s">
        <v>17</v>
      </c>
      <c r="O362" s="115" t="s">
        <v>22</v>
      </c>
      <c r="P362" s="115" t="s">
        <v>25</v>
      </c>
      <c r="Q362" s="115" t="s">
        <v>29</v>
      </c>
      <c r="R362" s="115" t="s">
        <v>33</v>
      </c>
      <c r="S362" s="115" t="s">
        <v>36</v>
      </c>
      <c r="T362" s="115" t="s">
        <v>40</v>
      </c>
    </row>
    <row r="363" spans="1:20" x14ac:dyDescent="0.25">
      <c r="A363" t="s">
        <v>16</v>
      </c>
      <c r="B363" s="312" t="str">
        <f t="shared" ref="B363:B378" si="57">_xlfn.IFS(M363&gt;10000,"M5",M363&gt;2000,"M4",M363&gt;500,"M3",M363&gt;100,"M2",M363&gt;=0,"M1")</f>
        <v>M1</v>
      </c>
      <c r="C363" s="312" t="str">
        <f t="shared" ref="C363:C378" si="58">_xlfn.IFS(N363&gt;10000,"M5",N363&gt;2000,"M4",N363&gt;500,"M3",N363&gt;100,"M2",N363&gt;=0,"M1")</f>
        <v>M1</v>
      </c>
      <c r="D363" s="312" t="str">
        <f t="shared" ref="D363:D378" si="59">_xlfn.IFS(O363&gt;10000,"M5",O363&gt;2000,"M4",O363&gt;500,"M3",O363&gt;100,"M2",O363&gt;=0,"M1")</f>
        <v>M1</v>
      </c>
      <c r="E363" s="312" t="str">
        <f t="shared" ref="E363:E378" si="60">_xlfn.IFS(P363&gt;10000,"M5",P363&gt;2000,"M4",P363&gt;500,"M3",P363&gt;100,"M2",P363&gt;=0,"M1")</f>
        <v>M2</v>
      </c>
      <c r="F363" s="312" t="str">
        <f t="shared" ref="F363:F378" si="61">_xlfn.IFS(Q363&gt;10000,"M5",Q363&gt;2000,"M4",Q363&gt;500,"M3",Q363&gt;100,"M2",Q363&gt;=0,"M1")</f>
        <v>M3</v>
      </c>
      <c r="G363" s="312" t="str">
        <f t="shared" ref="G363:G378" si="62">_xlfn.IFS(R363&gt;10000,"M5",R363&gt;2000,"M4",R363&gt;500,"M3",R363&gt;100,"M2",R363&gt;=0,"M1")</f>
        <v>M3</v>
      </c>
      <c r="H363" s="312" t="str">
        <f t="shared" ref="H363:H378" si="63">_xlfn.IFS(S363&gt;10000,"M5",S363&gt;2000,"M4",S363&gt;500,"M3",S363&gt;100,"M2",S363&gt;=0,"M1")</f>
        <v>M4</v>
      </c>
      <c r="I363" s="312" t="str">
        <f t="shared" ref="I363:I378" si="64">_xlfn.IFS(T363&gt;10000,"M5",T363&gt;2000,"M4",T363&gt;500,"M3",T363&gt;100,"M2",T363&gt;=0,"M1")</f>
        <v>M4</v>
      </c>
      <c r="L363" s="26" t="s">
        <v>16</v>
      </c>
      <c r="M363" s="26">
        <f t="shared" ref="M363:M378" si="65">B69*$H$12*$B$44*(1-andel_olje)</f>
        <v>7.4805714285714258</v>
      </c>
      <c r="N363" s="26">
        <f t="shared" ref="N363:N378" si="66">C69*$H$12*$B$44*(1-andel_olje)</f>
        <v>27.637696165966378</v>
      </c>
      <c r="O363" s="26">
        <f t="shared" ref="O363:O378" si="67">D69*$H$12*$B$44*(1-andel_olje)</f>
        <v>89.873627760736468</v>
      </c>
      <c r="P363" s="26">
        <f t="shared" ref="P363:P378" si="68">E69*$H$12*$B$44*(1-andel_olje)</f>
        <v>210.52236982758637</v>
      </c>
      <c r="Q363" s="26">
        <f t="shared" ref="Q363:Q378" si="69">F69*$H$12*$B$44*(1-andel_olje)</f>
        <v>843.12511886502921</v>
      </c>
      <c r="R363" s="26">
        <f t="shared" ref="R363:R378" si="70">G69*$H$12*$B$44*(1-andel_olje)</f>
        <v>1514.6277586206879</v>
      </c>
      <c r="S363" s="26">
        <f t="shared" ref="S363:S378" si="71">H69*$H$12*$B$44*(1-andel_olje)</f>
        <v>2046.3238771860106</v>
      </c>
      <c r="T363" s="26">
        <f t="shared" ref="T363:T378" si="72">I69*$H$12*$B$44*(1-andel_olje)</f>
        <v>4071.158861671468</v>
      </c>
    </row>
    <row r="364" spans="1:20" x14ac:dyDescent="0.25">
      <c r="A364" t="s">
        <v>20</v>
      </c>
      <c r="B364" s="312" t="str">
        <f t="shared" si="57"/>
        <v>M1</v>
      </c>
      <c r="C364" s="312" t="str">
        <f t="shared" si="58"/>
        <v>M1</v>
      </c>
      <c r="D364" s="312" t="str">
        <f t="shared" si="59"/>
        <v>M2</v>
      </c>
      <c r="E364" s="312" t="str">
        <f t="shared" si="60"/>
        <v>M2</v>
      </c>
      <c r="F364" s="312" t="str">
        <f t="shared" si="61"/>
        <v>M3</v>
      </c>
      <c r="G364" s="312" t="str">
        <f t="shared" si="62"/>
        <v>M3</v>
      </c>
      <c r="H364" s="312" t="str">
        <f t="shared" si="63"/>
        <v>M3</v>
      </c>
      <c r="I364" s="312" t="str">
        <f t="shared" si="64"/>
        <v>M4</v>
      </c>
      <c r="L364" s="26" t="s">
        <v>20</v>
      </c>
      <c r="M364" s="26">
        <f t="shared" si="65"/>
        <v>6.3095189026396321</v>
      </c>
      <c r="N364" s="26">
        <f t="shared" si="66"/>
        <v>29.847937500000022</v>
      </c>
      <c r="O364" s="26">
        <f t="shared" si="67"/>
        <v>120.63419391891905</v>
      </c>
      <c r="P364" s="26">
        <f t="shared" si="68"/>
        <v>342.2153723958333</v>
      </c>
      <c r="Q364" s="26">
        <f t="shared" si="69"/>
        <v>820.9121409574459</v>
      </c>
      <c r="R364" s="26">
        <f t="shared" si="70"/>
        <v>1166.8718749999982</v>
      </c>
      <c r="S364" s="26">
        <f t="shared" si="71"/>
        <v>1985.5324285416705</v>
      </c>
      <c r="T364" s="26">
        <f t="shared" si="72"/>
        <v>3188.5454565650798</v>
      </c>
    </row>
    <row r="365" spans="1:20" x14ac:dyDescent="0.25">
      <c r="A365" t="s">
        <v>24</v>
      </c>
      <c r="B365" s="312" t="str">
        <f t="shared" si="57"/>
        <v>M1</v>
      </c>
      <c r="C365" s="312" t="str">
        <f t="shared" si="58"/>
        <v>M1</v>
      </c>
      <c r="D365" s="312" t="str">
        <f t="shared" si="59"/>
        <v>M2</v>
      </c>
      <c r="E365" s="312" t="str">
        <f t="shared" si="60"/>
        <v>M2</v>
      </c>
      <c r="F365" s="312" t="str">
        <f t="shared" si="61"/>
        <v>M3</v>
      </c>
      <c r="G365" s="312" t="str">
        <f t="shared" si="62"/>
        <v>M3</v>
      </c>
      <c r="H365" s="312" t="str">
        <f t="shared" si="63"/>
        <v>M4</v>
      </c>
      <c r="I365" s="312" t="str">
        <f t="shared" si="64"/>
        <v>M4</v>
      </c>
      <c r="L365" s="26" t="s">
        <v>24</v>
      </c>
      <c r="M365" s="26">
        <f t="shared" si="65"/>
        <v>11.678271762974944</v>
      </c>
      <c r="N365" s="26">
        <f t="shared" si="66"/>
        <v>55.245468167701986</v>
      </c>
      <c r="O365" s="26">
        <f t="shared" si="67"/>
        <v>221.78005603448273</v>
      </c>
      <c r="P365" s="26">
        <f t="shared" si="68"/>
        <v>440.118046875</v>
      </c>
      <c r="Q365" s="26">
        <f t="shared" si="69"/>
        <v>981.78416230366395</v>
      </c>
      <c r="R365" s="26">
        <f t="shared" si="70"/>
        <v>1562.3643750000001</v>
      </c>
      <c r="S365" s="26">
        <f t="shared" si="71"/>
        <v>2305.8465743440242</v>
      </c>
      <c r="T365" s="26">
        <f t="shared" si="72"/>
        <v>4404.2339673913038</v>
      </c>
    </row>
    <row r="366" spans="1:20" x14ac:dyDescent="0.25">
      <c r="A366" t="s">
        <v>28</v>
      </c>
      <c r="B366" s="312" t="str">
        <f t="shared" si="57"/>
        <v>M1</v>
      </c>
      <c r="C366" s="312" t="str">
        <f t="shared" si="58"/>
        <v>M1</v>
      </c>
      <c r="D366" s="312" t="str">
        <f t="shared" si="59"/>
        <v>M1</v>
      </c>
      <c r="E366" s="312" t="str">
        <f t="shared" si="60"/>
        <v>M2</v>
      </c>
      <c r="F366" s="312" t="str">
        <f t="shared" si="61"/>
        <v>M3</v>
      </c>
      <c r="G366" s="312" t="str">
        <f t="shared" si="62"/>
        <v>M3</v>
      </c>
      <c r="H366" s="312" t="str">
        <f t="shared" si="63"/>
        <v>M4</v>
      </c>
      <c r="I366" s="312" t="str">
        <f t="shared" si="64"/>
        <v>M4</v>
      </c>
      <c r="L366" s="26" t="s">
        <v>28</v>
      </c>
      <c r="M366" s="26">
        <f t="shared" si="65"/>
        <v>5.5272901147563456</v>
      </c>
      <c r="N366" s="26">
        <f t="shared" si="66"/>
        <v>26.147510204081613</v>
      </c>
      <c r="O366" s="26">
        <f t="shared" si="67"/>
        <v>78.464253099173661</v>
      </c>
      <c r="P366" s="26">
        <f t="shared" si="68"/>
        <v>254.93180100755688</v>
      </c>
      <c r="Q366" s="26">
        <f t="shared" si="69"/>
        <v>949.57445339470837</v>
      </c>
      <c r="R366" s="26">
        <f t="shared" si="70"/>
        <v>1405.1909675337592</v>
      </c>
      <c r="S366" s="26">
        <f t="shared" si="71"/>
        <v>2515.3235714285738</v>
      </c>
      <c r="T366" s="26">
        <f t="shared" si="72"/>
        <v>3802.6597457627122</v>
      </c>
    </row>
    <row r="367" spans="1:20" x14ac:dyDescent="0.25">
      <c r="A367" t="s">
        <v>31</v>
      </c>
      <c r="B367" s="312" t="str">
        <f t="shared" si="57"/>
        <v>M1</v>
      </c>
      <c r="C367" s="312" t="str">
        <f t="shared" si="58"/>
        <v>M1</v>
      </c>
      <c r="D367" s="312" t="str">
        <f t="shared" si="59"/>
        <v>M2</v>
      </c>
      <c r="E367" s="312" t="str">
        <f t="shared" si="60"/>
        <v>M2</v>
      </c>
      <c r="F367" s="312" t="str">
        <f t="shared" si="61"/>
        <v>M3</v>
      </c>
      <c r="G367" s="312" t="str">
        <f t="shared" si="62"/>
        <v>M3</v>
      </c>
      <c r="H367" s="312" t="str">
        <f t="shared" si="63"/>
        <v>M4</v>
      </c>
      <c r="I367" s="312" t="str">
        <f t="shared" si="64"/>
        <v>M4</v>
      </c>
      <c r="L367" s="26" t="s">
        <v>31</v>
      </c>
      <c r="M367" s="26">
        <f t="shared" si="65"/>
        <v>6.1252016129032469</v>
      </c>
      <c r="N367" s="26">
        <f t="shared" si="66"/>
        <v>42.170682164634172</v>
      </c>
      <c r="O367" s="26">
        <f t="shared" si="67"/>
        <v>121.75536221590903</v>
      </c>
      <c r="P367" s="26">
        <f t="shared" si="68"/>
        <v>317.5398036889099</v>
      </c>
      <c r="Q367" s="26">
        <f t="shared" si="69"/>
        <v>1088.3163693052413</v>
      </c>
      <c r="R367" s="26">
        <f t="shared" si="70"/>
        <v>1533.473275862068</v>
      </c>
      <c r="S367" s="26">
        <f t="shared" si="71"/>
        <v>2369.3999999999987</v>
      </c>
      <c r="T367" s="26">
        <f t="shared" si="72"/>
        <v>3804.9943159751056</v>
      </c>
    </row>
    <row r="368" spans="1:20" x14ac:dyDescent="0.25">
      <c r="A368" t="s">
        <v>35</v>
      </c>
      <c r="B368" s="312" t="str">
        <f t="shared" si="57"/>
        <v>M1</v>
      </c>
      <c r="C368" s="312" t="str">
        <f t="shared" si="58"/>
        <v>M1</v>
      </c>
      <c r="D368" s="312" t="str">
        <f t="shared" si="59"/>
        <v>M2</v>
      </c>
      <c r="E368" s="312" t="str">
        <f t="shared" si="60"/>
        <v>M2</v>
      </c>
      <c r="F368" s="312" t="str">
        <f t="shared" si="61"/>
        <v>M3</v>
      </c>
      <c r="G368" s="312" t="str">
        <f t="shared" si="62"/>
        <v>M3</v>
      </c>
      <c r="H368" s="312" t="str">
        <f t="shared" si="63"/>
        <v>M4</v>
      </c>
      <c r="I368" s="312" t="str">
        <f t="shared" si="64"/>
        <v>M4</v>
      </c>
      <c r="L368" s="26" t="s">
        <v>35</v>
      </c>
      <c r="M368" s="26">
        <f t="shared" si="65"/>
        <v>7.5045062457043574</v>
      </c>
      <c r="N368" s="26">
        <f t="shared" si="66"/>
        <v>35.500968749999998</v>
      </c>
      <c r="O368" s="26">
        <f t="shared" si="67"/>
        <v>149.96095833333322</v>
      </c>
      <c r="P368" s="26">
        <f t="shared" si="68"/>
        <v>468.43601356132081</v>
      </c>
      <c r="Q368" s="26">
        <f t="shared" si="69"/>
        <v>1008.8888671875001</v>
      </c>
      <c r="R368" s="26">
        <f t="shared" si="70"/>
        <v>1814.8938948675504</v>
      </c>
      <c r="S368" s="26">
        <f t="shared" si="71"/>
        <v>3549.7296428571412</v>
      </c>
      <c r="T368" s="26">
        <f t="shared" si="72"/>
        <v>5731.579362880897</v>
      </c>
    </row>
    <row r="369" spans="1:20" x14ac:dyDescent="0.25">
      <c r="A369" t="s">
        <v>39</v>
      </c>
      <c r="B369" s="312" t="str">
        <f t="shared" si="57"/>
        <v>M1</v>
      </c>
      <c r="C369" s="312" t="str">
        <f t="shared" si="58"/>
        <v>M1</v>
      </c>
      <c r="D369" s="312" t="str">
        <f t="shared" si="59"/>
        <v>M1</v>
      </c>
      <c r="E369" s="312" t="str">
        <f t="shared" si="60"/>
        <v>M2</v>
      </c>
      <c r="F369" s="312" t="str">
        <f t="shared" si="61"/>
        <v>M2</v>
      </c>
      <c r="G369" s="312" t="str">
        <f t="shared" si="62"/>
        <v>M3</v>
      </c>
      <c r="H369" s="312" t="str">
        <f t="shared" si="63"/>
        <v>M3</v>
      </c>
      <c r="I369" s="312" t="str">
        <f t="shared" si="64"/>
        <v>M3</v>
      </c>
      <c r="L369" s="26" t="s">
        <v>39</v>
      </c>
      <c r="M369" s="26">
        <f t="shared" si="65"/>
        <v>5.025182320441969</v>
      </c>
      <c r="N369" s="26">
        <f t="shared" si="66"/>
        <v>22.320432885906044</v>
      </c>
      <c r="O369" s="26">
        <f t="shared" si="67"/>
        <v>97.905553571428698</v>
      </c>
      <c r="P369" s="26">
        <f t="shared" si="68"/>
        <v>399.65764583333362</v>
      </c>
      <c r="Q369" s="26">
        <f t="shared" si="69"/>
        <v>453.21737500000012</v>
      </c>
      <c r="R369" s="26">
        <f t="shared" si="70"/>
        <v>694.34165460843303</v>
      </c>
      <c r="S369" s="26">
        <f t="shared" si="71"/>
        <v>1181.4817901171173</v>
      </c>
      <c r="T369" s="26">
        <f t="shared" si="72"/>
        <v>1897.3290688882093</v>
      </c>
    </row>
    <row r="370" spans="1:20" x14ac:dyDescent="0.25">
      <c r="A370" t="s">
        <v>42</v>
      </c>
      <c r="B370" s="312" t="str">
        <f t="shared" si="57"/>
        <v>M1</v>
      </c>
      <c r="C370" s="312" t="str">
        <f t="shared" si="58"/>
        <v>M1</v>
      </c>
      <c r="D370" s="312" t="str">
        <f t="shared" si="59"/>
        <v>M1</v>
      </c>
      <c r="E370" s="312" t="str">
        <f t="shared" si="60"/>
        <v>M2</v>
      </c>
      <c r="F370" s="312" t="str">
        <f t="shared" si="61"/>
        <v>M2</v>
      </c>
      <c r="G370" s="312" t="str">
        <f t="shared" si="62"/>
        <v>M3</v>
      </c>
      <c r="H370" s="312" t="str">
        <f t="shared" si="63"/>
        <v>M3</v>
      </c>
      <c r="I370" s="312" t="str">
        <f t="shared" si="64"/>
        <v>M3</v>
      </c>
      <c r="L370" s="26" t="s">
        <v>42</v>
      </c>
      <c r="M370" s="26">
        <f t="shared" si="65"/>
        <v>5.0479342105263338</v>
      </c>
      <c r="N370" s="26">
        <f t="shared" si="66"/>
        <v>23.101321658097689</v>
      </c>
      <c r="O370" s="26">
        <f t="shared" si="67"/>
        <v>56.58275262605062</v>
      </c>
      <c r="P370" s="26">
        <f t="shared" si="68"/>
        <v>206.37594734042568</v>
      </c>
      <c r="Q370" s="26">
        <f t="shared" si="69"/>
        <v>488.33693103448502</v>
      </c>
      <c r="R370" s="26">
        <f t="shared" si="70"/>
        <v>660.92122641509252</v>
      </c>
      <c r="S370" s="26">
        <f t="shared" si="71"/>
        <v>1124.6140693541861</v>
      </c>
      <c r="T370" s="26">
        <f t="shared" si="72"/>
        <v>1806.0057995941211</v>
      </c>
    </row>
    <row r="371" spans="1:20" x14ac:dyDescent="0.25">
      <c r="A371" t="s">
        <v>44</v>
      </c>
      <c r="B371" s="312" t="str">
        <f t="shared" si="57"/>
        <v>M1</v>
      </c>
      <c r="C371" s="312" t="str">
        <f t="shared" si="58"/>
        <v>M1</v>
      </c>
      <c r="D371" s="312" t="str">
        <f t="shared" si="59"/>
        <v>M2</v>
      </c>
      <c r="E371" s="312" t="str">
        <f t="shared" si="60"/>
        <v>M2</v>
      </c>
      <c r="F371" s="312" t="str">
        <f t="shared" si="61"/>
        <v>M3</v>
      </c>
      <c r="G371" s="312" t="str">
        <f t="shared" si="62"/>
        <v>M3</v>
      </c>
      <c r="H371" s="312" t="str">
        <f t="shared" si="63"/>
        <v>M3</v>
      </c>
      <c r="I371" s="312" t="str">
        <f t="shared" si="64"/>
        <v>M4</v>
      </c>
      <c r="L371" s="26" t="s">
        <v>44</v>
      </c>
      <c r="M371" s="26">
        <f t="shared" si="65"/>
        <v>6.4350000000000005</v>
      </c>
      <c r="N371" s="26">
        <f t="shared" si="66"/>
        <v>43.81040625</v>
      </c>
      <c r="O371" s="26">
        <f t="shared" si="67"/>
        <v>147.74955</v>
      </c>
      <c r="P371" s="26">
        <f t="shared" si="68"/>
        <v>239.36737499999998</v>
      </c>
      <c r="Q371" s="26">
        <f t="shared" si="69"/>
        <v>534.76312500000006</v>
      </c>
      <c r="R371" s="26">
        <f t="shared" si="70"/>
        <v>1032.8577767857148</v>
      </c>
      <c r="S371" s="26">
        <f t="shared" si="71"/>
        <v>1413.2177295918389</v>
      </c>
      <c r="T371" s="26">
        <f t="shared" si="72"/>
        <v>2001.6569444444431</v>
      </c>
    </row>
    <row r="372" spans="1:20" x14ac:dyDescent="0.25">
      <c r="A372" t="s">
        <v>46</v>
      </c>
      <c r="B372" s="312" t="str">
        <f t="shared" si="57"/>
        <v>M1</v>
      </c>
      <c r="C372" s="312" t="str">
        <f t="shared" si="58"/>
        <v>M2</v>
      </c>
      <c r="D372" s="312" t="str">
        <f t="shared" si="59"/>
        <v>M2</v>
      </c>
      <c r="E372" s="312" t="str">
        <f t="shared" si="60"/>
        <v>M3</v>
      </c>
      <c r="F372" s="312" t="str">
        <f t="shared" si="61"/>
        <v>M3</v>
      </c>
      <c r="G372" s="312" t="str">
        <f t="shared" si="62"/>
        <v>M4</v>
      </c>
      <c r="H372" s="312" t="str">
        <f t="shared" si="63"/>
        <v>M4</v>
      </c>
      <c r="I372" s="312" t="str">
        <f t="shared" si="64"/>
        <v>M4</v>
      </c>
      <c r="L372" s="26" t="s">
        <v>46</v>
      </c>
      <c r="M372" s="26">
        <f t="shared" si="65"/>
        <v>11.061335365853664</v>
      </c>
      <c r="N372" s="26">
        <f t="shared" si="66"/>
        <v>193.92094817319364</v>
      </c>
      <c r="O372" s="26">
        <f t="shared" si="67"/>
        <v>451.48276044891634</v>
      </c>
      <c r="P372" s="26">
        <f t="shared" si="68"/>
        <v>644.06875000000161</v>
      </c>
      <c r="Q372" s="26">
        <f t="shared" si="69"/>
        <v>1372.4082910704224</v>
      </c>
      <c r="R372" s="26">
        <f t="shared" si="70"/>
        <v>2102.5677658985755</v>
      </c>
      <c r="S372" s="26">
        <f t="shared" si="71"/>
        <v>3577.6991217634923</v>
      </c>
      <c r="T372" s="26">
        <f t="shared" si="72"/>
        <v>5745.3890531692687</v>
      </c>
    </row>
    <row r="373" spans="1:20" x14ac:dyDescent="0.25">
      <c r="A373" t="s">
        <v>48</v>
      </c>
      <c r="B373" s="312" t="str">
        <f t="shared" si="57"/>
        <v>M1</v>
      </c>
      <c r="C373" s="312" t="str">
        <f t="shared" si="58"/>
        <v>M2</v>
      </c>
      <c r="D373" s="312" t="str">
        <f t="shared" si="59"/>
        <v>M3</v>
      </c>
      <c r="E373" s="312" t="str">
        <f t="shared" si="60"/>
        <v>M3</v>
      </c>
      <c r="F373" s="312" t="str">
        <f t="shared" si="61"/>
        <v>M3</v>
      </c>
      <c r="G373" s="312" t="str">
        <f t="shared" si="62"/>
        <v>M4</v>
      </c>
      <c r="H373" s="312" t="str">
        <f t="shared" si="63"/>
        <v>M4</v>
      </c>
      <c r="I373" s="312" t="str">
        <f t="shared" si="64"/>
        <v>M4</v>
      </c>
      <c r="L373" s="26" t="s">
        <v>48</v>
      </c>
      <c r="M373" s="26">
        <f t="shared" si="65"/>
        <v>12.37708333333334</v>
      </c>
      <c r="N373" s="26">
        <f t="shared" si="66"/>
        <v>147.67220848880612</v>
      </c>
      <c r="O373" s="26">
        <f t="shared" si="67"/>
        <v>524.2797999999982</v>
      </c>
      <c r="P373" s="26">
        <f t="shared" si="68"/>
        <v>924.35176194267558</v>
      </c>
      <c r="Q373" s="26">
        <f t="shared" si="69"/>
        <v>1378.011607142859</v>
      </c>
      <c r="R373" s="26">
        <f t="shared" si="70"/>
        <v>3174.0475000000024</v>
      </c>
      <c r="S373" s="26">
        <f t="shared" si="71"/>
        <v>2269.2090909090916</v>
      </c>
      <c r="T373" s="26">
        <f t="shared" si="72"/>
        <v>4180.6150862068953</v>
      </c>
    </row>
    <row r="374" spans="1:20" x14ac:dyDescent="0.25">
      <c r="A374" t="s">
        <v>51</v>
      </c>
      <c r="B374" s="312" t="str">
        <f t="shared" si="57"/>
        <v>M1</v>
      </c>
      <c r="C374" s="312" t="str">
        <f t="shared" si="58"/>
        <v>M1</v>
      </c>
      <c r="D374" s="312" t="str">
        <f t="shared" si="59"/>
        <v>M2</v>
      </c>
      <c r="E374" s="312" t="str">
        <f t="shared" si="60"/>
        <v>M3</v>
      </c>
      <c r="F374" s="312" t="str">
        <f t="shared" si="61"/>
        <v>M4</v>
      </c>
      <c r="G374" s="312" t="str">
        <f t="shared" si="62"/>
        <v>M4</v>
      </c>
      <c r="H374" s="312" t="str">
        <f t="shared" si="63"/>
        <v>M4</v>
      </c>
      <c r="I374" s="312" t="str">
        <f t="shared" si="64"/>
        <v>M4</v>
      </c>
      <c r="L374" s="26" t="s">
        <v>51</v>
      </c>
      <c r="M374" s="26">
        <f t="shared" si="65"/>
        <v>5.3625000000000007</v>
      </c>
      <c r="N374" s="26">
        <f t="shared" si="66"/>
        <v>33.509305555555542</v>
      </c>
      <c r="O374" s="26">
        <f t="shared" si="67"/>
        <v>179.88749999999999</v>
      </c>
      <c r="P374" s="26">
        <f t="shared" si="68"/>
        <v>1231.523463292117</v>
      </c>
      <c r="Q374" s="26">
        <f t="shared" si="69"/>
        <v>2454.0749999999998</v>
      </c>
      <c r="R374" s="26">
        <f t="shared" si="70"/>
        <v>2454.0749999999998</v>
      </c>
      <c r="S374" s="26">
        <f t="shared" si="71"/>
        <v>2454.0749999999998</v>
      </c>
      <c r="T374" s="26">
        <f t="shared" si="72"/>
        <v>2454.0749999999998</v>
      </c>
    </row>
    <row r="375" spans="1:20" x14ac:dyDescent="0.25">
      <c r="A375" t="s">
        <v>54</v>
      </c>
      <c r="B375" s="312" t="str">
        <f t="shared" si="57"/>
        <v>M1</v>
      </c>
      <c r="C375" s="312" t="str">
        <f t="shared" si="58"/>
        <v>M2</v>
      </c>
      <c r="D375" s="312" t="str">
        <f t="shared" si="59"/>
        <v>M3</v>
      </c>
      <c r="E375" s="312" t="str">
        <f t="shared" si="60"/>
        <v>M3</v>
      </c>
      <c r="F375" s="312" t="str">
        <f t="shared" si="61"/>
        <v>M4</v>
      </c>
      <c r="G375" s="312" t="str">
        <f t="shared" si="62"/>
        <v>M4</v>
      </c>
      <c r="H375" s="312" t="str">
        <f t="shared" si="63"/>
        <v>M4</v>
      </c>
      <c r="I375" s="312" t="str">
        <f t="shared" si="64"/>
        <v>M4</v>
      </c>
      <c r="L375" s="26" t="s">
        <v>54</v>
      </c>
      <c r="M375" s="26">
        <f t="shared" si="65"/>
        <v>48.869259557897998</v>
      </c>
      <c r="N375" s="26">
        <f t="shared" si="66"/>
        <v>102.0042354509729</v>
      </c>
      <c r="O375" s="26">
        <f t="shared" si="67"/>
        <v>873.2645472972963</v>
      </c>
      <c r="P375" s="26">
        <f t="shared" si="68"/>
        <v>1023.75</v>
      </c>
      <c r="Q375" s="26">
        <f t="shared" si="69"/>
        <v>2181.4487785400943</v>
      </c>
      <c r="R375" s="26">
        <f t="shared" si="70"/>
        <v>3342.0403494792508</v>
      </c>
      <c r="S375" s="26">
        <f t="shared" si="71"/>
        <v>5686.767873624337</v>
      </c>
      <c r="T375" s="26">
        <f t="shared" si="72"/>
        <v>9132.3201803876254</v>
      </c>
    </row>
    <row r="376" spans="1:20" x14ac:dyDescent="0.25">
      <c r="A376" t="s">
        <v>56</v>
      </c>
      <c r="B376" s="312" t="str">
        <f t="shared" si="57"/>
        <v>M1</v>
      </c>
      <c r="C376" s="312" t="str">
        <f t="shared" si="58"/>
        <v>M1</v>
      </c>
      <c r="D376" s="312" t="str">
        <f t="shared" si="59"/>
        <v>M2</v>
      </c>
      <c r="E376" s="312" t="str">
        <f t="shared" si="60"/>
        <v>M3</v>
      </c>
      <c r="F376" s="312" t="str">
        <f t="shared" si="61"/>
        <v>M3</v>
      </c>
      <c r="G376" s="312" t="str">
        <f t="shared" si="62"/>
        <v>M3</v>
      </c>
      <c r="H376" s="312" t="str">
        <f t="shared" si="63"/>
        <v>M4</v>
      </c>
      <c r="I376" s="312" t="str">
        <f t="shared" si="64"/>
        <v>M4</v>
      </c>
      <c r="L376" s="26" t="s">
        <v>56</v>
      </c>
      <c r="M376" s="26">
        <f t="shared" si="65"/>
        <v>17.39794347133757</v>
      </c>
      <c r="N376" s="26">
        <f t="shared" si="66"/>
        <v>69.109026777677741</v>
      </c>
      <c r="O376" s="26">
        <f t="shared" si="67"/>
        <v>343.5978689710613</v>
      </c>
      <c r="P376" s="26">
        <f t="shared" si="68"/>
        <v>831.58167857142803</v>
      </c>
      <c r="Q376" s="26">
        <f t="shared" si="69"/>
        <v>1316.4328125000002</v>
      </c>
      <c r="R376" s="26">
        <f t="shared" si="70"/>
        <v>1860.3000000000002</v>
      </c>
      <c r="S376" s="26">
        <f t="shared" si="71"/>
        <v>4937.6437500000002</v>
      </c>
      <c r="T376" s="26">
        <f t="shared" si="72"/>
        <v>7929.3096999493664</v>
      </c>
    </row>
    <row r="377" spans="1:20" x14ac:dyDescent="0.25">
      <c r="A377" t="s">
        <v>59</v>
      </c>
      <c r="B377" s="312" t="str">
        <f t="shared" si="57"/>
        <v>M1</v>
      </c>
      <c r="C377" s="312" t="str">
        <f t="shared" si="58"/>
        <v>M1</v>
      </c>
      <c r="D377" s="312" t="str">
        <f t="shared" si="59"/>
        <v>M2</v>
      </c>
      <c r="E377" s="312" t="str">
        <f t="shared" si="60"/>
        <v>M3</v>
      </c>
      <c r="F377" s="312" t="str">
        <f t="shared" si="61"/>
        <v>M3</v>
      </c>
      <c r="G377" s="312" t="str">
        <f t="shared" si="62"/>
        <v>M4</v>
      </c>
      <c r="H377" s="312" t="str">
        <f t="shared" si="63"/>
        <v>M4</v>
      </c>
      <c r="I377" s="312" t="str">
        <f t="shared" si="64"/>
        <v>M4</v>
      </c>
      <c r="L377" s="26" t="s">
        <v>59</v>
      </c>
      <c r="M377" s="26">
        <f t="shared" si="65"/>
        <v>16.940636016949178</v>
      </c>
      <c r="N377" s="26">
        <f t="shared" si="66"/>
        <v>73.850014591683532</v>
      </c>
      <c r="O377" s="26">
        <f t="shared" si="67"/>
        <v>301.17030582524291</v>
      </c>
      <c r="P377" s="26">
        <f t="shared" si="68"/>
        <v>630.24849431817984</v>
      </c>
      <c r="Q377" s="26">
        <f t="shared" si="69"/>
        <v>1342.959519518565</v>
      </c>
      <c r="R377" s="26">
        <f t="shared" si="70"/>
        <v>2057.4514268228654</v>
      </c>
      <c r="S377" s="26">
        <f t="shared" si="71"/>
        <v>3500.9298069731312</v>
      </c>
      <c r="T377" s="26">
        <f t="shared" si="72"/>
        <v>5622.1060252218231</v>
      </c>
    </row>
    <row r="378" spans="1:20" x14ac:dyDescent="0.25">
      <c r="A378" t="s">
        <v>61</v>
      </c>
      <c r="B378" s="312" t="str">
        <f t="shared" si="57"/>
        <v>M1</v>
      </c>
      <c r="C378" s="312" t="str">
        <f t="shared" si="58"/>
        <v>M1</v>
      </c>
      <c r="D378" s="312" t="str">
        <f t="shared" si="59"/>
        <v>M2</v>
      </c>
      <c r="E378" s="312" t="str">
        <f t="shared" si="60"/>
        <v>M2</v>
      </c>
      <c r="F378" s="312" t="str">
        <f t="shared" si="61"/>
        <v>M3</v>
      </c>
      <c r="G378" s="312" t="str">
        <f t="shared" si="62"/>
        <v>M3</v>
      </c>
      <c r="H378" s="312" t="str">
        <f t="shared" si="63"/>
        <v>M3</v>
      </c>
      <c r="I378" s="312" t="str">
        <f t="shared" si="64"/>
        <v>M4</v>
      </c>
      <c r="L378" s="26" t="s">
        <v>61</v>
      </c>
      <c r="M378" s="26">
        <f t="shared" si="65"/>
        <v>9.9494318181818144</v>
      </c>
      <c r="N378" s="26">
        <f t="shared" si="66"/>
        <v>33.345500755286999</v>
      </c>
      <c r="O378" s="26">
        <f t="shared" si="67"/>
        <v>109.4008035714287</v>
      </c>
      <c r="P378" s="26">
        <f t="shared" si="68"/>
        <v>292.52437499999996</v>
      </c>
      <c r="Q378" s="26">
        <f t="shared" si="69"/>
        <v>623.32301883951459</v>
      </c>
      <c r="R378" s="26">
        <f t="shared" si="70"/>
        <v>954.94824366905925</v>
      </c>
      <c r="S378" s="26">
        <f t="shared" si="71"/>
        <v>1624.9262202706066</v>
      </c>
      <c r="T378" s="26">
        <f t="shared" si="72"/>
        <v>2609.4517734483757</v>
      </c>
    </row>
    <row r="379" spans="1:20" x14ac:dyDescent="0.25">
      <c r="L379" s="299"/>
    </row>
    <row r="380" spans="1:20" ht="31.5" x14ac:dyDescent="0.5">
      <c r="A380" s="313" t="s">
        <v>306</v>
      </c>
      <c r="B380" s="313"/>
      <c r="C380" s="313"/>
      <c r="D380" s="313"/>
      <c r="E380" s="313"/>
      <c r="F380" s="313"/>
      <c r="G380" s="313"/>
      <c r="H380" s="313"/>
      <c r="I380" s="313"/>
      <c r="J380" s="2"/>
      <c r="K380" s="2"/>
      <c r="L380" s="313"/>
      <c r="M380" s="313"/>
      <c r="N380" s="313"/>
      <c r="O380" s="313"/>
      <c r="P380" s="313"/>
      <c r="Q380" s="313"/>
      <c r="R380" s="313"/>
      <c r="S380" s="313"/>
      <c r="T380" s="313"/>
    </row>
    <row r="381" spans="1:20" x14ac:dyDescent="0.25">
      <c r="L381" s="299"/>
    </row>
    <row r="382" spans="1:20" ht="15.75" x14ac:dyDescent="0.25">
      <c r="A382" s="314" t="s">
        <v>232</v>
      </c>
      <c r="B382" s="3"/>
      <c r="C382" s="3"/>
      <c r="D382" s="3"/>
      <c r="E382" s="3"/>
      <c r="F382" s="3"/>
      <c r="G382" s="3"/>
      <c r="H382" s="3"/>
      <c r="I382" s="3"/>
      <c r="L382" s="1" t="s">
        <v>307</v>
      </c>
      <c r="M382" s="1"/>
      <c r="N382" s="1"/>
      <c r="O382" s="1"/>
      <c r="P382" s="1"/>
      <c r="Q382" s="1"/>
      <c r="R382" s="1"/>
      <c r="S382" s="1"/>
      <c r="T382" s="1"/>
    </row>
    <row r="383" spans="1:20" ht="21" x14ac:dyDescent="0.35">
      <c r="L383" s="315" t="s">
        <v>303</v>
      </c>
      <c r="M383" s="298"/>
      <c r="N383" s="298"/>
      <c r="O383" s="298"/>
      <c r="P383" s="298"/>
      <c r="Q383" s="298"/>
      <c r="R383" s="298"/>
      <c r="S383" s="298"/>
      <c r="T383" s="298"/>
    </row>
    <row r="384" spans="1:20" x14ac:dyDescent="0.25">
      <c r="A384" s="235" t="s">
        <v>186</v>
      </c>
      <c r="B384" s="115" t="s">
        <v>13</v>
      </c>
      <c r="C384" s="115" t="s">
        <v>17</v>
      </c>
      <c r="D384" s="115" t="s">
        <v>22</v>
      </c>
      <c r="E384" s="115" t="s">
        <v>25</v>
      </c>
      <c r="F384" s="115" t="s">
        <v>29</v>
      </c>
      <c r="G384" s="115" t="s">
        <v>33</v>
      </c>
      <c r="H384" s="115" t="s">
        <v>36</v>
      </c>
      <c r="I384" s="115" t="s">
        <v>40</v>
      </c>
      <c r="L384" s="145" t="s">
        <v>186</v>
      </c>
      <c r="M384" s="115" t="s">
        <v>13</v>
      </c>
      <c r="N384" s="115" t="s">
        <v>17</v>
      </c>
      <c r="O384" s="115" t="s">
        <v>22</v>
      </c>
      <c r="P384" s="115" t="s">
        <v>25</v>
      </c>
      <c r="Q384" s="115" t="s">
        <v>29</v>
      </c>
      <c r="R384" s="115" t="s">
        <v>33</v>
      </c>
      <c r="S384" s="115" t="s">
        <v>36</v>
      </c>
      <c r="T384" s="115" t="s">
        <v>40</v>
      </c>
    </row>
    <row r="385" spans="1:20" x14ac:dyDescent="0.25">
      <c r="A385" t="s">
        <v>16</v>
      </c>
      <c r="B385" s="312" t="str">
        <f t="shared" ref="B385:B400" si="73">_xlfn.IFS(M385&gt;10000,"M5",M385&gt;2000,"M4",M385&gt;500,"M3",M385&gt;100,"M2",M385&gt;=0,"M1")</f>
        <v>M1</v>
      </c>
      <c r="C385" s="312" t="str">
        <f t="shared" ref="C385:C400" si="74">_xlfn.IFS(N385&gt;10000,"M5",N385&gt;2000,"M4",N385&gt;500,"M3",N385&gt;100,"M2",N385&gt;=0,"M1")</f>
        <v>M1</v>
      </c>
      <c r="D385" s="312" t="str">
        <f t="shared" ref="D385:D400" si="75">_xlfn.IFS(O385&gt;10000,"M5",O385&gt;2000,"M4",O385&gt;500,"M3",O385&gt;100,"M2",O385&gt;=0,"M1")</f>
        <v>M1</v>
      </c>
      <c r="E385" s="312" t="str">
        <f t="shared" ref="E385:E400" si="76">_xlfn.IFS(P385&gt;10000,"M5",P385&gt;2000,"M4",P385&gt;500,"M3",P385&gt;100,"M2",P385&gt;=0,"M1")</f>
        <v>M1</v>
      </c>
      <c r="F385" s="312" t="str">
        <f t="shared" ref="F385:F400" si="77">_xlfn.IFS(Q385&gt;10000,"M5",Q385&gt;2000,"M4",Q385&gt;500,"M3",Q385&gt;100,"M2",Q385&gt;=0,"M1")</f>
        <v>M2</v>
      </c>
      <c r="G385" s="312" t="str">
        <f t="shared" ref="G385:G400" si="78">_xlfn.IFS(R385&gt;10000,"M5",R385&gt;2000,"M4",R385&gt;500,"M3",R385&gt;100,"M2",R385&gt;=0,"M1")</f>
        <v>M2</v>
      </c>
      <c r="H385" s="312" t="str">
        <f t="shared" ref="H385:H400" si="79">_xlfn.IFS(S385&gt;10000,"M5",S385&gt;2000,"M4",S385&gt;500,"M3",S385&gt;100,"M2",S385&gt;=0,"M1")</f>
        <v>M2</v>
      </c>
      <c r="I385" s="312" t="str">
        <f t="shared" ref="I385:I400" si="80">_xlfn.IFS(T385&gt;10000,"M5",T385&gt;2000,"M4",T385&gt;500,"M3",T385&gt;100,"M2",T385&gt;=0,"M1")</f>
        <v>M3</v>
      </c>
      <c r="L385" s="26" t="s">
        <v>16</v>
      </c>
      <c r="M385" s="26">
        <f t="shared" ref="M385:M400" si="81">B69*$G$10*(1-andel_olje)</f>
        <v>1.1220857142857139</v>
      </c>
      <c r="N385" s="26">
        <f t="shared" ref="N385:N400" si="82">C69*$G$10*(1-andel_olje)</f>
        <v>4.1456544248949569</v>
      </c>
      <c r="O385" s="26">
        <f t="shared" ref="O385:O400" si="83">D69*$G$10*(1-andel_olje)</f>
        <v>13.481044164110468</v>
      </c>
      <c r="P385" s="26">
        <f t="shared" ref="P385:P400" si="84">E69*$G$10*(1-andel_olje)</f>
        <v>31.578355474137958</v>
      </c>
      <c r="Q385" s="26">
        <f t="shared" ref="Q385:Q400" si="85">F69*$G$10*(1-andel_olje)</f>
        <v>126.46876782975437</v>
      </c>
      <c r="R385" s="26">
        <f t="shared" ref="R385:R400" si="86">G69*$G$10*(1-andel_olje)</f>
        <v>227.19416379310317</v>
      </c>
      <c r="S385" s="26">
        <f t="shared" ref="S385:S400" si="87">H69*$G$10*(1-andel_olje)</f>
        <v>306.94858157790156</v>
      </c>
      <c r="T385" s="26">
        <f t="shared" ref="T385:T400" si="88">I69*$G$10*(1-andel_olje)</f>
        <v>610.67382925072025</v>
      </c>
    </row>
    <row r="386" spans="1:20" x14ac:dyDescent="0.25">
      <c r="A386" t="s">
        <v>20</v>
      </c>
      <c r="B386" s="312" t="str">
        <f t="shared" si="73"/>
        <v>M1</v>
      </c>
      <c r="C386" s="312" t="str">
        <f t="shared" si="74"/>
        <v>M1</v>
      </c>
      <c r="D386" s="312" t="str">
        <f t="shared" si="75"/>
        <v>M1</v>
      </c>
      <c r="E386" s="312" t="str">
        <f t="shared" si="76"/>
        <v>M1</v>
      </c>
      <c r="F386" s="312" t="str">
        <f t="shared" si="77"/>
        <v>M2</v>
      </c>
      <c r="G386" s="312" t="str">
        <f t="shared" si="78"/>
        <v>M2</v>
      </c>
      <c r="H386" s="312" t="str">
        <f t="shared" si="79"/>
        <v>M2</v>
      </c>
      <c r="I386" s="312" t="str">
        <f t="shared" si="80"/>
        <v>M2</v>
      </c>
      <c r="L386" s="26" t="s">
        <v>20</v>
      </c>
      <c r="M386" s="26">
        <f t="shared" si="81"/>
        <v>0.94642783539594477</v>
      </c>
      <c r="N386" s="26">
        <f t="shared" si="82"/>
        <v>4.4771906250000031</v>
      </c>
      <c r="O386" s="26">
        <f t="shared" si="83"/>
        <v>18.095129087837858</v>
      </c>
      <c r="P386" s="26">
        <f t="shared" si="84"/>
        <v>51.332305859374991</v>
      </c>
      <c r="Q386" s="26">
        <f t="shared" si="85"/>
        <v>123.13682114361688</v>
      </c>
      <c r="R386" s="26">
        <f t="shared" si="86"/>
        <v>175.03078124999973</v>
      </c>
      <c r="S386" s="26">
        <f t="shared" si="87"/>
        <v>297.82986428125054</v>
      </c>
      <c r="T386" s="26">
        <f t="shared" si="88"/>
        <v>478.28181848476186</v>
      </c>
    </row>
    <row r="387" spans="1:20" x14ac:dyDescent="0.25">
      <c r="A387" t="s">
        <v>24</v>
      </c>
      <c r="B387" s="312" t="str">
        <f t="shared" si="73"/>
        <v>M1</v>
      </c>
      <c r="C387" s="312" t="str">
        <f t="shared" si="74"/>
        <v>M1</v>
      </c>
      <c r="D387" s="312" t="str">
        <f t="shared" si="75"/>
        <v>M1</v>
      </c>
      <c r="E387" s="312" t="str">
        <f t="shared" si="76"/>
        <v>M1</v>
      </c>
      <c r="F387" s="312" t="str">
        <f t="shared" si="77"/>
        <v>M2</v>
      </c>
      <c r="G387" s="312" t="str">
        <f t="shared" si="78"/>
        <v>M2</v>
      </c>
      <c r="H387" s="312" t="str">
        <f t="shared" si="79"/>
        <v>M2</v>
      </c>
      <c r="I387" s="312" t="str">
        <f t="shared" si="80"/>
        <v>M3</v>
      </c>
      <c r="L387" s="26" t="s">
        <v>24</v>
      </c>
      <c r="M387" s="26">
        <f t="shared" si="81"/>
        <v>1.7517407644462415</v>
      </c>
      <c r="N387" s="26">
        <f t="shared" si="82"/>
        <v>8.2868202251552994</v>
      </c>
      <c r="O387" s="26">
        <f t="shared" si="83"/>
        <v>33.267008405172412</v>
      </c>
      <c r="P387" s="26">
        <f t="shared" si="84"/>
        <v>66.017707031249998</v>
      </c>
      <c r="Q387" s="26">
        <f t="shared" si="85"/>
        <v>147.26762434554959</v>
      </c>
      <c r="R387" s="26">
        <f t="shared" si="86"/>
        <v>234.35465625000001</v>
      </c>
      <c r="S387" s="26">
        <f t="shared" si="87"/>
        <v>345.8769861516036</v>
      </c>
      <c r="T387" s="26">
        <f t="shared" si="88"/>
        <v>660.63509510869562</v>
      </c>
    </row>
    <row r="388" spans="1:20" x14ac:dyDescent="0.25">
      <c r="A388" t="s">
        <v>28</v>
      </c>
      <c r="B388" s="312" t="str">
        <f t="shared" si="73"/>
        <v>M1</v>
      </c>
      <c r="C388" s="312" t="str">
        <f t="shared" si="74"/>
        <v>M1</v>
      </c>
      <c r="D388" s="312" t="str">
        <f t="shared" si="75"/>
        <v>M1</v>
      </c>
      <c r="E388" s="312" t="str">
        <f t="shared" si="76"/>
        <v>M1</v>
      </c>
      <c r="F388" s="312" t="str">
        <f t="shared" si="77"/>
        <v>M2</v>
      </c>
      <c r="G388" s="312" t="str">
        <f t="shared" si="78"/>
        <v>M2</v>
      </c>
      <c r="H388" s="312" t="str">
        <f t="shared" si="79"/>
        <v>M2</v>
      </c>
      <c r="I388" s="312" t="str">
        <f t="shared" si="80"/>
        <v>M3</v>
      </c>
      <c r="L388" s="26" t="s">
        <v>28</v>
      </c>
      <c r="M388" s="26">
        <f t="shared" si="81"/>
        <v>0.8290935172134517</v>
      </c>
      <c r="N388" s="26">
        <f t="shared" si="82"/>
        <v>3.9221265306122421</v>
      </c>
      <c r="O388" s="26">
        <f t="shared" si="83"/>
        <v>11.769637964876051</v>
      </c>
      <c r="P388" s="26">
        <f t="shared" si="84"/>
        <v>38.239770151133527</v>
      </c>
      <c r="Q388" s="26">
        <f t="shared" si="85"/>
        <v>142.43616800920626</v>
      </c>
      <c r="R388" s="26">
        <f t="shared" si="86"/>
        <v>210.77864513006386</v>
      </c>
      <c r="S388" s="26">
        <f t="shared" si="87"/>
        <v>377.298535714286</v>
      </c>
      <c r="T388" s="26">
        <f t="shared" si="88"/>
        <v>570.39896186440683</v>
      </c>
    </row>
    <row r="389" spans="1:20" x14ac:dyDescent="0.25">
      <c r="A389" t="s">
        <v>31</v>
      </c>
      <c r="B389" s="312" t="str">
        <f t="shared" si="73"/>
        <v>M1</v>
      </c>
      <c r="C389" s="312" t="str">
        <f t="shared" si="74"/>
        <v>M1</v>
      </c>
      <c r="D389" s="312" t="str">
        <f t="shared" si="75"/>
        <v>M1</v>
      </c>
      <c r="E389" s="312" t="str">
        <f t="shared" si="76"/>
        <v>M1</v>
      </c>
      <c r="F389" s="312" t="str">
        <f t="shared" si="77"/>
        <v>M2</v>
      </c>
      <c r="G389" s="312" t="str">
        <f t="shared" si="78"/>
        <v>M2</v>
      </c>
      <c r="H389" s="312" t="str">
        <f t="shared" si="79"/>
        <v>M2</v>
      </c>
      <c r="I389" s="312" t="str">
        <f t="shared" si="80"/>
        <v>M3</v>
      </c>
      <c r="L389" s="26" t="s">
        <v>31</v>
      </c>
      <c r="M389" s="26">
        <f t="shared" si="81"/>
        <v>0.91878024193548691</v>
      </c>
      <c r="N389" s="26">
        <f t="shared" si="82"/>
        <v>6.3256023246951258</v>
      </c>
      <c r="O389" s="26">
        <f t="shared" si="83"/>
        <v>18.263304332386351</v>
      </c>
      <c r="P389" s="26">
        <f t="shared" si="84"/>
        <v>47.630970553336482</v>
      </c>
      <c r="Q389" s="26">
        <f t="shared" si="85"/>
        <v>163.2474553957862</v>
      </c>
      <c r="R389" s="26">
        <f t="shared" si="86"/>
        <v>230.0209913793102</v>
      </c>
      <c r="S389" s="26">
        <f t="shared" si="87"/>
        <v>355.40999999999985</v>
      </c>
      <c r="T389" s="26">
        <f t="shared" si="88"/>
        <v>570.74914739626593</v>
      </c>
    </row>
    <row r="390" spans="1:20" x14ac:dyDescent="0.25">
      <c r="A390" t="s">
        <v>35</v>
      </c>
      <c r="B390" s="312" t="str">
        <f t="shared" si="73"/>
        <v>M1</v>
      </c>
      <c r="C390" s="312" t="str">
        <f t="shared" si="74"/>
        <v>M1</v>
      </c>
      <c r="D390" s="312" t="str">
        <f t="shared" si="75"/>
        <v>M1</v>
      </c>
      <c r="E390" s="312" t="str">
        <f t="shared" si="76"/>
        <v>M1</v>
      </c>
      <c r="F390" s="312" t="str">
        <f t="shared" si="77"/>
        <v>M2</v>
      </c>
      <c r="G390" s="312" t="str">
        <f t="shared" si="78"/>
        <v>M2</v>
      </c>
      <c r="H390" s="312" t="str">
        <f t="shared" si="79"/>
        <v>M3</v>
      </c>
      <c r="I390" s="312" t="str">
        <f t="shared" si="80"/>
        <v>M3</v>
      </c>
      <c r="L390" s="26" t="s">
        <v>35</v>
      </c>
      <c r="M390" s="26">
        <f t="shared" si="81"/>
        <v>1.1256759368556537</v>
      </c>
      <c r="N390" s="26">
        <f t="shared" si="82"/>
        <v>5.3251453125000001</v>
      </c>
      <c r="O390" s="26">
        <f t="shared" si="83"/>
        <v>22.494143749999981</v>
      </c>
      <c r="P390" s="26">
        <f t="shared" si="84"/>
        <v>70.265402034198132</v>
      </c>
      <c r="Q390" s="26">
        <f t="shared" si="85"/>
        <v>151.33333007812502</v>
      </c>
      <c r="R390" s="26">
        <f t="shared" si="86"/>
        <v>272.23408423013251</v>
      </c>
      <c r="S390" s="26">
        <f t="shared" si="87"/>
        <v>532.45944642857114</v>
      </c>
      <c r="T390" s="26">
        <f t="shared" si="88"/>
        <v>859.73690443213445</v>
      </c>
    </row>
    <row r="391" spans="1:20" x14ac:dyDescent="0.25">
      <c r="A391" t="s">
        <v>39</v>
      </c>
      <c r="B391" s="312" t="str">
        <f t="shared" si="73"/>
        <v>M1</v>
      </c>
      <c r="C391" s="312" t="str">
        <f t="shared" si="74"/>
        <v>M1</v>
      </c>
      <c r="D391" s="312" t="str">
        <f t="shared" si="75"/>
        <v>M1</v>
      </c>
      <c r="E391" s="312" t="str">
        <f t="shared" si="76"/>
        <v>M1</v>
      </c>
      <c r="F391" s="312" t="str">
        <f t="shared" si="77"/>
        <v>M1</v>
      </c>
      <c r="G391" s="312" t="str">
        <f t="shared" si="78"/>
        <v>M2</v>
      </c>
      <c r="H391" s="312" t="str">
        <f t="shared" si="79"/>
        <v>M2</v>
      </c>
      <c r="I391" s="312" t="str">
        <f t="shared" si="80"/>
        <v>M2</v>
      </c>
      <c r="L391" s="26" t="s">
        <v>39</v>
      </c>
      <c r="M391" s="26">
        <f t="shared" si="81"/>
        <v>0.75377734806629526</v>
      </c>
      <c r="N391" s="26">
        <f t="shared" si="82"/>
        <v>3.3480649328859062</v>
      </c>
      <c r="O391" s="26">
        <f t="shared" si="83"/>
        <v>14.685833035714303</v>
      </c>
      <c r="P391" s="26">
        <f t="shared" si="84"/>
        <v>59.948646875000037</v>
      </c>
      <c r="Q391" s="26">
        <f t="shared" si="85"/>
        <v>67.982606250000018</v>
      </c>
      <c r="R391" s="26">
        <f t="shared" si="86"/>
        <v>104.15124819126495</v>
      </c>
      <c r="S391" s="26">
        <f t="shared" si="87"/>
        <v>177.22226851756756</v>
      </c>
      <c r="T391" s="26">
        <f t="shared" si="88"/>
        <v>284.5993603332314</v>
      </c>
    </row>
    <row r="392" spans="1:20" x14ac:dyDescent="0.25">
      <c r="A392" t="s">
        <v>42</v>
      </c>
      <c r="B392" s="312" t="str">
        <f t="shared" si="73"/>
        <v>M1</v>
      </c>
      <c r="C392" s="312" t="str">
        <f t="shared" si="74"/>
        <v>M1</v>
      </c>
      <c r="D392" s="312" t="str">
        <f t="shared" si="75"/>
        <v>M1</v>
      </c>
      <c r="E392" s="312" t="str">
        <f t="shared" si="76"/>
        <v>M1</v>
      </c>
      <c r="F392" s="312" t="str">
        <f t="shared" si="77"/>
        <v>M1</v>
      </c>
      <c r="G392" s="312" t="str">
        <f t="shared" si="78"/>
        <v>M1</v>
      </c>
      <c r="H392" s="312" t="str">
        <f t="shared" si="79"/>
        <v>M2</v>
      </c>
      <c r="I392" s="312" t="str">
        <f t="shared" si="80"/>
        <v>M2</v>
      </c>
      <c r="L392" s="26" t="s">
        <v>42</v>
      </c>
      <c r="M392" s="26">
        <f t="shared" si="81"/>
        <v>0.75719013157894999</v>
      </c>
      <c r="N392" s="26">
        <f t="shared" si="82"/>
        <v>3.4651982487146524</v>
      </c>
      <c r="O392" s="26">
        <f t="shared" si="83"/>
        <v>8.4874128939075923</v>
      </c>
      <c r="P392" s="26">
        <f t="shared" si="84"/>
        <v>30.956392101063855</v>
      </c>
      <c r="Q392" s="26">
        <f t="shared" si="85"/>
        <v>73.250539655172759</v>
      </c>
      <c r="R392" s="26">
        <f t="shared" si="86"/>
        <v>99.138183962263867</v>
      </c>
      <c r="S392" s="26">
        <f t="shared" si="87"/>
        <v>168.69211040312794</v>
      </c>
      <c r="T392" s="26">
        <f t="shared" si="88"/>
        <v>270.90086993911814</v>
      </c>
    </row>
    <row r="393" spans="1:20" x14ac:dyDescent="0.25">
      <c r="A393" t="s">
        <v>44</v>
      </c>
      <c r="B393" s="312" t="str">
        <f t="shared" si="73"/>
        <v>M1</v>
      </c>
      <c r="C393" s="312" t="str">
        <f t="shared" si="74"/>
        <v>M1</v>
      </c>
      <c r="D393" s="312" t="str">
        <f t="shared" si="75"/>
        <v>M1</v>
      </c>
      <c r="E393" s="312" t="str">
        <f t="shared" si="76"/>
        <v>M1</v>
      </c>
      <c r="F393" s="312" t="str">
        <f t="shared" si="77"/>
        <v>M1</v>
      </c>
      <c r="G393" s="312" t="str">
        <f t="shared" si="78"/>
        <v>M2</v>
      </c>
      <c r="H393" s="312" t="str">
        <f t="shared" si="79"/>
        <v>M2</v>
      </c>
      <c r="I393" s="312" t="str">
        <f t="shared" si="80"/>
        <v>M2</v>
      </c>
      <c r="L393" s="26" t="s">
        <v>44</v>
      </c>
      <c r="M393" s="26">
        <f t="shared" si="81"/>
        <v>0.96524999999999994</v>
      </c>
      <c r="N393" s="26">
        <f t="shared" si="82"/>
        <v>6.5715609374999993</v>
      </c>
      <c r="O393" s="26">
        <f t="shared" si="83"/>
        <v>22.162432500000001</v>
      </c>
      <c r="P393" s="26">
        <f t="shared" si="84"/>
        <v>35.905106250000003</v>
      </c>
      <c r="Q393" s="26">
        <f t="shared" si="85"/>
        <v>80.214468749999995</v>
      </c>
      <c r="R393" s="26">
        <f t="shared" si="86"/>
        <v>154.92866651785721</v>
      </c>
      <c r="S393" s="26">
        <f t="shared" si="87"/>
        <v>211.98265943877581</v>
      </c>
      <c r="T393" s="26">
        <f t="shared" si="88"/>
        <v>300.24854166666648</v>
      </c>
    </row>
    <row r="394" spans="1:20" x14ac:dyDescent="0.25">
      <c r="A394" t="s">
        <v>46</v>
      </c>
      <c r="B394" s="312" t="str">
        <f t="shared" si="73"/>
        <v>M1</v>
      </c>
      <c r="C394" s="312" t="str">
        <f t="shared" si="74"/>
        <v>M1</v>
      </c>
      <c r="D394" s="312" t="str">
        <f t="shared" si="75"/>
        <v>M1</v>
      </c>
      <c r="E394" s="312" t="str">
        <f t="shared" si="76"/>
        <v>M1</v>
      </c>
      <c r="F394" s="312" t="str">
        <f t="shared" si="77"/>
        <v>M2</v>
      </c>
      <c r="G394" s="312" t="str">
        <f t="shared" si="78"/>
        <v>M2</v>
      </c>
      <c r="H394" s="312" t="str">
        <f t="shared" si="79"/>
        <v>M3</v>
      </c>
      <c r="I394" s="312" t="str">
        <f t="shared" si="80"/>
        <v>M3</v>
      </c>
      <c r="L394" s="26" t="s">
        <v>46</v>
      </c>
      <c r="M394" s="26">
        <f t="shared" si="81"/>
        <v>1.6592003048780493</v>
      </c>
      <c r="N394" s="26">
        <f t="shared" si="82"/>
        <v>29.088142225979048</v>
      </c>
      <c r="O394" s="26">
        <f t="shared" si="83"/>
        <v>67.722414067337439</v>
      </c>
      <c r="P394" s="26">
        <f t="shared" si="84"/>
        <v>96.610312500000234</v>
      </c>
      <c r="Q394" s="26">
        <f t="shared" si="85"/>
        <v>205.86124366056333</v>
      </c>
      <c r="R394" s="26">
        <f t="shared" si="86"/>
        <v>315.38516488478638</v>
      </c>
      <c r="S394" s="26">
        <f t="shared" si="87"/>
        <v>536.65486826452388</v>
      </c>
      <c r="T394" s="26">
        <f t="shared" si="88"/>
        <v>861.80835797539021</v>
      </c>
    </row>
    <row r="395" spans="1:20" x14ac:dyDescent="0.25">
      <c r="A395" t="s">
        <v>48</v>
      </c>
      <c r="B395" s="312" t="str">
        <f t="shared" si="73"/>
        <v>M1</v>
      </c>
      <c r="C395" s="312" t="str">
        <f t="shared" si="74"/>
        <v>M1</v>
      </c>
      <c r="D395" s="312" t="str">
        <f t="shared" si="75"/>
        <v>M1</v>
      </c>
      <c r="E395" s="312" t="str">
        <f t="shared" si="76"/>
        <v>M2</v>
      </c>
      <c r="F395" s="312" t="str">
        <f t="shared" si="77"/>
        <v>M2</v>
      </c>
      <c r="G395" s="312" t="str">
        <f t="shared" si="78"/>
        <v>M2</v>
      </c>
      <c r="H395" s="312" t="str">
        <f t="shared" si="79"/>
        <v>M2</v>
      </c>
      <c r="I395" s="312" t="str">
        <f t="shared" si="80"/>
        <v>M3</v>
      </c>
      <c r="L395" s="26" t="s">
        <v>48</v>
      </c>
      <c r="M395" s="26">
        <f t="shared" si="81"/>
        <v>1.8565625000000012</v>
      </c>
      <c r="N395" s="26">
        <f t="shared" si="82"/>
        <v>22.150831273320918</v>
      </c>
      <c r="O395" s="26">
        <f t="shared" si="83"/>
        <v>78.641969999999745</v>
      </c>
      <c r="P395" s="26">
        <f t="shared" si="84"/>
        <v>138.65276429140133</v>
      </c>
      <c r="Q395" s="26">
        <f t="shared" si="85"/>
        <v>206.70174107142884</v>
      </c>
      <c r="R395" s="26">
        <f t="shared" si="86"/>
        <v>476.10712500000034</v>
      </c>
      <c r="S395" s="26">
        <f t="shared" si="87"/>
        <v>340.38136363636369</v>
      </c>
      <c r="T395" s="26">
        <f t="shared" si="88"/>
        <v>627.09226293103438</v>
      </c>
    </row>
    <row r="396" spans="1:20" x14ac:dyDescent="0.25">
      <c r="A396" t="s">
        <v>51</v>
      </c>
      <c r="B396" s="312" t="str">
        <f t="shared" si="73"/>
        <v>M1</v>
      </c>
      <c r="C396" s="312" t="str">
        <f t="shared" si="74"/>
        <v>M1</v>
      </c>
      <c r="D396" s="312" t="str">
        <f t="shared" si="75"/>
        <v>M1</v>
      </c>
      <c r="E396" s="312" t="str">
        <f t="shared" si="76"/>
        <v>M2</v>
      </c>
      <c r="F396" s="312" t="str">
        <f t="shared" si="77"/>
        <v>M2</v>
      </c>
      <c r="G396" s="312" t="str">
        <f t="shared" si="78"/>
        <v>M2</v>
      </c>
      <c r="H396" s="312" t="str">
        <f t="shared" si="79"/>
        <v>M2</v>
      </c>
      <c r="I396" s="312" t="str">
        <f t="shared" si="80"/>
        <v>M2</v>
      </c>
      <c r="L396" s="26" t="s">
        <v>51</v>
      </c>
      <c r="M396" s="26">
        <f t="shared" si="81"/>
        <v>0.80437500000000006</v>
      </c>
      <c r="N396" s="26">
        <f t="shared" si="82"/>
        <v>5.0263958333333312</v>
      </c>
      <c r="O396" s="26">
        <f t="shared" si="83"/>
        <v>26.983125000000001</v>
      </c>
      <c r="P396" s="26">
        <f t="shared" si="84"/>
        <v>184.72851949381754</v>
      </c>
      <c r="Q396" s="26">
        <f t="shared" si="85"/>
        <v>368.11124999999993</v>
      </c>
      <c r="R396" s="26">
        <f t="shared" si="86"/>
        <v>368.11124999999993</v>
      </c>
      <c r="S396" s="26">
        <f t="shared" si="87"/>
        <v>368.11124999999993</v>
      </c>
      <c r="T396" s="26">
        <f t="shared" si="88"/>
        <v>368.11124999999993</v>
      </c>
    </row>
    <row r="397" spans="1:20" x14ac:dyDescent="0.25">
      <c r="A397" t="s">
        <v>54</v>
      </c>
      <c r="B397" s="312" t="str">
        <f t="shared" si="73"/>
        <v>M1</v>
      </c>
      <c r="C397" s="312" t="str">
        <f t="shared" si="74"/>
        <v>M1</v>
      </c>
      <c r="D397" s="312" t="str">
        <f t="shared" si="75"/>
        <v>M2</v>
      </c>
      <c r="E397" s="312" t="str">
        <f t="shared" si="76"/>
        <v>M2</v>
      </c>
      <c r="F397" s="312" t="str">
        <f t="shared" si="77"/>
        <v>M2</v>
      </c>
      <c r="G397" s="312" t="str">
        <f t="shared" si="78"/>
        <v>M3</v>
      </c>
      <c r="H397" s="312" t="str">
        <f t="shared" si="79"/>
        <v>M3</v>
      </c>
      <c r="I397" s="312" t="str">
        <f t="shared" si="80"/>
        <v>M3</v>
      </c>
      <c r="L397" s="26" t="s">
        <v>54</v>
      </c>
      <c r="M397" s="26">
        <f t="shared" si="81"/>
        <v>7.3303889336847003</v>
      </c>
      <c r="N397" s="26">
        <f t="shared" si="82"/>
        <v>15.300635317645934</v>
      </c>
      <c r="O397" s="26">
        <f t="shared" si="83"/>
        <v>130.98968209459446</v>
      </c>
      <c r="P397" s="26">
        <f t="shared" si="84"/>
        <v>153.5625</v>
      </c>
      <c r="Q397" s="26">
        <f t="shared" si="85"/>
        <v>327.21731678101418</v>
      </c>
      <c r="R397" s="26">
        <f t="shared" si="86"/>
        <v>501.30605242188767</v>
      </c>
      <c r="S397" s="26">
        <f t="shared" si="87"/>
        <v>853.01518104365061</v>
      </c>
      <c r="T397" s="26">
        <f t="shared" si="88"/>
        <v>1369.8480270581438</v>
      </c>
    </row>
    <row r="398" spans="1:20" x14ac:dyDescent="0.25">
      <c r="A398" t="s">
        <v>56</v>
      </c>
      <c r="B398" s="312" t="str">
        <f t="shared" si="73"/>
        <v>M1</v>
      </c>
      <c r="C398" s="312" t="str">
        <f t="shared" si="74"/>
        <v>M1</v>
      </c>
      <c r="D398" s="312" t="str">
        <f t="shared" si="75"/>
        <v>M1</v>
      </c>
      <c r="E398" s="312" t="str">
        <f t="shared" si="76"/>
        <v>M2</v>
      </c>
      <c r="F398" s="312" t="str">
        <f t="shared" si="77"/>
        <v>M2</v>
      </c>
      <c r="G398" s="312" t="str">
        <f t="shared" si="78"/>
        <v>M2</v>
      </c>
      <c r="H398" s="312" t="str">
        <f t="shared" si="79"/>
        <v>M3</v>
      </c>
      <c r="I398" s="312" t="str">
        <f t="shared" si="80"/>
        <v>M3</v>
      </c>
      <c r="L398" s="26" t="s">
        <v>56</v>
      </c>
      <c r="M398" s="26">
        <f t="shared" si="81"/>
        <v>2.6096915207006353</v>
      </c>
      <c r="N398" s="26">
        <f t="shared" si="82"/>
        <v>10.366354016651663</v>
      </c>
      <c r="O398" s="26">
        <f t="shared" si="83"/>
        <v>51.539680345659193</v>
      </c>
      <c r="P398" s="26">
        <f t="shared" si="84"/>
        <v>124.73725178571419</v>
      </c>
      <c r="Q398" s="26">
        <f t="shared" si="85"/>
        <v>197.46492187500002</v>
      </c>
      <c r="R398" s="26">
        <f t="shared" si="86"/>
        <v>279.04500000000002</v>
      </c>
      <c r="S398" s="26">
        <f t="shared" si="87"/>
        <v>740.64656250000007</v>
      </c>
      <c r="T398" s="26">
        <f t="shared" si="88"/>
        <v>1189.3964549924049</v>
      </c>
    </row>
    <row r="399" spans="1:20" x14ac:dyDescent="0.25">
      <c r="A399" t="s">
        <v>59</v>
      </c>
      <c r="B399" s="312" t="str">
        <f t="shared" si="73"/>
        <v>M1</v>
      </c>
      <c r="C399" s="312" t="str">
        <f t="shared" si="74"/>
        <v>M1</v>
      </c>
      <c r="D399" s="312" t="str">
        <f t="shared" si="75"/>
        <v>M1</v>
      </c>
      <c r="E399" s="312" t="str">
        <f t="shared" si="76"/>
        <v>M1</v>
      </c>
      <c r="F399" s="312" t="str">
        <f t="shared" si="77"/>
        <v>M2</v>
      </c>
      <c r="G399" s="312" t="str">
        <f t="shared" si="78"/>
        <v>M2</v>
      </c>
      <c r="H399" s="312" t="str">
        <f t="shared" si="79"/>
        <v>M3</v>
      </c>
      <c r="I399" s="312" t="str">
        <f t="shared" si="80"/>
        <v>M3</v>
      </c>
      <c r="L399" s="26" t="s">
        <v>59</v>
      </c>
      <c r="M399" s="26">
        <f t="shared" si="81"/>
        <v>2.5410954025423762</v>
      </c>
      <c r="N399" s="26">
        <f t="shared" si="82"/>
        <v>11.077502188752529</v>
      </c>
      <c r="O399" s="26">
        <f t="shared" si="83"/>
        <v>45.175545873786433</v>
      </c>
      <c r="P399" s="26">
        <f t="shared" si="84"/>
        <v>94.537274147726961</v>
      </c>
      <c r="Q399" s="26">
        <f t="shared" si="85"/>
        <v>201.44392792778473</v>
      </c>
      <c r="R399" s="26">
        <f t="shared" si="86"/>
        <v>308.61771402342981</v>
      </c>
      <c r="S399" s="26">
        <f t="shared" si="87"/>
        <v>525.13947104596969</v>
      </c>
      <c r="T399" s="26">
        <f t="shared" si="88"/>
        <v>843.31590378327337</v>
      </c>
    </row>
    <row r="400" spans="1:20" x14ac:dyDescent="0.25">
      <c r="A400" t="s">
        <v>61</v>
      </c>
      <c r="B400" s="312" t="str">
        <f t="shared" si="73"/>
        <v>M1</v>
      </c>
      <c r="C400" s="312" t="str">
        <f t="shared" si="74"/>
        <v>M1</v>
      </c>
      <c r="D400" s="312" t="str">
        <f t="shared" si="75"/>
        <v>M1</v>
      </c>
      <c r="E400" s="312" t="str">
        <f t="shared" si="76"/>
        <v>M1</v>
      </c>
      <c r="F400" s="312" t="str">
        <f t="shared" si="77"/>
        <v>M1</v>
      </c>
      <c r="G400" s="312" t="str">
        <f t="shared" si="78"/>
        <v>M2</v>
      </c>
      <c r="H400" s="312" t="str">
        <f t="shared" si="79"/>
        <v>M2</v>
      </c>
      <c r="I400" s="312" t="str">
        <f t="shared" si="80"/>
        <v>M2</v>
      </c>
      <c r="L400" s="26" t="s">
        <v>61</v>
      </c>
      <c r="M400" s="26">
        <f t="shared" si="81"/>
        <v>1.4924147727272721</v>
      </c>
      <c r="N400" s="26">
        <f t="shared" si="82"/>
        <v>5.0018251132930489</v>
      </c>
      <c r="O400" s="26">
        <f t="shared" si="83"/>
        <v>16.410120535714302</v>
      </c>
      <c r="P400" s="26">
        <f t="shared" si="84"/>
        <v>43.878656249999992</v>
      </c>
      <c r="Q400" s="26">
        <f t="shared" si="85"/>
        <v>93.498452825927174</v>
      </c>
      <c r="R400" s="26">
        <f t="shared" si="86"/>
        <v>143.24223655035888</v>
      </c>
      <c r="S400" s="26">
        <f t="shared" si="87"/>
        <v>243.73893304059101</v>
      </c>
      <c r="T400" s="26">
        <f t="shared" si="88"/>
        <v>391.41776601725633</v>
      </c>
    </row>
    <row r="402" spans="1:20" ht="15.75" x14ac:dyDescent="0.25">
      <c r="A402" s="314" t="s">
        <v>232</v>
      </c>
      <c r="B402" s="3"/>
      <c r="C402" s="3"/>
      <c r="D402" s="3"/>
      <c r="E402" s="3"/>
      <c r="F402" s="3"/>
      <c r="G402" s="3"/>
      <c r="H402" s="3"/>
      <c r="I402" s="3"/>
      <c r="L402" s="1" t="s">
        <v>308</v>
      </c>
      <c r="M402" s="1"/>
      <c r="N402" s="1"/>
      <c r="O402" s="1"/>
      <c r="P402" s="1"/>
      <c r="Q402" s="1"/>
      <c r="R402" s="1"/>
      <c r="S402" s="1"/>
      <c r="T402" s="1"/>
    </row>
    <row r="403" spans="1:20" ht="21" x14ac:dyDescent="0.35">
      <c r="L403" s="315" t="s">
        <v>303</v>
      </c>
      <c r="M403" s="298"/>
      <c r="N403" s="298"/>
      <c r="O403" s="298"/>
      <c r="P403" s="298"/>
      <c r="Q403" s="298"/>
      <c r="R403" s="298"/>
      <c r="S403" s="298"/>
      <c r="T403" s="298"/>
    </row>
    <row r="404" spans="1:20" x14ac:dyDescent="0.25">
      <c r="A404" s="235" t="s">
        <v>186</v>
      </c>
      <c r="B404" s="115" t="s">
        <v>13</v>
      </c>
      <c r="C404" s="115" t="s">
        <v>17</v>
      </c>
      <c r="D404" s="115" t="s">
        <v>22</v>
      </c>
      <c r="E404" s="115" t="s">
        <v>25</v>
      </c>
      <c r="F404" s="115" t="s">
        <v>29</v>
      </c>
      <c r="G404" s="115" t="s">
        <v>33</v>
      </c>
      <c r="H404" s="115" t="s">
        <v>36</v>
      </c>
      <c r="I404" s="115" t="s">
        <v>40</v>
      </c>
      <c r="L404" s="145" t="s">
        <v>186</v>
      </c>
      <c r="M404" s="115" t="s">
        <v>13</v>
      </c>
      <c r="N404" s="115" t="s">
        <v>17</v>
      </c>
      <c r="O404" s="115" t="s">
        <v>22</v>
      </c>
      <c r="P404" s="115" t="s">
        <v>25</v>
      </c>
      <c r="Q404" s="115" t="s">
        <v>29</v>
      </c>
      <c r="R404" s="115" t="s">
        <v>33</v>
      </c>
      <c r="S404" s="115" t="s">
        <v>36</v>
      </c>
      <c r="T404" s="115" t="s">
        <v>40</v>
      </c>
    </row>
    <row r="405" spans="1:20" x14ac:dyDescent="0.25">
      <c r="A405" t="s">
        <v>16</v>
      </c>
      <c r="B405" s="312" t="str">
        <f t="shared" ref="B405:B420" si="89">_xlfn.IFS(M405&gt;10000,"M5",M405&gt;2000,"M4",M405&gt;500,"M3",M405&gt;100,"M2",M405&gt;=0,"M1")</f>
        <v>M1</v>
      </c>
      <c r="C405" s="312" t="str">
        <f t="shared" ref="C405:C420" si="90">_xlfn.IFS(N405&gt;10000,"M5",N405&gt;2000,"M4",N405&gt;500,"M3",N405&gt;100,"M2",N405&gt;=0,"M1")</f>
        <v>M1</v>
      </c>
      <c r="D405" s="312" t="str">
        <f t="shared" ref="D405:D420" si="91">_xlfn.IFS(O405&gt;10000,"M5",O405&gt;2000,"M4",O405&gt;500,"M3",O405&gt;100,"M2",O405&gt;=0,"M1")</f>
        <v>M1</v>
      </c>
      <c r="E405" s="312" t="str">
        <f t="shared" ref="E405:E420" si="92">_xlfn.IFS(P405&gt;10000,"M5",P405&gt;2000,"M4",P405&gt;500,"M3",P405&gt;100,"M2",P405&gt;=0,"M1")</f>
        <v>M1</v>
      </c>
      <c r="F405" s="312" t="str">
        <f t="shared" ref="F405:F420" si="93">_xlfn.IFS(Q405&gt;10000,"M5",Q405&gt;2000,"M4",Q405&gt;500,"M3",Q405&gt;100,"M2",Q405&gt;=0,"M1")</f>
        <v>M2</v>
      </c>
      <c r="G405" s="312" t="str">
        <f t="shared" ref="G405:G420" si="94">_xlfn.IFS(R405&gt;10000,"M5",R405&gt;2000,"M4",R405&gt;500,"M3",R405&gt;100,"M2",R405&gt;=0,"M1")</f>
        <v>M2</v>
      </c>
      <c r="H405" s="312" t="str">
        <f t="shared" ref="H405:H420" si="95">_xlfn.IFS(S405&gt;10000,"M5",S405&gt;2000,"M4",S405&gt;500,"M3",S405&gt;100,"M2",S405&gt;=0,"M1")</f>
        <v>M3</v>
      </c>
      <c r="I405" s="312" t="str">
        <f t="shared" ref="I405:I420" si="96">_xlfn.IFS(T405&gt;10000,"M5",T405&gt;2000,"M4",T405&gt;500,"M3",T405&gt;100,"M2",T405&gt;=0,"M1")</f>
        <v>M3</v>
      </c>
      <c r="L405" s="26" t="s">
        <v>16</v>
      </c>
      <c r="M405" s="26">
        <f t="shared" ref="M405:M420" si="97">B69*$G$11*(1-andel_olje)</f>
        <v>2.2441714285714278</v>
      </c>
      <c r="N405" s="26">
        <f t="shared" ref="N405:N420" si="98">C69*$G$11*(1-andel_olje)</f>
        <v>8.2913088497899139</v>
      </c>
      <c r="O405" s="26">
        <f t="shared" ref="O405:O420" si="99">D69*$G$11*(1-andel_olje)</f>
        <v>26.962088328220936</v>
      </c>
      <c r="P405" s="26">
        <f t="shared" ref="P405:P420" si="100">E69*$G$11*(1-andel_olje)</f>
        <v>63.156710948275915</v>
      </c>
      <c r="Q405" s="26">
        <f t="shared" ref="Q405:Q420" si="101">F69*$G$11*(1-andel_olje)</f>
        <v>252.93753565950874</v>
      </c>
      <c r="R405" s="26">
        <f t="shared" ref="R405:R420" si="102">G69*$G$11*(1-andel_olje)</f>
        <v>454.38832758620634</v>
      </c>
      <c r="S405" s="26">
        <f t="shared" ref="S405:S420" si="103">H69*$G$11*(1-andel_olje)</f>
        <v>613.89716315580313</v>
      </c>
      <c r="T405" s="26">
        <f t="shared" ref="T405:T420" si="104">I69*$G$11*(1-andel_olje)</f>
        <v>1221.3476585014405</v>
      </c>
    </row>
    <row r="406" spans="1:20" x14ac:dyDescent="0.25">
      <c r="A406" t="s">
        <v>20</v>
      </c>
      <c r="B406" s="312" t="str">
        <f t="shared" si="89"/>
        <v>M1</v>
      </c>
      <c r="C406" s="312" t="str">
        <f t="shared" si="90"/>
        <v>M1</v>
      </c>
      <c r="D406" s="312" t="str">
        <f t="shared" si="91"/>
        <v>M1</v>
      </c>
      <c r="E406" s="312" t="str">
        <f t="shared" si="92"/>
        <v>M2</v>
      </c>
      <c r="F406" s="312" t="str">
        <f t="shared" si="93"/>
        <v>M2</v>
      </c>
      <c r="G406" s="312" t="str">
        <f t="shared" si="94"/>
        <v>M2</v>
      </c>
      <c r="H406" s="312" t="str">
        <f t="shared" si="95"/>
        <v>M3</v>
      </c>
      <c r="I406" s="312" t="str">
        <f t="shared" si="96"/>
        <v>M3</v>
      </c>
      <c r="L406" s="26" t="s">
        <v>20</v>
      </c>
      <c r="M406" s="26">
        <f t="shared" si="97"/>
        <v>1.8928556707918895</v>
      </c>
      <c r="N406" s="26">
        <f t="shared" si="98"/>
        <v>8.9543812500000062</v>
      </c>
      <c r="O406" s="26">
        <f t="shared" si="99"/>
        <v>36.190258175675716</v>
      </c>
      <c r="P406" s="26">
        <f t="shared" si="100"/>
        <v>102.66461171874998</v>
      </c>
      <c r="Q406" s="26">
        <f t="shared" si="101"/>
        <v>246.27364228723377</v>
      </c>
      <c r="R406" s="26">
        <f t="shared" si="102"/>
        <v>350.06156249999947</v>
      </c>
      <c r="S406" s="26">
        <f t="shared" si="103"/>
        <v>595.65972856250107</v>
      </c>
      <c r="T406" s="26">
        <f t="shared" si="104"/>
        <v>956.56363696952371</v>
      </c>
    </row>
    <row r="407" spans="1:20" x14ac:dyDescent="0.25">
      <c r="A407" t="s">
        <v>24</v>
      </c>
      <c r="B407" s="312" t="str">
        <f t="shared" si="89"/>
        <v>M1</v>
      </c>
      <c r="C407" s="312" t="str">
        <f t="shared" si="90"/>
        <v>M1</v>
      </c>
      <c r="D407" s="312" t="str">
        <f t="shared" si="91"/>
        <v>M1</v>
      </c>
      <c r="E407" s="312" t="str">
        <f t="shared" si="92"/>
        <v>M2</v>
      </c>
      <c r="F407" s="312" t="str">
        <f t="shared" si="93"/>
        <v>M2</v>
      </c>
      <c r="G407" s="312" t="str">
        <f t="shared" si="94"/>
        <v>M2</v>
      </c>
      <c r="H407" s="312" t="str">
        <f t="shared" si="95"/>
        <v>M3</v>
      </c>
      <c r="I407" s="312" t="str">
        <f t="shared" si="96"/>
        <v>M3</v>
      </c>
      <c r="L407" s="26" t="s">
        <v>24</v>
      </c>
      <c r="M407" s="26">
        <f t="shared" si="97"/>
        <v>3.503481528892483</v>
      </c>
      <c r="N407" s="26">
        <f t="shared" si="98"/>
        <v>16.573640450310599</v>
      </c>
      <c r="O407" s="26">
        <f t="shared" si="99"/>
        <v>66.534016810344824</v>
      </c>
      <c r="P407" s="26">
        <f t="shared" si="100"/>
        <v>132.0354140625</v>
      </c>
      <c r="Q407" s="26">
        <f t="shared" si="101"/>
        <v>294.53524869109918</v>
      </c>
      <c r="R407" s="26">
        <f t="shared" si="102"/>
        <v>468.70931250000001</v>
      </c>
      <c r="S407" s="26">
        <f t="shared" si="103"/>
        <v>691.75397230320721</v>
      </c>
      <c r="T407" s="26">
        <f t="shared" si="104"/>
        <v>1321.2701902173912</v>
      </c>
    </row>
    <row r="408" spans="1:20" x14ac:dyDescent="0.25">
      <c r="A408" t="s">
        <v>28</v>
      </c>
      <c r="B408" s="312" t="str">
        <f t="shared" si="89"/>
        <v>M1</v>
      </c>
      <c r="C408" s="312" t="str">
        <f t="shared" si="90"/>
        <v>M1</v>
      </c>
      <c r="D408" s="312" t="str">
        <f t="shared" si="91"/>
        <v>M1</v>
      </c>
      <c r="E408" s="312" t="str">
        <f t="shared" si="92"/>
        <v>M1</v>
      </c>
      <c r="F408" s="312" t="str">
        <f t="shared" si="93"/>
        <v>M2</v>
      </c>
      <c r="G408" s="312" t="str">
        <f t="shared" si="94"/>
        <v>M2</v>
      </c>
      <c r="H408" s="312" t="str">
        <f t="shared" si="95"/>
        <v>M3</v>
      </c>
      <c r="I408" s="312" t="str">
        <f t="shared" si="96"/>
        <v>M3</v>
      </c>
      <c r="L408" s="26" t="s">
        <v>28</v>
      </c>
      <c r="M408" s="26">
        <f t="shared" si="97"/>
        <v>1.6581870344269034</v>
      </c>
      <c r="N408" s="26">
        <f t="shared" si="98"/>
        <v>7.8442530612244843</v>
      </c>
      <c r="O408" s="26">
        <f t="shared" si="99"/>
        <v>23.539275929752101</v>
      </c>
      <c r="P408" s="26">
        <f t="shared" si="100"/>
        <v>76.479540302267054</v>
      </c>
      <c r="Q408" s="26">
        <f t="shared" si="101"/>
        <v>284.87233601841251</v>
      </c>
      <c r="R408" s="26">
        <f t="shared" si="102"/>
        <v>421.55729026012773</v>
      </c>
      <c r="S408" s="26">
        <f t="shared" si="103"/>
        <v>754.59707142857201</v>
      </c>
      <c r="T408" s="26">
        <f t="shared" si="104"/>
        <v>1140.7979237288137</v>
      </c>
    </row>
    <row r="409" spans="1:20" x14ac:dyDescent="0.25">
      <c r="A409" t="s">
        <v>31</v>
      </c>
      <c r="B409" s="312" t="str">
        <f t="shared" si="89"/>
        <v>M1</v>
      </c>
      <c r="C409" s="312" t="str">
        <f t="shared" si="90"/>
        <v>M1</v>
      </c>
      <c r="D409" s="312" t="str">
        <f t="shared" si="91"/>
        <v>M1</v>
      </c>
      <c r="E409" s="312" t="str">
        <f t="shared" si="92"/>
        <v>M1</v>
      </c>
      <c r="F409" s="312" t="str">
        <f t="shared" si="93"/>
        <v>M2</v>
      </c>
      <c r="G409" s="312" t="str">
        <f t="shared" si="94"/>
        <v>M2</v>
      </c>
      <c r="H409" s="312" t="str">
        <f t="shared" si="95"/>
        <v>M3</v>
      </c>
      <c r="I409" s="312" t="str">
        <f t="shared" si="96"/>
        <v>M3</v>
      </c>
      <c r="L409" s="26" t="s">
        <v>31</v>
      </c>
      <c r="M409" s="26">
        <f t="shared" si="97"/>
        <v>1.8375604838709738</v>
      </c>
      <c r="N409" s="26">
        <f t="shared" si="98"/>
        <v>12.651204649390252</v>
      </c>
      <c r="O409" s="26">
        <f t="shared" si="99"/>
        <v>36.526608664772702</v>
      </c>
      <c r="P409" s="26">
        <f t="shared" si="100"/>
        <v>95.261941106672964</v>
      </c>
      <c r="Q409" s="26">
        <f t="shared" si="101"/>
        <v>326.49491079157241</v>
      </c>
      <c r="R409" s="26">
        <f t="shared" si="102"/>
        <v>460.04198275862041</v>
      </c>
      <c r="S409" s="26">
        <f t="shared" si="103"/>
        <v>710.81999999999971</v>
      </c>
      <c r="T409" s="26">
        <f t="shared" si="104"/>
        <v>1141.4982947925319</v>
      </c>
    </row>
    <row r="410" spans="1:20" x14ac:dyDescent="0.25">
      <c r="A410" t="s">
        <v>35</v>
      </c>
      <c r="B410" s="312" t="str">
        <f t="shared" si="89"/>
        <v>M1</v>
      </c>
      <c r="C410" s="312" t="str">
        <f t="shared" si="90"/>
        <v>M1</v>
      </c>
      <c r="D410" s="312" t="str">
        <f t="shared" si="91"/>
        <v>M1</v>
      </c>
      <c r="E410" s="312" t="str">
        <f t="shared" si="92"/>
        <v>M2</v>
      </c>
      <c r="F410" s="312" t="str">
        <f t="shared" si="93"/>
        <v>M2</v>
      </c>
      <c r="G410" s="312" t="str">
        <f t="shared" si="94"/>
        <v>M3</v>
      </c>
      <c r="H410" s="312" t="str">
        <f t="shared" si="95"/>
        <v>M3</v>
      </c>
      <c r="I410" s="312" t="str">
        <f t="shared" si="96"/>
        <v>M3</v>
      </c>
      <c r="L410" s="26" t="s">
        <v>35</v>
      </c>
      <c r="M410" s="26">
        <f t="shared" si="97"/>
        <v>2.2513518737113074</v>
      </c>
      <c r="N410" s="26">
        <f t="shared" si="98"/>
        <v>10.650290625</v>
      </c>
      <c r="O410" s="26">
        <f t="shared" si="99"/>
        <v>44.988287499999963</v>
      </c>
      <c r="P410" s="26">
        <f t="shared" si="100"/>
        <v>140.53080406839626</v>
      </c>
      <c r="Q410" s="26">
        <f t="shared" si="101"/>
        <v>302.66666015625003</v>
      </c>
      <c r="R410" s="26">
        <f t="shared" si="102"/>
        <v>544.46816846026502</v>
      </c>
      <c r="S410" s="26">
        <f t="shared" si="103"/>
        <v>1064.9188928571423</v>
      </c>
      <c r="T410" s="26">
        <f t="shared" si="104"/>
        <v>1719.4738088642689</v>
      </c>
    </row>
    <row r="411" spans="1:20" x14ac:dyDescent="0.25">
      <c r="A411" t="s">
        <v>39</v>
      </c>
      <c r="B411" s="312" t="str">
        <f t="shared" si="89"/>
        <v>M1</v>
      </c>
      <c r="C411" s="312" t="str">
        <f t="shared" si="90"/>
        <v>M1</v>
      </c>
      <c r="D411" s="312" t="str">
        <f t="shared" si="91"/>
        <v>M1</v>
      </c>
      <c r="E411" s="312" t="str">
        <f t="shared" si="92"/>
        <v>M2</v>
      </c>
      <c r="F411" s="312" t="str">
        <f t="shared" si="93"/>
        <v>M2</v>
      </c>
      <c r="G411" s="312" t="str">
        <f t="shared" si="94"/>
        <v>M2</v>
      </c>
      <c r="H411" s="312" t="str">
        <f t="shared" si="95"/>
        <v>M2</v>
      </c>
      <c r="I411" s="312" t="str">
        <f t="shared" si="96"/>
        <v>M3</v>
      </c>
      <c r="L411" s="26" t="s">
        <v>39</v>
      </c>
      <c r="M411" s="26">
        <f t="shared" si="97"/>
        <v>1.5075546961325905</v>
      </c>
      <c r="N411" s="26">
        <f t="shared" si="98"/>
        <v>6.6961298657718125</v>
      </c>
      <c r="O411" s="26">
        <f t="shared" si="99"/>
        <v>29.371666071428606</v>
      </c>
      <c r="P411" s="26">
        <f t="shared" si="100"/>
        <v>119.89729375000007</v>
      </c>
      <c r="Q411" s="26">
        <f t="shared" si="101"/>
        <v>135.96521250000004</v>
      </c>
      <c r="R411" s="26">
        <f t="shared" si="102"/>
        <v>208.30249638252991</v>
      </c>
      <c r="S411" s="26">
        <f t="shared" si="103"/>
        <v>354.44453703513511</v>
      </c>
      <c r="T411" s="26">
        <f t="shared" si="104"/>
        <v>569.1987206664628</v>
      </c>
    </row>
    <row r="412" spans="1:20" x14ac:dyDescent="0.25">
      <c r="A412" t="s">
        <v>42</v>
      </c>
      <c r="B412" s="312" t="str">
        <f t="shared" si="89"/>
        <v>M1</v>
      </c>
      <c r="C412" s="312" t="str">
        <f t="shared" si="90"/>
        <v>M1</v>
      </c>
      <c r="D412" s="312" t="str">
        <f t="shared" si="91"/>
        <v>M1</v>
      </c>
      <c r="E412" s="312" t="str">
        <f t="shared" si="92"/>
        <v>M1</v>
      </c>
      <c r="F412" s="312" t="str">
        <f t="shared" si="93"/>
        <v>M2</v>
      </c>
      <c r="G412" s="312" t="str">
        <f t="shared" si="94"/>
        <v>M2</v>
      </c>
      <c r="H412" s="312" t="str">
        <f t="shared" si="95"/>
        <v>M2</v>
      </c>
      <c r="I412" s="312" t="str">
        <f t="shared" si="96"/>
        <v>M3</v>
      </c>
      <c r="L412" s="26" t="s">
        <v>42</v>
      </c>
      <c r="M412" s="26">
        <f t="shared" si="97"/>
        <v>1.5143802631579</v>
      </c>
      <c r="N412" s="26">
        <f t="shared" si="98"/>
        <v>6.9303964974293049</v>
      </c>
      <c r="O412" s="26">
        <f t="shared" si="99"/>
        <v>16.974825787815185</v>
      </c>
      <c r="P412" s="26">
        <f t="shared" si="100"/>
        <v>61.91278420212771</v>
      </c>
      <c r="Q412" s="26">
        <f t="shared" si="101"/>
        <v>146.50107931034552</v>
      </c>
      <c r="R412" s="26">
        <f t="shared" si="102"/>
        <v>198.27636792452773</v>
      </c>
      <c r="S412" s="26">
        <f t="shared" si="103"/>
        <v>337.38422080625588</v>
      </c>
      <c r="T412" s="26">
        <f t="shared" si="104"/>
        <v>541.80173987823628</v>
      </c>
    </row>
    <row r="413" spans="1:20" x14ac:dyDescent="0.25">
      <c r="A413" t="s">
        <v>44</v>
      </c>
      <c r="B413" s="312" t="str">
        <f t="shared" si="89"/>
        <v>M1</v>
      </c>
      <c r="C413" s="312" t="str">
        <f t="shared" si="90"/>
        <v>M1</v>
      </c>
      <c r="D413" s="312" t="str">
        <f t="shared" si="91"/>
        <v>M1</v>
      </c>
      <c r="E413" s="312" t="str">
        <f t="shared" si="92"/>
        <v>M1</v>
      </c>
      <c r="F413" s="312" t="str">
        <f t="shared" si="93"/>
        <v>M2</v>
      </c>
      <c r="G413" s="312" t="str">
        <f t="shared" si="94"/>
        <v>M2</v>
      </c>
      <c r="H413" s="312" t="str">
        <f t="shared" si="95"/>
        <v>M2</v>
      </c>
      <c r="I413" s="312" t="str">
        <f t="shared" si="96"/>
        <v>M3</v>
      </c>
      <c r="L413" s="26" t="s">
        <v>44</v>
      </c>
      <c r="M413" s="26">
        <f t="shared" si="97"/>
        <v>1.9304999999999999</v>
      </c>
      <c r="N413" s="26">
        <f t="shared" si="98"/>
        <v>13.143121874999999</v>
      </c>
      <c r="O413" s="26">
        <f t="shared" si="99"/>
        <v>44.324865000000003</v>
      </c>
      <c r="P413" s="26">
        <f t="shared" si="100"/>
        <v>71.810212500000006</v>
      </c>
      <c r="Q413" s="26">
        <f t="shared" si="101"/>
        <v>160.42893749999999</v>
      </c>
      <c r="R413" s="26">
        <f t="shared" si="102"/>
        <v>309.85733303571442</v>
      </c>
      <c r="S413" s="26">
        <f t="shared" si="103"/>
        <v>423.96531887755162</v>
      </c>
      <c r="T413" s="26">
        <f t="shared" si="104"/>
        <v>600.49708333333297</v>
      </c>
    </row>
    <row r="414" spans="1:20" x14ac:dyDescent="0.25">
      <c r="A414" t="s">
        <v>46</v>
      </c>
      <c r="B414" s="312" t="str">
        <f t="shared" si="89"/>
        <v>M1</v>
      </c>
      <c r="C414" s="312" t="str">
        <f t="shared" si="90"/>
        <v>M1</v>
      </c>
      <c r="D414" s="312" t="str">
        <f t="shared" si="91"/>
        <v>M2</v>
      </c>
      <c r="E414" s="312" t="str">
        <f t="shared" si="92"/>
        <v>M2</v>
      </c>
      <c r="F414" s="312" t="str">
        <f t="shared" si="93"/>
        <v>M2</v>
      </c>
      <c r="G414" s="312" t="str">
        <f t="shared" si="94"/>
        <v>M3</v>
      </c>
      <c r="H414" s="312" t="str">
        <f t="shared" si="95"/>
        <v>M3</v>
      </c>
      <c r="I414" s="312" t="str">
        <f t="shared" si="96"/>
        <v>M3</v>
      </c>
      <c r="L414" s="26" t="s">
        <v>46</v>
      </c>
      <c r="M414" s="26">
        <f t="shared" si="97"/>
        <v>3.3184006097560985</v>
      </c>
      <c r="N414" s="26">
        <f t="shared" si="98"/>
        <v>58.176284451958097</v>
      </c>
      <c r="O414" s="26">
        <f t="shared" si="99"/>
        <v>135.44482813467488</v>
      </c>
      <c r="P414" s="26">
        <f t="shared" si="100"/>
        <v>193.22062500000047</v>
      </c>
      <c r="Q414" s="26">
        <f t="shared" si="101"/>
        <v>411.72248732112666</v>
      </c>
      <c r="R414" s="26">
        <f t="shared" si="102"/>
        <v>630.77032976957275</v>
      </c>
      <c r="S414" s="26">
        <f t="shared" si="103"/>
        <v>1073.3097365290478</v>
      </c>
      <c r="T414" s="26">
        <f t="shared" si="104"/>
        <v>1723.6167159507804</v>
      </c>
    </row>
    <row r="415" spans="1:20" x14ac:dyDescent="0.25">
      <c r="A415" t="s">
        <v>48</v>
      </c>
      <c r="B415" s="312" t="str">
        <f t="shared" si="89"/>
        <v>M1</v>
      </c>
      <c r="C415" s="312" t="str">
        <f t="shared" si="90"/>
        <v>M1</v>
      </c>
      <c r="D415" s="312" t="str">
        <f t="shared" si="91"/>
        <v>M2</v>
      </c>
      <c r="E415" s="312" t="str">
        <f t="shared" si="92"/>
        <v>M2</v>
      </c>
      <c r="F415" s="312" t="str">
        <f t="shared" si="93"/>
        <v>M2</v>
      </c>
      <c r="G415" s="312" t="str">
        <f t="shared" si="94"/>
        <v>M3</v>
      </c>
      <c r="H415" s="312" t="str">
        <f t="shared" si="95"/>
        <v>M3</v>
      </c>
      <c r="I415" s="312" t="str">
        <f t="shared" si="96"/>
        <v>M3</v>
      </c>
      <c r="L415" s="26" t="s">
        <v>48</v>
      </c>
      <c r="M415" s="26">
        <f t="shared" si="97"/>
        <v>3.7131250000000025</v>
      </c>
      <c r="N415" s="26">
        <f t="shared" si="98"/>
        <v>44.301662546641836</v>
      </c>
      <c r="O415" s="26">
        <f t="shared" si="99"/>
        <v>157.28393999999949</v>
      </c>
      <c r="P415" s="26">
        <f t="shared" si="100"/>
        <v>277.30552858280265</v>
      </c>
      <c r="Q415" s="26">
        <f t="shared" si="101"/>
        <v>413.40348214285768</v>
      </c>
      <c r="R415" s="26">
        <f t="shared" si="102"/>
        <v>952.21425000000067</v>
      </c>
      <c r="S415" s="26">
        <f t="shared" si="103"/>
        <v>680.76272727272737</v>
      </c>
      <c r="T415" s="26">
        <f t="shared" si="104"/>
        <v>1254.1845258620688</v>
      </c>
    </row>
    <row r="416" spans="1:20" x14ac:dyDescent="0.25">
      <c r="A416" t="s">
        <v>51</v>
      </c>
      <c r="B416" s="312" t="str">
        <f t="shared" si="89"/>
        <v>M1</v>
      </c>
      <c r="C416" s="312" t="str">
        <f t="shared" si="90"/>
        <v>M1</v>
      </c>
      <c r="D416" s="312" t="str">
        <f t="shared" si="91"/>
        <v>M1</v>
      </c>
      <c r="E416" s="312" t="str">
        <f t="shared" si="92"/>
        <v>M2</v>
      </c>
      <c r="F416" s="312" t="str">
        <f t="shared" si="93"/>
        <v>M3</v>
      </c>
      <c r="G416" s="312" t="str">
        <f t="shared" si="94"/>
        <v>M3</v>
      </c>
      <c r="H416" s="312" t="str">
        <f t="shared" si="95"/>
        <v>M3</v>
      </c>
      <c r="I416" s="312" t="str">
        <f t="shared" si="96"/>
        <v>M3</v>
      </c>
      <c r="L416" s="26" t="s">
        <v>51</v>
      </c>
      <c r="M416" s="26">
        <f t="shared" si="97"/>
        <v>1.6087500000000001</v>
      </c>
      <c r="N416" s="26">
        <f t="shared" si="98"/>
        <v>10.052791666666662</v>
      </c>
      <c r="O416" s="26">
        <f t="shared" si="99"/>
        <v>53.966250000000002</v>
      </c>
      <c r="P416" s="26">
        <f t="shared" si="100"/>
        <v>369.45703898763509</v>
      </c>
      <c r="Q416" s="26">
        <f t="shared" si="101"/>
        <v>736.22249999999985</v>
      </c>
      <c r="R416" s="26">
        <f t="shared" si="102"/>
        <v>736.22249999999985</v>
      </c>
      <c r="S416" s="26">
        <f t="shared" si="103"/>
        <v>736.22249999999985</v>
      </c>
      <c r="T416" s="26">
        <f t="shared" si="104"/>
        <v>736.22249999999985</v>
      </c>
    </row>
    <row r="417" spans="1:20" x14ac:dyDescent="0.25">
      <c r="A417" t="s">
        <v>54</v>
      </c>
      <c r="B417" s="312" t="str">
        <f t="shared" si="89"/>
        <v>M1</v>
      </c>
      <c r="C417" s="312" t="str">
        <f t="shared" si="90"/>
        <v>M1</v>
      </c>
      <c r="D417" s="312" t="str">
        <f t="shared" si="91"/>
        <v>M2</v>
      </c>
      <c r="E417" s="312" t="str">
        <f t="shared" si="92"/>
        <v>M2</v>
      </c>
      <c r="F417" s="312" t="str">
        <f t="shared" si="93"/>
        <v>M3</v>
      </c>
      <c r="G417" s="312" t="str">
        <f t="shared" si="94"/>
        <v>M3</v>
      </c>
      <c r="H417" s="312" t="str">
        <f t="shared" si="95"/>
        <v>M3</v>
      </c>
      <c r="I417" s="312" t="str">
        <f t="shared" si="96"/>
        <v>M4</v>
      </c>
      <c r="L417" s="26" t="s">
        <v>54</v>
      </c>
      <c r="M417" s="26">
        <f t="shared" si="97"/>
        <v>14.660777867369401</v>
      </c>
      <c r="N417" s="26">
        <f t="shared" si="98"/>
        <v>30.601270635291868</v>
      </c>
      <c r="O417" s="26">
        <f t="shared" si="99"/>
        <v>261.97936418918891</v>
      </c>
      <c r="P417" s="26">
        <f t="shared" si="100"/>
        <v>307.125</v>
      </c>
      <c r="Q417" s="26">
        <f t="shared" si="101"/>
        <v>654.43463356202835</v>
      </c>
      <c r="R417" s="26">
        <f t="shared" si="102"/>
        <v>1002.6121048437753</v>
      </c>
      <c r="S417" s="26">
        <f t="shared" si="103"/>
        <v>1706.0303620873012</v>
      </c>
      <c r="T417" s="26">
        <f t="shared" si="104"/>
        <v>2739.6960541162875</v>
      </c>
    </row>
    <row r="418" spans="1:20" x14ac:dyDescent="0.25">
      <c r="A418" t="s">
        <v>56</v>
      </c>
      <c r="B418" s="312" t="str">
        <f t="shared" si="89"/>
        <v>M1</v>
      </c>
      <c r="C418" s="312" t="str">
        <f t="shared" si="90"/>
        <v>M1</v>
      </c>
      <c r="D418" s="312" t="str">
        <f t="shared" si="91"/>
        <v>M2</v>
      </c>
      <c r="E418" s="312" t="str">
        <f t="shared" si="92"/>
        <v>M2</v>
      </c>
      <c r="F418" s="312" t="str">
        <f t="shared" si="93"/>
        <v>M2</v>
      </c>
      <c r="G418" s="312" t="str">
        <f t="shared" si="94"/>
        <v>M3</v>
      </c>
      <c r="H418" s="312" t="str">
        <f t="shared" si="95"/>
        <v>M3</v>
      </c>
      <c r="I418" s="312" t="str">
        <f t="shared" si="96"/>
        <v>M4</v>
      </c>
      <c r="L418" s="26" t="s">
        <v>56</v>
      </c>
      <c r="M418" s="26">
        <f t="shared" si="97"/>
        <v>5.2193830414012705</v>
      </c>
      <c r="N418" s="26">
        <f t="shared" si="98"/>
        <v>20.732708033303325</v>
      </c>
      <c r="O418" s="26">
        <f t="shared" si="99"/>
        <v>103.07936069131839</v>
      </c>
      <c r="P418" s="26">
        <f t="shared" si="100"/>
        <v>249.47450357142839</v>
      </c>
      <c r="Q418" s="26">
        <f t="shared" si="101"/>
        <v>394.92984375000003</v>
      </c>
      <c r="R418" s="26">
        <f t="shared" si="102"/>
        <v>558.09</v>
      </c>
      <c r="S418" s="26">
        <f t="shared" si="103"/>
        <v>1481.2931250000001</v>
      </c>
      <c r="T418" s="26">
        <f t="shared" si="104"/>
        <v>2378.7929099848097</v>
      </c>
    </row>
    <row r="419" spans="1:20" x14ac:dyDescent="0.25">
      <c r="A419" t="s">
        <v>59</v>
      </c>
      <c r="B419" s="312" t="str">
        <f t="shared" si="89"/>
        <v>M1</v>
      </c>
      <c r="C419" s="312" t="str">
        <f t="shared" si="90"/>
        <v>M1</v>
      </c>
      <c r="D419" s="312" t="str">
        <f t="shared" si="91"/>
        <v>M1</v>
      </c>
      <c r="E419" s="312" t="str">
        <f t="shared" si="92"/>
        <v>M2</v>
      </c>
      <c r="F419" s="312" t="str">
        <f t="shared" si="93"/>
        <v>M2</v>
      </c>
      <c r="G419" s="312" t="str">
        <f t="shared" si="94"/>
        <v>M3</v>
      </c>
      <c r="H419" s="312" t="str">
        <f t="shared" si="95"/>
        <v>M3</v>
      </c>
      <c r="I419" s="312" t="str">
        <f t="shared" si="96"/>
        <v>M3</v>
      </c>
      <c r="L419" s="26" t="s">
        <v>59</v>
      </c>
      <c r="M419" s="26">
        <f t="shared" si="97"/>
        <v>5.0821908050847524</v>
      </c>
      <c r="N419" s="26">
        <f t="shared" si="98"/>
        <v>22.155004377505058</v>
      </c>
      <c r="O419" s="26">
        <f t="shared" si="99"/>
        <v>90.351091747572866</v>
      </c>
      <c r="P419" s="26">
        <f t="shared" si="100"/>
        <v>189.07454829545392</v>
      </c>
      <c r="Q419" s="26">
        <f t="shared" si="101"/>
        <v>402.88785585556946</v>
      </c>
      <c r="R419" s="26">
        <f t="shared" si="102"/>
        <v>617.23542804685962</v>
      </c>
      <c r="S419" s="26">
        <f t="shared" si="103"/>
        <v>1050.2789420919394</v>
      </c>
      <c r="T419" s="26">
        <f t="shared" si="104"/>
        <v>1686.6318075665467</v>
      </c>
    </row>
    <row r="420" spans="1:20" x14ac:dyDescent="0.25">
      <c r="A420" t="s">
        <v>61</v>
      </c>
      <c r="B420" s="312" t="str">
        <f t="shared" si="89"/>
        <v>M1</v>
      </c>
      <c r="C420" s="312" t="str">
        <f t="shared" si="90"/>
        <v>M1</v>
      </c>
      <c r="D420" s="312" t="str">
        <f t="shared" si="91"/>
        <v>M1</v>
      </c>
      <c r="E420" s="312" t="str">
        <f t="shared" si="92"/>
        <v>M1</v>
      </c>
      <c r="F420" s="312" t="str">
        <f t="shared" si="93"/>
        <v>M2</v>
      </c>
      <c r="G420" s="312" t="str">
        <f t="shared" si="94"/>
        <v>M2</v>
      </c>
      <c r="H420" s="312" t="str">
        <f t="shared" si="95"/>
        <v>M2</v>
      </c>
      <c r="I420" s="312" t="str">
        <f t="shared" si="96"/>
        <v>M3</v>
      </c>
      <c r="L420" s="26" t="s">
        <v>61</v>
      </c>
      <c r="M420" s="26">
        <f t="shared" si="97"/>
        <v>2.9848295454545442</v>
      </c>
      <c r="N420" s="26">
        <f t="shared" si="98"/>
        <v>10.003650226586098</v>
      </c>
      <c r="O420" s="26">
        <f t="shared" si="99"/>
        <v>32.820241071428605</v>
      </c>
      <c r="P420" s="26">
        <f t="shared" si="100"/>
        <v>87.757312499999983</v>
      </c>
      <c r="Q420" s="26">
        <f t="shared" si="101"/>
        <v>186.99690565185435</v>
      </c>
      <c r="R420" s="26">
        <f t="shared" si="102"/>
        <v>286.48447310071776</v>
      </c>
      <c r="S420" s="26">
        <f t="shared" si="103"/>
        <v>487.47786608118201</v>
      </c>
      <c r="T420" s="26">
        <f t="shared" si="104"/>
        <v>782.83553203451265</v>
      </c>
    </row>
    <row r="422" spans="1:20" ht="15.75" x14ac:dyDescent="0.25">
      <c r="A422" s="314" t="s">
        <v>232</v>
      </c>
      <c r="B422" s="3"/>
      <c r="C422" s="3"/>
      <c r="D422" s="3"/>
      <c r="E422" s="3"/>
      <c r="F422" s="3"/>
      <c r="G422" s="3"/>
      <c r="H422" s="3"/>
      <c r="I422" s="3"/>
      <c r="L422" s="1" t="s">
        <v>309</v>
      </c>
      <c r="M422" s="1"/>
      <c r="N422" s="1"/>
      <c r="O422" s="1"/>
      <c r="P422" s="1"/>
      <c r="Q422" s="1"/>
      <c r="R422" s="1"/>
      <c r="S422" s="1"/>
      <c r="T422" s="1"/>
    </row>
    <row r="423" spans="1:20" ht="21" x14ac:dyDescent="0.35">
      <c r="L423" s="315" t="s">
        <v>303</v>
      </c>
      <c r="M423" s="298"/>
      <c r="N423" s="298"/>
      <c r="O423" s="298"/>
      <c r="P423" s="298"/>
      <c r="Q423" s="298"/>
      <c r="R423" s="298"/>
      <c r="S423" s="298"/>
      <c r="T423" s="298"/>
    </row>
    <row r="424" spans="1:20" x14ac:dyDescent="0.25">
      <c r="A424" s="235" t="s">
        <v>186</v>
      </c>
      <c r="B424" s="115" t="s">
        <v>13</v>
      </c>
      <c r="C424" s="115" t="s">
        <v>17</v>
      </c>
      <c r="D424" s="115" t="s">
        <v>22</v>
      </c>
      <c r="E424" s="115" t="s">
        <v>25</v>
      </c>
      <c r="F424" s="115" t="s">
        <v>29</v>
      </c>
      <c r="G424" s="115" t="s">
        <v>33</v>
      </c>
      <c r="H424" s="115" t="s">
        <v>36</v>
      </c>
      <c r="I424" s="115" t="s">
        <v>40</v>
      </c>
      <c r="L424" s="145" t="s">
        <v>186</v>
      </c>
      <c r="M424" s="115" t="s">
        <v>13</v>
      </c>
      <c r="N424" s="115" t="s">
        <v>17</v>
      </c>
      <c r="O424" s="115" t="s">
        <v>22</v>
      </c>
      <c r="P424" s="115" t="s">
        <v>25</v>
      </c>
      <c r="Q424" s="115" t="s">
        <v>29</v>
      </c>
      <c r="R424" s="115" t="s">
        <v>33</v>
      </c>
      <c r="S424" s="115" t="s">
        <v>36</v>
      </c>
      <c r="T424" s="115" t="s">
        <v>40</v>
      </c>
    </row>
    <row r="425" spans="1:20" x14ac:dyDescent="0.25">
      <c r="A425" t="s">
        <v>16</v>
      </c>
      <c r="B425" s="312" t="str">
        <f t="shared" ref="B425:B440" si="105">_xlfn.IFS(M425&gt;10000,"M5",M425&gt;2000,"M4",M425&gt;500,"M3",M425&gt;100,"M2",M425&gt;=0,"M1")</f>
        <v>M1</v>
      </c>
      <c r="C425" s="312" t="str">
        <f t="shared" ref="C425:C440" si="106">_xlfn.IFS(N425&gt;10000,"M5",N425&gt;2000,"M4",N425&gt;500,"M3",N425&gt;100,"M2",N425&gt;=0,"M1")</f>
        <v>M1</v>
      </c>
      <c r="D425" s="312" t="str">
        <f t="shared" ref="D425:D440" si="107">_xlfn.IFS(O425&gt;10000,"M5",O425&gt;2000,"M4",O425&gt;500,"M3",O425&gt;100,"M2",O425&gt;=0,"M1")</f>
        <v>M1</v>
      </c>
      <c r="E425" s="312" t="str">
        <f t="shared" ref="E425:E440" si="108">_xlfn.IFS(P425&gt;10000,"M5",P425&gt;2000,"M4",P425&gt;500,"M3",P425&gt;100,"M2",P425&gt;=0,"M1")</f>
        <v>M2</v>
      </c>
      <c r="F425" s="312" t="str">
        <f t="shared" ref="F425:F440" si="109">_xlfn.IFS(Q425&gt;10000,"M5",Q425&gt;2000,"M4",Q425&gt;500,"M3",Q425&gt;100,"M2",Q425&gt;=0,"M1")</f>
        <v>M3</v>
      </c>
      <c r="G425" s="312" t="str">
        <f t="shared" ref="G425:G440" si="110">_xlfn.IFS(R425&gt;10000,"M5",R425&gt;2000,"M4",R425&gt;500,"M3",R425&gt;100,"M2",R425&gt;=0,"M1")</f>
        <v>M3</v>
      </c>
      <c r="H425" s="312" t="str">
        <f t="shared" ref="H425:H440" si="111">_xlfn.IFS(S425&gt;10000,"M5",S425&gt;2000,"M4",S425&gt;500,"M3",S425&gt;100,"M2",S425&gt;=0,"M1")</f>
        <v>M4</v>
      </c>
      <c r="I425" s="312" t="str">
        <f t="shared" ref="I425:I440" si="112">_xlfn.IFS(T425&gt;10000,"M5",T425&gt;2000,"M4",T425&gt;500,"M3",T425&gt;100,"M2",T425&gt;=0,"M1")</f>
        <v>M4</v>
      </c>
      <c r="L425" s="26" t="s">
        <v>16</v>
      </c>
      <c r="M425" s="26">
        <f t="shared" ref="M425:M440" si="113">B69*$G$12*$B$44*(1-andel_olje)</f>
        <v>7.4805714285714258</v>
      </c>
      <c r="N425" s="26">
        <f t="shared" ref="N425:N440" si="114">C69*$G$12*$B$44*(1-andel_olje)</f>
        <v>27.637696165966378</v>
      </c>
      <c r="O425" s="26">
        <f t="shared" ref="O425:O440" si="115">D69*$G$12*$B$44*(1-andel_olje)</f>
        <v>89.873627760736468</v>
      </c>
      <c r="P425" s="26">
        <f t="shared" ref="P425:P440" si="116">E69*$G$12*$B$44*(1-andel_olje)</f>
        <v>210.52236982758637</v>
      </c>
      <c r="Q425" s="26">
        <f t="shared" ref="Q425:Q440" si="117">F69*$G$12*$B$44*(1-andel_olje)</f>
        <v>843.12511886502921</v>
      </c>
      <c r="R425" s="26">
        <f t="shared" ref="R425:R440" si="118">G69*$G$12*$B$44*(1-andel_olje)</f>
        <v>1514.6277586206879</v>
      </c>
      <c r="S425" s="26">
        <f t="shared" ref="S425:S440" si="119">H69*$G$12*$B$44*(1-andel_olje)</f>
        <v>2046.3238771860106</v>
      </c>
      <c r="T425" s="26">
        <f t="shared" ref="T425:T440" si="120">I69*$G$12*$B$44*(1-andel_olje)</f>
        <v>4071.158861671468</v>
      </c>
    </row>
    <row r="426" spans="1:20" x14ac:dyDescent="0.25">
      <c r="A426" t="s">
        <v>20</v>
      </c>
      <c r="B426" s="312" t="str">
        <f t="shared" si="105"/>
        <v>M1</v>
      </c>
      <c r="C426" s="312" t="str">
        <f t="shared" si="106"/>
        <v>M1</v>
      </c>
      <c r="D426" s="312" t="str">
        <f t="shared" si="107"/>
        <v>M2</v>
      </c>
      <c r="E426" s="312" t="str">
        <f t="shared" si="108"/>
        <v>M2</v>
      </c>
      <c r="F426" s="312" t="str">
        <f t="shared" si="109"/>
        <v>M3</v>
      </c>
      <c r="G426" s="312" t="str">
        <f t="shared" si="110"/>
        <v>M3</v>
      </c>
      <c r="H426" s="312" t="str">
        <f t="shared" si="111"/>
        <v>M3</v>
      </c>
      <c r="I426" s="312" t="str">
        <f t="shared" si="112"/>
        <v>M4</v>
      </c>
      <c r="L426" s="26" t="s">
        <v>20</v>
      </c>
      <c r="M426" s="26">
        <f t="shared" si="113"/>
        <v>6.3095189026396321</v>
      </c>
      <c r="N426" s="26">
        <f t="shared" si="114"/>
        <v>29.847937500000022</v>
      </c>
      <c r="O426" s="26">
        <f t="shared" si="115"/>
        <v>120.63419391891905</v>
      </c>
      <c r="P426" s="26">
        <f t="shared" si="116"/>
        <v>342.2153723958333</v>
      </c>
      <c r="Q426" s="26">
        <f t="shared" si="117"/>
        <v>820.9121409574459</v>
      </c>
      <c r="R426" s="26">
        <f t="shared" si="118"/>
        <v>1166.8718749999982</v>
      </c>
      <c r="S426" s="26">
        <f t="shared" si="119"/>
        <v>1985.5324285416705</v>
      </c>
      <c r="T426" s="26">
        <f t="shared" si="120"/>
        <v>3188.5454565650798</v>
      </c>
    </row>
    <row r="427" spans="1:20" x14ac:dyDescent="0.25">
      <c r="A427" t="s">
        <v>24</v>
      </c>
      <c r="B427" s="312" t="str">
        <f t="shared" si="105"/>
        <v>M1</v>
      </c>
      <c r="C427" s="312" t="str">
        <f t="shared" si="106"/>
        <v>M1</v>
      </c>
      <c r="D427" s="312" t="str">
        <f t="shared" si="107"/>
        <v>M2</v>
      </c>
      <c r="E427" s="312" t="str">
        <f t="shared" si="108"/>
        <v>M2</v>
      </c>
      <c r="F427" s="312" t="str">
        <f t="shared" si="109"/>
        <v>M3</v>
      </c>
      <c r="G427" s="312" t="str">
        <f t="shared" si="110"/>
        <v>M3</v>
      </c>
      <c r="H427" s="312" t="str">
        <f t="shared" si="111"/>
        <v>M4</v>
      </c>
      <c r="I427" s="312" t="str">
        <f t="shared" si="112"/>
        <v>M4</v>
      </c>
      <c r="L427" s="26" t="s">
        <v>24</v>
      </c>
      <c r="M427" s="26">
        <f t="shared" si="113"/>
        <v>11.678271762974944</v>
      </c>
      <c r="N427" s="26">
        <f t="shared" si="114"/>
        <v>55.245468167701986</v>
      </c>
      <c r="O427" s="26">
        <f t="shared" si="115"/>
        <v>221.78005603448273</v>
      </c>
      <c r="P427" s="26">
        <f t="shared" si="116"/>
        <v>440.118046875</v>
      </c>
      <c r="Q427" s="26">
        <f t="shared" si="117"/>
        <v>981.78416230366395</v>
      </c>
      <c r="R427" s="26">
        <f t="shared" si="118"/>
        <v>1562.3643750000001</v>
      </c>
      <c r="S427" s="26">
        <f t="shared" si="119"/>
        <v>2305.8465743440242</v>
      </c>
      <c r="T427" s="26">
        <f t="shared" si="120"/>
        <v>4404.2339673913038</v>
      </c>
    </row>
    <row r="428" spans="1:20" x14ac:dyDescent="0.25">
      <c r="A428" t="s">
        <v>28</v>
      </c>
      <c r="B428" s="312" t="str">
        <f t="shared" si="105"/>
        <v>M1</v>
      </c>
      <c r="C428" s="312" t="str">
        <f t="shared" si="106"/>
        <v>M1</v>
      </c>
      <c r="D428" s="312" t="str">
        <f t="shared" si="107"/>
        <v>M1</v>
      </c>
      <c r="E428" s="312" t="str">
        <f t="shared" si="108"/>
        <v>M2</v>
      </c>
      <c r="F428" s="312" t="str">
        <f t="shared" si="109"/>
        <v>M3</v>
      </c>
      <c r="G428" s="312" t="str">
        <f t="shared" si="110"/>
        <v>M3</v>
      </c>
      <c r="H428" s="312" t="str">
        <f t="shared" si="111"/>
        <v>M4</v>
      </c>
      <c r="I428" s="312" t="str">
        <f t="shared" si="112"/>
        <v>M4</v>
      </c>
      <c r="L428" s="26" t="s">
        <v>28</v>
      </c>
      <c r="M428" s="26">
        <f t="shared" si="113"/>
        <v>5.5272901147563456</v>
      </c>
      <c r="N428" s="26">
        <f t="shared" si="114"/>
        <v>26.147510204081613</v>
      </c>
      <c r="O428" s="26">
        <f t="shared" si="115"/>
        <v>78.464253099173661</v>
      </c>
      <c r="P428" s="26">
        <f t="shared" si="116"/>
        <v>254.93180100755688</v>
      </c>
      <c r="Q428" s="26">
        <f t="shared" si="117"/>
        <v>949.57445339470837</v>
      </c>
      <c r="R428" s="26">
        <f t="shared" si="118"/>
        <v>1405.1909675337592</v>
      </c>
      <c r="S428" s="26">
        <f t="shared" si="119"/>
        <v>2515.3235714285738</v>
      </c>
      <c r="T428" s="26">
        <f t="shared" si="120"/>
        <v>3802.6597457627122</v>
      </c>
    </row>
    <row r="429" spans="1:20" x14ac:dyDescent="0.25">
      <c r="A429" t="s">
        <v>31</v>
      </c>
      <c r="B429" s="312" t="str">
        <f t="shared" si="105"/>
        <v>M1</v>
      </c>
      <c r="C429" s="312" t="str">
        <f t="shared" si="106"/>
        <v>M1</v>
      </c>
      <c r="D429" s="312" t="str">
        <f t="shared" si="107"/>
        <v>M2</v>
      </c>
      <c r="E429" s="312" t="str">
        <f t="shared" si="108"/>
        <v>M2</v>
      </c>
      <c r="F429" s="312" t="str">
        <f t="shared" si="109"/>
        <v>M3</v>
      </c>
      <c r="G429" s="312" t="str">
        <f t="shared" si="110"/>
        <v>M3</v>
      </c>
      <c r="H429" s="312" t="str">
        <f t="shared" si="111"/>
        <v>M4</v>
      </c>
      <c r="I429" s="312" t="str">
        <f t="shared" si="112"/>
        <v>M4</v>
      </c>
      <c r="L429" s="26" t="s">
        <v>31</v>
      </c>
      <c r="M429" s="26">
        <f t="shared" si="113"/>
        <v>6.1252016129032469</v>
      </c>
      <c r="N429" s="26">
        <f t="shared" si="114"/>
        <v>42.170682164634172</v>
      </c>
      <c r="O429" s="26">
        <f t="shared" si="115"/>
        <v>121.75536221590903</v>
      </c>
      <c r="P429" s="26">
        <f t="shared" si="116"/>
        <v>317.5398036889099</v>
      </c>
      <c r="Q429" s="26">
        <f t="shared" si="117"/>
        <v>1088.3163693052413</v>
      </c>
      <c r="R429" s="26">
        <f t="shared" si="118"/>
        <v>1533.473275862068</v>
      </c>
      <c r="S429" s="26">
        <f t="shared" si="119"/>
        <v>2369.3999999999987</v>
      </c>
      <c r="T429" s="26">
        <f t="shared" si="120"/>
        <v>3804.9943159751056</v>
      </c>
    </row>
    <row r="430" spans="1:20" x14ac:dyDescent="0.25">
      <c r="A430" t="s">
        <v>35</v>
      </c>
      <c r="B430" s="312" t="str">
        <f t="shared" si="105"/>
        <v>M1</v>
      </c>
      <c r="C430" s="312" t="str">
        <f t="shared" si="106"/>
        <v>M1</v>
      </c>
      <c r="D430" s="312" t="str">
        <f t="shared" si="107"/>
        <v>M2</v>
      </c>
      <c r="E430" s="312" t="str">
        <f t="shared" si="108"/>
        <v>M2</v>
      </c>
      <c r="F430" s="312" t="str">
        <f t="shared" si="109"/>
        <v>M3</v>
      </c>
      <c r="G430" s="312" t="str">
        <f t="shared" si="110"/>
        <v>M3</v>
      </c>
      <c r="H430" s="312" t="str">
        <f t="shared" si="111"/>
        <v>M4</v>
      </c>
      <c r="I430" s="312" t="str">
        <f t="shared" si="112"/>
        <v>M4</v>
      </c>
      <c r="L430" s="26" t="s">
        <v>35</v>
      </c>
      <c r="M430" s="26">
        <f t="shared" si="113"/>
        <v>7.5045062457043574</v>
      </c>
      <c r="N430" s="26">
        <f t="shared" si="114"/>
        <v>35.500968749999998</v>
      </c>
      <c r="O430" s="26">
        <f t="shared" si="115"/>
        <v>149.96095833333322</v>
      </c>
      <c r="P430" s="26">
        <f t="shared" si="116"/>
        <v>468.43601356132081</v>
      </c>
      <c r="Q430" s="26">
        <f t="shared" si="117"/>
        <v>1008.8888671875001</v>
      </c>
      <c r="R430" s="26">
        <f t="shared" si="118"/>
        <v>1814.8938948675504</v>
      </c>
      <c r="S430" s="26">
        <f t="shared" si="119"/>
        <v>3549.7296428571412</v>
      </c>
      <c r="T430" s="26">
        <f t="shared" si="120"/>
        <v>5731.579362880897</v>
      </c>
    </row>
    <row r="431" spans="1:20" x14ac:dyDescent="0.25">
      <c r="A431" t="s">
        <v>39</v>
      </c>
      <c r="B431" s="312" t="str">
        <f t="shared" si="105"/>
        <v>M1</v>
      </c>
      <c r="C431" s="312" t="str">
        <f t="shared" si="106"/>
        <v>M1</v>
      </c>
      <c r="D431" s="312" t="str">
        <f t="shared" si="107"/>
        <v>M1</v>
      </c>
      <c r="E431" s="312" t="str">
        <f t="shared" si="108"/>
        <v>M2</v>
      </c>
      <c r="F431" s="312" t="str">
        <f t="shared" si="109"/>
        <v>M2</v>
      </c>
      <c r="G431" s="312" t="str">
        <f t="shared" si="110"/>
        <v>M3</v>
      </c>
      <c r="H431" s="312" t="str">
        <f t="shared" si="111"/>
        <v>M3</v>
      </c>
      <c r="I431" s="312" t="str">
        <f t="shared" si="112"/>
        <v>M3</v>
      </c>
      <c r="L431" s="26" t="s">
        <v>39</v>
      </c>
      <c r="M431" s="26">
        <f t="shared" si="113"/>
        <v>5.025182320441969</v>
      </c>
      <c r="N431" s="26">
        <f t="shared" si="114"/>
        <v>22.320432885906044</v>
      </c>
      <c r="O431" s="26">
        <f t="shared" si="115"/>
        <v>97.905553571428698</v>
      </c>
      <c r="P431" s="26">
        <f t="shared" si="116"/>
        <v>399.65764583333362</v>
      </c>
      <c r="Q431" s="26">
        <f t="shared" si="117"/>
        <v>453.21737500000012</v>
      </c>
      <c r="R431" s="26">
        <f t="shared" si="118"/>
        <v>694.34165460843303</v>
      </c>
      <c r="S431" s="26">
        <f t="shared" si="119"/>
        <v>1181.4817901171173</v>
      </c>
      <c r="T431" s="26">
        <f t="shared" si="120"/>
        <v>1897.3290688882093</v>
      </c>
    </row>
    <row r="432" spans="1:20" x14ac:dyDescent="0.25">
      <c r="A432" t="s">
        <v>42</v>
      </c>
      <c r="B432" s="312" t="str">
        <f t="shared" si="105"/>
        <v>M1</v>
      </c>
      <c r="C432" s="312" t="str">
        <f t="shared" si="106"/>
        <v>M1</v>
      </c>
      <c r="D432" s="312" t="str">
        <f t="shared" si="107"/>
        <v>M1</v>
      </c>
      <c r="E432" s="312" t="str">
        <f t="shared" si="108"/>
        <v>M2</v>
      </c>
      <c r="F432" s="312" t="str">
        <f t="shared" si="109"/>
        <v>M2</v>
      </c>
      <c r="G432" s="312" t="str">
        <f t="shared" si="110"/>
        <v>M3</v>
      </c>
      <c r="H432" s="312" t="str">
        <f t="shared" si="111"/>
        <v>M3</v>
      </c>
      <c r="I432" s="312" t="str">
        <f t="shared" si="112"/>
        <v>M3</v>
      </c>
      <c r="L432" s="26" t="s">
        <v>42</v>
      </c>
      <c r="M432" s="26">
        <f t="shared" si="113"/>
        <v>5.0479342105263338</v>
      </c>
      <c r="N432" s="26">
        <f t="shared" si="114"/>
        <v>23.101321658097689</v>
      </c>
      <c r="O432" s="26">
        <f t="shared" si="115"/>
        <v>56.58275262605062</v>
      </c>
      <c r="P432" s="26">
        <f t="shared" si="116"/>
        <v>206.37594734042568</v>
      </c>
      <c r="Q432" s="26">
        <f t="shared" si="117"/>
        <v>488.33693103448502</v>
      </c>
      <c r="R432" s="26">
        <f t="shared" si="118"/>
        <v>660.92122641509252</v>
      </c>
      <c r="S432" s="26">
        <f t="shared" si="119"/>
        <v>1124.6140693541861</v>
      </c>
      <c r="T432" s="26">
        <f t="shared" si="120"/>
        <v>1806.0057995941211</v>
      </c>
    </row>
    <row r="433" spans="1:20" x14ac:dyDescent="0.25">
      <c r="A433" t="s">
        <v>44</v>
      </c>
      <c r="B433" s="312" t="str">
        <f t="shared" si="105"/>
        <v>M1</v>
      </c>
      <c r="C433" s="312" t="str">
        <f t="shared" si="106"/>
        <v>M1</v>
      </c>
      <c r="D433" s="312" t="str">
        <f t="shared" si="107"/>
        <v>M2</v>
      </c>
      <c r="E433" s="312" t="str">
        <f t="shared" si="108"/>
        <v>M2</v>
      </c>
      <c r="F433" s="312" t="str">
        <f t="shared" si="109"/>
        <v>M3</v>
      </c>
      <c r="G433" s="312" t="str">
        <f t="shared" si="110"/>
        <v>M3</v>
      </c>
      <c r="H433" s="312" t="str">
        <f t="shared" si="111"/>
        <v>M3</v>
      </c>
      <c r="I433" s="312" t="str">
        <f t="shared" si="112"/>
        <v>M4</v>
      </c>
      <c r="L433" s="26" t="s">
        <v>44</v>
      </c>
      <c r="M433" s="26">
        <f t="shared" si="113"/>
        <v>6.4350000000000005</v>
      </c>
      <c r="N433" s="26">
        <f t="shared" si="114"/>
        <v>43.81040625</v>
      </c>
      <c r="O433" s="26">
        <f t="shared" si="115"/>
        <v>147.74955</v>
      </c>
      <c r="P433" s="26">
        <f t="shared" si="116"/>
        <v>239.36737499999998</v>
      </c>
      <c r="Q433" s="26">
        <f t="shared" si="117"/>
        <v>534.76312500000006</v>
      </c>
      <c r="R433" s="26">
        <f t="shared" si="118"/>
        <v>1032.8577767857148</v>
      </c>
      <c r="S433" s="26">
        <f t="shared" si="119"/>
        <v>1413.2177295918389</v>
      </c>
      <c r="T433" s="26">
        <f t="shared" si="120"/>
        <v>2001.6569444444431</v>
      </c>
    </row>
    <row r="434" spans="1:20" x14ac:dyDescent="0.25">
      <c r="A434" t="s">
        <v>46</v>
      </c>
      <c r="B434" s="312" t="str">
        <f t="shared" si="105"/>
        <v>M1</v>
      </c>
      <c r="C434" s="312" t="str">
        <f t="shared" si="106"/>
        <v>M2</v>
      </c>
      <c r="D434" s="312" t="str">
        <f t="shared" si="107"/>
        <v>M2</v>
      </c>
      <c r="E434" s="312" t="str">
        <f t="shared" si="108"/>
        <v>M3</v>
      </c>
      <c r="F434" s="312" t="str">
        <f t="shared" si="109"/>
        <v>M3</v>
      </c>
      <c r="G434" s="312" t="str">
        <f t="shared" si="110"/>
        <v>M4</v>
      </c>
      <c r="H434" s="312" t="str">
        <f t="shared" si="111"/>
        <v>M4</v>
      </c>
      <c r="I434" s="312" t="str">
        <f t="shared" si="112"/>
        <v>M4</v>
      </c>
      <c r="L434" s="26" t="s">
        <v>46</v>
      </c>
      <c r="M434" s="26">
        <f t="shared" si="113"/>
        <v>11.061335365853664</v>
      </c>
      <c r="N434" s="26">
        <f t="shared" si="114"/>
        <v>193.92094817319364</v>
      </c>
      <c r="O434" s="26">
        <f t="shared" si="115"/>
        <v>451.48276044891634</v>
      </c>
      <c r="P434" s="26">
        <f t="shared" si="116"/>
        <v>644.06875000000161</v>
      </c>
      <c r="Q434" s="26">
        <f t="shared" si="117"/>
        <v>1372.4082910704224</v>
      </c>
      <c r="R434" s="26">
        <f t="shared" si="118"/>
        <v>2102.5677658985755</v>
      </c>
      <c r="S434" s="26">
        <f t="shared" si="119"/>
        <v>3577.6991217634923</v>
      </c>
      <c r="T434" s="26">
        <f t="shared" si="120"/>
        <v>5745.3890531692687</v>
      </c>
    </row>
    <row r="435" spans="1:20" x14ac:dyDescent="0.25">
      <c r="A435" t="s">
        <v>48</v>
      </c>
      <c r="B435" s="312" t="str">
        <f t="shared" si="105"/>
        <v>M1</v>
      </c>
      <c r="C435" s="312" t="str">
        <f t="shared" si="106"/>
        <v>M2</v>
      </c>
      <c r="D435" s="312" t="str">
        <f t="shared" si="107"/>
        <v>M3</v>
      </c>
      <c r="E435" s="312" t="str">
        <f t="shared" si="108"/>
        <v>M3</v>
      </c>
      <c r="F435" s="312" t="str">
        <f t="shared" si="109"/>
        <v>M3</v>
      </c>
      <c r="G435" s="312" t="str">
        <f t="shared" si="110"/>
        <v>M4</v>
      </c>
      <c r="H435" s="312" t="str">
        <f t="shared" si="111"/>
        <v>M4</v>
      </c>
      <c r="I435" s="312" t="str">
        <f t="shared" si="112"/>
        <v>M4</v>
      </c>
      <c r="L435" s="26" t="s">
        <v>48</v>
      </c>
      <c r="M435" s="26">
        <f t="shared" si="113"/>
        <v>12.37708333333334</v>
      </c>
      <c r="N435" s="26">
        <f t="shared" si="114"/>
        <v>147.67220848880612</v>
      </c>
      <c r="O435" s="26">
        <f t="shared" si="115"/>
        <v>524.2797999999982</v>
      </c>
      <c r="P435" s="26">
        <f t="shared" si="116"/>
        <v>924.35176194267558</v>
      </c>
      <c r="Q435" s="26">
        <f t="shared" si="117"/>
        <v>1378.011607142859</v>
      </c>
      <c r="R435" s="26">
        <f t="shared" si="118"/>
        <v>3174.0475000000024</v>
      </c>
      <c r="S435" s="26">
        <f t="shared" si="119"/>
        <v>2269.2090909090916</v>
      </c>
      <c r="T435" s="26">
        <f t="shared" si="120"/>
        <v>4180.6150862068953</v>
      </c>
    </row>
    <row r="436" spans="1:20" x14ac:dyDescent="0.25">
      <c r="A436" t="s">
        <v>51</v>
      </c>
      <c r="B436" s="312" t="str">
        <f t="shared" si="105"/>
        <v>M1</v>
      </c>
      <c r="C436" s="312" t="str">
        <f t="shared" si="106"/>
        <v>M1</v>
      </c>
      <c r="D436" s="312" t="str">
        <f t="shared" si="107"/>
        <v>M2</v>
      </c>
      <c r="E436" s="312" t="str">
        <f t="shared" si="108"/>
        <v>M3</v>
      </c>
      <c r="F436" s="312" t="str">
        <f t="shared" si="109"/>
        <v>M4</v>
      </c>
      <c r="G436" s="312" t="str">
        <f t="shared" si="110"/>
        <v>M4</v>
      </c>
      <c r="H436" s="312" t="str">
        <f t="shared" si="111"/>
        <v>M4</v>
      </c>
      <c r="I436" s="312" t="str">
        <f t="shared" si="112"/>
        <v>M4</v>
      </c>
      <c r="L436" s="26" t="s">
        <v>51</v>
      </c>
      <c r="M436" s="26">
        <f t="shared" si="113"/>
        <v>5.3625000000000007</v>
      </c>
      <c r="N436" s="26">
        <f t="shared" si="114"/>
        <v>33.509305555555542</v>
      </c>
      <c r="O436" s="26">
        <f t="shared" si="115"/>
        <v>179.88749999999999</v>
      </c>
      <c r="P436" s="26">
        <f t="shared" si="116"/>
        <v>1231.523463292117</v>
      </c>
      <c r="Q436" s="26">
        <f t="shared" si="117"/>
        <v>2454.0749999999998</v>
      </c>
      <c r="R436" s="26">
        <f t="shared" si="118"/>
        <v>2454.0749999999998</v>
      </c>
      <c r="S436" s="26">
        <f t="shared" si="119"/>
        <v>2454.0749999999998</v>
      </c>
      <c r="T436" s="26">
        <f t="shared" si="120"/>
        <v>2454.0749999999998</v>
      </c>
    </row>
    <row r="437" spans="1:20" x14ac:dyDescent="0.25">
      <c r="A437" t="s">
        <v>54</v>
      </c>
      <c r="B437" s="312" t="str">
        <f t="shared" si="105"/>
        <v>M1</v>
      </c>
      <c r="C437" s="312" t="str">
        <f t="shared" si="106"/>
        <v>M2</v>
      </c>
      <c r="D437" s="312" t="str">
        <f t="shared" si="107"/>
        <v>M3</v>
      </c>
      <c r="E437" s="312" t="str">
        <f t="shared" si="108"/>
        <v>M3</v>
      </c>
      <c r="F437" s="312" t="str">
        <f t="shared" si="109"/>
        <v>M4</v>
      </c>
      <c r="G437" s="312" t="str">
        <f t="shared" si="110"/>
        <v>M4</v>
      </c>
      <c r="H437" s="312" t="str">
        <f t="shared" si="111"/>
        <v>M4</v>
      </c>
      <c r="I437" s="312" t="str">
        <f t="shared" si="112"/>
        <v>M4</v>
      </c>
      <c r="L437" s="26" t="s">
        <v>54</v>
      </c>
      <c r="M437" s="26">
        <f t="shared" si="113"/>
        <v>48.869259557897998</v>
      </c>
      <c r="N437" s="26">
        <f t="shared" si="114"/>
        <v>102.0042354509729</v>
      </c>
      <c r="O437" s="26">
        <f t="shared" si="115"/>
        <v>873.2645472972963</v>
      </c>
      <c r="P437" s="26">
        <f t="shared" si="116"/>
        <v>1023.75</v>
      </c>
      <c r="Q437" s="26">
        <f t="shared" si="117"/>
        <v>2181.4487785400943</v>
      </c>
      <c r="R437" s="26">
        <f t="shared" si="118"/>
        <v>3342.0403494792508</v>
      </c>
      <c r="S437" s="26">
        <f t="shared" si="119"/>
        <v>5686.767873624337</v>
      </c>
      <c r="T437" s="26">
        <f t="shared" si="120"/>
        <v>9132.3201803876254</v>
      </c>
    </row>
    <row r="438" spans="1:20" x14ac:dyDescent="0.25">
      <c r="A438" t="s">
        <v>56</v>
      </c>
      <c r="B438" s="312" t="str">
        <f t="shared" si="105"/>
        <v>M1</v>
      </c>
      <c r="C438" s="312" t="str">
        <f t="shared" si="106"/>
        <v>M1</v>
      </c>
      <c r="D438" s="312" t="str">
        <f t="shared" si="107"/>
        <v>M2</v>
      </c>
      <c r="E438" s="312" t="str">
        <f t="shared" si="108"/>
        <v>M3</v>
      </c>
      <c r="F438" s="312" t="str">
        <f t="shared" si="109"/>
        <v>M3</v>
      </c>
      <c r="G438" s="312" t="str">
        <f t="shared" si="110"/>
        <v>M3</v>
      </c>
      <c r="H438" s="312" t="str">
        <f t="shared" si="111"/>
        <v>M4</v>
      </c>
      <c r="I438" s="312" t="str">
        <f t="shared" si="112"/>
        <v>M4</v>
      </c>
      <c r="L438" s="26" t="s">
        <v>56</v>
      </c>
      <c r="M438" s="26">
        <f t="shared" si="113"/>
        <v>17.39794347133757</v>
      </c>
      <c r="N438" s="26">
        <f t="shared" si="114"/>
        <v>69.109026777677741</v>
      </c>
      <c r="O438" s="26">
        <f t="shared" si="115"/>
        <v>343.5978689710613</v>
      </c>
      <c r="P438" s="26">
        <f t="shared" si="116"/>
        <v>831.58167857142803</v>
      </c>
      <c r="Q438" s="26">
        <f t="shared" si="117"/>
        <v>1316.4328125000002</v>
      </c>
      <c r="R438" s="26">
        <f t="shared" si="118"/>
        <v>1860.3000000000002</v>
      </c>
      <c r="S438" s="26">
        <f t="shared" si="119"/>
        <v>4937.6437500000002</v>
      </c>
      <c r="T438" s="26">
        <f t="shared" si="120"/>
        <v>7929.3096999493664</v>
      </c>
    </row>
    <row r="439" spans="1:20" x14ac:dyDescent="0.25">
      <c r="A439" t="s">
        <v>59</v>
      </c>
      <c r="B439" s="312" t="str">
        <f t="shared" si="105"/>
        <v>M1</v>
      </c>
      <c r="C439" s="312" t="str">
        <f t="shared" si="106"/>
        <v>M1</v>
      </c>
      <c r="D439" s="312" t="str">
        <f t="shared" si="107"/>
        <v>M2</v>
      </c>
      <c r="E439" s="312" t="str">
        <f t="shared" si="108"/>
        <v>M3</v>
      </c>
      <c r="F439" s="312" t="str">
        <f t="shared" si="109"/>
        <v>M3</v>
      </c>
      <c r="G439" s="312" t="str">
        <f t="shared" si="110"/>
        <v>M4</v>
      </c>
      <c r="H439" s="312" t="str">
        <f t="shared" si="111"/>
        <v>M4</v>
      </c>
      <c r="I439" s="312" t="str">
        <f t="shared" si="112"/>
        <v>M4</v>
      </c>
      <c r="L439" s="26" t="s">
        <v>59</v>
      </c>
      <c r="M439" s="26">
        <f t="shared" si="113"/>
        <v>16.940636016949178</v>
      </c>
      <c r="N439" s="26">
        <f t="shared" si="114"/>
        <v>73.850014591683532</v>
      </c>
      <c r="O439" s="26">
        <f t="shared" si="115"/>
        <v>301.17030582524291</v>
      </c>
      <c r="P439" s="26">
        <f t="shared" si="116"/>
        <v>630.24849431817984</v>
      </c>
      <c r="Q439" s="26">
        <f t="shared" si="117"/>
        <v>1342.959519518565</v>
      </c>
      <c r="R439" s="26">
        <f t="shared" si="118"/>
        <v>2057.4514268228654</v>
      </c>
      <c r="S439" s="26">
        <f t="shared" si="119"/>
        <v>3500.9298069731312</v>
      </c>
      <c r="T439" s="26">
        <f t="shared" si="120"/>
        <v>5622.1060252218231</v>
      </c>
    </row>
    <row r="440" spans="1:20" x14ac:dyDescent="0.25">
      <c r="A440" t="s">
        <v>61</v>
      </c>
      <c r="B440" s="312" t="str">
        <f t="shared" si="105"/>
        <v>M1</v>
      </c>
      <c r="C440" s="312" t="str">
        <f t="shared" si="106"/>
        <v>M1</v>
      </c>
      <c r="D440" s="312" t="str">
        <f t="shared" si="107"/>
        <v>M2</v>
      </c>
      <c r="E440" s="312" t="str">
        <f t="shared" si="108"/>
        <v>M2</v>
      </c>
      <c r="F440" s="312" t="str">
        <f t="shared" si="109"/>
        <v>M3</v>
      </c>
      <c r="G440" s="312" t="str">
        <f t="shared" si="110"/>
        <v>M3</v>
      </c>
      <c r="H440" s="312" t="str">
        <f t="shared" si="111"/>
        <v>M3</v>
      </c>
      <c r="I440" s="312" t="str">
        <f t="shared" si="112"/>
        <v>M4</v>
      </c>
      <c r="L440" s="26" t="s">
        <v>61</v>
      </c>
      <c r="M440" s="26">
        <f t="shared" si="113"/>
        <v>9.9494318181818144</v>
      </c>
      <c r="N440" s="26">
        <f t="shared" si="114"/>
        <v>33.345500755286999</v>
      </c>
      <c r="O440" s="26">
        <f t="shared" si="115"/>
        <v>109.4008035714287</v>
      </c>
      <c r="P440" s="26">
        <f t="shared" si="116"/>
        <v>292.52437499999996</v>
      </c>
      <c r="Q440" s="26">
        <f t="shared" si="117"/>
        <v>623.32301883951459</v>
      </c>
      <c r="R440" s="26">
        <f t="shared" si="118"/>
        <v>954.94824366905925</v>
      </c>
      <c r="S440" s="26">
        <f t="shared" si="119"/>
        <v>1624.9262202706066</v>
      </c>
      <c r="T440" s="26">
        <f t="shared" si="120"/>
        <v>2609.4517734483757</v>
      </c>
    </row>
    <row r="443" spans="1:20" ht="31.5" x14ac:dyDescent="0.5">
      <c r="A443" s="313" t="s">
        <v>310</v>
      </c>
      <c r="B443" s="313"/>
      <c r="C443" s="313"/>
      <c r="D443" s="313"/>
      <c r="E443" s="313"/>
      <c r="F443" s="313"/>
      <c r="G443" s="313"/>
      <c r="H443" s="313"/>
      <c r="I443" s="313"/>
      <c r="J443" s="2"/>
      <c r="K443" s="2"/>
      <c r="L443" s="313"/>
      <c r="M443" s="313"/>
      <c r="N443" s="313"/>
      <c r="O443" s="313"/>
      <c r="P443" s="313"/>
      <c r="Q443" s="313"/>
      <c r="R443" s="313"/>
      <c r="S443" s="313"/>
      <c r="T443" s="313"/>
    </row>
    <row r="445" spans="1:20" ht="15.75" x14ac:dyDescent="0.25">
      <c r="A445" s="314" t="s">
        <v>234</v>
      </c>
      <c r="B445" s="3"/>
      <c r="C445" s="3"/>
      <c r="D445" s="3"/>
      <c r="E445" s="3"/>
      <c r="F445" s="3"/>
      <c r="G445" s="3"/>
      <c r="H445" s="3"/>
      <c r="I445" s="3"/>
      <c r="L445" s="1" t="s">
        <v>311</v>
      </c>
      <c r="M445" s="1"/>
      <c r="N445" s="1"/>
      <c r="O445" s="1"/>
      <c r="P445" s="1"/>
      <c r="Q445" s="1"/>
      <c r="R445" s="1"/>
      <c r="S445" s="1"/>
      <c r="T445" s="1"/>
    </row>
    <row r="446" spans="1:20" ht="21" x14ac:dyDescent="0.35">
      <c r="A446" s="235" t="s">
        <v>186</v>
      </c>
      <c r="B446" s="115" t="s">
        <v>13</v>
      </c>
      <c r="C446" s="115" t="s">
        <v>17</v>
      </c>
      <c r="D446" s="115" t="s">
        <v>22</v>
      </c>
      <c r="E446" s="115" t="s">
        <v>25</v>
      </c>
      <c r="F446" s="115" t="s">
        <v>29</v>
      </c>
      <c r="G446" s="115" t="s">
        <v>33</v>
      </c>
      <c r="H446" s="115" t="s">
        <v>36</v>
      </c>
      <c r="I446" s="115" t="s">
        <v>40</v>
      </c>
      <c r="L446" s="315" t="s">
        <v>303</v>
      </c>
      <c r="M446" s="298"/>
      <c r="N446" s="298"/>
      <c r="O446" s="298"/>
      <c r="P446" s="298"/>
      <c r="Q446" s="298"/>
      <c r="R446" s="298"/>
      <c r="S446" s="298"/>
      <c r="T446" s="298"/>
    </row>
    <row r="447" spans="1:20" x14ac:dyDescent="0.25">
      <c r="A447" t="s">
        <v>16</v>
      </c>
      <c r="B447" s="312" t="str">
        <f t="shared" ref="B447:B462" si="121">_xlfn.IFS(M448&gt;10000,"M5",M448&gt;2000,"M4",M448&gt;500,"M3",M448&gt;100,"M2",M448&gt;=0,"M1")</f>
        <v>M1</v>
      </c>
      <c r="C447" s="312" t="str">
        <f t="shared" ref="C447:C462" si="122">_xlfn.IFS(N448&gt;10000,"M5",N448&gt;2000,"M4",N448&gt;500,"M3",N448&gt;100,"M2",N448&gt;=0,"M1")</f>
        <v>M1</v>
      </c>
      <c r="D447" s="312" t="str">
        <f t="shared" ref="D447:D462" si="123">_xlfn.IFS(O448&gt;10000,"M5",O448&gt;2000,"M4",O448&gt;500,"M3",O448&gt;100,"M2",O448&gt;=0,"M1")</f>
        <v>M1</v>
      </c>
      <c r="E447" s="312" t="str">
        <f t="shared" ref="E447:E462" si="124">_xlfn.IFS(P448&gt;10000,"M5",P448&gt;2000,"M4",P448&gt;500,"M3",P448&gt;100,"M2",P448&gt;=0,"M1")</f>
        <v>M1</v>
      </c>
      <c r="F447" s="312" t="str">
        <f t="shared" ref="F447:F462" si="125">_xlfn.IFS(Q448&gt;10000,"M5",Q448&gt;2000,"M4",Q448&gt;500,"M3",Q448&gt;100,"M2",Q448&gt;=0,"M1")</f>
        <v>M2</v>
      </c>
      <c r="G447" s="312" t="str">
        <f t="shared" ref="G447:G462" si="126">_xlfn.IFS(R448&gt;10000,"M5",R448&gt;2000,"M4",R448&gt;500,"M3",R448&gt;100,"M2",R448&gt;=0,"M1")</f>
        <v>M2</v>
      </c>
      <c r="H447" s="312" t="str">
        <f t="shared" ref="H447:H462" si="127">_xlfn.IFS(S448&gt;10000,"M5",S448&gt;2000,"M4",S448&gt;500,"M3",S448&gt;100,"M2",S448&gt;=0,"M1")</f>
        <v>M2</v>
      </c>
      <c r="I447" s="312" t="str">
        <f t="shared" ref="I447:I462" si="128">_xlfn.IFS(T448&gt;10000,"M5",T448&gt;2000,"M4",T448&gt;500,"M3",T448&gt;100,"M2",T448&gt;=0,"M1")</f>
        <v>M3</v>
      </c>
      <c r="L447" s="145" t="s">
        <v>186</v>
      </c>
      <c r="M447" s="115" t="s">
        <v>13</v>
      </c>
      <c r="N447" s="115" t="s">
        <v>17</v>
      </c>
      <c r="O447" s="115" t="s">
        <v>22</v>
      </c>
      <c r="P447" s="115" t="s">
        <v>25</v>
      </c>
      <c r="Q447" s="115" t="s">
        <v>29</v>
      </c>
      <c r="R447" s="115" t="s">
        <v>33</v>
      </c>
      <c r="S447" s="115" t="s">
        <v>36</v>
      </c>
      <c r="T447" s="115" t="s">
        <v>40</v>
      </c>
    </row>
    <row r="448" spans="1:20" x14ac:dyDescent="0.25">
      <c r="A448" t="s">
        <v>20</v>
      </c>
      <c r="B448" s="312" t="str">
        <f t="shared" si="121"/>
        <v>M1</v>
      </c>
      <c r="C448" s="312" t="str">
        <f t="shared" si="122"/>
        <v>M1</v>
      </c>
      <c r="D448" s="312" t="str">
        <f t="shared" si="123"/>
        <v>M1</v>
      </c>
      <c r="E448" s="312" t="str">
        <f t="shared" si="124"/>
        <v>M1</v>
      </c>
      <c r="F448" s="312" t="str">
        <f t="shared" si="125"/>
        <v>M2</v>
      </c>
      <c r="G448" s="312" t="str">
        <f t="shared" si="126"/>
        <v>M2</v>
      </c>
      <c r="H448" s="312" t="str">
        <f t="shared" si="127"/>
        <v>M2</v>
      </c>
      <c r="I448" s="312" t="str">
        <f t="shared" si="128"/>
        <v>M2</v>
      </c>
      <c r="L448" s="26" t="s">
        <v>16</v>
      </c>
      <c r="M448" s="26">
        <f t="shared" ref="M448:M463" si="129">B69*$I$10*(1-andel_olje)</f>
        <v>1.1220857142857139</v>
      </c>
      <c r="N448" s="26">
        <f t="shared" ref="N448:N463" si="130">C69*$I$10*(1-andel_olje)</f>
        <v>4.1456544248949569</v>
      </c>
      <c r="O448" s="26">
        <f t="shared" ref="O448:O463" si="131">D69*$I$10*(1-andel_olje)</f>
        <v>13.481044164110468</v>
      </c>
      <c r="P448" s="26">
        <f t="shared" ref="P448:P463" si="132">E69*$I$10*(1-andel_olje)</f>
        <v>31.578355474137958</v>
      </c>
      <c r="Q448" s="26">
        <f t="shared" ref="Q448:Q463" si="133">F69*$I$10*(1-andel_olje)</f>
        <v>126.46876782975437</v>
      </c>
      <c r="R448" s="26">
        <f t="shared" ref="R448:R463" si="134">G69*$I$10*(1-andel_olje)</f>
        <v>227.19416379310317</v>
      </c>
      <c r="S448" s="26">
        <f t="shared" ref="S448:S463" si="135">H69*$I$10*(1-andel_olje)</f>
        <v>306.94858157790156</v>
      </c>
      <c r="T448" s="26">
        <f t="shared" ref="T448:T463" si="136">I69*$I$10*(1-andel_olje)</f>
        <v>610.67382925072025</v>
      </c>
    </row>
    <row r="449" spans="1:20" x14ac:dyDescent="0.25">
      <c r="A449" t="s">
        <v>24</v>
      </c>
      <c r="B449" s="312" t="str">
        <f t="shared" si="121"/>
        <v>M1</v>
      </c>
      <c r="C449" s="312" t="str">
        <f t="shared" si="122"/>
        <v>M1</v>
      </c>
      <c r="D449" s="312" t="str">
        <f t="shared" si="123"/>
        <v>M1</v>
      </c>
      <c r="E449" s="312" t="str">
        <f t="shared" si="124"/>
        <v>M1</v>
      </c>
      <c r="F449" s="312" t="str">
        <f t="shared" si="125"/>
        <v>M2</v>
      </c>
      <c r="G449" s="312" t="str">
        <f t="shared" si="126"/>
        <v>M2</v>
      </c>
      <c r="H449" s="312" t="str">
        <f t="shared" si="127"/>
        <v>M2</v>
      </c>
      <c r="I449" s="312" t="str">
        <f t="shared" si="128"/>
        <v>M3</v>
      </c>
      <c r="L449" s="26" t="s">
        <v>20</v>
      </c>
      <c r="M449" s="26">
        <f t="shared" si="129"/>
        <v>0.94642783539594477</v>
      </c>
      <c r="N449" s="26">
        <f t="shared" si="130"/>
        <v>4.4771906250000031</v>
      </c>
      <c r="O449" s="26">
        <f t="shared" si="131"/>
        <v>18.095129087837858</v>
      </c>
      <c r="P449" s="26">
        <f t="shared" si="132"/>
        <v>51.332305859374991</v>
      </c>
      <c r="Q449" s="26">
        <f t="shared" si="133"/>
        <v>123.13682114361688</v>
      </c>
      <c r="R449" s="26">
        <f t="shared" si="134"/>
        <v>175.03078124999973</v>
      </c>
      <c r="S449" s="26">
        <f t="shared" si="135"/>
        <v>297.82986428125054</v>
      </c>
      <c r="T449" s="26">
        <f t="shared" si="136"/>
        <v>478.28181848476186</v>
      </c>
    </row>
    <row r="450" spans="1:20" x14ac:dyDescent="0.25">
      <c r="A450" t="s">
        <v>28</v>
      </c>
      <c r="B450" s="312" t="str">
        <f t="shared" si="121"/>
        <v>M1</v>
      </c>
      <c r="C450" s="312" t="str">
        <f t="shared" si="122"/>
        <v>M1</v>
      </c>
      <c r="D450" s="312" t="str">
        <f t="shared" si="123"/>
        <v>M1</v>
      </c>
      <c r="E450" s="312" t="str">
        <f t="shared" si="124"/>
        <v>M1</v>
      </c>
      <c r="F450" s="312" t="str">
        <f t="shared" si="125"/>
        <v>M2</v>
      </c>
      <c r="G450" s="312" t="str">
        <f t="shared" si="126"/>
        <v>M2</v>
      </c>
      <c r="H450" s="312" t="str">
        <f t="shared" si="127"/>
        <v>M2</v>
      </c>
      <c r="I450" s="312" t="str">
        <f t="shared" si="128"/>
        <v>M3</v>
      </c>
      <c r="L450" s="26" t="s">
        <v>24</v>
      </c>
      <c r="M450" s="26">
        <f t="shared" si="129"/>
        <v>1.7517407644462415</v>
      </c>
      <c r="N450" s="26">
        <f t="shared" si="130"/>
        <v>8.2868202251552994</v>
      </c>
      <c r="O450" s="26">
        <f t="shared" si="131"/>
        <v>33.267008405172412</v>
      </c>
      <c r="P450" s="26">
        <f t="shared" si="132"/>
        <v>66.017707031249998</v>
      </c>
      <c r="Q450" s="26">
        <f t="shared" si="133"/>
        <v>147.26762434554959</v>
      </c>
      <c r="R450" s="26">
        <f t="shared" si="134"/>
        <v>234.35465625000001</v>
      </c>
      <c r="S450" s="26">
        <f t="shared" si="135"/>
        <v>345.8769861516036</v>
      </c>
      <c r="T450" s="26">
        <f t="shared" si="136"/>
        <v>660.63509510869562</v>
      </c>
    </row>
    <row r="451" spans="1:20" x14ac:dyDescent="0.25">
      <c r="A451" t="s">
        <v>31</v>
      </c>
      <c r="B451" s="312" t="str">
        <f t="shared" si="121"/>
        <v>M1</v>
      </c>
      <c r="C451" s="312" t="str">
        <f t="shared" si="122"/>
        <v>M1</v>
      </c>
      <c r="D451" s="312" t="str">
        <f t="shared" si="123"/>
        <v>M1</v>
      </c>
      <c r="E451" s="312" t="str">
        <f t="shared" si="124"/>
        <v>M1</v>
      </c>
      <c r="F451" s="312" t="str">
        <f t="shared" si="125"/>
        <v>M2</v>
      </c>
      <c r="G451" s="312" t="str">
        <f t="shared" si="126"/>
        <v>M2</v>
      </c>
      <c r="H451" s="312" t="str">
        <f t="shared" si="127"/>
        <v>M2</v>
      </c>
      <c r="I451" s="312" t="str">
        <f t="shared" si="128"/>
        <v>M3</v>
      </c>
      <c r="L451" s="26" t="s">
        <v>28</v>
      </c>
      <c r="M451" s="26">
        <f t="shared" si="129"/>
        <v>0.8290935172134517</v>
      </c>
      <c r="N451" s="26">
        <f t="shared" si="130"/>
        <v>3.9221265306122421</v>
      </c>
      <c r="O451" s="26">
        <f t="shared" si="131"/>
        <v>11.769637964876051</v>
      </c>
      <c r="P451" s="26">
        <f t="shared" si="132"/>
        <v>38.239770151133527</v>
      </c>
      <c r="Q451" s="26">
        <f t="shared" si="133"/>
        <v>142.43616800920626</v>
      </c>
      <c r="R451" s="26">
        <f t="shared" si="134"/>
        <v>210.77864513006386</v>
      </c>
      <c r="S451" s="26">
        <f t="shared" si="135"/>
        <v>377.298535714286</v>
      </c>
      <c r="T451" s="26">
        <f t="shared" si="136"/>
        <v>570.39896186440683</v>
      </c>
    </row>
    <row r="452" spans="1:20" x14ac:dyDescent="0.25">
      <c r="A452" t="s">
        <v>35</v>
      </c>
      <c r="B452" s="312" t="str">
        <f t="shared" si="121"/>
        <v>M1</v>
      </c>
      <c r="C452" s="312" t="str">
        <f t="shared" si="122"/>
        <v>M1</v>
      </c>
      <c r="D452" s="312" t="str">
        <f t="shared" si="123"/>
        <v>M1</v>
      </c>
      <c r="E452" s="312" t="str">
        <f t="shared" si="124"/>
        <v>M1</v>
      </c>
      <c r="F452" s="312" t="str">
        <f t="shared" si="125"/>
        <v>M2</v>
      </c>
      <c r="G452" s="312" t="str">
        <f t="shared" si="126"/>
        <v>M2</v>
      </c>
      <c r="H452" s="312" t="str">
        <f t="shared" si="127"/>
        <v>M3</v>
      </c>
      <c r="I452" s="312" t="str">
        <f t="shared" si="128"/>
        <v>M3</v>
      </c>
      <c r="L452" s="26" t="s">
        <v>31</v>
      </c>
      <c r="M452" s="26">
        <f t="shared" si="129"/>
        <v>0.91878024193548691</v>
      </c>
      <c r="N452" s="26">
        <f t="shared" si="130"/>
        <v>6.3256023246951258</v>
      </c>
      <c r="O452" s="26">
        <f t="shared" si="131"/>
        <v>18.263304332386351</v>
      </c>
      <c r="P452" s="26">
        <f t="shared" si="132"/>
        <v>47.630970553336482</v>
      </c>
      <c r="Q452" s="26">
        <f t="shared" si="133"/>
        <v>163.2474553957862</v>
      </c>
      <c r="R452" s="26">
        <f t="shared" si="134"/>
        <v>230.0209913793102</v>
      </c>
      <c r="S452" s="26">
        <f t="shared" si="135"/>
        <v>355.40999999999985</v>
      </c>
      <c r="T452" s="26">
        <f t="shared" si="136"/>
        <v>570.74914739626593</v>
      </c>
    </row>
    <row r="453" spans="1:20" x14ac:dyDescent="0.25">
      <c r="A453" t="s">
        <v>39</v>
      </c>
      <c r="B453" s="312" t="str">
        <f t="shared" si="121"/>
        <v>M1</v>
      </c>
      <c r="C453" s="312" t="str">
        <f t="shared" si="122"/>
        <v>M1</v>
      </c>
      <c r="D453" s="312" t="str">
        <f t="shared" si="123"/>
        <v>M1</v>
      </c>
      <c r="E453" s="312" t="str">
        <f t="shared" si="124"/>
        <v>M1</v>
      </c>
      <c r="F453" s="312" t="str">
        <f t="shared" si="125"/>
        <v>M1</v>
      </c>
      <c r="G453" s="312" t="str">
        <f t="shared" si="126"/>
        <v>M2</v>
      </c>
      <c r="H453" s="312" t="str">
        <f t="shared" si="127"/>
        <v>M2</v>
      </c>
      <c r="I453" s="312" t="str">
        <f t="shared" si="128"/>
        <v>M2</v>
      </c>
      <c r="L453" s="26" t="s">
        <v>35</v>
      </c>
      <c r="M453" s="26">
        <f t="shared" si="129"/>
        <v>1.1256759368556537</v>
      </c>
      <c r="N453" s="26">
        <f t="shared" si="130"/>
        <v>5.3251453125000001</v>
      </c>
      <c r="O453" s="26">
        <f t="shared" si="131"/>
        <v>22.494143749999981</v>
      </c>
      <c r="P453" s="26">
        <f t="shared" si="132"/>
        <v>70.265402034198132</v>
      </c>
      <c r="Q453" s="26">
        <f t="shared" si="133"/>
        <v>151.33333007812502</v>
      </c>
      <c r="R453" s="26">
        <f t="shared" si="134"/>
        <v>272.23408423013251</v>
      </c>
      <c r="S453" s="26">
        <f t="shared" si="135"/>
        <v>532.45944642857114</v>
      </c>
      <c r="T453" s="26">
        <f t="shared" si="136"/>
        <v>859.73690443213445</v>
      </c>
    </row>
    <row r="454" spans="1:20" x14ac:dyDescent="0.25">
      <c r="A454" t="s">
        <v>42</v>
      </c>
      <c r="B454" s="312" t="str">
        <f t="shared" si="121"/>
        <v>M1</v>
      </c>
      <c r="C454" s="312" t="str">
        <f t="shared" si="122"/>
        <v>M1</v>
      </c>
      <c r="D454" s="312" t="str">
        <f t="shared" si="123"/>
        <v>M1</v>
      </c>
      <c r="E454" s="312" t="str">
        <f t="shared" si="124"/>
        <v>M1</v>
      </c>
      <c r="F454" s="312" t="str">
        <f t="shared" si="125"/>
        <v>M1</v>
      </c>
      <c r="G454" s="312" t="str">
        <f t="shared" si="126"/>
        <v>M1</v>
      </c>
      <c r="H454" s="312" t="str">
        <f t="shared" si="127"/>
        <v>M2</v>
      </c>
      <c r="I454" s="312" t="str">
        <f t="shared" si="128"/>
        <v>M2</v>
      </c>
      <c r="L454" s="26" t="s">
        <v>39</v>
      </c>
      <c r="M454" s="26">
        <f t="shared" si="129"/>
        <v>0.75377734806629526</v>
      </c>
      <c r="N454" s="26">
        <f t="shared" si="130"/>
        <v>3.3480649328859062</v>
      </c>
      <c r="O454" s="26">
        <f t="shared" si="131"/>
        <v>14.685833035714303</v>
      </c>
      <c r="P454" s="26">
        <f t="shared" si="132"/>
        <v>59.948646875000037</v>
      </c>
      <c r="Q454" s="26">
        <f t="shared" si="133"/>
        <v>67.982606250000018</v>
      </c>
      <c r="R454" s="26">
        <f t="shared" si="134"/>
        <v>104.15124819126495</v>
      </c>
      <c r="S454" s="26">
        <f t="shared" si="135"/>
        <v>177.22226851756756</v>
      </c>
      <c r="T454" s="26">
        <f t="shared" si="136"/>
        <v>284.5993603332314</v>
      </c>
    </row>
    <row r="455" spans="1:20" x14ac:dyDescent="0.25">
      <c r="A455" t="s">
        <v>44</v>
      </c>
      <c r="B455" s="312" t="str">
        <f t="shared" si="121"/>
        <v>M1</v>
      </c>
      <c r="C455" s="312" t="str">
        <f t="shared" si="122"/>
        <v>M1</v>
      </c>
      <c r="D455" s="312" t="str">
        <f t="shared" si="123"/>
        <v>M1</v>
      </c>
      <c r="E455" s="312" t="str">
        <f t="shared" si="124"/>
        <v>M1</v>
      </c>
      <c r="F455" s="312" t="str">
        <f t="shared" si="125"/>
        <v>M1</v>
      </c>
      <c r="G455" s="312" t="str">
        <f t="shared" si="126"/>
        <v>M2</v>
      </c>
      <c r="H455" s="312" t="str">
        <f t="shared" si="127"/>
        <v>M2</v>
      </c>
      <c r="I455" s="312" t="str">
        <f t="shared" si="128"/>
        <v>M2</v>
      </c>
      <c r="L455" s="26" t="s">
        <v>42</v>
      </c>
      <c r="M455" s="26">
        <f t="shared" si="129"/>
        <v>0.75719013157894999</v>
      </c>
      <c r="N455" s="26">
        <f t="shared" si="130"/>
        <v>3.4651982487146524</v>
      </c>
      <c r="O455" s="26">
        <f t="shared" si="131"/>
        <v>8.4874128939075923</v>
      </c>
      <c r="P455" s="26">
        <f t="shared" si="132"/>
        <v>30.956392101063855</v>
      </c>
      <c r="Q455" s="26">
        <f t="shared" si="133"/>
        <v>73.250539655172759</v>
      </c>
      <c r="R455" s="26">
        <f t="shared" si="134"/>
        <v>99.138183962263867</v>
      </c>
      <c r="S455" s="26">
        <f t="shared" si="135"/>
        <v>168.69211040312794</v>
      </c>
      <c r="T455" s="26">
        <f t="shared" si="136"/>
        <v>270.90086993911814</v>
      </c>
    </row>
    <row r="456" spans="1:20" x14ac:dyDescent="0.25">
      <c r="A456" t="s">
        <v>46</v>
      </c>
      <c r="B456" s="312" t="str">
        <f t="shared" si="121"/>
        <v>M1</v>
      </c>
      <c r="C456" s="312" t="str">
        <f t="shared" si="122"/>
        <v>M1</v>
      </c>
      <c r="D456" s="312" t="str">
        <f t="shared" si="123"/>
        <v>M1</v>
      </c>
      <c r="E456" s="312" t="str">
        <f t="shared" si="124"/>
        <v>M1</v>
      </c>
      <c r="F456" s="312" t="str">
        <f t="shared" si="125"/>
        <v>M2</v>
      </c>
      <c r="G456" s="312" t="str">
        <f t="shared" si="126"/>
        <v>M2</v>
      </c>
      <c r="H456" s="312" t="str">
        <f t="shared" si="127"/>
        <v>M3</v>
      </c>
      <c r="I456" s="312" t="str">
        <f t="shared" si="128"/>
        <v>M3</v>
      </c>
      <c r="L456" s="26" t="s">
        <v>44</v>
      </c>
      <c r="M456" s="26">
        <f t="shared" si="129"/>
        <v>0.96524999999999994</v>
      </c>
      <c r="N456" s="26">
        <f t="shared" si="130"/>
        <v>6.5715609374999993</v>
      </c>
      <c r="O456" s="26">
        <f t="shared" si="131"/>
        <v>22.162432500000001</v>
      </c>
      <c r="P456" s="26">
        <f t="shared" si="132"/>
        <v>35.905106250000003</v>
      </c>
      <c r="Q456" s="26">
        <f t="shared" si="133"/>
        <v>80.214468749999995</v>
      </c>
      <c r="R456" s="26">
        <f t="shared" si="134"/>
        <v>154.92866651785721</v>
      </c>
      <c r="S456" s="26">
        <f t="shared" si="135"/>
        <v>211.98265943877581</v>
      </c>
      <c r="T456" s="26">
        <f t="shared" si="136"/>
        <v>300.24854166666648</v>
      </c>
    </row>
    <row r="457" spans="1:20" x14ac:dyDescent="0.25">
      <c r="A457" t="s">
        <v>48</v>
      </c>
      <c r="B457" s="312" t="str">
        <f t="shared" si="121"/>
        <v>M1</v>
      </c>
      <c r="C457" s="312" t="str">
        <f t="shared" si="122"/>
        <v>M1</v>
      </c>
      <c r="D457" s="312" t="str">
        <f t="shared" si="123"/>
        <v>M1</v>
      </c>
      <c r="E457" s="312" t="str">
        <f t="shared" si="124"/>
        <v>M2</v>
      </c>
      <c r="F457" s="312" t="str">
        <f t="shared" si="125"/>
        <v>M2</v>
      </c>
      <c r="G457" s="312" t="str">
        <f t="shared" si="126"/>
        <v>M2</v>
      </c>
      <c r="H457" s="312" t="str">
        <f t="shared" si="127"/>
        <v>M2</v>
      </c>
      <c r="I457" s="312" t="str">
        <f t="shared" si="128"/>
        <v>M3</v>
      </c>
      <c r="L457" s="26" t="s">
        <v>46</v>
      </c>
      <c r="M457" s="26">
        <f t="shared" si="129"/>
        <v>1.6592003048780493</v>
      </c>
      <c r="N457" s="26">
        <f t="shared" si="130"/>
        <v>29.088142225979048</v>
      </c>
      <c r="O457" s="26">
        <f t="shared" si="131"/>
        <v>67.722414067337439</v>
      </c>
      <c r="P457" s="26">
        <f t="shared" si="132"/>
        <v>96.610312500000234</v>
      </c>
      <c r="Q457" s="26">
        <f t="shared" si="133"/>
        <v>205.86124366056333</v>
      </c>
      <c r="R457" s="26">
        <f t="shared" si="134"/>
        <v>315.38516488478638</v>
      </c>
      <c r="S457" s="26">
        <f t="shared" si="135"/>
        <v>536.65486826452388</v>
      </c>
      <c r="T457" s="26">
        <f t="shared" si="136"/>
        <v>861.80835797539021</v>
      </c>
    </row>
    <row r="458" spans="1:20" x14ac:dyDescent="0.25">
      <c r="A458" t="s">
        <v>51</v>
      </c>
      <c r="B458" s="312" t="str">
        <f t="shared" si="121"/>
        <v>M1</v>
      </c>
      <c r="C458" s="312" t="str">
        <f t="shared" si="122"/>
        <v>M1</v>
      </c>
      <c r="D458" s="312" t="str">
        <f t="shared" si="123"/>
        <v>M1</v>
      </c>
      <c r="E458" s="312" t="str">
        <f t="shared" si="124"/>
        <v>M2</v>
      </c>
      <c r="F458" s="312" t="str">
        <f t="shared" si="125"/>
        <v>M2</v>
      </c>
      <c r="G458" s="312" t="str">
        <f t="shared" si="126"/>
        <v>M2</v>
      </c>
      <c r="H458" s="312" t="str">
        <f t="shared" si="127"/>
        <v>M2</v>
      </c>
      <c r="I458" s="312" t="str">
        <f t="shared" si="128"/>
        <v>M2</v>
      </c>
      <c r="L458" s="26" t="s">
        <v>48</v>
      </c>
      <c r="M458" s="26">
        <f t="shared" si="129"/>
        <v>1.8565625000000012</v>
      </c>
      <c r="N458" s="26">
        <f t="shared" si="130"/>
        <v>22.150831273320918</v>
      </c>
      <c r="O458" s="26">
        <f t="shared" si="131"/>
        <v>78.641969999999745</v>
      </c>
      <c r="P458" s="26">
        <f t="shared" si="132"/>
        <v>138.65276429140133</v>
      </c>
      <c r="Q458" s="26">
        <f t="shared" si="133"/>
        <v>206.70174107142884</v>
      </c>
      <c r="R458" s="26">
        <f t="shared" si="134"/>
        <v>476.10712500000034</v>
      </c>
      <c r="S458" s="26">
        <f t="shared" si="135"/>
        <v>340.38136363636369</v>
      </c>
      <c r="T458" s="26">
        <f t="shared" si="136"/>
        <v>627.09226293103438</v>
      </c>
    </row>
    <row r="459" spans="1:20" x14ac:dyDescent="0.25">
      <c r="A459" t="s">
        <v>54</v>
      </c>
      <c r="B459" s="312" t="str">
        <f t="shared" si="121"/>
        <v>M1</v>
      </c>
      <c r="C459" s="312" t="str">
        <f t="shared" si="122"/>
        <v>M1</v>
      </c>
      <c r="D459" s="312" t="str">
        <f t="shared" si="123"/>
        <v>M2</v>
      </c>
      <c r="E459" s="312" t="str">
        <f t="shared" si="124"/>
        <v>M2</v>
      </c>
      <c r="F459" s="312" t="str">
        <f t="shared" si="125"/>
        <v>M2</v>
      </c>
      <c r="G459" s="312" t="str">
        <f t="shared" si="126"/>
        <v>M3</v>
      </c>
      <c r="H459" s="312" t="str">
        <f t="shared" si="127"/>
        <v>M3</v>
      </c>
      <c r="I459" s="312" t="str">
        <f t="shared" si="128"/>
        <v>M3</v>
      </c>
      <c r="L459" s="26" t="s">
        <v>51</v>
      </c>
      <c r="M459" s="26">
        <f t="shared" si="129"/>
        <v>0.80437500000000006</v>
      </c>
      <c r="N459" s="26">
        <f t="shared" si="130"/>
        <v>5.0263958333333312</v>
      </c>
      <c r="O459" s="26">
        <f t="shared" si="131"/>
        <v>26.983125000000001</v>
      </c>
      <c r="P459" s="26">
        <f t="shared" si="132"/>
        <v>184.72851949381754</v>
      </c>
      <c r="Q459" s="26">
        <f t="shared" si="133"/>
        <v>368.11124999999993</v>
      </c>
      <c r="R459" s="26">
        <f t="shared" si="134"/>
        <v>368.11124999999993</v>
      </c>
      <c r="S459" s="26">
        <f t="shared" si="135"/>
        <v>368.11124999999993</v>
      </c>
      <c r="T459" s="26">
        <f t="shared" si="136"/>
        <v>368.11124999999993</v>
      </c>
    </row>
    <row r="460" spans="1:20" x14ac:dyDescent="0.25">
      <c r="A460" t="s">
        <v>56</v>
      </c>
      <c r="B460" s="312" t="str">
        <f t="shared" si="121"/>
        <v>M1</v>
      </c>
      <c r="C460" s="312" t="str">
        <f t="shared" si="122"/>
        <v>M1</v>
      </c>
      <c r="D460" s="312" t="str">
        <f t="shared" si="123"/>
        <v>M1</v>
      </c>
      <c r="E460" s="312" t="str">
        <f t="shared" si="124"/>
        <v>M2</v>
      </c>
      <c r="F460" s="312" t="str">
        <f t="shared" si="125"/>
        <v>M2</v>
      </c>
      <c r="G460" s="312" t="str">
        <f t="shared" si="126"/>
        <v>M2</v>
      </c>
      <c r="H460" s="312" t="str">
        <f t="shared" si="127"/>
        <v>M3</v>
      </c>
      <c r="I460" s="312" t="str">
        <f t="shared" si="128"/>
        <v>M3</v>
      </c>
      <c r="L460" s="26" t="s">
        <v>54</v>
      </c>
      <c r="M460" s="26">
        <f t="shared" si="129"/>
        <v>7.3303889336847003</v>
      </c>
      <c r="N460" s="26">
        <f t="shared" si="130"/>
        <v>15.300635317645934</v>
      </c>
      <c r="O460" s="26">
        <f t="shared" si="131"/>
        <v>130.98968209459446</v>
      </c>
      <c r="P460" s="26">
        <f t="shared" si="132"/>
        <v>153.5625</v>
      </c>
      <c r="Q460" s="26">
        <f t="shared" si="133"/>
        <v>327.21731678101418</v>
      </c>
      <c r="R460" s="26">
        <f t="shared" si="134"/>
        <v>501.30605242188767</v>
      </c>
      <c r="S460" s="26">
        <f t="shared" si="135"/>
        <v>853.01518104365061</v>
      </c>
      <c r="T460" s="26">
        <f t="shared" si="136"/>
        <v>1369.8480270581438</v>
      </c>
    </row>
    <row r="461" spans="1:20" x14ac:dyDescent="0.25">
      <c r="A461" t="s">
        <v>59</v>
      </c>
      <c r="B461" s="312" t="str">
        <f t="shared" si="121"/>
        <v>M1</v>
      </c>
      <c r="C461" s="312" t="str">
        <f t="shared" si="122"/>
        <v>M1</v>
      </c>
      <c r="D461" s="312" t="str">
        <f t="shared" si="123"/>
        <v>M1</v>
      </c>
      <c r="E461" s="312" t="str">
        <f t="shared" si="124"/>
        <v>M1</v>
      </c>
      <c r="F461" s="312" t="str">
        <f t="shared" si="125"/>
        <v>M2</v>
      </c>
      <c r="G461" s="312" t="str">
        <f t="shared" si="126"/>
        <v>M2</v>
      </c>
      <c r="H461" s="312" t="str">
        <f t="shared" si="127"/>
        <v>M3</v>
      </c>
      <c r="I461" s="312" t="str">
        <f t="shared" si="128"/>
        <v>M3</v>
      </c>
      <c r="L461" s="26" t="s">
        <v>56</v>
      </c>
      <c r="M461" s="26">
        <f t="shared" si="129"/>
        <v>2.6096915207006353</v>
      </c>
      <c r="N461" s="26">
        <f t="shared" si="130"/>
        <v>10.366354016651663</v>
      </c>
      <c r="O461" s="26">
        <f t="shared" si="131"/>
        <v>51.539680345659193</v>
      </c>
      <c r="P461" s="26">
        <f t="shared" si="132"/>
        <v>124.73725178571419</v>
      </c>
      <c r="Q461" s="26">
        <f t="shared" si="133"/>
        <v>197.46492187500002</v>
      </c>
      <c r="R461" s="26">
        <f t="shared" si="134"/>
        <v>279.04500000000002</v>
      </c>
      <c r="S461" s="26">
        <f t="shared" si="135"/>
        <v>740.64656250000007</v>
      </c>
      <c r="T461" s="26">
        <f t="shared" si="136"/>
        <v>1189.3964549924049</v>
      </c>
    </row>
    <row r="462" spans="1:20" x14ac:dyDescent="0.25">
      <c r="A462" t="s">
        <v>61</v>
      </c>
      <c r="B462" s="312" t="str">
        <f t="shared" si="121"/>
        <v>M1</v>
      </c>
      <c r="C462" s="312" t="str">
        <f t="shared" si="122"/>
        <v>M1</v>
      </c>
      <c r="D462" s="312" t="str">
        <f t="shared" si="123"/>
        <v>M1</v>
      </c>
      <c r="E462" s="312" t="str">
        <f t="shared" si="124"/>
        <v>M1</v>
      </c>
      <c r="F462" s="312" t="str">
        <f t="shared" si="125"/>
        <v>M1</v>
      </c>
      <c r="G462" s="312" t="str">
        <f t="shared" si="126"/>
        <v>M2</v>
      </c>
      <c r="H462" s="312" t="str">
        <f t="shared" si="127"/>
        <v>M2</v>
      </c>
      <c r="I462" s="312" t="str">
        <f t="shared" si="128"/>
        <v>M2</v>
      </c>
      <c r="L462" s="26" t="s">
        <v>59</v>
      </c>
      <c r="M462" s="26">
        <f t="shared" si="129"/>
        <v>2.5410954025423762</v>
      </c>
      <c r="N462" s="26">
        <f t="shared" si="130"/>
        <v>11.077502188752529</v>
      </c>
      <c r="O462" s="26">
        <f t="shared" si="131"/>
        <v>45.175545873786433</v>
      </c>
      <c r="P462" s="26">
        <f t="shared" si="132"/>
        <v>94.537274147726961</v>
      </c>
      <c r="Q462" s="26">
        <f t="shared" si="133"/>
        <v>201.44392792778473</v>
      </c>
      <c r="R462" s="26">
        <f t="shared" si="134"/>
        <v>308.61771402342981</v>
      </c>
      <c r="S462" s="26">
        <f t="shared" si="135"/>
        <v>525.13947104596969</v>
      </c>
      <c r="T462" s="26">
        <f t="shared" si="136"/>
        <v>843.31590378327337</v>
      </c>
    </row>
    <row r="463" spans="1:20" x14ac:dyDescent="0.25">
      <c r="L463" s="26" t="s">
        <v>61</v>
      </c>
      <c r="M463" s="26">
        <f t="shared" si="129"/>
        <v>1.4924147727272721</v>
      </c>
      <c r="N463" s="26">
        <f t="shared" si="130"/>
        <v>5.0018251132930489</v>
      </c>
      <c r="O463" s="26">
        <f t="shared" si="131"/>
        <v>16.410120535714302</v>
      </c>
      <c r="P463" s="26">
        <f t="shared" si="132"/>
        <v>43.878656249999992</v>
      </c>
      <c r="Q463" s="26">
        <f t="shared" si="133"/>
        <v>93.498452825927174</v>
      </c>
      <c r="R463" s="26">
        <f t="shared" si="134"/>
        <v>143.24223655035888</v>
      </c>
      <c r="S463" s="26">
        <f t="shared" si="135"/>
        <v>243.73893304059101</v>
      </c>
      <c r="T463" s="26">
        <f t="shared" si="136"/>
        <v>391.41776601725633</v>
      </c>
    </row>
    <row r="465" spans="1:20" ht="15.75" x14ac:dyDescent="0.25">
      <c r="A465" s="314" t="s">
        <v>234</v>
      </c>
      <c r="B465" s="3"/>
      <c r="C465" s="3"/>
      <c r="D465" s="3"/>
      <c r="E465" s="3"/>
      <c r="F465" s="3"/>
      <c r="G465" s="3"/>
      <c r="H465" s="3"/>
      <c r="I465" s="3"/>
      <c r="L465" s="1" t="s">
        <v>312</v>
      </c>
      <c r="M465" s="1"/>
      <c r="N465" s="1"/>
      <c r="O465" s="1"/>
      <c r="P465" s="1"/>
      <c r="Q465" s="1"/>
      <c r="R465" s="1"/>
      <c r="S465" s="1"/>
      <c r="T465" s="1"/>
    </row>
    <row r="466" spans="1:20" ht="21" x14ac:dyDescent="0.35">
      <c r="A466" s="235" t="s">
        <v>186</v>
      </c>
      <c r="B466" s="115" t="s">
        <v>13</v>
      </c>
      <c r="C466" s="115" t="s">
        <v>17</v>
      </c>
      <c r="D466" s="115" t="s">
        <v>22</v>
      </c>
      <c r="E466" s="115" t="s">
        <v>25</v>
      </c>
      <c r="F466" s="115" t="s">
        <v>29</v>
      </c>
      <c r="G466" s="115" t="s">
        <v>33</v>
      </c>
      <c r="H466" s="115" t="s">
        <v>36</v>
      </c>
      <c r="I466" s="115" t="s">
        <v>40</v>
      </c>
      <c r="L466" s="315" t="s">
        <v>303</v>
      </c>
      <c r="M466" s="298"/>
      <c r="N466" s="298"/>
      <c r="O466" s="298"/>
      <c r="P466" s="298"/>
      <c r="Q466" s="298"/>
      <c r="R466" s="298"/>
      <c r="S466" s="298"/>
      <c r="T466" s="298"/>
    </row>
    <row r="467" spans="1:20" x14ac:dyDescent="0.25">
      <c r="A467" t="s">
        <v>16</v>
      </c>
      <c r="B467" s="312" t="str">
        <f t="shared" ref="B467:B482" si="137">_xlfn.IFS(M468&gt;10000,"M5",M468&gt;2000,"M4",M468&gt;500,"M3",M468&gt;100,"M2",M468&gt;=0,"M1")</f>
        <v>M1</v>
      </c>
      <c r="C467" s="312" t="str">
        <f t="shared" ref="C467:C482" si="138">_xlfn.IFS(N468&gt;10000,"M5",N468&gt;2000,"M4",N468&gt;500,"M3",N468&gt;100,"M2",N468&gt;=0,"M1")</f>
        <v>M1</v>
      </c>
      <c r="D467" s="312" t="str">
        <f t="shared" ref="D467:D482" si="139">_xlfn.IFS(O468&gt;10000,"M5",O468&gt;2000,"M4",O468&gt;500,"M3",O468&gt;100,"M2",O468&gt;=0,"M1")</f>
        <v>M1</v>
      </c>
      <c r="E467" s="312" t="str">
        <f t="shared" ref="E467:E482" si="140">_xlfn.IFS(P468&gt;10000,"M5",P468&gt;2000,"M4",P468&gt;500,"M3",P468&gt;100,"M2",P468&gt;=0,"M1")</f>
        <v>M1</v>
      </c>
      <c r="F467" s="312" t="str">
        <f t="shared" ref="F467:F482" si="141">_xlfn.IFS(Q468&gt;10000,"M5",Q468&gt;2000,"M4",Q468&gt;500,"M3",Q468&gt;100,"M2",Q468&gt;=0,"M1")</f>
        <v>M2</v>
      </c>
      <c r="G467" s="312" t="str">
        <f t="shared" ref="G467:G482" si="142">_xlfn.IFS(R468&gt;10000,"M5",R468&gt;2000,"M4",R468&gt;500,"M3",R468&gt;100,"M2",R468&gt;=0,"M1")</f>
        <v>M2</v>
      </c>
      <c r="H467" s="312" t="str">
        <f t="shared" ref="H467:H482" si="143">_xlfn.IFS(S468&gt;10000,"M5",S468&gt;2000,"M4",S468&gt;500,"M3",S468&gt;100,"M2",S468&gt;=0,"M1")</f>
        <v>M3</v>
      </c>
      <c r="I467" s="312" t="str">
        <f t="shared" ref="I467:I482" si="144">_xlfn.IFS(T468&gt;10000,"M5",T468&gt;2000,"M4",T468&gt;500,"M3",T468&gt;100,"M2",T468&gt;=0,"M1")</f>
        <v>M3</v>
      </c>
      <c r="L467" s="145" t="s">
        <v>186</v>
      </c>
      <c r="M467" s="115" t="s">
        <v>13</v>
      </c>
      <c r="N467" s="115" t="s">
        <v>17</v>
      </c>
      <c r="O467" s="115" t="s">
        <v>22</v>
      </c>
      <c r="P467" s="115" t="s">
        <v>25</v>
      </c>
      <c r="Q467" s="115" t="s">
        <v>29</v>
      </c>
      <c r="R467" s="115" t="s">
        <v>33</v>
      </c>
      <c r="S467" s="115" t="s">
        <v>36</v>
      </c>
      <c r="T467" s="115" t="s">
        <v>40</v>
      </c>
    </row>
    <row r="468" spans="1:20" x14ac:dyDescent="0.25">
      <c r="A468" t="s">
        <v>20</v>
      </c>
      <c r="B468" s="312" t="str">
        <f t="shared" si="137"/>
        <v>M1</v>
      </c>
      <c r="C468" s="312" t="str">
        <f t="shared" si="138"/>
        <v>M1</v>
      </c>
      <c r="D468" s="312" t="str">
        <f t="shared" si="139"/>
        <v>M1</v>
      </c>
      <c r="E468" s="312" t="str">
        <f t="shared" si="140"/>
        <v>M2</v>
      </c>
      <c r="F468" s="312" t="str">
        <f t="shared" si="141"/>
        <v>M2</v>
      </c>
      <c r="G468" s="312" t="str">
        <f t="shared" si="142"/>
        <v>M2</v>
      </c>
      <c r="H468" s="312" t="str">
        <f t="shared" si="143"/>
        <v>M3</v>
      </c>
      <c r="I468" s="312" t="str">
        <f t="shared" si="144"/>
        <v>M3</v>
      </c>
      <c r="L468" s="26" t="s">
        <v>16</v>
      </c>
      <c r="M468" s="26">
        <f t="shared" ref="M468:M483" si="145">B69*$I$11*(1-andel_olje)</f>
        <v>2.2441714285714278</v>
      </c>
      <c r="N468" s="26">
        <f t="shared" ref="N468:N483" si="146">C69*$I$11*(1-andel_olje)</f>
        <v>8.2913088497899139</v>
      </c>
      <c r="O468" s="26">
        <f t="shared" ref="O468:O483" si="147">D69*$I$11*(1-andel_olje)</f>
        <v>26.962088328220936</v>
      </c>
      <c r="P468" s="26">
        <f t="shared" ref="P468:P483" si="148">E69*$I$11*(1-andel_olje)</f>
        <v>63.156710948275915</v>
      </c>
      <c r="Q468" s="26">
        <f t="shared" ref="Q468:Q483" si="149">F69*$I$11*(1-andel_olje)</f>
        <v>252.93753565950874</v>
      </c>
      <c r="R468" s="26">
        <f t="shared" ref="R468:R483" si="150">G69*$I$11*(1-andel_olje)</f>
        <v>454.38832758620634</v>
      </c>
      <c r="S468" s="26">
        <f t="shared" ref="S468:S483" si="151">H69*$I$11*(1-andel_olje)</f>
        <v>613.89716315580313</v>
      </c>
      <c r="T468" s="26">
        <f t="shared" ref="T468:T483" si="152">I69*$I$11*(1-andel_olje)</f>
        <v>1221.3476585014405</v>
      </c>
    </row>
    <row r="469" spans="1:20" x14ac:dyDescent="0.25">
      <c r="A469" t="s">
        <v>24</v>
      </c>
      <c r="B469" s="312" t="str">
        <f t="shared" si="137"/>
        <v>M1</v>
      </c>
      <c r="C469" s="312" t="str">
        <f t="shared" si="138"/>
        <v>M1</v>
      </c>
      <c r="D469" s="312" t="str">
        <f t="shared" si="139"/>
        <v>M1</v>
      </c>
      <c r="E469" s="312" t="str">
        <f t="shared" si="140"/>
        <v>M2</v>
      </c>
      <c r="F469" s="312" t="str">
        <f t="shared" si="141"/>
        <v>M2</v>
      </c>
      <c r="G469" s="312" t="str">
        <f t="shared" si="142"/>
        <v>M2</v>
      </c>
      <c r="H469" s="312" t="str">
        <f t="shared" si="143"/>
        <v>M3</v>
      </c>
      <c r="I469" s="312" t="str">
        <f t="shared" si="144"/>
        <v>M3</v>
      </c>
      <c r="L469" s="26" t="s">
        <v>20</v>
      </c>
      <c r="M469" s="26">
        <f t="shared" si="145"/>
        <v>1.8928556707918895</v>
      </c>
      <c r="N469" s="26">
        <f t="shared" si="146"/>
        <v>8.9543812500000062</v>
      </c>
      <c r="O469" s="26">
        <f t="shared" si="147"/>
        <v>36.190258175675716</v>
      </c>
      <c r="P469" s="26">
        <f t="shared" si="148"/>
        <v>102.66461171874998</v>
      </c>
      <c r="Q469" s="26">
        <f t="shared" si="149"/>
        <v>246.27364228723377</v>
      </c>
      <c r="R469" s="26">
        <f t="shared" si="150"/>
        <v>350.06156249999947</v>
      </c>
      <c r="S469" s="26">
        <f t="shared" si="151"/>
        <v>595.65972856250107</v>
      </c>
      <c r="T469" s="26">
        <f t="shared" si="152"/>
        <v>956.56363696952371</v>
      </c>
    </row>
    <row r="470" spans="1:20" x14ac:dyDescent="0.25">
      <c r="A470" t="s">
        <v>28</v>
      </c>
      <c r="B470" s="312" t="str">
        <f t="shared" si="137"/>
        <v>M1</v>
      </c>
      <c r="C470" s="312" t="str">
        <f t="shared" si="138"/>
        <v>M1</v>
      </c>
      <c r="D470" s="312" t="str">
        <f t="shared" si="139"/>
        <v>M1</v>
      </c>
      <c r="E470" s="312" t="str">
        <f t="shared" si="140"/>
        <v>M1</v>
      </c>
      <c r="F470" s="312" t="str">
        <f t="shared" si="141"/>
        <v>M2</v>
      </c>
      <c r="G470" s="312" t="str">
        <f t="shared" si="142"/>
        <v>M2</v>
      </c>
      <c r="H470" s="312" t="str">
        <f t="shared" si="143"/>
        <v>M3</v>
      </c>
      <c r="I470" s="312" t="str">
        <f t="shared" si="144"/>
        <v>M3</v>
      </c>
      <c r="L470" s="26" t="s">
        <v>24</v>
      </c>
      <c r="M470" s="26">
        <f t="shared" si="145"/>
        <v>3.503481528892483</v>
      </c>
      <c r="N470" s="26">
        <f t="shared" si="146"/>
        <v>16.573640450310599</v>
      </c>
      <c r="O470" s="26">
        <f t="shared" si="147"/>
        <v>66.534016810344824</v>
      </c>
      <c r="P470" s="26">
        <f t="shared" si="148"/>
        <v>132.0354140625</v>
      </c>
      <c r="Q470" s="26">
        <f t="shared" si="149"/>
        <v>294.53524869109918</v>
      </c>
      <c r="R470" s="26">
        <f t="shared" si="150"/>
        <v>468.70931250000001</v>
      </c>
      <c r="S470" s="26">
        <f t="shared" si="151"/>
        <v>691.75397230320721</v>
      </c>
      <c r="T470" s="26">
        <f t="shared" si="152"/>
        <v>1321.2701902173912</v>
      </c>
    </row>
    <row r="471" spans="1:20" x14ac:dyDescent="0.25">
      <c r="A471" t="s">
        <v>31</v>
      </c>
      <c r="B471" s="312" t="str">
        <f t="shared" si="137"/>
        <v>M1</v>
      </c>
      <c r="C471" s="312" t="str">
        <f t="shared" si="138"/>
        <v>M1</v>
      </c>
      <c r="D471" s="312" t="str">
        <f t="shared" si="139"/>
        <v>M1</v>
      </c>
      <c r="E471" s="312" t="str">
        <f t="shared" si="140"/>
        <v>M1</v>
      </c>
      <c r="F471" s="312" t="str">
        <f t="shared" si="141"/>
        <v>M2</v>
      </c>
      <c r="G471" s="312" t="str">
        <f t="shared" si="142"/>
        <v>M2</v>
      </c>
      <c r="H471" s="312" t="str">
        <f t="shared" si="143"/>
        <v>M3</v>
      </c>
      <c r="I471" s="312" t="str">
        <f t="shared" si="144"/>
        <v>M3</v>
      </c>
      <c r="L471" s="26" t="s">
        <v>28</v>
      </c>
      <c r="M471" s="26">
        <f t="shared" si="145"/>
        <v>1.6581870344269034</v>
      </c>
      <c r="N471" s="26">
        <f t="shared" si="146"/>
        <v>7.8442530612244843</v>
      </c>
      <c r="O471" s="26">
        <f t="shared" si="147"/>
        <v>23.539275929752101</v>
      </c>
      <c r="P471" s="26">
        <f t="shared" si="148"/>
        <v>76.479540302267054</v>
      </c>
      <c r="Q471" s="26">
        <f t="shared" si="149"/>
        <v>284.87233601841251</v>
      </c>
      <c r="R471" s="26">
        <f t="shared" si="150"/>
        <v>421.55729026012773</v>
      </c>
      <c r="S471" s="26">
        <f t="shared" si="151"/>
        <v>754.59707142857201</v>
      </c>
      <c r="T471" s="26">
        <f t="shared" si="152"/>
        <v>1140.7979237288137</v>
      </c>
    </row>
    <row r="472" spans="1:20" x14ac:dyDescent="0.25">
      <c r="A472" t="s">
        <v>35</v>
      </c>
      <c r="B472" s="312" t="str">
        <f t="shared" si="137"/>
        <v>M1</v>
      </c>
      <c r="C472" s="312" t="str">
        <f t="shared" si="138"/>
        <v>M1</v>
      </c>
      <c r="D472" s="312" t="str">
        <f t="shared" si="139"/>
        <v>M1</v>
      </c>
      <c r="E472" s="312" t="str">
        <f t="shared" si="140"/>
        <v>M2</v>
      </c>
      <c r="F472" s="312" t="str">
        <f t="shared" si="141"/>
        <v>M2</v>
      </c>
      <c r="G472" s="312" t="str">
        <f t="shared" si="142"/>
        <v>M3</v>
      </c>
      <c r="H472" s="312" t="str">
        <f t="shared" si="143"/>
        <v>M3</v>
      </c>
      <c r="I472" s="312" t="str">
        <f t="shared" si="144"/>
        <v>M3</v>
      </c>
      <c r="L472" s="26" t="s">
        <v>31</v>
      </c>
      <c r="M472" s="26">
        <f t="shared" si="145"/>
        <v>1.8375604838709738</v>
      </c>
      <c r="N472" s="26">
        <f t="shared" si="146"/>
        <v>12.651204649390252</v>
      </c>
      <c r="O472" s="26">
        <f t="shared" si="147"/>
        <v>36.526608664772702</v>
      </c>
      <c r="P472" s="26">
        <f t="shared" si="148"/>
        <v>95.261941106672964</v>
      </c>
      <c r="Q472" s="26">
        <f t="shared" si="149"/>
        <v>326.49491079157241</v>
      </c>
      <c r="R472" s="26">
        <f t="shared" si="150"/>
        <v>460.04198275862041</v>
      </c>
      <c r="S472" s="26">
        <f t="shared" si="151"/>
        <v>710.81999999999971</v>
      </c>
      <c r="T472" s="26">
        <f t="shared" si="152"/>
        <v>1141.4982947925319</v>
      </c>
    </row>
    <row r="473" spans="1:20" x14ac:dyDescent="0.25">
      <c r="A473" t="s">
        <v>39</v>
      </c>
      <c r="B473" s="312" t="str">
        <f t="shared" si="137"/>
        <v>M1</v>
      </c>
      <c r="C473" s="312" t="str">
        <f t="shared" si="138"/>
        <v>M1</v>
      </c>
      <c r="D473" s="312" t="str">
        <f t="shared" si="139"/>
        <v>M1</v>
      </c>
      <c r="E473" s="312" t="str">
        <f t="shared" si="140"/>
        <v>M2</v>
      </c>
      <c r="F473" s="312" t="str">
        <f t="shared" si="141"/>
        <v>M2</v>
      </c>
      <c r="G473" s="312" t="str">
        <f t="shared" si="142"/>
        <v>M2</v>
      </c>
      <c r="H473" s="312" t="str">
        <f t="shared" si="143"/>
        <v>M2</v>
      </c>
      <c r="I473" s="312" t="str">
        <f t="shared" si="144"/>
        <v>M3</v>
      </c>
      <c r="L473" s="26" t="s">
        <v>35</v>
      </c>
      <c r="M473" s="26">
        <f t="shared" si="145"/>
        <v>2.2513518737113074</v>
      </c>
      <c r="N473" s="26">
        <f t="shared" si="146"/>
        <v>10.650290625</v>
      </c>
      <c r="O473" s="26">
        <f t="shared" si="147"/>
        <v>44.988287499999963</v>
      </c>
      <c r="P473" s="26">
        <f t="shared" si="148"/>
        <v>140.53080406839626</v>
      </c>
      <c r="Q473" s="26">
        <f t="shared" si="149"/>
        <v>302.66666015625003</v>
      </c>
      <c r="R473" s="26">
        <f t="shared" si="150"/>
        <v>544.46816846026502</v>
      </c>
      <c r="S473" s="26">
        <f t="shared" si="151"/>
        <v>1064.9188928571423</v>
      </c>
      <c r="T473" s="26">
        <f t="shared" si="152"/>
        <v>1719.4738088642689</v>
      </c>
    </row>
    <row r="474" spans="1:20" x14ac:dyDescent="0.25">
      <c r="A474" t="s">
        <v>42</v>
      </c>
      <c r="B474" s="312" t="str">
        <f t="shared" si="137"/>
        <v>M1</v>
      </c>
      <c r="C474" s="312" t="str">
        <f t="shared" si="138"/>
        <v>M1</v>
      </c>
      <c r="D474" s="312" t="str">
        <f t="shared" si="139"/>
        <v>M1</v>
      </c>
      <c r="E474" s="312" t="str">
        <f t="shared" si="140"/>
        <v>M1</v>
      </c>
      <c r="F474" s="312" t="str">
        <f t="shared" si="141"/>
        <v>M2</v>
      </c>
      <c r="G474" s="312" t="str">
        <f t="shared" si="142"/>
        <v>M2</v>
      </c>
      <c r="H474" s="312" t="str">
        <f t="shared" si="143"/>
        <v>M2</v>
      </c>
      <c r="I474" s="312" t="str">
        <f t="shared" si="144"/>
        <v>M3</v>
      </c>
      <c r="L474" s="26" t="s">
        <v>39</v>
      </c>
      <c r="M474" s="26">
        <f t="shared" si="145"/>
        <v>1.5075546961325905</v>
      </c>
      <c r="N474" s="26">
        <f t="shared" si="146"/>
        <v>6.6961298657718125</v>
      </c>
      <c r="O474" s="26">
        <f t="shared" si="147"/>
        <v>29.371666071428606</v>
      </c>
      <c r="P474" s="26">
        <f t="shared" si="148"/>
        <v>119.89729375000007</v>
      </c>
      <c r="Q474" s="26">
        <f t="shared" si="149"/>
        <v>135.96521250000004</v>
      </c>
      <c r="R474" s="26">
        <f t="shared" si="150"/>
        <v>208.30249638252991</v>
      </c>
      <c r="S474" s="26">
        <f t="shared" si="151"/>
        <v>354.44453703513511</v>
      </c>
      <c r="T474" s="26">
        <f t="shared" si="152"/>
        <v>569.1987206664628</v>
      </c>
    </row>
    <row r="475" spans="1:20" x14ac:dyDescent="0.25">
      <c r="A475" t="s">
        <v>44</v>
      </c>
      <c r="B475" s="312" t="str">
        <f t="shared" si="137"/>
        <v>M1</v>
      </c>
      <c r="C475" s="312" t="str">
        <f t="shared" si="138"/>
        <v>M1</v>
      </c>
      <c r="D475" s="312" t="str">
        <f t="shared" si="139"/>
        <v>M1</v>
      </c>
      <c r="E475" s="312" t="str">
        <f t="shared" si="140"/>
        <v>M1</v>
      </c>
      <c r="F475" s="312" t="str">
        <f t="shared" si="141"/>
        <v>M2</v>
      </c>
      <c r="G475" s="312" t="str">
        <f t="shared" si="142"/>
        <v>M2</v>
      </c>
      <c r="H475" s="312" t="str">
        <f t="shared" si="143"/>
        <v>M2</v>
      </c>
      <c r="I475" s="312" t="str">
        <f t="shared" si="144"/>
        <v>M3</v>
      </c>
      <c r="L475" s="26" t="s">
        <v>42</v>
      </c>
      <c r="M475" s="26">
        <f t="shared" si="145"/>
        <v>1.5143802631579</v>
      </c>
      <c r="N475" s="26">
        <f t="shared" si="146"/>
        <v>6.9303964974293049</v>
      </c>
      <c r="O475" s="26">
        <f t="shared" si="147"/>
        <v>16.974825787815185</v>
      </c>
      <c r="P475" s="26">
        <f t="shared" si="148"/>
        <v>61.91278420212771</v>
      </c>
      <c r="Q475" s="26">
        <f t="shared" si="149"/>
        <v>146.50107931034552</v>
      </c>
      <c r="R475" s="26">
        <f t="shared" si="150"/>
        <v>198.27636792452773</v>
      </c>
      <c r="S475" s="26">
        <f t="shared" si="151"/>
        <v>337.38422080625588</v>
      </c>
      <c r="T475" s="26">
        <f t="shared" si="152"/>
        <v>541.80173987823628</v>
      </c>
    </row>
    <row r="476" spans="1:20" x14ac:dyDescent="0.25">
      <c r="A476" t="s">
        <v>46</v>
      </c>
      <c r="B476" s="312" t="str">
        <f t="shared" si="137"/>
        <v>M1</v>
      </c>
      <c r="C476" s="312" t="str">
        <f t="shared" si="138"/>
        <v>M1</v>
      </c>
      <c r="D476" s="312" t="str">
        <f t="shared" si="139"/>
        <v>M2</v>
      </c>
      <c r="E476" s="312" t="str">
        <f t="shared" si="140"/>
        <v>M2</v>
      </c>
      <c r="F476" s="312" t="str">
        <f t="shared" si="141"/>
        <v>M2</v>
      </c>
      <c r="G476" s="312" t="str">
        <f t="shared" si="142"/>
        <v>M3</v>
      </c>
      <c r="H476" s="312" t="str">
        <f t="shared" si="143"/>
        <v>M3</v>
      </c>
      <c r="I476" s="312" t="str">
        <f t="shared" si="144"/>
        <v>M3</v>
      </c>
      <c r="L476" s="26" t="s">
        <v>44</v>
      </c>
      <c r="M476" s="26">
        <f t="shared" si="145"/>
        <v>1.9304999999999999</v>
      </c>
      <c r="N476" s="26">
        <f t="shared" si="146"/>
        <v>13.143121874999999</v>
      </c>
      <c r="O476" s="26">
        <f t="shared" si="147"/>
        <v>44.324865000000003</v>
      </c>
      <c r="P476" s="26">
        <f t="shared" si="148"/>
        <v>71.810212500000006</v>
      </c>
      <c r="Q476" s="26">
        <f t="shared" si="149"/>
        <v>160.42893749999999</v>
      </c>
      <c r="R476" s="26">
        <f t="shared" si="150"/>
        <v>309.85733303571442</v>
      </c>
      <c r="S476" s="26">
        <f t="shared" si="151"/>
        <v>423.96531887755162</v>
      </c>
      <c r="T476" s="26">
        <f t="shared" si="152"/>
        <v>600.49708333333297</v>
      </c>
    </row>
    <row r="477" spans="1:20" x14ac:dyDescent="0.25">
      <c r="A477" t="s">
        <v>48</v>
      </c>
      <c r="B477" s="312" t="str">
        <f t="shared" si="137"/>
        <v>M1</v>
      </c>
      <c r="C477" s="312" t="str">
        <f t="shared" si="138"/>
        <v>M1</v>
      </c>
      <c r="D477" s="312" t="str">
        <f t="shared" si="139"/>
        <v>M2</v>
      </c>
      <c r="E477" s="312" t="str">
        <f t="shared" si="140"/>
        <v>M2</v>
      </c>
      <c r="F477" s="312" t="str">
        <f t="shared" si="141"/>
        <v>M2</v>
      </c>
      <c r="G477" s="312" t="str">
        <f t="shared" si="142"/>
        <v>M3</v>
      </c>
      <c r="H477" s="312" t="str">
        <f t="shared" si="143"/>
        <v>M3</v>
      </c>
      <c r="I477" s="312" t="str">
        <f t="shared" si="144"/>
        <v>M3</v>
      </c>
      <c r="L477" s="26" t="s">
        <v>46</v>
      </c>
      <c r="M477" s="26">
        <f t="shared" si="145"/>
        <v>3.3184006097560985</v>
      </c>
      <c r="N477" s="26">
        <f t="shared" si="146"/>
        <v>58.176284451958097</v>
      </c>
      <c r="O477" s="26">
        <f t="shared" si="147"/>
        <v>135.44482813467488</v>
      </c>
      <c r="P477" s="26">
        <f t="shared" si="148"/>
        <v>193.22062500000047</v>
      </c>
      <c r="Q477" s="26">
        <f t="shared" si="149"/>
        <v>411.72248732112666</v>
      </c>
      <c r="R477" s="26">
        <f t="shared" si="150"/>
        <v>630.77032976957275</v>
      </c>
      <c r="S477" s="26">
        <f t="shared" si="151"/>
        <v>1073.3097365290478</v>
      </c>
      <c r="T477" s="26">
        <f t="shared" si="152"/>
        <v>1723.6167159507804</v>
      </c>
    </row>
    <row r="478" spans="1:20" x14ac:dyDescent="0.25">
      <c r="A478" t="s">
        <v>51</v>
      </c>
      <c r="B478" s="312" t="str">
        <f t="shared" si="137"/>
        <v>M1</v>
      </c>
      <c r="C478" s="312" t="str">
        <f t="shared" si="138"/>
        <v>M1</v>
      </c>
      <c r="D478" s="312" t="str">
        <f t="shared" si="139"/>
        <v>M1</v>
      </c>
      <c r="E478" s="312" t="str">
        <f t="shared" si="140"/>
        <v>M2</v>
      </c>
      <c r="F478" s="312" t="str">
        <f t="shared" si="141"/>
        <v>M3</v>
      </c>
      <c r="G478" s="312" t="str">
        <f t="shared" si="142"/>
        <v>M3</v>
      </c>
      <c r="H478" s="312" t="str">
        <f t="shared" si="143"/>
        <v>M3</v>
      </c>
      <c r="I478" s="312" t="str">
        <f t="shared" si="144"/>
        <v>M3</v>
      </c>
      <c r="L478" s="26" t="s">
        <v>48</v>
      </c>
      <c r="M478" s="26">
        <f t="shared" si="145"/>
        <v>3.7131250000000025</v>
      </c>
      <c r="N478" s="26">
        <f t="shared" si="146"/>
        <v>44.301662546641836</v>
      </c>
      <c r="O478" s="26">
        <f t="shared" si="147"/>
        <v>157.28393999999949</v>
      </c>
      <c r="P478" s="26">
        <f t="shared" si="148"/>
        <v>277.30552858280265</v>
      </c>
      <c r="Q478" s="26">
        <f t="shared" si="149"/>
        <v>413.40348214285768</v>
      </c>
      <c r="R478" s="26">
        <f t="shared" si="150"/>
        <v>952.21425000000067</v>
      </c>
      <c r="S478" s="26">
        <f t="shared" si="151"/>
        <v>680.76272727272737</v>
      </c>
      <c r="T478" s="26">
        <f t="shared" si="152"/>
        <v>1254.1845258620688</v>
      </c>
    </row>
    <row r="479" spans="1:20" x14ac:dyDescent="0.25">
      <c r="A479" t="s">
        <v>54</v>
      </c>
      <c r="B479" s="312" t="str">
        <f t="shared" si="137"/>
        <v>M1</v>
      </c>
      <c r="C479" s="312" t="str">
        <f t="shared" si="138"/>
        <v>M1</v>
      </c>
      <c r="D479" s="312" t="str">
        <f t="shared" si="139"/>
        <v>M2</v>
      </c>
      <c r="E479" s="312" t="str">
        <f t="shared" si="140"/>
        <v>M2</v>
      </c>
      <c r="F479" s="312" t="str">
        <f t="shared" si="141"/>
        <v>M3</v>
      </c>
      <c r="G479" s="312" t="str">
        <f t="shared" si="142"/>
        <v>M3</v>
      </c>
      <c r="H479" s="312" t="str">
        <f t="shared" si="143"/>
        <v>M3</v>
      </c>
      <c r="I479" s="312" t="str">
        <f t="shared" si="144"/>
        <v>M4</v>
      </c>
      <c r="L479" s="26" t="s">
        <v>51</v>
      </c>
      <c r="M479" s="26">
        <f t="shared" si="145"/>
        <v>1.6087500000000001</v>
      </c>
      <c r="N479" s="26">
        <f t="shared" si="146"/>
        <v>10.052791666666662</v>
      </c>
      <c r="O479" s="26">
        <f t="shared" si="147"/>
        <v>53.966250000000002</v>
      </c>
      <c r="P479" s="26">
        <f t="shared" si="148"/>
        <v>369.45703898763509</v>
      </c>
      <c r="Q479" s="26">
        <f t="shared" si="149"/>
        <v>736.22249999999985</v>
      </c>
      <c r="R479" s="26">
        <f t="shared" si="150"/>
        <v>736.22249999999985</v>
      </c>
      <c r="S479" s="26">
        <f t="shared" si="151"/>
        <v>736.22249999999985</v>
      </c>
      <c r="T479" s="26">
        <f t="shared" si="152"/>
        <v>736.22249999999985</v>
      </c>
    </row>
    <row r="480" spans="1:20" x14ac:dyDescent="0.25">
      <c r="A480" t="s">
        <v>56</v>
      </c>
      <c r="B480" s="312" t="str">
        <f t="shared" si="137"/>
        <v>M1</v>
      </c>
      <c r="C480" s="312" t="str">
        <f t="shared" si="138"/>
        <v>M1</v>
      </c>
      <c r="D480" s="312" t="str">
        <f t="shared" si="139"/>
        <v>M2</v>
      </c>
      <c r="E480" s="312" t="str">
        <f t="shared" si="140"/>
        <v>M2</v>
      </c>
      <c r="F480" s="312" t="str">
        <f t="shared" si="141"/>
        <v>M2</v>
      </c>
      <c r="G480" s="312" t="str">
        <f t="shared" si="142"/>
        <v>M3</v>
      </c>
      <c r="H480" s="312" t="str">
        <f t="shared" si="143"/>
        <v>M3</v>
      </c>
      <c r="I480" s="312" t="str">
        <f t="shared" si="144"/>
        <v>M4</v>
      </c>
      <c r="L480" s="26" t="s">
        <v>54</v>
      </c>
      <c r="M480" s="26">
        <f t="shared" si="145"/>
        <v>14.660777867369401</v>
      </c>
      <c r="N480" s="26">
        <f t="shared" si="146"/>
        <v>30.601270635291868</v>
      </c>
      <c r="O480" s="26">
        <f t="shared" si="147"/>
        <v>261.97936418918891</v>
      </c>
      <c r="P480" s="26">
        <f t="shared" si="148"/>
        <v>307.125</v>
      </c>
      <c r="Q480" s="26">
        <f t="shared" si="149"/>
        <v>654.43463356202835</v>
      </c>
      <c r="R480" s="26">
        <f t="shared" si="150"/>
        <v>1002.6121048437753</v>
      </c>
      <c r="S480" s="26">
        <f t="shared" si="151"/>
        <v>1706.0303620873012</v>
      </c>
      <c r="T480" s="26">
        <f t="shared" si="152"/>
        <v>2739.6960541162875</v>
      </c>
    </row>
    <row r="481" spans="1:20" x14ac:dyDescent="0.25">
      <c r="A481" t="s">
        <v>59</v>
      </c>
      <c r="B481" s="312" t="str">
        <f t="shared" si="137"/>
        <v>M1</v>
      </c>
      <c r="C481" s="312" t="str">
        <f t="shared" si="138"/>
        <v>M1</v>
      </c>
      <c r="D481" s="312" t="str">
        <f t="shared" si="139"/>
        <v>M1</v>
      </c>
      <c r="E481" s="312" t="str">
        <f t="shared" si="140"/>
        <v>M2</v>
      </c>
      <c r="F481" s="312" t="str">
        <f t="shared" si="141"/>
        <v>M2</v>
      </c>
      <c r="G481" s="312" t="str">
        <f t="shared" si="142"/>
        <v>M3</v>
      </c>
      <c r="H481" s="312" t="str">
        <f t="shared" si="143"/>
        <v>M3</v>
      </c>
      <c r="I481" s="312" t="str">
        <f t="shared" si="144"/>
        <v>M3</v>
      </c>
      <c r="L481" s="26" t="s">
        <v>56</v>
      </c>
      <c r="M481" s="26">
        <f t="shared" si="145"/>
        <v>5.2193830414012705</v>
      </c>
      <c r="N481" s="26">
        <f t="shared" si="146"/>
        <v>20.732708033303325</v>
      </c>
      <c r="O481" s="26">
        <f t="shared" si="147"/>
        <v>103.07936069131839</v>
      </c>
      <c r="P481" s="26">
        <f t="shared" si="148"/>
        <v>249.47450357142839</v>
      </c>
      <c r="Q481" s="26">
        <f t="shared" si="149"/>
        <v>394.92984375000003</v>
      </c>
      <c r="R481" s="26">
        <f t="shared" si="150"/>
        <v>558.09</v>
      </c>
      <c r="S481" s="26">
        <f t="shared" si="151"/>
        <v>1481.2931250000001</v>
      </c>
      <c r="T481" s="26">
        <f t="shared" si="152"/>
        <v>2378.7929099848097</v>
      </c>
    </row>
    <row r="482" spans="1:20" x14ac:dyDescent="0.25">
      <c r="A482" t="s">
        <v>61</v>
      </c>
      <c r="B482" s="312" t="str">
        <f t="shared" si="137"/>
        <v>M1</v>
      </c>
      <c r="C482" s="312" t="str">
        <f t="shared" si="138"/>
        <v>M1</v>
      </c>
      <c r="D482" s="312" t="str">
        <f t="shared" si="139"/>
        <v>M1</v>
      </c>
      <c r="E482" s="312" t="str">
        <f t="shared" si="140"/>
        <v>M1</v>
      </c>
      <c r="F482" s="312" t="str">
        <f t="shared" si="141"/>
        <v>M2</v>
      </c>
      <c r="G482" s="312" t="str">
        <f t="shared" si="142"/>
        <v>M2</v>
      </c>
      <c r="H482" s="312" t="str">
        <f t="shared" si="143"/>
        <v>M2</v>
      </c>
      <c r="I482" s="312" t="str">
        <f t="shared" si="144"/>
        <v>M3</v>
      </c>
      <c r="L482" s="26" t="s">
        <v>59</v>
      </c>
      <c r="M482" s="26">
        <f t="shared" si="145"/>
        <v>5.0821908050847524</v>
      </c>
      <c r="N482" s="26">
        <f t="shared" si="146"/>
        <v>22.155004377505058</v>
      </c>
      <c r="O482" s="26">
        <f t="shared" si="147"/>
        <v>90.351091747572866</v>
      </c>
      <c r="P482" s="26">
        <f t="shared" si="148"/>
        <v>189.07454829545392</v>
      </c>
      <c r="Q482" s="26">
        <f t="shared" si="149"/>
        <v>402.88785585556946</v>
      </c>
      <c r="R482" s="26">
        <f t="shared" si="150"/>
        <v>617.23542804685962</v>
      </c>
      <c r="S482" s="26">
        <f t="shared" si="151"/>
        <v>1050.2789420919394</v>
      </c>
      <c r="T482" s="26">
        <f t="shared" si="152"/>
        <v>1686.6318075665467</v>
      </c>
    </row>
    <row r="483" spans="1:20" x14ac:dyDescent="0.25">
      <c r="L483" s="26" t="s">
        <v>61</v>
      </c>
      <c r="M483" s="26">
        <f t="shared" si="145"/>
        <v>2.9848295454545442</v>
      </c>
      <c r="N483" s="26">
        <f t="shared" si="146"/>
        <v>10.003650226586098</v>
      </c>
      <c r="O483" s="26">
        <f t="shared" si="147"/>
        <v>32.820241071428605</v>
      </c>
      <c r="P483" s="26">
        <f t="shared" si="148"/>
        <v>87.757312499999983</v>
      </c>
      <c r="Q483" s="26">
        <f t="shared" si="149"/>
        <v>186.99690565185435</v>
      </c>
      <c r="R483" s="26">
        <f t="shared" si="150"/>
        <v>286.48447310071776</v>
      </c>
      <c r="S483" s="26">
        <f t="shared" si="151"/>
        <v>487.47786608118201</v>
      </c>
      <c r="T483" s="26">
        <f t="shared" si="152"/>
        <v>782.83553203451265</v>
      </c>
    </row>
    <row r="484" spans="1:20" x14ac:dyDescent="0.25">
      <c r="L484" s="26"/>
      <c r="M484" s="26"/>
      <c r="N484" s="26"/>
      <c r="O484" s="26"/>
      <c r="P484" s="26"/>
      <c r="Q484" s="26"/>
      <c r="R484" s="26"/>
      <c r="S484" s="26"/>
      <c r="T484" s="26"/>
    </row>
    <row r="485" spans="1:20" ht="15.75" x14ac:dyDescent="0.25">
      <c r="A485" s="314" t="s">
        <v>234</v>
      </c>
      <c r="B485" s="3"/>
      <c r="C485" s="3"/>
      <c r="D485" s="3"/>
      <c r="E485" s="3"/>
      <c r="F485" s="3"/>
      <c r="G485" s="3"/>
      <c r="H485" s="3"/>
      <c r="I485" s="3"/>
      <c r="L485" s="1" t="s">
        <v>313</v>
      </c>
      <c r="M485" s="1"/>
      <c r="N485" s="1"/>
      <c r="O485" s="1"/>
      <c r="P485" s="1"/>
      <c r="Q485" s="1"/>
      <c r="R485" s="1"/>
      <c r="S485" s="1"/>
      <c r="T485" s="1"/>
    </row>
    <row r="486" spans="1:20" ht="21" x14ac:dyDescent="0.35">
      <c r="A486" s="235" t="s">
        <v>186</v>
      </c>
      <c r="B486" s="115" t="s">
        <v>13</v>
      </c>
      <c r="C486" s="115" t="s">
        <v>17</v>
      </c>
      <c r="D486" s="115" t="s">
        <v>22</v>
      </c>
      <c r="E486" s="115" t="s">
        <v>25</v>
      </c>
      <c r="F486" s="115" t="s">
        <v>29</v>
      </c>
      <c r="G486" s="115" t="s">
        <v>33</v>
      </c>
      <c r="H486" s="115" t="s">
        <v>36</v>
      </c>
      <c r="I486" s="115" t="s">
        <v>40</v>
      </c>
      <c r="L486" s="315" t="s">
        <v>303</v>
      </c>
      <c r="M486" s="298"/>
      <c r="N486" s="298"/>
      <c r="O486" s="298"/>
      <c r="P486" s="298"/>
      <c r="Q486" s="298"/>
      <c r="R486" s="298"/>
      <c r="S486" s="298"/>
      <c r="T486" s="298"/>
    </row>
    <row r="487" spans="1:20" x14ac:dyDescent="0.25">
      <c r="A487" t="s">
        <v>16</v>
      </c>
      <c r="B487" s="312" t="str">
        <f t="shared" ref="B487:B502" si="153">_xlfn.IFS(M488&gt;10000,"M5",M488&gt;2000,"M4",M488&gt;500,"M3",M488&gt;100,"M2",M488&gt;=0,"M1")</f>
        <v>M1</v>
      </c>
      <c r="C487" s="312" t="str">
        <f t="shared" ref="C487:C502" si="154">_xlfn.IFS(N488&gt;10000,"M5",N488&gt;2000,"M4",N488&gt;500,"M3",N488&gt;100,"M2",N488&gt;=0,"M1")</f>
        <v>M1</v>
      </c>
      <c r="D487" s="312" t="str">
        <f t="shared" ref="D487:D502" si="155">_xlfn.IFS(O488&gt;10000,"M5",O488&gt;2000,"M4",O488&gt;500,"M3",O488&gt;100,"M2",O488&gt;=0,"M1")</f>
        <v>M1</v>
      </c>
      <c r="E487" s="312" t="str">
        <f t="shared" ref="E487:E502" si="156">_xlfn.IFS(P488&gt;10000,"M5",P488&gt;2000,"M4",P488&gt;500,"M3",P488&gt;100,"M2",P488&gt;=0,"M1")</f>
        <v>M2</v>
      </c>
      <c r="F487" s="312" t="str">
        <f t="shared" ref="F487:F502" si="157">_xlfn.IFS(Q488&gt;10000,"M5",Q488&gt;2000,"M4",Q488&gt;500,"M3",Q488&gt;100,"M2",Q488&gt;=0,"M1")</f>
        <v>M3</v>
      </c>
      <c r="G487" s="312" t="str">
        <f t="shared" ref="G487:G502" si="158">_xlfn.IFS(R488&gt;10000,"M5",R488&gt;2000,"M4",R488&gt;500,"M3",R488&gt;100,"M2",R488&gt;=0,"M1")</f>
        <v>M3</v>
      </c>
      <c r="H487" s="312" t="str">
        <f t="shared" ref="H487:H502" si="159">_xlfn.IFS(S488&gt;10000,"M5",S488&gt;2000,"M4",S488&gt;500,"M3",S488&gt;100,"M2",S488&gt;=0,"M1")</f>
        <v>M4</v>
      </c>
      <c r="I487" s="312" t="str">
        <f t="shared" ref="I487:I502" si="160">_xlfn.IFS(T488&gt;10000,"M5",T488&gt;2000,"M4",T488&gt;500,"M3",T488&gt;100,"M2",T488&gt;=0,"M1")</f>
        <v>M4</v>
      </c>
      <c r="L487" s="145" t="s">
        <v>186</v>
      </c>
      <c r="M487" s="115" t="s">
        <v>13</v>
      </c>
      <c r="N487" s="115" t="s">
        <v>17</v>
      </c>
      <c r="O487" s="115" t="s">
        <v>22</v>
      </c>
      <c r="P487" s="115" t="s">
        <v>25</v>
      </c>
      <c r="Q487" s="115" t="s">
        <v>29</v>
      </c>
      <c r="R487" s="115" t="s">
        <v>33</v>
      </c>
      <c r="S487" s="115" t="s">
        <v>36</v>
      </c>
      <c r="T487" s="115" t="s">
        <v>40</v>
      </c>
    </row>
    <row r="488" spans="1:20" x14ac:dyDescent="0.25">
      <c r="A488" t="s">
        <v>20</v>
      </c>
      <c r="B488" s="312" t="str">
        <f t="shared" si="153"/>
        <v>M1</v>
      </c>
      <c r="C488" s="312" t="str">
        <f t="shared" si="154"/>
        <v>M1</v>
      </c>
      <c r="D488" s="312" t="str">
        <f t="shared" si="155"/>
        <v>M2</v>
      </c>
      <c r="E488" s="312" t="str">
        <f t="shared" si="156"/>
        <v>M2</v>
      </c>
      <c r="F488" s="312" t="str">
        <f t="shared" si="157"/>
        <v>M3</v>
      </c>
      <c r="G488" s="312" t="str">
        <f t="shared" si="158"/>
        <v>M3</v>
      </c>
      <c r="H488" s="312" t="str">
        <f t="shared" si="159"/>
        <v>M3</v>
      </c>
      <c r="I488" s="312" t="str">
        <f t="shared" si="160"/>
        <v>M4</v>
      </c>
      <c r="L488" s="26" t="s">
        <v>16</v>
      </c>
      <c r="M488" s="26">
        <f t="shared" ref="M488:M503" si="161">B69*$I$12*$B$44*(1-andel_olje)</f>
        <v>7.4805714285714258</v>
      </c>
      <c r="N488" s="26">
        <f t="shared" ref="N488:N503" si="162">C69*$I$12*$B$44*(1-andel_olje)</f>
        <v>27.637696165966378</v>
      </c>
      <c r="O488" s="26">
        <f t="shared" ref="O488:O503" si="163">D69*$I$12*$B$44*(1-andel_olje)</f>
        <v>89.873627760736468</v>
      </c>
      <c r="P488" s="26">
        <f t="shared" ref="P488:P503" si="164">E69*$I$12*$B$44*(1-andel_olje)</f>
        <v>210.52236982758637</v>
      </c>
      <c r="Q488" s="26">
        <f t="shared" ref="Q488:Q503" si="165">F69*$I$12*$B$44*(1-andel_olje)</f>
        <v>843.12511886502921</v>
      </c>
      <c r="R488" s="26">
        <f t="shared" ref="R488:R503" si="166">G69*$I$12*$B$44*(1-andel_olje)</f>
        <v>1514.6277586206879</v>
      </c>
      <c r="S488" s="26">
        <f t="shared" ref="S488:S503" si="167">H69*$I$12*$B$44*(1-andel_olje)</f>
        <v>2046.3238771860106</v>
      </c>
      <c r="T488" s="26">
        <f t="shared" ref="T488:T503" si="168">I69*$I$12*$B$44*(1-andel_olje)</f>
        <v>4071.158861671468</v>
      </c>
    </row>
    <row r="489" spans="1:20" x14ac:dyDescent="0.25">
      <c r="A489" t="s">
        <v>24</v>
      </c>
      <c r="B489" s="312" t="str">
        <f t="shared" si="153"/>
        <v>M1</v>
      </c>
      <c r="C489" s="312" t="str">
        <f t="shared" si="154"/>
        <v>M1</v>
      </c>
      <c r="D489" s="312" t="str">
        <f t="shared" si="155"/>
        <v>M2</v>
      </c>
      <c r="E489" s="312" t="str">
        <f t="shared" si="156"/>
        <v>M2</v>
      </c>
      <c r="F489" s="312" t="str">
        <f t="shared" si="157"/>
        <v>M3</v>
      </c>
      <c r="G489" s="312" t="str">
        <f t="shared" si="158"/>
        <v>M3</v>
      </c>
      <c r="H489" s="312" t="str">
        <f t="shared" si="159"/>
        <v>M4</v>
      </c>
      <c r="I489" s="312" t="str">
        <f t="shared" si="160"/>
        <v>M4</v>
      </c>
      <c r="L489" s="26" t="s">
        <v>20</v>
      </c>
      <c r="M489" s="26">
        <f t="shared" si="161"/>
        <v>6.3095189026396321</v>
      </c>
      <c r="N489" s="26">
        <f t="shared" si="162"/>
        <v>29.847937500000022</v>
      </c>
      <c r="O489" s="26">
        <f t="shared" si="163"/>
        <v>120.63419391891905</v>
      </c>
      <c r="P489" s="26">
        <f t="shared" si="164"/>
        <v>342.2153723958333</v>
      </c>
      <c r="Q489" s="26">
        <f t="shared" si="165"/>
        <v>820.9121409574459</v>
      </c>
      <c r="R489" s="26">
        <f t="shared" si="166"/>
        <v>1166.8718749999982</v>
      </c>
      <c r="S489" s="26">
        <f t="shared" si="167"/>
        <v>1985.5324285416705</v>
      </c>
      <c r="T489" s="26">
        <f t="shared" si="168"/>
        <v>3188.5454565650798</v>
      </c>
    </row>
    <row r="490" spans="1:20" x14ac:dyDescent="0.25">
      <c r="A490" t="s">
        <v>28</v>
      </c>
      <c r="B490" s="312" t="str">
        <f t="shared" si="153"/>
        <v>M1</v>
      </c>
      <c r="C490" s="312" t="str">
        <f t="shared" si="154"/>
        <v>M1</v>
      </c>
      <c r="D490" s="312" t="str">
        <f t="shared" si="155"/>
        <v>M1</v>
      </c>
      <c r="E490" s="312" t="str">
        <f t="shared" si="156"/>
        <v>M2</v>
      </c>
      <c r="F490" s="312" t="str">
        <f t="shared" si="157"/>
        <v>M3</v>
      </c>
      <c r="G490" s="312" t="str">
        <f t="shared" si="158"/>
        <v>M3</v>
      </c>
      <c r="H490" s="312" t="str">
        <f t="shared" si="159"/>
        <v>M4</v>
      </c>
      <c r="I490" s="312" t="str">
        <f t="shared" si="160"/>
        <v>M4</v>
      </c>
      <c r="L490" s="26" t="s">
        <v>24</v>
      </c>
      <c r="M490" s="26">
        <f t="shared" si="161"/>
        <v>11.678271762974944</v>
      </c>
      <c r="N490" s="26">
        <f t="shared" si="162"/>
        <v>55.245468167701986</v>
      </c>
      <c r="O490" s="26">
        <f t="shared" si="163"/>
        <v>221.78005603448273</v>
      </c>
      <c r="P490" s="26">
        <f t="shared" si="164"/>
        <v>440.118046875</v>
      </c>
      <c r="Q490" s="26">
        <f t="shared" si="165"/>
        <v>981.78416230366395</v>
      </c>
      <c r="R490" s="26">
        <f t="shared" si="166"/>
        <v>1562.3643750000001</v>
      </c>
      <c r="S490" s="26">
        <f t="shared" si="167"/>
        <v>2305.8465743440242</v>
      </c>
      <c r="T490" s="26">
        <f t="shared" si="168"/>
        <v>4404.2339673913038</v>
      </c>
    </row>
    <row r="491" spans="1:20" x14ac:dyDescent="0.25">
      <c r="A491" t="s">
        <v>31</v>
      </c>
      <c r="B491" s="312" t="str">
        <f t="shared" si="153"/>
        <v>M1</v>
      </c>
      <c r="C491" s="312" t="str">
        <f t="shared" si="154"/>
        <v>M1</v>
      </c>
      <c r="D491" s="312" t="str">
        <f t="shared" si="155"/>
        <v>M2</v>
      </c>
      <c r="E491" s="312" t="str">
        <f t="shared" si="156"/>
        <v>M2</v>
      </c>
      <c r="F491" s="312" t="str">
        <f t="shared" si="157"/>
        <v>M3</v>
      </c>
      <c r="G491" s="312" t="str">
        <f t="shared" si="158"/>
        <v>M3</v>
      </c>
      <c r="H491" s="312" t="str">
        <f t="shared" si="159"/>
        <v>M4</v>
      </c>
      <c r="I491" s="312" t="str">
        <f t="shared" si="160"/>
        <v>M4</v>
      </c>
      <c r="L491" s="26" t="s">
        <v>28</v>
      </c>
      <c r="M491" s="26">
        <f t="shared" si="161"/>
        <v>5.5272901147563456</v>
      </c>
      <c r="N491" s="26">
        <f t="shared" si="162"/>
        <v>26.147510204081613</v>
      </c>
      <c r="O491" s="26">
        <f t="shared" si="163"/>
        <v>78.464253099173661</v>
      </c>
      <c r="P491" s="26">
        <f t="shared" si="164"/>
        <v>254.93180100755688</v>
      </c>
      <c r="Q491" s="26">
        <f t="shared" si="165"/>
        <v>949.57445339470837</v>
      </c>
      <c r="R491" s="26">
        <f t="shared" si="166"/>
        <v>1405.1909675337592</v>
      </c>
      <c r="S491" s="26">
        <f t="shared" si="167"/>
        <v>2515.3235714285738</v>
      </c>
      <c r="T491" s="26">
        <f t="shared" si="168"/>
        <v>3802.6597457627122</v>
      </c>
    </row>
    <row r="492" spans="1:20" x14ac:dyDescent="0.25">
      <c r="A492" t="s">
        <v>35</v>
      </c>
      <c r="B492" s="312" t="str">
        <f t="shared" si="153"/>
        <v>M1</v>
      </c>
      <c r="C492" s="312" t="str">
        <f t="shared" si="154"/>
        <v>M1</v>
      </c>
      <c r="D492" s="312" t="str">
        <f t="shared" si="155"/>
        <v>M2</v>
      </c>
      <c r="E492" s="312" t="str">
        <f t="shared" si="156"/>
        <v>M2</v>
      </c>
      <c r="F492" s="312" t="str">
        <f t="shared" si="157"/>
        <v>M3</v>
      </c>
      <c r="G492" s="312" t="str">
        <f t="shared" si="158"/>
        <v>M3</v>
      </c>
      <c r="H492" s="312" t="str">
        <f t="shared" si="159"/>
        <v>M4</v>
      </c>
      <c r="I492" s="312" t="str">
        <f t="shared" si="160"/>
        <v>M4</v>
      </c>
      <c r="L492" s="26" t="s">
        <v>31</v>
      </c>
      <c r="M492" s="26">
        <f t="shared" si="161"/>
        <v>6.1252016129032469</v>
      </c>
      <c r="N492" s="26">
        <f t="shared" si="162"/>
        <v>42.170682164634172</v>
      </c>
      <c r="O492" s="26">
        <f t="shared" si="163"/>
        <v>121.75536221590903</v>
      </c>
      <c r="P492" s="26">
        <f t="shared" si="164"/>
        <v>317.5398036889099</v>
      </c>
      <c r="Q492" s="26">
        <f t="shared" si="165"/>
        <v>1088.3163693052413</v>
      </c>
      <c r="R492" s="26">
        <f t="shared" si="166"/>
        <v>1533.473275862068</v>
      </c>
      <c r="S492" s="26">
        <f t="shared" si="167"/>
        <v>2369.3999999999987</v>
      </c>
      <c r="T492" s="26">
        <f t="shared" si="168"/>
        <v>3804.9943159751056</v>
      </c>
    </row>
    <row r="493" spans="1:20" x14ac:dyDescent="0.25">
      <c r="A493" t="s">
        <v>39</v>
      </c>
      <c r="B493" s="312" t="str">
        <f t="shared" si="153"/>
        <v>M1</v>
      </c>
      <c r="C493" s="312" t="str">
        <f t="shared" si="154"/>
        <v>M1</v>
      </c>
      <c r="D493" s="312" t="str">
        <f t="shared" si="155"/>
        <v>M1</v>
      </c>
      <c r="E493" s="312" t="str">
        <f t="shared" si="156"/>
        <v>M2</v>
      </c>
      <c r="F493" s="312" t="str">
        <f t="shared" si="157"/>
        <v>M2</v>
      </c>
      <c r="G493" s="312" t="str">
        <f t="shared" si="158"/>
        <v>M3</v>
      </c>
      <c r="H493" s="312" t="str">
        <f t="shared" si="159"/>
        <v>M3</v>
      </c>
      <c r="I493" s="312" t="str">
        <f t="shared" si="160"/>
        <v>M3</v>
      </c>
      <c r="L493" s="26" t="s">
        <v>35</v>
      </c>
      <c r="M493" s="26">
        <f t="shared" si="161"/>
        <v>7.5045062457043574</v>
      </c>
      <c r="N493" s="26">
        <f t="shared" si="162"/>
        <v>35.500968749999998</v>
      </c>
      <c r="O493" s="26">
        <f t="shared" si="163"/>
        <v>149.96095833333322</v>
      </c>
      <c r="P493" s="26">
        <f t="shared" si="164"/>
        <v>468.43601356132081</v>
      </c>
      <c r="Q493" s="26">
        <f t="shared" si="165"/>
        <v>1008.8888671875001</v>
      </c>
      <c r="R493" s="26">
        <f t="shared" si="166"/>
        <v>1814.8938948675504</v>
      </c>
      <c r="S493" s="26">
        <f t="shared" si="167"/>
        <v>3549.7296428571412</v>
      </c>
      <c r="T493" s="26">
        <f t="shared" si="168"/>
        <v>5731.579362880897</v>
      </c>
    </row>
    <row r="494" spans="1:20" x14ac:dyDescent="0.25">
      <c r="A494" t="s">
        <v>42</v>
      </c>
      <c r="B494" s="312" t="str">
        <f t="shared" si="153"/>
        <v>M1</v>
      </c>
      <c r="C494" s="312" t="str">
        <f t="shared" si="154"/>
        <v>M1</v>
      </c>
      <c r="D494" s="312" t="str">
        <f t="shared" si="155"/>
        <v>M1</v>
      </c>
      <c r="E494" s="312" t="str">
        <f t="shared" si="156"/>
        <v>M2</v>
      </c>
      <c r="F494" s="312" t="str">
        <f t="shared" si="157"/>
        <v>M2</v>
      </c>
      <c r="G494" s="312" t="str">
        <f t="shared" si="158"/>
        <v>M3</v>
      </c>
      <c r="H494" s="312" t="str">
        <f t="shared" si="159"/>
        <v>M3</v>
      </c>
      <c r="I494" s="312" t="str">
        <f t="shared" si="160"/>
        <v>M3</v>
      </c>
      <c r="L494" s="26" t="s">
        <v>39</v>
      </c>
      <c r="M494" s="26">
        <f t="shared" si="161"/>
        <v>5.025182320441969</v>
      </c>
      <c r="N494" s="26">
        <f t="shared" si="162"/>
        <v>22.320432885906044</v>
      </c>
      <c r="O494" s="26">
        <f t="shared" si="163"/>
        <v>97.905553571428698</v>
      </c>
      <c r="P494" s="26">
        <f t="shared" si="164"/>
        <v>399.65764583333362</v>
      </c>
      <c r="Q494" s="26">
        <f t="shared" si="165"/>
        <v>453.21737500000012</v>
      </c>
      <c r="R494" s="26">
        <f t="shared" si="166"/>
        <v>694.34165460843303</v>
      </c>
      <c r="S494" s="26">
        <f t="shared" si="167"/>
        <v>1181.4817901171173</v>
      </c>
      <c r="T494" s="26">
        <f t="shared" si="168"/>
        <v>1897.3290688882093</v>
      </c>
    </row>
    <row r="495" spans="1:20" x14ac:dyDescent="0.25">
      <c r="A495" t="s">
        <v>44</v>
      </c>
      <c r="B495" s="312" t="str">
        <f t="shared" si="153"/>
        <v>M1</v>
      </c>
      <c r="C495" s="312" t="str">
        <f t="shared" si="154"/>
        <v>M1</v>
      </c>
      <c r="D495" s="312" t="str">
        <f t="shared" si="155"/>
        <v>M2</v>
      </c>
      <c r="E495" s="312" t="str">
        <f t="shared" si="156"/>
        <v>M2</v>
      </c>
      <c r="F495" s="312" t="str">
        <f t="shared" si="157"/>
        <v>M3</v>
      </c>
      <c r="G495" s="312" t="str">
        <f t="shared" si="158"/>
        <v>M3</v>
      </c>
      <c r="H495" s="312" t="str">
        <f t="shared" si="159"/>
        <v>M3</v>
      </c>
      <c r="I495" s="312" t="str">
        <f t="shared" si="160"/>
        <v>M4</v>
      </c>
      <c r="L495" s="26" t="s">
        <v>42</v>
      </c>
      <c r="M495" s="26">
        <f t="shared" si="161"/>
        <v>5.0479342105263338</v>
      </c>
      <c r="N495" s="26">
        <f t="shared" si="162"/>
        <v>23.101321658097689</v>
      </c>
      <c r="O495" s="26">
        <f t="shared" si="163"/>
        <v>56.58275262605062</v>
      </c>
      <c r="P495" s="26">
        <f t="shared" si="164"/>
        <v>206.37594734042568</v>
      </c>
      <c r="Q495" s="26">
        <f t="shared" si="165"/>
        <v>488.33693103448502</v>
      </c>
      <c r="R495" s="26">
        <f t="shared" si="166"/>
        <v>660.92122641509252</v>
      </c>
      <c r="S495" s="26">
        <f t="shared" si="167"/>
        <v>1124.6140693541861</v>
      </c>
      <c r="T495" s="26">
        <f t="shared" si="168"/>
        <v>1806.0057995941211</v>
      </c>
    </row>
    <row r="496" spans="1:20" x14ac:dyDescent="0.25">
      <c r="A496" t="s">
        <v>46</v>
      </c>
      <c r="B496" s="312" t="str">
        <f t="shared" si="153"/>
        <v>M1</v>
      </c>
      <c r="C496" s="312" t="str">
        <f t="shared" si="154"/>
        <v>M2</v>
      </c>
      <c r="D496" s="312" t="str">
        <f t="shared" si="155"/>
        <v>M2</v>
      </c>
      <c r="E496" s="312" t="str">
        <f t="shared" si="156"/>
        <v>M3</v>
      </c>
      <c r="F496" s="312" t="str">
        <f t="shared" si="157"/>
        <v>M3</v>
      </c>
      <c r="G496" s="312" t="str">
        <f t="shared" si="158"/>
        <v>M4</v>
      </c>
      <c r="H496" s="312" t="str">
        <f t="shared" si="159"/>
        <v>M4</v>
      </c>
      <c r="I496" s="312" t="str">
        <f t="shared" si="160"/>
        <v>M4</v>
      </c>
      <c r="L496" s="26" t="s">
        <v>44</v>
      </c>
      <c r="M496" s="26">
        <f t="shared" si="161"/>
        <v>6.4350000000000005</v>
      </c>
      <c r="N496" s="26">
        <f t="shared" si="162"/>
        <v>43.81040625</v>
      </c>
      <c r="O496" s="26">
        <f t="shared" si="163"/>
        <v>147.74955</v>
      </c>
      <c r="P496" s="26">
        <f t="shared" si="164"/>
        <v>239.36737499999998</v>
      </c>
      <c r="Q496" s="26">
        <f t="shared" si="165"/>
        <v>534.76312500000006</v>
      </c>
      <c r="R496" s="26">
        <f t="shared" si="166"/>
        <v>1032.8577767857148</v>
      </c>
      <c r="S496" s="26">
        <f t="shared" si="167"/>
        <v>1413.2177295918389</v>
      </c>
      <c r="T496" s="26">
        <f t="shared" si="168"/>
        <v>2001.6569444444431</v>
      </c>
    </row>
    <row r="497" spans="1:21" x14ac:dyDescent="0.25">
      <c r="A497" t="s">
        <v>48</v>
      </c>
      <c r="B497" s="312" t="str">
        <f t="shared" si="153"/>
        <v>M1</v>
      </c>
      <c r="C497" s="312" t="str">
        <f t="shared" si="154"/>
        <v>M2</v>
      </c>
      <c r="D497" s="312" t="str">
        <f t="shared" si="155"/>
        <v>M3</v>
      </c>
      <c r="E497" s="312" t="str">
        <f t="shared" si="156"/>
        <v>M3</v>
      </c>
      <c r="F497" s="312" t="str">
        <f t="shared" si="157"/>
        <v>M3</v>
      </c>
      <c r="G497" s="312" t="str">
        <f t="shared" si="158"/>
        <v>M4</v>
      </c>
      <c r="H497" s="312" t="str">
        <f t="shared" si="159"/>
        <v>M4</v>
      </c>
      <c r="I497" s="312" t="str">
        <f t="shared" si="160"/>
        <v>M4</v>
      </c>
      <c r="L497" s="26" t="s">
        <v>46</v>
      </c>
      <c r="M497" s="26">
        <f t="shared" si="161"/>
        <v>11.061335365853664</v>
      </c>
      <c r="N497" s="26">
        <f t="shared" si="162"/>
        <v>193.92094817319364</v>
      </c>
      <c r="O497" s="26">
        <f t="shared" si="163"/>
        <v>451.48276044891634</v>
      </c>
      <c r="P497" s="26">
        <f t="shared" si="164"/>
        <v>644.06875000000161</v>
      </c>
      <c r="Q497" s="26">
        <f t="shared" si="165"/>
        <v>1372.4082910704224</v>
      </c>
      <c r="R497" s="26">
        <f t="shared" si="166"/>
        <v>2102.5677658985755</v>
      </c>
      <c r="S497" s="26">
        <f t="shared" si="167"/>
        <v>3577.6991217634923</v>
      </c>
      <c r="T497" s="26">
        <f t="shared" si="168"/>
        <v>5745.3890531692687</v>
      </c>
    </row>
    <row r="498" spans="1:21" x14ac:dyDescent="0.25">
      <c r="A498" t="s">
        <v>51</v>
      </c>
      <c r="B498" s="312" t="str">
        <f t="shared" si="153"/>
        <v>M1</v>
      </c>
      <c r="C498" s="312" t="str">
        <f t="shared" si="154"/>
        <v>M1</v>
      </c>
      <c r="D498" s="312" t="str">
        <f t="shared" si="155"/>
        <v>M2</v>
      </c>
      <c r="E498" s="312" t="str">
        <f t="shared" si="156"/>
        <v>M3</v>
      </c>
      <c r="F498" s="312" t="str">
        <f t="shared" si="157"/>
        <v>M4</v>
      </c>
      <c r="G498" s="312" t="str">
        <f t="shared" si="158"/>
        <v>M4</v>
      </c>
      <c r="H498" s="312" t="str">
        <f t="shared" si="159"/>
        <v>M4</v>
      </c>
      <c r="I498" s="312" t="str">
        <f t="shared" si="160"/>
        <v>M4</v>
      </c>
      <c r="L498" s="26" t="s">
        <v>48</v>
      </c>
      <c r="M498" s="26">
        <f t="shared" si="161"/>
        <v>12.37708333333334</v>
      </c>
      <c r="N498" s="26">
        <f t="shared" si="162"/>
        <v>147.67220848880612</v>
      </c>
      <c r="O498" s="26">
        <f t="shared" si="163"/>
        <v>524.2797999999982</v>
      </c>
      <c r="P498" s="26">
        <f t="shared" si="164"/>
        <v>924.35176194267558</v>
      </c>
      <c r="Q498" s="26">
        <f t="shared" si="165"/>
        <v>1378.011607142859</v>
      </c>
      <c r="R498" s="26">
        <f t="shared" si="166"/>
        <v>3174.0475000000024</v>
      </c>
      <c r="S498" s="26">
        <f t="shared" si="167"/>
        <v>2269.2090909090916</v>
      </c>
      <c r="T498" s="26">
        <f t="shared" si="168"/>
        <v>4180.6150862068953</v>
      </c>
    </row>
    <row r="499" spans="1:21" x14ac:dyDescent="0.25">
      <c r="A499" t="s">
        <v>54</v>
      </c>
      <c r="B499" s="312" t="str">
        <f t="shared" si="153"/>
        <v>M1</v>
      </c>
      <c r="C499" s="312" t="str">
        <f t="shared" si="154"/>
        <v>M2</v>
      </c>
      <c r="D499" s="312" t="str">
        <f t="shared" si="155"/>
        <v>M3</v>
      </c>
      <c r="E499" s="312" t="str">
        <f t="shared" si="156"/>
        <v>M3</v>
      </c>
      <c r="F499" s="312" t="str">
        <f t="shared" si="157"/>
        <v>M4</v>
      </c>
      <c r="G499" s="312" t="str">
        <f t="shared" si="158"/>
        <v>M4</v>
      </c>
      <c r="H499" s="312" t="str">
        <f t="shared" si="159"/>
        <v>M4</v>
      </c>
      <c r="I499" s="312" t="str">
        <f t="shared" si="160"/>
        <v>M4</v>
      </c>
      <c r="L499" s="26" t="s">
        <v>51</v>
      </c>
      <c r="M499" s="26">
        <f t="shared" si="161"/>
        <v>5.3625000000000007</v>
      </c>
      <c r="N499" s="26">
        <f t="shared" si="162"/>
        <v>33.509305555555542</v>
      </c>
      <c r="O499" s="26">
        <f t="shared" si="163"/>
        <v>179.88749999999999</v>
      </c>
      <c r="P499" s="26">
        <f t="shared" si="164"/>
        <v>1231.523463292117</v>
      </c>
      <c r="Q499" s="26">
        <f t="shared" si="165"/>
        <v>2454.0749999999998</v>
      </c>
      <c r="R499" s="26">
        <f t="shared" si="166"/>
        <v>2454.0749999999998</v>
      </c>
      <c r="S499" s="26">
        <f t="shared" si="167"/>
        <v>2454.0749999999998</v>
      </c>
      <c r="T499" s="26">
        <f t="shared" si="168"/>
        <v>2454.0749999999998</v>
      </c>
    </row>
    <row r="500" spans="1:21" x14ac:dyDescent="0.25">
      <c r="A500" t="s">
        <v>56</v>
      </c>
      <c r="B500" s="312" t="str">
        <f t="shared" si="153"/>
        <v>M1</v>
      </c>
      <c r="C500" s="312" t="str">
        <f t="shared" si="154"/>
        <v>M1</v>
      </c>
      <c r="D500" s="312" t="str">
        <f t="shared" si="155"/>
        <v>M2</v>
      </c>
      <c r="E500" s="312" t="str">
        <f t="shared" si="156"/>
        <v>M3</v>
      </c>
      <c r="F500" s="312" t="str">
        <f t="shared" si="157"/>
        <v>M3</v>
      </c>
      <c r="G500" s="312" t="str">
        <f t="shared" si="158"/>
        <v>M3</v>
      </c>
      <c r="H500" s="312" t="str">
        <f t="shared" si="159"/>
        <v>M4</v>
      </c>
      <c r="I500" s="312" t="str">
        <f t="shared" si="160"/>
        <v>M4</v>
      </c>
      <c r="L500" s="26" t="s">
        <v>54</v>
      </c>
      <c r="M500" s="26">
        <f t="shared" si="161"/>
        <v>48.869259557897998</v>
      </c>
      <c r="N500" s="26">
        <f t="shared" si="162"/>
        <v>102.0042354509729</v>
      </c>
      <c r="O500" s="26">
        <f t="shared" si="163"/>
        <v>873.2645472972963</v>
      </c>
      <c r="P500" s="26">
        <f t="shared" si="164"/>
        <v>1023.75</v>
      </c>
      <c r="Q500" s="26">
        <f t="shared" si="165"/>
        <v>2181.4487785400943</v>
      </c>
      <c r="R500" s="26">
        <f t="shared" si="166"/>
        <v>3342.0403494792508</v>
      </c>
      <c r="S500" s="26">
        <f t="shared" si="167"/>
        <v>5686.767873624337</v>
      </c>
      <c r="T500" s="26">
        <f t="shared" si="168"/>
        <v>9132.3201803876254</v>
      </c>
    </row>
    <row r="501" spans="1:21" x14ac:dyDescent="0.25">
      <c r="A501" t="s">
        <v>59</v>
      </c>
      <c r="B501" s="312" t="str">
        <f t="shared" si="153"/>
        <v>M1</v>
      </c>
      <c r="C501" s="312" t="str">
        <f t="shared" si="154"/>
        <v>M1</v>
      </c>
      <c r="D501" s="312" t="str">
        <f t="shared" si="155"/>
        <v>M2</v>
      </c>
      <c r="E501" s="312" t="str">
        <f t="shared" si="156"/>
        <v>M3</v>
      </c>
      <c r="F501" s="312" t="str">
        <f t="shared" si="157"/>
        <v>M3</v>
      </c>
      <c r="G501" s="312" t="str">
        <f t="shared" si="158"/>
        <v>M4</v>
      </c>
      <c r="H501" s="312" t="str">
        <f t="shared" si="159"/>
        <v>M4</v>
      </c>
      <c r="I501" s="312" t="str">
        <f t="shared" si="160"/>
        <v>M4</v>
      </c>
      <c r="L501" s="26" t="s">
        <v>56</v>
      </c>
      <c r="M501" s="26">
        <f t="shared" si="161"/>
        <v>17.39794347133757</v>
      </c>
      <c r="N501" s="26">
        <f t="shared" si="162"/>
        <v>69.109026777677741</v>
      </c>
      <c r="O501" s="26">
        <f t="shared" si="163"/>
        <v>343.5978689710613</v>
      </c>
      <c r="P501" s="26">
        <f t="shared" si="164"/>
        <v>831.58167857142803</v>
      </c>
      <c r="Q501" s="26">
        <f t="shared" si="165"/>
        <v>1316.4328125000002</v>
      </c>
      <c r="R501" s="26">
        <f t="shared" si="166"/>
        <v>1860.3000000000002</v>
      </c>
      <c r="S501" s="26">
        <f t="shared" si="167"/>
        <v>4937.6437500000002</v>
      </c>
      <c r="T501" s="26">
        <f t="shared" si="168"/>
        <v>7929.3096999493664</v>
      </c>
    </row>
    <row r="502" spans="1:21" x14ac:dyDescent="0.25">
      <c r="A502" t="s">
        <v>61</v>
      </c>
      <c r="B502" s="312" t="str">
        <f t="shared" si="153"/>
        <v>M1</v>
      </c>
      <c r="C502" s="312" t="str">
        <f t="shared" si="154"/>
        <v>M1</v>
      </c>
      <c r="D502" s="312" t="str">
        <f t="shared" si="155"/>
        <v>M2</v>
      </c>
      <c r="E502" s="312" t="str">
        <f t="shared" si="156"/>
        <v>M2</v>
      </c>
      <c r="F502" s="312" t="str">
        <f t="shared" si="157"/>
        <v>M3</v>
      </c>
      <c r="G502" s="312" t="str">
        <f t="shared" si="158"/>
        <v>M3</v>
      </c>
      <c r="H502" s="312" t="str">
        <f t="shared" si="159"/>
        <v>M3</v>
      </c>
      <c r="I502" s="312" t="str">
        <f t="shared" si="160"/>
        <v>M4</v>
      </c>
      <c r="L502" s="26" t="s">
        <v>59</v>
      </c>
      <c r="M502" s="26">
        <f t="shared" si="161"/>
        <v>16.940636016949178</v>
      </c>
      <c r="N502" s="26">
        <f t="shared" si="162"/>
        <v>73.850014591683532</v>
      </c>
      <c r="O502" s="26">
        <f t="shared" si="163"/>
        <v>301.17030582524291</v>
      </c>
      <c r="P502" s="26">
        <f t="shared" si="164"/>
        <v>630.24849431817984</v>
      </c>
      <c r="Q502" s="26">
        <f t="shared" si="165"/>
        <v>1342.959519518565</v>
      </c>
      <c r="R502" s="26">
        <f t="shared" si="166"/>
        <v>2057.4514268228654</v>
      </c>
      <c r="S502" s="26">
        <f t="shared" si="167"/>
        <v>3500.9298069731312</v>
      </c>
      <c r="T502" s="26">
        <f t="shared" si="168"/>
        <v>5622.1060252218231</v>
      </c>
    </row>
    <row r="503" spans="1:21" x14ac:dyDescent="0.25">
      <c r="L503" s="26" t="s">
        <v>61</v>
      </c>
      <c r="M503" s="26">
        <f t="shared" si="161"/>
        <v>9.9494318181818144</v>
      </c>
      <c r="N503" s="26">
        <f t="shared" si="162"/>
        <v>33.345500755286999</v>
      </c>
      <c r="O503" s="26">
        <f t="shared" si="163"/>
        <v>109.4008035714287</v>
      </c>
      <c r="P503" s="26">
        <f t="shared" si="164"/>
        <v>292.52437499999996</v>
      </c>
      <c r="Q503" s="26">
        <f t="shared" si="165"/>
        <v>623.32301883951459</v>
      </c>
      <c r="R503" s="26">
        <f t="shared" si="166"/>
        <v>954.94824366905925</v>
      </c>
      <c r="S503" s="26">
        <f t="shared" si="167"/>
        <v>1624.9262202706066</v>
      </c>
      <c r="T503" s="26">
        <f t="shared" si="168"/>
        <v>2609.4517734483757</v>
      </c>
    </row>
    <row r="505" spans="1:21" x14ac:dyDescent="0.25">
      <c r="B505" t="s">
        <v>288</v>
      </c>
      <c r="C505">
        <f>COUNTIF(B513:I524,B505)</f>
        <v>4</v>
      </c>
      <c r="D505" t="s">
        <v>292</v>
      </c>
      <c r="E505">
        <f>COUNTIF($B$513:$I$524,D505)</f>
        <v>8</v>
      </c>
    </row>
    <row r="506" spans="1:21" x14ac:dyDescent="0.25">
      <c r="B506" t="s">
        <v>290</v>
      </c>
      <c r="C506">
        <f>COUNTIF($B$513:$I$524,B506)</f>
        <v>12</v>
      </c>
      <c r="D506" t="s">
        <v>294</v>
      </c>
      <c r="E506">
        <f>COUNTIF($B$513:$I$524,D506)</f>
        <v>12</v>
      </c>
    </row>
    <row r="507" spans="1:21" ht="23.25" x14ac:dyDescent="0.35">
      <c r="A507" s="294" t="s">
        <v>314</v>
      </c>
      <c r="B507" s="295"/>
      <c r="C507" s="295"/>
      <c r="D507" s="295"/>
      <c r="E507" s="295"/>
      <c r="F507" s="295"/>
      <c r="G507" s="295"/>
      <c r="H507" s="295"/>
      <c r="I507" s="295"/>
      <c r="J507" s="295"/>
      <c r="K507" s="295"/>
      <c r="L507" s="295"/>
      <c r="M507" s="295"/>
      <c r="N507" s="295"/>
      <c r="O507" s="295"/>
      <c r="P507" s="295"/>
      <c r="Q507" s="295"/>
      <c r="R507" s="295"/>
      <c r="S507" s="295"/>
      <c r="T507" s="295"/>
      <c r="U507" s="295"/>
    </row>
    <row r="509" spans="1:21" ht="31.5" x14ac:dyDescent="0.5">
      <c r="A509" s="313" t="s">
        <v>301</v>
      </c>
      <c r="B509" s="313"/>
      <c r="C509" s="313"/>
      <c r="D509" s="313"/>
      <c r="E509" s="313"/>
      <c r="F509" s="313"/>
      <c r="G509" s="313"/>
      <c r="H509" s="313"/>
      <c r="I509" s="313"/>
      <c r="J509" s="313"/>
      <c r="K509" s="313"/>
      <c r="L509" s="313"/>
      <c r="M509" s="313"/>
      <c r="N509" s="313"/>
      <c r="O509" s="313"/>
      <c r="P509" s="313"/>
      <c r="Q509" s="313"/>
      <c r="R509" s="313"/>
      <c r="S509" s="313"/>
      <c r="T509" s="313"/>
      <c r="U509" s="313"/>
    </row>
    <row r="511" spans="1:21" ht="15.75" x14ac:dyDescent="0.25">
      <c r="A511" s="314" t="s">
        <v>238</v>
      </c>
      <c r="B511" s="1"/>
      <c r="C511" s="3"/>
      <c r="D511" s="3"/>
      <c r="E511" s="3"/>
      <c r="F511" s="3"/>
      <c r="G511" s="3"/>
      <c r="H511" s="3"/>
      <c r="I511" s="3"/>
      <c r="K511" s="314" t="s">
        <v>238</v>
      </c>
      <c r="L511" s="1"/>
      <c r="M511" s="3"/>
      <c r="N511" s="3"/>
      <c r="O511" s="3"/>
      <c r="P511" s="3"/>
      <c r="Q511" s="3"/>
      <c r="R511" s="3"/>
      <c r="S511" s="3"/>
    </row>
    <row r="512" spans="1:21" ht="30" x14ac:dyDescent="0.25">
      <c r="A512" s="145" t="s">
        <v>186</v>
      </c>
      <c r="B512" s="115" t="s">
        <v>13</v>
      </c>
      <c r="C512" s="115" t="s">
        <v>17</v>
      </c>
      <c r="D512" s="115" t="s">
        <v>22</v>
      </c>
      <c r="E512" s="115" t="s">
        <v>25</v>
      </c>
      <c r="F512" s="115" t="s">
        <v>29</v>
      </c>
      <c r="G512" s="115" t="s">
        <v>33</v>
      </c>
      <c r="H512" s="115" t="s">
        <v>36</v>
      </c>
      <c r="I512" s="115" t="s">
        <v>40</v>
      </c>
      <c r="K512" s="145" t="s">
        <v>186</v>
      </c>
      <c r="L512" s="115" t="s">
        <v>13</v>
      </c>
      <c r="M512" s="115" t="s">
        <v>17</v>
      </c>
      <c r="N512" s="115" t="s">
        <v>22</v>
      </c>
      <c r="O512" s="115" t="s">
        <v>25</v>
      </c>
      <c r="P512" s="115" t="s">
        <v>29</v>
      </c>
      <c r="Q512" s="115" t="s">
        <v>33</v>
      </c>
      <c r="R512" s="115" t="s">
        <v>36</v>
      </c>
      <c r="S512" s="115" t="s">
        <v>40</v>
      </c>
    </row>
    <row r="513" spans="1:21" x14ac:dyDescent="0.25">
      <c r="A513" t="s">
        <v>16</v>
      </c>
      <c r="B513" s="312" t="str">
        <f t="shared" ref="B513:I514" si="169">_xlfn.IFS(L513&gt;10000,"M5", L513&gt;2000,"M4",L513&gt;500,"M3",L513&gt;100,"M2",L513&gt;=0,"M1")</f>
        <v>M1</v>
      </c>
      <c r="C513" s="312" t="str">
        <f t="shared" si="169"/>
        <v>M1</v>
      </c>
      <c r="D513" s="312" t="str">
        <f t="shared" si="169"/>
        <v>M2</v>
      </c>
      <c r="E513" s="312" t="str">
        <f t="shared" si="169"/>
        <v>M2</v>
      </c>
      <c r="F513" s="312" t="str">
        <f t="shared" si="169"/>
        <v>M3</v>
      </c>
      <c r="G513" s="312" t="str">
        <f t="shared" si="169"/>
        <v>M3</v>
      </c>
      <c r="H513" s="312" t="str">
        <f t="shared" si="169"/>
        <v>M4</v>
      </c>
      <c r="I513" s="312" t="str">
        <f t="shared" si="169"/>
        <v>M4</v>
      </c>
      <c r="K513" t="s">
        <v>16</v>
      </c>
      <c r="L513" s="26">
        <f t="shared" ref="L513:S514" si="170">(B95/B89)*$B$99*$H$10*(1-andel_olje)</f>
        <v>31.25</v>
      </c>
      <c r="M513" s="26">
        <f t="shared" si="170"/>
        <v>62.5</v>
      </c>
      <c r="N513" s="26">
        <f t="shared" si="170"/>
        <v>267.85714285714289</v>
      </c>
      <c r="O513" s="26">
        <f t="shared" si="170"/>
        <v>416.66666666666663</v>
      </c>
      <c r="P513" s="26">
        <f t="shared" si="170"/>
        <v>852.27272727272725</v>
      </c>
      <c r="Q513" s="26">
        <f t="shared" si="170"/>
        <v>1704.5454545454545</v>
      </c>
      <c r="R513" s="26">
        <f t="shared" si="170"/>
        <v>3409.090909090909</v>
      </c>
      <c r="S513" s="26">
        <f t="shared" si="170"/>
        <v>4285.7142857142862</v>
      </c>
    </row>
    <row r="514" spans="1:21" ht="23.25" x14ac:dyDescent="0.35">
      <c r="A514" t="s">
        <v>20</v>
      </c>
      <c r="B514" s="312" t="str">
        <f t="shared" si="169"/>
        <v>M1</v>
      </c>
      <c r="C514" s="312" t="str">
        <f t="shared" si="169"/>
        <v>M1</v>
      </c>
      <c r="D514" s="312" t="str">
        <f t="shared" si="169"/>
        <v>M2</v>
      </c>
      <c r="E514" s="312" t="str">
        <f t="shared" si="169"/>
        <v>M2</v>
      </c>
      <c r="F514" s="312" t="str">
        <f t="shared" si="169"/>
        <v>M3</v>
      </c>
      <c r="G514" s="312" t="str">
        <f t="shared" si="169"/>
        <v>M3</v>
      </c>
      <c r="H514" s="312" t="str">
        <f t="shared" si="169"/>
        <v>M4</v>
      </c>
      <c r="I514" s="312" t="str">
        <f t="shared" si="169"/>
        <v>M4</v>
      </c>
      <c r="K514" t="s">
        <v>20</v>
      </c>
      <c r="L514" s="26">
        <f t="shared" si="170"/>
        <v>31.25</v>
      </c>
      <c r="M514" s="26">
        <f t="shared" si="170"/>
        <v>62.5</v>
      </c>
      <c r="N514" s="26">
        <f t="shared" si="170"/>
        <v>267.85714285714289</v>
      </c>
      <c r="O514" s="26">
        <f t="shared" si="170"/>
        <v>416.66666666666663</v>
      </c>
      <c r="P514" s="26">
        <f t="shared" si="170"/>
        <v>852.27272727272725</v>
      </c>
      <c r="Q514" s="26">
        <f t="shared" si="170"/>
        <v>1704.5454545454545</v>
      </c>
      <c r="R514" s="26">
        <f t="shared" si="170"/>
        <v>3409.090909090909</v>
      </c>
      <c r="S514" s="26">
        <f t="shared" si="170"/>
        <v>4285.7142857142862</v>
      </c>
      <c r="T514" s="42"/>
    </row>
    <row r="515" spans="1:21" ht="15.75" customHeight="1" x14ac:dyDescent="0.25"/>
    <row r="516" spans="1:21" ht="15.75" x14ac:dyDescent="0.25">
      <c r="A516" s="314" t="s">
        <v>240</v>
      </c>
      <c r="B516" s="1"/>
      <c r="C516" s="3"/>
      <c r="D516" s="3"/>
      <c r="E516" s="3"/>
      <c r="F516" s="3"/>
      <c r="G516" s="3"/>
      <c r="H516" s="3"/>
      <c r="I516" s="3"/>
      <c r="K516" s="314" t="s">
        <v>240</v>
      </c>
      <c r="L516" s="1"/>
      <c r="M516" s="3"/>
      <c r="N516" s="3"/>
      <c r="O516" s="3"/>
      <c r="P516" s="3"/>
      <c r="Q516" s="3"/>
      <c r="R516" s="3"/>
      <c r="S516" s="3"/>
    </row>
    <row r="517" spans="1:21" ht="30" x14ac:dyDescent="0.25">
      <c r="A517" s="145" t="s">
        <v>186</v>
      </c>
      <c r="B517" s="115" t="s">
        <v>13</v>
      </c>
      <c r="C517" s="115" t="s">
        <v>17</v>
      </c>
      <c r="D517" s="115" t="s">
        <v>22</v>
      </c>
      <c r="E517" s="115" t="s">
        <v>25</v>
      </c>
      <c r="F517" s="115" t="s">
        <v>29</v>
      </c>
      <c r="G517" s="115" t="s">
        <v>33</v>
      </c>
      <c r="H517" s="115" t="s">
        <v>36</v>
      </c>
      <c r="I517" s="115" t="s">
        <v>40</v>
      </c>
      <c r="K517" s="145" t="s">
        <v>186</v>
      </c>
      <c r="L517" s="115" t="s">
        <v>13</v>
      </c>
      <c r="M517" s="115" t="s">
        <v>17</v>
      </c>
      <c r="N517" s="115" t="s">
        <v>22</v>
      </c>
      <c r="O517" s="115" t="s">
        <v>25</v>
      </c>
      <c r="P517" s="115" t="s">
        <v>29</v>
      </c>
      <c r="Q517" s="115" t="s">
        <v>33</v>
      </c>
      <c r="R517" s="115" t="s">
        <v>36</v>
      </c>
      <c r="S517" s="115" t="s">
        <v>40</v>
      </c>
    </row>
    <row r="518" spans="1:21" x14ac:dyDescent="0.25">
      <c r="A518" t="s">
        <v>16</v>
      </c>
      <c r="B518" s="312" t="str">
        <f t="shared" ref="B518:I519" si="171">_xlfn.IFS(L518&gt;10000,"M5", L518&gt;2000,"M4",L518&gt;500,"M3",L518&gt;100,"M2",L518&gt;=0,"M1")</f>
        <v>M2</v>
      </c>
      <c r="C518" s="312" t="str">
        <f t="shared" si="171"/>
        <v>M2</v>
      </c>
      <c r="D518" s="312" t="str">
        <f t="shared" si="171"/>
        <v>M3</v>
      </c>
      <c r="E518" s="312" t="str">
        <f t="shared" si="171"/>
        <v>M4</v>
      </c>
      <c r="F518" s="312" t="str">
        <f t="shared" si="171"/>
        <v>M4</v>
      </c>
      <c r="G518" s="312" t="str">
        <f t="shared" si="171"/>
        <v>M5</v>
      </c>
      <c r="H518" s="312" t="str">
        <f t="shared" si="171"/>
        <v>M5</v>
      </c>
      <c r="I518" s="312" t="str">
        <f t="shared" si="171"/>
        <v>M5</v>
      </c>
      <c r="K518" t="s">
        <v>16</v>
      </c>
      <c r="L518" s="316">
        <f t="shared" ref="L518:S519" si="172">(B95)*$B$99*$H$11*(1-andel_olje)</f>
        <v>187.5</v>
      </c>
      <c r="M518" s="316">
        <f t="shared" si="172"/>
        <v>375</v>
      </c>
      <c r="N518" s="316">
        <f t="shared" si="172"/>
        <v>1875</v>
      </c>
      <c r="O518" s="316">
        <f t="shared" si="172"/>
        <v>3750</v>
      </c>
      <c r="P518" s="316">
        <f t="shared" si="172"/>
        <v>9375</v>
      </c>
      <c r="Q518" s="316">
        <f t="shared" si="172"/>
        <v>18750</v>
      </c>
      <c r="R518" s="316">
        <f t="shared" si="172"/>
        <v>37500</v>
      </c>
      <c r="S518" s="316">
        <f t="shared" si="172"/>
        <v>60000</v>
      </c>
    </row>
    <row r="519" spans="1:21" x14ac:dyDescent="0.25">
      <c r="A519" t="s">
        <v>20</v>
      </c>
      <c r="B519" s="312" t="str">
        <f t="shared" si="171"/>
        <v>M2</v>
      </c>
      <c r="C519" s="312" t="str">
        <f t="shared" si="171"/>
        <v>M2</v>
      </c>
      <c r="D519" s="312" t="str">
        <f t="shared" si="171"/>
        <v>M3</v>
      </c>
      <c r="E519" s="312" t="str">
        <f t="shared" si="171"/>
        <v>M4</v>
      </c>
      <c r="F519" s="312" t="str">
        <f t="shared" si="171"/>
        <v>M4</v>
      </c>
      <c r="G519" s="312" t="str">
        <f t="shared" si="171"/>
        <v>M5</v>
      </c>
      <c r="H519" s="312" t="str">
        <f t="shared" si="171"/>
        <v>M5</v>
      </c>
      <c r="I519" s="312" t="str">
        <f t="shared" si="171"/>
        <v>M5</v>
      </c>
      <c r="K519" t="s">
        <v>20</v>
      </c>
      <c r="L519" s="316">
        <f t="shared" si="172"/>
        <v>187.5</v>
      </c>
      <c r="M519" s="316">
        <f t="shared" si="172"/>
        <v>375</v>
      </c>
      <c r="N519" s="316">
        <f t="shared" si="172"/>
        <v>1875</v>
      </c>
      <c r="O519" s="316">
        <f t="shared" si="172"/>
        <v>3750</v>
      </c>
      <c r="P519" s="316">
        <f t="shared" si="172"/>
        <v>9375</v>
      </c>
      <c r="Q519" s="316">
        <f t="shared" si="172"/>
        <v>18750</v>
      </c>
      <c r="R519" s="316">
        <f t="shared" si="172"/>
        <v>37500</v>
      </c>
      <c r="S519" s="316">
        <f t="shared" si="172"/>
        <v>60000</v>
      </c>
    </row>
    <row r="521" spans="1:21" ht="15.75" x14ac:dyDescent="0.25">
      <c r="A521" s="314" t="s">
        <v>242</v>
      </c>
      <c r="B521" s="1"/>
      <c r="C521" s="3"/>
      <c r="D521" s="3"/>
      <c r="E521" s="3"/>
      <c r="F521" s="3"/>
      <c r="G521" s="3"/>
      <c r="H521" s="3"/>
      <c r="I521" s="3"/>
      <c r="K521" s="314" t="s">
        <v>242</v>
      </c>
      <c r="L521" s="1"/>
      <c r="M521" s="3"/>
      <c r="N521" s="3"/>
      <c r="O521" s="3"/>
      <c r="P521" s="3"/>
      <c r="Q521" s="3"/>
      <c r="R521" s="3"/>
      <c r="S521" s="3"/>
    </row>
    <row r="522" spans="1:21" ht="30" x14ac:dyDescent="0.25">
      <c r="A522" s="145" t="s">
        <v>186</v>
      </c>
      <c r="B522" s="115" t="s">
        <v>13</v>
      </c>
      <c r="C522" s="115" t="s">
        <v>17</v>
      </c>
      <c r="D522" s="115" t="s">
        <v>22</v>
      </c>
      <c r="E522" s="115" t="s">
        <v>25</v>
      </c>
      <c r="F522" s="115" t="s">
        <v>29</v>
      </c>
      <c r="G522" s="115" t="s">
        <v>33</v>
      </c>
      <c r="H522" s="115" t="s">
        <v>36</v>
      </c>
      <c r="I522" s="115" t="s">
        <v>40</v>
      </c>
      <c r="K522" s="145" t="s">
        <v>186</v>
      </c>
      <c r="L522" s="115" t="s">
        <v>13</v>
      </c>
      <c r="M522" s="115" t="s">
        <v>17</v>
      </c>
      <c r="N522" s="115" t="s">
        <v>22</v>
      </c>
      <c r="O522" s="115" t="s">
        <v>25</v>
      </c>
      <c r="P522" s="115" t="s">
        <v>29</v>
      </c>
      <c r="Q522" s="115" t="s">
        <v>33</v>
      </c>
      <c r="R522" s="115" t="s">
        <v>36</v>
      </c>
      <c r="S522" s="115" t="s">
        <v>40</v>
      </c>
    </row>
    <row r="523" spans="1:21" x14ac:dyDescent="0.25">
      <c r="A523" t="s">
        <v>16</v>
      </c>
      <c r="B523" s="312" t="str">
        <f t="shared" ref="B523:I524" si="173">_xlfn.IFS(L523&gt;10000,"M5", L523&gt;2000,"M4",L523&gt;500,"M3",L523&gt;100,"M2",L523&gt;=0,"M1")</f>
        <v>M2</v>
      </c>
      <c r="C523" s="312" t="str">
        <f t="shared" si="173"/>
        <v>M2</v>
      </c>
      <c r="D523" s="312" t="str">
        <f t="shared" si="173"/>
        <v>M3</v>
      </c>
      <c r="E523" s="312" t="str">
        <f t="shared" si="173"/>
        <v>M4</v>
      </c>
      <c r="F523" s="312" t="str">
        <f t="shared" si="173"/>
        <v>M4</v>
      </c>
      <c r="G523" s="312" t="str">
        <f t="shared" si="173"/>
        <v>M5</v>
      </c>
      <c r="H523" s="312" t="str">
        <f t="shared" si="173"/>
        <v>M5</v>
      </c>
      <c r="I523" s="312" t="str">
        <f t="shared" si="173"/>
        <v>M5</v>
      </c>
      <c r="K523" t="s">
        <v>16</v>
      </c>
      <c r="L523" s="316">
        <f t="shared" ref="L523:S524" si="174">(B95)*$B$99*$H$12*(1-andel_olje)</f>
        <v>187.5</v>
      </c>
      <c r="M523" s="316">
        <f t="shared" si="174"/>
        <v>375</v>
      </c>
      <c r="N523" s="316">
        <f t="shared" si="174"/>
        <v>1875</v>
      </c>
      <c r="O523" s="316">
        <f t="shared" si="174"/>
        <v>3750</v>
      </c>
      <c r="P523" s="316">
        <f t="shared" si="174"/>
        <v>9375</v>
      </c>
      <c r="Q523" s="316">
        <f t="shared" si="174"/>
        <v>18750</v>
      </c>
      <c r="R523" s="316">
        <f t="shared" si="174"/>
        <v>37500</v>
      </c>
      <c r="S523" s="316">
        <f t="shared" si="174"/>
        <v>60000</v>
      </c>
    </row>
    <row r="524" spans="1:21" x14ac:dyDescent="0.25">
      <c r="A524" t="s">
        <v>20</v>
      </c>
      <c r="B524" s="312" t="str">
        <f t="shared" si="173"/>
        <v>M2</v>
      </c>
      <c r="C524" s="312" t="str">
        <f t="shared" si="173"/>
        <v>M2</v>
      </c>
      <c r="D524" s="312" t="str">
        <f t="shared" si="173"/>
        <v>M3</v>
      </c>
      <c r="E524" s="312" t="str">
        <f t="shared" si="173"/>
        <v>M4</v>
      </c>
      <c r="F524" s="312" t="str">
        <f t="shared" si="173"/>
        <v>M4</v>
      </c>
      <c r="G524" s="312" t="str">
        <f t="shared" si="173"/>
        <v>M5</v>
      </c>
      <c r="H524" s="312" t="str">
        <f t="shared" si="173"/>
        <v>M5</v>
      </c>
      <c r="I524" s="312" t="str">
        <f t="shared" si="173"/>
        <v>M5</v>
      </c>
      <c r="K524" t="s">
        <v>20</v>
      </c>
      <c r="L524" s="316">
        <f t="shared" si="174"/>
        <v>187.5</v>
      </c>
      <c r="M524" s="316">
        <f t="shared" si="174"/>
        <v>375</v>
      </c>
      <c r="N524" s="316">
        <f t="shared" si="174"/>
        <v>1875</v>
      </c>
      <c r="O524" s="316">
        <f t="shared" si="174"/>
        <v>3750</v>
      </c>
      <c r="P524" s="316">
        <f t="shared" si="174"/>
        <v>9375</v>
      </c>
      <c r="Q524" s="316">
        <f t="shared" si="174"/>
        <v>18750</v>
      </c>
      <c r="R524" s="316">
        <f t="shared" si="174"/>
        <v>37500</v>
      </c>
      <c r="S524" s="316">
        <f t="shared" si="174"/>
        <v>60000</v>
      </c>
    </row>
    <row r="526" spans="1:21" ht="31.5" x14ac:dyDescent="0.5">
      <c r="A526" s="313" t="s">
        <v>306</v>
      </c>
      <c r="B526" s="313"/>
      <c r="C526" s="313"/>
      <c r="D526" s="313"/>
      <c r="E526" s="313"/>
      <c r="F526" s="313"/>
      <c r="G526" s="313"/>
      <c r="H526" s="313"/>
      <c r="I526" s="313"/>
      <c r="J526" s="313"/>
      <c r="K526" s="313"/>
      <c r="L526" s="313"/>
      <c r="M526" s="313"/>
      <c r="N526" s="313"/>
      <c r="O526" s="313"/>
      <c r="P526" s="313"/>
      <c r="Q526" s="313"/>
      <c r="R526" s="313"/>
      <c r="S526" s="313"/>
      <c r="T526" s="313"/>
      <c r="U526" s="313"/>
    </row>
    <row r="528" spans="1:21" ht="15.75" x14ac:dyDescent="0.25">
      <c r="A528" s="314" t="s">
        <v>238</v>
      </c>
      <c r="B528" s="1"/>
      <c r="C528" s="3"/>
      <c r="D528" s="3"/>
      <c r="E528" s="3"/>
      <c r="F528" s="3"/>
      <c r="G528" s="3"/>
      <c r="H528" s="3"/>
      <c r="I528" s="3"/>
      <c r="K528" s="314" t="s">
        <v>238</v>
      </c>
      <c r="L528" s="1"/>
      <c r="M528" s="3"/>
      <c r="N528" s="3"/>
      <c r="O528" s="3"/>
      <c r="P528" s="3"/>
      <c r="Q528" s="3"/>
      <c r="R528" s="3"/>
      <c r="S528" s="3"/>
    </row>
    <row r="529" spans="1:21" ht="30" x14ac:dyDescent="0.25">
      <c r="A529" s="145" t="s">
        <v>186</v>
      </c>
      <c r="B529" s="115" t="s">
        <v>13</v>
      </c>
      <c r="C529" s="115" t="s">
        <v>17</v>
      </c>
      <c r="D529" s="115" t="s">
        <v>22</v>
      </c>
      <c r="E529" s="115" t="s">
        <v>25</v>
      </c>
      <c r="F529" s="115" t="s">
        <v>29</v>
      </c>
      <c r="G529" s="115" t="s">
        <v>33</v>
      </c>
      <c r="H529" s="115" t="s">
        <v>36</v>
      </c>
      <c r="I529" s="115" t="s">
        <v>40</v>
      </c>
      <c r="K529" s="145" t="s">
        <v>186</v>
      </c>
      <c r="L529" s="115" t="s">
        <v>13</v>
      </c>
      <c r="M529" s="115" t="s">
        <v>17</v>
      </c>
      <c r="N529" s="115" t="s">
        <v>22</v>
      </c>
      <c r="O529" s="115" t="s">
        <v>25</v>
      </c>
      <c r="P529" s="115" t="s">
        <v>29</v>
      </c>
      <c r="Q529" s="115" t="s">
        <v>33</v>
      </c>
      <c r="R529" s="115" t="s">
        <v>36</v>
      </c>
      <c r="S529" s="115" t="s">
        <v>40</v>
      </c>
    </row>
    <row r="530" spans="1:21" x14ac:dyDescent="0.25">
      <c r="A530" t="s">
        <v>16</v>
      </c>
      <c r="B530" s="312" t="str">
        <f t="shared" ref="B530:I531" si="175">_xlfn.IFS(L530&gt;10000,"M5", L530&gt;2000,"M4",L530&gt;500,"M3",L530&gt;100,"M2",L530&gt;=0,"M1")</f>
        <v>M1</v>
      </c>
      <c r="C530" s="312" t="str">
        <f t="shared" si="175"/>
        <v>M1</v>
      </c>
      <c r="D530" s="312" t="str">
        <f t="shared" si="175"/>
        <v>M1</v>
      </c>
      <c r="E530" s="312" t="str">
        <f t="shared" si="175"/>
        <v>M2</v>
      </c>
      <c r="F530" s="312" t="str">
        <f t="shared" si="175"/>
        <v>M2</v>
      </c>
      <c r="G530" s="312" t="str">
        <f t="shared" si="175"/>
        <v>M3</v>
      </c>
      <c r="H530" s="312" t="str">
        <f t="shared" si="175"/>
        <v>M3</v>
      </c>
      <c r="I530" s="312" t="str">
        <f t="shared" si="175"/>
        <v>M3</v>
      </c>
      <c r="K530" t="s">
        <v>16</v>
      </c>
      <c r="L530" s="316">
        <f t="shared" ref="L530:S531" si="176">(B95/B89)*$B$99*$G$10*(1-andel_olje)</f>
        <v>9.3749999999999982</v>
      </c>
      <c r="M530" s="316">
        <f t="shared" si="176"/>
        <v>18.749999999999996</v>
      </c>
      <c r="N530" s="316">
        <f t="shared" si="176"/>
        <v>80.357142857142861</v>
      </c>
      <c r="O530" s="316">
        <f t="shared" si="176"/>
        <v>125</v>
      </c>
      <c r="P530" s="316">
        <f t="shared" si="176"/>
        <v>255.68181818181816</v>
      </c>
      <c r="Q530" s="316">
        <f t="shared" si="176"/>
        <v>511.36363636363632</v>
      </c>
      <c r="R530" s="316">
        <f t="shared" si="176"/>
        <v>1022.7272727272726</v>
      </c>
      <c r="S530" s="316">
        <f t="shared" si="176"/>
        <v>1285.7142857142858</v>
      </c>
    </row>
    <row r="531" spans="1:21" x14ac:dyDescent="0.25">
      <c r="A531" t="s">
        <v>20</v>
      </c>
      <c r="B531" s="312" t="str">
        <f t="shared" si="175"/>
        <v>M1</v>
      </c>
      <c r="C531" s="312" t="str">
        <f t="shared" si="175"/>
        <v>M1</v>
      </c>
      <c r="D531" s="312" t="str">
        <f t="shared" si="175"/>
        <v>M1</v>
      </c>
      <c r="E531" s="312" t="str">
        <f t="shared" si="175"/>
        <v>M2</v>
      </c>
      <c r="F531" s="312" t="str">
        <f t="shared" si="175"/>
        <v>M2</v>
      </c>
      <c r="G531" s="312" t="str">
        <f t="shared" si="175"/>
        <v>M3</v>
      </c>
      <c r="H531" s="312" t="str">
        <f t="shared" si="175"/>
        <v>M3</v>
      </c>
      <c r="I531" s="312" t="str">
        <f t="shared" si="175"/>
        <v>M3</v>
      </c>
      <c r="K531" t="s">
        <v>20</v>
      </c>
      <c r="L531" s="316">
        <f t="shared" si="176"/>
        <v>9.3749999999999982</v>
      </c>
      <c r="M531" s="316">
        <f t="shared" si="176"/>
        <v>18.749999999999996</v>
      </c>
      <c r="N531" s="316">
        <f t="shared" si="176"/>
        <v>80.357142857142861</v>
      </c>
      <c r="O531" s="316">
        <f t="shared" si="176"/>
        <v>125</v>
      </c>
      <c r="P531" s="316">
        <f t="shared" si="176"/>
        <v>255.68181818181816</v>
      </c>
      <c r="Q531" s="316">
        <f t="shared" si="176"/>
        <v>511.36363636363632</v>
      </c>
      <c r="R531" s="316">
        <f t="shared" si="176"/>
        <v>1022.7272727272726</v>
      </c>
      <c r="S531" s="316">
        <f t="shared" si="176"/>
        <v>1285.7142857142858</v>
      </c>
    </row>
    <row r="532" spans="1:21" x14ac:dyDescent="0.25">
      <c r="L532" s="312"/>
      <c r="M532" s="312"/>
      <c r="N532" s="312"/>
      <c r="O532" s="312"/>
      <c r="P532" s="312"/>
      <c r="Q532" s="312"/>
      <c r="R532" s="312"/>
      <c r="S532" s="312"/>
      <c r="T532" s="312"/>
    </row>
    <row r="533" spans="1:21" ht="15.75" x14ac:dyDescent="0.25">
      <c r="A533" s="314" t="s">
        <v>240</v>
      </c>
      <c r="B533" s="1"/>
      <c r="C533" s="3"/>
      <c r="D533" s="3"/>
      <c r="E533" s="3"/>
      <c r="F533" s="3"/>
      <c r="G533" s="3"/>
      <c r="H533" s="3"/>
      <c r="I533" s="3"/>
      <c r="K533" s="314" t="s">
        <v>240</v>
      </c>
      <c r="L533" s="1"/>
      <c r="M533" s="3"/>
      <c r="N533" s="3"/>
      <c r="O533" s="3"/>
      <c r="P533" s="3"/>
      <c r="Q533" s="3"/>
      <c r="R533" s="3"/>
      <c r="S533" s="3"/>
    </row>
    <row r="534" spans="1:21" ht="30" x14ac:dyDescent="0.25">
      <c r="A534" s="145" t="s">
        <v>186</v>
      </c>
      <c r="B534" s="115" t="s">
        <v>13</v>
      </c>
      <c r="C534" s="115" t="s">
        <v>17</v>
      </c>
      <c r="D534" s="115" t="s">
        <v>22</v>
      </c>
      <c r="E534" s="115" t="s">
        <v>25</v>
      </c>
      <c r="F534" s="115" t="s">
        <v>29</v>
      </c>
      <c r="G534" s="115" t="s">
        <v>33</v>
      </c>
      <c r="H534" s="115" t="s">
        <v>36</v>
      </c>
      <c r="I534" s="115" t="s">
        <v>40</v>
      </c>
      <c r="K534" s="145" t="s">
        <v>186</v>
      </c>
      <c r="L534" s="115" t="s">
        <v>13</v>
      </c>
      <c r="M534" s="115" t="s">
        <v>17</v>
      </c>
      <c r="N534" s="115" t="s">
        <v>22</v>
      </c>
      <c r="O534" s="115" t="s">
        <v>25</v>
      </c>
      <c r="P534" s="115" t="s">
        <v>29</v>
      </c>
      <c r="Q534" s="115" t="s">
        <v>33</v>
      </c>
      <c r="R534" s="115" t="s">
        <v>36</v>
      </c>
      <c r="S534" s="115" t="s">
        <v>40</v>
      </c>
    </row>
    <row r="535" spans="1:21" x14ac:dyDescent="0.25">
      <c r="A535" t="s">
        <v>16</v>
      </c>
      <c r="B535" s="312" t="str">
        <f t="shared" ref="B535:I536" si="177">_xlfn.IFS(L535&gt;10000,"M5", L535&gt;2000,"M4",L535&gt;500,"M3",L535&gt;100,"M2",L535&gt;=0,"M1")</f>
        <v>M1</v>
      </c>
      <c r="C535" s="312" t="str">
        <f t="shared" si="177"/>
        <v>M1</v>
      </c>
      <c r="D535" s="312" t="str">
        <f t="shared" si="177"/>
        <v>M2</v>
      </c>
      <c r="E535" s="312" t="str">
        <f t="shared" si="177"/>
        <v>M2</v>
      </c>
      <c r="F535" s="312" t="str">
        <f t="shared" si="177"/>
        <v>M3</v>
      </c>
      <c r="G535" s="312" t="str">
        <f t="shared" si="177"/>
        <v>M3</v>
      </c>
      <c r="H535" s="312" t="str">
        <f t="shared" si="177"/>
        <v>M4</v>
      </c>
      <c r="I535" s="312" t="str">
        <f t="shared" si="177"/>
        <v>M4</v>
      </c>
      <c r="K535" t="s">
        <v>16</v>
      </c>
      <c r="L535" s="316">
        <f>(B95/B89)*$B$99*$G$11*(1-andel_olje)</f>
        <v>18.749999999999996</v>
      </c>
      <c r="M535" s="316">
        <f t="shared" ref="M535:S535" si="178">(C95/C89)*$B$99*$G$11*(1-andel_olje)+N405</f>
        <v>45.791308849789907</v>
      </c>
      <c r="N535" s="316">
        <f t="shared" si="178"/>
        <v>187.67637404250667</v>
      </c>
      <c r="O535" s="316">
        <f t="shared" si="178"/>
        <v>313.15671094827593</v>
      </c>
      <c r="P535" s="316">
        <f t="shared" si="178"/>
        <v>764.301172023145</v>
      </c>
      <c r="Q535" s="316">
        <f t="shared" si="178"/>
        <v>1477.115600313479</v>
      </c>
      <c r="R535" s="316">
        <f t="shared" si="178"/>
        <v>2659.3517086103484</v>
      </c>
      <c r="S535" s="316">
        <f t="shared" si="178"/>
        <v>3792.7762299300121</v>
      </c>
    </row>
    <row r="536" spans="1:21" x14ac:dyDescent="0.25">
      <c r="A536" t="s">
        <v>20</v>
      </c>
      <c r="B536" s="312" t="str">
        <f t="shared" si="177"/>
        <v>M1</v>
      </c>
      <c r="C536" s="312" t="str">
        <f t="shared" si="177"/>
        <v>M1</v>
      </c>
      <c r="D536" s="312" t="str">
        <f t="shared" si="177"/>
        <v>M2</v>
      </c>
      <c r="E536" s="312" t="str">
        <f t="shared" si="177"/>
        <v>M2</v>
      </c>
      <c r="F536" s="312" t="str">
        <f t="shared" si="177"/>
        <v>M3</v>
      </c>
      <c r="G536" s="312" t="str">
        <f t="shared" si="177"/>
        <v>M3</v>
      </c>
      <c r="H536" s="312" t="str">
        <f t="shared" si="177"/>
        <v>M4</v>
      </c>
      <c r="I536" s="312" t="str">
        <f t="shared" si="177"/>
        <v>M4</v>
      </c>
      <c r="K536" t="s">
        <v>20</v>
      </c>
      <c r="L536" s="316">
        <f>(B96/B90)*$B$99*$G$11*(1-andel_olje)</f>
        <v>18.749999999999996</v>
      </c>
      <c r="M536" s="316">
        <f t="shared" ref="M536:S536" si="179">(C96/C90)*$B$99*$G$11*(1-andel_olje)</f>
        <v>37.499999999999993</v>
      </c>
      <c r="N536" s="316">
        <f t="shared" si="179"/>
        <v>160.71428571428572</v>
      </c>
      <c r="O536" s="316">
        <f t="shared" si="179"/>
        <v>250</v>
      </c>
      <c r="P536" s="316">
        <f t="shared" si="179"/>
        <v>511.36363636363632</v>
      </c>
      <c r="Q536" s="316">
        <f t="shared" si="179"/>
        <v>1022.7272727272726</v>
      </c>
      <c r="R536" s="316">
        <f t="shared" si="179"/>
        <v>2045.4545454545453</v>
      </c>
      <c r="S536" s="316">
        <f t="shared" si="179"/>
        <v>2571.4285714285716</v>
      </c>
    </row>
    <row r="537" spans="1:21" x14ac:dyDescent="0.25">
      <c r="L537" s="312"/>
      <c r="M537" s="312"/>
      <c r="N537" s="312"/>
      <c r="O537" s="312"/>
      <c r="P537" s="312"/>
      <c r="Q537" s="312"/>
      <c r="R537" s="312"/>
      <c r="S537" s="312"/>
    </row>
    <row r="538" spans="1:21" ht="15.75" x14ac:dyDescent="0.25">
      <c r="A538" s="314" t="s">
        <v>242</v>
      </c>
      <c r="B538" s="1"/>
      <c r="C538" s="3"/>
      <c r="D538" s="3"/>
      <c r="E538" s="3"/>
      <c r="F538" s="3"/>
      <c r="G538" s="3"/>
      <c r="H538" s="3"/>
      <c r="I538" s="3"/>
      <c r="K538" s="314" t="s">
        <v>242</v>
      </c>
      <c r="L538" s="1"/>
      <c r="M538" s="3"/>
      <c r="N538" s="3"/>
      <c r="O538" s="3"/>
      <c r="P538" s="3"/>
      <c r="Q538" s="3"/>
      <c r="R538" s="3"/>
      <c r="S538" s="3"/>
    </row>
    <row r="539" spans="1:21" ht="30" x14ac:dyDescent="0.25">
      <c r="A539" s="145" t="s">
        <v>186</v>
      </c>
      <c r="B539" s="115" t="s">
        <v>13</v>
      </c>
      <c r="C539" s="115" t="s">
        <v>17</v>
      </c>
      <c r="D539" s="115" t="s">
        <v>22</v>
      </c>
      <c r="E539" s="115" t="s">
        <v>25</v>
      </c>
      <c r="F539" s="115" t="s">
        <v>29</v>
      </c>
      <c r="G539" s="115" t="s">
        <v>33</v>
      </c>
      <c r="H539" s="115" t="s">
        <v>36</v>
      </c>
      <c r="I539" s="115" t="s">
        <v>40</v>
      </c>
      <c r="K539" s="145" t="s">
        <v>186</v>
      </c>
      <c r="L539" s="115" t="s">
        <v>13</v>
      </c>
      <c r="M539" s="115" t="s">
        <v>17</v>
      </c>
      <c r="N539" s="115" t="s">
        <v>22</v>
      </c>
      <c r="O539" s="115" t="s">
        <v>25</v>
      </c>
      <c r="P539" s="115" t="s">
        <v>29</v>
      </c>
      <c r="Q539" s="115" t="s">
        <v>33</v>
      </c>
      <c r="R539" s="115" t="s">
        <v>36</v>
      </c>
      <c r="S539" s="115" t="s">
        <v>40</v>
      </c>
    </row>
    <row r="540" spans="1:21" x14ac:dyDescent="0.25">
      <c r="A540" t="s">
        <v>16</v>
      </c>
      <c r="B540" s="312" t="str">
        <f t="shared" ref="B540:I541" si="180">_xlfn.IFS(L540&gt;10000,"M5", L540&gt;2000,"M4",L540&gt;500,"M3",L540&gt;100,"M2",L540&gt;=0,"M1")</f>
        <v>M2</v>
      </c>
      <c r="C540" s="312" t="str">
        <f t="shared" si="180"/>
        <v>M2</v>
      </c>
      <c r="D540" s="312" t="str">
        <f t="shared" si="180"/>
        <v>M3</v>
      </c>
      <c r="E540" s="312" t="str">
        <f t="shared" si="180"/>
        <v>M4</v>
      </c>
      <c r="F540" s="312" t="str">
        <f t="shared" si="180"/>
        <v>M4</v>
      </c>
      <c r="G540" s="312" t="str">
        <f t="shared" si="180"/>
        <v>M5</v>
      </c>
      <c r="H540" s="312" t="str">
        <f t="shared" si="180"/>
        <v>M5</v>
      </c>
      <c r="I540" s="312" t="str">
        <f t="shared" si="180"/>
        <v>M5</v>
      </c>
      <c r="K540" t="s">
        <v>16</v>
      </c>
      <c r="L540" s="316">
        <f t="shared" ref="L540:S541" si="181">(B95)*$B$99*$G$12*(1-andel_olje)</f>
        <v>187.5</v>
      </c>
      <c r="M540" s="316">
        <f t="shared" si="181"/>
        <v>375</v>
      </c>
      <c r="N540" s="316">
        <f t="shared" si="181"/>
        <v>1875</v>
      </c>
      <c r="O540" s="316">
        <f t="shared" si="181"/>
        <v>3750</v>
      </c>
      <c r="P540" s="316">
        <f t="shared" si="181"/>
        <v>9375</v>
      </c>
      <c r="Q540" s="316">
        <f t="shared" si="181"/>
        <v>18750</v>
      </c>
      <c r="R540" s="316">
        <f t="shared" si="181"/>
        <v>37500</v>
      </c>
      <c r="S540" s="316">
        <f t="shared" si="181"/>
        <v>60000</v>
      </c>
    </row>
    <row r="541" spans="1:21" x14ac:dyDescent="0.25">
      <c r="A541" t="s">
        <v>20</v>
      </c>
      <c r="B541" s="312" t="str">
        <f t="shared" si="180"/>
        <v>M2</v>
      </c>
      <c r="C541" s="312" t="str">
        <f t="shared" si="180"/>
        <v>M2</v>
      </c>
      <c r="D541" s="312" t="str">
        <f t="shared" si="180"/>
        <v>M3</v>
      </c>
      <c r="E541" s="312" t="str">
        <f t="shared" si="180"/>
        <v>M4</v>
      </c>
      <c r="F541" s="312" t="str">
        <f t="shared" si="180"/>
        <v>M4</v>
      </c>
      <c r="G541" s="312" t="str">
        <f t="shared" si="180"/>
        <v>M5</v>
      </c>
      <c r="H541" s="312" t="str">
        <f t="shared" si="180"/>
        <v>M5</v>
      </c>
      <c r="I541" s="312" t="str">
        <f t="shared" si="180"/>
        <v>M5</v>
      </c>
      <c r="K541" t="s">
        <v>20</v>
      </c>
      <c r="L541" s="316">
        <f t="shared" si="181"/>
        <v>187.5</v>
      </c>
      <c r="M541" s="316">
        <f t="shared" si="181"/>
        <v>375</v>
      </c>
      <c r="N541" s="316">
        <f t="shared" si="181"/>
        <v>1875</v>
      </c>
      <c r="O541" s="316">
        <f t="shared" si="181"/>
        <v>3750</v>
      </c>
      <c r="P541" s="316">
        <f t="shared" si="181"/>
        <v>9375</v>
      </c>
      <c r="Q541" s="316">
        <f t="shared" si="181"/>
        <v>18750</v>
      </c>
      <c r="R541" s="316">
        <f t="shared" si="181"/>
        <v>37500</v>
      </c>
      <c r="S541" s="316">
        <f t="shared" si="181"/>
        <v>60000</v>
      </c>
    </row>
    <row r="542" spans="1:21" x14ac:dyDescent="0.25">
      <c r="L542" s="312"/>
      <c r="M542" s="312"/>
      <c r="N542" s="312"/>
      <c r="O542" s="312"/>
      <c r="P542" s="312"/>
      <c r="Q542" s="312"/>
      <c r="R542" s="312"/>
      <c r="S542" s="312"/>
    </row>
    <row r="543" spans="1:21" ht="31.5" x14ac:dyDescent="0.5">
      <c r="A543" s="313" t="s">
        <v>310</v>
      </c>
      <c r="B543" s="313"/>
      <c r="C543" s="313"/>
      <c r="D543" s="313"/>
      <c r="E543" s="313"/>
      <c r="F543" s="313"/>
      <c r="G543" s="313"/>
      <c r="H543" s="313"/>
      <c r="I543" s="313"/>
      <c r="J543" s="313"/>
      <c r="K543" s="313"/>
      <c r="L543" s="313"/>
      <c r="M543" s="313"/>
      <c r="N543" s="313"/>
      <c r="O543" s="313"/>
      <c r="P543" s="313"/>
      <c r="Q543" s="313"/>
      <c r="R543" s="313"/>
      <c r="S543" s="313"/>
      <c r="T543" s="313"/>
      <c r="U543" s="313"/>
    </row>
    <row r="544" spans="1:21" x14ac:dyDescent="0.25">
      <c r="L544" s="312"/>
      <c r="M544" s="312"/>
      <c r="N544" s="312"/>
      <c r="O544" s="312"/>
      <c r="P544" s="312"/>
      <c r="Q544" s="312"/>
      <c r="R544" s="312"/>
      <c r="S544" s="312"/>
    </row>
    <row r="545" spans="1:19" ht="15.75" x14ac:dyDescent="0.25">
      <c r="A545" s="314" t="s">
        <v>238</v>
      </c>
      <c r="B545" s="1"/>
      <c r="C545" s="3"/>
      <c r="D545" s="3"/>
      <c r="E545" s="3"/>
      <c r="F545" s="3"/>
      <c r="G545" s="3"/>
      <c r="H545" s="3"/>
      <c r="I545" s="3"/>
      <c r="K545" s="314" t="s">
        <v>238</v>
      </c>
      <c r="L545" s="1"/>
      <c r="M545" s="3"/>
      <c r="N545" s="3"/>
      <c r="O545" s="3"/>
      <c r="P545" s="3"/>
      <c r="Q545" s="3"/>
      <c r="R545" s="3"/>
      <c r="S545" s="3"/>
    </row>
    <row r="546" spans="1:19" ht="30" x14ac:dyDescent="0.25">
      <c r="A546" s="145" t="s">
        <v>186</v>
      </c>
      <c r="B546" s="115" t="s">
        <v>13</v>
      </c>
      <c r="C546" s="115" t="s">
        <v>17</v>
      </c>
      <c r="D546" s="115" t="s">
        <v>22</v>
      </c>
      <c r="E546" s="115" t="s">
        <v>25</v>
      </c>
      <c r="F546" s="115" t="s">
        <v>29</v>
      </c>
      <c r="G546" s="115" t="s">
        <v>33</v>
      </c>
      <c r="H546" s="115" t="s">
        <v>36</v>
      </c>
      <c r="I546" s="115" t="s">
        <v>40</v>
      </c>
      <c r="K546" s="145" t="s">
        <v>186</v>
      </c>
      <c r="L546" s="115" t="s">
        <v>13</v>
      </c>
      <c r="M546" s="115" t="s">
        <v>17</v>
      </c>
      <c r="N546" s="115" t="s">
        <v>22</v>
      </c>
      <c r="O546" s="115" t="s">
        <v>25</v>
      </c>
      <c r="P546" s="115" t="s">
        <v>29</v>
      </c>
      <c r="Q546" s="115" t="s">
        <v>33</v>
      </c>
      <c r="R546" s="115" t="s">
        <v>36</v>
      </c>
      <c r="S546" s="115" t="s">
        <v>40</v>
      </c>
    </row>
    <row r="547" spans="1:19" x14ac:dyDescent="0.25">
      <c r="A547" t="s">
        <v>16</v>
      </c>
      <c r="B547" s="312" t="str">
        <f t="shared" ref="B547:I548" si="182">_xlfn.IFS(L547&gt;10000,"M5", L547&gt;2000,"M4",L547&gt;500,"M3",L547&gt;100,"M2",L547&gt;=0,"M1")</f>
        <v>M1</v>
      </c>
      <c r="C547" s="312" t="str">
        <f t="shared" si="182"/>
        <v>M1</v>
      </c>
      <c r="D547" s="312" t="str">
        <f t="shared" si="182"/>
        <v>M1</v>
      </c>
      <c r="E547" s="312" t="str">
        <f t="shared" si="182"/>
        <v>M2</v>
      </c>
      <c r="F547" s="312" t="str">
        <f t="shared" si="182"/>
        <v>M2</v>
      </c>
      <c r="G547" s="312" t="str">
        <f t="shared" si="182"/>
        <v>M3</v>
      </c>
      <c r="H547" s="312" t="str">
        <f t="shared" si="182"/>
        <v>M3</v>
      </c>
      <c r="I547" s="312" t="str">
        <f t="shared" si="182"/>
        <v>M3</v>
      </c>
      <c r="K547" t="s">
        <v>16</v>
      </c>
      <c r="L547" s="316">
        <f t="shared" ref="L547:S548" si="183">(B95/B89)*$B$99*$I$10*(1-andel_olje)</f>
        <v>9.3749999999999982</v>
      </c>
      <c r="M547" s="316">
        <f t="shared" si="183"/>
        <v>18.749999999999996</v>
      </c>
      <c r="N547" s="316">
        <f t="shared" si="183"/>
        <v>80.357142857142861</v>
      </c>
      <c r="O547" s="316">
        <f t="shared" si="183"/>
        <v>125</v>
      </c>
      <c r="P547" s="316">
        <f t="shared" si="183"/>
        <v>255.68181818181816</v>
      </c>
      <c r="Q547" s="316">
        <f t="shared" si="183"/>
        <v>511.36363636363632</v>
      </c>
      <c r="R547" s="316">
        <f t="shared" si="183"/>
        <v>1022.7272727272726</v>
      </c>
      <c r="S547" s="316">
        <f t="shared" si="183"/>
        <v>1285.7142857142858</v>
      </c>
    </row>
    <row r="548" spans="1:19" x14ac:dyDescent="0.25">
      <c r="A548" t="s">
        <v>20</v>
      </c>
      <c r="B548" s="312" t="str">
        <f t="shared" si="182"/>
        <v>M1</v>
      </c>
      <c r="C548" s="312" t="str">
        <f t="shared" si="182"/>
        <v>M1</v>
      </c>
      <c r="D548" s="312" t="str">
        <f t="shared" si="182"/>
        <v>M1</v>
      </c>
      <c r="E548" s="312" t="str">
        <f t="shared" si="182"/>
        <v>M2</v>
      </c>
      <c r="F548" s="312" t="str">
        <f t="shared" si="182"/>
        <v>M2</v>
      </c>
      <c r="G548" s="312" t="str">
        <f t="shared" si="182"/>
        <v>M3</v>
      </c>
      <c r="H548" s="312" t="str">
        <f t="shared" si="182"/>
        <v>M3</v>
      </c>
      <c r="I548" s="312" t="str">
        <f t="shared" si="182"/>
        <v>M3</v>
      </c>
      <c r="K548" t="s">
        <v>20</v>
      </c>
      <c r="L548" s="316">
        <f t="shared" si="183"/>
        <v>9.3749999999999982</v>
      </c>
      <c r="M548" s="316">
        <f t="shared" si="183"/>
        <v>18.749999999999996</v>
      </c>
      <c r="N548" s="316">
        <f t="shared" si="183"/>
        <v>80.357142857142861</v>
      </c>
      <c r="O548" s="316">
        <f t="shared" si="183"/>
        <v>125</v>
      </c>
      <c r="P548" s="316">
        <f t="shared" si="183"/>
        <v>255.68181818181816</v>
      </c>
      <c r="Q548" s="316">
        <f t="shared" si="183"/>
        <v>511.36363636363632</v>
      </c>
      <c r="R548" s="316">
        <f t="shared" si="183"/>
        <v>1022.7272727272726</v>
      </c>
      <c r="S548" s="316">
        <f t="shared" si="183"/>
        <v>1285.7142857142858</v>
      </c>
    </row>
    <row r="549" spans="1:19" x14ac:dyDescent="0.25">
      <c r="R549" s="312"/>
    </row>
    <row r="550" spans="1:19" ht="15.75" x14ac:dyDescent="0.25">
      <c r="A550" s="314" t="s">
        <v>240</v>
      </c>
      <c r="B550" s="1"/>
      <c r="C550" s="3"/>
      <c r="D550" s="3"/>
      <c r="E550" s="3"/>
      <c r="F550" s="3"/>
      <c r="G550" s="3"/>
      <c r="H550" s="3"/>
      <c r="I550" s="3"/>
      <c r="K550" s="314" t="s">
        <v>240</v>
      </c>
      <c r="L550" s="1"/>
      <c r="M550" s="3"/>
      <c r="N550" s="3"/>
      <c r="O550" s="3"/>
      <c r="P550" s="3"/>
      <c r="Q550" s="3"/>
      <c r="R550" s="3"/>
      <c r="S550" s="3"/>
    </row>
    <row r="551" spans="1:19" ht="30" x14ac:dyDescent="0.25">
      <c r="A551" s="145" t="s">
        <v>186</v>
      </c>
      <c r="B551" s="115" t="s">
        <v>13</v>
      </c>
      <c r="C551" s="115" t="s">
        <v>17</v>
      </c>
      <c r="D551" s="115" t="s">
        <v>22</v>
      </c>
      <c r="E551" s="115" t="s">
        <v>25</v>
      </c>
      <c r="F551" s="115" t="s">
        <v>29</v>
      </c>
      <c r="G551" s="115" t="s">
        <v>33</v>
      </c>
      <c r="H551" s="115" t="s">
        <v>36</v>
      </c>
      <c r="I551" s="115" t="s">
        <v>40</v>
      </c>
      <c r="K551" s="145" t="s">
        <v>186</v>
      </c>
      <c r="L551" s="115" t="s">
        <v>13</v>
      </c>
      <c r="M551" s="115" t="s">
        <v>17</v>
      </c>
      <c r="N551" s="115" t="s">
        <v>22</v>
      </c>
      <c r="O551" s="115" t="s">
        <v>25</v>
      </c>
      <c r="P551" s="115" t="s">
        <v>29</v>
      </c>
      <c r="Q551" s="115" t="s">
        <v>33</v>
      </c>
      <c r="R551" s="115" t="s">
        <v>36</v>
      </c>
      <c r="S551" s="115" t="s">
        <v>40</v>
      </c>
    </row>
    <row r="552" spans="1:19" x14ac:dyDescent="0.25">
      <c r="A552" t="s">
        <v>16</v>
      </c>
      <c r="B552" s="312" t="str">
        <f t="shared" ref="B552:I553" si="184">_xlfn.IFS(L552&gt;10000,"M5", L552&gt;2000,"M4",L552&gt;500,"M3",L552&gt;100,"M2",L552&gt;=0,"M1")</f>
        <v>M1</v>
      </c>
      <c r="C552" s="312" t="str">
        <f t="shared" si="184"/>
        <v>M1</v>
      </c>
      <c r="D552" s="312" t="str">
        <f t="shared" si="184"/>
        <v>M2</v>
      </c>
      <c r="E552" s="312" t="str">
        <f t="shared" si="184"/>
        <v>M2</v>
      </c>
      <c r="F552" s="312" t="str">
        <f t="shared" si="184"/>
        <v>M3</v>
      </c>
      <c r="G552" s="312" t="str">
        <f t="shared" si="184"/>
        <v>M3</v>
      </c>
      <c r="H552" s="312" t="str">
        <f t="shared" si="184"/>
        <v>M4</v>
      </c>
      <c r="I552" s="312" t="str">
        <f t="shared" si="184"/>
        <v>M4</v>
      </c>
      <c r="K552" t="s">
        <v>16</v>
      </c>
      <c r="L552" s="316">
        <f t="shared" ref="L552:S553" si="185">(B95/B89)*$B$99*$I$11*(1-andel_olje)</f>
        <v>18.749999999999996</v>
      </c>
      <c r="M552" s="316">
        <f t="shared" si="185"/>
        <v>37.499999999999993</v>
      </c>
      <c r="N552" s="316">
        <f t="shared" si="185"/>
        <v>160.71428571428572</v>
      </c>
      <c r="O552" s="316">
        <f t="shared" si="185"/>
        <v>250</v>
      </c>
      <c r="P552" s="316">
        <f t="shared" si="185"/>
        <v>511.36363636363632</v>
      </c>
      <c r="Q552" s="316">
        <f t="shared" si="185"/>
        <v>1022.7272727272726</v>
      </c>
      <c r="R552" s="316">
        <f t="shared" si="185"/>
        <v>2045.4545454545453</v>
      </c>
      <c r="S552" s="316">
        <f t="shared" si="185"/>
        <v>2571.4285714285716</v>
      </c>
    </row>
    <row r="553" spans="1:19" x14ac:dyDescent="0.25">
      <c r="A553" t="s">
        <v>20</v>
      </c>
      <c r="B553" s="312" t="str">
        <f t="shared" si="184"/>
        <v>M1</v>
      </c>
      <c r="C553" s="312" t="str">
        <f t="shared" si="184"/>
        <v>M1</v>
      </c>
      <c r="D553" s="312" t="str">
        <f t="shared" si="184"/>
        <v>M2</v>
      </c>
      <c r="E553" s="312" t="str">
        <f t="shared" si="184"/>
        <v>M2</v>
      </c>
      <c r="F553" s="312" t="str">
        <f t="shared" si="184"/>
        <v>M3</v>
      </c>
      <c r="G553" s="312" t="str">
        <f t="shared" si="184"/>
        <v>M3</v>
      </c>
      <c r="H553" s="312" t="str">
        <f t="shared" si="184"/>
        <v>M4</v>
      </c>
      <c r="I553" s="312" t="str">
        <f t="shared" si="184"/>
        <v>M4</v>
      </c>
      <c r="K553" t="s">
        <v>20</v>
      </c>
      <c r="L553" s="316">
        <f t="shared" si="185"/>
        <v>18.749999999999996</v>
      </c>
      <c r="M553" s="316">
        <f t="shared" si="185"/>
        <v>37.499999999999993</v>
      </c>
      <c r="N553" s="316">
        <f t="shared" si="185"/>
        <v>160.71428571428572</v>
      </c>
      <c r="O553" s="316">
        <f t="shared" si="185"/>
        <v>250</v>
      </c>
      <c r="P553" s="316">
        <f t="shared" si="185"/>
        <v>511.36363636363632</v>
      </c>
      <c r="Q553" s="316">
        <f t="shared" si="185"/>
        <v>1022.7272727272726</v>
      </c>
      <c r="R553" s="316">
        <f t="shared" si="185"/>
        <v>2045.4545454545453</v>
      </c>
      <c r="S553" s="316">
        <f t="shared" si="185"/>
        <v>2571.4285714285716</v>
      </c>
    </row>
    <row r="554" spans="1:19" x14ac:dyDescent="0.25">
      <c r="J554" s="235"/>
    </row>
    <row r="555" spans="1:19" ht="15.75" x14ac:dyDescent="0.25">
      <c r="A555" s="314" t="s">
        <v>242</v>
      </c>
      <c r="B555" s="1"/>
      <c r="C555" s="3"/>
      <c r="D555" s="3"/>
      <c r="E555" s="3"/>
      <c r="F555" s="3"/>
      <c r="G555" s="3"/>
      <c r="H555" s="3"/>
      <c r="I555" s="3"/>
      <c r="K555" s="314" t="s">
        <v>242</v>
      </c>
      <c r="L555" s="1"/>
      <c r="M555" s="3"/>
      <c r="N555" s="3"/>
      <c r="O555" s="3"/>
      <c r="P555" s="3"/>
      <c r="Q555" s="3"/>
      <c r="R555" s="3"/>
      <c r="S555" s="3"/>
    </row>
    <row r="556" spans="1:19" ht="30" x14ac:dyDescent="0.25">
      <c r="A556" s="145" t="s">
        <v>186</v>
      </c>
      <c r="B556" s="115" t="s">
        <v>13</v>
      </c>
      <c r="C556" s="115" t="s">
        <v>17</v>
      </c>
      <c r="D556" s="115" t="s">
        <v>22</v>
      </c>
      <c r="E556" s="115" t="s">
        <v>25</v>
      </c>
      <c r="F556" s="115" t="s">
        <v>29</v>
      </c>
      <c r="G556" s="115" t="s">
        <v>33</v>
      </c>
      <c r="H556" s="115" t="s">
        <v>36</v>
      </c>
      <c r="I556" s="115" t="s">
        <v>40</v>
      </c>
      <c r="K556" s="145" t="s">
        <v>186</v>
      </c>
      <c r="L556" s="115" t="s">
        <v>13</v>
      </c>
      <c r="M556" s="115" t="s">
        <v>17</v>
      </c>
      <c r="N556" s="115" t="s">
        <v>22</v>
      </c>
      <c r="O556" s="115" t="s">
        <v>25</v>
      </c>
      <c r="P556" s="115" t="s">
        <v>29</v>
      </c>
      <c r="Q556" s="115" t="s">
        <v>33</v>
      </c>
      <c r="R556" s="115" t="s">
        <v>36</v>
      </c>
      <c r="S556" s="115" t="s">
        <v>40</v>
      </c>
    </row>
    <row r="557" spans="1:19" x14ac:dyDescent="0.25">
      <c r="A557" t="s">
        <v>16</v>
      </c>
      <c r="B557" s="312" t="str">
        <f t="shared" ref="B557:I558" si="186">_xlfn.IFS(L557&gt;10000,"M5", L557&gt;2000,"M4",L557&gt;500,"M3",L557&gt;100,"M2",L557&gt;=0,"M1")</f>
        <v>M2</v>
      </c>
      <c r="C557" s="312" t="str">
        <f t="shared" si="186"/>
        <v>M2</v>
      </c>
      <c r="D557" s="312" t="str">
        <f t="shared" si="186"/>
        <v>M3</v>
      </c>
      <c r="E557" s="312" t="str">
        <f t="shared" si="186"/>
        <v>M4</v>
      </c>
      <c r="F557" s="312" t="str">
        <f t="shared" si="186"/>
        <v>M4</v>
      </c>
      <c r="G557" s="312" t="str">
        <f t="shared" si="186"/>
        <v>M5</v>
      </c>
      <c r="H557" s="312" t="str">
        <f t="shared" si="186"/>
        <v>M5</v>
      </c>
      <c r="I557" s="312" t="str">
        <f t="shared" si="186"/>
        <v>M5</v>
      </c>
      <c r="K557" t="s">
        <v>16</v>
      </c>
      <c r="L557" s="316">
        <f t="shared" ref="L557:S558" si="187">(B95)*$B$99*$I$12*(1-andel_olje)</f>
        <v>187.5</v>
      </c>
      <c r="M557" s="316">
        <f t="shared" si="187"/>
        <v>375</v>
      </c>
      <c r="N557" s="316">
        <f t="shared" si="187"/>
        <v>1875</v>
      </c>
      <c r="O557" s="316">
        <f t="shared" si="187"/>
        <v>3750</v>
      </c>
      <c r="P557" s="316">
        <f t="shared" si="187"/>
        <v>9375</v>
      </c>
      <c r="Q557" s="316">
        <f t="shared" si="187"/>
        <v>18750</v>
      </c>
      <c r="R557" s="316">
        <f t="shared" si="187"/>
        <v>37500</v>
      </c>
      <c r="S557" s="316">
        <f t="shared" si="187"/>
        <v>60000</v>
      </c>
    </row>
    <row r="558" spans="1:19" x14ac:dyDescent="0.25">
      <c r="A558" t="s">
        <v>20</v>
      </c>
      <c r="B558" s="312" t="str">
        <f t="shared" si="186"/>
        <v>M2</v>
      </c>
      <c r="C558" s="312" t="str">
        <f t="shared" si="186"/>
        <v>M2</v>
      </c>
      <c r="D558" s="312" t="str">
        <f t="shared" si="186"/>
        <v>M3</v>
      </c>
      <c r="E558" s="312" t="str">
        <f t="shared" si="186"/>
        <v>M4</v>
      </c>
      <c r="F558" s="312" t="str">
        <f t="shared" si="186"/>
        <v>M4</v>
      </c>
      <c r="G558" s="312" t="str">
        <f t="shared" si="186"/>
        <v>M5</v>
      </c>
      <c r="H558" s="312" t="str">
        <f t="shared" si="186"/>
        <v>M5</v>
      </c>
      <c r="I558" s="312" t="str">
        <f t="shared" si="186"/>
        <v>M5</v>
      </c>
      <c r="K558" t="s">
        <v>20</v>
      </c>
      <c r="L558" s="316">
        <f t="shared" si="187"/>
        <v>187.5</v>
      </c>
      <c r="M558" s="316">
        <f t="shared" si="187"/>
        <v>375</v>
      </c>
      <c r="N558" s="316">
        <f t="shared" si="187"/>
        <v>1875</v>
      </c>
      <c r="O558" s="316">
        <f t="shared" si="187"/>
        <v>3750</v>
      </c>
      <c r="P558" s="316">
        <f t="shared" si="187"/>
        <v>9375</v>
      </c>
      <c r="Q558" s="316">
        <f t="shared" si="187"/>
        <v>18750</v>
      </c>
      <c r="R558" s="316">
        <f t="shared" si="187"/>
        <v>37500</v>
      </c>
      <c r="S558" s="316">
        <f t="shared" si="187"/>
        <v>60000</v>
      </c>
    </row>
  </sheetData>
  <mergeCells count="1">
    <mergeCell ref="A2:I2"/>
  </mergeCells>
  <conditionalFormatting sqref="L513:S514 L530:S531 L547:S548">
    <cfRule type="cellIs" dxfId="134" priority="2" operator="between">
      <formula>10000</formula>
      <formula>50000</formula>
    </cfRule>
    <cfRule type="cellIs" dxfId="133" priority="3" operator="between">
      <formula>2000</formula>
      <formula>9999.9999</formula>
    </cfRule>
    <cfRule type="cellIs" dxfId="132" priority="4" operator="between">
      <formula>500</formula>
      <formula>1999.9999</formula>
    </cfRule>
    <cfRule type="cellIs" dxfId="131" priority="5" operator="between">
      <formula>100</formula>
      <formula>499.999</formula>
    </cfRule>
    <cfRule type="cellIs" dxfId="130" priority="6" operator="between">
      <formula>0</formula>
      <formula>99.9999</formula>
    </cfRule>
  </conditionalFormatting>
  <conditionalFormatting sqref="L537:S537 L532:T532 R549 L542:S542 L544:S544 B530:I531 B547:I548 B513:I514 B447:I462 B385:I400 B323:I338 B343:I358 B363:I378 B425:I440 B405:I420 B467:I482 B487:I502 B518:I519 B523:I524 B535:I536 B540:I541 B552:I553 B557:I558">
    <cfRule type="containsText" dxfId="129" priority="7" operator="containsText" text="M5"/>
    <cfRule type="containsText" dxfId="128" priority="8" operator="containsText" text="M4"/>
    <cfRule type="containsText" dxfId="127" priority="9" operator="containsText" text="M3"/>
    <cfRule type="containsText" dxfId="126" priority="10" operator="containsText" text="M2"/>
    <cfRule type="containsText" dxfId="125" priority="11" operator="containsText" text="M1"/>
  </conditionalFormatting>
  <conditionalFormatting sqref="L518:S519">
    <cfRule type="cellIs" dxfId="124" priority="12" operator="between">
      <formula>10000</formula>
      <formula>50000</formula>
    </cfRule>
    <cfRule type="cellIs" dxfId="123" priority="13" operator="between">
      <formula>2000</formula>
      <formula>9999.9999</formula>
    </cfRule>
    <cfRule type="cellIs" dxfId="122" priority="14" operator="between">
      <formula>500</formula>
      <formula>1999.9999</formula>
    </cfRule>
    <cfRule type="cellIs" dxfId="121" priority="15" operator="between">
      <formula>100</formula>
      <formula>499.999</formula>
    </cfRule>
    <cfRule type="cellIs" dxfId="120" priority="16" operator="between">
      <formula>0</formula>
      <formula>99.9999</formula>
    </cfRule>
  </conditionalFormatting>
  <conditionalFormatting sqref="L523:S524">
    <cfRule type="cellIs" dxfId="119" priority="17" operator="between">
      <formula>10000</formula>
      <formula>50000</formula>
    </cfRule>
    <cfRule type="cellIs" dxfId="118" priority="18" operator="between">
      <formula>2000</formula>
      <formula>9999.9999</formula>
    </cfRule>
    <cfRule type="cellIs" dxfId="117" priority="19" operator="between">
      <formula>500</formula>
      <formula>1999.9999</formula>
    </cfRule>
    <cfRule type="cellIs" dxfId="116" priority="20" operator="between">
      <formula>100</formula>
      <formula>499.999</formula>
    </cfRule>
    <cfRule type="cellIs" dxfId="115" priority="21" operator="between">
      <formula>0</formula>
      <formula>99.9999</formula>
    </cfRule>
  </conditionalFormatting>
  <conditionalFormatting sqref="L535:S536">
    <cfRule type="cellIs" dxfId="114" priority="22" operator="between">
      <formula>10000</formula>
      <formula>50000</formula>
    </cfRule>
    <cfRule type="cellIs" dxfId="113" priority="23" operator="between">
      <formula>2000</formula>
      <formula>9999.9999</formula>
    </cfRule>
    <cfRule type="cellIs" dxfId="112" priority="24" operator="between">
      <formula>500</formula>
      <formula>1999.9999</formula>
    </cfRule>
    <cfRule type="cellIs" dxfId="111" priority="25" operator="between">
      <formula>100</formula>
      <formula>499.999</formula>
    </cfRule>
    <cfRule type="cellIs" dxfId="110" priority="26" operator="between">
      <formula>0</formula>
      <formula>99.9999</formula>
    </cfRule>
  </conditionalFormatting>
  <conditionalFormatting sqref="L540:S541">
    <cfRule type="cellIs" dxfId="109" priority="27" operator="between">
      <formula>10000</formula>
      <formula>50000</formula>
    </cfRule>
    <cfRule type="cellIs" dxfId="108" priority="28" operator="between">
      <formula>2000</formula>
      <formula>9999.9999</formula>
    </cfRule>
    <cfRule type="cellIs" dxfId="107" priority="29" operator="between">
      <formula>500</formula>
      <formula>1999.9999</formula>
    </cfRule>
    <cfRule type="cellIs" dxfId="106" priority="30" operator="between">
      <formula>100</formula>
      <formula>499.999</formula>
    </cfRule>
    <cfRule type="cellIs" dxfId="105" priority="31" operator="between">
      <formula>0</formula>
      <formula>99.9999</formula>
    </cfRule>
  </conditionalFormatting>
  <conditionalFormatting sqref="L552:S553">
    <cfRule type="cellIs" dxfId="104" priority="32" operator="between">
      <formula>10000</formula>
      <formula>50000</formula>
    </cfRule>
    <cfRule type="cellIs" dxfId="103" priority="33" operator="between">
      <formula>2000</formula>
      <formula>9999.9999</formula>
    </cfRule>
    <cfRule type="cellIs" dxfId="102" priority="34" operator="between">
      <formula>500</formula>
      <formula>1999.9999</formula>
    </cfRule>
    <cfRule type="cellIs" dxfId="101" priority="35" operator="between">
      <formula>100</formula>
      <formula>499.999</formula>
    </cfRule>
    <cfRule type="cellIs" dxfId="100" priority="36" operator="between">
      <formula>0</formula>
      <formula>99.9999</formula>
    </cfRule>
  </conditionalFormatting>
  <conditionalFormatting sqref="L557:S558">
    <cfRule type="cellIs" dxfId="99" priority="37" operator="between">
      <formula>10000</formula>
      <formula>50000</formula>
    </cfRule>
    <cfRule type="cellIs" dxfId="98" priority="38" operator="between">
      <formula>2000</formula>
      <formula>9999.9999</formula>
    </cfRule>
    <cfRule type="cellIs" dxfId="97" priority="39" operator="between">
      <formula>500</formula>
      <formula>1999.9999</formula>
    </cfRule>
    <cfRule type="cellIs" dxfId="96" priority="40" operator="between">
      <formula>100</formula>
      <formula>499.999</formula>
    </cfRule>
    <cfRule type="cellIs" dxfId="95" priority="41" operator="between">
      <formula>0</formula>
      <formula>99.9999</formula>
    </cfRule>
  </conditionalFormatting>
  <pageMargins left="0.7" right="0.7" top="0.75" bottom="0.75" header="0.51180555555555496" footer="0.51180555555555496"/>
  <pageSetup paperSize="9" firstPageNumber="0" orientation="portrait" horizontalDpi="300" verticalDpi="300"/>
  <drawing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395775"/>
  </sheetPr>
  <dimension ref="A3:G52"/>
  <sheetViews>
    <sheetView workbookViewId="0">
      <selection activeCell="B46" sqref="B46"/>
    </sheetView>
  </sheetViews>
  <sheetFormatPr defaultColWidth="9.140625" defaultRowHeight="15" x14ac:dyDescent="0.25"/>
  <cols>
    <col min="1" max="1" width="17.42578125" customWidth="1"/>
    <col min="2" max="2" width="13.42578125" customWidth="1"/>
    <col min="3" max="3" width="14.42578125" customWidth="1"/>
    <col min="4" max="5" width="13.42578125" customWidth="1"/>
    <col min="6" max="6" width="9.42578125" customWidth="1"/>
    <col min="7" max="1025" width="10.42578125" customWidth="1"/>
  </cols>
  <sheetData>
    <row r="3" spans="1:7" x14ac:dyDescent="0.25">
      <c r="A3" s="317" t="s">
        <v>498</v>
      </c>
      <c r="B3" s="318"/>
      <c r="C3" s="317" t="s">
        <v>315</v>
      </c>
      <c r="D3" s="319"/>
      <c r="E3" s="319"/>
      <c r="F3" s="320"/>
      <c r="G3" s="321"/>
    </row>
    <row r="4" spans="1:7" x14ac:dyDescent="0.25">
      <c r="A4" s="322" t="s">
        <v>131</v>
      </c>
      <c r="B4" s="323" t="s">
        <v>316</v>
      </c>
      <c r="C4" s="324" t="s">
        <v>317</v>
      </c>
      <c r="D4" s="325" t="s">
        <v>318</v>
      </c>
      <c r="E4" s="325" t="s">
        <v>319</v>
      </c>
      <c r="F4" s="325" t="s">
        <v>320</v>
      </c>
      <c r="G4" s="326" t="s">
        <v>321</v>
      </c>
    </row>
    <row r="5" spans="1:7" x14ac:dyDescent="0.25">
      <c r="A5" s="327" t="s">
        <v>250</v>
      </c>
      <c r="B5" s="328" t="s">
        <v>288</v>
      </c>
      <c r="C5" s="329" t="s">
        <v>322</v>
      </c>
      <c r="D5" s="330" t="s">
        <v>322</v>
      </c>
      <c r="E5" s="330" t="s">
        <v>322</v>
      </c>
      <c r="F5" s="331" t="s">
        <v>323</v>
      </c>
      <c r="G5" s="332">
        <v>10</v>
      </c>
    </row>
    <row r="6" spans="1:7" x14ac:dyDescent="0.25">
      <c r="A6" s="333" t="s">
        <v>250</v>
      </c>
      <c r="B6" s="334" t="s">
        <v>290</v>
      </c>
      <c r="C6" s="335" t="s">
        <v>322</v>
      </c>
      <c r="D6" s="336" t="s">
        <v>322</v>
      </c>
      <c r="E6" s="337" t="s">
        <v>323</v>
      </c>
      <c r="F6" s="338" t="s">
        <v>323</v>
      </c>
      <c r="G6" s="339">
        <v>25</v>
      </c>
    </row>
    <row r="7" spans="1:7" x14ac:dyDescent="0.25">
      <c r="A7" s="333" t="s">
        <v>250</v>
      </c>
      <c r="B7" s="340" t="s">
        <v>292</v>
      </c>
      <c r="C7" s="335" t="s">
        <v>322</v>
      </c>
      <c r="D7" s="337" t="s">
        <v>323</v>
      </c>
      <c r="E7" s="337" t="s">
        <v>323</v>
      </c>
      <c r="F7" s="341" t="s">
        <v>324</v>
      </c>
      <c r="G7" s="339">
        <v>50</v>
      </c>
    </row>
    <row r="8" spans="1:7" x14ac:dyDescent="0.25">
      <c r="A8" s="333" t="s">
        <v>250</v>
      </c>
      <c r="B8" s="342" t="s">
        <v>294</v>
      </c>
      <c r="C8" s="343" t="s">
        <v>323</v>
      </c>
      <c r="D8" s="337" t="s">
        <v>323</v>
      </c>
      <c r="E8" s="344" t="s">
        <v>324</v>
      </c>
      <c r="F8" s="341" t="s">
        <v>324</v>
      </c>
      <c r="G8" s="339">
        <v>75</v>
      </c>
    </row>
    <row r="9" spans="1:7" x14ac:dyDescent="0.25">
      <c r="A9" s="345" t="s">
        <v>250</v>
      </c>
      <c r="B9" s="346" t="s">
        <v>296</v>
      </c>
      <c r="C9" s="347" t="s">
        <v>323</v>
      </c>
      <c r="D9" s="348" t="s">
        <v>324</v>
      </c>
      <c r="E9" s="348" t="s">
        <v>324</v>
      </c>
      <c r="F9" s="349" t="s">
        <v>325</v>
      </c>
      <c r="G9" s="350">
        <v>100</v>
      </c>
    </row>
    <row r="10" spans="1:7" x14ac:dyDescent="0.25">
      <c r="A10" s="327" t="s">
        <v>326</v>
      </c>
      <c r="B10" s="328" t="s">
        <v>288</v>
      </c>
      <c r="C10" s="329" t="s">
        <v>322</v>
      </c>
      <c r="D10" s="330" t="s">
        <v>322</v>
      </c>
      <c r="E10" s="351" t="s">
        <v>323</v>
      </c>
      <c r="F10" s="352" t="s">
        <v>324</v>
      </c>
      <c r="G10" s="332">
        <v>10</v>
      </c>
    </row>
    <row r="11" spans="1:7" x14ac:dyDescent="0.25">
      <c r="A11" s="333" t="s">
        <v>326</v>
      </c>
      <c r="B11" s="334" t="s">
        <v>290</v>
      </c>
      <c r="C11" s="343" t="s">
        <v>323</v>
      </c>
      <c r="D11" s="337" t="s">
        <v>323</v>
      </c>
      <c r="E11" s="344" t="s">
        <v>324</v>
      </c>
      <c r="F11" s="341" t="s">
        <v>324</v>
      </c>
      <c r="G11" s="339">
        <v>25</v>
      </c>
    </row>
    <row r="12" spans="1:7" x14ac:dyDescent="0.25">
      <c r="A12" s="333" t="s">
        <v>326</v>
      </c>
      <c r="B12" s="340" t="s">
        <v>292</v>
      </c>
      <c r="C12" s="343" t="s">
        <v>323</v>
      </c>
      <c r="D12" s="344" t="s">
        <v>324</v>
      </c>
      <c r="E12" s="344" t="s">
        <v>324</v>
      </c>
      <c r="F12" s="353" t="s">
        <v>325</v>
      </c>
      <c r="G12" s="339">
        <v>50</v>
      </c>
    </row>
    <row r="13" spans="1:7" x14ac:dyDescent="0.25">
      <c r="A13" s="333" t="s">
        <v>326</v>
      </c>
      <c r="B13" s="342" t="s">
        <v>294</v>
      </c>
      <c r="C13" s="354" t="s">
        <v>324</v>
      </c>
      <c r="D13" s="344" t="s">
        <v>324</v>
      </c>
      <c r="E13" s="355" t="s">
        <v>325</v>
      </c>
      <c r="F13" s="353" t="s">
        <v>325</v>
      </c>
      <c r="G13" s="339">
        <v>75</v>
      </c>
    </row>
    <row r="14" spans="1:7" x14ac:dyDescent="0.25">
      <c r="A14" s="345" t="s">
        <v>326</v>
      </c>
      <c r="B14" s="346" t="s">
        <v>296</v>
      </c>
      <c r="C14" s="356" t="s">
        <v>324</v>
      </c>
      <c r="D14" s="357" t="s">
        <v>325</v>
      </c>
      <c r="E14" s="357" t="s">
        <v>325</v>
      </c>
      <c r="F14" s="349" t="s">
        <v>325</v>
      </c>
      <c r="G14" s="350">
        <v>100</v>
      </c>
    </row>
    <row r="15" spans="1:7" x14ac:dyDescent="0.25">
      <c r="A15" s="322" t="s">
        <v>252</v>
      </c>
      <c r="B15" s="358" t="s">
        <v>288</v>
      </c>
      <c r="C15" s="335" t="s">
        <v>322</v>
      </c>
      <c r="D15" s="336" t="s">
        <v>322</v>
      </c>
      <c r="E15" s="337" t="s">
        <v>323</v>
      </c>
      <c r="F15" s="341" t="s">
        <v>324</v>
      </c>
      <c r="G15" s="359">
        <v>10</v>
      </c>
    </row>
    <row r="16" spans="1:7" x14ac:dyDescent="0.25">
      <c r="A16" s="322" t="s">
        <v>252</v>
      </c>
      <c r="B16" s="334" t="s">
        <v>290</v>
      </c>
      <c r="C16" s="335" t="s">
        <v>322</v>
      </c>
      <c r="D16" s="337" t="s">
        <v>323</v>
      </c>
      <c r="E16" s="344" t="s">
        <v>324</v>
      </c>
      <c r="F16" s="341" t="s">
        <v>324</v>
      </c>
      <c r="G16" s="359">
        <v>25</v>
      </c>
    </row>
    <row r="17" spans="1:7" x14ac:dyDescent="0.25">
      <c r="A17" s="322" t="s">
        <v>252</v>
      </c>
      <c r="B17" s="340" t="s">
        <v>292</v>
      </c>
      <c r="C17" s="343" t="s">
        <v>323</v>
      </c>
      <c r="D17" s="344" t="s">
        <v>324</v>
      </c>
      <c r="E17" s="344" t="s">
        <v>324</v>
      </c>
      <c r="F17" s="353" t="s">
        <v>325</v>
      </c>
      <c r="G17" s="359">
        <v>50</v>
      </c>
    </row>
    <row r="18" spans="1:7" x14ac:dyDescent="0.25">
      <c r="A18" s="322" t="s">
        <v>252</v>
      </c>
      <c r="B18" s="342" t="s">
        <v>294</v>
      </c>
      <c r="C18" s="354" t="s">
        <v>324</v>
      </c>
      <c r="D18" s="344" t="s">
        <v>324</v>
      </c>
      <c r="E18" s="355" t="s">
        <v>325</v>
      </c>
      <c r="F18" s="353" t="s">
        <v>325</v>
      </c>
      <c r="G18" s="359">
        <v>75</v>
      </c>
    </row>
    <row r="19" spans="1:7" x14ac:dyDescent="0.25">
      <c r="A19" s="360" t="s">
        <v>252</v>
      </c>
      <c r="B19" s="361" t="s">
        <v>296</v>
      </c>
      <c r="C19" s="362" t="s">
        <v>324</v>
      </c>
      <c r="D19" s="363" t="s">
        <v>325</v>
      </c>
      <c r="E19" s="363" t="s">
        <v>325</v>
      </c>
      <c r="F19" s="364" t="s">
        <v>325</v>
      </c>
      <c r="G19" s="365">
        <v>100</v>
      </c>
    </row>
    <row r="20" spans="1:7" x14ac:dyDescent="0.25">
      <c r="A20" s="366" t="s">
        <v>253</v>
      </c>
      <c r="B20" s="358" t="s">
        <v>288</v>
      </c>
      <c r="C20" s="335" t="s">
        <v>322</v>
      </c>
      <c r="D20" s="336" t="s">
        <v>322</v>
      </c>
      <c r="E20" s="337" t="s">
        <v>323</v>
      </c>
      <c r="F20" s="341" t="s">
        <v>324</v>
      </c>
      <c r="G20" s="359">
        <v>10</v>
      </c>
    </row>
    <row r="21" spans="1:7" x14ac:dyDescent="0.25">
      <c r="A21" s="322" t="s">
        <v>253</v>
      </c>
      <c r="B21" s="334" t="s">
        <v>290</v>
      </c>
      <c r="C21" s="335" t="s">
        <v>322</v>
      </c>
      <c r="D21" s="337" t="s">
        <v>323</v>
      </c>
      <c r="E21" s="344" t="s">
        <v>324</v>
      </c>
      <c r="F21" s="341" t="s">
        <v>324</v>
      </c>
      <c r="G21" s="359">
        <v>25</v>
      </c>
    </row>
    <row r="22" spans="1:7" x14ac:dyDescent="0.25">
      <c r="A22" s="322" t="s">
        <v>253</v>
      </c>
      <c r="B22" s="340" t="s">
        <v>292</v>
      </c>
      <c r="C22" s="343" t="s">
        <v>323</v>
      </c>
      <c r="D22" s="344" t="s">
        <v>324</v>
      </c>
      <c r="E22" s="344" t="s">
        <v>324</v>
      </c>
      <c r="F22" s="353" t="s">
        <v>325</v>
      </c>
      <c r="G22" s="359">
        <v>50</v>
      </c>
    </row>
    <row r="23" spans="1:7" x14ac:dyDescent="0.25">
      <c r="A23" s="322" t="s">
        <v>253</v>
      </c>
      <c r="B23" s="342" t="s">
        <v>294</v>
      </c>
      <c r="C23" s="354" t="s">
        <v>324</v>
      </c>
      <c r="D23" s="344" t="s">
        <v>324</v>
      </c>
      <c r="E23" s="355" t="s">
        <v>325</v>
      </c>
      <c r="F23" s="353" t="s">
        <v>325</v>
      </c>
      <c r="G23" s="359">
        <v>75</v>
      </c>
    </row>
    <row r="24" spans="1:7" x14ac:dyDescent="0.25">
      <c r="A24" s="360" t="s">
        <v>253</v>
      </c>
      <c r="B24" s="361" t="s">
        <v>296</v>
      </c>
      <c r="C24" s="362" t="s">
        <v>324</v>
      </c>
      <c r="D24" s="363" t="s">
        <v>325</v>
      </c>
      <c r="E24" s="363" t="s">
        <v>325</v>
      </c>
      <c r="F24" s="364" t="s">
        <v>325</v>
      </c>
      <c r="G24" s="365">
        <v>100</v>
      </c>
    </row>
    <row r="28" spans="1:7" x14ac:dyDescent="0.25">
      <c r="A28" s="1" t="s">
        <v>1466</v>
      </c>
      <c r="B28" s="3"/>
      <c r="C28" s="3"/>
      <c r="D28" s="3"/>
      <c r="E28" s="3"/>
    </row>
    <row r="29" spans="1:7" ht="15.75" x14ac:dyDescent="0.25">
      <c r="A29" s="367" t="s">
        <v>327</v>
      </c>
      <c r="B29" s="367" t="s">
        <v>322</v>
      </c>
      <c r="C29" s="367" t="s">
        <v>323</v>
      </c>
      <c r="D29" s="367" t="s">
        <v>324</v>
      </c>
      <c r="E29" s="367" t="s">
        <v>325</v>
      </c>
    </row>
    <row r="30" spans="1:7" x14ac:dyDescent="0.25">
      <c r="A30" s="26" t="s">
        <v>328</v>
      </c>
      <c r="B30" s="432">
        <v>572809408.36380947</v>
      </c>
      <c r="C30" s="432">
        <v>1237989129.5566666</v>
      </c>
      <c r="D30" s="432">
        <v>2186477174.7047615</v>
      </c>
      <c r="E30" s="432">
        <v>3371572127.9199991</v>
      </c>
    </row>
    <row r="31" spans="1:7" x14ac:dyDescent="0.25">
      <c r="A31" s="26" t="s">
        <v>329</v>
      </c>
      <c r="B31" s="432">
        <v>743796467.23595238</v>
      </c>
      <c r="C31" s="432">
        <v>1237989129.5566666</v>
      </c>
      <c r="D31" s="432">
        <v>2186477174.7047615</v>
      </c>
      <c r="E31" s="432">
        <v>3371572127.9199991</v>
      </c>
    </row>
    <row r="32" spans="1:7" x14ac:dyDescent="0.25">
      <c r="A32" s="26" t="s">
        <v>330</v>
      </c>
      <c r="B32" s="432">
        <v>627731762.54957151</v>
      </c>
      <c r="C32" s="432">
        <v>1237989129.5566666</v>
      </c>
      <c r="D32" s="432">
        <v>2186477174.7047615</v>
      </c>
      <c r="E32" s="432">
        <v>3371572127.9199991</v>
      </c>
    </row>
    <row r="33" spans="1:5" x14ac:dyDescent="0.25">
      <c r="A33" s="26" t="s">
        <v>331</v>
      </c>
      <c r="B33" s="432">
        <v>572809408.36380947</v>
      </c>
      <c r="C33" s="432">
        <v>1237989129.5566666</v>
      </c>
      <c r="D33" s="432">
        <v>2186477174.7047615</v>
      </c>
      <c r="E33" s="432">
        <v>3371572127.9199991</v>
      </c>
    </row>
    <row r="34" spans="1:5" x14ac:dyDescent="0.25">
      <c r="A34" s="26" t="s">
        <v>332</v>
      </c>
      <c r="B34" s="432">
        <v>377989694.00604761</v>
      </c>
      <c r="C34" s="432">
        <v>1237989129.5566666</v>
      </c>
      <c r="D34" s="432">
        <v>2186477174.7047615</v>
      </c>
      <c r="E34" s="432">
        <v>3371572127.9199991</v>
      </c>
    </row>
    <row r="35" spans="1:5" x14ac:dyDescent="0.25">
      <c r="A35" s="26" t="s">
        <v>333</v>
      </c>
      <c r="B35" s="432">
        <v>207371295.2142857</v>
      </c>
      <c r="C35" s="432">
        <v>777270974.94666672</v>
      </c>
      <c r="D35" s="432">
        <v>2038045387.7180948</v>
      </c>
      <c r="E35" s="432">
        <v>3371572127.9199991</v>
      </c>
    </row>
    <row r="36" spans="1:5" x14ac:dyDescent="0.25">
      <c r="A36" s="26" t="s">
        <v>334</v>
      </c>
      <c r="B36" s="432">
        <v>184750495.4887619</v>
      </c>
      <c r="C36" s="432">
        <v>520051991.69000006</v>
      </c>
      <c r="D36" s="432">
        <v>1125275429.8819046</v>
      </c>
      <c r="E36" s="432">
        <v>2229931560.3571424</v>
      </c>
    </row>
    <row r="37" spans="1:5" x14ac:dyDescent="0.25">
      <c r="A37" s="26" t="s">
        <v>335</v>
      </c>
      <c r="B37" s="432">
        <v>303508932.35338092</v>
      </c>
      <c r="C37" s="432">
        <v>505486660.30333334</v>
      </c>
      <c r="D37" s="432">
        <v>1152695735.2838094</v>
      </c>
      <c r="E37" s="432">
        <v>1941783357.8799996</v>
      </c>
    </row>
    <row r="38" spans="1:5" x14ac:dyDescent="0.25">
      <c r="A38" s="26" t="s">
        <v>336</v>
      </c>
      <c r="B38" s="432">
        <v>467381004.01304764</v>
      </c>
      <c r="C38" s="432">
        <v>638932606.24666667</v>
      </c>
      <c r="D38" s="432">
        <v>1090068934.0495238</v>
      </c>
      <c r="E38" s="432">
        <v>1869817272.7057142</v>
      </c>
    </row>
    <row r="39" spans="1:5" x14ac:dyDescent="0.25">
      <c r="A39" s="26" t="s">
        <v>337</v>
      </c>
      <c r="B39" s="432">
        <v>429248679.06661898</v>
      </c>
      <c r="C39" s="432">
        <v>586803859.99666667</v>
      </c>
      <c r="D39" s="432">
        <v>1202363490.0876191</v>
      </c>
      <c r="E39" s="432">
        <v>2098949624.7285712</v>
      </c>
    </row>
    <row r="40" spans="1:5" x14ac:dyDescent="0.25">
      <c r="A40" s="26" t="s">
        <v>338</v>
      </c>
      <c r="B40" s="432">
        <v>346235797.80571425</v>
      </c>
      <c r="C40" s="432">
        <v>473321206.39999998</v>
      </c>
      <c r="D40" s="432">
        <v>1306401182.6438093</v>
      </c>
      <c r="E40" s="432">
        <v>2046290524.5599997</v>
      </c>
    </row>
    <row r="41" spans="1:5" x14ac:dyDescent="0.25">
      <c r="A41" s="26" t="s">
        <v>339</v>
      </c>
      <c r="B41" s="432">
        <v>261985163.17576188</v>
      </c>
      <c r="C41" s="432">
        <v>358146483.63666666</v>
      </c>
      <c r="D41" s="432">
        <v>1046903440.2895236</v>
      </c>
      <c r="E41" s="432">
        <v>1781711617.7542853</v>
      </c>
    </row>
    <row r="42" spans="1:5" x14ac:dyDescent="0.25">
      <c r="A42" s="26" t="s">
        <v>340</v>
      </c>
      <c r="B42" s="432">
        <v>281818923.16138095</v>
      </c>
      <c r="C42" s="432">
        <v>385260199.96333331</v>
      </c>
      <c r="D42" s="432">
        <v>815311077.0133332</v>
      </c>
      <c r="E42" s="432">
        <v>1178970035.6199996</v>
      </c>
    </row>
    <row r="43" spans="1:5" x14ac:dyDescent="0.25">
      <c r="A43" s="26" t="s">
        <v>341</v>
      </c>
      <c r="B43" s="432">
        <v>272893007.55819046</v>
      </c>
      <c r="C43" s="432">
        <v>373058038.4066667</v>
      </c>
      <c r="D43" s="432">
        <v>869931130.88</v>
      </c>
      <c r="E43" s="432">
        <v>1257952657.9199998</v>
      </c>
    </row>
    <row r="44" spans="1:5" x14ac:dyDescent="0.25">
      <c r="A44" s="26" t="s">
        <v>342</v>
      </c>
      <c r="B44" s="432">
        <v>228963472.11885715</v>
      </c>
      <c r="C44" s="432">
        <v>306155078.30095237</v>
      </c>
      <c r="D44" s="432">
        <v>772775110.65714288</v>
      </c>
      <c r="E44" s="432">
        <v>1105717544.0576191</v>
      </c>
    </row>
    <row r="45" spans="1:5" x14ac:dyDescent="0.25">
      <c r="A45" s="26" t="s">
        <v>343</v>
      </c>
      <c r="B45" s="432">
        <v>200181871.10742858</v>
      </c>
      <c r="C45" s="432">
        <v>267670191.47714284</v>
      </c>
      <c r="D45" s="432">
        <v>506511583</v>
      </c>
      <c r="E45" s="432">
        <v>724737036.51666665</v>
      </c>
    </row>
    <row r="46" spans="1:5" x14ac:dyDescent="0.25">
      <c r="A46" s="26" t="s">
        <v>344</v>
      </c>
      <c r="B46" s="432">
        <v>200181871.10742858</v>
      </c>
      <c r="C46" s="432">
        <v>267670191.47714284</v>
      </c>
      <c r="D46" s="432">
        <v>506511583</v>
      </c>
      <c r="E46" s="432">
        <v>724737036.51666665</v>
      </c>
    </row>
    <row r="47" spans="1:5" x14ac:dyDescent="0.25">
      <c r="A47" s="26" t="s">
        <v>1478</v>
      </c>
      <c r="B47" s="432">
        <v>200181871.10742858</v>
      </c>
      <c r="C47" s="432">
        <v>267670191.47714284</v>
      </c>
      <c r="D47" s="432">
        <v>506511583</v>
      </c>
      <c r="E47" s="432">
        <v>724737036.51666665</v>
      </c>
    </row>
    <row r="48" spans="1:5" x14ac:dyDescent="0.25">
      <c r="A48" s="286" t="s">
        <v>1467</v>
      </c>
      <c r="B48" s="1"/>
    </row>
    <row r="49" spans="1:2" x14ac:dyDescent="0.25">
      <c r="A49" s="287" t="s">
        <v>273</v>
      </c>
      <c r="B49" s="288" t="s">
        <v>274</v>
      </c>
    </row>
    <row r="50" spans="1:2" x14ac:dyDescent="0.25">
      <c r="A50" s="289" t="s">
        <v>275</v>
      </c>
      <c r="B50" s="290">
        <v>400000</v>
      </c>
    </row>
    <row r="51" spans="1:2" x14ac:dyDescent="0.25">
      <c r="A51" s="289" t="s">
        <v>276</v>
      </c>
      <c r="B51" s="290">
        <v>342485</v>
      </c>
    </row>
    <row r="52" spans="1:2" x14ac:dyDescent="0.25">
      <c r="A52" s="289" t="s">
        <v>277</v>
      </c>
      <c r="B52" s="290">
        <v>228323</v>
      </c>
    </row>
  </sheetData>
  <conditionalFormatting sqref="B3:B14 C3:G17 C20:G22">
    <cfRule type="containsText" dxfId="94" priority="2" operator="containsText" text="M5"/>
    <cfRule type="containsText" dxfId="93" priority="3" operator="containsText" text="M4"/>
    <cfRule type="containsText" dxfId="92" priority="4" operator="containsText" text="M3"/>
    <cfRule type="containsText" dxfId="91" priority="5" operator="containsText" text="M2"/>
    <cfRule type="containsText" dxfId="90" priority="6" operator="containsText" text="M1"/>
  </conditionalFormatting>
  <conditionalFormatting sqref="C18">
    <cfRule type="containsText" dxfId="89" priority="7" operator="containsText" text="M5"/>
    <cfRule type="containsText" dxfId="88" priority="8" operator="containsText" text="M4"/>
    <cfRule type="containsText" dxfId="87" priority="9" operator="containsText" text="M3"/>
    <cfRule type="containsText" dxfId="86" priority="10" operator="containsText" text="M2"/>
    <cfRule type="containsText" dxfId="85" priority="11" operator="containsText" text="M1"/>
  </conditionalFormatting>
  <conditionalFormatting sqref="C19">
    <cfRule type="containsText" dxfId="84" priority="12" operator="containsText" text="M5"/>
    <cfRule type="containsText" dxfId="83" priority="13" operator="containsText" text="M4"/>
    <cfRule type="containsText" dxfId="82" priority="14" operator="containsText" text="M3"/>
    <cfRule type="containsText" dxfId="81" priority="15" operator="containsText" text="M2"/>
    <cfRule type="containsText" dxfId="80" priority="16" operator="containsText" text="M1"/>
  </conditionalFormatting>
  <conditionalFormatting sqref="D18">
    <cfRule type="containsText" dxfId="79" priority="17" operator="containsText" text="M5"/>
    <cfRule type="containsText" dxfId="78" priority="18" operator="containsText" text="M4"/>
    <cfRule type="containsText" dxfId="77" priority="19" operator="containsText" text="M3"/>
    <cfRule type="containsText" dxfId="76" priority="20" operator="containsText" text="M2"/>
    <cfRule type="containsText" dxfId="75" priority="21" operator="containsText" text="M1"/>
  </conditionalFormatting>
  <conditionalFormatting sqref="D19">
    <cfRule type="containsText" dxfId="74" priority="22" operator="containsText" text="M5"/>
    <cfRule type="containsText" dxfId="73" priority="23" operator="containsText" text="M4"/>
    <cfRule type="containsText" dxfId="72" priority="24" operator="containsText" text="M3"/>
    <cfRule type="containsText" dxfId="71" priority="25" operator="containsText" text="M2"/>
    <cfRule type="containsText" dxfId="70" priority="26" operator="containsText" text="M1"/>
  </conditionalFormatting>
  <conditionalFormatting sqref="E18">
    <cfRule type="containsText" dxfId="69" priority="27" operator="containsText" text="M5"/>
    <cfRule type="containsText" dxfId="68" priority="28" operator="containsText" text="M4"/>
    <cfRule type="containsText" dxfId="67" priority="29" operator="containsText" text="M3"/>
    <cfRule type="containsText" dxfId="66" priority="30" operator="containsText" text="M2"/>
    <cfRule type="containsText" dxfId="65" priority="31" operator="containsText" text="M1"/>
  </conditionalFormatting>
  <conditionalFormatting sqref="E19">
    <cfRule type="containsText" dxfId="64" priority="32" operator="containsText" text="M5"/>
    <cfRule type="containsText" dxfId="63" priority="33" operator="containsText" text="M4"/>
    <cfRule type="containsText" dxfId="62" priority="34" operator="containsText" text="M3"/>
    <cfRule type="containsText" dxfId="61" priority="35" operator="containsText" text="M2"/>
    <cfRule type="containsText" dxfId="60" priority="36" operator="containsText" text="M1"/>
  </conditionalFormatting>
  <conditionalFormatting sqref="F19">
    <cfRule type="containsText" dxfId="59" priority="37" operator="containsText" text="M5"/>
    <cfRule type="containsText" dxfId="58" priority="38" operator="containsText" text="M4"/>
    <cfRule type="containsText" dxfId="57" priority="39" operator="containsText" text="M3"/>
    <cfRule type="containsText" dxfId="56" priority="40" operator="containsText" text="M2"/>
    <cfRule type="containsText" dxfId="55" priority="41" operator="containsText" text="M1"/>
  </conditionalFormatting>
  <conditionalFormatting sqref="F18">
    <cfRule type="containsText" dxfId="54" priority="42" operator="containsText" text="M5"/>
    <cfRule type="containsText" dxfId="53" priority="43" operator="containsText" text="M4"/>
    <cfRule type="containsText" dxfId="52" priority="44" operator="containsText" text="M3"/>
    <cfRule type="containsText" dxfId="51" priority="45" operator="containsText" text="M2"/>
    <cfRule type="containsText" dxfId="50" priority="46" operator="containsText" text="M1"/>
  </conditionalFormatting>
  <conditionalFormatting sqref="C23">
    <cfRule type="containsText" dxfId="49" priority="47" operator="containsText" text="M5"/>
    <cfRule type="containsText" dxfId="48" priority="48" operator="containsText" text="M4"/>
    <cfRule type="containsText" dxfId="47" priority="49" operator="containsText" text="M3"/>
    <cfRule type="containsText" dxfId="46" priority="50" operator="containsText" text="M2"/>
    <cfRule type="containsText" dxfId="45" priority="51" operator="containsText" text="M1"/>
  </conditionalFormatting>
  <conditionalFormatting sqref="C24">
    <cfRule type="containsText" dxfId="44" priority="52" operator="containsText" text="M5"/>
    <cfRule type="containsText" dxfId="43" priority="53" operator="containsText" text="M4"/>
    <cfRule type="containsText" dxfId="42" priority="54" operator="containsText" text="M3"/>
    <cfRule type="containsText" dxfId="41" priority="55" operator="containsText" text="M2"/>
    <cfRule type="containsText" dxfId="40" priority="56" operator="containsText" text="M1"/>
  </conditionalFormatting>
  <conditionalFormatting sqref="D23">
    <cfRule type="containsText" dxfId="39" priority="57" operator="containsText" text="M5"/>
    <cfRule type="containsText" dxfId="38" priority="58" operator="containsText" text="M4"/>
    <cfRule type="containsText" dxfId="37" priority="59" operator="containsText" text="M3"/>
    <cfRule type="containsText" dxfId="36" priority="60" operator="containsText" text="M2"/>
    <cfRule type="containsText" dxfId="35" priority="61" operator="containsText" text="M1"/>
  </conditionalFormatting>
  <conditionalFormatting sqref="D24">
    <cfRule type="containsText" dxfId="34" priority="62" operator="containsText" text="M5"/>
    <cfRule type="containsText" dxfId="33" priority="63" operator="containsText" text="M4"/>
    <cfRule type="containsText" dxfId="32" priority="64" operator="containsText" text="M3"/>
    <cfRule type="containsText" dxfId="31" priority="65" operator="containsText" text="M2"/>
    <cfRule type="containsText" dxfId="30" priority="66" operator="containsText" text="M1"/>
  </conditionalFormatting>
  <conditionalFormatting sqref="E23">
    <cfRule type="containsText" dxfId="29" priority="67" operator="containsText" text="M5"/>
    <cfRule type="containsText" dxfId="28" priority="68" operator="containsText" text="M4"/>
    <cfRule type="containsText" dxfId="27" priority="69" operator="containsText" text="M3"/>
    <cfRule type="containsText" dxfId="26" priority="70" operator="containsText" text="M2"/>
    <cfRule type="containsText" dxfId="25" priority="71" operator="containsText" text="M1"/>
  </conditionalFormatting>
  <conditionalFormatting sqref="E24">
    <cfRule type="containsText" dxfId="24" priority="72" operator="containsText" text="M5"/>
    <cfRule type="containsText" dxfId="23" priority="73" operator="containsText" text="M4"/>
    <cfRule type="containsText" dxfId="22" priority="74" operator="containsText" text="M3"/>
    <cfRule type="containsText" dxfId="21" priority="75" operator="containsText" text="M2"/>
    <cfRule type="containsText" dxfId="20" priority="76" operator="containsText" text="M1"/>
  </conditionalFormatting>
  <conditionalFormatting sqref="F24">
    <cfRule type="containsText" dxfId="19" priority="77" operator="containsText" text="M5"/>
    <cfRule type="containsText" dxfId="18" priority="78" operator="containsText" text="M4"/>
    <cfRule type="containsText" dxfId="17" priority="79" operator="containsText" text="M3"/>
    <cfRule type="containsText" dxfId="16" priority="80" operator="containsText" text="M2"/>
    <cfRule type="containsText" dxfId="15" priority="81" operator="containsText" text="M1"/>
  </conditionalFormatting>
  <conditionalFormatting sqref="F23">
    <cfRule type="containsText" dxfId="14" priority="82" operator="containsText" text="M5"/>
    <cfRule type="containsText" dxfId="13" priority="83" operator="containsText" text="M4"/>
    <cfRule type="containsText" dxfId="12" priority="84" operator="containsText" text="M3"/>
    <cfRule type="containsText" dxfId="11" priority="85" operator="containsText" text="M2"/>
    <cfRule type="containsText" dxfId="10" priority="86" operator="containsText" text="M1"/>
  </conditionalFormatting>
  <conditionalFormatting sqref="B15:B19">
    <cfRule type="containsText" dxfId="9" priority="87" operator="containsText" text="M5"/>
    <cfRule type="containsText" dxfId="8" priority="88" operator="containsText" text="M4"/>
    <cfRule type="containsText" dxfId="7" priority="89" operator="containsText" text="M3"/>
    <cfRule type="containsText" dxfId="6" priority="90" operator="containsText" text="M2"/>
    <cfRule type="containsText" dxfId="5" priority="91" operator="containsText" text="M1"/>
  </conditionalFormatting>
  <conditionalFormatting sqref="B20:B24">
    <cfRule type="containsText" dxfId="4" priority="92" operator="containsText" text="M5"/>
    <cfRule type="containsText" dxfId="3" priority="93" operator="containsText" text="M4"/>
    <cfRule type="containsText" dxfId="2" priority="94" operator="containsText" text="M3"/>
    <cfRule type="containsText" dxfId="1" priority="95" operator="containsText" text="M2"/>
    <cfRule type="containsText" dxfId="0" priority="96" operator="containsText" text="M1"/>
  </conditionalFormatting>
  <pageMargins left="0.7" right="0.7" top="0.75" bottom="0.75" header="0.51180555555555496" footer="0.51180555555555496"/>
  <pageSetup firstPageNumber="0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395775"/>
  </sheetPr>
  <dimension ref="A1:B13"/>
  <sheetViews>
    <sheetView workbookViewId="0">
      <selection activeCell="C15" sqref="C15"/>
    </sheetView>
  </sheetViews>
  <sheetFormatPr defaultColWidth="9.140625" defaultRowHeight="15" x14ac:dyDescent="0.25"/>
  <cols>
    <col min="1" max="1" width="22.42578125" customWidth="1"/>
    <col min="2" max="1025" width="10.42578125" customWidth="1"/>
  </cols>
  <sheetData>
    <row r="1" spans="1:2" x14ac:dyDescent="0.25">
      <c r="A1" t="s">
        <v>345</v>
      </c>
      <c r="B1" t="s">
        <v>1</v>
      </c>
    </row>
    <row r="2" spans="1:2" x14ac:dyDescent="0.25">
      <c r="A2" t="s">
        <v>346</v>
      </c>
      <c r="B2" s="408">
        <v>1.2</v>
      </c>
    </row>
    <row r="3" spans="1:2" x14ac:dyDescent="0.25">
      <c r="A3" t="s">
        <v>347</v>
      </c>
      <c r="B3" s="408">
        <v>0.8</v>
      </c>
    </row>
    <row r="4" spans="1:2" x14ac:dyDescent="0.25">
      <c r="A4" t="s">
        <v>348</v>
      </c>
      <c r="B4" s="408">
        <v>1.2</v>
      </c>
    </row>
    <row r="5" spans="1:2" x14ac:dyDescent="0.25">
      <c r="A5" t="s">
        <v>349</v>
      </c>
      <c r="B5" s="408">
        <v>0.8</v>
      </c>
    </row>
    <row r="6" spans="1:2" x14ac:dyDescent="0.25">
      <c r="A6" t="s">
        <v>350</v>
      </c>
      <c r="B6" s="408">
        <v>1.2</v>
      </c>
    </row>
    <row r="7" spans="1:2" x14ac:dyDescent="0.25">
      <c r="A7" t="s">
        <v>351</v>
      </c>
      <c r="B7" s="408">
        <v>0.8</v>
      </c>
    </row>
    <row r="8" spans="1:2" x14ac:dyDescent="0.25">
      <c r="A8" t="s">
        <v>352</v>
      </c>
      <c r="B8" s="408">
        <v>1.2</v>
      </c>
    </row>
    <row r="9" spans="1:2" x14ac:dyDescent="0.25">
      <c r="A9" t="s">
        <v>353</v>
      </c>
      <c r="B9" s="408">
        <v>0.8</v>
      </c>
    </row>
    <row r="10" spans="1:2" x14ac:dyDescent="0.25">
      <c r="A10" t="s">
        <v>354</v>
      </c>
      <c r="B10" s="408">
        <v>1.2</v>
      </c>
    </row>
    <row r="11" spans="1:2" x14ac:dyDescent="0.25">
      <c r="A11" t="s">
        <v>355</v>
      </c>
      <c r="B11" s="408">
        <v>0.8</v>
      </c>
    </row>
    <row r="12" spans="1:2" x14ac:dyDescent="0.25">
      <c r="A12" t="s">
        <v>356</v>
      </c>
      <c r="B12" s="408">
        <v>1.2</v>
      </c>
    </row>
    <row r="13" spans="1:2" x14ac:dyDescent="0.25">
      <c r="A13" t="s">
        <v>357</v>
      </c>
      <c r="B13" s="408">
        <v>0.8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395775"/>
  </sheetPr>
  <dimension ref="A1:P42"/>
  <sheetViews>
    <sheetView workbookViewId="0">
      <selection activeCell="C4" sqref="C4"/>
    </sheetView>
  </sheetViews>
  <sheetFormatPr defaultColWidth="9.140625" defaultRowHeight="15" x14ac:dyDescent="0.25"/>
  <cols>
    <col min="1" max="1" width="20.42578125" customWidth="1"/>
    <col min="2" max="2" width="18.42578125" customWidth="1"/>
    <col min="3" max="3" width="17.42578125" customWidth="1"/>
    <col min="4" max="4" width="44" customWidth="1"/>
    <col min="5" max="8" width="12.42578125" customWidth="1"/>
    <col min="9" max="12" width="10.42578125" customWidth="1"/>
    <col min="13" max="14" width="12.42578125" customWidth="1"/>
    <col min="15" max="15" width="79.42578125" customWidth="1"/>
    <col min="16" max="18" width="10.42578125" customWidth="1"/>
    <col min="19" max="19" width="22.42578125" customWidth="1"/>
    <col min="20" max="20" width="21.42578125" customWidth="1"/>
    <col min="21" max="21" width="18.42578125" customWidth="1"/>
    <col min="22" max="22" width="30.42578125" customWidth="1"/>
    <col min="23" max="1025" width="10.42578125" customWidth="1"/>
  </cols>
  <sheetData>
    <row r="1" spans="1:16" ht="18.75" x14ac:dyDescent="0.25">
      <c r="A1" s="1" t="s">
        <v>358</v>
      </c>
      <c r="B1" s="1" t="s">
        <v>359</v>
      </c>
      <c r="C1" s="1" t="s">
        <v>360</v>
      </c>
      <c r="D1" s="1" t="s">
        <v>361</v>
      </c>
      <c r="E1" s="1" t="s">
        <v>362</v>
      </c>
      <c r="F1" s="1" t="s">
        <v>363</v>
      </c>
      <c r="G1" s="1" t="s">
        <v>364</v>
      </c>
      <c r="H1" s="1" t="s">
        <v>139</v>
      </c>
      <c r="I1" s="1" t="s">
        <v>365</v>
      </c>
      <c r="J1" s="1" t="s">
        <v>366</v>
      </c>
      <c r="O1" s="368" t="s">
        <v>1386</v>
      </c>
    </row>
    <row r="2" spans="1:16" x14ac:dyDescent="0.25">
      <c r="A2" t="s">
        <v>367</v>
      </c>
      <c r="B2" s="46" t="s">
        <v>368</v>
      </c>
      <c r="C2" s="46" t="s">
        <v>369</v>
      </c>
      <c r="D2" s="46" t="s">
        <v>370</v>
      </c>
      <c r="E2" s="442">
        <v>137573.98963113001</v>
      </c>
      <c r="F2" s="442">
        <v>241712.951949626</v>
      </c>
      <c r="G2" s="442">
        <v>379287.36088475102</v>
      </c>
      <c r="H2" s="442">
        <v>2016</v>
      </c>
      <c r="I2" s="408">
        <v>20</v>
      </c>
      <c r="J2" s="408">
        <v>10</v>
      </c>
      <c r="O2" s="26"/>
      <c r="P2" s="45"/>
    </row>
    <row r="3" spans="1:16" x14ac:dyDescent="0.25">
      <c r="A3" t="s">
        <v>367</v>
      </c>
      <c r="B3" s="46" t="s">
        <v>368</v>
      </c>
      <c r="C3" s="46" t="s">
        <v>371</v>
      </c>
      <c r="D3" s="46" t="s">
        <v>372</v>
      </c>
      <c r="E3" s="442">
        <v>110256.642173582</v>
      </c>
      <c r="F3" s="442">
        <v>28436.848221202501</v>
      </c>
      <c r="G3" s="442">
        <v>138693.49039478501</v>
      </c>
      <c r="H3" s="442">
        <v>2016</v>
      </c>
      <c r="I3" s="408">
        <v>10</v>
      </c>
      <c r="J3" s="408">
        <v>5</v>
      </c>
      <c r="N3" t="s">
        <v>373</v>
      </c>
      <c r="O3" t="s">
        <v>374</v>
      </c>
      <c r="P3" s="45"/>
    </row>
    <row r="4" spans="1:16" ht="75" x14ac:dyDescent="0.25">
      <c r="A4" t="s">
        <v>367</v>
      </c>
      <c r="B4" s="46" t="s">
        <v>375</v>
      </c>
      <c r="C4" s="46" t="s">
        <v>376</v>
      </c>
      <c r="D4" s="46" t="s">
        <v>377</v>
      </c>
      <c r="E4" s="442">
        <v>384946.970581809</v>
      </c>
      <c r="F4" s="442">
        <v>364661.24505889602</v>
      </c>
      <c r="G4" s="442">
        <v>749608.51885541703</v>
      </c>
      <c r="H4" s="442">
        <v>2016</v>
      </c>
      <c r="I4" s="408">
        <v>20</v>
      </c>
      <c r="J4" s="408">
        <v>10</v>
      </c>
      <c r="M4" s="46"/>
      <c r="N4" t="s">
        <v>378</v>
      </c>
      <c r="O4" s="104" t="s">
        <v>379</v>
      </c>
      <c r="P4" s="45"/>
    </row>
    <row r="5" spans="1:16" x14ac:dyDescent="0.25">
      <c r="A5" t="s">
        <v>367</v>
      </c>
      <c r="B5" s="46" t="s">
        <v>375</v>
      </c>
      <c r="C5" s="46" t="s">
        <v>371</v>
      </c>
      <c r="D5" s="46" t="s">
        <v>380</v>
      </c>
      <c r="E5" s="442">
        <v>110256.642173582</v>
      </c>
      <c r="F5" s="442">
        <v>44829.854842836998</v>
      </c>
      <c r="G5" s="442">
        <v>155086.49701641899</v>
      </c>
      <c r="H5" s="442">
        <v>2016</v>
      </c>
      <c r="I5" s="408">
        <v>10</v>
      </c>
      <c r="J5" s="408">
        <v>5</v>
      </c>
      <c r="M5" s="46"/>
      <c r="N5" t="s">
        <v>381</v>
      </c>
      <c r="O5" t="s">
        <v>382</v>
      </c>
      <c r="P5" s="45"/>
    </row>
    <row r="6" spans="1:16" x14ac:dyDescent="0.25">
      <c r="A6" t="s">
        <v>367</v>
      </c>
      <c r="B6" s="46" t="s">
        <v>383</v>
      </c>
      <c r="C6" s="46" t="s">
        <v>384</v>
      </c>
      <c r="D6" s="46" t="s">
        <v>385</v>
      </c>
      <c r="E6" s="442">
        <v>157324.251236518</v>
      </c>
      <c r="F6" s="442">
        <v>239203.80311066101</v>
      </c>
      <c r="G6" s="442">
        <v>396528.898735811</v>
      </c>
      <c r="H6" s="442">
        <v>2016</v>
      </c>
      <c r="I6" s="408">
        <v>20</v>
      </c>
      <c r="J6" s="408">
        <v>10</v>
      </c>
      <c r="M6" s="46"/>
      <c r="N6" s="46"/>
      <c r="O6" s="26"/>
      <c r="P6" s="45"/>
    </row>
    <row r="7" spans="1:16" x14ac:dyDescent="0.25">
      <c r="A7" t="s">
        <v>367</v>
      </c>
      <c r="B7" s="46" t="s">
        <v>383</v>
      </c>
      <c r="C7" s="46" t="s">
        <v>371</v>
      </c>
      <c r="D7" s="46" t="s">
        <v>386</v>
      </c>
      <c r="E7" s="442">
        <v>110256.642173582</v>
      </c>
      <c r="F7" s="442">
        <v>28102.297065659001</v>
      </c>
      <c r="G7" s="442">
        <v>138358.93923924101</v>
      </c>
      <c r="H7" s="442">
        <v>2016</v>
      </c>
      <c r="I7" s="408">
        <v>10</v>
      </c>
      <c r="J7" s="408">
        <v>5</v>
      </c>
      <c r="M7" s="46"/>
      <c r="N7" s="46"/>
      <c r="O7" s="26"/>
      <c r="P7" s="45"/>
    </row>
    <row r="8" spans="1:16" x14ac:dyDescent="0.25">
      <c r="A8" t="s">
        <v>367</v>
      </c>
      <c r="B8" s="46" t="s">
        <v>387</v>
      </c>
      <c r="C8" s="46" t="s">
        <v>388</v>
      </c>
      <c r="D8" s="46" t="s">
        <v>389</v>
      </c>
      <c r="E8" s="442">
        <v>123563.199650398</v>
      </c>
      <c r="F8" s="442">
        <v>364661.24505889602</v>
      </c>
      <c r="G8" s="442">
        <v>488224.23784045997</v>
      </c>
      <c r="H8" s="442">
        <v>2016</v>
      </c>
      <c r="I8" s="408">
        <v>15</v>
      </c>
      <c r="J8" s="408">
        <v>10</v>
      </c>
      <c r="M8" s="46"/>
      <c r="N8" s="46"/>
      <c r="O8" s="26"/>
      <c r="P8" s="45"/>
    </row>
    <row r="9" spans="1:16" x14ac:dyDescent="0.25">
      <c r="A9" t="s">
        <v>367</v>
      </c>
      <c r="B9" s="46" t="s">
        <v>387</v>
      </c>
      <c r="C9" s="46" t="s">
        <v>371</v>
      </c>
      <c r="D9" s="46" t="s">
        <v>390</v>
      </c>
      <c r="E9" s="442">
        <v>110256.642173582</v>
      </c>
      <c r="F9" s="442">
        <v>44829.854842836998</v>
      </c>
      <c r="G9" s="442">
        <v>155086.49701641899</v>
      </c>
      <c r="H9" s="442">
        <v>2016</v>
      </c>
      <c r="I9" s="408">
        <v>10</v>
      </c>
      <c r="J9" s="408">
        <v>5</v>
      </c>
      <c r="M9" s="46"/>
      <c r="N9" s="46"/>
      <c r="O9" s="26"/>
      <c r="P9" s="45"/>
    </row>
    <row r="10" spans="1:16" x14ac:dyDescent="0.25">
      <c r="A10" t="s">
        <v>391</v>
      </c>
      <c r="B10" s="46" t="s">
        <v>392</v>
      </c>
      <c r="C10" s="46" t="s">
        <v>369</v>
      </c>
      <c r="D10" s="46" t="s">
        <v>393</v>
      </c>
      <c r="E10" s="442">
        <v>121424.87963513</v>
      </c>
      <c r="F10" s="442">
        <v>192366.91443754701</v>
      </c>
      <c r="G10" s="442">
        <v>313791.79407267697</v>
      </c>
      <c r="H10" s="442">
        <v>2016</v>
      </c>
      <c r="I10" s="408">
        <v>20</v>
      </c>
      <c r="J10" s="408">
        <v>10</v>
      </c>
      <c r="M10" s="46"/>
      <c r="N10" s="46"/>
      <c r="O10" s="26"/>
      <c r="P10" s="45"/>
    </row>
    <row r="11" spans="1:16" x14ac:dyDescent="0.25">
      <c r="A11" t="s">
        <v>391</v>
      </c>
      <c r="B11" s="46" t="s">
        <v>392</v>
      </c>
      <c r="C11" s="46" t="s">
        <v>371</v>
      </c>
      <c r="D11" s="46" t="s">
        <v>394</v>
      </c>
      <c r="E11" s="442">
        <v>50692.7090453251</v>
      </c>
      <c r="F11" s="442">
        <v>25648.921925006201</v>
      </c>
      <c r="G11" s="442">
        <v>76341.630970331302</v>
      </c>
      <c r="H11" s="442">
        <v>2016</v>
      </c>
      <c r="I11" s="408">
        <v>10</v>
      </c>
      <c r="J11" s="408">
        <v>5</v>
      </c>
      <c r="M11" s="46"/>
      <c r="N11" s="46"/>
      <c r="O11" s="26"/>
      <c r="P11" s="45"/>
    </row>
    <row r="12" spans="1:16" x14ac:dyDescent="0.25">
      <c r="A12" t="s">
        <v>391</v>
      </c>
      <c r="B12" s="46" t="s">
        <v>395</v>
      </c>
      <c r="C12" s="46" t="s">
        <v>376</v>
      </c>
      <c r="D12" s="46" t="s">
        <v>396</v>
      </c>
      <c r="E12" s="442">
        <v>332670.62908448098</v>
      </c>
      <c r="F12" s="442">
        <v>225822.36378443899</v>
      </c>
      <c r="G12" s="442">
        <v>558492.933101848</v>
      </c>
      <c r="H12" s="442">
        <v>2016</v>
      </c>
      <c r="I12" s="408">
        <v>20</v>
      </c>
      <c r="J12" s="408">
        <v>10</v>
      </c>
      <c r="M12" s="46"/>
      <c r="N12" s="46"/>
      <c r="O12" s="26"/>
      <c r="P12" s="45"/>
    </row>
    <row r="13" spans="1:16" x14ac:dyDescent="0.25">
      <c r="A13" t="s">
        <v>391</v>
      </c>
      <c r="B13" s="46" t="s">
        <v>395</v>
      </c>
      <c r="C13" s="46" t="s">
        <v>371</v>
      </c>
      <c r="D13" s="46" t="s">
        <v>397</v>
      </c>
      <c r="E13" s="442">
        <v>50692.6476372088</v>
      </c>
      <c r="F13" s="442">
        <v>30109.786067576399</v>
      </c>
      <c r="G13" s="442">
        <v>80802.313044245398</v>
      </c>
      <c r="H13" s="442">
        <v>2016</v>
      </c>
      <c r="I13" s="408">
        <v>10</v>
      </c>
      <c r="J13" s="408">
        <v>5</v>
      </c>
      <c r="M13" s="46"/>
      <c r="N13" s="46"/>
      <c r="O13" s="26"/>
      <c r="P13" s="45"/>
    </row>
    <row r="14" spans="1:16" x14ac:dyDescent="0.25">
      <c r="A14" t="s">
        <v>391</v>
      </c>
      <c r="B14" s="46" t="s">
        <v>398</v>
      </c>
      <c r="C14" s="46" t="s">
        <v>399</v>
      </c>
      <c r="D14" s="46" t="s">
        <v>400</v>
      </c>
      <c r="E14" s="442">
        <v>46573.926435392401</v>
      </c>
      <c r="F14" s="442">
        <v>104547.236107362</v>
      </c>
      <c r="G14" s="442">
        <v>151121.16254275499</v>
      </c>
      <c r="H14" s="442">
        <v>2016</v>
      </c>
      <c r="I14" s="408">
        <v>10</v>
      </c>
      <c r="J14" s="408">
        <v>5</v>
      </c>
      <c r="M14" s="46"/>
      <c r="N14" s="46"/>
      <c r="O14" s="26"/>
      <c r="P14" s="45"/>
    </row>
    <row r="15" spans="1:16" x14ac:dyDescent="0.25">
      <c r="A15" t="s">
        <v>391</v>
      </c>
      <c r="B15" s="46" t="s">
        <v>398</v>
      </c>
      <c r="C15" s="46" t="s">
        <v>371</v>
      </c>
      <c r="D15" s="46" t="s">
        <v>401</v>
      </c>
      <c r="E15" s="442">
        <v>50692.7090453251</v>
      </c>
      <c r="F15" s="442">
        <v>13939.631480981599</v>
      </c>
      <c r="G15" s="442">
        <v>64632.340526306703</v>
      </c>
      <c r="H15" s="442">
        <v>2016</v>
      </c>
      <c r="I15" s="408">
        <v>10</v>
      </c>
      <c r="J15" s="408">
        <v>5</v>
      </c>
      <c r="M15" s="46"/>
      <c r="N15" s="46"/>
      <c r="O15" s="26"/>
      <c r="P15" s="45"/>
    </row>
    <row r="16" spans="1:16" ht="16.5" customHeight="1" x14ac:dyDescent="0.25">
      <c r="A16" t="s">
        <v>391</v>
      </c>
      <c r="B16" s="46" t="s">
        <v>402</v>
      </c>
      <c r="C16" s="46" t="s">
        <v>388</v>
      </c>
      <c r="D16" s="46" t="s">
        <v>403</v>
      </c>
      <c r="E16" s="442">
        <v>117860.87003158301</v>
      </c>
      <c r="F16" s="442">
        <v>301095.79723099503</v>
      </c>
      <c r="G16" s="442">
        <v>418956.58851958398</v>
      </c>
      <c r="H16" s="442">
        <v>2016</v>
      </c>
      <c r="I16" s="408">
        <v>15</v>
      </c>
      <c r="J16" s="408">
        <v>10</v>
      </c>
      <c r="M16" s="46"/>
      <c r="N16" s="46"/>
      <c r="O16" s="26"/>
      <c r="P16" s="45"/>
    </row>
    <row r="17" spans="1:16" x14ac:dyDescent="0.25">
      <c r="A17" t="s">
        <v>391</v>
      </c>
      <c r="B17" s="46" t="s">
        <v>402</v>
      </c>
      <c r="C17" s="46" t="s">
        <v>371</v>
      </c>
      <c r="D17" s="46" t="s">
        <v>404</v>
      </c>
      <c r="E17" s="442">
        <v>50692.6476372088</v>
      </c>
      <c r="F17" s="442">
        <v>40146.381423435203</v>
      </c>
      <c r="G17" s="442">
        <v>90838.847710552203</v>
      </c>
      <c r="H17" s="442">
        <v>2016</v>
      </c>
      <c r="I17" s="408">
        <v>10</v>
      </c>
      <c r="J17" s="408">
        <v>5</v>
      </c>
      <c r="M17" s="46"/>
      <c r="N17" s="46"/>
      <c r="O17" s="26"/>
      <c r="P17" s="45"/>
    </row>
    <row r="18" spans="1:16" x14ac:dyDescent="0.25">
      <c r="A18" t="s">
        <v>405</v>
      </c>
      <c r="B18" s="46" t="s">
        <v>406</v>
      </c>
      <c r="C18" s="46" t="s">
        <v>369</v>
      </c>
      <c r="D18" s="46" t="s">
        <v>407</v>
      </c>
      <c r="E18" s="442">
        <v>85297.648133802097</v>
      </c>
      <c r="F18" s="442">
        <v>167275.213634468</v>
      </c>
      <c r="G18" s="442">
        <v>252572.872573317</v>
      </c>
      <c r="H18" s="442">
        <v>2016</v>
      </c>
      <c r="I18" s="408">
        <v>20</v>
      </c>
      <c r="J18" s="408">
        <v>10</v>
      </c>
      <c r="M18" s="46"/>
      <c r="N18" s="46"/>
      <c r="O18" s="26"/>
      <c r="P18" s="45"/>
    </row>
    <row r="19" spans="1:16" x14ac:dyDescent="0.25">
      <c r="A19" t="s">
        <v>405</v>
      </c>
      <c r="B19" s="46" t="s">
        <v>406</v>
      </c>
      <c r="C19" s="46" t="s">
        <v>371</v>
      </c>
      <c r="D19" s="46" t="s">
        <v>408</v>
      </c>
      <c r="E19" s="442">
        <v>25346.3238186044</v>
      </c>
      <c r="F19" s="442">
        <v>22303.774506882801</v>
      </c>
      <c r="G19" s="442">
        <v>47649.764892233201</v>
      </c>
      <c r="H19" s="442">
        <v>2016</v>
      </c>
      <c r="I19" s="408">
        <v>10</v>
      </c>
      <c r="J19" s="408">
        <v>5</v>
      </c>
      <c r="M19" s="46"/>
      <c r="N19" s="46"/>
      <c r="O19" s="26"/>
      <c r="P19" s="45"/>
    </row>
    <row r="20" spans="1:16" x14ac:dyDescent="0.25">
      <c r="A20" t="s">
        <v>405</v>
      </c>
      <c r="B20" s="46" t="s">
        <v>409</v>
      </c>
      <c r="C20" s="46" t="s">
        <v>376</v>
      </c>
      <c r="D20" s="46" t="s">
        <v>410</v>
      </c>
      <c r="E20" s="442">
        <v>0</v>
      </c>
      <c r="F20" s="442">
        <v>0</v>
      </c>
      <c r="G20" s="442">
        <v>0</v>
      </c>
      <c r="H20" s="442">
        <v>2016</v>
      </c>
      <c r="I20" s="408">
        <v>0</v>
      </c>
      <c r="J20" s="408">
        <v>0</v>
      </c>
      <c r="M20" s="46"/>
      <c r="N20" s="46"/>
      <c r="O20" s="26"/>
      <c r="P20" s="45"/>
    </row>
    <row r="21" spans="1:16" x14ac:dyDescent="0.25">
      <c r="A21" t="s">
        <v>405</v>
      </c>
      <c r="B21" s="46" t="s">
        <v>409</v>
      </c>
      <c r="C21" s="46" t="s">
        <v>371</v>
      </c>
      <c r="D21" s="46" t="s">
        <v>411</v>
      </c>
      <c r="E21" s="442">
        <v>0</v>
      </c>
      <c r="F21" s="442">
        <v>0</v>
      </c>
      <c r="G21" s="442">
        <v>0</v>
      </c>
      <c r="H21" s="442">
        <v>2016</v>
      </c>
      <c r="I21" s="408">
        <v>0</v>
      </c>
      <c r="J21" s="408">
        <v>0</v>
      </c>
      <c r="M21" s="46"/>
      <c r="N21" s="46"/>
      <c r="O21" s="26"/>
      <c r="P21" s="45"/>
    </row>
    <row r="22" spans="1:16" x14ac:dyDescent="0.25">
      <c r="A22" t="s">
        <v>405</v>
      </c>
      <c r="B22" s="46" t="s">
        <v>412</v>
      </c>
      <c r="C22" s="46" t="s">
        <v>399</v>
      </c>
      <c r="D22" s="46" t="s">
        <v>413</v>
      </c>
      <c r="E22" s="442">
        <v>20578.071578086601</v>
      </c>
      <c r="F22" s="442">
        <v>83637.788885889895</v>
      </c>
      <c r="G22" s="442">
        <v>104215.860463976</v>
      </c>
      <c r="H22" s="442">
        <v>2016</v>
      </c>
      <c r="I22" s="408">
        <v>10</v>
      </c>
      <c r="J22" s="408">
        <v>5</v>
      </c>
      <c r="M22" s="46"/>
      <c r="N22" s="46"/>
      <c r="O22" s="26"/>
      <c r="P22" s="45"/>
    </row>
    <row r="23" spans="1:16" x14ac:dyDescent="0.25">
      <c r="A23" t="s">
        <v>405</v>
      </c>
      <c r="B23" s="46" t="s">
        <v>412</v>
      </c>
      <c r="C23" s="46" t="s">
        <v>371</v>
      </c>
      <c r="D23" s="46" t="s">
        <v>414</v>
      </c>
      <c r="E23" s="442">
        <v>25346.354522662499</v>
      </c>
      <c r="F23" s="442">
        <v>11151.7051847853</v>
      </c>
      <c r="G23" s="442">
        <v>36498.059707447901</v>
      </c>
      <c r="H23" s="442">
        <v>2016</v>
      </c>
      <c r="I23" s="408">
        <v>10</v>
      </c>
      <c r="J23" s="408">
        <v>5</v>
      </c>
      <c r="O23" s="26"/>
      <c r="P23" s="45"/>
    </row>
    <row r="24" spans="1:16" x14ac:dyDescent="0.25">
      <c r="A24" t="s">
        <v>405</v>
      </c>
      <c r="B24" s="46" t="s">
        <v>415</v>
      </c>
      <c r="C24" s="46" t="s">
        <v>388</v>
      </c>
      <c r="D24" s="46" t="s">
        <v>416</v>
      </c>
      <c r="E24" s="442">
        <v>117860.87003158301</v>
      </c>
      <c r="F24" s="442">
        <v>271822.73801720201</v>
      </c>
      <c r="G24" s="442">
        <v>389683.36240952299</v>
      </c>
      <c r="H24" s="442">
        <v>2016</v>
      </c>
      <c r="I24" s="408">
        <v>20</v>
      </c>
      <c r="J24" s="408">
        <v>10</v>
      </c>
    </row>
    <row r="25" spans="1:16" x14ac:dyDescent="0.25">
      <c r="A25" t="s">
        <v>405</v>
      </c>
      <c r="B25" t="s">
        <v>415</v>
      </c>
      <c r="C25" t="s">
        <v>371</v>
      </c>
      <c r="D25" t="s">
        <v>417</v>
      </c>
      <c r="E25" s="442">
        <v>25346.3238186044</v>
      </c>
      <c r="F25" s="442">
        <v>36243.375643088402</v>
      </c>
      <c r="G25" s="442">
        <v>61589.396373214797</v>
      </c>
      <c r="H25" s="442">
        <v>2016</v>
      </c>
      <c r="I25" s="408">
        <v>10</v>
      </c>
      <c r="J25" s="408">
        <v>5</v>
      </c>
    </row>
    <row r="26" spans="1:16" x14ac:dyDescent="0.25">
      <c r="A26" t="s">
        <v>418</v>
      </c>
      <c r="B26" t="s">
        <v>419</v>
      </c>
      <c r="C26" t="s">
        <v>369</v>
      </c>
      <c r="D26" t="s">
        <v>420</v>
      </c>
      <c r="E26" s="442">
        <v>85297.294801537399</v>
      </c>
      <c r="F26" s="442">
        <v>326187.37665496999</v>
      </c>
      <c r="G26" s="442">
        <v>411484.67145650799</v>
      </c>
      <c r="H26" s="442">
        <v>2016</v>
      </c>
      <c r="I26" s="408">
        <v>20</v>
      </c>
      <c r="J26" s="408">
        <v>10</v>
      </c>
    </row>
    <row r="27" spans="1:16" x14ac:dyDescent="0.25">
      <c r="A27" t="s">
        <v>418</v>
      </c>
      <c r="B27" t="s">
        <v>419</v>
      </c>
      <c r="C27" t="s">
        <v>371</v>
      </c>
      <c r="D27" t="s">
        <v>421</v>
      </c>
      <c r="E27" s="442">
        <v>31682.9431533282</v>
      </c>
      <c r="F27" s="442">
        <v>43491.650220662799</v>
      </c>
      <c r="G27" s="442">
        <v>75174.593373990894</v>
      </c>
      <c r="H27" s="442">
        <v>2016</v>
      </c>
      <c r="I27" s="408">
        <v>10</v>
      </c>
      <c r="J27" s="408">
        <v>5</v>
      </c>
    </row>
    <row r="28" spans="1:16" x14ac:dyDescent="0.25">
      <c r="A28" t="s">
        <v>418</v>
      </c>
      <c r="B28" t="s">
        <v>422</v>
      </c>
      <c r="C28" t="s">
        <v>376</v>
      </c>
      <c r="D28" t="s">
        <v>423</v>
      </c>
      <c r="E28" s="442">
        <v>332670.903109946</v>
      </c>
      <c r="F28" s="442">
        <v>225822.02999190299</v>
      </c>
      <c r="G28" s="442">
        <v>558492.933101848</v>
      </c>
      <c r="H28" s="442">
        <v>2016</v>
      </c>
      <c r="I28" s="408">
        <v>20</v>
      </c>
      <c r="J28" s="408">
        <v>10</v>
      </c>
    </row>
    <row r="29" spans="1:16" x14ac:dyDescent="0.25">
      <c r="A29" t="s">
        <v>418</v>
      </c>
      <c r="B29" t="s">
        <v>422</v>
      </c>
      <c r="C29" t="s">
        <v>371</v>
      </c>
      <c r="D29" t="s">
        <v>424</v>
      </c>
      <c r="E29" s="442">
        <v>31682.9431533282</v>
      </c>
      <c r="F29" s="442">
        <v>30109.603998920298</v>
      </c>
      <c r="G29" s="442">
        <v>61792.547152248502</v>
      </c>
      <c r="H29" s="442">
        <v>2016</v>
      </c>
      <c r="I29" s="408">
        <v>10</v>
      </c>
      <c r="J29" s="408">
        <v>5</v>
      </c>
    </row>
    <row r="30" spans="1:16" ht="16.5" customHeight="1" x14ac:dyDescent="0.25">
      <c r="A30" t="s">
        <v>418</v>
      </c>
      <c r="B30" t="s">
        <v>425</v>
      </c>
      <c r="C30" t="s">
        <v>399</v>
      </c>
      <c r="D30" t="s">
        <v>426</v>
      </c>
      <c r="E30" s="442">
        <v>20578.071578086601</v>
      </c>
      <c r="F30" s="442">
        <v>72513.962964066493</v>
      </c>
      <c r="G30" s="442">
        <v>93092.034542153197</v>
      </c>
      <c r="H30" s="442">
        <v>2016</v>
      </c>
      <c r="I30" s="408">
        <v>10</v>
      </c>
      <c r="J30" s="408">
        <v>5</v>
      </c>
    </row>
    <row r="31" spans="1:16" x14ac:dyDescent="0.25">
      <c r="A31" t="s">
        <v>418</v>
      </c>
      <c r="B31" t="s">
        <v>425</v>
      </c>
      <c r="C31" t="s">
        <v>371</v>
      </c>
      <c r="D31" t="s">
        <v>427</v>
      </c>
      <c r="E31" s="442">
        <v>31682.9431533282</v>
      </c>
      <c r="F31" s="442">
        <v>13080.9501817532</v>
      </c>
      <c r="G31" s="442">
        <v>44763.893335081397</v>
      </c>
      <c r="H31" s="442">
        <v>2016</v>
      </c>
      <c r="I31" s="408">
        <v>10</v>
      </c>
      <c r="J31" s="408">
        <v>5</v>
      </c>
    </row>
    <row r="32" spans="1:16" x14ac:dyDescent="0.25">
      <c r="A32" t="s">
        <v>418</v>
      </c>
      <c r="B32" t="s">
        <v>428</v>
      </c>
      <c r="C32" t="s">
        <v>388</v>
      </c>
      <c r="D32" t="s">
        <v>429</v>
      </c>
      <c r="E32" s="442">
        <v>89821.143839685406</v>
      </c>
      <c r="F32" s="442">
        <v>250913.36665767001</v>
      </c>
      <c r="G32" s="442">
        <v>340734.51049735502</v>
      </c>
      <c r="H32" s="442">
        <v>2016</v>
      </c>
      <c r="I32" s="408">
        <v>15</v>
      </c>
      <c r="J32" s="408">
        <v>10</v>
      </c>
    </row>
    <row r="33" spans="1:10" x14ac:dyDescent="0.25">
      <c r="A33" t="s">
        <v>418</v>
      </c>
      <c r="B33" t="s">
        <v>428</v>
      </c>
      <c r="C33" t="s">
        <v>371</v>
      </c>
      <c r="D33" t="s">
        <v>430</v>
      </c>
      <c r="E33" s="442">
        <v>31682.9431533282</v>
      </c>
      <c r="F33" s="442">
        <v>33455.1155543559</v>
      </c>
      <c r="G33" s="442">
        <v>65138.058707684097</v>
      </c>
      <c r="H33" s="442">
        <v>2016</v>
      </c>
      <c r="I33" s="408">
        <v>10</v>
      </c>
      <c r="J33" s="408">
        <v>5</v>
      </c>
    </row>
    <row r="34" spans="1:10" x14ac:dyDescent="0.25">
      <c r="A34" t="s">
        <v>431</v>
      </c>
      <c r="B34" t="s">
        <v>432</v>
      </c>
      <c r="C34" t="s">
        <v>432</v>
      </c>
      <c r="D34" t="s">
        <v>433</v>
      </c>
      <c r="E34" s="442">
        <v>73662.842831488</v>
      </c>
      <c r="F34" s="442">
        <v>27600.470332343601</v>
      </c>
      <c r="G34" s="442">
        <v>101263.313163832</v>
      </c>
      <c r="H34" s="442">
        <v>2016</v>
      </c>
      <c r="I34" s="408">
        <v>10</v>
      </c>
      <c r="J34" s="408">
        <v>5</v>
      </c>
    </row>
    <row r="35" spans="1:10" x14ac:dyDescent="0.25">
      <c r="A35" t="s">
        <v>431</v>
      </c>
      <c r="B35" t="s">
        <v>432</v>
      </c>
      <c r="C35" t="s">
        <v>371</v>
      </c>
      <c r="D35" t="s">
        <v>434</v>
      </c>
      <c r="E35" s="442">
        <v>13306.8361243978</v>
      </c>
      <c r="F35" s="442">
        <v>3680.0627109791499</v>
      </c>
      <c r="G35" s="442">
        <v>16986.898835377</v>
      </c>
      <c r="H35" s="442">
        <v>2016</v>
      </c>
      <c r="I35" s="408">
        <v>10</v>
      </c>
      <c r="J35" s="408">
        <v>5</v>
      </c>
    </row>
    <row r="36" spans="1:10" x14ac:dyDescent="0.25">
      <c r="A36" t="s">
        <v>431</v>
      </c>
      <c r="B36" t="s">
        <v>435</v>
      </c>
      <c r="C36" t="s">
        <v>435</v>
      </c>
      <c r="D36" t="s">
        <v>436</v>
      </c>
      <c r="E36" s="442">
        <v>73662.914804441505</v>
      </c>
      <c r="F36" s="442">
        <v>27600.6372286117</v>
      </c>
      <c r="G36" s="442">
        <v>101263.313163832</v>
      </c>
      <c r="H36" s="442">
        <v>2016</v>
      </c>
      <c r="I36" s="408">
        <v>10</v>
      </c>
      <c r="J36" s="408">
        <v>5</v>
      </c>
    </row>
    <row r="37" spans="1:10" x14ac:dyDescent="0.25">
      <c r="A37" t="s">
        <v>431</v>
      </c>
      <c r="B37" t="s">
        <v>435</v>
      </c>
      <c r="C37" t="s">
        <v>371</v>
      </c>
      <c r="D37" t="s">
        <v>437</v>
      </c>
      <c r="E37" s="442">
        <v>13307.1553145422</v>
      </c>
      <c r="F37" s="442">
        <v>3680.1537453071901</v>
      </c>
      <c r="G37" s="442">
        <v>16986.898835377</v>
      </c>
      <c r="H37" s="442">
        <v>2016</v>
      </c>
      <c r="I37" s="408">
        <v>10</v>
      </c>
      <c r="J37" s="408">
        <v>5</v>
      </c>
    </row>
    <row r="38" spans="1:10" x14ac:dyDescent="0.25">
      <c r="A38" t="s">
        <v>438</v>
      </c>
      <c r="B38" t="s">
        <v>439</v>
      </c>
      <c r="C38" t="s">
        <v>439</v>
      </c>
      <c r="D38" t="s">
        <v>440</v>
      </c>
      <c r="E38" s="442">
        <v>47524.414729992299</v>
      </c>
      <c r="F38" s="442">
        <v>250913.36665767001</v>
      </c>
      <c r="G38" s="442">
        <v>298437.78138766199</v>
      </c>
      <c r="H38" s="442">
        <v>2016</v>
      </c>
      <c r="I38" s="408">
        <v>12</v>
      </c>
      <c r="J38" s="408">
        <v>6</v>
      </c>
    </row>
    <row r="39" spans="1:10" x14ac:dyDescent="0.25">
      <c r="A39" t="s">
        <v>438</v>
      </c>
      <c r="B39" t="s">
        <v>441</v>
      </c>
      <c r="C39" t="s">
        <v>441</v>
      </c>
      <c r="D39" t="s">
        <v>442</v>
      </c>
      <c r="E39" s="442">
        <v>13940.494987464401</v>
      </c>
      <c r="F39" s="442">
        <v>16727.557777178001</v>
      </c>
      <c r="G39" s="442">
        <v>30668.052764642402</v>
      </c>
      <c r="H39" s="442">
        <v>2016</v>
      </c>
      <c r="I39" s="408">
        <v>10</v>
      </c>
      <c r="J39" s="408">
        <v>5</v>
      </c>
    </row>
    <row r="40" spans="1:10" x14ac:dyDescent="0.25">
      <c r="A40" t="s">
        <v>438</v>
      </c>
      <c r="B40" t="s">
        <v>399</v>
      </c>
      <c r="C40" t="s">
        <v>399</v>
      </c>
      <c r="D40" t="s">
        <v>443</v>
      </c>
      <c r="E40" s="442">
        <v>8316.7725777486503</v>
      </c>
      <c r="F40" s="442">
        <v>16727.557777178001</v>
      </c>
      <c r="G40" s="442">
        <v>25044.330354926598</v>
      </c>
      <c r="H40" s="442">
        <v>2016</v>
      </c>
      <c r="I40" s="408">
        <v>10</v>
      </c>
      <c r="J40" s="408">
        <v>5</v>
      </c>
    </row>
    <row r="41" spans="1:10" x14ac:dyDescent="0.25">
      <c r="A41" t="s">
        <v>438</v>
      </c>
      <c r="B41" t="s">
        <v>388</v>
      </c>
      <c r="C41" t="s">
        <v>388</v>
      </c>
      <c r="D41" t="s">
        <v>444</v>
      </c>
      <c r="E41" s="442">
        <v>71286.622094988401</v>
      </c>
      <c r="F41" s="442">
        <v>250913.36665767001</v>
      </c>
      <c r="G41" s="442">
        <v>322199.98875265801</v>
      </c>
      <c r="H41" s="442">
        <v>2016</v>
      </c>
      <c r="I41" s="408">
        <v>15</v>
      </c>
      <c r="J41" s="408">
        <v>10</v>
      </c>
    </row>
    <row r="42" spans="1:10" x14ac:dyDescent="0.25">
      <c r="A42" t="s">
        <v>445</v>
      </c>
      <c r="B42" t="s">
        <v>445</v>
      </c>
      <c r="C42" t="s">
        <v>445</v>
      </c>
      <c r="D42" t="s">
        <v>446</v>
      </c>
      <c r="E42" s="442">
        <v>0</v>
      </c>
      <c r="F42" s="442">
        <v>0</v>
      </c>
      <c r="G42" s="442">
        <v>0</v>
      </c>
      <c r="H42" s="442">
        <v>2016</v>
      </c>
      <c r="I42" s="408">
        <v>0</v>
      </c>
      <c r="J42" s="408">
        <v>0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395775"/>
  </sheetPr>
  <dimension ref="A1:L43"/>
  <sheetViews>
    <sheetView workbookViewId="0">
      <selection activeCell="C2" sqref="C2:F24"/>
    </sheetView>
  </sheetViews>
  <sheetFormatPr defaultColWidth="9.140625" defaultRowHeight="15" x14ac:dyDescent="0.25"/>
  <cols>
    <col min="1" max="1" width="10.42578125" customWidth="1"/>
    <col min="2" max="2" width="20.42578125" customWidth="1"/>
    <col min="3" max="3" width="18.42578125" customWidth="1"/>
    <col min="4" max="4" width="17.42578125" customWidth="1"/>
    <col min="5" max="5" width="14.42578125" customWidth="1"/>
    <col min="6" max="10" width="12.42578125" customWidth="1"/>
    <col min="11" max="11" width="79.42578125" customWidth="1"/>
    <col min="12" max="12" width="11.42578125" customWidth="1"/>
    <col min="13" max="14" width="10.42578125" customWidth="1"/>
    <col min="15" max="15" width="22.42578125" customWidth="1"/>
    <col min="16" max="16" width="21.42578125" customWidth="1"/>
    <col min="17" max="17" width="18.42578125" customWidth="1"/>
    <col min="18" max="18" width="30.42578125" customWidth="1"/>
    <col min="19" max="1025" width="10.42578125" customWidth="1"/>
  </cols>
  <sheetData>
    <row r="1" spans="1:12" ht="18.75" x14ac:dyDescent="0.25">
      <c r="A1" s="1" t="s">
        <v>358</v>
      </c>
      <c r="B1" s="1" t="s">
        <v>359</v>
      </c>
      <c r="C1" s="1" t="s">
        <v>362</v>
      </c>
      <c r="D1" s="1" t="s">
        <v>363</v>
      </c>
      <c r="E1" s="1" t="s">
        <v>364</v>
      </c>
      <c r="F1" s="1" t="s">
        <v>447</v>
      </c>
      <c r="G1" s="369"/>
      <c r="H1" s="369"/>
      <c r="I1" s="369"/>
      <c r="J1" s="4"/>
      <c r="K1" s="368" t="s">
        <v>1386</v>
      </c>
    </row>
    <row r="2" spans="1:12" x14ac:dyDescent="0.25">
      <c r="A2" t="s">
        <v>367</v>
      </c>
      <c r="B2" t="s">
        <v>368</v>
      </c>
      <c r="C2" s="442">
        <v>4401.2410273523601</v>
      </c>
      <c r="D2" s="442">
        <v>21640.377013686099</v>
      </c>
      <c r="E2" s="442">
        <v>26041.618041038499</v>
      </c>
      <c r="F2" s="442">
        <v>547</v>
      </c>
      <c r="G2" s="46"/>
      <c r="H2" s="46"/>
      <c r="I2" s="46"/>
      <c r="J2" s="46"/>
      <c r="K2" s="26"/>
      <c r="L2" s="45"/>
    </row>
    <row r="3" spans="1:12" x14ac:dyDescent="0.25">
      <c r="A3" t="s">
        <v>367</v>
      </c>
      <c r="B3" t="s">
        <v>375</v>
      </c>
      <c r="C3" s="442">
        <v>4417.7715100841997</v>
      </c>
      <c r="D3" s="442">
        <v>21721.655425005101</v>
      </c>
      <c r="E3" s="442">
        <v>26139.426935089301</v>
      </c>
      <c r="F3" s="442">
        <v>1065</v>
      </c>
      <c r="G3" s="46"/>
      <c r="H3" s="46"/>
      <c r="I3" t="s">
        <v>373</v>
      </c>
      <c r="K3" t="s">
        <v>374</v>
      </c>
      <c r="L3" s="45"/>
    </row>
    <row r="4" spans="1:12" x14ac:dyDescent="0.25">
      <c r="A4" t="s">
        <v>367</v>
      </c>
      <c r="B4" t="s">
        <v>383</v>
      </c>
      <c r="C4" s="442">
        <v>2609.98454639792</v>
      </c>
      <c r="D4" s="442">
        <v>13841.2673199781</v>
      </c>
      <c r="E4" s="442">
        <v>16451.251866375998</v>
      </c>
      <c r="F4" s="442">
        <v>232</v>
      </c>
      <c r="G4" s="46"/>
      <c r="H4" s="46"/>
      <c r="K4" s="104"/>
      <c r="L4" s="45"/>
    </row>
    <row r="5" spans="1:12" x14ac:dyDescent="0.25">
      <c r="A5" t="s">
        <v>367</v>
      </c>
      <c r="B5" t="s">
        <v>387</v>
      </c>
      <c r="C5" s="442">
        <v>21279.291546458</v>
      </c>
      <c r="D5" s="442">
        <v>88034.119804805698</v>
      </c>
      <c r="E5" s="442">
        <v>109313.411351264</v>
      </c>
      <c r="F5" s="442">
        <v>72</v>
      </c>
      <c r="G5" s="46"/>
      <c r="H5" s="46"/>
      <c r="L5" s="45"/>
    </row>
    <row r="6" spans="1:12" x14ac:dyDescent="0.25">
      <c r="A6" t="s">
        <v>391</v>
      </c>
      <c r="B6" t="s">
        <v>392</v>
      </c>
      <c r="C6" s="442">
        <v>2898.8685572969398</v>
      </c>
      <c r="D6" s="442">
        <v>14700.275311363999</v>
      </c>
      <c r="E6" s="442">
        <v>17599.143868661002</v>
      </c>
      <c r="F6" s="442">
        <v>28</v>
      </c>
      <c r="G6" s="46"/>
      <c r="H6" s="46"/>
      <c r="I6" s="46"/>
      <c r="J6" s="46"/>
      <c r="K6" s="26"/>
      <c r="L6" s="45"/>
    </row>
    <row r="7" spans="1:12" x14ac:dyDescent="0.25">
      <c r="A7" t="s">
        <v>391</v>
      </c>
      <c r="B7" t="s">
        <v>395</v>
      </c>
      <c r="C7" s="442">
        <v>1973.7727807451399</v>
      </c>
      <c r="D7" s="442">
        <v>11009.3466608539</v>
      </c>
      <c r="E7" s="442">
        <v>12983.119441599099</v>
      </c>
      <c r="F7" s="442">
        <v>19</v>
      </c>
      <c r="G7" s="46"/>
      <c r="H7" s="46"/>
      <c r="I7" s="46"/>
      <c r="J7" s="46"/>
      <c r="K7" s="26"/>
      <c r="L7" s="45"/>
    </row>
    <row r="8" spans="1:12" x14ac:dyDescent="0.25">
      <c r="A8" t="s">
        <v>391</v>
      </c>
      <c r="B8" t="s">
        <v>398</v>
      </c>
      <c r="C8" s="442">
        <v>1855.9111565583</v>
      </c>
      <c r="D8" s="442">
        <v>10539.1047069577</v>
      </c>
      <c r="E8" s="442">
        <v>12395.015863516001</v>
      </c>
      <c r="F8" s="442">
        <v>869</v>
      </c>
      <c r="G8" s="46"/>
      <c r="H8" s="46"/>
      <c r="I8" s="46"/>
      <c r="J8" s="46"/>
      <c r="K8" s="26"/>
      <c r="L8" s="45"/>
    </row>
    <row r="9" spans="1:12" x14ac:dyDescent="0.25">
      <c r="A9" t="s">
        <v>391</v>
      </c>
      <c r="B9" t="s">
        <v>402</v>
      </c>
      <c r="C9" s="442">
        <v>165585.30189142501</v>
      </c>
      <c r="D9" s="442">
        <v>663783.35736845201</v>
      </c>
      <c r="E9" s="442">
        <v>829368.65925987705</v>
      </c>
      <c r="F9" s="442">
        <v>2</v>
      </c>
      <c r="G9" s="46"/>
      <c r="H9" s="46"/>
      <c r="I9" s="46"/>
      <c r="J9" s="46"/>
      <c r="K9" s="26"/>
      <c r="L9" s="45"/>
    </row>
    <row r="10" spans="1:12" x14ac:dyDescent="0.25">
      <c r="A10" t="s">
        <v>405</v>
      </c>
      <c r="B10" t="s">
        <v>406</v>
      </c>
      <c r="C10" s="442">
        <v>2162.4990593859502</v>
      </c>
      <c r="D10" s="442">
        <v>11762.32299757</v>
      </c>
      <c r="E10" s="442">
        <v>13924.822056956</v>
      </c>
      <c r="F10" s="442">
        <v>9</v>
      </c>
      <c r="G10" s="46"/>
      <c r="H10" s="46"/>
      <c r="I10" s="46"/>
      <c r="J10" s="46"/>
      <c r="K10" s="26"/>
      <c r="L10" s="45"/>
    </row>
    <row r="11" spans="1:12" x14ac:dyDescent="0.25">
      <c r="A11" t="s">
        <v>405</v>
      </c>
      <c r="B11" t="s">
        <v>409</v>
      </c>
      <c r="C11" s="442">
        <v>0</v>
      </c>
      <c r="D11" s="442">
        <v>0</v>
      </c>
      <c r="E11" s="442">
        <v>0</v>
      </c>
      <c r="F11" s="442">
        <v>0</v>
      </c>
      <c r="G11" s="46"/>
      <c r="H11" s="46"/>
      <c r="I11" s="46"/>
      <c r="J11" s="46"/>
      <c r="K11" s="26"/>
      <c r="L11" s="45"/>
    </row>
    <row r="12" spans="1:12" x14ac:dyDescent="0.25">
      <c r="A12" t="s">
        <v>405</v>
      </c>
      <c r="B12" t="s">
        <v>412</v>
      </c>
      <c r="C12" s="442">
        <v>1875.4584754926</v>
      </c>
      <c r="D12" s="442">
        <v>10617.0942095843</v>
      </c>
      <c r="E12" s="442">
        <v>12492.5526850769</v>
      </c>
      <c r="F12" s="442">
        <v>203</v>
      </c>
      <c r="G12" s="46"/>
      <c r="H12" s="46"/>
      <c r="I12" s="46"/>
      <c r="J12" s="46"/>
      <c r="K12" s="26"/>
      <c r="L12" s="45"/>
    </row>
    <row r="13" spans="1:12" x14ac:dyDescent="0.25">
      <c r="A13" t="s">
        <v>405</v>
      </c>
      <c r="B13" t="s">
        <v>415</v>
      </c>
      <c r="C13" s="442"/>
      <c r="D13" s="442"/>
      <c r="E13" s="442"/>
      <c r="F13" s="442"/>
      <c r="G13" s="46"/>
      <c r="H13" s="46"/>
      <c r="I13" s="46"/>
      <c r="J13" s="46"/>
      <c r="K13" s="26"/>
      <c r="L13" s="45"/>
    </row>
    <row r="14" spans="1:12" x14ac:dyDescent="0.25">
      <c r="A14" t="s">
        <v>418</v>
      </c>
      <c r="B14" t="s">
        <v>419</v>
      </c>
      <c r="C14" s="442">
        <v>2278.1954476598198</v>
      </c>
      <c r="D14" s="442">
        <v>12442.073101599901</v>
      </c>
      <c r="E14" s="442">
        <v>14720.268549259799</v>
      </c>
      <c r="F14" s="442">
        <v>273</v>
      </c>
      <c r="G14" s="46"/>
      <c r="H14" s="46"/>
      <c r="I14" s="46"/>
      <c r="J14" s="46"/>
      <c r="K14" s="26"/>
      <c r="L14" s="45"/>
    </row>
    <row r="15" spans="1:12" x14ac:dyDescent="0.25">
      <c r="A15" t="s">
        <v>418</v>
      </c>
      <c r="B15" t="s">
        <v>422</v>
      </c>
      <c r="C15" s="442">
        <v>3170.4223003848801</v>
      </c>
      <c r="D15" s="442">
        <v>15837.7568637766</v>
      </c>
      <c r="E15" s="442">
        <v>19008.1791641614</v>
      </c>
      <c r="F15" s="442">
        <v>58</v>
      </c>
      <c r="G15" s="46"/>
      <c r="H15" s="46"/>
      <c r="I15" s="46"/>
      <c r="J15" s="46"/>
      <c r="K15" s="26"/>
      <c r="L15" s="45"/>
    </row>
    <row r="16" spans="1:12" ht="16.5" customHeight="1" x14ac:dyDescent="0.25">
      <c r="A16" t="s">
        <v>418</v>
      </c>
      <c r="B16" t="s">
        <v>425</v>
      </c>
      <c r="C16" s="442">
        <v>1988.07927708952</v>
      </c>
      <c r="D16" s="442">
        <v>11091.2849070947</v>
      </c>
      <c r="E16" s="442">
        <v>13079.3641841842</v>
      </c>
      <c r="F16" s="442">
        <v>2774</v>
      </c>
      <c r="G16" s="46"/>
      <c r="H16" s="46"/>
      <c r="I16" s="46"/>
      <c r="J16" s="46"/>
      <c r="K16" s="26"/>
      <c r="L16" s="45"/>
    </row>
    <row r="17" spans="1:12" x14ac:dyDescent="0.25">
      <c r="A17" t="s">
        <v>418</v>
      </c>
      <c r="B17" t="s">
        <v>428</v>
      </c>
      <c r="C17" s="442">
        <v>7149.0012028484598</v>
      </c>
      <c r="D17" s="442">
        <v>116499.10637171</v>
      </c>
      <c r="E17" s="442">
        <v>123648.10757455901</v>
      </c>
      <c r="F17" s="442">
        <v>48</v>
      </c>
      <c r="G17" s="46"/>
      <c r="H17" s="46"/>
      <c r="I17" s="46"/>
      <c r="J17" s="46"/>
      <c r="K17" s="26"/>
      <c r="L17" s="45"/>
    </row>
    <row r="18" spans="1:12" x14ac:dyDescent="0.25">
      <c r="A18" t="s">
        <v>431</v>
      </c>
      <c r="B18" t="s">
        <v>432</v>
      </c>
      <c r="C18" s="442">
        <v>1929.6766782724001</v>
      </c>
      <c r="D18" s="442">
        <v>43177.784766007302</v>
      </c>
      <c r="E18" s="442">
        <v>45107.461444279703</v>
      </c>
      <c r="F18" s="442">
        <v>157</v>
      </c>
      <c r="G18" s="46"/>
      <c r="H18" s="46"/>
      <c r="I18" s="46"/>
      <c r="J18" s="46"/>
      <c r="K18" s="26"/>
      <c r="L18" s="45"/>
    </row>
    <row r="19" spans="1:12" x14ac:dyDescent="0.25">
      <c r="A19" t="s">
        <v>431</v>
      </c>
      <c r="B19" t="s">
        <v>435</v>
      </c>
      <c r="C19" s="442">
        <v>60533.882482533299</v>
      </c>
      <c r="D19" s="442">
        <v>101547.275688775</v>
      </c>
      <c r="E19" s="442">
        <v>162081.15817130799</v>
      </c>
      <c r="F19" s="442">
        <v>4</v>
      </c>
      <c r="G19" s="46"/>
      <c r="H19" s="46"/>
      <c r="I19" s="46"/>
      <c r="J19" s="46"/>
      <c r="K19" s="26"/>
      <c r="L19" s="45"/>
    </row>
    <row r="20" spans="1:12" x14ac:dyDescent="0.25">
      <c r="A20" t="s">
        <v>438</v>
      </c>
      <c r="B20" t="s">
        <v>439</v>
      </c>
      <c r="C20" s="442">
        <v>3682.6831126838902</v>
      </c>
      <c r="D20" s="442">
        <v>3961.8582673369701</v>
      </c>
      <c r="E20" s="442">
        <v>7644.5413800208598</v>
      </c>
      <c r="F20" s="442">
        <v>240</v>
      </c>
      <c r="G20" s="46"/>
      <c r="H20" s="46"/>
      <c r="I20" s="46"/>
      <c r="J20" s="46"/>
      <c r="K20" s="26"/>
      <c r="L20" s="45"/>
    </row>
    <row r="21" spans="1:12" x14ac:dyDescent="0.25">
      <c r="A21" t="s">
        <v>438</v>
      </c>
      <c r="B21" t="s">
        <v>441</v>
      </c>
      <c r="C21" s="442">
        <v>2121.4943396051399</v>
      </c>
      <c r="D21" s="442">
        <v>11643.348742861401</v>
      </c>
      <c r="E21" s="442">
        <v>13764.843082466499</v>
      </c>
      <c r="F21" s="442">
        <v>1812</v>
      </c>
      <c r="G21" s="46"/>
      <c r="H21" s="46"/>
      <c r="I21" s="46"/>
      <c r="J21" s="46"/>
      <c r="K21" s="26"/>
      <c r="L21" s="45"/>
    </row>
    <row r="22" spans="1:12" x14ac:dyDescent="0.25">
      <c r="A22" t="s">
        <v>438</v>
      </c>
      <c r="B22" t="s">
        <v>399</v>
      </c>
      <c r="C22" s="442">
        <v>2267.8650920933001</v>
      </c>
      <c r="D22" s="442">
        <v>2439.78637026052</v>
      </c>
      <c r="E22" s="442">
        <v>4707.6514623538196</v>
      </c>
      <c r="F22" s="442">
        <v>12446</v>
      </c>
      <c r="G22" s="46"/>
      <c r="H22" s="46"/>
      <c r="I22" s="46"/>
      <c r="J22" s="46"/>
      <c r="K22" s="26"/>
      <c r="L22" s="45"/>
    </row>
    <row r="23" spans="1:12" x14ac:dyDescent="0.25">
      <c r="A23" t="s">
        <v>438</v>
      </c>
      <c r="B23" t="s">
        <v>388</v>
      </c>
      <c r="C23" s="442">
        <v>9507.8084604735595</v>
      </c>
      <c r="D23" s="442">
        <v>10228.572049451001</v>
      </c>
      <c r="E23" s="442">
        <v>19736.3805099245</v>
      </c>
      <c r="F23" s="442">
        <v>983</v>
      </c>
      <c r="G23" s="46"/>
      <c r="H23" s="46"/>
      <c r="I23" s="46"/>
      <c r="J23" s="46"/>
      <c r="K23" s="26"/>
      <c r="L23" s="45"/>
    </row>
    <row r="24" spans="1:12" x14ac:dyDescent="0.25">
      <c r="A24" t="s">
        <v>445</v>
      </c>
      <c r="B24" t="s">
        <v>445</v>
      </c>
      <c r="C24" s="442">
        <v>0</v>
      </c>
      <c r="D24" s="442">
        <v>0</v>
      </c>
      <c r="E24" s="442">
        <v>0</v>
      </c>
      <c r="F24" s="442">
        <v>0</v>
      </c>
      <c r="G24" s="46"/>
      <c r="H24" s="46"/>
      <c r="I24" s="46"/>
      <c r="J24" s="46"/>
    </row>
    <row r="30" spans="1:12" ht="16.5" customHeight="1" x14ac:dyDescent="0.25"/>
    <row r="43" ht="12.75" customHeight="1" x14ac:dyDescent="0.25"/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395775"/>
  </sheetPr>
  <dimension ref="A1:DH41"/>
  <sheetViews>
    <sheetView workbookViewId="0">
      <selection activeCell="D8" sqref="D8"/>
    </sheetView>
  </sheetViews>
  <sheetFormatPr defaultColWidth="9.140625" defaultRowHeight="15" x14ac:dyDescent="0.25"/>
  <cols>
    <col min="1" max="2" width="10.42578125" customWidth="1"/>
    <col min="3" max="3" width="14.85546875" customWidth="1"/>
    <col min="4" max="4" width="10.42578125" customWidth="1"/>
    <col min="5" max="5" width="12" customWidth="1"/>
    <col min="6" max="1025" width="10.42578125" customWidth="1"/>
  </cols>
  <sheetData>
    <row r="1" spans="1:112" x14ac:dyDescent="0.25">
      <c r="A1" s="1" t="s">
        <v>1539</v>
      </c>
      <c r="B1" s="1" t="s">
        <v>139</v>
      </c>
      <c r="C1" s="1" t="s">
        <v>448</v>
      </c>
      <c r="D1" s="1">
        <v>2015</v>
      </c>
      <c r="E1" s="1">
        <v>2016</v>
      </c>
      <c r="F1" s="1">
        <v>2017</v>
      </c>
      <c r="G1" s="1">
        <v>2018</v>
      </c>
      <c r="H1" s="1">
        <v>2019</v>
      </c>
      <c r="I1" s="1">
        <v>2020</v>
      </c>
      <c r="J1" s="1">
        <v>2021</v>
      </c>
      <c r="K1" s="1">
        <v>2022</v>
      </c>
      <c r="L1" s="1">
        <v>2023</v>
      </c>
      <c r="M1" s="1">
        <v>2024</v>
      </c>
      <c r="N1" s="1">
        <v>2025</v>
      </c>
      <c r="O1" s="1">
        <v>2026</v>
      </c>
      <c r="P1" s="1">
        <v>2027</v>
      </c>
      <c r="Q1" s="1">
        <v>2028</v>
      </c>
      <c r="R1" s="1">
        <v>2029</v>
      </c>
      <c r="S1" s="1">
        <v>2030</v>
      </c>
      <c r="T1" s="1">
        <v>2031</v>
      </c>
      <c r="U1" s="1">
        <v>2032</v>
      </c>
      <c r="V1" s="1">
        <v>2033</v>
      </c>
      <c r="W1" s="1">
        <v>2034</v>
      </c>
      <c r="X1" s="1">
        <v>2035</v>
      </c>
      <c r="Y1" s="1">
        <v>2036</v>
      </c>
      <c r="Z1" s="1">
        <v>2037</v>
      </c>
      <c r="AA1" s="1">
        <v>2038</v>
      </c>
      <c r="AB1" s="1">
        <v>2039</v>
      </c>
      <c r="AC1" s="1">
        <v>2040</v>
      </c>
      <c r="AD1" s="1">
        <v>2041</v>
      </c>
      <c r="AE1" s="1">
        <v>2042</v>
      </c>
      <c r="AF1" s="1">
        <v>2043</v>
      </c>
      <c r="AG1" s="1">
        <v>2044</v>
      </c>
      <c r="AH1" s="1">
        <v>2045</v>
      </c>
      <c r="AI1" s="1">
        <v>2046</v>
      </c>
      <c r="AJ1" s="1">
        <v>2047</v>
      </c>
      <c r="AK1" s="1">
        <v>2048</v>
      </c>
      <c r="AL1" s="1">
        <v>2049</v>
      </c>
      <c r="AM1" s="1">
        <v>2050</v>
      </c>
      <c r="AN1" s="1">
        <v>2051</v>
      </c>
      <c r="AO1" s="1">
        <v>2052</v>
      </c>
      <c r="AP1" s="1">
        <v>2053</v>
      </c>
      <c r="AQ1" s="1">
        <v>2054</v>
      </c>
      <c r="AR1" s="1">
        <v>2055</v>
      </c>
      <c r="AS1" s="1">
        <v>2056</v>
      </c>
      <c r="AT1" s="1">
        <v>2057</v>
      </c>
      <c r="AU1" s="1">
        <v>2058</v>
      </c>
      <c r="AV1" s="1">
        <v>2059</v>
      </c>
      <c r="AW1" s="1">
        <v>2060</v>
      </c>
      <c r="AX1" s="1">
        <v>2061</v>
      </c>
      <c r="AY1" s="1">
        <v>2062</v>
      </c>
      <c r="AZ1" s="1">
        <v>2063</v>
      </c>
      <c r="BA1" s="1">
        <v>2064</v>
      </c>
      <c r="BB1" s="1">
        <v>2065</v>
      </c>
      <c r="BC1" s="1">
        <v>2066</v>
      </c>
      <c r="BD1" s="1">
        <v>2067</v>
      </c>
      <c r="BE1" s="1">
        <v>2068</v>
      </c>
      <c r="BF1" s="1">
        <v>2069</v>
      </c>
      <c r="BG1" s="1">
        <v>2070</v>
      </c>
      <c r="BH1" s="1">
        <v>2071</v>
      </c>
      <c r="BI1" s="1">
        <v>2072</v>
      </c>
      <c r="BJ1" s="1">
        <v>2073</v>
      </c>
      <c r="BK1" s="1">
        <v>2074</v>
      </c>
      <c r="BL1" s="1">
        <v>2075</v>
      </c>
      <c r="BM1" s="1">
        <v>2076</v>
      </c>
      <c r="BN1" s="1">
        <v>2077</v>
      </c>
      <c r="BO1" s="1">
        <v>2078</v>
      </c>
      <c r="BP1" s="1">
        <v>2079</v>
      </c>
      <c r="BQ1" s="1">
        <v>2080</v>
      </c>
      <c r="BR1" s="1">
        <v>2081</v>
      </c>
      <c r="BS1" s="1">
        <v>2082</v>
      </c>
      <c r="BT1" s="1">
        <v>2083</v>
      </c>
      <c r="BU1" s="1">
        <v>2084</v>
      </c>
      <c r="BV1" s="1">
        <v>2085</v>
      </c>
      <c r="BW1" s="1">
        <v>2086</v>
      </c>
      <c r="BX1" s="1">
        <v>2087</v>
      </c>
      <c r="BY1" s="1">
        <v>2088</v>
      </c>
      <c r="BZ1" s="1">
        <v>2089</v>
      </c>
      <c r="CA1" s="1">
        <v>2090</v>
      </c>
      <c r="CB1" s="1">
        <v>2091</v>
      </c>
      <c r="CC1" s="1">
        <v>2092</v>
      </c>
      <c r="CD1" s="1">
        <v>2093</v>
      </c>
      <c r="CE1" s="1">
        <v>2094</v>
      </c>
      <c r="CF1" s="1">
        <v>2095</v>
      </c>
      <c r="CG1" s="1">
        <v>2096</v>
      </c>
      <c r="CH1" s="1">
        <v>2097</v>
      </c>
      <c r="CI1" s="1">
        <v>2098</v>
      </c>
      <c r="CJ1" s="1">
        <v>2099</v>
      </c>
      <c r="CK1" s="1">
        <f>CJ1+1</f>
        <v>2100</v>
      </c>
      <c r="CL1" s="1">
        <f>CK1+1</f>
        <v>2101</v>
      </c>
      <c r="CM1" s="1">
        <f t="shared" ref="CM1:DG1" si="0">CL1+1</f>
        <v>2102</v>
      </c>
      <c r="CN1" s="1">
        <f t="shared" si="0"/>
        <v>2103</v>
      </c>
      <c r="CO1" s="1">
        <f t="shared" si="0"/>
        <v>2104</v>
      </c>
      <c r="CP1" s="1">
        <f t="shared" si="0"/>
        <v>2105</v>
      </c>
      <c r="CQ1" s="1">
        <f t="shared" si="0"/>
        <v>2106</v>
      </c>
      <c r="CR1" s="1">
        <f t="shared" si="0"/>
        <v>2107</v>
      </c>
      <c r="CS1" s="1">
        <f t="shared" si="0"/>
        <v>2108</v>
      </c>
      <c r="CT1" s="1">
        <f t="shared" si="0"/>
        <v>2109</v>
      </c>
      <c r="CU1" s="1">
        <f t="shared" si="0"/>
        <v>2110</v>
      </c>
      <c r="CV1" s="1">
        <f t="shared" si="0"/>
        <v>2111</v>
      </c>
      <c r="CW1" s="1">
        <f t="shared" si="0"/>
        <v>2112</v>
      </c>
      <c r="CX1" s="1">
        <f t="shared" si="0"/>
        <v>2113</v>
      </c>
      <c r="CY1" s="1">
        <f t="shared" si="0"/>
        <v>2114</v>
      </c>
      <c r="CZ1" s="1">
        <f t="shared" si="0"/>
        <v>2115</v>
      </c>
      <c r="DA1" s="1">
        <f t="shared" si="0"/>
        <v>2116</v>
      </c>
      <c r="DB1" s="1">
        <f t="shared" si="0"/>
        <v>2117</v>
      </c>
      <c r="DC1" s="1">
        <f t="shared" si="0"/>
        <v>2118</v>
      </c>
      <c r="DD1" s="1">
        <f t="shared" si="0"/>
        <v>2119</v>
      </c>
      <c r="DE1" s="1">
        <f t="shared" si="0"/>
        <v>2120</v>
      </c>
      <c r="DF1">
        <f t="shared" si="0"/>
        <v>2121</v>
      </c>
      <c r="DG1">
        <f t="shared" si="0"/>
        <v>2122</v>
      </c>
    </row>
    <row r="2" spans="1:112" x14ac:dyDescent="0.25">
      <c r="A2" t="s">
        <v>449</v>
      </c>
      <c r="B2" s="408">
        <v>2023</v>
      </c>
      <c r="C2" t="s">
        <v>450</v>
      </c>
      <c r="D2" s="10">
        <v>0</v>
      </c>
      <c r="E2" s="10">
        <v>0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0</v>
      </c>
      <c r="L2" s="10">
        <f>D36/1000</f>
        <v>0.95199999999999996</v>
      </c>
      <c r="M2" s="10">
        <f t="shared" ref="M2:BX4" si="1">E36/1000</f>
        <v>1.135</v>
      </c>
      <c r="N2" s="10">
        <f t="shared" si="1"/>
        <v>1.3169999999999999</v>
      </c>
      <c r="O2" s="10">
        <f t="shared" si="1"/>
        <v>1.5</v>
      </c>
      <c r="P2" s="10">
        <f t="shared" si="1"/>
        <v>1.6819999999999999</v>
      </c>
      <c r="Q2" s="10">
        <f t="shared" si="1"/>
        <v>1.865</v>
      </c>
      <c r="R2" s="10">
        <f t="shared" si="1"/>
        <v>2.0470000000000002</v>
      </c>
      <c r="S2" s="10">
        <f t="shared" si="1"/>
        <v>2.23</v>
      </c>
      <c r="T2" s="10">
        <f t="shared" si="1"/>
        <v>2.23</v>
      </c>
      <c r="U2" s="10">
        <f t="shared" si="1"/>
        <v>2.23</v>
      </c>
      <c r="V2" s="10">
        <f t="shared" si="1"/>
        <v>2.23</v>
      </c>
      <c r="W2" s="10">
        <f t="shared" si="1"/>
        <v>2.23</v>
      </c>
      <c r="X2" s="10">
        <f t="shared" si="1"/>
        <v>2.23</v>
      </c>
      <c r="Y2" s="10">
        <f t="shared" si="1"/>
        <v>2.23</v>
      </c>
      <c r="Z2" s="10">
        <f t="shared" si="1"/>
        <v>2.23</v>
      </c>
      <c r="AA2" s="10">
        <f t="shared" si="1"/>
        <v>2.23</v>
      </c>
      <c r="AB2" s="10">
        <f t="shared" si="1"/>
        <v>2.23</v>
      </c>
      <c r="AC2" s="10">
        <f t="shared" si="1"/>
        <v>2.23</v>
      </c>
      <c r="AD2" s="10">
        <f t="shared" si="1"/>
        <v>2.23</v>
      </c>
      <c r="AE2" s="10">
        <f t="shared" si="1"/>
        <v>2.23</v>
      </c>
      <c r="AF2" s="10">
        <f t="shared" si="1"/>
        <v>2.23</v>
      </c>
      <c r="AG2" s="10">
        <f t="shared" si="1"/>
        <v>2.23</v>
      </c>
      <c r="AH2" s="10">
        <f t="shared" si="1"/>
        <v>2.23</v>
      </c>
      <c r="AI2" s="10">
        <f t="shared" si="1"/>
        <v>2.23</v>
      </c>
      <c r="AJ2" s="10">
        <f t="shared" si="1"/>
        <v>2.23</v>
      </c>
      <c r="AK2" s="10">
        <f t="shared" si="1"/>
        <v>2.23</v>
      </c>
      <c r="AL2" s="10">
        <f t="shared" si="1"/>
        <v>2.23</v>
      </c>
      <c r="AM2" s="10">
        <f t="shared" si="1"/>
        <v>2.23</v>
      </c>
      <c r="AN2" s="10">
        <f t="shared" si="1"/>
        <v>2.23</v>
      </c>
      <c r="AO2" s="10">
        <f t="shared" si="1"/>
        <v>2.23</v>
      </c>
      <c r="AP2" s="10">
        <f t="shared" si="1"/>
        <v>2.23</v>
      </c>
      <c r="AQ2" s="10">
        <f t="shared" si="1"/>
        <v>2.2930000000000001</v>
      </c>
      <c r="AR2" s="10">
        <f t="shared" si="1"/>
        <v>2.3849999999999998</v>
      </c>
      <c r="AS2" s="10">
        <f t="shared" si="1"/>
        <v>2.48</v>
      </c>
      <c r="AT2" s="10">
        <f t="shared" si="1"/>
        <v>2.5790000000000002</v>
      </c>
      <c r="AU2" s="10">
        <f t="shared" si="1"/>
        <v>2.6819999999999999</v>
      </c>
      <c r="AV2" s="10">
        <f t="shared" si="1"/>
        <v>2.79</v>
      </c>
      <c r="AW2" s="10">
        <f t="shared" si="1"/>
        <v>2.9009999999999998</v>
      </c>
      <c r="AX2" s="10">
        <f t="shared" si="1"/>
        <v>3.0169999999999999</v>
      </c>
      <c r="AY2" s="10">
        <f t="shared" si="1"/>
        <v>3.1379999999999999</v>
      </c>
      <c r="AZ2" s="10">
        <f t="shared" si="1"/>
        <v>3.2639999999999998</v>
      </c>
      <c r="BA2" s="10">
        <f t="shared" si="1"/>
        <v>3.3610000000000002</v>
      </c>
      <c r="BB2" s="10">
        <f t="shared" si="1"/>
        <v>3.4620000000000002</v>
      </c>
      <c r="BC2" s="10">
        <f t="shared" si="1"/>
        <v>3.5659999999999998</v>
      </c>
      <c r="BD2" s="10">
        <f t="shared" si="1"/>
        <v>3.673</v>
      </c>
      <c r="BE2" s="10">
        <f t="shared" si="1"/>
        <v>3.7829999999999999</v>
      </c>
      <c r="BF2" s="10">
        <f t="shared" si="1"/>
        <v>3.8969999999999998</v>
      </c>
      <c r="BG2" s="10">
        <f t="shared" si="1"/>
        <v>4.0140000000000002</v>
      </c>
      <c r="BH2" s="10">
        <f t="shared" si="1"/>
        <v>4.1340000000000003</v>
      </c>
      <c r="BI2" s="10">
        <f t="shared" si="1"/>
        <v>4.258</v>
      </c>
      <c r="BJ2" s="10">
        <f t="shared" si="1"/>
        <v>4.3860000000000001</v>
      </c>
      <c r="BK2" s="10">
        <f t="shared" si="1"/>
        <v>4.5179999999999998</v>
      </c>
      <c r="BL2" s="10">
        <f t="shared" si="1"/>
        <v>4.6529999999999996</v>
      </c>
      <c r="BM2" s="10">
        <f t="shared" si="1"/>
        <v>4.7930000000000001</v>
      </c>
      <c r="BN2" s="10">
        <f t="shared" si="1"/>
        <v>4.9359999999999999</v>
      </c>
      <c r="BO2" s="10">
        <f t="shared" si="1"/>
        <v>5.0839999999999996</v>
      </c>
      <c r="BP2" s="10">
        <f t="shared" si="1"/>
        <v>5.2370000000000001</v>
      </c>
      <c r="BQ2" s="10">
        <f t="shared" si="1"/>
        <v>5.3940000000000001</v>
      </c>
      <c r="BR2" s="10">
        <f t="shared" si="1"/>
        <v>5.556</v>
      </c>
      <c r="BS2" s="10">
        <f t="shared" si="1"/>
        <v>5.7229999999999999</v>
      </c>
      <c r="BT2" s="10">
        <f t="shared" si="1"/>
        <v>5.8940000000000001</v>
      </c>
      <c r="BU2" s="10">
        <f t="shared" si="1"/>
        <v>6.0709999999999997</v>
      </c>
      <c r="BV2" s="10">
        <f t="shared" si="1"/>
        <v>6.2530000000000001</v>
      </c>
      <c r="BW2" s="10">
        <f t="shared" si="1"/>
        <v>6.4409999999999998</v>
      </c>
      <c r="BX2" s="10">
        <f t="shared" si="1"/>
        <v>6.6340000000000003</v>
      </c>
      <c r="BY2" s="10">
        <f t="shared" ref="BY2:DG4" si="2">BQ36/1000</f>
        <v>6.8330000000000002</v>
      </c>
      <c r="BZ2" s="10">
        <f t="shared" si="2"/>
        <v>7.0380000000000003</v>
      </c>
      <c r="CA2" s="10">
        <f t="shared" si="2"/>
        <v>7.2489999999999997</v>
      </c>
      <c r="CB2" s="10">
        <f t="shared" si="2"/>
        <v>7.4669999999999996</v>
      </c>
      <c r="CC2" s="10">
        <f t="shared" si="2"/>
        <v>7.6909999999999998</v>
      </c>
      <c r="CD2" s="10">
        <f t="shared" si="2"/>
        <v>7.9210000000000003</v>
      </c>
      <c r="CE2" s="10">
        <f t="shared" si="2"/>
        <v>8.08</v>
      </c>
      <c r="CF2" s="10">
        <f t="shared" si="2"/>
        <v>8.2420000000000009</v>
      </c>
      <c r="CG2" s="10">
        <f t="shared" si="2"/>
        <v>8.4060000000000006</v>
      </c>
      <c r="CH2" s="10">
        <f t="shared" si="2"/>
        <v>8.5739999999999998</v>
      </c>
      <c r="CI2" s="10">
        <f t="shared" si="2"/>
        <v>8.7460000000000004</v>
      </c>
      <c r="CJ2" s="10">
        <f t="shared" si="2"/>
        <v>8.9209999999999994</v>
      </c>
      <c r="CK2" s="10">
        <f t="shared" si="2"/>
        <v>9.0990000000000002</v>
      </c>
      <c r="CL2" s="10">
        <f t="shared" si="2"/>
        <v>9.0990000000000002</v>
      </c>
      <c r="CM2" s="10">
        <f t="shared" si="2"/>
        <v>9.0990000000000002</v>
      </c>
      <c r="CN2" s="10">
        <f t="shared" si="2"/>
        <v>9.0990000000000002</v>
      </c>
      <c r="CO2" s="10">
        <f t="shared" si="2"/>
        <v>9.0990000000000002</v>
      </c>
      <c r="CP2" s="10">
        <f t="shared" si="2"/>
        <v>9.0990000000000002</v>
      </c>
      <c r="CQ2" s="10">
        <f t="shared" si="2"/>
        <v>9.0990000000000002</v>
      </c>
      <c r="CR2" s="10">
        <f t="shared" si="2"/>
        <v>9.0990000000000002</v>
      </c>
      <c r="CS2" s="10">
        <f t="shared" si="2"/>
        <v>9.0990000000000002</v>
      </c>
      <c r="CT2" s="10">
        <f t="shared" si="2"/>
        <v>9.0990000000000002</v>
      </c>
      <c r="CU2" s="10">
        <f t="shared" si="2"/>
        <v>9.0990000000000002</v>
      </c>
      <c r="CV2" s="10">
        <f t="shared" si="2"/>
        <v>9.0990000000000002</v>
      </c>
      <c r="CW2" s="10">
        <f t="shared" si="2"/>
        <v>9.0990000000000002</v>
      </c>
      <c r="CX2" s="10">
        <f t="shared" si="2"/>
        <v>9.0990000000000002</v>
      </c>
      <c r="CY2" s="10">
        <f t="shared" si="2"/>
        <v>9.0990000000000002</v>
      </c>
      <c r="CZ2" s="10">
        <f t="shared" si="2"/>
        <v>9.0990000000000002</v>
      </c>
      <c r="DA2" s="10">
        <f t="shared" si="2"/>
        <v>9.0990000000000002</v>
      </c>
      <c r="DB2" s="10">
        <f t="shared" si="2"/>
        <v>9.0990000000000002</v>
      </c>
      <c r="DC2" s="10">
        <f t="shared" si="2"/>
        <v>9.0990000000000002</v>
      </c>
      <c r="DD2" s="10">
        <f t="shared" si="2"/>
        <v>9.0990000000000002</v>
      </c>
      <c r="DE2" s="10">
        <f t="shared" si="2"/>
        <v>9.0990000000000002</v>
      </c>
      <c r="DF2" s="10">
        <f t="shared" si="2"/>
        <v>9.0990000000000002</v>
      </c>
      <c r="DG2" s="10">
        <f t="shared" si="2"/>
        <v>9.0990000000000002</v>
      </c>
      <c r="DH2" s="13"/>
    </row>
    <row r="3" spans="1:112" x14ac:dyDescent="0.25">
      <c r="A3" t="s">
        <v>1480</v>
      </c>
      <c r="B3" s="408">
        <v>2023</v>
      </c>
      <c r="C3" t="s">
        <v>450</v>
      </c>
      <c r="D3" s="10">
        <v>0</v>
      </c>
      <c r="E3" s="10">
        <v>0</v>
      </c>
      <c r="F3" s="10">
        <v>0</v>
      </c>
      <c r="G3" s="10">
        <v>0</v>
      </c>
      <c r="H3" s="10">
        <v>0</v>
      </c>
      <c r="I3" s="10">
        <v>0</v>
      </c>
      <c r="J3" s="10">
        <v>0</v>
      </c>
      <c r="K3" s="10">
        <v>0</v>
      </c>
      <c r="L3" s="10">
        <f t="shared" ref="L3:L4" si="3">D37/1000</f>
        <v>0.59799999999999998</v>
      </c>
      <c r="M3" s="10">
        <f t="shared" si="1"/>
        <v>0.627</v>
      </c>
      <c r="N3" s="10">
        <f t="shared" si="1"/>
        <v>0.65400000000000003</v>
      </c>
      <c r="O3" s="10">
        <f t="shared" si="1"/>
        <v>0.68600000000000005</v>
      </c>
      <c r="P3" s="10">
        <f t="shared" si="1"/>
        <v>0.70299999999999996</v>
      </c>
      <c r="Q3" s="10">
        <f t="shared" si="1"/>
        <v>0.72099999999999997</v>
      </c>
      <c r="R3" s="10">
        <f t="shared" si="1"/>
        <v>0.73899999999999999</v>
      </c>
      <c r="S3" s="10">
        <f t="shared" si="1"/>
        <v>0.75700000000000001</v>
      </c>
      <c r="T3" s="10">
        <f t="shared" si="1"/>
        <v>0.78700000000000003</v>
      </c>
      <c r="U3" s="10">
        <f t="shared" si="1"/>
        <v>0.81899999999999995</v>
      </c>
      <c r="V3" s="10">
        <f t="shared" si="1"/>
        <v>0.85199999999999998</v>
      </c>
      <c r="W3" s="10">
        <f t="shared" si="1"/>
        <v>0.88600000000000001</v>
      </c>
      <c r="X3" s="10">
        <f t="shared" si="1"/>
        <v>0.92100000000000004</v>
      </c>
      <c r="Y3" s="10">
        <f t="shared" si="1"/>
        <v>0.95799999999999996</v>
      </c>
      <c r="Z3" s="10">
        <f t="shared" si="1"/>
        <v>0.996</v>
      </c>
      <c r="AA3" s="10">
        <f t="shared" si="1"/>
        <v>1.036</v>
      </c>
      <c r="AB3" s="10">
        <f t="shared" si="1"/>
        <v>1.0780000000000001</v>
      </c>
      <c r="AC3" s="10">
        <f t="shared" si="1"/>
        <v>1.121</v>
      </c>
      <c r="AD3" s="10">
        <f t="shared" si="1"/>
        <v>1.1659999999999999</v>
      </c>
      <c r="AE3" s="10">
        <f t="shared" si="1"/>
        <v>1.212</v>
      </c>
      <c r="AF3" s="10">
        <f t="shared" si="1"/>
        <v>1.2609999999999999</v>
      </c>
      <c r="AG3" s="10">
        <f t="shared" si="1"/>
        <v>1.3109999999999999</v>
      </c>
      <c r="AH3" s="10">
        <f t="shared" si="1"/>
        <v>1.3640000000000001</v>
      </c>
      <c r="AI3" s="10">
        <f t="shared" si="1"/>
        <v>1.4179999999999999</v>
      </c>
      <c r="AJ3" s="10">
        <f t="shared" si="1"/>
        <v>1.4750000000000001</v>
      </c>
      <c r="AK3" s="10">
        <f t="shared" si="1"/>
        <v>1.534</v>
      </c>
      <c r="AL3" s="10">
        <f t="shared" si="1"/>
        <v>1.595</v>
      </c>
      <c r="AM3" s="10">
        <f t="shared" si="1"/>
        <v>1.659</v>
      </c>
      <c r="AN3" s="10">
        <f t="shared" si="1"/>
        <v>1.7250000000000001</v>
      </c>
      <c r="AO3" s="10">
        <f t="shared" si="1"/>
        <v>1.794</v>
      </c>
      <c r="AP3" s="10">
        <f t="shared" si="1"/>
        <v>1.8660000000000001</v>
      </c>
      <c r="AQ3" s="10">
        <f t="shared" si="1"/>
        <v>1.9410000000000001</v>
      </c>
      <c r="AR3" s="10">
        <f t="shared" si="1"/>
        <v>2.0179999999999998</v>
      </c>
      <c r="AS3" s="10">
        <f t="shared" si="1"/>
        <v>2.0990000000000002</v>
      </c>
      <c r="AT3" s="10">
        <f t="shared" si="1"/>
        <v>2.1829999999999998</v>
      </c>
      <c r="AU3" s="10">
        <f t="shared" si="1"/>
        <v>2.27</v>
      </c>
      <c r="AV3" s="10">
        <f t="shared" si="1"/>
        <v>2.3610000000000002</v>
      </c>
      <c r="AW3" s="10">
        <f t="shared" si="1"/>
        <v>2.456</v>
      </c>
      <c r="AX3" s="10">
        <f t="shared" si="1"/>
        <v>2.5539999999999998</v>
      </c>
      <c r="AY3" s="10">
        <f t="shared" si="1"/>
        <v>2.6560000000000001</v>
      </c>
      <c r="AZ3" s="10">
        <f t="shared" si="1"/>
        <v>2.762</v>
      </c>
      <c r="BA3" s="10">
        <f t="shared" si="1"/>
        <v>2.8450000000000002</v>
      </c>
      <c r="BB3" s="10">
        <f t="shared" si="1"/>
        <v>2.931</v>
      </c>
      <c r="BC3" s="10">
        <f t="shared" si="1"/>
        <v>3.0190000000000001</v>
      </c>
      <c r="BD3" s="10">
        <f t="shared" si="1"/>
        <v>3.109</v>
      </c>
      <c r="BE3" s="10">
        <f t="shared" si="1"/>
        <v>3.202</v>
      </c>
      <c r="BF3" s="10">
        <f t="shared" si="1"/>
        <v>3.298</v>
      </c>
      <c r="BG3" s="10">
        <f t="shared" si="1"/>
        <v>3.3969999999999998</v>
      </c>
      <c r="BH3" s="10">
        <f t="shared" si="1"/>
        <v>3.4990000000000001</v>
      </c>
      <c r="BI3" s="10">
        <f t="shared" si="1"/>
        <v>3.6040000000000001</v>
      </c>
      <c r="BJ3" s="10">
        <f t="shared" si="1"/>
        <v>3.7120000000000002</v>
      </c>
      <c r="BK3" s="10">
        <f t="shared" si="1"/>
        <v>3.8239999999999998</v>
      </c>
      <c r="BL3" s="10">
        <f t="shared" si="1"/>
        <v>3.9380000000000002</v>
      </c>
      <c r="BM3" s="10">
        <f t="shared" si="1"/>
        <v>4.0570000000000004</v>
      </c>
      <c r="BN3" s="10">
        <f t="shared" si="1"/>
        <v>4.1779999999999999</v>
      </c>
      <c r="BO3" s="10">
        <f t="shared" si="1"/>
        <v>4.3040000000000003</v>
      </c>
      <c r="BP3" s="10">
        <f t="shared" si="1"/>
        <v>4.4329999999999998</v>
      </c>
      <c r="BQ3" s="10">
        <f t="shared" si="1"/>
        <v>4.5659999999999998</v>
      </c>
      <c r="BR3" s="10">
        <f t="shared" si="1"/>
        <v>4.7030000000000003</v>
      </c>
      <c r="BS3" s="10">
        <f t="shared" si="1"/>
        <v>4.8440000000000003</v>
      </c>
      <c r="BT3" s="10">
        <f t="shared" si="1"/>
        <v>4.9889999999999999</v>
      </c>
      <c r="BU3" s="10">
        <f t="shared" si="1"/>
        <v>5.1390000000000002</v>
      </c>
      <c r="BV3" s="10">
        <f t="shared" si="1"/>
        <v>5.2930000000000001</v>
      </c>
      <c r="BW3" s="10">
        <f t="shared" si="1"/>
        <v>5.452</v>
      </c>
      <c r="BX3" s="10">
        <f t="shared" si="1"/>
        <v>5.6150000000000002</v>
      </c>
      <c r="BY3" s="10">
        <f t="shared" si="2"/>
        <v>5.7839999999999998</v>
      </c>
      <c r="BZ3" s="10">
        <f t="shared" si="2"/>
        <v>5.9569999999999999</v>
      </c>
      <c r="CA3" s="10">
        <f t="shared" si="2"/>
        <v>6.1360000000000001</v>
      </c>
      <c r="CB3" s="10">
        <f t="shared" si="2"/>
        <v>6.32</v>
      </c>
      <c r="CC3" s="10">
        <f t="shared" si="2"/>
        <v>6.51</v>
      </c>
      <c r="CD3" s="10">
        <f t="shared" si="2"/>
        <v>6.7050000000000001</v>
      </c>
      <c r="CE3" s="10">
        <f t="shared" si="2"/>
        <v>6.8390000000000004</v>
      </c>
      <c r="CF3" s="10">
        <f t="shared" si="2"/>
        <v>6.976</v>
      </c>
      <c r="CG3" s="10">
        <f t="shared" si="2"/>
        <v>7.1150000000000002</v>
      </c>
      <c r="CH3" s="10">
        <f t="shared" si="2"/>
        <v>7.258</v>
      </c>
      <c r="CI3" s="10">
        <f t="shared" si="2"/>
        <v>7.4029999999999996</v>
      </c>
      <c r="CJ3" s="10">
        <f t="shared" si="2"/>
        <v>7.5510000000000002</v>
      </c>
      <c r="CK3" s="10">
        <f t="shared" si="2"/>
        <v>7.702</v>
      </c>
      <c r="CL3" s="10">
        <f t="shared" si="2"/>
        <v>7.702</v>
      </c>
      <c r="CM3" s="10">
        <f t="shared" si="2"/>
        <v>7.702</v>
      </c>
      <c r="CN3" s="10">
        <f t="shared" si="2"/>
        <v>7.702</v>
      </c>
      <c r="CO3" s="10">
        <f t="shared" si="2"/>
        <v>7.702</v>
      </c>
      <c r="CP3" s="10">
        <f t="shared" si="2"/>
        <v>7.702</v>
      </c>
      <c r="CQ3" s="10">
        <f t="shared" si="2"/>
        <v>7.702</v>
      </c>
      <c r="CR3" s="10">
        <f t="shared" si="2"/>
        <v>7.702</v>
      </c>
      <c r="CS3" s="10">
        <f t="shared" si="2"/>
        <v>7.702</v>
      </c>
      <c r="CT3" s="10">
        <f t="shared" si="2"/>
        <v>7.702</v>
      </c>
      <c r="CU3" s="10">
        <f t="shared" si="2"/>
        <v>7.702</v>
      </c>
      <c r="CV3" s="10">
        <f t="shared" si="2"/>
        <v>7.702</v>
      </c>
      <c r="CW3" s="10">
        <f t="shared" si="2"/>
        <v>7.702</v>
      </c>
      <c r="CX3" s="10">
        <f t="shared" si="2"/>
        <v>7.702</v>
      </c>
      <c r="CY3" s="10">
        <f t="shared" si="2"/>
        <v>7.702</v>
      </c>
      <c r="CZ3" s="10">
        <f t="shared" si="2"/>
        <v>7.702</v>
      </c>
      <c r="DA3" s="10">
        <f t="shared" si="2"/>
        <v>7.702</v>
      </c>
      <c r="DB3" s="10">
        <f t="shared" si="2"/>
        <v>7.702</v>
      </c>
      <c r="DC3" s="10">
        <f t="shared" si="2"/>
        <v>7.702</v>
      </c>
      <c r="DD3" s="10">
        <f t="shared" si="2"/>
        <v>7.702</v>
      </c>
      <c r="DE3" s="10">
        <f t="shared" si="2"/>
        <v>7.702</v>
      </c>
      <c r="DF3" s="10">
        <f t="shared" si="2"/>
        <v>7.702</v>
      </c>
      <c r="DG3" s="10">
        <f t="shared" si="2"/>
        <v>7.702</v>
      </c>
      <c r="DH3" s="13"/>
    </row>
    <row r="4" spans="1:112" x14ac:dyDescent="0.25">
      <c r="A4" t="s">
        <v>1481</v>
      </c>
      <c r="B4" s="408">
        <v>2023</v>
      </c>
      <c r="C4" t="s">
        <v>450</v>
      </c>
      <c r="D4" s="10">
        <v>0</v>
      </c>
      <c r="E4" s="10">
        <v>0</v>
      </c>
      <c r="F4" s="10">
        <v>0</v>
      </c>
      <c r="G4" s="10">
        <v>0</v>
      </c>
      <c r="H4" s="10">
        <v>0</v>
      </c>
      <c r="I4" s="10">
        <v>0</v>
      </c>
      <c r="J4" s="10">
        <v>0</v>
      </c>
      <c r="K4" s="10">
        <v>0</v>
      </c>
      <c r="L4" s="10">
        <f t="shared" si="3"/>
        <v>1.47</v>
      </c>
      <c r="M4" s="10">
        <f t="shared" si="1"/>
        <v>1.679</v>
      </c>
      <c r="N4" s="10">
        <f t="shared" si="1"/>
        <v>1.9179999999999999</v>
      </c>
      <c r="O4" s="10">
        <f t="shared" si="1"/>
        <v>2.0960000000000001</v>
      </c>
      <c r="P4" s="10">
        <f t="shared" si="1"/>
        <v>2.2909999999999999</v>
      </c>
      <c r="Q4" s="10">
        <f t="shared" si="1"/>
        <v>2.504</v>
      </c>
      <c r="R4" s="10">
        <f t="shared" si="1"/>
        <v>2.7360000000000002</v>
      </c>
      <c r="S4" s="10">
        <f t="shared" si="1"/>
        <v>2.99</v>
      </c>
      <c r="T4" s="10">
        <f t="shared" si="1"/>
        <v>3.2679999999999998</v>
      </c>
      <c r="U4" s="10">
        <f t="shared" si="1"/>
        <v>3.5720000000000001</v>
      </c>
      <c r="V4" s="10">
        <f t="shared" si="1"/>
        <v>3.9039999999999999</v>
      </c>
      <c r="W4" s="10">
        <f t="shared" si="1"/>
        <v>4.2670000000000003</v>
      </c>
      <c r="X4" s="10">
        <f t="shared" si="1"/>
        <v>4.6639999999999997</v>
      </c>
      <c r="Y4" s="10">
        <f t="shared" si="1"/>
        <v>5.0979999999999999</v>
      </c>
      <c r="Z4" s="10">
        <f t="shared" si="1"/>
        <v>5.5720000000000001</v>
      </c>
      <c r="AA4" s="10">
        <f t="shared" si="1"/>
        <v>6.0910000000000002</v>
      </c>
      <c r="AB4" s="10">
        <f t="shared" si="1"/>
        <v>6.657</v>
      </c>
      <c r="AC4" s="10">
        <f t="shared" si="1"/>
        <v>7.2770000000000001</v>
      </c>
      <c r="AD4" s="10">
        <f t="shared" si="1"/>
        <v>7.5880000000000001</v>
      </c>
      <c r="AE4" s="10">
        <f t="shared" si="1"/>
        <v>7.9119999999999999</v>
      </c>
      <c r="AF4" s="10">
        <f t="shared" si="1"/>
        <v>8.25</v>
      </c>
      <c r="AG4" s="10">
        <f t="shared" si="1"/>
        <v>8.6029999999999998</v>
      </c>
      <c r="AH4" s="10">
        <f t="shared" si="1"/>
        <v>8.9710000000000001</v>
      </c>
      <c r="AI4" s="10">
        <f t="shared" si="1"/>
        <v>9.3550000000000004</v>
      </c>
      <c r="AJ4" s="10">
        <f t="shared" si="1"/>
        <v>9.7550000000000008</v>
      </c>
      <c r="AK4" s="10">
        <f t="shared" si="1"/>
        <v>10.172000000000001</v>
      </c>
      <c r="AL4" s="10">
        <f t="shared" si="1"/>
        <v>10.606999999999999</v>
      </c>
      <c r="AM4" s="10">
        <f t="shared" si="1"/>
        <v>11.06</v>
      </c>
      <c r="AN4" s="10">
        <f t="shared" si="1"/>
        <v>11.353</v>
      </c>
      <c r="AO4" s="10">
        <f t="shared" si="1"/>
        <v>11.654</v>
      </c>
      <c r="AP4" s="10">
        <f t="shared" si="1"/>
        <v>11.962999999999999</v>
      </c>
      <c r="AQ4" s="10">
        <f t="shared" si="1"/>
        <v>12.28</v>
      </c>
      <c r="AR4" s="10">
        <f t="shared" si="1"/>
        <v>12.606</v>
      </c>
      <c r="AS4" s="10">
        <f t="shared" si="1"/>
        <v>12.94</v>
      </c>
      <c r="AT4" s="10">
        <f t="shared" si="1"/>
        <v>13.282999999999999</v>
      </c>
      <c r="AU4" s="10">
        <f t="shared" si="1"/>
        <v>13.635</v>
      </c>
      <c r="AV4" s="10">
        <f t="shared" si="1"/>
        <v>13.997</v>
      </c>
      <c r="AW4" s="10">
        <f t="shared" si="1"/>
        <v>14.368</v>
      </c>
      <c r="AX4" s="10">
        <f t="shared" si="1"/>
        <v>14.584</v>
      </c>
      <c r="AY4" s="10">
        <f t="shared" si="1"/>
        <v>14.804</v>
      </c>
      <c r="AZ4" s="10">
        <f t="shared" si="1"/>
        <v>15.026</v>
      </c>
      <c r="BA4" s="10">
        <f t="shared" si="1"/>
        <v>15.253</v>
      </c>
      <c r="BB4" s="10">
        <f t="shared" si="1"/>
        <v>15.481999999999999</v>
      </c>
      <c r="BC4" s="10">
        <f t="shared" si="1"/>
        <v>15.715</v>
      </c>
      <c r="BD4" s="10">
        <f t="shared" si="1"/>
        <v>15.952</v>
      </c>
      <c r="BE4" s="10">
        <f t="shared" si="1"/>
        <v>16.192</v>
      </c>
      <c r="BF4" s="10">
        <f t="shared" si="1"/>
        <v>16.436</v>
      </c>
      <c r="BG4" s="10">
        <f t="shared" si="1"/>
        <v>16.683</v>
      </c>
      <c r="BH4" s="10">
        <f t="shared" si="1"/>
        <v>17.504000000000001</v>
      </c>
      <c r="BI4" s="10">
        <f t="shared" si="1"/>
        <v>18.366</v>
      </c>
      <c r="BJ4" s="10">
        <f t="shared" si="1"/>
        <v>19.27</v>
      </c>
      <c r="BK4" s="10">
        <f t="shared" si="1"/>
        <v>20.219000000000001</v>
      </c>
      <c r="BL4" s="10">
        <f t="shared" si="1"/>
        <v>21.213999999999999</v>
      </c>
      <c r="BM4" s="10">
        <f t="shared" si="1"/>
        <v>22.259</v>
      </c>
      <c r="BN4" s="10">
        <f t="shared" si="1"/>
        <v>23.353999999999999</v>
      </c>
      <c r="BO4" s="10">
        <f t="shared" si="1"/>
        <v>24.504000000000001</v>
      </c>
      <c r="BP4" s="10">
        <f t="shared" si="1"/>
        <v>25.71</v>
      </c>
      <c r="BQ4" s="10">
        <f t="shared" si="1"/>
        <v>26.975999999999999</v>
      </c>
      <c r="BR4" s="10">
        <f t="shared" si="1"/>
        <v>27.584</v>
      </c>
      <c r="BS4" s="10">
        <f t="shared" si="1"/>
        <v>28.204999999999998</v>
      </c>
      <c r="BT4" s="10">
        <f t="shared" si="1"/>
        <v>28.841000000000001</v>
      </c>
      <c r="BU4" s="10">
        <f t="shared" si="1"/>
        <v>29.491</v>
      </c>
      <c r="BV4" s="10">
        <f t="shared" si="1"/>
        <v>30.155999999999999</v>
      </c>
      <c r="BW4" s="10">
        <f t="shared" si="1"/>
        <v>30.835000000000001</v>
      </c>
      <c r="BX4" s="10">
        <f t="shared" si="1"/>
        <v>31.53</v>
      </c>
      <c r="BY4" s="10">
        <f t="shared" si="2"/>
        <v>32.241</v>
      </c>
      <c r="BZ4" s="10">
        <f t="shared" si="2"/>
        <v>32.966999999999999</v>
      </c>
      <c r="CA4" s="10">
        <f t="shared" si="2"/>
        <v>33.71</v>
      </c>
      <c r="CB4" s="10">
        <f t="shared" si="2"/>
        <v>34.896999999999998</v>
      </c>
      <c r="CC4" s="10">
        <f t="shared" si="2"/>
        <v>36.127000000000002</v>
      </c>
      <c r="CD4" s="10">
        <f t="shared" si="2"/>
        <v>37.399000000000001</v>
      </c>
      <c r="CE4" s="10">
        <f t="shared" si="2"/>
        <v>38.716999999999999</v>
      </c>
      <c r="CF4" s="10">
        <f t="shared" si="2"/>
        <v>40.08</v>
      </c>
      <c r="CG4" s="10">
        <f t="shared" si="2"/>
        <v>41.491999999999997</v>
      </c>
      <c r="CH4" s="10">
        <f t="shared" si="2"/>
        <v>42.954000000000001</v>
      </c>
      <c r="CI4" s="10">
        <f t="shared" si="2"/>
        <v>44.466999999999999</v>
      </c>
      <c r="CJ4" s="10">
        <f t="shared" si="2"/>
        <v>46.033000000000001</v>
      </c>
      <c r="CK4" s="10">
        <f t="shared" si="2"/>
        <v>47.654000000000003</v>
      </c>
      <c r="CL4" s="10">
        <f t="shared" si="2"/>
        <v>47.654000000000003</v>
      </c>
      <c r="CM4" s="10">
        <f t="shared" si="2"/>
        <v>47.654000000000003</v>
      </c>
      <c r="CN4" s="10">
        <f t="shared" si="2"/>
        <v>47.654000000000003</v>
      </c>
      <c r="CO4" s="10">
        <f t="shared" si="2"/>
        <v>47.654000000000003</v>
      </c>
      <c r="CP4" s="10">
        <f t="shared" si="2"/>
        <v>47.654000000000003</v>
      </c>
      <c r="CQ4" s="10">
        <f t="shared" si="2"/>
        <v>47.654000000000003</v>
      </c>
      <c r="CR4" s="10">
        <f t="shared" si="2"/>
        <v>47.654000000000003</v>
      </c>
      <c r="CS4" s="10">
        <f t="shared" si="2"/>
        <v>47.654000000000003</v>
      </c>
      <c r="CT4" s="10">
        <f t="shared" si="2"/>
        <v>47.654000000000003</v>
      </c>
      <c r="CU4" s="10">
        <f t="shared" si="2"/>
        <v>47.654000000000003</v>
      </c>
      <c r="CV4" s="10">
        <f t="shared" si="2"/>
        <v>47.654000000000003</v>
      </c>
      <c r="CW4" s="10">
        <f t="shared" si="2"/>
        <v>47.654000000000003</v>
      </c>
      <c r="CX4" s="10">
        <f t="shared" si="2"/>
        <v>47.654000000000003</v>
      </c>
      <c r="CY4" s="10">
        <f t="shared" si="2"/>
        <v>47.654000000000003</v>
      </c>
      <c r="CZ4" s="10">
        <f t="shared" si="2"/>
        <v>47.654000000000003</v>
      </c>
      <c r="DA4" s="10">
        <f t="shared" si="2"/>
        <v>47.654000000000003</v>
      </c>
      <c r="DB4" s="10">
        <f t="shared" si="2"/>
        <v>47.654000000000003</v>
      </c>
      <c r="DC4" s="10">
        <f t="shared" si="2"/>
        <v>47.654000000000003</v>
      </c>
      <c r="DD4" s="10">
        <f t="shared" si="2"/>
        <v>47.654000000000003</v>
      </c>
      <c r="DE4" s="10">
        <f t="shared" si="2"/>
        <v>47.654000000000003</v>
      </c>
      <c r="DF4" s="10">
        <f t="shared" si="2"/>
        <v>47.654000000000003</v>
      </c>
      <c r="DG4" s="10">
        <f t="shared" si="2"/>
        <v>47.654000000000003</v>
      </c>
      <c r="DH4" s="13"/>
    </row>
    <row r="5" spans="1:112" x14ac:dyDescent="0.25">
      <c r="A5" t="s">
        <v>451</v>
      </c>
      <c r="B5" s="408">
        <v>2016</v>
      </c>
      <c r="C5" t="s">
        <v>452</v>
      </c>
      <c r="D5" s="26">
        <f>$U$23</f>
        <v>22</v>
      </c>
      <c r="E5" s="26">
        <f t="shared" ref="E5:BP5" si="4">$U$23</f>
        <v>22</v>
      </c>
      <c r="F5" s="26">
        <f t="shared" si="4"/>
        <v>22</v>
      </c>
      <c r="G5" s="26">
        <f t="shared" si="4"/>
        <v>22</v>
      </c>
      <c r="H5" s="26">
        <f t="shared" si="4"/>
        <v>22</v>
      </c>
      <c r="I5" s="26">
        <f t="shared" si="4"/>
        <v>22</v>
      </c>
      <c r="J5" s="26">
        <f t="shared" si="4"/>
        <v>22</v>
      </c>
      <c r="K5" s="26">
        <f t="shared" si="4"/>
        <v>22</v>
      </c>
      <c r="L5" s="26">
        <f t="shared" si="4"/>
        <v>22</v>
      </c>
      <c r="M5" s="26">
        <f t="shared" si="4"/>
        <v>22</v>
      </c>
      <c r="N5" s="26">
        <f t="shared" si="4"/>
        <v>22</v>
      </c>
      <c r="O5" s="26">
        <f t="shared" si="4"/>
        <v>22</v>
      </c>
      <c r="P5" s="26">
        <f t="shared" si="4"/>
        <v>22</v>
      </c>
      <c r="Q5" s="26">
        <f t="shared" si="4"/>
        <v>22</v>
      </c>
      <c r="R5" s="26">
        <f t="shared" si="4"/>
        <v>22</v>
      </c>
      <c r="S5" s="26">
        <f t="shared" si="4"/>
        <v>22</v>
      </c>
      <c r="T5" s="26">
        <f t="shared" si="4"/>
        <v>22</v>
      </c>
      <c r="U5" s="26">
        <f t="shared" si="4"/>
        <v>22</v>
      </c>
      <c r="V5" s="26">
        <f t="shared" si="4"/>
        <v>22</v>
      </c>
      <c r="W5" s="26">
        <f t="shared" si="4"/>
        <v>22</v>
      </c>
      <c r="X5" s="26">
        <f t="shared" si="4"/>
        <v>22</v>
      </c>
      <c r="Y5" s="26">
        <f t="shared" si="4"/>
        <v>22</v>
      </c>
      <c r="Z5" s="26">
        <f t="shared" si="4"/>
        <v>22</v>
      </c>
      <c r="AA5" s="26">
        <f t="shared" si="4"/>
        <v>22</v>
      </c>
      <c r="AB5" s="26">
        <f t="shared" si="4"/>
        <v>22</v>
      </c>
      <c r="AC5" s="26">
        <f t="shared" si="4"/>
        <v>22</v>
      </c>
      <c r="AD5" s="26">
        <f t="shared" si="4"/>
        <v>22</v>
      </c>
      <c r="AE5" s="26">
        <f t="shared" si="4"/>
        <v>22</v>
      </c>
      <c r="AF5" s="26">
        <f t="shared" si="4"/>
        <v>22</v>
      </c>
      <c r="AG5" s="26">
        <f t="shared" si="4"/>
        <v>22</v>
      </c>
      <c r="AH5" s="26">
        <f t="shared" si="4"/>
        <v>22</v>
      </c>
      <c r="AI5" s="26">
        <f t="shared" si="4"/>
        <v>22</v>
      </c>
      <c r="AJ5" s="26">
        <f t="shared" si="4"/>
        <v>22</v>
      </c>
      <c r="AK5" s="26">
        <f t="shared" si="4"/>
        <v>22</v>
      </c>
      <c r="AL5" s="26">
        <f t="shared" si="4"/>
        <v>22</v>
      </c>
      <c r="AM5" s="26">
        <f t="shared" si="4"/>
        <v>22</v>
      </c>
      <c r="AN5" s="26">
        <f t="shared" si="4"/>
        <v>22</v>
      </c>
      <c r="AO5" s="26">
        <f t="shared" si="4"/>
        <v>22</v>
      </c>
      <c r="AP5" s="26">
        <f t="shared" si="4"/>
        <v>22</v>
      </c>
      <c r="AQ5" s="26">
        <f t="shared" si="4"/>
        <v>22</v>
      </c>
      <c r="AR5" s="26">
        <f t="shared" si="4"/>
        <v>22</v>
      </c>
      <c r="AS5" s="26">
        <f t="shared" si="4"/>
        <v>22</v>
      </c>
      <c r="AT5" s="26">
        <f t="shared" si="4"/>
        <v>22</v>
      </c>
      <c r="AU5" s="26">
        <f t="shared" si="4"/>
        <v>22</v>
      </c>
      <c r="AV5" s="26">
        <f t="shared" si="4"/>
        <v>22</v>
      </c>
      <c r="AW5" s="26">
        <f t="shared" si="4"/>
        <v>22</v>
      </c>
      <c r="AX5" s="26">
        <f t="shared" si="4"/>
        <v>22</v>
      </c>
      <c r="AY5" s="26">
        <f t="shared" si="4"/>
        <v>22</v>
      </c>
      <c r="AZ5" s="26">
        <f t="shared" si="4"/>
        <v>22</v>
      </c>
      <c r="BA5" s="26">
        <f t="shared" si="4"/>
        <v>22</v>
      </c>
      <c r="BB5" s="26">
        <f t="shared" si="4"/>
        <v>22</v>
      </c>
      <c r="BC5" s="26">
        <f t="shared" si="4"/>
        <v>22</v>
      </c>
      <c r="BD5" s="26">
        <f t="shared" si="4"/>
        <v>22</v>
      </c>
      <c r="BE5" s="26">
        <f t="shared" si="4"/>
        <v>22</v>
      </c>
      <c r="BF5" s="26">
        <f t="shared" si="4"/>
        <v>22</v>
      </c>
      <c r="BG5" s="26">
        <f t="shared" si="4"/>
        <v>22</v>
      </c>
      <c r="BH5" s="26">
        <f t="shared" si="4"/>
        <v>22</v>
      </c>
      <c r="BI5" s="26">
        <f t="shared" si="4"/>
        <v>22</v>
      </c>
      <c r="BJ5" s="26">
        <f t="shared" si="4"/>
        <v>22</v>
      </c>
      <c r="BK5" s="26">
        <f t="shared" si="4"/>
        <v>22</v>
      </c>
      <c r="BL5" s="26">
        <f t="shared" si="4"/>
        <v>22</v>
      </c>
      <c r="BM5" s="26">
        <f t="shared" si="4"/>
        <v>22</v>
      </c>
      <c r="BN5" s="26">
        <f t="shared" si="4"/>
        <v>22</v>
      </c>
      <c r="BO5" s="26">
        <f t="shared" si="4"/>
        <v>22</v>
      </c>
      <c r="BP5" s="26">
        <f t="shared" si="4"/>
        <v>22</v>
      </c>
      <c r="BQ5" s="26">
        <f t="shared" ref="BQ5:DG5" si="5">$U$23</f>
        <v>22</v>
      </c>
      <c r="BR5" s="26">
        <f t="shared" si="5"/>
        <v>22</v>
      </c>
      <c r="BS5" s="26">
        <f t="shared" si="5"/>
        <v>22</v>
      </c>
      <c r="BT5" s="26">
        <f t="shared" si="5"/>
        <v>22</v>
      </c>
      <c r="BU5" s="26">
        <f t="shared" si="5"/>
        <v>22</v>
      </c>
      <c r="BV5" s="26">
        <f t="shared" si="5"/>
        <v>22</v>
      </c>
      <c r="BW5" s="26">
        <f t="shared" si="5"/>
        <v>22</v>
      </c>
      <c r="BX5" s="26">
        <f t="shared" si="5"/>
        <v>22</v>
      </c>
      <c r="BY5" s="26">
        <f t="shared" si="5"/>
        <v>22</v>
      </c>
      <c r="BZ5" s="26">
        <f t="shared" si="5"/>
        <v>22</v>
      </c>
      <c r="CA5" s="26">
        <f t="shared" si="5"/>
        <v>22</v>
      </c>
      <c r="CB5" s="26">
        <f t="shared" si="5"/>
        <v>22</v>
      </c>
      <c r="CC5" s="26">
        <f t="shared" si="5"/>
        <v>22</v>
      </c>
      <c r="CD5" s="26">
        <f t="shared" si="5"/>
        <v>22</v>
      </c>
      <c r="CE5" s="26">
        <f t="shared" si="5"/>
        <v>22</v>
      </c>
      <c r="CF5" s="26">
        <f t="shared" si="5"/>
        <v>22</v>
      </c>
      <c r="CG5" s="26">
        <f t="shared" si="5"/>
        <v>22</v>
      </c>
      <c r="CH5" s="26">
        <f t="shared" si="5"/>
        <v>22</v>
      </c>
      <c r="CI5" s="26">
        <f t="shared" si="5"/>
        <v>22</v>
      </c>
      <c r="CJ5" s="26">
        <f t="shared" si="5"/>
        <v>22</v>
      </c>
      <c r="CK5" s="26">
        <f t="shared" si="5"/>
        <v>22</v>
      </c>
      <c r="CL5" s="26">
        <f t="shared" si="5"/>
        <v>22</v>
      </c>
      <c r="CM5" s="26">
        <f t="shared" si="5"/>
        <v>22</v>
      </c>
      <c r="CN5" s="26">
        <f t="shared" si="5"/>
        <v>22</v>
      </c>
      <c r="CO5" s="26">
        <f t="shared" si="5"/>
        <v>22</v>
      </c>
      <c r="CP5" s="26">
        <f t="shared" si="5"/>
        <v>22</v>
      </c>
      <c r="CQ5" s="26">
        <f t="shared" si="5"/>
        <v>22</v>
      </c>
      <c r="CR5" s="26">
        <f t="shared" si="5"/>
        <v>22</v>
      </c>
      <c r="CS5" s="26">
        <f t="shared" si="5"/>
        <v>22</v>
      </c>
      <c r="CT5" s="26">
        <f t="shared" si="5"/>
        <v>22</v>
      </c>
      <c r="CU5" s="26">
        <f t="shared" si="5"/>
        <v>22</v>
      </c>
      <c r="CV5" s="26">
        <f t="shared" si="5"/>
        <v>22</v>
      </c>
      <c r="CW5" s="26">
        <f t="shared" si="5"/>
        <v>22</v>
      </c>
      <c r="CX5" s="26">
        <f t="shared" si="5"/>
        <v>22</v>
      </c>
      <c r="CY5" s="26">
        <f t="shared" si="5"/>
        <v>22</v>
      </c>
      <c r="CZ5" s="26">
        <f t="shared" si="5"/>
        <v>22</v>
      </c>
      <c r="DA5" s="26">
        <f t="shared" si="5"/>
        <v>22</v>
      </c>
      <c r="DB5" s="26">
        <f t="shared" si="5"/>
        <v>22</v>
      </c>
      <c r="DC5" s="26">
        <f t="shared" si="5"/>
        <v>22</v>
      </c>
      <c r="DD5" s="26">
        <f t="shared" si="5"/>
        <v>22</v>
      </c>
      <c r="DE5" s="26">
        <f t="shared" si="5"/>
        <v>22</v>
      </c>
      <c r="DF5" s="26">
        <f t="shared" si="5"/>
        <v>22</v>
      </c>
      <c r="DG5" s="26">
        <f t="shared" si="5"/>
        <v>22</v>
      </c>
      <c r="DH5" s="26"/>
    </row>
    <row r="6" spans="1:112" x14ac:dyDescent="0.25">
      <c r="A6" t="s">
        <v>451</v>
      </c>
      <c r="B6" s="408">
        <v>2016</v>
      </c>
      <c r="C6" t="s">
        <v>453</v>
      </c>
      <c r="D6" s="26">
        <f>$V$23</f>
        <v>86</v>
      </c>
      <c r="E6" s="26">
        <f t="shared" ref="E6:BP6" si="6">$V$23</f>
        <v>86</v>
      </c>
      <c r="F6" s="26">
        <f t="shared" si="6"/>
        <v>86</v>
      </c>
      <c r="G6" s="26">
        <f t="shared" si="6"/>
        <v>86</v>
      </c>
      <c r="H6" s="26">
        <f t="shared" si="6"/>
        <v>86</v>
      </c>
      <c r="I6" s="26">
        <f t="shared" si="6"/>
        <v>86</v>
      </c>
      <c r="J6" s="26">
        <f t="shared" si="6"/>
        <v>86</v>
      </c>
      <c r="K6" s="26">
        <f t="shared" si="6"/>
        <v>86</v>
      </c>
      <c r="L6" s="26">
        <f t="shared" si="6"/>
        <v>86</v>
      </c>
      <c r="M6" s="26">
        <f t="shared" si="6"/>
        <v>86</v>
      </c>
      <c r="N6" s="26">
        <f t="shared" si="6"/>
        <v>86</v>
      </c>
      <c r="O6" s="26">
        <f t="shared" si="6"/>
        <v>86</v>
      </c>
      <c r="P6" s="26">
        <f t="shared" si="6"/>
        <v>86</v>
      </c>
      <c r="Q6" s="26">
        <f t="shared" si="6"/>
        <v>86</v>
      </c>
      <c r="R6" s="26">
        <f t="shared" si="6"/>
        <v>86</v>
      </c>
      <c r="S6" s="26">
        <f t="shared" si="6"/>
        <v>86</v>
      </c>
      <c r="T6" s="26">
        <f t="shared" si="6"/>
        <v>86</v>
      </c>
      <c r="U6" s="26">
        <f t="shared" si="6"/>
        <v>86</v>
      </c>
      <c r="V6" s="26">
        <f t="shared" si="6"/>
        <v>86</v>
      </c>
      <c r="W6" s="26">
        <f t="shared" si="6"/>
        <v>86</v>
      </c>
      <c r="X6" s="26">
        <f t="shared" si="6"/>
        <v>86</v>
      </c>
      <c r="Y6" s="26">
        <f t="shared" si="6"/>
        <v>86</v>
      </c>
      <c r="Z6" s="26">
        <f t="shared" si="6"/>
        <v>86</v>
      </c>
      <c r="AA6" s="26">
        <f t="shared" si="6"/>
        <v>86</v>
      </c>
      <c r="AB6" s="26">
        <f t="shared" si="6"/>
        <v>86</v>
      </c>
      <c r="AC6" s="26">
        <f t="shared" si="6"/>
        <v>86</v>
      </c>
      <c r="AD6" s="26">
        <f t="shared" si="6"/>
        <v>86</v>
      </c>
      <c r="AE6" s="26">
        <f t="shared" si="6"/>
        <v>86</v>
      </c>
      <c r="AF6" s="26">
        <f t="shared" si="6"/>
        <v>86</v>
      </c>
      <c r="AG6" s="26">
        <f t="shared" si="6"/>
        <v>86</v>
      </c>
      <c r="AH6" s="26">
        <f t="shared" si="6"/>
        <v>86</v>
      </c>
      <c r="AI6" s="26">
        <f t="shared" si="6"/>
        <v>86</v>
      </c>
      <c r="AJ6" s="26">
        <f t="shared" si="6"/>
        <v>86</v>
      </c>
      <c r="AK6" s="26">
        <f t="shared" si="6"/>
        <v>86</v>
      </c>
      <c r="AL6" s="26">
        <f t="shared" si="6"/>
        <v>86</v>
      </c>
      <c r="AM6" s="26">
        <f t="shared" si="6"/>
        <v>86</v>
      </c>
      <c r="AN6" s="26">
        <f t="shared" si="6"/>
        <v>86</v>
      </c>
      <c r="AO6" s="26">
        <f t="shared" si="6"/>
        <v>86</v>
      </c>
      <c r="AP6" s="26">
        <f t="shared" si="6"/>
        <v>86</v>
      </c>
      <c r="AQ6" s="26">
        <f t="shared" si="6"/>
        <v>86</v>
      </c>
      <c r="AR6" s="26">
        <f t="shared" si="6"/>
        <v>86</v>
      </c>
      <c r="AS6" s="26">
        <f t="shared" si="6"/>
        <v>86</v>
      </c>
      <c r="AT6" s="26">
        <f t="shared" si="6"/>
        <v>86</v>
      </c>
      <c r="AU6" s="26">
        <f t="shared" si="6"/>
        <v>86</v>
      </c>
      <c r="AV6" s="26">
        <f t="shared" si="6"/>
        <v>86</v>
      </c>
      <c r="AW6" s="26">
        <f t="shared" si="6"/>
        <v>86</v>
      </c>
      <c r="AX6" s="26">
        <f t="shared" si="6"/>
        <v>86</v>
      </c>
      <c r="AY6" s="26">
        <f t="shared" si="6"/>
        <v>86</v>
      </c>
      <c r="AZ6" s="26">
        <f t="shared" si="6"/>
        <v>86</v>
      </c>
      <c r="BA6" s="26">
        <f t="shared" si="6"/>
        <v>86</v>
      </c>
      <c r="BB6" s="26">
        <f t="shared" si="6"/>
        <v>86</v>
      </c>
      <c r="BC6" s="26">
        <f t="shared" si="6"/>
        <v>86</v>
      </c>
      <c r="BD6" s="26">
        <f t="shared" si="6"/>
        <v>86</v>
      </c>
      <c r="BE6" s="26">
        <f t="shared" si="6"/>
        <v>86</v>
      </c>
      <c r="BF6" s="26">
        <f t="shared" si="6"/>
        <v>86</v>
      </c>
      <c r="BG6" s="26">
        <f t="shared" si="6"/>
        <v>86</v>
      </c>
      <c r="BH6" s="26">
        <f t="shared" si="6"/>
        <v>86</v>
      </c>
      <c r="BI6" s="26">
        <f t="shared" si="6"/>
        <v>86</v>
      </c>
      <c r="BJ6" s="26">
        <f t="shared" si="6"/>
        <v>86</v>
      </c>
      <c r="BK6" s="26">
        <f t="shared" si="6"/>
        <v>86</v>
      </c>
      <c r="BL6" s="26">
        <f t="shared" si="6"/>
        <v>86</v>
      </c>
      <c r="BM6" s="26">
        <f t="shared" si="6"/>
        <v>86</v>
      </c>
      <c r="BN6" s="26">
        <f t="shared" si="6"/>
        <v>86</v>
      </c>
      <c r="BO6" s="26">
        <f t="shared" si="6"/>
        <v>86</v>
      </c>
      <c r="BP6" s="26">
        <f t="shared" si="6"/>
        <v>86</v>
      </c>
      <c r="BQ6" s="26">
        <f t="shared" ref="BQ6:DG6" si="7">$V$23</f>
        <v>86</v>
      </c>
      <c r="BR6" s="26">
        <f t="shared" si="7"/>
        <v>86</v>
      </c>
      <c r="BS6" s="26">
        <f t="shared" si="7"/>
        <v>86</v>
      </c>
      <c r="BT6" s="26">
        <f t="shared" si="7"/>
        <v>86</v>
      </c>
      <c r="BU6" s="26">
        <f t="shared" si="7"/>
        <v>86</v>
      </c>
      <c r="BV6" s="26">
        <f t="shared" si="7"/>
        <v>86</v>
      </c>
      <c r="BW6" s="26">
        <f t="shared" si="7"/>
        <v>86</v>
      </c>
      <c r="BX6" s="26">
        <f t="shared" si="7"/>
        <v>86</v>
      </c>
      <c r="BY6" s="26">
        <f t="shared" si="7"/>
        <v>86</v>
      </c>
      <c r="BZ6" s="26">
        <f t="shared" si="7"/>
        <v>86</v>
      </c>
      <c r="CA6" s="26">
        <f t="shared" si="7"/>
        <v>86</v>
      </c>
      <c r="CB6" s="26">
        <f t="shared" si="7"/>
        <v>86</v>
      </c>
      <c r="CC6" s="26">
        <f t="shared" si="7"/>
        <v>86</v>
      </c>
      <c r="CD6" s="26">
        <f t="shared" si="7"/>
        <v>86</v>
      </c>
      <c r="CE6" s="26">
        <f t="shared" si="7"/>
        <v>86</v>
      </c>
      <c r="CF6" s="26">
        <f t="shared" si="7"/>
        <v>86</v>
      </c>
      <c r="CG6" s="26">
        <f t="shared" si="7"/>
        <v>86</v>
      </c>
      <c r="CH6" s="26">
        <f t="shared" si="7"/>
        <v>86</v>
      </c>
      <c r="CI6" s="26">
        <f t="shared" si="7"/>
        <v>86</v>
      </c>
      <c r="CJ6" s="26">
        <f t="shared" si="7"/>
        <v>86</v>
      </c>
      <c r="CK6" s="26">
        <f t="shared" si="7"/>
        <v>86</v>
      </c>
      <c r="CL6" s="26">
        <f t="shared" si="7"/>
        <v>86</v>
      </c>
      <c r="CM6" s="26">
        <f t="shared" si="7"/>
        <v>86</v>
      </c>
      <c r="CN6" s="26">
        <f t="shared" si="7"/>
        <v>86</v>
      </c>
      <c r="CO6" s="26">
        <f t="shared" si="7"/>
        <v>86</v>
      </c>
      <c r="CP6" s="26">
        <f t="shared" si="7"/>
        <v>86</v>
      </c>
      <c r="CQ6" s="26">
        <f t="shared" si="7"/>
        <v>86</v>
      </c>
      <c r="CR6" s="26">
        <f t="shared" si="7"/>
        <v>86</v>
      </c>
      <c r="CS6" s="26">
        <f t="shared" si="7"/>
        <v>86</v>
      </c>
      <c r="CT6" s="26">
        <f t="shared" si="7"/>
        <v>86</v>
      </c>
      <c r="CU6" s="26">
        <f t="shared" si="7"/>
        <v>86</v>
      </c>
      <c r="CV6" s="26">
        <f t="shared" si="7"/>
        <v>86</v>
      </c>
      <c r="CW6" s="26">
        <f t="shared" si="7"/>
        <v>86</v>
      </c>
      <c r="CX6" s="26">
        <f t="shared" si="7"/>
        <v>86</v>
      </c>
      <c r="CY6" s="26">
        <f t="shared" si="7"/>
        <v>86</v>
      </c>
      <c r="CZ6" s="26">
        <f t="shared" si="7"/>
        <v>86</v>
      </c>
      <c r="DA6" s="26">
        <f t="shared" si="7"/>
        <v>86</v>
      </c>
      <c r="DB6" s="26">
        <f t="shared" si="7"/>
        <v>86</v>
      </c>
      <c r="DC6" s="26">
        <f t="shared" si="7"/>
        <v>86</v>
      </c>
      <c r="DD6" s="26">
        <f t="shared" si="7"/>
        <v>86</v>
      </c>
      <c r="DE6" s="26">
        <f t="shared" si="7"/>
        <v>86</v>
      </c>
      <c r="DF6" s="26">
        <f t="shared" si="7"/>
        <v>86</v>
      </c>
      <c r="DG6" s="26">
        <f t="shared" si="7"/>
        <v>86</v>
      </c>
      <c r="DH6" s="26"/>
    </row>
    <row r="7" spans="1:112" x14ac:dyDescent="0.25">
      <c r="A7" t="s">
        <v>451</v>
      </c>
      <c r="B7" s="408">
        <v>2016</v>
      </c>
      <c r="C7" t="s">
        <v>454</v>
      </c>
      <c r="D7" s="26">
        <f>$W$23</f>
        <v>346</v>
      </c>
      <c r="E7" s="26">
        <f t="shared" ref="E7:BP7" si="8">$W$23</f>
        <v>346</v>
      </c>
      <c r="F7" s="26">
        <f t="shared" si="8"/>
        <v>346</v>
      </c>
      <c r="G7" s="26">
        <f t="shared" si="8"/>
        <v>346</v>
      </c>
      <c r="H7" s="26">
        <f t="shared" si="8"/>
        <v>346</v>
      </c>
      <c r="I7" s="26">
        <f t="shared" si="8"/>
        <v>346</v>
      </c>
      <c r="J7" s="26">
        <f t="shared" si="8"/>
        <v>346</v>
      </c>
      <c r="K7" s="26">
        <f t="shared" si="8"/>
        <v>346</v>
      </c>
      <c r="L7" s="26">
        <f t="shared" si="8"/>
        <v>346</v>
      </c>
      <c r="M7" s="26">
        <f t="shared" si="8"/>
        <v>346</v>
      </c>
      <c r="N7" s="26">
        <f t="shared" si="8"/>
        <v>346</v>
      </c>
      <c r="O7" s="26">
        <f t="shared" si="8"/>
        <v>346</v>
      </c>
      <c r="P7" s="26">
        <f t="shared" si="8"/>
        <v>346</v>
      </c>
      <c r="Q7" s="26">
        <f t="shared" si="8"/>
        <v>346</v>
      </c>
      <c r="R7" s="26">
        <f t="shared" si="8"/>
        <v>346</v>
      </c>
      <c r="S7" s="26">
        <f t="shared" si="8"/>
        <v>346</v>
      </c>
      <c r="T7" s="26">
        <f t="shared" si="8"/>
        <v>346</v>
      </c>
      <c r="U7" s="26">
        <f t="shared" si="8"/>
        <v>346</v>
      </c>
      <c r="V7" s="26">
        <f t="shared" si="8"/>
        <v>346</v>
      </c>
      <c r="W7" s="26">
        <f t="shared" si="8"/>
        <v>346</v>
      </c>
      <c r="X7" s="26">
        <f t="shared" si="8"/>
        <v>346</v>
      </c>
      <c r="Y7" s="26">
        <f t="shared" si="8"/>
        <v>346</v>
      </c>
      <c r="Z7" s="26">
        <f t="shared" si="8"/>
        <v>346</v>
      </c>
      <c r="AA7" s="26">
        <f t="shared" si="8"/>
        <v>346</v>
      </c>
      <c r="AB7" s="26">
        <f t="shared" si="8"/>
        <v>346</v>
      </c>
      <c r="AC7" s="26">
        <f t="shared" si="8"/>
        <v>346</v>
      </c>
      <c r="AD7" s="26">
        <f t="shared" si="8"/>
        <v>346</v>
      </c>
      <c r="AE7" s="26">
        <f t="shared" si="8"/>
        <v>346</v>
      </c>
      <c r="AF7" s="26">
        <f t="shared" si="8"/>
        <v>346</v>
      </c>
      <c r="AG7" s="26">
        <f t="shared" si="8"/>
        <v>346</v>
      </c>
      <c r="AH7" s="26">
        <f t="shared" si="8"/>
        <v>346</v>
      </c>
      <c r="AI7" s="26">
        <f t="shared" si="8"/>
        <v>346</v>
      </c>
      <c r="AJ7" s="26">
        <f t="shared" si="8"/>
        <v>346</v>
      </c>
      <c r="AK7" s="26">
        <f t="shared" si="8"/>
        <v>346</v>
      </c>
      <c r="AL7" s="26">
        <f t="shared" si="8"/>
        <v>346</v>
      </c>
      <c r="AM7" s="26">
        <f t="shared" si="8"/>
        <v>346</v>
      </c>
      <c r="AN7" s="26">
        <f t="shared" si="8"/>
        <v>346</v>
      </c>
      <c r="AO7" s="26">
        <f t="shared" si="8"/>
        <v>346</v>
      </c>
      <c r="AP7" s="26">
        <f t="shared" si="8"/>
        <v>346</v>
      </c>
      <c r="AQ7" s="26">
        <f t="shared" si="8"/>
        <v>346</v>
      </c>
      <c r="AR7" s="26">
        <f t="shared" si="8"/>
        <v>346</v>
      </c>
      <c r="AS7" s="26">
        <f t="shared" si="8"/>
        <v>346</v>
      </c>
      <c r="AT7" s="26">
        <f t="shared" si="8"/>
        <v>346</v>
      </c>
      <c r="AU7" s="26">
        <f t="shared" si="8"/>
        <v>346</v>
      </c>
      <c r="AV7" s="26">
        <f t="shared" si="8"/>
        <v>346</v>
      </c>
      <c r="AW7" s="26">
        <f t="shared" si="8"/>
        <v>346</v>
      </c>
      <c r="AX7" s="26">
        <f t="shared" si="8"/>
        <v>346</v>
      </c>
      <c r="AY7" s="26">
        <f t="shared" si="8"/>
        <v>346</v>
      </c>
      <c r="AZ7" s="26">
        <f t="shared" si="8"/>
        <v>346</v>
      </c>
      <c r="BA7" s="26">
        <f t="shared" si="8"/>
        <v>346</v>
      </c>
      <c r="BB7" s="26">
        <f t="shared" si="8"/>
        <v>346</v>
      </c>
      <c r="BC7" s="26">
        <f t="shared" si="8"/>
        <v>346</v>
      </c>
      <c r="BD7" s="26">
        <f t="shared" si="8"/>
        <v>346</v>
      </c>
      <c r="BE7" s="26">
        <f t="shared" si="8"/>
        <v>346</v>
      </c>
      <c r="BF7" s="26">
        <f t="shared" si="8"/>
        <v>346</v>
      </c>
      <c r="BG7" s="26">
        <f t="shared" si="8"/>
        <v>346</v>
      </c>
      <c r="BH7" s="26">
        <f t="shared" si="8"/>
        <v>346</v>
      </c>
      <c r="BI7" s="26">
        <f t="shared" si="8"/>
        <v>346</v>
      </c>
      <c r="BJ7" s="26">
        <f t="shared" si="8"/>
        <v>346</v>
      </c>
      <c r="BK7" s="26">
        <f t="shared" si="8"/>
        <v>346</v>
      </c>
      <c r="BL7" s="26">
        <f t="shared" si="8"/>
        <v>346</v>
      </c>
      <c r="BM7" s="26">
        <f t="shared" si="8"/>
        <v>346</v>
      </c>
      <c r="BN7" s="26">
        <f t="shared" si="8"/>
        <v>346</v>
      </c>
      <c r="BO7" s="26">
        <f t="shared" si="8"/>
        <v>346</v>
      </c>
      <c r="BP7" s="26">
        <f t="shared" si="8"/>
        <v>346</v>
      </c>
      <c r="BQ7" s="26">
        <f t="shared" ref="BQ7:DG7" si="9">$W$23</f>
        <v>346</v>
      </c>
      <c r="BR7" s="26">
        <f t="shared" si="9"/>
        <v>346</v>
      </c>
      <c r="BS7" s="26">
        <f t="shared" si="9"/>
        <v>346</v>
      </c>
      <c r="BT7" s="26">
        <f t="shared" si="9"/>
        <v>346</v>
      </c>
      <c r="BU7" s="26">
        <f t="shared" si="9"/>
        <v>346</v>
      </c>
      <c r="BV7" s="26">
        <f t="shared" si="9"/>
        <v>346</v>
      </c>
      <c r="BW7" s="26">
        <f t="shared" si="9"/>
        <v>346</v>
      </c>
      <c r="BX7" s="26">
        <f t="shared" si="9"/>
        <v>346</v>
      </c>
      <c r="BY7" s="26">
        <f t="shared" si="9"/>
        <v>346</v>
      </c>
      <c r="BZ7" s="26">
        <f t="shared" si="9"/>
        <v>346</v>
      </c>
      <c r="CA7" s="26">
        <f t="shared" si="9"/>
        <v>346</v>
      </c>
      <c r="CB7" s="26">
        <f t="shared" si="9"/>
        <v>346</v>
      </c>
      <c r="CC7" s="26">
        <f t="shared" si="9"/>
        <v>346</v>
      </c>
      <c r="CD7" s="26">
        <f t="shared" si="9"/>
        <v>346</v>
      </c>
      <c r="CE7" s="26">
        <f t="shared" si="9"/>
        <v>346</v>
      </c>
      <c r="CF7" s="26">
        <f t="shared" si="9"/>
        <v>346</v>
      </c>
      <c r="CG7" s="26">
        <f t="shared" si="9"/>
        <v>346</v>
      </c>
      <c r="CH7" s="26">
        <f t="shared" si="9"/>
        <v>346</v>
      </c>
      <c r="CI7" s="26">
        <f t="shared" si="9"/>
        <v>346</v>
      </c>
      <c r="CJ7" s="26">
        <f t="shared" si="9"/>
        <v>346</v>
      </c>
      <c r="CK7" s="26">
        <f t="shared" si="9"/>
        <v>346</v>
      </c>
      <c r="CL7" s="26">
        <f t="shared" si="9"/>
        <v>346</v>
      </c>
      <c r="CM7" s="26">
        <f t="shared" si="9"/>
        <v>346</v>
      </c>
      <c r="CN7" s="26">
        <f t="shared" si="9"/>
        <v>346</v>
      </c>
      <c r="CO7" s="26">
        <f t="shared" si="9"/>
        <v>346</v>
      </c>
      <c r="CP7" s="26">
        <f t="shared" si="9"/>
        <v>346</v>
      </c>
      <c r="CQ7" s="26">
        <f t="shared" si="9"/>
        <v>346</v>
      </c>
      <c r="CR7" s="26">
        <f t="shared" si="9"/>
        <v>346</v>
      </c>
      <c r="CS7" s="26">
        <f t="shared" si="9"/>
        <v>346</v>
      </c>
      <c r="CT7" s="26">
        <f t="shared" si="9"/>
        <v>346</v>
      </c>
      <c r="CU7" s="26">
        <f t="shared" si="9"/>
        <v>346</v>
      </c>
      <c r="CV7" s="26">
        <f t="shared" si="9"/>
        <v>346</v>
      </c>
      <c r="CW7" s="26">
        <f t="shared" si="9"/>
        <v>346</v>
      </c>
      <c r="CX7" s="26">
        <f t="shared" si="9"/>
        <v>346</v>
      </c>
      <c r="CY7" s="26">
        <f t="shared" si="9"/>
        <v>346</v>
      </c>
      <c r="CZ7" s="26">
        <f t="shared" si="9"/>
        <v>346</v>
      </c>
      <c r="DA7" s="26">
        <f t="shared" si="9"/>
        <v>346</v>
      </c>
      <c r="DB7" s="26">
        <f t="shared" si="9"/>
        <v>346</v>
      </c>
      <c r="DC7" s="26">
        <f t="shared" si="9"/>
        <v>346</v>
      </c>
      <c r="DD7" s="26">
        <f t="shared" si="9"/>
        <v>346</v>
      </c>
      <c r="DE7" s="26">
        <f t="shared" si="9"/>
        <v>346</v>
      </c>
      <c r="DF7" s="26">
        <f t="shared" si="9"/>
        <v>346</v>
      </c>
      <c r="DG7" s="26">
        <f t="shared" si="9"/>
        <v>346</v>
      </c>
      <c r="DH7" s="26"/>
    </row>
    <row r="8" spans="1:112" x14ac:dyDescent="0.25">
      <c r="A8" t="s">
        <v>455</v>
      </c>
      <c r="B8" s="408">
        <v>2016</v>
      </c>
      <c r="C8" t="s">
        <v>452</v>
      </c>
      <c r="D8" s="26">
        <f>$U$25</f>
        <v>0</v>
      </c>
      <c r="E8" s="26">
        <f t="shared" ref="E8:BP8" si="10">$U$25</f>
        <v>0</v>
      </c>
      <c r="F8" s="26">
        <f t="shared" si="10"/>
        <v>0</v>
      </c>
      <c r="G8" s="26">
        <f t="shared" si="10"/>
        <v>0</v>
      </c>
      <c r="H8" s="26">
        <f t="shared" si="10"/>
        <v>0</v>
      </c>
      <c r="I8" s="26">
        <f t="shared" si="10"/>
        <v>0</v>
      </c>
      <c r="J8" s="26">
        <f t="shared" si="10"/>
        <v>0</v>
      </c>
      <c r="K8" s="26">
        <f t="shared" si="10"/>
        <v>0</v>
      </c>
      <c r="L8" s="26">
        <f t="shared" si="10"/>
        <v>0</v>
      </c>
      <c r="M8" s="26">
        <f t="shared" si="10"/>
        <v>0</v>
      </c>
      <c r="N8" s="26">
        <f t="shared" si="10"/>
        <v>0</v>
      </c>
      <c r="O8" s="26">
        <f t="shared" si="10"/>
        <v>0</v>
      </c>
      <c r="P8" s="26">
        <f t="shared" si="10"/>
        <v>0</v>
      </c>
      <c r="Q8" s="26">
        <f t="shared" si="10"/>
        <v>0</v>
      </c>
      <c r="R8" s="26">
        <f t="shared" si="10"/>
        <v>0</v>
      </c>
      <c r="S8" s="26">
        <f t="shared" si="10"/>
        <v>0</v>
      </c>
      <c r="T8" s="26">
        <f t="shared" si="10"/>
        <v>0</v>
      </c>
      <c r="U8" s="26">
        <f t="shared" si="10"/>
        <v>0</v>
      </c>
      <c r="V8" s="26">
        <f t="shared" si="10"/>
        <v>0</v>
      </c>
      <c r="W8" s="26">
        <f t="shared" si="10"/>
        <v>0</v>
      </c>
      <c r="X8" s="26">
        <f t="shared" si="10"/>
        <v>0</v>
      </c>
      <c r="Y8" s="26">
        <f t="shared" si="10"/>
        <v>0</v>
      </c>
      <c r="Z8" s="26">
        <f t="shared" si="10"/>
        <v>0</v>
      </c>
      <c r="AA8" s="26">
        <f t="shared" si="10"/>
        <v>0</v>
      </c>
      <c r="AB8" s="26">
        <f t="shared" si="10"/>
        <v>0</v>
      </c>
      <c r="AC8" s="26">
        <f t="shared" si="10"/>
        <v>0</v>
      </c>
      <c r="AD8" s="26">
        <f t="shared" si="10"/>
        <v>0</v>
      </c>
      <c r="AE8" s="26">
        <f t="shared" si="10"/>
        <v>0</v>
      </c>
      <c r="AF8" s="26">
        <f t="shared" si="10"/>
        <v>0</v>
      </c>
      <c r="AG8" s="26">
        <f t="shared" si="10"/>
        <v>0</v>
      </c>
      <c r="AH8" s="26">
        <f t="shared" si="10"/>
        <v>0</v>
      </c>
      <c r="AI8" s="26">
        <f t="shared" si="10"/>
        <v>0</v>
      </c>
      <c r="AJ8" s="26">
        <f t="shared" si="10"/>
        <v>0</v>
      </c>
      <c r="AK8" s="26">
        <f t="shared" si="10"/>
        <v>0</v>
      </c>
      <c r="AL8" s="26">
        <f t="shared" si="10"/>
        <v>0</v>
      </c>
      <c r="AM8" s="26">
        <f t="shared" si="10"/>
        <v>0</v>
      </c>
      <c r="AN8" s="26">
        <f t="shared" si="10"/>
        <v>0</v>
      </c>
      <c r="AO8" s="26">
        <f t="shared" si="10"/>
        <v>0</v>
      </c>
      <c r="AP8" s="26">
        <f t="shared" si="10"/>
        <v>0</v>
      </c>
      <c r="AQ8" s="26">
        <f t="shared" si="10"/>
        <v>0</v>
      </c>
      <c r="AR8" s="26">
        <f t="shared" si="10"/>
        <v>0</v>
      </c>
      <c r="AS8" s="26">
        <f t="shared" si="10"/>
        <v>0</v>
      </c>
      <c r="AT8" s="26">
        <f t="shared" si="10"/>
        <v>0</v>
      </c>
      <c r="AU8" s="26">
        <f t="shared" si="10"/>
        <v>0</v>
      </c>
      <c r="AV8" s="26">
        <f t="shared" si="10"/>
        <v>0</v>
      </c>
      <c r="AW8" s="26">
        <f t="shared" si="10"/>
        <v>0</v>
      </c>
      <c r="AX8" s="26">
        <f t="shared" si="10"/>
        <v>0</v>
      </c>
      <c r="AY8" s="26">
        <f t="shared" si="10"/>
        <v>0</v>
      </c>
      <c r="AZ8" s="26">
        <f t="shared" si="10"/>
        <v>0</v>
      </c>
      <c r="BA8" s="26">
        <f t="shared" si="10"/>
        <v>0</v>
      </c>
      <c r="BB8" s="26">
        <f t="shared" si="10"/>
        <v>0</v>
      </c>
      <c r="BC8" s="26">
        <f t="shared" si="10"/>
        <v>0</v>
      </c>
      <c r="BD8" s="26">
        <f t="shared" si="10"/>
        <v>0</v>
      </c>
      <c r="BE8" s="26">
        <f t="shared" si="10"/>
        <v>0</v>
      </c>
      <c r="BF8" s="26">
        <f t="shared" si="10"/>
        <v>0</v>
      </c>
      <c r="BG8" s="26">
        <f t="shared" si="10"/>
        <v>0</v>
      </c>
      <c r="BH8" s="26">
        <f t="shared" si="10"/>
        <v>0</v>
      </c>
      <c r="BI8" s="26">
        <f t="shared" si="10"/>
        <v>0</v>
      </c>
      <c r="BJ8" s="26">
        <f t="shared" si="10"/>
        <v>0</v>
      </c>
      <c r="BK8" s="26">
        <f t="shared" si="10"/>
        <v>0</v>
      </c>
      <c r="BL8" s="26">
        <f t="shared" si="10"/>
        <v>0</v>
      </c>
      <c r="BM8" s="26">
        <f t="shared" si="10"/>
        <v>0</v>
      </c>
      <c r="BN8" s="26">
        <f t="shared" si="10"/>
        <v>0</v>
      </c>
      <c r="BO8" s="26">
        <f t="shared" si="10"/>
        <v>0</v>
      </c>
      <c r="BP8" s="26">
        <f t="shared" si="10"/>
        <v>0</v>
      </c>
      <c r="BQ8" s="26">
        <f t="shared" ref="BQ8:DG8" si="11">$U$25</f>
        <v>0</v>
      </c>
      <c r="BR8" s="26">
        <f t="shared" si="11"/>
        <v>0</v>
      </c>
      <c r="BS8" s="26">
        <f t="shared" si="11"/>
        <v>0</v>
      </c>
      <c r="BT8" s="26">
        <f t="shared" si="11"/>
        <v>0</v>
      </c>
      <c r="BU8" s="26">
        <f t="shared" si="11"/>
        <v>0</v>
      </c>
      <c r="BV8" s="26">
        <f t="shared" si="11"/>
        <v>0</v>
      </c>
      <c r="BW8" s="26">
        <f t="shared" si="11"/>
        <v>0</v>
      </c>
      <c r="BX8" s="26">
        <f t="shared" si="11"/>
        <v>0</v>
      </c>
      <c r="BY8" s="26">
        <f t="shared" si="11"/>
        <v>0</v>
      </c>
      <c r="BZ8" s="26">
        <f t="shared" si="11"/>
        <v>0</v>
      </c>
      <c r="CA8" s="26">
        <f t="shared" si="11"/>
        <v>0</v>
      </c>
      <c r="CB8" s="26">
        <f t="shared" si="11"/>
        <v>0</v>
      </c>
      <c r="CC8" s="26">
        <f t="shared" si="11"/>
        <v>0</v>
      </c>
      <c r="CD8" s="26">
        <f t="shared" si="11"/>
        <v>0</v>
      </c>
      <c r="CE8" s="26">
        <f t="shared" si="11"/>
        <v>0</v>
      </c>
      <c r="CF8" s="26">
        <f t="shared" si="11"/>
        <v>0</v>
      </c>
      <c r="CG8" s="26">
        <f t="shared" si="11"/>
        <v>0</v>
      </c>
      <c r="CH8" s="26">
        <f t="shared" si="11"/>
        <v>0</v>
      </c>
      <c r="CI8" s="26">
        <f t="shared" si="11"/>
        <v>0</v>
      </c>
      <c r="CJ8" s="26">
        <f t="shared" si="11"/>
        <v>0</v>
      </c>
      <c r="CK8" s="26">
        <f t="shared" si="11"/>
        <v>0</v>
      </c>
      <c r="CL8" s="26">
        <f t="shared" si="11"/>
        <v>0</v>
      </c>
      <c r="CM8" s="26">
        <f t="shared" si="11"/>
        <v>0</v>
      </c>
      <c r="CN8" s="26">
        <f t="shared" si="11"/>
        <v>0</v>
      </c>
      <c r="CO8" s="26">
        <f t="shared" si="11"/>
        <v>0</v>
      </c>
      <c r="CP8" s="26">
        <f t="shared" si="11"/>
        <v>0</v>
      </c>
      <c r="CQ8" s="26">
        <f t="shared" si="11"/>
        <v>0</v>
      </c>
      <c r="CR8" s="26">
        <f t="shared" si="11"/>
        <v>0</v>
      </c>
      <c r="CS8" s="26">
        <f t="shared" si="11"/>
        <v>0</v>
      </c>
      <c r="CT8" s="26">
        <f t="shared" si="11"/>
        <v>0</v>
      </c>
      <c r="CU8" s="26">
        <f t="shared" si="11"/>
        <v>0</v>
      </c>
      <c r="CV8" s="26">
        <f t="shared" si="11"/>
        <v>0</v>
      </c>
      <c r="CW8" s="26">
        <f t="shared" si="11"/>
        <v>0</v>
      </c>
      <c r="CX8" s="26">
        <f t="shared" si="11"/>
        <v>0</v>
      </c>
      <c r="CY8" s="26">
        <f t="shared" si="11"/>
        <v>0</v>
      </c>
      <c r="CZ8" s="26">
        <f t="shared" si="11"/>
        <v>0</v>
      </c>
      <c r="DA8" s="26">
        <f t="shared" si="11"/>
        <v>0</v>
      </c>
      <c r="DB8" s="26">
        <f t="shared" si="11"/>
        <v>0</v>
      </c>
      <c r="DC8" s="26">
        <f t="shared" si="11"/>
        <v>0</v>
      </c>
      <c r="DD8" s="26">
        <f t="shared" si="11"/>
        <v>0</v>
      </c>
      <c r="DE8" s="26">
        <f t="shared" si="11"/>
        <v>0</v>
      </c>
      <c r="DF8" s="26">
        <f t="shared" si="11"/>
        <v>0</v>
      </c>
      <c r="DG8" s="26">
        <f t="shared" si="11"/>
        <v>0</v>
      </c>
      <c r="DH8" s="26"/>
    </row>
    <row r="9" spans="1:112" x14ac:dyDescent="0.25">
      <c r="A9" t="s">
        <v>455</v>
      </c>
      <c r="B9" s="408">
        <v>2016</v>
      </c>
      <c r="C9" t="s">
        <v>453</v>
      </c>
      <c r="D9" s="26">
        <f>$V$25</f>
        <v>810</v>
      </c>
      <c r="E9" s="26">
        <f t="shared" ref="E9:BP9" si="12">$V$25</f>
        <v>810</v>
      </c>
      <c r="F9" s="26">
        <f t="shared" si="12"/>
        <v>810</v>
      </c>
      <c r="G9" s="26">
        <f t="shared" si="12"/>
        <v>810</v>
      </c>
      <c r="H9" s="26">
        <f t="shared" si="12"/>
        <v>810</v>
      </c>
      <c r="I9" s="26">
        <f t="shared" si="12"/>
        <v>810</v>
      </c>
      <c r="J9" s="26">
        <f t="shared" si="12"/>
        <v>810</v>
      </c>
      <c r="K9" s="26">
        <f t="shared" si="12"/>
        <v>810</v>
      </c>
      <c r="L9" s="26">
        <f t="shared" si="12"/>
        <v>810</v>
      </c>
      <c r="M9" s="26">
        <f t="shared" si="12"/>
        <v>810</v>
      </c>
      <c r="N9" s="26">
        <f t="shared" si="12"/>
        <v>810</v>
      </c>
      <c r="O9" s="26">
        <f t="shared" si="12"/>
        <v>810</v>
      </c>
      <c r="P9" s="26">
        <f t="shared" si="12"/>
        <v>810</v>
      </c>
      <c r="Q9" s="26">
        <f t="shared" si="12"/>
        <v>810</v>
      </c>
      <c r="R9" s="26">
        <f t="shared" si="12"/>
        <v>810</v>
      </c>
      <c r="S9" s="26">
        <f t="shared" si="12"/>
        <v>810</v>
      </c>
      <c r="T9" s="26">
        <f t="shared" si="12"/>
        <v>810</v>
      </c>
      <c r="U9" s="26">
        <f t="shared" si="12"/>
        <v>810</v>
      </c>
      <c r="V9" s="26">
        <f t="shared" si="12"/>
        <v>810</v>
      </c>
      <c r="W9" s="26">
        <f t="shared" si="12"/>
        <v>810</v>
      </c>
      <c r="X9" s="26">
        <f t="shared" si="12"/>
        <v>810</v>
      </c>
      <c r="Y9" s="26">
        <f t="shared" si="12"/>
        <v>810</v>
      </c>
      <c r="Z9" s="26">
        <f t="shared" si="12"/>
        <v>810</v>
      </c>
      <c r="AA9" s="26">
        <f t="shared" si="12"/>
        <v>810</v>
      </c>
      <c r="AB9" s="26">
        <f t="shared" si="12"/>
        <v>810</v>
      </c>
      <c r="AC9" s="26">
        <f t="shared" si="12"/>
        <v>810</v>
      </c>
      <c r="AD9" s="26">
        <f t="shared" si="12"/>
        <v>810</v>
      </c>
      <c r="AE9" s="26">
        <f t="shared" si="12"/>
        <v>810</v>
      </c>
      <c r="AF9" s="26">
        <f t="shared" si="12"/>
        <v>810</v>
      </c>
      <c r="AG9" s="26">
        <f t="shared" si="12"/>
        <v>810</v>
      </c>
      <c r="AH9" s="26">
        <f t="shared" si="12"/>
        <v>810</v>
      </c>
      <c r="AI9" s="26">
        <f t="shared" si="12"/>
        <v>810</v>
      </c>
      <c r="AJ9" s="26">
        <f t="shared" si="12"/>
        <v>810</v>
      </c>
      <c r="AK9" s="26">
        <f t="shared" si="12"/>
        <v>810</v>
      </c>
      <c r="AL9" s="26">
        <f t="shared" si="12"/>
        <v>810</v>
      </c>
      <c r="AM9" s="26">
        <f t="shared" si="12"/>
        <v>810</v>
      </c>
      <c r="AN9" s="26">
        <f t="shared" si="12"/>
        <v>810</v>
      </c>
      <c r="AO9" s="26">
        <f t="shared" si="12"/>
        <v>810</v>
      </c>
      <c r="AP9" s="26">
        <f t="shared" si="12"/>
        <v>810</v>
      </c>
      <c r="AQ9" s="26">
        <f t="shared" si="12"/>
        <v>810</v>
      </c>
      <c r="AR9" s="26">
        <f t="shared" si="12"/>
        <v>810</v>
      </c>
      <c r="AS9" s="26">
        <f t="shared" si="12"/>
        <v>810</v>
      </c>
      <c r="AT9" s="26">
        <f t="shared" si="12"/>
        <v>810</v>
      </c>
      <c r="AU9" s="26">
        <f t="shared" si="12"/>
        <v>810</v>
      </c>
      <c r="AV9" s="26">
        <f t="shared" si="12"/>
        <v>810</v>
      </c>
      <c r="AW9" s="26">
        <f t="shared" si="12"/>
        <v>810</v>
      </c>
      <c r="AX9" s="26">
        <f t="shared" si="12"/>
        <v>810</v>
      </c>
      <c r="AY9" s="26">
        <f t="shared" si="12"/>
        <v>810</v>
      </c>
      <c r="AZ9" s="26">
        <f t="shared" si="12"/>
        <v>810</v>
      </c>
      <c r="BA9" s="26">
        <f t="shared" si="12"/>
        <v>810</v>
      </c>
      <c r="BB9" s="26">
        <f t="shared" si="12"/>
        <v>810</v>
      </c>
      <c r="BC9" s="26">
        <f t="shared" si="12"/>
        <v>810</v>
      </c>
      <c r="BD9" s="26">
        <f t="shared" si="12"/>
        <v>810</v>
      </c>
      <c r="BE9" s="26">
        <f t="shared" si="12"/>
        <v>810</v>
      </c>
      <c r="BF9" s="26">
        <f t="shared" si="12"/>
        <v>810</v>
      </c>
      <c r="BG9" s="26">
        <f t="shared" si="12"/>
        <v>810</v>
      </c>
      <c r="BH9" s="26">
        <f t="shared" si="12"/>
        <v>810</v>
      </c>
      <c r="BI9" s="26">
        <f t="shared" si="12"/>
        <v>810</v>
      </c>
      <c r="BJ9" s="26">
        <f t="shared" si="12"/>
        <v>810</v>
      </c>
      <c r="BK9" s="26">
        <f t="shared" si="12"/>
        <v>810</v>
      </c>
      <c r="BL9" s="26">
        <f t="shared" si="12"/>
        <v>810</v>
      </c>
      <c r="BM9" s="26">
        <f t="shared" si="12"/>
        <v>810</v>
      </c>
      <c r="BN9" s="26">
        <f t="shared" si="12"/>
        <v>810</v>
      </c>
      <c r="BO9" s="26">
        <f t="shared" si="12"/>
        <v>810</v>
      </c>
      <c r="BP9" s="26">
        <f t="shared" si="12"/>
        <v>810</v>
      </c>
      <c r="BQ9" s="26">
        <f t="shared" ref="BQ9:DG9" si="13">$V$25</f>
        <v>810</v>
      </c>
      <c r="BR9" s="26">
        <f t="shared" si="13"/>
        <v>810</v>
      </c>
      <c r="BS9" s="26">
        <f t="shared" si="13"/>
        <v>810</v>
      </c>
      <c r="BT9" s="26">
        <f t="shared" si="13"/>
        <v>810</v>
      </c>
      <c r="BU9" s="26">
        <f t="shared" si="13"/>
        <v>810</v>
      </c>
      <c r="BV9" s="26">
        <f t="shared" si="13"/>
        <v>810</v>
      </c>
      <c r="BW9" s="26">
        <f t="shared" si="13"/>
        <v>810</v>
      </c>
      <c r="BX9" s="26">
        <f t="shared" si="13"/>
        <v>810</v>
      </c>
      <c r="BY9" s="26">
        <f t="shared" si="13"/>
        <v>810</v>
      </c>
      <c r="BZ9" s="26">
        <f t="shared" si="13"/>
        <v>810</v>
      </c>
      <c r="CA9" s="26">
        <f t="shared" si="13"/>
        <v>810</v>
      </c>
      <c r="CB9" s="26">
        <f t="shared" si="13"/>
        <v>810</v>
      </c>
      <c r="CC9" s="26">
        <f t="shared" si="13"/>
        <v>810</v>
      </c>
      <c r="CD9" s="26">
        <f t="shared" si="13"/>
        <v>810</v>
      </c>
      <c r="CE9" s="26">
        <f t="shared" si="13"/>
        <v>810</v>
      </c>
      <c r="CF9" s="26">
        <f t="shared" si="13"/>
        <v>810</v>
      </c>
      <c r="CG9" s="26">
        <f t="shared" si="13"/>
        <v>810</v>
      </c>
      <c r="CH9" s="26">
        <f t="shared" si="13"/>
        <v>810</v>
      </c>
      <c r="CI9" s="26">
        <f t="shared" si="13"/>
        <v>810</v>
      </c>
      <c r="CJ9" s="26">
        <f t="shared" si="13"/>
        <v>810</v>
      </c>
      <c r="CK9" s="26">
        <f t="shared" si="13"/>
        <v>810</v>
      </c>
      <c r="CL9" s="26">
        <f t="shared" si="13"/>
        <v>810</v>
      </c>
      <c r="CM9" s="26">
        <f t="shared" si="13"/>
        <v>810</v>
      </c>
      <c r="CN9" s="26">
        <f t="shared" si="13"/>
        <v>810</v>
      </c>
      <c r="CO9" s="26">
        <f t="shared" si="13"/>
        <v>810</v>
      </c>
      <c r="CP9" s="26">
        <f t="shared" si="13"/>
        <v>810</v>
      </c>
      <c r="CQ9" s="26">
        <f t="shared" si="13"/>
        <v>810</v>
      </c>
      <c r="CR9" s="26">
        <f t="shared" si="13"/>
        <v>810</v>
      </c>
      <c r="CS9" s="26">
        <f t="shared" si="13"/>
        <v>810</v>
      </c>
      <c r="CT9" s="26">
        <f t="shared" si="13"/>
        <v>810</v>
      </c>
      <c r="CU9" s="26">
        <f t="shared" si="13"/>
        <v>810</v>
      </c>
      <c r="CV9" s="26">
        <f t="shared" si="13"/>
        <v>810</v>
      </c>
      <c r="CW9" s="26">
        <f t="shared" si="13"/>
        <v>810</v>
      </c>
      <c r="CX9" s="26">
        <f t="shared" si="13"/>
        <v>810</v>
      </c>
      <c r="CY9" s="26">
        <f t="shared" si="13"/>
        <v>810</v>
      </c>
      <c r="CZ9" s="26">
        <f t="shared" si="13"/>
        <v>810</v>
      </c>
      <c r="DA9" s="26">
        <f t="shared" si="13"/>
        <v>810</v>
      </c>
      <c r="DB9" s="26">
        <f t="shared" si="13"/>
        <v>810</v>
      </c>
      <c r="DC9" s="26">
        <f t="shared" si="13"/>
        <v>810</v>
      </c>
      <c r="DD9" s="26">
        <f t="shared" si="13"/>
        <v>810</v>
      </c>
      <c r="DE9" s="26">
        <f t="shared" si="13"/>
        <v>810</v>
      </c>
      <c r="DF9" s="26">
        <f t="shared" si="13"/>
        <v>810</v>
      </c>
      <c r="DG9" s="26">
        <f t="shared" si="13"/>
        <v>810</v>
      </c>
      <c r="DH9" s="26"/>
    </row>
    <row r="10" spans="1:112" x14ac:dyDescent="0.25">
      <c r="A10" t="s">
        <v>455</v>
      </c>
      <c r="B10" s="408">
        <v>2016</v>
      </c>
      <c r="C10" t="s">
        <v>454</v>
      </c>
      <c r="D10" s="26">
        <f>$W$25</f>
        <v>5780</v>
      </c>
      <c r="E10" s="26">
        <f t="shared" ref="E10:BP10" si="14">$W$25</f>
        <v>5780</v>
      </c>
      <c r="F10" s="26">
        <f t="shared" si="14"/>
        <v>5780</v>
      </c>
      <c r="G10" s="26">
        <f t="shared" si="14"/>
        <v>5780</v>
      </c>
      <c r="H10" s="26">
        <f t="shared" si="14"/>
        <v>5780</v>
      </c>
      <c r="I10" s="26">
        <f t="shared" si="14"/>
        <v>5780</v>
      </c>
      <c r="J10" s="26">
        <f t="shared" si="14"/>
        <v>5780</v>
      </c>
      <c r="K10" s="26">
        <f t="shared" si="14"/>
        <v>5780</v>
      </c>
      <c r="L10" s="26">
        <f t="shared" si="14"/>
        <v>5780</v>
      </c>
      <c r="M10" s="26">
        <f t="shared" si="14"/>
        <v>5780</v>
      </c>
      <c r="N10" s="26">
        <f t="shared" si="14"/>
        <v>5780</v>
      </c>
      <c r="O10" s="26">
        <f t="shared" si="14"/>
        <v>5780</v>
      </c>
      <c r="P10" s="26">
        <f t="shared" si="14"/>
        <v>5780</v>
      </c>
      <c r="Q10" s="26">
        <f t="shared" si="14"/>
        <v>5780</v>
      </c>
      <c r="R10" s="26">
        <f t="shared" si="14"/>
        <v>5780</v>
      </c>
      <c r="S10" s="26">
        <f t="shared" si="14"/>
        <v>5780</v>
      </c>
      <c r="T10" s="26">
        <f t="shared" si="14"/>
        <v>5780</v>
      </c>
      <c r="U10" s="26">
        <f t="shared" si="14"/>
        <v>5780</v>
      </c>
      <c r="V10" s="26">
        <f t="shared" si="14"/>
        <v>5780</v>
      </c>
      <c r="W10" s="26">
        <f t="shared" si="14"/>
        <v>5780</v>
      </c>
      <c r="X10" s="26">
        <f t="shared" si="14"/>
        <v>5780</v>
      </c>
      <c r="Y10" s="26">
        <f t="shared" si="14"/>
        <v>5780</v>
      </c>
      <c r="Z10" s="26">
        <f t="shared" si="14"/>
        <v>5780</v>
      </c>
      <c r="AA10" s="26">
        <f t="shared" si="14"/>
        <v>5780</v>
      </c>
      <c r="AB10" s="26">
        <f t="shared" si="14"/>
        <v>5780</v>
      </c>
      <c r="AC10" s="26">
        <f t="shared" si="14"/>
        <v>5780</v>
      </c>
      <c r="AD10" s="26">
        <f t="shared" si="14"/>
        <v>5780</v>
      </c>
      <c r="AE10" s="26">
        <f t="shared" si="14"/>
        <v>5780</v>
      </c>
      <c r="AF10" s="26">
        <f t="shared" si="14"/>
        <v>5780</v>
      </c>
      <c r="AG10" s="26">
        <f t="shared" si="14"/>
        <v>5780</v>
      </c>
      <c r="AH10" s="26">
        <f t="shared" si="14"/>
        <v>5780</v>
      </c>
      <c r="AI10" s="26">
        <f t="shared" si="14"/>
        <v>5780</v>
      </c>
      <c r="AJ10" s="26">
        <f t="shared" si="14"/>
        <v>5780</v>
      </c>
      <c r="AK10" s="26">
        <f t="shared" si="14"/>
        <v>5780</v>
      </c>
      <c r="AL10" s="26">
        <f t="shared" si="14"/>
        <v>5780</v>
      </c>
      <c r="AM10" s="26">
        <f t="shared" si="14"/>
        <v>5780</v>
      </c>
      <c r="AN10" s="26">
        <f t="shared" si="14"/>
        <v>5780</v>
      </c>
      <c r="AO10" s="26">
        <f t="shared" si="14"/>
        <v>5780</v>
      </c>
      <c r="AP10" s="26">
        <f t="shared" si="14"/>
        <v>5780</v>
      </c>
      <c r="AQ10" s="26">
        <f t="shared" si="14"/>
        <v>5780</v>
      </c>
      <c r="AR10" s="26">
        <f t="shared" si="14"/>
        <v>5780</v>
      </c>
      <c r="AS10" s="26">
        <f t="shared" si="14"/>
        <v>5780</v>
      </c>
      <c r="AT10" s="26">
        <f t="shared" si="14"/>
        <v>5780</v>
      </c>
      <c r="AU10" s="26">
        <f t="shared" si="14"/>
        <v>5780</v>
      </c>
      <c r="AV10" s="26">
        <f t="shared" si="14"/>
        <v>5780</v>
      </c>
      <c r="AW10" s="26">
        <f t="shared" si="14"/>
        <v>5780</v>
      </c>
      <c r="AX10" s="26">
        <f t="shared" si="14"/>
        <v>5780</v>
      </c>
      <c r="AY10" s="26">
        <f t="shared" si="14"/>
        <v>5780</v>
      </c>
      <c r="AZ10" s="26">
        <f t="shared" si="14"/>
        <v>5780</v>
      </c>
      <c r="BA10" s="26">
        <f t="shared" si="14"/>
        <v>5780</v>
      </c>
      <c r="BB10" s="26">
        <f t="shared" si="14"/>
        <v>5780</v>
      </c>
      <c r="BC10" s="26">
        <f t="shared" si="14"/>
        <v>5780</v>
      </c>
      <c r="BD10" s="26">
        <f t="shared" si="14"/>
        <v>5780</v>
      </c>
      <c r="BE10" s="26">
        <f t="shared" si="14"/>
        <v>5780</v>
      </c>
      <c r="BF10" s="26">
        <f t="shared" si="14"/>
        <v>5780</v>
      </c>
      <c r="BG10" s="26">
        <f t="shared" si="14"/>
        <v>5780</v>
      </c>
      <c r="BH10" s="26">
        <f t="shared" si="14"/>
        <v>5780</v>
      </c>
      <c r="BI10" s="26">
        <f t="shared" si="14"/>
        <v>5780</v>
      </c>
      <c r="BJ10" s="26">
        <f t="shared" si="14"/>
        <v>5780</v>
      </c>
      <c r="BK10" s="26">
        <f t="shared" si="14"/>
        <v>5780</v>
      </c>
      <c r="BL10" s="26">
        <f t="shared" si="14"/>
        <v>5780</v>
      </c>
      <c r="BM10" s="26">
        <f t="shared" si="14"/>
        <v>5780</v>
      </c>
      <c r="BN10" s="26">
        <f t="shared" si="14"/>
        <v>5780</v>
      </c>
      <c r="BO10" s="26">
        <f t="shared" si="14"/>
        <v>5780</v>
      </c>
      <c r="BP10" s="26">
        <f t="shared" si="14"/>
        <v>5780</v>
      </c>
      <c r="BQ10" s="26">
        <f t="shared" ref="BQ10:DG10" si="15">$W$25</f>
        <v>5780</v>
      </c>
      <c r="BR10" s="26">
        <f t="shared" si="15"/>
        <v>5780</v>
      </c>
      <c r="BS10" s="26">
        <f t="shared" si="15"/>
        <v>5780</v>
      </c>
      <c r="BT10" s="26">
        <f t="shared" si="15"/>
        <v>5780</v>
      </c>
      <c r="BU10" s="26">
        <f t="shared" si="15"/>
        <v>5780</v>
      </c>
      <c r="BV10" s="26">
        <f t="shared" si="15"/>
        <v>5780</v>
      </c>
      <c r="BW10" s="26">
        <f t="shared" si="15"/>
        <v>5780</v>
      </c>
      <c r="BX10" s="26">
        <f t="shared" si="15"/>
        <v>5780</v>
      </c>
      <c r="BY10" s="26">
        <f t="shared" si="15"/>
        <v>5780</v>
      </c>
      <c r="BZ10" s="26">
        <f t="shared" si="15"/>
        <v>5780</v>
      </c>
      <c r="CA10" s="26">
        <f t="shared" si="15"/>
        <v>5780</v>
      </c>
      <c r="CB10" s="26">
        <f t="shared" si="15"/>
        <v>5780</v>
      </c>
      <c r="CC10" s="26">
        <f t="shared" si="15"/>
        <v>5780</v>
      </c>
      <c r="CD10" s="26">
        <f t="shared" si="15"/>
        <v>5780</v>
      </c>
      <c r="CE10" s="26">
        <f t="shared" si="15"/>
        <v>5780</v>
      </c>
      <c r="CF10" s="26">
        <f t="shared" si="15"/>
        <v>5780</v>
      </c>
      <c r="CG10" s="26">
        <f t="shared" si="15"/>
        <v>5780</v>
      </c>
      <c r="CH10" s="26">
        <f t="shared" si="15"/>
        <v>5780</v>
      </c>
      <c r="CI10" s="26">
        <f t="shared" si="15"/>
        <v>5780</v>
      </c>
      <c r="CJ10" s="26">
        <f t="shared" si="15"/>
        <v>5780</v>
      </c>
      <c r="CK10" s="26">
        <f t="shared" si="15"/>
        <v>5780</v>
      </c>
      <c r="CL10" s="26">
        <f t="shared" si="15"/>
        <v>5780</v>
      </c>
      <c r="CM10" s="26">
        <f t="shared" si="15"/>
        <v>5780</v>
      </c>
      <c r="CN10" s="26">
        <f t="shared" si="15"/>
        <v>5780</v>
      </c>
      <c r="CO10" s="26">
        <f t="shared" si="15"/>
        <v>5780</v>
      </c>
      <c r="CP10" s="26">
        <f t="shared" si="15"/>
        <v>5780</v>
      </c>
      <c r="CQ10" s="26">
        <f t="shared" si="15"/>
        <v>5780</v>
      </c>
      <c r="CR10" s="26">
        <f t="shared" si="15"/>
        <v>5780</v>
      </c>
      <c r="CS10" s="26">
        <f t="shared" si="15"/>
        <v>5780</v>
      </c>
      <c r="CT10" s="26">
        <f t="shared" si="15"/>
        <v>5780</v>
      </c>
      <c r="CU10" s="26">
        <f t="shared" si="15"/>
        <v>5780</v>
      </c>
      <c r="CV10" s="26">
        <f t="shared" si="15"/>
        <v>5780</v>
      </c>
      <c r="CW10" s="26">
        <f t="shared" si="15"/>
        <v>5780</v>
      </c>
      <c r="CX10" s="26">
        <f t="shared" si="15"/>
        <v>5780</v>
      </c>
      <c r="CY10" s="26">
        <f t="shared" si="15"/>
        <v>5780</v>
      </c>
      <c r="CZ10" s="26">
        <f t="shared" si="15"/>
        <v>5780</v>
      </c>
      <c r="DA10" s="26">
        <f t="shared" si="15"/>
        <v>5780</v>
      </c>
      <c r="DB10" s="26">
        <f t="shared" si="15"/>
        <v>5780</v>
      </c>
      <c r="DC10" s="26">
        <f t="shared" si="15"/>
        <v>5780</v>
      </c>
      <c r="DD10" s="26">
        <f t="shared" si="15"/>
        <v>5780</v>
      </c>
      <c r="DE10" s="26">
        <f t="shared" si="15"/>
        <v>5780</v>
      </c>
      <c r="DF10" s="26">
        <f t="shared" si="15"/>
        <v>5780</v>
      </c>
      <c r="DG10" s="26">
        <f t="shared" si="15"/>
        <v>5780</v>
      </c>
      <c r="DH10" s="26"/>
    </row>
    <row r="12" spans="1:112" x14ac:dyDescent="0.25">
      <c r="C12" s="370"/>
    </row>
    <row r="13" spans="1:112" x14ac:dyDescent="0.25">
      <c r="D13" s="371"/>
      <c r="E13" s="371"/>
      <c r="F13" s="371"/>
      <c r="G13" s="371"/>
      <c r="H13" s="371"/>
      <c r="I13" s="371"/>
      <c r="J13" s="371"/>
      <c r="K13" s="371"/>
      <c r="L13" s="371"/>
      <c r="M13" s="371"/>
      <c r="N13" s="371"/>
      <c r="O13" s="371"/>
      <c r="P13" s="371"/>
      <c r="Q13" s="371"/>
      <c r="R13" s="371"/>
      <c r="S13" s="371"/>
      <c r="T13" s="371"/>
      <c r="U13" s="371"/>
      <c r="V13" s="371"/>
      <c r="W13" s="371"/>
      <c r="X13" s="371"/>
      <c r="Y13" s="371"/>
      <c r="Z13" s="371"/>
      <c r="AA13" s="371"/>
      <c r="AB13" s="371"/>
      <c r="AC13" s="371"/>
      <c r="AD13" s="371"/>
      <c r="AE13" s="371"/>
      <c r="AF13" s="371"/>
      <c r="AG13" s="371"/>
      <c r="AH13" s="371"/>
      <c r="AI13" s="371"/>
      <c r="AJ13" s="371"/>
      <c r="AK13" s="371"/>
      <c r="AL13" s="371"/>
      <c r="AM13" s="371"/>
      <c r="AN13" s="371"/>
      <c r="AO13" s="371"/>
      <c r="AP13" s="371"/>
      <c r="AQ13" s="371"/>
      <c r="AR13" s="371"/>
      <c r="AS13" s="371"/>
      <c r="AT13" s="371"/>
      <c r="AU13" s="371"/>
      <c r="AV13" s="371"/>
      <c r="AW13" s="371"/>
      <c r="AX13" s="371"/>
      <c r="AY13" s="371"/>
    </row>
    <row r="20" spans="8:23" x14ac:dyDescent="0.25">
      <c r="H20" s="26"/>
      <c r="I20" s="26"/>
      <c r="J20" s="26"/>
      <c r="T20" s="1" t="s">
        <v>1465</v>
      </c>
      <c r="U20" s="1"/>
      <c r="V20" s="1"/>
      <c r="W20" s="1"/>
    </row>
    <row r="21" spans="8:23" ht="25.5" x14ac:dyDescent="0.25">
      <c r="H21" s="26"/>
      <c r="I21" s="26"/>
      <c r="J21" s="26"/>
      <c r="T21" s="372" t="s">
        <v>456</v>
      </c>
      <c r="U21" s="373" t="s">
        <v>457</v>
      </c>
      <c r="V21" s="373" t="s">
        <v>458</v>
      </c>
      <c r="W21" s="373" t="s">
        <v>459</v>
      </c>
    </row>
    <row r="22" spans="8:23" ht="38.25" x14ac:dyDescent="0.25">
      <c r="H22" s="26"/>
      <c r="I22" s="26"/>
      <c r="J22" s="26"/>
      <c r="T22" s="372"/>
      <c r="U22" s="373" t="s">
        <v>460</v>
      </c>
      <c r="V22" s="373" t="s">
        <v>461</v>
      </c>
      <c r="W22" s="373" t="s">
        <v>462</v>
      </c>
    </row>
    <row r="23" spans="8:23" x14ac:dyDescent="0.25">
      <c r="T23" t="s">
        <v>463</v>
      </c>
      <c r="U23" s="408">
        <v>22</v>
      </c>
      <c r="V23" s="408">
        <v>86</v>
      </c>
      <c r="W23" s="408">
        <v>346</v>
      </c>
    </row>
    <row r="24" spans="8:23" x14ac:dyDescent="0.25">
      <c r="T24" t="s">
        <v>464</v>
      </c>
      <c r="U24" s="408">
        <v>0</v>
      </c>
      <c r="V24" s="408">
        <v>11</v>
      </c>
      <c r="W24" s="408">
        <v>22</v>
      </c>
    </row>
    <row r="25" spans="8:23" x14ac:dyDescent="0.25">
      <c r="T25" t="s">
        <v>465</v>
      </c>
      <c r="U25" s="408">
        <v>0</v>
      </c>
      <c r="V25" s="408">
        <v>810</v>
      </c>
      <c r="W25" s="408">
        <v>5780</v>
      </c>
    </row>
    <row r="34" spans="3:104" x14ac:dyDescent="0.25">
      <c r="C34" s="464" t="s">
        <v>1540</v>
      </c>
      <c r="D34" s="463"/>
      <c r="E34" s="463"/>
      <c r="F34" s="463"/>
      <c r="G34" s="463"/>
      <c r="H34" s="463"/>
      <c r="I34" s="463"/>
      <c r="J34" s="463"/>
      <c r="K34" s="463"/>
      <c r="L34" s="463"/>
      <c r="M34" s="463"/>
      <c r="N34" s="463"/>
      <c r="O34" s="463"/>
      <c r="P34" s="463"/>
      <c r="Q34" s="463"/>
      <c r="R34" s="463"/>
      <c r="S34" s="463"/>
      <c r="T34" s="463"/>
      <c r="U34" s="463"/>
      <c r="V34" s="463"/>
      <c r="W34" s="463"/>
      <c r="X34" s="463"/>
      <c r="Y34" s="463"/>
      <c r="Z34" s="463"/>
      <c r="AA34" s="463"/>
      <c r="AB34" s="463"/>
      <c r="AC34" s="463"/>
      <c r="AD34" s="463"/>
      <c r="AE34" s="463"/>
      <c r="AF34" s="463"/>
      <c r="AG34" s="463"/>
      <c r="AH34" s="463"/>
      <c r="AI34" s="463"/>
      <c r="AJ34" s="463"/>
      <c r="AK34" s="463"/>
      <c r="AL34" s="463"/>
      <c r="AM34" s="463"/>
      <c r="AN34" s="463"/>
      <c r="AO34" s="463"/>
      <c r="AP34" s="463"/>
      <c r="AQ34" s="463"/>
      <c r="AR34" s="463"/>
      <c r="AS34" s="463"/>
      <c r="AT34" s="463"/>
      <c r="AU34" s="463"/>
      <c r="AV34" s="463"/>
      <c r="AW34" s="463"/>
      <c r="AX34" s="463"/>
      <c r="AY34" s="463"/>
      <c r="AZ34" s="463"/>
      <c r="BA34" s="463"/>
      <c r="BB34" s="463"/>
      <c r="BC34" s="463"/>
      <c r="BD34" s="463"/>
      <c r="BE34" s="463"/>
      <c r="BF34" s="463"/>
      <c r="BG34" s="463"/>
      <c r="BH34" s="463"/>
      <c r="BI34" s="463"/>
      <c r="BJ34" s="463"/>
      <c r="BK34" s="463"/>
      <c r="BL34" s="463"/>
      <c r="BM34" s="463"/>
      <c r="BN34" s="463"/>
      <c r="BO34" s="463"/>
      <c r="BP34" s="463"/>
      <c r="BQ34" s="463"/>
      <c r="BR34" s="463"/>
      <c r="BS34" s="463"/>
      <c r="BT34" s="463"/>
      <c r="BU34" s="463"/>
      <c r="BV34" s="463"/>
      <c r="BW34" s="463"/>
      <c r="BX34" s="463"/>
      <c r="BY34" s="463"/>
      <c r="BZ34" s="463"/>
      <c r="CA34" s="463"/>
      <c r="CB34" s="463"/>
      <c r="CC34" s="463"/>
      <c r="CD34" s="463" t="s">
        <v>1537</v>
      </c>
      <c r="CE34" s="463"/>
      <c r="CF34" s="463"/>
      <c r="CG34" s="463"/>
      <c r="CH34" s="463"/>
      <c r="CI34" s="463"/>
      <c r="CJ34" s="463"/>
      <c r="CK34" s="463"/>
      <c r="CL34" s="463"/>
      <c r="CM34" s="463"/>
      <c r="CN34" s="463"/>
      <c r="CO34" s="463"/>
      <c r="CP34" s="463"/>
      <c r="CQ34" s="463"/>
      <c r="CR34" s="463"/>
      <c r="CS34" s="463"/>
      <c r="CT34" s="463"/>
      <c r="CU34" s="463"/>
      <c r="CV34" s="463"/>
      <c r="CW34" s="463"/>
      <c r="CX34" s="463"/>
      <c r="CY34" s="463"/>
      <c r="CZ34" s="463"/>
    </row>
    <row r="35" spans="3:104" x14ac:dyDescent="0.25">
      <c r="D35">
        <v>2023</v>
      </c>
      <c r="E35">
        <f>D35+1</f>
        <v>2024</v>
      </c>
      <c r="F35">
        <f t="shared" ref="F35:BQ35" si="16">E35+1</f>
        <v>2025</v>
      </c>
      <c r="G35">
        <f t="shared" si="16"/>
        <v>2026</v>
      </c>
      <c r="H35">
        <f t="shared" si="16"/>
        <v>2027</v>
      </c>
      <c r="I35">
        <f t="shared" si="16"/>
        <v>2028</v>
      </c>
      <c r="J35">
        <f t="shared" si="16"/>
        <v>2029</v>
      </c>
      <c r="K35">
        <f t="shared" si="16"/>
        <v>2030</v>
      </c>
      <c r="L35">
        <f t="shared" si="16"/>
        <v>2031</v>
      </c>
      <c r="M35">
        <f t="shared" si="16"/>
        <v>2032</v>
      </c>
      <c r="N35">
        <f t="shared" si="16"/>
        <v>2033</v>
      </c>
      <c r="O35">
        <f t="shared" si="16"/>
        <v>2034</v>
      </c>
      <c r="P35">
        <f t="shared" si="16"/>
        <v>2035</v>
      </c>
      <c r="Q35">
        <f t="shared" si="16"/>
        <v>2036</v>
      </c>
      <c r="R35">
        <f t="shared" si="16"/>
        <v>2037</v>
      </c>
      <c r="S35">
        <f t="shared" si="16"/>
        <v>2038</v>
      </c>
      <c r="T35">
        <f t="shared" si="16"/>
        <v>2039</v>
      </c>
      <c r="U35">
        <f t="shared" si="16"/>
        <v>2040</v>
      </c>
      <c r="V35">
        <f t="shared" si="16"/>
        <v>2041</v>
      </c>
      <c r="W35">
        <f t="shared" si="16"/>
        <v>2042</v>
      </c>
      <c r="X35">
        <f t="shared" si="16"/>
        <v>2043</v>
      </c>
      <c r="Y35">
        <f t="shared" si="16"/>
        <v>2044</v>
      </c>
      <c r="Z35">
        <f t="shared" si="16"/>
        <v>2045</v>
      </c>
      <c r="AA35">
        <f t="shared" si="16"/>
        <v>2046</v>
      </c>
      <c r="AB35">
        <f t="shared" si="16"/>
        <v>2047</v>
      </c>
      <c r="AC35">
        <f t="shared" si="16"/>
        <v>2048</v>
      </c>
      <c r="AD35">
        <f t="shared" si="16"/>
        <v>2049</v>
      </c>
      <c r="AE35">
        <f t="shared" si="16"/>
        <v>2050</v>
      </c>
      <c r="AF35">
        <f t="shared" si="16"/>
        <v>2051</v>
      </c>
      <c r="AG35">
        <f t="shared" si="16"/>
        <v>2052</v>
      </c>
      <c r="AH35">
        <f t="shared" si="16"/>
        <v>2053</v>
      </c>
      <c r="AI35">
        <f t="shared" si="16"/>
        <v>2054</v>
      </c>
      <c r="AJ35">
        <f t="shared" si="16"/>
        <v>2055</v>
      </c>
      <c r="AK35">
        <f t="shared" si="16"/>
        <v>2056</v>
      </c>
      <c r="AL35">
        <f t="shared" si="16"/>
        <v>2057</v>
      </c>
      <c r="AM35">
        <f t="shared" si="16"/>
        <v>2058</v>
      </c>
      <c r="AN35">
        <f t="shared" si="16"/>
        <v>2059</v>
      </c>
      <c r="AO35">
        <f t="shared" si="16"/>
        <v>2060</v>
      </c>
      <c r="AP35">
        <f t="shared" si="16"/>
        <v>2061</v>
      </c>
      <c r="AQ35">
        <f t="shared" si="16"/>
        <v>2062</v>
      </c>
      <c r="AR35">
        <f t="shared" si="16"/>
        <v>2063</v>
      </c>
      <c r="AS35">
        <f t="shared" si="16"/>
        <v>2064</v>
      </c>
      <c r="AT35">
        <f t="shared" si="16"/>
        <v>2065</v>
      </c>
      <c r="AU35">
        <f t="shared" si="16"/>
        <v>2066</v>
      </c>
      <c r="AV35">
        <f t="shared" si="16"/>
        <v>2067</v>
      </c>
      <c r="AW35">
        <f t="shared" si="16"/>
        <v>2068</v>
      </c>
      <c r="AX35">
        <f t="shared" si="16"/>
        <v>2069</v>
      </c>
      <c r="AY35">
        <f t="shared" si="16"/>
        <v>2070</v>
      </c>
      <c r="AZ35">
        <f t="shared" si="16"/>
        <v>2071</v>
      </c>
      <c r="BA35">
        <f t="shared" si="16"/>
        <v>2072</v>
      </c>
      <c r="BB35">
        <f t="shared" si="16"/>
        <v>2073</v>
      </c>
      <c r="BC35">
        <f t="shared" si="16"/>
        <v>2074</v>
      </c>
      <c r="BD35">
        <f t="shared" si="16"/>
        <v>2075</v>
      </c>
      <c r="BE35">
        <f t="shared" si="16"/>
        <v>2076</v>
      </c>
      <c r="BF35">
        <f t="shared" si="16"/>
        <v>2077</v>
      </c>
      <c r="BG35">
        <f t="shared" si="16"/>
        <v>2078</v>
      </c>
      <c r="BH35">
        <f t="shared" si="16"/>
        <v>2079</v>
      </c>
      <c r="BI35">
        <f t="shared" si="16"/>
        <v>2080</v>
      </c>
      <c r="BJ35">
        <f t="shared" si="16"/>
        <v>2081</v>
      </c>
      <c r="BK35">
        <f t="shared" si="16"/>
        <v>2082</v>
      </c>
      <c r="BL35">
        <f t="shared" si="16"/>
        <v>2083</v>
      </c>
      <c r="BM35">
        <f t="shared" si="16"/>
        <v>2084</v>
      </c>
      <c r="BN35">
        <f t="shared" si="16"/>
        <v>2085</v>
      </c>
      <c r="BO35">
        <f t="shared" si="16"/>
        <v>2086</v>
      </c>
      <c r="BP35">
        <f t="shared" si="16"/>
        <v>2087</v>
      </c>
      <c r="BQ35">
        <f t="shared" si="16"/>
        <v>2088</v>
      </c>
      <c r="BR35">
        <f t="shared" ref="BR35:CZ35" si="17">BQ35+1</f>
        <v>2089</v>
      </c>
      <c r="BS35">
        <f t="shared" si="17"/>
        <v>2090</v>
      </c>
      <c r="BT35">
        <f t="shared" si="17"/>
        <v>2091</v>
      </c>
      <c r="BU35">
        <f t="shared" si="17"/>
        <v>2092</v>
      </c>
      <c r="BV35">
        <f t="shared" si="17"/>
        <v>2093</v>
      </c>
      <c r="BW35">
        <f t="shared" si="17"/>
        <v>2094</v>
      </c>
      <c r="BX35">
        <f t="shared" si="17"/>
        <v>2095</v>
      </c>
      <c r="BY35">
        <f t="shared" si="17"/>
        <v>2096</v>
      </c>
      <c r="BZ35">
        <f t="shared" si="17"/>
        <v>2097</v>
      </c>
      <c r="CA35">
        <f t="shared" si="17"/>
        <v>2098</v>
      </c>
      <c r="CB35">
        <f t="shared" si="17"/>
        <v>2099</v>
      </c>
      <c r="CC35">
        <f t="shared" si="17"/>
        <v>2100</v>
      </c>
      <c r="CD35">
        <f t="shared" si="17"/>
        <v>2101</v>
      </c>
      <c r="CE35">
        <f t="shared" si="17"/>
        <v>2102</v>
      </c>
      <c r="CF35">
        <f t="shared" si="17"/>
        <v>2103</v>
      </c>
      <c r="CG35">
        <f t="shared" si="17"/>
        <v>2104</v>
      </c>
      <c r="CH35">
        <f t="shared" si="17"/>
        <v>2105</v>
      </c>
      <c r="CI35">
        <f t="shared" si="17"/>
        <v>2106</v>
      </c>
      <c r="CJ35">
        <f t="shared" si="17"/>
        <v>2107</v>
      </c>
      <c r="CK35">
        <f t="shared" si="17"/>
        <v>2108</v>
      </c>
      <c r="CL35">
        <f t="shared" si="17"/>
        <v>2109</v>
      </c>
      <c r="CM35">
        <f t="shared" si="17"/>
        <v>2110</v>
      </c>
      <c r="CN35">
        <f t="shared" si="17"/>
        <v>2111</v>
      </c>
      <c r="CO35">
        <f t="shared" si="17"/>
        <v>2112</v>
      </c>
      <c r="CP35">
        <f t="shared" si="17"/>
        <v>2113</v>
      </c>
      <c r="CQ35">
        <f t="shared" si="17"/>
        <v>2114</v>
      </c>
      <c r="CR35">
        <f t="shared" si="17"/>
        <v>2115</v>
      </c>
      <c r="CS35">
        <f t="shared" si="17"/>
        <v>2116</v>
      </c>
      <c r="CT35">
        <f t="shared" si="17"/>
        <v>2117</v>
      </c>
      <c r="CU35">
        <f t="shared" si="17"/>
        <v>2118</v>
      </c>
      <c r="CV35">
        <f t="shared" si="17"/>
        <v>2119</v>
      </c>
      <c r="CW35">
        <f t="shared" si="17"/>
        <v>2120</v>
      </c>
      <c r="CX35">
        <f t="shared" si="17"/>
        <v>2121</v>
      </c>
      <c r="CY35">
        <f t="shared" si="17"/>
        <v>2122</v>
      </c>
      <c r="CZ35">
        <f t="shared" si="17"/>
        <v>2123</v>
      </c>
    </row>
    <row r="36" spans="3:104" x14ac:dyDescent="0.25">
      <c r="C36" s="458" t="s">
        <v>1479</v>
      </c>
      <c r="D36" s="444">
        <v>952</v>
      </c>
      <c r="E36" s="444">
        <v>1135</v>
      </c>
      <c r="F36" s="444">
        <v>1317</v>
      </c>
      <c r="G36" s="444">
        <v>1500</v>
      </c>
      <c r="H36" s="444">
        <v>1682</v>
      </c>
      <c r="I36" s="444">
        <v>1865</v>
      </c>
      <c r="J36" s="444">
        <v>2047</v>
      </c>
      <c r="K36" s="444">
        <v>2230</v>
      </c>
      <c r="L36" s="444">
        <v>2230</v>
      </c>
      <c r="M36" s="444">
        <v>2230</v>
      </c>
      <c r="N36" s="444">
        <v>2230</v>
      </c>
      <c r="O36" s="444">
        <v>2230</v>
      </c>
      <c r="P36" s="444">
        <v>2230</v>
      </c>
      <c r="Q36" s="444">
        <v>2230</v>
      </c>
      <c r="R36" s="444">
        <v>2230</v>
      </c>
      <c r="S36" s="444">
        <v>2230</v>
      </c>
      <c r="T36" s="444">
        <v>2230</v>
      </c>
      <c r="U36" s="444">
        <v>2230</v>
      </c>
      <c r="V36" s="444">
        <v>2230</v>
      </c>
      <c r="W36" s="444">
        <v>2230</v>
      </c>
      <c r="X36" s="444">
        <v>2230</v>
      </c>
      <c r="Y36" s="444">
        <v>2230</v>
      </c>
      <c r="Z36" s="444">
        <v>2230</v>
      </c>
      <c r="AA36" s="444">
        <v>2230</v>
      </c>
      <c r="AB36" s="444">
        <v>2230</v>
      </c>
      <c r="AC36" s="444">
        <v>2230</v>
      </c>
      <c r="AD36" s="444">
        <v>2230</v>
      </c>
      <c r="AE36" s="444">
        <v>2230</v>
      </c>
      <c r="AF36" s="444">
        <v>2230</v>
      </c>
      <c r="AG36" s="444">
        <v>2230</v>
      </c>
      <c r="AH36" s="444">
        <v>2230</v>
      </c>
      <c r="AI36" s="444">
        <v>2293</v>
      </c>
      <c r="AJ36" s="444">
        <v>2385</v>
      </c>
      <c r="AK36" s="444">
        <v>2480</v>
      </c>
      <c r="AL36" s="444">
        <v>2579</v>
      </c>
      <c r="AM36" s="444">
        <v>2682</v>
      </c>
      <c r="AN36" s="444">
        <v>2790</v>
      </c>
      <c r="AO36" s="444">
        <v>2901</v>
      </c>
      <c r="AP36" s="444">
        <v>3017</v>
      </c>
      <c r="AQ36" s="444">
        <v>3138</v>
      </c>
      <c r="AR36" s="444">
        <v>3264</v>
      </c>
      <c r="AS36" s="444">
        <v>3361</v>
      </c>
      <c r="AT36" s="444">
        <v>3462</v>
      </c>
      <c r="AU36" s="444">
        <v>3566</v>
      </c>
      <c r="AV36" s="444">
        <v>3673</v>
      </c>
      <c r="AW36" s="444">
        <v>3783</v>
      </c>
      <c r="AX36" s="444">
        <v>3897</v>
      </c>
      <c r="AY36" s="444">
        <v>4014</v>
      </c>
      <c r="AZ36" s="444">
        <v>4134</v>
      </c>
      <c r="BA36" s="444">
        <v>4258</v>
      </c>
      <c r="BB36" s="444">
        <v>4386</v>
      </c>
      <c r="BC36" s="444">
        <v>4518</v>
      </c>
      <c r="BD36" s="444">
        <v>4653</v>
      </c>
      <c r="BE36" s="444">
        <v>4793</v>
      </c>
      <c r="BF36" s="444">
        <v>4936</v>
      </c>
      <c r="BG36" s="444">
        <v>5084</v>
      </c>
      <c r="BH36" s="444">
        <v>5237</v>
      </c>
      <c r="BI36" s="444">
        <v>5394</v>
      </c>
      <c r="BJ36" s="444">
        <v>5556</v>
      </c>
      <c r="BK36" s="444">
        <v>5723</v>
      </c>
      <c r="BL36" s="444">
        <v>5894</v>
      </c>
      <c r="BM36" s="444">
        <v>6071</v>
      </c>
      <c r="BN36" s="444">
        <v>6253</v>
      </c>
      <c r="BO36" s="444">
        <v>6441</v>
      </c>
      <c r="BP36" s="444">
        <v>6634</v>
      </c>
      <c r="BQ36" s="444">
        <v>6833</v>
      </c>
      <c r="BR36" s="444">
        <v>7038</v>
      </c>
      <c r="BS36" s="444">
        <v>7249</v>
      </c>
      <c r="BT36" s="444">
        <v>7467</v>
      </c>
      <c r="BU36" s="444">
        <v>7691</v>
      </c>
      <c r="BV36" s="444">
        <v>7921</v>
      </c>
      <c r="BW36" s="444">
        <v>8080</v>
      </c>
      <c r="BX36" s="444">
        <v>8242</v>
      </c>
      <c r="BY36" s="444">
        <v>8406</v>
      </c>
      <c r="BZ36" s="444">
        <v>8574</v>
      </c>
      <c r="CA36" s="444">
        <v>8746</v>
      </c>
      <c r="CB36" s="444">
        <v>8921</v>
      </c>
      <c r="CC36" s="444">
        <v>9099</v>
      </c>
      <c r="CD36" s="444">
        <f>CC36</f>
        <v>9099</v>
      </c>
      <c r="CE36" s="444">
        <f>CD36</f>
        <v>9099</v>
      </c>
      <c r="CF36" s="444">
        <f>CE36</f>
        <v>9099</v>
      </c>
      <c r="CG36" s="444">
        <f t="shared" ref="CG36:CZ36" si="18">CF36</f>
        <v>9099</v>
      </c>
      <c r="CH36" s="444">
        <f t="shared" si="18"/>
        <v>9099</v>
      </c>
      <c r="CI36" s="444">
        <f t="shared" si="18"/>
        <v>9099</v>
      </c>
      <c r="CJ36" s="444">
        <f t="shared" si="18"/>
        <v>9099</v>
      </c>
      <c r="CK36" s="444">
        <f t="shared" si="18"/>
        <v>9099</v>
      </c>
      <c r="CL36" s="444">
        <f t="shared" si="18"/>
        <v>9099</v>
      </c>
      <c r="CM36" s="444">
        <f t="shared" si="18"/>
        <v>9099</v>
      </c>
      <c r="CN36" s="444">
        <f t="shared" si="18"/>
        <v>9099</v>
      </c>
      <c r="CO36" s="444">
        <f t="shared" si="18"/>
        <v>9099</v>
      </c>
      <c r="CP36" s="444">
        <f t="shared" si="18"/>
        <v>9099</v>
      </c>
      <c r="CQ36" s="444">
        <f t="shared" si="18"/>
        <v>9099</v>
      </c>
      <c r="CR36" s="444">
        <f t="shared" si="18"/>
        <v>9099</v>
      </c>
      <c r="CS36" s="444">
        <f t="shared" si="18"/>
        <v>9099</v>
      </c>
      <c r="CT36" s="444">
        <f t="shared" si="18"/>
        <v>9099</v>
      </c>
      <c r="CU36" s="444">
        <f t="shared" si="18"/>
        <v>9099</v>
      </c>
      <c r="CV36" s="444">
        <f t="shared" si="18"/>
        <v>9099</v>
      </c>
      <c r="CW36" s="444">
        <f t="shared" si="18"/>
        <v>9099</v>
      </c>
      <c r="CX36" s="444">
        <f t="shared" si="18"/>
        <v>9099</v>
      </c>
      <c r="CY36" s="444">
        <f t="shared" si="18"/>
        <v>9099</v>
      </c>
      <c r="CZ36" s="444">
        <f t="shared" si="18"/>
        <v>9099</v>
      </c>
    </row>
    <row r="37" spans="3:104" x14ac:dyDescent="0.25">
      <c r="C37" s="458" t="s">
        <v>1480</v>
      </c>
      <c r="D37" s="444">
        <v>598</v>
      </c>
      <c r="E37" s="444">
        <v>627</v>
      </c>
      <c r="F37" s="444">
        <v>654</v>
      </c>
      <c r="G37" s="444">
        <v>686</v>
      </c>
      <c r="H37" s="444">
        <v>703</v>
      </c>
      <c r="I37" s="444">
        <v>721</v>
      </c>
      <c r="J37" s="444">
        <v>739</v>
      </c>
      <c r="K37" s="444">
        <v>757</v>
      </c>
      <c r="L37" s="444">
        <v>787</v>
      </c>
      <c r="M37" s="444">
        <v>819</v>
      </c>
      <c r="N37" s="444">
        <v>852</v>
      </c>
      <c r="O37" s="444">
        <v>886</v>
      </c>
      <c r="P37" s="444">
        <v>921</v>
      </c>
      <c r="Q37" s="444">
        <v>958</v>
      </c>
      <c r="R37" s="444">
        <v>996</v>
      </c>
      <c r="S37" s="444">
        <v>1036</v>
      </c>
      <c r="T37" s="444">
        <v>1078</v>
      </c>
      <c r="U37" s="444">
        <v>1121</v>
      </c>
      <c r="V37" s="444">
        <v>1166</v>
      </c>
      <c r="W37" s="444">
        <v>1212</v>
      </c>
      <c r="X37" s="444">
        <v>1261</v>
      </c>
      <c r="Y37" s="444">
        <v>1311</v>
      </c>
      <c r="Z37" s="444">
        <v>1364</v>
      </c>
      <c r="AA37" s="444">
        <v>1418</v>
      </c>
      <c r="AB37" s="444">
        <v>1475</v>
      </c>
      <c r="AC37" s="444">
        <v>1534</v>
      </c>
      <c r="AD37" s="444">
        <v>1595</v>
      </c>
      <c r="AE37" s="444">
        <v>1659</v>
      </c>
      <c r="AF37" s="444">
        <v>1725</v>
      </c>
      <c r="AG37" s="444">
        <v>1794</v>
      </c>
      <c r="AH37" s="444">
        <v>1866</v>
      </c>
      <c r="AI37" s="444">
        <v>1941</v>
      </c>
      <c r="AJ37" s="444">
        <v>2018</v>
      </c>
      <c r="AK37" s="444">
        <v>2099</v>
      </c>
      <c r="AL37" s="444">
        <v>2183</v>
      </c>
      <c r="AM37" s="444">
        <v>2270</v>
      </c>
      <c r="AN37" s="444">
        <v>2361</v>
      </c>
      <c r="AO37" s="444">
        <v>2456</v>
      </c>
      <c r="AP37" s="444">
        <v>2554</v>
      </c>
      <c r="AQ37" s="444">
        <v>2656</v>
      </c>
      <c r="AR37" s="444">
        <v>2762</v>
      </c>
      <c r="AS37" s="444">
        <v>2845</v>
      </c>
      <c r="AT37" s="444">
        <v>2931</v>
      </c>
      <c r="AU37" s="444">
        <v>3019</v>
      </c>
      <c r="AV37" s="444">
        <v>3109</v>
      </c>
      <c r="AW37" s="444">
        <v>3202</v>
      </c>
      <c r="AX37" s="444">
        <v>3298</v>
      </c>
      <c r="AY37" s="444">
        <v>3397</v>
      </c>
      <c r="AZ37" s="444">
        <v>3499</v>
      </c>
      <c r="BA37" s="444">
        <v>3604</v>
      </c>
      <c r="BB37" s="444">
        <v>3712</v>
      </c>
      <c r="BC37" s="444">
        <v>3824</v>
      </c>
      <c r="BD37" s="444">
        <v>3938</v>
      </c>
      <c r="BE37" s="444">
        <v>4057</v>
      </c>
      <c r="BF37" s="444">
        <v>4178</v>
      </c>
      <c r="BG37" s="444">
        <v>4304</v>
      </c>
      <c r="BH37" s="444">
        <v>4433</v>
      </c>
      <c r="BI37" s="444">
        <v>4566</v>
      </c>
      <c r="BJ37" s="444">
        <v>4703</v>
      </c>
      <c r="BK37" s="444">
        <v>4844</v>
      </c>
      <c r="BL37" s="444">
        <v>4989</v>
      </c>
      <c r="BM37" s="444">
        <v>5139</v>
      </c>
      <c r="BN37" s="444">
        <v>5293</v>
      </c>
      <c r="BO37" s="444">
        <v>5452</v>
      </c>
      <c r="BP37" s="444">
        <v>5615</v>
      </c>
      <c r="BQ37" s="444">
        <v>5784</v>
      </c>
      <c r="BR37" s="444">
        <v>5957</v>
      </c>
      <c r="BS37" s="444">
        <v>6136</v>
      </c>
      <c r="BT37" s="444">
        <v>6320</v>
      </c>
      <c r="BU37" s="444">
        <v>6510</v>
      </c>
      <c r="BV37" s="444">
        <v>6705</v>
      </c>
      <c r="BW37" s="444">
        <v>6839</v>
      </c>
      <c r="BX37" s="444">
        <v>6976</v>
      </c>
      <c r="BY37" s="444">
        <v>7115</v>
      </c>
      <c r="BZ37" s="444">
        <v>7258</v>
      </c>
      <c r="CA37" s="444">
        <v>7403</v>
      </c>
      <c r="CB37" s="444">
        <v>7551</v>
      </c>
      <c r="CC37" s="444">
        <v>7702</v>
      </c>
      <c r="CD37" s="444">
        <f>CC37</f>
        <v>7702</v>
      </c>
      <c r="CE37" s="444">
        <f t="shared" ref="CE37:CF38" si="19">CD37</f>
        <v>7702</v>
      </c>
      <c r="CF37" s="444">
        <f t="shared" si="19"/>
        <v>7702</v>
      </c>
      <c r="CG37" s="444">
        <f t="shared" ref="CG37:CZ37" si="20">CF37</f>
        <v>7702</v>
      </c>
      <c r="CH37" s="444">
        <f t="shared" si="20"/>
        <v>7702</v>
      </c>
      <c r="CI37" s="444">
        <f t="shared" si="20"/>
        <v>7702</v>
      </c>
      <c r="CJ37" s="444">
        <f t="shared" si="20"/>
        <v>7702</v>
      </c>
      <c r="CK37" s="444">
        <f t="shared" si="20"/>
        <v>7702</v>
      </c>
      <c r="CL37" s="444">
        <f t="shared" si="20"/>
        <v>7702</v>
      </c>
      <c r="CM37" s="444">
        <f t="shared" si="20"/>
        <v>7702</v>
      </c>
      <c r="CN37" s="444">
        <f t="shared" si="20"/>
        <v>7702</v>
      </c>
      <c r="CO37" s="444">
        <f t="shared" si="20"/>
        <v>7702</v>
      </c>
      <c r="CP37" s="444">
        <f t="shared" si="20"/>
        <v>7702</v>
      </c>
      <c r="CQ37" s="444">
        <f t="shared" si="20"/>
        <v>7702</v>
      </c>
      <c r="CR37" s="444">
        <f t="shared" si="20"/>
        <v>7702</v>
      </c>
      <c r="CS37" s="444">
        <f t="shared" si="20"/>
        <v>7702</v>
      </c>
      <c r="CT37" s="444">
        <f t="shared" si="20"/>
        <v>7702</v>
      </c>
      <c r="CU37" s="444">
        <f t="shared" si="20"/>
        <v>7702</v>
      </c>
      <c r="CV37" s="444">
        <f t="shared" si="20"/>
        <v>7702</v>
      </c>
      <c r="CW37" s="444">
        <f t="shared" si="20"/>
        <v>7702</v>
      </c>
      <c r="CX37" s="444">
        <f t="shared" si="20"/>
        <v>7702</v>
      </c>
      <c r="CY37" s="444">
        <f t="shared" si="20"/>
        <v>7702</v>
      </c>
      <c r="CZ37" s="444">
        <f t="shared" si="20"/>
        <v>7702</v>
      </c>
    </row>
    <row r="38" spans="3:104" x14ac:dyDescent="0.25">
      <c r="C38" s="458" t="s">
        <v>1481</v>
      </c>
      <c r="D38" s="444">
        <v>1470</v>
      </c>
      <c r="E38" s="444">
        <v>1679</v>
      </c>
      <c r="F38" s="470">
        <v>1918</v>
      </c>
      <c r="G38" s="444">
        <v>2096</v>
      </c>
      <c r="H38" s="444">
        <v>2291</v>
      </c>
      <c r="I38" s="444">
        <v>2504</v>
      </c>
      <c r="J38" s="444">
        <v>2736</v>
      </c>
      <c r="K38" s="470">
        <v>2990</v>
      </c>
      <c r="L38" s="444">
        <v>3268</v>
      </c>
      <c r="M38" s="444">
        <v>3572</v>
      </c>
      <c r="N38" s="444">
        <v>3904</v>
      </c>
      <c r="O38" s="444">
        <v>4267</v>
      </c>
      <c r="P38" s="444">
        <v>4664</v>
      </c>
      <c r="Q38" s="444">
        <v>5098</v>
      </c>
      <c r="R38" s="444">
        <v>5572</v>
      </c>
      <c r="S38" s="444">
        <v>6091</v>
      </c>
      <c r="T38" s="444">
        <v>6657</v>
      </c>
      <c r="U38" s="470">
        <v>7277</v>
      </c>
      <c r="V38" s="444">
        <v>7588</v>
      </c>
      <c r="W38" s="444">
        <v>7912</v>
      </c>
      <c r="X38" s="444">
        <v>8250</v>
      </c>
      <c r="Y38" s="444">
        <v>8603</v>
      </c>
      <c r="Z38" s="444">
        <v>8971</v>
      </c>
      <c r="AA38" s="444">
        <v>9355</v>
      </c>
      <c r="AB38" s="444">
        <v>9755</v>
      </c>
      <c r="AC38" s="444">
        <v>10172</v>
      </c>
      <c r="AD38" s="444">
        <v>10607</v>
      </c>
      <c r="AE38" s="470">
        <v>11060</v>
      </c>
      <c r="AF38" s="444">
        <v>11353</v>
      </c>
      <c r="AG38" s="444">
        <v>11654</v>
      </c>
      <c r="AH38" s="444">
        <v>11963</v>
      </c>
      <c r="AI38" s="444">
        <v>12280</v>
      </c>
      <c r="AJ38" s="444">
        <v>12606</v>
      </c>
      <c r="AK38" s="444">
        <v>12940</v>
      </c>
      <c r="AL38" s="444">
        <v>13283</v>
      </c>
      <c r="AM38" s="444">
        <v>13635</v>
      </c>
      <c r="AN38" s="444">
        <v>13997</v>
      </c>
      <c r="AO38" s="444">
        <v>14368</v>
      </c>
      <c r="AP38" s="444">
        <v>14584</v>
      </c>
      <c r="AQ38" s="444">
        <v>14804</v>
      </c>
      <c r="AR38" s="444">
        <v>15026</v>
      </c>
      <c r="AS38" s="444">
        <v>15253</v>
      </c>
      <c r="AT38" s="444">
        <v>15482</v>
      </c>
      <c r="AU38" s="444">
        <v>15715</v>
      </c>
      <c r="AV38" s="444">
        <v>15952</v>
      </c>
      <c r="AW38" s="444">
        <v>16192</v>
      </c>
      <c r="AX38" s="444">
        <v>16436</v>
      </c>
      <c r="AY38" s="444">
        <v>16683</v>
      </c>
      <c r="AZ38" s="444">
        <v>17504</v>
      </c>
      <c r="BA38" s="444">
        <v>18366</v>
      </c>
      <c r="BB38" s="444">
        <v>19270</v>
      </c>
      <c r="BC38" s="444">
        <v>20219</v>
      </c>
      <c r="BD38" s="444">
        <v>21214</v>
      </c>
      <c r="BE38" s="444">
        <v>22259</v>
      </c>
      <c r="BF38" s="444">
        <v>23354</v>
      </c>
      <c r="BG38" s="444">
        <v>24504</v>
      </c>
      <c r="BH38" s="444">
        <v>25710</v>
      </c>
      <c r="BI38" s="444">
        <v>26976</v>
      </c>
      <c r="BJ38" s="444">
        <v>27584</v>
      </c>
      <c r="BK38" s="444">
        <v>28205</v>
      </c>
      <c r="BL38" s="444">
        <v>28841</v>
      </c>
      <c r="BM38" s="444">
        <v>29491</v>
      </c>
      <c r="BN38" s="444">
        <v>30156</v>
      </c>
      <c r="BO38" s="444">
        <v>30835</v>
      </c>
      <c r="BP38" s="444">
        <v>31530</v>
      </c>
      <c r="BQ38" s="444">
        <v>32241</v>
      </c>
      <c r="BR38" s="444">
        <v>32967</v>
      </c>
      <c r="BS38" s="444">
        <v>33710</v>
      </c>
      <c r="BT38" s="444">
        <v>34897</v>
      </c>
      <c r="BU38" s="444">
        <v>36127</v>
      </c>
      <c r="BV38" s="444">
        <v>37399</v>
      </c>
      <c r="BW38" s="444">
        <v>38717</v>
      </c>
      <c r="BX38" s="444">
        <v>40080</v>
      </c>
      <c r="BY38" s="444">
        <v>41492</v>
      </c>
      <c r="BZ38" s="444">
        <v>42954</v>
      </c>
      <c r="CA38" s="444">
        <v>44467</v>
      </c>
      <c r="CB38" s="444">
        <v>46033</v>
      </c>
      <c r="CC38" s="444">
        <v>47654</v>
      </c>
      <c r="CD38" s="444">
        <f>CC38</f>
        <v>47654</v>
      </c>
      <c r="CE38" s="444">
        <f t="shared" si="19"/>
        <v>47654</v>
      </c>
      <c r="CF38" s="444">
        <f t="shared" si="19"/>
        <v>47654</v>
      </c>
      <c r="CG38" s="444">
        <f t="shared" ref="CG38:CZ38" si="21">CF38</f>
        <v>47654</v>
      </c>
      <c r="CH38" s="444">
        <f t="shared" si="21"/>
        <v>47654</v>
      </c>
      <c r="CI38" s="444">
        <f t="shared" si="21"/>
        <v>47654</v>
      </c>
      <c r="CJ38" s="444">
        <f t="shared" si="21"/>
        <v>47654</v>
      </c>
      <c r="CK38" s="444">
        <f t="shared" si="21"/>
        <v>47654</v>
      </c>
      <c r="CL38" s="444">
        <f t="shared" si="21"/>
        <v>47654</v>
      </c>
      <c r="CM38" s="444">
        <f t="shared" si="21"/>
        <v>47654</v>
      </c>
      <c r="CN38" s="444">
        <f t="shared" si="21"/>
        <v>47654</v>
      </c>
      <c r="CO38" s="444">
        <f t="shared" si="21"/>
        <v>47654</v>
      </c>
      <c r="CP38" s="444">
        <f t="shared" si="21"/>
        <v>47654</v>
      </c>
      <c r="CQ38" s="444">
        <f t="shared" si="21"/>
        <v>47654</v>
      </c>
      <c r="CR38" s="444">
        <f t="shared" si="21"/>
        <v>47654</v>
      </c>
      <c r="CS38" s="444">
        <f t="shared" si="21"/>
        <v>47654</v>
      </c>
      <c r="CT38" s="444">
        <f t="shared" si="21"/>
        <v>47654</v>
      </c>
      <c r="CU38" s="444">
        <f t="shared" si="21"/>
        <v>47654</v>
      </c>
      <c r="CV38" s="444">
        <f t="shared" si="21"/>
        <v>47654</v>
      </c>
      <c r="CW38" s="444">
        <f t="shared" si="21"/>
        <v>47654</v>
      </c>
      <c r="CX38" s="444">
        <f t="shared" si="21"/>
        <v>47654</v>
      </c>
      <c r="CY38" s="444">
        <f t="shared" si="21"/>
        <v>47654</v>
      </c>
      <c r="CZ38" s="444">
        <f t="shared" si="21"/>
        <v>47654</v>
      </c>
    </row>
    <row r="40" spans="3:104" x14ac:dyDescent="0.25">
      <c r="D40" s="459"/>
      <c r="E40" s="459"/>
      <c r="F40" s="459"/>
      <c r="G40" s="459"/>
      <c r="H40" s="459"/>
      <c r="I40" s="459"/>
      <c r="J40" s="459"/>
      <c r="K40" s="459"/>
      <c r="L40" s="459"/>
      <c r="M40" s="459"/>
      <c r="N40" s="459"/>
      <c r="O40" s="459"/>
      <c r="P40" s="459"/>
      <c r="Q40" s="459"/>
      <c r="R40" s="459"/>
      <c r="S40" s="459"/>
      <c r="T40" s="459"/>
      <c r="U40" s="459"/>
      <c r="V40" s="459"/>
      <c r="W40" s="459"/>
      <c r="X40" s="459"/>
      <c r="Y40" s="459"/>
      <c r="Z40" s="459"/>
      <c r="AA40" s="459"/>
      <c r="AB40" s="459"/>
      <c r="AC40" s="459"/>
      <c r="AD40" s="459"/>
      <c r="AE40" s="459"/>
      <c r="AF40" s="459"/>
      <c r="AG40" s="459"/>
      <c r="AH40" s="459"/>
      <c r="AI40" s="459"/>
      <c r="AJ40" s="459"/>
      <c r="AK40" s="459"/>
      <c r="AL40" s="459"/>
      <c r="AM40" s="459"/>
      <c r="AN40" s="459"/>
      <c r="AO40" s="459"/>
      <c r="AP40" s="459"/>
      <c r="AQ40" s="459"/>
      <c r="AR40" s="459"/>
      <c r="AS40" s="459"/>
      <c r="AT40" s="459"/>
      <c r="AU40" s="459"/>
      <c r="AV40" s="459"/>
      <c r="AW40" s="459"/>
      <c r="AX40" s="459"/>
      <c r="AY40" s="459"/>
      <c r="AZ40" s="459"/>
      <c r="BA40" s="459"/>
      <c r="BB40" s="459"/>
      <c r="BC40" s="459"/>
      <c r="BD40" s="459"/>
      <c r="BE40" s="459"/>
      <c r="BF40" s="459"/>
      <c r="BG40" s="459"/>
      <c r="BH40" s="459"/>
      <c r="BI40" s="459"/>
      <c r="BJ40" s="459"/>
      <c r="BK40" s="459"/>
      <c r="BL40" s="459"/>
      <c r="BM40" s="459"/>
      <c r="BN40" s="459"/>
      <c r="BO40" s="459"/>
      <c r="BP40" s="459"/>
      <c r="BQ40" s="459"/>
      <c r="BR40" s="459"/>
      <c r="BS40" s="459"/>
      <c r="BT40" s="459"/>
      <c r="BU40" s="459"/>
      <c r="BV40" s="459"/>
      <c r="BW40" s="459"/>
      <c r="BX40" s="459"/>
      <c r="BY40" s="459"/>
      <c r="BZ40" s="459"/>
      <c r="CA40" s="459"/>
      <c r="CB40" s="459"/>
      <c r="CC40" s="459"/>
    </row>
    <row r="41" spans="3:104" x14ac:dyDescent="0.25">
      <c r="D41" s="459"/>
      <c r="E41" s="459"/>
      <c r="F41" s="460"/>
      <c r="G41" s="459"/>
      <c r="H41" s="459"/>
      <c r="I41" s="459"/>
      <c r="J41" s="459"/>
      <c r="K41" s="460"/>
      <c r="L41" s="459"/>
      <c r="M41" s="459"/>
      <c r="N41" s="459"/>
      <c r="O41" s="459"/>
      <c r="P41" s="459"/>
      <c r="Q41" s="459"/>
      <c r="R41" s="459"/>
      <c r="S41" s="459"/>
      <c r="T41" s="459"/>
      <c r="U41" s="460"/>
      <c r="V41" s="459"/>
      <c r="W41" s="459"/>
      <c r="X41" s="459"/>
      <c r="Y41" s="459"/>
      <c r="Z41" s="459"/>
      <c r="AA41" s="459"/>
      <c r="AB41" s="459"/>
      <c r="AC41" s="459"/>
      <c r="AD41" s="459"/>
      <c r="AE41" s="460"/>
      <c r="AF41" s="459"/>
      <c r="AG41" s="459"/>
      <c r="AH41" s="459"/>
      <c r="AI41" s="459"/>
      <c r="AJ41" s="459"/>
      <c r="AK41" s="459"/>
      <c r="AL41" s="459"/>
      <c r="AM41" s="459"/>
      <c r="AN41" s="459"/>
      <c r="AO41" s="459"/>
      <c r="AP41" s="459"/>
      <c r="AQ41" s="459"/>
      <c r="AR41" s="459"/>
      <c r="AS41" s="459"/>
      <c r="AT41" s="459"/>
      <c r="AU41" s="459"/>
      <c r="AV41" s="459"/>
      <c r="AW41" s="459"/>
      <c r="AX41" s="459"/>
      <c r="AY41" s="459"/>
      <c r="AZ41" s="459"/>
      <c r="BA41" s="459"/>
      <c r="BB41" s="459"/>
      <c r="BC41" s="459"/>
      <c r="BD41" s="459"/>
      <c r="BE41" s="459"/>
      <c r="BF41" s="459"/>
      <c r="BG41" s="459"/>
      <c r="BH41" s="459"/>
      <c r="BI41" s="459"/>
      <c r="BJ41" s="459"/>
      <c r="BK41" s="459"/>
      <c r="BL41" s="459"/>
      <c r="BM41" s="459"/>
      <c r="BN41" s="459"/>
      <c r="BO41" s="459"/>
      <c r="BP41" s="459"/>
      <c r="BQ41" s="459"/>
      <c r="BR41" s="459"/>
      <c r="BS41" s="459"/>
      <c r="BT41" s="459"/>
      <c r="BU41" s="459"/>
      <c r="BV41" s="459"/>
      <c r="BW41" s="459"/>
      <c r="BX41" s="459"/>
      <c r="BY41" s="459"/>
      <c r="BZ41" s="459"/>
      <c r="CA41" s="459"/>
      <c r="CB41" s="459"/>
      <c r="CC41" s="459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07459-0F36-47E6-93BA-24F8A0B0EF8E}">
  <sheetPr filterMode="1">
    <tabColor theme="4"/>
  </sheetPr>
  <dimension ref="A1:K19125"/>
  <sheetViews>
    <sheetView workbookViewId="0">
      <selection activeCell="I2" sqref="I2"/>
    </sheetView>
  </sheetViews>
  <sheetFormatPr defaultColWidth="10.85546875" defaultRowHeight="15" x14ac:dyDescent="0.25"/>
  <cols>
    <col min="1" max="1" width="17" style="434" customWidth="1"/>
    <col min="2" max="11" width="10.85546875" style="434"/>
  </cols>
  <sheetData>
    <row r="1" spans="1:11" x14ac:dyDescent="0.25">
      <c r="A1" s="433" t="s">
        <v>1402</v>
      </c>
      <c r="B1" s="433" t="s">
        <v>1403</v>
      </c>
      <c r="C1" s="433" t="s">
        <v>7</v>
      </c>
      <c r="D1" s="433" t="s">
        <v>8</v>
      </c>
      <c r="E1" s="433" t="s">
        <v>1408</v>
      </c>
      <c r="F1" s="433" t="s">
        <v>1405</v>
      </c>
      <c r="G1" s="433" t="s">
        <v>1404</v>
      </c>
      <c r="H1" s="433" t="s">
        <v>1406</v>
      </c>
      <c r="I1" s="433" t="s">
        <v>1407</v>
      </c>
      <c r="J1" s="433" t="s">
        <v>84</v>
      </c>
      <c r="K1" s="433" t="s">
        <v>1409</v>
      </c>
    </row>
    <row r="2" spans="1:11" hidden="1" x14ac:dyDescent="0.25">
      <c r="A2" s="435">
        <v>258243500</v>
      </c>
      <c r="B2" s="435">
        <v>209164</v>
      </c>
      <c r="C2" s="435" t="s">
        <v>44</v>
      </c>
      <c r="D2" s="435" t="s">
        <v>13</v>
      </c>
      <c r="E2" s="435">
        <v>11</v>
      </c>
      <c r="F2" s="436">
        <v>228</v>
      </c>
      <c r="G2" s="436">
        <v>56</v>
      </c>
      <c r="H2" s="436">
        <v>208</v>
      </c>
      <c r="I2" s="435">
        <v>25.63</v>
      </c>
      <c r="J2" s="436"/>
      <c r="K2" s="436">
        <v>1979</v>
      </c>
    </row>
    <row r="3" spans="1:11" hidden="1" x14ac:dyDescent="0.25">
      <c r="A3" s="434">
        <v>3</v>
      </c>
      <c r="B3" s="434">
        <v>4642</v>
      </c>
      <c r="C3" s="434" t="s">
        <v>54</v>
      </c>
      <c r="D3" s="434" t="s">
        <v>13</v>
      </c>
      <c r="I3" s="434">
        <v>26</v>
      </c>
    </row>
    <row r="4" spans="1:11" hidden="1" x14ac:dyDescent="0.25">
      <c r="A4" s="434">
        <v>86000</v>
      </c>
      <c r="B4" s="434">
        <v>42102</v>
      </c>
      <c r="C4" s="434" t="s">
        <v>61</v>
      </c>
      <c r="D4" s="434" t="s">
        <v>13</v>
      </c>
      <c r="I4" s="434">
        <v>20</v>
      </c>
    </row>
    <row r="5" spans="1:11" hidden="1" x14ac:dyDescent="0.25">
      <c r="A5" s="434">
        <v>23458000</v>
      </c>
      <c r="B5" s="434">
        <v>18506</v>
      </c>
      <c r="C5" s="434" t="s">
        <v>56</v>
      </c>
      <c r="D5" s="434" t="s">
        <v>17</v>
      </c>
      <c r="E5" s="434">
        <v>15</v>
      </c>
      <c r="F5" s="434">
        <v>1302</v>
      </c>
      <c r="G5" s="434">
        <v>0</v>
      </c>
      <c r="H5" s="434">
        <v>625</v>
      </c>
      <c r="I5" s="434">
        <v>60</v>
      </c>
      <c r="J5" s="434">
        <v>0</v>
      </c>
    </row>
    <row r="6" spans="1:11" hidden="1" x14ac:dyDescent="0.25">
      <c r="A6" s="434">
        <v>25720000</v>
      </c>
      <c r="B6" s="434">
        <v>28896</v>
      </c>
      <c r="C6" s="434" t="s">
        <v>42</v>
      </c>
      <c r="D6" s="434" t="s">
        <v>25</v>
      </c>
      <c r="E6" s="434">
        <v>18</v>
      </c>
      <c r="F6" s="434">
        <v>11424</v>
      </c>
      <c r="G6" s="434">
        <v>902</v>
      </c>
      <c r="H6" s="434">
        <v>11204</v>
      </c>
      <c r="I6" s="434">
        <v>122</v>
      </c>
      <c r="J6" s="434">
        <v>0</v>
      </c>
      <c r="K6" s="434">
        <v>1970</v>
      </c>
    </row>
    <row r="7" spans="1:11" hidden="1" x14ac:dyDescent="0.25">
      <c r="A7" s="434">
        <v>27315248</v>
      </c>
      <c r="B7" s="434">
        <v>31183</v>
      </c>
      <c r="C7" s="434" t="s">
        <v>54</v>
      </c>
      <c r="D7" s="434" t="s">
        <v>22</v>
      </c>
      <c r="E7" s="434">
        <v>18</v>
      </c>
      <c r="F7" s="434">
        <v>18008</v>
      </c>
      <c r="G7" s="434">
        <v>2253</v>
      </c>
      <c r="H7" s="434">
        <v>5250</v>
      </c>
      <c r="I7" s="434">
        <v>98.21</v>
      </c>
      <c r="J7" s="434">
        <v>0</v>
      </c>
      <c r="K7" s="434">
        <v>1970</v>
      </c>
    </row>
    <row r="8" spans="1:11" x14ac:dyDescent="0.25">
      <c r="A8" s="434">
        <v>57084140</v>
      </c>
      <c r="B8" s="434">
        <v>714822</v>
      </c>
      <c r="C8" s="434" t="s">
        <v>59</v>
      </c>
      <c r="D8" s="434" t="s">
        <v>13</v>
      </c>
      <c r="I8" s="434">
        <v>15</v>
      </c>
    </row>
    <row r="9" spans="1:11" x14ac:dyDescent="0.25">
      <c r="A9" s="434">
        <v>57173720</v>
      </c>
      <c r="B9" s="434">
        <v>1357573</v>
      </c>
      <c r="C9" s="434" t="s">
        <v>59</v>
      </c>
      <c r="D9" s="434" t="s">
        <v>13</v>
      </c>
      <c r="I9" s="434">
        <v>11</v>
      </c>
    </row>
    <row r="10" spans="1:11" hidden="1" x14ac:dyDescent="0.25">
      <c r="A10" s="434">
        <v>100000000</v>
      </c>
      <c r="B10" s="434">
        <v>33996</v>
      </c>
      <c r="C10" s="434" t="s">
        <v>51</v>
      </c>
      <c r="D10" s="434" t="s">
        <v>17</v>
      </c>
      <c r="I10" s="434">
        <v>61</v>
      </c>
    </row>
    <row r="11" spans="1:11" hidden="1" x14ac:dyDescent="0.25">
      <c r="A11" s="434">
        <v>111111111</v>
      </c>
      <c r="B11" s="434">
        <v>823299</v>
      </c>
      <c r="C11" s="434" t="s">
        <v>56</v>
      </c>
      <c r="D11" s="434" t="s">
        <v>13</v>
      </c>
      <c r="I11" s="434">
        <v>19</v>
      </c>
    </row>
    <row r="12" spans="1:11" hidden="1" x14ac:dyDescent="0.25">
      <c r="A12" s="434">
        <v>123456789</v>
      </c>
      <c r="B12" s="434">
        <v>43092</v>
      </c>
      <c r="C12" s="434" t="s">
        <v>54</v>
      </c>
      <c r="D12" s="434" t="s">
        <v>13</v>
      </c>
      <c r="G12" s="434">
        <v>260</v>
      </c>
      <c r="H12" s="434">
        <v>260</v>
      </c>
      <c r="I12" s="434">
        <v>27.2</v>
      </c>
      <c r="J12" s="434">
        <v>0</v>
      </c>
      <c r="K12" s="434">
        <v>1970</v>
      </c>
    </row>
    <row r="13" spans="1:11" x14ac:dyDescent="0.25">
      <c r="A13" s="434">
        <v>157842500</v>
      </c>
      <c r="B13" s="434">
        <v>1037</v>
      </c>
      <c r="C13" s="434" t="s">
        <v>59</v>
      </c>
      <c r="D13" s="434" t="s">
        <v>13</v>
      </c>
      <c r="E13" s="434">
        <v>0</v>
      </c>
      <c r="F13" s="434">
        <v>368</v>
      </c>
      <c r="G13" s="434">
        <v>0</v>
      </c>
      <c r="H13" s="434">
        <v>187</v>
      </c>
      <c r="I13" s="434">
        <v>23.08</v>
      </c>
      <c r="J13" s="434">
        <v>0</v>
      </c>
      <c r="K13" s="434">
        <v>1970</v>
      </c>
    </row>
    <row r="14" spans="1:11" x14ac:dyDescent="0.25">
      <c r="A14" s="434">
        <v>200000000</v>
      </c>
      <c r="B14" s="434">
        <v>1045861</v>
      </c>
      <c r="C14" s="434" t="s">
        <v>59</v>
      </c>
      <c r="D14" s="434" t="s">
        <v>17</v>
      </c>
      <c r="I14" s="434">
        <v>67</v>
      </c>
    </row>
    <row r="15" spans="1:11" hidden="1" x14ac:dyDescent="0.25">
      <c r="A15" s="434">
        <v>203255100</v>
      </c>
      <c r="B15" s="434">
        <v>516</v>
      </c>
      <c r="C15" s="434" t="s">
        <v>61</v>
      </c>
      <c r="D15" s="434" t="s">
        <v>13</v>
      </c>
      <c r="I15" s="434">
        <v>18</v>
      </c>
      <c r="J15" s="434">
        <v>0</v>
      </c>
      <c r="K15" s="434">
        <v>1970</v>
      </c>
    </row>
    <row r="16" spans="1:11" hidden="1" x14ac:dyDescent="0.25">
      <c r="A16" s="434">
        <v>203569300</v>
      </c>
      <c r="B16" s="434">
        <v>4476</v>
      </c>
      <c r="C16" s="434" t="s">
        <v>61</v>
      </c>
      <c r="D16" s="434" t="s">
        <v>13</v>
      </c>
      <c r="I16" s="434">
        <v>11</v>
      </c>
    </row>
    <row r="17" spans="1:11" hidden="1" x14ac:dyDescent="0.25">
      <c r="A17" s="434">
        <v>205001000</v>
      </c>
      <c r="B17" s="434">
        <v>25065</v>
      </c>
      <c r="C17" s="434" t="s">
        <v>46</v>
      </c>
      <c r="D17" s="434" t="s">
        <v>17</v>
      </c>
      <c r="I17" s="434">
        <v>36</v>
      </c>
    </row>
    <row r="18" spans="1:11" hidden="1" x14ac:dyDescent="0.25">
      <c r="A18" s="434">
        <v>205038000</v>
      </c>
      <c r="B18" s="434">
        <v>1</v>
      </c>
      <c r="C18" s="434" t="s">
        <v>28</v>
      </c>
      <c r="D18" s="434" t="s">
        <v>17</v>
      </c>
      <c r="E18" s="434">
        <v>8.6999999999999993</v>
      </c>
      <c r="F18" s="434">
        <v>2040</v>
      </c>
      <c r="G18" s="434">
        <v>1220</v>
      </c>
      <c r="H18" s="434">
        <v>1482</v>
      </c>
      <c r="I18" s="434">
        <v>65.5</v>
      </c>
      <c r="K18" s="434">
        <v>1988</v>
      </c>
    </row>
    <row r="19" spans="1:11" hidden="1" x14ac:dyDescent="0.25">
      <c r="A19" s="434">
        <v>205067000</v>
      </c>
      <c r="B19" s="434">
        <v>110909</v>
      </c>
      <c r="C19" s="434" t="s">
        <v>46</v>
      </c>
      <c r="D19" s="434" t="s">
        <v>17</v>
      </c>
      <c r="E19" s="434">
        <v>16</v>
      </c>
      <c r="F19" s="434">
        <v>8826</v>
      </c>
      <c r="G19" s="434">
        <v>1745</v>
      </c>
      <c r="H19" s="434">
        <v>1738</v>
      </c>
      <c r="I19" s="434">
        <v>60.46</v>
      </c>
      <c r="J19" s="434">
        <v>0</v>
      </c>
      <c r="K19" s="434">
        <v>1982</v>
      </c>
    </row>
    <row r="20" spans="1:11" hidden="1" x14ac:dyDescent="0.25">
      <c r="A20" s="434">
        <v>205085000</v>
      </c>
      <c r="B20" s="434">
        <v>34852</v>
      </c>
      <c r="C20" s="434" t="s">
        <v>56</v>
      </c>
      <c r="D20" s="434" t="s">
        <v>22</v>
      </c>
      <c r="E20" s="434">
        <v>9.6</v>
      </c>
      <c r="F20" s="434">
        <v>1490</v>
      </c>
      <c r="G20" s="434">
        <v>4580</v>
      </c>
      <c r="H20" s="434">
        <v>2427</v>
      </c>
      <c r="I20" s="434">
        <v>91.15</v>
      </c>
      <c r="J20" s="434">
        <v>0</v>
      </c>
      <c r="K20" s="434">
        <v>2010</v>
      </c>
    </row>
    <row r="21" spans="1:11" hidden="1" x14ac:dyDescent="0.25">
      <c r="A21" s="434">
        <v>205132000</v>
      </c>
      <c r="B21" s="434">
        <v>104117</v>
      </c>
      <c r="C21" s="434" t="s">
        <v>56</v>
      </c>
      <c r="D21" s="434" t="s">
        <v>22</v>
      </c>
      <c r="E21" s="434">
        <v>8.5</v>
      </c>
      <c r="G21" s="434">
        <v>1100</v>
      </c>
      <c r="H21" s="434">
        <v>7547</v>
      </c>
      <c r="I21" s="434">
        <v>85</v>
      </c>
      <c r="K21" s="434">
        <v>1976</v>
      </c>
    </row>
    <row r="22" spans="1:11" hidden="1" x14ac:dyDescent="0.25">
      <c r="A22" s="434">
        <v>205146000</v>
      </c>
      <c r="B22" s="434">
        <v>19108</v>
      </c>
      <c r="C22" s="434" t="s">
        <v>56</v>
      </c>
      <c r="D22" s="434" t="s">
        <v>25</v>
      </c>
      <c r="E22" s="434">
        <v>15.7</v>
      </c>
      <c r="F22" s="434">
        <v>11520</v>
      </c>
      <c r="G22" s="434">
        <v>21532</v>
      </c>
      <c r="H22" s="434">
        <v>12979</v>
      </c>
      <c r="I22" s="434">
        <v>142.80000000000001</v>
      </c>
      <c r="J22" s="434">
        <v>0</v>
      </c>
      <c r="K22" s="434">
        <v>2002</v>
      </c>
    </row>
    <row r="23" spans="1:11" hidden="1" x14ac:dyDescent="0.25">
      <c r="A23" s="434">
        <v>205175000</v>
      </c>
      <c r="B23" s="434">
        <v>33325</v>
      </c>
      <c r="C23" s="434" t="s">
        <v>56</v>
      </c>
      <c r="D23" s="434" t="s">
        <v>22</v>
      </c>
      <c r="E23" s="434">
        <v>10</v>
      </c>
      <c r="F23" s="434">
        <v>2649</v>
      </c>
      <c r="G23" s="434">
        <v>4168</v>
      </c>
      <c r="H23" s="434">
        <v>3258</v>
      </c>
      <c r="I23" s="434">
        <v>89.66</v>
      </c>
      <c r="J23" s="434">
        <v>0</v>
      </c>
      <c r="K23" s="434">
        <v>1995</v>
      </c>
    </row>
    <row r="24" spans="1:11" hidden="1" x14ac:dyDescent="0.25">
      <c r="A24" s="434">
        <v>205205000</v>
      </c>
      <c r="B24" s="434">
        <v>46581</v>
      </c>
      <c r="C24" s="434" t="s">
        <v>56</v>
      </c>
      <c r="D24" s="434" t="s">
        <v>25</v>
      </c>
      <c r="I24" s="434">
        <v>144</v>
      </c>
      <c r="J24" s="434">
        <v>0</v>
      </c>
      <c r="K24" s="434">
        <v>1970</v>
      </c>
    </row>
    <row r="25" spans="1:11" hidden="1" x14ac:dyDescent="0.25">
      <c r="A25" s="434">
        <v>205217000</v>
      </c>
      <c r="B25" s="434">
        <v>14671</v>
      </c>
      <c r="C25" s="434" t="s">
        <v>61</v>
      </c>
      <c r="D25" s="434" t="s">
        <v>13</v>
      </c>
      <c r="I25" s="434">
        <v>29</v>
      </c>
    </row>
    <row r="26" spans="1:11" hidden="1" x14ac:dyDescent="0.25">
      <c r="A26" s="434">
        <v>205227800</v>
      </c>
      <c r="B26" s="434">
        <v>2633</v>
      </c>
      <c r="C26" s="434" t="s">
        <v>61</v>
      </c>
      <c r="D26" s="434" t="s">
        <v>13</v>
      </c>
      <c r="I26" s="434">
        <v>12</v>
      </c>
    </row>
    <row r="27" spans="1:11" x14ac:dyDescent="0.25">
      <c r="A27" s="434">
        <v>205240000</v>
      </c>
      <c r="B27" s="434">
        <v>1</v>
      </c>
      <c r="C27" s="434" t="s">
        <v>59</v>
      </c>
      <c r="D27" s="434" t="s">
        <v>17</v>
      </c>
      <c r="E27" s="434">
        <v>0</v>
      </c>
      <c r="F27" s="434">
        <v>957</v>
      </c>
      <c r="G27" s="434">
        <v>0</v>
      </c>
      <c r="H27" s="434">
        <v>384</v>
      </c>
      <c r="I27" s="434">
        <v>38.22</v>
      </c>
      <c r="J27" s="434">
        <v>0</v>
      </c>
    </row>
    <row r="28" spans="1:11" hidden="1" x14ac:dyDescent="0.25">
      <c r="A28" s="434">
        <v>205252830</v>
      </c>
      <c r="B28" s="434">
        <v>180553</v>
      </c>
      <c r="C28" s="434" t="s">
        <v>61</v>
      </c>
      <c r="D28" s="434" t="s">
        <v>13</v>
      </c>
      <c r="I28" s="434">
        <v>21</v>
      </c>
      <c r="J28" s="434">
        <v>0</v>
      </c>
      <c r="K28" s="434">
        <v>1970</v>
      </c>
    </row>
    <row r="29" spans="1:11" hidden="1" x14ac:dyDescent="0.25">
      <c r="A29" s="434">
        <v>205309000</v>
      </c>
      <c r="B29" s="434">
        <v>15693</v>
      </c>
      <c r="C29" s="434" t="s">
        <v>56</v>
      </c>
      <c r="D29" s="434" t="s">
        <v>25</v>
      </c>
      <c r="E29" s="434">
        <v>14.2</v>
      </c>
      <c r="F29" s="434">
        <v>11520</v>
      </c>
      <c r="G29" s="434">
        <v>21050</v>
      </c>
      <c r="H29" s="434">
        <v>12536</v>
      </c>
      <c r="I29" s="434">
        <v>129.80000000000001</v>
      </c>
      <c r="J29" s="434">
        <v>0</v>
      </c>
      <c r="K29" s="434">
        <v>1999</v>
      </c>
    </row>
    <row r="30" spans="1:11" hidden="1" x14ac:dyDescent="0.25">
      <c r="A30" s="434">
        <v>205340000</v>
      </c>
      <c r="B30" s="434">
        <v>86851</v>
      </c>
      <c r="C30" s="434" t="s">
        <v>46</v>
      </c>
      <c r="D30" s="434" t="s">
        <v>22</v>
      </c>
      <c r="E30" s="434">
        <v>17</v>
      </c>
      <c r="F30" s="434">
        <v>14710</v>
      </c>
      <c r="G30" s="434">
        <v>2481</v>
      </c>
      <c r="H30" s="434">
        <v>3164</v>
      </c>
      <c r="I30" s="434">
        <v>75.5</v>
      </c>
      <c r="J30" s="434">
        <v>0</v>
      </c>
      <c r="K30" s="434">
        <v>2003</v>
      </c>
    </row>
    <row r="31" spans="1:11" hidden="1" x14ac:dyDescent="0.25">
      <c r="A31" s="434">
        <v>205349000</v>
      </c>
      <c r="B31" s="434">
        <v>2423</v>
      </c>
      <c r="C31" s="434" t="s">
        <v>54</v>
      </c>
      <c r="D31" s="434" t="s">
        <v>17</v>
      </c>
      <c r="I31" s="434">
        <v>36</v>
      </c>
    </row>
    <row r="32" spans="1:11" hidden="1" x14ac:dyDescent="0.25">
      <c r="A32" s="434">
        <v>205366000</v>
      </c>
      <c r="B32" s="434">
        <v>151993</v>
      </c>
      <c r="C32" s="434" t="s">
        <v>24</v>
      </c>
      <c r="D32" s="434" t="s">
        <v>25</v>
      </c>
      <c r="E32" s="434">
        <v>16</v>
      </c>
      <c r="F32" s="434">
        <v>5820</v>
      </c>
      <c r="G32" s="434">
        <v>9965</v>
      </c>
      <c r="H32" s="434">
        <v>10018</v>
      </c>
      <c r="I32" s="434">
        <v>143.18</v>
      </c>
      <c r="J32" s="434">
        <v>11786</v>
      </c>
      <c r="K32" s="434">
        <v>1970</v>
      </c>
    </row>
    <row r="33" spans="1:11" hidden="1" x14ac:dyDescent="0.25">
      <c r="A33" s="434">
        <v>205387000</v>
      </c>
      <c r="B33" s="434">
        <v>1150</v>
      </c>
      <c r="C33" s="434" t="s">
        <v>28</v>
      </c>
      <c r="D33" s="434" t="s">
        <v>36</v>
      </c>
      <c r="E33" s="434">
        <v>43630</v>
      </c>
      <c r="F33" s="434">
        <v>16860</v>
      </c>
      <c r="G33" s="434">
        <v>171128</v>
      </c>
      <c r="H33" s="434">
        <v>88292</v>
      </c>
      <c r="I33" s="434">
        <v>288.88</v>
      </c>
      <c r="J33" s="434">
        <v>0</v>
      </c>
    </row>
    <row r="34" spans="1:11" hidden="1" x14ac:dyDescent="0.25">
      <c r="A34" s="434">
        <v>205395000</v>
      </c>
      <c r="B34" s="434">
        <v>56226</v>
      </c>
      <c r="C34" s="434" t="s">
        <v>28</v>
      </c>
      <c r="D34" s="434" t="s">
        <v>36</v>
      </c>
      <c r="E34" s="434">
        <v>15</v>
      </c>
      <c r="F34" s="434">
        <v>14328</v>
      </c>
      <c r="G34" s="434">
        <v>170649</v>
      </c>
      <c r="H34" s="434">
        <v>88179</v>
      </c>
      <c r="I34" s="434">
        <v>289</v>
      </c>
      <c r="J34" s="434">
        <v>0</v>
      </c>
      <c r="K34" s="434">
        <v>1970</v>
      </c>
    </row>
    <row r="35" spans="1:11" hidden="1" x14ac:dyDescent="0.25">
      <c r="A35" s="434">
        <v>205397800</v>
      </c>
      <c r="B35" s="434">
        <v>5426</v>
      </c>
      <c r="C35" s="434" t="s">
        <v>61</v>
      </c>
      <c r="D35" s="434" t="s">
        <v>13</v>
      </c>
      <c r="I35" s="434">
        <v>12</v>
      </c>
    </row>
    <row r="36" spans="1:11" hidden="1" x14ac:dyDescent="0.25">
      <c r="A36" s="434">
        <v>205400000</v>
      </c>
      <c r="B36" s="434">
        <v>27870</v>
      </c>
      <c r="C36" s="434" t="s">
        <v>28</v>
      </c>
      <c r="D36" s="434" t="s">
        <v>36</v>
      </c>
      <c r="E36" s="434">
        <v>14.5</v>
      </c>
      <c r="F36" s="434">
        <v>14331</v>
      </c>
      <c r="G36" s="434">
        <v>174083</v>
      </c>
      <c r="H36" s="434">
        <v>88930</v>
      </c>
      <c r="I36" s="434">
        <v>289</v>
      </c>
      <c r="J36" s="434">
        <v>0</v>
      </c>
      <c r="K36" s="434">
        <v>1970</v>
      </c>
    </row>
    <row r="37" spans="1:11" hidden="1" x14ac:dyDescent="0.25">
      <c r="A37" s="434">
        <v>205421000</v>
      </c>
      <c r="B37" s="434">
        <v>26941</v>
      </c>
      <c r="C37" s="434" t="s">
        <v>24</v>
      </c>
      <c r="D37" s="434" t="s">
        <v>36</v>
      </c>
      <c r="E37" s="434">
        <v>19.5</v>
      </c>
      <c r="F37" s="434">
        <v>26478</v>
      </c>
      <c r="G37" s="434">
        <v>77822</v>
      </c>
      <c r="H37" s="434">
        <v>93786</v>
      </c>
      <c r="I37" s="434">
        <v>277</v>
      </c>
      <c r="J37" s="434">
        <v>138034</v>
      </c>
      <c r="K37" s="434">
        <v>2002</v>
      </c>
    </row>
    <row r="38" spans="1:11" hidden="1" x14ac:dyDescent="0.25">
      <c r="A38" s="434">
        <v>205423000</v>
      </c>
      <c r="B38" s="434">
        <v>1</v>
      </c>
      <c r="C38" s="434" t="s">
        <v>48</v>
      </c>
      <c r="D38" s="434" t="s">
        <v>36</v>
      </c>
      <c r="E38" s="434">
        <v>19.100000000000001</v>
      </c>
      <c r="F38" s="434">
        <v>26478</v>
      </c>
      <c r="G38" s="434">
        <v>77287</v>
      </c>
      <c r="H38" s="434">
        <v>93719</v>
      </c>
      <c r="I38" s="434">
        <v>277</v>
      </c>
      <c r="J38" s="434">
        <v>138000</v>
      </c>
      <c r="K38" s="434">
        <v>2005</v>
      </c>
    </row>
    <row r="39" spans="1:11" hidden="1" x14ac:dyDescent="0.25">
      <c r="A39" s="434">
        <v>205445000</v>
      </c>
      <c r="B39" s="434">
        <v>4867</v>
      </c>
      <c r="C39" s="434" t="s">
        <v>48</v>
      </c>
      <c r="D39" s="434" t="s">
        <v>36</v>
      </c>
      <c r="E39" s="434">
        <v>19.100000000000001</v>
      </c>
      <c r="F39" s="434">
        <v>26496</v>
      </c>
      <c r="G39" s="434">
        <v>77623</v>
      </c>
      <c r="H39" s="434">
        <v>93901</v>
      </c>
      <c r="I39" s="434">
        <v>277</v>
      </c>
      <c r="J39" s="434">
        <v>138000</v>
      </c>
      <c r="K39" s="434">
        <v>2006</v>
      </c>
    </row>
    <row r="40" spans="1:11" hidden="1" x14ac:dyDescent="0.25">
      <c r="A40" s="434">
        <v>205455000</v>
      </c>
      <c r="B40" s="434">
        <v>17610</v>
      </c>
      <c r="C40" s="434" t="s">
        <v>56</v>
      </c>
      <c r="D40" s="434" t="s">
        <v>22</v>
      </c>
      <c r="E40" s="434">
        <v>10</v>
      </c>
      <c r="F40" s="434">
        <v>2206</v>
      </c>
      <c r="G40" s="434">
        <v>3254</v>
      </c>
      <c r="H40" s="434">
        <v>2570</v>
      </c>
      <c r="I40" s="434">
        <v>77.099999999999994</v>
      </c>
      <c r="J40" s="434">
        <v>0</v>
      </c>
      <c r="K40" s="434">
        <v>1979</v>
      </c>
    </row>
    <row r="41" spans="1:11" hidden="1" x14ac:dyDescent="0.25">
      <c r="A41" s="434">
        <v>205465000</v>
      </c>
      <c r="B41" s="434">
        <v>45833</v>
      </c>
      <c r="C41" s="434" t="s">
        <v>31</v>
      </c>
      <c r="D41" s="434" t="s">
        <v>22</v>
      </c>
      <c r="E41" s="434">
        <v>12</v>
      </c>
      <c r="F41" s="434">
        <v>750</v>
      </c>
      <c r="G41" s="434">
        <v>3202</v>
      </c>
      <c r="H41" s="434">
        <v>2066</v>
      </c>
      <c r="I41" s="434">
        <v>88</v>
      </c>
      <c r="J41" s="434">
        <v>0</v>
      </c>
      <c r="K41" s="434">
        <v>1996</v>
      </c>
    </row>
    <row r="42" spans="1:11" hidden="1" x14ac:dyDescent="0.25">
      <c r="A42" s="434">
        <v>205477000</v>
      </c>
      <c r="B42" s="434">
        <v>29832</v>
      </c>
      <c r="C42" s="434" t="s">
        <v>61</v>
      </c>
      <c r="D42" s="434" t="s">
        <v>22</v>
      </c>
      <c r="E42" s="434">
        <v>10.5</v>
      </c>
      <c r="F42" s="434">
        <v>1324</v>
      </c>
      <c r="G42" s="434">
        <v>3204</v>
      </c>
      <c r="H42" s="434">
        <v>1983</v>
      </c>
      <c r="I42" s="434">
        <v>90.4</v>
      </c>
      <c r="J42" s="434">
        <v>0</v>
      </c>
      <c r="K42" s="434">
        <v>1994</v>
      </c>
    </row>
    <row r="43" spans="1:11" hidden="1" x14ac:dyDescent="0.25">
      <c r="A43" s="434">
        <v>205482000</v>
      </c>
      <c r="B43" s="434">
        <v>53660</v>
      </c>
      <c r="C43" s="434" t="s">
        <v>31</v>
      </c>
      <c r="D43" s="434" t="s">
        <v>22</v>
      </c>
      <c r="E43" s="434">
        <v>12</v>
      </c>
      <c r="F43" s="434">
        <v>750</v>
      </c>
      <c r="G43" s="434">
        <v>3268</v>
      </c>
      <c r="H43" s="434">
        <v>2055</v>
      </c>
      <c r="I43" s="434">
        <v>89.98</v>
      </c>
      <c r="J43" s="434">
        <v>0</v>
      </c>
      <c r="K43" s="434">
        <v>1996</v>
      </c>
    </row>
    <row r="44" spans="1:11" hidden="1" x14ac:dyDescent="0.25">
      <c r="A44" s="434">
        <v>205489000</v>
      </c>
      <c r="B44" s="434">
        <v>16831</v>
      </c>
      <c r="C44" s="434" t="s">
        <v>31</v>
      </c>
      <c r="D44" s="434" t="s">
        <v>22</v>
      </c>
      <c r="E44" s="434">
        <v>11</v>
      </c>
      <c r="F44" s="434">
        <v>0</v>
      </c>
      <c r="G44" s="434">
        <v>2016</v>
      </c>
      <c r="H44" s="434">
        <v>1373</v>
      </c>
      <c r="I44" s="434">
        <v>74.989999999999995</v>
      </c>
      <c r="J44" s="434">
        <v>0</v>
      </c>
    </row>
    <row r="45" spans="1:11" hidden="1" x14ac:dyDescent="0.25">
      <c r="A45" s="434">
        <v>205509000</v>
      </c>
      <c r="B45" s="434">
        <v>415</v>
      </c>
      <c r="C45" s="434" t="s">
        <v>31</v>
      </c>
      <c r="D45" s="434" t="s">
        <v>29</v>
      </c>
      <c r="E45" s="434">
        <v>17.8</v>
      </c>
      <c r="F45" s="434">
        <v>9840</v>
      </c>
      <c r="G45" s="434">
        <v>9755</v>
      </c>
      <c r="H45" s="434">
        <v>23987</v>
      </c>
      <c r="I45" s="434">
        <v>161</v>
      </c>
      <c r="J45" s="434">
        <v>0</v>
      </c>
      <c r="K45" s="434">
        <v>2000</v>
      </c>
    </row>
    <row r="46" spans="1:11" hidden="1" x14ac:dyDescent="0.25">
      <c r="A46" s="434">
        <v>205517000</v>
      </c>
      <c r="B46" s="434">
        <v>618</v>
      </c>
      <c r="C46" s="434" t="s">
        <v>24</v>
      </c>
      <c r="D46" s="434" t="s">
        <v>36</v>
      </c>
      <c r="E46" s="434">
        <v>16.5</v>
      </c>
      <c r="F46" s="434">
        <v>16891</v>
      </c>
      <c r="G46" s="434">
        <v>158765</v>
      </c>
      <c r="H46" s="434">
        <v>81324</v>
      </c>
      <c r="I46" s="434">
        <v>274.29199999999997</v>
      </c>
      <c r="J46" s="434">
        <v>167262</v>
      </c>
      <c r="K46" s="434">
        <v>2008</v>
      </c>
    </row>
    <row r="47" spans="1:11" hidden="1" x14ac:dyDescent="0.25">
      <c r="A47" s="434">
        <v>205519000</v>
      </c>
      <c r="B47" s="434">
        <v>8957</v>
      </c>
      <c r="C47" s="434" t="s">
        <v>28</v>
      </c>
      <c r="D47" s="434" t="s">
        <v>36</v>
      </c>
      <c r="E47" s="434">
        <v>14.5</v>
      </c>
      <c r="F47" s="434">
        <v>15835</v>
      </c>
      <c r="G47" s="434">
        <v>180310</v>
      </c>
      <c r="H47" s="434">
        <v>90398</v>
      </c>
      <c r="I47" s="434">
        <v>288.93</v>
      </c>
      <c r="J47" s="434">
        <v>0</v>
      </c>
      <c r="K47" s="434">
        <v>1970</v>
      </c>
    </row>
    <row r="48" spans="1:11" hidden="1" x14ac:dyDescent="0.25">
      <c r="A48" s="434">
        <v>205520000</v>
      </c>
      <c r="B48" s="434">
        <v>23638</v>
      </c>
      <c r="C48" s="434" t="s">
        <v>56</v>
      </c>
      <c r="D48" s="434" t="s">
        <v>25</v>
      </c>
      <c r="E48" s="434">
        <v>14.9</v>
      </c>
      <c r="F48" s="434">
        <v>12000</v>
      </c>
      <c r="G48" s="434">
        <v>18440</v>
      </c>
      <c r="H48" s="434">
        <v>11136</v>
      </c>
      <c r="I48" s="434">
        <v>125.5</v>
      </c>
      <c r="J48" s="434">
        <v>0</v>
      </c>
      <c r="K48" s="434">
        <v>2008</v>
      </c>
    </row>
    <row r="49" spans="1:11" hidden="1" x14ac:dyDescent="0.25">
      <c r="A49" s="434">
        <v>205521000</v>
      </c>
      <c r="B49" s="434">
        <v>2213</v>
      </c>
      <c r="C49" s="434" t="s">
        <v>31</v>
      </c>
      <c r="D49" s="434" t="s">
        <v>22</v>
      </c>
      <c r="E49" s="434">
        <v>11</v>
      </c>
      <c r="F49" s="434">
        <v>1000</v>
      </c>
      <c r="G49" s="434">
        <v>1552</v>
      </c>
      <c r="H49" s="434">
        <v>1372</v>
      </c>
      <c r="I49" s="434">
        <v>74.98</v>
      </c>
      <c r="K49" s="434">
        <v>1985</v>
      </c>
    </row>
    <row r="50" spans="1:11" hidden="1" x14ac:dyDescent="0.25">
      <c r="A50" s="434">
        <v>205526000</v>
      </c>
      <c r="B50" s="434">
        <v>4016</v>
      </c>
      <c r="C50" s="434" t="s">
        <v>48</v>
      </c>
      <c r="D50" s="434" t="s">
        <v>36</v>
      </c>
      <c r="E50" s="434">
        <v>19.2</v>
      </c>
      <c r="F50" s="434">
        <v>26478</v>
      </c>
      <c r="G50" s="434">
        <v>83276</v>
      </c>
      <c r="H50" s="434">
        <v>100325</v>
      </c>
      <c r="I50" s="434">
        <v>291</v>
      </c>
      <c r="J50" s="434">
        <v>150900</v>
      </c>
      <c r="K50" s="434">
        <v>2009</v>
      </c>
    </row>
    <row r="51" spans="1:11" hidden="1" x14ac:dyDescent="0.25">
      <c r="A51" s="434">
        <v>205533000</v>
      </c>
      <c r="B51" s="434">
        <v>12777</v>
      </c>
      <c r="C51" s="434" t="s">
        <v>31</v>
      </c>
      <c r="D51" s="434" t="s">
        <v>22</v>
      </c>
      <c r="G51" s="434">
        <v>2284</v>
      </c>
      <c r="H51" s="434">
        <v>1391</v>
      </c>
      <c r="I51" s="434">
        <v>80</v>
      </c>
      <c r="J51" s="434">
        <v>0</v>
      </c>
      <c r="K51" s="434">
        <v>1970</v>
      </c>
    </row>
    <row r="52" spans="1:11" hidden="1" x14ac:dyDescent="0.25">
      <c r="A52" s="434">
        <v>205543000</v>
      </c>
      <c r="B52" s="434">
        <v>40688</v>
      </c>
      <c r="C52" s="434" t="s">
        <v>24</v>
      </c>
      <c r="D52" s="434" t="s">
        <v>29</v>
      </c>
      <c r="E52" s="434">
        <v>16.2</v>
      </c>
      <c r="F52" s="434">
        <v>9628</v>
      </c>
      <c r="G52" s="434">
        <v>29121</v>
      </c>
      <c r="H52" s="434">
        <v>23952</v>
      </c>
      <c r="I52" s="434">
        <v>179.92</v>
      </c>
      <c r="J52" s="434">
        <v>38961</v>
      </c>
      <c r="K52" s="434">
        <v>1999</v>
      </c>
    </row>
    <row r="53" spans="1:11" hidden="1" x14ac:dyDescent="0.25">
      <c r="A53" s="434">
        <v>205554000</v>
      </c>
      <c r="B53" s="434">
        <v>10161</v>
      </c>
      <c r="C53" s="434" t="s">
        <v>28</v>
      </c>
      <c r="D53" s="434" t="s">
        <v>36</v>
      </c>
      <c r="E53" s="434">
        <v>14.5</v>
      </c>
      <c r="F53" s="434">
        <v>16860</v>
      </c>
      <c r="G53" s="434">
        <v>178120</v>
      </c>
      <c r="H53" s="434">
        <v>91373</v>
      </c>
      <c r="I53" s="434">
        <v>292</v>
      </c>
      <c r="J53" s="434">
        <v>0</v>
      </c>
      <c r="K53" s="434">
        <v>2009</v>
      </c>
    </row>
    <row r="54" spans="1:11" hidden="1" x14ac:dyDescent="0.25">
      <c r="A54" s="434">
        <v>205559000</v>
      </c>
      <c r="B54" s="434">
        <v>815</v>
      </c>
      <c r="C54" s="434" t="s">
        <v>24</v>
      </c>
      <c r="D54" s="434" t="s">
        <v>36</v>
      </c>
      <c r="E54" s="434">
        <v>15.5</v>
      </c>
      <c r="F54" s="434">
        <v>18623</v>
      </c>
      <c r="G54" s="434">
        <v>157667</v>
      </c>
      <c r="H54" s="434">
        <v>81427</v>
      </c>
      <c r="I54" s="434">
        <v>274.827</v>
      </c>
      <c r="J54" s="434">
        <v>172067</v>
      </c>
      <c r="K54" s="434">
        <v>2009</v>
      </c>
    </row>
    <row r="55" spans="1:11" hidden="1" x14ac:dyDescent="0.25">
      <c r="A55" s="434">
        <v>205566030</v>
      </c>
      <c r="B55" s="434">
        <v>29646</v>
      </c>
      <c r="C55" s="434" t="s">
        <v>61</v>
      </c>
      <c r="D55" s="434" t="s">
        <v>13</v>
      </c>
      <c r="I55" s="434">
        <v>12</v>
      </c>
      <c r="J55" s="434">
        <v>0</v>
      </c>
      <c r="K55" s="434">
        <v>1970</v>
      </c>
    </row>
    <row r="56" spans="1:11" hidden="1" x14ac:dyDescent="0.25">
      <c r="A56" s="434">
        <v>205568900</v>
      </c>
      <c r="B56" s="434">
        <v>1911</v>
      </c>
      <c r="C56" s="434" t="s">
        <v>61</v>
      </c>
      <c r="D56" s="434" t="s">
        <v>13</v>
      </c>
      <c r="I56" s="434">
        <v>11</v>
      </c>
      <c r="J56" s="434">
        <v>0</v>
      </c>
      <c r="K56" s="434">
        <v>1970</v>
      </c>
    </row>
    <row r="57" spans="1:11" hidden="1" x14ac:dyDescent="0.25">
      <c r="A57" s="434">
        <v>205569000</v>
      </c>
      <c r="B57" s="434">
        <v>28634</v>
      </c>
      <c r="C57" s="434" t="s">
        <v>28</v>
      </c>
      <c r="D57" s="434" t="s">
        <v>36</v>
      </c>
      <c r="E57" s="434">
        <v>14.9</v>
      </c>
      <c r="F57" s="434">
        <v>16860</v>
      </c>
      <c r="G57" s="434">
        <v>175841</v>
      </c>
      <c r="H57" s="434">
        <v>91971</v>
      </c>
      <c r="I57" s="434">
        <v>291.8</v>
      </c>
      <c r="J57" s="434">
        <v>0</v>
      </c>
      <c r="K57" s="434">
        <v>2010</v>
      </c>
    </row>
    <row r="58" spans="1:11" hidden="1" x14ac:dyDescent="0.25">
      <c r="A58" s="434">
        <v>205572200</v>
      </c>
      <c r="B58" s="434">
        <v>1407</v>
      </c>
      <c r="C58" s="434" t="s">
        <v>61</v>
      </c>
      <c r="D58" s="434" t="s">
        <v>13</v>
      </c>
      <c r="I58" s="434">
        <v>17</v>
      </c>
      <c r="J58" s="434">
        <v>0</v>
      </c>
      <c r="K58" s="434">
        <v>1970</v>
      </c>
    </row>
    <row r="59" spans="1:11" hidden="1" x14ac:dyDescent="0.25">
      <c r="A59" s="434">
        <v>205575000</v>
      </c>
      <c r="B59" s="434">
        <v>115911</v>
      </c>
      <c r="C59" s="434" t="s">
        <v>54</v>
      </c>
      <c r="D59" s="434" t="s">
        <v>17</v>
      </c>
      <c r="E59" s="434">
        <v>14</v>
      </c>
      <c r="F59" s="434">
        <v>5304</v>
      </c>
      <c r="G59" s="434">
        <v>0</v>
      </c>
      <c r="H59" s="434">
        <v>900</v>
      </c>
      <c r="I59" s="434">
        <v>40.65</v>
      </c>
      <c r="J59" s="434">
        <v>0</v>
      </c>
    </row>
    <row r="60" spans="1:11" hidden="1" x14ac:dyDescent="0.25">
      <c r="A60" s="434">
        <v>205580000</v>
      </c>
      <c r="B60" s="434">
        <v>4894</v>
      </c>
      <c r="C60" s="434" t="s">
        <v>28</v>
      </c>
      <c r="D60" s="434" t="s">
        <v>36</v>
      </c>
      <c r="E60" s="434">
        <v>14.9</v>
      </c>
      <c r="F60" s="434">
        <v>16860</v>
      </c>
      <c r="G60" s="434">
        <v>175713</v>
      </c>
      <c r="H60" s="434">
        <v>91971</v>
      </c>
      <c r="I60" s="434">
        <v>291.8</v>
      </c>
      <c r="J60" s="434">
        <v>0</v>
      </c>
      <c r="K60" s="434">
        <v>2010</v>
      </c>
    </row>
    <row r="61" spans="1:11" hidden="1" x14ac:dyDescent="0.25">
      <c r="A61" s="434">
        <v>205588000</v>
      </c>
      <c r="B61" s="434">
        <v>15273</v>
      </c>
      <c r="C61" s="434" t="s">
        <v>56</v>
      </c>
      <c r="D61" s="434" t="s">
        <v>29</v>
      </c>
      <c r="E61" s="434">
        <v>16.600000000000001</v>
      </c>
      <c r="F61" s="434">
        <v>19720</v>
      </c>
      <c r="G61" s="434">
        <v>34674</v>
      </c>
      <c r="H61" s="434">
        <v>28634</v>
      </c>
      <c r="I61" s="434">
        <v>168</v>
      </c>
      <c r="J61" s="434">
        <v>0</v>
      </c>
      <c r="K61" s="434">
        <v>1970</v>
      </c>
    </row>
    <row r="62" spans="1:11" hidden="1" x14ac:dyDescent="0.25">
      <c r="A62" s="434">
        <v>205589710</v>
      </c>
      <c r="B62" s="434">
        <v>29695</v>
      </c>
      <c r="C62" s="434" t="s">
        <v>61</v>
      </c>
      <c r="D62" s="434" t="s">
        <v>13</v>
      </c>
      <c r="I62" s="434">
        <v>15</v>
      </c>
      <c r="J62" s="434">
        <v>0</v>
      </c>
      <c r="K62" s="434">
        <v>1970</v>
      </c>
    </row>
    <row r="63" spans="1:11" hidden="1" x14ac:dyDescent="0.25">
      <c r="A63" s="434">
        <v>205609000</v>
      </c>
      <c r="B63" s="434">
        <v>1009</v>
      </c>
      <c r="C63" s="434" t="s">
        <v>24</v>
      </c>
      <c r="D63" s="434" t="s">
        <v>29</v>
      </c>
      <c r="F63" s="434">
        <v>9488</v>
      </c>
      <c r="G63" s="434">
        <v>29200</v>
      </c>
      <c r="H63" s="434">
        <v>25994</v>
      </c>
      <c r="I63" s="434">
        <v>180</v>
      </c>
      <c r="J63" s="434">
        <v>38000</v>
      </c>
      <c r="K63" s="434">
        <v>2006</v>
      </c>
    </row>
    <row r="64" spans="1:11" hidden="1" x14ac:dyDescent="0.25">
      <c r="A64" s="434">
        <v>205612000</v>
      </c>
      <c r="B64" s="434">
        <v>481995</v>
      </c>
      <c r="C64" s="434" t="s">
        <v>24</v>
      </c>
      <c r="D64" s="434" t="s">
        <v>29</v>
      </c>
      <c r="E64" s="434">
        <v>16.7</v>
      </c>
      <c r="F64" s="434">
        <v>10010</v>
      </c>
      <c r="G64" s="434">
        <v>26616</v>
      </c>
      <c r="H64" s="434">
        <v>22902</v>
      </c>
      <c r="I64" s="434">
        <v>174</v>
      </c>
      <c r="J64" s="434">
        <v>35229</v>
      </c>
      <c r="K64" s="434">
        <v>2002</v>
      </c>
    </row>
    <row r="65" spans="1:11" hidden="1" x14ac:dyDescent="0.25">
      <c r="A65" s="434">
        <v>205622000</v>
      </c>
      <c r="B65" s="434">
        <v>23267</v>
      </c>
      <c r="C65" s="434" t="s">
        <v>56</v>
      </c>
      <c r="D65" s="434" t="s">
        <v>25</v>
      </c>
      <c r="F65" s="434">
        <v>12000</v>
      </c>
      <c r="G65" s="434">
        <v>1240</v>
      </c>
      <c r="H65" s="434">
        <v>3992</v>
      </c>
      <c r="I65" s="434">
        <v>101.57</v>
      </c>
      <c r="K65" s="434">
        <v>2012</v>
      </c>
    </row>
    <row r="66" spans="1:11" hidden="1" x14ac:dyDescent="0.25">
      <c r="A66" s="434">
        <v>205634000</v>
      </c>
      <c r="B66" s="434">
        <v>20344</v>
      </c>
      <c r="C66" s="434" t="s">
        <v>54</v>
      </c>
      <c r="D66" s="434" t="s">
        <v>17</v>
      </c>
      <c r="E66" s="434">
        <v>13</v>
      </c>
      <c r="F66" s="434">
        <v>5440</v>
      </c>
      <c r="G66" s="434">
        <v>1127</v>
      </c>
      <c r="H66" s="434">
        <v>1438</v>
      </c>
      <c r="I66" s="434">
        <v>49.5</v>
      </c>
      <c r="J66" s="434">
        <v>0</v>
      </c>
      <c r="K66" s="434">
        <v>1970</v>
      </c>
    </row>
    <row r="67" spans="1:11" hidden="1" x14ac:dyDescent="0.25">
      <c r="A67" s="434">
        <v>205642000</v>
      </c>
      <c r="B67" s="434">
        <v>11767</v>
      </c>
      <c r="C67" s="434" t="s">
        <v>46</v>
      </c>
      <c r="D67" s="434" t="s">
        <v>17</v>
      </c>
      <c r="E67" s="434">
        <v>17</v>
      </c>
      <c r="F67" s="434">
        <v>12000</v>
      </c>
      <c r="G67" s="434">
        <v>1890</v>
      </c>
      <c r="H67" s="434">
        <v>2258</v>
      </c>
      <c r="I67" s="434">
        <v>67.400000000000006</v>
      </c>
      <c r="J67" s="434">
        <v>0</v>
      </c>
      <c r="K67" s="434">
        <v>2002</v>
      </c>
    </row>
    <row r="68" spans="1:11" hidden="1" x14ac:dyDescent="0.25">
      <c r="A68" s="434">
        <v>205644000</v>
      </c>
      <c r="B68" s="434">
        <v>58929</v>
      </c>
      <c r="C68" s="434" t="s">
        <v>46</v>
      </c>
      <c r="D68" s="434" t="s">
        <v>17</v>
      </c>
      <c r="E68" s="434">
        <v>17</v>
      </c>
      <c r="F68" s="434">
        <v>16000</v>
      </c>
      <c r="G68" s="434">
        <v>1890</v>
      </c>
      <c r="H68" s="434">
        <v>2263</v>
      </c>
      <c r="I68" s="434">
        <v>67.400000000000006</v>
      </c>
      <c r="J68" s="434">
        <v>0</v>
      </c>
      <c r="K68" s="434">
        <v>2003</v>
      </c>
    </row>
    <row r="69" spans="1:11" hidden="1" x14ac:dyDescent="0.25">
      <c r="A69" s="434">
        <v>205655000</v>
      </c>
      <c r="B69" s="434">
        <v>429119</v>
      </c>
      <c r="C69" s="434" t="s">
        <v>24</v>
      </c>
      <c r="D69" s="434" t="s">
        <v>29</v>
      </c>
      <c r="E69" s="434">
        <v>16.8</v>
      </c>
      <c r="F69" s="434">
        <v>8360</v>
      </c>
      <c r="G69" s="434">
        <v>28518</v>
      </c>
      <c r="H69" s="434">
        <v>25320</v>
      </c>
      <c r="I69" s="434">
        <v>174.06</v>
      </c>
      <c r="J69" s="434">
        <v>37353</v>
      </c>
      <c r="K69" s="434">
        <v>1970</v>
      </c>
    </row>
    <row r="70" spans="1:11" hidden="1" x14ac:dyDescent="0.25">
      <c r="A70" s="434">
        <v>205656000</v>
      </c>
      <c r="B70" s="434">
        <v>901</v>
      </c>
      <c r="C70" s="434" t="s">
        <v>31</v>
      </c>
      <c r="D70" s="434" t="s">
        <v>22</v>
      </c>
      <c r="E70" s="434">
        <v>11.5</v>
      </c>
      <c r="F70" s="434">
        <v>1125</v>
      </c>
      <c r="G70" s="434">
        <v>3004</v>
      </c>
      <c r="H70" s="434">
        <v>2061</v>
      </c>
      <c r="I70" s="434">
        <v>88.44</v>
      </c>
      <c r="J70" s="434">
        <v>0</v>
      </c>
      <c r="K70" s="434">
        <v>1995</v>
      </c>
    </row>
    <row r="71" spans="1:11" hidden="1" x14ac:dyDescent="0.25">
      <c r="A71" s="434">
        <v>205667210</v>
      </c>
      <c r="B71" s="434">
        <v>13862</v>
      </c>
      <c r="C71" s="434" t="s">
        <v>61</v>
      </c>
      <c r="D71" s="434" t="s">
        <v>13</v>
      </c>
      <c r="I71" s="434">
        <v>13</v>
      </c>
      <c r="J71" s="434">
        <v>0</v>
      </c>
      <c r="K71" s="434">
        <v>1970</v>
      </c>
    </row>
    <row r="72" spans="1:11" hidden="1" x14ac:dyDescent="0.25">
      <c r="A72" s="434">
        <v>205673000</v>
      </c>
      <c r="B72" s="434">
        <v>18461</v>
      </c>
      <c r="C72" s="434" t="s">
        <v>56</v>
      </c>
      <c r="D72" s="434" t="s">
        <v>22</v>
      </c>
      <c r="E72" s="434">
        <v>9.6</v>
      </c>
      <c r="F72" s="434">
        <v>1490</v>
      </c>
      <c r="G72" s="434">
        <v>4580</v>
      </c>
      <c r="H72" s="434">
        <v>2427</v>
      </c>
      <c r="I72" s="434">
        <v>91.15</v>
      </c>
      <c r="J72" s="434">
        <v>0</v>
      </c>
      <c r="K72" s="434">
        <v>2009</v>
      </c>
    </row>
    <row r="73" spans="1:11" hidden="1" x14ac:dyDescent="0.25">
      <c r="A73" s="434">
        <v>205682000</v>
      </c>
      <c r="B73" s="434">
        <v>45861</v>
      </c>
      <c r="C73" s="434" t="s">
        <v>46</v>
      </c>
      <c r="D73" s="434" t="s">
        <v>22</v>
      </c>
      <c r="G73" s="434">
        <v>2500</v>
      </c>
      <c r="H73" s="434">
        <v>3364</v>
      </c>
      <c r="I73" s="434">
        <v>83.47</v>
      </c>
    </row>
    <row r="74" spans="1:11" hidden="1" x14ac:dyDescent="0.25">
      <c r="A74" s="434">
        <v>205684000</v>
      </c>
      <c r="B74" s="434">
        <v>4094</v>
      </c>
      <c r="C74" s="434" t="s">
        <v>46</v>
      </c>
      <c r="D74" s="434" t="s">
        <v>22</v>
      </c>
      <c r="G74" s="434">
        <v>1930</v>
      </c>
      <c r="H74" s="434">
        <v>2606</v>
      </c>
      <c r="I74" s="434">
        <v>70.900000000000006</v>
      </c>
    </row>
    <row r="75" spans="1:11" hidden="1" x14ac:dyDescent="0.25">
      <c r="A75" s="434">
        <v>205685000</v>
      </c>
      <c r="B75" s="434">
        <v>291200</v>
      </c>
      <c r="C75" s="434" t="s">
        <v>24</v>
      </c>
      <c r="D75" s="434" t="s">
        <v>29</v>
      </c>
      <c r="E75" s="434">
        <v>16</v>
      </c>
      <c r="F75" s="434">
        <v>10680</v>
      </c>
      <c r="G75" s="434">
        <v>29478</v>
      </c>
      <c r="H75" s="434">
        <v>26261</v>
      </c>
      <c r="I75" s="434">
        <v>181.7</v>
      </c>
      <c r="J75" s="434">
        <v>38405</v>
      </c>
      <c r="K75" s="434">
        <v>2016</v>
      </c>
    </row>
    <row r="76" spans="1:11" hidden="1" x14ac:dyDescent="0.25">
      <c r="A76" s="434">
        <v>205689000</v>
      </c>
      <c r="B76" s="434">
        <v>7622</v>
      </c>
      <c r="C76" s="434" t="s">
        <v>61</v>
      </c>
      <c r="D76" s="434" t="s">
        <v>22</v>
      </c>
      <c r="E76" s="434">
        <v>17</v>
      </c>
      <c r="F76" s="434">
        <v>1850</v>
      </c>
      <c r="G76" s="434">
        <v>3481</v>
      </c>
      <c r="H76" s="434">
        <v>2474</v>
      </c>
      <c r="I76" s="434">
        <v>82.5</v>
      </c>
      <c r="J76" s="434">
        <v>0</v>
      </c>
      <c r="K76" s="434">
        <v>2006</v>
      </c>
    </row>
    <row r="77" spans="1:11" hidden="1" x14ac:dyDescent="0.25">
      <c r="A77" s="434">
        <v>205691000</v>
      </c>
      <c r="B77" s="434">
        <v>245538</v>
      </c>
      <c r="C77" s="434" t="s">
        <v>24</v>
      </c>
      <c r="D77" s="434" t="s">
        <v>29</v>
      </c>
      <c r="E77" s="434">
        <v>15.5</v>
      </c>
      <c r="F77" s="434">
        <v>10680</v>
      </c>
      <c r="G77" s="434">
        <v>29425</v>
      </c>
      <c r="H77" s="434">
        <v>26261</v>
      </c>
      <c r="I77" s="434">
        <v>181.7</v>
      </c>
      <c r="J77" s="434">
        <v>38405</v>
      </c>
      <c r="K77" s="434">
        <v>2016</v>
      </c>
    </row>
    <row r="78" spans="1:11" hidden="1" x14ac:dyDescent="0.25">
      <c r="A78" s="434">
        <v>205694000</v>
      </c>
      <c r="B78" s="434">
        <v>9630</v>
      </c>
      <c r="C78" s="434" t="s">
        <v>46</v>
      </c>
      <c r="D78" s="434" t="s">
        <v>22</v>
      </c>
      <c r="E78" s="434">
        <v>15.5</v>
      </c>
      <c r="F78" s="434">
        <v>11032</v>
      </c>
      <c r="G78" s="434">
        <v>2854</v>
      </c>
      <c r="H78" s="434">
        <v>2590</v>
      </c>
      <c r="I78" s="434">
        <v>73.5</v>
      </c>
      <c r="J78" s="434">
        <v>0</v>
      </c>
      <c r="K78" s="434">
        <v>1999</v>
      </c>
    </row>
    <row r="79" spans="1:11" hidden="1" x14ac:dyDescent="0.25">
      <c r="A79" s="434">
        <v>205695000</v>
      </c>
      <c r="B79" s="434">
        <v>14283</v>
      </c>
      <c r="C79" s="434" t="s">
        <v>46</v>
      </c>
      <c r="D79" s="434" t="s">
        <v>22</v>
      </c>
      <c r="E79" s="434">
        <v>15.5</v>
      </c>
      <c r="F79" s="434">
        <v>11032</v>
      </c>
      <c r="G79" s="434">
        <v>2802</v>
      </c>
      <c r="H79" s="434">
        <v>2556</v>
      </c>
      <c r="I79" s="434">
        <v>73.5</v>
      </c>
      <c r="K79" s="434">
        <v>1999</v>
      </c>
    </row>
    <row r="80" spans="1:11" hidden="1" x14ac:dyDescent="0.25">
      <c r="A80" s="434">
        <v>205706000</v>
      </c>
      <c r="B80" s="434">
        <v>1709</v>
      </c>
      <c r="C80" s="434" t="s">
        <v>24</v>
      </c>
      <c r="D80" s="434" t="s">
        <v>29</v>
      </c>
      <c r="E80" s="434">
        <v>15.5</v>
      </c>
      <c r="F80" s="434">
        <v>10680</v>
      </c>
      <c r="G80" s="434">
        <v>29425</v>
      </c>
      <c r="H80" s="434">
        <v>26261</v>
      </c>
      <c r="I80" s="434">
        <v>181.7</v>
      </c>
      <c r="J80" s="434">
        <v>38405</v>
      </c>
      <c r="K80" s="434">
        <v>2016</v>
      </c>
    </row>
    <row r="81" spans="1:11" hidden="1" x14ac:dyDescent="0.25">
      <c r="A81" s="434">
        <v>205713000</v>
      </c>
      <c r="B81" s="434">
        <v>2563</v>
      </c>
      <c r="C81" s="434" t="s">
        <v>24</v>
      </c>
      <c r="D81" s="434" t="s">
        <v>29</v>
      </c>
      <c r="E81" s="434">
        <v>15.5</v>
      </c>
      <c r="F81" s="434">
        <v>10680</v>
      </c>
      <c r="G81" s="434">
        <v>29664</v>
      </c>
      <c r="H81" s="434">
        <v>25952</v>
      </c>
      <c r="I81" s="434">
        <v>181.7</v>
      </c>
      <c r="J81" s="434">
        <v>38405</v>
      </c>
      <c r="K81" s="434">
        <v>2017</v>
      </c>
    </row>
    <row r="82" spans="1:11" hidden="1" x14ac:dyDescent="0.25">
      <c r="A82" s="434">
        <v>205723000</v>
      </c>
      <c r="B82" s="434">
        <v>14623</v>
      </c>
      <c r="C82" s="434" t="s">
        <v>31</v>
      </c>
      <c r="D82" s="434" t="s">
        <v>22</v>
      </c>
      <c r="E82" s="434">
        <v>43597</v>
      </c>
      <c r="F82" s="434">
        <v>2640</v>
      </c>
      <c r="G82" s="434">
        <v>4537</v>
      </c>
      <c r="H82" s="434">
        <v>2999</v>
      </c>
      <c r="I82" s="434">
        <v>89.78</v>
      </c>
      <c r="J82" s="434">
        <v>0</v>
      </c>
    </row>
    <row r="83" spans="1:11" hidden="1" x14ac:dyDescent="0.25">
      <c r="A83" s="434">
        <v>205743000</v>
      </c>
      <c r="B83" s="434">
        <v>70002</v>
      </c>
      <c r="C83" s="434" t="s">
        <v>24</v>
      </c>
      <c r="D83" s="434" t="s">
        <v>29</v>
      </c>
      <c r="E83" s="434">
        <v>15.5</v>
      </c>
      <c r="F83" s="434">
        <v>10680</v>
      </c>
      <c r="G83" s="434">
        <v>29649</v>
      </c>
      <c r="H83" s="434">
        <v>25952</v>
      </c>
      <c r="I83" s="434">
        <v>181.7</v>
      </c>
      <c r="J83" s="434">
        <v>38405</v>
      </c>
      <c r="K83" s="434">
        <v>2018</v>
      </c>
    </row>
    <row r="84" spans="1:11" hidden="1" x14ac:dyDescent="0.25">
      <c r="A84" s="434">
        <v>205760000</v>
      </c>
      <c r="B84" s="434">
        <v>6978</v>
      </c>
      <c r="C84" s="434" t="s">
        <v>24</v>
      </c>
      <c r="D84" s="434" t="s">
        <v>36</v>
      </c>
      <c r="E84" s="434">
        <v>15.8</v>
      </c>
      <c r="F84" s="434">
        <v>16440</v>
      </c>
      <c r="G84" s="434">
        <v>149876</v>
      </c>
      <c r="H84" s="434">
        <v>79235</v>
      </c>
      <c r="I84" s="434">
        <v>274.2</v>
      </c>
      <c r="J84" s="434">
        <v>160602</v>
      </c>
      <c r="K84" s="434">
        <v>2008</v>
      </c>
    </row>
    <row r="85" spans="1:11" hidden="1" x14ac:dyDescent="0.25">
      <c r="A85" s="434">
        <v>205769000</v>
      </c>
      <c r="B85" s="434">
        <v>15914</v>
      </c>
      <c r="C85" s="434" t="s">
        <v>24</v>
      </c>
      <c r="D85" s="434" t="s">
        <v>22</v>
      </c>
      <c r="E85" s="434">
        <v>13.6</v>
      </c>
      <c r="F85" s="434">
        <v>2700</v>
      </c>
      <c r="G85" s="434">
        <v>3996</v>
      </c>
      <c r="H85" s="434">
        <v>3493</v>
      </c>
      <c r="I85" s="434">
        <v>97.24</v>
      </c>
      <c r="J85" s="434">
        <v>3539</v>
      </c>
      <c r="K85" s="434">
        <v>2009</v>
      </c>
    </row>
    <row r="86" spans="1:11" hidden="1" x14ac:dyDescent="0.25">
      <c r="A86" s="434">
        <v>205770000</v>
      </c>
      <c r="B86" s="434">
        <v>8507</v>
      </c>
      <c r="C86" s="434" t="s">
        <v>24</v>
      </c>
      <c r="D86" s="434" t="s">
        <v>22</v>
      </c>
      <c r="E86" s="434">
        <v>13.6</v>
      </c>
      <c r="F86" s="434">
        <v>2700</v>
      </c>
      <c r="G86" s="434">
        <v>3996</v>
      </c>
      <c r="H86" s="434">
        <v>3493</v>
      </c>
      <c r="I86" s="434">
        <v>97.24</v>
      </c>
      <c r="J86" s="434">
        <v>3542</v>
      </c>
      <c r="K86" s="434">
        <v>2009</v>
      </c>
    </row>
    <row r="87" spans="1:11" hidden="1" x14ac:dyDescent="0.25">
      <c r="A87" s="434">
        <v>205771000</v>
      </c>
      <c r="B87" s="434">
        <v>5608</v>
      </c>
      <c r="C87" s="434" t="s">
        <v>24</v>
      </c>
      <c r="D87" s="434" t="s">
        <v>22</v>
      </c>
      <c r="E87" s="434">
        <v>13.6</v>
      </c>
      <c r="F87" s="434">
        <v>2700</v>
      </c>
      <c r="G87" s="434">
        <v>3996</v>
      </c>
      <c r="H87" s="434">
        <v>3493</v>
      </c>
      <c r="I87" s="434">
        <v>97.24</v>
      </c>
      <c r="J87" s="434">
        <v>3540</v>
      </c>
      <c r="K87" s="434">
        <v>2009</v>
      </c>
    </row>
    <row r="88" spans="1:11" hidden="1" x14ac:dyDescent="0.25">
      <c r="A88" s="434">
        <v>205772000</v>
      </c>
      <c r="B88" s="434">
        <v>28281</v>
      </c>
      <c r="C88" s="434" t="s">
        <v>24</v>
      </c>
      <c r="D88" s="434" t="s">
        <v>22</v>
      </c>
      <c r="E88" s="434">
        <v>13.6</v>
      </c>
      <c r="F88" s="434">
        <v>2700</v>
      </c>
      <c r="G88" s="434">
        <v>3996</v>
      </c>
      <c r="H88" s="434">
        <v>3493</v>
      </c>
      <c r="I88" s="434">
        <v>97.24</v>
      </c>
      <c r="J88" s="434">
        <v>3540</v>
      </c>
      <c r="K88" s="434">
        <v>2010</v>
      </c>
    </row>
    <row r="89" spans="1:11" hidden="1" x14ac:dyDescent="0.25">
      <c r="A89" s="434">
        <v>205774310</v>
      </c>
      <c r="B89" s="434">
        <v>5743</v>
      </c>
      <c r="C89" s="434" t="s">
        <v>61</v>
      </c>
      <c r="D89" s="434" t="s">
        <v>13</v>
      </c>
      <c r="I89" s="434">
        <v>11</v>
      </c>
      <c r="J89" s="434">
        <v>0</v>
      </c>
      <c r="K89" s="434">
        <v>1970</v>
      </c>
    </row>
    <row r="90" spans="1:11" hidden="1" x14ac:dyDescent="0.25">
      <c r="A90" s="434">
        <v>205871100</v>
      </c>
      <c r="B90" s="434">
        <v>239023</v>
      </c>
      <c r="C90" s="434" t="s">
        <v>61</v>
      </c>
      <c r="D90" s="434" t="s">
        <v>13</v>
      </c>
      <c r="I90" s="434">
        <v>28</v>
      </c>
      <c r="J90" s="434">
        <v>0</v>
      </c>
      <c r="K90" s="434">
        <v>1970</v>
      </c>
    </row>
    <row r="91" spans="1:11" hidden="1" x14ac:dyDescent="0.25">
      <c r="A91" s="434">
        <v>209004000</v>
      </c>
      <c r="B91" s="434">
        <v>6120</v>
      </c>
      <c r="C91" s="434" t="s">
        <v>28</v>
      </c>
      <c r="D91" s="434" t="s">
        <v>33</v>
      </c>
      <c r="E91" s="434">
        <v>13.5</v>
      </c>
      <c r="F91" s="434">
        <v>8880</v>
      </c>
      <c r="G91" s="434">
        <v>81022</v>
      </c>
      <c r="H91" s="434">
        <v>43291</v>
      </c>
      <c r="I91" s="434">
        <v>229</v>
      </c>
      <c r="J91" s="434">
        <v>0</v>
      </c>
      <c r="K91" s="434">
        <v>2014</v>
      </c>
    </row>
    <row r="92" spans="1:11" hidden="1" x14ac:dyDescent="0.25">
      <c r="A92" s="434">
        <v>209008000</v>
      </c>
      <c r="B92" s="434">
        <v>13787</v>
      </c>
      <c r="C92" s="434" t="s">
        <v>28</v>
      </c>
      <c r="D92" s="434" t="s">
        <v>29</v>
      </c>
      <c r="E92" s="434">
        <v>14.3</v>
      </c>
      <c r="F92" s="434">
        <v>7200</v>
      </c>
      <c r="G92" s="434">
        <v>30899</v>
      </c>
      <c r="H92" s="434">
        <v>19814</v>
      </c>
      <c r="I92" s="434">
        <v>184.93</v>
      </c>
      <c r="J92" s="434">
        <v>0</v>
      </c>
      <c r="K92" s="434">
        <v>2010</v>
      </c>
    </row>
    <row r="93" spans="1:11" hidden="1" x14ac:dyDescent="0.25">
      <c r="A93" s="434">
        <v>209010000</v>
      </c>
      <c r="B93" s="434">
        <v>25575</v>
      </c>
      <c r="C93" s="434" t="s">
        <v>31</v>
      </c>
      <c r="D93" s="434" t="s">
        <v>22</v>
      </c>
      <c r="E93" s="434">
        <v>13</v>
      </c>
      <c r="F93" s="434">
        <v>2539</v>
      </c>
      <c r="G93" s="434">
        <v>4135</v>
      </c>
      <c r="H93" s="434">
        <v>2774</v>
      </c>
      <c r="I93" s="434">
        <v>89.72</v>
      </c>
      <c r="J93" s="434">
        <v>0</v>
      </c>
    </row>
    <row r="94" spans="1:11" hidden="1" x14ac:dyDescent="0.25">
      <c r="A94" s="434">
        <v>209014000</v>
      </c>
      <c r="B94" s="434">
        <v>46791</v>
      </c>
      <c r="C94" s="434" t="s">
        <v>61</v>
      </c>
      <c r="D94" s="434" t="s">
        <v>22</v>
      </c>
      <c r="E94" s="434">
        <v>11.5</v>
      </c>
      <c r="F94" s="434">
        <v>1133</v>
      </c>
      <c r="G94" s="434">
        <v>3007</v>
      </c>
      <c r="H94" s="434">
        <v>2061</v>
      </c>
      <c r="I94" s="434">
        <v>88.47</v>
      </c>
      <c r="J94" s="434">
        <v>0</v>
      </c>
      <c r="K94" s="434">
        <v>1995</v>
      </c>
    </row>
    <row r="95" spans="1:11" hidden="1" x14ac:dyDescent="0.25">
      <c r="A95" s="434">
        <v>209015000</v>
      </c>
      <c r="B95" s="434">
        <v>9493</v>
      </c>
      <c r="C95" s="434" t="s">
        <v>28</v>
      </c>
      <c r="D95" s="434" t="s">
        <v>29</v>
      </c>
      <c r="E95" s="434">
        <v>14.3</v>
      </c>
      <c r="F95" s="434">
        <v>7200</v>
      </c>
      <c r="G95" s="434">
        <v>30892</v>
      </c>
      <c r="H95" s="434">
        <v>19814</v>
      </c>
      <c r="I95" s="434">
        <v>185.01</v>
      </c>
      <c r="J95" s="434">
        <v>0</v>
      </c>
      <c r="K95" s="434">
        <v>2009</v>
      </c>
    </row>
    <row r="96" spans="1:11" hidden="1" x14ac:dyDescent="0.25">
      <c r="A96" s="434">
        <v>209016000</v>
      </c>
      <c r="B96" s="434">
        <v>14727</v>
      </c>
      <c r="C96" s="434" t="s">
        <v>28</v>
      </c>
      <c r="D96" s="434" t="s">
        <v>29</v>
      </c>
      <c r="E96" s="434">
        <v>14.3</v>
      </c>
      <c r="F96" s="434">
        <v>7200</v>
      </c>
      <c r="G96" s="434">
        <v>30890</v>
      </c>
      <c r="H96" s="434">
        <v>19814</v>
      </c>
      <c r="I96" s="434">
        <v>185.01</v>
      </c>
      <c r="J96" s="434">
        <v>0</v>
      </c>
      <c r="K96" s="434">
        <v>2010</v>
      </c>
    </row>
    <row r="97" spans="1:11" hidden="1" x14ac:dyDescent="0.25">
      <c r="A97" s="434">
        <v>209017000</v>
      </c>
      <c r="B97" s="434">
        <v>684</v>
      </c>
      <c r="C97" s="434" t="s">
        <v>31</v>
      </c>
      <c r="D97" s="434" t="s">
        <v>29</v>
      </c>
      <c r="E97" s="434">
        <v>14.5</v>
      </c>
      <c r="F97" s="434">
        <v>7980</v>
      </c>
      <c r="G97" s="434">
        <v>37706</v>
      </c>
      <c r="H97" s="434">
        <v>24140</v>
      </c>
      <c r="I97" s="434">
        <v>182.59</v>
      </c>
      <c r="K97" s="434">
        <v>2009</v>
      </c>
    </row>
    <row r="98" spans="1:11" hidden="1" x14ac:dyDescent="0.25">
      <c r="A98" s="434">
        <v>209023000</v>
      </c>
      <c r="B98" s="434">
        <v>740480</v>
      </c>
      <c r="C98" s="434" t="s">
        <v>61</v>
      </c>
      <c r="D98" s="434" t="s">
        <v>25</v>
      </c>
      <c r="E98" s="434">
        <v>17</v>
      </c>
      <c r="F98" s="434">
        <v>11880</v>
      </c>
      <c r="G98" s="434">
        <v>4406</v>
      </c>
      <c r="H98" s="434">
        <v>7502</v>
      </c>
      <c r="I98" s="434">
        <v>110.6</v>
      </c>
      <c r="J98" s="434">
        <v>0</v>
      </c>
      <c r="K98" s="434">
        <v>2011</v>
      </c>
    </row>
    <row r="99" spans="1:11" hidden="1" x14ac:dyDescent="0.25">
      <c r="A99" s="434">
        <v>209030000</v>
      </c>
      <c r="B99" s="434">
        <v>12932</v>
      </c>
      <c r="C99" s="434" t="s">
        <v>31</v>
      </c>
      <c r="D99" s="434" t="s">
        <v>25</v>
      </c>
      <c r="E99" s="434">
        <v>12</v>
      </c>
      <c r="F99" s="434">
        <v>1980</v>
      </c>
      <c r="G99" s="434">
        <v>5490</v>
      </c>
      <c r="H99" s="434">
        <v>4102</v>
      </c>
      <c r="I99" s="434">
        <v>106.86</v>
      </c>
      <c r="J99" s="434">
        <v>0</v>
      </c>
    </row>
    <row r="100" spans="1:11" hidden="1" x14ac:dyDescent="0.25">
      <c r="A100" s="434">
        <v>209040000</v>
      </c>
      <c r="B100" s="434">
        <v>61007</v>
      </c>
      <c r="C100" s="434" t="s">
        <v>56</v>
      </c>
      <c r="D100" s="434" t="s">
        <v>17</v>
      </c>
      <c r="E100" s="434">
        <v>12.5</v>
      </c>
      <c r="F100" s="434">
        <v>3001</v>
      </c>
      <c r="G100" s="434">
        <v>970</v>
      </c>
      <c r="H100" s="434">
        <v>2762</v>
      </c>
      <c r="I100" s="434">
        <v>64.5</v>
      </c>
      <c r="J100" s="434">
        <v>0</v>
      </c>
      <c r="K100" s="434">
        <v>1970</v>
      </c>
    </row>
    <row r="101" spans="1:11" hidden="1" x14ac:dyDescent="0.25">
      <c r="A101" s="434">
        <v>209042000</v>
      </c>
      <c r="B101" s="434">
        <v>14004</v>
      </c>
      <c r="C101" s="434" t="s">
        <v>42</v>
      </c>
      <c r="D101" s="434" t="s">
        <v>29</v>
      </c>
      <c r="E101" s="434">
        <v>23.5</v>
      </c>
      <c r="F101" s="434">
        <v>21600</v>
      </c>
      <c r="G101" s="434">
        <v>7000</v>
      </c>
      <c r="H101" s="434">
        <v>27105</v>
      </c>
      <c r="I101" s="434">
        <v>186.4</v>
      </c>
      <c r="J101" s="434">
        <v>0</v>
      </c>
      <c r="K101" s="434">
        <v>1970</v>
      </c>
    </row>
    <row r="102" spans="1:11" hidden="1" x14ac:dyDescent="0.25">
      <c r="A102" s="434">
        <v>209051000</v>
      </c>
      <c r="B102" s="434">
        <v>7247</v>
      </c>
      <c r="C102" s="434" t="s">
        <v>46</v>
      </c>
      <c r="D102" s="434" t="s">
        <v>22</v>
      </c>
      <c r="E102" s="434">
        <v>15</v>
      </c>
      <c r="F102" s="434">
        <v>8752</v>
      </c>
      <c r="G102" s="434">
        <v>5100</v>
      </c>
      <c r="H102" s="434">
        <v>4518</v>
      </c>
      <c r="I102" s="434">
        <v>94.9</v>
      </c>
      <c r="K102" s="434">
        <v>2010</v>
      </c>
    </row>
    <row r="103" spans="1:11" hidden="1" x14ac:dyDescent="0.25">
      <c r="A103" s="434">
        <v>209055000</v>
      </c>
      <c r="B103" s="434">
        <v>218497</v>
      </c>
      <c r="C103" s="434" t="s">
        <v>16</v>
      </c>
      <c r="D103" s="434" t="s">
        <v>33</v>
      </c>
      <c r="I103" s="434">
        <v>250</v>
      </c>
    </row>
    <row r="104" spans="1:11" hidden="1" x14ac:dyDescent="0.25">
      <c r="A104" s="434">
        <v>209063000</v>
      </c>
      <c r="B104" s="434">
        <v>11712</v>
      </c>
      <c r="C104" s="434" t="s">
        <v>28</v>
      </c>
      <c r="D104" s="434" t="s">
        <v>36</v>
      </c>
      <c r="E104" s="434">
        <v>14.2</v>
      </c>
      <c r="F104" s="434">
        <v>14706</v>
      </c>
      <c r="G104" s="434">
        <v>164218</v>
      </c>
      <c r="H104" s="434">
        <v>85957</v>
      </c>
      <c r="I104" s="434">
        <v>288.11</v>
      </c>
      <c r="J104" s="434">
        <v>0</v>
      </c>
      <c r="K104" s="434">
        <v>1970</v>
      </c>
    </row>
    <row r="105" spans="1:11" hidden="1" x14ac:dyDescent="0.25">
      <c r="A105" s="434">
        <v>209066000</v>
      </c>
      <c r="B105" s="434">
        <v>5825</v>
      </c>
      <c r="C105" s="434" t="s">
        <v>20</v>
      </c>
      <c r="D105" s="434" t="s">
        <v>25</v>
      </c>
      <c r="F105" s="434">
        <v>2640</v>
      </c>
      <c r="G105" s="434">
        <v>5459</v>
      </c>
      <c r="H105" s="434">
        <v>3743</v>
      </c>
      <c r="I105" s="434">
        <v>101.8</v>
      </c>
      <c r="J105" s="434">
        <v>5347</v>
      </c>
      <c r="K105" s="434">
        <v>2016</v>
      </c>
    </row>
    <row r="106" spans="1:11" hidden="1" x14ac:dyDescent="0.25">
      <c r="A106" s="434">
        <v>209068000</v>
      </c>
      <c r="B106" s="434">
        <v>5136</v>
      </c>
      <c r="C106" s="434" t="s">
        <v>28</v>
      </c>
      <c r="D106" s="434" t="s">
        <v>29</v>
      </c>
      <c r="E106" s="434">
        <v>14</v>
      </c>
      <c r="F106" s="434">
        <v>7368</v>
      </c>
      <c r="G106" s="434">
        <v>37852</v>
      </c>
      <c r="H106" s="434">
        <v>24165</v>
      </c>
      <c r="I106" s="434">
        <v>189.99</v>
      </c>
      <c r="J106" s="434">
        <v>0</v>
      </c>
      <c r="K106" s="434">
        <v>1970</v>
      </c>
    </row>
    <row r="107" spans="1:11" hidden="1" x14ac:dyDescent="0.25">
      <c r="A107" s="434">
        <v>209072000</v>
      </c>
      <c r="B107" s="434">
        <v>24611</v>
      </c>
      <c r="C107" s="434" t="s">
        <v>61</v>
      </c>
      <c r="D107" s="434" t="s">
        <v>25</v>
      </c>
      <c r="E107" s="434">
        <v>12</v>
      </c>
      <c r="F107" s="434">
        <v>1799</v>
      </c>
      <c r="G107" s="434">
        <v>5745</v>
      </c>
      <c r="H107" s="434">
        <v>3289</v>
      </c>
      <c r="I107" s="434">
        <v>104.55</v>
      </c>
      <c r="J107" s="434">
        <v>0</v>
      </c>
      <c r="K107" s="434">
        <v>2004</v>
      </c>
    </row>
    <row r="108" spans="1:11" hidden="1" x14ac:dyDescent="0.25">
      <c r="A108" s="434">
        <v>209075000</v>
      </c>
      <c r="B108" s="434">
        <v>24000</v>
      </c>
      <c r="C108" s="434" t="s">
        <v>61</v>
      </c>
      <c r="D108" s="434" t="s">
        <v>25</v>
      </c>
      <c r="E108" s="434">
        <v>13</v>
      </c>
      <c r="F108" s="434">
        <v>1799</v>
      </c>
      <c r="G108" s="434">
        <v>5745</v>
      </c>
      <c r="H108" s="434">
        <v>3289</v>
      </c>
      <c r="I108" s="434">
        <v>104.55</v>
      </c>
      <c r="J108" s="434">
        <v>0</v>
      </c>
      <c r="K108" s="434">
        <v>2003</v>
      </c>
    </row>
    <row r="109" spans="1:11" hidden="1" x14ac:dyDescent="0.25">
      <c r="A109" s="434">
        <v>209078000</v>
      </c>
      <c r="B109" s="434">
        <v>210120</v>
      </c>
      <c r="C109" s="434" t="s">
        <v>61</v>
      </c>
      <c r="D109" s="434" t="s">
        <v>25</v>
      </c>
      <c r="E109" s="434">
        <v>14</v>
      </c>
      <c r="F109" s="434">
        <v>5460</v>
      </c>
      <c r="G109" s="434">
        <v>12264</v>
      </c>
      <c r="H109" s="434">
        <v>9670</v>
      </c>
      <c r="I109" s="434">
        <v>138</v>
      </c>
      <c r="J109" s="434">
        <v>0</v>
      </c>
      <c r="K109" s="434">
        <v>2017</v>
      </c>
    </row>
    <row r="110" spans="1:11" hidden="1" x14ac:dyDescent="0.25">
      <c r="A110" s="434">
        <v>209087000</v>
      </c>
      <c r="B110" s="434">
        <v>14800</v>
      </c>
      <c r="C110" s="434" t="s">
        <v>35</v>
      </c>
      <c r="D110" s="434" t="s">
        <v>36</v>
      </c>
      <c r="E110" s="434">
        <v>22.5</v>
      </c>
      <c r="F110" s="434">
        <v>32900</v>
      </c>
      <c r="G110" s="434">
        <v>79329</v>
      </c>
      <c r="H110" s="434">
        <v>70704</v>
      </c>
      <c r="I110" s="434">
        <v>270.97000000000003</v>
      </c>
      <c r="J110" s="434">
        <v>0</v>
      </c>
      <c r="K110" s="434">
        <v>2017</v>
      </c>
    </row>
    <row r="111" spans="1:11" hidden="1" x14ac:dyDescent="0.25">
      <c r="A111" s="434">
        <v>209108000</v>
      </c>
      <c r="B111" s="434">
        <v>252983</v>
      </c>
      <c r="C111" s="434" t="s">
        <v>48</v>
      </c>
      <c r="D111" s="434" t="s">
        <v>25</v>
      </c>
      <c r="E111" s="434">
        <v>20</v>
      </c>
      <c r="F111" s="434">
        <v>14988</v>
      </c>
      <c r="G111" s="434">
        <v>2978</v>
      </c>
      <c r="H111" s="434">
        <v>7142</v>
      </c>
      <c r="I111" s="434">
        <v>102.2</v>
      </c>
      <c r="J111" s="434">
        <v>0</v>
      </c>
      <c r="K111" s="434">
        <v>2011</v>
      </c>
    </row>
    <row r="112" spans="1:11" hidden="1" x14ac:dyDescent="0.25">
      <c r="A112" s="434">
        <v>209109000</v>
      </c>
      <c r="B112" s="434">
        <v>12721</v>
      </c>
      <c r="C112" s="434" t="s">
        <v>31</v>
      </c>
      <c r="D112" s="434" t="s">
        <v>29</v>
      </c>
      <c r="E112" s="434">
        <v>15</v>
      </c>
      <c r="F112" s="434">
        <v>7465</v>
      </c>
      <c r="G112" s="434">
        <v>33305</v>
      </c>
      <c r="H112" s="434">
        <v>21018</v>
      </c>
      <c r="I112" s="434">
        <v>171.93</v>
      </c>
      <c r="J112" s="434">
        <v>0</v>
      </c>
      <c r="K112" s="434">
        <v>2010</v>
      </c>
    </row>
    <row r="113" spans="1:11" hidden="1" x14ac:dyDescent="0.25">
      <c r="A113" s="434">
        <v>209112000</v>
      </c>
      <c r="B113" s="434">
        <v>9316</v>
      </c>
      <c r="C113" s="434" t="s">
        <v>28</v>
      </c>
      <c r="D113" s="434" t="s">
        <v>33</v>
      </c>
      <c r="E113" s="434">
        <v>14.5</v>
      </c>
      <c r="F113" s="434">
        <v>13560</v>
      </c>
      <c r="G113" s="434">
        <v>81802</v>
      </c>
      <c r="H113" s="434">
        <v>42994</v>
      </c>
      <c r="I113" s="434">
        <v>229</v>
      </c>
      <c r="J113" s="434">
        <v>0</v>
      </c>
      <c r="K113" s="434">
        <v>2017</v>
      </c>
    </row>
    <row r="114" spans="1:11" hidden="1" x14ac:dyDescent="0.25">
      <c r="A114" s="434">
        <v>209114000</v>
      </c>
      <c r="B114" s="434">
        <v>17571</v>
      </c>
      <c r="C114" s="434" t="s">
        <v>61</v>
      </c>
      <c r="D114" s="434" t="s">
        <v>22</v>
      </c>
      <c r="E114" s="434">
        <v>10.5</v>
      </c>
      <c r="F114" s="434">
        <v>1320</v>
      </c>
      <c r="G114" s="434">
        <v>2922</v>
      </c>
      <c r="H114" s="434">
        <v>2056</v>
      </c>
      <c r="I114" s="434">
        <v>88.95</v>
      </c>
      <c r="J114" s="434">
        <v>0</v>
      </c>
      <c r="K114" s="434">
        <v>1999</v>
      </c>
    </row>
    <row r="115" spans="1:11" hidden="1" x14ac:dyDescent="0.25">
      <c r="A115" s="434">
        <v>209121000</v>
      </c>
      <c r="B115" s="434">
        <v>1928</v>
      </c>
      <c r="C115" s="434" t="s">
        <v>46</v>
      </c>
      <c r="D115" s="434" t="s">
        <v>22</v>
      </c>
      <c r="E115" s="434">
        <v>15.5</v>
      </c>
      <c r="F115" s="434">
        <v>11084</v>
      </c>
      <c r="G115" s="434">
        <v>2900</v>
      </c>
      <c r="H115" s="434">
        <v>2556</v>
      </c>
      <c r="I115" s="434">
        <v>73.5</v>
      </c>
      <c r="K115" s="434">
        <v>1999</v>
      </c>
    </row>
    <row r="116" spans="1:11" hidden="1" x14ac:dyDescent="0.25">
      <c r="A116" s="434">
        <v>209128000</v>
      </c>
      <c r="B116" s="434">
        <v>41768</v>
      </c>
      <c r="C116" s="434" t="s">
        <v>48</v>
      </c>
      <c r="D116" s="434" t="s">
        <v>22</v>
      </c>
      <c r="E116" s="434">
        <v>15</v>
      </c>
      <c r="F116" s="434">
        <v>10800</v>
      </c>
      <c r="G116" s="434">
        <v>3700</v>
      </c>
      <c r="H116" s="434">
        <v>6926</v>
      </c>
      <c r="I116" s="434">
        <v>88.8</v>
      </c>
      <c r="J116" s="434">
        <v>0</v>
      </c>
      <c r="K116" s="434">
        <v>2010</v>
      </c>
    </row>
    <row r="117" spans="1:11" hidden="1" x14ac:dyDescent="0.25">
      <c r="A117" s="434">
        <v>209135000</v>
      </c>
      <c r="B117" s="434">
        <v>32717</v>
      </c>
      <c r="C117" s="434" t="s">
        <v>35</v>
      </c>
      <c r="D117" s="434" t="s">
        <v>25</v>
      </c>
      <c r="E117" s="434">
        <v>19.5</v>
      </c>
      <c r="F117" s="434">
        <v>9800</v>
      </c>
      <c r="G117" s="434">
        <v>13760</v>
      </c>
      <c r="H117" s="434">
        <v>9912</v>
      </c>
      <c r="I117" s="434">
        <v>148</v>
      </c>
      <c r="J117" s="434">
        <v>0</v>
      </c>
      <c r="K117" s="434">
        <v>2008</v>
      </c>
    </row>
    <row r="118" spans="1:11" hidden="1" x14ac:dyDescent="0.25">
      <c r="A118" s="434">
        <v>209141000</v>
      </c>
      <c r="B118" s="434">
        <v>6330</v>
      </c>
      <c r="C118" s="434" t="s">
        <v>61</v>
      </c>
      <c r="D118" s="434" t="s">
        <v>25</v>
      </c>
      <c r="E118" s="434">
        <v>15.5</v>
      </c>
      <c r="F118" s="434">
        <v>6965</v>
      </c>
      <c r="G118" s="434">
        <v>17451</v>
      </c>
      <c r="H118" s="434">
        <v>12993</v>
      </c>
      <c r="I118" s="434">
        <v>143.15</v>
      </c>
      <c r="J118" s="434">
        <v>0</v>
      </c>
      <c r="K118" s="434">
        <v>2003</v>
      </c>
    </row>
    <row r="119" spans="1:11" hidden="1" x14ac:dyDescent="0.25">
      <c r="A119" s="434">
        <v>209143000</v>
      </c>
      <c r="B119" s="434">
        <v>28524</v>
      </c>
      <c r="C119" s="434" t="s">
        <v>61</v>
      </c>
      <c r="D119" s="434" t="s">
        <v>22</v>
      </c>
      <c r="E119" s="434">
        <v>12.5</v>
      </c>
      <c r="F119" s="434">
        <v>1839</v>
      </c>
      <c r="G119" s="434">
        <v>3290</v>
      </c>
      <c r="H119" s="434">
        <v>2561</v>
      </c>
      <c r="I119" s="434">
        <v>87.96</v>
      </c>
      <c r="K119" s="434">
        <v>1994</v>
      </c>
    </row>
    <row r="120" spans="1:11" hidden="1" x14ac:dyDescent="0.25">
      <c r="A120" s="434">
        <v>209151000</v>
      </c>
      <c r="B120" s="434">
        <v>13971</v>
      </c>
      <c r="C120" s="434" t="s">
        <v>31</v>
      </c>
      <c r="D120" s="434" t="s">
        <v>22</v>
      </c>
      <c r="E120" s="434">
        <v>11</v>
      </c>
      <c r="F120" s="434">
        <v>1495</v>
      </c>
      <c r="G120" s="434">
        <v>4150</v>
      </c>
      <c r="H120" s="434">
        <v>2451</v>
      </c>
      <c r="I120" s="434">
        <v>87.94</v>
      </c>
      <c r="K120" s="434">
        <v>1999</v>
      </c>
    </row>
    <row r="121" spans="1:11" hidden="1" x14ac:dyDescent="0.25">
      <c r="A121" s="434">
        <v>209179000</v>
      </c>
      <c r="B121" s="434">
        <v>63350</v>
      </c>
      <c r="C121" s="434" t="s">
        <v>61</v>
      </c>
      <c r="D121" s="434" t="s">
        <v>25</v>
      </c>
      <c r="E121" s="434">
        <v>13</v>
      </c>
      <c r="F121" s="434">
        <v>4000</v>
      </c>
      <c r="G121" s="434">
        <v>9385</v>
      </c>
      <c r="H121" s="434">
        <v>6557</v>
      </c>
      <c r="I121" s="434">
        <v>109.8</v>
      </c>
      <c r="J121" s="434">
        <v>0</v>
      </c>
      <c r="K121" s="434">
        <v>2012</v>
      </c>
    </row>
    <row r="122" spans="1:11" hidden="1" x14ac:dyDescent="0.25">
      <c r="A122" s="434">
        <v>209182000</v>
      </c>
      <c r="B122" s="434">
        <v>2124</v>
      </c>
      <c r="C122" s="434" t="s">
        <v>28</v>
      </c>
      <c r="D122" s="434" t="s">
        <v>29</v>
      </c>
      <c r="E122" s="434">
        <v>14.3</v>
      </c>
      <c r="F122" s="434">
        <v>7200</v>
      </c>
      <c r="G122" s="434">
        <v>30928</v>
      </c>
      <c r="H122" s="434">
        <v>19814</v>
      </c>
      <c r="I122" s="434">
        <v>185.01</v>
      </c>
      <c r="K122" s="434">
        <v>2009</v>
      </c>
    </row>
    <row r="123" spans="1:11" hidden="1" x14ac:dyDescent="0.25">
      <c r="A123" s="434">
        <v>209185000</v>
      </c>
      <c r="B123" s="434">
        <v>41308</v>
      </c>
      <c r="C123" s="434" t="s">
        <v>61</v>
      </c>
      <c r="D123" s="434" t="s">
        <v>25</v>
      </c>
      <c r="E123" s="434">
        <v>13</v>
      </c>
      <c r="F123" s="434">
        <v>4000</v>
      </c>
      <c r="G123" s="434">
        <v>9382</v>
      </c>
      <c r="H123" s="434">
        <v>6872</v>
      </c>
      <c r="I123" s="434">
        <v>109.8</v>
      </c>
      <c r="J123" s="434">
        <v>0</v>
      </c>
      <c r="K123" s="434">
        <v>2012</v>
      </c>
    </row>
    <row r="124" spans="1:11" hidden="1" x14ac:dyDescent="0.25">
      <c r="A124" s="434">
        <v>209190000</v>
      </c>
      <c r="B124" s="434">
        <v>148513</v>
      </c>
      <c r="C124" s="434" t="s">
        <v>61</v>
      </c>
      <c r="D124" s="434" t="s">
        <v>25</v>
      </c>
      <c r="F124" s="434">
        <v>5460</v>
      </c>
      <c r="G124" s="434">
        <v>12100</v>
      </c>
      <c r="H124" s="434">
        <v>9670</v>
      </c>
      <c r="I124" s="434">
        <v>138</v>
      </c>
      <c r="K124" s="434">
        <v>2018</v>
      </c>
    </row>
    <row r="125" spans="1:11" hidden="1" x14ac:dyDescent="0.25">
      <c r="A125" s="434">
        <v>209204000</v>
      </c>
      <c r="B125" s="434">
        <v>58569</v>
      </c>
      <c r="C125" s="434" t="s">
        <v>35</v>
      </c>
      <c r="D125" s="434" t="s">
        <v>25</v>
      </c>
      <c r="E125" s="434">
        <v>18.3</v>
      </c>
      <c r="F125" s="434">
        <v>8160</v>
      </c>
      <c r="G125" s="434">
        <v>12640</v>
      </c>
      <c r="H125" s="434">
        <v>10965</v>
      </c>
      <c r="I125" s="434">
        <v>140.33000000000001</v>
      </c>
      <c r="J125" s="434">
        <v>0</v>
      </c>
      <c r="K125" s="434">
        <v>1970</v>
      </c>
    </row>
    <row r="126" spans="1:11" hidden="1" x14ac:dyDescent="0.25">
      <c r="A126" s="434">
        <v>209207000</v>
      </c>
      <c r="B126" s="434">
        <v>9974</v>
      </c>
      <c r="C126" s="434" t="s">
        <v>35</v>
      </c>
      <c r="D126" s="434" t="s">
        <v>25</v>
      </c>
      <c r="E126" s="434">
        <v>15.5</v>
      </c>
      <c r="F126" s="434">
        <v>3825</v>
      </c>
      <c r="G126" s="434">
        <v>5218</v>
      </c>
      <c r="H126" s="434">
        <v>3998</v>
      </c>
      <c r="I126" s="434">
        <v>100.1</v>
      </c>
      <c r="K126" s="434">
        <v>1995</v>
      </c>
    </row>
    <row r="127" spans="1:11" hidden="1" x14ac:dyDescent="0.25">
      <c r="A127" s="434">
        <v>209208000</v>
      </c>
      <c r="B127" s="434">
        <v>17929</v>
      </c>
      <c r="C127" s="434" t="s">
        <v>20</v>
      </c>
      <c r="D127" s="434" t="s">
        <v>22</v>
      </c>
      <c r="E127" s="434">
        <v>13</v>
      </c>
      <c r="F127" s="434">
        <v>1980</v>
      </c>
      <c r="G127" s="434">
        <v>3046</v>
      </c>
      <c r="H127" s="434">
        <v>2195</v>
      </c>
      <c r="I127" s="434">
        <v>93.97</v>
      </c>
      <c r="J127" s="434">
        <v>0</v>
      </c>
      <c r="K127" s="434">
        <v>1970</v>
      </c>
    </row>
    <row r="128" spans="1:11" hidden="1" x14ac:dyDescent="0.25">
      <c r="A128" s="434">
        <v>209210000</v>
      </c>
      <c r="B128" s="434">
        <v>7660</v>
      </c>
      <c r="C128" s="434" t="s">
        <v>20</v>
      </c>
      <c r="D128" s="434" t="s">
        <v>22</v>
      </c>
      <c r="E128" s="434">
        <v>13</v>
      </c>
      <c r="F128" s="434">
        <v>1980</v>
      </c>
      <c r="G128" s="434">
        <v>3050</v>
      </c>
      <c r="H128" s="434">
        <v>2199</v>
      </c>
      <c r="I128" s="434">
        <v>93.6</v>
      </c>
      <c r="J128" s="434">
        <v>3160</v>
      </c>
      <c r="K128" s="434">
        <v>2000</v>
      </c>
    </row>
    <row r="129" spans="1:11" hidden="1" x14ac:dyDescent="0.25">
      <c r="A129" s="434">
        <v>209211000</v>
      </c>
      <c r="B129" s="434">
        <v>44058</v>
      </c>
      <c r="C129" s="434" t="s">
        <v>61</v>
      </c>
      <c r="D129" s="434" t="s">
        <v>22</v>
      </c>
      <c r="E129" s="434">
        <v>12.5</v>
      </c>
      <c r="F129" s="434">
        <v>1800</v>
      </c>
      <c r="G129" s="434">
        <v>3792</v>
      </c>
      <c r="H129" s="434">
        <v>2868</v>
      </c>
      <c r="I129" s="434">
        <v>89.25</v>
      </c>
      <c r="J129" s="434">
        <v>0</v>
      </c>
      <c r="K129" s="434">
        <v>2000</v>
      </c>
    </row>
    <row r="130" spans="1:11" hidden="1" x14ac:dyDescent="0.25">
      <c r="A130" s="434">
        <v>209213000</v>
      </c>
      <c r="B130" s="434">
        <v>5341</v>
      </c>
      <c r="C130" s="434" t="s">
        <v>20</v>
      </c>
      <c r="D130" s="434" t="s">
        <v>22</v>
      </c>
      <c r="E130" s="434">
        <v>13</v>
      </c>
      <c r="F130" s="434">
        <v>1980</v>
      </c>
      <c r="G130" s="434">
        <v>3614</v>
      </c>
      <c r="H130" s="434">
        <v>2335</v>
      </c>
      <c r="I130" s="434">
        <v>99.99</v>
      </c>
      <c r="J130" s="434">
        <v>3480</v>
      </c>
      <c r="K130" s="434">
        <v>2000</v>
      </c>
    </row>
    <row r="131" spans="1:11" hidden="1" x14ac:dyDescent="0.25">
      <c r="A131" s="434">
        <v>209214000</v>
      </c>
      <c r="B131" s="434">
        <v>6055</v>
      </c>
      <c r="C131" s="434" t="s">
        <v>20</v>
      </c>
      <c r="D131" s="434" t="s">
        <v>22</v>
      </c>
      <c r="E131" s="434">
        <v>13</v>
      </c>
      <c r="F131" s="434">
        <v>1980</v>
      </c>
      <c r="G131" s="434">
        <v>3046</v>
      </c>
      <c r="H131" s="434">
        <v>2195</v>
      </c>
      <c r="I131" s="434">
        <v>93.99</v>
      </c>
      <c r="J131" s="434">
        <v>3162</v>
      </c>
      <c r="K131" s="434">
        <v>1999</v>
      </c>
    </row>
    <row r="132" spans="1:11" hidden="1" x14ac:dyDescent="0.25">
      <c r="A132" s="434">
        <v>209216000</v>
      </c>
      <c r="B132" s="434">
        <v>9175</v>
      </c>
      <c r="C132" s="434" t="s">
        <v>20</v>
      </c>
      <c r="D132" s="434" t="s">
        <v>25</v>
      </c>
      <c r="F132" s="434">
        <v>3920</v>
      </c>
      <c r="G132" s="434">
        <v>6346</v>
      </c>
      <c r="H132" s="434">
        <v>4696</v>
      </c>
      <c r="I132" s="434">
        <v>104.75</v>
      </c>
      <c r="J132" s="434">
        <v>6598</v>
      </c>
      <c r="K132" s="434">
        <v>2014</v>
      </c>
    </row>
    <row r="133" spans="1:11" hidden="1" x14ac:dyDescent="0.25">
      <c r="A133" s="434">
        <v>209217000</v>
      </c>
      <c r="B133" s="434">
        <v>7159</v>
      </c>
      <c r="C133" s="434" t="s">
        <v>20</v>
      </c>
      <c r="D133" s="434" t="s">
        <v>25</v>
      </c>
      <c r="F133" s="434">
        <v>3920</v>
      </c>
      <c r="G133" s="434">
        <v>6346</v>
      </c>
      <c r="H133" s="434">
        <v>4696</v>
      </c>
      <c r="I133" s="434">
        <v>104.75</v>
      </c>
      <c r="J133" s="434">
        <v>6598</v>
      </c>
      <c r="K133" s="434">
        <v>2014</v>
      </c>
    </row>
    <row r="134" spans="1:11" hidden="1" x14ac:dyDescent="0.25">
      <c r="A134" s="434">
        <v>209221000</v>
      </c>
      <c r="B134" s="434">
        <v>8318</v>
      </c>
      <c r="C134" s="434" t="s">
        <v>20</v>
      </c>
      <c r="D134" s="434" t="s">
        <v>25</v>
      </c>
      <c r="F134" s="434">
        <v>3920</v>
      </c>
      <c r="G134" s="434">
        <v>6346</v>
      </c>
      <c r="H134" s="434">
        <v>4696</v>
      </c>
      <c r="I134" s="434">
        <v>104.75</v>
      </c>
      <c r="J134" s="434">
        <v>6598</v>
      </c>
      <c r="K134" s="434">
        <v>2014</v>
      </c>
    </row>
    <row r="135" spans="1:11" hidden="1" x14ac:dyDescent="0.25">
      <c r="A135" s="434">
        <v>209223000</v>
      </c>
      <c r="B135" s="434">
        <v>13521</v>
      </c>
      <c r="C135" s="434" t="s">
        <v>20</v>
      </c>
      <c r="D135" s="434" t="s">
        <v>22</v>
      </c>
      <c r="E135" s="434">
        <v>12.5</v>
      </c>
      <c r="F135" s="434">
        <v>2300</v>
      </c>
      <c r="G135" s="434">
        <v>4284</v>
      </c>
      <c r="H135" s="434">
        <v>2682</v>
      </c>
      <c r="I135" s="434">
        <v>92.8</v>
      </c>
      <c r="J135" s="434">
        <v>4634</v>
      </c>
      <c r="K135" s="434">
        <v>2002</v>
      </c>
    </row>
    <row r="136" spans="1:11" hidden="1" x14ac:dyDescent="0.25">
      <c r="A136" s="434">
        <v>209239000</v>
      </c>
      <c r="B136" s="434">
        <v>48414</v>
      </c>
      <c r="C136" s="434" t="s">
        <v>61</v>
      </c>
      <c r="D136" s="434" t="s">
        <v>22</v>
      </c>
      <c r="E136" s="434">
        <v>10.5</v>
      </c>
      <c r="F136" s="434">
        <v>1500</v>
      </c>
      <c r="G136" s="434">
        <v>3710</v>
      </c>
      <c r="H136" s="434">
        <v>2450</v>
      </c>
      <c r="I136" s="434">
        <v>88</v>
      </c>
      <c r="J136" s="434">
        <v>0</v>
      </c>
      <c r="K136" s="434">
        <v>1991</v>
      </c>
    </row>
    <row r="137" spans="1:11" hidden="1" x14ac:dyDescent="0.25">
      <c r="A137" s="434">
        <v>209240000</v>
      </c>
      <c r="B137" s="434">
        <v>19876</v>
      </c>
      <c r="C137" s="434" t="s">
        <v>20</v>
      </c>
      <c r="D137" s="434" t="s">
        <v>22</v>
      </c>
      <c r="E137" s="434">
        <v>12.5</v>
      </c>
      <c r="F137" s="434">
        <v>2480</v>
      </c>
      <c r="G137" s="434">
        <v>4450</v>
      </c>
      <c r="H137" s="434">
        <v>3568</v>
      </c>
      <c r="I137" s="434">
        <v>91.954999999999998</v>
      </c>
      <c r="J137" s="434">
        <v>5150</v>
      </c>
      <c r="K137" s="434">
        <v>2018</v>
      </c>
    </row>
    <row r="138" spans="1:11" hidden="1" x14ac:dyDescent="0.25">
      <c r="A138" s="434">
        <v>209254000</v>
      </c>
      <c r="B138" s="434">
        <v>1294</v>
      </c>
      <c r="C138" s="434" t="s">
        <v>48</v>
      </c>
      <c r="D138" s="434" t="s">
        <v>25</v>
      </c>
      <c r="G138" s="434">
        <v>6275</v>
      </c>
      <c r="H138" s="434">
        <v>9603</v>
      </c>
      <c r="I138" s="434">
        <v>111</v>
      </c>
    </row>
    <row r="139" spans="1:11" hidden="1" x14ac:dyDescent="0.25">
      <c r="A139" s="434">
        <v>209263000</v>
      </c>
      <c r="B139" s="434">
        <v>10484</v>
      </c>
      <c r="C139" s="434" t="s">
        <v>28</v>
      </c>
      <c r="D139" s="434" t="s">
        <v>29</v>
      </c>
      <c r="E139" s="434">
        <v>14</v>
      </c>
      <c r="F139" s="434">
        <v>7900</v>
      </c>
      <c r="G139" s="434">
        <v>33458</v>
      </c>
      <c r="H139" s="434">
        <v>23426</v>
      </c>
      <c r="I139" s="434">
        <v>180</v>
      </c>
      <c r="J139" s="434">
        <v>0</v>
      </c>
      <c r="K139" s="434">
        <v>1970</v>
      </c>
    </row>
    <row r="140" spans="1:11" hidden="1" x14ac:dyDescent="0.25">
      <c r="A140" s="434">
        <v>209264000</v>
      </c>
      <c r="B140" s="434">
        <v>8313</v>
      </c>
      <c r="C140" s="434" t="s">
        <v>46</v>
      </c>
      <c r="D140" s="434" t="s">
        <v>22</v>
      </c>
      <c r="E140" s="434">
        <v>15</v>
      </c>
      <c r="F140" s="434">
        <v>6660</v>
      </c>
      <c r="G140" s="434">
        <v>4500</v>
      </c>
      <c r="H140" s="434">
        <v>4258</v>
      </c>
      <c r="I140" s="434">
        <v>85</v>
      </c>
      <c r="K140" s="434">
        <v>2012</v>
      </c>
    </row>
    <row r="141" spans="1:11" hidden="1" x14ac:dyDescent="0.25">
      <c r="A141" s="434">
        <v>209270000</v>
      </c>
      <c r="B141" s="434">
        <v>10132</v>
      </c>
      <c r="C141" s="434" t="s">
        <v>28</v>
      </c>
      <c r="D141" s="434" t="s">
        <v>33</v>
      </c>
      <c r="E141" s="434">
        <v>14</v>
      </c>
      <c r="F141" s="434">
        <v>9710</v>
      </c>
      <c r="G141" s="434">
        <v>82177</v>
      </c>
      <c r="H141" s="434">
        <v>43022</v>
      </c>
      <c r="I141" s="434">
        <v>228.99</v>
      </c>
      <c r="J141" s="434">
        <v>0</v>
      </c>
      <c r="K141" s="434">
        <v>2011</v>
      </c>
    </row>
    <row r="142" spans="1:11" hidden="1" x14ac:dyDescent="0.25">
      <c r="A142" s="434">
        <v>209272000</v>
      </c>
      <c r="B142" s="434">
        <v>22613</v>
      </c>
      <c r="C142" s="434" t="s">
        <v>46</v>
      </c>
      <c r="D142" s="434" t="s">
        <v>22</v>
      </c>
      <c r="E142" s="434">
        <v>15</v>
      </c>
      <c r="F142" s="434">
        <v>8752</v>
      </c>
      <c r="G142" s="434">
        <v>5100</v>
      </c>
      <c r="H142" s="434">
        <v>4518</v>
      </c>
      <c r="I142" s="434">
        <v>94.9</v>
      </c>
      <c r="J142" s="434">
        <v>0</v>
      </c>
      <c r="K142" s="434">
        <v>2011</v>
      </c>
    </row>
    <row r="143" spans="1:11" hidden="1" x14ac:dyDescent="0.25">
      <c r="A143" s="434">
        <v>209273000</v>
      </c>
      <c r="B143" s="434">
        <v>25297</v>
      </c>
      <c r="C143" s="434" t="s">
        <v>31</v>
      </c>
      <c r="D143" s="434" t="s">
        <v>22</v>
      </c>
      <c r="E143" s="434">
        <v>0</v>
      </c>
      <c r="F143" s="434">
        <v>0</v>
      </c>
      <c r="G143" s="434">
        <v>4250</v>
      </c>
      <c r="H143" s="434">
        <v>2980</v>
      </c>
      <c r="I143" s="434">
        <v>89.98</v>
      </c>
      <c r="J143" s="434">
        <v>0</v>
      </c>
    </row>
    <row r="144" spans="1:11" hidden="1" x14ac:dyDescent="0.25">
      <c r="A144" s="434">
        <v>209289000</v>
      </c>
      <c r="B144" s="434">
        <v>723</v>
      </c>
      <c r="C144" s="434" t="s">
        <v>31</v>
      </c>
      <c r="D144" s="434" t="s">
        <v>29</v>
      </c>
      <c r="E144" s="434">
        <v>14.5</v>
      </c>
      <c r="F144" s="434">
        <v>7061</v>
      </c>
      <c r="G144" s="434">
        <v>31923</v>
      </c>
      <c r="H144" s="434">
        <v>19743</v>
      </c>
      <c r="I144" s="434">
        <v>171.59</v>
      </c>
      <c r="K144" s="434">
        <v>2000</v>
      </c>
    </row>
    <row r="145" spans="1:11" hidden="1" x14ac:dyDescent="0.25">
      <c r="A145" s="434">
        <v>209293000</v>
      </c>
      <c r="B145" s="434">
        <v>11053</v>
      </c>
      <c r="C145" s="434" t="s">
        <v>42</v>
      </c>
      <c r="D145" s="434" t="s">
        <v>29</v>
      </c>
      <c r="E145" s="434">
        <v>22</v>
      </c>
      <c r="F145" s="434">
        <v>24000</v>
      </c>
      <c r="G145" s="434">
        <v>7823</v>
      </c>
      <c r="H145" s="434">
        <v>33958</v>
      </c>
      <c r="I145" s="434">
        <v>184.8</v>
      </c>
      <c r="J145" s="434">
        <v>0</v>
      </c>
      <c r="K145" s="434">
        <v>1999</v>
      </c>
    </row>
    <row r="146" spans="1:11" hidden="1" x14ac:dyDescent="0.25">
      <c r="A146" s="434">
        <v>209294000</v>
      </c>
      <c r="B146" s="434">
        <v>13037</v>
      </c>
      <c r="C146" s="434" t="s">
        <v>16</v>
      </c>
      <c r="D146" s="434" t="s">
        <v>33</v>
      </c>
      <c r="E146" s="434">
        <v>15.7</v>
      </c>
      <c r="F146" s="434">
        <v>13560</v>
      </c>
      <c r="G146" s="434">
        <v>73965</v>
      </c>
      <c r="H146" s="434">
        <v>40865</v>
      </c>
      <c r="I146" s="434">
        <v>228.49</v>
      </c>
      <c r="J146" s="434">
        <v>82138</v>
      </c>
      <c r="K146" s="434">
        <v>2008</v>
      </c>
    </row>
    <row r="147" spans="1:11" hidden="1" x14ac:dyDescent="0.25">
      <c r="A147" s="434">
        <v>209296000</v>
      </c>
      <c r="B147" s="434">
        <v>6403</v>
      </c>
      <c r="C147" s="434" t="s">
        <v>20</v>
      </c>
      <c r="D147" s="434" t="s">
        <v>22</v>
      </c>
      <c r="E147" s="434">
        <v>14</v>
      </c>
      <c r="F147" s="434">
        <v>1709</v>
      </c>
      <c r="G147" s="434">
        <v>4114</v>
      </c>
      <c r="H147" s="434">
        <v>2974</v>
      </c>
      <c r="I147" s="434">
        <v>98.71</v>
      </c>
      <c r="J147" s="434">
        <v>4177</v>
      </c>
      <c r="K147" s="434">
        <v>2009</v>
      </c>
    </row>
    <row r="148" spans="1:11" hidden="1" x14ac:dyDescent="0.25">
      <c r="A148" s="434">
        <v>209297000</v>
      </c>
      <c r="B148" s="434">
        <v>43329</v>
      </c>
      <c r="C148" s="434" t="s">
        <v>61</v>
      </c>
      <c r="D148" s="434" t="s">
        <v>22</v>
      </c>
      <c r="E148" s="434">
        <v>12.5</v>
      </c>
      <c r="F148" s="434">
        <v>1800</v>
      </c>
      <c r="G148" s="434">
        <v>3740</v>
      </c>
      <c r="H148" s="434">
        <v>2780</v>
      </c>
      <c r="I148" s="434">
        <v>89.25</v>
      </c>
      <c r="J148" s="434">
        <v>0</v>
      </c>
      <c r="K148" s="434">
        <v>2000</v>
      </c>
    </row>
    <row r="149" spans="1:11" hidden="1" x14ac:dyDescent="0.25">
      <c r="A149" s="434">
        <v>209304000</v>
      </c>
      <c r="B149" s="434">
        <v>213018</v>
      </c>
      <c r="C149" s="434" t="s">
        <v>31</v>
      </c>
      <c r="D149" s="434" t="s">
        <v>22</v>
      </c>
      <c r="E149" s="434">
        <v>11.5</v>
      </c>
      <c r="F149" s="434">
        <v>1520</v>
      </c>
      <c r="G149" s="434">
        <v>3550</v>
      </c>
      <c r="H149" s="434">
        <v>2530</v>
      </c>
      <c r="I149" s="434">
        <v>89.92</v>
      </c>
      <c r="J149" s="434">
        <v>0</v>
      </c>
      <c r="K149" s="434">
        <v>2011</v>
      </c>
    </row>
    <row r="150" spans="1:11" hidden="1" x14ac:dyDescent="0.25">
      <c r="A150" s="434">
        <v>209313000</v>
      </c>
      <c r="B150" s="434">
        <v>15850</v>
      </c>
      <c r="C150" s="434" t="s">
        <v>31</v>
      </c>
      <c r="D150" s="434" t="s">
        <v>22</v>
      </c>
      <c r="E150" s="434">
        <v>11.5</v>
      </c>
      <c r="F150" s="434">
        <v>1600</v>
      </c>
      <c r="G150" s="434">
        <v>3400</v>
      </c>
      <c r="H150" s="434">
        <v>2345</v>
      </c>
      <c r="I150" s="434">
        <v>82.5</v>
      </c>
      <c r="J150" s="434">
        <v>0</v>
      </c>
      <c r="K150" s="434">
        <v>1995</v>
      </c>
    </row>
    <row r="151" spans="1:11" hidden="1" x14ac:dyDescent="0.25">
      <c r="A151" s="434">
        <v>209314000</v>
      </c>
      <c r="B151" s="434">
        <v>4447</v>
      </c>
      <c r="C151" s="434" t="s">
        <v>61</v>
      </c>
      <c r="D151" s="434" t="s">
        <v>25</v>
      </c>
      <c r="E151" s="434">
        <v>14</v>
      </c>
      <c r="F151" s="434">
        <v>3839</v>
      </c>
      <c r="G151" s="434">
        <v>7650</v>
      </c>
      <c r="H151" s="434">
        <v>5052</v>
      </c>
      <c r="I151" s="434">
        <v>119.98</v>
      </c>
      <c r="J151" s="434">
        <v>0</v>
      </c>
      <c r="K151" s="434">
        <v>2004</v>
      </c>
    </row>
    <row r="152" spans="1:11" hidden="1" x14ac:dyDescent="0.25">
      <c r="A152" s="434">
        <v>209317000</v>
      </c>
      <c r="B152" s="434">
        <v>885</v>
      </c>
      <c r="C152" s="434" t="s">
        <v>28</v>
      </c>
      <c r="D152" s="434" t="s">
        <v>33</v>
      </c>
      <c r="E152" s="434">
        <v>14.5</v>
      </c>
      <c r="F152" s="434">
        <v>8569</v>
      </c>
      <c r="G152" s="434">
        <v>87036</v>
      </c>
      <c r="H152" s="434">
        <v>46982</v>
      </c>
      <c r="I152" s="434">
        <v>229</v>
      </c>
      <c r="J152" s="434">
        <v>0</v>
      </c>
      <c r="K152" s="434">
        <v>2006</v>
      </c>
    </row>
    <row r="153" spans="1:11" hidden="1" x14ac:dyDescent="0.25">
      <c r="A153" s="434">
        <v>209318000</v>
      </c>
      <c r="B153" s="434">
        <v>114823</v>
      </c>
      <c r="C153" s="434" t="s">
        <v>61</v>
      </c>
      <c r="D153" s="434" t="s">
        <v>25</v>
      </c>
      <c r="E153" s="434">
        <v>14</v>
      </c>
      <c r="F153" s="434">
        <v>5460</v>
      </c>
      <c r="G153" s="434">
        <v>12100</v>
      </c>
      <c r="H153" s="434">
        <v>9670</v>
      </c>
      <c r="I153" s="434">
        <v>138</v>
      </c>
      <c r="J153" s="434">
        <v>0</v>
      </c>
      <c r="K153" s="434">
        <v>2018</v>
      </c>
    </row>
    <row r="154" spans="1:11" hidden="1" x14ac:dyDescent="0.25">
      <c r="A154" s="434">
        <v>209320000</v>
      </c>
      <c r="B154" s="434">
        <v>1056158</v>
      </c>
      <c r="C154" s="434" t="s">
        <v>46</v>
      </c>
      <c r="D154" s="434" t="s">
        <v>22</v>
      </c>
      <c r="E154" s="434">
        <v>14.3</v>
      </c>
      <c r="F154" s="434">
        <v>4008</v>
      </c>
      <c r="G154" s="434">
        <v>3250</v>
      </c>
      <c r="H154" s="434">
        <v>2160</v>
      </c>
      <c r="I154" s="434">
        <v>71.900000000000006</v>
      </c>
      <c r="J154" s="434">
        <v>0</v>
      </c>
      <c r="K154" s="434">
        <v>2008</v>
      </c>
    </row>
    <row r="155" spans="1:11" hidden="1" x14ac:dyDescent="0.25">
      <c r="A155" s="434">
        <v>209325000</v>
      </c>
      <c r="B155" s="434">
        <v>10742</v>
      </c>
      <c r="C155" s="434" t="s">
        <v>61</v>
      </c>
      <c r="D155" s="434" t="s">
        <v>22</v>
      </c>
      <c r="E155" s="434">
        <v>11.7</v>
      </c>
      <c r="F155" s="434">
        <v>1500</v>
      </c>
      <c r="G155" s="434">
        <v>3735</v>
      </c>
      <c r="H155" s="434">
        <v>2446</v>
      </c>
      <c r="I155" s="434">
        <v>87.9</v>
      </c>
      <c r="K155" s="434">
        <v>1993</v>
      </c>
    </row>
    <row r="156" spans="1:11" hidden="1" x14ac:dyDescent="0.25">
      <c r="A156" s="434">
        <v>209332000</v>
      </c>
      <c r="B156" s="434">
        <v>11536</v>
      </c>
      <c r="C156" s="434" t="s">
        <v>61</v>
      </c>
      <c r="D156" s="434" t="s">
        <v>22</v>
      </c>
      <c r="E156" s="434">
        <v>11</v>
      </c>
      <c r="F156" s="434">
        <v>1217</v>
      </c>
      <c r="G156" s="434">
        <v>3210</v>
      </c>
      <c r="H156" s="434">
        <v>2039</v>
      </c>
      <c r="I156" s="434">
        <v>89.4</v>
      </c>
      <c r="J156" s="434">
        <v>0</v>
      </c>
      <c r="K156" s="434">
        <v>1998</v>
      </c>
    </row>
    <row r="157" spans="1:11" hidden="1" x14ac:dyDescent="0.25">
      <c r="A157" s="434">
        <v>209336000</v>
      </c>
      <c r="B157" s="434">
        <v>9275</v>
      </c>
      <c r="C157" s="434" t="s">
        <v>61</v>
      </c>
      <c r="D157" s="434" t="s">
        <v>22</v>
      </c>
      <c r="E157" s="434">
        <v>11</v>
      </c>
      <c r="F157" s="434">
        <v>1133</v>
      </c>
      <c r="G157" s="434">
        <v>3002</v>
      </c>
      <c r="H157" s="434">
        <v>2061</v>
      </c>
      <c r="I157" s="434">
        <v>88.49</v>
      </c>
      <c r="K157" s="434">
        <v>1995</v>
      </c>
    </row>
    <row r="158" spans="1:11" hidden="1" x14ac:dyDescent="0.25">
      <c r="A158" s="434">
        <v>209340000</v>
      </c>
      <c r="B158" s="434">
        <v>13102</v>
      </c>
      <c r="C158" s="434" t="s">
        <v>28</v>
      </c>
      <c r="D158" s="434" t="s">
        <v>29</v>
      </c>
      <c r="E158" s="434">
        <v>16.2</v>
      </c>
      <c r="F158" s="434">
        <v>6071</v>
      </c>
      <c r="G158" s="434">
        <v>24112</v>
      </c>
      <c r="H158" s="434">
        <v>15888</v>
      </c>
      <c r="I158" s="434">
        <v>160.38</v>
      </c>
      <c r="J158" s="434">
        <v>0</v>
      </c>
      <c r="K158" s="434">
        <v>1970</v>
      </c>
    </row>
    <row r="159" spans="1:11" hidden="1" x14ac:dyDescent="0.25">
      <c r="A159" s="434">
        <v>209341000</v>
      </c>
      <c r="B159" s="434">
        <v>1752</v>
      </c>
      <c r="C159" s="434" t="s">
        <v>20</v>
      </c>
      <c r="D159" s="434" t="s">
        <v>22</v>
      </c>
      <c r="E159" s="434">
        <v>14</v>
      </c>
      <c r="F159" s="434">
        <v>1709</v>
      </c>
      <c r="G159" s="434">
        <v>4121</v>
      </c>
      <c r="H159" s="434">
        <v>2974</v>
      </c>
      <c r="I159" s="434">
        <v>98.71</v>
      </c>
      <c r="J159" s="434">
        <v>4173</v>
      </c>
      <c r="K159" s="434">
        <v>2010</v>
      </c>
    </row>
    <row r="160" spans="1:11" hidden="1" x14ac:dyDescent="0.25">
      <c r="A160" s="434">
        <v>209350000</v>
      </c>
      <c r="B160" s="434">
        <v>111617</v>
      </c>
      <c r="C160" s="434" t="s">
        <v>35</v>
      </c>
      <c r="D160" s="434" t="s">
        <v>25</v>
      </c>
      <c r="E160" s="434">
        <v>17.899999999999999</v>
      </c>
      <c r="F160" s="434">
        <v>8400</v>
      </c>
      <c r="G160" s="434">
        <v>8820</v>
      </c>
      <c r="H160" s="434">
        <v>7112</v>
      </c>
      <c r="I160" s="434">
        <v>125.16</v>
      </c>
      <c r="J160" s="434">
        <v>0</v>
      </c>
      <c r="K160" s="434">
        <v>1970</v>
      </c>
    </row>
    <row r="161" spans="1:11" hidden="1" x14ac:dyDescent="0.25">
      <c r="A161" s="434">
        <v>209351000</v>
      </c>
      <c r="B161" s="434">
        <v>47777</v>
      </c>
      <c r="C161" s="434" t="s">
        <v>24</v>
      </c>
      <c r="D161" s="434" t="s">
        <v>36</v>
      </c>
      <c r="F161" s="434">
        <v>64350</v>
      </c>
      <c r="G161" s="434">
        <v>96865</v>
      </c>
      <c r="H161" s="434">
        <v>128806</v>
      </c>
      <c r="I161" s="434">
        <v>299</v>
      </c>
      <c r="J161" s="434">
        <v>172636</v>
      </c>
      <c r="K161" s="434">
        <v>2019</v>
      </c>
    </row>
    <row r="162" spans="1:11" hidden="1" x14ac:dyDescent="0.25">
      <c r="A162" s="434">
        <v>209356000</v>
      </c>
      <c r="B162" s="434">
        <v>53337</v>
      </c>
      <c r="C162" s="434" t="s">
        <v>24</v>
      </c>
      <c r="D162" s="434" t="s">
        <v>36</v>
      </c>
      <c r="E162" s="434">
        <v>19.5</v>
      </c>
      <c r="F162" s="434">
        <v>64350</v>
      </c>
      <c r="G162" s="434">
        <v>96766</v>
      </c>
      <c r="H162" s="434">
        <v>128806</v>
      </c>
      <c r="I162" s="434">
        <v>299</v>
      </c>
      <c r="J162" s="434">
        <v>172636</v>
      </c>
      <c r="K162" s="434">
        <v>2018</v>
      </c>
    </row>
    <row r="163" spans="1:11" hidden="1" x14ac:dyDescent="0.25">
      <c r="A163" s="434">
        <v>209363000</v>
      </c>
      <c r="B163" s="434">
        <v>6883</v>
      </c>
      <c r="C163" s="434" t="s">
        <v>28</v>
      </c>
      <c r="D163" s="434" t="s">
        <v>33</v>
      </c>
      <c r="E163" s="434">
        <v>14</v>
      </c>
      <c r="F163" s="434">
        <v>9710</v>
      </c>
      <c r="G163" s="434">
        <v>82177</v>
      </c>
      <c r="H163" s="434">
        <v>43022</v>
      </c>
      <c r="I163" s="434">
        <v>228.99</v>
      </c>
      <c r="J163" s="434">
        <v>0</v>
      </c>
      <c r="K163" s="434">
        <v>2011</v>
      </c>
    </row>
    <row r="164" spans="1:11" hidden="1" x14ac:dyDescent="0.25">
      <c r="A164" s="434">
        <v>209366000</v>
      </c>
      <c r="B164" s="434">
        <v>846</v>
      </c>
      <c r="C164" s="434" t="s">
        <v>35</v>
      </c>
      <c r="D164" s="434" t="s">
        <v>33</v>
      </c>
      <c r="E164" s="434">
        <v>22</v>
      </c>
      <c r="F164" s="434">
        <v>25270</v>
      </c>
      <c r="G164" s="434">
        <v>41748</v>
      </c>
      <c r="H164" s="434">
        <v>35881</v>
      </c>
      <c r="I164" s="434">
        <v>220</v>
      </c>
      <c r="K164" s="434">
        <v>2004</v>
      </c>
    </row>
    <row r="165" spans="1:11" hidden="1" x14ac:dyDescent="0.25">
      <c r="A165" s="434">
        <v>209384000</v>
      </c>
      <c r="B165" s="434">
        <v>1738</v>
      </c>
      <c r="C165" s="434" t="s">
        <v>28</v>
      </c>
      <c r="D165" s="434" t="s">
        <v>36</v>
      </c>
      <c r="E165" s="434">
        <v>14.3</v>
      </c>
      <c r="F165" s="434">
        <v>18660</v>
      </c>
      <c r="G165" s="434">
        <v>181383</v>
      </c>
      <c r="H165" s="434">
        <v>93385</v>
      </c>
      <c r="I165" s="434">
        <v>292</v>
      </c>
      <c r="J165" s="434">
        <v>0</v>
      </c>
      <c r="K165" s="434">
        <v>2009</v>
      </c>
    </row>
    <row r="166" spans="1:11" hidden="1" x14ac:dyDescent="0.25">
      <c r="A166" s="434">
        <v>209387000</v>
      </c>
      <c r="B166" s="434">
        <v>130735</v>
      </c>
      <c r="C166" s="434" t="s">
        <v>16</v>
      </c>
      <c r="D166" s="434" t="s">
        <v>33</v>
      </c>
      <c r="E166" s="434">
        <v>13</v>
      </c>
      <c r="F166" s="434">
        <v>31860</v>
      </c>
      <c r="G166" s="434">
        <v>51416</v>
      </c>
      <c r="H166" s="434">
        <v>39982</v>
      </c>
      <c r="I166" s="434">
        <v>214</v>
      </c>
      <c r="J166" s="434">
        <v>55549</v>
      </c>
      <c r="K166" s="434">
        <v>2018</v>
      </c>
    </row>
    <row r="167" spans="1:11" hidden="1" x14ac:dyDescent="0.25">
      <c r="A167" s="434">
        <v>209391000</v>
      </c>
      <c r="B167" s="434">
        <v>5037</v>
      </c>
      <c r="C167" s="434" t="s">
        <v>20</v>
      </c>
      <c r="D167" s="434" t="s">
        <v>22</v>
      </c>
      <c r="E167" s="434">
        <v>14</v>
      </c>
      <c r="F167" s="434">
        <v>1709</v>
      </c>
      <c r="G167" s="434">
        <v>4121</v>
      </c>
      <c r="H167" s="434">
        <v>2974</v>
      </c>
      <c r="I167" s="434">
        <v>98.71</v>
      </c>
      <c r="J167" s="434">
        <v>4173</v>
      </c>
      <c r="K167" s="434">
        <v>2009</v>
      </c>
    </row>
    <row r="168" spans="1:11" hidden="1" x14ac:dyDescent="0.25">
      <c r="A168" s="434">
        <v>209406000</v>
      </c>
      <c r="B168" s="434">
        <v>17271</v>
      </c>
      <c r="C168" s="434" t="s">
        <v>20</v>
      </c>
      <c r="D168" s="434" t="s">
        <v>29</v>
      </c>
      <c r="E168" s="434">
        <v>14.8</v>
      </c>
      <c r="F168" s="434">
        <v>9480</v>
      </c>
      <c r="G168" s="434">
        <v>49936</v>
      </c>
      <c r="H168" s="434">
        <v>29429</v>
      </c>
      <c r="I168" s="434">
        <v>182.5</v>
      </c>
      <c r="J168" s="434">
        <v>0</v>
      </c>
      <c r="K168" s="434">
        <v>1970</v>
      </c>
    </row>
    <row r="169" spans="1:11" hidden="1" x14ac:dyDescent="0.25">
      <c r="A169" s="434">
        <v>209411000</v>
      </c>
      <c r="B169" s="434">
        <v>1</v>
      </c>
      <c r="C169" s="434" t="s">
        <v>28</v>
      </c>
      <c r="D169" s="434" t="s">
        <v>33</v>
      </c>
      <c r="E169" s="434">
        <v>13</v>
      </c>
      <c r="F169" s="434">
        <v>11620</v>
      </c>
      <c r="G169" s="434">
        <v>81448</v>
      </c>
      <c r="H169" s="434">
        <v>42702</v>
      </c>
      <c r="I169" s="434">
        <v>224.9</v>
      </c>
      <c r="K169" s="434">
        <v>2007</v>
      </c>
    </row>
    <row r="170" spans="1:11" hidden="1" x14ac:dyDescent="0.25">
      <c r="A170" s="434">
        <v>209414000</v>
      </c>
      <c r="B170" s="434">
        <v>67852</v>
      </c>
      <c r="C170" s="434" t="s">
        <v>48</v>
      </c>
      <c r="D170" s="434" t="s">
        <v>22</v>
      </c>
      <c r="E170" s="434">
        <v>15</v>
      </c>
      <c r="F170" s="434">
        <v>11700</v>
      </c>
      <c r="G170" s="434">
        <v>2879</v>
      </c>
      <c r="H170" s="434">
        <v>7969</v>
      </c>
      <c r="I170" s="434">
        <v>93.96</v>
      </c>
      <c r="K170" s="434">
        <v>2008</v>
      </c>
    </row>
    <row r="171" spans="1:11" hidden="1" x14ac:dyDescent="0.25">
      <c r="A171" s="434">
        <v>209415000</v>
      </c>
      <c r="B171" s="434">
        <v>7036</v>
      </c>
      <c r="C171" s="434" t="s">
        <v>20</v>
      </c>
      <c r="D171" s="434" t="s">
        <v>25</v>
      </c>
      <c r="F171" s="434">
        <v>3360</v>
      </c>
      <c r="G171" s="434">
        <v>7746</v>
      </c>
      <c r="H171" s="434">
        <v>5366</v>
      </c>
      <c r="I171" s="434">
        <v>110</v>
      </c>
      <c r="J171" s="434">
        <v>8365</v>
      </c>
      <c r="K171" s="434">
        <v>2018</v>
      </c>
    </row>
    <row r="172" spans="1:11" hidden="1" x14ac:dyDescent="0.25">
      <c r="A172" s="434">
        <v>209430000</v>
      </c>
      <c r="B172" s="434">
        <v>11362</v>
      </c>
      <c r="C172" s="434" t="s">
        <v>28</v>
      </c>
      <c r="D172" s="434" t="s">
        <v>33</v>
      </c>
      <c r="E172" s="434">
        <v>13.5</v>
      </c>
      <c r="F172" s="434">
        <v>10500</v>
      </c>
      <c r="G172" s="434">
        <v>87340</v>
      </c>
      <c r="H172" s="434">
        <v>47984</v>
      </c>
      <c r="I172" s="434">
        <v>229</v>
      </c>
      <c r="J172" s="434">
        <v>0</v>
      </c>
      <c r="K172" s="434">
        <v>2012</v>
      </c>
    </row>
    <row r="173" spans="1:11" hidden="1" x14ac:dyDescent="0.25">
      <c r="A173" s="434">
        <v>209432000</v>
      </c>
      <c r="B173" s="434">
        <v>458272</v>
      </c>
      <c r="C173" s="434" t="s">
        <v>31</v>
      </c>
      <c r="D173" s="434" t="s">
        <v>22</v>
      </c>
      <c r="E173" s="434">
        <v>12.5</v>
      </c>
      <c r="F173" s="434">
        <v>2400</v>
      </c>
      <c r="G173" s="434">
        <v>4263</v>
      </c>
      <c r="H173" s="434">
        <v>3037</v>
      </c>
      <c r="I173" s="434">
        <v>89.9</v>
      </c>
      <c r="J173" s="434">
        <v>0</v>
      </c>
      <c r="K173" s="434">
        <v>1970</v>
      </c>
    </row>
    <row r="174" spans="1:11" hidden="1" x14ac:dyDescent="0.25">
      <c r="A174" s="434">
        <v>209434000</v>
      </c>
      <c r="B174" s="434">
        <v>1</v>
      </c>
      <c r="C174" s="434" t="s">
        <v>54</v>
      </c>
      <c r="D174" s="434" t="s">
        <v>17</v>
      </c>
      <c r="E174" s="434">
        <v>13</v>
      </c>
      <c r="F174" s="434">
        <v>3840</v>
      </c>
      <c r="G174" s="434">
        <v>225</v>
      </c>
      <c r="H174" s="434">
        <v>490</v>
      </c>
      <c r="I174" s="434">
        <v>32</v>
      </c>
      <c r="K174" s="434">
        <v>2009</v>
      </c>
    </row>
    <row r="175" spans="1:11" hidden="1" x14ac:dyDescent="0.25">
      <c r="A175" s="434">
        <v>209445000</v>
      </c>
      <c r="B175" s="434">
        <v>1522044</v>
      </c>
      <c r="C175" s="434" t="s">
        <v>20</v>
      </c>
      <c r="D175" s="434" t="s">
        <v>22</v>
      </c>
      <c r="E175" s="434">
        <v>11</v>
      </c>
      <c r="F175" s="434">
        <v>1472</v>
      </c>
      <c r="G175" s="434">
        <v>3065</v>
      </c>
      <c r="H175" s="434">
        <v>2160</v>
      </c>
      <c r="I175" s="434">
        <v>74.650000000000006</v>
      </c>
      <c r="J175" s="434">
        <v>3755</v>
      </c>
      <c r="K175" s="434">
        <v>1992</v>
      </c>
    </row>
    <row r="176" spans="1:11" hidden="1" x14ac:dyDescent="0.25">
      <c r="A176" s="434">
        <v>209448000</v>
      </c>
      <c r="B176" s="434">
        <v>12716</v>
      </c>
      <c r="C176" s="434" t="s">
        <v>16</v>
      </c>
      <c r="D176" s="434" t="s">
        <v>33</v>
      </c>
      <c r="E176" s="434">
        <v>15.3</v>
      </c>
      <c r="F176" s="434">
        <v>17148</v>
      </c>
      <c r="G176" s="434">
        <v>114500</v>
      </c>
      <c r="H176" s="434">
        <v>62877</v>
      </c>
      <c r="I176" s="434">
        <v>249.87</v>
      </c>
      <c r="J176" s="434">
        <v>0</v>
      </c>
      <c r="K176" s="434">
        <v>1970</v>
      </c>
    </row>
    <row r="177" spans="1:11" hidden="1" x14ac:dyDescent="0.25">
      <c r="A177" s="434">
        <v>209449000</v>
      </c>
      <c r="B177" s="434">
        <v>1347778</v>
      </c>
      <c r="C177" s="434" t="s">
        <v>56</v>
      </c>
      <c r="D177" s="434" t="s">
        <v>29</v>
      </c>
      <c r="E177" s="434">
        <v>13.5</v>
      </c>
      <c r="F177" s="434">
        <v>13500</v>
      </c>
      <c r="G177" s="434">
        <v>27162</v>
      </c>
      <c r="H177" s="434">
        <v>30601</v>
      </c>
      <c r="I177" s="434">
        <v>158.6</v>
      </c>
      <c r="J177" s="434">
        <v>0</v>
      </c>
      <c r="K177" s="434">
        <v>2012</v>
      </c>
    </row>
    <row r="178" spans="1:11" hidden="1" x14ac:dyDescent="0.25">
      <c r="A178" s="434">
        <v>209455000</v>
      </c>
      <c r="B178" s="434">
        <v>55977</v>
      </c>
      <c r="C178" s="434" t="s">
        <v>46</v>
      </c>
      <c r="D178" s="434" t="s">
        <v>22</v>
      </c>
      <c r="E178" s="434">
        <v>16</v>
      </c>
      <c r="F178" s="434">
        <v>8752</v>
      </c>
      <c r="G178" s="434">
        <v>5100</v>
      </c>
      <c r="H178" s="434">
        <v>4518</v>
      </c>
      <c r="I178" s="434">
        <v>94.9</v>
      </c>
      <c r="K178" s="434">
        <v>2011</v>
      </c>
    </row>
    <row r="179" spans="1:11" hidden="1" x14ac:dyDescent="0.25">
      <c r="A179" s="434">
        <v>209456000</v>
      </c>
      <c r="B179" s="434">
        <v>5041</v>
      </c>
      <c r="C179" s="434" t="s">
        <v>28</v>
      </c>
      <c r="D179" s="434" t="s">
        <v>29</v>
      </c>
      <c r="E179" s="434">
        <v>15</v>
      </c>
      <c r="F179" s="434">
        <v>8580</v>
      </c>
      <c r="G179" s="434">
        <v>57000</v>
      </c>
      <c r="H179" s="434">
        <v>32300</v>
      </c>
      <c r="I179" s="434">
        <v>189.9</v>
      </c>
      <c r="J179" s="434">
        <v>0</v>
      </c>
    </row>
    <row r="180" spans="1:11" hidden="1" x14ac:dyDescent="0.25">
      <c r="A180" s="434">
        <v>209467000</v>
      </c>
      <c r="B180" s="434">
        <v>29954</v>
      </c>
      <c r="C180" s="434" t="s">
        <v>35</v>
      </c>
      <c r="D180" s="434" t="s">
        <v>29</v>
      </c>
      <c r="E180" s="434">
        <v>18.5</v>
      </c>
      <c r="F180" s="434">
        <v>9000</v>
      </c>
      <c r="G180" s="434">
        <v>13031</v>
      </c>
      <c r="H180" s="434">
        <v>10318</v>
      </c>
      <c r="I180" s="434">
        <v>151.72</v>
      </c>
      <c r="J180" s="434">
        <v>0</v>
      </c>
      <c r="K180" s="434">
        <v>2010</v>
      </c>
    </row>
    <row r="181" spans="1:11" hidden="1" x14ac:dyDescent="0.25">
      <c r="A181" s="434">
        <v>209468000</v>
      </c>
      <c r="B181" s="434">
        <v>1823</v>
      </c>
      <c r="C181" s="434" t="s">
        <v>31</v>
      </c>
      <c r="D181" s="434" t="s">
        <v>22</v>
      </c>
      <c r="E181" s="434">
        <v>43658</v>
      </c>
      <c r="F181" s="434">
        <v>1840</v>
      </c>
      <c r="G181" s="434">
        <v>4216</v>
      </c>
      <c r="H181" s="434">
        <v>2818</v>
      </c>
      <c r="I181" s="434">
        <v>91.46</v>
      </c>
      <c r="J181" s="434">
        <v>0</v>
      </c>
    </row>
    <row r="182" spans="1:11" hidden="1" x14ac:dyDescent="0.25">
      <c r="A182" s="434">
        <v>209478000</v>
      </c>
      <c r="B182" s="434">
        <v>10448</v>
      </c>
      <c r="C182" s="434" t="s">
        <v>35</v>
      </c>
      <c r="D182" s="434" t="s">
        <v>25</v>
      </c>
      <c r="E182" s="434">
        <v>16</v>
      </c>
      <c r="F182" s="434">
        <v>6120</v>
      </c>
      <c r="G182" s="434">
        <v>8153</v>
      </c>
      <c r="H182" s="434">
        <v>7545</v>
      </c>
      <c r="I182" s="434">
        <v>129.66</v>
      </c>
      <c r="J182" s="434">
        <v>0</v>
      </c>
      <c r="K182" s="434">
        <v>1970</v>
      </c>
    </row>
    <row r="183" spans="1:11" hidden="1" x14ac:dyDescent="0.25">
      <c r="A183" s="434">
        <v>209487000</v>
      </c>
      <c r="B183" s="434">
        <v>54602</v>
      </c>
      <c r="C183" s="434" t="s">
        <v>61</v>
      </c>
      <c r="D183" s="434" t="s">
        <v>22</v>
      </c>
      <c r="E183" s="434">
        <v>12</v>
      </c>
      <c r="F183" s="434">
        <v>1800</v>
      </c>
      <c r="G183" s="434">
        <v>4211</v>
      </c>
      <c r="H183" s="434">
        <v>2844</v>
      </c>
      <c r="I183" s="434">
        <v>89.69</v>
      </c>
      <c r="J183" s="434">
        <v>0</v>
      </c>
      <c r="K183" s="434">
        <v>1997</v>
      </c>
    </row>
    <row r="184" spans="1:11" hidden="1" x14ac:dyDescent="0.25">
      <c r="A184" s="434">
        <v>209488000</v>
      </c>
      <c r="B184" s="434">
        <v>55797</v>
      </c>
      <c r="C184" s="434" t="s">
        <v>61</v>
      </c>
      <c r="D184" s="434" t="s">
        <v>22</v>
      </c>
      <c r="E184" s="434">
        <v>12.5</v>
      </c>
      <c r="F184" s="434">
        <v>1795</v>
      </c>
      <c r="G184" s="434">
        <v>3792</v>
      </c>
      <c r="H184" s="434">
        <v>2780</v>
      </c>
      <c r="I184" s="434">
        <v>89.25</v>
      </c>
      <c r="J184" s="434">
        <v>0</v>
      </c>
      <c r="K184" s="434">
        <v>2001</v>
      </c>
    </row>
    <row r="185" spans="1:11" hidden="1" x14ac:dyDescent="0.25">
      <c r="A185" s="434">
        <v>209492000</v>
      </c>
      <c r="B185" s="434">
        <v>3319</v>
      </c>
      <c r="C185" s="434" t="s">
        <v>54</v>
      </c>
      <c r="D185" s="434" t="s">
        <v>13</v>
      </c>
      <c r="E185" s="434">
        <v>12</v>
      </c>
      <c r="F185" s="434">
        <v>3000</v>
      </c>
      <c r="G185" s="434">
        <v>78</v>
      </c>
      <c r="H185" s="434">
        <v>234</v>
      </c>
      <c r="I185" s="434">
        <v>22.73</v>
      </c>
      <c r="K185" s="434">
        <v>2018</v>
      </c>
    </row>
    <row r="186" spans="1:11" hidden="1" x14ac:dyDescent="0.25">
      <c r="A186" s="434">
        <v>209506000</v>
      </c>
      <c r="B186" s="434">
        <v>34340</v>
      </c>
      <c r="C186" s="434" t="s">
        <v>35</v>
      </c>
      <c r="D186" s="434" t="s">
        <v>25</v>
      </c>
      <c r="E186" s="434">
        <v>15</v>
      </c>
      <c r="F186" s="434">
        <v>3825</v>
      </c>
      <c r="G186" s="434">
        <v>5291</v>
      </c>
      <c r="H186" s="434">
        <v>3999</v>
      </c>
      <c r="I186" s="434">
        <v>101.09</v>
      </c>
      <c r="J186" s="434">
        <v>0</v>
      </c>
      <c r="K186" s="434">
        <v>1970</v>
      </c>
    </row>
    <row r="187" spans="1:11" hidden="1" x14ac:dyDescent="0.25">
      <c r="A187" s="434">
        <v>209508000</v>
      </c>
      <c r="B187" s="434">
        <v>47503</v>
      </c>
      <c r="C187" s="434" t="s">
        <v>16</v>
      </c>
      <c r="D187" s="434" t="s">
        <v>33</v>
      </c>
      <c r="E187" s="434">
        <v>13</v>
      </c>
      <c r="F187" s="434">
        <v>22000</v>
      </c>
      <c r="G187" s="434">
        <v>52292</v>
      </c>
      <c r="H187" s="434">
        <v>39594</v>
      </c>
      <c r="I187" s="434">
        <v>229.02</v>
      </c>
      <c r="J187" s="434">
        <v>55356</v>
      </c>
      <c r="K187" s="434">
        <v>2019</v>
      </c>
    </row>
    <row r="188" spans="1:11" hidden="1" x14ac:dyDescent="0.25">
      <c r="A188" s="434">
        <v>209525000</v>
      </c>
      <c r="B188" s="434">
        <v>875</v>
      </c>
      <c r="C188" s="434" t="s">
        <v>28</v>
      </c>
      <c r="D188" s="434" t="s">
        <v>22</v>
      </c>
      <c r="E188" s="434">
        <v>11</v>
      </c>
      <c r="F188" s="434">
        <v>1326</v>
      </c>
      <c r="G188" s="434">
        <v>4200</v>
      </c>
      <c r="H188" s="434">
        <v>2627</v>
      </c>
      <c r="I188" s="434">
        <v>89.99</v>
      </c>
      <c r="J188" s="434">
        <v>0</v>
      </c>
      <c r="K188" s="434">
        <v>2019</v>
      </c>
    </row>
    <row r="189" spans="1:11" hidden="1" x14ac:dyDescent="0.25">
      <c r="A189" s="434">
        <v>209526000</v>
      </c>
      <c r="B189" s="434">
        <v>26039</v>
      </c>
      <c r="C189" s="434" t="s">
        <v>28</v>
      </c>
      <c r="D189" s="434" t="s">
        <v>29</v>
      </c>
      <c r="E189" s="434">
        <v>14.6</v>
      </c>
      <c r="F189" s="434">
        <v>8250</v>
      </c>
      <c r="G189" s="434">
        <v>52512</v>
      </c>
      <c r="H189" s="434">
        <v>29862</v>
      </c>
      <c r="I189" s="434">
        <v>189.99</v>
      </c>
      <c r="J189" s="434">
        <v>0</v>
      </c>
      <c r="K189" s="434">
        <v>1970</v>
      </c>
    </row>
    <row r="190" spans="1:11" hidden="1" x14ac:dyDescent="0.25">
      <c r="A190" s="434">
        <v>209530000</v>
      </c>
      <c r="B190" s="434">
        <v>4930</v>
      </c>
      <c r="C190" s="434" t="s">
        <v>61</v>
      </c>
      <c r="D190" s="434" t="s">
        <v>25</v>
      </c>
      <c r="E190" s="434">
        <v>13</v>
      </c>
      <c r="F190" s="434">
        <v>2640</v>
      </c>
      <c r="G190" s="434">
        <v>6059</v>
      </c>
      <c r="H190" s="434">
        <v>3990</v>
      </c>
      <c r="I190" s="434">
        <v>110.78</v>
      </c>
      <c r="J190" s="434">
        <v>0</v>
      </c>
      <c r="K190" s="434">
        <v>2008</v>
      </c>
    </row>
    <row r="191" spans="1:11" hidden="1" x14ac:dyDescent="0.25">
      <c r="A191" s="434">
        <v>209531000</v>
      </c>
      <c r="B191" s="434">
        <v>4463</v>
      </c>
      <c r="C191" s="434" t="s">
        <v>61</v>
      </c>
      <c r="D191" s="434" t="s">
        <v>25</v>
      </c>
      <c r="E191" s="434">
        <v>13</v>
      </c>
      <c r="F191" s="434">
        <v>2640</v>
      </c>
      <c r="G191" s="434">
        <v>5950</v>
      </c>
      <c r="H191" s="434">
        <v>3990</v>
      </c>
      <c r="I191" s="434">
        <v>110.78</v>
      </c>
      <c r="K191" s="434">
        <v>2008</v>
      </c>
    </row>
    <row r="192" spans="1:11" hidden="1" x14ac:dyDescent="0.25">
      <c r="A192" s="434">
        <v>209532000</v>
      </c>
      <c r="B192" s="434">
        <v>18814</v>
      </c>
      <c r="C192" s="434" t="s">
        <v>28</v>
      </c>
      <c r="D192" s="434" t="s">
        <v>29</v>
      </c>
      <c r="E192" s="434">
        <v>14</v>
      </c>
      <c r="F192" s="434">
        <v>7900</v>
      </c>
      <c r="G192" s="434">
        <v>34537</v>
      </c>
      <c r="H192" s="434">
        <v>23456</v>
      </c>
      <c r="I192" s="434">
        <v>180</v>
      </c>
      <c r="J192" s="434">
        <v>0</v>
      </c>
    </row>
    <row r="193" spans="1:11" hidden="1" x14ac:dyDescent="0.25">
      <c r="A193" s="434">
        <v>209535000</v>
      </c>
      <c r="B193" s="434">
        <v>4545</v>
      </c>
      <c r="C193" s="434" t="s">
        <v>28</v>
      </c>
      <c r="D193" s="434" t="s">
        <v>22</v>
      </c>
      <c r="E193" s="434">
        <v>11</v>
      </c>
      <c r="F193" s="434">
        <v>1326</v>
      </c>
      <c r="G193" s="434">
        <v>4200</v>
      </c>
      <c r="H193" s="434">
        <v>2627</v>
      </c>
      <c r="I193" s="434">
        <v>89.99</v>
      </c>
      <c r="K193" s="434">
        <v>2019</v>
      </c>
    </row>
    <row r="194" spans="1:11" hidden="1" x14ac:dyDescent="0.25">
      <c r="A194" s="434">
        <v>209536000</v>
      </c>
      <c r="B194" s="434">
        <v>15628</v>
      </c>
      <c r="C194" s="434" t="s">
        <v>28</v>
      </c>
      <c r="D194" s="434" t="s">
        <v>22</v>
      </c>
      <c r="E194" s="434">
        <v>11</v>
      </c>
      <c r="F194" s="434">
        <v>1326</v>
      </c>
      <c r="G194" s="434">
        <v>4200</v>
      </c>
      <c r="H194" s="434">
        <v>2627</v>
      </c>
      <c r="I194" s="434">
        <v>89.99</v>
      </c>
      <c r="K194" s="434">
        <v>2019</v>
      </c>
    </row>
    <row r="195" spans="1:11" hidden="1" x14ac:dyDescent="0.25">
      <c r="A195" s="434">
        <v>209562000</v>
      </c>
      <c r="B195" s="434">
        <v>37087</v>
      </c>
      <c r="C195" s="434" t="s">
        <v>20</v>
      </c>
      <c r="D195" s="434" t="s">
        <v>22</v>
      </c>
      <c r="E195" s="434">
        <v>11.25</v>
      </c>
      <c r="F195" s="434">
        <v>1100</v>
      </c>
      <c r="G195" s="434">
        <v>3232</v>
      </c>
      <c r="H195" s="434">
        <v>1716</v>
      </c>
      <c r="I195" s="434">
        <v>83.5</v>
      </c>
      <c r="J195" s="434">
        <v>3066</v>
      </c>
      <c r="K195" s="434">
        <v>1991</v>
      </c>
    </row>
    <row r="196" spans="1:11" hidden="1" x14ac:dyDescent="0.25">
      <c r="A196" s="434">
        <v>209587000</v>
      </c>
      <c r="B196" s="434">
        <v>4340</v>
      </c>
      <c r="C196" s="434" t="s">
        <v>61</v>
      </c>
      <c r="D196" s="434" t="s">
        <v>22</v>
      </c>
      <c r="E196" s="434">
        <v>14</v>
      </c>
      <c r="F196" s="434">
        <v>8090</v>
      </c>
      <c r="G196" s="434">
        <v>4047</v>
      </c>
      <c r="H196" s="434">
        <v>6328</v>
      </c>
      <c r="I196" s="434">
        <v>85.65</v>
      </c>
      <c r="J196" s="434">
        <v>0</v>
      </c>
      <c r="K196" s="434">
        <v>2006</v>
      </c>
    </row>
    <row r="197" spans="1:11" hidden="1" x14ac:dyDescent="0.25">
      <c r="A197" s="434">
        <v>209588000</v>
      </c>
      <c r="B197" s="434">
        <v>61447</v>
      </c>
      <c r="C197" s="434" t="s">
        <v>31</v>
      </c>
      <c r="D197" s="434" t="s">
        <v>22</v>
      </c>
      <c r="I197" s="434">
        <v>88</v>
      </c>
    </row>
    <row r="198" spans="1:11" hidden="1" x14ac:dyDescent="0.25">
      <c r="A198" s="434">
        <v>209596000</v>
      </c>
      <c r="B198" s="434">
        <v>24980</v>
      </c>
      <c r="C198" s="434" t="s">
        <v>28</v>
      </c>
      <c r="D198" s="434" t="s">
        <v>36</v>
      </c>
      <c r="E198" s="434">
        <v>15.4</v>
      </c>
      <c r="F198" s="434">
        <v>18660</v>
      </c>
      <c r="G198" s="434">
        <v>180203</v>
      </c>
      <c r="H198" s="434">
        <v>93960</v>
      </c>
      <c r="I198" s="434">
        <v>292</v>
      </c>
      <c r="K198" s="434">
        <v>2010</v>
      </c>
    </row>
    <row r="199" spans="1:11" hidden="1" x14ac:dyDescent="0.25">
      <c r="A199" s="434">
        <v>209608000</v>
      </c>
      <c r="B199" s="434">
        <v>46106</v>
      </c>
      <c r="C199" s="434" t="s">
        <v>61</v>
      </c>
      <c r="D199" s="434" t="s">
        <v>22</v>
      </c>
      <c r="E199" s="434">
        <v>11.5</v>
      </c>
      <c r="F199" s="434">
        <v>1800</v>
      </c>
      <c r="G199" s="434">
        <v>4550</v>
      </c>
      <c r="H199" s="434">
        <v>2829</v>
      </c>
      <c r="I199" s="434">
        <v>89.75</v>
      </c>
      <c r="K199" s="434">
        <v>2000</v>
      </c>
    </row>
    <row r="200" spans="1:11" hidden="1" x14ac:dyDescent="0.25">
      <c r="A200" s="434">
        <v>209618000</v>
      </c>
      <c r="B200" s="434">
        <v>180</v>
      </c>
      <c r="C200" s="434" t="s">
        <v>46</v>
      </c>
      <c r="D200" s="434" t="s">
        <v>17</v>
      </c>
      <c r="E200" s="434">
        <v>16.5</v>
      </c>
      <c r="F200" s="434">
        <v>9790</v>
      </c>
      <c r="G200" s="434">
        <v>2192</v>
      </c>
      <c r="H200" s="434">
        <v>1989</v>
      </c>
      <c r="I200" s="434">
        <v>67.825000000000003</v>
      </c>
      <c r="K200" s="434">
        <v>1984</v>
      </c>
    </row>
    <row r="201" spans="1:11" hidden="1" x14ac:dyDescent="0.25">
      <c r="A201" s="434">
        <v>209642000</v>
      </c>
      <c r="B201" s="434">
        <v>30776</v>
      </c>
      <c r="C201" s="434" t="s">
        <v>28</v>
      </c>
      <c r="D201" s="434" t="s">
        <v>22</v>
      </c>
      <c r="E201" s="434">
        <v>10</v>
      </c>
      <c r="F201" s="434">
        <v>1175</v>
      </c>
      <c r="G201" s="434">
        <v>2327</v>
      </c>
      <c r="H201" s="434">
        <v>1850</v>
      </c>
      <c r="I201" s="434">
        <v>83.19</v>
      </c>
      <c r="K201" s="434">
        <v>1984</v>
      </c>
    </row>
    <row r="202" spans="1:11" hidden="1" x14ac:dyDescent="0.25">
      <c r="A202" s="434">
        <v>209651000</v>
      </c>
      <c r="B202" s="434">
        <v>9311</v>
      </c>
      <c r="C202" s="434" t="s">
        <v>42</v>
      </c>
      <c r="D202" s="434" t="s">
        <v>29</v>
      </c>
      <c r="F202" s="434">
        <v>20610</v>
      </c>
      <c r="G202" s="434">
        <v>7718</v>
      </c>
      <c r="H202" s="434">
        <v>26375</v>
      </c>
      <c r="I202" s="434">
        <v>186.5</v>
      </c>
      <c r="K202" s="434">
        <v>2019</v>
      </c>
    </row>
    <row r="203" spans="1:11" hidden="1" x14ac:dyDescent="0.25">
      <c r="A203" s="434">
        <v>209656000</v>
      </c>
      <c r="B203" s="434">
        <v>1</v>
      </c>
      <c r="C203" s="434" t="s">
        <v>61</v>
      </c>
      <c r="D203" s="434" t="s">
        <v>25</v>
      </c>
      <c r="E203" s="434">
        <v>15</v>
      </c>
      <c r="F203" s="434">
        <v>3826</v>
      </c>
      <c r="G203" s="434">
        <v>7661</v>
      </c>
      <c r="H203" s="434">
        <v>5338</v>
      </c>
      <c r="I203" s="434">
        <v>117</v>
      </c>
      <c r="J203" s="434">
        <v>0</v>
      </c>
      <c r="K203" s="434">
        <v>2010</v>
      </c>
    </row>
    <row r="204" spans="1:11" hidden="1" x14ac:dyDescent="0.25">
      <c r="A204" s="434">
        <v>209658000</v>
      </c>
      <c r="B204" s="434">
        <v>16156</v>
      </c>
      <c r="C204" s="434" t="s">
        <v>54</v>
      </c>
      <c r="D204" s="434" t="s">
        <v>17</v>
      </c>
      <c r="E204" s="434">
        <v>13.5</v>
      </c>
      <c r="F204" s="434">
        <v>1185</v>
      </c>
      <c r="G204" s="434">
        <v>147</v>
      </c>
      <c r="H204" s="434">
        <v>291</v>
      </c>
      <c r="I204" s="434">
        <v>31.85</v>
      </c>
      <c r="K204" s="434">
        <v>1983</v>
      </c>
    </row>
    <row r="205" spans="1:11" hidden="1" x14ac:dyDescent="0.25">
      <c r="A205" s="434">
        <v>209662000</v>
      </c>
      <c r="B205" s="434">
        <v>87317</v>
      </c>
      <c r="C205" s="434" t="s">
        <v>61</v>
      </c>
      <c r="D205" s="434" t="s">
        <v>22</v>
      </c>
      <c r="E205" s="434">
        <v>11.5</v>
      </c>
      <c r="F205" s="434">
        <v>2365</v>
      </c>
      <c r="G205" s="434">
        <v>4023</v>
      </c>
      <c r="H205" s="434">
        <v>2820</v>
      </c>
      <c r="I205" s="434">
        <v>89.72</v>
      </c>
      <c r="J205" s="434">
        <v>0</v>
      </c>
      <c r="K205" s="434">
        <v>1997</v>
      </c>
    </row>
    <row r="206" spans="1:11" hidden="1" x14ac:dyDescent="0.25">
      <c r="A206" s="434">
        <v>209664000</v>
      </c>
      <c r="B206" s="434">
        <v>55065</v>
      </c>
      <c r="C206" s="434" t="s">
        <v>61</v>
      </c>
      <c r="D206" s="434" t="s">
        <v>22</v>
      </c>
      <c r="E206" s="434">
        <v>12.5</v>
      </c>
      <c r="F206" s="434">
        <v>2365</v>
      </c>
      <c r="G206" s="434">
        <v>4128</v>
      </c>
      <c r="H206" s="434">
        <v>2820</v>
      </c>
      <c r="I206" s="434">
        <v>89.72</v>
      </c>
      <c r="K206" s="434">
        <v>1998</v>
      </c>
    </row>
    <row r="207" spans="1:11" hidden="1" x14ac:dyDescent="0.25">
      <c r="A207" s="434">
        <v>209666000</v>
      </c>
      <c r="B207" s="434">
        <v>882</v>
      </c>
      <c r="C207" s="434" t="s">
        <v>16</v>
      </c>
      <c r="D207" s="434" t="s">
        <v>33</v>
      </c>
      <c r="E207" s="434">
        <v>14.7</v>
      </c>
      <c r="F207" s="434">
        <v>11300</v>
      </c>
      <c r="G207" s="434">
        <v>73400</v>
      </c>
      <c r="H207" s="434">
        <v>41100</v>
      </c>
      <c r="I207" s="434">
        <v>228.6</v>
      </c>
      <c r="J207" s="434">
        <v>81195</v>
      </c>
      <c r="K207" s="434">
        <v>2005</v>
      </c>
    </row>
    <row r="208" spans="1:11" hidden="1" x14ac:dyDescent="0.25">
      <c r="A208" s="434">
        <v>209671000</v>
      </c>
      <c r="B208" s="434">
        <v>59115</v>
      </c>
      <c r="C208" s="434" t="s">
        <v>28</v>
      </c>
      <c r="D208" s="434" t="s">
        <v>22</v>
      </c>
      <c r="E208" s="434">
        <v>12</v>
      </c>
      <c r="F208" s="434">
        <v>1691</v>
      </c>
      <c r="G208" s="434">
        <v>3982</v>
      </c>
      <c r="H208" s="434">
        <v>2706</v>
      </c>
      <c r="I208" s="434">
        <v>89.48</v>
      </c>
      <c r="J208" s="434">
        <v>0</v>
      </c>
      <c r="K208" s="434">
        <v>1991</v>
      </c>
    </row>
    <row r="209" spans="1:11" hidden="1" x14ac:dyDescent="0.25">
      <c r="A209" s="434">
        <v>209672000</v>
      </c>
      <c r="B209" s="434">
        <v>37144</v>
      </c>
      <c r="C209" s="434" t="s">
        <v>20</v>
      </c>
      <c r="D209" s="434" t="s">
        <v>22</v>
      </c>
      <c r="E209" s="434">
        <v>14.5</v>
      </c>
      <c r="F209" s="434">
        <v>2760</v>
      </c>
      <c r="G209" s="434">
        <v>4482</v>
      </c>
      <c r="H209" s="434">
        <v>3218</v>
      </c>
      <c r="I209" s="434">
        <v>92.6</v>
      </c>
      <c r="J209" s="434">
        <v>4457</v>
      </c>
      <c r="K209" s="434">
        <v>1999</v>
      </c>
    </row>
    <row r="210" spans="1:11" hidden="1" x14ac:dyDescent="0.25">
      <c r="A210" s="434">
        <v>209694000</v>
      </c>
      <c r="B210" s="434">
        <v>1759</v>
      </c>
      <c r="C210" s="434" t="s">
        <v>28</v>
      </c>
      <c r="D210" s="434" t="s">
        <v>33</v>
      </c>
      <c r="E210" s="434">
        <v>14.5</v>
      </c>
      <c r="F210" s="434">
        <v>14280</v>
      </c>
      <c r="G210" s="434">
        <v>81346</v>
      </c>
      <c r="H210" s="434">
        <v>43987</v>
      </c>
      <c r="I210" s="434">
        <v>228.9</v>
      </c>
      <c r="K210" s="434">
        <v>2019</v>
      </c>
    </row>
    <row r="211" spans="1:11" hidden="1" x14ac:dyDescent="0.25">
      <c r="A211" s="434">
        <v>209702000</v>
      </c>
      <c r="B211" s="434">
        <v>3042</v>
      </c>
      <c r="C211" s="434" t="s">
        <v>42</v>
      </c>
      <c r="D211" s="434" t="s">
        <v>22</v>
      </c>
      <c r="E211" s="434">
        <v>15</v>
      </c>
      <c r="F211" s="434">
        <v>2430</v>
      </c>
      <c r="G211" s="434">
        <v>200</v>
      </c>
      <c r="H211" s="434">
        <v>3423</v>
      </c>
      <c r="I211" s="434">
        <v>96.94</v>
      </c>
      <c r="K211" s="434">
        <v>1991</v>
      </c>
    </row>
    <row r="212" spans="1:11" hidden="1" x14ac:dyDescent="0.25">
      <c r="A212" s="434">
        <v>209714000</v>
      </c>
      <c r="B212" s="434">
        <v>11794</v>
      </c>
      <c r="C212" s="434" t="s">
        <v>61</v>
      </c>
      <c r="D212" s="434" t="s">
        <v>25</v>
      </c>
      <c r="E212" s="434">
        <v>12</v>
      </c>
      <c r="F212" s="434">
        <v>1920</v>
      </c>
      <c r="G212" s="434">
        <v>6500</v>
      </c>
      <c r="H212" s="434">
        <v>4156</v>
      </c>
      <c r="I212" s="434">
        <v>108.4</v>
      </c>
      <c r="J212" s="434">
        <v>0</v>
      </c>
      <c r="K212" s="434">
        <v>2012</v>
      </c>
    </row>
    <row r="213" spans="1:11" hidden="1" x14ac:dyDescent="0.25">
      <c r="A213" s="434">
        <v>209716000</v>
      </c>
      <c r="B213" s="434">
        <v>882534</v>
      </c>
      <c r="C213" s="434" t="s">
        <v>35</v>
      </c>
      <c r="D213" s="434" t="s">
        <v>36</v>
      </c>
      <c r="E213" s="434">
        <v>25</v>
      </c>
      <c r="F213" s="434">
        <v>61350</v>
      </c>
      <c r="G213" s="434">
        <v>81171</v>
      </c>
      <c r="H213" s="434">
        <v>75484</v>
      </c>
      <c r="I213" s="434">
        <v>299.89999999999998</v>
      </c>
      <c r="K213" s="434">
        <v>2003</v>
      </c>
    </row>
    <row r="214" spans="1:11" hidden="1" x14ac:dyDescent="0.25">
      <c r="A214" s="434">
        <v>209718000</v>
      </c>
      <c r="B214" s="434">
        <v>2785</v>
      </c>
      <c r="C214" s="434" t="s">
        <v>31</v>
      </c>
      <c r="D214" s="434" t="s">
        <v>22</v>
      </c>
      <c r="E214" s="434">
        <v>43687</v>
      </c>
      <c r="F214" s="434">
        <v>1000</v>
      </c>
      <c r="G214" s="434">
        <v>2325</v>
      </c>
      <c r="H214" s="434">
        <v>1843</v>
      </c>
      <c r="I214" s="434">
        <v>80.5</v>
      </c>
      <c r="J214" s="434">
        <v>0</v>
      </c>
    </row>
    <row r="215" spans="1:11" hidden="1" x14ac:dyDescent="0.25">
      <c r="A215" s="434">
        <v>209722000</v>
      </c>
      <c r="B215" s="434">
        <v>28985</v>
      </c>
      <c r="C215" s="434" t="s">
        <v>28</v>
      </c>
      <c r="D215" s="434" t="s">
        <v>33</v>
      </c>
      <c r="E215" s="434">
        <v>14.5</v>
      </c>
      <c r="F215" s="434">
        <v>10500</v>
      </c>
      <c r="G215" s="434">
        <v>87340</v>
      </c>
      <c r="H215" s="434">
        <v>47984</v>
      </c>
      <c r="I215" s="434">
        <v>229</v>
      </c>
      <c r="J215" s="434">
        <v>0</v>
      </c>
      <c r="K215" s="434">
        <v>2011</v>
      </c>
    </row>
    <row r="216" spans="1:11" hidden="1" x14ac:dyDescent="0.25">
      <c r="A216" s="434">
        <v>209723000</v>
      </c>
      <c r="B216" s="434">
        <v>38038</v>
      </c>
      <c r="C216" s="434" t="s">
        <v>28</v>
      </c>
      <c r="D216" s="434" t="s">
        <v>33</v>
      </c>
      <c r="E216" s="434">
        <v>14.5</v>
      </c>
      <c r="F216" s="434">
        <v>10500</v>
      </c>
      <c r="G216" s="434">
        <v>87340</v>
      </c>
      <c r="H216" s="434">
        <v>47984</v>
      </c>
      <c r="I216" s="434">
        <v>229</v>
      </c>
      <c r="J216" s="434">
        <v>0</v>
      </c>
      <c r="K216" s="434">
        <v>2011</v>
      </c>
    </row>
    <row r="217" spans="1:11" hidden="1" x14ac:dyDescent="0.25">
      <c r="A217" s="434">
        <v>209724000</v>
      </c>
      <c r="B217" s="434">
        <v>16930</v>
      </c>
      <c r="C217" s="434" t="s">
        <v>35</v>
      </c>
      <c r="D217" s="434" t="s">
        <v>25</v>
      </c>
      <c r="E217" s="434">
        <v>17.5</v>
      </c>
      <c r="F217" s="434">
        <v>7200</v>
      </c>
      <c r="G217" s="434">
        <v>7992</v>
      </c>
      <c r="H217" s="434">
        <v>6191</v>
      </c>
      <c r="I217" s="434">
        <v>132.6</v>
      </c>
      <c r="J217" s="434">
        <v>0</v>
      </c>
      <c r="K217" s="434">
        <v>2001</v>
      </c>
    </row>
    <row r="218" spans="1:11" hidden="1" x14ac:dyDescent="0.25">
      <c r="A218" s="434">
        <v>209726000</v>
      </c>
      <c r="B218" s="434">
        <v>1190</v>
      </c>
      <c r="C218" s="434" t="s">
        <v>61</v>
      </c>
      <c r="D218" s="434" t="s">
        <v>22</v>
      </c>
      <c r="E218" s="434">
        <v>13</v>
      </c>
      <c r="F218" s="434">
        <v>2879</v>
      </c>
      <c r="G218" s="434">
        <v>4130</v>
      </c>
      <c r="H218" s="434">
        <v>3244</v>
      </c>
      <c r="I218" s="434">
        <v>99.95</v>
      </c>
      <c r="K218" s="434">
        <v>2000</v>
      </c>
    </row>
    <row r="219" spans="1:11" hidden="1" x14ac:dyDescent="0.25">
      <c r="A219" s="434">
        <v>209731000</v>
      </c>
      <c r="B219" s="434">
        <v>4318</v>
      </c>
      <c r="C219" s="434" t="s">
        <v>61</v>
      </c>
      <c r="D219" s="434" t="s">
        <v>22</v>
      </c>
      <c r="E219" s="434">
        <v>12.5</v>
      </c>
      <c r="F219" s="434">
        <v>2000</v>
      </c>
      <c r="G219" s="434">
        <v>4030</v>
      </c>
      <c r="H219" s="434">
        <v>2779</v>
      </c>
      <c r="I219" s="434">
        <v>87.9</v>
      </c>
      <c r="K219" s="434">
        <v>2011</v>
      </c>
    </row>
    <row r="220" spans="1:11" hidden="1" x14ac:dyDescent="0.25">
      <c r="A220" s="434">
        <v>209734000</v>
      </c>
      <c r="B220" s="434">
        <v>20604</v>
      </c>
      <c r="C220" s="434" t="s">
        <v>31</v>
      </c>
      <c r="D220" s="434" t="s">
        <v>22</v>
      </c>
      <c r="E220" s="434">
        <v>13</v>
      </c>
      <c r="F220" s="434">
        <v>1800</v>
      </c>
      <c r="G220" s="434">
        <v>3519</v>
      </c>
      <c r="H220" s="434">
        <v>2210</v>
      </c>
      <c r="I220" s="434">
        <v>82.38</v>
      </c>
      <c r="J220" s="434">
        <v>0</v>
      </c>
      <c r="K220" s="434">
        <v>1995</v>
      </c>
    </row>
    <row r="221" spans="1:11" hidden="1" x14ac:dyDescent="0.25">
      <c r="A221" s="434">
        <v>209745000</v>
      </c>
      <c r="B221" s="434">
        <v>7876</v>
      </c>
      <c r="C221" s="434" t="s">
        <v>16</v>
      </c>
      <c r="D221" s="434" t="s">
        <v>22</v>
      </c>
      <c r="E221" s="434">
        <v>12.1</v>
      </c>
      <c r="F221" s="434">
        <v>2640</v>
      </c>
      <c r="G221" s="434">
        <v>4972</v>
      </c>
      <c r="H221" s="434">
        <v>3368</v>
      </c>
      <c r="I221" s="434">
        <v>91</v>
      </c>
      <c r="J221" s="434">
        <v>4756</v>
      </c>
      <c r="K221" s="434">
        <v>1997</v>
      </c>
    </row>
    <row r="222" spans="1:11" hidden="1" x14ac:dyDescent="0.25">
      <c r="A222" s="434">
        <v>209755000</v>
      </c>
      <c r="B222" s="434">
        <v>750</v>
      </c>
      <c r="C222" s="434" t="s">
        <v>28</v>
      </c>
      <c r="D222" s="434" t="s">
        <v>33</v>
      </c>
      <c r="E222" s="434">
        <v>14.5</v>
      </c>
      <c r="F222" s="434">
        <v>11300</v>
      </c>
      <c r="G222" s="434">
        <v>76059</v>
      </c>
      <c r="H222" s="434">
        <v>41254</v>
      </c>
      <c r="I222" s="434">
        <v>225</v>
      </c>
      <c r="K222" s="434">
        <v>2012</v>
      </c>
    </row>
    <row r="223" spans="1:11" hidden="1" x14ac:dyDescent="0.25">
      <c r="A223" s="434">
        <v>209756000</v>
      </c>
      <c r="B223" s="434">
        <v>706</v>
      </c>
      <c r="C223" s="434" t="s">
        <v>28</v>
      </c>
      <c r="D223" s="434" t="s">
        <v>33</v>
      </c>
      <c r="E223" s="434">
        <v>13.5</v>
      </c>
      <c r="F223" s="434">
        <v>11300</v>
      </c>
      <c r="G223" s="434">
        <v>76072</v>
      </c>
      <c r="H223" s="434">
        <v>41254</v>
      </c>
      <c r="I223" s="434">
        <v>225</v>
      </c>
      <c r="K223" s="434">
        <v>2012</v>
      </c>
    </row>
    <row r="224" spans="1:11" hidden="1" x14ac:dyDescent="0.25">
      <c r="A224" s="434">
        <v>209759000</v>
      </c>
      <c r="B224" s="434">
        <v>15723</v>
      </c>
      <c r="C224" s="434" t="s">
        <v>16</v>
      </c>
      <c r="D224" s="434" t="s">
        <v>33</v>
      </c>
      <c r="E224" s="434">
        <v>14.8</v>
      </c>
      <c r="F224" s="434">
        <v>12.5</v>
      </c>
      <c r="G224" s="434">
        <v>105651</v>
      </c>
      <c r="H224" s="434">
        <v>57081</v>
      </c>
      <c r="I224" s="434">
        <v>228.6</v>
      </c>
      <c r="J224" s="434">
        <v>0</v>
      </c>
      <c r="K224" s="434">
        <v>1970</v>
      </c>
    </row>
    <row r="225" spans="1:11" hidden="1" x14ac:dyDescent="0.25">
      <c r="A225" s="434">
        <v>209762000</v>
      </c>
      <c r="B225" s="434">
        <v>1255361</v>
      </c>
      <c r="C225" s="434" t="s">
        <v>35</v>
      </c>
      <c r="D225" s="434" t="s">
        <v>25</v>
      </c>
      <c r="E225" s="434">
        <v>18</v>
      </c>
      <c r="F225" s="434">
        <v>8400</v>
      </c>
      <c r="G225" s="434">
        <v>11135</v>
      </c>
      <c r="H225" s="434">
        <v>9995</v>
      </c>
      <c r="I225" s="434">
        <v>134.44</v>
      </c>
      <c r="J225" s="434">
        <v>0</v>
      </c>
      <c r="K225" s="434">
        <v>2002</v>
      </c>
    </row>
    <row r="226" spans="1:11" hidden="1" x14ac:dyDescent="0.25">
      <c r="A226" s="434">
        <v>209778000</v>
      </c>
      <c r="B226" s="434">
        <v>1823</v>
      </c>
      <c r="C226" s="434" t="s">
        <v>28</v>
      </c>
      <c r="D226" s="434" t="s">
        <v>22</v>
      </c>
      <c r="F226" s="434">
        <v>2650</v>
      </c>
      <c r="G226" s="434">
        <v>6037</v>
      </c>
      <c r="H226" s="434">
        <v>3774</v>
      </c>
      <c r="I226" s="434">
        <v>92.8</v>
      </c>
      <c r="K226" s="434">
        <v>1992</v>
      </c>
    </row>
    <row r="227" spans="1:11" hidden="1" x14ac:dyDescent="0.25">
      <c r="A227" s="434">
        <v>209783000</v>
      </c>
      <c r="B227" s="434">
        <v>16214</v>
      </c>
      <c r="C227" s="434" t="s">
        <v>28</v>
      </c>
      <c r="D227" s="434" t="s">
        <v>33</v>
      </c>
      <c r="E227" s="434">
        <v>14.5</v>
      </c>
      <c r="F227" s="434">
        <v>13560</v>
      </c>
      <c r="G227" s="434">
        <v>84849</v>
      </c>
      <c r="H227" s="434">
        <v>45229</v>
      </c>
      <c r="I227" s="434">
        <v>228.89999</v>
      </c>
      <c r="J227" s="434">
        <v>0</v>
      </c>
      <c r="K227" s="434">
        <v>2016</v>
      </c>
    </row>
    <row r="228" spans="1:11" hidden="1" x14ac:dyDescent="0.25">
      <c r="A228" s="434">
        <v>209786000</v>
      </c>
      <c r="B228" s="434">
        <v>7373</v>
      </c>
      <c r="C228" s="434" t="s">
        <v>28</v>
      </c>
      <c r="D228" s="434" t="s">
        <v>33</v>
      </c>
      <c r="E228" s="434">
        <v>14</v>
      </c>
      <c r="F228" s="434">
        <v>12950</v>
      </c>
      <c r="G228" s="434">
        <v>95755</v>
      </c>
      <c r="H228" s="434">
        <v>50647</v>
      </c>
      <c r="I228" s="434">
        <v>234.98</v>
      </c>
      <c r="J228" s="434">
        <v>0</v>
      </c>
      <c r="K228" s="434">
        <v>2012</v>
      </c>
    </row>
    <row r="229" spans="1:11" hidden="1" x14ac:dyDescent="0.25">
      <c r="A229" s="434">
        <v>209790000</v>
      </c>
      <c r="B229" s="434">
        <v>35998</v>
      </c>
      <c r="C229" s="434" t="s">
        <v>31</v>
      </c>
      <c r="D229" s="434" t="s">
        <v>25</v>
      </c>
      <c r="E229" s="434">
        <v>13.5</v>
      </c>
      <c r="F229" s="434">
        <v>2990</v>
      </c>
      <c r="G229" s="434">
        <v>3969</v>
      </c>
      <c r="H229" s="434">
        <v>7095</v>
      </c>
      <c r="I229" s="434">
        <v>125.25</v>
      </c>
      <c r="K229" s="434">
        <v>1987</v>
      </c>
    </row>
    <row r="230" spans="1:11" hidden="1" x14ac:dyDescent="0.25">
      <c r="A230" s="434">
        <v>209792000</v>
      </c>
      <c r="B230" s="434">
        <v>12320</v>
      </c>
      <c r="C230" s="434" t="s">
        <v>35</v>
      </c>
      <c r="D230" s="434" t="s">
        <v>29</v>
      </c>
      <c r="E230" s="434">
        <v>18.5</v>
      </c>
      <c r="F230" s="434">
        <v>9000</v>
      </c>
      <c r="G230" s="434">
        <v>13200</v>
      </c>
      <c r="H230" s="434">
        <v>10585</v>
      </c>
      <c r="I230" s="434">
        <v>151.72</v>
      </c>
      <c r="J230" s="434">
        <v>0</v>
      </c>
      <c r="K230" s="434">
        <v>2009</v>
      </c>
    </row>
    <row r="231" spans="1:11" hidden="1" x14ac:dyDescent="0.25">
      <c r="A231" s="434">
        <v>209806000</v>
      </c>
      <c r="B231" s="434">
        <v>30584</v>
      </c>
      <c r="C231" s="434" t="s">
        <v>31</v>
      </c>
      <c r="D231" s="434" t="s">
        <v>25</v>
      </c>
      <c r="E231" s="434">
        <v>12.4</v>
      </c>
      <c r="F231" s="434">
        <v>1564</v>
      </c>
      <c r="G231" s="434">
        <v>5732</v>
      </c>
      <c r="H231" s="434">
        <v>4358</v>
      </c>
      <c r="I231" s="434">
        <v>108.97</v>
      </c>
      <c r="J231" s="434">
        <v>0</v>
      </c>
      <c r="K231" s="434">
        <v>1970</v>
      </c>
    </row>
    <row r="232" spans="1:11" hidden="1" x14ac:dyDescent="0.25">
      <c r="A232" s="434">
        <v>209808000</v>
      </c>
      <c r="B232" s="434">
        <v>742</v>
      </c>
      <c r="C232" s="434" t="s">
        <v>54</v>
      </c>
      <c r="D232" s="434" t="s">
        <v>13</v>
      </c>
      <c r="E232" s="434">
        <v>10.5</v>
      </c>
      <c r="F232" s="434">
        <v>1249</v>
      </c>
      <c r="H232" s="434">
        <v>330</v>
      </c>
      <c r="I232" s="434">
        <v>29.46</v>
      </c>
      <c r="K232" s="434">
        <v>2012</v>
      </c>
    </row>
    <row r="233" spans="1:11" hidden="1" x14ac:dyDescent="0.25">
      <c r="A233" s="434">
        <v>209810000</v>
      </c>
      <c r="B233" s="434">
        <v>526929</v>
      </c>
      <c r="C233" s="434" t="s">
        <v>56</v>
      </c>
      <c r="D233" s="434" t="s">
        <v>17</v>
      </c>
      <c r="E233" s="434">
        <v>5.5</v>
      </c>
      <c r="F233" s="434">
        <v>471</v>
      </c>
      <c r="G233" s="434">
        <v>1536</v>
      </c>
      <c r="H233" s="434">
        <v>812</v>
      </c>
      <c r="I233" s="434">
        <v>60.67</v>
      </c>
      <c r="J233" s="434">
        <v>0</v>
      </c>
      <c r="K233" s="434">
        <v>1980</v>
      </c>
    </row>
    <row r="234" spans="1:11" hidden="1" x14ac:dyDescent="0.25">
      <c r="A234" s="434">
        <v>209811000</v>
      </c>
      <c r="B234" s="434">
        <v>6369</v>
      </c>
      <c r="C234" s="434" t="s">
        <v>28</v>
      </c>
      <c r="D234" s="434" t="s">
        <v>36</v>
      </c>
      <c r="E234" s="434">
        <v>14.5</v>
      </c>
      <c r="F234" s="434">
        <v>18780</v>
      </c>
      <c r="G234" s="434">
        <v>203067</v>
      </c>
      <c r="H234" s="434">
        <v>106804</v>
      </c>
      <c r="I234" s="434">
        <v>299.95</v>
      </c>
      <c r="J234" s="434">
        <v>0</v>
      </c>
      <c r="K234" s="434">
        <v>1970</v>
      </c>
    </row>
    <row r="235" spans="1:11" hidden="1" x14ac:dyDescent="0.25">
      <c r="A235" s="434">
        <v>209817000</v>
      </c>
      <c r="B235" s="434">
        <v>5780</v>
      </c>
      <c r="C235" s="434" t="s">
        <v>28</v>
      </c>
      <c r="D235" s="434" t="s">
        <v>33</v>
      </c>
      <c r="E235" s="434">
        <v>14.5</v>
      </c>
      <c r="F235" s="434">
        <v>8797</v>
      </c>
      <c r="G235" s="434">
        <v>76858</v>
      </c>
      <c r="H235" s="434">
        <v>39966</v>
      </c>
      <c r="I235" s="434">
        <v>225</v>
      </c>
      <c r="J235" s="434">
        <v>0</v>
      </c>
      <c r="K235" s="434">
        <v>2003</v>
      </c>
    </row>
    <row r="236" spans="1:11" hidden="1" x14ac:dyDescent="0.25">
      <c r="A236" s="434">
        <v>209833000</v>
      </c>
      <c r="B236" s="434">
        <v>143057</v>
      </c>
      <c r="C236" s="434" t="s">
        <v>46</v>
      </c>
      <c r="D236" s="434" t="s">
        <v>22</v>
      </c>
      <c r="E236" s="434">
        <v>14</v>
      </c>
      <c r="F236" s="434">
        <v>5164</v>
      </c>
      <c r="G236" s="434">
        <v>4000</v>
      </c>
      <c r="H236" s="434">
        <v>3455</v>
      </c>
      <c r="I236" s="434">
        <v>82.2</v>
      </c>
      <c r="J236" s="434">
        <v>0</v>
      </c>
      <c r="K236" s="434">
        <v>2013</v>
      </c>
    </row>
    <row r="237" spans="1:11" hidden="1" x14ac:dyDescent="0.25">
      <c r="A237" s="434">
        <v>209850000</v>
      </c>
      <c r="B237" s="434">
        <v>9629</v>
      </c>
      <c r="C237" s="434" t="s">
        <v>35</v>
      </c>
      <c r="D237" s="434" t="s">
        <v>25</v>
      </c>
      <c r="E237" s="434">
        <v>17.5</v>
      </c>
      <c r="F237" s="434">
        <v>8100</v>
      </c>
      <c r="G237" s="434">
        <v>11052</v>
      </c>
      <c r="H237" s="434">
        <v>8273</v>
      </c>
      <c r="I237" s="434">
        <v>139.80000000000001</v>
      </c>
      <c r="J237" s="434">
        <v>0</v>
      </c>
      <c r="K237" s="434">
        <v>2006</v>
      </c>
    </row>
    <row r="238" spans="1:11" hidden="1" x14ac:dyDescent="0.25">
      <c r="A238" s="434">
        <v>209852000</v>
      </c>
      <c r="B238" s="434">
        <v>15128</v>
      </c>
      <c r="C238" s="434" t="s">
        <v>48</v>
      </c>
      <c r="D238" s="434" t="s">
        <v>22</v>
      </c>
      <c r="E238" s="434">
        <v>11.5</v>
      </c>
      <c r="F238" s="434">
        <v>7280</v>
      </c>
      <c r="G238" s="434">
        <v>7363</v>
      </c>
      <c r="H238" s="434">
        <v>7413</v>
      </c>
      <c r="I238" s="434">
        <v>99</v>
      </c>
      <c r="K238" s="434">
        <v>2013</v>
      </c>
    </row>
    <row r="239" spans="1:11" hidden="1" x14ac:dyDescent="0.25">
      <c r="A239" s="434">
        <v>209855000</v>
      </c>
      <c r="B239" s="434">
        <v>182284</v>
      </c>
      <c r="C239" s="434" t="s">
        <v>54</v>
      </c>
      <c r="D239" s="434" t="s">
        <v>17</v>
      </c>
      <c r="E239" s="434">
        <v>10</v>
      </c>
      <c r="F239" s="434">
        <v>4476</v>
      </c>
      <c r="G239" s="434">
        <v>600</v>
      </c>
      <c r="H239" s="434">
        <v>438</v>
      </c>
      <c r="I239" s="434">
        <v>34.299999999999997</v>
      </c>
      <c r="J239" s="434">
        <v>0</v>
      </c>
      <c r="K239" s="434">
        <v>2013</v>
      </c>
    </row>
    <row r="240" spans="1:11" hidden="1" x14ac:dyDescent="0.25">
      <c r="A240" s="434">
        <v>209857000</v>
      </c>
      <c r="B240" s="434">
        <v>4052</v>
      </c>
      <c r="C240" s="434" t="s">
        <v>35</v>
      </c>
      <c r="D240" s="434" t="s">
        <v>29</v>
      </c>
      <c r="E240" s="434">
        <v>18</v>
      </c>
      <c r="F240" s="434">
        <v>8160</v>
      </c>
      <c r="G240" s="434">
        <v>13031</v>
      </c>
      <c r="H240" s="434">
        <v>10318</v>
      </c>
      <c r="I240" s="434">
        <v>151.72</v>
      </c>
      <c r="J240" s="434">
        <v>0</v>
      </c>
      <c r="K240" s="434">
        <v>1970</v>
      </c>
    </row>
    <row r="241" spans="1:11" hidden="1" x14ac:dyDescent="0.25">
      <c r="A241" s="434">
        <v>209861000</v>
      </c>
      <c r="B241" s="434">
        <v>13860</v>
      </c>
      <c r="C241" s="434" t="s">
        <v>46</v>
      </c>
      <c r="D241" s="434" t="s">
        <v>22</v>
      </c>
      <c r="E241" s="434">
        <v>15.5</v>
      </c>
      <c r="F241" s="434">
        <v>8500</v>
      </c>
      <c r="G241" s="434">
        <v>4700</v>
      </c>
      <c r="H241" s="434">
        <v>4003</v>
      </c>
      <c r="I241" s="434">
        <v>88.8</v>
      </c>
      <c r="K241" s="434">
        <v>2013</v>
      </c>
    </row>
    <row r="242" spans="1:11" hidden="1" x14ac:dyDescent="0.25">
      <c r="A242" s="434">
        <v>209876000</v>
      </c>
      <c r="B242" s="434">
        <v>31447</v>
      </c>
      <c r="C242" s="434" t="s">
        <v>54</v>
      </c>
      <c r="D242" s="434" t="s">
        <v>17</v>
      </c>
      <c r="E242" s="434">
        <v>13</v>
      </c>
      <c r="F242" s="434">
        <v>2942</v>
      </c>
      <c r="G242" s="434">
        <v>136</v>
      </c>
      <c r="H242" s="434">
        <v>452</v>
      </c>
      <c r="I242" s="434">
        <v>36.799999999999997</v>
      </c>
      <c r="J242" s="434">
        <v>0</v>
      </c>
      <c r="K242" s="434">
        <v>1984</v>
      </c>
    </row>
    <row r="243" spans="1:11" hidden="1" x14ac:dyDescent="0.25">
      <c r="A243" s="434">
        <v>209889000</v>
      </c>
      <c r="B243" s="434">
        <v>9274</v>
      </c>
      <c r="C243" s="434" t="s">
        <v>28</v>
      </c>
      <c r="D243" s="434" t="s">
        <v>33</v>
      </c>
      <c r="E243" s="434">
        <v>14.5</v>
      </c>
      <c r="F243" s="434">
        <v>8569</v>
      </c>
      <c r="G243" s="434">
        <v>87144</v>
      </c>
      <c r="H243" s="434">
        <v>47051</v>
      </c>
      <c r="I243" s="434">
        <v>229</v>
      </c>
      <c r="J243" s="434">
        <v>0</v>
      </c>
      <c r="K243" s="434">
        <v>2006</v>
      </c>
    </row>
    <row r="244" spans="1:11" hidden="1" x14ac:dyDescent="0.25">
      <c r="A244" s="434">
        <v>209927000</v>
      </c>
      <c r="B244" s="434">
        <v>15013</v>
      </c>
      <c r="C244" s="434" t="s">
        <v>28</v>
      </c>
      <c r="D244" s="434" t="s">
        <v>33</v>
      </c>
      <c r="E244" s="434">
        <v>14</v>
      </c>
      <c r="F244" s="434">
        <v>8678</v>
      </c>
      <c r="G244" s="434">
        <v>74193</v>
      </c>
      <c r="H244" s="434">
        <v>38938</v>
      </c>
      <c r="I244" s="434">
        <v>224.9</v>
      </c>
      <c r="J244" s="434">
        <v>0</v>
      </c>
      <c r="K244" s="434">
        <v>2001</v>
      </c>
    </row>
    <row r="245" spans="1:11" hidden="1" x14ac:dyDescent="0.25">
      <c r="A245" s="434">
        <v>209933000</v>
      </c>
      <c r="B245" s="434">
        <v>6764</v>
      </c>
      <c r="C245" s="434" t="s">
        <v>31</v>
      </c>
      <c r="D245" s="434" t="s">
        <v>29</v>
      </c>
      <c r="E245" s="434">
        <v>15</v>
      </c>
      <c r="F245" s="434">
        <v>7465</v>
      </c>
      <c r="G245" s="434">
        <v>33313</v>
      </c>
      <c r="H245" s="434">
        <v>21018</v>
      </c>
      <c r="I245" s="434">
        <v>171.93</v>
      </c>
      <c r="K245" s="434">
        <v>2010</v>
      </c>
    </row>
    <row r="246" spans="1:11" hidden="1" x14ac:dyDescent="0.25">
      <c r="A246" s="434">
        <v>209941000</v>
      </c>
      <c r="B246" s="434">
        <v>12660</v>
      </c>
      <c r="C246" s="434" t="s">
        <v>28</v>
      </c>
      <c r="D246" s="434" t="s">
        <v>33</v>
      </c>
      <c r="E246" s="434">
        <v>14</v>
      </c>
      <c r="F246" s="434">
        <v>11010</v>
      </c>
      <c r="G246" s="434">
        <v>95692</v>
      </c>
      <c r="H246" s="434">
        <v>50647</v>
      </c>
      <c r="I246" s="434">
        <v>234.98</v>
      </c>
      <c r="J246" s="434">
        <v>0</v>
      </c>
      <c r="K246" s="434">
        <v>2011</v>
      </c>
    </row>
    <row r="247" spans="1:11" hidden="1" x14ac:dyDescent="0.25">
      <c r="A247" s="434">
        <v>209950000</v>
      </c>
      <c r="B247" s="434">
        <v>231942</v>
      </c>
      <c r="C247" s="434" t="s">
        <v>61</v>
      </c>
      <c r="D247" s="434" t="s">
        <v>22</v>
      </c>
      <c r="E247" s="434">
        <v>10.5</v>
      </c>
      <c r="F247" s="434">
        <v>1450</v>
      </c>
      <c r="G247" s="434">
        <v>3601</v>
      </c>
      <c r="H247" s="434">
        <v>2416</v>
      </c>
      <c r="I247" s="434">
        <v>84.84</v>
      </c>
      <c r="J247" s="434">
        <v>0</v>
      </c>
      <c r="K247" s="434">
        <v>1993</v>
      </c>
    </row>
    <row r="248" spans="1:11" hidden="1" x14ac:dyDescent="0.25">
      <c r="A248" s="434">
        <v>209963000</v>
      </c>
      <c r="B248" s="434">
        <v>5807</v>
      </c>
      <c r="C248" s="434" t="s">
        <v>61</v>
      </c>
      <c r="D248" s="434" t="s">
        <v>25</v>
      </c>
      <c r="E248" s="434">
        <v>12</v>
      </c>
      <c r="F248" s="434">
        <v>1920</v>
      </c>
      <c r="G248" s="434">
        <v>5400</v>
      </c>
      <c r="H248" s="434">
        <v>4156</v>
      </c>
      <c r="I248" s="434">
        <v>105.22</v>
      </c>
      <c r="J248" s="434">
        <v>0</v>
      </c>
      <c r="K248" s="434">
        <v>2011</v>
      </c>
    </row>
    <row r="249" spans="1:11" hidden="1" x14ac:dyDescent="0.25">
      <c r="A249" s="434">
        <v>209972000</v>
      </c>
      <c r="B249" s="434">
        <v>163975</v>
      </c>
      <c r="C249" s="434" t="s">
        <v>31</v>
      </c>
      <c r="D249" s="434" t="s">
        <v>22</v>
      </c>
      <c r="I249" s="434">
        <v>89</v>
      </c>
    </row>
    <row r="250" spans="1:11" hidden="1" x14ac:dyDescent="0.25">
      <c r="A250" s="434">
        <v>209995000</v>
      </c>
      <c r="B250" s="434">
        <v>5674</v>
      </c>
      <c r="C250" s="434" t="s">
        <v>28</v>
      </c>
      <c r="D250" s="434" t="s">
        <v>33</v>
      </c>
      <c r="E250" s="434">
        <v>13.8</v>
      </c>
      <c r="F250" s="434">
        <v>10900</v>
      </c>
      <c r="G250" s="434">
        <v>91913</v>
      </c>
      <c r="H250" s="434">
        <v>51130</v>
      </c>
      <c r="I250" s="434">
        <v>229.5</v>
      </c>
      <c r="J250" s="434">
        <v>0</v>
      </c>
      <c r="K250" s="434">
        <v>2009</v>
      </c>
    </row>
    <row r="251" spans="1:11" hidden="1" x14ac:dyDescent="0.25">
      <c r="A251" s="434">
        <v>209996000</v>
      </c>
      <c r="B251" s="434">
        <v>1635</v>
      </c>
      <c r="C251" s="434" t="s">
        <v>28</v>
      </c>
      <c r="D251" s="434" t="s">
        <v>29</v>
      </c>
      <c r="E251" s="434">
        <v>13</v>
      </c>
      <c r="F251" s="434">
        <v>6450</v>
      </c>
      <c r="G251" s="434">
        <v>26747</v>
      </c>
      <c r="H251" s="434">
        <v>18311</v>
      </c>
      <c r="I251" s="434">
        <v>186.41</v>
      </c>
      <c r="J251" s="434">
        <v>0</v>
      </c>
    </row>
    <row r="252" spans="1:11" hidden="1" x14ac:dyDescent="0.25">
      <c r="A252" s="434">
        <v>209997000</v>
      </c>
      <c r="B252" s="434">
        <v>13345</v>
      </c>
      <c r="C252" s="434" t="s">
        <v>24</v>
      </c>
      <c r="D252" s="434" t="s">
        <v>36</v>
      </c>
      <c r="F252" s="434">
        <v>24980</v>
      </c>
      <c r="G252" s="434">
        <v>98882</v>
      </c>
      <c r="H252" s="434">
        <v>119891</v>
      </c>
      <c r="I252" s="434">
        <v>297.89999999999998</v>
      </c>
      <c r="J252" s="434">
        <v>180000</v>
      </c>
      <c r="K252" s="434">
        <v>2021</v>
      </c>
    </row>
    <row r="253" spans="1:11" hidden="1" x14ac:dyDescent="0.25">
      <c r="A253" s="434">
        <v>210001000</v>
      </c>
      <c r="B253" s="434">
        <v>2838</v>
      </c>
      <c r="C253" s="434" t="s">
        <v>35</v>
      </c>
      <c r="D253" s="434" t="s">
        <v>25</v>
      </c>
      <c r="E253" s="434">
        <v>16.5</v>
      </c>
      <c r="F253" s="434">
        <v>5301</v>
      </c>
      <c r="G253" s="434">
        <v>7147</v>
      </c>
      <c r="H253" s="434">
        <v>6378</v>
      </c>
      <c r="I253" s="434">
        <v>121.75</v>
      </c>
      <c r="J253" s="434">
        <v>0</v>
      </c>
      <c r="K253" s="434">
        <v>1998</v>
      </c>
    </row>
    <row r="254" spans="1:11" hidden="1" x14ac:dyDescent="0.25">
      <c r="A254" s="434">
        <v>210008000</v>
      </c>
      <c r="B254" s="434">
        <v>4455</v>
      </c>
      <c r="C254" s="434" t="s">
        <v>35</v>
      </c>
      <c r="D254" s="434" t="s">
        <v>25</v>
      </c>
      <c r="E254" s="434">
        <v>18.5</v>
      </c>
      <c r="F254" s="434">
        <v>6178</v>
      </c>
      <c r="G254" s="434">
        <v>9322</v>
      </c>
      <c r="H254" s="434">
        <v>7852</v>
      </c>
      <c r="I254" s="434">
        <v>140.84</v>
      </c>
      <c r="J254" s="434">
        <v>0</v>
      </c>
      <c r="K254" s="434">
        <v>2006</v>
      </c>
    </row>
    <row r="255" spans="1:11" hidden="1" x14ac:dyDescent="0.25">
      <c r="A255" s="434">
        <v>210021000</v>
      </c>
      <c r="B255" s="434">
        <v>11224</v>
      </c>
      <c r="C255" s="434" t="s">
        <v>61</v>
      </c>
      <c r="D255" s="434" t="s">
        <v>25</v>
      </c>
      <c r="E255" s="434">
        <v>11.5</v>
      </c>
      <c r="F255" s="434">
        <v>1600</v>
      </c>
      <c r="G255" s="434">
        <v>4400</v>
      </c>
      <c r="H255" s="434">
        <v>3796</v>
      </c>
      <c r="I255" s="434">
        <v>100.7</v>
      </c>
      <c r="K255" s="434">
        <v>1996</v>
      </c>
    </row>
    <row r="256" spans="1:11" hidden="1" x14ac:dyDescent="0.25">
      <c r="A256" s="434">
        <v>210031000</v>
      </c>
      <c r="B256" s="434">
        <v>45766</v>
      </c>
      <c r="C256" s="434" t="s">
        <v>31</v>
      </c>
      <c r="D256" s="434" t="s">
        <v>22</v>
      </c>
      <c r="E256" s="434">
        <v>10.5</v>
      </c>
      <c r="F256" s="434">
        <v>1520</v>
      </c>
      <c r="G256" s="434">
        <v>3783</v>
      </c>
      <c r="H256" s="434">
        <v>2545</v>
      </c>
      <c r="I256" s="434">
        <v>88.6</v>
      </c>
      <c r="J256" s="434">
        <v>0</v>
      </c>
      <c r="K256" s="434">
        <v>1970</v>
      </c>
    </row>
    <row r="257" spans="1:11" hidden="1" x14ac:dyDescent="0.25">
      <c r="A257" s="434">
        <v>210032000</v>
      </c>
      <c r="B257" s="434">
        <v>2425937</v>
      </c>
      <c r="C257" s="434" t="s">
        <v>28</v>
      </c>
      <c r="D257" s="434" t="s">
        <v>25</v>
      </c>
      <c r="E257" s="434">
        <v>13.8</v>
      </c>
      <c r="F257" s="434">
        <v>4250</v>
      </c>
      <c r="G257" s="434">
        <v>8380</v>
      </c>
      <c r="H257" s="434">
        <v>5794</v>
      </c>
      <c r="I257" s="434">
        <v>116.72</v>
      </c>
      <c r="J257" s="434">
        <v>0</v>
      </c>
      <c r="K257" s="434">
        <v>1970</v>
      </c>
    </row>
    <row r="258" spans="1:11" hidden="1" x14ac:dyDescent="0.25">
      <c r="A258" s="434">
        <v>210035000</v>
      </c>
      <c r="B258" s="434">
        <v>36838</v>
      </c>
      <c r="C258" s="434" t="s">
        <v>35</v>
      </c>
      <c r="D258" s="434" t="s">
        <v>29</v>
      </c>
      <c r="E258" s="434">
        <v>18.5</v>
      </c>
      <c r="F258" s="434">
        <v>9000</v>
      </c>
      <c r="G258" s="434">
        <v>13000</v>
      </c>
      <c r="H258" s="434">
        <v>10585</v>
      </c>
      <c r="I258" s="434">
        <v>151.72</v>
      </c>
      <c r="J258" s="434">
        <v>0</v>
      </c>
      <c r="K258" s="434">
        <v>2010</v>
      </c>
    </row>
    <row r="259" spans="1:11" hidden="1" x14ac:dyDescent="0.25">
      <c r="A259" s="434">
        <v>210041000</v>
      </c>
      <c r="B259" s="434">
        <v>219130</v>
      </c>
      <c r="C259" s="434" t="s">
        <v>31</v>
      </c>
      <c r="D259" s="434" t="s">
        <v>22</v>
      </c>
      <c r="E259" s="434">
        <v>11.5</v>
      </c>
      <c r="F259" s="434">
        <v>1520</v>
      </c>
      <c r="G259" s="434">
        <v>3550</v>
      </c>
      <c r="H259" s="434">
        <v>2589</v>
      </c>
      <c r="I259" s="434">
        <v>89.92</v>
      </c>
      <c r="J259" s="434">
        <v>0</v>
      </c>
      <c r="K259" s="434">
        <v>2012</v>
      </c>
    </row>
    <row r="260" spans="1:11" hidden="1" x14ac:dyDescent="0.25">
      <c r="A260" s="434">
        <v>210047000</v>
      </c>
      <c r="B260" s="434">
        <v>7318</v>
      </c>
      <c r="C260" s="434" t="s">
        <v>61</v>
      </c>
      <c r="D260" s="434" t="s">
        <v>25</v>
      </c>
      <c r="E260" s="434">
        <v>12</v>
      </c>
      <c r="F260" s="434">
        <v>1920</v>
      </c>
      <c r="G260" s="434">
        <v>6500</v>
      </c>
      <c r="H260" s="434">
        <v>4156</v>
      </c>
      <c r="I260" s="434">
        <v>108.4</v>
      </c>
      <c r="K260" s="434">
        <v>2012</v>
      </c>
    </row>
    <row r="261" spans="1:11" hidden="1" x14ac:dyDescent="0.25">
      <c r="A261" s="434">
        <v>210055000</v>
      </c>
      <c r="B261" s="434">
        <v>1632240</v>
      </c>
      <c r="C261" s="434" t="s">
        <v>28</v>
      </c>
      <c r="D261" s="434" t="s">
        <v>25</v>
      </c>
      <c r="E261" s="434">
        <v>13.8</v>
      </c>
      <c r="F261" s="434">
        <v>5000</v>
      </c>
      <c r="G261" s="434">
        <v>8380</v>
      </c>
      <c r="H261" s="434">
        <v>5794</v>
      </c>
      <c r="I261" s="434">
        <v>116.72</v>
      </c>
      <c r="J261" s="434">
        <v>0</v>
      </c>
      <c r="K261" s="434">
        <v>2009</v>
      </c>
    </row>
    <row r="262" spans="1:11" hidden="1" x14ac:dyDescent="0.25">
      <c r="A262" s="434">
        <v>210059000</v>
      </c>
      <c r="B262" s="434">
        <v>3869</v>
      </c>
      <c r="C262" s="434" t="s">
        <v>31</v>
      </c>
      <c r="D262" s="434" t="s">
        <v>29</v>
      </c>
      <c r="E262" s="434">
        <v>14.5</v>
      </c>
      <c r="F262" s="434">
        <v>7061</v>
      </c>
      <c r="G262" s="434">
        <v>31759</v>
      </c>
      <c r="H262" s="434">
        <v>19746</v>
      </c>
      <c r="I262" s="434">
        <v>171.59</v>
      </c>
      <c r="K262" s="434">
        <v>2002</v>
      </c>
    </row>
    <row r="263" spans="1:11" hidden="1" x14ac:dyDescent="0.25">
      <c r="A263" s="434">
        <v>210072000</v>
      </c>
      <c r="B263" s="434">
        <v>694322</v>
      </c>
      <c r="C263" s="434" t="s">
        <v>35</v>
      </c>
      <c r="D263" s="434" t="s">
        <v>25</v>
      </c>
      <c r="E263" s="434">
        <v>18.5</v>
      </c>
      <c r="F263" s="434">
        <v>9240</v>
      </c>
      <c r="G263" s="434">
        <v>9587</v>
      </c>
      <c r="H263" s="434">
        <v>7702</v>
      </c>
      <c r="I263" s="434">
        <v>141.69999999999999</v>
      </c>
      <c r="J263" s="434">
        <v>0</v>
      </c>
      <c r="K263" s="434">
        <v>2009</v>
      </c>
    </row>
    <row r="264" spans="1:11" hidden="1" x14ac:dyDescent="0.25">
      <c r="A264" s="434">
        <v>210075000</v>
      </c>
      <c r="B264" s="434">
        <v>274824</v>
      </c>
      <c r="C264" s="434" t="s">
        <v>31</v>
      </c>
      <c r="D264" s="434" t="s">
        <v>22</v>
      </c>
      <c r="E264" s="434">
        <v>12</v>
      </c>
      <c r="F264" s="434">
        <v>1805</v>
      </c>
      <c r="G264" s="434">
        <v>3800</v>
      </c>
      <c r="H264" s="434">
        <v>2589</v>
      </c>
      <c r="I264" s="434">
        <v>89.88</v>
      </c>
      <c r="J264" s="434">
        <v>0</v>
      </c>
      <c r="K264" s="434">
        <v>2012</v>
      </c>
    </row>
    <row r="265" spans="1:11" hidden="1" x14ac:dyDescent="0.25">
      <c r="A265" s="434">
        <v>210077000</v>
      </c>
      <c r="B265" s="434">
        <v>4602</v>
      </c>
      <c r="C265" s="434" t="s">
        <v>24</v>
      </c>
      <c r="D265" s="434" t="s">
        <v>36</v>
      </c>
      <c r="E265" s="434">
        <v>15</v>
      </c>
      <c r="F265" s="434">
        <v>16460</v>
      </c>
      <c r="G265" s="434">
        <v>149994</v>
      </c>
      <c r="H265" s="434">
        <v>78845</v>
      </c>
      <c r="I265" s="434">
        <v>274.2</v>
      </c>
      <c r="J265" s="434">
        <v>160826</v>
      </c>
      <c r="K265" s="434">
        <v>2003</v>
      </c>
    </row>
    <row r="266" spans="1:11" hidden="1" x14ac:dyDescent="0.25">
      <c r="A266" s="434">
        <v>210083000</v>
      </c>
      <c r="B266" s="434">
        <v>17744</v>
      </c>
      <c r="C266" s="434" t="s">
        <v>28</v>
      </c>
      <c r="D266" s="434" t="s">
        <v>33</v>
      </c>
      <c r="E266" s="434">
        <v>13.5</v>
      </c>
      <c r="F266" s="434">
        <v>10500</v>
      </c>
      <c r="G266" s="434">
        <v>87332</v>
      </c>
      <c r="H266" s="434">
        <v>47984</v>
      </c>
      <c r="I266" s="434">
        <v>229</v>
      </c>
      <c r="J266" s="434">
        <v>0</v>
      </c>
      <c r="K266" s="434">
        <v>2012</v>
      </c>
    </row>
    <row r="267" spans="1:11" hidden="1" x14ac:dyDescent="0.25">
      <c r="A267" s="434">
        <v>210084000</v>
      </c>
      <c r="B267" s="434">
        <v>56637</v>
      </c>
      <c r="C267" s="434" t="s">
        <v>61</v>
      </c>
      <c r="D267" s="434" t="s">
        <v>25</v>
      </c>
      <c r="E267" s="434">
        <v>13</v>
      </c>
      <c r="F267" s="434">
        <v>4000</v>
      </c>
      <c r="G267" s="434">
        <v>9388</v>
      </c>
      <c r="H267" s="434">
        <v>6872</v>
      </c>
      <c r="I267" s="434">
        <v>109.8</v>
      </c>
      <c r="J267" s="434">
        <v>0</v>
      </c>
      <c r="K267" s="434">
        <v>2012</v>
      </c>
    </row>
    <row r="268" spans="1:11" hidden="1" x14ac:dyDescent="0.25">
      <c r="A268" s="434">
        <v>210093000</v>
      </c>
      <c r="B268" s="434">
        <v>31904</v>
      </c>
      <c r="C268" s="434" t="s">
        <v>28</v>
      </c>
      <c r="D268" s="434" t="s">
        <v>33</v>
      </c>
      <c r="F268" s="434">
        <v>9801</v>
      </c>
      <c r="G268" s="434">
        <v>82068</v>
      </c>
      <c r="H268" s="434">
        <v>44127</v>
      </c>
      <c r="I268" s="434">
        <v>229</v>
      </c>
      <c r="K268" s="434">
        <v>2017</v>
      </c>
    </row>
    <row r="269" spans="1:11" hidden="1" x14ac:dyDescent="0.25">
      <c r="A269" s="434">
        <v>210100000</v>
      </c>
      <c r="B269" s="434">
        <v>3442</v>
      </c>
      <c r="C269" s="434" t="s">
        <v>61</v>
      </c>
      <c r="D269" s="434" t="s">
        <v>22</v>
      </c>
      <c r="E269" s="434">
        <v>11.3</v>
      </c>
      <c r="F269" s="434">
        <v>1520</v>
      </c>
      <c r="G269" s="434">
        <v>3828</v>
      </c>
      <c r="H269" s="434">
        <v>2545</v>
      </c>
      <c r="I269" s="434">
        <v>88.6</v>
      </c>
      <c r="K269" s="434">
        <v>2001</v>
      </c>
    </row>
    <row r="270" spans="1:11" hidden="1" x14ac:dyDescent="0.25">
      <c r="A270" s="434">
        <v>210112000</v>
      </c>
      <c r="B270" s="434">
        <v>57799</v>
      </c>
      <c r="C270" s="434" t="s">
        <v>61</v>
      </c>
      <c r="D270" s="434" t="s">
        <v>25</v>
      </c>
      <c r="E270" s="434">
        <v>13</v>
      </c>
      <c r="F270" s="434">
        <v>4000</v>
      </c>
      <c r="G270" s="434">
        <v>9386</v>
      </c>
      <c r="H270" s="434">
        <v>6872</v>
      </c>
      <c r="I270" s="434">
        <v>109.83</v>
      </c>
      <c r="J270" s="434">
        <v>0</v>
      </c>
      <c r="K270" s="434">
        <v>2012</v>
      </c>
    </row>
    <row r="271" spans="1:11" hidden="1" x14ac:dyDescent="0.25">
      <c r="A271" s="434">
        <v>210115000</v>
      </c>
      <c r="B271" s="434">
        <v>9693</v>
      </c>
      <c r="C271" s="434" t="s">
        <v>28</v>
      </c>
      <c r="D271" s="434" t="s">
        <v>29</v>
      </c>
      <c r="E271" s="434">
        <v>14.5</v>
      </c>
      <c r="F271" s="434">
        <v>7079</v>
      </c>
      <c r="G271" s="434">
        <v>35117</v>
      </c>
      <c r="H271" s="434">
        <v>21185</v>
      </c>
      <c r="I271" s="434">
        <v>178.03</v>
      </c>
      <c r="J271" s="434">
        <v>0</v>
      </c>
      <c r="K271" s="434">
        <v>2003</v>
      </c>
    </row>
    <row r="272" spans="1:11" hidden="1" x14ac:dyDescent="0.25">
      <c r="A272" s="434">
        <v>210119000</v>
      </c>
      <c r="B272" s="434">
        <v>14554</v>
      </c>
      <c r="C272" s="434" t="s">
        <v>61</v>
      </c>
      <c r="D272" s="434" t="s">
        <v>22</v>
      </c>
      <c r="E272" s="434">
        <v>11.5</v>
      </c>
      <c r="F272" s="434">
        <v>1326</v>
      </c>
      <c r="G272" s="434">
        <v>3850</v>
      </c>
      <c r="H272" s="434">
        <v>2518</v>
      </c>
      <c r="I272" s="434">
        <v>88.6</v>
      </c>
      <c r="J272" s="434">
        <v>0</v>
      </c>
      <c r="K272" s="434">
        <v>2021</v>
      </c>
    </row>
    <row r="273" spans="1:11" hidden="1" x14ac:dyDescent="0.25">
      <c r="A273" s="434">
        <v>210122000</v>
      </c>
      <c r="B273" s="434">
        <v>10517</v>
      </c>
      <c r="C273" s="434" t="s">
        <v>24</v>
      </c>
      <c r="D273" s="434" t="s">
        <v>36</v>
      </c>
      <c r="F273" s="434">
        <v>16858</v>
      </c>
      <c r="G273" s="434">
        <v>159997</v>
      </c>
      <c r="H273" s="434">
        <v>81310</v>
      </c>
      <c r="I273" s="434">
        <v>274</v>
      </c>
      <c r="J273" s="434">
        <v>167261</v>
      </c>
      <c r="K273" s="434">
        <v>2003</v>
      </c>
    </row>
    <row r="274" spans="1:11" hidden="1" x14ac:dyDescent="0.25">
      <c r="A274" s="434">
        <v>210128000</v>
      </c>
      <c r="B274" s="434">
        <v>4986</v>
      </c>
      <c r="C274" s="434" t="s">
        <v>24</v>
      </c>
      <c r="D274" s="434" t="s">
        <v>40</v>
      </c>
      <c r="E274" s="434">
        <v>15.2</v>
      </c>
      <c r="F274" s="434">
        <v>25487</v>
      </c>
      <c r="G274" s="434">
        <v>309498</v>
      </c>
      <c r="H274" s="434">
        <v>157883</v>
      </c>
      <c r="I274" s="434">
        <v>334.59</v>
      </c>
      <c r="J274" s="434">
        <v>335997</v>
      </c>
      <c r="K274" s="434">
        <v>2000</v>
      </c>
    </row>
    <row r="275" spans="1:11" hidden="1" x14ac:dyDescent="0.25">
      <c r="A275" s="434">
        <v>210136000</v>
      </c>
      <c r="B275" s="434">
        <v>10391</v>
      </c>
      <c r="C275" s="434" t="s">
        <v>28</v>
      </c>
      <c r="D275" s="434" t="s">
        <v>33</v>
      </c>
      <c r="E275" s="434">
        <v>13.5</v>
      </c>
      <c r="F275" s="434">
        <v>10500</v>
      </c>
      <c r="G275" s="434">
        <v>87332</v>
      </c>
      <c r="H275" s="434">
        <v>47984</v>
      </c>
      <c r="I275" s="434">
        <v>229</v>
      </c>
      <c r="J275" s="434">
        <v>0</v>
      </c>
      <c r="K275" s="434">
        <v>2012</v>
      </c>
    </row>
    <row r="276" spans="1:11" hidden="1" x14ac:dyDescent="0.25">
      <c r="A276" s="434">
        <v>210167000</v>
      </c>
      <c r="B276" s="434">
        <v>93163</v>
      </c>
      <c r="C276" s="434" t="s">
        <v>35</v>
      </c>
      <c r="D276" s="434" t="s">
        <v>25</v>
      </c>
      <c r="E276" s="434">
        <v>18.5</v>
      </c>
      <c r="F276" s="434">
        <v>9240</v>
      </c>
      <c r="G276" s="434">
        <v>9527</v>
      </c>
      <c r="H276" s="434">
        <v>7680</v>
      </c>
      <c r="I276" s="434">
        <v>141.69999999999999</v>
      </c>
      <c r="J276" s="434">
        <v>0</v>
      </c>
      <c r="K276" s="434">
        <v>2007</v>
      </c>
    </row>
    <row r="277" spans="1:11" hidden="1" x14ac:dyDescent="0.25">
      <c r="A277" s="434">
        <v>210169000</v>
      </c>
      <c r="B277" s="434">
        <v>87691</v>
      </c>
      <c r="C277" s="434" t="s">
        <v>35</v>
      </c>
      <c r="D277" s="434" t="s">
        <v>29</v>
      </c>
      <c r="E277" s="434">
        <v>18</v>
      </c>
      <c r="F277" s="434">
        <v>8160</v>
      </c>
      <c r="G277" s="434">
        <v>13031</v>
      </c>
      <c r="H277" s="434">
        <v>10318</v>
      </c>
      <c r="I277" s="434">
        <v>151.72</v>
      </c>
      <c r="J277" s="434">
        <v>0</v>
      </c>
      <c r="K277" s="434">
        <v>1970</v>
      </c>
    </row>
    <row r="278" spans="1:11" hidden="1" x14ac:dyDescent="0.25">
      <c r="A278" s="434">
        <v>210192000</v>
      </c>
      <c r="B278" s="434">
        <v>11430</v>
      </c>
      <c r="C278" s="434" t="s">
        <v>28</v>
      </c>
      <c r="D278" s="434" t="s">
        <v>25</v>
      </c>
      <c r="E278" s="434">
        <v>13.5</v>
      </c>
      <c r="F278" s="434">
        <v>5279</v>
      </c>
      <c r="G278" s="434">
        <v>16321</v>
      </c>
      <c r="H278" s="434">
        <v>10508</v>
      </c>
      <c r="I278" s="434">
        <v>145</v>
      </c>
      <c r="K278" s="434">
        <v>1996</v>
      </c>
    </row>
    <row r="279" spans="1:11" hidden="1" x14ac:dyDescent="0.25">
      <c r="A279" s="434">
        <v>210207000</v>
      </c>
      <c r="B279" s="434">
        <v>10433</v>
      </c>
      <c r="C279" s="434" t="s">
        <v>35</v>
      </c>
      <c r="D279" s="434" t="s">
        <v>29</v>
      </c>
      <c r="E279" s="434">
        <v>18.5</v>
      </c>
      <c r="F279" s="434">
        <v>8160</v>
      </c>
      <c r="G279" s="434">
        <v>13200</v>
      </c>
      <c r="H279" s="434">
        <v>10318</v>
      </c>
      <c r="I279" s="434">
        <v>151.72</v>
      </c>
      <c r="J279" s="434">
        <v>0</v>
      </c>
      <c r="K279" s="434">
        <v>1970</v>
      </c>
    </row>
    <row r="280" spans="1:11" hidden="1" x14ac:dyDescent="0.25">
      <c r="A280" s="434">
        <v>210208000</v>
      </c>
      <c r="B280" s="434">
        <v>23041</v>
      </c>
      <c r="C280" s="434" t="s">
        <v>61</v>
      </c>
      <c r="D280" s="434" t="s">
        <v>25</v>
      </c>
      <c r="E280" s="434">
        <v>15</v>
      </c>
      <c r="F280" s="434">
        <v>5400</v>
      </c>
      <c r="G280" s="434">
        <v>12780</v>
      </c>
      <c r="H280" s="434">
        <v>9620</v>
      </c>
      <c r="I280" s="434">
        <v>138.07</v>
      </c>
      <c r="J280" s="434">
        <v>0</v>
      </c>
      <c r="K280" s="434">
        <v>2007</v>
      </c>
    </row>
    <row r="281" spans="1:11" hidden="1" x14ac:dyDescent="0.25">
      <c r="A281" s="434">
        <v>210226000</v>
      </c>
      <c r="B281" s="434">
        <v>13011</v>
      </c>
      <c r="C281" s="434" t="s">
        <v>28</v>
      </c>
      <c r="D281" s="434" t="s">
        <v>33</v>
      </c>
      <c r="E281" s="434">
        <v>43599</v>
      </c>
      <c r="F281" s="434">
        <v>14280</v>
      </c>
      <c r="G281" s="434">
        <v>84074</v>
      </c>
      <c r="H281" s="434">
        <v>45999</v>
      </c>
      <c r="I281" s="434">
        <v>235</v>
      </c>
      <c r="J281" s="434">
        <v>0</v>
      </c>
      <c r="K281" s="434">
        <v>2013</v>
      </c>
    </row>
    <row r="282" spans="1:11" hidden="1" x14ac:dyDescent="0.25">
      <c r="A282" s="434">
        <v>210228000</v>
      </c>
      <c r="B282" s="434">
        <v>48662</v>
      </c>
      <c r="C282" s="434" t="s">
        <v>48</v>
      </c>
      <c r="D282" s="434" t="s">
        <v>17</v>
      </c>
      <c r="E282" s="434">
        <v>12</v>
      </c>
      <c r="F282" s="434">
        <v>2942</v>
      </c>
      <c r="G282" s="434">
        <v>970</v>
      </c>
      <c r="H282" s="434">
        <v>2387</v>
      </c>
      <c r="I282" s="434">
        <v>60.03</v>
      </c>
      <c r="K282" s="434">
        <v>1990</v>
      </c>
    </row>
    <row r="283" spans="1:11" hidden="1" x14ac:dyDescent="0.25">
      <c r="A283" s="434">
        <v>210230000</v>
      </c>
      <c r="B283" s="434">
        <v>36855</v>
      </c>
      <c r="C283" s="434" t="s">
        <v>61</v>
      </c>
      <c r="D283" s="434" t="s">
        <v>22</v>
      </c>
      <c r="E283" s="434">
        <v>11.5</v>
      </c>
      <c r="F283" s="434">
        <v>2365</v>
      </c>
      <c r="G283" s="434">
        <v>4106</v>
      </c>
      <c r="H283" s="434">
        <v>2820</v>
      </c>
      <c r="I283" s="434">
        <v>89.72</v>
      </c>
      <c r="J283" s="434">
        <v>0</v>
      </c>
      <c r="K283" s="434">
        <v>1998</v>
      </c>
    </row>
    <row r="284" spans="1:11" hidden="1" x14ac:dyDescent="0.25">
      <c r="A284" s="434">
        <v>210248000</v>
      </c>
      <c r="B284" s="434">
        <v>107713</v>
      </c>
      <c r="C284" s="434" t="s">
        <v>35</v>
      </c>
      <c r="D284" s="434" t="s">
        <v>25</v>
      </c>
      <c r="E284" s="434">
        <v>18.5</v>
      </c>
      <c r="F284" s="434">
        <v>8002</v>
      </c>
      <c r="G284" s="434">
        <v>9543</v>
      </c>
      <c r="H284" s="434">
        <v>7720</v>
      </c>
      <c r="I284" s="434">
        <v>141.58000000000001</v>
      </c>
      <c r="J284" s="434">
        <v>0</v>
      </c>
      <c r="K284" s="434">
        <v>1970</v>
      </c>
    </row>
    <row r="285" spans="1:11" hidden="1" x14ac:dyDescent="0.25">
      <c r="A285" s="434">
        <v>210259000</v>
      </c>
      <c r="B285" s="434">
        <v>14690</v>
      </c>
      <c r="C285" s="434" t="s">
        <v>31</v>
      </c>
      <c r="D285" s="434" t="s">
        <v>22</v>
      </c>
      <c r="E285" s="434">
        <v>11</v>
      </c>
      <c r="F285" s="434">
        <v>1690</v>
      </c>
      <c r="G285" s="434">
        <v>4266</v>
      </c>
      <c r="H285" s="434">
        <v>2735</v>
      </c>
      <c r="I285" s="434">
        <v>89.56</v>
      </c>
      <c r="J285" s="434">
        <v>0</v>
      </c>
    </row>
    <row r="286" spans="1:11" hidden="1" x14ac:dyDescent="0.25">
      <c r="A286" s="434">
        <v>210261000</v>
      </c>
      <c r="B286" s="434">
        <v>17462</v>
      </c>
      <c r="C286" s="434" t="s">
        <v>28</v>
      </c>
      <c r="D286" s="434" t="s">
        <v>29</v>
      </c>
      <c r="E286" s="434">
        <v>14.3</v>
      </c>
      <c r="F286" s="434">
        <v>7700</v>
      </c>
      <c r="G286" s="434">
        <v>37452</v>
      </c>
      <c r="H286" s="434">
        <v>22668</v>
      </c>
      <c r="I286" s="434">
        <v>187</v>
      </c>
      <c r="J286" s="434">
        <v>0</v>
      </c>
      <c r="K286" s="434">
        <v>2012</v>
      </c>
    </row>
    <row r="287" spans="1:11" hidden="1" x14ac:dyDescent="0.25">
      <c r="A287" s="434">
        <v>210263000</v>
      </c>
      <c r="B287" s="434">
        <v>782</v>
      </c>
      <c r="C287" s="434" t="s">
        <v>28</v>
      </c>
      <c r="D287" s="434" t="s">
        <v>29</v>
      </c>
      <c r="E287" s="434">
        <v>43599</v>
      </c>
      <c r="F287" s="434">
        <v>7860</v>
      </c>
      <c r="G287" s="434">
        <v>37000</v>
      </c>
      <c r="H287" s="434">
        <v>23000</v>
      </c>
      <c r="I287" s="434">
        <v>187.8</v>
      </c>
      <c r="J287" s="434">
        <v>0</v>
      </c>
    </row>
    <row r="288" spans="1:11" hidden="1" x14ac:dyDescent="0.25">
      <c r="A288" s="434">
        <v>210278000</v>
      </c>
      <c r="B288" s="434">
        <v>5610</v>
      </c>
      <c r="C288" s="434" t="s">
        <v>28</v>
      </c>
      <c r="D288" s="434" t="s">
        <v>33</v>
      </c>
      <c r="E288" s="434">
        <v>14.7</v>
      </c>
      <c r="F288" s="434">
        <v>9201</v>
      </c>
      <c r="G288" s="434">
        <v>73624</v>
      </c>
      <c r="H288" s="434">
        <v>40160</v>
      </c>
      <c r="I288" s="434">
        <v>225</v>
      </c>
      <c r="J288" s="434">
        <v>0</v>
      </c>
      <c r="K288" s="434">
        <v>1970</v>
      </c>
    </row>
    <row r="289" spans="1:11" hidden="1" x14ac:dyDescent="0.25">
      <c r="A289" s="434">
        <v>210279000</v>
      </c>
      <c r="B289" s="434">
        <v>1166</v>
      </c>
      <c r="C289" s="434" t="s">
        <v>28</v>
      </c>
      <c r="D289" s="434" t="s">
        <v>29</v>
      </c>
      <c r="E289" s="434">
        <v>43599</v>
      </c>
      <c r="F289" s="434">
        <v>7860</v>
      </c>
      <c r="G289" s="434">
        <v>37000</v>
      </c>
      <c r="H289" s="434">
        <v>23000</v>
      </c>
      <c r="I289" s="434">
        <v>187.8</v>
      </c>
      <c r="J289" s="434">
        <v>0</v>
      </c>
    </row>
    <row r="290" spans="1:11" hidden="1" x14ac:dyDescent="0.25">
      <c r="A290" s="434">
        <v>210292000</v>
      </c>
      <c r="B290" s="434">
        <v>8532</v>
      </c>
      <c r="C290" s="434" t="s">
        <v>28</v>
      </c>
      <c r="D290" s="434" t="s">
        <v>29</v>
      </c>
      <c r="E290" s="434">
        <v>43599</v>
      </c>
      <c r="F290" s="434">
        <v>7860</v>
      </c>
      <c r="G290" s="434">
        <v>37000</v>
      </c>
      <c r="H290" s="434">
        <v>23000</v>
      </c>
      <c r="I290" s="434">
        <v>187.8</v>
      </c>
      <c r="J290" s="434">
        <v>0</v>
      </c>
    </row>
    <row r="291" spans="1:11" hidden="1" x14ac:dyDescent="0.25">
      <c r="A291" s="434">
        <v>210302000</v>
      </c>
      <c r="B291" s="434">
        <v>14978</v>
      </c>
      <c r="C291" s="434" t="s">
        <v>28</v>
      </c>
      <c r="D291" s="434" t="s">
        <v>33</v>
      </c>
      <c r="E291" s="434">
        <v>14.9</v>
      </c>
      <c r="F291" s="434">
        <v>10010</v>
      </c>
      <c r="G291" s="434">
        <v>73902</v>
      </c>
      <c r="H291" s="434">
        <v>39041</v>
      </c>
      <c r="I291" s="434">
        <v>224.9</v>
      </c>
      <c r="J291" s="434">
        <v>0</v>
      </c>
      <c r="K291" s="434">
        <v>2005</v>
      </c>
    </row>
    <row r="292" spans="1:11" hidden="1" x14ac:dyDescent="0.25">
      <c r="A292" s="434">
        <v>210318000</v>
      </c>
      <c r="B292" s="434">
        <v>55332</v>
      </c>
      <c r="C292" s="434" t="s">
        <v>20</v>
      </c>
      <c r="D292" s="434" t="s">
        <v>22</v>
      </c>
      <c r="E292" s="434">
        <v>11.2</v>
      </c>
      <c r="F292" s="434">
        <v>2160</v>
      </c>
      <c r="G292" s="434">
        <v>4225</v>
      </c>
      <c r="H292" s="434">
        <v>2906</v>
      </c>
      <c r="I292" s="434">
        <v>90</v>
      </c>
      <c r="J292" s="434">
        <v>0</v>
      </c>
      <c r="K292" s="434">
        <v>1970</v>
      </c>
    </row>
    <row r="293" spans="1:11" hidden="1" x14ac:dyDescent="0.25">
      <c r="A293" s="434">
        <v>210319000</v>
      </c>
      <c r="B293" s="434">
        <v>63218</v>
      </c>
      <c r="C293" s="434" t="s">
        <v>31</v>
      </c>
      <c r="D293" s="434" t="s">
        <v>22</v>
      </c>
      <c r="E293" s="434">
        <v>10.5</v>
      </c>
      <c r="F293" s="434">
        <v>600</v>
      </c>
      <c r="G293" s="434">
        <v>2019</v>
      </c>
      <c r="H293" s="434">
        <v>1616</v>
      </c>
      <c r="I293" s="434">
        <v>82.53</v>
      </c>
      <c r="J293" s="434">
        <v>0</v>
      </c>
      <c r="K293" s="434">
        <v>1986</v>
      </c>
    </row>
    <row r="294" spans="1:11" hidden="1" x14ac:dyDescent="0.25">
      <c r="A294" s="434">
        <v>210329000</v>
      </c>
      <c r="B294" s="434">
        <v>21576</v>
      </c>
      <c r="C294" s="434" t="s">
        <v>31</v>
      </c>
      <c r="D294" s="434" t="s">
        <v>25</v>
      </c>
      <c r="I294" s="434">
        <v>107</v>
      </c>
    </row>
    <row r="295" spans="1:11" hidden="1" x14ac:dyDescent="0.25">
      <c r="A295" s="434">
        <v>210334000</v>
      </c>
      <c r="B295" s="434">
        <v>16203</v>
      </c>
      <c r="C295" s="434" t="s">
        <v>56</v>
      </c>
      <c r="D295" s="434" t="s">
        <v>29</v>
      </c>
      <c r="E295" s="434">
        <v>12</v>
      </c>
      <c r="F295" s="434">
        <v>12284</v>
      </c>
      <c r="G295" s="434">
        <v>33036</v>
      </c>
      <c r="H295" s="434">
        <v>25527</v>
      </c>
      <c r="I295" s="434">
        <v>183.3</v>
      </c>
      <c r="J295" s="434">
        <v>0</v>
      </c>
      <c r="K295" s="434">
        <v>1985</v>
      </c>
    </row>
    <row r="296" spans="1:11" hidden="1" x14ac:dyDescent="0.25">
      <c r="A296" s="434">
        <v>210347000</v>
      </c>
      <c r="B296" s="434">
        <v>688</v>
      </c>
      <c r="C296" s="434" t="s">
        <v>31</v>
      </c>
      <c r="D296" s="434" t="s">
        <v>29</v>
      </c>
      <c r="E296" s="434">
        <v>14.2</v>
      </c>
      <c r="F296" s="434">
        <v>7980</v>
      </c>
      <c r="G296" s="434">
        <v>37821</v>
      </c>
      <c r="H296" s="434">
        <v>24140</v>
      </c>
      <c r="I296" s="434">
        <v>182.1</v>
      </c>
      <c r="K296" s="434">
        <v>2004</v>
      </c>
    </row>
    <row r="297" spans="1:11" hidden="1" x14ac:dyDescent="0.25">
      <c r="A297" s="434">
        <v>210350000</v>
      </c>
      <c r="B297" s="434">
        <v>26808</v>
      </c>
      <c r="C297" s="434" t="s">
        <v>61</v>
      </c>
      <c r="D297" s="434" t="s">
        <v>22</v>
      </c>
      <c r="E297" s="434">
        <v>11</v>
      </c>
      <c r="F297" s="434">
        <v>2879</v>
      </c>
      <c r="G297" s="434">
        <v>4350</v>
      </c>
      <c r="H297" s="434">
        <v>3925</v>
      </c>
      <c r="I297" s="434">
        <v>99.95</v>
      </c>
      <c r="J297" s="434">
        <v>0</v>
      </c>
      <c r="K297" s="434">
        <v>2002</v>
      </c>
    </row>
    <row r="298" spans="1:11" hidden="1" x14ac:dyDescent="0.25">
      <c r="A298" s="434">
        <v>210359000</v>
      </c>
      <c r="B298" s="434">
        <v>7926</v>
      </c>
      <c r="C298" s="434" t="s">
        <v>35</v>
      </c>
      <c r="D298" s="434" t="s">
        <v>29</v>
      </c>
      <c r="E298" s="434">
        <v>18.5</v>
      </c>
      <c r="F298" s="434">
        <v>9000</v>
      </c>
      <c r="G298" s="434">
        <v>13000</v>
      </c>
      <c r="H298" s="434">
        <v>10585</v>
      </c>
      <c r="I298" s="434">
        <v>151.72</v>
      </c>
      <c r="J298" s="434">
        <v>0</v>
      </c>
      <c r="K298" s="434">
        <v>2012</v>
      </c>
    </row>
    <row r="299" spans="1:11" hidden="1" x14ac:dyDescent="0.25">
      <c r="A299" s="434">
        <v>210369000</v>
      </c>
      <c r="B299" s="434">
        <v>6077</v>
      </c>
      <c r="C299" s="434" t="s">
        <v>48</v>
      </c>
      <c r="D299" s="434" t="s">
        <v>22</v>
      </c>
      <c r="E299" s="434">
        <v>15.5</v>
      </c>
      <c r="F299" s="434">
        <v>7200</v>
      </c>
      <c r="G299" s="434">
        <v>4577</v>
      </c>
      <c r="H299" s="434">
        <v>4953</v>
      </c>
      <c r="I299" s="434">
        <v>88.8</v>
      </c>
      <c r="K299" s="434">
        <v>2013</v>
      </c>
    </row>
    <row r="300" spans="1:11" hidden="1" x14ac:dyDescent="0.25">
      <c r="A300" s="434">
        <v>210385000</v>
      </c>
      <c r="B300" s="434">
        <v>12610</v>
      </c>
      <c r="C300" s="434" t="s">
        <v>28</v>
      </c>
      <c r="D300" s="434" t="s">
        <v>33</v>
      </c>
      <c r="E300" s="434">
        <v>15.6</v>
      </c>
      <c r="F300" s="434">
        <v>8826</v>
      </c>
      <c r="G300" s="434">
        <v>74247</v>
      </c>
      <c r="H300" s="434">
        <v>38928</v>
      </c>
      <c r="I300" s="434">
        <v>225</v>
      </c>
      <c r="J300" s="434">
        <v>0</v>
      </c>
      <c r="K300" s="434">
        <v>1970</v>
      </c>
    </row>
    <row r="301" spans="1:11" hidden="1" x14ac:dyDescent="0.25">
      <c r="A301" s="434">
        <v>210401000</v>
      </c>
      <c r="B301" s="434">
        <v>102665</v>
      </c>
      <c r="C301" s="434" t="s">
        <v>46</v>
      </c>
      <c r="D301" s="434" t="s">
        <v>22</v>
      </c>
      <c r="E301" s="434">
        <v>15.5</v>
      </c>
      <c r="F301" s="434">
        <v>8500</v>
      </c>
      <c r="G301" s="434">
        <v>4700</v>
      </c>
      <c r="H301" s="434">
        <v>4003</v>
      </c>
      <c r="I301" s="434">
        <v>88.8</v>
      </c>
      <c r="K301" s="434">
        <v>2013</v>
      </c>
    </row>
    <row r="302" spans="1:11" hidden="1" x14ac:dyDescent="0.25">
      <c r="A302" s="434">
        <v>210434000</v>
      </c>
      <c r="B302" s="434">
        <v>38319</v>
      </c>
      <c r="C302" s="434" t="s">
        <v>61</v>
      </c>
      <c r="D302" s="434" t="s">
        <v>22</v>
      </c>
      <c r="E302" s="434">
        <v>11</v>
      </c>
      <c r="F302" s="434">
        <v>1289</v>
      </c>
      <c r="G302" s="434">
        <v>3056</v>
      </c>
      <c r="H302" s="434">
        <v>1999</v>
      </c>
      <c r="I302" s="434">
        <v>82.04</v>
      </c>
      <c r="J302" s="434">
        <v>0</v>
      </c>
      <c r="K302" s="434">
        <v>1990</v>
      </c>
    </row>
    <row r="303" spans="1:11" hidden="1" x14ac:dyDescent="0.25">
      <c r="A303" s="434">
        <v>210438000</v>
      </c>
      <c r="B303" s="434">
        <v>12744</v>
      </c>
      <c r="C303" s="434" t="s">
        <v>61</v>
      </c>
      <c r="D303" s="434" t="s">
        <v>25</v>
      </c>
      <c r="E303" s="434">
        <v>11</v>
      </c>
      <c r="F303" s="434">
        <v>3000</v>
      </c>
      <c r="G303" s="434">
        <v>6777</v>
      </c>
      <c r="H303" s="434">
        <v>5335</v>
      </c>
      <c r="I303" s="434">
        <v>119.3</v>
      </c>
      <c r="J303" s="434">
        <v>0</v>
      </c>
      <c r="K303" s="434">
        <v>2009</v>
      </c>
    </row>
    <row r="304" spans="1:11" hidden="1" x14ac:dyDescent="0.25">
      <c r="A304" s="434">
        <v>210445000</v>
      </c>
      <c r="B304" s="434">
        <v>1266717</v>
      </c>
      <c r="C304" s="434" t="s">
        <v>20</v>
      </c>
      <c r="D304" s="434" t="s">
        <v>22</v>
      </c>
      <c r="E304" s="434">
        <v>11</v>
      </c>
      <c r="F304" s="434">
        <v>1320</v>
      </c>
      <c r="G304" s="434">
        <v>2800</v>
      </c>
      <c r="H304" s="434">
        <v>1845</v>
      </c>
      <c r="I304" s="434">
        <v>89.37</v>
      </c>
      <c r="J304" s="434">
        <v>3083</v>
      </c>
      <c r="K304" s="434">
        <v>2000</v>
      </c>
    </row>
    <row r="305" spans="1:11" hidden="1" x14ac:dyDescent="0.25">
      <c r="A305" s="434">
        <v>210449000</v>
      </c>
      <c r="B305" s="434">
        <v>5970</v>
      </c>
      <c r="C305" s="434" t="s">
        <v>20</v>
      </c>
      <c r="D305" s="434" t="s">
        <v>29</v>
      </c>
      <c r="E305" s="434">
        <v>15.3</v>
      </c>
      <c r="F305" s="434">
        <v>9480</v>
      </c>
      <c r="G305" s="434">
        <v>45557</v>
      </c>
      <c r="H305" s="434">
        <v>27207</v>
      </c>
      <c r="I305" s="434">
        <v>182.83</v>
      </c>
      <c r="J305" s="434">
        <v>49986</v>
      </c>
      <c r="K305" s="434">
        <v>2005</v>
      </c>
    </row>
    <row r="306" spans="1:11" hidden="1" x14ac:dyDescent="0.25">
      <c r="A306" s="434">
        <v>210459000</v>
      </c>
      <c r="B306" s="434">
        <v>1420765</v>
      </c>
      <c r="C306" s="434" t="s">
        <v>35</v>
      </c>
      <c r="D306" s="434" t="s">
        <v>25</v>
      </c>
      <c r="E306" s="434">
        <v>14</v>
      </c>
      <c r="F306" s="434">
        <v>6300</v>
      </c>
      <c r="G306" s="434">
        <v>7993</v>
      </c>
      <c r="H306" s="434">
        <v>6734</v>
      </c>
      <c r="I306" s="434">
        <v>132.6</v>
      </c>
      <c r="J306" s="434">
        <v>0</v>
      </c>
      <c r="K306" s="434">
        <v>1970</v>
      </c>
    </row>
    <row r="307" spans="1:11" hidden="1" x14ac:dyDescent="0.25">
      <c r="A307" s="434">
        <v>210464000</v>
      </c>
      <c r="B307" s="434">
        <v>16555</v>
      </c>
      <c r="C307" s="434" t="s">
        <v>28</v>
      </c>
      <c r="D307" s="434" t="s">
        <v>29</v>
      </c>
      <c r="E307" s="434">
        <v>13</v>
      </c>
      <c r="F307" s="434">
        <v>7560</v>
      </c>
      <c r="G307" s="434">
        <v>26722</v>
      </c>
      <c r="H307" s="434">
        <v>18311</v>
      </c>
      <c r="I307" s="434">
        <v>186.4</v>
      </c>
      <c r="J307" s="434">
        <v>0</v>
      </c>
      <c r="K307" s="434">
        <v>2003</v>
      </c>
    </row>
    <row r="308" spans="1:11" hidden="1" x14ac:dyDescent="0.25">
      <c r="A308" s="434">
        <v>210474000</v>
      </c>
      <c r="B308" s="434">
        <v>101578</v>
      </c>
      <c r="C308" s="434" t="s">
        <v>31</v>
      </c>
      <c r="D308" s="434" t="s">
        <v>22</v>
      </c>
      <c r="E308" s="434">
        <v>12</v>
      </c>
      <c r="F308" s="434">
        <v>1320</v>
      </c>
      <c r="G308" s="434">
        <v>3269</v>
      </c>
      <c r="H308" s="434">
        <v>2480</v>
      </c>
      <c r="I308" s="434">
        <v>87.37</v>
      </c>
      <c r="J308" s="434">
        <v>0</v>
      </c>
      <c r="K308" s="434">
        <v>1970</v>
      </c>
    </row>
    <row r="309" spans="1:11" hidden="1" x14ac:dyDescent="0.25">
      <c r="A309" s="434">
        <v>210478000</v>
      </c>
      <c r="B309" s="434">
        <v>900652</v>
      </c>
      <c r="C309" s="434" t="s">
        <v>31</v>
      </c>
      <c r="D309" s="434" t="s">
        <v>25</v>
      </c>
      <c r="E309" s="434">
        <v>11.5</v>
      </c>
      <c r="F309" s="434">
        <v>3310</v>
      </c>
      <c r="G309" s="434">
        <v>7102</v>
      </c>
      <c r="H309" s="434">
        <v>4924</v>
      </c>
      <c r="I309" s="434">
        <v>110.55</v>
      </c>
      <c r="J309" s="434">
        <v>0</v>
      </c>
      <c r="K309" s="434">
        <v>1970</v>
      </c>
    </row>
    <row r="310" spans="1:11" hidden="1" x14ac:dyDescent="0.25">
      <c r="A310" s="434">
        <v>210505000</v>
      </c>
      <c r="B310" s="434">
        <v>88875</v>
      </c>
      <c r="C310" s="434" t="s">
        <v>35</v>
      </c>
      <c r="D310" s="434" t="s">
        <v>25</v>
      </c>
      <c r="E310" s="434">
        <v>16</v>
      </c>
      <c r="F310" s="434">
        <v>6120</v>
      </c>
      <c r="G310" s="434">
        <v>8267</v>
      </c>
      <c r="H310" s="434">
        <v>7545</v>
      </c>
      <c r="I310" s="434">
        <v>129.66</v>
      </c>
      <c r="J310" s="434">
        <v>0</v>
      </c>
      <c r="K310" s="434">
        <v>1970</v>
      </c>
    </row>
    <row r="311" spans="1:11" hidden="1" x14ac:dyDescent="0.25">
      <c r="A311" s="434">
        <v>210509000</v>
      </c>
      <c r="B311" s="434">
        <v>12171</v>
      </c>
      <c r="C311" s="434" t="s">
        <v>28</v>
      </c>
      <c r="D311" s="434" t="s">
        <v>29</v>
      </c>
      <c r="E311" s="434">
        <v>14.3</v>
      </c>
      <c r="F311" s="434">
        <v>7860</v>
      </c>
      <c r="G311" s="434">
        <v>37000</v>
      </c>
      <c r="H311" s="434">
        <v>22668</v>
      </c>
      <c r="I311" s="434">
        <v>187</v>
      </c>
      <c r="J311" s="434">
        <v>0</v>
      </c>
      <c r="K311" s="434">
        <v>2013</v>
      </c>
    </row>
    <row r="312" spans="1:11" hidden="1" x14ac:dyDescent="0.25">
      <c r="A312" s="434">
        <v>210521000</v>
      </c>
      <c r="B312" s="434">
        <v>197211</v>
      </c>
      <c r="C312" s="434" t="s">
        <v>35</v>
      </c>
      <c r="D312" s="434" t="s">
        <v>25</v>
      </c>
      <c r="E312" s="434">
        <v>18</v>
      </c>
      <c r="F312" s="434">
        <v>9000</v>
      </c>
      <c r="G312" s="434">
        <v>10500</v>
      </c>
      <c r="H312" s="434">
        <v>7950</v>
      </c>
      <c r="I312" s="434">
        <v>139.76</v>
      </c>
      <c r="J312" s="434">
        <v>0</v>
      </c>
      <c r="K312" s="434">
        <v>2008</v>
      </c>
    </row>
    <row r="313" spans="1:11" hidden="1" x14ac:dyDescent="0.25">
      <c r="A313" s="434">
        <v>210528000</v>
      </c>
      <c r="B313" s="434">
        <v>6693</v>
      </c>
      <c r="C313" s="434" t="s">
        <v>28</v>
      </c>
      <c r="D313" s="434" t="s">
        <v>33</v>
      </c>
      <c r="E313" s="434">
        <v>14.5</v>
      </c>
      <c r="F313" s="434">
        <v>10260</v>
      </c>
      <c r="G313" s="434">
        <v>81630</v>
      </c>
      <c r="H313" s="434">
        <v>45263</v>
      </c>
      <c r="I313" s="434">
        <v>229</v>
      </c>
      <c r="J313" s="434">
        <v>0</v>
      </c>
      <c r="K313" s="434">
        <v>2013</v>
      </c>
    </row>
    <row r="314" spans="1:11" hidden="1" x14ac:dyDescent="0.25">
      <c r="A314" s="434">
        <v>210531000</v>
      </c>
      <c r="B314" s="434">
        <v>10405</v>
      </c>
      <c r="C314" s="434" t="s">
        <v>28</v>
      </c>
      <c r="D314" s="434" t="s">
        <v>36</v>
      </c>
      <c r="E314" s="434">
        <v>15</v>
      </c>
      <c r="F314" s="434">
        <v>17640</v>
      </c>
      <c r="G314" s="434">
        <v>173764</v>
      </c>
      <c r="H314" s="434">
        <v>89985</v>
      </c>
      <c r="I314" s="434">
        <v>289</v>
      </c>
      <c r="J314" s="434">
        <v>0</v>
      </c>
      <c r="K314" s="434">
        <v>2007</v>
      </c>
    </row>
    <row r="315" spans="1:11" hidden="1" x14ac:dyDescent="0.25">
      <c r="A315" s="434">
        <v>210547000</v>
      </c>
      <c r="B315" s="434">
        <v>5863</v>
      </c>
      <c r="C315" s="434" t="s">
        <v>61</v>
      </c>
      <c r="D315" s="434" t="s">
        <v>22</v>
      </c>
      <c r="E315" s="434">
        <v>13.5</v>
      </c>
      <c r="F315" s="434">
        <v>2879</v>
      </c>
      <c r="G315" s="434">
        <v>4750</v>
      </c>
      <c r="H315" s="434">
        <v>3170</v>
      </c>
      <c r="I315" s="434">
        <v>98.9</v>
      </c>
      <c r="J315" s="434">
        <v>0</v>
      </c>
      <c r="K315" s="434">
        <v>2000</v>
      </c>
    </row>
    <row r="316" spans="1:11" hidden="1" x14ac:dyDescent="0.25">
      <c r="A316" s="434">
        <v>210582000</v>
      </c>
      <c r="B316" s="434">
        <v>934583</v>
      </c>
      <c r="C316" s="434" t="s">
        <v>56</v>
      </c>
      <c r="D316" s="434" t="s">
        <v>25</v>
      </c>
      <c r="E316" s="434">
        <v>18</v>
      </c>
      <c r="F316" s="434">
        <v>15000</v>
      </c>
      <c r="G316" s="434">
        <v>2200</v>
      </c>
      <c r="H316" s="434">
        <v>7131</v>
      </c>
      <c r="I316" s="434">
        <v>102</v>
      </c>
      <c r="J316" s="434">
        <v>0</v>
      </c>
      <c r="K316" s="434">
        <v>1970</v>
      </c>
    </row>
    <row r="317" spans="1:11" hidden="1" x14ac:dyDescent="0.25">
      <c r="A317" s="434">
        <v>210585000</v>
      </c>
      <c r="B317" s="434">
        <v>7121</v>
      </c>
      <c r="C317" s="434" t="s">
        <v>35</v>
      </c>
      <c r="D317" s="434" t="s">
        <v>29</v>
      </c>
      <c r="E317" s="434">
        <v>18</v>
      </c>
      <c r="F317" s="434">
        <v>8160</v>
      </c>
      <c r="G317" s="434">
        <v>13031</v>
      </c>
      <c r="H317" s="434">
        <v>10318</v>
      </c>
      <c r="I317" s="434">
        <v>151.72</v>
      </c>
      <c r="J317" s="434">
        <v>0</v>
      </c>
      <c r="K317" s="434">
        <v>1970</v>
      </c>
    </row>
    <row r="318" spans="1:11" hidden="1" x14ac:dyDescent="0.25">
      <c r="A318" s="434">
        <v>210593000</v>
      </c>
      <c r="B318" s="434">
        <v>18734</v>
      </c>
      <c r="C318" s="434" t="s">
        <v>28</v>
      </c>
      <c r="D318" s="434" t="s">
        <v>36</v>
      </c>
      <c r="E318" s="434">
        <v>14.7</v>
      </c>
      <c r="F318" s="434">
        <v>12505</v>
      </c>
      <c r="G318" s="434">
        <v>172566</v>
      </c>
      <c r="H318" s="434">
        <v>87473</v>
      </c>
      <c r="I318" s="434">
        <v>289</v>
      </c>
      <c r="J318" s="434">
        <v>0</v>
      </c>
      <c r="K318" s="434">
        <v>1970</v>
      </c>
    </row>
    <row r="319" spans="1:11" hidden="1" x14ac:dyDescent="0.25">
      <c r="A319" s="434">
        <v>210594000</v>
      </c>
      <c r="B319" s="434">
        <v>10276</v>
      </c>
      <c r="C319" s="434" t="s">
        <v>48</v>
      </c>
      <c r="D319" s="434" t="s">
        <v>25</v>
      </c>
      <c r="E319" s="434">
        <v>14.5</v>
      </c>
      <c r="F319" s="434">
        <v>15300</v>
      </c>
      <c r="G319" s="434">
        <v>10769</v>
      </c>
      <c r="H319" s="434">
        <v>12010</v>
      </c>
      <c r="I319" s="434">
        <v>130</v>
      </c>
      <c r="J319" s="434">
        <v>0</v>
      </c>
      <c r="K319" s="434">
        <v>1970</v>
      </c>
    </row>
    <row r="320" spans="1:11" hidden="1" x14ac:dyDescent="0.25">
      <c r="A320" s="434">
        <v>210604000</v>
      </c>
      <c r="B320" s="434">
        <v>552185</v>
      </c>
      <c r="C320" s="434" t="s">
        <v>31</v>
      </c>
      <c r="D320" s="434" t="s">
        <v>22</v>
      </c>
      <c r="E320" s="434">
        <v>12.3</v>
      </c>
      <c r="F320" s="434">
        <v>2079</v>
      </c>
      <c r="G320" s="434">
        <v>4280</v>
      </c>
      <c r="H320" s="434">
        <v>2993</v>
      </c>
      <c r="I320" s="434">
        <v>89.98</v>
      </c>
      <c r="J320" s="434">
        <v>0</v>
      </c>
      <c r="K320" s="434">
        <v>1970</v>
      </c>
    </row>
    <row r="321" spans="1:11" hidden="1" x14ac:dyDescent="0.25">
      <c r="A321" s="434">
        <v>210607000</v>
      </c>
      <c r="B321" s="434">
        <v>16327</v>
      </c>
      <c r="C321" s="434" t="s">
        <v>20</v>
      </c>
      <c r="D321" s="434" t="s">
        <v>22</v>
      </c>
      <c r="E321" s="434">
        <v>12.5</v>
      </c>
      <c r="F321" s="434">
        <v>2574</v>
      </c>
      <c r="G321" s="434">
        <v>4999</v>
      </c>
      <c r="H321" s="434">
        <v>3159</v>
      </c>
      <c r="I321" s="434">
        <v>99.89</v>
      </c>
      <c r="J321" s="434">
        <v>0</v>
      </c>
      <c r="K321" s="434">
        <v>1970</v>
      </c>
    </row>
    <row r="322" spans="1:11" hidden="1" x14ac:dyDescent="0.25">
      <c r="A322" s="434">
        <v>210620000</v>
      </c>
      <c r="B322" s="434">
        <v>6221</v>
      </c>
      <c r="C322" s="434" t="s">
        <v>46</v>
      </c>
      <c r="D322" s="434" t="s">
        <v>22</v>
      </c>
      <c r="G322" s="434">
        <v>4000</v>
      </c>
      <c r="H322" s="434">
        <v>3455</v>
      </c>
      <c r="I322" s="434">
        <v>82.2</v>
      </c>
    </row>
    <row r="323" spans="1:11" hidden="1" x14ac:dyDescent="0.25">
      <c r="A323" s="434">
        <v>210624000</v>
      </c>
      <c r="B323" s="434">
        <v>163324</v>
      </c>
      <c r="C323" s="434" t="s">
        <v>48</v>
      </c>
      <c r="D323" s="434" t="s">
        <v>22</v>
      </c>
      <c r="E323" s="434">
        <v>15</v>
      </c>
      <c r="F323" s="434">
        <v>10800</v>
      </c>
      <c r="G323" s="434">
        <v>3800</v>
      </c>
      <c r="H323" s="434">
        <v>6599</v>
      </c>
      <c r="I323" s="434">
        <v>88.8</v>
      </c>
      <c r="J323" s="434">
        <v>0</v>
      </c>
      <c r="K323" s="434">
        <v>2010</v>
      </c>
    </row>
    <row r="324" spans="1:11" hidden="1" x14ac:dyDescent="0.25">
      <c r="A324" s="434">
        <v>210631000</v>
      </c>
      <c r="B324" s="434">
        <v>69333</v>
      </c>
      <c r="C324" s="434" t="s">
        <v>31</v>
      </c>
      <c r="D324" s="434" t="s">
        <v>25</v>
      </c>
      <c r="E324" s="434">
        <v>17</v>
      </c>
      <c r="F324" s="434">
        <v>4350</v>
      </c>
      <c r="G324" s="434">
        <v>6815</v>
      </c>
      <c r="H324" s="434">
        <v>6955</v>
      </c>
      <c r="I324" s="434">
        <v>134</v>
      </c>
      <c r="J324" s="434">
        <v>7622</v>
      </c>
      <c r="K324" s="434">
        <v>1995</v>
      </c>
    </row>
    <row r="325" spans="1:11" hidden="1" x14ac:dyDescent="0.25">
      <c r="A325" s="434">
        <v>210634000</v>
      </c>
      <c r="B325" s="434">
        <v>87545</v>
      </c>
      <c r="C325" s="434" t="s">
        <v>48</v>
      </c>
      <c r="D325" s="434" t="s">
        <v>17</v>
      </c>
      <c r="E325" s="434">
        <v>12.5</v>
      </c>
      <c r="F325" s="434">
        <v>2949</v>
      </c>
      <c r="G325" s="434">
        <v>1250</v>
      </c>
      <c r="H325" s="434">
        <v>1358</v>
      </c>
      <c r="I325" s="434">
        <v>53.8</v>
      </c>
      <c r="K325" s="434">
        <v>2013</v>
      </c>
    </row>
    <row r="326" spans="1:11" hidden="1" x14ac:dyDescent="0.25">
      <c r="A326" s="434">
        <v>210637000</v>
      </c>
      <c r="B326" s="434">
        <v>15816</v>
      </c>
      <c r="C326" s="434" t="s">
        <v>46</v>
      </c>
      <c r="D326" s="434" t="s">
        <v>22</v>
      </c>
      <c r="E326" s="434">
        <v>15.5</v>
      </c>
      <c r="F326" s="434">
        <v>8500</v>
      </c>
      <c r="G326" s="434">
        <v>4700</v>
      </c>
      <c r="H326" s="434">
        <v>4003</v>
      </c>
      <c r="I326" s="434">
        <v>88.8</v>
      </c>
      <c r="J326" s="434">
        <v>0</v>
      </c>
      <c r="K326" s="434">
        <v>2013</v>
      </c>
    </row>
    <row r="327" spans="1:11" hidden="1" x14ac:dyDescent="0.25">
      <c r="A327" s="434">
        <v>210648000</v>
      </c>
      <c r="B327" s="434">
        <v>37734</v>
      </c>
      <c r="C327" s="434" t="s">
        <v>31</v>
      </c>
      <c r="D327" s="434" t="s">
        <v>22</v>
      </c>
      <c r="I327" s="434">
        <v>82</v>
      </c>
    </row>
    <row r="328" spans="1:11" hidden="1" x14ac:dyDescent="0.25">
      <c r="A328" s="434">
        <v>210684000</v>
      </c>
      <c r="B328" s="434">
        <v>4149</v>
      </c>
      <c r="C328" s="434" t="s">
        <v>28</v>
      </c>
      <c r="D328" s="434" t="s">
        <v>29</v>
      </c>
      <c r="E328" s="434">
        <v>13.5</v>
      </c>
      <c r="F328" s="434">
        <v>7860</v>
      </c>
      <c r="G328" s="434">
        <v>37332</v>
      </c>
      <c r="H328" s="434">
        <v>22655</v>
      </c>
      <c r="I328" s="434">
        <v>199.85</v>
      </c>
      <c r="K328" s="434">
        <v>2004</v>
      </c>
    </row>
    <row r="329" spans="1:11" hidden="1" x14ac:dyDescent="0.25">
      <c r="A329" s="434">
        <v>210688000</v>
      </c>
      <c r="B329" s="434">
        <v>32879</v>
      </c>
      <c r="C329" s="434" t="s">
        <v>20</v>
      </c>
      <c r="D329" s="434" t="s">
        <v>22</v>
      </c>
      <c r="E329" s="434">
        <v>13</v>
      </c>
      <c r="F329" s="434">
        <v>2010</v>
      </c>
      <c r="G329" s="434">
        <v>3510</v>
      </c>
      <c r="H329" s="434">
        <v>2435</v>
      </c>
      <c r="I329" s="434">
        <v>92.86</v>
      </c>
      <c r="J329" s="434">
        <v>4329</v>
      </c>
      <c r="K329" s="434">
        <v>2004</v>
      </c>
    </row>
    <row r="330" spans="1:11" hidden="1" x14ac:dyDescent="0.25">
      <c r="A330" s="434">
        <v>210699000</v>
      </c>
      <c r="B330" s="434">
        <v>346847</v>
      </c>
      <c r="C330" s="434" t="s">
        <v>48</v>
      </c>
      <c r="D330" s="434" t="s">
        <v>17</v>
      </c>
      <c r="E330" s="434">
        <v>12.5</v>
      </c>
      <c r="F330" s="434">
        <v>2949</v>
      </c>
      <c r="G330" s="434">
        <v>1250</v>
      </c>
      <c r="H330" s="434">
        <v>1358</v>
      </c>
      <c r="I330" s="434">
        <v>53.8</v>
      </c>
      <c r="K330" s="434">
        <v>2013</v>
      </c>
    </row>
    <row r="331" spans="1:11" hidden="1" x14ac:dyDescent="0.25">
      <c r="A331" s="434">
        <v>210727000</v>
      </c>
      <c r="B331" s="434">
        <v>57436</v>
      </c>
      <c r="C331" s="434" t="s">
        <v>46</v>
      </c>
      <c r="D331" s="434" t="s">
        <v>22</v>
      </c>
      <c r="E331" s="434">
        <v>15.5</v>
      </c>
      <c r="F331" s="434">
        <v>11032</v>
      </c>
      <c r="G331" s="434">
        <v>2802</v>
      </c>
      <c r="H331" s="434">
        <v>2556</v>
      </c>
      <c r="I331" s="434">
        <v>73.5</v>
      </c>
      <c r="K331" s="434">
        <v>1998</v>
      </c>
    </row>
    <row r="332" spans="1:11" hidden="1" x14ac:dyDescent="0.25">
      <c r="A332" s="434">
        <v>210731000</v>
      </c>
      <c r="B332" s="434">
        <v>10037</v>
      </c>
      <c r="C332" s="434" t="s">
        <v>35</v>
      </c>
      <c r="D332" s="434" t="s">
        <v>25</v>
      </c>
      <c r="E332" s="434">
        <v>17</v>
      </c>
      <c r="F332" s="434">
        <v>7900</v>
      </c>
      <c r="G332" s="434">
        <v>11023</v>
      </c>
      <c r="H332" s="434">
        <v>9701</v>
      </c>
      <c r="I332" s="434">
        <v>140.31</v>
      </c>
      <c r="J332" s="434">
        <v>0</v>
      </c>
      <c r="K332" s="434">
        <v>2005</v>
      </c>
    </row>
    <row r="333" spans="1:11" hidden="1" x14ac:dyDescent="0.25">
      <c r="A333" s="434">
        <v>210737000</v>
      </c>
      <c r="B333" s="434">
        <v>675</v>
      </c>
      <c r="C333" s="434" t="s">
        <v>28</v>
      </c>
      <c r="D333" s="434" t="s">
        <v>33</v>
      </c>
      <c r="E333" s="434">
        <v>14.5</v>
      </c>
      <c r="F333" s="434">
        <v>10010</v>
      </c>
      <c r="G333" s="434">
        <v>75331</v>
      </c>
      <c r="H333" s="434">
        <v>41059</v>
      </c>
      <c r="I333" s="434">
        <v>225</v>
      </c>
      <c r="J333" s="434">
        <v>0</v>
      </c>
      <c r="K333" s="434">
        <v>2006</v>
      </c>
    </row>
    <row r="334" spans="1:11" hidden="1" x14ac:dyDescent="0.25">
      <c r="A334" s="434">
        <v>210738000</v>
      </c>
      <c r="B334" s="434">
        <v>12977</v>
      </c>
      <c r="C334" s="434" t="s">
        <v>46</v>
      </c>
      <c r="D334" s="434" t="s">
        <v>22</v>
      </c>
      <c r="E334" s="434">
        <v>15.5</v>
      </c>
      <c r="F334" s="434">
        <v>8500</v>
      </c>
      <c r="G334" s="434">
        <v>4700</v>
      </c>
      <c r="H334" s="434">
        <v>4003</v>
      </c>
      <c r="I334" s="434">
        <v>88.8</v>
      </c>
      <c r="K334" s="434">
        <v>2013</v>
      </c>
    </row>
    <row r="335" spans="1:11" hidden="1" x14ac:dyDescent="0.25">
      <c r="A335" s="434">
        <v>210739000</v>
      </c>
      <c r="B335" s="434">
        <v>28337</v>
      </c>
      <c r="C335" s="434" t="s">
        <v>16</v>
      </c>
      <c r="D335" s="434" t="s">
        <v>33</v>
      </c>
      <c r="E335" s="434">
        <v>15.1</v>
      </c>
      <c r="F335" s="434">
        <v>16235</v>
      </c>
      <c r="G335" s="434">
        <v>116104</v>
      </c>
      <c r="H335" s="434">
        <v>62241</v>
      </c>
      <c r="I335" s="434">
        <v>249</v>
      </c>
      <c r="J335" s="434">
        <v>0</v>
      </c>
      <c r="K335" s="434">
        <v>1970</v>
      </c>
    </row>
    <row r="336" spans="1:11" hidden="1" x14ac:dyDescent="0.25">
      <c r="A336" s="434">
        <v>210745000</v>
      </c>
      <c r="B336" s="434">
        <v>34757</v>
      </c>
      <c r="C336" s="434" t="s">
        <v>20</v>
      </c>
      <c r="D336" s="434" t="s">
        <v>22</v>
      </c>
      <c r="E336" s="434">
        <v>13</v>
      </c>
      <c r="F336" s="434">
        <v>2758</v>
      </c>
      <c r="G336" s="434">
        <v>4482</v>
      </c>
      <c r="H336" s="434">
        <v>3150</v>
      </c>
      <c r="I336" s="434">
        <v>92.6</v>
      </c>
      <c r="J336" s="434">
        <v>4548</v>
      </c>
      <c r="K336" s="434">
        <v>1999</v>
      </c>
    </row>
    <row r="337" spans="1:11" hidden="1" x14ac:dyDescent="0.25">
      <c r="A337" s="434">
        <v>210759000</v>
      </c>
      <c r="B337" s="434">
        <v>85950</v>
      </c>
      <c r="C337" s="434" t="s">
        <v>48</v>
      </c>
      <c r="D337" s="434" t="s">
        <v>17</v>
      </c>
      <c r="E337" s="434">
        <v>12.5</v>
      </c>
      <c r="F337" s="434">
        <v>2949</v>
      </c>
      <c r="G337" s="434">
        <v>1250</v>
      </c>
      <c r="H337" s="434">
        <v>1358</v>
      </c>
      <c r="I337" s="434">
        <v>53.8</v>
      </c>
      <c r="K337" s="434">
        <v>2013</v>
      </c>
    </row>
    <row r="338" spans="1:11" hidden="1" x14ac:dyDescent="0.25">
      <c r="A338" s="434">
        <v>210761000</v>
      </c>
      <c r="B338" s="434">
        <v>21772</v>
      </c>
      <c r="C338" s="434" t="s">
        <v>28</v>
      </c>
      <c r="D338" s="434" t="s">
        <v>36</v>
      </c>
      <c r="E338" s="434">
        <v>15</v>
      </c>
      <c r="F338" s="434">
        <v>18660</v>
      </c>
      <c r="G338" s="434">
        <v>171809</v>
      </c>
      <c r="H338" s="434">
        <v>89076</v>
      </c>
      <c r="I338" s="434">
        <v>289</v>
      </c>
      <c r="J338" s="434">
        <v>0</v>
      </c>
      <c r="K338" s="434">
        <v>2005</v>
      </c>
    </row>
    <row r="339" spans="1:11" hidden="1" x14ac:dyDescent="0.25">
      <c r="A339" s="434">
        <v>210776000</v>
      </c>
      <c r="B339" s="434">
        <v>23480</v>
      </c>
      <c r="C339" s="434" t="s">
        <v>61</v>
      </c>
      <c r="D339" s="434" t="s">
        <v>22</v>
      </c>
      <c r="E339" s="434">
        <v>15.5</v>
      </c>
      <c r="F339" s="434">
        <v>7200</v>
      </c>
      <c r="G339" s="434">
        <v>4540</v>
      </c>
      <c r="H339" s="434">
        <v>4964</v>
      </c>
      <c r="I339" s="434">
        <v>88.8</v>
      </c>
      <c r="J339" s="434">
        <v>0</v>
      </c>
      <c r="K339" s="434">
        <v>2014</v>
      </c>
    </row>
    <row r="340" spans="1:11" hidden="1" x14ac:dyDescent="0.25">
      <c r="A340" s="434">
        <v>210779000</v>
      </c>
      <c r="B340" s="434">
        <v>1271</v>
      </c>
      <c r="C340" s="434" t="s">
        <v>46</v>
      </c>
      <c r="D340" s="434" t="s">
        <v>22</v>
      </c>
      <c r="E340" s="434">
        <v>13</v>
      </c>
      <c r="F340" s="434">
        <v>4412</v>
      </c>
      <c r="G340" s="434">
        <v>3138</v>
      </c>
      <c r="H340" s="434">
        <v>2750</v>
      </c>
      <c r="I340" s="434">
        <v>75</v>
      </c>
      <c r="K340" s="434">
        <v>2014</v>
      </c>
    </row>
    <row r="341" spans="1:11" hidden="1" x14ac:dyDescent="0.25">
      <c r="A341" s="434">
        <v>210803000</v>
      </c>
      <c r="B341" s="434">
        <v>854372</v>
      </c>
      <c r="C341" s="434" t="s">
        <v>61</v>
      </c>
      <c r="D341" s="434" t="s">
        <v>22</v>
      </c>
      <c r="E341" s="434">
        <v>11.5</v>
      </c>
      <c r="F341" s="434">
        <v>1980</v>
      </c>
      <c r="G341" s="434">
        <v>4450</v>
      </c>
      <c r="H341" s="434">
        <v>2967</v>
      </c>
      <c r="I341" s="434">
        <v>89.95</v>
      </c>
      <c r="J341" s="434">
        <v>0</v>
      </c>
      <c r="K341" s="434">
        <v>2009</v>
      </c>
    </row>
    <row r="342" spans="1:11" hidden="1" x14ac:dyDescent="0.25">
      <c r="A342" s="434">
        <v>210811000</v>
      </c>
      <c r="B342" s="434">
        <v>46458</v>
      </c>
      <c r="C342" s="434" t="s">
        <v>46</v>
      </c>
      <c r="D342" s="434" t="s">
        <v>22</v>
      </c>
      <c r="E342" s="434">
        <v>15.5</v>
      </c>
      <c r="F342" s="434">
        <v>8500</v>
      </c>
      <c r="G342" s="434">
        <v>4700</v>
      </c>
      <c r="H342" s="434">
        <v>4007</v>
      </c>
      <c r="I342" s="434">
        <v>88.343999999999994</v>
      </c>
      <c r="J342" s="434">
        <v>0</v>
      </c>
      <c r="K342" s="434">
        <v>2014</v>
      </c>
    </row>
    <row r="343" spans="1:11" hidden="1" x14ac:dyDescent="0.25">
      <c r="A343" s="434">
        <v>210852000</v>
      </c>
      <c r="B343" s="434">
        <v>99227</v>
      </c>
      <c r="C343" s="434" t="s">
        <v>61</v>
      </c>
      <c r="D343" s="434" t="s">
        <v>22</v>
      </c>
      <c r="E343" s="434">
        <v>12.2</v>
      </c>
      <c r="F343" s="434">
        <v>1800</v>
      </c>
      <c r="G343" s="434">
        <v>4934</v>
      </c>
      <c r="H343" s="434">
        <v>2858</v>
      </c>
      <c r="I343" s="434">
        <v>89.75</v>
      </c>
      <c r="J343" s="434">
        <v>0</v>
      </c>
      <c r="K343" s="434">
        <v>2000</v>
      </c>
    </row>
    <row r="344" spans="1:11" hidden="1" x14ac:dyDescent="0.25">
      <c r="A344" s="434">
        <v>210853000</v>
      </c>
      <c r="B344" s="434">
        <v>48164</v>
      </c>
      <c r="C344" s="434" t="s">
        <v>61</v>
      </c>
      <c r="D344" s="434" t="s">
        <v>22</v>
      </c>
      <c r="E344" s="434">
        <v>11</v>
      </c>
      <c r="F344" s="434">
        <v>2879</v>
      </c>
      <c r="G344" s="434">
        <v>4350</v>
      </c>
      <c r="H344" s="434">
        <v>2900</v>
      </c>
      <c r="I344" s="434">
        <v>100</v>
      </c>
      <c r="J344" s="434">
        <v>0</v>
      </c>
      <c r="K344" s="434">
        <v>2002</v>
      </c>
    </row>
    <row r="345" spans="1:11" hidden="1" x14ac:dyDescent="0.25">
      <c r="A345" s="434">
        <v>210857000</v>
      </c>
      <c r="B345" s="434">
        <v>14561</v>
      </c>
      <c r="C345" s="434" t="s">
        <v>16</v>
      </c>
      <c r="D345" s="434" t="s">
        <v>33</v>
      </c>
      <c r="E345" s="434">
        <v>16</v>
      </c>
      <c r="F345" s="434">
        <v>16428</v>
      </c>
      <c r="G345" s="434">
        <v>74999</v>
      </c>
      <c r="H345" s="434">
        <v>42432</v>
      </c>
      <c r="I345" s="434">
        <v>228.19</v>
      </c>
      <c r="J345" s="434">
        <v>0</v>
      </c>
      <c r="K345" s="434">
        <v>1970</v>
      </c>
    </row>
    <row r="346" spans="1:11" hidden="1" x14ac:dyDescent="0.25">
      <c r="A346" s="434">
        <v>210894000</v>
      </c>
      <c r="B346" s="434">
        <v>2746</v>
      </c>
      <c r="C346" s="434" t="s">
        <v>61</v>
      </c>
      <c r="D346" s="434" t="s">
        <v>22</v>
      </c>
      <c r="E346" s="434">
        <v>14.5</v>
      </c>
      <c r="F346" s="434">
        <v>3833</v>
      </c>
      <c r="G346" s="434">
        <v>4575</v>
      </c>
      <c r="H346" s="434">
        <v>3621</v>
      </c>
      <c r="I346" s="434">
        <v>98.25</v>
      </c>
      <c r="J346" s="434">
        <v>0</v>
      </c>
      <c r="K346" s="434">
        <v>1999</v>
      </c>
    </row>
    <row r="347" spans="1:11" hidden="1" x14ac:dyDescent="0.25">
      <c r="A347" s="434">
        <v>210895000</v>
      </c>
      <c r="B347" s="434">
        <v>600</v>
      </c>
      <c r="C347" s="434" t="s">
        <v>28</v>
      </c>
      <c r="D347" s="434" t="s">
        <v>29</v>
      </c>
      <c r="E347" s="434">
        <v>14.5</v>
      </c>
      <c r="F347" s="434">
        <v>9960</v>
      </c>
      <c r="G347" s="434">
        <v>55679</v>
      </c>
      <c r="H347" s="434">
        <v>31258</v>
      </c>
      <c r="I347" s="434">
        <v>189.99</v>
      </c>
      <c r="J347" s="434">
        <v>0</v>
      </c>
      <c r="K347" s="434">
        <v>2008</v>
      </c>
    </row>
    <row r="348" spans="1:11" hidden="1" x14ac:dyDescent="0.25">
      <c r="A348" s="434">
        <v>210921000</v>
      </c>
      <c r="B348" s="434">
        <v>16292</v>
      </c>
      <c r="C348" s="434" t="s">
        <v>56</v>
      </c>
      <c r="D348" s="434" t="s">
        <v>22</v>
      </c>
      <c r="E348" s="434">
        <v>12.3</v>
      </c>
      <c r="F348" s="434">
        <v>4050</v>
      </c>
      <c r="G348" s="434">
        <v>8362</v>
      </c>
      <c r="H348" s="434">
        <v>5005</v>
      </c>
      <c r="I348" s="434">
        <v>97.5</v>
      </c>
      <c r="K348" s="434">
        <v>2009</v>
      </c>
    </row>
    <row r="349" spans="1:11" hidden="1" x14ac:dyDescent="0.25">
      <c r="A349" s="434">
        <v>210935000</v>
      </c>
      <c r="B349" s="434">
        <v>104164</v>
      </c>
      <c r="C349" s="434" t="s">
        <v>61</v>
      </c>
      <c r="D349" s="434" t="s">
        <v>22</v>
      </c>
      <c r="E349" s="434">
        <v>13</v>
      </c>
      <c r="F349" s="434">
        <v>1800</v>
      </c>
      <c r="G349" s="434">
        <v>4909</v>
      </c>
      <c r="H349" s="434">
        <v>2858</v>
      </c>
      <c r="I349" s="434">
        <v>89.75</v>
      </c>
      <c r="J349" s="434">
        <v>0</v>
      </c>
      <c r="K349" s="434">
        <v>2000</v>
      </c>
    </row>
    <row r="350" spans="1:11" hidden="1" x14ac:dyDescent="0.25">
      <c r="A350" s="434">
        <v>210943000</v>
      </c>
      <c r="B350" s="434">
        <v>8255</v>
      </c>
      <c r="C350" s="434" t="s">
        <v>28</v>
      </c>
      <c r="D350" s="434" t="s">
        <v>29</v>
      </c>
      <c r="E350" s="434">
        <v>13.5</v>
      </c>
      <c r="F350" s="434">
        <v>6400</v>
      </c>
      <c r="G350" s="434">
        <v>35954</v>
      </c>
      <c r="H350" s="434">
        <v>23433</v>
      </c>
      <c r="I350" s="434">
        <v>179.89</v>
      </c>
      <c r="K350" s="434">
        <v>2014</v>
      </c>
    </row>
    <row r="351" spans="1:11" hidden="1" x14ac:dyDescent="0.25">
      <c r="A351" s="434">
        <v>210944000</v>
      </c>
      <c r="B351" s="434">
        <v>38</v>
      </c>
      <c r="C351" s="434" t="s">
        <v>28</v>
      </c>
      <c r="D351" s="434" t="s">
        <v>33</v>
      </c>
      <c r="E351" s="434">
        <v>15.7</v>
      </c>
      <c r="F351" s="434">
        <v>8700</v>
      </c>
      <c r="G351" s="434">
        <v>74933</v>
      </c>
      <c r="H351" s="434">
        <v>40354</v>
      </c>
      <c r="I351" s="434">
        <v>225</v>
      </c>
      <c r="K351" s="434">
        <v>2012</v>
      </c>
    </row>
    <row r="352" spans="1:11" hidden="1" x14ac:dyDescent="0.25">
      <c r="A352" s="434">
        <v>210963000</v>
      </c>
      <c r="B352" s="434">
        <v>9875</v>
      </c>
      <c r="C352" s="434" t="s">
        <v>28</v>
      </c>
      <c r="D352" s="434" t="s">
        <v>33</v>
      </c>
      <c r="E352" s="434">
        <v>14.5</v>
      </c>
      <c r="F352" s="434">
        <v>10750</v>
      </c>
      <c r="G352" s="434">
        <v>81541</v>
      </c>
      <c r="H352" s="434">
        <v>44289</v>
      </c>
      <c r="I352" s="434">
        <v>229</v>
      </c>
      <c r="J352" s="434">
        <v>0</v>
      </c>
      <c r="K352" s="434">
        <v>1970</v>
      </c>
    </row>
    <row r="353" spans="1:11" hidden="1" x14ac:dyDescent="0.25">
      <c r="A353" s="434">
        <v>210966000</v>
      </c>
      <c r="B353" s="434">
        <v>50840</v>
      </c>
      <c r="C353" s="434" t="s">
        <v>31</v>
      </c>
      <c r="D353" s="434" t="s">
        <v>25</v>
      </c>
      <c r="E353" s="434">
        <v>18</v>
      </c>
      <c r="F353" s="434">
        <v>7282</v>
      </c>
      <c r="G353" s="434">
        <v>6640</v>
      </c>
      <c r="H353" s="434">
        <v>8864</v>
      </c>
      <c r="I353" s="434">
        <v>139.69</v>
      </c>
      <c r="J353" s="434">
        <v>0</v>
      </c>
    </row>
    <row r="354" spans="1:11" hidden="1" x14ac:dyDescent="0.25">
      <c r="A354" s="434">
        <v>210974000</v>
      </c>
      <c r="B354" s="434">
        <v>31780</v>
      </c>
      <c r="C354" s="434" t="s">
        <v>61</v>
      </c>
      <c r="D354" s="434" t="s">
        <v>22</v>
      </c>
      <c r="E354" s="434">
        <v>11.2</v>
      </c>
      <c r="F354" s="434">
        <v>1840</v>
      </c>
      <c r="G354" s="434">
        <v>4250</v>
      </c>
      <c r="H354" s="434">
        <v>2984</v>
      </c>
      <c r="I354" s="434">
        <v>89.97</v>
      </c>
      <c r="J354" s="434">
        <v>0</v>
      </c>
      <c r="K354" s="434">
        <v>2008</v>
      </c>
    </row>
    <row r="355" spans="1:11" hidden="1" x14ac:dyDescent="0.25">
      <c r="A355" s="434">
        <v>210979000</v>
      </c>
      <c r="B355" s="434">
        <v>25226</v>
      </c>
      <c r="C355" s="434" t="s">
        <v>16</v>
      </c>
      <c r="D355" s="434" t="s">
        <v>33</v>
      </c>
      <c r="E355" s="434">
        <v>16.7</v>
      </c>
      <c r="F355" s="434">
        <v>13560</v>
      </c>
      <c r="G355" s="434">
        <v>74999</v>
      </c>
      <c r="H355" s="434">
        <v>42432</v>
      </c>
      <c r="I355" s="434">
        <v>228.19</v>
      </c>
      <c r="J355" s="434">
        <v>82053</v>
      </c>
      <c r="K355" s="434">
        <v>2004</v>
      </c>
    </row>
    <row r="356" spans="1:11" hidden="1" x14ac:dyDescent="0.25">
      <c r="A356" s="434">
        <v>210982000</v>
      </c>
      <c r="B356" s="434">
        <v>26226</v>
      </c>
      <c r="C356" s="434" t="s">
        <v>28</v>
      </c>
      <c r="D356" s="434" t="s">
        <v>33</v>
      </c>
      <c r="E356" s="434">
        <v>14.5</v>
      </c>
      <c r="F356" s="434">
        <v>12240</v>
      </c>
      <c r="G356" s="434">
        <v>82050</v>
      </c>
      <c r="H356" s="434">
        <v>43151</v>
      </c>
      <c r="I356" s="434">
        <v>228.99</v>
      </c>
      <c r="J356" s="434">
        <v>0</v>
      </c>
      <c r="K356" s="434">
        <v>2007</v>
      </c>
    </row>
    <row r="357" spans="1:11" hidden="1" x14ac:dyDescent="0.25">
      <c r="A357" s="434">
        <v>211100470</v>
      </c>
      <c r="B357" s="434">
        <v>11572</v>
      </c>
      <c r="C357" s="434" t="s">
        <v>61</v>
      </c>
      <c r="D357" s="434" t="s">
        <v>13</v>
      </c>
      <c r="I357" s="434">
        <v>28</v>
      </c>
      <c r="J357" s="434">
        <v>0</v>
      </c>
      <c r="K357" s="434">
        <v>1970</v>
      </c>
    </row>
    <row r="358" spans="1:11" hidden="1" x14ac:dyDescent="0.25">
      <c r="A358" s="434">
        <v>211103030</v>
      </c>
      <c r="B358" s="434">
        <v>24002</v>
      </c>
      <c r="C358" s="434" t="s">
        <v>61</v>
      </c>
      <c r="D358" s="434" t="s">
        <v>13</v>
      </c>
      <c r="I358" s="434">
        <v>14</v>
      </c>
      <c r="J358" s="434">
        <v>0</v>
      </c>
      <c r="K358" s="434">
        <v>1970</v>
      </c>
    </row>
    <row r="359" spans="1:11" hidden="1" x14ac:dyDescent="0.25">
      <c r="A359" s="434">
        <v>211104880</v>
      </c>
      <c r="B359" s="434">
        <v>4360</v>
      </c>
      <c r="C359" s="434" t="s">
        <v>61</v>
      </c>
      <c r="D359" s="434" t="s">
        <v>13</v>
      </c>
      <c r="I359" s="434">
        <v>11</v>
      </c>
      <c r="J359" s="434">
        <v>0</v>
      </c>
      <c r="K359" s="434">
        <v>1970</v>
      </c>
    </row>
    <row r="360" spans="1:11" hidden="1" x14ac:dyDescent="0.25">
      <c r="A360" s="434">
        <v>211119200</v>
      </c>
      <c r="B360" s="434">
        <v>1747</v>
      </c>
      <c r="C360" s="434" t="s">
        <v>61</v>
      </c>
      <c r="D360" s="434" t="s">
        <v>13</v>
      </c>
      <c r="I360" s="434">
        <v>10</v>
      </c>
      <c r="J360" s="434">
        <v>0</v>
      </c>
      <c r="K360" s="434">
        <v>1970</v>
      </c>
    </row>
    <row r="361" spans="1:11" hidden="1" x14ac:dyDescent="0.25">
      <c r="A361" s="434">
        <v>211119580</v>
      </c>
      <c r="B361" s="434">
        <v>1536</v>
      </c>
      <c r="C361" s="434" t="s">
        <v>61</v>
      </c>
      <c r="D361" s="434" t="s">
        <v>13</v>
      </c>
      <c r="I361" s="434">
        <v>12</v>
      </c>
      <c r="J361" s="434">
        <v>0</v>
      </c>
      <c r="K361" s="434">
        <v>1970</v>
      </c>
    </row>
    <row r="362" spans="1:11" hidden="1" x14ac:dyDescent="0.25">
      <c r="A362" s="434">
        <v>211120740</v>
      </c>
      <c r="B362" s="434">
        <v>5664</v>
      </c>
      <c r="C362" s="434" t="s">
        <v>61</v>
      </c>
      <c r="D362" s="434" t="s">
        <v>13</v>
      </c>
      <c r="I362" s="434">
        <v>11</v>
      </c>
    </row>
    <row r="363" spans="1:11" hidden="1" x14ac:dyDescent="0.25">
      <c r="A363" s="434">
        <v>211127160</v>
      </c>
      <c r="B363" s="434">
        <v>6072</v>
      </c>
      <c r="C363" s="434" t="s">
        <v>61</v>
      </c>
      <c r="D363" s="434" t="s">
        <v>13</v>
      </c>
      <c r="I363" s="434">
        <v>17</v>
      </c>
    </row>
    <row r="364" spans="1:11" hidden="1" x14ac:dyDescent="0.25">
      <c r="A364" s="434">
        <v>211127350</v>
      </c>
      <c r="B364" s="434">
        <v>37018</v>
      </c>
      <c r="C364" s="434" t="s">
        <v>61</v>
      </c>
      <c r="D364" s="434" t="s">
        <v>13</v>
      </c>
      <c r="I364" s="434">
        <v>12</v>
      </c>
    </row>
    <row r="365" spans="1:11" hidden="1" x14ac:dyDescent="0.25">
      <c r="A365" s="434">
        <v>211129660</v>
      </c>
      <c r="B365" s="434">
        <v>9492</v>
      </c>
      <c r="C365" s="434" t="s">
        <v>61</v>
      </c>
      <c r="D365" s="434" t="s">
        <v>13</v>
      </c>
      <c r="I365" s="434">
        <v>10</v>
      </c>
    </row>
    <row r="366" spans="1:11" hidden="1" x14ac:dyDescent="0.25">
      <c r="A366" s="434">
        <v>211129810</v>
      </c>
      <c r="B366" s="434">
        <v>2620</v>
      </c>
      <c r="C366" s="434" t="s">
        <v>61</v>
      </c>
      <c r="D366" s="434" t="s">
        <v>13</v>
      </c>
      <c r="I366" s="434">
        <v>12</v>
      </c>
      <c r="J366" s="434">
        <v>0</v>
      </c>
      <c r="K366" s="434">
        <v>1970</v>
      </c>
    </row>
    <row r="367" spans="1:11" hidden="1" x14ac:dyDescent="0.25">
      <c r="A367" s="434">
        <v>211132210</v>
      </c>
      <c r="B367" s="434">
        <v>9204</v>
      </c>
      <c r="C367" s="434" t="s">
        <v>61</v>
      </c>
      <c r="D367" s="434" t="s">
        <v>13</v>
      </c>
      <c r="I367" s="434">
        <v>10</v>
      </c>
      <c r="J367" s="434">
        <v>0</v>
      </c>
      <c r="K367" s="434">
        <v>1970</v>
      </c>
    </row>
    <row r="368" spans="1:11" hidden="1" x14ac:dyDescent="0.25">
      <c r="A368" s="434">
        <v>211132550</v>
      </c>
      <c r="B368" s="434">
        <v>13313</v>
      </c>
      <c r="C368" s="434" t="s">
        <v>61</v>
      </c>
      <c r="D368" s="434" t="s">
        <v>13</v>
      </c>
      <c r="I368" s="434">
        <v>16</v>
      </c>
      <c r="J368" s="434">
        <v>0</v>
      </c>
      <c r="K368" s="434">
        <v>1970</v>
      </c>
    </row>
    <row r="369" spans="1:11" hidden="1" x14ac:dyDescent="0.25">
      <c r="A369" s="434">
        <v>211134090</v>
      </c>
      <c r="B369" s="434">
        <v>1109</v>
      </c>
      <c r="C369" s="434" t="s">
        <v>61</v>
      </c>
      <c r="D369" s="434" t="s">
        <v>13</v>
      </c>
      <c r="I369" s="434">
        <v>14</v>
      </c>
      <c r="J369" s="434">
        <v>0</v>
      </c>
      <c r="K369" s="434">
        <v>1970</v>
      </c>
    </row>
    <row r="370" spans="1:11" hidden="1" x14ac:dyDescent="0.25">
      <c r="A370" s="434">
        <v>211135000</v>
      </c>
      <c r="B370" s="434">
        <v>158527</v>
      </c>
      <c r="C370" s="434" t="s">
        <v>16</v>
      </c>
      <c r="D370" s="434" t="s">
        <v>29</v>
      </c>
      <c r="E370" s="434">
        <v>16</v>
      </c>
      <c r="F370" s="434">
        <v>8340</v>
      </c>
      <c r="G370" s="434">
        <v>32310</v>
      </c>
      <c r="H370" s="434">
        <v>21329</v>
      </c>
      <c r="I370" s="434">
        <v>177.75</v>
      </c>
      <c r="J370" s="434">
        <v>36618</v>
      </c>
      <c r="K370" s="434">
        <v>2004</v>
      </c>
    </row>
    <row r="371" spans="1:11" hidden="1" x14ac:dyDescent="0.25">
      <c r="A371" s="434">
        <v>211135980</v>
      </c>
      <c r="B371" s="434">
        <v>25490</v>
      </c>
      <c r="C371" s="434" t="s">
        <v>61</v>
      </c>
      <c r="D371" s="434" t="s">
        <v>13</v>
      </c>
      <c r="I371" s="434">
        <v>11</v>
      </c>
    </row>
    <row r="372" spans="1:11" hidden="1" x14ac:dyDescent="0.25">
      <c r="A372" s="434">
        <v>211140430</v>
      </c>
      <c r="B372" s="434">
        <v>12799</v>
      </c>
      <c r="C372" s="434" t="s">
        <v>61</v>
      </c>
      <c r="D372" s="434" t="s">
        <v>13</v>
      </c>
      <c r="I372" s="434">
        <v>12</v>
      </c>
      <c r="J372" s="434">
        <v>0</v>
      </c>
      <c r="K372" s="434">
        <v>1970</v>
      </c>
    </row>
    <row r="373" spans="1:11" hidden="1" x14ac:dyDescent="0.25">
      <c r="A373" s="434">
        <v>211140670</v>
      </c>
      <c r="B373" s="434">
        <v>12117</v>
      </c>
      <c r="C373" s="434" t="s">
        <v>61</v>
      </c>
      <c r="D373" s="434" t="s">
        <v>13</v>
      </c>
      <c r="I373" s="434">
        <v>17</v>
      </c>
      <c r="J373" s="434">
        <v>0</v>
      </c>
      <c r="K373" s="434">
        <v>1970</v>
      </c>
    </row>
    <row r="374" spans="1:11" hidden="1" x14ac:dyDescent="0.25">
      <c r="A374" s="434">
        <v>211141000</v>
      </c>
      <c r="B374" s="434">
        <v>380278</v>
      </c>
      <c r="C374" s="434" t="s">
        <v>35</v>
      </c>
      <c r="D374" s="434" t="s">
        <v>25</v>
      </c>
      <c r="E374" s="434">
        <v>18</v>
      </c>
      <c r="F374" s="434">
        <v>8400</v>
      </c>
      <c r="G374" s="434">
        <v>11286</v>
      </c>
      <c r="H374" s="434">
        <v>9981</v>
      </c>
      <c r="I374" s="434">
        <v>134.44</v>
      </c>
      <c r="J374" s="434">
        <v>0</v>
      </c>
      <c r="K374" s="434">
        <v>2004</v>
      </c>
    </row>
    <row r="375" spans="1:11" hidden="1" x14ac:dyDescent="0.25">
      <c r="A375" s="434">
        <v>211145680</v>
      </c>
      <c r="B375" s="434">
        <v>68201</v>
      </c>
      <c r="C375" s="434" t="s">
        <v>61</v>
      </c>
      <c r="D375" s="434" t="s">
        <v>13</v>
      </c>
      <c r="I375" s="434">
        <v>19</v>
      </c>
      <c r="J375" s="434">
        <v>0</v>
      </c>
      <c r="K375" s="434">
        <v>1970</v>
      </c>
    </row>
    <row r="376" spans="1:11" hidden="1" x14ac:dyDescent="0.25">
      <c r="A376" s="434">
        <v>211156800</v>
      </c>
      <c r="B376" s="434">
        <v>22973</v>
      </c>
      <c r="C376" s="434" t="s">
        <v>54</v>
      </c>
      <c r="D376" s="434" t="s">
        <v>17</v>
      </c>
      <c r="E376" s="434">
        <v>14</v>
      </c>
      <c r="F376" s="434">
        <v>6040</v>
      </c>
      <c r="G376" s="434">
        <v>526</v>
      </c>
      <c r="H376" s="434">
        <v>787</v>
      </c>
      <c r="I376" s="434">
        <v>38.72</v>
      </c>
      <c r="J376" s="434">
        <v>0</v>
      </c>
    </row>
    <row r="377" spans="1:11" hidden="1" x14ac:dyDescent="0.25">
      <c r="A377" s="434">
        <v>211157420</v>
      </c>
      <c r="B377" s="434">
        <v>33918</v>
      </c>
      <c r="C377" s="434" t="s">
        <v>61</v>
      </c>
      <c r="D377" s="434" t="s">
        <v>13</v>
      </c>
      <c r="I377" s="434">
        <v>16</v>
      </c>
      <c r="J377" s="434">
        <v>0</v>
      </c>
      <c r="K377" s="434">
        <v>1970</v>
      </c>
    </row>
    <row r="378" spans="1:11" hidden="1" x14ac:dyDescent="0.25">
      <c r="A378" s="434">
        <v>211157920</v>
      </c>
      <c r="B378" s="434">
        <v>22828</v>
      </c>
      <c r="C378" s="434" t="s">
        <v>61</v>
      </c>
      <c r="D378" s="434" t="s">
        <v>13</v>
      </c>
      <c r="I378" s="434">
        <v>10</v>
      </c>
      <c r="J378" s="434">
        <v>0</v>
      </c>
      <c r="K378" s="434">
        <v>1970</v>
      </c>
    </row>
    <row r="379" spans="1:11" hidden="1" x14ac:dyDescent="0.25">
      <c r="A379" s="434">
        <v>211158030</v>
      </c>
      <c r="B379" s="434">
        <v>843</v>
      </c>
      <c r="C379" s="434" t="s">
        <v>61</v>
      </c>
      <c r="D379" s="434" t="s">
        <v>13</v>
      </c>
      <c r="I379" s="434">
        <v>13</v>
      </c>
      <c r="J379" s="434">
        <v>0</v>
      </c>
      <c r="K379" s="434">
        <v>1970</v>
      </c>
    </row>
    <row r="380" spans="1:11" hidden="1" x14ac:dyDescent="0.25">
      <c r="A380" s="434">
        <v>211172290</v>
      </c>
      <c r="B380" s="434">
        <v>10079</v>
      </c>
      <c r="C380" s="434" t="s">
        <v>61</v>
      </c>
      <c r="D380" s="434" t="s">
        <v>13</v>
      </c>
      <c r="I380" s="434">
        <v>11</v>
      </c>
    </row>
    <row r="381" spans="1:11" hidden="1" x14ac:dyDescent="0.25">
      <c r="A381" s="434">
        <v>211177200</v>
      </c>
      <c r="B381" s="434">
        <v>8990</v>
      </c>
      <c r="C381" s="434" t="s">
        <v>61</v>
      </c>
      <c r="D381" s="434" t="s">
        <v>13</v>
      </c>
      <c r="I381" s="434">
        <v>11</v>
      </c>
      <c r="J381" s="434">
        <v>0</v>
      </c>
      <c r="K381" s="434">
        <v>1970</v>
      </c>
    </row>
    <row r="382" spans="1:11" hidden="1" x14ac:dyDescent="0.25">
      <c r="A382" s="434">
        <v>211177330</v>
      </c>
      <c r="B382" s="434">
        <v>3585</v>
      </c>
      <c r="C382" s="434" t="s">
        <v>61</v>
      </c>
      <c r="D382" s="434" t="s">
        <v>13</v>
      </c>
      <c r="I382" s="434">
        <v>10</v>
      </c>
      <c r="J382" s="434">
        <v>0</v>
      </c>
      <c r="K382" s="434">
        <v>1970</v>
      </c>
    </row>
    <row r="383" spans="1:11" hidden="1" x14ac:dyDescent="0.25">
      <c r="A383" s="434">
        <v>211185740</v>
      </c>
      <c r="B383" s="434">
        <v>6740</v>
      </c>
      <c r="C383" s="434" t="s">
        <v>61</v>
      </c>
      <c r="D383" s="434" t="s">
        <v>13</v>
      </c>
      <c r="I383" s="434">
        <v>13</v>
      </c>
    </row>
    <row r="384" spans="1:11" hidden="1" x14ac:dyDescent="0.25">
      <c r="A384" s="434">
        <v>211188410</v>
      </c>
      <c r="B384" s="434">
        <v>5764</v>
      </c>
      <c r="C384" s="434" t="s">
        <v>61</v>
      </c>
      <c r="D384" s="434" t="s">
        <v>13</v>
      </c>
      <c r="I384" s="434">
        <v>13</v>
      </c>
      <c r="J384" s="434">
        <v>0</v>
      </c>
      <c r="K384" s="434">
        <v>1970</v>
      </c>
    </row>
    <row r="385" spans="1:11" hidden="1" x14ac:dyDescent="0.25">
      <c r="A385" s="434">
        <v>211188690</v>
      </c>
      <c r="B385" s="434">
        <v>5235</v>
      </c>
      <c r="C385" s="434" t="s">
        <v>61</v>
      </c>
      <c r="D385" s="434" t="s">
        <v>13</v>
      </c>
      <c r="I385" s="434">
        <v>15</v>
      </c>
      <c r="J385" s="434">
        <v>0</v>
      </c>
      <c r="K385" s="434">
        <v>1970</v>
      </c>
    </row>
    <row r="386" spans="1:11" hidden="1" x14ac:dyDescent="0.25">
      <c r="A386" s="434">
        <v>211189180</v>
      </c>
      <c r="B386" s="434">
        <v>19405</v>
      </c>
      <c r="C386" s="434" t="s">
        <v>61</v>
      </c>
      <c r="D386" s="434" t="s">
        <v>13</v>
      </c>
      <c r="I386" s="434">
        <v>15</v>
      </c>
      <c r="J386" s="434">
        <v>0</v>
      </c>
      <c r="K386" s="434">
        <v>1970</v>
      </c>
    </row>
    <row r="387" spans="1:11" hidden="1" x14ac:dyDescent="0.25">
      <c r="A387" s="434">
        <v>211190000</v>
      </c>
      <c r="B387" s="434">
        <v>2</v>
      </c>
      <c r="C387" s="434" t="s">
        <v>42</v>
      </c>
      <c r="D387" s="434" t="s">
        <v>25</v>
      </c>
      <c r="E387" s="434">
        <v>15.5</v>
      </c>
      <c r="F387" s="434">
        <v>17280</v>
      </c>
      <c r="G387" s="434">
        <v>2904</v>
      </c>
      <c r="H387" s="434">
        <v>15187</v>
      </c>
      <c r="I387" s="434">
        <v>142</v>
      </c>
      <c r="J387" s="434">
        <v>0</v>
      </c>
      <c r="K387" s="434">
        <v>1997</v>
      </c>
    </row>
    <row r="388" spans="1:11" hidden="1" x14ac:dyDescent="0.25">
      <c r="A388" s="434">
        <v>211196710</v>
      </c>
      <c r="B388" s="434">
        <v>61089</v>
      </c>
      <c r="C388" s="434" t="s">
        <v>61</v>
      </c>
      <c r="D388" s="434" t="s">
        <v>13</v>
      </c>
      <c r="I388" s="434">
        <v>10</v>
      </c>
      <c r="J388" s="434">
        <v>0</v>
      </c>
      <c r="K388" s="434">
        <v>1970</v>
      </c>
    </row>
    <row r="389" spans="1:11" hidden="1" x14ac:dyDescent="0.25">
      <c r="A389" s="434">
        <v>211197540</v>
      </c>
      <c r="B389" s="434">
        <v>1282</v>
      </c>
      <c r="C389" s="434" t="s">
        <v>61</v>
      </c>
      <c r="D389" s="434" t="s">
        <v>13</v>
      </c>
      <c r="I389" s="434">
        <v>15</v>
      </c>
      <c r="J389" s="434">
        <v>0</v>
      </c>
      <c r="K389" s="434">
        <v>1970</v>
      </c>
    </row>
    <row r="390" spans="1:11" hidden="1" x14ac:dyDescent="0.25">
      <c r="A390" s="434">
        <v>211200040</v>
      </c>
      <c r="B390" s="434">
        <v>4431</v>
      </c>
      <c r="C390" s="434" t="s">
        <v>61</v>
      </c>
      <c r="D390" s="434" t="s">
        <v>13</v>
      </c>
      <c r="I390" s="434">
        <v>12</v>
      </c>
    </row>
    <row r="391" spans="1:11" hidden="1" x14ac:dyDescent="0.25">
      <c r="A391" s="434">
        <v>211202460</v>
      </c>
      <c r="B391" s="434">
        <v>69534</v>
      </c>
      <c r="C391" s="434" t="s">
        <v>56</v>
      </c>
      <c r="D391" s="434" t="s">
        <v>25</v>
      </c>
      <c r="E391" s="434">
        <v>15.5</v>
      </c>
      <c r="F391" s="434">
        <v>14710</v>
      </c>
      <c r="G391" s="434">
        <v>4374</v>
      </c>
      <c r="H391" s="434">
        <v>12614</v>
      </c>
      <c r="I391" s="434">
        <v>117.91</v>
      </c>
      <c r="J391" s="434">
        <v>0</v>
      </c>
      <c r="K391" s="434">
        <v>1982</v>
      </c>
    </row>
    <row r="392" spans="1:11" hidden="1" x14ac:dyDescent="0.25">
      <c r="A392" s="434">
        <v>211204290</v>
      </c>
      <c r="B392" s="434">
        <v>19627</v>
      </c>
      <c r="C392" s="434" t="s">
        <v>31</v>
      </c>
      <c r="D392" s="434" t="s">
        <v>22</v>
      </c>
      <c r="E392" s="434">
        <v>10</v>
      </c>
      <c r="F392" s="434">
        <v>662</v>
      </c>
      <c r="G392" s="434">
        <v>2287</v>
      </c>
      <c r="H392" s="434">
        <v>1832</v>
      </c>
      <c r="I392" s="434">
        <v>80.62</v>
      </c>
      <c r="J392" s="434">
        <v>0</v>
      </c>
      <c r="K392" s="434">
        <v>1970</v>
      </c>
    </row>
    <row r="393" spans="1:11" hidden="1" x14ac:dyDescent="0.25">
      <c r="A393" s="434">
        <v>211204360</v>
      </c>
      <c r="B393" s="434">
        <v>158519</v>
      </c>
      <c r="C393" s="434" t="s">
        <v>56</v>
      </c>
      <c r="D393" s="434" t="s">
        <v>17</v>
      </c>
      <c r="E393" s="434">
        <v>12.8</v>
      </c>
      <c r="F393" s="434">
        <v>1617</v>
      </c>
      <c r="G393" s="434">
        <v>287</v>
      </c>
      <c r="H393" s="434">
        <v>1105</v>
      </c>
      <c r="I393" s="434">
        <v>60.81</v>
      </c>
      <c r="J393" s="434">
        <v>0</v>
      </c>
      <c r="K393" s="434">
        <v>1970</v>
      </c>
    </row>
    <row r="394" spans="1:11" hidden="1" x14ac:dyDescent="0.25">
      <c r="A394" s="434">
        <v>211205920</v>
      </c>
      <c r="B394" s="434">
        <v>80433</v>
      </c>
      <c r="C394" s="434" t="s">
        <v>61</v>
      </c>
      <c r="D394" s="434" t="s">
        <v>17</v>
      </c>
      <c r="G394" s="434">
        <v>540</v>
      </c>
      <c r="H394" s="434">
        <v>462</v>
      </c>
      <c r="I394" s="434">
        <v>47</v>
      </c>
      <c r="J394" s="434">
        <v>0</v>
      </c>
      <c r="K394" s="434">
        <v>1970</v>
      </c>
    </row>
    <row r="395" spans="1:11" hidden="1" x14ac:dyDescent="0.25">
      <c r="A395" s="434">
        <v>211206770</v>
      </c>
      <c r="B395" s="434">
        <v>9414</v>
      </c>
      <c r="C395" s="434" t="s">
        <v>61</v>
      </c>
      <c r="D395" s="434" t="s">
        <v>13</v>
      </c>
      <c r="I395" s="434">
        <v>19</v>
      </c>
      <c r="J395" s="434">
        <v>0</v>
      </c>
      <c r="K395" s="434">
        <v>1970</v>
      </c>
    </row>
    <row r="396" spans="1:11" hidden="1" x14ac:dyDescent="0.25">
      <c r="A396" s="434">
        <v>211208350</v>
      </c>
      <c r="B396" s="434">
        <v>1694</v>
      </c>
      <c r="C396" s="434" t="s">
        <v>54</v>
      </c>
      <c r="D396" s="434" t="s">
        <v>17</v>
      </c>
      <c r="E396" s="434">
        <v>12</v>
      </c>
      <c r="F396" s="434">
        <v>1450</v>
      </c>
      <c r="G396" s="434">
        <v>209</v>
      </c>
      <c r="H396" s="434">
        <v>368</v>
      </c>
      <c r="I396" s="434">
        <v>31.35</v>
      </c>
      <c r="K396" s="434">
        <v>1993</v>
      </c>
    </row>
    <row r="397" spans="1:11" hidden="1" x14ac:dyDescent="0.25">
      <c r="A397" s="434">
        <v>211208720</v>
      </c>
      <c r="B397" s="434">
        <v>222987</v>
      </c>
      <c r="C397" s="434" t="s">
        <v>56</v>
      </c>
      <c r="D397" s="434" t="s">
        <v>17</v>
      </c>
      <c r="E397" s="434">
        <v>12</v>
      </c>
      <c r="F397" s="434">
        <v>1596</v>
      </c>
      <c r="G397" s="434">
        <v>279</v>
      </c>
      <c r="H397" s="434">
        <v>1322</v>
      </c>
      <c r="I397" s="434">
        <v>54.56</v>
      </c>
      <c r="J397" s="434">
        <v>0</v>
      </c>
      <c r="K397" s="434">
        <v>1990</v>
      </c>
    </row>
    <row r="398" spans="1:11" hidden="1" x14ac:dyDescent="0.25">
      <c r="A398" s="434">
        <v>211210280</v>
      </c>
      <c r="B398" s="434">
        <v>16718</v>
      </c>
      <c r="C398" s="434" t="s">
        <v>61</v>
      </c>
      <c r="D398" s="434" t="s">
        <v>22</v>
      </c>
      <c r="E398" s="434">
        <v>0</v>
      </c>
      <c r="F398" s="434">
        <v>647</v>
      </c>
      <c r="G398" s="434">
        <v>0</v>
      </c>
      <c r="H398" s="434">
        <v>1499</v>
      </c>
      <c r="I398" s="434">
        <v>81.459999999999994</v>
      </c>
      <c r="J398" s="434">
        <v>0</v>
      </c>
      <c r="K398" s="434">
        <v>1970</v>
      </c>
    </row>
    <row r="399" spans="1:11" hidden="1" x14ac:dyDescent="0.25">
      <c r="A399" s="434">
        <v>211210480</v>
      </c>
      <c r="B399" s="434">
        <v>6306</v>
      </c>
      <c r="C399" s="434" t="s">
        <v>56</v>
      </c>
      <c r="D399" s="434" t="s">
        <v>13</v>
      </c>
      <c r="I399" s="434">
        <v>25</v>
      </c>
      <c r="J399" s="434">
        <v>0</v>
      </c>
      <c r="K399" s="434">
        <v>1970</v>
      </c>
    </row>
    <row r="400" spans="1:11" hidden="1" x14ac:dyDescent="0.25">
      <c r="A400" s="434">
        <v>211210710</v>
      </c>
      <c r="B400" s="434">
        <v>2043</v>
      </c>
      <c r="C400" s="434" t="s">
        <v>56</v>
      </c>
      <c r="D400" s="434" t="s">
        <v>13</v>
      </c>
      <c r="I400" s="434">
        <v>25</v>
      </c>
      <c r="J400" s="434">
        <v>0</v>
      </c>
      <c r="K400" s="434">
        <v>1970</v>
      </c>
    </row>
    <row r="401" spans="1:11" hidden="1" x14ac:dyDescent="0.25">
      <c r="A401" s="434">
        <v>211210890</v>
      </c>
      <c r="B401" s="434">
        <v>629</v>
      </c>
      <c r="C401" s="434" t="s">
        <v>56</v>
      </c>
      <c r="D401" s="434" t="s">
        <v>13</v>
      </c>
      <c r="I401" s="434">
        <v>25</v>
      </c>
      <c r="J401" s="434">
        <v>0</v>
      </c>
      <c r="K401" s="434">
        <v>1970</v>
      </c>
    </row>
    <row r="402" spans="1:11" hidden="1" x14ac:dyDescent="0.25">
      <c r="A402" s="434">
        <v>211210920</v>
      </c>
      <c r="B402" s="434">
        <v>2083</v>
      </c>
      <c r="C402" s="434" t="s">
        <v>56</v>
      </c>
      <c r="D402" s="434" t="s">
        <v>13</v>
      </c>
      <c r="I402" s="434">
        <v>25</v>
      </c>
      <c r="J402" s="434">
        <v>0</v>
      </c>
      <c r="K402" s="434">
        <v>1970</v>
      </c>
    </row>
    <row r="403" spans="1:11" hidden="1" x14ac:dyDescent="0.25">
      <c r="A403" s="434">
        <v>211210950</v>
      </c>
      <c r="B403" s="434">
        <v>2142</v>
      </c>
      <c r="C403" s="434" t="s">
        <v>56</v>
      </c>
      <c r="D403" s="434" t="s">
        <v>13</v>
      </c>
      <c r="I403" s="434">
        <v>25</v>
      </c>
      <c r="J403" s="434">
        <v>0</v>
      </c>
      <c r="K403" s="434">
        <v>1970</v>
      </c>
    </row>
    <row r="404" spans="1:11" hidden="1" x14ac:dyDescent="0.25">
      <c r="A404" s="434">
        <v>211211160</v>
      </c>
      <c r="B404" s="434">
        <v>9016</v>
      </c>
      <c r="C404" s="434" t="s">
        <v>56</v>
      </c>
      <c r="D404" s="434" t="s">
        <v>17</v>
      </c>
      <c r="I404" s="434">
        <v>55</v>
      </c>
      <c r="J404" s="434">
        <v>0</v>
      </c>
      <c r="K404" s="434">
        <v>1970</v>
      </c>
    </row>
    <row r="405" spans="1:11" hidden="1" x14ac:dyDescent="0.25">
      <c r="A405" s="434">
        <v>211211270</v>
      </c>
      <c r="B405" s="434">
        <v>1932</v>
      </c>
      <c r="C405" s="434" t="s">
        <v>56</v>
      </c>
      <c r="D405" s="434" t="s">
        <v>17</v>
      </c>
      <c r="I405" s="434">
        <v>55</v>
      </c>
      <c r="J405" s="434">
        <v>0</v>
      </c>
      <c r="K405" s="434">
        <v>1970</v>
      </c>
    </row>
    <row r="406" spans="1:11" hidden="1" x14ac:dyDescent="0.25">
      <c r="A406" s="434">
        <v>211211330</v>
      </c>
      <c r="B406" s="434">
        <v>7858</v>
      </c>
      <c r="C406" s="434" t="s">
        <v>56</v>
      </c>
      <c r="D406" s="434" t="s">
        <v>17</v>
      </c>
      <c r="I406" s="434">
        <v>55</v>
      </c>
      <c r="J406" s="434">
        <v>0</v>
      </c>
      <c r="K406" s="434">
        <v>1970</v>
      </c>
    </row>
    <row r="407" spans="1:11" hidden="1" x14ac:dyDescent="0.25">
      <c r="A407" s="434">
        <v>211211460</v>
      </c>
      <c r="B407" s="434">
        <v>27887</v>
      </c>
      <c r="C407" s="434" t="s">
        <v>56</v>
      </c>
      <c r="D407" s="434" t="s">
        <v>22</v>
      </c>
      <c r="I407" s="434">
        <v>84</v>
      </c>
      <c r="J407" s="434">
        <v>0</v>
      </c>
      <c r="K407" s="434">
        <v>1970</v>
      </c>
    </row>
    <row r="408" spans="1:11" hidden="1" x14ac:dyDescent="0.25">
      <c r="A408" s="434">
        <v>211211470</v>
      </c>
      <c r="B408" s="434">
        <v>12867</v>
      </c>
      <c r="C408" s="434" t="s">
        <v>56</v>
      </c>
      <c r="D408" s="434" t="s">
        <v>22</v>
      </c>
      <c r="I408" s="434">
        <v>84</v>
      </c>
      <c r="J408" s="434">
        <v>0</v>
      </c>
      <c r="K408" s="434">
        <v>1970</v>
      </c>
    </row>
    <row r="409" spans="1:11" hidden="1" x14ac:dyDescent="0.25">
      <c r="A409" s="434">
        <v>211211850</v>
      </c>
      <c r="B409" s="434">
        <v>49056</v>
      </c>
      <c r="C409" s="434" t="s">
        <v>56</v>
      </c>
      <c r="D409" s="434" t="s">
        <v>25</v>
      </c>
      <c r="E409" s="434">
        <v>15.5</v>
      </c>
      <c r="F409" s="434">
        <v>5884</v>
      </c>
      <c r="G409" s="434">
        <v>10950</v>
      </c>
      <c r="H409" s="434">
        <v>6550</v>
      </c>
      <c r="I409" s="434">
        <v>130</v>
      </c>
      <c r="J409" s="434">
        <v>0</v>
      </c>
      <c r="K409" s="434">
        <v>1970</v>
      </c>
    </row>
    <row r="410" spans="1:11" x14ac:dyDescent="0.25">
      <c r="A410" s="434">
        <v>211214200</v>
      </c>
      <c r="B410" s="434">
        <v>157781</v>
      </c>
      <c r="C410" s="434" t="s">
        <v>59</v>
      </c>
      <c r="D410" s="434" t="s">
        <v>17</v>
      </c>
      <c r="E410" s="434">
        <v>16</v>
      </c>
      <c r="F410" s="434">
        <v>3000</v>
      </c>
      <c r="G410" s="434">
        <v>788</v>
      </c>
      <c r="H410" s="434">
        <v>1825</v>
      </c>
      <c r="I410" s="434">
        <v>64.2</v>
      </c>
      <c r="J410" s="434">
        <v>0</v>
      </c>
      <c r="K410" s="434">
        <v>1970</v>
      </c>
    </row>
    <row r="411" spans="1:11" hidden="1" x14ac:dyDescent="0.25">
      <c r="A411" s="434">
        <v>211215170</v>
      </c>
      <c r="B411" s="434">
        <v>56581</v>
      </c>
      <c r="C411" s="434" t="s">
        <v>61</v>
      </c>
      <c r="D411" s="434" t="s">
        <v>17</v>
      </c>
      <c r="E411" s="434">
        <v>7</v>
      </c>
      <c r="F411" s="434">
        <v>257</v>
      </c>
      <c r="G411" s="434">
        <v>480</v>
      </c>
      <c r="H411" s="434">
        <v>252</v>
      </c>
      <c r="I411" s="434">
        <v>50.17</v>
      </c>
      <c r="J411" s="434">
        <v>0</v>
      </c>
      <c r="K411" s="434">
        <v>1970</v>
      </c>
    </row>
    <row r="412" spans="1:11" hidden="1" x14ac:dyDescent="0.25">
      <c r="A412" s="434">
        <v>211215340</v>
      </c>
      <c r="B412" s="434">
        <v>4979</v>
      </c>
      <c r="C412" s="434" t="s">
        <v>54</v>
      </c>
      <c r="D412" s="434" t="s">
        <v>13</v>
      </c>
      <c r="E412" s="434">
        <v>12</v>
      </c>
      <c r="F412" s="434">
        <v>2648</v>
      </c>
      <c r="G412" s="434">
        <v>144</v>
      </c>
      <c r="H412" s="434">
        <v>257</v>
      </c>
      <c r="I412" s="434">
        <v>29.86</v>
      </c>
      <c r="J412" s="434">
        <v>0</v>
      </c>
      <c r="K412" s="434">
        <v>1978</v>
      </c>
    </row>
    <row r="413" spans="1:11" hidden="1" x14ac:dyDescent="0.25">
      <c r="A413" s="434">
        <v>211215500</v>
      </c>
      <c r="B413" s="434">
        <v>28389</v>
      </c>
      <c r="C413" s="434" t="s">
        <v>56</v>
      </c>
      <c r="D413" s="434" t="s">
        <v>17</v>
      </c>
      <c r="E413" s="434">
        <v>12</v>
      </c>
      <c r="F413" s="434">
        <v>1800</v>
      </c>
      <c r="G413" s="434">
        <v>561</v>
      </c>
      <c r="H413" s="434">
        <v>2131</v>
      </c>
      <c r="I413" s="434">
        <v>63.18</v>
      </c>
      <c r="J413" s="434">
        <v>0</v>
      </c>
    </row>
    <row r="414" spans="1:11" hidden="1" x14ac:dyDescent="0.25">
      <c r="A414" s="434">
        <v>211216570</v>
      </c>
      <c r="B414" s="434">
        <v>25304</v>
      </c>
      <c r="C414" s="434" t="s">
        <v>56</v>
      </c>
      <c r="D414" s="434" t="s">
        <v>17</v>
      </c>
      <c r="E414" s="434">
        <v>12</v>
      </c>
      <c r="F414" s="434">
        <v>1917</v>
      </c>
      <c r="G414" s="434">
        <v>279</v>
      </c>
      <c r="H414" s="434">
        <v>1322</v>
      </c>
      <c r="I414" s="434">
        <v>54.59</v>
      </c>
      <c r="K414" s="434">
        <v>1990</v>
      </c>
    </row>
    <row r="415" spans="1:11" hidden="1" x14ac:dyDescent="0.25">
      <c r="A415" s="434">
        <v>211217760</v>
      </c>
      <c r="B415" s="434">
        <v>5604</v>
      </c>
      <c r="C415" s="434" t="s">
        <v>56</v>
      </c>
      <c r="D415" s="434" t="s">
        <v>13</v>
      </c>
      <c r="E415" s="434">
        <v>10</v>
      </c>
      <c r="F415" s="434">
        <v>606</v>
      </c>
      <c r="G415" s="434">
        <v>48</v>
      </c>
      <c r="H415" s="434">
        <v>185</v>
      </c>
      <c r="I415" s="434">
        <v>29.71</v>
      </c>
      <c r="K415" s="434">
        <v>1976</v>
      </c>
    </row>
    <row r="416" spans="1:11" hidden="1" x14ac:dyDescent="0.25">
      <c r="A416" s="434">
        <v>211219630</v>
      </c>
      <c r="B416" s="434">
        <v>32624</v>
      </c>
      <c r="C416" s="434" t="s">
        <v>31</v>
      </c>
      <c r="D416" s="434" t="s">
        <v>22</v>
      </c>
      <c r="E416" s="434">
        <v>10.7</v>
      </c>
      <c r="F416" s="434">
        <v>830</v>
      </c>
      <c r="G416" s="434">
        <v>2422</v>
      </c>
      <c r="H416" s="434">
        <v>1584</v>
      </c>
      <c r="I416" s="434">
        <v>75.09</v>
      </c>
      <c r="J416" s="434">
        <v>0</v>
      </c>
      <c r="K416" s="434">
        <v>1994</v>
      </c>
    </row>
    <row r="417" spans="1:11" hidden="1" x14ac:dyDescent="0.25">
      <c r="A417" s="434">
        <v>211222860</v>
      </c>
      <c r="B417" s="434">
        <v>72690</v>
      </c>
      <c r="C417" s="434" t="s">
        <v>61</v>
      </c>
      <c r="D417" s="434" t="s">
        <v>13</v>
      </c>
      <c r="I417" s="434">
        <v>18</v>
      </c>
    </row>
    <row r="418" spans="1:11" hidden="1" x14ac:dyDescent="0.25">
      <c r="A418" s="434">
        <v>211226860</v>
      </c>
      <c r="B418" s="434">
        <v>43424</v>
      </c>
      <c r="C418" s="434" t="s">
        <v>35</v>
      </c>
      <c r="D418" s="434" t="s">
        <v>25</v>
      </c>
      <c r="I418" s="434">
        <v>101</v>
      </c>
    </row>
    <row r="419" spans="1:11" x14ac:dyDescent="0.25">
      <c r="A419" s="434">
        <v>211227510</v>
      </c>
      <c r="B419" s="434">
        <v>678831</v>
      </c>
      <c r="C419" s="434" t="s">
        <v>59</v>
      </c>
      <c r="D419" s="434" t="s">
        <v>17</v>
      </c>
      <c r="E419" s="434">
        <v>43596</v>
      </c>
      <c r="F419" s="434">
        <v>736</v>
      </c>
      <c r="G419" s="434">
        <v>200</v>
      </c>
      <c r="H419" s="434">
        <v>492</v>
      </c>
      <c r="I419" s="434">
        <v>35.11</v>
      </c>
      <c r="J419" s="434">
        <v>0</v>
      </c>
    </row>
    <row r="420" spans="1:11" hidden="1" x14ac:dyDescent="0.25">
      <c r="A420" s="434">
        <v>211228200</v>
      </c>
      <c r="B420" s="434">
        <v>6034</v>
      </c>
      <c r="C420" s="434" t="s">
        <v>16</v>
      </c>
      <c r="D420" s="434" t="s">
        <v>17</v>
      </c>
      <c r="E420" s="434">
        <v>10.5</v>
      </c>
      <c r="F420" s="434">
        <v>442</v>
      </c>
      <c r="G420" s="434">
        <v>600</v>
      </c>
      <c r="H420" s="434">
        <v>676</v>
      </c>
      <c r="I420" s="434">
        <v>58.22</v>
      </c>
      <c r="J420" s="434">
        <v>1020</v>
      </c>
      <c r="K420" s="434">
        <v>1982</v>
      </c>
    </row>
    <row r="421" spans="1:11" hidden="1" x14ac:dyDescent="0.25">
      <c r="A421" s="434">
        <v>211230180</v>
      </c>
      <c r="B421" s="434">
        <v>37340</v>
      </c>
      <c r="C421" s="434" t="s">
        <v>61</v>
      </c>
      <c r="D421" s="434" t="s">
        <v>13</v>
      </c>
      <c r="I421" s="434">
        <v>12</v>
      </c>
      <c r="J421" s="434">
        <v>0</v>
      </c>
      <c r="K421" s="434">
        <v>1970</v>
      </c>
    </row>
    <row r="422" spans="1:11" hidden="1" x14ac:dyDescent="0.25">
      <c r="A422" s="434">
        <v>211230400</v>
      </c>
      <c r="B422" s="434">
        <v>17957</v>
      </c>
      <c r="C422" s="434" t="s">
        <v>31</v>
      </c>
      <c r="D422" s="434" t="s">
        <v>22</v>
      </c>
      <c r="E422" s="434">
        <v>10.7</v>
      </c>
      <c r="F422" s="434">
        <v>960</v>
      </c>
      <c r="G422" s="434">
        <v>2423</v>
      </c>
      <c r="H422" s="434">
        <v>1595</v>
      </c>
      <c r="I422" s="434">
        <v>76.400000000000006</v>
      </c>
      <c r="J422" s="434">
        <v>0</v>
      </c>
      <c r="K422" s="434">
        <v>1995</v>
      </c>
    </row>
    <row r="423" spans="1:11" hidden="1" x14ac:dyDescent="0.25">
      <c r="A423" s="434">
        <v>211230590</v>
      </c>
      <c r="B423" s="434">
        <v>2001</v>
      </c>
      <c r="C423" s="434" t="s">
        <v>61</v>
      </c>
      <c r="D423" s="434" t="s">
        <v>13</v>
      </c>
      <c r="I423" s="434">
        <v>11</v>
      </c>
      <c r="J423" s="434">
        <v>0</v>
      </c>
      <c r="K423" s="434">
        <v>1970</v>
      </c>
    </row>
    <row r="424" spans="1:11" hidden="1" x14ac:dyDescent="0.25">
      <c r="A424" s="434">
        <v>211230700</v>
      </c>
      <c r="B424" s="434">
        <v>13146</v>
      </c>
      <c r="C424" s="434" t="s">
        <v>61</v>
      </c>
      <c r="D424" s="434" t="s">
        <v>13</v>
      </c>
      <c r="I424" s="434">
        <v>10</v>
      </c>
      <c r="J424" s="434">
        <v>0</v>
      </c>
      <c r="K424" s="434">
        <v>1970</v>
      </c>
    </row>
    <row r="425" spans="1:11" hidden="1" x14ac:dyDescent="0.25">
      <c r="A425" s="434">
        <v>211232340</v>
      </c>
      <c r="B425" s="434">
        <v>45589</v>
      </c>
      <c r="C425" s="434" t="s">
        <v>39</v>
      </c>
      <c r="D425" s="434" t="s">
        <v>17</v>
      </c>
      <c r="E425" s="434">
        <v>8</v>
      </c>
      <c r="F425" s="434">
        <v>294</v>
      </c>
      <c r="G425" s="434">
        <v>315</v>
      </c>
      <c r="H425" s="434">
        <v>211</v>
      </c>
      <c r="I425" s="434">
        <v>49.8</v>
      </c>
      <c r="J425" s="434">
        <v>0</v>
      </c>
      <c r="K425" s="434">
        <v>1970</v>
      </c>
    </row>
    <row r="426" spans="1:11" hidden="1" x14ac:dyDescent="0.25">
      <c r="A426" s="434">
        <v>211233870</v>
      </c>
      <c r="B426" s="434">
        <v>88726</v>
      </c>
      <c r="C426" s="434" t="s">
        <v>31</v>
      </c>
      <c r="D426" s="434" t="s">
        <v>22</v>
      </c>
      <c r="E426" s="434">
        <v>14</v>
      </c>
      <c r="F426" s="434">
        <v>3520</v>
      </c>
      <c r="G426" s="434">
        <v>6471</v>
      </c>
      <c r="H426" s="434">
        <v>4110</v>
      </c>
      <c r="I426" s="434">
        <v>99.99</v>
      </c>
      <c r="J426" s="434">
        <v>0</v>
      </c>
      <c r="K426" s="434">
        <v>1970</v>
      </c>
    </row>
    <row r="427" spans="1:11" hidden="1" x14ac:dyDescent="0.25">
      <c r="A427" s="434">
        <v>211235880</v>
      </c>
      <c r="B427" s="434">
        <v>259571</v>
      </c>
      <c r="C427" s="434" t="s">
        <v>35</v>
      </c>
      <c r="D427" s="434" t="s">
        <v>29</v>
      </c>
      <c r="E427" s="434">
        <v>22</v>
      </c>
      <c r="F427" s="434">
        <v>10000</v>
      </c>
      <c r="G427" s="434">
        <v>8912</v>
      </c>
      <c r="H427" s="434">
        <v>7550</v>
      </c>
      <c r="I427" s="434">
        <v>151</v>
      </c>
      <c r="J427" s="434">
        <v>0</v>
      </c>
      <c r="K427" s="434">
        <v>1996</v>
      </c>
    </row>
    <row r="428" spans="1:11" hidden="1" x14ac:dyDescent="0.25">
      <c r="A428" s="434">
        <v>211236290</v>
      </c>
      <c r="B428" s="434">
        <v>4</v>
      </c>
      <c r="C428" s="434" t="s">
        <v>56</v>
      </c>
      <c r="D428" s="434" t="s">
        <v>17</v>
      </c>
      <c r="E428" s="434">
        <v>10</v>
      </c>
      <c r="F428" s="434">
        <v>439</v>
      </c>
      <c r="G428" s="434">
        <v>29</v>
      </c>
      <c r="H428" s="434">
        <v>318</v>
      </c>
      <c r="I428" s="434">
        <v>49.15</v>
      </c>
      <c r="K428" s="434">
        <v>1962</v>
      </c>
    </row>
    <row r="429" spans="1:11" hidden="1" x14ac:dyDescent="0.25">
      <c r="A429" s="434">
        <v>211237490</v>
      </c>
      <c r="B429" s="434">
        <v>13110</v>
      </c>
      <c r="C429" s="434" t="s">
        <v>61</v>
      </c>
      <c r="D429" s="434" t="s">
        <v>13</v>
      </c>
      <c r="I429" s="434">
        <v>17</v>
      </c>
      <c r="J429" s="434">
        <v>0</v>
      </c>
      <c r="K429" s="434">
        <v>1970</v>
      </c>
    </row>
    <row r="430" spans="1:11" hidden="1" x14ac:dyDescent="0.25">
      <c r="A430" s="434">
        <v>211238300</v>
      </c>
      <c r="B430" s="434">
        <v>12393</v>
      </c>
      <c r="C430" s="434" t="s">
        <v>61</v>
      </c>
      <c r="D430" s="434" t="s">
        <v>13</v>
      </c>
      <c r="I430" s="434">
        <v>19</v>
      </c>
    </row>
    <row r="431" spans="1:11" hidden="1" x14ac:dyDescent="0.25">
      <c r="A431" s="434">
        <v>211239040</v>
      </c>
      <c r="B431" s="434">
        <v>16811</v>
      </c>
      <c r="C431" s="434" t="s">
        <v>61</v>
      </c>
      <c r="D431" s="434" t="s">
        <v>13</v>
      </c>
      <c r="I431" s="434">
        <v>10</v>
      </c>
      <c r="J431" s="434">
        <v>0</v>
      </c>
      <c r="K431" s="434">
        <v>1970</v>
      </c>
    </row>
    <row r="432" spans="1:11" hidden="1" x14ac:dyDescent="0.25">
      <c r="A432" s="434">
        <v>211243920</v>
      </c>
      <c r="B432" s="434">
        <v>34330</v>
      </c>
      <c r="C432" s="434" t="s">
        <v>61</v>
      </c>
      <c r="D432" s="434" t="s">
        <v>13</v>
      </c>
      <c r="I432" s="434">
        <v>25</v>
      </c>
      <c r="J432" s="434">
        <v>0</v>
      </c>
      <c r="K432" s="434">
        <v>1970</v>
      </c>
    </row>
    <row r="433" spans="1:11" hidden="1" x14ac:dyDescent="0.25">
      <c r="A433" s="434">
        <v>211244230</v>
      </c>
      <c r="B433" s="434">
        <v>44147</v>
      </c>
      <c r="C433" s="434" t="s">
        <v>31</v>
      </c>
      <c r="D433" s="434" t="s">
        <v>22</v>
      </c>
      <c r="E433" s="434">
        <v>11</v>
      </c>
      <c r="F433" s="434">
        <v>1320</v>
      </c>
      <c r="G433" s="434">
        <v>2398</v>
      </c>
      <c r="H433" s="434">
        <v>1598</v>
      </c>
      <c r="I433" s="434">
        <v>78.25</v>
      </c>
      <c r="J433" s="434">
        <v>0</v>
      </c>
      <c r="K433" s="434">
        <v>1970</v>
      </c>
    </row>
    <row r="434" spans="1:11" hidden="1" x14ac:dyDescent="0.25">
      <c r="A434" s="434">
        <v>211246800</v>
      </c>
      <c r="B434" s="434">
        <v>10093</v>
      </c>
      <c r="C434" s="434" t="s">
        <v>61</v>
      </c>
      <c r="D434" s="434" t="s">
        <v>13</v>
      </c>
      <c r="I434" s="434">
        <v>12</v>
      </c>
    </row>
    <row r="435" spans="1:11" hidden="1" x14ac:dyDescent="0.25">
      <c r="A435" s="434">
        <v>211249120</v>
      </c>
      <c r="B435" s="434">
        <v>9919</v>
      </c>
      <c r="C435" s="434" t="s">
        <v>61</v>
      </c>
      <c r="D435" s="434" t="s">
        <v>13</v>
      </c>
      <c r="I435" s="434">
        <v>14</v>
      </c>
    </row>
    <row r="436" spans="1:11" hidden="1" x14ac:dyDescent="0.25">
      <c r="A436" s="434">
        <v>211251140</v>
      </c>
      <c r="B436" s="434">
        <v>18612</v>
      </c>
      <c r="C436" s="434" t="s">
        <v>61</v>
      </c>
      <c r="D436" s="434" t="s">
        <v>13</v>
      </c>
      <c r="I436" s="434">
        <v>13</v>
      </c>
      <c r="J436" s="434">
        <v>0</v>
      </c>
      <c r="K436" s="434">
        <v>1970</v>
      </c>
    </row>
    <row r="437" spans="1:11" hidden="1" x14ac:dyDescent="0.25">
      <c r="A437" s="434">
        <v>211259050</v>
      </c>
      <c r="B437" s="434">
        <v>2102</v>
      </c>
      <c r="C437" s="434" t="s">
        <v>61</v>
      </c>
      <c r="D437" s="434" t="s">
        <v>13</v>
      </c>
      <c r="I437" s="434">
        <v>15</v>
      </c>
      <c r="J437" s="434">
        <v>0</v>
      </c>
      <c r="K437" s="434">
        <v>1970</v>
      </c>
    </row>
    <row r="438" spans="1:11" hidden="1" x14ac:dyDescent="0.25">
      <c r="A438" s="434">
        <v>211260260</v>
      </c>
      <c r="B438" s="434">
        <v>48391</v>
      </c>
      <c r="C438" s="434" t="s">
        <v>54</v>
      </c>
      <c r="D438" s="434" t="s">
        <v>17</v>
      </c>
      <c r="E438" s="434">
        <v>12</v>
      </c>
      <c r="F438" s="434">
        <v>3690</v>
      </c>
      <c r="G438" s="434">
        <v>167</v>
      </c>
      <c r="H438" s="434">
        <v>359</v>
      </c>
      <c r="I438" s="434">
        <v>30.55</v>
      </c>
      <c r="J438" s="434">
        <v>0</v>
      </c>
    </row>
    <row r="439" spans="1:11" hidden="1" x14ac:dyDescent="0.25">
      <c r="A439" s="434">
        <v>211261660</v>
      </c>
      <c r="B439" s="434">
        <v>9335</v>
      </c>
      <c r="C439" s="434" t="s">
        <v>61</v>
      </c>
      <c r="D439" s="434" t="s">
        <v>13</v>
      </c>
      <c r="I439" s="434">
        <v>12</v>
      </c>
    </row>
    <row r="440" spans="1:11" hidden="1" x14ac:dyDescent="0.25">
      <c r="A440" s="434">
        <v>211264190</v>
      </c>
      <c r="B440" s="434">
        <v>1650</v>
      </c>
      <c r="C440" s="434" t="s">
        <v>54</v>
      </c>
      <c r="D440" s="434" t="s">
        <v>17</v>
      </c>
      <c r="E440" s="434">
        <v>13</v>
      </c>
      <c r="F440" s="434">
        <v>3691</v>
      </c>
      <c r="G440" s="434">
        <v>160</v>
      </c>
      <c r="H440" s="434">
        <v>359</v>
      </c>
      <c r="I440" s="434">
        <v>30.54</v>
      </c>
      <c r="K440" s="434">
        <v>1997</v>
      </c>
    </row>
    <row r="441" spans="1:11" hidden="1" x14ac:dyDescent="0.25">
      <c r="A441" s="434">
        <v>211264700</v>
      </c>
      <c r="B441" s="434">
        <v>909657</v>
      </c>
      <c r="C441" s="434" t="s">
        <v>35</v>
      </c>
      <c r="D441" s="434" t="s">
        <v>25</v>
      </c>
      <c r="E441" s="434">
        <v>18</v>
      </c>
      <c r="F441" s="434">
        <v>8640</v>
      </c>
      <c r="G441" s="434">
        <v>11401</v>
      </c>
      <c r="H441" s="434">
        <v>7981</v>
      </c>
      <c r="I441" s="434">
        <v>138.5</v>
      </c>
      <c r="J441" s="434">
        <v>0</v>
      </c>
      <c r="K441" s="434">
        <v>1970</v>
      </c>
    </row>
    <row r="442" spans="1:11" hidden="1" x14ac:dyDescent="0.25">
      <c r="A442" s="434">
        <v>211265530</v>
      </c>
      <c r="B442" s="434">
        <v>15554</v>
      </c>
      <c r="C442" s="434" t="s">
        <v>35</v>
      </c>
      <c r="D442" s="434" t="s">
        <v>25</v>
      </c>
      <c r="E442" s="434">
        <v>15.5</v>
      </c>
      <c r="F442" s="434">
        <v>3825</v>
      </c>
      <c r="G442" s="434">
        <v>5202</v>
      </c>
      <c r="H442" s="434">
        <v>3999</v>
      </c>
      <c r="I442" s="434">
        <v>100.6</v>
      </c>
      <c r="J442" s="434">
        <v>0</v>
      </c>
      <c r="K442" s="434">
        <v>1998</v>
      </c>
    </row>
    <row r="443" spans="1:11" x14ac:dyDescent="0.25">
      <c r="A443" s="434">
        <v>211267780</v>
      </c>
      <c r="B443" s="434">
        <v>611054</v>
      </c>
      <c r="C443" s="434" t="s">
        <v>59</v>
      </c>
      <c r="D443" s="434" t="s">
        <v>17</v>
      </c>
      <c r="E443" s="434">
        <v>0</v>
      </c>
      <c r="F443" s="434">
        <v>599</v>
      </c>
      <c r="G443" s="434">
        <v>150</v>
      </c>
      <c r="H443" s="434">
        <v>261</v>
      </c>
      <c r="I443" s="434">
        <v>30.36</v>
      </c>
      <c r="J443" s="434">
        <v>0</v>
      </c>
    </row>
    <row r="444" spans="1:11" hidden="1" x14ac:dyDescent="0.25">
      <c r="A444" s="434">
        <v>211269510</v>
      </c>
      <c r="B444" s="434">
        <v>3088</v>
      </c>
      <c r="C444" s="434" t="s">
        <v>61</v>
      </c>
      <c r="D444" s="434" t="s">
        <v>13</v>
      </c>
      <c r="I444" s="434">
        <v>13</v>
      </c>
      <c r="J444" s="434">
        <v>0</v>
      </c>
      <c r="K444" s="434">
        <v>1970</v>
      </c>
    </row>
    <row r="445" spans="1:11" hidden="1" x14ac:dyDescent="0.25">
      <c r="A445" s="434">
        <v>211280380</v>
      </c>
      <c r="B445" s="434">
        <v>14190</v>
      </c>
      <c r="C445" s="434" t="s">
        <v>61</v>
      </c>
      <c r="D445" s="434" t="s">
        <v>13</v>
      </c>
      <c r="I445" s="434">
        <v>17</v>
      </c>
      <c r="J445" s="434">
        <v>0</v>
      </c>
      <c r="K445" s="434">
        <v>1970</v>
      </c>
    </row>
    <row r="446" spans="1:11" hidden="1" x14ac:dyDescent="0.25">
      <c r="A446" s="434">
        <v>211284350</v>
      </c>
      <c r="B446" s="434">
        <v>1792</v>
      </c>
      <c r="C446" s="434" t="s">
        <v>61</v>
      </c>
      <c r="D446" s="434" t="s">
        <v>22</v>
      </c>
      <c r="E446" s="434">
        <v>14.5</v>
      </c>
      <c r="F446" s="434">
        <v>3472</v>
      </c>
      <c r="G446" s="434">
        <v>6350</v>
      </c>
      <c r="H446" s="434">
        <v>4231</v>
      </c>
      <c r="I446" s="434">
        <v>99.95</v>
      </c>
      <c r="J446" s="434">
        <v>0</v>
      </c>
      <c r="K446" s="434">
        <v>1998</v>
      </c>
    </row>
    <row r="447" spans="1:11" hidden="1" x14ac:dyDescent="0.25">
      <c r="A447" s="434">
        <v>211285270</v>
      </c>
      <c r="B447" s="434">
        <v>9005</v>
      </c>
      <c r="C447" s="434" t="s">
        <v>35</v>
      </c>
      <c r="D447" s="434" t="s">
        <v>25</v>
      </c>
      <c r="I447" s="434">
        <v>118</v>
      </c>
    </row>
    <row r="448" spans="1:11" hidden="1" x14ac:dyDescent="0.25">
      <c r="A448" s="434">
        <v>211286440</v>
      </c>
      <c r="B448" s="434">
        <v>164434</v>
      </c>
      <c r="C448" s="434" t="s">
        <v>35</v>
      </c>
      <c r="D448" s="434" t="s">
        <v>25</v>
      </c>
      <c r="E448" s="434">
        <v>17</v>
      </c>
      <c r="F448" s="434">
        <v>5760</v>
      </c>
      <c r="G448" s="434">
        <v>6850</v>
      </c>
      <c r="H448" s="434">
        <v>5056</v>
      </c>
      <c r="I448" s="434">
        <v>118.5</v>
      </c>
      <c r="J448" s="434">
        <v>0</v>
      </c>
      <c r="K448" s="434">
        <v>1998</v>
      </c>
    </row>
    <row r="449" spans="1:11" hidden="1" x14ac:dyDescent="0.25">
      <c r="A449" s="434">
        <v>211298070</v>
      </c>
      <c r="B449" s="434">
        <v>4810</v>
      </c>
      <c r="C449" s="434" t="s">
        <v>61</v>
      </c>
      <c r="D449" s="434" t="s">
        <v>13</v>
      </c>
      <c r="I449" s="434">
        <v>12</v>
      </c>
    </row>
    <row r="450" spans="1:11" hidden="1" x14ac:dyDescent="0.25">
      <c r="A450" s="434">
        <v>211298100</v>
      </c>
      <c r="B450" s="434">
        <v>2112</v>
      </c>
      <c r="C450" s="434" t="s">
        <v>42</v>
      </c>
      <c r="D450" s="434" t="s">
        <v>17</v>
      </c>
      <c r="E450" s="434">
        <v>13.25</v>
      </c>
      <c r="F450" s="434">
        <v>1735</v>
      </c>
      <c r="G450" s="434">
        <v>170</v>
      </c>
      <c r="H450" s="434">
        <v>538</v>
      </c>
      <c r="I450" s="434">
        <v>55.5</v>
      </c>
      <c r="K450" s="434">
        <v>1970</v>
      </c>
    </row>
    <row r="451" spans="1:11" hidden="1" x14ac:dyDescent="0.25">
      <c r="A451" s="434">
        <v>211301030</v>
      </c>
      <c r="B451" s="434">
        <v>3744</v>
      </c>
      <c r="C451" s="434" t="s">
        <v>61</v>
      </c>
      <c r="D451" s="434" t="s">
        <v>13</v>
      </c>
      <c r="I451" s="434">
        <v>12</v>
      </c>
      <c r="J451" s="434">
        <v>0</v>
      </c>
      <c r="K451" s="434">
        <v>1970</v>
      </c>
    </row>
    <row r="452" spans="1:11" hidden="1" x14ac:dyDescent="0.25">
      <c r="A452" s="434">
        <v>211303460</v>
      </c>
      <c r="B452" s="434">
        <v>86284</v>
      </c>
      <c r="C452" s="434" t="s">
        <v>61</v>
      </c>
      <c r="D452" s="434" t="s">
        <v>13</v>
      </c>
      <c r="I452" s="434">
        <v>14</v>
      </c>
      <c r="J452" s="434">
        <v>0</v>
      </c>
      <c r="K452" s="434">
        <v>1970</v>
      </c>
    </row>
    <row r="453" spans="1:11" hidden="1" x14ac:dyDescent="0.25">
      <c r="A453" s="434">
        <v>211304530</v>
      </c>
      <c r="B453" s="434">
        <v>27574</v>
      </c>
      <c r="C453" s="434" t="s">
        <v>31</v>
      </c>
      <c r="D453" s="434" t="s">
        <v>13</v>
      </c>
      <c r="F453" s="434">
        <v>269</v>
      </c>
      <c r="G453" s="434">
        <v>165</v>
      </c>
      <c r="H453" s="434">
        <v>136</v>
      </c>
      <c r="I453" s="434">
        <v>28.3</v>
      </c>
      <c r="K453" s="434">
        <v>1916</v>
      </c>
    </row>
    <row r="454" spans="1:11" hidden="1" x14ac:dyDescent="0.25">
      <c r="A454" s="434">
        <v>211311370</v>
      </c>
      <c r="B454" s="434">
        <v>697</v>
      </c>
      <c r="C454" s="434" t="s">
        <v>61</v>
      </c>
      <c r="D454" s="434" t="s">
        <v>13</v>
      </c>
      <c r="I454" s="434">
        <v>10</v>
      </c>
      <c r="J454" s="434">
        <v>0</v>
      </c>
      <c r="K454" s="434">
        <v>1970</v>
      </c>
    </row>
    <row r="455" spans="1:11" hidden="1" x14ac:dyDescent="0.25">
      <c r="A455" s="434">
        <v>211315100</v>
      </c>
      <c r="B455" s="434">
        <v>1</v>
      </c>
      <c r="C455" s="434" t="s">
        <v>35</v>
      </c>
      <c r="D455" s="434" t="s">
        <v>29</v>
      </c>
      <c r="E455" s="434">
        <v>20.5</v>
      </c>
      <c r="F455" s="434">
        <v>14482</v>
      </c>
      <c r="G455" s="434">
        <v>11660</v>
      </c>
      <c r="H455" s="434">
        <v>9953</v>
      </c>
      <c r="I455" s="434">
        <v>154.5</v>
      </c>
      <c r="J455" s="434">
        <v>0</v>
      </c>
      <c r="K455" s="434">
        <v>1999</v>
      </c>
    </row>
    <row r="456" spans="1:11" hidden="1" x14ac:dyDescent="0.25">
      <c r="A456" s="434">
        <v>211317180</v>
      </c>
      <c r="B456" s="434">
        <v>852</v>
      </c>
      <c r="C456" s="434" t="s">
        <v>61</v>
      </c>
      <c r="D456" s="434" t="s">
        <v>22</v>
      </c>
      <c r="E456" s="434">
        <v>15</v>
      </c>
      <c r="F456" s="434">
        <v>3840</v>
      </c>
      <c r="G456" s="434">
        <v>6389</v>
      </c>
      <c r="H456" s="434">
        <v>4230</v>
      </c>
      <c r="I456" s="434">
        <v>99.95</v>
      </c>
      <c r="J456" s="434">
        <v>0</v>
      </c>
      <c r="K456" s="434">
        <v>1999</v>
      </c>
    </row>
    <row r="457" spans="1:11" hidden="1" x14ac:dyDescent="0.25">
      <c r="A457" s="434">
        <v>211318520</v>
      </c>
      <c r="B457" s="434">
        <v>2540</v>
      </c>
      <c r="C457" s="434" t="s">
        <v>61</v>
      </c>
      <c r="D457" s="434" t="s">
        <v>13</v>
      </c>
      <c r="I457" s="434">
        <v>12</v>
      </c>
    </row>
    <row r="458" spans="1:11" hidden="1" x14ac:dyDescent="0.25">
      <c r="A458" s="434">
        <v>211318770</v>
      </c>
      <c r="B458" s="434">
        <v>2344</v>
      </c>
      <c r="C458" s="434" t="s">
        <v>46</v>
      </c>
      <c r="D458" s="434" t="s">
        <v>17</v>
      </c>
      <c r="E458" s="434">
        <v>13</v>
      </c>
      <c r="F458" s="434">
        <v>5001</v>
      </c>
      <c r="G458" s="434">
        <v>211</v>
      </c>
      <c r="H458" s="434">
        <v>518</v>
      </c>
      <c r="I458" s="434">
        <v>33.5</v>
      </c>
      <c r="K458" s="434">
        <v>2000</v>
      </c>
    </row>
    <row r="459" spans="1:11" hidden="1" x14ac:dyDescent="0.25">
      <c r="A459" s="434">
        <v>211327150</v>
      </c>
      <c r="B459" s="434">
        <v>2019</v>
      </c>
      <c r="C459" s="434" t="s">
        <v>54</v>
      </c>
      <c r="D459" s="434" t="s">
        <v>13</v>
      </c>
      <c r="I459" s="434">
        <v>29</v>
      </c>
    </row>
    <row r="460" spans="1:11" hidden="1" x14ac:dyDescent="0.25">
      <c r="A460" s="434">
        <v>211330520</v>
      </c>
      <c r="B460" s="434">
        <v>25727</v>
      </c>
      <c r="C460" s="434" t="s">
        <v>16</v>
      </c>
      <c r="D460" s="434" t="s">
        <v>29</v>
      </c>
      <c r="E460" s="434">
        <v>14.7</v>
      </c>
      <c r="F460" s="434">
        <v>8340</v>
      </c>
      <c r="G460" s="434">
        <v>32230</v>
      </c>
      <c r="H460" s="434">
        <v>21353</v>
      </c>
      <c r="I460" s="434">
        <v>177.75</v>
      </c>
      <c r="J460" s="434">
        <v>0</v>
      </c>
      <c r="K460" s="434">
        <v>1970</v>
      </c>
    </row>
    <row r="461" spans="1:11" hidden="1" x14ac:dyDescent="0.25">
      <c r="A461" s="434">
        <v>211331670</v>
      </c>
      <c r="B461" s="434">
        <v>10423</v>
      </c>
      <c r="C461" s="434" t="s">
        <v>61</v>
      </c>
      <c r="D461" s="434" t="s">
        <v>13</v>
      </c>
      <c r="I461" s="434">
        <v>14</v>
      </c>
      <c r="J461" s="434">
        <v>0</v>
      </c>
      <c r="K461" s="434">
        <v>1970</v>
      </c>
    </row>
    <row r="462" spans="1:11" x14ac:dyDescent="0.25">
      <c r="A462" s="434">
        <v>211332630</v>
      </c>
      <c r="B462" s="434">
        <v>2</v>
      </c>
      <c r="C462" s="434" t="s">
        <v>59</v>
      </c>
      <c r="D462" s="434" t="s">
        <v>13</v>
      </c>
      <c r="E462" s="434">
        <v>0</v>
      </c>
      <c r="F462" s="434">
        <v>441</v>
      </c>
      <c r="G462" s="434">
        <v>85</v>
      </c>
      <c r="H462" s="434">
        <v>189</v>
      </c>
      <c r="I462" s="434">
        <v>27.89</v>
      </c>
      <c r="J462" s="434">
        <v>0</v>
      </c>
      <c r="K462" s="434">
        <v>1970</v>
      </c>
    </row>
    <row r="463" spans="1:11" hidden="1" x14ac:dyDescent="0.25">
      <c r="A463" s="434">
        <v>211333700</v>
      </c>
      <c r="B463" s="434">
        <v>3430</v>
      </c>
      <c r="C463" s="434" t="s">
        <v>20</v>
      </c>
      <c r="D463" s="434" t="s">
        <v>17</v>
      </c>
      <c r="E463" s="434">
        <v>11</v>
      </c>
      <c r="F463" s="434">
        <v>960</v>
      </c>
      <c r="G463" s="434">
        <v>1137</v>
      </c>
      <c r="H463" s="434">
        <v>942</v>
      </c>
      <c r="I463" s="434">
        <v>64.91</v>
      </c>
      <c r="J463" s="434">
        <v>1438</v>
      </c>
      <c r="K463" s="434">
        <v>2000</v>
      </c>
    </row>
    <row r="464" spans="1:11" hidden="1" x14ac:dyDescent="0.25">
      <c r="A464" s="434">
        <v>211334830</v>
      </c>
      <c r="B464" s="434">
        <v>25459</v>
      </c>
      <c r="C464" s="434" t="s">
        <v>46</v>
      </c>
      <c r="D464" s="434" t="s">
        <v>17</v>
      </c>
      <c r="E464" s="434">
        <v>13</v>
      </c>
      <c r="F464" s="434">
        <v>5001</v>
      </c>
      <c r="G464" s="434">
        <v>211</v>
      </c>
      <c r="H464" s="434">
        <v>518</v>
      </c>
      <c r="I464" s="434">
        <v>33.5</v>
      </c>
      <c r="J464" s="434">
        <v>0</v>
      </c>
      <c r="K464" s="434">
        <v>2000</v>
      </c>
    </row>
    <row r="465" spans="1:11" hidden="1" x14ac:dyDescent="0.25">
      <c r="A465" s="434">
        <v>211335500</v>
      </c>
      <c r="B465" s="434">
        <v>17612</v>
      </c>
      <c r="C465" s="434" t="s">
        <v>61</v>
      </c>
      <c r="D465" s="434" t="s">
        <v>13</v>
      </c>
      <c r="I465" s="434">
        <v>13</v>
      </c>
    </row>
    <row r="466" spans="1:11" hidden="1" x14ac:dyDescent="0.25">
      <c r="A466" s="434">
        <v>211336400</v>
      </c>
      <c r="B466" s="434">
        <v>1838</v>
      </c>
      <c r="C466" s="434" t="s">
        <v>61</v>
      </c>
      <c r="D466" s="434" t="s">
        <v>13</v>
      </c>
      <c r="I466" s="434">
        <v>12</v>
      </c>
      <c r="J466" s="434">
        <v>0</v>
      </c>
      <c r="K466" s="434">
        <v>1970</v>
      </c>
    </row>
    <row r="467" spans="1:11" hidden="1" x14ac:dyDescent="0.25">
      <c r="A467" s="434">
        <v>211336830</v>
      </c>
      <c r="B467" s="434">
        <v>94918</v>
      </c>
      <c r="C467" s="434" t="s">
        <v>61</v>
      </c>
      <c r="D467" s="434" t="s">
        <v>13</v>
      </c>
      <c r="I467" s="434">
        <v>10</v>
      </c>
    </row>
    <row r="468" spans="1:11" hidden="1" x14ac:dyDescent="0.25">
      <c r="A468" s="434">
        <v>211341030</v>
      </c>
      <c r="B468" s="434">
        <v>56</v>
      </c>
      <c r="C468" s="434" t="s">
        <v>61</v>
      </c>
      <c r="D468" s="434" t="s">
        <v>13</v>
      </c>
      <c r="I468" s="434">
        <v>15</v>
      </c>
      <c r="J468" s="434">
        <v>0</v>
      </c>
      <c r="K468" s="434">
        <v>1970</v>
      </c>
    </row>
    <row r="469" spans="1:11" hidden="1" x14ac:dyDescent="0.25">
      <c r="A469" s="434">
        <v>211350830</v>
      </c>
      <c r="B469" s="434">
        <v>15392</v>
      </c>
      <c r="C469" s="434" t="s">
        <v>61</v>
      </c>
      <c r="D469" s="434" t="s">
        <v>13</v>
      </c>
      <c r="I469" s="434">
        <v>22</v>
      </c>
    </row>
    <row r="470" spans="1:11" hidden="1" x14ac:dyDescent="0.25">
      <c r="A470" s="434">
        <v>211351260</v>
      </c>
      <c r="B470" s="434">
        <v>835</v>
      </c>
      <c r="C470" s="434" t="s">
        <v>61</v>
      </c>
      <c r="D470" s="434" t="s">
        <v>13</v>
      </c>
      <c r="I470" s="434">
        <v>13</v>
      </c>
      <c r="J470" s="434">
        <v>0</v>
      </c>
      <c r="K470" s="434">
        <v>1970</v>
      </c>
    </row>
    <row r="471" spans="1:11" hidden="1" x14ac:dyDescent="0.25">
      <c r="A471" s="434">
        <v>211355130</v>
      </c>
      <c r="B471" s="434">
        <v>1637</v>
      </c>
      <c r="C471" s="434" t="s">
        <v>61</v>
      </c>
      <c r="D471" s="434" t="s">
        <v>13</v>
      </c>
      <c r="I471" s="434">
        <v>11</v>
      </c>
      <c r="J471" s="434">
        <v>0</v>
      </c>
      <c r="K471" s="434">
        <v>1970</v>
      </c>
    </row>
    <row r="472" spans="1:11" hidden="1" x14ac:dyDescent="0.25">
      <c r="A472" s="434">
        <v>211358400</v>
      </c>
      <c r="B472" s="434">
        <v>1195</v>
      </c>
      <c r="C472" s="434" t="s">
        <v>61</v>
      </c>
      <c r="D472" s="434" t="s">
        <v>13</v>
      </c>
      <c r="I472" s="434">
        <v>11</v>
      </c>
    </row>
    <row r="473" spans="1:11" hidden="1" x14ac:dyDescent="0.25">
      <c r="A473" s="434">
        <v>211358660</v>
      </c>
      <c r="B473" s="434">
        <v>40630</v>
      </c>
      <c r="C473" s="434" t="s">
        <v>61</v>
      </c>
      <c r="D473" s="434" t="s">
        <v>13</v>
      </c>
      <c r="I473" s="434">
        <v>20</v>
      </c>
      <c r="J473" s="434">
        <v>0</v>
      </c>
      <c r="K473" s="434">
        <v>1970</v>
      </c>
    </row>
    <row r="474" spans="1:11" hidden="1" x14ac:dyDescent="0.25">
      <c r="A474" s="434">
        <v>211360170</v>
      </c>
      <c r="B474" s="434">
        <v>2143</v>
      </c>
      <c r="C474" s="434" t="s">
        <v>61</v>
      </c>
      <c r="D474" s="434" t="s">
        <v>13</v>
      </c>
      <c r="I474" s="434">
        <v>10</v>
      </c>
      <c r="J474" s="434">
        <v>0</v>
      </c>
      <c r="K474" s="434">
        <v>1970</v>
      </c>
    </row>
    <row r="475" spans="1:11" hidden="1" x14ac:dyDescent="0.25">
      <c r="A475" s="434">
        <v>211366340</v>
      </c>
      <c r="B475" s="434">
        <v>8344</v>
      </c>
      <c r="C475" s="434" t="s">
        <v>54</v>
      </c>
      <c r="D475" s="434" t="s">
        <v>17</v>
      </c>
      <c r="E475" s="434">
        <v>12</v>
      </c>
      <c r="F475" s="434">
        <v>2061</v>
      </c>
      <c r="G475" s="434">
        <v>0</v>
      </c>
      <c r="H475" s="434">
        <v>274</v>
      </c>
      <c r="I475" s="434">
        <v>33.950000000000003</v>
      </c>
      <c r="J475" s="434">
        <v>0</v>
      </c>
      <c r="K475" s="434">
        <v>1969</v>
      </c>
    </row>
    <row r="476" spans="1:11" x14ac:dyDescent="0.25">
      <c r="A476" s="434">
        <v>211373830</v>
      </c>
      <c r="B476" s="434">
        <v>278051</v>
      </c>
      <c r="C476" s="434" t="s">
        <v>59</v>
      </c>
      <c r="D476" s="434" t="s">
        <v>22</v>
      </c>
      <c r="E476" s="434">
        <v>0</v>
      </c>
      <c r="F476" s="434">
        <v>2638</v>
      </c>
      <c r="G476" s="434">
        <v>1100</v>
      </c>
      <c r="H476" s="434">
        <v>2348</v>
      </c>
      <c r="I476" s="434">
        <v>80.349999999999994</v>
      </c>
      <c r="J476" s="434">
        <v>0</v>
      </c>
      <c r="K476" s="434">
        <v>1970</v>
      </c>
    </row>
    <row r="477" spans="1:11" hidden="1" x14ac:dyDescent="0.25">
      <c r="A477" s="434">
        <v>211376860</v>
      </c>
      <c r="B477" s="434">
        <v>3331</v>
      </c>
      <c r="C477" s="434" t="s">
        <v>61</v>
      </c>
      <c r="D477" s="434" t="s">
        <v>22</v>
      </c>
      <c r="E477" s="434">
        <v>11.8</v>
      </c>
      <c r="F477" s="434">
        <v>1251</v>
      </c>
      <c r="G477" s="434">
        <v>3562</v>
      </c>
      <c r="H477" s="434">
        <v>2409</v>
      </c>
      <c r="I477" s="434">
        <v>82.5</v>
      </c>
      <c r="K477" s="434">
        <v>2006</v>
      </c>
    </row>
    <row r="478" spans="1:11" hidden="1" x14ac:dyDescent="0.25">
      <c r="A478" s="434">
        <v>211379750</v>
      </c>
      <c r="B478" s="434">
        <v>112593</v>
      </c>
      <c r="C478" s="434" t="s">
        <v>16</v>
      </c>
      <c r="D478" s="434" t="s">
        <v>29</v>
      </c>
      <c r="E478" s="434">
        <v>15.1</v>
      </c>
      <c r="F478" s="434">
        <v>8340</v>
      </c>
      <c r="G478" s="434">
        <v>32238</v>
      </c>
      <c r="H478" s="434">
        <v>21353</v>
      </c>
      <c r="I478" s="434">
        <v>177.78</v>
      </c>
      <c r="J478" s="434">
        <v>0</v>
      </c>
      <c r="K478" s="434">
        <v>1970</v>
      </c>
    </row>
    <row r="479" spans="1:11" hidden="1" x14ac:dyDescent="0.25">
      <c r="A479" s="434">
        <v>211380600</v>
      </c>
      <c r="B479" s="434">
        <v>2339</v>
      </c>
      <c r="C479" s="434" t="s">
        <v>61</v>
      </c>
      <c r="D479" s="434" t="s">
        <v>13</v>
      </c>
      <c r="I479" s="434">
        <v>13</v>
      </c>
      <c r="J479" s="434">
        <v>0</v>
      </c>
      <c r="K479" s="434">
        <v>1970</v>
      </c>
    </row>
    <row r="480" spans="1:11" hidden="1" x14ac:dyDescent="0.25">
      <c r="A480" s="434">
        <v>211382270</v>
      </c>
      <c r="B480" s="434">
        <v>44761</v>
      </c>
      <c r="C480" s="434" t="s">
        <v>61</v>
      </c>
      <c r="D480" s="434" t="s">
        <v>13</v>
      </c>
      <c r="I480" s="434">
        <v>18</v>
      </c>
      <c r="J480" s="434">
        <v>0</v>
      </c>
      <c r="K480" s="434">
        <v>1970</v>
      </c>
    </row>
    <row r="481" spans="1:11" hidden="1" x14ac:dyDescent="0.25">
      <c r="A481" s="434">
        <v>211386500</v>
      </c>
      <c r="B481" s="434">
        <v>10947</v>
      </c>
      <c r="C481" s="434" t="s">
        <v>61</v>
      </c>
      <c r="D481" s="434" t="s">
        <v>13</v>
      </c>
      <c r="I481" s="434">
        <v>23</v>
      </c>
      <c r="J481" s="434">
        <v>0</v>
      </c>
      <c r="K481" s="434">
        <v>1970</v>
      </c>
    </row>
    <row r="482" spans="1:11" hidden="1" x14ac:dyDescent="0.25">
      <c r="A482" s="434">
        <v>211388950</v>
      </c>
      <c r="B482" s="434">
        <v>37652</v>
      </c>
      <c r="C482" s="434" t="s">
        <v>61</v>
      </c>
      <c r="D482" s="434" t="s">
        <v>13</v>
      </c>
      <c r="I482" s="434">
        <v>13</v>
      </c>
    </row>
    <row r="483" spans="1:11" hidden="1" x14ac:dyDescent="0.25">
      <c r="A483" s="434">
        <v>211395380</v>
      </c>
      <c r="B483" s="434">
        <v>4229</v>
      </c>
      <c r="C483" s="434" t="s">
        <v>61</v>
      </c>
      <c r="D483" s="434" t="s">
        <v>13</v>
      </c>
      <c r="I483" s="434">
        <v>18</v>
      </c>
      <c r="J483" s="434">
        <v>0</v>
      </c>
      <c r="K483" s="434">
        <v>1970</v>
      </c>
    </row>
    <row r="484" spans="1:11" hidden="1" x14ac:dyDescent="0.25">
      <c r="A484" s="434">
        <v>211397660</v>
      </c>
      <c r="B484" s="434">
        <v>14703</v>
      </c>
      <c r="C484" s="434" t="s">
        <v>16</v>
      </c>
      <c r="D484" s="434" t="s">
        <v>29</v>
      </c>
      <c r="E484" s="434">
        <v>16</v>
      </c>
      <c r="F484" s="434">
        <v>8400</v>
      </c>
      <c r="G484" s="434">
        <v>32480</v>
      </c>
      <c r="H484" s="434">
        <v>21356</v>
      </c>
      <c r="I484" s="434">
        <v>177</v>
      </c>
      <c r="J484" s="434">
        <v>36761</v>
      </c>
      <c r="K484" s="434">
        <v>2003</v>
      </c>
    </row>
    <row r="485" spans="1:11" hidden="1" x14ac:dyDescent="0.25">
      <c r="A485" s="434">
        <v>211399000</v>
      </c>
      <c r="B485" s="434">
        <v>17588</v>
      </c>
      <c r="C485" s="434" t="s">
        <v>48</v>
      </c>
      <c r="D485" s="434" t="s">
        <v>17</v>
      </c>
      <c r="E485" s="434">
        <v>12</v>
      </c>
      <c r="F485" s="434">
        <v>2710</v>
      </c>
      <c r="G485" s="434">
        <v>554</v>
      </c>
      <c r="H485" s="434">
        <v>773</v>
      </c>
      <c r="I485" s="434">
        <v>53.83</v>
      </c>
      <c r="J485" s="434">
        <v>0</v>
      </c>
      <c r="K485" s="434">
        <v>1960</v>
      </c>
    </row>
    <row r="486" spans="1:11" hidden="1" x14ac:dyDescent="0.25">
      <c r="A486" s="434">
        <v>211409100</v>
      </c>
      <c r="B486" s="434">
        <v>95117</v>
      </c>
      <c r="C486" s="434" t="s">
        <v>16</v>
      </c>
      <c r="D486" s="434" t="s">
        <v>29</v>
      </c>
      <c r="E486" s="434">
        <v>16</v>
      </c>
      <c r="F486" s="434">
        <v>8340</v>
      </c>
      <c r="G486" s="434">
        <v>32450</v>
      </c>
      <c r="H486" s="434">
        <v>21329</v>
      </c>
      <c r="I486" s="434">
        <v>177.75</v>
      </c>
      <c r="J486" s="434">
        <v>36671</v>
      </c>
      <c r="K486" s="434">
        <v>2003</v>
      </c>
    </row>
    <row r="487" spans="1:11" x14ac:dyDescent="0.25">
      <c r="A487" s="434">
        <v>211410690</v>
      </c>
      <c r="B487" s="434">
        <v>77749</v>
      </c>
      <c r="C487" s="434" t="s">
        <v>59</v>
      </c>
      <c r="D487" s="434" t="s">
        <v>17</v>
      </c>
      <c r="E487" s="434">
        <v>15</v>
      </c>
      <c r="F487" s="434">
        <v>2030</v>
      </c>
      <c r="G487" s="434">
        <v>0</v>
      </c>
      <c r="H487" s="434">
        <v>759</v>
      </c>
      <c r="I487" s="434">
        <v>51.95</v>
      </c>
      <c r="J487" s="434">
        <v>0</v>
      </c>
    </row>
    <row r="488" spans="1:11" hidden="1" x14ac:dyDescent="0.25">
      <c r="A488" s="434">
        <v>211415920</v>
      </c>
      <c r="B488" s="434">
        <v>2270</v>
      </c>
      <c r="C488" s="434" t="s">
        <v>61</v>
      </c>
      <c r="D488" s="434" t="s">
        <v>13</v>
      </c>
      <c r="I488" s="434">
        <v>9</v>
      </c>
      <c r="J488" s="434">
        <v>0</v>
      </c>
      <c r="K488" s="434">
        <v>1970</v>
      </c>
    </row>
    <row r="489" spans="1:11" hidden="1" x14ac:dyDescent="0.25">
      <c r="A489" s="434">
        <v>211416080</v>
      </c>
      <c r="B489" s="434">
        <v>45688</v>
      </c>
      <c r="C489" s="434" t="s">
        <v>61</v>
      </c>
      <c r="D489" s="434" t="s">
        <v>13</v>
      </c>
      <c r="I489" s="434">
        <v>11</v>
      </c>
      <c r="J489" s="434">
        <v>0</v>
      </c>
      <c r="K489" s="434">
        <v>1970</v>
      </c>
    </row>
    <row r="490" spans="1:11" hidden="1" x14ac:dyDescent="0.25">
      <c r="A490" s="434">
        <v>211417590</v>
      </c>
      <c r="B490" s="434">
        <v>61</v>
      </c>
      <c r="C490" s="434" t="s">
        <v>56</v>
      </c>
      <c r="D490" s="434" t="s">
        <v>17</v>
      </c>
      <c r="E490" s="434">
        <v>12</v>
      </c>
      <c r="F490" s="434">
        <v>1424</v>
      </c>
      <c r="G490" s="434">
        <v>135</v>
      </c>
      <c r="H490" s="434">
        <v>638</v>
      </c>
      <c r="I490" s="434">
        <v>42.7</v>
      </c>
      <c r="J490" s="434">
        <v>0</v>
      </c>
    </row>
    <row r="491" spans="1:11" hidden="1" x14ac:dyDescent="0.25">
      <c r="A491" s="434">
        <v>211421250</v>
      </c>
      <c r="B491" s="434">
        <v>5701</v>
      </c>
      <c r="C491" s="434" t="s">
        <v>61</v>
      </c>
      <c r="D491" s="434" t="s">
        <v>13</v>
      </c>
      <c r="I491" s="434">
        <v>11</v>
      </c>
    </row>
    <row r="492" spans="1:11" hidden="1" x14ac:dyDescent="0.25">
      <c r="A492" s="434">
        <v>211422510</v>
      </c>
      <c r="B492" s="434">
        <v>137696</v>
      </c>
      <c r="C492" s="434" t="s">
        <v>16</v>
      </c>
      <c r="D492" s="434" t="s">
        <v>29</v>
      </c>
      <c r="E492" s="434">
        <v>16</v>
      </c>
      <c r="F492" s="434">
        <v>8340</v>
      </c>
      <c r="G492" s="434">
        <v>32310</v>
      </c>
      <c r="H492" s="434">
        <v>21329</v>
      </c>
      <c r="I492" s="434">
        <v>177.75</v>
      </c>
      <c r="J492" s="434">
        <v>36664</v>
      </c>
      <c r="K492" s="434">
        <v>2004</v>
      </c>
    </row>
    <row r="493" spans="1:11" hidden="1" x14ac:dyDescent="0.25">
      <c r="A493" s="434">
        <v>211425690</v>
      </c>
      <c r="B493" s="434">
        <v>13230</v>
      </c>
      <c r="C493" s="434" t="s">
        <v>61</v>
      </c>
      <c r="D493" s="434" t="s">
        <v>13</v>
      </c>
      <c r="I493" s="434">
        <v>13</v>
      </c>
    </row>
    <row r="494" spans="1:11" hidden="1" x14ac:dyDescent="0.25">
      <c r="A494" s="434">
        <v>211436630</v>
      </c>
      <c r="B494" s="434">
        <v>57833</v>
      </c>
      <c r="C494" s="434" t="s">
        <v>61</v>
      </c>
      <c r="D494" s="434" t="s">
        <v>13</v>
      </c>
      <c r="I494" s="434">
        <v>15</v>
      </c>
      <c r="J494" s="434">
        <v>0</v>
      </c>
      <c r="K494" s="434">
        <v>1970</v>
      </c>
    </row>
    <row r="495" spans="1:11" hidden="1" x14ac:dyDescent="0.25">
      <c r="A495" s="434">
        <v>211441360</v>
      </c>
      <c r="B495" s="434">
        <v>1686</v>
      </c>
      <c r="C495" s="434" t="s">
        <v>61</v>
      </c>
      <c r="D495" s="434" t="s">
        <v>13</v>
      </c>
      <c r="I495" s="434">
        <v>10</v>
      </c>
      <c r="J495" s="434">
        <v>0</v>
      </c>
      <c r="K495" s="434">
        <v>1970</v>
      </c>
    </row>
    <row r="496" spans="1:11" hidden="1" x14ac:dyDescent="0.25">
      <c r="A496" s="434">
        <v>211450550</v>
      </c>
      <c r="B496" s="434">
        <v>20034</v>
      </c>
      <c r="C496" s="434" t="s">
        <v>61</v>
      </c>
      <c r="D496" s="434" t="s">
        <v>13</v>
      </c>
      <c r="I496" s="434">
        <v>11</v>
      </c>
      <c r="J496" s="434">
        <v>0</v>
      </c>
      <c r="K496" s="434">
        <v>1970</v>
      </c>
    </row>
    <row r="497" spans="1:11" hidden="1" x14ac:dyDescent="0.25">
      <c r="A497" s="434">
        <v>211450600</v>
      </c>
      <c r="B497" s="434">
        <v>2958</v>
      </c>
      <c r="C497" s="434" t="s">
        <v>61</v>
      </c>
      <c r="D497" s="434" t="s">
        <v>13</v>
      </c>
      <c r="I497" s="434">
        <v>13</v>
      </c>
      <c r="J497" s="434">
        <v>0</v>
      </c>
      <c r="K497" s="434">
        <v>1970</v>
      </c>
    </row>
    <row r="498" spans="1:11" hidden="1" x14ac:dyDescent="0.25">
      <c r="A498" s="434">
        <v>211456060</v>
      </c>
      <c r="B498" s="434">
        <v>2172</v>
      </c>
      <c r="C498" s="434" t="s">
        <v>61</v>
      </c>
      <c r="D498" s="434" t="s">
        <v>13</v>
      </c>
      <c r="I498" s="434">
        <v>13</v>
      </c>
      <c r="J498" s="434">
        <v>0</v>
      </c>
      <c r="K498" s="434">
        <v>1970</v>
      </c>
    </row>
    <row r="499" spans="1:11" hidden="1" x14ac:dyDescent="0.25">
      <c r="A499" s="434">
        <v>211464780</v>
      </c>
      <c r="B499" s="434">
        <v>7914</v>
      </c>
      <c r="C499" s="434" t="s">
        <v>61</v>
      </c>
      <c r="D499" s="434" t="s">
        <v>13</v>
      </c>
      <c r="I499" s="434">
        <v>12</v>
      </c>
      <c r="J499" s="434">
        <v>0</v>
      </c>
      <c r="K499" s="434">
        <v>1970</v>
      </c>
    </row>
    <row r="500" spans="1:11" hidden="1" x14ac:dyDescent="0.25">
      <c r="A500" s="434">
        <v>211469500</v>
      </c>
      <c r="B500" s="434">
        <v>13855</v>
      </c>
      <c r="C500" s="434" t="s">
        <v>61</v>
      </c>
      <c r="D500" s="434" t="s">
        <v>13</v>
      </c>
      <c r="I500" s="434">
        <v>12</v>
      </c>
      <c r="J500" s="434">
        <v>0</v>
      </c>
      <c r="K500" s="434">
        <v>1970</v>
      </c>
    </row>
    <row r="501" spans="1:11" hidden="1" x14ac:dyDescent="0.25">
      <c r="A501" s="434">
        <v>211472820</v>
      </c>
      <c r="B501" s="434">
        <v>4411</v>
      </c>
      <c r="C501" s="434" t="s">
        <v>61</v>
      </c>
      <c r="D501" s="434" t="s">
        <v>13</v>
      </c>
      <c r="I501" s="434">
        <v>11</v>
      </c>
    </row>
    <row r="502" spans="1:11" hidden="1" x14ac:dyDescent="0.25">
      <c r="A502" s="434">
        <v>211479580</v>
      </c>
      <c r="B502" s="434">
        <v>34586</v>
      </c>
      <c r="C502" s="434" t="s">
        <v>61</v>
      </c>
      <c r="D502" s="434" t="s">
        <v>13</v>
      </c>
      <c r="I502" s="434">
        <v>13</v>
      </c>
      <c r="J502" s="434">
        <v>0</v>
      </c>
      <c r="K502" s="434">
        <v>1970</v>
      </c>
    </row>
    <row r="503" spans="1:11" hidden="1" x14ac:dyDescent="0.25">
      <c r="A503" s="434">
        <v>211480150</v>
      </c>
      <c r="B503" s="434">
        <v>3302</v>
      </c>
      <c r="C503" s="434" t="s">
        <v>61</v>
      </c>
      <c r="D503" s="434" t="s">
        <v>13</v>
      </c>
      <c r="I503" s="434">
        <v>8</v>
      </c>
      <c r="J503" s="434">
        <v>0</v>
      </c>
      <c r="K503" s="434">
        <v>1970</v>
      </c>
    </row>
    <row r="504" spans="1:11" hidden="1" x14ac:dyDescent="0.25">
      <c r="A504" s="434">
        <v>211481510</v>
      </c>
      <c r="B504" s="434">
        <v>63392</v>
      </c>
      <c r="C504" s="434" t="s">
        <v>61</v>
      </c>
      <c r="D504" s="434" t="s">
        <v>13</v>
      </c>
      <c r="I504" s="434">
        <v>17</v>
      </c>
      <c r="J504" s="434">
        <v>0</v>
      </c>
      <c r="K504" s="434">
        <v>1970</v>
      </c>
    </row>
    <row r="505" spans="1:11" hidden="1" x14ac:dyDescent="0.25">
      <c r="A505" s="434">
        <v>211483570</v>
      </c>
      <c r="B505" s="434">
        <v>24191</v>
      </c>
      <c r="C505" s="434" t="s">
        <v>61</v>
      </c>
      <c r="D505" s="434" t="s">
        <v>13</v>
      </c>
      <c r="I505" s="434">
        <v>12</v>
      </c>
      <c r="J505" s="434">
        <v>0</v>
      </c>
      <c r="K505" s="434">
        <v>1970</v>
      </c>
    </row>
    <row r="506" spans="1:11" hidden="1" x14ac:dyDescent="0.25">
      <c r="A506" s="434">
        <v>211486290</v>
      </c>
      <c r="B506" s="434">
        <v>45170</v>
      </c>
      <c r="C506" s="434" t="s">
        <v>61</v>
      </c>
      <c r="D506" s="434" t="s">
        <v>13</v>
      </c>
      <c r="I506" s="434">
        <v>11</v>
      </c>
      <c r="J506" s="434">
        <v>0</v>
      </c>
      <c r="K506" s="434">
        <v>1970</v>
      </c>
    </row>
    <row r="507" spans="1:11" hidden="1" x14ac:dyDescent="0.25">
      <c r="A507" s="434">
        <v>211487610</v>
      </c>
      <c r="B507" s="434">
        <v>2081</v>
      </c>
      <c r="C507" s="434" t="s">
        <v>61</v>
      </c>
      <c r="D507" s="434" t="s">
        <v>13</v>
      </c>
      <c r="I507" s="434">
        <v>13</v>
      </c>
      <c r="J507" s="434">
        <v>0</v>
      </c>
      <c r="K507" s="434">
        <v>1970</v>
      </c>
    </row>
    <row r="508" spans="1:11" hidden="1" x14ac:dyDescent="0.25">
      <c r="A508" s="434">
        <v>211488490</v>
      </c>
      <c r="B508" s="434">
        <v>11177</v>
      </c>
      <c r="C508" s="434" t="s">
        <v>61</v>
      </c>
      <c r="D508" s="434" t="s">
        <v>13</v>
      </c>
      <c r="I508" s="434">
        <v>12</v>
      </c>
      <c r="J508" s="434">
        <v>0</v>
      </c>
      <c r="K508" s="434">
        <v>1970</v>
      </c>
    </row>
    <row r="509" spans="1:11" hidden="1" x14ac:dyDescent="0.25">
      <c r="A509" s="434">
        <v>211490210</v>
      </c>
      <c r="B509" s="434">
        <v>11299</v>
      </c>
      <c r="C509" s="434" t="s">
        <v>61</v>
      </c>
      <c r="D509" s="434" t="s">
        <v>13</v>
      </c>
      <c r="I509" s="434">
        <v>17</v>
      </c>
      <c r="J509" s="434">
        <v>0</v>
      </c>
      <c r="K509" s="434">
        <v>1970</v>
      </c>
    </row>
    <row r="510" spans="1:11" hidden="1" x14ac:dyDescent="0.25">
      <c r="A510" s="434">
        <v>211497510</v>
      </c>
      <c r="B510" s="434">
        <v>141808</v>
      </c>
      <c r="C510" s="434" t="s">
        <v>61</v>
      </c>
      <c r="D510" s="434" t="s">
        <v>13</v>
      </c>
      <c r="I510" s="434">
        <v>12</v>
      </c>
      <c r="J510" s="434">
        <v>0</v>
      </c>
      <c r="K510" s="434">
        <v>1970</v>
      </c>
    </row>
    <row r="511" spans="1:11" hidden="1" x14ac:dyDescent="0.25">
      <c r="A511" s="434">
        <v>211499050</v>
      </c>
      <c r="B511" s="434">
        <v>8840</v>
      </c>
      <c r="C511" s="434" t="s">
        <v>61</v>
      </c>
      <c r="D511" s="434" t="s">
        <v>13</v>
      </c>
      <c r="I511" s="434">
        <v>10</v>
      </c>
    </row>
    <row r="512" spans="1:11" hidden="1" x14ac:dyDescent="0.25">
      <c r="A512" s="434">
        <v>211500540</v>
      </c>
      <c r="B512" s="434">
        <v>3413</v>
      </c>
      <c r="C512" s="434" t="s">
        <v>61</v>
      </c>
      <c r="D512" s="434" t="s">
        <v>13</v>
      </c>
      <c r="I512" s="434">
        <v>12</v>
      </c>
    </row>
    <row r="513" spans="1:11" hidden="1" x14ac:dyDescent="0.25">
      <c r="A513" s="434">
        <v>211503680</v>
      </c>
      <c r="B513" s="434">
        <v>85134</v>
      </c>
      <c r="C513" s="434" t="s">
        <v>61</v>
      </c>
      <c r="D513" s="434" t="s">
        <v>13</v>
      </c>
      <c r="I513" s="434">
        <v>16</v>
      </c>
    </row>
    <row r="514" spans="1:11" hidden="1" x14ac:dyDescent="0.25">
      <c r="A514" s="434">
        <v>211503920</v>
      </c>
      <c r="B514" s="434">
        <v>3960</v>
      </c>
      <c r="C514" s="434" t="s">
        <v>61</v>
      </c>
      <c r="D514" s="434" t="s">
        <v>13</v>
      </c>
      <c r="I514" s="434">
        <v>14</v>
      </c>
      <c r="J514" s="434">
        <v>0</v>
      </c>
      <c r="K514" s="434">
        <v>1970</v>
      </c>
    </row>
    <row r="515" spans="1:11" hidden="1" x14ac:dyDescent="0.25">
      <c r="A515" s="434">
        <v>211507800</v>
      </c>
      <c r="B515" s="434">
        <v>15699</v>
      </c>
      <c r="C515" s="434" t="s">
        <v>61</v>
      </c>
      <c r="D515" s="434" t="s">
        <v>13</v>
      </c>
      <c r="I515" s="434">
        <v>16</v>
      </c>
      <c r="J515" s="434">
        <v>0</v>
      </c>
      <c r="K515" s="434">
        <v>1970</v>
      </c>
    </row>
    <row r="516" spans="1:11" hidden="1" x14ac:dyDescent="0.25">
      <c r="A516" s="434">
        <v>211509030</v>
      </c>
      <c r="B516" s="434">
        <v>11574</v>
      </c>
      <c r="C516" s="434" t="s">
        <v>61</v>
      </c>
      <c r="D516" s="434" t="s">
        <v>13</v>
      </c>
      <c r="I516" s="434">
        <v>15</v>
      </c>
    </row>
    <row r="517" spans="1:11" hidden="1" x14ac:dyDescent="0.25">
      <c r="A517" s="434">
        <v>211514410</v>
      </c>
      <c r="B517" s="434">
        <v>44090</v>
      </c>
      <c r="C517" s="434" t="s">
        <v>61</v>
      </c>
      <c r="D517" s="434" t="s">
        <v>13</v>
      </c>
      <c r="I517" s="434">
        <v>11</v>
      </c>
    </row>
    <row r="518" spans="1:11" hidden="1" x14ac:dyDescent="0.25">
      <c r="A518" s="434">
        <v>211525660</v>
      </c>
      <c r="B518" s="434">
        <v>7243</v>
      </c>
      <c r="C518" s="434" t="s">
        <v>61</v>
      </c>
      <c r="D518" s="434" t="s">
        <v>13</v>
      </c>
      <c r="I518" s="434">
        <v>7</v>
      </c>
      <c r="J518" s="434">
        <v>0</v>
      </c>
      <c r="K518" s="434">
        <v>1970</v>
      </c>
    </row>
    <row r="519" spans="1:11" hidden="1" x14ac:dyDescent="0.25">
      <c r="A519" s="434">
        <v>211526170</v>
      </c>
      <c r="B519" s="434">
        <v>298</v>
      </c>
      <c r="C519" s="434" t="s">
        <v>61</v>
      </c>
      <c r="D519" s="434" t="s">
        <v>13</v>
      </c>
      <c r="I519" s="434">
        <v>11</v>
      </c>
    </row>
    <row r="520" spans="1:11" hidden="1" x14ac:dyDescent="0.25">
      <c r="A520" s="434">
        <v>211529220</v>
      </c>
      <c r="B520" s="434">
        <v>3843</v>
      </c>
      <c r="C520" s="434" t="s">
        <v>61</v>
      </c>
      <c r="D520" s="434" t="s">
        <v>13</v>
      </c>
      <c r="I520" s="434">
        <v>11</v>
      </c>
      <c r="J520" s="434">
        <v>0</v>
      </c>
      <c r="K520" s="434">
        <v>1970</v>
      </c>
    </row>
    <row r="521" spans="1:11" hidden="1" x14ac:dyDescent="0.25">
      <c r="A521" s="434">
        <v>211538580</v>
      </c>
      <c r="B521" s="434">
        <v>2553</v>
      </c>
      <c r="C521" s="434" t="s">
        <v>61</v>
      </c>
      <c r="D521" s="434" t="s">
        <v>13</v>
      </c>
      <c r="I521" s="434">
        <v>13</v>
      </c>
      <c r="J521" s="434">
        <v>0</v>
      </c>
      <c r="K521" s="434">
        <v>1970</v>
      </c>
    </row>
    <row r="522" spans="1:11" hidden="1" x14ac:dyDescent="0.25">
      <c r="A522" s="434">
        <v>211541210</v>
      </c>
      <c r="B522" s="434">
        <v>5610</v>
      </c>
      <c r="C522" s="434" t="s">
        <v>61</v>
      </c>
      <c r="D522" s="434" t="s">
        <v>13</v>
      </c>
      <c r="I522" s="434">
        <v>16</v>
      </c>
    </row>
    <row r="523" spans="1:11" hidden="1" x14ac:dyDescent="0.25">
      <c r="A523" s="434">
        <v>211544730</v>
      </c>
      <c r="B523" s="434">
        <v>1488</v>
      </c>
      <c r="C523" s="434" t="s">
        <v>61</v>
      </c>
      <c r="D523" s="434" t="s">
        <v>13</v>
      </c>
      <c r="I523" s="434">
        <v>15</v>
      </c>
      <c r="J523" s="434">
        <v>0</v>
      </c>
      <c r="K523" s="434">
        <v>1970</v>
      </c>
    </row>
    <row r="524" spans="1:11" hidden="1" x14ac:dyDescent="0.25">
      <c r="A524" s="434">
        <v>211545370</v>
      </c>
      <c r="B524" s="434">
        <v>33280</v>
      </c>
      <c r="C524" s="434" t="s">
        <v>61</v>
      </c>
      <c r="D524" s="434" t="s">
        <v>13</v>
      </c>
      <c r="I524" s="434">
        <v>14</v>
      </c>
      <c r="J524" s="434">
        <v>0</v>
      </c>
      <c r="K524" s="434">
        <v>1970</v>
      </c>
    </row>
    <row r="525" spans="1:11" hidden="1" x14ac:dyDescent="0.25">
      <c r="A525" s="434">
        <v>211545790</v>
      </c>
      <c r="B525" s="434">
        <v>1537</v>
      </c>
      <c r="C525" s="434" t="s">
        <v>61</v>
      </c>
      <c r="D525" s="434" t="s">
        <v>13</v>
      </c>
      <c r="I525" s="434">
        <v>12</v>
      </c>
      <c r="J525" s="434">
        <v>0</v>
      </c>
      <c r="K525" s="434">
        <v>1970</v>
      </c>
    </row>
    <row r="526" spans="1:11" hidden="1" x14ac:dyDescent="0.25">
      <c r="A526" s="434">
        <v>211552810</v>
      </c>
      <c r="B526" s="434">
        <v>104692</v>
      </c>
      <c r="C526" s="434" t="s">
        <v>61</v>
      </c>
      <c r="D526" s="434" t="s">
        <v>13</v>
      </c>
      <c r="I526" s="434">
        <v>14</v>
      </c>
      <c r="J526" s="434">
        <v>0</v>
      </c>
      <c r="K526" s="434">
        <v>1970</v>
      </c>
    </row>
    <row r="527" spans="1:11" hidden="1" x14ac:dyDescent="0.25">
      <c r="A527" s="434">
        <v>211555180</v>
      </c>
      <c r="B527" s="434">
        <v>27255</v>
      </c>
      <c r="C527" s="434" t="s">
        <v>61</v>
      </c>
      <c r="D527" s="434" t="s">
        <v>13</v>
      </c>
      <c r="I527" s="434">
        <v>15</v>
      </c>
    </row>
    <row r="528" spans="1:11" hidden="1" x14ac:dyDescent="0.25">
      <c r="A528" s="434">
        <v>211561370</v>
      </c>
      <c r="B528" s="434">
        <v>14661</v>
      </c>
      <c r="C528" s="434" t="s">
        <v>61</v>
      </c>
      <c r="D528" s="434" t="s">
        <v>13</v>
      </c>
      <c r="I528" s="434">
        <v>10</v>
      </c>
      <c r="J528" s="434">
        <v>0</v>
      </c>
      <c r="K528" s="434">
        <v>1970</v>
      </c>
    </row>
    <row r="529" spans="1:11" hidden="1" x14ac:dyDescent="0.25">
      <c r="A529" s="434">
        <v>211561700</v>
      </c>
      <c r="B529" s="434">
        <v>5851</v>
      </c>
      <c r="C529" s="434" t="s">
        <v>61</v>
      </c>
      <c r="D529" s="434" t="s">
        <v>13</v>
      </c>
      <c r="I529" s="434">
        <v>9</v>
      </c>
    </row>
    <row r="530" spans="1:11" hidden="1" x14ac:dyDescent="0.25">
      <c r="A530" s="434">
        <v>211563500</v>
      </c>
      <c r="B530" s="434">
        <v>925</v>
      </c>
      <c r="C530" s="434" t="s">
        <v>61</v>
      </c>
      <c r="D530" s="434" t="s">
        <v>13</v>
      </c>
      <c r="I530" s="434">
        <v>12</v>
      </c>
      <c r="J530" s="434">
        <v>0</v>
      </c>
      <c r="K530" s="434">
        <v>1970</v>
      </c>
    </row>
    <row r="531" spans="1:11" hidden="1" x14ac:dyDescent="0.25">
      <c r="A531" s="434">
        <v>211565140</v>
      </c>
      <c r="B531" s="434">
        <v>1255</v>
      </c>
      <c r="C531" s="434" t="s">
        <v>61</v>
      </c>
      <c r="D531" s="434" t="s">
        <v>13</v>
      </c>
      <c r="I531" s="434">
        <v>14</v>
      </c>
    </row>
    <row r="532" spans="1:11" hidden="1" x14ac:dyDescent="0.25">
      <c r="A532" s="434">
        <v>211567940</v>
      </c>
      <c r="B532" s="434">
        <v>1567</v>
      </c>
      <c r="C532" s="434" t="s">
        <v>61</v>
      </c>
      <c r="D532" s="434" t="s">
        <v>13</v>
      </c>
      <c r="I532" s="434">
        <v>11</v>
      </c>
      <c r="J532" s="434">
        <v>0</v>
      </c>
      <c r="K532" s="434">
        <v>1970</v>
      </c>
    </row>
    <row r="533" spans="1:11" hidden="1" x14ac:dyDescent="0.25">
      <c r="A533" s="434">
        <v>211568140</v>
      </c>
      <c r="B533" s="434">
        <v>23991</v>
      </c>
      <c r="C533" s="434" t="s">
        <v>61</v>
      </c>
      <c r="D533" s="434" t="s">
        <v>13</v>
      </c>
      <c r="I533" s="434">
        <v>14</v>
      </c>
    </row>
    <row r="534" spans="1:11" hidden="1" x14ac:dyDescent="0.25">
      <c r="A534" s="434">
        <v>211571680</v>
      </c>
      <c r="B534" s="434">
        <v>4111</v>
      </c>
      <c r="C534" s="434" t="s">
        <v>61</v>
      </c>
      <c r="D534" s="434" t="s">
        <v>13</v>
      </c>
      <c r="I534" s="434">
        <v>12</v>
      </c>
      <c r="J534" s="434">
        <v>0</v>
      </c>
      <c r="K534" s="434">
        <v>1970</v>
      </c>
    </row>
    <row r="535" spans="1:11" hidden="1" x14ac:dyDescent="0.25">
      <c r="A535" s="434">
        <v>211573970</v>
      </c>
      <c r="B535" s="434">
        <v>1445</v>
      </c>
      <c r="C535" s="434" t="s">
        <v>61</v>
      </c>
      <c r="D535" s="434" t="s">
        <v>13</v>
      </c>
      <c r="I535" s="434">
        <v>16</v>
      </c>
      <c r="J535" s="434">
        <v>0</v>
      </c>
      <c r="K535" s="434">
        <v>1970</v>
      </c>
    </row>
    <row r="536" spans="1:11" hidden="1" x14ac:dyDescent="0.25">
      <c r="A536" s="434">
        <v>211577000</v>
      </c>
      <c r="B536" s="434">
        <v>3400</v>
      </c>
      <c r="C536" s="434" t="s">
        <v>61</v>
      </c>
      <c r="D536" s="434" t="s">
        <v>29</v>
      </c>
      <c r="E536" s="434">
        <v>20</v>
      </c>
      <c r="F536" s="434">
        <v>12600</v>
      </c>
      <c r="G536" s="434">
        <v>12500</v>
      </c>
      <c r="H536" s="434">
        <v>15026</v>
      </c>
      <c r="I536" s="434">
        <v>159.80000000000001</v>
      </c>
      <c r="K536" s="434">
        <v>2010</v>
      </c>
    </row>
    <row r="537" spans="1:11" hidden="1" x14ac:dyDescent="0.25">
      <c r="A537" s="434">
        <v>211582730</v>
      </c>
      <c r="B537" s="434">
        <v>9207</v>
      </c>
      <c r="C537" s="434" t="s">
        <v>61</v>
      </c>
      <c r="D537" s="434" t="s">
        <v>13</v>
      </c>
      <c r="I537" s="434">
        <v>12</v>
      </c>
      <c r="J537" s="434">
        <v>0</v>
      </c>
      <c r="K537" s="434">
        <v>1970</v>
      </c>
    </row>
    <row r="538" spans="1:11" hidden="1" x14ac:dyDescent="0.25">
      <c r="A538" s="434">
        <v>211585190</v>
      </c>
      <c r="B538" s="434">
        <v>1300</v>
      </c>
      <c r="C538" s="434" t="s">
        <v>61</v>
      </c>
      <c r="D538" s="434" t="s">
        <v>13</v>
      </c>
      <c r="I538" s="434">
        <v>11</v>
      </c>
      <c r="J538" s="434">
        <v>0</v>
      </c>
      <c r="K538" s="434">
        <v>1970</v>
      </c>
    </row>
    <row r="539" spans="1:11" hidden="1" x14ac:dyDescent="0.25">
      <c r="A539" s="434">
        <v>211587640</v>
      </c>
      <c r="B539" s="434">
        <v>10282</v>
      </c>
      <c r="C539" s="434" t="s">
        <v>61</v>
      </c>
      <c r="D539" s="434" t="s">
        <v>13</v>
      </c>
      <c r="I539" s="434">
        <v>12</v>
      </c>
    </row>
    <row r="540" spans="1:11" hidden="1" x14ac:dyDescent="0.25">
      <c r="A540" s="434">
        <v>211588970</v>
      </c>
      <c r="B540" s="434">
        <v>14980</v>
      </c>
      <c r="C540" s="434" t="s">
        <v>61</v>
      </c>
      <c r="D540" s="434" t="s">
        <v>13</v>
      </c>
      <c r="I540" s="434">
        <v>10</v>
      </c>
      <c r="J540" s="434">
        <v>0</v>
      </c>
      <c r="K540" s="434">
        <v>1970</v>
      </c>
    </row>
    <row r="541" spans="1:11" hidden="1" x14ac:dyDescent="0.25">
      <c r="A541" s="434">
        <v>211589400</v>
      </c>
      <c r="B541" s="434">
        <v>23461</v>
      </c>
      <c r="C541" s="434" t="s">
        <v>61</v>
      </c>
      <c r="D541" s="434" t="s">
        <v>13</v>
      </c>
      <c r="I541" s="434">
        <v>10</v>
      </c>
      <c r="J541" s="434">
        <v>0</v>
      </c>
      <c r="K541" s="434">
        <v>1970</v>
      </c>
    </row>
    <row r="542" spans="1:11" hidden="1" x14ac:dyDescent="0.25">
      <c r="A542" s="434">
        <v>211590670</v>
      </c>
      <c r="B542" s="434">
        <v>15981</v>
      </c>
      <c r="C542" s="434" t="s">
        <v>61</v>
      </c>
      <c r="D542" s="434" t="s">
        <v>13</v>
      </c>
      <c r="I542" s="434">
        <v>12</v>
      </c>
      <c r="J542" s="434">
        <v>0</v>
      </c>
      <c r="K542" s="434">
        <v>1970</v>
      </c>
    </row>
    <row r="543" spans="1:11" hidden="1" x14ac:dyDescent="0.25">
      <c r="A543" s="434">
        <v>211594690</v>
      </c>
      <c r="B543" s="434">
        <v>13467</v>
      </c>
      <c r="C543" s="434" t="s">
        <v>61</v>
      </c>
      <c r="D543" s="434" t="s">
        <v>13</v>
      </c>
      <c r="I543" s="434">
        <v>12</v>
      </c>
    </row>
    <row r="544" spans="1:11" hidden="1" x14ac:dyDescent="0.25">
      <c r="A544" s="434">
        <v>211595910</v>
      </c>
      <c r="B544" s="434">
        <v>2406</v>
      </c>
      <c r="C544" s="434" t="s">
        <v>61</v>
      </c>
      <c r="D544" s="434" t="s">
        <v>13</v>
      </c>
      <c r="I544" s="434">
        <v>11</v>
      </c>
    </row>
    <row r="545" spans="1:11" hidden="1" x14ac:dyDescent="0.25">
      <c r="A545" s="434">
        <v>211596400</v>
      </c>
      <c r="B545" s="434">
        <v>63998</v>
      </c>
      <c r="C545" s="434" t="s">
        <v>61</v>
      </c>
      <c r="D545" s="434" t="s">
        <v>13</v>
      </c>
      <c r="I545" s="434">
        <v>10</v>
      </c>
      <c r="J545" s="434">
        <v>0</v>
      </c>
      <c r="K545" s="434">
        <v>1970</v>
      </c>
    </row>
    <row r="546" spans="1:11" hidden="1" x14ac:dyDescent="0.25">
      <c r="A546" s="434">
        <v>211601260</v>
      </c>
      <c r="B546" s="434">
        <v>936</v>
      </c>
      <c r="C546" s="434" t="s">
        <v>61</v>
      </c>
      <c r="D546" s="434" t="s">
        <v>13</v>
      </c>
      <c r="I546" s="434">
        <v>11</v>
      </c>
      <c r="J546" s="434">
        <v>0</v>
      </c>
      <c r="K546" s="434">
        <v>1970</v>
      </c>
    </row>
    <row r="547" spans="1:11" hidden="1" x14ac:dyDescent="0.25">
      <c r="A547" s="434">
        <v>211602090</v>
      </c>
      <c r="B547" s="434">
        <v>8397</v>
      </c>
      <c r="C547" s="434" t="s">
        <v>61</v>
      </c>
      <c r="D547" s="434" t="s">
        <v>13</v>
      </c>
      <c r="I547" s="434">
        <v>14</v>
      </c>
    </row>
    <row r="548" spans="1:11" hidden="1" x14ac:dyDescent="0.25">
      <c r="A548" s="434">
        <v>211602730</v>
      </c>
      <c r="B548" s="434">
        <v>14193</v>
      </c>
      <c r="C548" s="434" t="s">
        <v>61</v>
      </c>
      <c r="D548" s="434" t="s">
        <v>13</v>
      </c>
      <c r="I548" s="434">
        <v>13</v>
      </c>
      <c r="J548" s="434">
        <v>0</v>
      </c>
      <c r="K548" s="434">
        <v>1970</v>
      </c>
    </row>
    <row r="549" spans="1:11" hidden="1" x14ac:dyDescent="0.25">
      <c r="A549" s="434">
        <v>211604010</v>
      </c>
      <c r="B549" s="434">
        <v>4888</v>
      </c>
      <c r="C549" s="434" t="s">
        <v>61</v>
      </c>
      <c r="D549" s="434" t="s">
        <v>13</v>
      </c>
      <c r="I549" s="434">
        <v>10</v>
      </c>
      <c r="J549" s="434">
        <v>0</v>
      </c>
      <c r="K549" s="434">
        <v>1970</v>
      </c>
    </row>
    <row r="550" spans="1:11" hidden="1" x14ac:dyDescent="0.25">
      <c r="A550" s="434">
        <v>211605870</v>
      </c>
      <c r="B550" s="434">
        <v>69542</v>
      </c>
      <c r="C550" s="434" t="s">
        <v>61</v>
      </c>
      <c r="D550" s="434" t="s">
        <v>13</v>
      </c>
      <c r="I550" s="434">
        <v>15</v>
      </c>
      <c r="J550" s="434">
        <v>0</v>
      </c>
      <c r="K550" s="434">
        <v>1970</v>
      </c>
    </row>
    <row r="551" spans="1:11" hidden="1" x14ac:dyDescent="0.25">
      <c r="A551" s="434">
        <v>211608420</v>
      </c>
      <c r="B551" s="434">
        <v>286</v>
      </c>
      <c r="C551" s="434" t="s">
        <v>61</v>
      </c>
      <c r="D551" s="434" t="s">
        <v>13</v>
      </c>
      <c r="I551" s="434">
        <v>12</v>
      </c>
    </row>
    <row r="552" spans="1:11" hidden="1" x14ac:dyDescent="0.25">
      <c r="A552" s="434">
        <v>211609280</v>
      </c>
      <c r="B552" s="434">
        <v>3422</v>
      </c>
      <c r="C552" s="434" t="s">
        <v>61</v>
      </c>
      <c r="D552" s="434" t="s">
        <v>13</v>
      </c>
      <c r="I552" s="434">
        <v>16</v>
      </c>
      <c r="J552" s="434">
        <v>0</v>
      </c>
      <c r="K552" s="434">
        <v>1970</v>
      </c>
    </row>
    <row r="553" spans="1:11" hidden="1" x14ac:dyDescent="0.25">
      <c r="A553" s="434">
        <v>211611030</v>
      </c>
      <c r="B553" s="434">
        <v>32817</v>
      </c>
      <c r="C553" s="434" t="s">
        <v>61</v>
      </c>
      <c r="D553" s="434" t="s">
        <v>13</v>
      </c>
      <c r="I553" s="434">
        <v>10</v>
      </c>
    </row>
    <row r="554" spans="1:11" hidden="1" x14ac:dyDescent="0.25">
      <c r="A554" s="434">
        <v>211614580</v>
      </c>
      <c r="B554" s="434">
        <v>12709</v>
      </c>
      <c r="C554" s="434" t="s">
        <v>61</v>
      </c>
      <c r="D554" s="434" t="s">
        <v>13</v>
      </c>
      <c r="I554" s="434">
        <v>12</v>
      </c>
      <c r="J554" s="434">
        <v>0</v>
      </c>
      <c r="K554" s="434">
        <v>1970</v>
      </c>
    </row>
    <row r="555" spans="1:11" hidden="1" x14ac:dyDescent="0.25">
      <c r="A555" s="434">
        <v>211615260</v>
      </c>
      <c r="B555" s="434">
        <v>13478</v>
      </c>
      <c r="C555" s="434" t="s">
        <v>61</v>
      </c>
      <c r="D555" s="434" t="s">
        <v>13</v>
      </c>
      <c r="I555" s="434">
        <v>17</v>
      </c>
    </row>
    <row r="556" spans="1:11" hidden="1" x14ac:dyDescent="0.25">
      <c r="A556" s="434">
        <v>211619150</v>
      </c>
      <c r="B556" s="434">
        <v>2356</v>
      </c>
      <c r="C556" s="434" t="s">
        <v>61</v>
      </c>
      <c r="D556" s="434" t="s">
        <v>13</v>
      </c>
      <c r="I556" s="434">
        <v>13</v>
      </c>
      <c r="J556" s="434">
        <v>0</v>
      </c>
      <c r="K556" s="434">
        <v>1970</v>
      </c>
    </row>
    <row r="557" spans="1:11" hidden="1" x14ac:dyDescent="0.25">
      <c r="A557" s="434">
        <v>211622360</v>
      </c>
      <c r="B557" s="434">
        <v>56591</v>
      </c>
      <c r="C557" s="434" t="s">
        <v>61</v>
      </c>
      <c r="D557" s="434" t="s">
        <v>13</v>
      </c>
      <c r="I557" s="434">
        <v>12</v>
      </c>
      <c r="J557" s="434">
        <v>0</v>
      </c>
      <c r="K557" s="434">
        <v>1970</v>
      </c>
    </row>
    <row r="558" spans="1:11" hidden="1" x14ac:dyDescent="0.25">
      <c r="A558" s="434">
        <v>211627240</v>
      </c>
      <c r="B558" s="434">
        <v>3908</v>
      </c>
      <c r="C558" s="434" t="s">
        <v>56</v>
      </c>
      <c r="D558" s="434" t="s">
        <v>25</v>
      </c>
      <c r="E558" s="434">
        <v>12</v>
      </c>
      <c r="F558" s="434">
        <v>6480</v>
      </c>
      <c r="G558" s="434">
        <v>2350</v>
      </c>
      <c r="H558" s="434">
        <v>8554</v>
      </c>
      <c r="I558" s="434">
        <v>118.42</v>
      </c>
      <c r="K558" s="434">
        <v>2014</v>
      </c>
    </row>
    <row r="559" spans="1:11" hidden="1" x14ac:dyDescent="0.25">
      <c r="A559" s="434">
        <v>211627670</v>
      </c>
      <c r="B559" s="434">
        <v>8308</v>
      </c>
      <c r="C559" s="434" t="s">
        <v>61</v>
      </c>
      <c r="D559" s="434" t="s">
        <v>13</v>
      </c>
      <c r="I559" s="434">
        <v>9</v>
      </c>
      <c r="J559" s="434">
        <v>0</v>
      </c>
      <c r="K559" s="434">
        <v>1970</v>
      </c>
    </row>
    <row r="560" spans="1:11" hidden="1" x14ac:dyDescent="0.25">
      <c r="A560" s="434">
        <v>211629340</v>
      </c>
      <c r="B560" s="434">
        <v>3279</v>
      </c>
      <c r="C560" s="434" t="s">
        <v>61</v>
      </c>
      <c r="D560" s="434" t="s">
        <v>13</v>
      </c>
      <c r="I560" s="434">
        <v>12</v>
      </c>
      <c r="J560" s="434">
        <v>0</v>
      </c>
      <c r="K560" s="434">
        <v>1970</v>
      </c>
    </row>
    <row r="561" spans="1:11" hidden="1" x14ac:dyDescent="0.25">
      <c r="A561" s="434">
        <v>211631000</v>
      </c>
      <c r="B561" s="434">
        <v>18719</v>
      </c>
      <c r="C561" s="434" t="s">
        <v>20</v>
      </c>
      <c r="D561" s="434" t="s">
        <v>22</v>
      </c>
      <c r="E561" s="434">
        <v>15</v>
      </c>
      <c r="F561" s="434">
        <v>4700</v>
      </c>
      <c r="G561" s="434">
        <v>4705</v>
      </c>
      <c r="H561" s="434">
        <v>3557</v>
      </c>
      <c r="I561" s="434">
        <v>99.93</v>
      </c>
      <c r="J561" s="434">
        <v>4980</v>
      </c>
      <c r="K561" s="434">
        <v>2000</v>
      </c>
    </row>
    <row r="562" spans="1:11" hidden="1" x14ac:dyDescent="0.25">
      <c r="A562" s="434">
        <v>211633620</v>
      </c>
      <c r="B562" s="434">
        <v>4353</v>
      </c>
      <c r="C562" s="434" t="s">
        <v>61</v>
      </c>
      <c r="D562" s="434" t="s">
        <v>13</v>
      </c>
      <c r="I562" s="434">
        <v>11</v>
      </c>
      <c r="J562" s="434">
        <v>0</v>
      </c>
      <c r="K562" s="434">
        <v>1970</v>
      </c>
    </row>
    <row r="563" spans="1:11" hidden="1" x14ac:dyDescent="0.25">
      <c r="A563" s="434">
        <v>211633830</v>
      </c>
      <c r="B563" s="434">
        <v>22126</v>
      </c>
      <c r="C563" s="434" t="s">
        <v>61</v>
      </c>
      <c r="D563" s="434" t="s">
        <v>13</v>
      </c>
      <c r="I563" s="434">
        <v>11</v>
      </c>
      <c r="J563" s="434">
        <v>0</v>
      </c>
      <c r="K563" s="434">
        <v>1970</v>
      </c>
    </row>
    <row r="564" spans="1:11" hidden="1" x14ac:dyDescent="0.25">
      <c r="A564" s="434">
        <v>211634740</v>
      </c>
      <c r="B564" s="434">
        <v>30848</v>
      </c>
      <c r="C564" s="434" t="s">
        <v>61</v>
      </c>
      <c r="D564" s="434" t="s">
        <v>13</v>
      </c>
      <c r="I564" s="434">
        <v>8</v>
      </c>
      <c r="J564" s="434">
        <v>0</v>
      </c>
      <c r="K564" s="434">
        <v>1970</v>
      </c>
    </row>
    <row r="565" spans="1:11" hidden="1" x14ac:dyDescent="0.25">
      <c r="A565" s="434">
        <v>211637390</v>
      </c>
      <c r="B565" s="434">
        <v>2359</v>
      </c>
      <c r="C565" s="434" t="s">
        <v>61</v>
      </c>
      <c r="D565" s="434" t="s">
        <v>13</v>
      </c>
      <c r="I565" s="434">
        <v>12</v>
      </c>
    </row>
    <row r="566" spans="1:11" hidden="1" x14ac:dyDescent="0.25">
      <c r="A566" s="434">
        <v>211638830</v>
      </c>
      <c r="B566" s="434">
        <v>528</v>
      </c>
      <c r="C566" s="434" t="s">
        <v>61</v>
      </c>
      <c r="D566" s="434" t="s">
        <v>13</v>
      </c>
      <c r="I566" s="434">
        <v>11</v>
      </c>
    </row>
    <row r="567" spans="1:11" hidden="1" x14ac:dyDescent="0.25">
      <c r="A567" s="434">
        <v>211643610</v>
      </c>
      <c r="B567" s="434">
        <v>2165</v>
      </c>
      <c r="C567" s="434" t="s">
        <v>61</v>
      </c>
      <c r="D567" s="434" t="s">
        <v>13</v>
      </c>
      <c r="I567" s="434">
        <v>10</v>
      </c>
      <c r="J567" s="434">
        <v>0</v>
      </c>
      <c r="K567" s="434">
        <v>1970</v>
      </c>
    </row>
    <row r="568" spans="1:11" hidden="1" x14ac:dyDescent="0.25">
      <c r="A568" s="434">
        <v>211648180</v>
      </c>
      <c r="B568" s="434">
        <v>52635</v>
      </c>
      <c r="C568" s="434" t="s">
        <v>61</v>
      </c>
      <c r="D568" s="434" t="s">
        <v>13</v>
      </c>
      <c r="I568" s="434">
        <v>11</v>
      </c>
      <c r="J568" s="434">
        <v>0</v>
      </c>
      <c r="K568" s="434">
        <v>1970</v>
      </c>
    </row>
    <row r="569" spans="1:11" hidden="1" x14ac:dyDescent="0.25">
      <c r="A569" s="434">
        <v>211650420</v>
      </c>
      <c r="B569" s="434">
        <v>1674</v>
      </c>
      <c r="C569" s="434" t="s">
        <v>61</v>
      </c>
      <c r="D569" s="434" t="s">
        <v>13</v>
      </c>
      <c r="I569" s="434">
        <v>16</v>
      </c>
      <c r="J569" s="434">
        <v>0</v>
      </c>
      <c r="K569" s="434">
        <v>1970</v>
      </c>
    </row>
    <row r="570" spans="1:11" hidden="1" x14ac:dyDescent="0.25">
      <c r="A570" s="434">
        <v>211650990</v>
      </c>
      <c r="B570" s="434">
        <v>1355</v>
      </c>
      <c r="C570" s="434" t="s">
        <v>61</v>
      </c>
      <c r="D570" s="434" t="s">
        <v>13</v>
      </c>
      <c r="I570" s="434">
        <v>14</v>
      </c>
      <c r="J570" s="434">
        <v>0</v>
      </c>
      <c r="K570" s="434">
        <v>1970</v>
      </c>
    </row>
    <row r="571" spans="1:11" hidden="1" x14ac:dyDescent="0.25">
      <c r="A571" s="434">
        <v>211657020</v>
      </c>
      <c r="B571" s="434">
        <v>462</v>
      </c>
      <c r="C571" s="434" t="s">
        <v>61</v>
      </c>
      <c r="D571" s="434" t="s">
        <v>13</v>
      </c>
      <c r="I571" s="434">
        <v>14</v>
      </c>
      <c r="J571" s="434">
        <v>0</v>
      </c>
      <c r="K571" s="434">
        <v>1970</v>
      </c>
    </row>
    <row r="572" spans="1:11" hidden="1" x14ac:dyDescent="0.25">
      <c r="A572" s="434">
        <v>211664950</v>
      </c>
      <c r="B572" s="434">
        <v>3462</v>
      </c>
      <c r="C572" s="434" t="s">
        <v>61</v>
      </c>
      <c r="D572" s="434" t="s">
        <v>13</v>
      </c>
      <c r="I572" s="434">
        <v>10</v>
      </c>
    </row>
    <row r="573" spans="1:11" hidden="1" x14ac:dyDescent="0.25">
      <c r="A573" s="434">
        <v>211673600</v>
      </c>
      <c r="B573" s="434">
        <v>20902</v>
      </c>
      <c r="C573" s="434" t="s">
        <v>31</v>
      </c>
      <c r="D573" s="434" t="s">
        <v>22</v>
      </c>
      <c r="E573" s="434">
        <v>10</v>
      </c>
      <c r="F573" s="434">
        <v>441</v>
      </c>
      <c r="G573" s="434">
        <v>1537</v>
      </c>
      <c r="H573" s="434">
        <v>1298</v>
      </c>
      <c r="I573" s="434">
        <v>74.91</v>
      </c>
      <c r="J573" s="434">
        <v>0</v>
      </c>
      <c r="K573" s="434">
        <v>1970</v>
      </c>
    </row>
    <row r="574" spans="1:11" hidden="1" x14ac:dyDescent="0.25">
      <c r="A574" s="434">
        <v>211674080</v>
      </c>
      <c r="B574" s="434">
        <v>7082</v>
      </c>
      <c r="C574" s="434" t="s">
        <v>61</v>
      </c>
      <c r="D574" s="434" t="s">
        <v>13</v>
      </c>
      <c r="I574" s="434">
        <v>13</v>
      </c>
      <c r="J574" s="434">
        <v>0</v>
      </c>
      <c r="K574" s="434">
        <v>1970</v>
      </c>
    </row>
    <row r="575" spans="1:11" hidden="1" x14ac:dyDescent="0.25">
      <c r="A575" s="434">
        <v>211674570</v>
      </c>
      <c r="B575" s="434">
        <v>2991</v>
      </c>
      <c r="C575" s="434" t="s">
        <v>61</v>
      </c>
      <c r="D575" s="434" t="s">
        <v>13</v>
      </c>
      <c r="I575" s="434">
        <v>13</v>
      </c>
    </row>
    <row r="576" spans="1:11" hidden="1" x14ac:dyDescent="0.25">
      <c r="A576" s="434">
        <v>211678310</v>
      </c>
      <c r="B576" s="434">
        <v>78308</v>
      </c>
      <c r="C576" s="434" t="s">
        <v>61</v>
      </c>
      <c r="D576" s="434" t="s">
        <v>13</v>
      </c>
      <c r="I576" s="434">
        <v>18</v>
      </c>
      <c r="J576" s="434">
        <v>0</v>
      </c>
      <c r="K576" s="434">
        <v>1970</v>
      </c>
    </row>
    <row r="577" spans="1:11" hidden="1" x14ac:dyDescent="0.25">
      <c r="A577" s="434">
        <v>211681870</v>
      </c>
      <c r="B577" s="434">
        <v>10406</v>
      </c>
      <c r="C577" s="434" t="s">
        <v>31</v>
      </c>
      <c r="D577" s="434" t="s">
        <v>22</v>
      </c>
      <c r="E577" s="434">
        <v>43506</v>
      </c>
      <c r="F577" s="434">
        <v>600</v>
      </c>
      <c r="G577" s="434">
        <v>1529</v>
      </c>
      <c r="H577" s="434">
        <v>1307</v>
      </c>
      <c r="I577" s="434">
        <v>74.900000000000006</v>
      </c>
      <c r="J577" s="434">
        <v>0</v>
      </c>
    </row>
    <row r="578" spans="1:11" hidden="1" x14ac:dyDescent="0.25">
      <c r="A578" s="434">
        <v>211683620</v>
      </c>
      <c r="B578" s="434">
        <v>4238</v>
      </c>
      <c r="C578" s="434" t="s">
        <v>61</v>
      </c>
      <c r="D578" s="434" t="s">
        <v>13</v>
      </c>
      <c r="I578" s="434">
        <v>13</v>
      </c>
    </row>
    <row r="579" spans="1:11" hidden="1" x14ac:dyDescent="0.25">
      <c r="A579" s="434">
        <v>211686000</v>
      </c>
      <c r="B579" s="434">
        <v>19702</v>
      </c>
      <c r="C579" s="434" t="s">
        <v>31</v>
      </c>
      <c r="D579" s="434" t="s">
        <v>22</v>
      </c>
      <c r="E579" s="434">
        <v>10</v>
      </c>
      <c r="F579" s="434">
        <v>441</v>
      </c>
      <c r="G579" s="434">
        <v>1741</v>
      </c>
      <c r="H579" s="434">
        <v>1297</v>
      </c>
      <c r="I579" s="434">
        <v>74.91</v>
      </c>
      <c r="J579" s="434">
        <v>0</v>
      </c>
      <c r="K579" s="434">
        <v>1985</v>
      </c>
    </row>
    <row r="580" spans="1:11" hidden="1" x14ac:dyDescent="0.25">
      <c r="A580" s="434">
        <v>211692270</v>
      </c>
      <c r="B580" s="434">
        <v>131646</v>
      </c>
      <c r="C580" s="434" t="s">
        <v>61</v>
      </c>
      <c r="D580" s="434" t="s">
        <v>13</v>
      </c>
      <c r="I580" s="434">
        <v>10</v>
      </c>
    </row>
    <row r="581" spans="1:11" hidden="1" x14ac:dyDescent="0.25">
      <c r="A581" s="434">
        <v>211698720</v>
      </c>
      <c r="B581" s="434">
        <v>17131</v>
      </c>
      <c r="C581" s="434" t="s">
        <v>61</v>
      </c>
      <c r="D581" s="434" t="s">
        <v>13</v>
      </c>
      <c r="I581" s="434">
        <v>12</v>
      </c>
      <c r="J581" s="434">
        <v>0</v>
      </c>
      <c r="K581" s="434">
        <v>1970</v>
      </c>
    </row>
    <row r="582" spans="1:11" hidden="1" x14ac:dyDescent="0.25">
      <c r="A582" s="434">
        <v>211699060</v>
      </c>
      <c r="B582" s="434">
        <v>39257</v>
      </c>
      <c r="C582" s="434" t="s">
        <v>61</v>
      </c>
      <c r="D582" s="434" t="s">
        <v>13</v>
      </c>
      <c r="I582" s="434">
        <v>10</v>
      </c>
      <c r="J582" s="434">
        <v>0</v>
      </c>
      <c r="K582" s="434">
        <v>1970</v>
      </c>
    </row>
    <row r="583" spans="1:11" hidden="1" x14ac:dyDescent="0.25">
      <c r="A583" s="434">
        <v>211707790</v>
      </c>
      <c r="B583" s="434">
        <v>23628</v>
      </c>
      <c r="C583" s="434" t="s">
        <v>61</v>
      </c>
      <c r="D583" s="434" t="s">
        <v>13</v>
      </c>
      <c r="I583" s="434">
        <v>12</v>
      </c>
    </row>
    <row r="584" spans="1:11" hidden="1" x14ac:dyDescent="0.25">
      <c r="A584" s="434">
        <v>211707870</v>
      </c>
      <c r="B584" s="434">
        <v>9218</v>
      </c>
      <c r="C584" s="434" t="s">
        <v>61</v>
      </c>
      <c r="D584" s="434" t="s">
        <v>13</v>
      </c>
      <c r="I584" s="434">
        <v>13</v>
      </c>
    </row>
    <row r="585" spans="1:11" hidden="1" x14ac:dyDescent="0.25">
      <c r="A585" s="434">
        <v>211708420</v>
      </c>
      <c r="B585" s="434">
        <v>73860</v>
      </c>
      <c r="C585" s="434" t="s">
        <v>61</v>
      </c>
      <c r="D585" s="434" t="s">
        <v>13</v>
      </c>
      <c r="I585" s="434">
        <v>10</v>
      </c>
      <c r="J585" s="434">
        <v>0</v>
      </c>
      <c r="K585" s="434">
        <v>1970</v>
      </c>
    </row>
    <row r="586" spans="1:11" hidden="1" x14ac:dyDescent="0.25">
      <c r="A586" s="434">
        <v>211709500</v>
      </c>
      <c r="B586" s="434">
        <v>4786</v>
      </c>
      <c r="C586" s="434" t="s">
        <v>61</v>
      </c>
      <c r="D586" s="434" t="s">
        <v>13</v>
      </c>
      <c r="I586" s="434">
        <v>13</v>
      </c>
      <c r="J586" s="434">
        <v>0</v>
      </c>
      <c r="K586" s="434">
        <v>1970</v>
      </c>
    </row>
    <row r="587" spans="1:11" hidden="1" x14ac:dyDescent="0.25">
      <c r="A587" s="434">
        <v>211712330</v>
      </c>
      <c r="B587" s="434">
        <v>2515</v>
      </c>
      <c r="C587" s="434" t="s">
        <v>61</v>
      </c>
      <c r="D587" s="434" t="s">
        <v>13</v>
      </c>
      <c r="I587" s="434">
        <v>13</v>
      </c>
      <c r="J587" s="434">
        <v>0</v>
      </c>
      <c r="K587" s="434">
        <v>1970</v>
      </c>
    </row>
    <row r="588" spans="1:11" hidden="1" x14ac:dyDescent="0.25">
      <c r="A588" s="434">
        <v>211713590</v>
      </c>
      <c r="B588" s="434">
        <v>2980</v>
      </c>
      <c r="C588" s="434" t="s">
        <v>61</v>
      </c>
      <c r="D588" s="434" t="s">
        <v>13</v>
      </c>
      <c r="I588" s="434">
        <v>17</v>
      </c>
      <c r="J588" s="434">
        <v>0</v>
      </c>
      <c r="K588" s="434">
        <v>1970</v>
      </c>
    </row>
    <row r="589" spans="1:11" hidden="1" x14ac:dyDescent="0.25">
      <c r="A589" s="434">
        <v>211715360</v>
      </c>
      <c r="B589" s="434">
        <v>51342</v>
      </c>
      <c r="C589" s="434" t="s">
        <v>61</v>
      </c>
      <c r="D589" s="434" t="s">
        <v>13</v>
      </c>
      <c r="I589" s="434">
        <v>10</v>
      </c>
    </row>
    <row r="590" spans="1:11" hidden="1" x14ac:dyDescent="0.25">
      <c r="A590" s="434">
        <v>211717750</v>
      </c>
      <c r="B590" s="434">
        <v>79825</v>
      </c>
      <c r="C590" s="434" t="s">
        <v>61</v>
      </c>
      <c r="D590" s="434" t="s">
        <v>13</v>
      </c>
      <c r="I590" s="434">
        <v>12</v>
      </c>
      <c r="J590" s="434">
        <v>0</v>
      </c>
      <c r="K590" s="434">
        <v>1970</v>
      </c>
    </row>
    <row r="591" spans="1:11" hidden="1" x14ac:dyDescent="0.25">
      <c r="A591" s="434">
        <v>211718170</v>
      </c>
      <c r="B591" s="434">
        <v>29105</v>
      </c>
      <c r="C591" s="434" t="s">
        <v>61</v>
      </c>
      <c r="D591" s="434" t="s">
        <v>13</v>
      </c>
      <c r="I591" s="434">
        <v>11</v>
      </c>
    </row>
    <row r="592" spans="1:11" hidden="1" x14ac:dyDescent="0.25">
      <c r="A592" s="434">
        <v>211718360</v>
      </c>
      <c r="B592" s="434">
        <v>6037</v>
      </c>
      <c r="C592" s="434" t="s">
        <v>61</v>
      </c>
      <c r="D592" s="434" t="s">
        <v>22</v>
      </c>
      <c r="E592" s="434">
        <v>11</v>
      </c>
      <c r="F592" s="434">
        <v>1358</v>
      </c>
      <c r="G592" s="434">
        <v>3155</v>
      </c>
      <c r="H592" s="434">
        <v>2224</v>
      </c>
      <c r="I592" s="434">
        <v>87.99</v>
      </c>
      <c r="J592" s="434">
        <v>0</v>
      </c>
      <c r="K592" s="434">
        <v>1997</v>
      </c>
    </row>
    <row r="593" spans="1:11" hidden="1" x14ac:dyDescent="0.25">
      <c r="A593" s="434">
        <v>211718840</v>
      </c>
      <c r="B593" s="434">
        <v>854</v>
      </c>
      <c r="C593" s="434" t="s">
        <v>61</v>
      </c>
      <c r="D593" s="434" t="s">
        <v>13</v>
      </c>
      <c r="I593" s="434">
        <v>14</v>
      </c>
      <c r="J593" s="434">
        <v>0</v>
      </c>
      <c r="K593" s="434">
        <v>1970</v>
      </c>
    </row>
    <row r="594" spans="1:11" hidden="1" x14ac:dyDescent="0.25">
      <c r="A594" s="434">
        <v>211720090</v>
      </c>
      <c r="B594" s="434">
        <v>25</v>
      </c>
      <c r="C594" s="434" t="s">
        <v>61</v>
      </c>
      <c r="D594" s="434" t="s">
        <v>13</v>
      </c>
      <c r="I594" s="434">
        <v>10</v>
      </c>
      <c r="J594" s="434">
        <v>0</v>
      </c>
      <c r="K594" s="434">
        <v>1970</v>
      </c>
    </row>
    <row r="595" spans="1:11" hidden="1" x14ac:dyDescent="0.25">
      <c r="A595" s="434">
        <v>211724290</v>
      </c>
      <c r="B595" s="434">
        <v>3376</v>
      </c>
      <c r="C595" s="434" t="s">
        <v>31</v>
      </c>
      <c r="D595" s="434" t="s">
        <v>22</v>
      </c>
      <c r="E595" s="434">
        <v>10</v>
      </c>
      <c r="F595" s="434">
        <v>1000</v>
      </c>
      <c r="G595" s="434">
        <v>2300</v>
      </c>
      <c r="H595" s="434">
        <v>1596</v>
      </c>
      <c r="I595" s="434">
        <v>81.44</v>
      </c>
      <c r="J595" s="434">
        <v>0</v>
      </c>
    </row>
    <row r="596" spans="1:11" hidden="1" x14ac:dyDescent="0.25">
      <c r="A596" s="434">
        <v>211725030</v>
      </c>
      <c r="B596" s="434">
        <v>7053</v>
      </c>
      <c r="C596" s="434" t="s">
        <v>61</v>
      </c>
      <c r="D596" s="434" t="s">
        <v>13</v>
      </c>
      <c r="I596" s="434">
        <v>21</v>
      </c>
      <c r="J596" s="434">
        <v>0</v>
      </c>
      <c r="K596" s="434">
        <v>1970</v>
      </c>
    </row>
    <row r="597" spans="1:11" hidden="1" x14ac:dyDescent="0.25">
      <c r="A597" s="434">
        <v>211725170</v>
      </c>
      <c r="B597" s="434">
        <v>3243</v>
      </c>
      <c r="C597" s="434" t="s">
        <v>61</v>
      </c>
      <c r="D597" s="434" t="s">
        <v>13</v>
      </c>
      <c r="I597" s="434">
        <v>12</v>
      </c>
      <c r="J597" s="434">
        <v>0</v>
      </c>
      <c r="K597" s="434">
        <v>1970</v>
      </c>
    </row>
    <row r="598" spans="1:11" hidden="1" x14ac:dyDescent="0.25">
      <c r="A598" s="434">
        <v>211725260</v>
      </c>
      <c r="B598" s="434">
        <v>1168</v>
      </c>
      <c r="C598" s="434" t="s">
        <v>61</v>
      </c>
      <c r="D598" s="434" t="s">
        <v>13</v>
      </c>
      <c r="I598" s="434">
        <v>13</v>
      </c>
      <c r="J598" s="434">
        <v>0</v>
      </c>
      <c r="K598" s="434">
        <v>1970</v>
      </c>
    </row>
    <row r="599" spans="1:11" hidden="1" x14ac:dyDescent="0.25">
      <c r="A599" s="434">
        <v>211734040</v>
      </c>
      <c r="B599" s="434">
        <v>8508</v>
      </c>
      <c r="C599" s="434" t="s">
        <v>31</v>
      </c>
      <c r="D599" s="434" t="s">
        <v>22</v>
      </c>
      <c r="E599" s="434">
        <v>10</v>
      </c>
      <c r="F599" s="434">
        <v>1000</v>
      </c>
      <c r="G599" s="434">
        <v>2300</v>
      </c>
      <c r="H599" s="434">
        <v>1596</v>
      </c>
      <c r="I599" s="434">
        <v>81.44</v>
      </c>
      <c r="J599" s="434">
        <v>0</v>
      </c>
      <c r="K599" s="434">
        <v>1995</v>
      </c>
    </row>
    <row r="600" spans="1:11" hidden="1" x14ac:dyDescent="0.25">
      <c r="A600" s="434">
        <v>211735050</v>
      </c>
      <c r="B600" s="434">
        <v>17014</v>
      </c>
      <c r="C600" s="434" t="s">
        <v>61</v>
      </c>
      <c r="D600" s="434" t="s">
        <v>13</v>
      </c>
      <c r="I600" s="434">
        <v>17</v>
      </c>
      <c r="J600" s="434">
        <v>0</v>
      </c>
      <c r="K600" s="434">
        <v>1970</v>
      </c>
    </row>
    <row r="601" spans="1:11" hidden="1" x14ac:dyDescent="0.25">
      <c r="A601" s="434">
        <v>211736620</v>
      </c>
      <c r="B601" s="434">
        <v>3040</v>
      </c>
      <c r="C601" s="434" t="s">
        <v>61</v>
      </c>
      <c r="D601" s="434" t="s">
        <v>13</v>
      </c>
      <c r="I601" s="434">
        <v>16</v>
      </c>
    </row>
    <row r="602" spans="1:11" hidden="1" x14ac:dyDescent="0.25">
      <c r="A602" s="434">
        <v>211747200</v>
      </c>
      <c r="B602" s="434">
        <v>4145</v>
      </c>
      <c r="C602" s="434" t="s">
        <v>61</v>
      </c>
      <c r="D602" s="434" t="s">
        <v>13</v>
      </c>
      <c r="I602" s="434">
        <v>11</v>
      </c>
      <c r="J602" s="434">
        <v>0</v>
      </c>
      <c r="K602" s="434">
        <v>1970</v>
      </c>
    </row>
    <row r="603" spans="1:11" hidden="1" x14ac:dyDescent="0.25">
      <c r="A603" s="434">
        <v>211747940</v>
      </c>
      <c r="B603" s="434">
        <v>9805</v>
      </c>
      <c r="C603" s="434" t="s">
        <v>31</v>
      </c>
      <c r="D603" s="434" t="s">
        <v>22</v>
      </c>
      <c r="I603" s="434">
        <v>90</v>
      </c>
    </row>
    <row r="604" spans="1:11" hidden="1" x14ac:dyDescent="0.25">
      <c r="A604" s="434">
        <v>211748480</v>
      </c>
      <c r="B604" s="434">
        <v>10555</v>
      </c>
      <c r="C604" s="434" t="s">
        <v>61</v>
      </c>
      <c r="D604" s="434" t="s">
        <v>13</v>
      </c>
      <c r="I604" s="434">
        <v>12</v>
      </c>
      <c r="J604" s="434">
        <v>0</v>
      </c>
      <c r="K604" s="434">
        <v>1970</v>
      </c>
    </row>
    <row r="605" spans="1:11" hidden="1" x14ac:dyDescent="0.25">
      <c r="A605" s="434">
        <v>211749880</v>
      </c>
      <c r="B605" s="434">
        <v>2923</v>
      </c>
      <c r="C605" s="434" t="s">
        <v>54</v>
      </c>
      <c r="D605" s="434" t="s">
        <v>17</v>
      </c>
      <c r="E605" s="434">
        <v>12.5</v>
      </c>
      <c r="F605" s="434">
        <v>2945</v>
      </c>
      <c r="G605" s="434">
        <v>580</v>
      </c>
      <c r="H605" s="434">
        <v>397</v>
      </c>
      <c r="I605" s="434">
        <v>30.8</v>
      </c>
      <c r="K605" s="434">
        <v>1995</v>
      </c>
    </row>
    <row r="606" spans="1:11" hidden="1" x14ac:dyDescent="0.25">
      <c r="A606" s="434">
        <v>211753000</v>
      </c>
      <c r="B606" s="434">
        <v>22535</v>
      </c>
      <c r="C606" s="434" t="s">
        <v>56</v>
      </c>
      <c r="D606" s="434" t="s">
        <v>22</v>
      </c>
      <c r="E606" s="434">
        <v>15</v>
      </c>
      <c r="F606" s="434">
        <v>5600</v>
      </c>
      <c r="G606" s="434">
        <v>1886</v>
      </c>
      <c r="H606" s="434">
        <v>5573</v>
      </c>
      <c r="I606" s="434">
        <v>94.76</v>
      </c>
      <c r="J606" s="434">
        <v>0</v>
      </c>
      <c r="K606" s="434">
        <v>2006</v>
      </c>
    </row>
    <row r="607" spans="1:11" hidden="1" x14ac:dyDescent="0.25">
      <c r="A607" s="434">
        <v>211753130</v>
      </c>
      <c r="B607" s="434">
        <v>17646</v>
      </c>
      <c r="C607" s="434" t="s">
        <v>61</v>
      </c>
      <c r="D607" s="434" t="s">
        <v>13</v>
      </c>
      <c r="I607" s="434">
        <v>10</v>
      </c>
    </row>
    <row r="608" spans="1:11" x14ac:dyDescent="0.25">
      <c r="A608" s="434">
        <v>211755650</v>
      </c>
      <c r="B608" s="434">
        <v>28663</v>
      </c>
      <c r="C608" s="434" t="s">
        <v>59</v>
      </c>
      <c r="D608" s="434" t="s">
        <v>17</v>
      </c>
      <c r="E608" s="434">
        <v>0</v>
      </c>
      <c r="F608" s="434">
        <v>1595</v>
      </c>
      <c r="G608" s="434">
        <v>1580</v>
      </c>
      <c r="H608" s="434">
        <v>597</v>
      </c>
      <c r="I608" s="434">
        <v>44.3</v>
      </c>
      <c r="J608" s="434">
        <v>0</v>
      </c>
    </row>
    <row r="609" spans="1:11" hidden="1" x14ac:dyDescent="0.25">
      <c r="A609" s="434">
        <v>211756630</v>
      </c>
      <c r="B609" s="434">
        <v>1245</v>
      </c>
      <c r="C609" s="434" t="s">
        <v>61</v>
      </c>
      <c r="D609" s="434" t="s">
        <v>13</v>
      </c>
      <c r="I609" s="434">
        <v>14</v>
      </c>
      <c r="J609" s="434">
        <v>0</v>
      </c>
      <c r="K609" s="434">
        <v>1970</v>
      </c>
    </row>
    <row r="610" spans="1:11" hidden="1" x14ac:dyDescent="0.25">
      <c r="A610" s="434">
        <v>211763000</v>
      </c>
      <c r="B610" s="434">
        <v>10720</v>
      </c>
      <c r="C610" s="434" t="s">
        <v>61</v>
      </c>
      <c r="D610" s="434" t="s">
        <v>13</v>
      </c>
      <c r="I610" s="434">
        <v>18</v>
      </c>
    </row>
    <row r="611" spans="1:11" hidden="1" x14ac:dyDescent="0.25">
      <c r="A611" s="434">
        <v>211775080</v>
      </c>
      <c r="B611" s="434">
        <v>50589</v>
      </c>
      <c r="C611" s="434" t="s">
        <v>61</v>
      </c>
      <c r="D611" s="434" t="s">
        <v>13</v>
      </c>
      <c r="I611" s="434">
        <v>14</v>
      </c>
    </row>
    <row r="612" spans="1:11" hidden="1" x14ac:dyDescent="0.25">
      <c r="A612" s="434">
        <v>211778660</v>
      </c>
      <c r="B612" s="434">
        <v>6031</v>
      </c>
      <c r="C612" s="434" t="s">
        <v>61</v>
      </c>
      <c r="D612" s="434" t="s">
        <v>13</v>
      </c>
      <c r="I612" s="434">
        <v>15</v>
      </c>
      <c r="J612" s="434">
        <v>0</v>
      </c>
      <c r="K612" s="434">
        <v>1970</v>
      </c>
    </row>
    <row r="613" spans="1:11" hidden="1" x14ac:dyDescent="0.25">
      <c r="A613" s="434">
        <v>211786020</v>
      </c>
      <c r="B613" s="434">
        <v>1750</v>
      </c>
      <c r="C613" s="434" t="s">
        <v>61</v>
      </c>
      <c r="D613" s="434" t="s">
        <v>13</v>
      </c>
      <c r="I613" s="434">
        <v>11</v>
      </c>
      <c r="J613" s="434">
        <v>0</v>
      </c>
      <c r="K613" s="434">
        <v>1970</v>
      </c>
    </row>
    <row r="614" spans="1:11" x14ac:dyDescent="0.25">
      <c r="A614" s="434">
        <v>211789170</v>
      </c>
      <c r="B614" s="434">
        <v>203058</v>
      </c>
      <c r="C614" s="434" t="s">
        <v>59</v>
      </c>
      <c r="D614" s="434" t="s">
        <v>17</v>
      </c>
      <c r="E614" s="434">
        <v>0</v>
      </c>
      <c r="F614" s="434">
        <v>749</v>
      </c>
      <c r="G614" s="434">
        <v>220</v>
      </c>
      <c r="H614" s="434">
        <v>670</v>
      </c>
      <c r="I614" s="434">
        <v>35</v>
      </c>
      <c r="J614" s="434">
        <v>0</v>
      </c>
    </row>
    <row r="615" spans="1:11" hidden="1" x14ac:dyDescent="0.25">
      <c r="A615" s="434">
        <v>211789900</v>
      </c>
      <c r="B615" s="434">
        <v>19745</v>
      </c>
      <c r="C615" s="434" t="s">
        <v>42</v>
      </c>
      <c r="D615" s="434" t="s">
        <v>13</v>
      </c>
      <c r="E615" s="434">
        <v>34</v>
      </c>
      <c r="F615" s="434">
        <v>2160</v>
      </c>
      <c r="G615" s="434">
        <v>29</v>
      </c>
      <c r="H615" s="434">
        <v>308</v>
      </c>
      <c r="I615" s="434">
        <v>30</v>
      </c>
      <c r="J615" s="434">
        <v>0</v>
      </c>
      <c r="K615" s="434">
        <v>1999</v>
      </c>
    </row>
    <row r="616" spans="1:11" hidden="1" x14ac:dyDescent="0.25">
      <c r="A616" s="434">
        <v>211809000</v>
      </c>
      <c r="B616" s="434">
        <v>72331</v>
      </c>
      <c r="C616" s="434" t="s">
        <v>20</v>
      </c>
      <c r="D616" s="434" t="s">
        <v>17</v>
      </c>
      <c r="E616" s="434">
        <v>11</v>
      </c>
      <c r="F616" s="434">
        <v>739</v>
      </c>
      <c r="G616" s="434">
        <v>1350</v>
      </c>
      <c r="H616" s="434">
        <v>1164</v>
      </c>
      <c r="I616" s="434">
        <v>69.34</v>
      </c>
      <c r="J616" s="434">
        <v>1450</v>
      </c>
      <c r="K616" s="434">
        <v>2005</v>
      </c>
    </row>
    <row r="617" spans="1:11" hidden="1" x14ac:dyDescent="0.25">
      <c r="A617" s="434">
        <v>211813590</v>
      </c>
      <c r="B617" s="434">
        <v>33651</v>
      </c>
      <c r="C617" s="434" t="s">
        <v>56</v>
      </c>
      <c r="D617" s="434" t="s">
        <v>13</v>
      </c>
      <c r="E617" s="434">
        <v>7</v>
      </c>
      <c r="F617" s="434">
        <v>330</v>
      </c>
      <c r="H617" s="434">
        <v>175</v>
      </c>
      <c r="I617" s="434">
        <v>27.6</v>
      </c>
      <c r="K617" s="434">
        <v>1973</v>
      </c>
    </row>
    <row r="618" spans="1:11" hidden="1" x14ac:dyDescent="0.25">
      <c r="A618" s="434">
        <v>211815120</v>
      </c>
      <c r="B618" s="434">
        <v>7999</v>
      </c>
      <c r="C618" s="434" t="s">
        <v>31</v>
      </c>
      <c r="D618" s="434" t="s">
        <v>22</v>
      </c>
      <c r="E618" s="434">
        <v>43595</v>
      </c>
      <c r="F618" s="434">
        <v>1520</v>
      </c>
      <c r="G618" s="434">
        <v>3783</v>
      </c>
      <c r="H618" s="434">
        <v>2545</v>
      </c>
      <c r="I618" s="434">
        <v>88.6</v>
      </c>
      <c r="J618" s="434">
        <v>0</v>
      </c>
    </row>
    <row r="619" spans="1:11" hidden="1" x14ac:dyDescent="0.25">
      <c r="A619" s="434">
        <v>211822000</v>
      </c>
      <c r="B619" s="434">
        <v>112269</v>
      </c>
      <c r="C619" s="434" t="s">
        <v>16</v>
      </c>
      <c r="D619" s="434" t="s">
        <v>29</v>
      </c>
      <c r="E619" s="434">
        <v>16</v>
      </c>
      <c r="F619" s="434">
        <v>8340</v>
      </c>
      <c r="G619" s="434">
        <v>32480</v>
      </c>
      <c r="H619" s="434">
        <v>21329</v>
      </c>
      <c r="I619" s="434">
        <v>177.75</v>
      </c>
      <c r="J619" s="434">
        <v>36618</v>
      </c>
      <c r="K619" s="434">
        <v>2005</v>
      </c>
    </row>
    <row r="620" spans="1:11" hidden="1" x14ac:dyDescent="0.25">
      <c r="A620" s="434">
        <v>211845000</v>
      </c>
      <c r="B620" s="434">
        <v>612</v>
      </c>
      <c r="C620" s="434" t="s">
        <v>35</v>
      </c>
      <c r="D620" s="434" t="s">
        <v>29</v>
      </c>
      <c r="E620" s="434">
        <v>19.7</v>
      </c>
      <c r="F620" s="434">
        <v>12052</v>
      </c>
      <c r="G620" s="434">
        <v>13174</v>
      </c>
      <c r="H620" s="434">
        <v>9902</v>
      </c>
      <c r="I620" s="434">
        <v>155.15</v>
      </c>
      <c r="J620" s="434">
        <v>0</v>
      </c>
      <c r="K620" s="434">
        <v>2006</v>
      </c>
    </row>
    <row r="621" spans="1:11" hidden="1" x14ac:dyDescent="0.25">
      <c r="A621" s="434">
        <v>211852000</v>
      </c>
      <c r="B621" s="434">
        <v>24852</v>
      </c>
      <c r="C621" s="434" t="s">
        <v>20</v>
      </c>
      <c r="D621" s="434" t="s">
        <v>29</v>
      </c>
      <c r="E621" s="434">
        <v>15.2</v>
      </c>
      <c r="F621" s="434">
        <v>7000</v>
      </c>
      <c r="G621" s="434">
        <v>23400</v>
      </c>
      <c r="H621" s="434">
        <v>16683</v>
      </c>
      <c r="I621" s="434">
        <v>168</v>
      </c>
      <c r="J621" s="434">
        <v>28061</v>
      </c>
      <c r="K621" s="434">
        <v>2006</v>
      </c>
    </row>
    <row r="622" spans="1:11" hidden="1" x14ac:dyDescent="0.25">
      <c r="A622" s="434">
        <v>211876000</v>
      </c>
      <c r="B622" s="434">
        <v>120422</v>
      </c>
      <c r="C622" s="434" t="s">
        <v>54</v>
      </c>
      <c r="D622" s="434" t="s">
        <v>17</v>
      </c>
      <c r="E622" s="434">
        <v>13</v>
      </c>
      <c r="F622" s="434">
        <v>4050</v>
      </c>
      <c r="G622" s="434">
        <v>160</v>
      </c>
      <c r="H622" s="434">
        <v>430</v>
      </c>
      <c r="I622" s="434">
        <v>32.799999999999997</v>
      </c>
      <c r="J622" s="434">
        <v>0</v>
      </c>
      <c r="K622" s="434">
        <v>2006</v>
      </c>
    </row>
    <row r="623" spans="1:11" hidden="1" x14ac:dyDescent="0.25">
      <c r="A623" s="434">
        <v>211881000</v>
      </c>
      <c r="B623" s="434">
        <v>1122</v>
      </c>
      <c r="C623" s="434" t="s">
        <v>16</v>
      </c>
      <c r="D623" s="434" t="s">
        <v>29</v>
      </c>
      <c r="E623" s="434">
        <v>16.3</v>
      </c>
      <c r="F623" s="434">
        <v>11200</v>
      </c>
      <c r="G623" s="434">
        <v>40550</v>
      </c>
      <c r="H623" s="434">
        <v>26548</v>
      </c>
      <c r="I623" s="434">
        <v>188.33</v>
      </c>
      <c r="J623" s="434">
        <v>46256</v>
      </c>
      <c r="K623" s="434">
        <v>2006</v>
      </c>
    </row>
    <row r="624" spans="1:11" hidden="1" x14ac:dyDescent="0.25">
      <c r="A624" s="434">
        <v>211902000</v>
      </c>
      <c r="B624" s="434">
        <v>11660</v>
      </c>
      <c r="C624" s="434" t="s">
        <v>56</v>
      </c>
      <c r="D624" s="434" t="s">
        <v>17</v>
      </c>
      <c r="I624" s="434">
        <v>57</v>
      </c>
      <c r="J624" s="434">
        <v>0</v>
      </c>
      <c r="K624" s="434">
        <v>1970</v>
      </c>
    </row>
    <row r="625" spans="1:11" hidden="1" x14ac:dyDescent="0.25">
      <c r="A625" s="434">
        <v>211909000</v>
      </c>
      <c r="B625" s="434">
        <v>96818</v>
      </c>
      <c r="C625" s="434" t="s">
        <v>56</v>
      </c>
      <c r="D625" s="434" t="s">
        <v>22</v>
      </c>
      <c r="E625" s="434">
        <v>15</v>
      </c>
      <c r="F625" s="434">
        <v>5510</v>
      </c>
      <c r="G625" s="434">
        <v>3500</v>
      </c>
      <c r="H625" s="434">
        <v>3859</v>
      </c>
      <c r="I625" s="434">
        <v>73</v>
      </c>
      <c r="J625" s="434">
        <v>0</v>
      </c>
      <c r="K625" s="434">
        <v>1970</v>
      </c>
    </row>
    <row r="626" spans="1:11" hidden="1" x14ac:dyDescent="0.25">
      <c r="A626" s="434">
        <v>211931000</v>
      </c>
      <c r="B626" s="434">
        <v>60878</v>
      </c>
      <c r="C626" s="434" t="s">
        <v>56</v>
      </c>
      <c r="D626" s="434" t="s">
        <v>17</v>
      </c>
      <c r="I626" s="434">
        <v>58</v>
      </c>
      <c r="J626" s="434">
        <v>0</v>
      </c>
      <c r="K626" s="434">
        <v>1970</v>
      </c>
    </row>
    <row r="627" spans="1:11" hidden="1" x14ac:dyDescent="0.25">
      <c r="A627" s="434">
        <v>212008000</v>
      </c>
      <c r="B627" s="434">
        <v>17492</v>
      </c>
      <c r="C627" s="434" t="s">
        <v>35</v>
      </c>
      <c r="D627" s="434" t="s">
        <v>29</v>
      </c>
      <c r="E627" s="434">
        <v>18.5</v>
      </c>
      <c r="F627" s="434">
        <v>9000</v>
      </c>
      <c r="G627" s="434">
        <v>13200</v>
      </c>
      <c r="H627" s="434">
        <v>10585</v>
      </c>
      <c r="I627" s="434">
        <v>151.72</v>
      </c>
      <c r="J627" s="434">
        <v>0</v>
      </c>
      <c r="K627" s="434">
        <v>2008</v>
      </c>
    </row>
    <row r="628" spans="1:11" hidden="1" x14ac:dyDescent="0.25">
      <c r="A628" s="434">
        <v>212018000</v>
      </c>
      <c r="B628" s="434">
        <v>12656</v>
      </c>
      <c r="C628" s="434" t="s">
        <v>35</v>
      </c>
      <c r="D628" s="434" t="s">
        <v>29</v>
      </c>
      <c r="E628" s="434">
        <v>18.5</v>
      </c>
      <c r="F628" s="434">
        <v>9000</v>
      </c>
      <c r="G628" s="434">
        <v>13031</v>
      </c>
      <c r="H628" s="434">
        <v>10371</v>
      </c>
      <c r="I628" s="434">
        <v>151.74</v>
      </c>
      <c r="J628" s="434">
        <v>0</v>
      </c>
      <c r="K628" s="434">
        <v>2010</v>
      </c>
    </row>
    <row r="629" spans="1:11" hidden="1" x14ac:dyDescent="0.25">
      <c r="A629" s="434">
        <v>212037000</v>
      </c>
      <c r="B629" s="434">
        <v>374239</v>
      </c>
      <c r="C629" s="434" t="s">
        <v>35</v>
      </c>
      <c r="D629" s="434" t="s">
        <v>25</v>
      </c>
      <c r="E629" s="434">
        <v>18</v>
      </c>
      <c r="F629" s="434">
        <v>8400</v>
      </c>
      <c r="G629" s="434">
        <v>9313</v>
      </c>
      <c r="H629" s="434">
        <v>7852</v>
      </c>
      <c r="I629" s="434">
        <v>140.53</v>
      </c>
      <c r="J629" s="434">
        <v>0</v>
      </c>
      <c r="K629" s="434">
        <v>1970</v>
      </c>
    </row>
    <row r="630" spans="1:11" hidden="1" x14ac:dyDescent="0.25">
      <c r="A630" s="434">
        <v>212040000</v>
      </c>
      <c r="B630" s="434">
        <v>974</v>
      </c>
      <c r="C630" s="434" t="s">
        <v>31</v>
      </c>
      <c r="D630" s="434" t="s">
        <v>29</v>
      </c>
      <c r="E630" s="434">
        <v>14.5</v>
      </c>
      <c r="F630" s="434">
        <v>7980</v>
      </c>
      <c r="G630" s="434">
        <v>37702</v>
      </c>
      <c r="H630" s="434">
        <v>24140</v>
      </c>
      <c r="I630" s="434">
        <v>182.59</v>
      </c>
      <c r="K630" s="434">
        <v>2010</v>
      </c>
    </row>
    <row r="631" spans="1:11" hidden="1" x14ac:dyDescent="0.25">
      <c r="A631" s="434">
        <v>212048000</v>
      </c>
      <c r="B631" s="434">
        <v>260394</v>
      </c>
      <c r="C631" s="434" t="s">
        <v>16</v>
      </c>
      <c r="D631" s="434" t="s">
        <v>22</v>
      </c>
      <c r="E631" s="434">
        <v>13</v>
      </c>
      <c r="F631" s="434">
        <v>3400</v>
      </c>
      <c r="G631" s="434">
        <v>4972</v>
      </c>
      <c r="H631" s="434">
        <v>4657</v>
      </c>
      <c r="I631" s="434">
        <v>99.9</v>
      </c>
      <c r="J631" s="434">
        <v>0</v>
      </c>
      <c r="K631" s="434">
        <v>1970</v>
      </c>
    </row>
    <row r="632" spans="1:11" hidden="1" x14ac:dyDescent="0.25">
      <c r="A632" s="434">
        <v>212049000</v>
      </c>
      <c r="B632" s="434">
        <v>3948</v>
      </c>
      <c r="C632" s="434" t="s">
        <v>28</v>
      </c>
      <c r="D632" s="434" t="s">
        <v>29</v>
      </c>
      <c r="E632" s="434">
        <v>14</v>
      </c>
      <c r="F632" s="434">
        <v>7195</v>
      </c>
      <c r="G632" s="434">
        <v>30803</v>
      </c>
      <c r="H632" s="434">
        <v>19814</v>
      </c>
      <c r="I632" s="434">
        <v>186</v>
      </c>
      <c r="K632" s="434">
        <v>2009</v>
      </c>
    </row>
    <row r="633" spans="1:11" hidden="1" x14ac:dyDescent="0.25">
      <c r="A633" s="434">
        <v>212052000</v>
      </c>
      <c r="B633" s="434">
        <v>360835</v>
      </c>
      <c r="C633" s="434" t="s">
        <v>16</v>
      </c>
      <c r="D633" s="434" t="s">
        <v>22</v>
      </c>
      <c r="E633" s="434">
        <v>14</v>
      </c>
      <c r="F633" s="434">
        <v>3400</v>
      </c>
      <c r="G633" s="434">
        <v>4972</v>
      </c>
      <c r="H633" s="434">
        <v>4657</v>
      </c>
      <c r="I633" s="434">
        <v>99.9</v>
      </c>
      <c r="J633" s="434">
        <v>0</v>
      </c>
      <c r="K633" s="434">
        <v>1970</v>
      </c>
    </row>
    <row r="634" spans="1:11" hidden="1" x14ac:dyDescent="0.25">
      <c r="A634" s="434">
        <v>212054000</v>
      </c>
      <c r="B634" s="434">
        <v>533</v>
      </c>
      <c r="C634" s="434" t="s">
        <v>28</v>
      </c>
      <c r="D634" s="434" t="s">
        <v>36</v>
      </c>
      <c r="E634" s="434">
        <v>14.6</v>
      </c>
      <c r="F634" s="434">
        <v>14328</v>
      </c>
      <c r="G634" s="434">
        <v>171516</v>
      </c>
      <c r="H634" s="434">
        <v>88249</v>
      </c>
      <c r="I634" s="434">
        <v>288.89999999999998</v>
      </c>
      <c r="J634" s="434">
        <v>0</v>
      </c>
      <c r="K634" s="434">
        <v>2004</v>
      </c>
    </row>
    <row r="635" spans="1:11" hidden="1" x14ac:dyDescent="0.25">
      <c r="A635" s="434">
        <v>212058000</v>
      </c>
      <c r="B635" s="434">
        <v>18398</v>
      </c>
      <c r="C635" s="434" t="s">
        <v>28</v>
      </c>
      <c r="D635" s="434" t="s">
        <v>29</v>
      </c>
      <c r="E635" s="434">
        <v>13</v>
      </c>
      <c r="F635" s="434">
        <v>7560</v>
      </c>
      <c r="G635" s="434">
        <v>26737</v>
      </c>
      <c r="H635" s="434">
        <v>18311</v>
      </c>
      <c r="I635" s="434">
        <v>186.4</v>
      </c>
      <c r="J635" s="434">
        <v>0</v>
      </c>
      <c r="K635" s="434">
        <v>2003</v>
      </c>
    </row>
    <row r="636" spans="1:11" hidden="1" x14ac:dyDescent="0.25">
      <c r="A636" s="434">
        <v>212060000</v>
      </c>
      <c r="B636" s="434">
        <v>16298</v>
      </c>
      <c r="C636" s="434" t="s">
        <v>28</v>
      </c>
      <c r="D636" s="434" t="s">
        <v>36</v>
      </c>
      <c r="E636" s="434">
        <v>14.5</v>
      </c>
      <c r="F636" s="434">
        <v>13560</v>
      </c>
      <c r="G636" s="434">
        <v>114841</v>
      </c>
      <c r="H636" s="434">
        <v>63993</v>
      </c>
      <c r="I636" s="434">
        <v>255.28</v>
      </c>
      <c r="J636" s="434">
        <v>0</v>
      </c>
      <c r="K636" s="434">
        <v>2010</v>
      </c>
    </row>
    <row r="637" spans="1:11" hidden="1" x14ac:dyDescent="0.25">
      <c r="A637" s="434">
        <v>212065000</v>
      </c>
      <c r="B637" s="434">
        <v>16204</v>
      </c>
      <c r="C637" s="434" t="s">
        <v>20</v>
      </c>
      <c r="D637" s="434" t="s">
        <v>29</v>
      </c>
      <c r="E637" s="434">
        <v>14.5</v>
      </c>
      <c r="F637" s="434">
        <v>13100</v>
      </c>
      <c r="G637" s="434">
        <v>37067</v>
      </c>
      <c r="H637" s="434">
        <v>23337</v>
      </c>
      <c r="I637" s="434">
        <v>182.55</v>
      </c>
      <c r="J637" s="434">
        <v>0</v>
      </c>
      <c r="K637" s="434">
        <v>1970</v>
      </c>
    </row>
    <row r="638" spans="1:11" hidden="1" x14ac:dyDescent="0.25">
      <c r="A638" s="434">
        <v>212068000</v>
      </c>
      <c r="B638" s="434">
        <v>25397</v>
      </c>
      <c r="C638" s="434" t="s">
        <v>35</v>
      </c>
      <c r="D638" s="434" t="s">
        <v>25</v>
      </c>
      <c r="E638" s="434">
        <v>18.3</v>
      </c>
      <c r="F638" s="434">
        <v>9600</v>
      </c>
      <c r="G638" s="434">
        <v>12558</v>
      </c>
      <c r="H638" s="434">
        <v>10965</v>
      </c>
      <c r="I638" s="434">
        <v>140.38</v>
      </c>
      <c r="J638" s="434">
        <v>0</v>
      </c>
      <c r="K638" s="434">
        <v>1970</v>
      </c>
    </row>
    <row r="639" spans="1:11" hidden="1" x14ac:dyDescent="0.25">
      <c r="A639" s="434">
        <v>212075000</v>
      </c>
      <c r="B639" s="434">
        <v>2232</v>
      </c>
      <c r="C639" s="434" t="s">
        <v>35</v>
      </c>
      <c r="D639" s="434" t="s">
        <v>25</v>
      </c>
      <c r="E639" s="434">
        <v>15.5</v>
      </c>
      <c r="F639" s="434">
        <v>3825</v>
      </c>
      <c r="G639" s="434">
        <v>5336</v>
      </c>
      <c r="H639" s="434">
        <v>3999</v>
      </c>
      <c r="I639" s="434">
        <v>100.6</v>
      </c>
      <c r="J639" s="434">
        <v>0</v>
      </c>
      <c r="K639" s="434">
        <v>1994</v>
      </c>
    </row>
    <row r="640" spans="1:11" hidden="1" x14ac:dyDescent="0.25">
      <c r="A640" s="434">
        <v>212093000</v>
      </c>
      <c r="B640" s="434">
        <v>13920</v>
      </c>
      <c r="C640" s="434" t="s">
        <v>28</v>
      </c>
      <c r="D640" s="434" t="s">
        <v>29</v>
      </c>
      <c r="E640" s="434">
        <v>14</v>
      </c>
      <c r="F640" s="434">
        <v>7195</v>
      </c>
      <c r="G640" s="434">
        <v>30803</v>
      </c>
      <c r="H640" s="434">
        <v>19814</v>
      </c>
      <c r="I640" s="434">
        <v>186</v>
      </c>
      <c r="K640" s="434">
        <v>2009</v>
      </c>
    </row>
    <row r="641" spans="1:11" hidden="1" x14ac:dyDescent="0.25">
      <c r="A641" s="434">
        <v>212097000</v>
      </c>
      <c r="B641" s="434">
        <v>793459</v>
      </c>
      <c r="C641" s="434" t="s">
        <v>20</v>
      </c>
      <c r="D641" s="434" t="s">
        <v>29</v>
      </c>
      <c r="E641" s="434">
        <v>15</v>
      </c>
      <c r="F641" s="434">
        <v>10800</v>
      </c>
      <c r="G641" s="434">
        <v>30720</v>
      </c>
      <c r="H641" s="434">
        <v>19994</v>
      </c>
      <c r="I641" s="434">
        <v>176.1</v>
      </c>
      <c r="J641" s="434">
        <v>33976</v>
      </c>
      <c r="K641" s="434">
        <v>2008</v>
      </c>
    </row>
    <row r="642" spans="1:11" hidden="1" x14ac:dyDescent="0.25">
      <c r="A642" s="434">
        <v>212109000</v>
      </c>
      <c r="B642" s="434">
        <v>6604</v>
      </c>
      <c r="C642" s="434" t="s">
        <v>28</v>
      </c>
      <c r="D642" s="434" t="s">
        <v>22</v>
      </c>
      <c r="E642" s="434">
        <v>11</v>
      </c>
      <c r="F642" s="434">
        <v>1300</v>
      </c>
      <c r="G642" s="434">
        <v>4299</v>
      </c>
      <c r="H642" s="434">
        <v>2827</v>
      </c>
      <c r="I642" s="434">
        <v>88.2</v>
      </c>
      <c r="J642" s="434">
        <v>0</v>
      </c>
      <c r="K642" s="434">
        <v>1992</v>
      </c>
    </row>
    <row r="643" spans="1:11" hidden="1" x14ac:dyDescent="0.25">
      <c r="A643" s="434">
        <v>212111000</v>
      </c>
      <c r="B643" s="434">
        <v>757867</v>
      </c>
      <c r="C643" s="434" t="s">
        <v>20</v>
      </c>
      <c r="D643" s="434" t="s">
        <v>29</v>
      </c>
      <c r="E643" s="434">
        <v>15</v>
      </c>
      <c r="F643" s="434">
        <v>10800</v>
      </c>
      <c r="G643" s="434">
        <v>30720</v>
      </c>
      <c r="H643" s="434">
        <v>19994</v>
      </c>
      <c r="I643" s="434">
        <v>176.1</v>
      </c>
      <c r="J643" s="434">
        <v>33976</v>
      </c>
      <c r="K643" s="434">
        <v>2010</v>
      </c>
    </row>
    <row r="644" spans="1:11" hidden="1" x14ac:dyDescent="0.25">
      <c r="A644" s="434">
        <v>212118000</v>
      </c>
      <c r="B644" s="434">
        <v>28567</v>
      </c>
      <c r="C644" s="434" t="s">
        <v>20</v>
      </c>
      <c r="D644" s="434" t="s">
        <v>29</v>
      </c>
      <c r="E644" s="434">
        <v>14.5</v>
      </c>
      <c r="F644" s="434">
        <v>12346</v>
      </c>
      <c r="G644" s="434">
        <v>37304</v>
      </c>
      <c r="H644" s="434">
        <v>23240</v>
      </c>
      <c r="I644" s="434">
        <v>183</v>
      </c>
      <c r="J644" s="434">
        <v>0</v>
      </c>
      <c r="K644" s="434">
        <v>1970</v>
      </c>
    </row>
    <row r="645" spans="1:11" hidden="1" x14ac:dyDescent="0.25">
      <c r="A645" s="434">
        <v>212123000</v>
      </c>
      <c r="B645" s="434">
        <v>4207</v>
      </c>
      <c r="C645" s="434" t="s">
        <v>20</v>
      </c>
      <c r="D645" s="434" t="s">
        <v>22</v>
      </c>
      <c r="E645" s="434">
        <v>12.5</v>
      </c>
      <c r="F645" s="434">
        <v>3000</v>
      </c>
      <c r="G645" s="434">
        <v>4634</v>
      </c>
      <c r="H645" s="434">
        <v>3219</v>
      </c>
      <c r="I645" s="434">
        <v>99.9</v>
      </c>
      <c r="J645" s="434">
        <v>4591</v>
      </c>
      <c r="K645" s="434">
        <v>2007</v>
      </c>
    </row>
    <row r="646" spans="1:11" hidden="1" x14ac:dyDescent="0.25">
      <c r="A646" s="434">
        <v>212130000</v>
      </c>
      <c r="B646" s="434">
        <v>51171</v>
      </c>
      <c r="C646" s="434" t="s">
        <v>20</v>
      </c>
      <c r="D646" s="434" t="s">
        <v>29</v>
      </c>
      <c r="E646" s="434">
        <v>14.5</v>
      </c>
      <c r="F646" s="434">
        <v>9.4659999999999993</v>
      </c>
      <c r="G646" s="434">
        <v>37343</v>
      </c>
      <c r="H646" s="434">
        <v>2324</v>
      </c>
      <c r="I646" s="434">
        <v>182.55</v>
      </c>
      <c r="J646" s="434">
        <v>0</v>
      </c>
      <c r="K646" s="434">
        <v>1970</v>
      </c>
    </row>
    <row r="647" spans="1:11" hidden="1" x14ac:dyDescent="0.25">
      <c r="A647" s="434">
        <v>212136000</v>
      </c>
      <c r="B647" s="434">
        <v>1996</v>
      </c>
      <c r="C647" s="434" t="s">
        <v>61</v>
      </c>
      <c r="D647" s="434" t="s">
        <v>22</v>
      </c>
      <c r="E647" s="434">
        <v>11.2</v>
      </c>
      <c r="F647" s="434">
        <v>1840</v>
      </c>
      <c r="G647" s="434">
        <v>4250</v>
      </c>
      <c r="H647" s="434">
        <v>2984</v>
      </c>
      <c r="I647" s="434">
        <v>89.94</v>
      </c>
      <c r="K647" s="434">
        <v>2008</v>
      </c>
    </row>
    <row r="648" spans="1:11" hidden="1" x14ac:dyDescent="0.25">
      <c r="A648" s="434">
        <v>212139000</v>
      </c>
      <c r="B648" s="434">
        <v>25129</v>
      </c>
      <c r="C648" s="434" t="s">
        <v>28</v>
      </c>
      <c r="D648" s="434" t="s">
        <v>33</v>
      </c>
      <c r="E648" s="434">
        <v>15.3</v>
      </c>
      <c r="F648" s="434">
        <v>12950</v>
      </c>
      <c r="G648" s="434">
        <v>95650</v>
      </c>
      <c r="H648" s="434">
        <v>50617</v>
      </c>
      <c r="I648" s="434">
        <v>234.98</v>
      </c>
      <c r="J648" s="434">
        <v>0</v>
      </c>
      <c r="K648" s="434">
        <v>2010</v>
      </c>
    </row>
    <row r="649" spans="1:11" hidden="1" x14ac:dyDescent="0.25">
      <c r="A649" s="434">
        <v>212153000</v>
      </c>
      <c r="B649" s="434">
        <v>30772</v>
      </c>
      <c r="C649" s="434" t="s">
        <v>61</v>
      </c>
      <c r="D649" s="434" t="s">
        <v>25</v>
      </c>
      <c r="E649" s="434">
        <v>12</v>
      </c>
      <c r="F649" s="434">
        <v>1980</v>
      </c>
      <c r="G649" s="434">
        <v>5499</v>
      </c>
      <c r="H649" s="434">
        <v>4102</v>
      </c>
      <c r="I649" s="434">
        <v>106.84</v>
      </c>
      <c r="J649" s="434">
        <v>0</v>
      </c>
      <c r="K649" s="434">
        <v>2009</v>
      </c>
    </row>
    <row r="650" spans="1:11" hidden="1" x14ac:dyDescent="0.25">
      <c r="A650" s="434">
        <v>212157000</v>
      </c>
      <c r="B650" s="434">
        <v>20606</v>
      </c>
      <c r="C650" s="434" t="s">
        <v>35</v>
      </c>
      <c r="D650" s="434" t="s">
        <v>25</v>
      </c>
      <c r="I650" s="434">
        <v>134</v>
      </c>
    </row>
    <row r="651" spans="1:11" hidden="1" x14ac:dyDescent="0.25">
      <c r="A651" s="434">
        <v>212161000</v>
      </c>
      <c r="B651" s="434">
        <v>7950</v>
      </c>
      <c r="C651" s="434" t="s">
        <v>28</v>
      </c>
      <c r="D651" s="434" t="s">
        <v>33</v>
      </c>
      <c r="E651" s="434">
        <v>14.5</v>
      </c>
      <c r="F651" s="434">
        <v>9121</v>
      </c>
      <c r="G651" s="434">
        <v>75595</v>
      </c>
      <c r="H651" s="434">
        <v>39996</v>
      </c>
      <c r="I651" s="434">
        <v>225</v>
      </c>
      <c r="J651" s="434">
        <v>0</v>
      </c>
      <c r="K651" s="434">
        <v>1970</v>
      </c>
    </row>
    <row r="652" spans="1:11" hidden="1" x14ac:dyDescent="0.25">
      <c r="A652" s="434">
        <v>212179000</v>
      </c>
      <c r="B652" s="434">
        <v>49244</v>
      </c>
      <c r="C652" s="434" t="s">
        <v>61</v>
      </c>
      <c r="D652" s="434" t="s">
        <v>22</v>
      </c>
      <c r="E652" s="434">
        <v>12.5</v>
      </c>
      <c r="F652" s="434">
        <v>2879</v>
      </c>
      <c r="G652" s="434">
        <v>4555</v>
      </c>
      <c r="H652" s="434">
        <v>3170</v>
      </c>
      <c r="I652" s="434">
        <v>98.9</v>
      </c>
      <c r="K652" s="434">
        <v>2000</v>
      </c>
    </row>
    <row r="653" spans="1:11" hidden="1" x14ac:dyDescent="0.25">
      <c r="A653" s="434">
        <v>212182000</v>
      </c>
      <c r="B653" s="434">
        <v>11333</v>
      </c>
      <c r="C653" s="434" t="s">
        <v>20</v>
      </c>
      <c r="D653" s="434" t="s">
        <v>29</v>
      </c>
      <c r="E653" s="434">
        <v>14.5</v>
      </c>
      <c r="F653" s="434">
        <v>9480</v>
      </c>
      <c r="G653" s="434">
        <v>37332</v>
      </c>
      <c r="H653" s="434">
        <v>23240</v>
      </c>
      <c r="I653" s="434">
        <v>182.55</v>
      </c>
      <c r="J653" s="434">
        <v>41392</v>
      </c>
      <c r="K653" s="434">
        <v>2006</v>
      </c>
    </row>
    <row r="654" spans="1:11" hidden="1" x14ac:dyDescent="0.25">
      <c r="A654" s="434">
        <v>212198000</v>
      </c>
      <c r="B654" s="434">
        <v>13601</v>
      </c>
      <c r="C654" s="434" t="s">
        <v>61</v>
      </c>
      <c r="D654" s="434" t="s">
        <v>22</v>
      </c>
      <c r="E654" s="434">
        <v>17</v>
      </c>
      <c r="F654" s="434">
        <v>1849</v>
      </c>
      <c r="G654" s="434">
        <v>3481</v>
      </c>
      <c r="H654" s="434">
        <v>2474</v>
      </c>
      <c r="I654" s="434">
        <v>82.5</v>
      </c>
      <c r="J654" s="434">
        <v>0</v>
      </c>
      <c r="K654" s="434">
        <v>2006</v>
      </c>
    </row>
    <row r="655" spans="1:11" hidden="1" x14ac:dyDescent="0.25">
      <c r="A655" s="434">
        <v>212210000</v>
      </c>
      <c r="B655" s="434">
        <v>9277</v>
      </c>
      <c r="C655" s="434" t="s">
        <v>28</v>
      </c>
      <c r="D655" s="434" t="s">
        <v>29</v>
      </c>
      <c r="E655" s="434">
        <v>14</v>
      </c>
      <c r="F655" s="434">
        <v>7910</v>
      </c>
      <c r="G655" s="434">
        <v>55757</v>
      </c>
      <c r="H655" s="434">
        <v>31538</v>
      </c>
      <c r="I655" s="434">
        <v>190</v>
      </c>
      <c r="J655" s="434">
        <v>0</v>
      </c>
      <c r="K655" s="434">
        <v>2014</v>
      </c>
    </row>
    <row r="656" spans="1:11" hidden="1" x14ac:dyDescent="0.25">
      <c r="A656" s="434">
        <v>212211000</v>
      </c>
      <c r="B656" s="434">
        <v>23395</v>
      </c>
      <c r="C656" s="434" t="s">
        <v>31</v>
      </c>
      <c r="D656" s="434" t="s">
        <v>25</v>
      </c>
      <c r="E656" s="434">
        <v>12.5</v>
      </c>
      <c r="F656" s="434">
        <v>2010</v>
      </c>
      <c r="G656" s="434">
        <v>5465</v>
      </c>
      <c r="H656" s="434">
        <v>4102</v>
      </c>
      <c r="I656" s="434">
        <v>106.66</v>
      </c>
      <c r="J656" s="434">
        <v>0</v>
      </c>
      <c r="K656" s="434">
        <v>1970</v>
      </c>
    </row>
    <row r="657" spans="1:11" hidden="1" x14ac:dyDescent="0.25">
      <c r="A657" s="434">
        <v>212220000</v>
      </c>
      <c r="B657" s="434">
        <v>5394</v>
      </c>
      <c r="C657" s="434" t="s">
        <v>28</v>
      </c>
      <c r="D657" s="434" t="s">
        <v>22</v>
      </c>
      <c r="E657" s="434">
        <v>10.5</v>
      </c>
      <c r="F657" s="434">
        <v>1506</v>
      </c>
      <c r="G657" s="434">
        <v>4566</v>
      </c>
      <c r="H657" s="434">
        <v>2975</v>
      </c>
      <c r="I657" s="434">
        <v>88.2</v>
      </c>
      <c r="J657" s="434">
        <v>0</v>
      </c>
      <c r="K657" s="434">
        <v>1990</v>
      </c>
    </row>
    <row r="658" spans="1:11" hidden="1" x14ac:dyDescent="0.25">
      <c r="A658" s="434">
        <v>212227000</v>
      </c>
      <c r="B658" s="434">
        <v>70339</v>
      </c>
      <c r="C658" s="434" t="s">
        <v>20</v>
      </c>
      <c r="D658" s="434" t="s">
        <v>29</v>
      </c>
      <c r="E658" s="434">
        <v>14.5</v>
      </c>
      <c r="F658" s="434">
        <v>9466</v>
      </c>
      <c r="G658" s="434">
        <v>37311</v>
      </c>
      <c r="H658" s="434">
        <v>23240</v>
      </c>
      <c r="I658" s="434">
        <v>182.55</v>
      </c>
      <c r="J658" s="434">
        <v>0</v>
      </c>
      <c r="K658" s="434">
        <v>1970</v>
      </c>
    </row>
    <row r="659" spans="1:11" hidden="1" x14ac:dyDescent="0.25">
      <c r="A659" s="434">
        <v>212228000</v>
      </c>
      <c r="B659" s="434">
        <v>15055</v>
      </c>
      <c r="C659" s="434" t="s">
        <v>20</v>
      </c>
      <c r="D659" s="434" t="s">
        <v>25</v>
      </c>
      <c r="E659" s="434">
        <v>14.5</v>
      </c>
      <c r="F659" s="434">
        <v>2400</v>
      </c>
      <c r="G659" s="434">
        <v>5606</v>
      </c>
      <c r="H659" s="434">
        <v>3892</v>
      </c>
      <c r="I659" s="434">
        <v>105.5</v>
      </c>
      <c r="J659" s="434">
        <v>6298</v>
      </c>
      <c r="K659" s="434">
        <v>2008</v>
      </c>
    </row>
    <row r="660" spans="1:11" hidden="1" x14ac:dyDescent="0.25">
      <c r="A660" s="434">
        <v>212230000</v>
      </c>
      <c r="B660" s="434">
        <v>80401</v>
      </c>
      <c r="C660" s="434" t="s">
        <v>56</v>
      </c>
      <c r="D660" s="434" t="s">
        <v>17</v>
      </c>
      <c r="E660" s="434">
        <v>11.5</v>
      </c>
      <c r="F660" s="434">
        <v>993</v>
      </c>
      <c r="G660" s="434">
        <v>471</v>
      </c>
      <c r="H660" s="434">
        <v>387</v>
      </c>
      <c r="I660" s="434">
        <v>41.65</v>
      </c>
      <c r="J660" s="434">
        <v>0</v>
      </c>
      <c r="K660" s="434">
        <v>1979</v>
      </c>
    </row>
    <row r="661" spans="1:11" hidden="1" x14ac:dyDescent="0.25">
      <c r="A661" s="434">
        <v>212231000</v>
      </c>
      <c r="B661" s="434">
        <v>531041</v>
      </c>
      <c r="C661" s="434" t="s">
        <v>20</v>
      </c>
      <c r="D661" s="434" t="s">
        <v>29</v>
      </c>
      <c r="E661" s="434">
        <v>15</v>
      </c>
      <c r="F661" s="434">
        <v>10800</v>
      </c>
      <c r="G661" s="434">
        <v>30720</v>
      </c>
      <c r="H661" s="434">
        <v>19994</v>
      </c>
      <c r="I661" s="434">
        <v>176.1</v>
      </c>
      <c r="J661" s="434">
        <v>33976</v>
      </c>
      <c r="K661" s="434">
        <v>2009</v>
      </c>
    </row>
    <row r="662" spans="1:11" hidden="1" x14ac:dyDescent="0.25">
      <c r="A662" s="434">
        <v>212240000</v>
      </c>
      <c r="B662" s="434">
        <v>3212</v>
      </c>
      <c r="C662" s="434" t="s">
        <v>20</v>
      </c>
      <c r="D662" s="434" t="s">
        <v>29</v>
      </c>
      <c r="E662" s="434">
        <v>14.5</v>
      </c>
      <c r="F662" s="434">
        <v>9480</v>
      </c>
      <c r="G662" s="434">
        <v>37273</v>
      </c>
      <c r="H662" s="434">
        <v>23240</v>
      </c>
      <c r="I662" s="434">
        <v>182.55</v>
      </c>
      <c r="J662" s="434">
        <v>41407</v>
      </c>
      <c r="K662" s="434">
        <v>2006</v>
      </c>
    </row>
    <row r="663" spans="1:11" hidden="1" x14ac:dyDescent="0.25">
      <c r="A663" s="434">
        <v>212253000</v>
      </c>
      <c r="B663" s="434">
        <v>343774</v>
      </c>
      <c r="C663" s="434" t="s">
        <v>61</v>
      </c>
      <c r="D663" s="434" t="s">
        <v>25</v>
      </c>
      <c r="E663" s="434">
        <v>13</v>
      </c>
      <c r="F663" s="434">
        <v>13200</v>
      </c>
      <c r="G663" s="434">
        <v>5292</v>
      </c>
      <c r="H663" s="434">
        <v>8594</v>
      </c>
      <c r="I663" s="434">
        <v>120.8</v>
      </c>
      <c r="J663" s="434">
        <v>0</v>
      </c>
      <c r="K663" s="434">
        <v>2013</v>
      </c>
    </row>
    <row r="664" spans="1:11" hidden="1" x14ac:dyDescent="0.25">
      <c r="A664" s="434">
        <v>212255000</v>
      </c>
      <c r="B664" s="434">
        <v>40854</v>
      </c>
      <c r="C664" s="434" t="s">
        <v>61</v>
      </c>
      <c r="D664" s="434" t="s">
        <v>25</v>
      </c>
      <c r="E664" s="434">
        <v>12</v>
      </c>
      <c r="F664" s="434">
        <v>2010</v>
      </c>
      <c r="G664" s="434">
        <v>5490</v>
      </c>
      <c r="H664" s="434">
        <v>4102</v>
      </c>
      <c r="I664" s="434">
        <v>106.86</v>
      </c>
      <c r="J664" s="434">
        <v>0</v>
      </c>
      <c r="K664" s="434">
        <v>2007</v>
      </c>
    </row>
    <row r="665" spans="1:11" hidden="1" x14ac:dyDescent="0.25">
      <c r="A665" s="434">
        <v>212257000</v>
      </c>
      <c r="B665" s="434">
        <v>16822</v>
      </c>
      <c r="C665" s="434" t="s">
        <v>28</v>
      </c>
      <c r="D665" s="434" t="s">
        <v>29</v>
      </c>
      <c r="E665" s="434">
        <v>14</v>
      </c>
      <c r="F665" s="434">
        <v>7293</v>
      </c>
      <c r="G665" s="434">
        <v>33755</v>
      </c>
      <c r="H665" s="434">
        <v>23426</v>
      </c>
      <c r="I665" s="434">
        <v>180</v>
      </c>
      <c r="J665" s="434">
        <v>0</v>
      </c>
      <c r="K665" s="434">
        <v>1970</v>
      </c>
    </row>
    <row r="666" spans="1:11" hidden="1" x14ac:dyDescent="0.25">
      <c r="A666" s="434">
        <v>212267000</v>
      </c>
      <c r="B666" s="434">
        <v>1626</v>
      </c>
      <c r="C666" s="434" t="s">
        <v>35</v>
      </c>
      <c r="D666" s="434" t="s">
        <v>25</v>
      </c>
      <c r="E666" s="434">
        <v>19</v>
      </c>
      <c r="F666" s="434">
        <v>9600</v>
      </c>
      <c r="G666" s="434">
        <v>11261</v>
      </c>
      <c r="H666" s="434">
        <v>10694</v>
      </c>
      <c r="I666" s="434">
        <v>140.55000000000001</v>
      </c>
      <c r="J666" s="434">
        <v>0</v>
      </c>
      <c r="K666" s="434">
        <v>2007</v>
      </c>
    </row>
    <row r="667" spans="1:11" hidden="1" x14ac:dyDescent="0.25">
      <c r="A667" s="434">
        <v>212273000</v>
      </c>
      <c r="B667" s="434">
        <v>13025</v>
      </c>
      <c r="C667" s="434" t="s">
        <v>28</v>
      </c>
      <c r="D667" s="434" t="s">
        <v>33</v>
      </c>
      <c r="E667" s="434">
        <v>13.8</v>
      </c>
      <c r="F667" s="434">
        <v>16858</v>
      </c>
      <c r="G667" s="434">
        <v>92018</v>
      </c>
      <c r="H667" s="434">
        <v>51130</v>
      </c>
      <c r="I667" s="434">
        <v>229.5</v>
      </c>
      <c r="J667" s="434">
        <v>0</v>
      </c>
      <c r="K667" s="434">
        <v>2010</v>
      </c>
    </row>
    <row r="668" spans="1:11" hidden="1" x14ac:dyDescent="0.25">
      <c r="A668" s="434">
        <v>212275000</v>
      </c>
      <c r="B668" s="434">
        <v>9705</v>
      </c>
      <c r="C668" s="434" t="s">
        <v>31</v>
      </c>
      <c r="D668" s="434" t="s">
        <v>29</v>
      </c>
      <c r="E668" s="434">
        <v>15</v>
      </c>
      <c r="F668" s="434">
        <v>7470</v>
      </c>
      <c r="G668" s="434">
        <v>33305</v>
      </c>
      <c r="H668" s="434">
        <v>21018</v>
      </c>
      <c r="I668" s="434">
        <v>171.93</v>
      </c>
      <c r="J668" s="434">
        <v>0</v>
      </c>
      <c r="K668" s="434">
        <v>2010</v>
      </c>
    </row>
    <row r="669" spans="1:11" hidden="1" x14ac:dyDescent="0.25">
      <c r="A669" s="434">
        <v>212279000</v>
      </c>
      <c r="B669" s="434">
        <v>46</v>
      </c>
      <c r="C669" s="434" t="s">
        <v>48</v>
      </c>
      <c r="D669" s="434" t="s">
        <v>22</v>
      </c>
      <c r="G669" s="434">
        <v>5973</v>
      </c>
      <c r="H669" s="434">
        <v>5897</v>
      </c>
      <c r="I669" s="434">
        <v>96.99</v>
      </c>
      <c r="K669" s="434">
        <v>2008</v>
      </c>
    </row>
    <row r="670" spans="1:11" hidden="1" x14ac:dyDescent="0.25">
      <c r="A670" s="434">
        <v>212301000</v>
      </c>
      <c r="B670" s="434">
        <v>11876</v>
      </c>
      <c r="C670" s="434" t="s">
        <v>28</v>
      </c>
      <c r="D670" s="434" t="s">
        <v>29</v>
      </c>
      <c r="E670" s="434">
        <v>13.5</v>
      </c>
      <c r="F670" s="434">
        <v>6400</v>
      </c>
      <c r="G670" s="434">
        <v>35989</v>
      </c>
      <c r="H670" s="434">
        <v>23433</v>
      </c>
      <c r="I670" s="434">
        <v>179.91</v>
      </c>
      <c r="J670" s="434">
        <v>0</v>
      </c>
      <c r="K670" s="434">
        <v>2014</v>
      </c>
    </row>
    <row r="671" spans="1:11" hidden="1" x14ac:dyDescent="0.25">
      <c r="A671" s="434">
        <v>212302000</v>
      </c>
      <c r="B671" s="434">
        <v>1191</v>
      </c>
      <c r="C671" s="434" t="s">
        <v>35</v>
      </c>
      <c r="D671" s="434" t="s">
        <v>29</v>
      </c>
      <c r="E671" s="434">
        <v>18.5</v>
      </c>
      <c r="F671" s="434">
        <v>9000</v>
      </c>
      <c r="G671" s="434">
        <v>13000</v>
      </c>
      <c r="H671" s="434">
        <v>10585</v>
      </c>
      <c r="I671" s="434">
        <v>151.72</v>
      </c>
      <c r="J671" s="434">
        <v>0</v>
      </c>
      <c r="K671" s="434">
        <v>2009</v>
      </c>
    </row>
    <row r="672" spans="1:11" hidden="1" x14ac:dyDescent="0.25">
      <c r="A672" s="434">
        <v>212308000</v>
      </c>
      <c r="B672" s="434">
        <v>26260</v>
      </c>
      <c r="C672" s="434" t="s">
        <v>61</v>
      </c>
      <c r="D672" s="434" t="s">
        <v>22</v>
      </c>
      <c r="E672" s="434">
        <v>13</v>
      </c>
      <c r="F672" s="434">
        <v>1656</v>
      </c>
      <c r="G672" s="434">
        <v>4156</v>
      </c>
      <c r="H672" s="434">
        <v>2848</v>
      </c>
      <c r="I672" s="434">
        <v>89.7</v>
      </c>
      <c r="J672" s="434">
        <v>0</v>
      </c>
      <c r="K672" s="434">
        <v>1998</v>
      </c>
    </row>
    <row r="673" spans="1:11" hidden="1" x14ac:dyDescent="0.25">
      <c r="A673" s="434">
        <v>212314000</v>
      </c>
      <c r="B673" s="434">
        <v>37</v>
      </c>
      <c r="C673" s="434" t="s">
        <v>61</v>
      </c>
      <c r="D673" s="434" t="s">
        <v>29</v>
      </c>
      <c r="E673" s="434">
        <v>16</v>
      </c>
      <c r="F673" s="434">
        <v>6805</v>
      </c>
      <c r="G673" s="434">
        <v>25732</v>
      </c>
      <c r="H673" s="434">
        <v>19128</v>
      </c>
      <c r="I673" s="434">
        <v>159.88999999999999</v>
      </c>
      <c r="J673" s="434">
        <v>0</v>
      </c>
      <c r="K673" s="434">
        <v>2010</v>
      </c>
    </row>
    <row r="674" spans="1:11" hidden="1" x14ac:dyDescent="0.25">
      <c r="A674" s="434">
        <v>212337000</v>
      </c>
      <c r="B674" s="434">
        <v>14219</v>
      </c>
      <c r="C674" s="434" t="s">
        <v>28</v>
      </c>
      <c r="D674" s="434" t="s">
        <v>29</v>
      </c>
      <c r="E674" s="434">
        <v>13.5</v>
      </c>
      <c r="F674" s="434">
        <v>7195</v>
      </c>
      <c r="G674" s="434">
        <v>30801</v>
      </c>
      <c r="H674" s="434">
        <v>19814</v>
      </c>
      <c r="I674" s="434">
        <v>186</v>
      </c>
      <c r="K674" s="434">
        <v>2008</v>
      </c>
    </row>
    <row r="675" spans="1:11" hidden="1" x14ac:dyDescent="0.25">
      <c r="A675" s="434">
        <v>212340000</v>
      </c>
      <c r="B675" s="434">
        <v>6274</v>
      </c>
      <c r="C675" s="434" t="s">
        <v>28</v>
      </c>
      <c r="D675" s="434" t="s">
        <v>29</v>
      </c>
      <c r="E675" s="434">
        <v>14.3</v>
      </c>
      <c r="F675" s="434">
        <v>7200</v>
      </c>
      <c r="G675" s="434">
        <v>30898</v>
      </c>
      <c r="H675" s="434">
        <v>19814</v>
      </c>
      <c r="I675" s="434">
        <v>185.01</v>
      </c>
      <c r="K675" s="434">
        <v>2009</v>
      </c>
    </row>
    <row r="676" spans="1:11" hidden="1" x14ac:dyDescent="0.25">
      <c r="A676" s="434">
        <v>212341000</v>
      </c>
      <c r="B676" s="434">
        <v>421296</v>
      </c>
      <c r="C676" s="434" t="s">
        <v>48</v>
      </c>
      <c r="D676" s="434" t="s">
        <v>29</v>
      </c>
      <c r="E676" s="434">
        <v>16</v>
      </c>
      <c r="F676" s="434">
        <v>18700</v>
      </c>
      <c r="G676" s="434">
        <v>11000</v>
      </c>
      <c r="H676" s="434">
        <v>16942</v>
      </c>
      <c r="I676" s="434">
        <v>156.9</v>
      </c>
      <c r="J676" s="434">
        <v>0</v>
      </c>
      <c r="K676" s="434">
        <v>1970</v>
      </c>
    </row>
    <row r="677" spans="1:11" hidden="1" x14ac:dyDescent="0.25">
      <c r="A677" s="434">
        <v>212345000</v>
      </c>
      <c r="B677" s="434">
        <v>2504</v>
      </c>
      <c r="C677" s="434" t="s">
        <v>20</v>
      </c>
      <c r="D677" s="434" t="s">
        <v>29</v>
      </c>
      <c r="E677" s="434">
        <v>15.9</v>
      </c>
      <c r="F677" s="434">
        <v>9480</v>
      </c>
      <c r="G677" s="434">
        <v>51238</v>
      </c>
      <c r="H677" s="434">
        <v>30010</v>
      </c>
      <c r="I677" s="434">
        <v>183</v>
      </c>
      <c r="J677" s="434">
        <v>53300</v>
      </c>
      <c r="K677" s="434">
        <v>2008</v>
      </c>
    </row>
    <row r="678" spans="1:11" hidden="1" x14ac:dyDescent="0.25">
      <c r="A678" s="434">
        <v>212346000</v>
      </c>
      <c r="B678" s="434">
        <v>6538</v>
      </c>
      <c r="C678" s="434" t="s">
        <v>28</v>
      </c>
      <c r="D678" s="434" t="s">
        <v>33</v>
      </c>
      <c r="E678" s="434">
        <v>14.5</v>
      </c>
      <c r="F678" s="434">
        <v>9170</v>
      </c>
      <c r="G678" s="434">
        <v>78175</v>
      </c>
      <c r="H678" s="434">
        <v>41963</v>
      </c>
      <c r="I678" s="434">
        <v>224.98</v>
      </c>
      <c r="J678" s="434">
        <v>0</v>
      </c>
      <c r="K678" s="434">
        <v>1970</v>
      </c>
    </row>
    <row r="679" spans="1:11" hidden="1" x14ac:dyDescent="0.25">
      <c r="A679" s="434">
        <v>212356000</v>
      </c>
      <c r="B679" s="434">
        <v>10233</v>
      </c>
      <c r="C679" s="434" t="s">
        <v>31</v>
      </c>
      <c r="D679" s="434" t="s">
        <v>25</v>
      </c>
      <c r="E679" s="434">
        <v>43596</v>
      </c>
      <c r="F679" s="434">
        <v>2130</v>
      </c>
      <c r="G679" s="434">
        <v>5455</v>
      </c>
      <c r="H679" s="434">
        <v>4102</v>
      </c>
      <c r="I679" s="434">
        <v>106.86</v>
      </c>
      <c r="J679" s="434">
        <v>0</v>
      </c>
    </row>
    <row r="680" spans="1:11" hidden="1" x14ac:dyDescent="0.25">
      <c r="A680" s="434">
        <v>212360000</v>
      </c>
      <c r="B680" s="434">
        <v>2622</v>
      </c>
      <c r="C680" s="434" t="s">
        <v>28</v>
      </c>
      <c r="D680" s="434" t="s">
        <v>22</v>
      </c>
      <c r="E680" s="434">
        <v>11</v>
      </c>
      <c r="F680" s="434">
        <v>2640</v>
      </c>
      <c r="G680" s="434">
        <v>4529</v>
      </c>
      <c r="H680" s="434">
        <v>3239</v>
      </c>
      <c r="I680" s="434">
        <v>95.9</v>
      </c>
      <c r="K680" s="434">
        <v>1998</v>
      </c>
    </row>
    <row r="681" spans="1:11" hidden="1" x14ac:dyDescent="0.25">
      <c r="A681" s="434">
        <v>212362000</v>
      </c>
      <c r="B681" s="434">
        <v>1946</v>
      </c>
      <c r="C681" s="434" t="s">
        <v>35</v>
      </c>
      <c r="D681" s="434" t="s">
        <v>22</v>
      </c>
      <c r="E681" s="434">
        <v>15</v>
      </c>
      <c r="F681" s="434">
        <v>3519</v>
      </c>
      <c r="G681" s="434">
        <v>4513</v>
      </c>
      <c r="H681" s="434">
        <v>3266</v>
      </c>
      <c r="I681" s="434">
        <v>98.25</v>
      </c>
      <c r="K681" s="434">
        <v>1997</v>
      </c>
    </row>
    <row r="682" spans="1:11" hidden="1" x14ac:dyDescent="0.25">
      <c r="A682" s="434">
        <v>212369000</v>
      </c>
      <c r="B682" s="434">
        <v>33098</v>
      </c>
      <c r="C682" s="434" t="s">
        <v>31</v>
      </c>
      <c r="D682" s="434" t="s">
        <v>22</v>
      </c>
      <c r="E682" s="434">
        <v>11.5</v>
      </c>
      <c r="F682" s="434">
        <v>2147</v>
      </c>
      <c r="G682" s="434">
        <v>4156</v>
      </c>
      <c r="H682" s="434">
        <v>2853</v>
      </c>
      <c r="I682" s="434">
        <v>89.8</v>
      </c>
      <c r="J682" s="434">
        <v>0</v>
      </c>
      <c r="K682" s="434">
        <v>1970</v>
      </c>
    </row>
    <row r="683" spans="1:11" hidden="1" x14ac:dyDescent="0.25">
      <c r="A683" s="434">
        <v>212376000</v>
      </c>
      <c r="B683" s="434">
        <v>256384</v>
      </c>
      <c r="C683" s="434" t="s">
        <v>31</v>
      </c>
      <c r="D683" s="434" t="s">
        <v>22</v>
      </c>
      <c r="E683" s="434">
        <v>10</v>
      </c>
      <c r="F683" s="434">
        <v>1520</v>
      </c>
      <c r="G683" s="434">
        <v>3801</v>
      </c>
      <c r="H683" s="434">
        <v>2589</v>
      </c>
      <c r="I683" s="434">
        <v>89.86</v>
      </c>
      <c r="J683" s="434">
        <v>0</v>
      </c>
      <c r="K683" s="434">
        <v>2012</v>
      </c>
    </row>
    <row r="684" spans="1:11" hidden="1" x14ac:dyDescent="0.25">
      <c r="A684" s="434">
        <v>212384000</v>
      </c>
      <c r="B684" s="434">
        <v>697</v>
      </c>
      <c r="C684" s="434" t="s">
        <v>28</v>
      </c>
      <c r="D684" s="434" t="s">
        <v>33</v>
      </c>
      <c r="E684" s="434">
        <v>14.5</v>
      </c>
      <c r="F684" s="434">
        <v>14280</v>
      </c>
      <c r="G684" s="434">
        <v>81391</v>
      </c>
      <c r="H684" s="434">
        <v>44336</v>
      </c>
      <c r="I684" s="434">
        <v>229</v>
      </c>
      <c r="J684" s="434">
        <v>0</v>
      </c>
      <c r="K684" s="434">
        <v>2012</v>
      </c>
    </row>
    <row r="685" spans="1:11" hidden="1" x14ac:dyDescent="0.25">
      <c r="A685" s="434">
        <v>212385000</v>
      </c>
      <c r="B685" s="434">
        <v>68221</v>
      </c>
      <c r="C685" s="434" t="s">
        <v>61</v>
      </c>
      <c r="D685" s="434" t="s">
        <v>22</v>
      </c>
      <c r="E685" s="434">
        <v>13.5</v>
      </c>
      <c r="F685" s="434">
        <v>2879</v>
      </c>
      <c r="G685" s="434">
        <v>4750</v>
      </c>
      <c r="H685" s="434">
        <v>3170</v>
      </c>
      <c r="I685" s="434">
        <v>98.9</v>
      </c>
      <c r="J685" s="434">
        <v>0</v>
      </c>
      <c r="K685" s="434">
        <v>2000</v>
      </c>
    </row>
    <row r="686" spans="1:11" hidden="1" x14ac:dyDescent="0.25">
      <c r="A686" s="434">
        <v>212387000</v>
      </c>
      <c r="B686" s="434">
        <v>42797</v>
      </c>
      <c r="C686" s="434" t="s">
        <v>46</v>
      </c>
      <c r="D686" s="434" t="s">
        <v>22</v>
      </c>
      <c r="E686" s="434">
        <v>14</v>
      </c>
      <c r="F686" s="434">
        <v>5164</v>
      </c>
      <c r="G686" s="434">
        <v>4000</v>
      </c>
      <c r="H686" s="434">
        <v>3455</v>
      </c>
      <c r="I686" s="434">
        <v>82.2</v>
      </c>
      <c r="K686" s="434">
        <v>2014</v>
      </c>
    </row>
    <row r="687" spans="1:11" hidden="1" x14ac:dyDescent="0.25">
      <c r="A687" s="434">
        <v>212388000</v>
      </c>
      <c r="B687" s="434">
        <v>47340</v>
      </c>
      <c r="C687" s="434" t="s">
        <v>46</v>
      </c>
      <c r="D687" s="434" t="s">
        <v>22</v>
      </c>
      <c r="E687" s="434">
        <v>15.5</v>
      </c>
      <c r="F687" s="434">
        <v>8500</v>
      </c>
      <c r="G687" s="434">
        <v>4700</v>
      </c>
      <c r="H687" s="434">
        <v>4007</v>
      </c>
      <c r="I687" s="434">
        <v>88.8</v>
      </c>
      <c r="K687" s="434">
        <v>2014</v>
      </c>
    </row>
    <row r="688" spans="1:11" hidden="1" x14ac:dyDescent="0.25">
      <c r="A688" s="434">
        <v>212421000</v>
      </c>
      <c r="B688" s="434">
        <v>773</v>
      </c>
      <c r="C688" s="434" t="s">
        <v>48</v>
      </c>
      <c r="D688" s="434" t="s">
        <v>17</v>
      </c>
      <c r="E688" s="434">
        <v>12.5</v>
      </c>
      <c r="F688" s="434">
        <v>2949</v>
      </c>
      <c r="G688" s="434">
        <v>1250</v>
      </c>
      <c r="H688" s="434">
        <v>1358</v>
      </c>
      <c r="I688" s="434">
        <v>53.8</v>
      </c>
      <c r="K688" s="434">
        <v>2014</v>
      </c>
    </row>
    <row r="689" spans="1:11" hidden="1" x14ac:dyDescent="0.25">
      <c r="A689" s="434">
        <v>212423000</v>
      </c>
      <c r="B689" s="434">
        <v>17928</v>
      </c>
      <c r="C689" s="434" t="s">
        <v>31</v>
      </c>
      <c r="D689" s="434" t="s">
        <v>22</v>
      </c>
      <c r="E689" s="434">
        <v>12.5</v>
      </c>
      <c r="F689" s="434">
        <v>1849</v>
      </c>
      <c r="G689" s="434">
        <v>3450</v>
      </c>
      <c r="H689" s="434">
        <v>2474</v>
      </c>
      <c r="I689" s="434">
        <v>82.5</v>
      </c>
      <c r="J689" s="434">
        <v>0</v>
      </c>
      <c r="K689" s="434">
        <v>2009</v>
      </c>
    </row>
    <row r="690" spans="1:11" hidden="1" x14ac:dyDescent="0.25">
      <c r="A690" s="434">
        <v>212436000</v>
      </c>
      <c r="B690" s="434">
        <v>40071</v>
      </c>
      <c r="C690" s="434" t="s">
        <v>16</v>
      </c>
      <c r="D690" s="434" t="s">
        <v>25</v>
      </c>
      <c r="E690" s="434">
        <v>15</v>
      </c>
      <c r="F690" s="434">
        <v>4350</v>
      </c>
      <c r="G690" s="434">
        <v>6319</v>
      </c>
      <c r="H690" s="434">
        <v>6280</v>
      </c>
      <c r="I690" s="434">
        <v>116.9</v>
      </c>
      <c r="J690" s="434">
        <v>0</v>
      </c>
      <c r="K690" s="434">
        <v>1970</v>
      </c>
    </row>
    <row r="691" spans="1:11" hidden="1" x14ac:dyDescent="0.25">
      <c r="A691" s="434">
        <v>212437000</v>
      </c>
      <c r="B691" s="434">
        <v>36155</v>
      </c>
      <c r="C691" s="434" t="s">
        <v>46</v>
      </c>
      <c r="D691" s="434" t="s">
        <v>22</v>
      </c>
      <c r="G691" s="434">
        <v>3678</v>
      </c>
      <c r="H691" s="434">
        <v>2589</v>
      </c>
      <c r="I691" s="434">
        <v>73.400000000000006</v>
      </c>
    </row>
    <row r="692" spans="1:11" hidden="1" x14ac:dyDescent="0.25">
      <c r="A692" s="434">
        <v>212439000</v>
      </c>
      <c r="B692" s="434">
        <v>2234</v>
      </c>
      <c r="C692" s="434" t="s">
        <v>31</v>
      </c>
      <c r="D692" s="434" t="s">
        <v>29</v>
      </c>
      <c r="E692" s="434">
        <v>14</v>
      </c>
      <c r="F692" s="434">
        <v>7980</v>
      </c>
      <c r="G692" s="434">
        <v>37832</v>
      </c>
      <c r="H692" s="434">
        <v>24140</v>
      </c>
      <c r="I692" s="434">
        <v>182.59</v>
      </c>
      <c r="K692" s="434">
        <v>2005</v>
      </c>
    </row>
    <row r="693" spans="1:11" hidden="1" x14ac:dyDescent="0.25">
      <c r="A693" s="434">
        <v>212450000</v>
      </c>
      <c r="B693" s="434">
        <v>5082</v>
      </c>
      <c r="C693" s="434" t="s">
        <v>28</v>
      </c>
      <c r="D693" s="434" t="s">
        <v>29</v>
      </c>
      <c r="E693" s="434">
        <v>14.5</v>
      </c>
      <c r="F693" s="434">
        <v>8280</v>
      </c>
      <c r="G693" s="434">
        <v>30770</v>
      </c>
      <c r="H693" s="434">
        <v>19814</v>
      </c>
      <c r="I693" s="434">
        <v>184.99</v>
      </c>
      <c r="K693" s="434">
        <v>2009</v>
      </c>
    </row>
    <row r="694" spans="1:11" hidden="1" x14ac:dyDescent="0.25">
      <c r="A694" s="434">
        <v>212452000</v>
      </c>
      <c r="B694" s="434">
        <v>25762</v>
      </c>
      <c r="C694" s="434" t="s">
        <v>28</v>
      </c>
      <c r="D694" s="434" t="s">
        <v>33</v>
      </c>
      <c r="E694" s="434">
        <v>14.6</v>
      </c>
      <c r="F694" s="434">
        <v>8330</v>
      </c>
      <c r="G694" s="434">
        <v>77079</v>
      </c>
      <c r="H694" s="434">
        <v>40872</v>
      </c>
      <c r="I694" s="434">
        <v>224.98</v>
      </c>
      <c r="J694" s="434">
        <v>0</v>
      </c>
      <c r="K694" s="434">
        <v>2015</v>
      </c>
    </row>
    <row r="695" spans="1:11" hidden="1" x14ac:dyDescent="0.25">
      <c r="A695" s="434">
        <v>212456000</v>
      </c>
      <c r="B695" s="434">
        <v>1374</v>
      </c>
      <c r="C695" s="434" t="s">
        <v>35</v>
      </c>
      <c r="D695" s="434" t="s">
        <v>29</v>
      </c>
      <c r="I695" s="434">
        <v>184</v>
      </c>
      <c r="J695" s="434">
        <v>0</v>
      </c>
      <c r="K695" s="434">
        <v>1970</v>
      </c>
    </row>
    <row r="696" spans="1:11" hidden="1" x14ac:dyDescent="0.25">
      <c r="A696" s="434">
        <v>212460000</v>
      </c>
      <c r="B696" s="434">
        <v>9387</v>
      </c>
      <c r="C696" s="434" t="s">
        <v>28</v>
      </c>
      <c r="D696" s="434" t="s">
        <v>33</v>
      </c>
      <c r="E696" s="434">
        <v>43599</v>
      </c>
      <c r="F696" s="434">
        <v>9960</v>
      </c>
      <c r="G696" s="434">
        <v>77998</v>
      </c>
      <c r="H696" s="434">
        <v>41759</v>
      </c>
      <c r="I696" s="434">
        <v>225</v>
      </c>
      <c r="J696" s="434">
        <v>0</v>
      </c>
      <c r="K696" s="434">
        <v>2016</v>
      </c>
    </row>
    <row r="697" spans="1:11" hidden="1" x14ac:dyDescent="0.25">
      <c r="A697" s="434">
        <v>212464000</v>
      </c>
      <c r="B697" s="434">
        <v>70800</v>
      </c>
      <c r="C697" s="434" t="s">
        <v>16</v>
      </c>
      <c r="D697" s="434" t="s">
        <v>25</v>
      </c>
      <c r="E697" s="434">
        <v>15</v>
      </c>
      <c r="F697" s="434">
        <v>4350</v>
      </c>
      <c r="G697" s="434">
        <v>6719</v>
      </c>
      <c r="H697" s="434">
        <v>6556</v>
      </c>
      <c r="I697" s="434">
        <v>116.87</v>
      </c>
      <c r="J697" s="434">
        <v>0</v>
      </c>
      <c r="K697" s="434">
        <v>1970</v>
      </c>
    </row>
    <row r="698" spans="1:11" hidden="1" x14ac:dyDescent="0.25">
      <c r="A698" s="434">
        <v>212466000</v>
      </c>
      <c r="B698" s="434">
        <v>4335</v>
      </c>
      <c r="C698" s="434" t="s">
        <v>61</v>
      </c>
      <c r="D698" s="434" t="s">
        <v>22</v>
      </c>
      <c r="E698" s="434">
        <v>11</v>
      </c>
      <c r="F698" s="434">
        <v>8640</v>
      </c>
      <c r="G698" s="434">
        <v>4554</v>
      </c>
      <c r="H698" s="434">
        <v>6951</v>
      </c>
      <c r="I698" s="434">
        <v>94.1</v>
      </c>
      <c r="K698" s="434">
        <v>1999</v>
      </c>
    </row>
    <row r="699" spans="1:11" hidden="1" x14ac:dyDescent="0.25">
      <c r="A699" s="434">
        <v>212471000</v>
      </c>
      <c r="B699" s="434">
        <v>11596</v>
      </c>
      <c r="C699" s="434" t="s">
        <v>48</v>
      </c>
      <c r="D699" s="434" t="s">
        <v>22</v>
      </c>
      <c r="E699" s="434">
        <v>10</v>
      </c>
      <c r="F699" s="434">
        <v>5220</v>
      </c>
      <c r="G699" s="434">
        <v>6209</v>
      </c>
      <c r="H699" s="434">
        <v>5551</v>
      </c>
      <c r="I699" s="434">
        <v>90</v>
      </c>
      <c r="K699" s="434">
        <v>2010</v>
      </c>
    </row>
    <row r="700" spans="1:11" hidden="1" x14ac:dyDescent="0.25">
      <c r="A700" s="434">
        <v>212491000</v>
      </c>
      <c r="B700" s="434">
        <v>47603</v>
      </c>
      <c r="C700" s="434" t="s">
        <v>61</v>
      </c>
      <c r="D700" s="434" t="s">
        <v>22</v>
      </c>
      <c r="E700" s="434">
        <v>11</v>
      </c>
      <c r="F700" s="434">
        <v>2879</v>
      </c>
      <c r="G700" s="434">
        <v>4633</v>
      </c>
      <c r="H700" s="434">
        <v>3925</v>
      </c>
      <c r="I700" s="434">
        <v>99.9</v>
      </c>
      <c r="J700" s="434">
        <v>0</v>
      </c>
      <c r="K700" s="434">
        <v>2001</v>
      </c>
    </row>
    <row r="701" spans="1:11" hidden="1" x14ac:dyDescent="0.25">
      <c r="A701" s="434">
        <v>212502000</v>
      </c>
      <c r="B701" s="434">
        <v>155373</v>
      </c>
      <c r="C701" s="434" t="s">
        <v>56</v>
      </c>
      <c r="D701" s="434" t="s">
        <v>17</v>
      </c>
      <c r="E701" s="434">
        <v>12.5</v>
      </c>
      <c r="F701" s="434">
        <v>2348</v>
      </c>
      <c r="G701" s="434">
        <v>1250</v>
      </c>
      <c r="H701" s="434">
        <v>1358</v>
      </c>
      <c r="I701" s="434">
        <v>53.8</v>
      </c>
      <c r="J701" s="434">
        <v>0</v>
      </c>
      <c r="K701" s="434">
        <v>1970</v>
      </c>
    </row>
    <row r="702" spans="1:11" hidden="1" x14ac:dyDescent="0.25">
      <c r="A702" s="434">
        <v>212503000</v>
      </c>
      <c r="B702" s="434">
        <v>16887</v>
      </c>
      <c r="C702" s="434" t="s">
        <v>61</v>
      </c>
      <c r="D702" s="434" t="s">
        <v>22</v>
      </c>
      <c r="E702" s="434">
        <v>11.7</v>
      </c>
      <c r="F702" s="434">
        <v>1500</v>
      </c>
      <c r="G702" s="434">
        <v>3735</v>
      </c>
      <c r="H702" s="434">
        <v>2446</v>
      </c>
      <c r="I702" s="434">
        <v>88</v>
      </c>
      <c r="J702" s="434">
        <v>0</v>
      </c>
      <c r="K702" s="434">
        <v>1997</v>
      </c>
    </row>
    <row r="703" spans="1:11" hidden="1" x14ac:dyDescent="0.25">
      <c r="A703" s="434">
        <v>212518000</v>
      </c>
      <c r="B703" s="434">
        <v>43941</v>
      </c>
      <c r="C703" s="434" t="s">
        <v>61</v>
      </c>
      <c r="D703" s="434" t="s">
        <v>22</v>
      </c>
      <c r="E703" s="434">
        <v>12.5</v>
      </c>
      <c r="F703" s="434">
        <v>2365</v>
      </c>
      <c r="G703" s="434">
        <v>4106</v>
      </c>
      <c r="H703" s="434">
        <v>2820</v>
      </c>
      <c r="I703" s="434">
        <v>89.72</v>
      </c>
      <c r="J703" s="434">
        <v>0</v>
      </c>
      <c r="K703" s="434">
        <v>1998</v>
      </c>
    </row>
    <row r="704" spans="1:11" hidden="1" x14ac:dyDescent="0.25">
      <c r="A704" s="434">
        <v>212519000</v>
      </c>
      <c r="B704" s="434">
        <v>13852</v>
      </c>
      <c r="C704" s="434" t="s">
        <v>31</v>
      </c>
      <c r="D704" s="434" t="s">
        <v>22</v>
      </c>
      <c r="E704" s="434">
        <v>11</v>
      </c>
      <c r="F704" s="434">
        <v>750</v>
      </c>
      <c r="G704" s="434">
        <v>3246</v>
      </c>
      <c r="H704" s="434">
        <v>1996</v>
      </c>
      <c r="I704" s="434">
        <v>84.8</v>
      </c>
      <c r="J704" s="434">
        <v>0</v>
      </c>
      <c r="K704" s="434">
        <v>1995</v>
      </c>
    </row>
    <row r="705" spans="1:11" hidden="1" x14ac:dyDescent="0.25">
      <c r="A705" s="434">
        <v>212521000</v>
      </c>
      <c r="B705" s="434">
        <v>43601</v>
      </c>
      <c r="C705" s="434" t="s">
        <v>61</v>
      </c>
      <c r="D705" s="434" t="s">
        <v>25</v>
      </c>
      <c r="E705" s="434">
        <v>14</v>
      </c>
      <c r="F705" s="434">
        <v>3840</v>
      </c>
      <c r="G705" s="434">
        <v>7868</v>
      </c>
      <c r="H705" s="434">
        <v>4967</v>
      </c>
      <c r="I705" s="434">
        <v>118.55</v>
      </c>
      <c r="J705" s="434">
        <v>0</v>
      </c>
      <c r="K705" s="434">
        <v>2006</v>
      </c>
    </row>
    <row r="706" spans="1:11" hidden="1" x14ac:dyDescent="0.25">
      <c r="A706" s="434">
        <v>212530000</v>
      </c>
      <c r="B706" s="434">
        <v>1314670</v>
      </c>
      <c r="C706" s="434" t="s">
        <v>61</v>
      </c>
      <c r="D706" s="434" t="s">
        <v>22</v>
      </c>
      <c r="E706" s="434">
        <v>12</v>
      </c>
      <c r="F706" s="434">
        <v>1860</v>
      </c>
      <c r="G706" s="434">
        <v>4500</v>
      </c>
      <c r="H706" s="434">
        <v>2999</v>
      </c>
      <c r="I706" s="434">
        <v>89.95</v>
      </c>
      <c r="J706" s="434">
        <v>0</v>
      </c>
      <c r="K706" s="434">
        <v>2008</v>
      </c>
    </row>
    <row r="707" spans="1:11" hidden="1" x14ac:dyDescent="0.25">
      <c r="A707" s="434">
        <v>212536000</v>
      </c>
      <c r="B707" s="434">
        <v>13196</v>
      </c>
      <c r="C707" s="434" t="s">
        <v>61</v>
      </c>
      <c r="D707" s="434" t="s">
        <v>25</v>
      </c>
      <c r="E707" s="434">
        <v>11</v>
      </c>
      <c r="F707" s="434">
        <v>3000</v>
      </c>
      <c r="G707" s="434">
        <v>6795</v>
      </c>
      <c r="H707" s="434">
        <v>5335</v>
      </c>
      <c r="I707" s="434">
        <v>119.3</v>
      </c>
      <c r="J707" s="434">
        <v>0</v>
      </c>
      <c r="K707" s="434">
        <v>2008</v>
      </c>
    </row>
    <row r="708" spans="1:11" hidden="1" x14ac:dyDescent="0.25">
      <c r="A708" s="434">
        <v>212537000</v>
      </c>
      <c r="B708" s="434">
        <v>2166</v>
      </c>
      <c r="C708" s="434" t="s">
        <v>61</v>
      </c>
      <c r="D708" s="434" t="s">
        <v>25</v>
      </c>
      <c r="E708" s="434">
        <v>16</v>
      </c>
      <c r="F708" s="434">
        <v>7687</v>
      </c>
      <c r="G708" s="434">
        <v>17356</v>
      </c>
      <c r="H708" s="434">
        <v>11864</v>
      </c>
      <c r="I708" s="434">
        <v>143</v>
      </c>
      <c r="K708" s="434">
        <v>2007</v>
      </c>
    </row>
    <row r="709" spans="1:11" hidden="1" x14ac:dyDescent="0.25">
      <c r="A709" s="434">
        <v>212542000</v>
      </c>
      <c r="B709" s="434">
        <v>5939</v>
      </c>
      <c r="C709" s="434" t="s">
        <v>28</v>
      </c>
      <c r="D709" s="434" t="s">
        <v>22</v>
      </c>
      <c r="E709" s="434">
        <v>12.5</v>
      </c>
      <c r="F709" s="434">
        <v>1706</v>
      </c>
      <c r="G709" s="434">
        <v>4216</v>
      </c>
      <c r="H709" s="434">
        <v>2919</v>
      </c>
      <c r="I709" s="434">
        <v>88.2</v>
      </c>
      <c r="J709" s="434">
        <v>0</v>
      </c>
      <c r="K709" s="434">
        <v>1997</v>
      </c>
    </row>
    <row r="710" spans="1:11" hidden="1" x14ac:dyDescent="0.25">
      <c r="A710" s="434">
        <v>212552000</v>
      </c>
      <c r="B710" s="434">
        <v>17016</v>
      </c>
      <c r="C710" s="434" t="s">
        <v>61</v>
      </c>
      <c r="D710" s="434" t="s">
        <v>25</v>
      </c>
      <c r="E710" s="434">
        <v>14</v>
      </c>
      <c r="F710" s="434">
        <v>3280</v>
      </c>
      <c r="G710" s="434">
        <v>6319</v>
      </c>
      <c r="H710" s="434">
        <v>4446</v>
      </c>
      <c r="I710" s="434">
        <v>111.75</v>
      </c>
      <c r="K710" s="434">
        <v>1998</v>
      </c>
    </row>
    <row r="711" spans="1:11" hidden="1" x14ac:dyDescent="0.25">
      <c r="A711" s="434">
        <v>212555000</v>
      </c>
      <c r="B711" s="434">
        <v>24323</v>
      </c>
      <c r="C711" s="434" t="s">
        <v>28</v>
      </c>
      <c r="D711" s="434" t="s">
        <v>33</v>
      </c>
      <c r="E711" s="434">
        <v>14.5</v>
      </c>
      <c r="F711" s="434">
        <v>8569</v>
      </c>
      <c r="G711" s="434">
        <v>86949</v>
      </c>
      <c r="H711" s="434">
        <v>46982</v>
      </c>
      <c r="I711" s="434">
        <v>229</v>
      </c>
      <c r="J711" s="434">
        <v>0</v>
      </c>
      <c r="K711" s="434">
        <v>2009</v>
      </c>
    </row>
    <row r="712" spans="1:11" hidden="1" x14ac:dyDescent="0.25">
      <c r="A712" s="434">
        <v>212569000</v>
      </c>
      <c r="B712" s="434">
        <v>1564</v>
      </c>
      <c r="C712" s="434" t="s">
        <v>61</v>
      </c>
      <c r="D712" s="434" t="s">
        <v>22</v>
      </c>
      <c r="E712" s="434">
        <v>13</v>
      </c>
      <c r="F712" s="434">
        <v>1499</v>
      </c>
      <c r="G712" s="434">
        <v>4800</v>
      </c>
      <c r="H712" s="434">
        <v>2979</v>
      </c>
      <c r="I712" s="434">
        <v>90</v>
      </c>
      <c r="J712" s="434">
        <v>0</v>
      </c>
      <c r="K712" s="434">
        <v>2008</v>
      </c>
    </row>
    <row r="713" spans="1:11" hidden="1" x14ac:dyDescent="0.25">
      <c r="A713" s="434">
        <v>212571000</v>
      </c>
      <c r="B713" s="434">
        <v>16379</v>
      </c>
      <c r="C713" s="434" t="s">
        <v>31</v>
      </c>
      <c r="D713" s="434" t="s">
        <v>22</v>
      </c>
      <c r="E713" s="434">
        <v>12.5</v>
      </c>
      <c r="F713" s="434">
        <v>1849</v>
      </c>
      <c r="G713" s="434">
        <v>3450</v>
      </c>
      <c r="H713" s="434">
        <v>2474</v>
      </c>
      <c r="I713" s="434">
        <v>82.5</v>
      </c>
      <c r="J713" s="434">
        <v>0</v>
      </c>
      <c r="K713" s="434">
        <v>2008</v>
      </c>
    </row>
    <row r="714" spans="1:11" hidden="1" x14ac:dyDescent="0.25">
      <c r="A714" s="434">
        <v>212575000</v>
      </c>
      <c r="B714" s="434">
        <v>10147</v>
      </c>
      <c r="C714" s="434" t="s">
        <v>61</v>
      </c>
      <c r="D714" s="434" t="s">
        <v>22</v>
      </c>
      <c r="E714" s="434">
        <v>13</v>
      </c>
      <c r="F714" s="434">
        <v>2232</v>
      </c>
      <c r="G714" s="434">
        <v>4168</v>
      </c>
      <c r="H714" s="434">
        <v>2848</v>
      </c>
      <c r="I714" s="434">
        <v>90.5</v>
      </c>
      <c r="K714" s="434">
        <v>1997</v>
      </c>
    </row>
    <row r="715" spans="1:11" hidden="1" x14ac:dyDescent="0.25">
      <c r="A715" s="434">
        <v>212579000</v>
      </c>
      <c r="B715" s="434">
        <v>177790</v>
      </c>
      <c r="C715" s="434" t="s">
        <v>46</v>
      </c>
      <c r="D715" s="434" t="s">
        <v>22</v>
      </c>
      <c r="G715" s="434">
        <v>3250</v>
      </c>
      <c r="H715" s="434">
        <v>2160</v>
      </c>
      <c r="I715" s="434">
        <v>71.900000000000006</v>
      </c>
    </row>
    <row r="716" spans="1:11" hidden="1" x14ac:dyDescent="0.25">
      <c r="A716" s="434">
        <v>212580000</v>
      </c>
      <c r="B716" s="434">
        <v>2217</v>
      </c>
      <c r="C716" s="434" t="s">
        <v>31</v>
      </c>
      <c r="D716" s="434" t="s">
        <v>22</v>
      </c>
      <c r="E716" s="434">
        <v>12.5</v>
      </c>
      <c r="F716" s="434">
        <v>2664</v>
      </c>
      <c r="G716" s="434">
        <v>5750</v>
      </c>
      <c r="H716" s="434">
        <v>3919</v>
      </c>
      <c r="I716" s="434">
        <v>99.9</v>
      </c>
      <c r="K716" s="434">
        <v>2017</v>
      </c>
    </row>
    <row r="717" spans="1:11" hidden="1" x14ac:dyDescent="0.25">
      <c r="A717" s="434">
        <v>212593000</v>
      </c>
      <c r="B717" s="434">
        <v>241832</v>
      </c>
      <c r="C717" s="434" t="s">
        <v>48</v>
      </c>
      <c r="D717" s="434" t="s">
        <v>22</v>
      </c>
      <c r="E717" s="434">
        <v>15</v>
      </c>
      <c r="F717" s="434">
        <v>10800</v>
      </c>
      <c r="G717" s="434">
        <v>3800</v>
      </c>
      <c r="H717" s="434">
        <v>6599</v>
      </c>
      <c r="I717" s="434">
        <v>88.8</v>
      </c>
      <c r="K717" s="434">
        <v>2010</v>
      </c>
    </row>
    <row r="718" spans="1:11" hidden="1" x14ac:dyDescent="0.25">
      <c r="A718" s="434">
        <v>212611000</v>
      </c>
      <c r="B718" s="434">
        <v>201164</v>
      </c>
      <c r="C718" s="434" t="s">
        <v>24</v>
      </c>
      <c r="D718" s="434" t="s">
        <v>36</v>
      </c>
      <c r="E718" s="434">
        <v>19.5</v>
      </c>
      <c r="F718" s="434">
        <v>64350</v>
      </c>
      <c r="G718" s="434">
        <v>96779</v>
      </c>
      <c r="H718" s="434">
        <v>128806</v>
      </c>
      <c r="I718" s="434">
        <v>299</v>
      </c>
      <c r="J718" s="434">
        <v>172845</v>
      </c>
      <c r="K718" s="434">
        <v>2016</v>
      </c>
    </row>
    <row r="719" spans="1:11" hidden="1" x14ac:dyDescent="0.25">
      <c r="A719" s="434">
        <v>212613000</v>
      </c>
      <c r="B719" s="434">
        <v>6912</v>
      </c>
      <c r="C719" s="434" t="s">
        <v>35</v>
      </c>
      <c r="D719" s="434" t="s">
        <v>25</v>
      </c>
      <c r="E719" s="434">
        <v>18</v>
      </c>
      <c r="F719" s="434">
        <v>8400</v>
      </c>
      <c r="G719" s="434">
        <v>11200</v>
      </c>
      <c r="H719" s="434">
        <v>9981</v>
      </c>
      <c r="I719" s="434">
        <v>134.44</v>
      </c>
      <c r="J719" s="434">
        <v>0</v>
      </c>
      <c r="K719" s="434">
        <v>2008</v>
      </c>
    </row>
    <row r="720" spans="1:11" hidden="1" x14ac:dyDescent="0.25">
      <c r="A720" s="434">
        <v>212617000</v>
      </c>
      <c r="B720" s="434">
        <v>41341</v>
      </c>
      <c r="C720" s="434" t="s">
        <v>61</v>
      </c>
      <c r="D720" s="434" t="s">
        <v>22</v>
      </c>
      <c r="E720" s="434">
        <v>11</v>
      </c>
      <c r="F720" s="434">
        <v>1289</v>
      </c>
      <c r="G720" s="434">
        <v>3250</v>
      </c>
      <c r="H720" s="434">
        <v>2377</v>
      </c>
      <c r="I720" s="434">
        <v>89</v>
      </c>
      <c r="J720" s="434">
        <v>0</v>
      </c>
      <c r="K720" s="434">
        <v>1997</v>
      </c>
    </row>
    <row r="721" spans="1:11" hidden="1" x14ac:dyDescent="0.25">
      <c r="A721" s="434">
        <v>212636000</v>
      </c>
      <c r="B721" s="434">
        <v>96630</v>
      </c>
      <c r="C721" s="434" t="s">
        <v>35</v>
      </c>
      <c r="D721" s="434" t="s">
        <v>25</v>
      </c>
      <c r="E721" s="434">
        <v>18</v>
      </c>
      <c r="F721" s="434">
        <v>9000</v>
      </c>
      <c r="G721" s="434">
        <v>11408</v>
      </c>
      <c r="H721" s="434">
        <v>9981</v>
      </c>
      <c r="I721" s="434">
        <v>134.44</v>
      </c>
      <c r="J721" s="434">
        <v>0</v>
      </c>
      <c r="K721" s="434">
        <v>2008</v>
      </c>
    </row>
    <row r="722" spans="1:11" hidden="1" x14ac:dyDescent="0.25">
      <c r="A722" s="434">
        <v>212641000</v>
      </c>
      <c r="B722" s="434">
        <v>32027</v>
      </c>
      <c r="C722" s="434" t="s">
        <v>35</v>
      </c>
      <c r="D722" s="434" t="s">
        <v>25</v>
      </c>
      <c r="E722" s="434">
        <v>18</v>
      </c>
      <c r="F722" s="434">
        <v>8400</v>
      </c>
      <c r="G722" s="434">
        <v>11404</v>
      </c>
      <c r="H722" s="434">
        <v>9990</v>
      </c>
      <c r="I722" s="434">
        <v>133.94999999999999</v>
      </c>
      <c r="J722" s="434">
        <v>0</v>
      </c>
      <c r="K722" s="434">
        <v>2004</v>
      </c>
    </row>
    <row r="723" spans="1:11" hidden="1" x14ac:dyDescent="0.25">
      <c r="A723" s="434">
        <v>212651000</v>
      </c>
      <c r="B723" s="434">
        <v>52602</v>
      </c>
      <c r="C723" s="434" t="s">
        <v>16</v>
      </c>
      <c r="D723" s="434" t="s">
        <v>25</v>
      </c>
      <c r="E723" s="434">
        <v>13</v>
      </c>
      <c r="F723" s="434">
        <v>2838</v>
      </c>
      <c r="G723" s="434">
        <v>4300</v>
      </c>
      <c r="H723" s="434">
        <v>4064</v>
      </c>
      <c r="I723" s="434">
        <v>106</v>
      </c>
      <c r="J723" s="434">
        <v>3998</v>
      </c>
      <c r="K723" s="434">
        <v>2002</v>
      </c>
    </row>
    <row r="724" spans="1:11" hidden="1" x14ac:dyDescent="0.25">
      <c r="A724" s="434">
        <v>212654000</v>
      </c>
      <c r="B724" s="434">
        <v>181147</v>
      </c>
      <c r="C724" s="434" t="s">
        <v>24</v>
      </c>
      <c r="D724" s="434" t="s">
        <v>36</v>
      </c>
      <c r="E724" s="434">
        <v>19.5</v>
      </c>
      <c r="F724" s="434">
        <v>64350</v>
      </c>
      <c r="G724" s="434">
        <v>96958</v>
      </c>
      <c r="H724" s="434">
        <v>128806</v>
      </c>
      <c r="I724" s="434">
        <v>299</v>
      </c>
      <c r="J724" s="434">
        <v>172636</v>
      </c>
      <c r="K724" s="434">
        <v>2017</v>
      </c>
    </row>
    <row r="725" spans="1:11" hidden="1" x14ac:dyDescent="0.25">
      <c r="A725" s="434">
        <v>212657000</v>
      </c>
      <c r="B725" s="434">
        <v>10240</v>
      </c>
      <c r="C725" s="434" t="s">
        <v>31</v>
      </c>
      <c r="D725" s="434" t="s">
        <v>22</v>
      </c>
      <c r="E725" s="434">
        <v>12.8</v>
      </c>
      <c r="F725" s="434">
        <v>2660</v>
      </c>
      <c r="G725" s="434">
        <v>5613</v>
      </c>
      <c r="H725" s="434">
        <v>3978</v>
      </c>
      <c r="I725" s="434">
        <v>99.9</v>
      </c>
      <c r="K725" s="434">
        <v>2016</v>
      </c>
    </row>
    <row r="726" spans="1:11" hidden="1" x14ac:dyDescent="0.25">
      <c r="A726" s="434">
        <v>212660000</v>
      </c>
      <c r="B726" s="434">
        <v>186443</v>
      </c>
      <c r="C726" s="434" t="s">
        <v>24</v>
      </c>
      <c r="D726" s="434" t="s">
        <v>36</v>
      </c>
      <c r="E726" s="434">
        <v>19.5</v>
      </c>
      <c r="F726" s="434">
        <v>64350</v>
      </c>
      <c r="G726" s="434">
        <v>96765</v>
      </c>
      <c r="H726" s="434">
        <v>128806</v>
      </c>
      <c r="I726" s="434">
        <v>299</v>
      </c>
      <c r="J726" s="434">
        <v>172636</v>
      </c>
      <c r="K726" s="434">
        <v>2017</v>
      </c>
    </row>
    <row r="727" spans="1:11" hidden="1" x14ac:dyDescent="0.25">
      <c r="A727" s="434">
        <v>212662000</v>
      </c>
      <c r="B727" s="434">
        <v>18318</v>
      </c>
      <c r="C727" s="434" t="s">
        <v>31</v>
      </c>
      <c r="D727" s="434" t="s">
        <v>22</v>
      </c>
      <c r="E727" s="434">
        <v>12.5</v>
      </c>
      <c r="F727" s="434">
        <v>1849</v>
      </c>
      <c r="G727" s="434">
        <v>3450</v>
      </c>
      <c r="H727" s="434">
        <v>2474</v>
      </c>
      <c r="I727" s="434">
        <v>82.5</v>
      </c>
      <c r="J727" s="434">
        <v>0</v>
      </c>
      <c r="K727" s="434">
        <v>2009</v>
      </c>
    </row>
    <row r="728" spans="1:11" hidden="1" x14ac:dyDescent="0.25">
      <c r="A728" s="434">
        <v>212663000</v>
      </c>
      <c r="B728" s="434">
        <v>118091</v>
      </c>
      <c r="C728" s="434" t="s">
        <v>31</v>
      </c>
      <c r="D728" s="434" t="s">
        <v>22</v>
      </c>
      <c r="E728" s="434">
        <v>10.8</v>
      </c>
      <c r="F728" s="434">
        <v>441</v>
      </c>
      <c r="G728" s="434">
        <v>1723</v>
      </c>
      <c r="H728" s="434">
        <v>1521</v>
      </c>
      <c r="I728" s="434">
        <v>83</v>
      </c>
      <c r="J728" s="434">
        <v>0</v>
      </c>
      <c r="K728" s="434">
        <v>1970</v>
      </c>
    </row>
    <row r="729" spans="1:11" hidden="1" x14ac:dyDescent="0.25">
      <c r="A729" s="434">
        <v>212667000</v>
      </c>
      <c r="B729" s="434">
        <v>3373</v>
      </c>
      <c r="C729" s="434" t="s">
        <v>61</v>
      </c>
      <c r="D729" s="434" t="s">
        <v>25</v>
      </c>
      <c r="E729" s="434">
        <v>15.5</v>
      </c>
      <c r="F729" s="434">
        <v>7687</v>
      </c>
      <c r="G729" s="434">
        <v>17300</v>
      </c>
      <c r="H729" s="434">
        <v>11864</v>
      </c>
      <c r="I729" s="434">
        <v>143</v>
      </c>
      <c r="J729" s="434">
        <v>0</v>
      </c>
      <c r="K729" s="434">
        <v>2007</v>
      </c>
    </row>
    <row r="730" spans="1:11" hidden="1" x14ac:dyDescent="0.25">
      <c r="A730" s="434">
        <v>212669000</v>
      </c>
      <c r="B730" s="434">
        <v>1844</v>
      </c>
      <c r="C730" s="434" t="s">
        <v>61</v>
      </c>
      <c r="D730" s="434" t="s">
        <v>29</v>
      </c>
      <c r="E730" s="434">
        <v>16</v>
      </c>
      <c r="F730" s="434">
        <v>6805</v>
      </c>
      <c r="G730" s="434">
        <v>25733</v>
      </c>
      <c r="H730" s="434">
        <v>19128</v>
      </c>
      <c r="I730" s="434">
        <v>159.99</v>
      </c>
      <c r="K730" s="434">
        <v>2009</v>
      </c>
    </row>
    <row r="731" spans="1:11" hidden="1" x14ac:dyDescent="0.25">
      <c r="A731" s="434">
        <v>212688000</v>
      </c>
      <c r="B731" s="434">
        <v>42067</v>
      </c>
      <c r="C731" s="434" t="s">
        <v>48</v>
      </c>
      <c r="D731" s="434" t="s">
        <v>22</v>
      </c>
      <c r="E731" s="434">
        <v>12.5</v>
      </c>
      <c r="F731" s="434">
        <v>5300</v>
      </c>
      <c r="G731" s="434">
        <v>1382</v>
      </c>
      <c r="H731" s="434">
        <v>3517</v>
      </c>
      <c r="I731" s="434">
        <v>81.16</v>
      </c>
      <c r="K731" s="434">
        <v>1985</v>
      </c>
    </row>
    <row r="732" spans="1:11" hidden="1" x14ac:dyDescent="0.25">
      <c r="A732" s="434">
        <v>212702000</v>
      </c>
      <c r="B732" s="434">
        <v>14962</v>
      </c>
      <c r="C732" s="434" t="s">
        <v>61</v>
      </c>
      <c r="D732" s="434" t="s">
        <v>22</v>
      </c>
      <c r="E732" s="434">
        <v>11.5</v>
      </c>
      <c r="F732" s="434">
        <v>2398</v>
      </c>
      <c r="G732" s="434">
        <v>4956</v>
      </c>
      <c r="H732" s="434">
        <v>2999</v>
      </c>
      <c r="I732" s="434">
        <v>94.96</v>
      </c>
      <c r="J732" s="434">
        <v>0</v>
      </c>
      <c r="K732" s="434">
        <v>2001</v>
      </c>
    </row>
    <row r="733" spans="1:11" hidden="1" x14ac:dyDescent="0.25">
      <c r="A733" s="434">
        <v>212710000</v>
      </c>
      <c r="B733" s="434">
        <v>9306</v>
      </c>
      <c r="C733" s="434" t="s">
        <v>61</v>
      </c>
      <c r="D733" s="434" t="s">
        <v>22</v>
      </c>
      <c r="E733" s="434">
        <v>11.5</v>
      </c>
      <c r="F733" s="434">
        <v>2760</v>
      </c>
      <c r="G733" s="434">
        <v>4956</v>
      </c>
      <c r="H733" s="434">
        <v>2999</v>
      </c>
      <c r="I733" s="434">
        <v>94.96</v>
      </c>
      <c r="J733" s="434">
        <v>0</v>
      </c>
      <c r="K733" s="434">
        <v>2000</v>
      </c>
    </row>
    <row r="734" spans="1:11" hidden="1" x14ac:dyDescent="0.25">
      <c r="A734" s="434">
        <v>212723000</v>
      </c>
      <c r="B734" s="434">
        <v>27585</v>
      </c>
      <c r="C734" s="434" t="s">
        <v>35</v>
      </c>
      <c r="D734" s="434" t="s">
        <v>25</v>
      </c>
      <c r="E734" s="434">
        <v>16.5</v>
      </c>
      <c r="F734" s="434">
        <v>5299</v>
      </c>
      <c r="G734" s="434">
        <v>7225</v>
      </c>
      <c r="H734" s="434">
        <v>6362</v>
      </c>
      <c r="I734" s="434">
        <v>121.35</v>
      </c>
      <c r="J734" s="434">
        <v>0</v>
      </c>
      <c r="K734" s="434">
        <v>1996</v>
      </c>
    </row>
    <row r="735" spans="1:11" hidden="1" x14ac:dyDescent="0.25">
      <c r="A735" s="434">
        <v>212728000</v>
      </c>
      <c r="B735" s="434">
        <v>10782</v>
      </c>
      <c r="C735" s="434" t="s">
        <v>28</v>
      </c>
      <c r="D735" s="434" t="s">
        <v>29</v>
      </c>
      <c r="E735" s="434">
        <v>14.5</v>
      </c>
      <c r="F735" s="434">
        <v>7183</v>
      </c>
      <c r="G735" s="434">
        <v>27028</v>
      </c>
      <c r="H735" s="434">
        <v>17944</v>
      </c>
      <c r="I735" s="434">
        <v>178.4</v>
      </c>
      <c r="J735" s="434">
        <v>0</v>
      </c>
      <c r="K735" s="434">
        <v>1970</v>
      </c>
    </row>
    <row r="736" spans="1:11" hidden="1" x14ac:dyDescent="0.25">
      <c r="A736" s="434">
        <v>212735000</v>
      </c>
      <c r="B736" s="434">
        <v>13250</v>
      </c>
      <c r="C736" s="434" t="s">
        <v>28</v>
      </c>
      <c r="D736" s="434" t="s">
        <v>29</v>
      </c>
      <c r="E736" s="434">
        <v>13</v>
      </c>
      <c r="F736" s="434">
        <v>7195</v>
      </c>
      <c r="G736" s="434">
        <v>30806</v>
      </c>
      <c r="H736" s="434">
        <v>19814</v>
      </c>
      <c r="I736" s="434">
        <v>186</v>
      </c>
      <c r="J736" s="434">
        <v>0</v>
      </c>
      <c r="K736" s="434">
        <v>2009</v>
      </c>
    </row>
    <row r="737" spans="1:11" hidden="1" x14ac:dyDescent="0.25">
      <c r="A737" s="434">
        <v>212745000</v>
      </c>
      <c r="B737" s="434">
        <v>31749</v>
      </c>
      <c r="C737" s="434" t="s">
        <v>28</v>
      </c>
      <c r="D737" s="434" t="s">
        <v>33</v>
      </c>
      <c r="E737" s="434">
        <v>14.5</v>
      </c>
      <c r="F737" s="434">
        <v>14280</v>
      </c>
      <c r="G737" s="434">
        <v>83987</v>
      </c>
      <c r="H737" s="434">
        <v>45955</v>
      </c>
      <c r="I737" s="434">
        <v>235</v>
      </c>
      <c r="J737" s="434">
        <v>0</v>
      </c>
      <c r="K737" s="434">
        <v>2013</v>
      </c>
    </row>
    <row r="738" spans="1:11" hidden="1" x14ac:dyDescent="0.25">
      <c r="A738" s="434">
        <v>212746000</v>
      </c>
      <c r="B738" s="434">
        <v>7127</v>
      </c>
      <c r="C738" s="434" t="s">
        <v>31</v>
      </c>
      <c r="D738" s="434" t="s">
        <v>22</v>
      </c>
      <c r="E738" s="434">
        <v>11</v>
      </c>
      <c r="F738" s="434">
        <v>875</v>
      </c>
      <c r="G738" s="434">
        <v>3357</v>
      </c>
      <c r="H738" s="434">
        <v>2061</v>
      </c>
      <c r="I738" s="434">
        <v>87.98</v>
      </c>
      <c r="J738" s="434">
        <v>0</v>
      </c>
      <c r="K738" s="434">
        <v>1985</v>
      </c>
    </row>
    <row r="739" spans="1:11" hidden="1" x14ac:dyDescent="0.25">
      <c r="A739" s="434">
        <v>212764000</v>
      </c>
      <c r="B739" s="434">
        <v>89536</v>
      </c>
      <c r="C739" s="434" t="s">
        <v>48</v>
      </c>
      <c r="D739" s="434" t="s">
        <v>22</v>
      </c>
      <c r="E739" s="434">
        <v>15</v>
      </c>
      <c r="F739" s="434">
        <v>10800</v>
      </c>
      <c r="G739" s="434">
        <v>3700</v>
      </c>
      <c r="H739" s="434">
        <v>6922</v>
      </c>
      <c r="I739" s="434">
        <v>88.8</v>
      </c>
      <c r="J739" s="434">
        <v>0</v>
      </c>
      <c r="K739" s="434">
        <v>2009</v>
      </c>
    </row>
    <row r="740" spans="1:11" hidden="1" x14ac:dyDescent="0.25">
      <c r="A740" s="434">
        <v>212770000</v>
      </c>
      <c r="B740" s="434">
        <v>73824</v>
      </c>
      <c r="C740" s="434" t="s">
        <v>24</v>
      </c>
      <c r="D740" s="434" t="s">
        <v>36</v>
      </c>
      <c r="E740" s="434">
        <v>19.5</v>
      </c>
      <c r="F740" s="434">
        <v>64350</v>
      </c>
      <c r="G740" s="434">
        <v>96847</v>
      </c>
      <c r="H740" s="434">
        <v>128806</v>
      </c>
      <c r="I740" s="434">
        <v>299</v>
      </c>
      <c r="J740" s="434">
        <v>172636</v>
      </c>
      <c r="K740" s="434">
        <v>2018</v>
      </c>
    </row>
    <row r="741" spans="1:11" hidden="1" x14ac:dyDescent="0.25">
      <c r="A741" s="434">
        <v>212773000</v>
      </c>
      <c r="B741" s="434">
        <v>8408</v>
      </c>
      <c r="C741" s="434" t="s">
        <v>28</v>
      </c>
      <c r="D741" s="434" t="s">
        <v>29</v>
      </c>
      <c r="E741" s="434">
        <v>14.2</v>
      </c>
      <c r="F741" s="434">
        <v>5980</v>
      </c>
      <c r="G741" s="434">
        <v>34939</v>
      </c>
      <c r="H741" s="434">
        <v>21387</v>
      </c>
      <c r="I741" s="434">
        <v>199.9</v>
      </c>
      <c r="K741" s="434">
        <v>1999</v>
      </c>
    </row>
    <row r="742" spans="1:11" hidden="1" x14ac:dyDescent="0.25">
      <c r="A742" s="434">
        <v>212777000</v>
      </c>
      <c r="B742" s="434">
        <v>19206</v>
      </c>
      <c r="C742" s="434" t="s">
        <v>35</v>
      </c>
      <c r="D742" s="434" t="s">
        <v>25</v>
      </c>
      <c r="E742" s="434">
        <v>18</v>
      </c>
      <c r="F742" s="434">
        <v>8400</v>
      </c>
      <c r="G742" s="434">
        <v>11405</v>
      </c>
      <c r="H742" s="434">
        <v>9981</v>
      </c>
      <c r="I742" s="434">
        <v>134.44</v>
      </c>
      <c r="J742" s="434">
        <v>0</v>
      </c>
      <c r="K742" s="434">
        <v>2008</v>
      </c>
    </row>
    <row r="743" spans="1:11" hidden="1" x14ac:dyDescent="0.25">
      <c r="A743" s="434">
        <v>212782000</v>
      </c>
      <c r="B743" s="434">
        <v>19589</v>
      </c>
      <c r="C743" s="434" t="s">
        <v>31</v>
      </c>
      <c r="D743" s="434" t="s">
        <v>25</v>
      </c>
      <c r="E743" s="434">
        <v>17</v>
      </c>
      <c r="F743" s="434">
        <v>5100</v>
      </c>
      <c r="G743" s="434">
        <v>6715</v>
      </c>
      <c r="H743" s="434">
        <v>6965</v>
      </c>
      <c r="I743" s="434">
        <v>134</v>
      </c>
      <c r="J743" s="434">
        <v>7626</v>
      </c>
      <c r="K743" s="434">
        <v>1994</v>
      </c>
    </row>
    <row r="744" spans="1:11" hidden="1" x14ac:dyDescent="0.25">
      <c r="A744" s="434">
        <v>212788000</v>
      </c>
      <c r="B744" s="434">
        <v>14326</v>
      </c>
      <c r="C744" s="434" t="s">
        <v>48</v>
      </c>
      <c r="D744" s="434" t="s">
        <v>25</v>
      </c>
      <c r="G744" s="434">
        <v>4705</v>
      </c>
      <c r="H744" s="434">
        <v>9783</v>
      </c>
      <c r="I744" s="434">
        <v>110</v>
      </c>
    </row>
    <row r="745" spans="1:11" hidden="1" x14ac:dyDescent="0.25">
      <c r="A745" s="434">
        <v>212792000</v>
      </c>
      <c r="B745" s="434">
        <v>197919</v>
      </c>
      <c r="C745" s="434" t="s">
        <v>61</v>
      </c>
      <c r="D745" s="434" t="s">
        <v>25</v>
      </c>
      <c r="E745" s="434">
        <v>14</v>
      </c>
      <c r="F745" s="434">
        <v>5460</v>
      </c>
      <c r="G745" s="434">
        <v>12100</v>
      </c>
      <c r="H745" s="434">
        <v>9670</v>
      </c>
      <c r="I745" s="434">
        <v>138</v>
      </c>
      <c r="J745" s="434">
        <v>0</v>
      </c>
      <c r="K745" s="434">
        <v>2018</v>
      </c>
    </row>
    <row r="746" spans="1:11" hidden="1" x14ac:dyDescent="0.25">
      <c r="A746" s="434">
        <v>212795000</v>
      </c>
      <c r="B746" s="434">
        <v>649772</v>
      </c>
      <c r="C746" s="434" t="s">
        <v>31</v>
      </c>
      <c r="D746" s="434" t="s">
        <v>25</v>
      </c>
      <c r="E746" s="434">
        <v>12.5</v>
      </c>
      <c r="F746" s="434">
        <v>2640</v>
      </c>
      <c r="G746" s="434">
        <v>6274</v>
      </c>
      <c r="H746" s="434">
        <v>4200</v>
      </c>
      <c r="I746" s="434">
        <v>112.7</v>
      </c>
      <c r="J746" s="434">
        <v>0</v>
      </c>
      <c r="K746" s="434">
        <v>1970</v>
      </c>
    </row>
    <row r="747" spans="1:11" hidden="1" x14ac:dyDescent="0.25">
      <c r="A747" s="434">
        <v>212797000</v>
      </c>
      <c r="B747" s="434">
        <v>33446</v>
      </c>
      <c r="C747" s="434" t="s">
        <v>28</v>
      </c>
      <c r="D747" s="434" t="s">
        <v>29</v>
      </c>
      <c r="E747" s="434">
        <v>14.3</v>
      </c>
      <c r="F747" s="434">
        <v>6729</v>
      </c>
      <c r="G747" s="434">
        <v>34941</v>
      </c>
      <c r="H747" s="434">
        <v>21387</v>
      </c>
      <c r="I747" s="434">
        <v>199.9</v>
      </c>
      <c r="J747" s="434">
        <v>0</v>
      </c>
      <c r="K747" s="434">
        <v>1999</v>
      </c>
    </row>
    <row r="748" spans="1:11" hidden="1" x14ac:dyDescent="0.25">
      <c r="A748" s="434">
        <v>212801000</v>
      </c>
      <c r="B748" s="434">
        <v>30181</v>
      </c>
      <c r="C748" s="434" t="s">
        <v>31</v>
      </c>
      <c r="D748" s="434" t="s">
        <v>22</v>
      </c>
      <c r="E748" s="434">
        <v>12.5</v>
      </c>
      <c r="F748" s="434">
        <v>1849</v>
      </c>
      <c r="G748" s="434">
        <v>3450</v>
      </c>
      <c r="H748" s="434">
        <v>2474</v>
      </c>
      <c r="I748" s="434">
        <v>82.5</v>
      </c>
      <c r="J748" s="434">
        <v>0</v>
      </c>
      <c r="K748" s="434">
        <v>2008</v>
      </c>
    </row>
    <row r="749" spans="1:11" hidden="1" x14ac:dyDescent="0.25">
      <c r="A749" s="434">
        <v>212810000</v>
      </c>
      <c r="B749" s="434">
        <v>16139</v>
      </c>
      <c r="C749" s="434" t="s">
        <v>28</v>
      </c>
      <c r="D749" s="434" t="s">
        <v>36</v>
      </c>
      <c r="E749" s="434">
        <v>15</v>
      </c>
      <c r="F749" s="434">
        <v>14329</v>
      </c>
      <c r="G749" s="434">
        <v>171746</v>
      </c>
      <c r="H749" s="434">
        <v>87614</v>
      </c>
      <c r="I749" s="434">
        <v>288.87</v>
      </c>
      <c r="J749" s="434">
        <v>0</v>
      </c>
      <c r="K749" s="434">
        <v>1970</v>
      </c>
    </row>
    <row r="750" spans="1:11" hidden="1" x14ac:dyDescent="0.25">
      <c r="A750" s="434">
        <v>212821000</v>
      </c>
      <c r="B750" s="434">
        <v>32947</v>
      </c>
      <c r="C750" s="434" t="s">
        <v>61</v>
      </c>
      <c r="D750" s="434" t="s">
        <v>22</v>
      </c>
      <c r="E750" s="434">
        <v>11</v>
      </c>
      <c r="F750" s="434">
        <v>1262</v>
      </c>
      <c r="G750" s="434">
        <v>2810</v>
      </c>
      <c r="H750" s="434">
        <v>2478</v>
      </c>
      <c r="I750" s="434">
        <v>85.22</v>
      </c>
      <c r="J750" s="434">
        <v>0</v>
      </c>
      <c r="K750" s="434">
        <v>1993</v>
      </c>
    </row>
    <row r="751" spans="1:11" hidden="1" x14ac:dyDescent="0.25">
      <c r="A751" s="434">
        <v>212835000</v>
      </c>
      <c r="B751" s="434">
        <v>222898</v>
      </c>
      <c r="C751" s="434" t="s">
        <v>48</v>
      </c>
      <c r="D751" s="434" t="s">
        <v>22</v>
      </c>
      <c r="E751" s="434">
        <v>15</v>
      </c>
      <c r="F751" s="434">
        <v>10800</v>
      </c>
      <c r="G751" s="434">
        <v>3700</v>
      </c>
      <c r="H751" s="434">
        <v>6926</v>
      </c>
      <c r="I751" s="434">
        <v>88.8</v>
      </c>
      <c r="J751" s="434">
        <v>0</v>
      </c>
      <c r="K751" s="434">
        <v>2010</v>
      </c>
    </row>
    <row r="752" spans="1:11" hidden="1" x14ac:dyDescent="0.25">
      <c r="A752" s="434">
        <v>212836000</v>
      </c>
      <c r="B752" s="434">
        <v>8213</v>
      </c>
      <c r="C752" s="434" t="s">
        <v>28</v>
      </c>
      <c r="D752" s="434" t="s">
        <v>29</v>
      </c>
      <c r="E752" s="434">
        <v>14.2</v>
      </c>
      <c r="F752" s="434">
        <v>5980</v>
      </c>
      <c r="G752" s="434">
        <v>34948</v>
      </c>
      <c r="H752" s="434">
        <v>21387</v>
      </c>
      <c r="I752" s="434">
        <v>199.9</v>
      </c>
      <c r="J752" s="434">
        <v>0</v>
      </c>
      <c r="K752" s="434">
        <v>1999</v>
      </c>
    </row>
    <row r="753" spans="1:11" hidden="1" x14ac:dyDescent="0.25">
      <c r="A753" s="434">
        <v>212838000</v>
      </c>
      <c r="B753" s="434">
        <v>12769</v>
      </c>
      <c r="C753" s="434" t="s">
        <v>61</v>
      </c>
      <c r="D753" s="434" t="s">
        <v>25</v>
      </c>
      <c r="E753" s="434">
        <v>11</v>
      </c>
      <c r="F753" s="434">
        <v>3000</v>
      </c>
      <c r="G753" s="434">
        <v>6804</v>
      </c>
      <c r="H753" s="434">
        <v>5335</v>
      </c>
      <c r="I753" s="434">
        <v>119.3</v>
      </c>
      <c r="J753" s="434">
        <v>0</v>
      </c>
      <c r="K753" s="434">
        <v>2008</v>
      </c>
    </row>
    <row r="754" spans="1:11" hidden="1" x14ac:dyDescent="0.25">
      <c r="A754" s="434">
        <v>212848000</v>
      </c>
      <c r="B754" s="434">
        <v>848076</v>
      </c>
      <c r="C754" s="434" t="s">
        <v>28</v>
      </c>
      <c r="D754" s="434" t="s">
        <v>29</v>
      </c>
      <c r="E754" s="434">
        <v>12</v>
      </c>
      <c r="F754" s="434">
        <v>8639</v>
      </c>
      <c r="G754" s="434">
        <v>47257</v>
      </c>
      <c r="H754" s="434">
        <v>28564</v>
      </c>
      <c r="I754" s="434">
        <v>192.27</v>
      </c>
      <c r="J754" s="434">
        <v>0</v>
      </c>
      <c r="K754" s="434">
        <v>1999</v>
      </c>
    </row>
    <row r="755" spans="1:11" hidden="1" x14ac:dyDescent="0.25">
      <c r="A755" s="434">
        <v>212852000</v>
      </c>
      <c r="B755" s="434">
        <v>4496</v>
      </c>
      <c r="C755" s="434" t="s">
        <v>61</v>
      </c>
      <c r="D755" s="434" t="s">
        <v>25</v>
      </c>
      <c r="E755" s="434">
        <v>15.5</v>
      </c>
      <c r="F755" s="434">
        <v>6979</v>
      </c>
      <c r="G755" s="434">
        <v>17451</v>
      </c>
      <c r="H755" s="434">
        <v>12993</v>
      </c>
      <c r="I755" s="434">
        <v>143.15</v>
      </c>
      <c r="J755" s="434">
        <v>0</v>
      </c>
      <c r="K755" s="434">
        <v>1999</v>
      </c>
    </row>
    <row r="756" spans="1:11" hidden="1" x14ac:dyDescent="0.25">
      <c r="A756" s="434">
        <v>212853000</v>
      </c>
      <c r="B756" s="434">
        <v>5905</v>
      </c>
      <c r="C756" s="434" t="s">
        <v>61</v>
      </c>
      <c r="D756" s="434" t="s">
        <v>22</v>
      </c>
      <c r="E756" s="434">
        <v>11</v>
      </c>
      <c r="F756" s="434">
        <v>1855</v>
      </c>
      <c r="G756" s="434">
        <v>4466</v>
      </c>
      <c r="H756" s="434">
        <v>2901</v>
      </c>
      <c r="I756" s="434">
        <v>88.2</v>
      </c>
      <c r="J756" s="434">
        <v>0</v>
      </c>
      <c r="K756" s="434">
        <v>1996</v>
      </c>
    </row>
    <row r="757" spans="1:11" hidden="1" x14ac:dyDescent="0.25">
      <c r="A757" s="434">
        <v>212854000</v>
      </c>
      <c r="B757" s="434">
        <v>74034</v>
      </c>
      <c r="C757" s="434" t="s">
        <v>54</v>
      </c>
      <c r="D757" s="434" t="s">
        <v>17</v>
      </c>
      <c r="E757" s="434">
        <v>10</v>
      </c>
      <c r="F757" s="434">
        <v>4473</v>
      </c>
      <c r="G757" s="434">
        <v>245</v>
      </c>
      <c r="H757" s="434">
        <v>332</v>
      </c>
      <c r="I757" s="434">
        <v>31.1</v>
      </c>
      <c r="J757" s="434">
        <v>0</v>
      </c>
      <c r="K757" s="434">
        <v>2009</v>
      </c>
    </row>
    <row r="758" spans="1:11" hidden="1" x14ac:dyDescent="0.25">
      <c r="A758" s="434">
        <v>212856000</v>
      </c>
      <c r="B758" s="434">
        <v>228439</v>
      </c>
      <c r="C758" s="434" t="s">
        <v>31</v>
      </c>
      <c r="D758" s="434" t="s">
        <v>22</v>
      </c>
      <c r="E758" s="434">
        <v>14.5</v>
      </c>
      <c r="F758" s="434">
        <v>3249</v>
      </c>
      <c r="G758" s="434">
        <v>4260</v>
      </c>
      <c r="H758" s="434">
        <v>3817</v>
      </c>
      <c r="I758" s="434">
        <v>97.6</v>
      </c>
      <c r="J758" s="434">
        <v>5511</v>
      </c>
      <c r="K758" s="434">
        <v>1997</v>
      </c>
    </row>
    <row r="759" spans="1:11" hidden="1" x14ac:dyDescent="0.25">
      <c r="A759" s="434">
        <v>212857000</v>
      </c>
      <c r="B759" s="434">
        <v>180096</v>
      </c>
      <c r="C759" s="434" t="s">
        <v>31</v>
      </c>
      <c r="D759" s="434" t="s">
        <v>22</v>
      </c>
      <c r="E759" s="434">
        <v>14.5</v>
      </c>
      <c r="F759" s="434">
        <v>3250</v>
      </c>
      <c r="G759" s="434">
        <v>4260</v>
      </c>
      <c r="H759" s="434">
        <v>3817</v>
      </c>
      <c r="I759" s="434">
        <v>97.6</v>
      </c>
      <c r="J759" s="434">
        <v>5511</v>
      </c>
      <c r="K759" s="434">
        <v>1997</v>
      </c>
    </row>
    <row r="760" spans="1:11" hidden="1" x14ac:dyDescent="0.25">
      <c r="A760" s="434">
        <v>212877000</v>
      </c>
      <c r="B760" s="434">
        <v>12333</v>
      </c>
      <c r="C760" s="434" t="s">
        <v>31</v>
      </c>
      <c r="D760" s="434" t="s">
        <v>25</v>
      </c>
      <c r="E760" s="434">
        <v>21</v>
      </c>
      <c r="F760" s="434">
        <v>16800</v>
      </c>
      <c r="G760" s="434">
        <v>5065</v>
      </c>
      <c r="H760" s="434">
        <v>14759</v>
      </c>
      <c r="I760" s="434">
        <v>142</v>
      </c>
      <c r="J760" s="434">
        <v>0</v>
      </c>
      <c r="K760" s="434">
        <v>2009</v>
      </c>
    </row>
    <row r="761" spans="1:11" hidden="1" x14ac:dyDescent="0.25">
      <c r="A761" s="434">
        <v>212880000</v>
      </c>
      <c r="B761" s="434">
        <v>7951</v>
      </c>
      <c r="C761" s="434" t="s">
        <v>61</v>
      </c>
      <c r="D761" s="434" t="s">
        <v>22</v>
      </c>
      <c r="E761" s="434">
        <v>12</v>
      </c>
      <c r="F761" s="434">
        <v>2000</v>
      </c>
      <c r="G761" s="434">
        <v>5200</v>
      </c>
      <c r="H761" s="434">
        <v>3500</v>
      </c>
      <c r="I761" s="434">
        <v>99.53</v>
      </c>
      <c r="J761" s="434">
        <v>0</v>
      </c>
      <c r="K761" s="434">
        <v>2011</v>
      </c>
    </row>
    <row r="762" spans="1:11" hidden="1" x14ac:dyDescent="0.25">
      <c r="A762" s="434">
        <v>212882000</v>
      </c>
      <c r="B762" s="434">
        <v>1</v>
      </c>
      <c r="C762" s="434" t="s">
        <v>31</v>
      </c>
      <c r="D762" s="434" t="s">
        <v>22</v>
      </c>
      <c r="E762" s="434">
        <v>16</v>
      </c>
      <c r="F762" s="434">
        <v>4801</v>
      </c>
      <c r="G762" s="434">
        <v>3414</v>
      </c>
      <c r="H762" s="434">
        <v>9233</v>
      </c>
      <c r="I762" s="434">
        <v>99.9</v>
      </c>
      <c r="J762" s="434">
        <v>0</v>
      </c>
      <c r="K762" s="434">
        <v>1999</v>
      </c>
    </row>
    <row r="763" spans="1:11" hidden="1" x14ac:dyDescent="0.25">
      <c r="A763" s="434">
        <v>212891000</v>
      </c>
      <c r="B763" s="434">
        <v>947</v>
      </c>
      <c r="C763" s="434" t="s">
        <v>28</v>
      </c>
      <c r="D763" s="434" t="s">
        <v>29</v>
      </c>
      <c r="E763" s="434">
        <v>15.65</v>
      </c>
      <c r="F763" s="434">
        <v>6729</v>
      </c>
      <c r="G763" s="434">
        <v>34939</v>
      </c>
      <c r="H763" s="434">
        <v>21387</v>
      </c>
      <c r="I763" s="434">
        <v>199.9</v>
      </c>
      <c r="J763" s="434">
        <v>0</v>
      </c>
      <c r="K763" s="434">
        <v>1999</v>
      </c>
    </row>
    <row r="764" spans="1:11" hidden="1" x14ac:dyDescent="0.25">
      <c r="A764" s="434">
        <v>212893000</v>
      </c>
      <c r="B764" s="434">
        <v>640981</v>
      </c>
      <c r="C764" s="434" t="s">
        <v>31</v>
      </c>
      <c r="D764" s="434" t="s">
        <v>25</v>
      </c>
      <c r="E764" s="434">
        <v>12.5</v>
      </c>
      <c r="F764" s="434">
        <v>2640</v>
      </c>
      <c r="G764" s="434">
        <v>6489</v>
      </c>
      <c r="H764" s="434">
        <v>4200</v>
      </c>
      <c r="I764" s="434">
        <v>112.7</v>
      </c>
      <c r="J764" s="434">
        <v>0</v>
      </c>
      <c r="K764" s="434">
        <v>1970</v>
      </c>
    </row>
    <row r="765" spans="1:11" hidden="1" x14ac:dyDescent="0.25">
      <c r="A765" s="434">
        <v>212900000</v>
      </c>
      <c r="B765" s="434">
        <v>161279</v>
      </c>
      <c r="C765" s="434" t="s">
        <v>61</v>
      </c>
      <c r="D765" s="434" t="s">
        <v>22</v>
      </c>
      <c r="E765" s="434">
        <v>11.7</v>
      </c>
      <c r="F765" s="434">
        <v>1500</v>
      </c>
      <c r="G765" s="434">
        <v>3680</v>
      </c>
      <c r="H765" s="434">
        <v>2446</v>
      </c>
      <c r="I765" s="434">
        <v>87.9</v>
      </c>
      <c r="J765" s="434">
        <v>0</v>
      </c>
      <c r="K765" s="434">
        <v>1998</v>
      </c>
    </row>
    <row r="766" spans="1:11" hidden="1" x14ac:dyDescent="0.25">
      <c r="A766" s="434">
        <v>212905000</v>
      </c>
      <c r="B766" s="434">
        <v>44675</v>
      </c>
      <c r="C766" s="434" t="s">
        <v>56</v>
      </c>
      <c r="D766" s="434" t="s">
        <v>29</v>
      </c>
      <c r="E766" s="434">
        <v>14</v>
      </c>
      <c r="F766" s="434">
        <v>27000</v>
      </c>
      <c r="G766" s="434">
        <v>48000</v>
      </c>
      <c r="H766" s="434">
        <v>47426</v>
      </c>
      <c r="I766" s="434">
        <v>183</v>
      </c>
      <c r="J766" s="434">
        <v>0</v>
      </c>
      <c r="K766" s="434">
        <v>2010</v>
      </c>
    </row>
    <row r="767" spans="1:11" hidden="1" x14ac:dyDescent="0.25">
      <c r="A767" s="434">
        <v>212921000</v>
      </c>
      <c r="B767" s="434">
        <v>11028</v>
      </c>
      <c r="C767" s="434" t="s">
        <v>28</v>
      </c>
      <c r="D767" s="434" t="s">
        <v>33</v>
      </c>
      <c r="E767" s="434">
        <v>14.5</v>
      </c>
      <c r="F767" s="434">
        <v>9710</v>
      </c>
      <c r="G767" s="434">
        <v>82176</v>
      </c>
      <c r="H767" s="434">
        <v>43024</v>
      </c>
      <c r="I767" s="434">
        <v>228.99</v>
      </c>
      <c r="J767" s="434">
        <v>0</v>
      </c>
      <c r="K767" s="434">
        <v>2010</v>
      </c>
    </row>
    <row r="768" spans="1:11" hidden="1" x14ac:dyDescent="0.25">
      <c r="A768" s="434">
        <v>212932000</v>
      </c>
      <c r="B768" s="434">
        <v>36822</v>
      </c>
      <c r="C768" s="434" t="s">
        <v>31</v>
      </c>
      <c r="D768" s="434" t="s">
        <v>25</v>
      </c>
      <c r="E768" s="434">
        <v>14</v>
      </c>
      <c r="F768" s="434">
        <v>6269</v>
      </c>
      <c r="G768" s="434">
        <v>17451</v>
      </c>
      <c r="H768" s="434">
        <v>12993</v>
      </c>
      <c r="I768" s="434">
        <v>143.15</v>
      </c>
      <c r="J768" s="434">
        <v>0</v>
      </c>
      <c r="K768" s="434">
        <v>1970</v>
      </c>
    </row>
    <row r="769" spans="1:11" hidden="1" x14ac:dyDescent="0.25">
      <c r="A769" s="434">
        <v>212934000</v>
      </c>
      <c r="B769" s="434">
        <v>37991</v>
      </c>
      <c r="C769" s="434" t="s">
        <v>28</v>
      </c>
      <c r="D769" s="434" t="s">
        <v>29</v>
      </c>
      <c r="E769" s="434">
        <v>15</v>
      </c>
      <c r="F769" s="434">
        <v>6730</v>
      </c>
      <c r="G769" s="434">
        <v>34947</v>
      </c>
      <c r="H769" s="434">
        <v>21387</v>
      </c>
      <c r="I769" s="434">
        <v>199.9</v>
      </c>
      <c r="J769" s="434">
        <v>0</v>
      </c>
      <c r="K769" s="434">
        <v>2000</v>
      </c>
    </row>
    <row r="770" spans="1:11" hidden="1" x14ac:dyDescent="0.25">
      <c r="A770" s="434">
        <v>212939000</v>
      </c>
      <c r="B770" s="434">
        <v>4767</v>
      </c>
      <c r="C770" s="434" t="s">
        <v>61</v>
      </c>
      <c r="D770" s="434" t="s">
        <v>25</v>
      </c>
      <c r="E770" s="434">
        <v>15</v>
      </c>
      <c r="F770" s="434">
        <v>5000</v>
      </c>
      <c r="G770" s="434">
        <v>7881</v>
      </c>
      <c r="H770" s="434">
        <v>5272</v>
      </c>
      <c r="I770" s="434">
        <v>117</v>
      </c>
      <c r="K770" s="434">
        <v>2008</v>
      </c>
    </row>
    <row r="771" spans="1:11" hidden="1" x14ac:dyDescent="0.25">
      <c r="A771" s="434">
        <v>212946000</v>
      </c>
      <c r="B771" s="434">
        <v>19975</v>
      </c>
      <c r="C771" s="434" t="s">
        <v>20</v>
      </c>
      <c r="D771" s="434" t="s">
        <v>22</v>
      </c>
      <c r="E771" s="434">
        <v>13</v>
      </c>
      <c r="F771" s="434">
        <v>1980</v>
      </c>
      <c r="G771" s="434">
        <v>3052</v>
      </c>
      <c r="H771" s="434">
        <v>2195</v>
      </c>
      <c r="I771" s="434">
        <v>94.03</v>
      </c>
      <c r="J771" s="434">
        <v>0</v>
      </c>
      <c r="K771" s="434">
        <v>1970</v>
      </c>
    </row>
    <row r="772" spans="1:11" hidden="1" x14ac:dyDescent="0.25">
      <c r="A772" s="434">
        <v>212947000</v>
      </c>
      <c r="B772" s="434">
        <v>24269</v>
      </c>
      <c r="C772" s="434" t="s">
        <v>20</v>
      </c>
      <c r="D772" s="434" t="s">
        <v>22</v>
      </c>
      <c r="E772" s="434">
        <v>12.5</v>
      </c>
      <c r="F772" s="434">
        <v>1960</v>
      </c>
      <c r="G772" s="434">
        <v>3090</v>
      </c>
      <c r="H772" s="434">
        <v>2195</v>
      </c>
      <c r="I772" s="434">
        <v>93.99</v>
      </c>
      <c r="J772" s="434">
        <v>0</v>
      </c>
      <c r="K772" s="434">
        <v>1970</v>
      </c>
    </row>
    <row r="773" spans="1:11" hidden="1" x14ac:dyDescent="0.25">
      <c r="A773" s="434">
        <v>212958000</v>
      </c>
      <c r="B773" s="434">
        <v>16537</v>
      </c>
      <c r="C773" s="434" t="s">
        <v>31</v>
      </c>
      <c r="D773" s="434" t="s">
        <v>22</v>
      </c>
      <c r="E773" s="434">
        <v>10.8</v>
      </c>
      <c r="F773" s="434">
        <v>442</v>
      </c>
      <c r="G773" s="434">
        <v>2507</v>
      </c>
      <c r="H773" s="434">
        <v>1782</v>
      </c>
      <c r="I773" s="434">
        <v>83.19</v>
      </c>
      <c r="J773" s="434">
        <v>0</v>
      </c>
      <c r="K773" s="434">
        <v>1985</v>
      </c>
    </row>
    <row r="774" spans="1:11" hidden="1" x14ac:dyDescent="0.25">
      <c r="A774" s="434">
        <v>212963000</v>
      </c>
      <c r="B774" s="434">
        <v>75031</v>
      </c>
      <c r="C774" s="434" t="s">
        <v>35</v>
      </c>
      <c r="D774" s="434" t="s">
        <v>29</v>
      </c>
      <c r="E774" s="434">
        <v>18.5</v>
      </c>
      <c r="F774" s="434">
        <v>9000</v>
      </c>
      <c r="G774" s="434">
        <v>13000</v>
      </c>
      <c r="H774" s="434">
        <v>10350</v>
      </c>
      <c r="I774" s="434">
        <v>151.72</v>
      </c>
      <c r="J774" s="434">
        <v>0</v>
      </c>
      <c r="K774" s="434">
        <v>2012</v>
      </c>
    </row>
    <row r="775" spans="1:11" hidden="1" x14ac:dyDescent="0.25">
      <c r="A775" s="434">
        <v>212966000</v>
      </c>
      <c r="B775" s="434">
        <v>43811</v>
      </c>
      <c r="C775" s="434" t="s">
        <v>48</v>
      </c>
      <c r="D775" s="434" t="s">
        <v>22</v>
      </c>
      <c r="E775" s="434">
        <v>15</v>
      </c>
      <c r="F775" s="434">
        <v>10800</v>
      </c>
      <c r="G775" s="434">
        <v>3700</v>
      </c>
      <c r="H775" s="434">
        <v>6922</v>
      </c>
      <c r="I775" s="434">
        <v>88.8</v>
      </c>
      <c r="J775" s="434">
        <v>0</v>
      </c>
      <c r="K775" s="434">
        <v>2009</v>
      </c>
    </row>
    <row r="776" spans="1:11" hidden="1" x14ac:dyDescent="0.25">
      <c r="A776" s="434">
        <v>212968000</v>
      </c>
      <c r="B776" s="434">
        <v>583</v>
      </c>
      <c r="C776" s="434" t="s">
        <v>28</v>
      </c>
      <c r="D776" s="434" t="s">
        <v>29</v>
      </c>
      <c r="E776" s="434">
        <v>14</v>
      </c>
      <c r="F776" s="434">
        <v>8050</v>
      </c>
      <c r="G776" s="434">
        <v>58500</v>
      </c>
      <c r="H776" s="434">
        <v>35000</v>
      </c>
      <c r="I776" s="434">
        <v>189.9</v>
      </c>
      <c r="J776" s="434">
        <v>0</v>
      </c>
    </row>
    <row r="777" spans="1:11" hidden="1" x14ac:dyDescent="0.25">
      <c r="A777" s="434">
        <v>212979000</v>
      </c>
      <c r="B777" s="434">
        <v>557122</v>
      </c>
      <c r="C777" s="434" t="s">
        <v>61</v>
      </c>
      <c r="D777" s="434" t="s">
        <v>22</v>
      </c>
      <c r="E777" s="434">
        <v>12</v>
      </c>
      <c r="F777" s="434">
        <v>1859</v>
      </c>
      <c r="G777" s="434">
        <v>4500</v>
      </c>
      <c r="H777" s="434">
        <v>2999</v>
      </c>
      <c r="I777" s="434">
        <v>89.95</v>
      </c>
      <c r="J777" s="434">
        <v>0</v>
      </c>
      <c r="K777" s="434">
        <v>2010</v>
      </c>
    </row>
    <row r="778" spans="1:11" hidden="1" x14ac:dyDescent="0.25">
      <c r="A778" s="434">
        <v>214182023</v>
      </c>
      <c r="B778" s="434">
        <v>954518</v>
      </c>
      <c r="C778" s="434" t="s">
        <v>20</v>
      </c>
      <c r="D778" s="434" t="s">
        <v>17</v>
      </c>
      <c r="E778" s="434">
        <v>0</v>
      </c>
      <c r="F778" s="434">
        <v>736</v>
      </c>
      <c r="G778" s="434">
        <v>727</v>
      </c>
      <c r="H778" s="434">
        <v>485</v>
      </c>
      <c r="I778" s="434">
        <v>52</v>
      </c>
      <c r="J778" s="434">
        <v>0</v>
      </c>
      <c r="K778" s="434">
        <v>1970</v>
      </c>
    </row>
    <row r="779" spans="1:11" hidden="1" x14ac:dyDescent="0.25">
      <c r="A779" s="434">
        <v>214182323</v>
      </c>
      <c r="B779" s="434">
        <v>542074</v>
      </c>
      <c r="C779" s="434" t="s">
        <v>31</v>
      </c>
      <c r="D779" s="434" t="s">
        <v>17</v>
      </c>
      <c r="E779" s="434">
        <v>11.5</v>
      </c>
      <c r="F779" s="434">
        <v>589</v>
      </c>
      <c r="G779" s="434">
        <v>813</v>
      </c>
      <c r="H779" s="434">
        <v>682</v>
      </c>
      <c r="I779" s="434">
        <v>55.02</v>
      </c>
      <c r="J779" s="434">
        <v>0</v>
      </c>
      <c r="K779" s="434">
        <v>1965</v>
      </c>
    </row>
    <row r="780" spans="1:11" hidden="1" x14ac:dyDescent="0.25">
      <c r="A780" s="434">
        <v>214182324</v>
      </c>
      <c r="B780" s="434">
        <v>776374</v>
      </c>
      <c r="C780" s="434" t="s">
        <v>31</v>
      </c>
      <c r="D780" s="434" t="s">
        <v>17</v>
      </c>
      <c r="E780" s="434">
        <v>10</v>
      </c>
      <c r="F780" s="434">
        <v>309</v>
      </c>
      <c r="G780" s="434">
        <v>840</v>
      </c>
      <c r="H780" s="434">
        <v>480</v>
      </c>
      <c r="I780" s="434">
        <v>44.29</v>
      </c>
      <c r="J780" s="434">
        <v>0</v>
      </c>
      <c r="K780" s="434">
        <v>1970</v>
      </c>
    </row>
    <row r="781" spans="1:11" hidden="1" x14ac:dyDescent="0.25">
      <c r="A781" s="434">
        <v>214182727</v>
      </c>
      <c r="B781" s="434">
        <v>7779</v>
      </c>
      <c r="C781" s="434" t="s">
        <v>31</v>
      </c>
      <c r="D781" s="434" t="s">
        <v>17</v>
      </c>
      <c r="E781" s="434">
        <v>12</v>
      </c>
      <c r="F781" s="434">
        <v>576</v>
      </c>
      <c r="G781" s="434">
        <v>1570</v>
      </c>
      <c r="H781" s="434">
        <v>1114</v>
      </c>
      <c r="I781" s="434">
        <v>65.83</v>
      </c>
      <c r="K781" s="434">
        <v>1977</v>
      </c>
    </row>
    <row r="782" spans="1:11" hidden="1" x14ac:dyDescent="0.25">
      <c r="A782" s="434">
        <v>215000154</v>
      </c>
      <c r="B782" s="434">
        <v>48815</v>
      </c>
      <c r="C782" s="434" t="s">
        <v>61</v>
      </c>
      <c r="D782" s="434" t="s">
        <v>13</v>
      </c>
      <c r="I782" s="434">
        <v>24</v>
      </c>
      <c r="J782" s="434">
        <v>0</v>
      </c>
      <c r="K782" s="434">
        <v>1970</v>
      </c>
    </row>
    <row r="783" spans="1:11" hidden="1" x14ac:dyDescent="0.25">
      <c r="A783" s="434">
        <v>215000622</v>
      </c>
      <c r="B783" s="434">
        <v>6813</v>
      </c>
      <c r="C783" s="434" t="s">
        <v>61</v>
      </c>
      <c r="D783" s="434" t="s">
        <v>13</v>
      </c>
      <c r="I783" s="434">
        <v>23</v>
      </c>
    </row>
    <row r="784" spans="1:11" hidden="1" x14ac:dyDescent="0.25">
      <c r="A784" s="434">
        <v>215000846</v>
      </c>
      <c r="B784" s="434">
        <v>11824</v>
      </c>
      <c r="C784" s="434" t="s">
        <v>61</v>
      </c>
      <c r="D784" s="434" t="s">
        <v>13</v>
      </c>
      <c r="I784" s="434">
        <v>20</v>
      </c>
      <c r="J784" s="434">
        <v>0</v>
      </c>
      <c r="K784" s="434">
        <v>1970</v>
      </c>
    </row>
    <row r="785" spans="1:11" hidden="1" x14ac:dyDescent="0.25">
      <c r="A785" s="434">
        <v>215025000</v>
      </c>
      <c r="B785" s="434">
        <v>2293</v>
      </c>
      <c r="C785" s="434" t="s">
        <v>28</v>
      </c>
      <c r="D785" s="434" t="s">
        <v>29</v>
      </c>
      <c r="F785" s="434">
        <v>6480</v>
      </c>
      <c r="G785" s="434">
        <v>35186</v>
      </c>
      <c r="H785" s="434">
        <v>23204</v>
      </c>
      <c r="I785" s="434">
        <v>180.47</v>
      </c>
      <c r="K785" s="434">
        <v>2011</v>
      </c>
    </row>
    <row r="786" spans="1:11" hidden="1" x14ac:dyDescent="0.25">
      <c r="A786" s="434">
        <v>215039000</v>
      </c>
      <c r="B786" s="434">
        <v>10818</v>
      </c>
      <c r="C786" s="434" t="s">
        <v>28</v>
      </c>
      <c r="D786" s="434" t="s">
        <v>36</v>
      </c>
      <c r="E786" s="434">
        <v>15</v>
      </c>
      <c r="F786" s="434">
        <v>18673</v>
      </c>
      <c r="G786" s="434">
        <v>175800</v>
      </c>
      <c r="H786" s="434">
        <v>92183</v>
      </c>
      <c r="I786" s="434">
        <v>291.8</v>
      </c>
      <c r="J786" s="434">
        <v>0</v>
      </c>
      <c r="K786" s="434">
        <v>2011</v>
      </c>
    </row>
    <row r="787" spans="1:11" hidden="1" x14ac:dyDescent="0.25">
      <c r="A787" s="434">
        <v>215041000</v>
      </c>
      <c r="B787" s="434">
        <v>9395</v>
      </c>
      <c r="C787" s="434" t="s">
        <v>28</v>
      </c>
      <c r="D787" s="434" t="s">
        <v>36</v>
      </c>
      <c r="E787" s="434">
        <v>15</v>
      </c>
      <c r="F787" s="434">
        <v>18673</v>
      </c>
      <c r="G787" s="434">
        <v>175800</v>
      </c>
      <c r="H787" s="434">
        <v>92183</v>
      </c>
      <c r="I787" s="434">
        <v>291.8</v>
      </c>
      <c r="J787" s="434">
        <v>0</v>
      </c>
      <c r="K787" s="434">
        <v>2011</v>
      </c>
    </row>
    <row r="788" spans="1:11" hidden="1" x14ac:dyDescent="0.25">
      <c r="A788" s="434">
        <v>215061000</v>
      </c>
      <c r="B788" s="434">
        <v>611419</v>
      </c>
      <c r="C788" s="434" t="s">
        <v>31</v>
      </c>
      <c r="D788" s="434" t="s">
        <v>25</v>
      </c>
      <c r="E788" s="434">
        <v>12.5</v>
      </c>
      <c r="F788" s="434">
        <v>3680</v>
      </c>
      <c r="G788" s="434">
        <v>8333</v>
      </c>
      <c r="H788" s="434">
        <v>6118</v>
      </c>
      <c r="I788" s="434">
        <v>123.04</v>
      </c>
      <c r="J788" s="434">
        <v>0</v>
      </c>
      <c r="K788" s="434">
        <v>1970</v>
      </c>
    </row>
    <row r="789" spans="1:11" hidden="1" x14ac:dyDescent="0.25">
      <c r="A789" s="434">
        <v>215062000</v>
      </c>
      <c r="B789" s="434">
        <v>443524</v>
      </c>
      <c r="C789" s="434" t="s">
        <v>31</v>
      </c>
      <c r="D789" s="434" t="s">
        <v>25</v>
      </c>
      <c r="E789" s="434">
        <v>12.5</v>
      </c>
      <c r="F789" s="434">
        <v>3680</v>
      </c>
      <c r="G789" s="434">
        <v>8326</v>
      </c>
      <c r="H789" s="434">
        <v>6118</v>
      </c>
      <c r="I789" s="434">
        <v>123.04</v>
      </c>
      <c r="J789" s="434">
        <v>0</v>
      </c>
      <c r="K789" s="434">
        <v>1970</v>
      </c>
    </row>
    <row r="790" spans="1:11" hidden="1" x14ac:dyDescent="0.25">
      <c r="A790" s="434">
        <v>215064000</v>
      </c>
      <c r="B790" s="434">
        <v>44875</v>
      </c>
      <c r="C790" s="434" t="s">
        <v>24</v>
      </c>
      <c r="D790" s="434" t="s">
        <v>22</v>
      </c>
      <c r="E790" s="434">
        <v>14</v>
      </c>
      <c r="F790" s="434">
        <v>2040</v>
      </c>
      <c r="G790" s="434">
        <v>3811</v>
      </c>
      <c r="H790" s="434">
        <v>3430</v>
      </c>
      <c r="I790" s="434">
        <v>87.5</v>
      </c>
      <c r="J790" s="434">
        <v>3300</v>
      </c>
      <c r="K790" s="434">
        <v>2007</v>
      </c>
    </row>
    <row r="791" spans="1:11" hidden="1" x14ac:dyDescent="0.25">
      <c r="A791" s="434">
        <v>215083000</v>
      </c>
      <c r="B791" s="434">
        <v>9917</v>
      </c>
      <c r="C791" s="434" t="s">
        <v>28</v>
      </c>
      <c r="D791" s="434" t="s">
        <v>29</v>
      </c>
      <c r="E791" s="434">
        <v>43599</v>
      </c>
      <c r="F791" s="434">
        <v>8562</v>
      </c>
      <c r="G791" s="434">
        <v>52822</v>
      </c>
      <c r="H791" s="434">
        <v>29986</v>
      </c>
      <c r="I791" s="434">
        <v>190</v>
      </c>
      <c r="J791" s="434">
        <v>0</v>
      </c>
    </row>
    <row r="792" spans="1:11" hidden="1" x14ac:dyDescent="0.25">
      <c r="A792" s="434">
        <v>215085000</v>
      </c>
      <c r="B792" s="434">
        <v>237352</v>
      </c>
      <c r="C792" s="434" t="s">
        <v>20</v>
      </c>
      <c r="D792" s="434" t="s">
        <v>22</v>
      </c>
      <c r="E792" s="434">
        <v>13</v>
      </c>
      <c r="F792" s="434">
        <v>1200</v>
      </c>
      <c r="G792" s="434">
        <v>2850</v>
      </c>
      <c r="H792" s="434">
        <v>2141</v>
      </c>
      <c r="I792" s="434">
        <v>85.16</v>
      </c>
      <c r="J792" s="434">
        <v>6591</v>
      </c>
      <c r="K792" s="434">
        <v>2011</v>
      </c>
    </row>
    <row r="793" spans="1:11" hidden="1" x14ac:dyDescent="0.25">
      <c r="A793" s="434">
        <v>215107000</v>
      </c>
      <c r="B793" s="434">
        <v>2647</v>
      </c>
      <c r="C793" s="434" t="s">
        <v>16</v>
      </c>
      <c r="D793" s="434" t="s">
        <v>29</v>
      </c>
      <c r="E793" s="434">
        <v>14.5</v>
      </c>
      <c r="F793" s="434">
        <v>9467</v>
      </c>
      <c r="G793" s="434">
        <v>39551</v>
      </c>
      <c r="H793" s="434">
        <v>23236</v>
      </c>
      <c r="I793" s="434">
        <v>182.55</v>
      </c>
      <c r="J793" s="434">
        <v>0</v>
      </c>
      <c r="K793" s="434">
        <v>1970</v>
      </c>
    </row>
    <row r="794" spans="1:11" hidden="1" x14ac:dyDescent="0.25">
      <c r="A794" s="434">
        <v>215110000</v>
      </c>
      <c r="B794" s="434">
        <v>29192</v>
      </c>
      <c r="C794" s="434" t="s">
        <v>20</v>
      </c>
      <c r="D794" s="434" t="s">
        <v>29</v>
      </c>
      <c r="E794" s="434">
        <v>14.5</v>
      </c>
      <c r="F794" s="434">
        <v>9466</v>
      </c>
      <c r="G794" s="434">
        <v>37243</v>
      </c>
      <c r="H794" s="434">
        <v>23235</v>
      </c>
      <c r="I794" s="434">
        <v>182.55</v>
      </c>
      <c r="J794" s="434">
        <v>41342</v>
      </c>
      <c r="K794" s="434">
        <v>2001</v>
      </c>
    </row>
    <row r="795" spans="1:11" hidden="1" x14ac:dyDescent="0.25">
      <c r="A795" s="434">
        <v>215114000</v>
      </c>
      <c r="B795" s="434">
        <v>1060</v>
      </c>
      <c r="C795" s="434" t="s">
        <v>61</v>
      </c>
      <c r="D795" s="434" t="s">
        <v>25</v>
      </c>
      <c r="E795" s="434">
        <v>13</v>
      </c>
      <c r="F795" s="434">
        <v>4200</v>
      </c>
      <c r="G795" s="434">
        <v>9857</v>
      </c>
      <c r="H795" s="434">
        <v>6361</v>
      </c>
      <c r="I795" s="434">
        <v>132.19999999999999</v>
      </c>
      <c r="K795" s="434">
        <v>2004</v>
      </c>
    </row>
    <row r="796" spans="1:11" hidden="1" x14ac:dyDescent="0.25">
      <c r="A796" s="434">
        <v>215135000</v>
      </c>
      <c r="B796" s="434">
        <v>17666</v>
      </c>
      <c r="C796" s="434" t="s">
        <v>20</v>
      </c>
      <c r="D796" s="434" t="s">
        <v>25</v>
      </c>
      <c r="E796" s="434">
        <v>13.5</v>
      </c>
      <c r="F796" s="434">
        <v>2999</v>
      </c>
      <c r="G796" s="434">
        <v>6181</v>
      </c>
      <c r="H796" s="434">
        <v>3988</v>
      </c>
      <c r="I796" s="434">
        <v>107.34</v>
      </c>
      <c r="J796" s="434">
        <v>6815</v>
      </c>
      <c r="K796" s="434">
        <v>2006</v>
      </c>
    </row>
    <row r="797" spans="1:11" hidden="1" x14ac:dyDescent="0.25">
      <c r="A797" s="434">
        <v>215136000</v>
      </c>
      <c r="B797" s="434">
        <v>9842</v>
      </c>
      <c r="C797" s="434" t="s">
        <v>28</v>
      </c>
      <c r="D797" s="434" t="s">
        <v>29</v>
      </c>
      <c r="E797" s="434">
        <v>0</v>
      </c>
      <c r="F797" s="434">
        <v>6480</v>
      </c>
      <c r="G797" s="434">
        <v>35365</v>
      </c>
      <c r="H797" s="434">
        <v>23204</v>
      </c>
      <c r="I797" s="434">
        <v>180.47</v>
      </c>
      <c r="J797" s="434">
        <v>0</v>
      </c>
      <c r="K797" s="434">
        <v>2011</v>
      </c>
    </row>
    <row r="798" spans="1:11" hidden="1" x14ac:dyDescent="0.25">
      <c r="A798" s="434">
        <v>215137000</v>
      </c>
      <c r="B798" s="434">
        <v>7680</v>
      </c>
      <c r="C798" s="434" t="s">
        <v>35</v>
      </c>
      <c r="D798" s="434" t="s">
        <v>40</v>
      </c>
      <c r="F798" s="434">
        <v>50190</v>
      </c>
      <c r="G798" s="434">
        <v>148992</v>
      </c>
      <c r="H798" s="434">
        <v>140872</v>
      </c>
      <c r="I798" s="434">
        <v>365.96</v>
      </c>
      <c r="K798" s="434">
        <v>2018</v>
      </c>
    </row>
    <row r="799" spans="1:11" hidden="1" x14ac:dyDescent="0.25">
      <c r="A799" s="434">
        <v>215138000</v>
      </c>
      <c r="B799" s="434">
        <v>9114</v>
      </c>
      <c r="C799" s="434" t="s">
        <v>28</v>
      </c>
      <c r="D799" s="434" t="s">
        <v>29</v>
      </c>
      <c r="E799" s="434">
        <v>43510</v>
      </c>
      <c r="F799" s="434">
        <v>8900</v>
      </c>
      <c r="G799" s="434">
        <v>35000</v>
      </c>
      <c r="H799" s="434">
        <v>24185</v>
      </c>
      <c r="I799" s="434">
        <v>180</v>
      </c>
      <c r="J799" s="434">
        <v>0</v>
      </c>
      <c r="K799" s="434">
        <v>2016</v>
      </c>
    </row>
    <row r="800" spans="1:11" hidden="1" x14ac:dyDescent="0.25">
      <c r="A800" s="434">
        <v>215142000</v>
      </c>
      <c r="B800" s="434">
        <v>11117</v>
      </c>
      <c r="C800" s="434" t="s">
        <v>16</v>
      </c>
      <c r="D800" s="434" t="s">
        <v>36</v>
      </c>
      <c r="E800" s="434">
        <v>15</v>
      </c>
      <c r="F800" s="434">
        <v>18624</v>
      </c>
      <c r="G800" s="434">
        <v>164214</v>
      </c>
      <c r="H800" s="434">
        <v>84598</v>
      </c>
      <c r="I800" s="434">
        <v>274</v>
      </c>
      <c r="J800" s="434">
        <v>0</v>
      </c>
      <c r="K800" s="434">
        <v>1970</v>
      </c>
    </row>
    <row r="801" spans="1:11" hidden="1" x14ac:dyDescent="0.25">
      <c r="A801" s="434">
        <v>215171000</v>
      </c>
      <c r="B801" s="434">
        <v>19517</v>
      </c>
      <c r="C801" s="434" t="s">
        <v>16</v>
      </c>
      <c r="D801" s="434" t="s">
        <v>29</v>
      </c>
      <c r="E801" s="434">
        <v>14.5</v>
      </c>
      <c r="F801" s="434">
        <v>9480</v>
      </c>
      <c r="G801" s="434">
        <v>39480</v>
      </c>
      <c r="H801" s="434">
        <v>23241</v>
      </c>
      <c r="I801" s="434">
        <v>182.55</v>
      </c>
      <c r="J801" s="434">
        <v>41320</v>
      </c>
      <c r="K801" s="434">
        <v>2002</v>
      </c>
    </row>
    <row r="802" spans="1:11" hidden="1" x14ac:dyDescent="0.25">
      <c r="A802" s="434">
        <v>215178000</v>
      </c>
      <c r="B802" s="434">
        <v>51855</v>
      </c>
      <c r="C802" s="434" t="s">
        <v>20</v>
      </c>
      <c r="D802" s="434" t="s">
        <v>25</v>
      </c>
      <c r="E802" s="434">
        <v>13.5</v>
      </c>
      <c r="F802" s="434">
        <v>4440</v>
      </c>
      <c r="G802" s="434">
        <v>13019</v>
      </c>
      <c r="H802" s="434">
        <v>8539</v>
      </c>
      <c r="I802" s="434">
        <v>128.6</v>
      </c>
      <c r="J802" s="434">
        <v>13395</v>
      </c>
      <c r="K802" s="434">
        <v>2011</v>
      </c>
    </row>
    <row r="803" spans="1:11" hidden="1" x14ac:dyDescent="0.25">
      <c r="A803" s="434">
        <v>215182000</v>
      </c>
      <c r="B803" s="434">
        <v>687</v>
      </c>
      <c r="C803" s="434" t="s">
        <v>20</v>
      </c>
      <c r="D803" s="434" t="s">
        <v>29</v>
      </c>
      <c r="E803" s="434">
        <v>15.1</v>
      </c>
      <c r="F803" s="434">
        <v>9480</v>
      </c>
      <c r="G803" s="434">
        <v>51062</v>
      </c>
      <c r="H803" s="434">
        <v>29717</v>
      </c>
      <c r="I803" s="434">
        <v>183</v>
      </c>
      <c r="J803" s="434">
        <v>52199</v>
      </c>
      <c r="K803" s="434">
        <v>2011</v>
      </c>
    </row>
    <row r="804" spans="1:11" hidden="1" x14ac:dyDescent="0.25">
      <c r="A804" s="434">
        <v>215190000</v>
      </c>
      <c r="B804" s="434">
        <v>114</v>
      </c>
      <c r="C804" s="434" t="s">
        <v>31</v>
      </c>
      <c r="D804" s="434" t="s">
        <v>29</v>
      </c>
      <c r="E804" s="434">
        <v>15</v>
      </c>
      <c r="F804" s="434">
        <v>8730</v>
      </c>
      <c r="G804" s="434">
        <v>35079</v>
      </c>
      <c r="H804" s="434">
        <v>24918</v>
      </c>
      <c r="I804" s="434">
        <v>188.26900000000001</v>
      </c>
      <c r="J804" s="434">
        <v>0</v>
      </c>
      <c r="K804" s="434">
        <v>2002</v>
      </c>
    </row>
    <row r="805" spans="1:11" hidden="1" x14ac:dyDescent="0.25">
      <c r="A805" s="434">
        <v>215194000</v>
      </c>
      <c r="B805" s="434">
        <v>9729</v>
      </c>
      <c r="C805" s="434" t="s">
        <v>20</v>
      </c>
      <c r="D805" s="434" t="s">
        <v>25</v>
      </c>
      <c r="E805" s="434">
        <v>14</v>
      </c>
      <c r="F805" s="434">
        <v>4000</v>
      </c>
      <c r="G805" s="434">
        <v>8280</v>
      </c>
      <c r="H805" s="434">
        <v>5596</v>
      </c>
      <c r="I805" s="434">
        <v>123.9</v>
      </c>
      <c r="J805" s="434">
        <v>8902</v>
      </c>
      <c r="K805" s="434">
        <v>2011</v>
      </c>
    </row>
    <row r="806" spans="1:11" hidden="1" x14ac:dyDescent="0.25">
      <c r="A806" s="434">
        <v>215197000</v>
      </c>
      <c r="B806" s="434">
        <v>1</v>
      </c>
      <c r="C806" s="434" t="s">
        <v>35</v>
      </c>
      <c r="D806" s="434" t="s">
        <v>40</v>
      </c>
      <c r="E806" s="434">
        <v>23</v>
      </c>
      <c r="F806" s="434">
        <v>50190</v>
      </c>
      <c r="G806" s="434">
        <v>148992</v>
      </c>
      <c r="H806" s="434">
        <v>140872</v>
      </c>
      <c r="I806" s="434">
        <v>365.96</v>
      </c>
      <c r="J806" s="434">
        <v>0</v>
      </c>
      <c r="K806" s="434">
        <v>2017</v>
      </c>
    </row>
    <row r="807" spans="1:11" hidden="1" x14ac:dyDescent="0.25">
      <c r="A807" s="434">
        <v>215202000</v>
      </c>
      <c r="B807" s="434">
        <v>20586</v>
      </c>
      <c r="C807" s="434" t="s">
        <v>16</v>
      </c>
      <c r="D807" s="434" t="s">
        <v>33</v>
      </c>
      <c r="E807" s="434">
        <v>14.5</v>
      </c>
      <c r="F807" s="434">
        <v>10194</v>
      </c>
      <c r="G807" s="434">
        <v>105541</v>
      </c>
      <c r="H807" s="434">
        <v>57301</v>
      </c>
      <c r="I807" s="434">
        <v>244</v>
      </c>
      <c r="J807" s="434">
        <v>0</v>
      </c>
      <c r="K807" s="434">
        <v>1970</v>
      </c>
    </row>
    <row r="808" spans="1:11" hidden="1" x14ac:dyDescent="0.25">
      <c r="A808" s="434">
        <v>215209000</v>
      </c>
      <c r="B808" s="434">
        <v>15652</v>
      </c>
      <c r="C808" s="434" t="s">
        <v>28</v>
      </c>
      <c r="D808" s="434" t="s">
        <v>29</v>
      </c>
      <c r="F808" s="434">
        <v>9480</v>
      </c>
      <c r="G808" s="434">
        <v>50913</v>
      </c>
      <c r="H808" s="434">
        <v>28632</v>
      </c>
      <c r="I808" s="434">
        <v>189.99</v>
      </c>
      <c r="K808" s="434">
        <v>2000</v>
      </c>
    </row>
    <row r="809" spans="1:11" hidden="1" x14ac:dyDescent="0.25">
      <c r="A809" s="434">
        <v>215211000</v>
      </c>
      <c r="B809" s="434">
        <v>1289162</v>
      </c>
      <c r="C809" s="434" t="s">
        <v>20</v>
      </c>
      <c r="D809" s="434" t="s">
        <v>25</v>
      </c>
      <c r="E809" s="434">
        <v>15</v>
      </c>
      <c r="F809" s="434">
        <v>3374</v>
      </c>
      <c r="G809" s="434">
        <v>4999</v>
      </c>
      <c r="H809" s="434">
        <v>3693</v>
      </c>
      <c r="I809" s="434">
        <v>104.26600000000001</v>
      </c>
      <c r="J809" s="434">
        <v>5230</v>
      </c>
      <c r="K809" s="434">
        <v>1989</v>
      </c>
    </row>
    <row r="810" spans="1:11" hidden="1" x14ac:dyDescent="0.25">
      <c r="A810" s="434">
        <v>215220000</v>
      </c>
      <c r="B810" s="434">
        <v>3049</v>
      </c>
      <c r="C810" s="434" t="s">
        <v>16</v>
      </c>
      <c r="D810" s="434" t="s">
        <v>29</v>
      </c>
      <c r="E810" s="434">
        <v>14.5</v>
      </c>
      <c r="F810" s="434">
        <v>9466</v>
      </c>
      <c r="G810" s="434">
        <v>39480</v>
      </c>
      <c r="H810" s="434">
        <v>23236</v>
      </c>
      <c r="I810" s="434">
        <v>182.55</v>
      </c>
      <c r="J810" s="434">
        <v>0</v>
      </c>
      <c r="K810" s="434">
        <v>1970</v>
      </c>
    </row>
    <row r="811" spans="1:11" hidden="1" x14ac:dyDescent="0.25">
      <c r="A811" s="434">
        <v>215226000</v>
      </c>
      <c r="B811" s="434">
        <v>4412</v>
      </c>
      <c r="C811" s="434" t="s">
        <v>28</v>
      </c>
      <c r="D811" s="434" t="s">
        <v>29</v>
      </c>
      <c r="E811" s="434">
        <v>14</v>
      </c>
      <c r="F811" s="434">
        <v>6480</v>
      </c>
      <c r="G811" s="434">
        <v>33997</v>
      </c>
      <c r="H811" s="434">
        <v>22223</v>
      </c>
      <c r="I811" s="434">
        <v>180</v>
      </c>
      <c r="J811" s="434">
        <v>0</v>
      </c>
      <c r="K811" s="434">
        <v>2011</v>
      </c>
    </row>
    <row r="812" spans="1:11" hidden="1" x14ac:dyDescent="0.25">
      <c r="A812" s="434">
        <v>215228000</v>
      </c>
      <c r="B812" s="434">
        <v>15451</v>
      </c>
      <c r="C812" s="434" t="s">
        <v>28</v>
      </c>
      <c r="D812" s="434" t="s">
        <v>29</v>
      </c>
      <c r="E812" s="434">
        <v>14</v>
      </c>
      <c r="F812" s="434">
        <v>6480</v>
      </c>
      <c r="G812" s="434">
        <v>34023</v>
      </c>
      <c r="H812" s="434">
        <v>22223</v>
      </c>
      <c r="I812" s="434">
        <v>180</v>
      </c>
      <c r="J812" s="434">
        <v>0</v>
      </c>
      <c r="K812" s="434">
        <v>2011</v>
      </c>
    </row>
    <row r="813" spans="1:11" hidden="1" x14ac:dyDescent="0.25">
      <c r="A813" s="434">
        <v>215241000</v>
      </c>
      <c r="B813" s="434">
        <v>2795</v>
      </c>
      <c r="C813" s="434" t="s">
        <v>20</v>
      </c>
      <c r="D813" s="434" t="s">
        <v>25</v>
      </c>
      <c r="E813" s="434">
        <v>14.5</v>
      </c>
      <c r="F813" s="434">
        <v>2400</v>
      </c>
      <c r="G813" s="434">
        <v>5818</v>
      </c>
      <c r="H813" s="434">
        <v>3740</v>
      </c>
      <c r="I813" s="434">
        <v>105.5</v>
      </c>
      <c r="J813" s="434">
        <v>6125</v>
      </c>
      <c r="K813" s="434">
        <v>2007</v>
      </c>
    </row>
    <row r="814" spans="1:11" hidden="1" x14ac:dyDescent="0.25">
      <c r="A814" s="434">
        <v>215245000</v>
      </c>
      <c r="B814" s="434">
        <v>6205</v>
      </c>
      <c r="C814" s="434" t="s">
        <v>28</v>
      </c>
      <c r="D814" s="434" t="s">
        <v>29</v>
      </c>
      <c r="E814" s="434">
        <v>0</v>
      </c>
      <c r="F814" s="434">
        <v>6480</v>
      </c>
      <c r="G814" s="434">
        <v>35330</v>
      </c>
      <c r="H814" s="434">
        <v>23204</v>
      </c>
      <c r="I814" s="434">
        <v>180.47</v>
      </c>
      <c r="J814" s="434">
        <v>0</v>
      </c>
      <c r="K814" s="434">
        <v>2011</v>
      </c>
    </row>
    <row r="815" spans="1:11" hidden="1" x14ac:dyDescent="0.25">
      <c r="A815" s="434">
        <v>215247000</v>
      </c>
      <c r="B815" s="434">
        <v>15477</v>
      </c>
      <c r="C815" s="434" t="s">
        <v>28</v>
      </c>
      <c r="D815" s="434" t="s">
        <v>33</v>
      </c>
      <c r="E815" s="434">
        <v>14.5</v>
      </c>
      <c r="F815" s="434">
        <v>9392</v>
      </c>
      <c r="G815" s="434">
        <v>75462</v>
      </c>
      <c r="H815" s="434">
        <v>39714</v>
      </c>
      <c r="I815" s="434">
        <v>225</v>
      </c>
      <c r="J815" s="434">
        <v>0</v>
      </c>
      <c r="K815" s="434">
        <v>1999</v>
      </c>
    </row>
    <row r="816" spans="1:11" hidden="1" x14ac:dyDescent="0.25">
      <c r="A816" s="434">
        <v>215253000</v>
      </c>
      <c r="B816" s="434">
        <v>5528</v>
      </c>
      <c r="C816" s="434" t="s">
        <v>20</v>
      </c>
      <c r="D816" s="434" t="s">
        <v>25</v>
      </c>
      <c r="E816" s="434">
        <v>13.5</v>
      </c>
      <c r="F816" s="434">
        <v>2608</v>
      </c>
      <c r="G816" s="434">
        <v>5790</v>
      </c>
      <c r="H816" s="434">
        <v>3753</v>
      </c>
      <c r="I816" s="434">
        <v>105.5</v>
      </c>
      <c r="J816" s="434">
        <v>6125</v>
      </c>
      <c r="K816" s="434">
        <v>2006</v>
      </c>
    </row>
    <row r="817" spans="1:11" hidden="1" x14ac:dyDescent="0.25">
      <c r="A817" s="434">
        <v>215263000</v>
      </c>
      <c r="B817" s="434">
        <v>1452</v>
      </c>
      <c r="C817" s="434" t="s">
        <v>16</v>
      </c>
      <c r="D817" s="434" t="s">
        <v>29</v>
      </c>
      <c r="E817" s="434">
        <v>14.5</v>
      </c>
      <c r="F817" s="434">
        <v>9480</v>
      </c>
      <c r="G817" s="434">
        <v>37104</v>
      </c>
      <c r="H817" s="434">
        <v>23236</v>
      </c>
      <c r="I817" s="434">
        <v>182.55</v>
      </c>
      <c r="J817" s="434">
        <v>41320</v>
      </c>
      <c r="K817" s="434">
        <v>2002</v>
      </c>
    </row>
    <row r="818" spans="1:11" hidden="1" x14ac:dyDescent="0.25">
      <c r="A818" s="434">
        <v>215268000</v>
      </c>
      <c r="B818" s="434">
        <v>2068</v>
      </c>
      <c r="C818" s="434" t="s">
        <v>28</v>
      </c>
      <c r="D818" s="434" t="s">
        <v>33</v>
      </c>
      <c r="F818" s="434">
        <v>9260</v>
      </c>
      <c r="G818" s="434">
        <v>75484</v>
      </c>
      <c r="H818" s="434">
        <v>39714</v>
      </c>
      <c r="I818" s="434">
        <v>225</v>
      </c>
      <c r="K818" s="434">
        <v>1999</v>
      </c>
    </row>
    <row r="819" spans="1:11" hidden="1" x14ac:dyDescent="0.25">
      <c r="A819" s="434">
        <v>215284000</v>
      </c>
      <c r="B819" s="434">
        <v>7650</v>
      </c>
      <c r="C819" s="434" t="s">
        <v>28</v>
      </c>
      <c r="D819" s="434" t="s">
        <v>33</v>
      </c>
      <c r="E819" s="434">
        <v>14.4</v>
      </c>
      <c r="F819" s="434">
        <v>14280</v>
      </c>
      <c r="G819" s="434">
        <v>82671</v>
      </c>
      <c r="H819" s="434">
        <v>45310</v>
      </c>
      <c r="I819" s="434">
        <v>229</v>
      </c>
      <c r="J819" s="434">
        <v>0</v>
      </c>
      <c r="K819" s="434">
        <v>2012</v>
      </c>
    </row>
    <row r="820" spans="1:11" hidden="1" x14ac:dyDescent="0.25">
      <c r="A820" s="434">
        <v>215287000</v>
      </c>
      <c r="B820" s="434">
        <v>26089</v>
      </c>
      <c r="C820" s="434" t="s">
        <v>24</v>
      </c>
      <c r="D820" s="434" t="s">
        <v>36</v>
      </c>
      <c r="E820" s="434">
        <v>15.5</v>
      </c>
      <c r="F820" s="434">
        <v>18660</v>
      </c>
      <c r="G820" s="434">
        <v>158513</v>
      </c>
      <c r="H820" s="434">
        <v>81380</v>
      </c>
      <c r="I820" s="434">
        <v>274.39</v>
      </c>
      <c r="J820" s="434">
        <v>167441</v>
      </c>
      <c r="K820" s="434">
        <v>2011</v>
      </c>
    </row>
    <row r="821" spans="1:11" hidden="1" x14ac:dyDescent="0.25">
      <c r="A821" s="434">
        <v>215311000</v>
      </c>
      <c r="B821" s="434">
        <v>7769</v>
      </c>
      <c r="C821" s="434" t="s">
        <v>16</v>
      </c>
      <c r="D821" s="434" t="s">
        <v>29</v>
      </c>
      <c r="E821" s="434">
        <v>14.5</v>
      </c>
      <c r="F821" s="434">
        <v>8561</v>
      </c>
      <c r="G821" s="434">
        <v>39975</v>
      </c>
      <c r="H821" s="434">
        <v>25287</v>
      </c>
      <c r="I821" s="434">
        <v>172.93</v>
      </c>
      <c r="J821" s="434">
        <v>42685</v>
      </c>
      <c r="K821" s="434">
        <v>2003</v>
      </c>
    </row>
    <row r="822" spans="1:11" hidden="1" x14ac:dyDescent="0.25">
      <c r="A822" s="434">
        <v>215337000</v>
      </c>
      <c r="B822" s="434">
        <v>6799</v>
      </c>
      <c r="C822" s="434" t="s">
        <v>46</v>
      </c>
      <c r="D822" s="434" t="s">
        <v>22</v>
      </c>
      <c r="E822" s="434">
        <v>16.5</v>
      </c>
      <c r="F822" s="434">
        <v>12000</v>
      </c>
      <c r="G822" s="434">
        <v>3567</v>
      </c>
      <c r="H822" s="434">
        <v>3239</v>
      </c>
      <c r="I822" s="434">
        <v>75</v>
      </c>
      <c r="K822" s="434">
        <v>2007</v>
      </c>
    </row>
    <row r="823" spans="1:11" hidden="1" x14ac:dyDescent="0.25">
      <c r="A823" s="434">
        <v>215338000</v>
      </c>
      <c r="B823" s="434">
        <v>1</v>
      </c>
      <c r="C823" s="434" t="s">
        <v>20</v>
      </c>
      <c r="D823" s="434" t="s">
        <v>25</v>
      </c>
      <c r="E823" s="434">
        <v>11.5</v>
      </c>
      <c r="F823" s="434">
        <v>2968</v>
      </c>
      <c r="G823" s="434">
        <v>7277</v>
      </c>
      <c r="H823" s="434">
        <v>5581</v>
      </c>
      <c r="I823" s="434">
        <v>101.39</v>
      </c>
      <c r="J823" s="434">
        <v>8208</v>
      </c>
      <c r="K823" s="434">
        <v>2010</v>
      </c>
    </row>
    <row r="824" spans="1:11" hidden="1" x14ac:dyDescent="0.25">
      <c r="A824" s="434">
        <v>215345000</v>
      </c>
      <c r="B824" s="434">
        <v>47786</v>
      </c>
      <c r="C824" s="434" t="s">
        <v>20</v>
      </c>
      <c r="D824" s="434" t="s">
        <v>25</v>
      </c>
      <c r="F824" s="434">
        <v>3000</v>
      </c>
      <c r="G824" s="434">
        <v>6138</v>
      </c>
      <c r="H824" s="434">
        <v>3999</v>
      </c>
      <c r="I824" s="434">
        <v>107.34</v>
      </c>
      <c r="J824" s="434">
        <v>6548</v>
      </c>
      <c r="K824" s="434">
        <v>2010</v>
      </c>
    </row>
    <row r="825" spans="1:11" hidden="1" x14ac:dyDescent="0.25">
      <c r="A825" s="434">
        <v>215349000</v>
      </c>
      <c r="B825" s="434">
        <v>2497845</v>
      </c>
      <c r="C825" s="434" t="s">
        <v>28</v>
      </c>
      <c r="D825" s="434" t="s">
        <v>25</v>
      </c>
      <c r="E825" s="434">
        <v>12.5</v>
      </c>
      <c r="F825" s="434">
        <v>4233</v>
      </c>
      <c r="G825" s="434">
        <v>17309</v>
      </c>
      <c r="H825" s="434">
        <v>14145</v>
      </c>
      <c r="I825" s="434">
        <v>149.5</v>
      </c>
      <c r="J825" s="434">
        <v>0</v>
      </c>
      <c r="K825" s="434">
        <v>1990</v>
      </c>
    </row>
    <row r="826" spans="1:11" hidden="1" x14ac:dyDescent="0.25">
      <c r="A826" s="434">
        <v>215359000</v>
      </c>
      <c r="B826" s="434">
        <v>29066</v>
      </c>
      <c r="C826" s="434" t="s">
        <v>31</v>
      </c>
      <c r="D826" s="434" t="s">
        <v>25</v>
      </c>
      <c r="I826" s="434">
        <v>105</v>
      </c>
    </row>
    <row r="827" spans="1:11" hidden="1" x14ac:dyDescent="0.25">
      <c r="A827" s="434">
        <v>215375000</v>
      </c>
      <c r="B827" s="434">
        <v>10507</v>
      </c>
      <c r="C827" s="434" t="s">
        <v>20</v>
      </c>
      <c r="D827" s="434" t="s">
        <v>29</v>
      </c>
      <c r="E827" s="434">
        <v>14.5</v>
      </c>
      <c r="F827" s="434">
        <v>8580</v>
      </c>
      <c r="G827" s="434">
        <v>39999</v>
      </c>
      <c r="H827" s="434">
        <v>25108</v>
      </c>
      <c r="I827" s="434">
        <v>175.93</v>
      </c>
      <c r="J827" s="434">
        <v>42682</v>
      </c>
      <c r="K827" s="434">
        <v>2006</v>
      </c>
    </row>
    <row r="828" spans="1:11" hidden="1" x14ac:dyDescent="0.25">
      <c r="A828" s="434">
        <v>215389000</v>
      </c>
      <c r="B828" s="434">
        <v>135328</v>
      </c>
      <c r="C828" s="434" t="s">
        <v>24</v>
      </c>
      <c r="D828" s="434" t="s">
        <v>22</v>
      </c>
      <c r="E828" s="434">
        <v>14</v>
      </c>
      <c r="F828" s="434">
        <v>2040</v>
      </c>
      <c r="G828" s="434">
        <v>3801</v>
      </c>
      <c r="H828" s="434">
        <v>3430</v>
      </c>
      <c r="I828" s="434">
        <v>87.5</v>
      </c>
      <c r="J828" s="434">
        <v>3300</v>
      </c>
      <c r="K828" s="434">
        <v>2007</v>
      </c>
    </row>
    <row r="829" spans="1:11" hidden="1" x14ac:dyDescent="0.25">
      <c r="A829" s="434">
        <v>215400000</v>
      </c>
      <c r="B829" s="434">
        <v>30646</v>
      </c>
      <c r="C829" s="434" t="s">
        <v>28</v>
      </c>
      <c r="D829" s="434" t="s">
        <v>29</v>
      </c>
      <c r="E829" s="434">
        <v>14</v>
      </c>
      <c r="F829" s="434">
        <v>7860</v>
      </c>
      <c r="G829" s="434">
        <v>30693</v>
      </c>
      <c r="H829" s="434">
        <v>19906</v>
      </c>
      <c r="I829" s="434">
        <v>186</v>
      </c>
      <c r="J829" s="434">
        <v>0</v>
      </c>
      <c r="K829" s="434">
        <v>2011</v>
      </c>
    </row>
    <row r="830" spans="1:11" hidden="1" x14ac:dyDescent="0.25">
      <c r="A830" s="434">
        <v>215432000</v>
      </c>
      <c r="B830" s="434">
        <v>57067</v>
      </c>
      <c r="C830" s="434" t="s">
        <v>31</v>
      </c>
      <c r="D830" s="434" t="s">
        <v>25</v>
      </c>
      <c r="E830" s="434">
        <v>14</v>
      </c>
      <c r="F830" s="434">
        <v>2960</v>
      </c>
      <c r="G830" s="434">
        <v>4402</v>
      </c>
      <c r="H830" s="434">
        <v>3826</v>
      </c>
      <c r="I830" s="434">
        <v>104.8</v>
      </c>
      <c r="J830" s="434">
        <v>0</v>
      </c>
      <c r="K830" s="434">
        <v>1970</v>
      </c>
    </row>
    <row r="831" spans="1:11" hidden="1" x14ac:dyDescent="0.25">
      <c r="A831" s="434">
        <v>215436000</v>
      </c>
      <c r="B831" s="434">
        <v>10775</v>
      </c>
      <c r="C831" s="434" t="s">
        <v>20</v>
      </c>
      <c r="D831" s="434" t="s">
        <v>29</v>
      </c>
      <c r="F831" s="434">
        <v>11700</v>
      </c>
      <c r="G831" s="434">
        <v>20917</v>
      </c>
      <c r="H831" s="434">
        <v>22887</v>
      </c>
      <c r="I831" s="434">
        <v>180.3</v>
      </c>
      <c r="J831" s="434">
        <v>27566</v>
      </c>
      <c r="K831" s="434">
        <v>2015</v>
      </c>
    </row>
    <row r="832" spans="1:11" hidden="1" x14ac:dyDescent="0.25">
      <c r="A832" s="434">
        <v>215447000</v>
      </c>
      <c r="B832" s="434">
        <v>6774</v>
      </c>
      <c r="C832" s="434" t="s">
        <v>31</v>
      </c>
      <c r="D832" s="434" t="s">
        <v>25</v>
      </c>
      <c r="E832" s="434">
        <v>10</v>
      </c>
      <c r="F832" s="434">
        <v>1770</v>
      </c>
      <c r="G832" s="434">
        <v>9296</v>
      </c>
      <c r="H832" s="434">
        <v>6883</v>
      </c>
      <c r="I832" s="434">
        <v>140.9</v>
      </c>
      <c r="K832" s="434">
        <v>2019</v>
      </c>
    </row>
    <row r="833" spans="1:11" hidden="1" x14ac:dyDescent="0.25">
      <c r="A833" s="434">
        <v>215450000</v>
      </c>
      <c r="B833" s="434">
        <v>3581</v>
      </c>
      <c r="C833" s="434" t="s">
        <v>28</v>
      </c>
      <c r="D833" s="434" t="s">
        <v>36</v>
      </c>
      <c r="E833" s="434">
        <v>15.4</v>
      </c>
      <c r="F833" s="434">
        <v>16852</v>
      </c>
      <c r="G833" s="434">
        <v>175971</v>
      </c>
      <c r="H833" s="434">
        <v>88661</v>
      </c>
      <c r="I833" s="434">
        <v>289</v>
      </c>
      <c r="J833" s="434">
        <v>0</v>
      </c>
      <c r="K833" s="434">
        <v>2005</v>
      </c>
    </row>
    <row r="834" spans="1:11" hidden="1" x14ac:dyDescent="0.25">
      <c r="A834" s="434">
        <v>215454000</v>
      </c>
      <c r="B834" s="434">
        <v>1163</v>
      </c>
      <c r="C834" s="434" t="s">
        <v>28</v>
      </c>
      <c r="D834" s="434" t="s">
        <v>36</v>
      </c>
      <c r="E834" s="434">
        <v>0</v>
      </c>
      <c r="F834" s="434">
        <v>18660</v>
      </c>
      <c r="G834" s="434">
        <v>170500</v>
      </c>
      <c r="H834" s="434">
        <v>89500</v>
      </c>
      <c r="I834" s="434">
        <v>289</v>
      </c>
      <c r="J834" s="434">
        <v>0</v>
      </c>
    </row>
    <row r="835" spans="1:11" hidden="1" x14ac:dyDescent="0.25">
      <c r="A835" s="434">
        <v>215460000</v>
      </c>
      <c r="B835" s="434">
        <v>4691</v>
      </c>
      <c r="C835" s="434" t="s">
        <v>20</v>
      </c>
      <c r="D835" s="434" t="s">
        <v>25</v>
      </c>
      <c r="E835" s="434">
        <v>13.8</v>
      </c>
      <c r="F835" s="434">
        <v>4317</v>
      </c>
      <c r="G835" s="434">
        <v>9596</v>
      </c>
      <c r="H835" s="434">
        <v>6952</v>
      </c>
      <c r="I835" s="434">
        <v>122.2</v>
      </c>
      <c r="J835" s="434">
        <v>10927</v>
      </c>
      <c r="K835" s="434">
        <v>2009</v>
      </c>
    </row>
    <row r="836" spans="1:11" hidden="1" x14ac:dyDescent="0.25">
      <c r="A836" s="434">
        <v>215471000</v>
      </c>
      <c r="B836" s="434">
        <v>2216</v>
      </c>
      <c r="C836" s="434" t="s">
        <v>16</v>
      </c>
      <c r="D836" s="434" t="s">
        <v>36</v>
      </c>
      <c r="I836" s="434">
        <v>274</v>
      </c>
    </row>
    <row r="837" spans="1:11" hidden="1" x14ac:dyDescent="0.25">
      <c r="A837" s="434">
        <v>215474000</v>
      </c>
      <c r="B837" s="434">
        <v>873</v>
      </c>
      <c r="C837" s="434" t="s">
        <v>20</v>
      </c>
      <c r="D837" s="434" t="s">
        <v>25</v>
      </c>
      <c r="E837" s="434">
        <v>13.4</v>
      </c>
      <c r="F837" s="434">
        <v>4440</v>
      </c>
      <c r="G837" s="434">
        <v>12927</v>
      </c>
      <c r="H837" s="434">
        <v>8485</v>
      </c>
      <c r="I837" s="434">
        <v>127.08</v>
      </c>
      <c r="J837" s="434">
        <v>13768</v>
      </c>
      <c r="K837" s="434">
        <v>2006</v>
      </c>
    </row>
    <row r="838" spans="1:11" hidden="1" x14ac:dyDescent="0.25">
      <c r="A838" s="434">
        <v>215477000</v>
      </c>
      <c r="B838" s="434">
        <v>26616</v>
      </c>
      <c r="C838" s="434" t="s">
        <v>20</v>
      </c>
      <c r="D838" s="434" t="s">
        <v>22</v>
      </c>
      <c r="G838" s="434">
        <v>4114</v>
      </c>
      <c r="H838" s="434">
        <v>2974</v>
      </c>
      <c r="I838" s="434">
        <v>99</v>
      </c>
      <c r="J838" s="434">
        <v>0</v>
      </c>
      <c r="K838" s="434">
        <v>1970</v>
      </c>
    </row>
    <row r="839" spans="1:11" hidden="1" x14ac:dyDescent="0.25">
      <c r="A839" s="434">
        <v>215482000</v>
      </c>
      <c r="B839" s="434">
        <v>2789</v>
      </c>
      <c r="C839" s="434" t="s">
        <v>16</v>
      </c>
      <c r="D839" s="434" t="s">
        <v>36</v>
      </c>
      <c r="I839" s="434">
        <v>274</v>
      </c>
    </row>
    <row r="840" spans="1:11" hidden="1" x14ac:dyDescent="0.25">
      <c r="A840" s="434">
        <v>215497000</v>
      </c>
      <c r="B840" s="434">
        <v>97235</v>
      </c>
      <c r="C840" s="434" t="s">
        <v>24</v>
      </c>
      <c r="D840" s="434" t="s">
        <v>33</v>
      </c>
      <c r="E840" s="434">
        <v>15</v>
      </c>
      <c r="F840" s="434">
        <v>14400</v>
      </c>
      <c r="G840" s="434">
        <v>115708</v>
      </c>
      <c r="H840" s="434">
        <v>61332</v>
      </c>
      <c r="I840" s="434">
        <v>248.97</v>
      </c>
      <c r="J840" s="434">
        <v>124102</v>
      </c>
      <c r="K840" s="434">
        <v>2011</v>
      </c>
    </row>
    <row r="841" spans="1:11" hidden="1" x14ac:dyDescent="0.25">
      <c r="A841" s="434">
        <v>215503000</v>
      </c>
      <c r="B841" s="434">
        <v>72950</v>
      </c>
      <c r="C841" s="434" t="s">
        <v>24</v>
      </c>
      <c r="D841" s="434" t="s">
        <v>36</v>
      </c>
      <c r="E841" s="434">
        <v>19.5</v>
      </c>
      <c r="F841" s="434">
        <v>32250</v>
      </c>
      <c r="G841" s="434">
        <v>93534</v>
      </c>
      <c r="H841" s="434">
        <v>116542</v>
      </c>
      <c r="I841" s="434">
        <v>299.06</v>
      </c>
      <c r="J841" s="434">
        <v>174062</v>
      </c>
      <c r="K841" s="434">
        <v>2020</v>
      </c>
    </row>
    <row r="842" spans="1:11" hidden="1" x14ac:dyDescent="0.25">
      <c r="A842" s="434">
        <v>215506000</v>
      </c>
      <c r="B842" s="434">
        <v>2634</v>
      </c>
      <c r="C842" s="434" t="s">
        <v>20</v>
      </c>
      <c r="D842" s="434" t="s">
        <v>29</v>
      </c>
      <c r="E842" s="434">
        <v>15</v>
      </c>
      <c r="F842" s="434">
        <v>6300</v>
      </c>
      <c r="G842" s="434">
        <v>19999</v>
      </c>
      <c r="H842" s="434">
        <v>12619</v>
      </c>
      <c r="I842" s="434">
        <v>162.9</v>
      </c>
      <c r="J842" s="434">
        <v>22753</v>
      </c>
      <c r="K842" s="434">
        <v>2009</v>
      </c>
    </row>
    <row r="843" spans="1:11" hidden="1" x14ac:dyDescent="0.25">
      <c r="A843" s="434">
        <v>215509000</v>
      </c>
      <c r="B843" s="434">
        <v>1718</v>
      </c>
      <c r="C843" s="434" t="s">
        <v>16</v>
      </c>
      <c r="D843" s="434" t="s">
        <v>33</v>
      </c>
      <c r="F843" s="434">
        <v>13520</v>
      </c>
      <c r="G843" s="434">
        <v>115468</v>
      </c>
      <c r="H843" s="434">
        <v>62812</v>
      </c>
      <c r="I843" s="434">
        <v>249.97</v>
      </c>
      <c r="K843" s="434">
        <v>2020</v>
      </c>
    </row>
    <row r="844" spans="1:11" hidden="1" x14ac:dyDescent="0.25">
      <c r="A844" s="434">
        <v>215517000</v>
      </c>
      <c r="B844" s="434">
        <v>30044</v>
      </c>
      <c r="C844" s="434" t="s">
        <v>28</v>
      </c>
      <c r="D844" s="434" t="s">
        <v>29</v>
      </c>
      <c r="E844" s="434">
        <v>14</v>
      </c>
      <c r="F844" s="434">
        <v>6480</v>
      </c>
      <c r="G844" s="434">
        <v>34018</v>
      </c>
      <c r="H844" s="434">
        <v>22223</v>
      </c>
      <c r="I844" s="434">
        <v>180</v>
      </c>
      <c r="J844" s="434">
        <v>0</v>
      </c>
      <c r="K844" s="434">
        <v>2012</v>
      </c>
    </row>
    <row r="845" spans="1:11" hidden="1" x14ac:dyDescent="0.25">
      <c r="A845" s="434">
        <v>215522000</v>
      </c>
      <c r="B845" s="434">
        <v>3767</v>
      </c>
      <c r="C845" s="434" t="s">
        <v>28</v>
      </c>
      <c r="D845" s="434" t="s">
        <v>29</v>
      </c>
      <c r="E845" s="434">
        <v>14</v>
      </c>
      <c r="F845" s="434">
        <v>6480</v>
      </c>
      <c r="G845" s="434">
        <v>34035</v>
      </c>
      <c r="H845" s="434">
        <v>22223</v>
      </c>
      <c r="I845" s="434">
        <v>180</v>
      </c>
      <c r="K845" s="434">
        <v>2012</v>
      </c>
    </row>
    <row r="846" spans="1:11" hidden="1" x14ac:dyDescent="0.25">
      <c r="A846" s="434">
        <v>215535000</v>
      </c>
      <c r="B846" s="434">
        <v>2898</v>
      </c>
      <c r="C846" s="434" t="s">
        <v>24</v>
      </c>
      <c r="D846" s="434" t="s">
        <v>33</v>
      </c>
      <c r="E846" s="434">
        <v>14.5</v>
      </c>
      <c r="F846" s="434">
        <v>11344</v>
      </c>
      <c r="G846" s="434">
        <v>105330</v>
      </c>
      <c r="H846" s="434">
        <v>57301</v>
      </c>
      <c r="I846" s="434">
        <v>244</v>
      </c>
      <c r="J846" s="434">
        <v>115604</v>
      </c>
      <c r="K846" s="434">
        <v>2004</v>
      </c>
    </row>
    <row r="847" spans="1:11" hidden="1" x14ac:dyDescent="0.25">
      <c r="A847" s="434">
        <v>215539000</v>
      </c>
      <c r="B847" s="434">
        <v>854</v>
      </c>
      <c r="C847" s="434" t="s">
        <v>28</v>
      </c>
      <c r="D847" s="434" t="s">
        <v>29</v>
      </c>
      <c r="E847" s="434">
        <v>14.6</v>
      </c>
      <c r="F847" s="434">
        <v>11520</v>
      </c>
      <c r="G847" s="434">
        <v>41327</v>
      </c>
      <c r="H847" s="434">
        <v>25065</v>
      </c>
      <c r="I847" s="434">
        <v>186.45</v>
      </c>
      <c r="K847" s="434">
        <v>2004</v>
      </c>
    </row>
    <row r="848" spans="1:11" hidden="1" x14ac:dyDescent="0.25">
      <c r="A848" s="434">
        <v>215540000</v>
      </c>
      <c r="B848" s="434">
        <v>3849</v>
      </c>
      <c r="C848" s="434" t="s">
        <v>61</v>
      </c>
      <c r="D848" s="434" t="s">
        <v>25</v>
      </c>
      <c r="E848" s="434">
        <v>15</v>
      </c>
      <c r="F848" s="434">
        <v>3840</v>
      </c>
      <c r="G848" s="434">
        <v>7875</v>
      </c>
      <c r="H848" s="434">
        <v>4941</v>
      </c>
      <c r="I848" s="434">
        <v>118.55</v>
      </c>
      <c r="K848" s="434">
        <v>2002</v>
      </c>
    </row>
    <row r="849" spans="1:11" hidden="1" x14ac:dyDescent="0.25">
      <c r="A849" s="434">
        <v>215545000</v>
      </c>
      <c r="B849" s="434">
        <v>20972</v>
      </c>
      <c r="C849" s="434" t="s">
        <v>24</v>
      </c>
      <c r="D849" s="434" t="s">
        <v>33</v>
      </c>
      <c r="E849" s="434">
        <v>14.5</v>
      </c>
      <c r="F849" s="434">
        <v>11344</v>
      </c>
      <c r="G849" s="434">
        <v>105330</v>
      </c>
      <c r="H849" s="434">
        <v>57301</v>
      </c>
      <c r="I849" s="434">
        <v>244</v>
      </c>
      <c r="J849" s="434">
        <v>115604</v>
      </c>
      <c r="K849" s="434">
        <v>2004</v>
      </c>
    </row>
    <row r="850" spans="1:11" hidden="1" x14ac:dyDescent="0.25">
      <c r="A850" s="434">
        <v>215555000</v>
      </c>
      <c r="B850" s="434">
        <v>18145</v>
      </c>
      <c r="C850" s="434" t="s">
        <v>20</v>
      </c>
      <c r="D850" s="434" t="s">
        <v>29</v>
      </c>
      <c r="E850" s="434">
        <v>14.6</v>
      </c>
      <c r="F850" s="434">
        <v>9480</v>
      </c>
      <c r="G850" s="434">
        <v>46719</v>
      </c>
      <c r="H850" s="434">
        <v>29327</v>
      </c>
      <c r="I850" s="434">
        <v>183</v>
      </c>
      <c r="J850" s="434">
        <v>52616</v>
      </c>
      <c r="K850" s="434">
        <v>2004</v>
      </c>
    </row>
    <row r="851" spans="1:11" hidden="1" x14ac:dyDescent="0.25">
      <c r="A851" s="434">
        <v>215579000</v>
      </c>
      <c r="B851" s="434">
        <v>814520</v>
      </c>
      <c r="C851" s="434" t="s">
        <v>31</v>
      </c>
      <c r="D851" s="434" t="s">
        <v>25</v>
      </c>
      <c r="E851" s="434">
        <v>13.5</v>
      </c>
      <c r="F851" s="434">
        <v>2942</v>
      </c>
      <c r="G851" s="434">
        <v>5995</v>
      </c>
      <c r="H851" s="434">
        <v>3967</v>
      </c>
      <c r="I851" s="434">
        <v>107.02</v>
      </c>
      <c r="J851" s="434">
        <v>0</v>
      </c>
      <c r="K851" s="434">
        <v>1970</v>
      </c>
    </row>
    <row r="852" spans="1:11" hidden="1" x14ac:dyDescent="0.25">
      <c r="A852" s="434">
        <v>215637000</v>
      </c>
      <c r="B852" s="434">
        <v>62172</v>
      </c>
      <c r="C852" s="434" t="s">
        <v>20</v>
      </c>
      <c r="D852" s="434" t="s">
        <v>29</v>
      </c>
      <c r="E852" s="434">
        <v>14.5</v>
      </c>
      <c r="F852" s="434">
        <v>9480</v>
      </c>
      <c r="G852" s="434">
        <v>37299</v>
      </c>
      <c r="H852" s="434">
        <v>23235</v>
      </c>
      <c r="I852" s="434">
        <v>182.55</v>
      </c>
      <c r="J852" s="434">
        <v>41078</v>
      </c>
      <c r="K852" s="434">
        <v>2004</v>
      </c>
    </row>
    <row r="853" spans="1:11" hidden="1" x14ac:dyDescent="0.25">
      <c r="A853" s="434">
        <v>215657000</v>
      </c>
      <c r="B853" s="434">
        <v>5618</v>
      </c>
      <c r="C853" s="434" t="s">
        <v>35</v>
      </c>
      <c r="D853" s="434" t="s">
        <v>40</v>
      </c>
      <c r="E853" s="434">
        <v>24.3</v>
      </c>
      <c r="F853" s="434">
        <v>72240</v>
      </c>
      <c r="G853" s="434">
        <v>131938</v>
      </c>
      <c r="H853" s="434">
        <v>128600</v>
      </c>
      <c r="I853" s="434">
        <v>347.45</v>
      </c>
      <c r="K853" s="434">
        <v>2008</v>
      </c>
    </row>
    <row r="854" spans="1:11" hidden="1" x14ac:dyDescent="0.25">
      <c r="A854" s="434">
        <v>215663000</v>
      </c>
      <c r="B854" s="434">
        <v>61813</v>
      </c>
      <c r="C854" s="434" t="s">
        <v>61</v>
      </c>
      <c r="D854" s="434" t="s">
        <v>25</v>
      </c>
      <c r="E854" s="434">
        <v>12</v>
      </c>
      <c r="F854" s="434">
        <v>2640</v>
      </c>
      <c r="G854" s="434">
        <v>4953</v>
      </c>
      <c r="H854" s="434">
        <v>3454</v>
      </c>
      <c r="I854" s="434">
        <v>106.64</v>
      </c>
      <c r="J854" s="434">
        <v>0</v>
      </c>
      <c r="K854" s="434">
        <v>1998</v>
      </c>
    </row>
    <row r="855" spans="1:11" hidden="1" x14ac:dyDescent="0.25">
      <c r="A855" s="434">
        <v>215676000</v>
      </c>
      <c r="B855" s="434">
        <v>36254</v>
      </c>
      <c r="C855" s="434" t="s">
        <v>28</v>
      </c>
      <c r="D855" s="434" t="s">
        <v>33</v>
      </c>
      <c r="E855" s="434">
        <v>14.5</v>
      </c>
      <c r="F855" s="434">
        <v>10100</v>
      </c>
      <c r="G855" s="434">
        <v>81950</v>
      </c>
      <c r="H855" s="434">
        <v>44635</v>
      </c>
      <c r="I855" s="434">
        <v>229.07</v>
      </c>
      <c r="J855" s="434">
        <v>0</v>
      </c>
      <c r="K855" s="434">
        <v>2012</v>
      </c>
    </row>
    <row r="856" spans="1:11" hidden="1" x14ac:dyDescent="0.25">
      <c r="A856" s="434">
        <v>215677000</v>
      </c>
      <c r="B856" s="434">
        <v>47786</v>
      </c>
      <c r="C856" s="434" t="s">
        <v>28</v>
      </c>
      <c r="D856" s="434" t="s">
        <v>33</v>
      </c>
      <c r="E856" s="434">
        <v>14.5</v>
      </c>
      <c r="F856" s="434">
        <v>10100</v>
      </c>
      <c r="G856" s="434">
        <v>81624</v>
      </c>
      <c r="H856" s="434">
        <v>44635</v>
      </c>
      <c r="I856" s="434">
        <v>229.07</v>
      </c>
      <c r="J856" s="434">
        <v>0</v>
      </c>
      <c r="K856" s="434">
        <v>2012</v>
      </c>
    </row>
    <row r="857" spans="1:11" hidden="1" x14ac:dyDescent="0.25">
      <c r="A857" s="434">
        <v>215678000</v>
      </c>
      <c r="B857" s="434">
        <v>82188</v>
      </c>
      <c r="C857" s="434" t="s">
        <v>28</v>
      </c>
      <c r="D857" s="434" t="s">
        <v>33</v>
      </c>
      <c r="E857" s="434">
        <v>14.5</v>
      </c>
      <c r="F857" s="434">
        <v>10100</v>
      </c>
      <c r="G857" s="434">
        <v>81827</v>
      </c>
      <c r="H857" s="434">
        <v>44635</v>
      </c>
      <c r="I857" s="434">
        <v>229.07</v>
      </c>
      <c r="J857" s="434">
        <v>0</v>
      </c>
      <c r="K857" s="434">
        <v>2011</v>
      </c>
    </row>
    <row r="858" spans="1:11" hidden="1" x14ac:dyDescent="0.25">
      <c r="A858" s="434">
        <v>215679000</v>
      </c>
      <c r="B858" s="434">
        <v>123654</v>
      </c>
      <c r="C858" s="434" t="s">
        <v>28</v>
      </c>
      <c r="D858" s="434" t="s">
        <v>33</v>
      </c>
      <c r="E858" s="434">
        <v>14.5</v>
      </c>
      <c r="F858" s="434">
        <v>10100</v>
      </c>
      <c r="G858" s="434">
        <v>81660</v>
      </c>
      <c r="H858" s="434">
        <v>44635</v>
      </c>
      <c r="I858" s="434">
        <v>229.07</v>
      </c>
      <c r="J858" s="434">
        <v>0</v>
      </c>
      <c r="K858" s="434">
        <v>2011</v>
      </c>
    </row>
    <row r="859" spans="1:11" hidden="1" x14ac:dyDescent="0.25">
      <c r="A859" s="434">
        <v>215681000</v>
      </c>
      <c r="B859" s="434">
        <v>66629</v>
      </c>
      <c r="C859" s="434" t="s">
        <v>20</v>
      </c>
      <c r="D859" s="434" t="s">
        <v>29</v>
      </c>
      <c r="E859" s="434">
        <v>15.3</v>
      </c>
      <c r="F859" s="434">
        <v>9480</v>
      </c>
      <c r="G859" s="434">
        <v>37297</v>
      </c>
      <c r="H859" s="434">
        <v>23232</v>
      </c>
      <c r="I859" s="434">
        <v>182.55</v>
      </c>
      <c r="J859" s="434">
        <v>41343</v>
      </c>
      <c r="K859" s="434">
        <v>2002</v>
      </c>
    </row>
    <row r="860" spans="1:11" hidden="1" x14ac:dyDescent="0.25">
      <c r="A860" s="434">
        <v>215691000</v>
      </c>
      <c r="B860" s="434">
        <v>5838</v>
      </c>
      <c r="C860" s="434" t="s">
        <v>20</v>
      </c>
      <c r="D860" s="434" t="s">
        <v>25</v>
      </c>
      <c r="E860" s="434">
        <v>14.8</v>
      </c>
      <c r="F860" s="434">
        <v>6000</v>
      </c>
      <c r="G860" s="434">
        <v>9438</v>
      </c>
      <c r="H860" s="434">
        <v>7386</v>
      </c>
      <c r="I860" s="434">
        <v>128</v>
      </c>
      <c r="J860" s="434">
        <v>10646</v>
      </c>
      <c r="K860" s="434">
        <v>2011</v>
      </c>
    </row>
    <row r="861" spans="1:11" hidden="1" x14ac:dyDescent="0.25">
      <c r="A861" s="434">
        <v>215705000</v>
      </c>
      <c r="B861" s="434">
        <v>1</v>
      </c>
      <c r="C861" s="434" t="s">
        <v>20</v>
      </c>
      <c r="D861" s="434" t="s">
        <v>29</v>
      </c>
      <c r="E861" s="434">
        <v>15</v>
      </c>
      <c r="F861" s="434">
        <v>8561</v>
      </c>
      <c r="G861" s="434">
        <v>40095</v>
      </c>
      <c r="H861" s="434">
        <v>25364</v>
      </c>
      <c r="I861" s="434">
        <v>176</v>
      </c>
      <c r="J861" s="434">
        <v>43590</v>
      </c>
      <c r="K861" s="434">
        <v>2004</v>
      </c>
    </row>
    <row r="862" spans="1:11" hidden="1" x14ac:dyDescent="0.25">
      <c r="A862" s="434">
        <v>215714000</v>
      </c>
      <c r="B862" s="434">
        <v>1476</v>
      </c>
      <c r="C862" s="434" t="s">
        <v>28</v>
      </c>
      <c r="D862" s="434" t="s">
        <v>29</v>
      </c>
      <c r="E862" s="434">
        <v>14.6</v>
      </c>
      <c r="F862" s="434">
        <v>9480</v>
      </c>
      <c r="G862" s="434">
        <v>55426</v>
      </c>
      <c r="H862" s="434">
        <v>30936</v>
      </c>
      <c r="I862" s="434">
        <v>189.98</v>
      </c>
      <c r="K862" s="434">
        <v>2004</v>
      </c>
    </row>
    <row r="863" spans="1:11" hidden="1" x14ac:dyDescent="0.25">
      <c r="A863" s="434">
        <v>215720000</v>
      </c>
      <c r="B863" s="434">
        <v>6246</v>
      </c>
      <c r="C863" s="434" t="s">
        <v>28</v>
      </c>
      <c r="D863" s="434" t="s">
        <v>29</v>
      </c>
      <c r="E863" s="434">
        <v>13.85</v>
      </c>
      <c r="F863" s="434">
        <v>7860</v>
      </c>
      <c r="G863" s="434">
        <v>33773</v>
      </c>
      <c r="H863" s="434">
        <v>19828</v>
      </c>
      <c r="I863" s="434">
        <v>174.7</v>
      </c>
      <c r="J863" s="434">
        <v>0</v>
      </c>
      <c r="K863" s="434">
        <v>2004</v>
      </c>
    </row>
    <row r="864" spans="1:11" hidden="1" x14ac:dyDescent="0.25">
      <c r="A864" s="434">
        <v>215729000</v>
      </c>
      <c r="B864" s="434">
        <v>354219</v>
      </c>
      <c r="C864" s="434" t="s">
        <v>56</v>
      </c>
      <c r="D864" s="434" t="s">
        <v>17</v>
      </c>
      <c r="E864" s="434">
        <v>12.3</v>
      </c>
      <c r="F864" s="434">
        <v>706</v>
      </c>
      <c r="G864" s="434">
        <v>520</v>
      </c>
      <c r="H864" s="434">
        <v>464</v>
      </c>
      <c r="I864" s="434">
        <v>39.22</v>
      </c>
      <c r="J864" s="434">
        <v>0</v>
      </c>
      <c r="K864" s="434">
        <v>1970</v>
      </c>
    </row>
    <row r="865" spans="1:11" hidden="1" x14ac:dyDescent="0.25">
      <c r="A865" s="434">
        <v>215734000</v>
      </c>
      <c r="B865" s="434">
        <v>72293</v>
      </c>
      <c r="C865" s="434" t="s">
        <v>20</v>
      </c>
      <c r="D865" s="434" t="s">
        <v>25</v>
      </c>
      <c r="E865" s="434">
        <v>14</v>
      </c>
      <c r="F865" s="434">
        <v>6300</v>
      </c>
      <c r="G865" s="434">
        <v>16748</v>
      </c>
      <c r="H865" s="434">
        <v>11935</v>
      </c>
      <c r="I865" s="434">
        <v>144.05000000000001</v>
      </c>
      <c r="J865" s="434">
        <v>0</v>
      </c>
      <c r="K865" s="434">
        <v>1970</v>
      </c>
    </row>
    <row r="866" spans="1:11" hidden="1" x14ac:dyDescent="0.25">
      <c r="A866" s="434">
        <v>215743000</v>
      </c>
      <c r="B866" s="434">
        <v>1083</v>
      </c>
      <c r="C866" s="434" t="s">
        <v>16</v>
      </c>
      <c r="D866" s="434" t="s">
        <v>33</v>
      </c>
      <c r="E866" s="434">
        <v>15</v>
      </c>
      <c r="F866" s="434">
        <v>13560</v>
      </c>
      <c r="G866" s="434">
        <v>105830</v>
      </c>
      <c r="H866" s="434">
        <v>57144</v>
      </c>
      <c r="I866" s="434">
        <v>243.97</v>
      </c>
      <c r="J866" s="434">
        <v>114928</v>
      </c>
      <c r="K866" s="434">
        <v>2008</v>
      </c>
    </row>
    <row r="867" spans="1:11" hidden="1" x14ac:dyDescent="0.25">
      <c r="A867" s="434">
        <v>215744000</v>
      </c>
      <c r="B867" s="434">
        <v>713</v>
      </c>
      <c r="C867" s="434" t="s">
        <v>20</v>
      </c>
      <c r="D867" s="434" t="s">
        <v>29</v>
      </c>
      <c r="E867" s="434">
        <v>14.5</v>
      </c>
      <c r="F867" s="434">
        <v>10320</v>
      </c>
      <c r="G867" s="434">
        <v>49810</v>
      </c>
      <c r="H867" s="434">
        <v>29450</v>
      </c>
      <c r="I867" s="434">
        <v>182.99</v>
      </c>
      <c r="J867" s="434">
        <v>52019</v>
      </c>
      <c r="K867" s="434">
        <v>2018</v>
      </c>
    </row>
    <row r="868" spans="1:11" hidden="1" x14ac:dyDescent="0.25">
      <c r="A868" s="434">
        <v>215760000</v>
      </c>
      <c r="B868" s="434">
        <v>65473</v>
      </c>
      <c r="C868" s="434" t="s">
        <v>20</v>
      </c>
      <c r="D868" s="434" t="s">
        <v>25</v>
      </c>
      <c r="E868" s="434">
        <v>13.5</v>
      </c>
      <c r="F868" s="434">
        <v>4440</v>
      </c>
      <c r="G868" s="434">
        <v>13019</v>
      </c>
      <c r="H868" s="434">
        <v>8539</v>
      </c>
      <c r="I868" s="434">
        <v>128.6</v>
      </c>
      <c r="J868" s="434">
        <v>13395</v>
      </c>
      <c r="K868" s="434">
        <v>2011</v>
      </c>
    </row>
    <row r="869" spans="1:11" hidden="1" x14ac:dyDescent="0.25">
      <c r="A869" s="434">
        <v>215772000</v>
      </c>
      <c r="B869" s="434">
        <v>7646</v>
      </c>
      <c r="C869" s="434" t="s">
        <v>28</v>
      </c>
      <c r="D869" s="434" t="s">
        <v>29</v>
      </c>
      <c r="E869" s="434">
        <v>14.3</v>
      </c>
      <c r="F869" s="434">
        <v>7039</v>
      </c>
      <c r="G869" s="434">
        <v>47245</v>
      </c>
      <c r="H869" s="434">
        <v>25969</v>
      </c>
      <c r="I869" s="434">
        <v>185.73</v>
      </c>
      <c r="J869" s="434">
        <v>0</v>
      </c>
      <c r="K869" s="434">
        <v>1970</v>
      </c>
    </row>
    <row r="870" spans="1:11" hidden="1" x14ac:dyDescent="0.25">
      <c r="A870" s="434">
        <v>215781000</v>
      </c>
      <c r="B870" s="434">
        <v>572</v>
      </c>
      <c r="C870" s="434" t="s">
        <v>24</v>
      </c>
      <c r="D870" s="434" t="s">
        <v>33</v>
      </c>
      <c r="E870" s="434">
        <v>14.5</v>
      </c>
      <c r="F870" s="434">
        <v>11324</v>
      </c>
      <c r="G870" s="434">
        <v>105042</v>
      </c>
      <c r="H870" s="434">
        <v>57296</v>
      </c>
      <c r="I870" s="434">
        <v>243.96</v>
      </c>
      <c r="J870" s="434">
        <v>115604</v>
      </c>
      <c r="K870" s="434">
        <v>2005</v>
      </c>
    </row>
    <row r="871" spans="1:11" hidden="1" x14ac:dyDescent="0.25">
      <c r="A871" s="434">
        <v>215782000</v>
      </c>
      <c r="B871" s="434">
        <v>4548</v>
      </c>
      <c r="C871" s="434" t="s">
        <v>24</v>
      </c>
      <c r="D871" s="434" t="s">
        <v>33</v>
      </c>
      <c r="E871" s="434">
        <v>14.5</v>
      </c>
      <c r="F871" s="434">
        <v>11324</v>
      </c>
      <c r="G871" s="434">
        <v>105042</v>
      </c>
      <c r="H871" s="434">
        <v>57296</v>
      </c>
      <c r="I871" s="434">
        <v>244</v>
      </c>
      <c r="J871" s="434">
        <v>115604</v>
      </c>
      <c r="K871" s="434">
        <v>2005</v>
      </c>
    </row>
    <row r="872" spans="1:11" hidden="1" x14ac:dyDescent="0.25">
      <c r="A872" s="434">
        <v>215795000</v>
      </c>
      <c r="B872" s="434">
        <v>68166</v>
      </c>
      <c r="C872" s="434" t="s">
        <v>20</v>
      </c>
      <c r="D872" s="434" t="s">
        <v>29</v>
      </c>
      <c r="E872" s="434">
        <v>14.5</v>
      </c>
      <c r="F872" s="434">
        <v>9480</v>
      </c>
      <c r="G872" s="434">
        <v>37305</v>
      </c>
      <c r="H872" s="434">
        <v>23235</v>
      </c>
      <c r="I872" s="434">
        <v>182.5</v>
      </c>
      <c r="J872" s="434">
        <v>41078</v>
      </c>
      <c r="K872" s="434">
        <v>2005</v>
      </c>
    </row>
    <row r="873" spans="1:11" hidden="1" x14ac:dyDescent="0.25">
      <c r="A873" s="434">
        <v>215805000</v>
      </c>
      <c r="B873" s="434">
        <v>14469</v>
      </c>
      <c r="C873" s="434" t="s">
        <v>28</v>
      </c>
      <c r="D873" s="434" t="s">
        <v>36</v>
      </c>
      <c r="E873" s="434">
        <v>14.9</v>
      </c>
      <c r="F873" s="434">
        <v>16860</v>
      </c>
      <c r="G873" s="434">
        <v>175013</v>
      </c>
      <c r="H873" s="434">
        <v>92050</v>
      </c>
      <c r="I873" s="434">
        <v>291.8</v>
      </c>
      <c r="J873" s="434">
        <v>0</v>
      </c>
      <c r="K873" s="434">
        <v>2011</v>
      </c>
    </row>
    <row r="874" spans="1:11" hidden="1" x14ac:dyDescent="0.25">
      <c r="A874" s="434">
        <v>215810000</v>
      </c>
      <c r="B874" s="434">
        <v>5757</v>
      </c>
      <c r="C874" s="434" t="s">
        <v>24</v>
      </c>
      <c r="D874" s="434" t="s">
        <v>33</v>
      </c>
      <c r="E874" s="434">
        <v>14.6</v>
      </c>
      <c r="F874" s="434">
        <v>11145</v>
      </c>
      <c r="G874" s="434">
        <v>105472</v>
      </c>
      <c r="H874" s="434">
        <v>57162</v>
      </c>
      <c r="I874" s="434">
        <v>243.98</v>
      </c>
      <c r="J874" s="434">
        <v>115873</v>
      </c>
      <c r="K874" s="434">
        <v>2005</v>
      </c>
    </row>
    <row r="875" spans="1:11" hidden="1" x14ac:dyDescent="0.25">
      <c r="A875" s="434">
        <v>215811000</v>
      </c>
      <c r="B875" s="434">
        <v>17653</v>
      </c>
      <c r="C875" s="434" t="s">
        <v>24</v>
      </c>
      <c r="D875" s="434" t="s">
        <v>33</v>
      </c>
      <c r="E875" s="434">
        <v>14.6</v>
      </c>
      <c r="F875" s="434">
        <v>11145</v>
      </c>
      <c r="G875" s="434">
        <v>105472</v>
      </c>
      <c r="H875" s="434">
        <v>57162</v>
      </c>
      <c r="I875" s="434">
        <v>243.98</v>
      </c>
      <c r="J875" s="434">
        <v>115873</v>
      </c>
      <c r="K875" s="434">
        <v>2005</v>
      </c>
    </row>
    <row r="876" spans="1:11" hidden="1" x14ac:dyDescent="0.25">
      <c r="A876" s="434">
        <v>215818000</v>
      </c>
      <c r="B876" s="434">
        <v>19588</v>
      </c>
      <c r="C876" s="434" t="s">
        <v>31</v>
      </c>
      <c r="D876" s="434" t="s">
        <v>22</v>
      </c>
      <c r="E876" s="434">
        <v>11.5</v>
      </c>
      <c r="F876" s="434">
        <v>1080</v>
      </c>
      <c r="G876" s="434">
        <v>3200</v>
      </c>
      <c r="H876" s="434">
        <v>2351</v>
      </c>
      <c r="I876" s="434">
        <v>87</v>
      </c>
      <c r="J876" s="434">
        <v>0</v>
      </c>
      <c r="K876" s="434">
        <v>1989</v>
      </c>
    </row>
    <row r="877" spans="1:11" hidden="1" x14ac:dyDescent="0.25">
      <c r="A877" s="434">
        <v>215825000</v>
      </c>
      <c r="B877" s="434">
        <v>2075</v>
      </c>
      <c r="C877" s="434" t="s">
        <v>20</v>
      </c>
      <c r="D877" s="434" t="s">
        <v>25</v>
      </c>
      <c r="E877" s="434">
        <v>14.5</v>
      </c>
      <c r="F877" s="434">
        <v>2365</v>
      </c>
      <c r="G877" s="434">
        <v>5135</v>
      </c>
      <c r="H877" s="434">
        <v>3466</v>
      </c>
      <c r="I877" s="434">
        <v>102.9</v>
      </c>
      <c r="J877" s="434">
        <v>5459</v>
      </c>
      <c r="K877" s="434">
        <v>2005</v>
      </c>
    </row>
    <row r="878" spans="1:11" hidden="1" x14ac:dyDescent="0.25">
      <c r="A878" s="434">
        <v>215853000</v>
      </c>
      <c r="B878" s="434">
        <v>11875</v>
      </c>
      <c r="C878" s="434" t="s">
        <v>28</v>
      </c>
      <c r="D878" s="434" t="s">
        <v>36</v>
      </c>
      <c r="E878" s="434">
        <v>14.5</v>
      </c>
      <c r="F878" s="434">
        <v>16858</v>
      </c>
      <c r="G878" s="434">
        <v>170726</v>
      </c>
      <c r="H878" s="434">
        <v>86743</v>
      </c>
      <c r="I878" s="434">
        <v>289</v>
      </c>
      <c r="J878" s="434">
        <v>0</v>
      </c>
      <c r="K878" s="434">
        <v>2001</v>
      </c>
    </row>
    <row r="879" spans="1:11" hidden="1" x14ac:dyDescent="0.25">
      <c r="A879" s="434">
        <v>215864000</v>
      </c>
      <c r="B879" s="434">
        <v>2167</v>
      </c>
      <c r="C879" s="434" t="s">
        <v>20</v>
      </c>
      <c r="D879" s="434" t="s">
        <v>25</v>
      </c>
      <c r="E879" s="434">
        <v>13.8</v>
      </c>
      <c r="F879" s="434">
        <v>4891</v>
      </c>
      <c r="G879" s="434">
        <v>12288</v>
      </c>
      <c r="H879" s="434">
        <v>7228</v>
      </c>
      <c r="I879" s="434">
        <v>124.02</v>
      </c>
      <c r="J879" s="434">
        <v>0</v>
      </c>
      <c r="K879" s="434">
        <v>1970</v>
      </c>
    </row>
    <row r="880" spans="1:11" hidden="1" x14ac:dyDescent="0.25">
      <c r="A880" s="434">
        <v>215867000</v>
      </c>
      <c r="B880" s="434">
        <v>169617</v>
      </c>
      <c r="C880" s="434" t="s">
        <v>20</v>
      </c>
      <c r="D880" s="434" t="s">
        <v>25</v>
      </c>
      <c r="E880" s="434">
        <v>12.5</v>
      </c>
      <c r="F880" s="434">
        <v>2380</v>
      </c>
      <c r="G880" s="434">
        <v>6613</v>
      </c>
      <c r="H880" s="434">
        <v>4414</v>
      </c>
      <c r="I880" s="434">
        <v>107.7</v>
      </c>
      <c r="J880" s="434">
        <v>6901</v>
      </c>
      <c r="K880" s="434">
        <v>2021</v>
      </c>
    </row>
    <row r="881" spans="1:11" hidden="1" x14ac:dyDescent="0.25">
      <c r="A881" s="434">
        <v>215869000</v>
      </c>
      <c r="B881" s="434">
        <v>408194</v>
      </c>
      <c r="C881" s="434" t="s">
        <v>28</v>
      </c>
      <c r="D881" s="434" t="s">
        <v>29</v>
      </c>
      <c r="F881" s="434">
        <v>6480</v>
      </c>
      <c r="G881" s="434">
        <v>34328</v>
      </c>
      <c r="H881" s="434">
        <v>22939</v>
      </c>
      <c r="I881" s="434">
        <v>180.4</v>
      </c>
      <c r="K881" s="434">
        <v>2012</v>
      </c>
    </row>
    <row r="882" spans="1:11" hidden="1" x14ac:dyDescent="0.25">
      <c r="A882" s="434">
        <v>215870000</v>
      </c>
      <c r="B882" s="434">
        <v>102787</v>
      </c>
      <c r="C882" s="434" t="s">
        <v>20</v>
      </c>
      <c r="D882" s="434" t="s">
        <v>29</v>
      </c>
      <c r="E882" s="434">
        <v>14.5</v>
      </c>
      <c r="F882" s="434">
        <v>9480</v>
      </c>
      <c r="G882" s="434">
        <v>37299</v>
      </c>
      <c r="H882" s="434">
        <v>23235</v>
      </c>
      <c r="I882" s="434">
        <v>182.55</v>
      </c>
      <c r="J882" s="434">
        <v>41343</v>
      </c>
      <c r="K882" s="434">
        <v>2003</v>
      </c>
    </row>
    <row r="883" spans="1:11" hidden="1" x14ac:dyDescent="0.25">
      <c r="A883" s="434">
        <v>215871000</v>
      </c>
      <c r="B883" s="434">
        <v>46445</v>
      </c>
      <c r="C883" s="434" t="s">
        <v>20</v>
      </c>
      <c r="D883" s="434" t="s">
        <v>29</v>
      </c>
      <c r="E883" s="434">
        <v>14.5</v>
      </c>
      <c r="F883" s="434">
        <v>9480</v>
      </c>
      <c r="G883" s="434">
        <v>37296</v>
      </c>
      <c r="H883" s="434">
        <v>23235</v>
      </c>
      <c r="I883" s="434">
        <v>182.55</v>
      </c>
      <c r="J883" s="434">
        <v>41343</v>
      </c>
      <c r="K883" s="434">
        <v>2003</v>
      </c>
    </row>
    <row r="884" spans="1:11" hidden="1" x14ac:dyDescent="0.25">
      <c r="A884" s="434">
        <v>215873000</v>
      </c>
      <c r="B884" s="434">
        <v>622</v>
      </c>
      <c r="C884" s="434" t="s">
        <v>28</v>
      </c>
      <c r="D884" s="434" t="s">
        <v>29</v>
      </c>
      <c r="E884" s="434">
        <v>14.5</v>
      </c>
      <c r="F884" s="434">
        <v>7800</v>
      </c>
      <c r="G884" s="434">
        <v>52346</v>
      </c>
      <c r="H884" s="434">
        <v>30046</v>
      </c>
      <c r="I884" s="434">
        <v>189.99</v>
      </c>
      <c r="K884" s="434">
        <v>2005</v>
      </c>
    </row>
    <row r="885" spans="1:11" hidden="1" x14ac:dyDescent="0.25">
      <c r="A885" s="434">
        <v>215923000</v>
      </c>
      <c r="B885" s="434">
        <v>24078</v>
      </c>
      <c r="C885" s="434" t="s">
        <v>20</v>
      </c>
      <c r="D885" s="434" t="s">
        <v>29</v>
      </c>
      <c r="F885" s="434">
        <v>8090</v>
      </c>
      <c r="G885" s="434">
        <v>49990</v>
      </c>
      <c r="H885" s="434">
        <v>29785</v>
      </c>
      <c r="I885" s="434">
        <v>183.12</v>
      </c>
      <c r="J885" s="434">
        <v>53200</v>
      </c>
      <c r="K885" s="434">
        <v>2015</v>
      </c>
    </row>
    <row r="886" spans="1:11" hidden="1" x14ac:dyDescent="0.25">
      <c r="A886" s="434">
        <v>215993000</v>
      </c>
      <c r="B886" s="434">
        <v>123921</v>
      </c>
      <c r="C886" s="434" t="s">
        <v>20</v>
      </c>
      <c r="D886" s="434" t="s">
        <v>25</v>
      </c>
      <c r="E886" s="434">
        <v>13</v>
      </c>
      <c r="F886" s="434">
        <v>3837</v>
      </c>
      <c r="G886" s="434">
        <v>7124</v>
      </c>
      <c r="H886" s="434">
        <v>4798</v>
      </c>
      <c r="I886" s="434">
        <v>119</v>
      </c>
      <c r="J886" s="434">
        <v>7819</v>
      </c>
      <c r="K886" s="434">
        <v>2005</v>
      </c>
    </row>
    <row r="887" spans="1:11" hidden="1" x14ac:dyDescent="0.25">
      <c r="A887" s="434">
        <v>218003000</v>
      </c>
      <c r="B887" s="434">
        <v>25046</v>
      </c>
      <c r="C887" s="434" t="s">
        <v>54</v>
      </c>
      <c r="D887" s="434" t="s">
        <v>17</v>
      </c>
      <c r="E887" s="434">
        <v>13</v>
      </c>
      <c r="F887" s="434">
        <v>4050</v>
      </c>
      <c r="G887" s="434">
        <v>160</v>
      </c>
      <c r="H887" s="434">
        <v>400</v>
      </c>
      <c r="I887" s="434">
        <v>32.78</v>
      </c>
      <c r="J887" s="434">
        <v>0</v>
      </c>
      <c r="K887" s="434">
        <v>2006</v>
      </c>
    </row>
    <row r="888" spans="1:11" hidden="1" x14ac:dyDescent="0.25">
      <c r="A888" s="434">
        <v>218005000</v>
      </c>
      <c r="B888" s="434">
        <v>4429</v>
      </c>
      <c r="C888" s="434" t="s">
        <v>31</v>
      </c>
      <c r="D888" s="434" t="s">
        <v>22</v>
      </c>
      <c r="E888" s="434">
        <v>10.5</v>
      </c>
      <c r="F888" s="434">
        <v>441</v>
      </c>
      <c r="G888" s="434">
        <v>1815</v>
      </c>
      <c r="H888" s="434">
        <v>1564</v>
      </c>
      <c r="I888" s="434">
        <v>82.48</v>
      </c>
      <c r="J888" s="434">
        <v>0</v>
      </c>
      <c r="K888" s="434">
        <v>1985</v>
      </c>
    </row>
    <row r="889" spans="1:11" hidden="1" x14ac:dyDescent="0.25">
      <c r="A889" s="434">
        <v>218019000</v>
      </c>
      <c r="B889" s="434">
        <v>56376</v>
      </c>
      <c r="C889" s="434" t="s">
        <v>16</v>
      </c>
      <c r="D889" s="434" t="s">
        <v>29</v>
      </c>
      <c r="E889" s="434">
        <v>16.3</v>
      </c>
      <c r="F889" s="434">
        <v>11200</v>
      </c>
      <c r="G889" s="434">
        <v>40550</v>
      </c>
      <c r="H889" s="434">
        <v>26548</v>
      </c>
      <c r="I889" s="434">
        <v>188.33</v>
      </c>
      <c r="J889" s="434">
        <v>46256</v>
      </c>
      <c r="K889" s="434">
        <v>2006</v>
      </c>
    </row>
    <row r="890" spans="1:11" hidden="1" x14ac:dyDescent="0.25">
      <c r="A890" s="434">
        <v>218031000</v>
      </c>
      <c r="B890" s="434">
        <v>45446</v>
      </c>
      <c r="C890" s="434" t="s">
        <v>35</v>
      </c>
      <c r="D890" s="434" t="s">
        <v>25</v>
      </c>
      <c r="E890" s="434">
        <v>18</v>
      </c>
      <c r="F890" s="434">
        <v>8400</v>
      </c>
      <c r="G890" s="434">
        <v>11200</v>
      </c>
      <c r="H890" s="434">
        <v>9981</v>
      </c>
      <c r="I890" s="434">
        <v>133.94999999999999</v>
      </c>
      <c r="J890" s="434">
        <v>0</v>
      </c>
      <c r="K890" s="434">
        <v>2006</v>
      </c>
    </row>
    <row r="891" spans="1:11" hidden="1" x14ac:dyDescent="0.25">
      <c r="A891" s="434">
        <v>218044000</v>
      </c>
      <c r="B891" s="434">
        <v>157270</v>
      </c>
      <c r="C891" s="434" t="s">
        <v>35</v>
      </c>
      <c r="D891" s="434" t="s">
        <v>25</v>
      </c>
      <c r="E891" s="434">
        <v>18</v>
      </c>
      <c r="F891" s="434">
        <v>8400</v>
      </c>
      <c r="G891" s="434">
        <v>11274</v>
      </c>
      <c r="H891" s="434">
        <v>9981</v>
      </c>
      <c r="I891" s="434">
        <v>134.44</v>
      </c>
      <c r="J891" s="434">
        <v>0</v>
      </c>
      <c r="K891" s="434">
        <v>2007</v>
      </c>
    </row>
    <row r="892" spans="1:11" hidden="1" x14ac:dyDescent="0.25">
      <c r="A892" s="434">
        <v>218057000</v>
      </c>
      <c r="B892" s="434">
        <v>19682</v>
      </c>
      <c r="C892" s="434" t="s">
        <v>16</v>
      </c>
      <c r="D892" s="434" t="s">
        <v>29</v>
      </c>
      <c r="E892" s="434">
        <v>16.3</v>
      </c>
      <c r="F892" s="434">
        <v>11046</v>
      </c>
      <c r="G892" s="434">
        <v>40550</v>
      </c>
      <c r="H892" s="434">
        <v>26548</v>
      </c>
      <c r="I892" s="434">
        <v>188.33</v>
      </c>
      <c r="J892" s="434">
        <v>46256</v>
      </c>
      <c r="K892" s="434">
        <v>2007</v>
      </c>
    </row>
    <row r="893" spans="1:11" hidden="1" x14ac:dyDescent="0.25">
      <c r="A893" s="434">
        <v>218085000</v>
      </c>
      <c r="B893" s="434">
        <v>44951</v>
      </c>
      <c r="C893" s="434" t="s">
        <v>16</v>
      </c>
      <c r="D893" s="434" t="s">
        <v>29</v>
      </c>
      <c r="E893" s="434">
        <v>16.3</v>
      </c>
      <c r="F893" s="434">
        <v>11046</v>
      </c>
      <c r="G893" s="434">
        <v>40550</v>
      </c>
      <c r="H893" s="434">
        <v>26548</v>
      </c>
      <c r="I893" s="434">
        <v>188.33</v>
      </c>
      <c r="J893" s="434">
        <v>46326</v>
      </c>
      <c r="K893" s="434">
        <v>2007</v>
      </c>
    </row>
    <row r="894" spans="1:11" hidden="1" x14ac:dyDescent="0.25">
      <c r="A894" s="434">
        <v>218098000</v>
      </c>
      <c r="B894" s="434">
        <v>24728</v>
      </c>
      <c r="C894" s="434" t="s">
        <v>35</v>
      </c>
      <c r="D894" s="434" t="s">
        <v>25</v>
      </c>
      <c r="E894" s="434">
        <v>18</v>
      </c>
      <c r="F894" s="434">
        <v>8400</v>
      </c>
      <c r="G894" s="434">
        <v>13740</v>
      </c>
      <c r="H894" s="434">
        <v>11662</v>
      </c>
      <c r="I894" s="434">
        <v>149.13999999999999</v>
      </c>
      <c r="J894" s="434">
        <v>0</v>
      </c>
      <c r="K894" s="434">
        <v>2007</v>
      </c>
    </row>
    <row r="895" spans="1:11" hidden="1" x14ac:dyDescent="0.25">
      <c r="A895" s="434">
        <v>218110000</v>
      </c>
      <c r="B895" s="434">
        <v>9867</v>
      </c>
      <c r="C895" s="434" t="s">
        <v>31</v>
      </c>
      <c r="D895" s="434" t="s">
        <v>22</v>
      </c>
      <c r="E895" s="434">
        <v>13</v>
      </c>
      <c r="F895" s="434">
        <v>2010</v>
      </c>
      <c r="G895" s="434">
        <v>3638</v>
      </c>
      <c r="H895" s="434">
        <v>2528</v>
      </c>
      <c r="I895" s="434">
        <v>89.99</v>
      </c>
      <c r="J895" s="434">
        <v>0</v>
      </c>
      <c r="K895" s="434">
        <v>1970</v>
      </c>
    </row>
    <row r="896" spans="1:11" x14ac:dyDescent="0.25">
      <c r="A896" s="434">
        <v>218162000</v>
      </c>
      <c r="B896" s="434">
        <v>1094781</v>
      </c>
      <c r="C896" s="434" t="s">
        <v>59</v>
      </c>
      <c r="D896" s="434" t="s">
        <v>17</v>
      </c>
      <c r="E896" s="434">
        <v>43478</v>
      </c>
      <c r="F896" s="434">
        <v>1720</v>
      </c>
      <c r="G896" s="434">
        <v>250</v>
      </c>
      <c r="H896" s="434">
        <v>507</v>
      </c>
      <c r="I896" s="434">
        <v>37.049999999999997</v>
      </c>
      <c r="J896" s="434">
        <v>0</v>
      </c>
    </row>
    <row r="897" spans="1:11" hidden="1" x14ac:dyDescent="0.25">
      <c r="A897" s="434">
        <v>218170000</v>
      </c>
      <c r="B897" s="434">
        <v>7166</v>
      </c>
      <c r="C897" s="434" t="s">
        <v>61</v>
      </c>
      <c r="D897" s="434" t="s">
        <v>29</v>
      </c>
      <c r="E897" s="434">
        <v>20</v>
      </c>
      <c r="F897" s="434">
        <v>12592</v>
      </c>
      <c r="G897" s="434">
        <v>11937</v>
      </c>
      <c r="H897" s="434">
        <v>13058</v>
      </c>
      <c r="I897" s="434">
        <v>159.80000000000001</v>
      </c>
      <c r="J897" s="434">
        <v>0</v>
      </c>
      <c r="K897" s="434">
        <v>2009</v>
      </c>
    </row>
    <row r="898" spans="1:11" hidden="1" x14ac:dyDescent="0.25">
      <c r="A898" s="434">
        <v>218176000</v>
      </c>
      <c r="B898" s="434">
        <v>8814</v>
      </c>
      <c r="C898" s="434" t="s">
        <v>31</v>
      </c>
      <c r="D898" s="434" t="s">
        <v>22</v>
      </c>
      <c r="E898" s="434">
        <v>10</v>
      </c>
      <c r="F898" s="434">
        <v>600</v>
      </c>
      <c r="G898" s="434">
        <v>1908</v>
      </c>
      <c r="H898" s="434">
        <v>1599</v>
      </c>
      <c r="I898" s="434">
        <v>82</v>
      </c>
      <c r="J898" s="434">
        <v>0</v>
      </c>
      <c r="K898" s="434">
        <v>1989</v>
      </c>
    </row>
    <row r="899" spans="1:11" hidden="1" x14ac:dyDescent="0.25">
      <c r="A899" s="434">
        <v>218179000</v>
      </c>
      <c r="B899" s="434">
        <v>7990</v>
      </c>
      <c r="C899" s="434" t="s">
        <v>31</v>
      </c>
      <c r="D899" s="434" t="s">
        <v>22</v>
      </c>
      <c r="E899" s="434">
        <v>10</v>
      </c>
      <c r="F899" s="434">
        <v>588</v>
      </c>
      <c r="G899" s="434">
        <v>1300</v>
      </c>
      <c r="H899" s="434">
        <v>1366</v>
      </c>
      <c r="I899" s="434">
        <v>71.8</v>
      </c>
      <c r="J899" s="434">
        <v>0</v>
      </c>
      <c r="K899" s="434">
        <v>1985</v>
      </c>
    </row>
    <row r="900" spans="1:11" hidden="1" x14ac:dyDescent="0.25">
      <c r="A900" s="434">
        <v>218197000</v>
      </c>
      <c r="B900" s="434">
        <v>25754</v>
      </c>
      <c r="C900" s="434" t="s">
        <v>54</v>
      </c>
      <c r="D900" s="434" t="s">
        <v>17</v>
      </c>
      <c r="E900" s="434">
        <v>13</v>
      </c>
      <c r="F900" s="434">
        <v>5440</v>
      </c>
      <c r="G900" s="434">
        <v>0</v>
      </c>
      <c r="H900" s="434">
        <v>485</v>
      </c>
      <c r="I900" s="434">
        <v>32</v>
      </c>
      <c r="J900" s="434">
        <v>0</v>
      </c>
      <c r="K900" s="434">
        <v>2009</v>
      </c>
    </row>
    <row r="901" spans="1:11" hidden="1" x14ac:dyDescent="0.25">
      <c r="A901" s="434">
        <v>218257000</v>
      </c>
      <c r="B901" s="434">
        <v>39267</v>
      </c>
      <c r="C901" s="434" t="s">
        <v>54</v>
      </c>
      <c r="D901" s="434" t="s">
        <v>13</v>
      </c>
      <c r="E901" s="434">
        <v>12</v>
      </c>
      <c r="F901" s="434">
        <v>4802</v>
      </c>
      <c r="G901" s="434">
        <v>135</v>
      </c>
      <c r="H901" s="434">
        <v>377</v>
      </c>
      <c r="I901" s="434">
        <v>28</v>
      </c>
      <c r="K901" s="434">
        <v>2008</v>
      </c>
    </row>
    <row r="902" spans="1:11" hidden="1" x14ac:dyDescent="0.25">
      <c r="A902" s="434">
        <v>218292000</v>
      </c>
      <c r="B902" s="434">
        <v>3735</v>
      </c>
      <c r="C902" s="434" t="s">
        <v>16</v>
      </c>
      <c r="D902" s="434" t="s">
        <v>29</v>
      </c>
      <c r="E902" s="434">
        <v>16.100000000000001</v>
      </c>
      <c r="F902" s="434">
        <v>11192</v>
      </c>
      <c r="G902" s="434">
        <v>43550</v>
      </c>
      <c r="H902" s="434">
        <v>28449</v>
      </c>
      <c r="I902" s="434">
        <v>199.53</v>
      </c>
      <c r="J902" s="434">
        <v>50606</v>
      </c>
      <c r="K902" s="434">
        <v>2009</v>
      </c>
    </row>
    <row r="903" spans="1:11" hidden="1" x14ac:dyDescent="0.25">
      <c r="A903" s="434">
        <v>218321000</v>
      </c>
      <c r="B903" s="434">
        <v>37251</v>
      </c>
      <c r="C903" s="434" t="s">
        <v>54</v>
      </c>
      <c r="D903" s="434" t="s">
        <v>17</v>
      </c>
      <c r="E903" s="434">
        <v>13</v>
      </c>
      <c r="F903" s="434">
        <v>5440</v>
      </c>
      <c r="G903" s="434">
        <v>187</v>
      </c>
      <c r="H903" s="434">
        <v>485</v>
      </c>
      <c r="I903" s="434">
        <v>32</v>
      </c>
      <c r="J903" s="434">
        <v>0</v>
      </c>
      <c r="K903" s="434">
        <v>2009</v>
      </c>
    </row>
    <row r="904" spans="1:11" x14ac:dyDescent="0.25">
      <c r="A904" s="434">
        <v>218359000</v>
      </c>
      <c r="B904" s="434">
        <v>4451</v>
      </c>
      <c r="C904" s="434" t="s">
        <v>59</v>
      </c>
      <c r="D904" s="434" t="s">
        <v>22</v>
      </c>
      <c r="E904" s="434">
        <v>14</v>
      </c>
      <c r="F904" s="434">
        <v>2648</v>
      </c>
      <c r="G904" s="434">
        <v>2040</v>
      </c>
      <c r="H904" s="434">
        <v>2417</v>
      </c>
      <c r="I904" s="434">
        <v>86.33</v>
      </c>
      <c r="J904" s="434">
        <v>0</v>
      </c>
      <c r="K904" s="434">
        <v>1970</v>
      </c>
    </row>
    <row r="905" spans="1:11" hidden="1" x14ac:dyDescent="0.25">
      <c r="A905" s="434">
        <v>218384000</v>
      </c>
      <c r="B905" s="434">
        <v>41501</v>
      </c>
      <c r="C905" s="434" t="s">
        <v>54</v>
      </c>
      <c r="D905" s="434" t="s">
        <v>13</v>
      </c>
      <c r="E905" s="434">
        <v>12</v>
      </c>
      <c r="F905" s="434">
        <v>4802</v>
      </c>
      <c r="G905" s="434">
        <v>140</v>
      </c>
      <c r="H905" s="434">
        <v>378</v>
      </c>
      <c r="I905" s="434">
        <v>28</v>
      </c>
      <c r="K905" s="434">
        <v>2008</v>
      </c>
    </row>
    <row r="906" spans="1:11" hidden="1" x14ac:dyDescent="0.25">
      <c r="A906" s="434">
        <v>218412000</v>
      </c>
      <c r="B906" s="434">
        <v>6487</v>
      </c>
      <c r="C906" s="434" t="s">
        <v>61</v>
      </c>
      <c r="D906" s="434" t="s">
        <v>29</v>
      </c>
      <c r="E906" s="434">
        <v>20</v>
      </c>
      <c r="F906" s="434">
        <v>12592</v>
      </c>
      <c r="G906" s="434">
        <v>12006</v>
      </c>
      <c r="H906" s="434">
        <v>12950</v>
      </c>
      <c r="I906" s="434">
        <v>159.80000000000001</v>
      </c>
      <c r="K906" s="434">
        <v>2008</v>
      </c>
    </row>
    <row r="907" spans="1:11" hidden="1" x14ac:dyDescent="0.25">
      <c r="A907" s="434">
        <v>218433000</v>
      </c>
      <c r="B907" s="434">
        <v>29359</v>
      </c>
      <c r="C907" s="434" t="s">
        <v>61</v>
      </c>
      <c r="D907" s="434" t="s">
        <v>25</v>
      </c>
      <c r="E907" s="434">
        <v>16.5</v>
      </c>
      <c r="F907" s="434">
        <v>6210</v>
      </c>
      <c r="G907" s="434">
        <v>9310</v>
      </c>
      <c r="H907" s="434">
        <v>8255</v>
      </c>
      <c r="I907" s="434">
        <v>125.79</v>
      </c>
      <c r="J907" s="434">
        <v>0</v>
      </c>
      <c r="K907" s="434">
        <v>2011</v>
      </c>
    </row>
    <row r="908" spans="1:11" hidden="1" x14ac:dyDescent="0.25">
      <c r="A908" s="434">
        <v>218488000</v>
      </c>
      <c r="B908" s="434">
        <v>10057</v>
      </c>
      <c r="C908" s="434" t="s">
        <v>46</v>
      </c>
      <c r="D908" s="434" t="s">
        <v>17</v>
      </c>
      <c r="E908" s="434">
        <v>14</v>
      </c>
      <c r="F908" s="434">
        <v>5300</v>
      </c>
      <c r="G908" s="434">
        <v>526</v>
      </c>
      <c r="H908" s="434">
        <v>787</v>
      </c>
      <c r="I908" s="434">
        <v>39</v>
      </c>
      <c r="K908" s="434">
        <v>2008</v>
      </c>
    </row>
    <row r="909" spans="1:11" hidden="1" x14ac:dyDescent="0.25">
      <c r="A909" s="434">
        <v>218492000</v>
      </c>
      <c r="B909" s="434">
        <v>8489</v>
      </c>
      <c r="C909" s="434" t="s">
        <v>61</v>
      </c>
      <c r="D909" s="434" t="s">
        <v>22</v>
      </c>
      <c r="E909" s="434">
        <v>11.5</v>
      </c>
      <c r="F909" s="434">
        <v>1320</v>
      </c>
      <c r="G909" s="434">
        <v>3211</v>
      </c>
      <c r="H909" s="434">
        <v>2271</v>
      </c>
      <c r="I909" s="434">
        <v>89.98</v>
      </c>
      <c r="J909" s="434">
        <v>0</v>
      </c>
      <c r="K909" s="434">
        <v>1995</v>
      </c>
    </row>
    <row r="910" spans="1:11" hidden="1" x14ac:dyDescent="0.25">
      <c r="A910" s="434">
        <v>218509000</v>
      </c>
      <c r="B910" s="434">
        <v>30233</v>
      </c>
      <c r="C910" s="434" t="s">
        <v>61</v>
      </c>
      <c r="D910" s="434" t="s">
        <v>25</v>
      </c>
      <c r="E910" s="434">
        <v>16.5</v>
      </c>
      <c r="F910" s="434">
        <v>6210</v>
      </c>
      <c r="G910" s="434">
        <v>9266</v>
      </c>
      <c r="H910" s="434">
        <v>8255</v>
      </c>
      <c r="I910" s="434">
        <v>125.78</v>
      </c>
      <c r="J910" s="434">
        <v>0</v>
      </c>
      <c r="K910" s="434">
        <v>2011</v>
      </c>
    </row>
    <row r="911" spans="1:11" hidden="1" x14ac:dyDescent="0.25">
      <c r="A911" s="434">
        <v>218522000</v>
      </c>
      <c r="B911" s="434">
        <v>4386</v>
      </c>
      <c r="C911" s="434" t="s">
        <v>61</v>
      </c>
      <c r="D911" s="434" t="s">
        <v>29</v>
      </c>
      <c r="E911" s="434">
        <v>20</v>
      </c>
      <c r="F911" s="434">
        <v>9449</v>
      </c>
      <c r="G911" s="434">
        <v>8919</v>
      </c>
      <c r="H911" s="434">
        <v>8383</v>
      </c>
      <c r="I911" s="434">
        <v>151.66999999999999</v>
      </c>
      <c r="J911" s="434">
        <v>0</v>
      </c>
      <c r="K911" s="434">
        <v>2004</v>
      </c>
    </row>
    <row r="912" spans="1:11" hidden="1" x14ac:dyDescent="0.25">
      <c r="A912" s="434">
        <v>218533000</v>
      </c>
      <c r="B912" s="434">
        <v>23128</v>
      </c>
      <c r="C912" s="434" t="s">
        <v>24</v>
      </c>
      <c r="D912" s="434" t="s">
        <v>25</v>
      </c>
      <c r="E912" s="434">
        <v>16</v>
      </c>
      <c r="F912" s="434">
        <v>4317</v>
      </c>
      <c r="G912" s="434">
        <v>7407</v>
      </c>
      <c r="H912" s="434">
        <v>5970</v>
      </c>
      <c r="I912" s="434">
        <v>114.94</v>
      </c>
      <c r="J912" s="434">
        <v>6460</v>
      </c>
      <c r="K912" s="434">
        <v>2008</v>
      </c>
    </row>
    <row r="913" spans="1:11" hidden="1" x14ac:dyDescent="0.25">
      <c r="A913" s="434">
        <v>218549000</v>
      </c>
      <c r="B913" s="434">
        <v>1</v>
      </c>
      <c r="C913" s="434" t="s">
        <v>35</v>
      </c>
      <c r="D913" s="434" t="s">
        <v>36</v>
      </c>
      <c r="E913" s="434">
        <v>22</v>
      </c>
      <c r="F913" s="434">
        <v>27060</v>
      </c>
      <c r="G913" s="434">
        <v>57500</v>
      </c>
      <c r="H913" s="434">
        <v>48802</v>
      </c>
      <c r="I913" s="434">
        <v>255.36</v>
      </c>
      <c r="J913" s="434">
        <v>0</v>
      </c>
      <c r="K913" s="434">
        <v>2016</v>
      </c>
    </row>
    <row r="914" spans="1:11" hidden="1" x14ac:dyDescent="0.25">
      <c r="A914" s="434">
        <v>218551000</v>
      </c>
      <c r="B914" s="434">
        <v>142756</v>
      </c>
      <c r="C914" s="434" t="s">
        <v>16</v>
      </c>
      <c r="D914" s="434" t="s">
        <v>29</v>
      </c>
      <c r="E914" s="434">
        <v>14</v>
      </c>
      <c r="F914" s="434">
        <v>8340</v>
      </c>
      <c r="G914" s="434">
        <v>32445</v>
      </c>
      <c r="H914" s="434">
        <v>21353</v>
      </c>
      <c r="I914" s="434">
        <v>177.75</v>
      </c>
      <c r="J914" s="434">
        <v>0</v>
      </c>
      <c r="K914" s="434">
        <v>1970</v>
      </c>
    </row>
    <row r="915" spans="1:11" hidden="1" x14ac:dyDescent="0.25">
      <c r="A915" s="434">
        <v>218554000</v>
      </c>
      <c r="B915" s="434">
        <v>2028</v>
      </c>
      <c r="C915" s="434" t="s">
        <v>20</v>
      </c>
      <c r="D915" s="434" t="s">
        <v>29</v>
      </c>
      <c r="E915" s="434">
        <v>15.2</v>
      </c>
      <c r="F915" s="434">
        <v>6280</v>
      </c>
      <c r="G915" s="434">
        <v>24035</v>
      </c>
      <c r="H915" s="434">
        <v>16683</v>
      </c>
      <c r="I915" s="434">
        <v>168</v>
      </c>
      <c r="J915" s="434">
        <v>28061</v>
      </c>
      <c r="K915" s="434">
        <v>2005</v>
      </c>
    </row>
    <row r="916" spans="1:11" hidden="1" x14ac:dyDescent="0.25">
      <c r="A916" s="434">
        <v>218601000</v>
      </c>
      <c r="B916" s="434">
        <v>95495</v>
      </c>
      <c r="C916" s="434" t="s">
        <v>56</v>
      </c>
      <c r="D916" s="434" t="s">
        <v>17</v>
      </c>
      <c r="E916" s="434">
        <v>12</v>
      </c>
      <c r="F916" s="434">
        <v>2025</v>
      </c>
      <c r="G916" s="434">
        <v>1043</v>
      </c>
      <c r="H916" s="434">
        <v>899</v>
      </c>
      <c r="I916" s="434">
        <v>56.59</v>
      </c>
      <c r="K916" s="434">
        <v>1987</v>
      </c>
    </row>
    <row r="917" spans="1:11" hidden="1" x14ac:dyDescent="0.25">
      <c r="A917" s="434">
        <v>218615000</v>
      </c>
      <c r="B917" s="434">
        <v>26200</v>
      </c>
      <c r="C917" s="434" t="s">
        <v>31</v>
      </c>
      <c r="D917" s="434" t="s">
        <v>25</v>
      </c>
      <c r="E917" s="434">
        <v>13</v>
      </c>
      <c r="F917" s="434">
        <v>4000</v>
      </c>
      <c r="G917" s="434">
        <v>9500</v>
      </c>
      <c r="H917" s="434">
        <v>6850</v>
      </c>
      <c r="I917" s="434">
        <v>107</v>
      </c>
      <c r="J917" s="434">
        <v>0</v>
      </c>
      <c r="K917" s="434">
        <v>2012</v>
      </c>
    </row>
    <row r="918" spans="1:11" hidden="1" x14ac:dyDescent="0.25">
      <c r="A918" s="434">
        <v>218629000</v>
      </c>
      <c r="B918" s="434">
        <v>6747</v>
      </c>
      <c r="C918" s="434" t="s">
        <v>61</v>
      </c>
      <c r="D918" s="434" t="s">
        <v>25</v>
      </c>
      <c r="E918" s="434">
        <v>16.5</v>
      </c>
      <c r="F918" s="434">
        <v>6295</v>
      </c>
      <c r="G918" s="434">
        <v>7724</v>
      </c>
      <c r="H918" s="434">
        <v>6967</v>
      </c>
      <c r="I918" s="434">
        <v>119.8</v>
      </c>
      <c r="J918" s="434">
        <v>0</v>
      </c>
      <c r="K918" s="434">
        <v>2008</v>
      </c>
    </row>
    <row r="919" spans="1:11" hidden="1" x14ac:dyDescent="0.25">
      <c r="A919" s="434">
        <v>218667000</v>
      </c>
      <c r="B919" s="434">
        <v>127343</v>
      </c>
      <c r="C919" s="434" t="s">
        <v>61</v>
      </c>
      <c r="D919" s="434" t="s">
        <v>22</v>
      </c>
      <c r="E919" s="434">
        <v>12</v>
      </c>
      <c r="F919" s="434">
        <v>1800</v>
      </c>
      <c r="G919" s="434">
        <v>5200</v>
      </c>
      <c r="H919" s="434">
        <v>3739</v>
      </c>
      <c r="I919" s="434">
        <v>99.99</v>
      </c>
      <c r="J919" s="434">
        <v>0</v>
      </c>
      <c r="K919" s="434">
        <v>2010</v>
      </c>
    </row>
    <row r="920" spans="1:11" hidden="1" x14ac:dyDescent="0.25">
      <c r="A920" s="434">
        <v>218705000</v>
      </c>
      <c r="B920" s="434">
        <v>8938</v>
      </c>
      <c r="C920" s="434" t="s">
        <v>61</v>
      </c>
      <c r="D920" s="434" t="s">
        <v>29</v>
      </c>
      <c r="E920" s="434">
        <v>20</v>
      </c>
      <c r="F920" s="434">
        <v>12592</v>
      </c>
      <c r="G920" s="434">
        <v>12000</v>
      </c>
      <c r="H920" s="434">
        <v>13058</v>
      </c>
      <c r="I920" s="434">
        <v>159.80000000000001</v>
      </c>
      <c r="K920" s="434">
        <v>2008</v>
      </c>
    </row>
    <row r="921" spans="1:11" hidden="1" x14ac:dyDescent="0.25">
      <c r="A921" s="434">
        <v>218706000</v>
      </c>
      <c r="B921" s="434">
        <v>18225</v>
      </c>
      <c r="C921" s="434" t="s">
        <v>31</v>
      </c>
      <c r="D921" s="434" t="s">
        <v>17</v>
      </c>
      <c r="E921" s="434">
        <v>10</v>
      </c>
      <c r="F921" s="434">
        <v>885</v>
      </c>
      <c r="G921" s="434">
        <v>1323</v>
      </c>
      <c r="H921" s="434">
        <v>1156</v>
      </c>
      <c r="I921" s="434">
        <v>58.83</v>
      </c>
      <c r="J921" s="434">
        <v>0</v>
      </c>
      <c r="K921" s="434">
        <v>1970</v>
      </c>
    </row>
    <row r="922" spans="1:11" hidden="1" x14ac:dyDescent="0.25">
      <c r="A922" s="434">
        <v>218715000</v>
      </c>
      <c r="B922" s="434">
        <v>12615</v>
      </c>
      <c r="C922" s="434" t="s">
        <v>31</v>
      </c>
      <c r="D922" s="434" t="s">
        <v>17</v>
      </c>
      <c r="E922" s="434">
        <v>9.5</v>
      </c>
      <c r="F922" s="434">
        <v>720</v>
      </c>
      <c r="G922" s="434">
        <v>1323</v>
      </c>
      <c r="H922" s="434">
        <v>1156</v>
      </c>
      <c r="I922" s="434">
        <v>58.75</v>
      </c>
      <c r="J922" s="434">
        <v>0</v>
      </c>
      <c r="K922" s="434">
        <v>1991</v>
      </c>
    </row>
    <row r="923" spans="1:11" hidden="1" x14ac:dyDescent="0.25">
      <c r="A923" s="434">
        <v>218728000</v>
      </c>
      <c r="B923" s="434">
        <v>15106</v>
      </c>
      <c r="C923" s="434" t="s">
        <v>31</v>
      </c>
      <c r="D923" s="434" t="s">
        <v>17</v>
      </c>
      <c r="E923" s="434">
        <v>9.5</v>
      </c>
      <c r="F923" s="434">
        <v>720</v>
      </c>
      <c r="G923" s="434">
        <v>1323</v>
      </c>
      <c r="H923" s="434">
        <v>1156</v>
      </c>
      <c r="I923" s="434">
        <v>58.75</v>
      </c>
      <c r="J923" s="434">
        <v>0</v>
      </c>
      <c r="K923" s="434">
        <v>1988</v>
      </c>
    </row>
    <row r="924" spans="1:11" hidden="1" x14ac:dyDescent="0.25">
      <c r="A924" s="434">
        <v>218731000</v>
      </c>
      <c r="B924" s="434">
        <v>12400</v>
      </c>
      <c r="C924" s="434" t="s">
        <v>20</v>
      </c>
      <c r="D924" s="434" t="s">
        <v>25</v>
      </c>
      <c r="E924" s="434">
        <v>14.5</v>
      </c>
      <c r="F924" s="434">
        <v>4200</v>
      </c>
      <c r="G924" s="434">
        <v>13190</v>
      </c>
      <c r="H924" s="434">
        <v>8085</v>
      </c>
      <c r="I924" s="434">
        <v>145.61000000000001</v>
      </c>
      <c r="J924" s="434">
        <v>0</v>
      </c>
      <c r="K924" s="434">
        <v>1970</v>
      </c>
    </row>
    <row r="925" spans="1:11" hidden="1" x14ac:dyDescent="0.25">
      <c r="A925" s="434">
        <v>218759000</v>
      </c>
      <c r="B925" s="434">
        <v>19833</v>
      </c>
      <c r="C925" s="434" t="s">
        <v>31</v>
      </c>
      <c r="D925" s="434" t="s">
        <v>22</v>
      </c>
      <c r="E925" s="434">
        <v>11</v>
      </c>
      <c r="F925" s="434">
        <v>1100</v>
      </c>
      <c r="G925" s="434">
        <v>2295</v>
      </c>
      <c r="H925" s="434">
        <v>1899</v>
      </c>
      <c r="I925" s="434">
        <v>82.09</v>
      </c>
      <c r="J925" s="434">
        <v>0</v>
      </c>
      <c r="K925" s="434">
        <v>1970</v>
      </c>
    </row>
    <row r="926" spans="1:11" hidden="1" x14ac:dyDescent="0.25">
      <c r="A926" s="434">
        <v>218768000</v>
      </c>
      <c r="B926" s="434">
        <v>66526</v>
      </c>
      <c r="C926" s="434" t="s">
        <v>39</v>
      </c>
      <c r="D926" s="434" t="s">
        <v>17</v>
      </c>
      <c r="E926" s="434">
        <v>10</v>
      </c>
      <c r="F926" s="434">
        <v>551</v>
      </c>
      <c r="G926" s="434">
        <v>820</v>
      </c>
      <c r="H926" s="434">
        <v>763</v>
      </c>
      <c r="I926" s="434">
        <v>65</v>
      </c>
      <c r="J926" s="434">
        <v>0</v>
      </c>
      <c r="K926" s="434">
        <v>2011</v>
      </c>
    </row>
    <row r="927" spans="1:11" hidden="1" x14ac:dyDescent="0.25">
      <c r="A927" s="434">
        <v>218777000</v>
      </c>
      <c r="B927" s="434">
        <v>18116</v>
      </c>
      <c r="C927" s="434" t="s">
        <v>20</v>
      </c>
      <c r="D927" s="434" t="s">
        <v>22</v>
      </c>
      <c r="E927" s="434">
        <v>11</v>
      </c>
      <c r="F927" s="434">
        <v>1020</v>
      </c>
      <c r="G927" s="434">
        <v>2408</v>
      </c>
      <c r="H927" s="434">
        <v>1623</v>
      </c>
      <c r="I927" s="434">
        <v>79.900000000000006</v>
      </c>
      <c r="J927" s="434">
        <v>0</v>
      </c>
      <c r="K927" s="434">
        <v>1970</v>
      </c>
    </row>
    <row r="928" spans="1:11" hidden="1" x14ac:dyDescent="0.25">
      <c r="A928" s="434">
        <v>218779000</v>
      </c>
      <c r="B928" s="434">
        <v>14961</v>
      </c>
      <c r="C928" s="434" t="s">
        <v>16</v>
      </c>
      <c r="D928" s="434" t="s">
        <v>22</v>
      </c>
      <c r="E928" s="434">
        <v>12</v>
      </c>
      <c r="F928" s="434">
        <v>1343</v>
      </c>
      <c r="G928" s="434">
        <v>1646</v>
      </c>
      <c r="H928" s="434">
        <v>1236</v>
      </c>
      <c r="I928" s="434">
        <v>72.97</v>
      </c>
      <c r="J928" s="434">
        <v>1739</v>
      </c>
      <c r="K928" s="434">
        <v>2012</v>
      </c>
    </row>
    <row r="929" spans="1:11" hidden="1" x14ac:dyDescent="0.25">
      <c r="A929" s="434">
        <v>218793000</v>
      </c>
      <c r="B929" s="434">
        <v>16994</v>
      </c>
      <c r="C929" s="434" t="s">
        <v>31</v>
      </c>
      <c r="D929" s="434" t="s">
        <v>25</v>
      </c>
      <c r="E929" s="434">
        <v>15.5</v>
      </c>
      <c r="F929" s="434">
        <v>5400</v>
      </c>
      <c r="G929" s="434">
        <v>12746</v>
      </c>
      <c r="H929" s="434">
        <v>9611</v>
      </c>
      <c r="I929" s="434">
        <v>138.06</v>
      </c>
      <c r="J929" s="434">
        <v>0</v>
      </c>
      <c r="K929" s="434">
        <v>1970</v>
      </c>
    </row>
    <row r="930" spans="1:11" hidden="1" x14ac:dyDescent="0.25">
      <c r="A930" s="434">
        <v>218794000</v>
      </c>
      <c r="B930" s="434">
        <v>10126</v>
      </c>
      <c r="C930" s="434" t="s">
        <v>31</v>
      </c>
      <c r="D930" s="434" t="s">
        <v>25</v>
      </c>
      <c r="E930" s="434">
        <v>15.5</v>
      </c>
      <c r="F930" s="434">
        <v>5400</v>
      </c>
      <c r="G930" s="434">
        <v>12719</v>
      </c>
      <c r="H930" s="434">
        <v>9611</v>
      </c>
      <c r="I930" s="434">
        <v>138.06</v>
      </c>
      <c r="J930" s="434">
        <v>0</v>
      </c>
      <c r="K930" s="434">
        <v>1970</v>
      </c>
    </row>
    <row r="931" spans="1:11" hidden="1" x14ac:dyDescent="0.25">
      <c r="A931" s="434">
        <v>218797000</v>
      </c>
      <c r="B931" s="434">
        <v>10945</v>
      </c>
      <c r="C931" s="434" t="s">
        <v>61</v>
      </c>
      <c r="D931" s="434" t="s">
        <v>22</v>
      </c>
      <c r="E931" s="434">
        <v>11</v>
      </c>
      <c r="F931" s="434">
        <v>1360</v>
      </c>
      <c r="G931" s="434">
        <v>3211</v>
      </c>
      <c r="H931" s="434">
        <v>2316</v>
      </c>
      <c r="I931" s="434">
        <v>89.98</v>
      </c>
      <c r="J931" s="434">
        <v>0</v>
      </c>
      <c r="K931" s="434">
        <v>1999</v>
      </c>
    </row>
    <row r="932" spans="1:11" x14ac:dyDescent="0.25">
      <c r="A932" s="434">
        <v>218799000</v>
      </c>
      <c r="B932" s="434">
        <v>439317</v>
      </c>
      <c r="C932" s="434" t="s">
        <v>59</v>
      </c>
      <c r="D932" s="434" t="s">
        <v>22</v>
      </c>
      <c r="E932" s="434">
        <v>0</v>
      </c>
      <c r="F932" s="434">
        <v>3400</v>
      </c>
      <c r="G932" s="434">
        <v>3159</v>
      </c>
      <c r="H932" s="434">
        <v>4248</v>
      </c>
      <c r="I932" s="434">
        <v>90.66</v>
      </c>
      <c r="J932" s="434">
        <v>0</v>
      </c>
      <c r="K932" s="434">
        <v>1970</v>
      </c>
    </row>
    <row r="933" spans="1:11" hidden="1" x14ac:dyDescent="0.25">
      <c r="A933" s="434">
        <v>218800000</v>
      </c>
      <c r="B933" s="434">
        <v>3824</v>
      </c>
      <c r="C933" s="434" t="s">
        <v>61</v>
      </c>
      <c r="D933" s="434" t="s">
        <v>22</v>
      </c>
      <c r="E933" s="434">
        <v>11</v>
      </c>
      <c r="F933" s="434">
        <v>1358</v>
      </c>
      <c r="G933" s="434">
        <v>3132</v>
      </c>
      <c r="H933" s="434">
        <v>2224</v>
      </c>
      <c r="I933" s="434">
        <v>87.95</v>
      </c>
      <c r="K933" s="434">
        <v>2001</v>
      </c>
    </row>
    <row r="934" spans="1:11" hidden="1" x14ac:dyDescent="0.25">
      <c r="A934" s="434">
        <v>218801000</v>
      </c>
      <c r="B934" s="434">
        <v>25780</v>
      </c>
      <c r="C934" s="434" t="s">
        <v>31</v>
      </c>
      <c r="D934" s="434" t="s">
        <v>22</v>
      </c>
      <c r="E934" s="434">
        <v>10</v>
      </c>
      <c r="F934" s="434">
        <v>599</v>
      </c>
      <c r="G934" s="434">
        <v>2380</v>
      </c>
      <c r="H934" s="434">
        <v>1587</v>
      </c>
      <c r="I934" s="434">
        <v>82.18</v>
      </c>
      <c r="J934" s="434">
        <v>0</v>
      </c>
      <c r="K934" s="434">
        <v>1985</v>
      </c>
    </row>
    <row r="935" spans="1:11" hidden="1" x14ac:dyDescent="0.25">
      <c r="A935" s="434">
        <v>218802000</v>
      </c>
      <c r="B935" s="434">
        <v>18030</v>
      </c>
      <c r="C935" s="434" t="s">
        <v>31</v>
      </c>
      <c r="D935" s="434" t="s">
        <v>22</v>
      </c>
      <c r="E935" s="434">
        <v>12</v>
      </c>
      <c r="F935" s="434">
        <v>1000</v>
      </c>
      <c r="G935" s="434">
        <v>3246</v>
      </c>
      <c r="H935" s="434">
        <v>1996</v>
      </c>
      <c r="I935" s="434">
        <v>84.8</v>
      </c>
      <c r="J935" s="434">
        <v>0</v>
      </c>
      <c r="K935" s="434">
        <v>1996</v>
      </c>
    </row>
    <row r="936" spans="1:11" hidden="1" x14ac:dyDescent="0.25">
      <c r="A936" s="434">
        <v>218805000</v>
      </c>
      <c r="B936" s="434">
        <v>12223</v>
      </c>
      <c r="C936" s="434" t="s">
        <v>61</v>
      </c>
      <c r="D936" s="434" t="s">
        <v>22</v>
      </c>
      <c r="E936" s="434">
        <v>12</v>
      </c>
      <c r="F936" s="434">
        <v>1850</v>
      </c>
      <c r="G936" s="434">
        <v>4250</v>
      </c>
      <c r="H936" s="434">
        <v>3152</v>
      </c>
      <c r="I936" s="434">
        <v>90.46</v>
      </c>
      <c r="J936" s="434">
        <v>0</v>
      </c>
      <c r="K936" s="434">
        <v>2003</v>
      </c>
    </row>
    <row r="937" spans="1:11" hidden="1" x14ac:dyDescent="0.25">
      <c r="A937" s="434">
        <v>218813000</v>
      </c>
      <c r="B937" s="434">
        <v>23366</v>
      </c>
      <c r="C937" s="434" t="s">
        <v>31</v>
      </c>
      <c r="D937" s="434" t="s">
        <v>25</v>
      </c>
      <c r="E937" s="434">
        <v>15</v>
      </c>
      <c r="F937" s="434">
        <v>2592</v>
      </c>
      <c r="G937" s="434">
        <v>7819</v>
      </c>
      <c r="H937" s="434">
        <v>7138</v>
      </c>
      <c r="I937" s="434">
        <v>130.25</v>
      </c>
      <c r="J937" s="434">
        <v>0</v>
      </c>
      <c r="K937" s="434">
        <v>1970</v>
      </c>
    </row>
    <row r="938" spans="1:11" hidden="1" x14ac:dyDescent="0.25">
      <c r="A938" s="434">
        <v>218814000</v>
      </c>
      <c r="B938" s="434">
        <v>12721</v>
      </c>
      <c r="C938" s="434" t="s">
        <v>31</v>
      </c>
      <c r="D938" s="434" t="s">
        <v>22</v>
      </c>
      <c r="E938" s="434">
        <v>9.5</v>
      </c>
      <c r="F938" s="434">
        <v>1000</v>
      </c>
      <c r="G938" s="434">
        <v>2300</v>
      </c>
      <c r="H938" s="434">
        <v>1596</v>
      </c>
      <c r="I938" s="434">
        <v>81.44</v>
      </c>
      <c r="J938" s="434">
        <v>0</v>
      </c>
      <c r="K938" s="434">
        <v>1970</v>
      </c>
    </row>
    <row r="939" spans="1:11" hidden="1" x14ac:dyDescent="0.25">
      <c r="A939" s="434">
        <v>218816000</v>
      </c>
      <c r="B939" s="434">
        <v>98155</v>
      </c>
      <c r="C939" s="434" t="s">
        <v>35</v>
      </c>
      <c r="D939" s="434" t="s">
        <v>25</v>
      </c>
      <c r="E939" s="434">
        <v>18.5</v>
      </c>
      <c r="F939" s="434">
        <v>8400</v>
      </c>
      <c r="G939" s="434">
        <v>11200</v>
      </c>
      <c r="H939" s="434">
        <v>9981</v>
      </c>
      <c r="I939" s="434">
        <v>134.44</v>
      </c>
      <c r="J939" s="434">
        <v>0</v>
      </c>
      <c r="K939" s="434">
        <v>2005</v>
      </c>
    </row>
    <row r="940" spans="1:11" x14ac:dyDescent="0.25">
      <c r="A940" s="434">
        <v>218830000</v>
      </c>
      <c r="B940" s="434">
        <v>164245</v>
      </c>
      <c r="C940" s="434" t="s">
        <v>59</v>
      </c>
      <c r="D940" s="434" t="s">
        <v>22</v>
      </c>
      <c r="E940" s="434">
        <v>0</v>
      </c>
      <c r="F940" s="434">
        <v>3060</v>
      </c>
      <c r="G940" s="434">
        <v>1500</v>
      </c>
      <c r="H940" s="434">
        <v>3969</v>
      </c>
      <c r="I940" s="434">
        <v>80</v>
      </c>
      <c r="J940" s="434">
        <v>0</v>
      </c>
      <c r="K940" s="434">
        <v>1970</v>
      </c>
    </row>
    <row r="941" spans="1:11" x14ac:dyDescent="0.25">
      <c r="A941" s="434">
        <v>218832000</v>
      </c>
      <c r="B941" s="434">
        <v>363838</v>
      </c>
      <c r="C941" s="434" t="s">
        <v>59</v>
      </c>
      <c r="D941" s="434" t="s">
        <v>22</v>
      </c>
      <c r="E941" s="434">
        <v>0</v>
      </c>
      <c r="F941" s="434">
        <v>3060</v>
      </c>
      <c r="G941" s="434">
        <v>1500</v>
      </c>
      <c r="H941" s="434">
        <v>3969</v>
      </c>
      <c r="I941" s="434">
        <v>80</v>
      </c>
      <c r="J941" s="434">
        <v>0</v>
      </c>
      <c r="K941" s="434">
        <v>1970</v>
      </c>
    </row>
    <row r="942" spans="1:11" hidden="1" x14ac:dyDescent="0.25">
      <c r="A942" s="434">
        <v>218836000</v>
      </c>
      <c r="B942" s="434">
        <v>2783</v>
      </c>
      <c r="C942" s="434" t="s">
        <v>31</v>
      </c>
      <c r="D942" s="434" t="s">
        <v>22</v>
      </c>
      <c r="E942" s="434">
        <v>10</v>
      </c>
      <c r="F942" s="434">
        <v>1000</v>
      </c>
      <c r="G942" s="434">
        <v>2300</v>
      </c>
      <c r="H942" s="434">
        <v>1596</v>
      </c>
      <c r="I942" s="434">
        <v>81.44</v>
      </c>
      <c r="K942" s="434">
        <v>1995</v>
      </c>
    </row>
    <row r="943" spans="1:11" hidden="1" x14ac:dyDescent="0.25">
      <c r="A943" s="434">
        <v>218840000</v>
      </c>
      <c r="B943" s="434">
        <v>6167</v>
      </c>
      <c r="C943" s="434" t="s">
        <v>31</v>
      </c>
      <c r="D943" s="434" t="s">
        <v>22</v>
      </c>
      <c r="E943" s="434">
        <v>9.5</v>
      </c>
      <c r="F943" s="434">
        <v>1000</v>
      </c>
      <c r="G943" s="434">
        <v>2300</v>
      </c>
      <c r="H943" s="434">
        <v>1596</v>
      </c>
      <c r="I943" s="434">
        <v>81.44</v>
      </c>
      <c r="J943" s="434">
        <v>0</v>
      </c>
      <c r="K943" s="434">
        <v>1970</v>
      </c>
    </row>
    <row r="944" spans="1:11" hidden="1" x14ac:dyDescent="0.25">
      <c r="A944" s="434">
        <v>218849000</v>
      </c>
      <c r="B944" s="434">
        <v>54094</v>
      </c>
      <c r="C944" s="434" t="s">
        <v>48</v>
      </c>
      <c r="D944" s="434" t="s">
        <v>22</v>
      </c>
      <c r="E944" s="434">
        <v>13.5</v>
      </c>
      <c r="F944" s="434">
        <v>7060</v>
      </c>
      <c r="G944" s="434">
        <v>3200</v>
      </c>
      <c r="H944" s="434">
        <v>5897</v>
      </c>
      <c r="I944" s="434">
        <v>88</v>
      </c>
      <c r="J944" s="434">
        <v>0</v>
      </c>
      <c r="K944" s="434">
        <v>1970</v>
      </c>
    </row>
    <row r="945" spans="1:11" hidden="1" x14ac:dyDescent="0.25">
      <c r="A945" s="434">
        <v>218858000</v>
      </c>
      <c r="B945" s="434">
        <v>1402</v>
      </c>
      <c r="C945" s="434" t="s">
        <v>61</v>
      </c>
      <c r="D945" s="434" t="s">
        <v>22</v>
      </c>
      <c r="E945" s="434">
        <v>11</v>
      </c>
      <c r="F945" s="434">
        <v>1360</v>
      </c>
      <c r="G945" s="434">
        <v>3193</v>
      </c>
      <c r="H945" s="434">
        <v>2316</v>
      </c>
      <c r="I945" s="434">
        <v>89.98</v>
      </c>
      <c r="K945" s="434">
        <v>2000</v>
      </c>
    </row>
    <row r="946" spans="1:11" hidden="1" x14ac:dyDescent="0.25">
      <c r="A946" s="434">
        <v>218859000</v>
      </c>
      <c r="B946" s="434">
        <v>77946</v>
      </c>
      <c r="C946" s="434" t="s">
        <v>24</v>
      </c>
      <c r="D946" s="434" t="s">
        <v>29</v>
      </c>
      <c r="E946" s="434">
        <v>16</v>
      </c>
      <c r="F946" s="434">
        <v>9480</v>
      </c>
      <c r="G946" s="434">
        <v>26645</v>
      </c>
      <c r="H946" s="434">
        <v>22977</v>
      </c>
      <c r="I946" s="434">
        <v>173.7</v>
      </c>
      <c r="J946" s="434">
        <v>34527</v>
      </c>
      <c r="K946" s="434">
        <v>1970</v>
      </c>
    </row>
    <row r="947" spans="1:11" hidden="1" x14ac:dyDescent="0.25">
      <c r="A947" s="434">
        <v>219000000</v>
      </c>
      <c r="B947" s="434">
        <v>16833</v>
      </c>
      <c r="C947" s="434" t="s">
        <v>61</v>
      </c>
      <c r="D947" s="434" t="s">
        <v>17</v>
      </c>
      <c r="I947" s="434">
        <v>50</v>
      </c>
      <c r="J947" s="434">
        <v>0</v>
      </c>
      <c r="K947" s="434">
        <v>1970</v>
      </c>
    </row>
    <row r="948" spans="1:11" hidden="1" x14ac:dyDescent="0.25">
      <c r="A948" s="434">
        <v>219000034</v>
      </c>
      <c r="B948" s="434">
        <v>73577</v>
      </c>
      <c r="C948" s="434" t="s">
        <v>20</v>
      </c>
      <c r="D948" s="434" t="s">
        <v>29</v>
      </c>
      <c r="F948" s="434">
        <v>11700</v>
      </c>
      <c r="G948" s="434">
        <v>20918</v>
      </c>
      <c r="H948" s="434">
        <v>22887</v>
      </c>
      <c r="I948" s="434">
        <v>180.3</v>
      </c>
      <c r="J948" s="434">
        <v>27566</v>
      </c>
      <c r="K948" s="434">
        <v>2015</v>
      </c>
    </row>
    <row r="949" spans="1:11" hidden="1" x14ac:dyDescent="0.25">
      <c r="A949" s="434">
        <v>219000035</v>
      </c>
      <c r="B949" s="434">
        <v>1026413</v>
      </c>
      <c r="C949" s="434" t="s">
        <v>31</v>
      </c>
      <c r="D949" s="434" t="s">
        <v>17</v>
      </c>
      <c r="E949" s="434">
        <v>11</v>
      </c>
      <c r="F949" s="434">
        <v>1398</v>
      </c>
      <c r="G949" s="434">
        <v>1060</v>
      </c>
      <c r="H949" s="434">
        <v>1106</v>
      </c>
      <c r="I949" s="434">
        <v>64.62</v>
      </c>
      <c r="J949" s="434">
        <v>0</v>
      </c>
      <c r="K949" s="434">
        <v>1970</v>
      </c>
    </row>
    <row r="950" spans="1:11" hidden="1" x14ac:dyDescent="0.25">
      <c r="A950" s="434">
        <v>219000092</v>
      </c>
      <c r="B950" s="434">
        <v>3656</v>
      </c>
      <c r="C950" s="434" t="s">
        <v>56</v>
      </c>
      <c r="D950" s="434" t="s">
        <v>13</v>
      </c>
      <c r="I950" s="434">
        <v>29</v>
      </c>
      <c r="J950" s="434">
        <v>0</v>
      </c>
      <c r="K950" s="434">
        <v>1970</v>
      </c>
    </row>
    <row r="951" spans="1:11" hidden="1" x14ac:dyDescent="0.25">
      <c r="A951" s="434">
        <v>219000166</v>
      </c>
      <c r="B951" s="434">
        <v>18305</v>
      </c>
      <c r="C951" s="434" t="s">
        <v>56</v>
      </c>
      <c r="D951" s="434" t="s">
        <v>13</v>
      </c>
      <c r="I951" s="434">
        <v>25</v>
      </c>
    </row>
    <row r="952" spans="1:11" hidden="1" x14ac:dyDescent="0.25">
      <c r="A952" s="434">
        <v>219000187</v>
      </c>
      <c r="B952" s="434">
        <v>9091</v>
      </c>
      <c r="C952" s="434" t="s">
        <v>56</v>
      </c>
      <c r="D952" s="434" t="s">
        <v>13</v>
      </c>
      <c r="I952" s="434">
        <v>22</v>
      </c>
      <c r="J952" s="434">
        <v>0</v>
      </c>
      <c r="K952" s="434">
        <v>1970</v>
      </c>
    </row>
    <row r="953" spans="1:11" hidden="1" x14ac:dyDescent="0.25">
      <c r="A953" s="434">
        <v>219000192</v>
      </c>
      <c r="B953" s="434">
        <v>1494</v>
      </c>
      <c r="C953" s="434" t="s">
        <v>56</v>
      </c>
      <c r="D953" s="434" t="s">
        <v>13</v>
      </c>
      <c r="I953" s="434">
        <v>23</v>
      </c>
    </row>
    <row r="954" spans="1:11" hidden="1" x14ac:dyDescent="0.25">
      <c r="A954" s="434">
        <v>219000245</v>
      </c>
      <c r="B954" s="434">
        <v>322844</v>
      </c>
      <c r="C954" s="434" t="s">
        <v>31</v>
      </c>
      <c r="D954" s="434" t="s">
        <v>17</v>
      </c>
      <c r="E954" s="434">
        <v>10.5</v>
      </c>
      <c r="F954" s="434">
        <v>221</v>
      </c>
      <c r="G954" s="434">
        <v>772</v>
      </c>
      <c r="H954" s="434">
        <v>627</v>
      </c>
      <c r="I954" s="434">
        <v>53.6</v>
      </c>
      <c r="J954" s="434">
        <v>0</v>
      </c>
      <c r="K954" s="434">
        <v>1970</v>
      </c>
    </row>
    <row r="955" spans="1:11" hidden="1" x14ac:dyDescent="0.25">
      <c r="A955" s="434">
        <v>219000468</v>
      </c>
      <c r="B955" s="434">
        <v>4752</v>
      </c>
      <c r="C955" s="434" t="s">
        <v>56</v>
      </c>
      <c r="D955" s="434" t="s">
        <v>13</v>
      </c>
      <c r="I955" s="434">
        <v>27</v>
      </c>
      <c r="J955" s="434">
        <v>0</v>
      </c>
      <c r="K955" s="434">
        <v>1970</v>
      </c>
    </row>
    <row r="956" spans="1:11" hidden="1" x14ac:dyDescent="0.25">
      <c r="A956" s="434">
        <v>219000485</v>
      </c>
      <c r="B956" s="434">
        <v>42920</v>
      </c>
      <c r="C956" s="434" t="s">
        <v>61</v>
      </c>
      <c r="D956" s="434" t="s">
        <v>13</v>
      </c>
      <c r="I956" s="434">
        <v>16</v>
      </c>
    </row>
    <row r="957" spans="1:11" hidden="1" x14ac:dyDescent="0.25">
      <c r="A957" s="434">
        <v>219000548</v>
      </c>
      <c r="B957" s="434">
        <v>196164</v>
      </c>
      <c r="C957" s="434" t="s">
        <v>54</v>
      </c>
      <c r="D957" s="434" t="s">
        <v>13</v>
      </c>
      <c r="E957" s="434">
        <v>12</v>
      </c>
      <c r="F957" s="434">
        <v>809</v>
      </c>
      <c r="G957" s="434">
        <v>54</v>
      </c>
      <c r="H957" s="434">
        <v>122</v>
      </c>
      <c r="I957" s="434">
        <v>25.25</v>
      </c>
      <c r="J957" s="434">
        <v>0</v>
      </c>
      <c r="K957" s="434">
        <v>1969</v>
      </c>
    </row>
    <row r="958" spans="1:11" hidden="1" x14ac:dyDescent="0.25">
      <c r="A958" s="434">
        <v>219000552</v>
      </c>
      <c r="B958" s="434">
        <v>11548</v>
      </c>
      <c r="C958" s="434" t="s">
        <v>56</v>
      </c>
      <c r="D958" s="434" t="s">
        <v>13</v>
      </c>
      <c r="I958" s="434">
        <v>24</v>
      </c>
    </row>
    <row r="959" spans="1:11" hidden="1" x14ac:dyDescent="0.25">
      <c r="A959" s="434">
        <v>219000657</v>
      </c>
      <c r="B959" s="434">
        <v>4917</v>
      </c>
      <c r="C959" s="434" t="s">
        <v>61</v>
      </c>
      <c r="D959" s="434" t="s">
        <v>17</v>
      </c>
      <c r="I959" s="434">
        <v>34</v>
      </c>
      <c r="J959" s="434">
        <v>0</v>
      </c>
      <c r="K959" s="434">
        <v>1970</v>
      </c>
    </row>
    <row r="960" spans="1:11" hidden="1" x14ac:dyDescent="0.25">
      <c r="A960" s="434">
        <v>219000734</v>
      </c>
      <c r="B960" s="434">
        <v>1</v>
      </c>
      <c r="C960" s="434" t="s">
        <v>42</v>
      </c>
      <c r="D960" s="434" t="s">
        <v>17</v>
      </c>
      <c r="E960" s="434">
        <v>12.6</v>
      </c>
      <c r="F960" s="434">
        <v>1766</v>
      </c>
      <c r="G960" s="434">
        <v>364</v>
      </c>
      <c r="H960" s="434">
        <v>2208</v>
      </c>
      <c r="I960" s="434">
        <v>53.8</v>
      </c>
      <c r="J960" s="434">
        <v>0</v>
      </c>
      <c r="K960" s="434">
        <v>1995</v>
      </c>
    </row>
    <row r="961" spans="1:11" hidden="1" x14ac:dyDescent="0.25">
      <c r="A961" s="434">
        <v>219000757</v>
      </c>
      <c r="B961" s="434">
        <v>33063</v>
      </c>
      <c r="C961" s="434" t="s">
        <v>56</v>
      </c>
      <c r="D961" s="434" t="s">
        <v>13</v>
      </c>
      <c r="I961" s="434">
        <v>13</v>
      </c>
      <c r="J961" s="434">
        <v>0</v>
      </c>
      <c r="K961" s="434">
        <v>1970</v>
      </c>
    </row>
    <row r="962" spans="1:11" hidden="1" x14ac:dyDescent="0.25">
      <c r="A962" s="434">
        <v>219000909</v>
      </c>
      <c r="B962" s="434">
        <v>101674</v>
      </c>
      <c r="C962" s="434" t="s">
        <v>56</v>
      </c>
      <c r="D962" s="434" t="s">
        <v>17</v>
      </c>
      <c r="E962" s="434">
        <v>6</v>
      </c>
      <c r="F962" s="434">
        <v>0</v>
      </c>
      <c r="G962" s="434">
        <v>0</v>
      </c>
      <c r="H962" s="434">
        <v>334</v>
      </c>
      <c r="I962" s="434">
        <v>50</v>
      </c>
      <c r="J962" s="434">
        <v>0</v>
      </c>
      <c r="K962" s="434">
        <v>1963</v>
      </c>
    </row>
    <row r="963" spans="1:11" hidden="1" x14ac:dyDescent="0.25">
      <c r="A963" s="434">
        <v>219000942</v>
      </c>
      <c r="B963" s="434">
        <v>5948</v>
      </c>
      <c r="C963" s="434" t="s">
        <v>61</v>
      </c>
      <c r="D963" s="434" t="s">
        <v>13</v>
      </c>
      <c r="I963" s="434">
        <v>24</v>
      </c>
    </row>
    <row r="964" spans="1:11" hidden="1" x14ac:dyDescent="0.25">
      <c r="A964" s="434">
        <v>219000949</v>
      </c>
      <c r="B964" s="434">
        <v>167992</v>
      </c>
      <c r="C964" s="434" t="s">
        <v>56</v>
      </c>
      <c r="D964" s="434" t="s">
        <v>17</v>
      </c>
      <c r="I964" s="434">
        <v>67</v>
      </c>
    </row>
    <row r="965" spans="1:11" x14ac:dyDescent="0.25">
      <c r="A965" s="434">
        <v>219001125</v>
      </c>
      <c r="B965" s="434">
        <v>90558</v>
      </c>
      <c r="C965" s="434" t="s">
        <v>59</v>
      </c>
      <c r="D965" s="434" t="s">
        <v>13</v>
      </c>
      <c r="I965" s="434">
        <v>15</v>
      </c>
    </row>
    <row r="966" spans="1:11" hidden="1" x14ac:dyDescent="0.25">
      <c r="A966" s="434">
        <v>219001211</v>
      </c>
      <c r="B966" s="434">
        <v>7126</v>
      </c>
      <c r="C966" s="434" t="s">
        <v>54</v>
      </c>
      <c r="D966" s="434" t="s">
        <v>13</v>
      </c>
      <c r="H966" s="434">
        <v>74</v>
      </c>
      <c r="I966" s="434">
        <v>21</v>
      </c>
      <c r="K966" s="434">
        <v>1968</v>
      </c>
    </row>
    <row r="967" spans="1:11" hidden="1" x14ac:dyDescent="0.25">
      <c r="A967" s="434">
        <v>219001259</v>
      </c>
      <c r="B967" s="434">
        <v>59870</v>
      </c>
      <c r="C967" s="434" t="s">
        <v>56</v>
      </c>
      <c r="D967" s="434" t="s">
        <v>17</v>
      </c>
      <c r="E967" s="434">
        <v>8.5</v>
      </c>
      <c r="F967" s="434">
        <v>220</v>
      </c>
      <c r="G967" s="434">
        <v>380</v>
      </c>
      <c r="H967" s="434">
        <v>247</v>
      </c>
      <c r="I967" s="434">
        <v>42.19</v>
      </c>
      <c r="K967" s="434">
        <v>1966</v>
      </c>
    </row>
    <row r="968" spans="1:11" hidden="1" x14ac:dyDescent="0.25">
      <c r="A968" s="434">
        <v>219001459</v>
      </c>
      <c r="B968" s="434">
        <v>541</v>
      </c>
      <c r="C968" s="434" t="s">
        <v>56</v>
      </c>
      <c r="D968" s="434" t="s">
        <v>17</v>
      </c>
      <c r="E968" s="434">
        <v>9</v>
      </c>
      <c r="F968" s="434">
        <v>283</v>
      </c>
      <c r="G968" s="434">
        <v>425</v>
      </c>
      <c r="H968" s="434">
        <v>270</v>
      </c>
      <c r="I968" s="434">
        <v>34.549999999999997</v>
      </c>
      <c r="K968" s="434">
        <v>1988</v>
      </c>
    </row>
    <row r="969" spans="1:11" hidden="1" x14ac:dyDescent="0.25">
      <c r="A969" s="434">
        <v>219001461</v>
      </c>
      <c r="B969" s="434">
        <v>20334</v>
      </c>
      <c r="C969" s="434" t="s">
        <v>56</v>
      </c>
      <c r="D969" s="434" t="s">
        <v>17</v>
      </c>
      <c r="E969" s="434">
        <v>7</v>
      </c>
      <c r="F969" s="434">
        <v>257</v>
      </c>
      <c r="G969" s="434">
        <v>250</v>
      </c>
      <c r="H969" s="434">
        <v>234</v>
      </c>
      <c r="I969" s="434">
        <v>34.9</v>
      </c>
      <c r="K969" s="434">
        <v>1977</v>
      </c>
    </row>
    <row r="970" spans="1:11" x14ac:dyDescent="0.25">
      <c r="A970" s="434">
        <v>219001588</v>
      </c>
      <c r="B970" s="434">
        <v>130719</v>
      </c>
      <c r="C970" s="434" t="s">
        <v>59</v>
      </c>
      <c r="D970" s="434" t="s">
        <v>13</v>
      </c>
      <c r="E970" s="434">
        <v>0</v>
      </c>
      <c r="F970" s="434">
        <v>0</v>
      </c>
      <c r="G970" s="434">
        <v>0</v>
      </c>
      <c r="H970" s="434">
        <v>57</v>
      </c>
      <c r="I970" s="434">
        <v>18.5</v>
      </c>
      <c r="J970" s="434">
        <v>0</v>
      </c>
      <c r="K970" s="434">
        <v>1970</v>
      </c>
    </row>
    <row r="971" spans="1:11" hidden="1" x14ac:dyDescent="0.25">
      <c r="A971" s="434">
        <v>219001647</v>
      </c>
      <c r="B971" s="434">
        <v>35930</v>
      </c>
      <c r="C971" s="434" t="s">
        <v>56</v>
      </c>
      <c r="D971" s="434" t="s">
        <v>17</v>
      </c>
      <c r="I971" s="434">
        <v>36</v>
      </c>
    </row>
    <row r="972" spans="1:11" hidden="1" x14ac:dyDescent="0.25">
      <c r="A972" s="434">
        <v>219001859</v>
      </c>
      <c r="B972" s="434">
        <v>511288</v>
      </c>
      <c r="C972" s="434" t="s">
        <v>54</v>
      </c>
      <c r="D972" s="434" t="s">
        <v>13</v>
      </c>
      <c r="E972" s="434">
        <v>12</v>
      </c>
      <c r="F972" s="434">
        <v>912</v>
      </c>
      <c r="G972" s="434">
        <v>0</v>
      </c>
      <c r="H972" s="434">
        <v>127</v>
      </c>
      <c r="I972" s="434">
        <v>28.15</v>
      </c>
      <c r="J972" s="434">
        <v>0</v>
      </c>
      <c r="K972" s="434">
        <v>1970</v>
      </c>
    </row>
    <row r="973" spans="1:11" x14ac:dyDescent="0.25">
      <c r="A973" s="434">
        <v>219001872</v>
      </c>
      <c r="B973" s="434">
        <v>126320</v>
      </c>
      <c r="C973" s="434" t="s">
        <v>59</v>
      </c>
      <c r="D973" s="434" t="s">
        <v>13</v>
      </c>
      <c r="I973" s="434">
        <v>18</v>
      </c>
    </row>
    <row r="974" spans="1:11" hidden="1" x14ac:dyDescent="0.25">
      <c r="A974" s="434">
        <v>219001998</v>
      </c>
      <c r="B974" s="434">
        <v>1386</v>
      </c>
      <c r="C974" s="434" t="s">
        <v>61</v>
      </c>
      <c r="D974" s="434" t="s">
        <v>13</v>
      </c>
      <c r="I974" s="434">
        <v>16</v>
      </c>
      <c r="J974" s="434">
        <v>0</v>
      </c>
      <c r="K974" s="434">
        <v>1970</v>
      </c>
    </row>
    <row r="975" spans="1:11" hidden="1" x14ac:dyDescent="0.25">
      <c r="A975" s="434">
        <v>219002349</v>
      </c>
      <c r="B975" s="434">
        <v>6927</v>
      </c>
      <c r="C975" s="434" t="s">
        <v>48</v>
      </c>
      <c r="D975" s="434" t="s">
        <v>22</v>
      </c>
      <c r="E975" s="434">
        <v>0</v>
      </c>
      <c r="F975" s="434">
        <v>0</v>
      </c>
      <c r="G975" s="434">
        <v>2299</v>
      </c>
      <c r="H975" s="434">
        <v>1922</v>
      </c>
      <c r="I975" s="434">
        <v>81.89</v>
      </c>
      <c r="J975" s="434">
        <v>0</v>
      </c>
      <c r="K975" s="434">
        <v>1970</v>
      </c>
    </row>
    <row r="976" spans="1:11" hidden="1" x14ac:dyDescent="0.25">
      <c r="A976" s="434">
        <v>219002392</v>
      </c>
      <c r="B976" s="434">
        <v>50712</v>
      </c>
      <c r="C976" s="434" t="s">
        <v>31</v>
      </c>
      <c r="D976" s="434" t="s">
        <v>22</v>
      </c>
      <c r="E976" s="434">
        <v>8.5</v>
      </c>
      <c r="F976" s="434">
        <v>442</v>
      </c>
      <c r="G976" s="434">
        <v>1786</v>
      </c>
      <c r="H976" s="434">
        <v>1441</v>
      </c>
      <c r="I976" s="434">
        <v>80.95</v>
      </c>
      <c r="J976" s="434">
        <v>0</v>
      </c>
      <c r="K976" s="434">
        <v>1981</v>
      </c>
    </row>
    <row r="977" spans="1:11" x14ac:dyDescent="0.25">
      <c r="A977" s="434">
        <v>219002661</v>
      </c>
      <c r="B977" s="434">
        <v>33042</v>
      </c>
      <c r="C977" s="434" t="s">
        <v>59</v>
      </c>
      <c r="D977" s="434" t="s">
        <v>13</v>
      </c>
      <c r="I977" s="434">
        <v>14</v>
      </c>
    </row>
    <row r="978" spans="1:11" hidden="1" x14ac:dyDescent="0.25">
      <c r="A978" s="434">
        <v>219002929</v>
      </c>
      <c r="B978" s="434">
        <v>2935948</v>
      </c>
      <c r="C978" s="434" t="s">
        <v>42</v>
      </c>
      <c r="D978" s="434" t="s">
        <v>25</v>
      </c>
      <c r="E978" s="434">
        <v>18.5</v>
      </c>
      <c r="F978" s="434">
        <v>11520</v>
      </c>
      <c r="G978" s="434">
        <v>3318</v>
      </c>
      <c r="H978" s="434">
        <v>17851</v>
      </c>
      <c r="I978" s="434">
        <v>134.5</v>
      </c>
      <c r="J978" s="434">
        <v>0</v>
      </c>
      <c r="K978" s="434">
        <v>1970</v>
      </c>
    </row>
    <row r="979" spans="1:11" hidden="1" x14ac:dyDescent="0.25">
      <c r="A979" s="434">
        <v>219003243</v>
      </c>
      <c r="B979" s="434">
        <v>11032</v>
      </c>
      <c r="C979" s="434" t="s">
        <v>61</v>
      </c>
      <c r="D979" s="434" t="s">
        <v>13</v>
      </c>
      <c r="I979" s="434">
        <v>9</v>
      </c>
    </row>
    <row r="980" spans="1:11" hidden="1" x14ac:dyDescent="0.25">
      <c r="A980" s="434">
        <v>219003535</v>
      </c>
      <c r="B980" s="434">
        <v>133136</v>
      </c>
      <c r="C980" s="434" t="s">
        <v>39</v>
      </c>
      <c r="D980" s="434" t="s">
        <v>13</v>
      </c>
      <c r="I980" s="434">
        <v>24</v>
      </c>
      <c r="J980" s="434">
        <v>0</v>
      </c>
      <c r="K980" s="434">
        <v>1970</v>
      </c>
    </row>
    <row r="981" spans="1:11" hidden="1" x14ac:dyDescent="0.25">
      <c r="A981" s="434">
        <v>219004054</v>
      </c>
      <c r="B981" s="434">
        <v>18755</v>
      </c>
      <c r="C981" s="434" t="s">
        <v>61</v>
      </c>
      <c r="D981" s="434" t="s">
        <v>13</v>
      </c>
      <c r="I981" s="434">
        <v>17</v>
      </c>
      <c r="J981" s="434">
        <v>0</v>
      </c>
      <c r="K981" s="434">
        <v>1970</v>
      </c>
    </row>
    <row r="982" spans="1:11" hidden="1" x14ac:dyDescent="0.25">
      <c r="A982" s="434">
        <v>219004154</v>
      </c>
      <c r="B982" s="434">
        <v>37820</v>
      </c>
      <c r="C982" s="434" t="s">
        <v>61</v>
      </c>
      <c r="D982" s="434" t="s">
        <v>13</v>
      </c>
      <c r="I982" s="434">
        <v>12</v>
      </c>
      <c r="J982" s="434">
        <v>0</v>
      </c>
      <c r="K982" s="434">
        <v>1970</v>
      </c>
    </row>
    <row r="983" spans="1:11" hidden="1" x14ac:dyDescent="0.25">
      <c r="A983" s="434">
        <v>219004612</v>
      </c>
      <c r="B983" s="434">
        <v>60200</v>
      </c>
      <c r="C983" s="434" t="s">
        <v>61</v>
      </c>
      <c r="D983" s="434" t="s">
        <v>13</v>
      </c>
      <c r="I983" s="434">
        <v>25</v>
      </c>
    </row>
    <row r="984" spans="1:11" hidden="1" x14ac:dyDescent="0.25">
      <c r="A984" s="434">
        <v>219005000</v>
      </c>
      <c r="B984" s="434">
        <v>693</v>
      </c>
      <c r="C984" s="434" t="s">
        <v>20</v>
      </c>
      <c r="D984" s="434" t="s">
        <v>29</v>
      </c>
      <c r="E984" s="434">
        <v>15.4</v>
      </c>
      <c r="F984" s="434">
        <v>9960</v>
      </c>
      <c r="G984" s="434">
        <v>51034</v>
      </c>
      <c r="H984" s="434">
        <v>29840</v>
      </c>
      <c r="I984" s="434">
        <v>183</v>
      </c>
      <c r="J984" s="434">
        <v>52228</v>
      </c>
      <c r="K984" s="434">
        <v>2012</v>
      </c>
    </row>
    <row r="985" spans="1:11" hidden="1" x14ac:dyDescent="0.25">
      <c r="A985" s="434">
        <v>219005125</v>
      </c>
      <c r="B985" s="434">
        <v>33847</v>
      </c>
      <c r="C985" s="434" t="s">
        <v>61</v>
      </c>
      <c r="D985" s="434" t="s">
        <v>13</v>
      </c>
      <c r="I985" s="434">
        <v>11</v>
      </c>
      <c r="J985" s="434">
        <v>0</v>
      </c>
      <c r="K985" s="434">
        <v>1970</v>
      </c>
    </row>
    <row r="986" spans="1:11" x14ac:dyDescent="0.25">
      <c r="A986" s="434">
        <v>219005502</v>
      </c>
      <c r="B986" s="434">
        <v>37954</v>
      </c>
      <c r="C986" s="434" t="s">
        <v>59</v>
      </c>
      <c r="D986" s="434" t="s">
        <v>13</v>
      </c>
      <c r="I986" s="434">
        <v>14</v>
      </c>
    </row>
    <row r="987" spans="1:11" x14ac:dyDescent="0.25">
      <c r="A987" s="434">
        <v>219005878</v>
      </c>
      <c r="B987" s="434">
        <v>8535</v>
      </c>
      <c r="C987" s="434" t="s">
        <v>59</v>
      </c>
      <c r="D987" s="434" t="s">
        <v>13</v>
      </c>
      <c r="I987" s="434">
        <v>18</v>
      </c>
    </row>
    <row r="988" spans="1:11" hidden="1" x14ac:dyDescent="0.25">
      <c r="A988" s="434">
        <v>219006066</v>
      </c>
      <c r="B988" s="434">
        <v>15117</v>
      </c>
      <c r="C988" s="434" t="s">
        <v>61</v>
      </c>
      <c r="D988" s="434" t="s">
        <v>13</v>
      </c>
      <c r="I988" s="434">
        <v>9</v>
      </c>
    </row>
    <row r="989" spans="1:11" hidden="1" x14ac:dyDescent="0.25">
      <c r="A989" s="434">
        <v>219006123</v>
      </c>
      <c r="B989" s="434">
        <v>15474</v>
      </c>
      <c r="C989" s="434" t="s">
        <v>61</v>
      </c>
      <c r="D989" s="434" t="s">
        <v>13</v>
      </c>
      <c r="I989" s="434">
        <v>12</v>
      </c>
    </row>
    <row r="990" spans="1:11" x14ac:dyDescent="0.25">
      <c r="A990" s="434">
        <v>219006918</v>
      </c>
      <c r="B990" s="434">
        <v>7265</v>
      </c>
      <c r="C990" s="434" t="s">
        <v>59</v>
      </c>
      <c r="D990" s="434" t="s">
        <v>13</v>
      </c>
      <c r="I990" s="434">
        <v>14</v>
      </c>
      <c r="J990" s="434">
        <v>0</v>
      </c>
      <c r="K990" s="434">
        <v>1970</v>
      </c>
    </row>
    <row r="991" spans="1:11" x14ac:dyDescent="0.25">
      <c r="A991" s="434">
        <v>219006971</v>
      </c>
      <c r="B991" s="434">
        <v>45694</v>
      </c>
      <c r="C991" s="434" t="s">
        <v>59</v>
      </c>
      <c r="D991" s="434" t="s">
        <v>13</v>
      </c>
      <c r="I991" s="434">
        <v>15</v>
      </c>
    </row>
    <row r="992" spans="1:11" hidden="1" x14ac:dyDescent="0.25">
      <c r="A992" s="434">
        <v>219007543</v>
      </c>
      <c r="B992" s="434">
        <v>55743</v>
      </c>
      <c r="C992" s="434" t="s">
        <v>61</v>
      </c>
      <c r="D992" s="434" t="s">
        <v>13</v>
      </c>
      <c r="I992" s="434">
        <v>12</v>
      </c>
      <c r="J992" s="434">
        <v>0</v>
      </c>
      <c r="K992" s="434">
        <v>1970</v>
      </c>
    </row>
    <row r="993" spans="1:11" hidden="1" x14ac:dyDescent="0.25">
      <c r="A993" s="434">
        <v>219007827</v>
      </c>
      <c r="B993" s="434">
        <v>1</v>
      </c>
      <c r="C993" s="434" t="s">
        <v>61</v>
      </c>
      <c r="D993" s="434" t="s">
        <v>13</v>
      </c>
      <c r="I993" s="434">
        <v>8</v>
      </c>
      <c r="J993" s="434">
        <v>0</v>
      </c>
      <c r="K993" s="434">
        <v>1970</v>
      </c>
    </row>
    <row r="994" spans="1:11" hidden="1" x14ac:dyDescent="0.25">
      <c r="A994" s="434">
        <v>219007893</v>
      </c>
      <c r="B994" s="434">
        <v>9390</v>
      </c>
      <c r="C994" s="434" t="s">
        <v>61</v>
      </c>
      <c r="D994" s="434" t="s">
        <v>13</v>
      </c>
      <c r="I994" s="434">
        <v>15</v>
      </c>
    </row>
    <row r="995" spans="1:11" hidden="1" x14ac:dyDescent="0.25">
      <c r="A995" s="434">
        <v>219008000</v>
      </c>
      <c r="B995" s="434">
        <v>116742</v>
      </c>
      <c r="C995" s="434" t="s">
        <v>20</v>
      </c>
      <c r="D995" s="434" t="s">
        <v>25</v>
      </c>
      <c r="E995" s="434">
        <v>14.5</v>
      </c>
      <c r="F995" s="434">
        <v>5850</v>
      </c>
      <c r="G995" s="434">
        <v>14827</v>
      </c>
      <c r="H995" s="434">
        <v>11463</v>
      </c>
      <c r="I995" s="434">
        <v>147</v>
      </c>
      <c r="J995" s="434">
        <v>16460</v>
      </c>
      <c r="K995" s="434">
        <v>2017</v>
      </c>
    </row>
    <row r="996" spans="1:11" hidden="1" x14ac:dyDescent="0.25">
      <c r="A996" s="434">
        <v>219008304</v>
      </c>
      <c r="B996" s="434">
        <v>26205</v>
      </c>
      <c r="C996" s="434" t="s">
        <v>61</v>
      </c>
      <c r="D996" s="434" t="s">
        <v>13</v>
      </c>
      <c r="I996" s="434">
        <v>8</v>
      </c>
      <c r="J996" s="434">
        <v>0</v>
      </c>
      <c r="K996" s="434">
        <v>1970</v>
      </c>
    </row>
    <row r="997" spans="1:11" hidden="1" x14ac:dyDescent="0.25">
      <c r="A997" s="434">
        <v>219008575</v>
      </c>
      <c r="B997" s="434">
        <v>80549</v>
      </c>
      <c r="C997" s="434" t="s">
        <v>61</v>
      </c>
      <c r="D997" s="434" t="s">
        <v>13</v>
      </c>
      <c r="I997" s="434">
        <v>10</v>
      </c>
      <c r="J997" s="434">
        <v>0</v>
      </c>
      <c r="K997" s="434">
        <v>1970</v>
      </c>
    </row>
    <row r="998" spans="1:11" hidden="1" x14ac:dyDescent="0.25">
      <c r="A998" s="434">
        <v>219008841</v>
      </c>
      <c r="B998" s="434">
        <v>10632</v>
      </c>
      <c r="C998" s="434" t="s">
        <v>61</v>
      </c>
      <c r="D998" s="434" t="s">
        <v>13</v>
      </c>
      <c r="I998" s="434">
        <v>10</v>
      </c>
      <c r="J998" s="434">
        <v>0</v>
      </c>
      <c r="K998" s="434">
        <v>1970</v>
      </c>
    </row>
    <row r="999" spans="1:11" hidden="1" x14ac:dyDescent="0.25">
      <c r="A999" s="434">
        <v>219009000</v>
      </c>
      <c r="B999" s="434">
        <v>1223351</v>
      </c>
      <c r="C999" s="434" t="s">
        <v>48</v>
      </c>
      <c r="D999" s="434" t="s">
        <v>17</v>
      </c>
      <c r="E999" s="434">
        <v>12</v>
      </c>
      <c r="F999" s="434">
        <v>2574</v>
      </c>
      <c r="G999" s="434">
        <v>640</v>
      </c>
      <c r="H999" s="434">
        <v>963</v>
      </c>
      <c r="I999" s="434">
        <v>45.8</v>
      </c>
      <c r="J999" s="434">
        <v>0</v>
      </c>
      <c r="K999" s="434">
        <v>2009</v>
      </c>
    </row>
    <row r="1000" spans="1:11" hidden="1" x14ac:dyDescent="0.25">
      <c r="A1000" s="434">
        <v>219009417</v>
      </c>
      <c r="B1000" s="434">
        <v>76426</v>
      </c>
      <c r="C1000" s="434" t="s">
        <v>48</v>
      </c>
      <c r="D1000" s="434" t="s">
        <v>17</v>
      </c>
      <c r="E1000" s="434">
        <v>12</v>
      </c>
      <c r="F1000" s="434">
        <v>2574</v>
      </c>
      <c r="G1000" s="434">
        <v>641</v>
      </c>
      <c r="H1000" s="434">
        <v>963</v>
      </c>
      <c r="I1000" s="434">
        <v>46</v>
      </c>
      <c r="J1000" s="434">
        <v>0</v>
      </c>
      <c r="K1000" s="434">
        <v>2007</v>
      </c>
    </row>
    <row r="1001" spans="1:11" hidden="1" x14ac:dyDescent="0.25">
      <c r="A1001" s="434">
        <v>219009432</v>
      </c>
      <c r="B1001" s="434">
        <v>27599</v>
      </c>
      <c r="C1001" s="434" t="s">
        <v>48</v>
      </c>
      <c r="D1001" s="434" t="s">
        <v>17</v>
      </c>
      <c r="E1001" s="434">
        <v>12</v>
      </c>
      <c r="F1001" s="434">
        <v>2574</v>
      </c>
      <c r="G1001" s="434">
        <v>658</v>
      </c>
      <c r="H1001" s="434">
        <v>963</v>
      </c>
      <c r="I1001" s="434">
        <v>46.1</v>
      </c>
      <c r="K1001" s="434">
        <v>2007</v>
      </c>
    </row>
    <row r="1002" spans="1:11" hidden="1" x14ac:dyDescent="0.25">
      <c r="A1002" s="434">
        <v>219009554</v>
      </c>
      <c r="B1002" s="434">
        <v>33201</v>
      </c>
      <c r="C1002" s="434" t="s">
        <v>61</v>
      </c>
      <c r="D1002" s="434" t="s">
        <v>13</v>
      </c>
      <c r="I1002" s="434">
        <v>9</v>
      </c>
      <c r="J1002" s="434">
        <v>0</v>
      </c>
      <c r="K1002" s="434">
        <v>1970</v>
      </c>
    </row>
    <row r="1003" spans="1:11" hidden="1" x14ac:dyDescent="0.25">
      <c r="A1003" s="434">
        <v>219009958</v>
      </c>
      <c r="B1003" s="434">
        <v>11964</v>
      </c>
      <c r="C1003" s="434" t="s">
        <v>61</v>
      </c>
      <c r="D1003" s="434" t="s">
        <v>17</v>
      </c>
      <c r="I1003" s="434">
        <v>32</v>
      </c>
      <c r="J1003" s="434">
        <v>0</v>
      </c>
      <c r="K1003" s="434">
        <v>1970</v>
      </c>
    </row>
    <row r="1004" spans="1:11" hidden="1" x14ac:dyDescent="0.25">
      <c r="A1004" s="434">
        <v>219010306</v>
      </c>
      <c r="B1004" s="434">
        <v>5058</v>
      </c>
      <c r="C1004" s="434" t="s">
        <v>61</v>
      </c>
      <c r="D1004" s="434" t="s">
        <v>13</v>
      </c>
      <c r="I1004" s="434">
        <v>12</v>
      </c>
    </row>
    <row r="1005" spans="1:11" hidden="1" x14ac:dyDescent="0.25">
      <c r="A1005" s="434">
        <v>219010516</v>
      </c>
      <c r="B1005" s="434">
        <v>115573</v>
      </c>
      <c r="C1005" s="434" t="s">
        <v>48</v>
      </c>
      <c r="D1005" s="434" t="s">
        <v>17</v>
      </c>
      <c r="G1005" s="434">
        <v>640</v>
      </c>
      <c r="H1005" s="434">
        <v>963</v>
      </c>
      <c r="I1005" s="434">
        <v>45.8</v>
      </c>
    </row>
    <row r="1006" spans="1:11" hidden="1" x14ac:dyDescent="0.25">
      <c r="A1006" s="434">
        <v>219010518</v>
      </c>
      <c r="B1006" s="434">
        <v>172021</v>
      </c>
      <c r="C1006" s="434" t="s">
        <v>48</v>
      </c>
      <c r="D1006" s="434" t="s">
        <v>17</v>
      </c>
      <c r="E1006" s="434">
        <v>12</v>
      </c>
      <c r="F1006" s="434">
        <v>2574</v>
      </c>
      <c r="G1006" s="434">
        <v>650</v>
      </c>
      <c r="H1006" s="434">
        <v>963</v>
      </c>
      <c r="I1006" s="434">
        <v>46</v>
      </c>
      <c r="J1006" s="434">
        <v>0</v>
      </c>
      <c r="K1006" s="434">
        <v>2007</v>
      </c>
    </row>
    <row r="1007" spans="1:11" hidden="1" x14ac:dyDescent="0.25">
      <c r="A1007" s="434">
        <v>219010583</v>
      </c>
      <c r="B1007" s="434">
        <v>1832</v>
      </c>
      <c r="C1007" s="434" t="s">
        <v>61</v>
      </c>
      <c r="D1007" s="434" t="s">
        <v>13</v>
      </c>
      <c r="I1007" s="434">
        <v>12</v>
      </c>
      <c r="J1007" s="434">
        <v>0</v>
      </c>
      <c r="K1007" s="434">
        <v>1970</v>
      </c>
    </row>
    <row r="1008" spans="1:11" hidden="1" x14ac:dyDescent="0.25">
      <c r="A1008" s="434">
        <v>219010716</v>
      </c>
      <c r="B1008" s="434">
        <v>24795</v>
      </c>
      <c r="C1008" s="434" t="s">
        <v>61</v>
      </c>
      <c r="D1008" s="434" t="s">
        <v>13</v>
      </c>
      <c r="I1008" s="434">
        <v>10</v>
      </c>
      <c r="J1008" s="434">
        <v>0</v>
      </c>
      <c r="K1008" s="434">
        <v>1970</v>
      </c>
    </row>
    <row r="1009" spans="1:11" hidden="1" x14ac:dyDescent="0.25">
      <c r="A1009" s="434">
        <v>219010732</v>
      </c>
      <c r="B1009" s="434">
        <v>14443</v>
      </c>
      <c r="C1009" s="434" t="s">
        <v>61</v>
      </c>
      <c r="D1009" s="434" t="s">
        <v>13</v>
      </c>
      <c r="I1009" s="434">
        <v>13</v>
      </c>
    </row>
    <row r="1010" spans="1:11" hidden="1" x14ac:dyDescent="0.25">
      <c r="A1010" s="434">
        <v>219010942</v>
      </c>
      <c r="B1010" s="434">
        <v>174661</v>
      </c>
      <c r="C1010" s="434" t="s">
        <v>56</v>
      </c>
      <c r="D1010" s="434" t="s">
        <v>13</v>
      </c>
      <c r="E1010" s="434">
        <v>11</v>
      </c>
      <c r="F1010" s="434">
        <v>736</v>
      </c>
      <c r="G1010" s="434">
        <v>45</v>
      </c>
      <c r="H1010" s="434">
        <v>147</v>
      </c>
      <c r="I1010" s="434">
        <v>22.5</v>
      </c>
      <c r="J1010" s="434">
        <v>0</v>
      </c>
    </row>
    <row r="1011" spans="1:11" hidden="1" x14ac:dyDescent="0.25">
      <c r="A1011" s="434">
        <v>219010989</v>
      </c>
      <c r="B1011" s="434">
        <v>1087433</v>
      </c>
      <c r="C1011" s="434" t="s">
        <v>56</v>
      </c>
      <c r="D1011" s="434" t="s">
        <v>17</v>
      </c>
      <c r="E1011" s="434">
        <v>10</v>
      </c>
      <c r="F1011" s="434">
        <v>375</v>
      </c>
      <c r="G1011" s="434">
        <v>750</v>
      </c>
      <c r="H1011" s="434">
        <v>398</v>
      </c>
      <c r="I1011" s="434">
        <v>49.97</v>
      </c>
      <c r="J1011" s="434">
        <v>0</v>
      </c>
      <c r="K1011" s="434">
        <v>1970</v>
      </c>
    </row>
    <row r="1012" spans="1:11" hidden="1" x14ac:dyDescent="0.25">
      <c r="A1012" s="434">
        <v>219011038</v>
      </c>
      <c r="B1012" s="434">
        <v>3724</v>
      </c>
      <c r="C1012" s="434" t="s">
        <v>56</v>
      </c>
      <c r="D1012" s="434" t="s">
        <v>13</v>
      </c>
      <c r="I1012" s="434">
        <v>7</v>
      </c>
      <c r="J1012" s="434">
        <v>0</v>
      </c>
      <c r="K1012" s="434">
        <v>1970</v>
      </c>
    </row>
    <row r="1013" spans="1:11" hidden="1" x14ac:dyDescent="0.25">
      <c r="A1013" s="434">
        <v>219011205</v>
      </c>
      <c r="B1013" s="434">
        <v>142274</v>
      </c>
      <c r="C1013" s="434" t="s">
        <v>48</v>
      </c>
      <c r="D1013" s="434" t="s">
        <v>17</v>
      </c>
      <c r="E1013" s="434">
        <v>12</v>
      </c>
      <c r="F1013" s="434">
        <v>2574</v>
      </c>
      <c r="G1013" s="434">
        <v>640</v>
      </c>
      <c r="H1013" s="434">
        <v>995</v>
      </c>
      <c r="I1013" s="434">
        <v>45.8</v>
      </c>
      <c r="J1013" s="434">
        <v>0</v>
      </c>
      <c r="K1013" s="434">
        <v>2008</v>
      </c>
    </row>
    <row r="1014" spans="1:11" hidden="1" x14ac:dyDescent="0.25">
      <c r="A1014" s="434">
        <v>219011207</v>
      </c>
      <c r="B1014" s="434">
        <v>82804</v>
      </c>
      <c r="C1014" s="434" t="s">
        <v>48</v>
      </c>
      <c r="D1014" s="434" t="s">
        <v>17</v>
      </c>
      <c r="E1014" s="434">
        <v>12</v>
      </c>
      <c r="F1014" s="434">
        <v>2574</v>
      </c>
      <c r="G1014" s="434">
        <v>640</v>
      </c>
      <c r="H1014" s="434">
        <v>995</v>
      </c>
      <c r="I1014" s="434">
        <v>45.8</v>
      </c>
      <c r="J1014" s="434">
        <v>0</v>
      </c>
      <c r="K1014" s="434">
        <v>2008</v>
      </c>
    </row>
    <row r="1015" spans="1:11" hidden="1" x14ac:dyDescent="0.25">
      <c r="A1015" s="434">
        <v>219011339</v>
      </c>
      <c r="B1015" s="434">
        <v>68065</v>
      </c>
      <c r="C1015" s="434" t="s">
        <v>61</v>
      </c>
      <c r="D1015" s="434" t="s">
        <v>13</v>
      </c>
      <c r="I1015" s="434">
        <v>12</v>
      </c>
      <c r="J1015" s="434">
        <v>0</v>
      </c>
      <c r="K1015" s="434">
        <v>1970</v>
      </c>
    </row>
    <row r="1016" spans="1:11" hidden="1" x14ac:dyDescent="0.25">
      <c r="A1016" s="434">
        <v>219011717</v>
      </c>
      <c r="B1016" s="434">
        <v>294303</v>
      </c>
      <c r="C1016" s="434" t="s">
        <v>48</v>
      </c>
      <c r="D1016" s="434" t="s">
        <v>17</v>
      </c>
      <c r="E1016" s="434">
        <v>14.2</v>
      </c>
      <c r="F1016" s="434">
        <v>4800</v>
      </c>
      <c r="G1016" s="434">
        <v>1634</v>
      </c>
      <c r="H1016" s="434">
        <v>1863</v>
      </c>
      <c r="I1016" s="434">
        <v>56.64</v>
      </c>
      <c r="K1016" s="434">
        <v>2000</v>
      </c>
    </row>
    <row r="1017" spans="1:11" hidden="1" x14ac:dyDescent="0.25">
      <c r="A1017" s="434">
        <v>219011922</v>
      </c>
      <c r="B1017" s="434">
        <v>167530</v>
      </c>
      <c r="C1017" s="434" t="s">
        <v>16</v>
      </c>
      <c r="D1017" s="434" t="s">
        <v>22</v>
      </c>
      <c r="E1017" s="434">
        <v>11</v>
      </c>
      <c r="F1017" s="434">
        <v>1520</v>
      </c>
      <c r="G1017" s="434">
        <v>4200</v>
      </c>
      <c r="H1017" s="434">
        <v>2164</v>
      </c>
      <c r="I1017" s="434">
        <v>84.4</v>
      </c>
      <c r="J1017" s="434">
        <v>3528</v>
      </c>
      <c r="K1017" s="434">
        <v>2006</v>
      </c>
    </row>
    <row r="1018" spans="1:11" hidden="1" x14ac:dyDescent="0.25">
      <c r="A1018" s="434">
        <v>219012003</v>
      </c>
      <c r="B1018" s="434">
        <v>86652</v>
      </c>
      <c r="C1018" s="434" t="s">
        <v>61</v>
      </c>
      <c r="D1018" s="434" t="s">
        <v>13</v>
      </c>
      <c r="I1018" s="434">
        <v>7</v>
      </c>
      <c r="J1018" s="434">
        <v>0</v>
      </c>
      <c r="K1018" s="434">
        <v>1970</v>
      </c>
    </row>
    <row r="1019" spans="1:11" hidden="1" x14ac:dyDescent="0.25">
      <c r="A1019" s="434">
        <v>219012076</v>
      </c>
      <c r="B1019" s="434">
        <v>9246</v>
      </c>
      <c r="C1019" s="434" t="s">
        <v>31</v>
      </c>
      <c r="D1019" s="434" t="s">
        <v>17</v>
      </c>
      <c r="E1019" s="434">
        <v>8</v>
      </c>
      <c r="F1019" s="434">
        <v>706</v>
      </c>
      <c r="G1019" s="434">
        <v>200</v>
      </c>
      <c r="H1019" s="434">
        <v>312</v>
      </c>
      <c r="I1019" s="434">
        <v>64</v>
      </c>
      <c r="J1019" s="434">
        <v>0</v>
      </c>
      <c r="K1019" s="434">
        <v>1969</v>
      </c>
    </row>
    <row r="1020" spans="1:11" hidden="1" x14ac:dyDescent="0.25">
      <c r="A1020" s="434">
        <v>219012314</v>
      </c>
      <c r="B1020" s="434">
        <v>9376</v>
      </c>
      <c r="C1020" s="434" t="s">
        <v>61</v>
      </c>
      <c r="D1020" s="434" t="s">
        <v>13</v>
      </c>
      <c r="I1020" s="434">
        <v>15</v>
      </c>
      <c r="J1020" s="434">
        <v>0</v>
      </c>
      <c r="K1020" s="434">
        <v>1970</v>
      </c>
    </row>
    <row r="1021" spans="1:11" hidden="1" x14ac:dyDescent="0.25">
      <c r="A1021" s="434">
        <v>219012478</v>
      </c>
      <c r="B1021" s="434">
        <v>3020</v>
      </c>
      <c r="C1021" s="434" t="s">
        <v>56</v>
      </c>
      <c r="D1021" s="434" t="s">
        <v>13</v>
      </c>
      <c r="I1021" s="434">
        <v>7</v>
      </c>
      <c r="J1021" s="434">
        <v>0</v>
      </c>
      <c r="K1021" s="434">
        <v>1970</v>
      </c>
    </row>
    <row r="1022" spans="1:11" hidden="1" x14ac:dyDescent="0.25">
      <c r="A1022" s="434">
        <v>219012753</v>
      </c>
      <c r="B1022" s="434">
        <v>33071</v>
      </c>
      <c r="C1022" s="434" t="s">
        <v>61</v>
      </c>
      <c r="D1022" s="434" t="s">
        <v>13</v>
      </c>
      <c r="I1022" s="434">
        <v>14</v>
      </c>
    </row>
    <row r="1023" spans="1:11" hidden="1" x14ac:dyDescent="0.25">
      <c r="A1023" s="434">
        <v>219012959</v>
      </c>
      <c r="B1023" s="434">
        <v>326126</v>
      </c>
      <c r="C1023" s="434" t="s">
        <v>54</v>
      </c>
      <c r="D1023" s="434" t="s">
        <v>13</v>
      </c>
      <c r="E1023" s="434">
        <v>11.4</v>
      </c>
      <c r="F1023" s="434">
        <v>1559</v>
      </c>
      <c r="G1023" s="434">
        <v>58</v>
      </c>
      <c r="H1023" s="434">
        <v>135</v>
      </c>
      <c r="I1023" s="434">
        <v>22.5</v>
      </c>
      <c r="J1023" s="434">
        <v>0</v>
      </c>
      <c r="K1023" s="434">
        <v>1994</v>
      </c>
    </row>
    <row r="1024" spans="1:11" x14ac:dyDescent="0.25">
      <c r="A1024" s="434">
        <v>219013001</v>
      </c>
      <c r="B1024" s="434">
        <v>477552</v>
      </c>
      <c r="C1024" s="434" t="s">
        <v>59</v>
      </c>
      <c r="D1024" s="434" t="s">
        <v>17</v>
      </c>
      <c r="E1024" s="434">
        <v>0</v>
      </c>
      <c r="F1024" s="434">
        <v>1200</v>
      </c>
      <c r="G1024" s="434">
        <v>300</v>
      </c>
      <c r="H1024" s="434">
        <v>550</v>
      </c>
      <c r="I1024" s="434">
        <v>39.950000000000003</v>
      </c>
      <c r="J1024" s="434">
        <v>0</v>
      </c>
    </row>
    <row r="1025" spans="1:11" hidden="1" x14ac:dyDescent="0.25">
      <c r="A1025" s="434">
        <v>219013051</v>
      </c>
      <c r="B1025" s="434">
        <v>813</v>
      </c>
      <c r="C1025" s="434" t="s">
        <v>61</v>
      </c>
      <c r="D1025" s="434" t="s">
        <v>13</v>
      </c>
      <c r="I1025" s="434">
        <v>19</v>
      </c>
      <c r="J1025" s="434">
        <v>0</v>
      </c>
      <c r="K1025" s="434">
        <v>1970</v>
      </c>
    </row>
    <row r="1026" spans="1:11" x14ac:dyDescent="0.25">
      <c r="A1026" s="434">
        <v>219013538</v>
      </c>
      <c r="B1026" s="434">
        <v>251797</v>
      </c>
      <c r="C1026" s="434" t="s">
        <v>59</v>
      </c>
      <c r="D1026" s="434" t="s">
        <v>13</v>
      </c>
      <c r="I1026" s="434">
        <v>24</v>
      </c>
    </row>
    <row r="1027" spans="1:11" x14ac:dyDescent="0.25">
      <c r="A1027" s="434">
        <v>219013539</v>
      </c>
      <c r="B1027" s="434">
        <v>358008</v>
      </c>
      <c r="C1027" s="434" t="s">
        <v>59</v>
      </c>
      <c r="D1027" s="434" t="s">
        <v>13</v>
      </c>
      <c r="I1027" s="434">
        <v>20</v>
      </c>
    </row>
    <row r="1028" spans="1:11" hidden="1" x14ac:dyDescent="0.25">
      <c r="A1028" s="434">
        <v>219014000</v>
      </c>
      <c r="B1028" s="434">
        <v>21355</v>
      </c>
      <c r="C1028" s="434" t="s">
        <v>20</v>
      </c>
      <c r="D1028" s="434" t="s">
        <v>29</v>
      </c>
      <c r="E1028" s="434">
        <v>15</v>
      </c>
      <c r="F1028" s="434">
        <v>11340</v>
      </c>
      <c r="G1028" s="434">
        <v>53160</v>
      </c>
      <c r="H1028" s="434">
        <v>29283</v>
      </c>
      <c r="I1028" s="434">
        <v>183.3</v>
      </c>
      <c r="J1028" s="434">
        <v>50369</v>
      </c>
      <c r="K1028" s="434">
        <v>2009</v>
      </c>
    </row>
    <row r="1029" spans="1:11" hidden="1" x14ac:dyDescent="0.25">
      <c r="A1029" s="434">
        <v>219014249</v>
      </c>
      <c r="B1029" s="434">
        <v>1765</v>
      </c>
      <c r="C1029" s="434" t="s">
        <v>61</v>
      </c>
      <c r="D1029" s="434" t="s">
        <v>13</v>
      </c>
      <c r="I1029" s="434">
        <v>12</v>
      </c>
    </row>
    <row r="1030" spans="1:11" hidden="1" x14ac:dyDescent="0.25">
      <c r="A1030" s="434">
        <v>219014278</v>
      </c>
      <c r="B1030" s="434">
        <v>521880</v>
      </c>
      <c r="C1030" s="434" t="s">
        <v>54</v>
      </c>
      <c r="D1030" s="434" t="s">
        <v>17</v>
      </c>
      <c r="E1030" s="434">
        <v>12</v>
      </c>
      <c r="F1030" s="434">
        <v>4000</v>
      </c>
      <c r="G1030" s="434">
        <v>190</v>
      </c>
      <c r="H1030" s="434">
        <v>381</v>
      </c>
      <c r="I1030" s="434">
        <v>30.65</v>
      </c>
      <c r="J1030" s="434">
        <v>0</v>
      </c>
      <c r="K1030" s="434">
        <v>2010</v>
      </c>
    </row>
    <row r="1031" spans="1:11" hidden="1" x14ac:dyDescent="0.25">
      <c r="A1031" s="434">
        <v>219014364</v>
      </c>
      <c r="B1031" s="434">
        <v>1399</v>
      </c>
      <c r="C1031" s="434" t="s">
        <v>61</v>
      </c>
      <c r="D1031" s="434" t="s">
        <v>13</v>
      </c>
      <c r="I1031" s="434">
        <v>5</v>
      </c>
      <c r="J1031" s="434">
        <v>0</v>
      </c>
      <c r="K1031" s="434">
        <v>1970</v>
      </c>
    </row>
    <row r="1032" spans="1:11" hidden="1" x14ac:dyDescent="0.25">
      <c r="A1032" s="434">
        <v>219014435</v>
      </c>
      <c r="B1032" s="434">
        <v>8155</v>
      </c>
      <c r="C1032" s="434" t="s">
        <v>56</v>
      </c>
      <c r="D1032" s="434" t="s">
        <v>13</v>
      </c>
      <c r="I1032" s="434">
        <v>21</v>
      </c>
      <c r="J1032" s="434">
        <v>0</v>
      </c>
      <c r="K1032" s="434">
        <v>1970</v>
      </c>
    </row>
    <row r="1033" spans="1:11" hidden="1" x14ac:dyDescent="0.25">
      <c r="A1033" s="434">
        <v>219015233</v>
      </c>
      <c r="B1033" s="434">
        <v>3448</v>
      </c>
      <c r="C1033" s="434" t="s">
        <v>61</v>
      </c>
      <c r="D1033" s="434" t="s">
        <v>13</v>
      </c>
      <c r="I1033" s="434">
        <v>24</v>
      </c>
      <c r="J1033" s="434">
        <v>0</v>
      </c>
      <c r="K1033" s="434">
        <v>1970</v>
      </c>
    </row>
    <row r="1034" spans="1:11" hidden="1" x14ac:dyDescent="0.25">
      <c r="A1034" s="434">
        <v>219015298</v>
      </c>
      <c r="B1034" s="434">
        <v>235356</v>
      </c>
      <c r="C1034" s="434" t="s">
        <v>20</v>
      </c>
      <c r="D1034" s="434" t="s">
        <v>25</v>
      </c>
      <c r="E1034" s="434">
        <v>15</v>
      </c>
      <c r="F1034" s="434">
        <v>4580</v>
      </c>
      <c r="G1034" s="434">
        <v>11288</v>
      </c>
      <c r="H1034" s="434">
        <v>7315</v>
      </c>
      <c r="I1034" s="434">
        <v>129.5</v>
      </c>
      <c r="J1034" s="434">
        <v>12215</v>
      </c>
      <c r="K1034" s="434">
        <v>2007</v>
      </c>
    </row>
    <row r="1035" spans="1:11" x14ac:dyDescent="0.25">
      <c r="A1035" s="434">
        <v>219015362</v>
      </c>
      <c r="B1035" s="434">
        <v>26663</v>
      </c>
      <c r="C1035" s="434" t="s">
        <v>59</v>
      </c>
      <c r="D1035" s="434" t="s">
        <v>13</v>
      </c>
      <c r="I1035" s="434">
        <v>17</v>
      </c>
    </row>
    <row r="1036" spans="1:11" hidden="1" x14ac:dyDescent="0.25">
      <c r="A1036" s="434">
        <v>219015369</v>
      </c>
      <c r="B1036" s="434">
        <v>5458</v>
      </c>
      <c r="C1036" s="434" t="s">
        <v>61</v>
      </c>
      <c r="D1036" s="434" t="s">
        <v>13</v>
      </c>
      <c r="I1036" s="434">
        <v>8</v>
      </c>
      <c r="J1036" s="434">
        <v>0</v>
      </c>
      <c r="K1036" s="434">
        <v>1970</v>
      </c>
    </row>
    <row r="1037" spans="1:11" hidden="1" x14ac:dyDescent="0.25">
      <c r="A1037" s="434">
        <v>219015425</v>
      </c>
      <c r="B1037" s="434">
        <v>44106</v>
      </c>
      <c r="C1037" s="434" t="s">
        <v>54</v>
      </c>
      <c r="D1037" s="434" t="s">
        <v>17</v>
      </c>
      <c r="E1037" s="434">
        <v>12.5</v>
      </c>
      <c r="F1037" s="434">
        <v>4052</v>
      </c>
      <c r="G1037" s="434">
        <v>438</v>
      </c>
      <c r="H1037" s="434">
        <v>635</v>
      </c>
      <c r="I1037" s="434">
        <v>33.299999999999997</v>
      </c>
      <c r="J1037" s="434">
        <v>0</v>
      </c>
      <c r="K1037" s="434">
        <v>2011</v>
      </c>
    </row>
    <row r="1038" spans="1:11" hidden="1" x14ac:dyDescent="0.25">
      <c r="A1038" s="434">
        <v>219016684</v>
      </c>
      <c r="B1038" s="434">
        <v>3405</v>
      </c>
      <c r="C1038" s="434" t="s">
        <v>56</v>
      </c>
      <c r="D1038" s="434" t="s">
        <v>13</v>
      </c>
      <c r="I1038" s="434">
        <v>8</v>
      </c>
      <c r="J1038" s="434">
        <v>0</v>
      </c>
      <c r="K1038" s="434">
        <v>1970</v>
      </c>
    </row>
    <row r="1039" spans="1:11" hidden="1" x14ac:dyDescent="0.25">
      <c r="A1039" s="434">
        <v>219016711</v>
      </c>
      <c r="B1039" s="434">
        <v>8969</v>
      </c>
      <c r="C1039" s="434" t="s">
        <v>61</v>
      </c>
      <c r="D1039" s="434" t="s">
        <v>13</v>
      </c>
      <c r="I1039" s="434">
        <v>11</v>
      </c>
    </row>
    <row r="1040" spans="1:11" hidden="1" x14ac:dyDescent="0.25">
      <c r="A1040" s="434">
        <v>219016713</v>
      </c>
      <c r="B1040" s="434">
        <v>2312945</v>
      </c>
      <c r="C1040" s="434" t="s">
        <v>31</v>
      </c>
      <c r="D1040" s="434" t="s">
        <v>22</v>
      </c>
      <c r="E1040" s="434">
        <v>12.8</v>
      </c>
      <c r="F1040" s="434">
        <v>1125</v>
      </c>
      <c r="G1040" s="434">
        <v>2035</v>
      </c>
      <c r="H1040" s="434">
        <v>1624</v>
      </c>
      <c r="I1040" s="434">
        <v>88.95</v>
      </c>
      <c r="J1040" s="434">
        <v>0</v>
      </c>
      <c r="K1040" s="434">
        <v>1997</v>
      </c>
    </row>
    <row r="1041" spans="1:11" hidden="1" x14ac:dyDescent="0.25">
      <c r="A1041" s="434">
        <v>219016747</v>
      </c>
      <c r="B1041" s="434">
        <v>3620</v>
      </c>
      <c r="C1041" s="434" t="s">
        <v>46</v>
      </c>
      <c r="D1041" s="434" t="s">
        <v>13</v>
      </c>
      <c r="G1041" s="434">
        <v>49</v>
      </c>
      <c r="H1041" s="434">
        <v>146</v>
      </c>
      <c r="I1041" s="434">
        <v>25.35</v>
      </c>
    </row>
    <row r="1042" spans="1:11" hidden="1" x14ac:dyDescent="0.25">
      <c r="A1042" s="434">
        <v>219017151</v>
      </c>
      <c r="B1042" s="434">
        <v>34140</v>
      </c>
      <c r="C1042" s="434" t="s">
        <v>46</v>
      </c>
      <c r="D1042" s="434" t="s">
        <v>22</v>
      </c>
      <c r="E1042" s="434">
        <v>15.5</v>
      </c>
      <c r="F1042" s="434">
        <v>5296</v>
      </c>
      <c r="G1042" s="434">
        <v>1393</v>
      </c>
      <c r="H1042" s="434">
        <v>2881</v>
      </c>
      <c r="I1042" s="434">
        <v>81.37</v>
      </c>
      <c r="J1042" s="434">
        <v>0</v>
      </c>
      <c r="K1042" s="434">
        <v>1990</v>
      </c>
    </row>
    <row r="1043" spans="1:11" hidden="1" x14ac:dyDescent="0.25">
      <c r="A1043" s="434">
        <v>219017214</v>
      </c>
      <c r="B1043" s="434">
        <v>3543030</v>
      </c>
      <c r="C1043" s="434" t="s">
        <v>48</v>
      </c>
      <c r="D1043" s="434" t="s">
        <v>22</v>
      </c>
      <c r="E1043" s="434">
        <v>16.5</v>
      </c>
      <c r="F1043" s="434">
        <v>9780</v>
      </c>
      <c r="G1043" s="434">
        <v>2018</v>
      </c>
      <c r="H1043" s="434">
        <v>4462</v>
      </c>
      <c r="I1043" s="434">
        <v>87</v>
      </c>
      <c r="J1043" s="434">
        <v>0</v>
      </c>
      <c r="K1043" s="434">
        <v>2012</v>
      </c>
    </row>
    <row r="1044" spans="1:11" hidden="1" x14ac:dyDescent="0.25">
      <c r="A1044" s="434">
        <v>219017221</v>
      </c>
      <c r="B1044" s="434">
        <v>6813</v>
      </c>
      <c r="C1044" s="434" t="s">
        <v>61</v>
      </c>
      <c r="D1044" s="434" t="s">
        <v>13</v>
      </c>
      <c r="I1044" s="434">
        <v>12</v>
      </c>
      <c r="J1044" s="434">
        <v>0</v>
      </c>
      <c r="K1044" s="434">
        <v>1970</v>
      </c>
    </row>
    <row r="1045" spans="1:11" hidden="1" x14ac:dyDescent="0.25">
      <c r="A1045" s="434">
        <v>219017752</v>
      </c>
      <c r="B1045" s="434">
        <v>3613</v>
      </c>
      <c r="C1045" s="434" t="s">
        <v>56</v>
      </c>
      <c r="D1045" s="434" t="s">
        <v>13</v>
      </c>
      <c r="I1045" s="434">
        <v>7</v>
      </c>
    </row>
    <row r="1046" spans="1:11" hidden="1" x14ac:dyDescent="0.25">
      <c r="A1046" s="434">
        <v>219017782</v>
      </c>
      <c r="B1046" s="434">
        <v>14204</v>
      </c>
      <c r="C1046" s="434" t="s">
        <v>46</v>
      </c>
      <c r="D1046" s="434" t="s">
        <v>22</v>
      </c>
      <c r="E1046" s="434">
        <v>16</v>
      </c>
      <c r="F1046" s="434">
        <v>10950</v>
      </c>
      <c r="G1046" s="434">
        <v>3559</v>
      </c>
      <c r="H1046" s="434">
        <v>4678</v>
      </c>
      <c r="I1046" s="434">
        <v>73.2</v>
      </c>
      <c r="K1046" s="434">
        <v>2009</v>
      </c>
    </row>
    <row r="1047" spans="1:11" hidden="1" x14ac:dyDescent="0.25">
      <c r="A1047" s="434">
        <v>219017783</v>
      </c>
      <c r="B1047" s="434">
        <v>16647</v>
      </c>
      <c r="C1047" s="434" t="s">
        <v>46</v>
      </c>
      <c r="D1047" s="434" t="s">
        <v>22</v>
      </c>
      <c r="E1047" s="434">
        <v>16</v>
      </c>
      <c r="F1047" s="434">
        <v>10950</v>
      </c>
      <c r="G1047" s="434">
        <v>3506</v>
      </c>
      <c r="H1047" s="434">
        <v>4678</v>
      </c>
      <c r="I1047" s="434">
        <v>73.2</v>
      </c>
      <c r="J1047" s="434">
        <v>0</v>
      </c>
      <c r="K1047" s="434">
        <v>2009</v>
      </c>
    </row>
    <row r="1048" spans="1:11" hidden="1" x14ac:dyDescent="0.25">
      <c r="A1048" s="434">
        <v>219017802</v>
      </c>
      <c r="B1048" s="434">
        <v>18995</v>
      </c>
      <c r="C1048" s="434" t="s">
        <v>61</v>
      </c>
      <c r="D1048" s="434" t="s">
        <v>13</v>
      </c>
      <c r="I1048" s="434">
        <v>12</v>
      </c>
      <c r="J1048" s="434">
        <v>0</v>
      </c>
      <c r="K1048" s="434">
        <v>1970</v>
      </c>
    </row>
    <row r="1049" spans="1:11" x14ac:dyDescent="0.25">
      <c r="A1049" s="434">
        <v>219017843</v>
      </c>
      <c r="B1049" s="434">
        <v>62104</v>
      </c>
      <c r="C1049" s="434" t="s">
        <v>59</v>
      </c>
      <c r="D1049" s="434" t="s">
        <v>17</v>
      </c>
      <c r="E1049" s="434">
        <v>16.5</v>
      </c>
      <c r="F1049" s="434">
        <v>3940</v>
      </c>
      <c r="G1049" s="434">
        <v>2500</v>
      </c>
      <c r="H1049" s="434">
        <v>2002</v>
      </c>
      <c r="I1049" s="434">
        <v>69.900000000000006</v>
      </c>
      <c r="J1049" s="434">
        <v>0</v>
      </c>
      <c r="K1049" s="434">
        <v>1970</v>
      </c>
    </row>
    <row r="1050" spans="1:11" hidden="1" x14ac:dyDescent="0.25">
      <c r="A1050" s="434">
        <v>219017895</v>
      </c>
      <c r="B1050" s="434">
        <v>54870</v>
      </c>
      <c r="C1050" s="434" t="s">
        <v>56</v>
      </c>
      <c r="D1050" s="434" t="s">
        <v>13</v>
      </c>
      <c r="F1050" s="434">
        <v>364</v>
      </c>
      <c r="H1050" s="434">
        <v>117</v>
      </c>
      <c r="I1050" s="434">
        <v>18.75</v>
      </c>
      <c r="K1050" s="434">
        <v>2005</v>
      </c>
    </row>
    <row r="1051" spans="1:11" hidden="1" x14ac:dyDescent="0.25">
      <c r="A1051" s="434">
        <v>219017927</v>
      </c>
      <c r="B1051" s="434">
        <v>4533</v>
      </c>
      <c r="C1051" s="434" t="s">
        <v>61</v>
      </c>
      <c r="D1051" s="434" t="s">
        <v>13</v>
      </c>
      <c r="I1051" s="434">
        <v>12</v>
      </c>
      <c r="J1051" s="434">
        <v>0</v>
      </c>
      <c r="K1051" s="434">
        <v>1970</v>
      </c>
    </row>
    <row r="1052" spans="1:11" hidden="1" x14ac:dyDescent="0.25">
      <c r="A1052" s="434">
        <v>219018007</v>
      </c>
      <c r="B1052" s="434">
        <v>6841</v>
      </c>
      <c r="C1052" s="434" t="s">
        <v>46</v>
      </c>
      <c r="D1052" s="434" t="s">
        <v>13</v>
      </c>
      <c r="G1052" s="434">
        <v>40</v>
      </c>
      <c r="H1052" s="434">
        <v>153</v>
      </c>
      <c r="I1052" s="434">
        <v>23.18</v>
      </c>
    </row>
    <row r="1053" spans="1:11" hidden="1" x14ac:dyDescent="0.25">
      <c r="A1053" s="434">
        <v>219018009</v>
      </c>
      <c r="B1053" s="434">
        <v>6059</v>
      </c>
      <c r="C1053" s="434" t="s">
        <v>46</v>
      </c>
      <c r="D1053" s="434" t="s">
        <v>13</v>
      </c>
      <c r="G1053" s="434">
        <v>40</v>
      </c>
      <c r="H1053" s="434">
        <v>153</v>
      </c>
      <c r="I1053" s="434">
        <v>23.65</v>
      </c>
    </row>
    <row r="1054" spans="1:11" hidden="1" x14ac:dyDescent="0.25">
      <c r="A1054" s="434">
        <v>219018272</v>
      </c>
      <c r="B1054" s="434">
        <v>244356</v>
      </c>
      <c r="C1054" s="434" t="s">
        <v>20</v>
      </c>
      <c r="D1054" s="434" t="s">
        <v>25</v>
      </c>
      <c r="E1054" s="434">
        <v>14.5</v>
      </c>
      <c r="F1054" s="434">
        <v>4000</v>
      </c>
      <c r="G1054" s="434">
        <v>7950</v>
      </c>
      <c r="H1054" s="434">
        <v>5445</v>
      </c>
      <c r="I1054" s="434">
        <v>114.7</v>
      </c>
      <c r="J1054" s="434">
        <v>8486</v>
      </c>
      <c r="K1054" s="434">
        <v>2008</v>
      </c>
    </row>
    <row r="1055" spans="1:11" hidden="1" x14ac:dyDescent="0.25">
      <c r="A1055" s="434">
        <v>219018551</v>
      </c>
      <c r="B1055" s="434">
        <v>9278</v>
      </c>
      <c r="C1055" s="434" t="s">
        <v>61</v>
      </c>
      <c r="D1055" s="434" t="s">
        <v>13</v>
      </c>
      <c r="I1055" s="434">
        <v>12</v>
      </c>
      <c r="J1055" s="434">
        <v>0</v>
      </c>
      <c r="K1055" s="434">
        <v>1970</v>
      </c>
    </row>
    <row r="1056" spans="1:11" hidden="1" x14ac:dyDescent="0.25">
      <c r="A1056" s="434">
        <v>219018561</v>
      </c>
      <c r="B1056" s="434">
        <v>9391</v>
      </c>
      <c r="C1056" s="434" t="s">
        <v>61</v>
      </c>
      <c r="D1056" s="434" t="s">
        <v>13</v>
      </c>
      <c r="I1056" s="434">
        <v>15</v>
      </c>
      <c r="J1056" s="434">
        <v>0</v>
      </c>
      <c r="K1056" s="434">
        <v>1970</v>
      </c>
    </row>
    <row r="1057" spans="1:11" hidden="1" x14ac:dyDescent="0.25">
      <c r="A1057" s="434">
        <v>219018768</v>
      </c>
      <c r="B1057" s="434">
        <v>1614</v>
      </c>
      <c r="C1057" s="434" t="s">
        <v>61</v>
      </c>
      <c r="D1057" s="434" t="s">
        <v>13</v>
      </c>
      <c r="I1057" s="434">
        <v>14</v>
      </c>
      <c r="J1057" s="434">
        <v>0</v>
      </c>
      <c r="K1057" s="434">
        <v>1970</v>
      </c>
    </row>
    <row r="1058" spans="1:11" hidden="1" x14ac:dyDescent="0.25">
      <c r="A1058" s="434">
        <v>219018833</v>
      </c>
      <c r="B1058" s="434">
        <v>7257</v>
      </c>
      <c r="C1058" s="434" t="s">
        <v>56</v>
      </c>
      <c r="D1058" s="434" t="s">
        <v>13</v>
      </c>
      <c r="E1058" s="434">
        <v>8</v>
      </c>
      <c r="F1058" s="434">
        <v>736</v>
      </c>
      <c r="G1058" s="434">
        <v>115</v>
      </c>
      <c r="H1058" s="434">
        <v>310</v>
      </c>
      <c r="I1058" s="434">
        <v>28</v>
      </c>
      <c r="K1058" s="434">
        <v>2014</v>
      </c>
    </row>
    <row r="1059" spans="1:11" x14ac:dyDescent="0.25">
      <c r="A1059" s="434">
        <v>219018852</v>
      </c>
      <c r="B1059" s="434">
        <v>40768</v>
      </c>
      <c r="C1059" s="434" t="s">
        <v>59</v>
      </c>
      <c r="D1059" s="434" t="s">
        <v>13</v>
      </c>
      <c r="I1059" s="434">
        <v>8</v>
      </c>
      <c r="J1059" s="434">
        <v>0</v>
      </c>
      <c r="K1059" s="434">
        <v>1970</v>
      </c>
    </row>
    <row r="1060" spans="1:11" hidden="1" x14ac:dyDescent="0.25">
      <c r="A1060" s="434">
        <v>219018865</v>
      </c>
      <c r="B1060" s="434">
        <v>97749</v>
      </c>
      <c r="C1060" s="434" t="s">
        <v>56</v>
      </c>
      <c r="D1060" s="434" t="s">
        <v>17</v>
      </c>
      <c r="E1060" s="434">
        <v>20</v>
      </c>
      <c r="F1060" s="434">
        <v>1680</v>
      </c>
      <c r="G1060" s="434">
        <v>0</v>
      </c>
      <c r="H1060" s="434">
        <v>192</v>
      </c>
      <c r="I1060" s="434">
        <v>34</v>
      </c>
      <c r="K1060" s="434">
        <v>1988</v>
      </c>
    </row>
    <row r="1061" spans="1:11" hidden="1" x14ac:dyDescent="0.25">
      <c r="A1061" s="434">
        <v>219018969</v>
      </c>
      <c r="B1061" s="434">
        <v>54147</v>
      </c>
      <c r="C1061" s="434" t="s">
        <v>54</v>
      </c>
      <c r="D1061" s="434" t="s">
        <v>13</v>
      </c>
      <c r="E1061" s="434">
        <v>12</v>
      </c>
      <c r="F1061" s="434">
        <v>2384</v>
      </c>
      <c r="G1061" s="434">
        <v>0</v>
      </c>
      <c r="H1061" s="434">
        <v>249</v>
      </c>
      <c r="I1061" s="434">
        <v>27.53</v>
      </c>
      <c r="J1061" s="434">
        <v>0</v>
      </c>
      <c r="K1061" s="434">
        <v>1970</v>
      </c>
    </row>
    <row r="1062" spans="1:11" hidden="1" x14ac:dyDescent="0.25">
      <c r="A1062" s="434">
        <v>219019218</v>
      </c>
      <c r="B1062" s="434">
        <v>34852</v>
      </c>
      <c r="C1062" s="434" t="s">
        <v>48</v>
      </c>
      <c r="D1062" s="434" t="s">
        <v>17</v>
      </c>
      <c r="E1062" s="434">
        <v>12</v>
      </c>
      <c r="F1062" s="434">
        <v>2425</v>
      </c>
      <c r="G1062" s="434">
        <v>640</v>
      </c>
      <c r="H1062" s="434">
        <v>963</v>
      </c>
      <c r="I1062" s="434">
        <v>45.8</v>
      </c>
      <c r="J1062" s="434">
        <v>0</v>
      </c>
      <c r="K1062" s="434">
        <v>2014</v>
      </c>
    </row>
    <row r="1063" spans="1:11" hidden="1" x14ac:dyDescent="0.25">
      <c r="A1063" s="434">
        <v>219019219</v>
      </c>
      <c r="B1063" s="434">
        <v>3208</v>
      </c>
      <c r="C1063" s="434" t="s">
        <v>48</v>
      </c>
      <c r="D1063" s="434" t="s">
        <v>17</v>
      </c>
      <c r="E1063" s="434">
        <v>0</v>
      </c>
      <c r="F1063" s="434">
        <v>2425</v>
      </c>
      <c r="G1063" s="434">
        <v>400</v>
      </c>
      <c r="H1063" s="434">
        <v>963</v>
      </c>
      <c r="I1063" s="434">
        <v>45.8</v>
      </c>
      <c r="J1063" s="434">
        <v>0</v>
      </c>
      <c r="K1063" s="434">
        <v>2014</v>
      </c>
    </row>
    <row r="1064" spans="1:11" hidden="1" x14ac:dyDescent="0.25">
      <c r="A1064" s="434">
        <v>219019331</v>
      </c>
      <c r="B1064" s="434">
        <v>38094</v>
      </c>
      <c r="C1064" s="434" t="s">
        <v>61</v>
      </c>
      <c r="D1064" s="434" t="s">
        <v>13</v>
      </c>
      <c r="I1064" s="434">
        <v>12</v>
      </c>
      <c r="J1064" s="434">
        <v>0</v>
      </c>
      <c r="K1064" s="434">
        <v>1970</v>
      </c>
    </row>
    <row r="1065" spans="1:11" hidden="1" x14ac:dyDescent="0.25">
      <c r="A1065" s="434">
        <v>219019386</v>
      </c>
      <c r="B1065" s="434">
        <v>2087</v>
      </c>
      <c r="C1065" s="434" t="s">
        <v>61</v>
      </c>
      <c r="D1065" s="434" t="s">
        <v>13</v>
      </c>
      <c r="I1065" s="434">
        <v>12</v>
      </c>
      <c r="J1065" s="434">
        <v>0</v>
      </c>
      <c r="K1065" s="434">
        <v>1970</v>
      </c>
    </row>
    <row r="1066" spans="1:11" hidden="1" x14ac:dyDescent="0.25">
      <c r="A1066" s="434">
        <v>219019407</v>
      </c>
      <c r="B1066" s="434">
        <v>264</v>
      </c>
      <c r="C1066" s="434" t="s">
        <v>61</v>
      </c>
      <c r="D1066" s="434" t="s">
        <v>13</v>
      </c>
      <c r="I1066" s="434">
        <v>10</v>
      </c>
      <c r="J1066" s="434">
        <v>0</v>
      </c>
      <c r="K1066" s="434">
        <v>1970</v>
      </c>
    </row>
    <row r="1067" spans="1:11" x14ac:dyDescent="0.25">
      <c r="A1067" s="434">
        <v>219019555</v>
      </c>
      <c r="B1067" s="434">
        <v>212055</v>
      </c>
      <c r="C1067" s="434" t="s">
        <v>59</v>
      </c>
      <c r="D1067" s="434" t="s">
        <v>17</v>
      </c>
      <c r="E1067" s="434">
        <v>16</v>
      </c>
      <c r="F1067" s="434">
        <v>2550</v>
      </c>
      <c r="G1067" s="434">
        <v>2500</v>
      </c>
      <c r="H1067" s="434">
        <v>2352</v>
      </c>
      <c r="I1067" s="434">
        <v>69.95</v>
      </c>
      <c r="J1067" s="434">
        <v>0</v>
      </c>
      <c r="K1067" s="434">
        <v>1970</v>
      </c>
    </row>
    <row r="1068" spans="1:11" hidden="1" x14ac:dyDescent="0.25">
      <c r="A1068" s="434">
        <v>219019933</v>
      </c>
      <c r="B1068" s="434">
        <v>3102</v>
      </c>
      <c r="C1068" s="434" t="s">
        <v>46</v>
      </c>
      <c r="D1068" s="434" t="s">
        <v>17</v>
      </c>
      <c r="G1068" s="434">
        <v>95</v>
      </c>
      <c r="H1068" s="434">
        <v>352</v>
      </c>
      <c r="I1068" s="434">
        <v>31.32</v>
      </c>
    </row>
    <row r="1069" spans="1:11" hidden="1" x14ac:dyDescent="0.25">
      <c r="A1069" s="434">
        <v>219019934</v>
      </c>
      <c r="B1069" s="434">
        <v>3594</v>
      </c>
      <c r="C1069" s="434" t="s">
        <v>46</v>
      </c>
      <c r="D1069" s="434" t="s">
        <v>17</v>
      </c>
      <c r="G1069" s="434">
        <v>34</v>
      </c>
      <c r="H1069" s="434">
        <v>352</v>
      </c>
      <c r="I1069" s="434">
        <v>31.31</v>
      </c>
    </row>
    <row r="1070" spans="1:11" hidden="1" x14ac:dyDescent="0.25">
      <c r="A1070" s="434">
        <v>219019952</v>
      </c>
      <c r="B1070" s="434">
        <v>4</v>
      </c>
      <c r="C1070" s="434" t="s">
        <v>61</v>
      </c>
      <c r="D1070" s="434" t="s">
        <v>13</v>
      </c>
      <c r="I1070" s="434">
        <v>12</v>
      </c>
      <c r="J1070" s="434">
        <v>0</v>
      </c>
      <c r="K1070" s="434">
        <v>1970</v>
      </c>
    </row>
    <row r="1071" spans="1:11" hidden="1" x14ac:dyDescent="0.25">
      <c r="A1071" s="434">
        <v>219019955</v>
      </c>
      <c r="B1071" s="434">
        <v>1169811</v>
      </c>
      <c r="C1071" s="434" t="s">
        <v>31</v>
      </c>
      <c r="D1071" s="434" t="s">
        <v>22</v>
      </c>
      <c r="E1071" s="434">
        <v>11</v>
      </c>
      <c r="F1071" s="434">
        <v>599</v>
      </c>
      <c r="G1071" s="434">
        <v>2262</v>
      </c>
      <c r="H1071" s="434">
        <v>1599</v>
      </c>
      <c r="I1071" s="434">
        <v>80.31</v>
      </c>
      <c r="J1071" s="434">
        <v>0</v>
      </c>
      <c r="K1071" s="434">
        <v>1970</v>
      </c>
    </row>
    <row r="1072" spans="1:11" hidden="1" x14ac:dyDescent="0.25">
      <c r="A1072" s="434">
        <v>219020398</v>
      </c>
      <c r="B1072" s="434">
        <v>77114</v>
      </c>
      <c r="C1072" s="434" t="s">
        <v>48</v>
      </c>
      <c r="D1072" s="434" t="s">
        <v>17</v>
      </c>
      <c r="E1072" s="434">
        <v>12</v>
      </c>
      <c r="F1072" s="434">
        <v>441</v>
      </c>
      <c r="G1072" s="434">
        <v>200</v>
      </c>
      <c r="H1072" s="434">
        <v>344</v>
      </c>
      <c r="I1072" s="434">
        <v>41.87</v>
      </c>
      <c r="K1072" s="434">
        <v>1959</v>
      </c>
    </row>
    <row r="1073" spans="1:11" hidden="1" x14ac:dyDescent="0.25">
      <c r="A1073" s="434">
        <v>219020533</v>
      </c>
      <c r="B1073" s="434">
        <v>62921</v>
      </c>
      <c r="C1073" s="434" t="s">
        <v>56</v>
      </c>
      <c r="D1073" s="434" t="s">
        <v>17</v>
      </c>
      <c r="I1073" s="434">
        <v>66</v>
      </c>
      <c r="J1073" s="434">
        <v>0</v>
      </c>
      <c r="K1073" s="434">
        <v>1970</v>
      </c>
    </row>
    <row r="1074" spans="1:11" hidden="1" x14ac:dyDescent="0.25">
      <c r="A1074" s="434">
        <v>219020585</v>
      </c>
      <c r="B1074" s="434">
        <v>860</v>
      </c>
      <c r="C1074" s="434" t="s">
        <v>61</v>
      </c>
      <c r="D1074" s="434" t="s">
        <v>13</v>
      </c>
      <c r="I1074" s="434">
        <v>10</v>
      </c>
    </row>
    <row r="1075" spans="1:11" hidden="1" x14ac:dyDescent="0.25">
      <c r="A1075" s="434">
        <v>219020633</v>
      </c>
      <c r="B1075" s="434">
        <v>6151</v>
      </c>
      <c r="C1075" s="434" t="s">
        <v>61</v>
      </c>
      <c r="D1075" s="434" t="s">
        <v>13</v>
      </c>
      <c r="I1075" s="434">
        <v>13</v>
      </c>
      <c r="J1075" s="434">
        <v>0</v>
      </c>
      <c r="K1075" s="434">
        <v>1970</v>
      </c>
    </row>
    <row r="1076" spans="1:11" hidden="1" x14ac:dyDescent="0.25">
      <c r="A1076" s="434">
        <v>219020687</v>
      </c>
      <c r="B1076" s="434">
        <v>26231</v>
      </c>
      <c r="C1076" s="434" t="s">
        <v>46</v>
      </c>
      <c r="D1076" s="434" t="s">
        <v>13</v>
      </c>
      <c r="E1076" s="434">
        <v>0</v>
      </c>
      <c r="F1076" s="434">
        <v>1268</v>
      </c>
      <c r="G1076" s="434">
        <v>0</v>
      </c>
      <c r="H1076" s="434">
        <v>215</v>
      </c>
      <c r="I1076" s="434">
        <v>26.2</v>
      </c>
      <c r="J1076" s="434">
        <v>0</v>
      </c>
      <c r="K1076" s="434">
        <v>1970</v>
      </c>
    </row>
    <row r="1077" spans="1:11" hidden="1" x14ac:dyDescent="0.25">
      <c r="A1077" s="434">
        <v>219020688</v>
      </c>
      <c r="B1077" s="434">
        <v>50688</v>
      </c>
      <c r="C1077" s="434" t="s">
        <v>46</v>
      </c>
      <c r="D1077" s="434" t="s">
        <v>13</v>
      </c>
      <c r="E1077" s="434">
        <v>30</v>
      </c>
      <c r="F1077" s="434">
        <v>1268</v>
      </c>
      <c r="G1077" s="434">
        <v>0</v>
      </c>
      <c r="H1077" s="434">
        <v>215</v>
      </c>
      <c r="I1077" s="434">
        <v>21.25</v>
      </c>
      <c r="J1077" s="434">
        <v>0</v>
      </c>
      <c r="K1077" s="434">
        <v>1970</v>
      </c>
    </row>
    <row r="1078" spans="1:11" hidden="1" x14ac:dyDescent="0.25">
      <c r="A1078" s="434">
        <v>219020912</v>
      </c>
      <c r="B1078" s="434">
        <v>1438</v>
      </c>
      <c r="C1078" s="434" t="s">
        <v>61</v>
      </c>
      <c r="D1078" s="434" t="s">
        <v>13</v>
      </c>
      <c r="I1078" s="434">
        <v>14</v>
      </c>
    </row>
    <row r="1079" spans="1:11" hidden="1" x14ac:dyDescent="0.25">
      <c r="A1079" s="434">
        <v>219021060</v>
      </c>
      <c r="B1079" s="434">
        <v>4255</v>
      </c>
      <c r="C1079" s="434" t="s">
        <v>61</v>
      </c>
      <c r="D1079" s="434" t="s">
        <v>13</v>
      </c>
      <c r="I1079" s="434">
        <v>14</v>
      </c>
    </row>
    <row r="1080" spans="1:11" x14ac:dyDescent="0.25">
      <c r="A1080" s="434">
        <v>219021235</v>
      </c>
      <c r="B1080" s="434">
        <v>8544</v>
      </c>
      <c r="C1080" s="434" t="s">
        <v>59</v>
      </c>
      <c r="D1080" s="434" t="s">
        <v>13</v>
      </c>
      <c r="I1080" s="434">
        <v>18</v>
      </c>
    </row>
    <row r="1081" spans="1:11" hidden="1" x14ac:dyDescent="0.25">
      <c r="A1081" s="434">
        <v>219021313</v>
      </c>
      <c r="B1081" s="434">
        <v>852560</v>
      </c>
      <c r="C1081" s="434" t="s">
        <v>31</v>
      </c>
      <c r="D1081" s="434" t="s">
        <v>22</v>
      </c>
      <c r="E1081" s="434">
        <v>10</v>
      </c>
      <c r="F1081" s="434">
        <v>588</v>
      </c>
      <c r="G1081" s="434">
        <v>1837</v>
      </c>
      <c r="H1081" s="434">
        <v>1525</v>
      </c>
      <c r="I1081" s="434">
        <v>76.45</v>
      </c>
      <c r="J1081" s="434">
        <v>0</v>
      </c>
      <c r="K1081" s="434">
        <v>1970</v>
      </c>
    </row>
    <row r="1082" spans="1:11" hidden="1" x14ac:dyDescent="0.25">
      <c r="A1082" s="434">
        <v>219021314</v>
      </c>
      <c r="B1082" s="434">
        <v>486</v>
      </c>
      <c r="C1082" s="434" t="s">
        <v>61</v>
      </c>
      <c r="D1082" s="434" t="s">
        <v>13</v>
      </c>
      <c r="I1082" s="434">
        <v>10</v>
      </c>
      <c r="J1082" s="434">
        <v>0</v>
      </c>
      <c r="K1082" s="434">
        <v>1970</v>
      </c>
    </row>
    <row r="1083" spans="1:11" hidden="1" x14ac:dyDescent="0.25">
      <c r="A1083" s="434">
        <v>219021320</v>
      </c>
      <c r="B1083" s="434">
        <v>3405</v>
      </c>
      <c r="C1083" s="434" t="s">
        <v>20</v>
      </c>
      <c r="D1083" s="434" t="s">
        <v>25</v>
      </c>
      <c r="E1083" s="434">
        <v>14</v>
      </c>
      <c r="F1083" s="434">
        <v>3440</v>
      </c>
      <c r="G1083" s="434">
        <v>7519</v>
      </c>
      <c r="H1083" s="434">
        <v>5424</v>
      </c>
      <c r="I1083" s="434">
        <v>111.5</v>
      </c>
      <c r="J1083" s="434">
        <v>0</v>
      </c>
      <c r="K1083" s="434">
        <v>1970</v>
      </c>
    </row>
    <row r="1084" spans="1:11" hidden="1" x14ac:dyDescent="0.25">
      <c r="A1084" s="434">
        <v>219021321</v>
      </c>
      <c r="B1084" s="434">
        <v>18931</v>
      </c>
      <c r="C1084" s="434" t="s">
        <v>20</v>
      </c>
      <c r="D1084" s="434" t="s">
        <v>22</v>
      </c>
      <c r="E1084" s="434">
        <v>12</v>
      </c>
      <c r="F1084" s="434">
        <v>2560</v>
      </c>
      <c r="G1084" s="434">
        <v>4393</v>
      </c>
      <c r="H1084" s="434">
        <v>3166</v>
      </c>
      <c r="I1084" s="434">
        <v>92.35</v>
      </c>
      <c r="J1084" s="434">
        <v>4548</v>
      </c>
      <c r="K1084" s="434">
        <v>2011</v>
      </c>
    </row>
    <row r="1085" spans="1:11" hidden="1" x14ac:dyDescent="0.25">
      <c r="A1085" s="434">
        <v>219021569</v>
      </c>
      <c r="B1085" s="434">
        <v>10684</v>
      </c>
      <c r="C1085" s="434" t="s">
        <v>61</v>
      </c>
      <c r="D1085" s="434" t="s">
        <v>13</v>
      </c>
      <c r="I1085" s="434">
        <v>13</v>
      </c>
    </row>
    <row r="1086" spans="1:11" hidden="1" x14ac:dyDescent="0.25">
      <c r="A1086" s="434">
        <v>219021770</v>
      </c>
      <c r="B1086" s="434">
        <v>5504</v>
      </c>
      <c r="C1086" s="434" t="s">
        <v>61</v>
      </c>
      <c r="D1086" s="434" t="s">
        <v>13</v>
      </c>
      <c r="I1086" s="434">
        <v>15</v>
      </c>
    </row>
    <row r="1087" spans="1:11" hidden="1" x14ac:dyDescent="0.25">
      <c r="A1087" s="434">
        <v>219021951</v>
      </c>
      <c r="B1087" s="434">
        <v>2047</v>
      </c>
      <c r="C1087" s="434" t="s">
        <v>61</v>
      </c>
      <c r="D1087" s="434" t="s">
        <v>13</v>
      </c>
      <c r="I1087" s="434">
        <v>15</v>
      </c>
      <c r="J1087" s="434">
        <v>0</v>
      </c>
      <c r="K1087" s="434">
        <v>1970</v>
      </c>
    </row>
    <row r="1088" spans="1:11" hidden="1" x14ac:dyDescent="0.25">
      <c r="A1088" s="434">
        <v>219021990</v>
      </c>
      <c r="B1088" s="434">
        <v>3010</v>
      </c>
      <c r="C1088" s="434" t="s">
        <v>61</v>
      </c>
      <c r="D1088" s="434" t="s">
        <v>13</v>
      </c>
      <c r="I1088" s="434">
        <v>12</v>
      </c>
      <c r="J1088" s="434">
        <v>0</v>
      </c>
      <c r="K1088" s="434">
        <v>1970</v>
      </c>
    </row>
    <row r="1089" spans="1:11" hidden="1" x14ac:dyDescent="0.25">
      <c r="A1089" s="434">
        <v>219022107</v>
      </c>
      <c r="B1089" s="434">
        <v>3551</v>
      </c>
      <c r="C1089" s="434" t="s">
        <v>61</v>
      </c>
      <c r="D1089" s="434" t="s">
        <v>13</v>
      </c>
      <c r="I1089" s="434">
        <v>10</v>
      </c>
    </row>
    <row r="1090" spans="1:11" x14ac:dyDescent="0.25">
      <c r="A1090" s="434">
        <v>219022242</v>
      </c>
      <c r="B1090" s="434">
        <v>192257</v>
      </c>
      <c r="C1090" s="434" t="s">
        <v>59</v>
      </c>
      <c r="D1090" s="434" t="s">
        <v>17</v>
      </c>
      <c r="I1090" s="434">
        <v>32</v>
      </c>
    </row>
    <row r="1091" spans="1:11" hidden="1" x14ac:dyDescent="0.25">
      <c r="A1091" s="434">
        <v>219022300</v>
      </c>
      <c r="B1091" s="434">
        <v>275976</v>
      </c>
      <c r="C1091" s="434" t="s">
        <v>54</v>
      </c>
      <c r="D1091" s="434" t="s">
        <v>13</v>
      </c>
      <c r="E1091" s="434">
        <v>0</v>
      </c>
      <c r="F1091" s="434">
        <v>1260</v>
      </c>
      <c r="G1091" s="434">
        <v>77</v>
      </c>
      <c r="H1091" s="434">
        <v>202</v>
      </c>
      <c r="I1091" s="434">
        <v>27.5</v>
      </c>
      <c r="J1091" s="434">
        <v>0</v>
      </c>
      <c r="K1091" s="434">
        <v>1987</v>
      </c>
    </row>
    <row r="1092" spans="1:11" hidden="1" x14ac:dyDescent="0.25">
      <c r="A1092" s="434">
        <v>219022463</v>
      </c>
      <c r="B1092" s="434">
        <v>9667</v>
      </c>
      <c r="C1092" s="434" t="s">
        <v>61</v>
      </c>
      <c r="D1092" s="434" t="s">
        <v>13</v>
      </c>
      <c r="I1092" s="434">
        <v>13</v>
      </c>
    </row>
    <row r="1093" spans="1:11" hidden="1" x14ac:dyDescent="0.25">
      <c r="A1093" s="434">
        <v>219022470</v>
      </c>
      <c r="B1093" s="434">
        <v>1033</v>
      </c>
      <c r="C1093" s="434" t="s">
        <v>61</v>
      </c>
      <c r="D1093" s="434" t="s">
        <v>13</v>
      </c>
      <c r="I1093" s="434">
        <v>12</v>
      </c>
      <c r="J1093" s="434">
        <v>0</v>
      </c>
      <c r="K1093" s="434">
        <v>1970</v>
      </c>
    </row>
    <row r="1094" spans="1:11" hidden="1" x14ac:dyDescent="0.25">
      <c r="A1094" s="434">
        <v>219022528</v>
      </c>
      <c r="B1094" s="434">
        <v>2011</v>
      </c>
      <c r="C1094" s="434" t="s">
        <v>61</v>
      </c>
      <c r="D1094" s="434" t="s">
        <v>13</v>
      </c>
      <c r="I1094" s="434">
        <v>11</v>
      </c>
    </row>
    <row r="1095" spans="1:11" hidden="1" x14ac:dyDescent="0.25">
      <c r="A1095" s="434">
        <v>219022550</v>
      </c>
      <c r="B1095" s="434">
        <v>15108</v>
      </c>
      <c r="C1095" s="434" t="s">
        <v>61</v>
      </c>
      <c r="D1095" s="434" t="s">
        <v>13</v>
      </c>
      <c r="I1095" s="434">
        <v>15</v>
      </c>
    </row>
    <row r="1096" spans="1:11" hidden="1" x14ac:dyDescent="0.25">
      <c r="A1096" s="434">
        <v>219022580</v>
      </c>
      <c r="B1096" s="434">
        <v>26322</v>
      </c>
      <c r="C1096" s="434" t="s">
        <v>61</v>
      </c>
      <c r="D1096" s="434" t="s">
        <v>22</v>
      </c>
      <c r="E1096" s="434">
        <v>12</v>
      </c>
      <c r="F1096" s="434">
        <v>4854</v>
      </c>
      <c r="G1096" s="434">
        <v>3476</v>
      </c>
      <c r="H1096" s="434">
        <v>3000</v>
      </c>
      <c r="I1096" s="434">
        <v>87.1</v>
      </c>
      <c r="K1096" s="434">
        <v>1991</v>
      </c>
    </row>
    <row r="1097" spans="1:11" hidden="1" x14ac:dyDescent="0.25">
      <c r="A1097" s="434">
        <v>219022868</v>
      </c>
      <c r="B1097" s="434">
        <v>5209</v>
      </c>
      <c r="C1097" s="434" t="s">
        <v>61</v>
      </c>
      <c r="D1097" s="434" t="s">
        <v>13</v>
      </c>
      <c r="I1097" s="434">
        <v>12</v>
      </c>
    </row>
    <row r="1098" spans="1:11" hidden="1" x14ac:dyDescent="0.25">
      <c r="A1098" s="434">
        <v>219023000</v>
      </c>
      <c r="B1098" s="434">
        <v>3615</v>
      </c>
      <c r="C1098" s="434" t="s">
        <v>20</v>
      </c>
      <c r="D1098" s="434" t="s">
        <v>25</v>
      </c>
      <c r="E1098" s="434">
        <v>12.6</v>
      </c>
      <c r="F1098" s="434">
        <v>4000</v>
      </c>
      <c r="G1098" s="434">
        <v>7856</v>
      </c>
      <c r="H1098" s="434">
        <v>5706</v>
      </c>
      <c r="I1098" s="434">
        <v>101.39</v>
      </c>
      <c r="J1098" s="434">
        <v>9067</v>
      </c>
      <c r="K1098" s="434">
        <v>2009</v>
      </c>
    </row>
    <row r="1099" spans="1:11" hidden="1" x14ac:dyDescent="0.25">
      <c r="A1099" s="434">
        <v>219023046</v>
      </c>
      <c r="B1099" s="434">
        <v>30691</v>
      </c>
      <c r="C1099" s="434" t="s">
        <v>46</v>
      </c>
      <c r="D1099" s="434" t="s">
        <v>22</v>
      </c>
      <c r="E1099" s="434">
        <v>16</v>
      </c>
      <c r="F1099" s="434">
        <v>6693</v>
      </c>
      <c r="G1099" s="434">
        <v>4250</v>
      </c>
      <c r="H1099" s="434">
        <v>3051</v>
      </c>
      <c r="I1099" s="434">
        <v>84.38</v>
      </c>
      <c r="J1099" s="434">
        <v>0</v>
      </c>
      <c r="K1099" s="434">
        <v>1996</v>
      </c>
    </row>
    <row r="1100" spans="1:11" hidden="1" x14ac:dyDescent="0.25">
      <c r="A1100" s="434">
        <v>219023069</v>
      </c>
      <c r="B1100" s="434">
        <v>2171</v>
      </c>
      <c r="C1100" s="434" t="s">
        <v>61</v>
      </c>
      <c r="D1100" s="434" t="s">
        <v>13</v>
      </c>
      <c r="I1100" s="434">
        <v>11</v>
      </c>
      <c r="J1100" s="434">
        <v>0</v>
      </c>
      <c r="K1100" s="434">
        <v>1970</v>
      </c>
    </row>
    <row r="1101" spans="1:11" hidden="1" x14ac:dyDescent="0.25">
      <c r="A1101" s="434">
        <v>219023116</v>
      </c>
      <c r="B1101" s="434">
        <v>685631</v>
      </c>
      <c r="C1101" s="434" t="s">
        <v>31</v>
      </c>
      <c r="D1101" s="434" t="s">
        <v>22</v>
      </c>
      <c r="E1101" s="434">
        <v>13.5</v>
      </c>
      <c r="F1101" s="434">
        <v>1722</v>
      </c>
      <c r="G1101" s="434">
        <v>2020</v>
      </c>
      <c r="H1101" s="434">
        <v>2728</v>
      </c>
      <c r="I1101" s="434">
        <v>89.41</v>
      </c>
      <c r="J1101" s="434">
        <v>0</v>
      </c>
      <c r="K1101" s="434">
        <v>1979</v>
      </c>
    </row>
    <row r="1102" spans="1:11" hidden="1" x14ac:dyDescent="0.25">
      <c r="A1102" s="434">
        <v>219023117</v>
      </c>
      <c r="B1102" s="434">
        <v>357634</v>
      </c>
      <c r="C1102" s="434" t="s">
        <v>31</v>
      </c>
      <c r="D1102" s="434" t="s">
        <v>25</v>
      </c>
      <c r="E1102" s="434">
        <v>15</v>
      </c>
      <c r="F1102" s="434">
        <v>3000</v>
      </c>
      <c r="G1102" s="434">
        <v>3747</v>
      </c>
      <c r="H1102" s="434">
        <v>4876</v>
      </c>
      <c r="I1102" s="434">
        <v>110.5</v>
      </c>
      <c r="J1102" s="434">
        <v>0</v>
      </c>
      <c r="K1102" s="434">
        <v>1986</v>
      </c>
    </row>
    <row r="1103" spans="1:11" hidden="1" x14ac:dyDescent="0.25">
      <c r="A1103" s="434">
        <v>219023562</v>
      </c>
      <c r="B1103" s="434">
        <v>961</v>
      </c>
      <c r="C1103" s="434" t="s">
        <v>61</v>
      </c>
      <c r="D1103" s="434" t="s">
        <v>13</v>
      </c>
      <c r="I1103" s="434">
        <v>11</v>
      </c>
      <c r="J1103" s="434">
        <v>0</v>
      </c>
      <c r="K1103" s="434">
        <v>1970</v>
      </c>
    </row>
    <row r="1104" spans="1:11" x14ac:dyDescent="0.25">
      <c r="A1104" s="434">
        <v>219023899</v>
      </c>
      <c r="B1104" s="434">
        <v>8575</v>
      </c>
      <c r="C1104" s="434" t="s">
        <v>59</v>
      </c>
      <c r="D1104" s="434" t="s">
        <v>17</v>
      </c>
      <c r="E1104" s="434">
        <v>0</v>
      </c>
      <c r="F1104" s="434">
        <v>690</v>
      </c>
      <c r="G1104" s="434">
        <v>0</v>
      </c>
      <c r="H1104" s="434">
        <v>374</v>
      </c>
      <c r="I1104" s="434">
        <v>37.08</v>
      </c>
      <c r="J1104" s="434">
        <v>0</v>
      </c>
    </row>
    <row r="1105" spans="1:11" x14ac:dyDescent="0.25">
      <c r="A1105" s="434">
        <v>219024000</v>
      </c>
      <c r="B1105" s="434">
        <v>34868</v>
      </c>
      <c r="C1105" s="434" t="s">
        <v>59</v>
      </c>
      <c r="D1105" s="434" t="s">
        <v>13</v>
      </c>
      <c r="I1105" s="434">
        <v>15</v>
      </c>
    </row>
    <row r="1106" spans="1:11" hidden="1" x14ac:dyDescent="0.25">
      <c r="A1106" s="434">
        <v>219024194</v>
      </c>
      <c r="B1106" s="434">
        <v>2636</v>
      </c>
      <c r="C1106" s="434" t="s">
        <v>54</v>
      </c>
      <c r="D1106" s="434" t="s">
        <v>13</v>
      </c>
      <c r="E1106" s="434">
        <v>11</v>
      </c>
      <c r="F1106" s="434">
        <v>1642</v>
      </c>
      <c r="G1106" s="434">
        <v>300</v>
      </c>
      <c r="H1106" s="434">
        <v>204</v>
      </c>
      <c r="I1106" s="434">
        <v>26.02</v>
      </c>
      <c r="J1106" s="434">
        <v>0</v>
      </c>
      <c r="K1106" s="434">
        <v>2005</v>
      </c>
    </row>
    <row r="1107" spans="1:11" hidden="1" x14ac:dyDescent="0.25">
      <c r="A1107" s="434">
        <v>219024288</v>
      </c>
      <c r="B1107" s="434">
        <v>14388</v>
      </c>
      <c r="C1107" s="434" t="s">
        <v>61</v>
      </c>
      <c r="D1107" s="434" t="s">
        <v>13</v>
      </c>
      <c r="I1107" s="434">
        <v>11</v>
      </c>
    </row>
    <row r="1108" spans="1:11" hidden="1" x14ac:dyDescent="0.25">
      <c r="A1108" s="434">
        <v>219024550</v>
      </c>
      <c r="B1108" s="434">
        <v>18028</v>
      </c>
      <c r="C1108" s="434" t="s">
        <v>20</v>
      </c>
      <c r="D1108" s="434" t="s">
        <v>22</v>
      </c>
      <c r="E1108" s="434">
        <v>11.5</v>
      </c>
      <c r="F1108" s="434">
        <v>1765</v>
      </c>
      <c r="G1108" s="434">
        <v>3701</v>
      </c>
      <c r="H1108" s="434">
        <v>2144</v>
      </c>
      <c r="I1108" s="434">
        <v>91.29</v>
      </c>
      <c r="J1108" s="434">
        <v>3281</v>
      </c>
      <c r="K1108" s="434">
        <v>2002</v>
      </c>
    </row>
    <row r="1109" spans="1:11" hidden="1" x14ac:dyDescent="0.25">
      <c r="A1109" s="434">
        <v>219024883</v>
      </c>
      <c r="B1109" s="434">
        <v>44886</v>
      </c>
      <c r="C1109" s="434" t="s">
        <v>31</v>
      </c>
      <c r="D1109" s="434" t="s">
        <v>22</v>
      </c>
      <c r="E1109" s="434">
        <v>10.5</v>
      </c>
      <c r="F1109" s="434">
        <v>2120</v>
      </c>
      <c r="G1109" s="434">
        <v>3048</v>
      </c>
      <c r="H1109" s="434">
        <v>2133</v>
      </c>
      <c r="I1109" s="434">
        <v>80.12</v>
      </c>
      <c r="K1109" s="434">
        <v>1977</v>
      </c>
    </row>
    <row r="1110" spans="1:11" hidden="1" x14ac:dyDescent="0.25">
      <c r="A1110" s="434">
        <v>219024902</v>
      </c>
      <c r="B1110" s="434">
        <v>739</v>
      </c>
      <c r="C1110" s="434" t="s">
        <v>20</v>
      </c>
      <c r="D1110" s="434" t="s">
        <v>29</v>
      </c>
      <c r="E1110" s="434">
        <v>15</v>
      </c>
      <c r="F1110" s="434">
        <v>10320</v>
      </c>
      <c r="G1110" s="434">
        <v>49999</v>
      </c>
      <c r="H1110" s="434">
        <v>28877</v>
      </c>
      <c r="I1110" s="434">
        <v>183.06450000000001</v>
      </c>
      <c r="J1110" s="434">
        <v>47000</v>
      </c>
      <c r="K1110" s="434">
        <v>2019</v>
      </c>
    </row>
    <row r="1111" spans="1:11" hidden="1" x14ac:dyDescent="0.25">
      <c r="A1111" s="434">
        <v>219025221</v>
      </c>
      <c r="B1111" s="434">
        <v>20586</v>
      </c>
      <c r="C1111" s="434" t="s">
        <v>54</v>
      </c>
      <c r="D1111" s="434" t="s">
        <v>13</v>
      </c>
      <c r="E1111" s="434">
        <v>13.1</v>
      </c>
      <c r="F1111" s="434">
        <v>853</v>
      </c>
      <c r="G1111" s="434">
        <v>105</v>
      </c>
      <c r="H1111" s="434">
        <v>127</v>
      </c>
      <c r="I1111" s="434">
        <v>26.3</v>
      </c>
      <c r="K1111" s="434">
        <v>1981</v>
      </c>
    </row>
    <row r="1112" spans="1:11" hidden="1" x14ac:dyDescent="0.25">
      <c r="A1112" s="434">
        <v>219025390</v>
      </c>
      <c r="B1112" s="434">
        <v>1</v>
      </c>
      <c r="C1112" s="434" t="s">
        <v>46</v>
      </c>
      <c r="D1112" s="434" t="s">
        <v>22</v>
      </c>
      <c r="E1112" s="434">
        <v>16</v>
      </c>
      <c r="F1112" s="434">
        <v>12960</v>
      </c>
      <c r="G1112" s="434">
        <v>2500</v>
      </c>
      <c r="H1112" s="434">
        <v>3427</v>
      </c>
      <c r="I1112" s="434">
        <v>80</v>
      </c>
      <c r="J1112" s="434">
        <v>0</v>
      </c>
      <c r="K1112" s="434">
        <v>2002</v>
      </c>
    </row>
    <row r="1113" spans="1:11" hidden="1" x14ac:dyDescent="0.25">
      <c r="A1113" s="434">
        <v>219026083</v>
      </c>
      <c r="B1113" s="434">
        <v>15274</v>
      </c>
      <c r="C1113" s="434" t="s">
        <v>31</v>
      </c>
      <c r="D1113" s="434" t="s">
        <v>22</v>
      </c>
      <c r="E1113" s="434">
        <v>13</v>
      </c>
      <c r="F1113" s="434">
        <v>1440</v>
      </c>
      <c r="G1113" s="434">
        <v>2950</v>
      </c>
      <c r="H1113" s="434">
        <v>2199</v>
      </c>
      <c r="I1113" s="434">
        <v>89.95</v>
      </c>
      <c r="J1113" s="434">
        <v>5910</v>
      </c>
      <c r="K1113" s="434">
        <v>2008</v>
      </c>
    </row>
    <row r="1114" spans="1:11" hidden="1" x14ac:dyDescent="0.25">
      <c r="A1114" s="434">
        <v>219042000</v>
      </c>
      <c r="B1114" s="434">
        <v>12287</v>
      </c>
      <c r="C1114" s="434" t="s">
        <v>48</v>
      </c>
      <c r="D1114" s="434" t="s">
        <v>17</v>
      </c>
      <c r="E1114" s="434">
        <v>12</v>
      </c>
      <c r="F1114" s="434">
        <v>2574</v>
      </c>
      <c r="G1114" s="434">
        <v>647</v>
      </c>
      <c r="H1114" s="434">
        <v>963</v>
      </c>
      <c r="I1114" s="434">
        <v>45.8</v>
      </c>
      <c r="K1114" s="434">
        <v>2010</v>
      </c>
    </row>
    <row r="1115" spans="1:11" hidden="1" x14ac:dyDescent="0.25">
      <c r="A1115" s="434">
        <v>219043000</v>
      </c>
      <c r="B1115" s="434">
        <v>175465</v>
      </c>
      <c r="C1115" s="434" t="s">
        <v>48</v>
      </c>
      <c r="D1115" s="434" t="s">
        <v>17</v>
      </c>
      <c r="E1115" s="434">
        <v>12</v>
      </c>
      <c r="F1115" s="434">
        <v>2574</v>
      </c>
      <c r="G1115" s="434">
        <v>641</v>
      </c>
      <c r="H1115" s="434">
        <v>963</v>
      </c>
      <c r="I1115" s="434">
        <v>45.8</v>
      </c>
      <c r="J1115" s="434">
        <v>0</v>
      </c>
      <c r="K1115" s="434">
        <v>2010</v>
      </c>
    </row>
    <row r="1116" spans="1:11" hidden="1" x14ac:dyDescent="0.25">
      <c r="A1116" s="434">
        <v>219047000</v>
      </c>
      <c r="B1116" s="434">
        <v>1</v>
      </c>
      <c r="C1116" s="434" t="s">
        <v>46</v>
      </c>
      <c r="D1116" s="434" t="s">
        <v>22</v>
      </c>
      <c r="G1116" s="434">
        <v>4170</v>
      </c>
      <c r="H1116" s="434">
        <v>3171</v>
      </c>
      <c r="I1116" s="434">
        <v>83.7</v>
      </c>
    </row>
    <row r="1117" spans="1:11" hidden="1" x14ac:dyDescent="0.25">
      <c r="A1117" s="434">
        <v>219049000</v>
      </c>
      <c r="B1117" s="434">
        <v>58316</v>
      </c>
      <c r="C1117" s="434" t="s">
        <v>46</v>
      </c>
      <c r="D1117" s="434" t="s">
        <v>22</v>
      </c>
      <c r="G1117" s="434">
        <v>4912</v>
      </c>
      <c r="H1117" s="434">
        <v>10181</v>
      </c>
      <c r="I1117" s="434">
        <v>95</v>
      </c>
    </row>
    <row r="1118" spans="1:11" hidden="1" x14ac:dyDescent="0.25">
      <c r="A1118" s="434">
        <v>219057000</v>
      </c>
      <c r="B1118" s="434">
        <v>2962</v>
      </c>
      <c r="C1118" s="434" t="s">
        <v>20</v>
      </c>
      <c r="D1118" s="434" t="s">
        <v>25</v>
      </c>
      <c r="E1118" s="434">
        <v>12.6</v>
      </c>
      <c r="F1118" s="434">
        <v>4000</v>
      </c>
      <c r="G1118" s="434">
        <v>7902</v>
      </c>
      <c r="H1118" s="434">
        <v>5706</v>
      </c>
      <c r="I1118" s="434">
        <v>101.39</v>
      </c>
      <c r="J1118" s="434">
        <v>8970</v>
      </c>
      <c r="K1118" s="434">
        <v>2009</v>
      </c>
    </row>
    <row r="1119" spans="1:11" hidden="1" x14ac:dyDescent="0.25">
      <c r="A1119" s="434">
        <v>219061000</v>
      </c>
      <c r="B1119" s="434">
        <v>291732</v>
      </c>
      <c r="C1119" s="434" t="s">
        <v>24</v>
      </c>
      <c r="D1119" s="434" t="s">
        <v>36</v>
      </c>
      <c r="E1119" s="434">
        <v>19.5</v>
      </c>
      <c r="F1119" s="434">
        <v>38500</v>
      </c>
      <c r="G1119" s="434">
        <v>81929</v>
      </c>
      <c r="H1119" s="434">
        <v>104169</v>
      </c>
      <c r="I1119" s="434">
        <v>285</v>
      </c>
      <c r="J1119" s="434">
        <v>165772</v>
      </c>
      <c r="K1119" s="434">
        <v>2010</v>
      </c>
    </row>
    <row r="1120" spans="1:11" x14ac:dyDescent="0.25">
      <c r="A1120" s="434">
        <v>219067000</v>
      </c>
      <c r="B1120" s="434">
        <v>136552</v>
      </c>
      <c r="C1120" s="434" t="s">
        <v>59</v>
      </c>
      <c r="D1120" s="434" t="s">
        <v>22</v>
      </c>
      <c r="E1120" s="434">
        <v>0</v>
      </c>
      <c r="F1120" s="434">
        <v>0</v>
      </c>
      <c r="G1120" s="434">
        <v>0</v>
      </c>
      <c r="H1120" s="434">
        <v>4673</v>
      </c>
      <c r="I1120" s="434">
        <v>90.45</v>
      </c>
      <c r="J1120" s="434">
        <v>0</v>
      </c>
    </row>
    <row r="1121" spans="1:11" hidden="1" x14ac:dyDescent="0.25">
      <c r="A1121" s="434">
        <v>219076000</v>
      </c>
      <c r="B1121" s="434">
        <v>71567</v>
      </c>
      <c r="C1121" s="434" t="s">
        <v>20</v>
      </c>
      <c r="D1121" s="434" t="s">
        <v>25</v>
      </c>
      <c r="E1121" s="434">
        <v>14.5</v>
      </c>
      <c r="F1121" s="434">
        <v>6300</v>
      </c>
      <c r="G1121" s="434">
        <v>14830</v>
      </c>
      <c r="H1121" s="434">
        <v>9993</v>
      </c>
      <c r="I1121" s="434">
        <v>141.19999999999999</v>
      </c>
      <c r="J1121" s="434">
        <v>15807</v>
      </c>
      <c r="K1121" s="434">
        <v>2005</v>
      </c>
    </row>
    <row r="1122" spans="1:11" hidden="1" x14ac:dyDescent="0.25">
      <c r="A1122" s="434">
        <v>219081000</v>
      </c>
      <c r="B1122" s="434">
        <v>115287</v>
      </c>
      <c r="C1122" s="434" t="s">
        <v>20</v>
      </c>
      <c r="D1122" s="434" t="s">
        <v>25</v>
      </c>
      <c r="E1122" s="434">
        <v>15.8</v>
      </c>
      <c r="F1122" s="434">
        <v>6300</v>
      </c>
      <c r="G1122" s="434">
        <v>14830</v>
      </c>
      <c r="H1122" s="434">
        <v>9993</v>
      </c>
      <c r="I1122" s="434">
        <v>141.19999999999999</v>
      </c>
      <c r="J1122" s="434">
        <v>15793</v>
      </c>
      <c r="K1122" s="434">
        <v>2003</v>
      </c>
    </row>
    <row r="1123" spans="1:11" hidden="1" x14ac:dyDescent="0.25">
      <c r="A1123" s="434">
        <v>219082000</v>
      </c>
      <c r="B1123" s="434">
        <v>46537</v>
      </c>
      <c r="C1123" s="434" t="s">
        <v>20</v>
      </c>
      <c r="D1123" s="434" t="s">
        <v>25</v>
      </c>
      <c r="E1123" s="434">
        <v>14.7</v>
      </c>
      <c r="F1123" s="434">
        <v>6300</v>
      </c>
      <c r="G1123" s="434">
        <v>14796</v>
      </c>
      <c r="H1123" s="434">
        <v>9980</v>
      </c>
      <c r="I1123" s="434">
        <v>141.19999999999999</v>
      </c>
      <c r="J1123" s="434">
        <v>15793</v>
      </c>
      <c r="K1123" s="434">
        <v>2002</v>
      </c>
    </row>
    <row r="1124" spans="1:11" hidden="1" x14ac:dyDescent="0.25">
      <c r="A1124" s="434">
        <v>219083000</v>
      </c>
      <c r="B1124" s="434">
        <v>96800</v>
      </c>
      <c r="C1124" s="434" t="s">
        <v>20</v>
      </c>
      <c r="D1124" s="434" t="s">
        <v>25</v>
      </c>
      <c r="E1124" s="434">
        <v>14.7</v>
      </c>
      <c r="F1124" s="434">
        <v>6300</v>
      </c>
      <c r="G1124" s="434">
        <v>14796</v>
      </c>
      <c r="H1124" s="434">
        <v>9980</v>
      </c>
      <c r="I1124" s="434">
        <v>141.19999999999999</v>
      </c>
      <c r="J1124" s="434">
        <v>0</v>
      </c>
      <c r="K1124" s="434">
        <v>1970</v>
      </c>
    </row>
    <row r="1125" spans="1:11" hidden="1" x14ac:dyDescent="0.25">
      <c r="A1125" s="434">
        <v>219101000</v>
      </c>
      <c r="B1125" s="434">
        <v>1115</v>
      </c>
      <c r="C1125" s="434" t="s">
        <v>35</v>
      </c>
      <c r="D1125" s="434" t="s">
        <v>40</v>
      </c>
      <c r="E1125" s="434">
        <v>25</v>
      </c>
      <c r="F1125" s="434">
        <v>40670</v>
      </c>
      <c r="G1125" s="434">
        <v>124479</v>
      </c>
      <c r="H1125" s="434">
        <v>118938</v>
      </c>
      <c r="I1125" s="434">
        <v>333.2</v>
      </c>
      <c r="J1125" s="434">
        <v>0</v>
      </c>
      <c r="K1125" s="434">
        <v>2013</v>
      </c>
    </row>
    <row r="1126" spans="1:11" hidden="1" x14ac:dyDescent="0.25">
      <c r="A1126" s="434">
        <v>219115000</v>
      </c>
      <c r="B1126" s="434">
        <v>1395</v>
      </c>
      <c r="C1126" s="434" t="s">
        <v>35</v>
      </c>
      <c r="D1126" s="434" t="s">
        <v>29</v>
      </c>
      <c r="E1126" s="434">
        <v>19</v>
      </c>
      <c r="F1126" s="434">
        <v>17279</v>
      </c>
      <c r="G1126" s="434">
        <v>39964</v>
      </c>
      <c r="H1126" s="434">
        <v>34882</v>
      </c>
      <c r="I1126" s="434">
        <v>200</v>
      </c>
      <c r="J1126" s="434">
        <v>0</v>
      </c>
      <c r="K1126" s="434">
        <v>2018</v>
      </c>
    </row>
    <row r="1127" spans="1:11" hidden="1" x14ac:dyDescent="0.25">
      <c r="A1127" s="434">
        <v>219120000</v>
      </c>
      <c r="B1127" s="434">
        <v>3321</v>
      </c>
      <c r="C1127" s="434" t="s">
        <v>20</v>
      </c>
      <c r="D1127" s="434" t="s">
        <v>29</v>
      </c>
      <c r="E1127" s="434">
        <v>15.9</v>
      </c>
      <c r="F1127" s="434">
        <v>9960</v>
      </c>
      <c r="G1127" s="434">
        <v>51246</v>
      </c>
      <c r="H1127" s="434">
        <v>29955</v>
      </c>
      <c r="I1127" s="434">
        <v>183</v>
      </c>
      <c r="J1127" s="434">
        <v>53300</v>
      </c>
      <c r="K1127" s="434">
        <v>2009</v>
      </c>
    </row>
    <row r="1128" spans="1:11" hidden="1" x14ac:dyDescent="0.25">
      <c r="A1128" s="434">
        <v>219124000</v>
      </c>
      <c r="B1128" s="434">
        <v>104927</v>
      </c>
      <c r="C1128" s="434" t="s">
        <v>20</v>
      </c>
      <c r="D1128" s="434" t="s">
        <v>29</v>
      </c>
      <c r="E1128" s="434">
        <v>14.5</v>
      </c>
      <c r="F1128" s="434">
        <v>7150</v>
      </c>
      <c r="G1128" s="434">
        <v>29050</v>
      </c>
      <c r="H1128" s="434">
        <v>19758</v>
      </c>
      <c r="I1128" s="434">
        <v>175.21</v>
      </c>
      <c r="J1128" s="434">
        <v>31041</v>
      </c>
      <c r="K1128" s="434">
        <v>2005</v>
      </c>
    </row>
    <row r="1129" spans="1:11" hidden="1" x14ac:dyDescent="0.25">
      <c r="A1129" s="434">
        <v>219128000</v>
      </c>
      <c r="B1129" s="434">
        <v>2157165</v>
      </c>
      <c r="C1129" s="434" t="s">
        <v>31</v>
      </c>
      <c r="D1129" s="434" t="s">
        <v>22</v>
      </c>
      <c r="E1129" s="434">
        <v>10.5</v>
      </c>
      <c r="F1129" s="434">
        <v>883</v>
      </c>
      <c r="G1129" s="434">
        <v>1016</v>
      </c>
      <c r="H1129" s="434">
        <v>1194</v>
      </c>
      <c r="I1129" s="434">
        <v>71.180000000000007</v>
      </c>
      <c r="J1129" s="434">
        <v>0</v>
      </c>
      <c r="K1129" s="434">
        <v>1970</v>
      </c>
    </row>
    <row r="1130" spans="1:11" hidden="1" x14ac:dyDescent="0.25">
      <c r="A1130" s="434">
        <v>219132000</v>
      </c>
      <c r="B1130" s="434">
        <v>267541</v>
      </c>
      <c r="C1130" s="434" t="s">
        <v>20</v>
      </c>
      <c r="D1130" s="434" t="s">
        <v>25</v>
      </c>
      <c r="G1130" s="434">
        <v>7082</v>
      </c>
      <c r="H1130" s="434">
        <v>4823</v>
      </c>
      <c r="I1130" s="434">
        <v>119</v>
      </c>
      <c r="J1130" s="434">
        <v>0</v>
      </c>
      <c r="K1130" s="434">
        <v>1970</v>
      </c>
    </row>
    <row r="1131" spans="1:11" hidden="1" x14ac:dyDescent="0.25">
      <c r="A1131" s="434">
        <v>219133000</v>
      </c>
      <c r="B1131" s="434">
        <v>14789</v>
      </c>
      <c r="C1131" s="434" t="s">
        <v>35</v>
      </c>
      <c r="D1131" s="434" t="s">
        <v>29</v>
      </c>
      <c r="E1131" s="434">
        <v>19</v>
      </c>
      <c r="F1131" s="434">
        <v>17279</v>
      </c>
      <c r="G1131" s="434">
        <v>39819</v>
      </c>
      <c r="H1131" s="434">
        <v>34882</v>
      </c>
      <c r="I1131" s="434">
        <v>200</v>
      </c>
      <c r="J1131" s="434">
        <v>0</v>
      </c>
      <c r="K1131" s="434">
        <v>2018</v>
      </c>
    </row>
    <row r="1132" spans="1:11" hidden="1" x14ac:dyDescent="0.25">
      <c r="A1132" s="434">
        <v>219142000</v>
      </c>
      <c r="B1132" s="434">
        <v>50678</v>
      </c>
      <c r="C1132" s="434" t="s">
        <v>46</v>
      </c>
      <c r="D1132" s="434" t="s">
        <v>17</v>
      </c>
      <c r="G1132" s="434">
        <v>150</v>
      </c>
      <c r="H1132" s="434">
        <v>372</v>
      </c>
      <c r="I1132" s="434">
        <v>32.450000000000003</v>
      </c>
    </row>
    <row r="1133" spans="1:11" hidden="1" x14ac:dyDescent="0.25">
      <c r="A1133" s="434">
        <v>219144000</v>
      </c>
      <c r="B1133" s="434">
        <v>8622</v>
      </c>
      <c r="C1133" s="434" t="s">
        <v>61</v>
      </c>
      <c r="D1133" s="434" t="s">
        <v>22</v>
      </c>
      <c r="E1133" s="434">
        <v>14</v>
      </c>
      <c r="F1133" s="434">
        <v>2640</v>
      </c>
      <c r="G1133" s="434">
        <v>4059</v>
      </c>
      <c r="H1133" s="434">
        <v>2982</v>
      </c>
      <c r="I1133" s="434">
        <v>88.4</v>
      </c>
      <c r="J1133" s="434">
        <v>0</v>
      </c>
      <c r="K1133" s="434">
        <v>1996</v>
      </c>
    </row>
    <row r="1134" spans="1:11" hidden="1" x14ac:dyDescent="0.25">
      <c r="A1134" s="434">
        <v>219148000</v>
      </c>
      <c r="B1134" s="434">
        <v>2969</v>
      </c>
      <c r="C1134" s="434" t="s">
        <v>20</v>
      </c>
      <c r="D1134" s="434" t="s">
        <v>25</v>
      </c>
      <c r="E1134" s="434">
        <v>12.6</v>
      </c>
      <c r="F1134" s="434">
        <v>4000</v>
      </c>
      <c r="G1134" s="434">
        <v>7875</v>
      </c>
      <c r="H1134" s="434">
        <v>5706</v>
      </c>
      <c r="I1134" s="434">
        <v>101.39</v>
      </c>
      <c r="J1134" s="434">
        <v>8160</v>
      </c>
      <c r="K1134" s="434">
        <v>2010</v>
      </c>
    </row>
    <row r="1135" spans="1:11" hidden="1" x14ac:dyDescent="0.25">
      <c r="A1135" s="434">
        <v>219153000</v>
      </c>
      <c r="B1135" s="434">
        <v>23583</v>
      </c>
      <c r="C1135" s="434" t="s">
        <v>20</v>
      </c>
      <c r="D1135" s="434" t="s">
        <v>25</v>
      </c>
      <c r="E1135" s="434">
        <v>14.5</v>
      </c>
      <c r="F1135" s="434">
        <v>6150</v>
      </c>
      <c r="G1135" s="434">
        <v>19355</v>
      </c>
      <c r="H1135" s="434">
        <v>11792</v>
      </c>
      <c r="I1135" s="434">
        <v>146.6</v>
      </c>
      <c r="J1135" s="434">
        <v>20523</v>
      </c>
      <c r="K1135" s="434">
        <v>2010</v>
      </c>
    </row>
    <row r="1136" spans="1:11" hidden="1" x14ac:dyDescent="0.25">
      <c r="A1136" s="434">
        <v>219157000</v>
      </c>
      <c r="B1136" s="434">
        <v>166587</v>
      </c>
      <c r="C1136" s="434" t="s">
        <v>20</v>
      </c>
      <c r="D1136" s="434" t="s">
        <v>22</v>
      </c>
      <c r="G1136" s="434">
        <v>4320</v>
      </c>
      <c r="H1136" s="434">
        <v>2947</v>
      </c>
      <c r="I1136" s="434">
        <v>88</v>
      </c>
      <c r="J1136" s="434">
        <v>0</v>
      </c>
      <c r="K1136" s="434">
        <v>1970</v>
      </c>
    </row>
    <row r="1137" spans="1:11" hidden="1" x14ac:dyDescent="0.25">
      <c r="A1137" s="434">
        <v>219159000</v>
      </c>
      <c r="B1137" s="434">
        <v>256036</v>
      </c>
      <c r="C1137" s="434" t="s">
        <v>54</v>
      </c>
      <c r="D1137" s="434" t="s">
        <v>17</v>
      </c>
      <c r="E1137" s="434">
        <v>11.6</v>
      </c>
      <c r="F1137" s="434">
        <v>3604</v>
      </c>
      <c r="G1137" s="434">
        <v>229</v>
      </c>
      <c r="H1137" s="434">
        <v>453</v>
      </c>
      <c r="I1137" s="434">
        <v>33.65</v>
      </c>
      <c r="J1137" s="434">
        <v>0</v>
      </c>
      <c r="K1137" s="434">
        <v>1999</v>
      </c>
    </row>
    <row r="1138" spans="1:11" hidden="1" x14ac:dyDescent="0.25">
      <c r="A1138" s="434">
        <v>219164000</v>
      </c>
      <c r="B1138" s="434">
        <v>170709</v>
      </c>
      <c r="C1138" s="434" t="s">
        <v>31</v>
      </c>
      <c r="D1138" s="434" t="s">
        <v>22</v>
      </c>
      <c r="F1138" s="434">
        <v>2024</v>
      </c>
      <c r="G1138" s="434">
        <v>3855</v>
      </c>
      <c r="H1138" s="434">
        <v>2768</v>
      </c>
      <c r="I1138" s="434">
        <v>85.86</v>
      </c>
      <c r="K1138" s="434">
        <v>1980</v>
      </c>
    </row>
    <row r="1139" spans="1:11" hidden="1" x14ac:dyDescent="0.25">
      <c r="A1139" s="434">
        <v>219165000</v>
      </c>
      <c r="B1139" s="434">
        <v>93671</v>
      </c>
      <c r="C1139" s="434" t="s">
        <v>20</v>
      </c>
      <c r="D1139" s="434" t="s">
        <v>22</v>
      </c>
      <c r="E1139" s="434">
        <v>12.5</v>
      </c>
      <c r="F1139" s="434">
        <v>2720</v>
      </c>
      <c r="G1139" s="434">
        <v>4479</v>
      </c>
      <c r="H1139" s="434">
        <v>2956</v>
      </c>
      <c r="I1139" s="434">
        <v>87.82</v>
      </c>
      <c r="J1139" s="434">
        <v>0</v>
      </c>
      <c r="K1139" s="434">
        <v>1970</v>
      </c>
    </row>
    <row r="1140" spans="1:11" x14ac:dyDescent="0.25">
      <c r="A1140" s="434">
        <v>219168000</v>
      </c>
      <c r="B1140" s="434">
        <v>11230</v>
      </c>
      <c r="C1140" s="434" t="s">
        <v>59</v>
      </c>
      <c r="D1140" s="434" t="s">
        <v>17</v>
      </c>
      <c r="E1140" s="434">
        <v>0</v>
      </c>
      <c r="F1140" s="434">
        <v>1471</v>
      </c>
      <c r="G1140" s="434">
        <v>0</v>
      </c>
      <c r="H1140" s="434">
        <v>534</v>
      </c>
      <c r="I1140" s="434">
        <v>40.409999999999997</v>
      </c>
      <c r="J1140" s="434">
        <v>0</v>
      </c>
    </row>
    <row r="1141" spans="1:11" hidden="1" x14ac:dyDescent="0.25">
      <c r="A1141" s="434">
        <v>219175000</v>
      </c>
      <c r="B1141" s="434">
        <v>284728</v>
      </c>
      <c r="C1141" s="434" t="s">
        <v>20</v>
      </c>
      <c r="D1141" s="434" t="s">
        <v>25</v>
      </c>
      <c r="E1141" s="434">
        <v>15</v>
      </c>
      <c r="F1141" s="434">
        <v>4320</v>
      </c>
      <c r="G1141" s="434">
        <v>9181</v>
      </c>
      <c r="H1141" s="434">
        <v>7515</v>
      </c>
      <c r="I1141" s="434">
        <v>124.5</v>
      </c>
      <c r="J1141" s="434">
        <v>0</v>
      </c>
      <c r="K1141" s="434">
        <v>1970</v>
      </c>
    </row>
    <row r="1142" spans="1:11" hidden="1" x14ac:dyDescent="0.25">
      <c r="A1142" s="434">
        <v>219178000</v>
      </c>
      <c r="B1142" s="434">
        <v>302067</v>
      </c>
      <c r="C1142" s="434" t="s">
        <v>20</v>
      </c>
      <c r="D1142" s="434" t="s">
        <v>25</v>
      </c>
      <c r="E1142" s="434">
        <v>13.5</v>
      </c>
      <c r="F1142" s="434">
        <v>4320</v>
      </c>
      <c r="G1142" s="434">
        <v>11249</v>
      </c>
      <c r="H1142" s="434">
        <v>7636</v>
      </c>
      <c r="I1142" s="434">
        <v>129.75</v>
      </c>
      <c r="J1142" s="434">
        <v>0</v>
      </c>
      <c r="K1142" s="434">
        <v>1970</v>
      </c>
    </row>
    <row r="1143" spans="1:11" hidden="1" x14ac:dyDescent="0.25">
      <c r="A1143" s="434">
        <v>219179000</v>
      </c>
      <c r="B1143" s="434">
        <v>286</v>
      </c>
      <c r="C1143" s="434" t="s">
        <v>20</v>
      </c>
      <c r="D1143" s="434" t="s">
        <v>29</v>
      </c>
      <c r="F1143" s="434">
        <v>7317</v>
      </c>
      <c r="G1143" s="434">
        <v>49828</v>
      </c>
      <c r="H1143" s="434">
        <v>29445</v>
      </c>
      <c r="I1143" s="434">
        <v>183</v>
      </c>
      <c r="J1143" s="434">
        <v>51743</v>
      </c>
      <c r="K1143" s="434">
        <v>2015</v>
      </c>
    </row>
    <row r="1144" spans="1:11" hidden="1" x14ac:dyDescent="0.25">
      <c r="A1144" s="434">
        <v>219182000</v>
      </c>
      <c r="B1144" s="434">
        <v>7654</v>
      </c>
      <c r="C1144" s="434" t="s">
        <v>20</v>
      </c>
      <c r="D1144" s="434" t="s">
        <v>29</v>
      </c>
      <c r="F1144" s="434">
        <v>7317</v>
      </c>
      <c r="G1144" s="434">
        <v>49835</v>
      </c>
      <c r="H1144" s="434">
        <v>29445</v>
      </c>
      <c r="I1144" s="434">
        <v>183</v>
      </c>
      <c r="J1144" s="434">
        <v>51944</v>
      </c>
      <c r="K1144" s="434">
        <v>2016</v>
      </c>
    </row>
    <row r="1145" spans="1:11" hidden="1" x14ac:dyDescent="0.25">
      <c r="A1145" s="434">
        <v>219185000</v>
      </c>
      <c r="B1145" s="434">
        <v>8743</v>
      </c>
      <c r="C1145" s="434" t="s">
        <v>31</v>
      </c>
      <c r="D1145" s="434" t="s">
        <v>17</v>
      </c>
      <c r="E1145" s="434">
        <v>11.5</v>
      </c>
      <c r="F1145" s="434">
        <v>749</v>
      </c>
      <c r="G1145" s="434">
        <v>2130</v>
      </c>
      <c r="H1145" s="434">
        <v>1352</v>
      </c>
      <c r="I1145" s="434">
        <v>69.400000000000006</v>
      </c>
      <c r="J1145" s="434">
        <v>0</v>
      </c>
      <c r="K1145" s="434">
        <v>1991</v>
      </c>
    </row>
    <row r="1146" spans="1:11" hidden="1" x14ac:dyDescent="0.25">
      <c r="A1146" s="434">
        <v>219186000</v>
      </c>
      <c r="B1146" s="434">
        <v>140017</v>
      </c>
      <c r="C1146" s="434" t="s">
        <v>48</v>
      </c>
      <c r="D1146" s="434" t="s">
        <v>17</v>
      </c>
      <c r="E1146" s="434">
        <v>14.2</v>
      </c>
      <c r="F1146" s="434">
        <v>4800</v>
      </c>
      <c r="G1146" s="434">
        <v>1637</v>
      </c>
      <c r="H1146" s="434">
        <v>1863</v>
      </c>
      <c r="I1146" s="434">
        <v>56.64</v>
      </c>
      <c r="J1146" s="434">
        <v>0</v>
      </c>
      <c r="K1146" s="434">
        <v>2000</v>
      </c>
    </row>
    <row r="1147" spans="1:11" hidden="1" x14ac:dyDescent="0.25">
      <c r="A1147" s="434">
        <v>219189000</v>
      </c>
      <c r="B1147" s="434">
        <v>18891</v>
      </c>
      <c r="C1147" s="434" t="s">
        <v>46</v>
      </c>
      <c r="D1147" s="434" t="s">
        <v>17</v>
      </c>
      <c r="E1147" s="434">
        <v>13</v>
      </c>
      <c r="F1147" s="434">
        <v>6527</v>
      </c>
      <c r="G1147" s="434">
        <v>2160</v>
      </c>
      <c r="H1147" s="434">
        <v>1887</v>
      </c>
      <c r="I1147" s="434">
        <v>65.599999999999994</v>
      </c>
      <c r="K1147" s="434">
        <v>1981</v>
      </c>
    </row>
    <row r="1148" spans="1:11" hidden="1" x14ac:dyDescent="0.25">
      <c r="A1148" s="434">
        <v>219191000</v>
      </c>
      <c r="B1148" s="434">
        <v>11380</v>
      </c>
      <c r="C1148" s="434" t="s">
        <v>31</v>
      </c>
      <c r="D1148" s="434" t="s">
        <v>17</v>
      </c>
      <c r="E1148" s="434">
        <v>11</v>
      </c>
      <c r="F1148" s="434">
        <v>507</v>
      </c>
      <c r="G1148" s="434">
        <v>1065</v>
      </c>
      <c r="H1148" s="434">
        <v>1087</v>
      </c>
      <c r="I1148" s="434">
        <v>66.8</v>
      </c>
      <c r="K1148" s="434">
        <v>1986</v>
      </c>
    </row>
    <row r="1149" spans="1:11" hidden="1" x14ac:dyDescent="0.25">
      <c r="A1149" s="434">
        <v>219194000</v>
      </c>
      <c r="B1149" s="434">
        <v>76703</v>
      </c>
      <c r="C1149" s="434" t="s">
        <v>28</v>
      </c>
      <c r="D1149" s="434" t="s">
        <v>33</v>
      </c>
      <c r="E1149" s="434">
        <v>14</v>
      </c>
      <c r="F1149" s="434">
        <v>8973</v>
      </c>
      <c r="G1149" s="434">
        <v>75726</v>
      </c>
      <c r="H1149" s="434">
        <v>38892</v>
      </c>
      <c r="I1149" s="434">
        <v>225</v>
      </c>
      <c r="J1149" s="434">
        <v>0</v>
      </c>
      <c r="K1149" s="434">
        <v>1970</v>
      </c>
    </row>
    <row r="1150" spans="1:11" hidden="1" x14ac:dyDescent="0.25">
      <c r="A1150" s="434">
        <v>219200000</v>
      </c>
      <c r="B1150" s="434">
        <v>1695</v>
      </c>
      <c r="C1150" s="434" t="s">
        <v>20</v>
      </c>
      <c r="D1150" s="434" t="s">
        <v>22</v>
      </c>
      <c r="E1150" s="434">
        <v>11</v>
      </c>
      <c r="F1150" s="434">
        <v>1920</v>
      </c>
      <c r="G1150" s="434">
        <v>4137</v>
      </c>
      <c r="H1150" s="434">
        <v>2918</v>
      </c>
      <c r="I1150" s="434">
        <v>90</v>
      </c>
      <c r="J1150" s="434">
        <v>4359</v>
      </c>
      <c r="K1150" s="434">
        <v>2011</v>
      </c>
    </row>
    <row r="1151" spans="1:11" hidden="1" x14ac:dyDescent="0.25">
      <c r="A1151" s="434">
        <v>219203000</v>
      </c>
      <c r="B1151" s="434">
        <v>2381</v>
      </c>
      <c r="C1151" s="434" t="s">
        <v>48</v>
      </c>
      <c r="D1151" s="434" t="s">
        <v>17</v>
      </c>
      <c r="E1151" s="434">
        <v>10</v>
      </c>
      <c r="F1151" s="434">
        <v>530</v>
      </c>
      <c r="G1151" s="434">
        <v>62</v>
      </c>
      <c r="H1151" s="434">
        <v>221</v>
      </c>
      <c r="I1151" s="434">
        <v>35.19</v>
      </c>
      <c r="K1151" s="434">
        <v>1962</v>
      </c>
    </row>
    <row r="1152" spans="1:11" hidden="1" x14ac:dyDescent="0.25">
      <c r="A1152" s="434">
        <v>219205000</v>
      </c>
      <c r="B1152" s="434">
        <v>7816</v>
      </c>
      <c r="C1152" s="434" t="s">
        <v>31</v>
      </c>
      <c r="D1152" s="434" t="s">
        <v>17</v>
      </c>
      <c r="I1152" s="434">
        <v>61</v>
      </c>
    </row>
    <row r="1153" spans="1:11" hidden="1" x14ac:dyDescent="0.25">
      <c r="A1153" s="434">
        <v>219209000</v>
      </c>
      <c r="B1153" s="434">
        <v>14425</v>
      </c>
      <c r="C1153" s="434" t="s">
        <v>31</v>
      </c>
      <c r="D1153" s="434" t="s">
        <v>17</v>
      </c>
      <c r="E1153" s="434">
        <v>11</v>
      </c>
      <c r="F1153" s="434">
        <v>596</v>
      </c>
      <c r="G1153" s="434">
        <v>1684</v>
      </c>
      <c r="H1153" s="434">
        <v>1087</v>
      </c>
      <c r="I1153" s="434">
        <v>66.8</v>
      </c>
      <c r="J1153" s="434">
        <v>0</v>
      </c>
      <c r="K1153" s="434">
        <v>1989</v>
      </c>
    </row>
    <row r="1154" spans="1:11" hidden="1" x14ac:dyDescent="0.25">
      <c r="A1154" s="434">
        <v>219226000</v>
      </c>
      <c r="B1154" s="434">
        <v>691792</v>
      </c>
      <c r="C1154" s="434" t="s">
        <v>46</v>
      </c>
      <c r="D1154" s="434" t="s">
        <v>17</v>
      </c>
      <c r="E1154" s="434">
        <v>15.5</v>
      </c>
      <c r="F1154" s="434">
        <v>2427</v>
      </c>
      <c r="G1154" s="434">
        <v>610</v>
      </c>
      <c r="H1154" s="434">
        <v>1244</v>
      </c>
      <c r="I1154" s="434">
        <v>68.5</v>
      </c>
      <c r="J1154" s="434">
        <v>0</v>
      </c>
      <c r="K1154" s="434">
        <v>1971</v>
      </c>
    </row>
    <row r="1155" spans="1:11" hidden="1" x14ac:dyDescent="0.25">
      <c r="A1155" s="434">
        <v>219227000</v>
      </c>
      <c r="B1155" s="434">
        <v>3411</v>
      </c>
      <c r="C1155" s="434" t="s">
        <v>20</v>
      </c>
      <c r="D1155" s="434" t="s">
        <v>29</v>
      </c>
      <c r="E1155" s="434">
        <v>14.5</v>
      </c>
      <c r="F1155" s="434">
        <v>6219</v>
      </c>
      <c r="G1155" s="434">
        <v>49757</v>
      </c>
      <c r="H1155" s="434">
        <v>29445</v>
      </c>
      <c r="I1155" s="434">
        <v>183</v>
      </c>
      <c r="J1155" s="434">
        <v>51630</v>
      </c>
      <c r="K1155" s="434">
        <v>2016</v>
      </c>
    </row>
    <row r="1156" spans="1:11" hidden="1" x14ac:dyDescent="0.25">
      <c r="A1156" s="434">
        <v>219242000</v>
      </c>
      <c r="B1156" s="434">
        <v>24332</v>
      </c>
      <c r="C1156" s="434" t="s">
        <v>20</v>
      </c>
      <c r="D1156" s="434" t="s">
        <v>29</v>
      </c>
      <c r="E1156" s="434">
        <v>14.5</v>
      </c>
      <c r="F1156" s="434">
        <v>9960</v>
      </c>
      <c r="G1156" s="434">
        <v>49999</v>
      </c>
      <c r="H1156" s="434">
        <v>29266</v>
      </c>
      <c r="I1156" s="434">
        <v>183.21</v>
      </c>
      <c r="J1156" s="434">
        <v>51907</v>
      </c>
      <c r="K1156" s="434">
        <v>2009</v>
      </c>
    </row>
    <row r="1157" spans="1:11" hidden="1" x14ac:dyDescent="0.25">
      <c r="A1157" s="434">
        <v>219252000</v>
      </c>
      <c r="B1157" s="434">
        <v>402984</v>
      </c>
      <c r="C1157" s="434" t="s">
        <v>20</v>
      </c>
      <c r="D1157" s="434" t="s">
        <v>25</v>
      </c>
      <c r="E1157" s="434">
        <v>14</v>
      </c>
      <c r="F1157" s="434">
        <v>3061</v>
      </c>
      <c r="G1157" s="434">
        <v>6019</v>
      </c>
      <c r="H1157" s="434">
        <v>4341</v>
      </c>
      <c r="I1157" s="434">
        <v>103.2</v>
      </c>
      <c r="J1157" s="434">
        <v>5288</v>
      </c>
      <c r="K1157" s="434">
        <v>2002</v>
      </c>
    </row>
    <row r="1158" spans="1:11" hidden="1" x14ac:dyDescent="0.25">
      <c r="A1158" s="434">
        <v>219254000</v>
      </c>
      <c r="B1158" s="434">
        <v>15652</v>
      </c>
      <c r="C1158" s="434" t="s">
        <v>20</v>
      </c>
      <c r="D1158" s="434" t="s">
        <v>29</v>
      </c>
      <c r="E1158" s="434">
        <v>15.2</v>
      </c>
      <c r="F1158" s="434">
        <v>9480</v>
      </c>
      <c r="G1158" s="434">
        <v>51737</v>
      </c>
      <c r="H1158" s="434">
        <v>29636</v>
      </c>
      <c r="I1158" s="434">
        <v>183.3</v>
      </c>
      <c r="J1158" s="434">
        <v>53032</v>
      </c>
      <c r="K1158" s="434">
        <v>2011</v>
      </c>
    </row>
    <row r="1159" spans="1:11" x14ac:dyDescent="0.25">
      <c r="A1159" s="434">
        <v>219257000</v>
      </c>
      <c r="B1159" s="434">
        <v>69646</v>
      </c>
      <c r="C1159" s="434" t="s">
        <v>59</v>
      </c>
      <c r="D1159" s="434" t="s">
        <v>17</v>
      </c>
      <c r="E1159" s="434">
        <v>15.5</v>
      </c>
      <c r="F1159" s="434">
        <v>4927</v>
      </c>
      <c r="G1159" s="434">
        <v>2122</v>
      </c>
      <c r="H1159" s="434">
        <v>2223</v>
      </c>
      <c r="I1159" s="434">
        <v>60</v>
      </c>
      <c r="J1159" s="434">
        <v>0</v>
      </c>
      <c r="K1159" s="434">
        <v>1970</v>
      </c>
    </row>
    <row r="1160" spans="1:11" hidden="1" x14ac:dyDescent="0.25">
      <c r="A1160" s="434">
        <v>219260000</v>
      </c>
      <c r="B1160" s="434">
        <v>2321</v>
      </c>
      <c r="C1160" s="434" t="s">
        <v>20</v>
      </c>
      <c r="D1160" s="434" t="s">
        <v>25</v>
      </c>
      <c r="E1160" s="434">
        <v>13</v>
      </c>
      <c r="F1160" s="434">
        <v>4760</v>
      </c>
      <c r="G1160" s="434">
        <v>14737</v>
      </c>
      <c r="H1160" s="434">
        <v>11344</v>
      </c>
      <c r="I1160" s="434">
        <v>146.80000000000001</v>
      </c>
      <c r="J1160" s="434">
        <v>18076</v>
      </c>
      <c r="K1160" s="434">
        <v>2007</v>
      </c>
    </row>
    <row r="1161" spans="1:11" hidden="1" x14ac:dyDescent="0.25">
      <c r="A1161" s="434">
        <v>219261000</v>
      </c>
      <c r="B1161" s="434">
        <v>1297</v>
      </c>
      <c r="C1161" s="434" t="s">
        <v>20</v>
      </c>
      <c r="D1161" s="434" t="s">
        <v>25</v>
      </c>
      <c r="E1161" s="434">
        <v>13</v>
      </c>
      <c r="F1161" s="434">
        <v>4760</v>
      </c>
      <c r="G1161" s="434">
        <v>14907</v>
      </c>
      <c r="H1161" s="434">
        <v>10660</v>
      </c>
      <c r="I1161" s="434">
        <v>146.80000000000001</v>
      </c>
      <c r="J1161" s="434">
        <v>18083</v>
      </c>
      <c r="K1161" s="434">
        <v>2006</v>
      </c>
    </row>
    <row r="1162" spans="1:11" hidden="1" x14ac:dyDescent="0.25">
      <c r="A1162" s="434">
        <v>219262000</v>
      </c>
      <c r="B1162" s="434">
        <v>2307</v>
      </c>
      <c r="C1162" s="434" t="s">
        <v>56</v>
      </c>
      <c r="D1162" s="434" t="s">
        <v>17</v>
      </c>
      <c r="E1162" s="434">
        <v>0</v>
      </c>
      <c r="F1162" s="434">
        <v>1824</v>
      </c>
      <c r="G1162" s="434">
        <v>684</v>
      </c>
      <c r="H1162" s="434">
        <v>1211</v>
      </c>
      <c r="I1162" s="434">
        <v>55.61</v>
      </c>
      <c r="J1162" s="434">
        <v>0</v>
      </c>
      <c r="K1162" s="434">
        <v>1981</v>
      </c>
    </row>
    <row r="1163" spans="1:11" hidden="1" x14ac:dyDescent="0.25">
      <c r="A1163" s="434">
        <v>219263000</v>
      </c>
      <c r="B1163" s="434">
        <v>2604</v>
      </c>
      <c r="C1163" s="434" t="s">
        <v>56</v>
      </c>
      <c r="D1163" s="434" t="s">
        <v>17</v>
      </c>
      <c r="E1163" s="434">
        <v>12</v>
      </c>
      <c r="F1163" s="434">
        <v>1824</v>
      </c>
      <c r="G1163" s="434">
        <v>684</v>
      </c>
      <c r="H1163" s="434">
        <v>1211</v>
      </c>
      <c r="I1163" s="434">
        <v>55.61</v>
      </c>
      <c r="J1163" s="434">
        <v>0</v>
      </c>
      <c r="K1163" s="434">
        <v>1981</v>
      </c>
    </row>
    <row r="1164" spans="1:11" hidden="1" x14ac:dyDescent="0.25">
      <c r="A1164" s="434">
        <v>219275000</v>
      </c>
      <c r="B1164" s="434">
        <v>37077</v>
      </c>
      <c r="C1164" s="434" t="s">
        <v>48</v>
      </c>
      <c r="D1164" s="434" t="s">
        <v>25</v>
      </c>
      <c r="E1164" s="434">
        <v>10</v>
      </c>
      <c r="F1164" s="434">
        <v>9348</v>
      </c>
      <c r="G1164" s="434">
        <v>9300</v>
      </c>
      <c r="H1164" s="434">
        <v>9765</v>
      </c>
      <c r="I1164" s="434">
        <v>138</v>
      </c>
      <c r="K1164" s="434">
        <v>2016</v>
      </c>
    </row>
    <row r="1165" spans="1:11" hidden="1" x14ac:dyDescent="0.25">
      <c r="A1165" s="434">
        <v>219290000</v>
      </c>
      <c r="B1165" s="434">
        <v>21867</v>
      </c>
      <c r="C1165" s="434" t="s">
        <v>20</v>
      </c>
      <c r="D1165" s="434" t="s">
        <v>29</v>
      </c>
      <c r="E1165" s="434">
        <v>15</v>
      </c>
      <c r="F1165" s="434">
        <v>9473</v>
      </c>
      <c r="G1165" s="434">
        <v>50281</v>
      </c>
      <c r="H1165" s="434">
        <v>30276</v>
      </c>
      <c r="I1165" s="434">
        <v>183.21</v>
      </c>
      <c r="J1165" s="434">
        <v>51472</v>
      </c>
      <c r="K1165" s="434">
        <v>2011</v>
      </c>
    </row>
    <row r="1166" spans="1:11" hidden="1" x14ac:dyDescent="0.25">
      <c r="A1166" s="434">
        <v>219291000</v>
      </c>
      <c r="B1166" s="434">
        <v>18850</v>
      </c>
      <c r="C1166" s="434" t="s">
        <v>20</v>
      </c>
      <c r="D1166" s="434" t="s">
        <v>29</v>
      </c>
      <c r="E1166" s="434">
        <v>14.5</v>
      </c>
      <c r="F1166" s="434">
        <v>11400</v>
      </c>
      <c r="G1166" s="434">
        <v>37159</v>
      </c>
      <c r="H1166" s="434">
        <v>23304</v>
      </c>
      <c r="I1166" s="434">
        <v>182.55</v>
      </c>
      <c r="J1166" s="434">
        <v>0</v>
      </c>
      <c r="K1166" s="434">
        <v>1970</v>
      </c>
    </row>
    <row r="1167" spans="1:11" x14ac:dyDescent="0.25">
      <c r="A1167" s="434">
        <v>219294000</v>
      </c>
      <c r="B1167" s="434">
        <v>652319</v>
      </c>
      <c r="C1167" s="434" t="s">
        <v>59</v>
      </c>
      <c r="D1167" s="434" t="s">
        <v>17</v>
      </c>
      <c r="E1167" s="434">
        <v>12</v>
      </c>
      <c r="F1167" s="434">
        <v>662</v>
      </c>
      <c r="G1167" s="434">
        <v>0</v>
      </c>
      <c r="H1167" s="434">
        <v>269</v>
      </c>
      <c r="I1167" s="434">
        <v>33.630000000000003</v>
      </c>
      <c r="J1167" s="434">
        <v>0</v>
      </c>
      <c r="K1167" s="434">
        <v>1970</v>
      </c>
    </row>
    <row r="1168" spans="1:11" hidden="1" x14ac:dyDescent="0.25">
      <c r="A1168" s="434">
        <v>219296000</v>
      </c>
      <c r="B1168" s="434">
        <v>6539</v>
      </c>
      <c r="C1168" s="434" t="s">
        <v>46</v>
      </c>
      <c r="D1168" s="434" t="s">
        <v>22</v>
      </c>
      <c r="E1168" s="434">
        <v>16.2</v>
      </c>
      <c r="F1168" s="434">
        <v>14725</v>
      </c>
      <c r="G1168" s="434">
        <v>4201</v>
      </c>
      <c r="H1168" s="434">
        <v>4376</v>
      </c>
      <c r="I1168" s="434">
        <v>84.6</v>
      </c>
      <c r="K1168" s="434">
        <v>1998</v>
      </c>
    </row>
    <row r="1169" spans="1:11" hidden="1" x14ac:dyDescent="0.25">
      <c r="A1169" s="434">
        <v>219303000</v>
      </c>
      <c r="B1169" s="434">
        <v>370051</v>
      </c>
      <c r="C1169" s="434" t="s">
        <v>20</v>
      </c>
      <c r="D1169" s="434" t="s">
        <v>29</v>
      </c>
      <c r="F1169" s="434">
        <v>10320</v>
      </c>
      <c r="G1169" s="434">
        <v>49932</v>
      </c>
      <c r="H1169" s="434">
        <v>28877</v>
      </c>
      <c r="I1169" s="434">
        <v>183.06450000000001</v>
      </c>
      <c r="J1169" s="434">
        <v>47000</v>
      </c>
      <c r="K1169" s="434">
        <v>2020</v>
      </c>
    </row>
    <row r="1170" spans="1:11" x14ac:dyDescent="0.25">
      <c r="A1170" s="434">
        <v>219328000</v>
      </c>
      <c r="B1170" s="434">
        <v>60433</v>
      </c>
      <c r="C1170" s="434" t="s">
        <v>59</v>
      </c>
      <c r="D1170" s="434" t="s">
        <v>17</v>
      </c>
      <c r="I1170" s="434">
        <v>39</v>
      </c>
    </row>
    <row r="1171" spans="1:11" hidden="1" x14ac:dyDescent="0.25">
      <c r="A1171" s="434">
        <v>219329000</v>
      </c>
      <c r="B1171" s="434">
        <v>33308</v>
      </c>
      <c r="C1171" s="434" t="s">
        <v>48</v>
      </c>
      <c r="D1171" s="434" t="s">
        <v>17</v>
      </c>
      <c r="E1171" s="434">
        <v>43596</v>
      </c>
      <c r="F1171" s="434">
        <v>662</v>
      </c>
      <c r="G1171" s="434">
        <v>427</v>
      </c>
      <c r="H1171" s="434">
        <v>485</v>
      </c>
      <c r="I1171" s="434">
        <v>39.76</v>
      </c>
      <c r="J1171" s="434">
        <v>0</v>
      </c>
    </row>
    <row r="1172" spans="1:11" x14ac:dyDescent="0.25">
      <c r="A1172" s="434">
        <v>219330000</v>
      </c>
      <c r="B1172" s="434">
        <v>14492</v>
      </c>
      <c r="C1172" s="434" t="s">
        <v>59</v>
      </c>
      <c r="D1172" s="434" t="s">
        <v>17</v>
      </c>
      <c r="E1172" s="434">
        <v>0</v>
      </c>
      <c r="F1172" s="434">
        <v>1500</v>
      </c>
      <c r="G1172" s="434">
        <v>0</v>
      </c>
      <c r="H1172" s="434">
        <v>747</v>
      </c>
      <c r="I1172" s="434">
        <v>40.409999999999997</v>
      </c>
      <c r="J1172" s="434">
        <v>0</v>
      </c>
    </row>
    <row r="1173" spans="1:11" hidden="1" x14ac:dyDescent="0.25">
      <c r="A1173" s="434">
        <v>219337000</v>
      </c>
      <c r="B1173" s="434">
        <v>172133</v>
      </c>
      <c r="C1173" s="434" t="s">
        <v>20</v>
      </c>
      <c r="D1173" s="434" t="s">
        <v>29</v>
      </c>
      <c r="E1173" s="434">
        <v>14</v>
      </c>
      <c r="F1173" s="434">
        <v>8580</v>
      </c>
      <c r="G1173" s="434">
        <v>39999</v>
      </c>
      <c r="H1173" s="434">
        <v>27659</v>
      </c>
      <c r="I1173" s="434">
        <v>183.08</v>
      </c>
      <c r="J1173" s="434">
        <v>44252</v>
      </c>
      <c r="K1173" s="434">
        <v>2016</v>
      </c>
    </row>
    <row r="1174" spans="1:11" hidden="1" x14ac:dyDescent="0.25">
      <c r="A1174" s="434">
        <v>219339000</v>
      </c>
      <c r="B1174" s="434">
        <v>313981</v>
      </c>
      <c r="C1174" s="434" t="s">
        <v>54</v>
      </c>
      <c r="D1174" s="434" t="s">
        <v>17</v>
      </c>
      <c r="E1174" s="434">
        <v>11</v>
      </c>
      <c r="F1174" s="434">
        <v>2386</v>
      </c>
      <c r="G1174" s="434">
        <v>305</v>
      </c>
      <c r="H1174" s="434">
        <v>294</v>
      </c>
      <c r="I1174" s="434">
        <v>31</v>
      </c>
      <c r="J1174" s="434">
        <v>0</v>
      </c>
      <c r="K1174" s="434">
        <v>2008</v>
      </c>
    </row>
    <row r="1175" spans="1:11" x14ac:dyDescent="0.25">
      <c r="A1175" s="434">
        <v>219340000</v>
      </c>
      <c r="B1175" s="434">
        <v>33826</v>
      </c>
      <c r="C1175" s="434" t="s">
        <v>59</v>
      </c>
      <c r="D1175" s="434" t="s">
        <v>17</v>
      </c>
      <c r="E1175" s="434">
        <v>0</v>
      </c>
      <c r="F1175" s="434">
        <v>1621</v>
      </c>
      <c r="G1175" s="434">
        <v>1080</v>
      </c>
      <c r="H1175" s="434">
        <v>711</v>
      </c>
      <c r="I1175" s="434">
        <v>47</v>
      </c>
      <c r="J1175" s="434">
        <v>0</v>
      </c>
    </row>
    <row r="1176" spans="1:11" x14ac:dyDescent="0.25">
      <c r="A1176" s="434">
        <v>219343000</v>
      </c>
      <c r="B1176" s="434">
        <v>195326</v>
      </c>
      <c r="C1176" s="434" t="s">
        <v>59</v>
      </c>
      <c r="D1176" s="434" t="s">
        <v>13</v>
      </c>
      <c r="I1176" s="434">
        <v>24</v>
      </c>
    </row>
    <row r="1177" spans="1:11" hidden="1" x14ac:dyDescent="0.25">
      <c r="A1177" s="434">
        <v>219347000</v>
      </c>
      <c r="B1177" s="434">
        <v>2551982</v>
      </c>
      <c r="C1177" s="434" t="s">
        <v>42</v>
      </c>
      <c r="D1177" s="434" t="s">
        <v>29</v>
      </c>
      <c r="E1177" s="434">
        <v>21.5</v>
      </c>
      <c r="F1177" s="434">
        <v>22000</v>
      </c>
      <c r="G1177" s="434">
        <v>3900</v>
      </c>
      <c r="H1177" s="434">
        <v>31678</v>
      </c>
      <c r="I1177" s="434">
        <v>170</v>
      </c>
      <c r="J1177" s="434">
        <v>0</v>
      </c>
      <c r="K1177" s="434">
        <v>2013</v>
      </c>
    </row>
    <row r="1178" spans="1:11" hidden="1" x14ac:dyDescent="0.25">
      <c r="A1178" s="434">
        <v>219348000</v>
      </c>
      <c r="B1178" s="434">
        <v>2269257</v>
      </c>
      <c r="C1178" s="434" t="s">
        <v>42</v>
      </c>
      <c r="D1178" s="434" t="s">
        <v>29</v>
      </c>
      <c r="E1178" s="434">
        <v>21.5</v>
      </c>
      <c r="F1178" s="434">
        <v>22000</v>
      </c>
      <c r="G1178" s="434">
        <v>3900</v>
      </c>
      <c r="H1178" s="434">
        <v>31678</v>
      </c>
      <c r="I1178" s="434">
        <v>170</v>
      </c>
      <c r="J1178" s="434">
        <v>0</v>
      </c>
      <c r="K1178" s="434">
        <v>2014</v>
      </c>
    </row>
    <row r="1179" spans="1:11" hidden="1" x14ac:dyDescent="0.25">
      <c r="A1179" s="434">
        <v>219363000</v>
      </c>
      <c r="B1179" s="434">
        <v>13627</v>
      </c>
      <c r="C1179" s="434" t="s">
        <v>31</v>
      </c>
      <c r="D1179" s="434" t="s">
        <v>17</v>
      </c>
      <c r="E1179" s="434">
        <v>12</v>
      </c>
      <c r="F1179" s="434">
        <v>749</v>
      </c>
      <c r="G1179" s="434">
        <v>2191</v>
      </c>
      <c r="H1179" s="434">
        <v>1409</v>
      </c>
      <c r="I1179" s="434">
        <v>69.349999999999994</v>
      </c>
      <c r="J1179" s="434">
        <v>0</v>
      </c>
      <c r="K1179" s="434">
        <v>1970</v>
      </c>
    </row>
    <row r="1180" spans="1:11" hidden="1" x14ac:dyDescent="0.25">
      <c r="A1180" s="434">
        <v>219374000</v>
      </c>
      <c r="B1180" s="434">
        <v>2459</v>
      </c>
      <c r="C1180" s="434" t="s">
        <v>20</v>
      </c>
      <c r="D1180" s="434" t="s">
        <v>25</v>
      </c>
      <c r="E1180" s="434">
        <v>12.6</v>
      </c>
      <c r="F1180" s="434">
        <v>4000</v>
      </c>
      <c r="G1180" s="434">
        <v>7846</v>
      </c>
      <c r="H1180" s="434">
        <v>5706</v>
      </c>
      <c r="I1180" s="434">
        <v>101.39</v>
      </c>
      <c r="J1180" s="434">
        <v>9066</v>
      </c>
      <c r="K1180" s="434">
        <v>2011</v>
      </c>
    </row>
    <row r="1181" spans="1:11" hidden="1" x14ac:dyDescent="0.25">
      <c r="A1181" s="434">
        <v>219375000</v>
      </c>
      <c r="B1181" s="434">
        <v>347544</v>
      </c>
      <c r="C1181" s="434" t="s">
        <v>46</v>
      </c>
      <c r="D1181" s="434" t="s">
        <v>22</v>
      </c>
      <c r="E1181" s="434">
        <v>12</v>
      </c>
      <c r="F1181" s="434">
        <v>15180</v>
      </c>
      <c r="G1181" s="434">
        <v>4352</v>
      </c>
      <c r="H1181" s="434">
        <v>6279</v>
      </c>
      <c r="I1181" s="434">
        <v>85.2</v>
      </c>
      <c r="J1181" s="434">
        <v>0</v>
      </c>
      <c r="K1181" s="434">
        <v>1970</v>
      </c>
    </row>
    <row r="1182" spans="1:11" hidden="1" x14ac:dyDescent="0.25">
      <c r="A1182" s="434">
        <v>219384000</v>
      </c>
      <c r="B1182" s="434">
        <v>172467</v>
      </c>
      <c r="C1182" s="434" t="s">
        <v>56</v>
      </c>
      <c r="D1182" s="434" t="s">
        <v>22</v>
      </c>
      <c r="E1182" s="434">
        <v>12</v>
      </c>
      <c r="F1182" s="434">
        <v>3648</v>
      </c>
      <c r="G1182" s="434">
        <v>2980</v>
      </c>
      <c r="H1182" s="434">
        <v>2545</v>
      </c>
      <c r="I1182" s="434">
        <v>78.44</v>
      </c>
      <c r="J1182" s="434">
        <v>0</v>
      </c>
      <c r="K1182" s="434">
        <v>1970</v>
      </c>
    </row>
    <row r="1183" spans="1:11" hidden="1" x14ac:dyDescent="0.25">
      <c r="A1183" s="434">
        <v>219387000</v>
      </c>
      <c r="B1183" s="434">
        <v>24804</v>
      </c>
      <c r="C1183" s="434" t="s">
        <v>56</v>
      </c>
      <c r="D1183" s="434" t="s">
        <v>25</v>
      </c>
      <c r="E1183" s="434">
        <v>14</v>
      </c>
      <c r="F1183" s="434">
        <v>5970</v>
      </c>
      <c r="G1183" s="434">
        <v>6185</v>
      </c>
      <c r="H1183" s="434">
        <v>5189</v>
      </c>
      <c r="I1183" s="434">
        <v>111.3</v>
      </c>
      <c r="J1183" s="434">
        <v>0</v>
      </c>
      <c r="K1183" s="434">
        <v>2011</v>
      </c>
    </row>
    <row r="1184" spans="1:11" hidden="1" x14ac:dyDescent="0.25">
      <c r="A1184" s="434">
        <v>219397000</v>
      </c>
      <c r="B1184" s="434">
        <v>163286</v>
      </c>
      <c r="C1184" s="434" t="s">
        <v>20</v>
      </c>
      <c r="D1184" s="434" t="s">
        <v>29</v>
      </c>
      <c r="E1184" s="434">
        <v>15</v>
      </c>
      <c r="F1184" s="434">
        <v>8580</v>
      </c>
      <c r="G1184" s="434">
        <v>37188</v>
      </c>
      <c r="H1184" s="434">
        <v>26634</v>
      </c>
      <c r="I1184" s="434">
        <v>185.6</v>
      </c>
      <c r="J1184" s="434">
        <v>0</v>
      </c>
      <c r="K1184" s="434">
        <v>1970</v>
      </c>
    </row>
    <row r="1185" spans="1:11" hidden="1" x14ac:dyDescent="0.25">
      <c r="A1185" s="434">
        <v>219398000</v>
      </c>
      <c r="B1185" s="434">
        <v>44141</v>
      </c>
      <c r="C1185" s="434" t="s">
        <v>20</v>
      </c>
      <c r="D1185" s="434" t="s">
        <v>29</v>
      </c>
      <c r="E1185" s="434">
        <v>11</v>
      </c>
      <c r="F1185" s="434">
        <v>9960</v>
      </c>
      <c r="G1185" s="434">
        <v>50326</v>
      </c>
      <c r="H1185" s="434">
        <v>30312</v>
      </c>
      <c r="I1185" s="434">
        <v>183.2</v>
      </c>
      <c r="J1185" s="434">
        <v>51472</v>
      </c>
      <c r="K1185" s="434">
        <v>2012</v>
      </c>
    </row>
    <row r="1186" spans="1:11" hidden="1" x14ac:dyDescent="0.25">
      <c r="A1186" s="434">
        <v>219410000</v>
      </c>
      <c r="B1186" s="434">
        <v>24381</v>
      </c>
      <c r="C1186" s="434" t="s">
        <v>20</v>
      </c>
      <c r="D1186" s="434" t="s">
        <v>29</v>
      </c>
      <c r="E1186" s="434">
        <v>15</v>
      </c>
      <c r="F1186" s="434">
        <v>8580</v>
      </c>
      <c r="G1186" s="434">
        <v>37188</v>
      </c>
      <c r="H1186" s="434">
        <v>26634</v>
      </c>
      <c r="I1186" s="434">
        <v>185.6</v>
      </c>
      <c r="J1186" s="434">
        <v>0</v>
      </c>
      <c r="K1186" s="434">
        <v>1970</v>
      </c>
    </row>
    <row r="1187" spans="1:11" hidden="1" x14ac:dyDescent="0.25">
      <c r="A1187" s="434">
        <v>219414000</v>
      </c>
      <c r="B1187" s="434">
        <v>5073</v>
      </c>
      <c r="C1187" s="434" t="s">
        <v>20</v>
      </c>
      <c r="D1187" s="434" t="s">
        <v>29</v>
      </c>
      <c r="E1187" s="434">
        <v>11</v>
      </c>
      <c r="F1187" s="434">
        <v>9960</v>
      </c>
      <c r="G1187" s="434">
        <v>52550</v>
      </c>
      <c r="H1187" s="434">
        <v>30312</v>
      </c>
      <c r="I1187" s="434">
        <v>183.2</v>
      </c>
      <c r="J1187" s="434">
        <v>51472</v>
      </c>
      <c r="K1187" s="434">
        <v>2012</v>
      </c>
    </row>
    <row r="1188" spans="1:11" hidden="1" x14ac:dyDescent="0.25">
      <c r="A1188" s="434">
        <v>219416000</v>
      </c>
      <c r="B1188" s="434">
        <v>2069320</v>
      </c>
      <c r="C1188" s="434" t="s">
        <v>56</v>
      </c>
      <c r="D1188" s="434" t="s">
        <v>17</v>
      </c>
      <c r="E1188" s="434">
        <v>12.5</v>
      </c>
      <c r="F1188" s="434">
        <v>1266</v>
      </c>
      <c r="G1188" s="434">
        <v>759</v>
      </c>
      <c r="H1188" s="434">
        <v>926</v>
      </c>
      <c r="I1188" s="434">
        <v>66</v>
      </c>
      <c r="J1188" s="434">
        <v>0</v>
      </c>
      <c r="K1188" s="434">
        <v>1970</v>
      </c>
    </row>
    <row r="1189" spans="1:11" hidden="1" x14ac:dyDescent="0.25">
      <c r="A1189" s="434">
        <v>219417000</v>
      </c>
      <c r="B1189" s="434">
        <v>68425</v>
      </c>
      <c r="C1189" s="434" t="s">
        <v>61</v>
      </c>
      <c r="D1189" s="434" t="s">
        <v>17</v>
      </c>
      <c r="E1189" s="434">
        <v>5</v>
      </c>
      <c r="F1189" s="434">
        <v>0</v>
      </c>
      <c r="G1189" s="434">
        <v>0</v>
      </c>
      <c r="H1189" s="434">
        <v>281</v>
      </c>
      <c r="I1189" s="434">
        <v>51.21</v>
      </c>
      <c r="J1189" s="434">
        <v>0</v>
      </c>
      <c r="K1189" s="434">
        <v>1970</v>
      </c>
    </row>
    <row r="1190" spans="1:11" hidden="1" x14ac:dyDescent="0.25">
      <c r="A1190" s="434">
        <v>219425000</v>
      </c>
      <c r="B1190" s="434">
        <v>345966</v>
      </c>
      <c r="C1190" s="434" t="s">
        <v>20</v>
      </c>
      <c r="D1190" s="434" t="s">
        <v>25</v>
      </c>
      <c r="E1190" s="434">
        <v>14.5</v>
      </c>
      <c r="F1190" s="434">
        <v>5385</v>
      </c>
      <c r="G1190" s="434">
        <v>6925</v>
      </c>
      <c r="H1190" s="434">
        <v>4874</v>
      </c>
      <c r="I1190" s="434">
        <v>120</v>
      </c>
      <c r="J1190" s="434">
        <v>0</v>
      </c>
      <c r="K1190" s="434">
        <v>1970</v>
      </c>
    </row>
    <row r="1191" spans="1:11" hidden="1" x14ac:dyDescent="0.25">
      <c r="A1191" s="434">
        <v>219426000</v>
      </c>
      <c r="B1191" s="434">
        <v>1966</v>
      </c>
      <c r="C1191" s="434" t="s">
        <v>20</v>
      </c>
      <c r="D1191" s="434" t="s">
        <v>22</v>
      </c>
      <c r="E1191" s="434">
        <v>13.5</v>
      </c>
      <c r="F1191" s="434">
        <v>2640</v>
      </c>
      <c r="G1191" s="434">
        <v>4750</v>
      </c>
      <c r="H1191" s="434">
        <v>3100</v>
      </c>
      <c r="I1191" s="434">
        <v>99.9</v>
      </c>
      <c r="J1191" s="434">
        <v>5170</v>
      </c>
      <c r="K1191" s="434">
        <v>2007</v>
      </c>
    </row>
    <row r="1192" spans="1:11" hidden="1" x14ac:dyDescent="0.25">
      <c r="A1192" s="434">
        <v>219430000</v>
      </c>
      <c r="B1192" s="434">
        <v>232870</v>
      </c>
      <c r="C1192" s="434" t="s">
        <v>20</v>
      </c>
      <c r="D1192" s="434" t="s">
        <v>25</v>
      </c>
      <c r="G1192" s="434">
        <v>6954</v>
      </c>
      <c r="H1192" s="434">
        <v>4874</v>
      </c>
      <c r="I1192" s="434">
        <v>119</v>
      </c>
      <c r="J1192" s="434">
        <v>0</v>
      </c>
      <c r="K1192" s="434">
        <v>1970</v>
      </c>
    </row>
    <row r="1193" spans="1:11" hidden="1" x14ac:dyDescent="0.25">
      <c r="A1193" s="434">
        <v>219431000</v>
      </c>
      <c r="B1193" s="434">
        <v>46599</v>
      </c>
      <c r="C1193" s="434" t="s">
        <v>20</v>
      </c>
      <c r="D1193" s="434" t="s">
        <v>25</v>
      </c>
      <c r="G1193" s="434">
        <v>6927</v>
      </c>
      <c r="H1193" s="434">
        <v>4883</v>
      </c>
      <c r="I1193" s="434">
        <v>119</v>
      </c>
      <c r="J1193" s="434">
        <v>0</v>
      </c>
      <c r="K1193" s="434">
        <v>1970</v>
      </c>
    </row>
    <row r="1194" spans="1:11" hidden="1" x14ac:dyDescent="0.25">
      <c r="A1194" s="434">
        <v>219435000</v>
      </c>
      <c r="B1194" s="434">
        <v>71920</v>
      </c>
      <c r="C1194" s="434" t="s">
        <v>31</v>
      </c>
      <c r="D1194" s="434" t="s">
        <v>33</v>
      </c>
      <c r="E1194" s="434">
        <v>22.5</v>
      </c>
      <c r="F1194" s="434">
        <v>21000</v>
      </c>
      <c r="G1194" s="434">
        <v>14330</v>
      </c>
      <c r="H1194" s="434">
        <v>37722</v>
      </c>
      <c r="I1194" s="434">
        <v>229.8</v>
      </c>
      <c r="J1194" s="434">
        <v>0</v>
      </c>
      <c r="K1194" s="434">
        <v>2005</v>
      </c>
    </row>
    <row r="1195" spans="1:11" hidden="1" x14ac:dyDescent="0.25">
      <c r="A1195" s="434">
        <v>219437000</v>
      </c>
      <c r="B1195" s="434">
        <v>171723</v>
      </c>
      <c r="C1195" s="434" t="s">
        <v>31</v>
      </c>
      <c r="D1195" s="434" t="s">
        <v>33</v>
      </c>
      <c r="E1195" s="434">
        <v>22.5</v>
      </c>
      <c r="F1195" s="434">
        <v>21000</v>
      </c>
      <c r="G1195" s="434">
        <v>14424</v>
      </c>
      <c r="H1195" s="434">
        <v>37722</v>
      </c>
      <c r="I1195" s="434">
        <v>229.8</v>
      </c>
      <c r="K1195" s="434">
        <v>2004</v>
      </c>
    </row>
    <row r="1196" spans="1:11" x14ac:dyDescent="0.25">
      <c r="A1196" s="434">
        <v>219443000</v>
      </c>
      <c r="B1196" s="434">
        <v>507546</v>
      </c>
      <c r="C1196" s="434" t="s">
        <v>59</v>
      </c>
      <c r="D1196" s="434" t="s">
        <v>17</v>
      </c>
      <c r="E1196" s="434">
        <v>10</v>
      </c>
      <c r="F1196" s="434">
        <v>368</v>
      </c>
      <c r="G1196" s="434">
        <v>163</v>
      </c>
      <c r="H1196" s="434">
        <v>265</v>
      </c>
      <c r="I1196" s="434">
        <v>34.799999999999997</v>
      </c>
      <c r="J1196" s="434">
        <v>0</v>
      </c>
      <c r="K1196" s="434">
        <v>1970</v>
      </c>
    </row>
    <row r="1197" spans="1:11" hidden="1" x14ac:dyDescent="0.25">
      <c r="A1197" s="434">
        <v>219448000</v>
      </c>
      <c r="B1197" s="434">
        <v>3082</v>
      </c>
      <c r="C1197" s="434" t="s">
        <v>46</v>
      </c>
      <c r="D1197" s="434" t="s">
        <v>13</v>
      </c>
      <c r="G1197" s="434">
        <v>25</v>
      </c>
      <c r="H1197" s="434">
        <v>131</v>
      </c>
      <c r="I1197" s="434">
        <v>22.4</v>
      </c>
    </row>
    <row r="1198" spans="1:11" hidden="1" x14ac:dyDescent="0.25">
      <c r="A1198" s="434">
        <v>219449000</v>
      </c>
      <c r="B1198" s="434">
        <v>1585</v>
      </c>
      <c r="C1198" s="434" t="s">
        <v>46</v>
      </c>
      <c r="D1198" s="434" t="s">
        <v>22</v>
      </c>
      <c r="E1198" s="434">
        <v>0</v>
      </c>
      <c r="F1198" s="434">
        <v>6620</v>
      </c>
      <c r="G1198" s="434">
        <v>2369</v>
      </c>
      <c r="H1198" s="434">
        <v>2568</v>
      </c>
      <c r="I1198" s="434">
        <v>72</v>
      </c>
      <c r="J1198" s="434">
        <v>0</v>
      </c>
    </row>
    <row r="1199" spans="1:11" hidden="1" x14ac:dyDescent="0.25">
      <c r="A1199" s="434">
        <v>219455000</v>
      </c>
      <c r="B1199" s="434">
        <v>153185</v>
      </c>
      <c r="C1199" s="434" t="s">
        <v>31</v>
      </c>
      <c r="D1199" s="434" t="s">
        <v>29</v>
      </c>
      <c r="E1199" s="434">
        <v>22.5</v>
      </c>
      <c r="F1199" s="434">
        <v>19780</v>
      </c>
      <c r="G1199" s="434">
        <v>10407</v>
      </c>
      <c r="H1199" s="434">
        <v>32289</v>
      </c>
      <c r="I1199" s="434">
        <v>199.8</v>
      </c>
      <c r="J1199" s="434">
        <v>0</v>
      </c>
      <c r="K1199" s="434">
        <v>2003</v>
      </c>
    </row>
    <row r="1200" spans="1:11" hidden="1" x14ac:dyDescent="0.25">
      <c r="A1200" s="434">
        <v>219465000</v>
      </c>
      <c r="B1200" s="434">
        <v>23377</v>
      </c>
      <c r="C1200" s="434" t="s">
        <v>48</v>
      </c>
      <c r="D1200" s="434" t="s">
        <v>17</v>
      </c>
      <c r="E1200" s="434">
        <v>12</v>
      </c>
      <c r="F1200" s="434">
        <v>2574</v>
      </c>
      <c r="G1200" s="434">
        <v>619</v>
      </c>
      <c r="H1200" s="434">
        <v>963</v>
      </c>
      <c r="I1200" s="434">
        <v>45.8</v>
      </c>
      <c r="K1200" s="434">
        <v>2013</v>
      </c>
    </row>
    <row r="1201" spans="1:11" hidden="1" x14ac:dyDescent="0.25">
      <c r="A1201" s="434">
        <v>219468000</v>
      </c>
      <c r="B1201" s="434">
        <v>110395</v>
      </c>
      <c r="C1201" s="434" t="s">
        <v>48</v>
      </c>
      <c r="D1201" s="434" t="s">
        <v>17</v>
      </c>
      <c r="E1201" s="434">
        <v>12</v>
      </c>
      <c r="F1201" s="434">
        <v>2574</v>
      </c>
      <c r="G1201" s="434">
        <v>619</v>
      </c>
      <c r="H1201" s="434">
        <v>963</v>
      </c>
      <c r="I1201" s="434">
        <v>45.8</v>
      </c>
      <c r="J1201" s="434">
        <v>0</v>
      </c>
      <c r="K1201" s="434">
        <v>2013</v>
      </c>
    </row>
    <row r="1202" spans="1:11" hidden="1" x14ac:dyDescent="0.25">
      <c r="A1202" s="434">
        <v>219472000</v>
      </c>
      <c r="B1202" s="434">
        <v>8863</v>
      </c>
      <c r="C1202" s="434" t="s">
        <v>46</v>
      </c>
      <c r="D1202" s="434" t="s">
        <v>13</v>
      </c>
      <c r="E1202" s="434">
        <v>23</v>
      </c>
      <c r="F1202" s="434">
        <v>1440</v>
      </c>
      <c r="G1202" s="434">
        <v>25</v>
      </c>
      <c r="H1202" s="434">
        <v>131</v>
      </c>
      <c r="I1202" s="434">
        <v>22.4</v>
      </c>
      <c r="J1202" s="434">
        <v>0</v>
      </c>
      <c r="K1202" s="434">
        <v>1970</v>
      </c>
    </row>
    <row r="1203" spans="1:11" hidden="1" x14ac:dyDescent="0.25">
      <c r="A1203" s="434">
        <v>219477000</v>
      </c>
      <c r="B1203" s="434">
        <v>23139</v>
      </c>
      <c r="C1203" s="434" t="s">
        <v>56</v>
      </c>
      <c r="D1203" s="434" t="s">
        <v>17</v>
      </c>
      <c r="E1203" s="434">
        <v>12</v>
      </c>
      <c r="F1203" s="434">
        <v>1298</v>
      </c>
      <c r="G1203" s="434">
        <v>126</v>
      </c>
      <c r="H1203" s="434">
        <v>657</v>
      </c>
      <c r="I1203" s="434">
        <v>49.92</v>
      </c>
      <c r="J1203" s="434">
        <v>0</v>
      </c>
      <c r="K1203" s="434">
        <v>1970</v>
      </c>
    </row>
    <row r="1204" spans="1:11" hidden="1" x14ac:dyDescent="0.25">
      <c r="A1204" s="434">
        <v>219479000</v>
      </c>
      <c r="B1204" s="434">
        <v>1804</v>
      </c>
      <c r="C1204" s="434" t="s">
        <v>20</v>
      </c>
      <c r="D1204" s="434" t="s">
        <v>25</v>
      </c>
      <c r="E1204" s="434">
        <v>14</v>
      </c>
      <c r="F1204" s="434">
        <v>3837</v>
      </c>
      <c r="G1204" s="434">
        <v>6970</v>
      </c>
      <c r="H1204" s="434">
        <v>4752</v>
      </c>
      <c r="I1204" s="434">
        <v>119.6</v>
      </c>
      <c r="J1204" s="434">
        <v>7910</v>
      </c>
      <c r="K1204" s="434">
        <v>2008</v>
      </c>
    </row>
    <row r="1205" spans="1:11" hidden="1" x14ac:dyDescent="0.25">
      <c r="A1205" s="434">
        <v>219484000</v>
      </c>
      <c r="B1205" s="434">
        <v>295</v>
      </c>
      <c r="C1205" s="434" t="s">
        <v>20</v>
      </c>
      <c r="D1205" s="434" t="s">
        <v>29</v>
      </c>
      <c r="E1205" s="434">
        <v>11</v>
      </c>
      <c r="F1205" s="434">
        <v>9960</v>
      </c>
      <c r="G1205" s="434">
        <v>52385</v>
      </c>
      <c r="H1205" s="434">
        <v>30312</v>
      </c>
      <c r="I1205" s="434">
        <v>183.2</v>
      </c>
      <c r="J1205" s="434">
        <v>51472</v>
      </c>
      <c r="K1205" s="434">
        <v>2013</v>
      </c>
    </row>
    <row r="1206" spans="1:11" hidden="1" x14ac:dyDescent="0.25">
      <c r="A1206" s="434">
        <v>219487000</v>
      </c>
      <c r="B1206" s="434">
        <v>563</v>
      </c>
      <c r="C1206" s="434" t="s">
        <v>20</v>
      </c>
      <c r="D1206" s="434" t="s">
        <v>29</v>
      </c>
      <c r="E1206" s="434">
        <v>11</v>
      </c>
      <c r="F1206" s="434">
        <v>9960</v>
      </c>
      <c r="G1206" s="434">
        <v>52340</v>
      </c>
      <c r="H1206" s="434">
        <v>30312</v>
      </c>
      <c r="I1206" s="434">
        <v>183.2</v>
      </c>
      <c r="J1206" s="434">
        <v>51472</v>
      </c>
      <c r="K1206" s="434">
        <v>2013</v>
      </c>
    </row>
    <row r="1207" spans="1:11" hidden="1" x14ac:dyDescent="0.25">
      <c r="A1207" s="434">
        <v>219491000</v>
      </c>
      <c r="B1207" s="434">
        <v>289665</v>
      </c>
      <c r="C1207" s="434" t="s">
        <v>46</v>
      </c>
      <c r="D1207" s="434" t="s">
        <v>17</v>
      </c>
      <c r="G1207" s="434">
        <v>0</v>
      </c>
      <c r="H1207" s="434">
        <v>331</v>
      </c>
      <c r="I1207" s="434">
        <v>33.19</v>
      </c>
    </row>
    <row r="1208" spans="1:11" hidden="1" x14ac:dyDescent="0.25">
      <c r="A1208" s="434">
        <v>219500000</v>
      </c>
      <c r="B1208" s="434">
        <v>5307</v>
      </c>
      <c r="C1208" s="434" t="s">
        <v>61</v>
      </c>
      <c r="D1208" s="434" t="s">
        <v>17</v>
      </c>
      <c r="E1208" s="434">
        <v>0</v>
      </c>
      <c r="F1208" s="434">
        <v>357</v>
      </c>
      <c r="G1208" s="434">
        <v>0</v>
      </c>
      <c r="H1208" s="434">
        <v>737</v>
      </c>
      <c r="I1208" s="434">
        <v>64.98</v>
      </c>
      <c r="J1208" s="434">
        <v>0</v>
      </c>
    </row>
    <row r="1209" spans="1:11" hidden="1" x14ac:dyDescent="0.25">
      <c r="A1209" s="434">
        <v>219511000</v>
      </c>
      <c r="B1209" s="434">
        <v>7323</v>
      </c>
      <c r="C1209" s="434" t="s">
        <v>20</v>
      </c>
      <c r="D1209" s="434" t="s">
        <v>29</v>
      </c>
      <c r="E1209" s="434">
        <v>14.2</v>
      </c>
      <c r="F1209" s="434">
        <v>10680</v>
      </c>
      <c r="G1209" s="434">
        <v>39999</v>
      </c>
      <c r="H1209" s="434">
        <v>25004</v>
      </c>
      <c r="I1209" s="434">
        <v>183.21</v>
      </c>
      <c r="J1209" s="434">
        <v>42639</v>
      </c>
      <c r="K1209" s="434">
        <v>2014</v>
      </c>
    </row>
    <row r="1210" spans="1:11" hidden="1" x14ac:dyDescent="0.25">
      <c r="A1210" s="434">
        <v>219513000</v>
      </c>
      <c r="B1210" s="434">
        <v>15560</v>
      </c>
      <c r="C1210" s="434" t="s">
        <v>46</v>
      </c>
      <c r="D1210" s="434" t="s">
        <v>13</v>
      </c>
      <c r="E1210" s="434">
        <v>22</v>
      </c>
      <c r="F1210" s="434">
        <v>1876</v>
      </c>
      <c r="G1210" s="434">
        <v>0</v>
      </c>
      <c r="H1210" s="434">
        <v>215</v>
      </c>
      <c r="I1210" s="434">
        <v>27.2</v>
      </c>
      <c r="J1210" s="434">
        <v>0</v>
      </c>
      <c r="K1210" s="434">
        <v>1970</v>
      </c>
    </row>
    <row r="1211" spans="1:11" hidden="1" x14ac:dyDescent="0.25">
      <c r="A1211" s="434">
        <v>219514000</v>
      </c>
      <c r="B1211" s="434">
        <v>1255176</v>
      </c>
      <c r="C1211" s="434" t="s">
        <v>20</v>
      </c>
      <c r="D1211" s="434" t="s">
        <v>25</v>
      </c>
      <c r="E1211" s="434">
        <v>13.5</v>
      </c>
      <c r="F1211" s="434">
        <v>5760</v>
      </c>
      <c r="G1211" s="434">
        <v>8269</v>
      </c>
      <c r="H1211" s="434">
        <v>5685</v>
      </c>
      <c r="I1211" s="434">
        <v>116</v>
      </c>
      <c r="J1211" s="434">
        <v>0</v>
      </c>
      <c r="K1211" s="434">
        <v>1970</v>
      </c>
    </row>
    <row r="1212" spans="1:11" hidden="1" x14ac:dyDescent="0.25">
      <c r="A1212" s="434">
        <v>219517000</v>
      </c>
      <c r="B1212" s="434">
        <v>8672</v>
      </c>
      <c r="C1212" s="434" t="s">
        <v>61</v>
      </c>
      <c r="D1212" s="434" t="s">
        <v>22</v>
      </c>
      <c r="E1212" s="434">
        <v>12</v>
      </c>
      <c r="F1212" s="434">
        <v>1298</v>
      </c>
      <c r="G1212" s="434">
        <v>0</v>
      </c>
      <c r="H1212" s="434">
        <v>1018</v>
      </c>
      <c r="I1212" s="434">
        <v>75.58</v>
      </c>
      <c r="J1212" s="434">
        <v>0</v>
      </c>
      <c r="K1212" s="434">
        <v>1970</v>
      </c>
    </row>
    <row r="1213" spans="1:11" hidden="1" x14ac:dyDescent="0.25">
      <c r="A1213" s="434">
        <v>219525000</v>
      </c>
      <c r="B1213" s="434">
        <v>16655</v>
      </c>
      <c r="C1213" s="434" t="s">
        <v>61</v>
      </c>
      <c r="D1213" s="434" t="s">
        <v>25</v>
      </c>
      <c r="I1213" s="434">
        <v>112</v>
      </c>
    </row>
    <row r="1214" spans="1:11" hidden="1" x14ac:dyDescent="0.25">
      <c r="A1214" s="434">
        <v>219529000</v>
      </c>
      <c r="B1214" s="434">
        <v>1174099</v>
      </c>
      <c r="C1214" s="434" t="s">
        <v>20</v>
      </c>
      <c r="D1214" s="434" t="s">
        <v>25</v>
      </c>
      <c r="E1214" s="434">
        <v>14</v>
      </c>
      <c r="F1214" s="434">
        <v>3960</v>
      </c>
      <c r="G1214" s="434">
        <v>8245</v>
      </c>
      <c r="H1214" s="434">
        <v>5698</v>
      </c>
      <c r="I1214" s="434">
        <v>115.1</v>
      </c>
      <c r="J1214" s="434">
        <v>0</v>
      </c>
      <c r="K1214" s="434">
        <v>1970</v>
      </c>
    </row>
    <row r="1215" spans="1:11" hidden="1" x14ac:dyDescent="0.25">
      <c r="A1215" s="434">
        <v>219539000</v>
      </c>
      <c r="B1215" s="434">
        <v>1710502</v>
      </c>
      <c r="C1215" s="434" t="s">
        <v>20</v>
      </c>
      <c r="D1215" s="434" t="s">
        <v>25</v>
      </c>
      <c r="E1215" s="434">
        <v>15</v>
      </c>
      <c r="F1215" s="434">
        <v>4320</v>
      </c>
      <c r="G1215" s="434">
        <v>9189</v>
      </c>
      <c r="H1215" s="434">
        <v>7515</v>
      </c>
      <c r="I1215" s="434">
        <v>124.5</v>
      </c>
      <c r="J1215" s="434">
        <v>0</v>
      </c>
      <c r="K1215" s="434">
        <v>1970</v>
      </c>
    </row>
    <row r="1216" spans="1:11" hidden="1" x14ac:dyDescent="0.25">
      <c r="A1216" s="434">
        <v>219551000</v>
      </c>
      <c r="B1216" s="434">
        <v>26662</v>
      </c>
      <c r="C1216" s="434" t="s">
        <v>31</v>
      </c>
      <c r="D1216" s="434" t="s">
        <v>29</v>
      </c>
      <c r="E1216" s="434">
        <v>43634</v>
      </c>
      <c r="F1216" s="434">
        <v>18160</v>
      </c>
      <c r="G1216" s="434">
        <v>12000</v>
      </c>
      <c r="H1216" s="434">
        <v>25000</v>
      </c>
      <c r="I1216" s="434">
        <v>195</v>
      </c>
      <c r="J1216" s="434">
        <v>0</v>
      </c>
    </row>
    <row r="1217" spans="1:11" hidden="1" x14ac:dyDescent="0.25">
      <c r="A1217" s="434">
        <v>219554000</v>
      </c>
      <c r="B1217" s="434">
        <v>94114</v>
      </c>
      <c r="C1217" s="434" t="s">
        <v>20</v>
      </c>
      <c r="D1217" s="434" t="s">
        <v>25</v>
      </c>
      <c r="E1217" s="434">
        <v>14</v>
      </c>
      <c r="F1217" s="434">
        <v>4500</v>
      </c>
      <c r="G1217" s="434">
        <v>11259</v>
      </c>
      <c r="H1217" s="434">
        <v>7321</v>
      </c>
      <c r="I1217" s="434">
        <v>129.5</v>
      </c>
      <c r="J1217" s="434">
        <v>12186</v>
      </c>
      <c r="K1217" s="434">
        <v>2008</v>
      </c>
    </row>
    <row r="1218" spans="1:11" hidden="1" x14ac:dyDescent="0.25">
      <c r="A1218" s="434">
        <v>219555000</v>
      </c>
      <c r="B1218" s="434">
        <v>7265</v>
      </c>
      <c r="C1218" s="434" t="s">
        <v>46</v>
      </c>
      <c r="D1218" s="434" t="s">
        <v>22</v>
      </c>
      <c r="E1218" s="434">
        <v>12</v>
      </c>
      <c r="F1218" s="434">
        <v>10552</v>
      </c>
      <c r="G1218" s="434">
        <v>2903</v>
      </c>
      <c r="H1218" s="434">
        <v>2887</v>
      </c>
      <c r="I1218" s="434">
        <v>75.400000000000006</v>
      </c>
      <c r="J1218" s="434">
        <v>0</v>
      </c>
      <c r="K1218" s="434">
        <v>1970</v>
      </c>
    </row>
    <row r="1219" spans="1:11" hidden="1" x14ac:dyDescent="0.25">
      <c r="A1219" s="434">
        <v>219562000</v>
      </c>
      <c r="B1219" s="434">
        <v>11210</v>
      </c>
      <c r="C1219" s="434" t="s">
        <v>20</v>
      </c>
      <c r="D1219" s="434" t="s">
        <v>29</v>
      </c>
      <c r="E1219" s="434">
        <v>15</v>
      </c>
      <c r="F1219" s="434">
        <v>7.9</v>
      </c>
      <c r="G1219" s="434">
        <v>36962</v>
      </c>
      <c r="H1219" s="434">
        <v>24099</v>
      </c>
      <c r="I1219" s="434">
        <v>184</v>
      </c>
      <c r="J1219" s="434">
        <v>0</v>
      </c>
      <c r="K1219" s="434">
        <v>1970</v>
      </c>
    </row>
    <row r="1220" spans="1:11" hidden="1" x14ac:dyDescent="0.25">
      <c r="A1220" s="434">
        <v>219571000</v>
      </c>
      <c r="B1220" s="434">
        <v>19532</v>
      </c>
      <c r="C1220" s="434" t="s">
        <v>20</v>
      </c>
      <c r="D1220" s="434" t="s">
        <v>29</v>
      </c>
      <c r="E1220" s="434">
        <v>15</v>
      </c>
      <c r="F1220" s="434">
        <v>8580</v>
      </c>
      <c r="G1220" s="434">
        <v>36803</v>
      </c>
      <c r="H1220" s="434">
        <v>26659</v>
      </c>
      <c r="I1220" s="434">
        <v>185.6</v>
      </c>
      <c r="J1220" s="434">
        <v>0</v>
      </c>
      <c r="K1220" s="434">
        <v>1970</v>
      </c>
    </row>
    <row r="1221" spans="1:11" hidden="1" x14ac:dyDescent="0.25">
      <c r="A1221" s="434">
        <v>219577000</v>
      </c>
      <c r="B1221" s="434">
        <v>19916</v>
      </c>
      <c r="C1221" s="434" t="s">
        <v>20</v>
      </c>
      <c r="D1221" s="434" t="s">
        <v>29</v>
      </c>
      <c r="E1221" s="434">
        <v>15</v>
      </c>
      <c r="F1221" s="434">
        <v>8580</v>
      </c>
      <c r="G1221" s="434">
        <v>36941</v>
      </c>
      <c r="H1221" s="434">
        <v>26659</v>
      </c>
      <c r="I1221" s="434">
        <v>185.6</v>
      </c>
      <c r="J1221" s="434">
        <v>0</v>
      </c>
      <c r="K1221" s="434">
        <v>1970</v>
      </c>
    </row>
    <row r="1222" spans="1:11" hidden="1" x14ac:dyDescent="0.25">
      <c r="A1222" s="434">
        <v>219582000</v>
      </c>
      <c r="B1222" s="434">
        <v>14545</v>
      </c>
      <c r="C1222" s="434" t="s">
        <v>28</v>
      </c>
      <c r="D1222" s="434" t="s">
        <v>29</v>
      </c>
      <c r="E1222" s="434">
        <v>14.4</v>
      </c>
      <c r="F1222" s="434">
        <v>6840</v>
      </c>
      <c r="G1222" s="434">
        <v>31858</v>
      </c>
      <c r="H1222" s="434">
        <v>19812</v>
      </c>
      <c r="I1222" s="434">
        <v>175.53</v>
      </c>
      <c r="J1222" s="434">
        <v>0</v>
      </c>
      <c r="K1222" s="434">
        <v>1970</v>
      </c>
    </row>
    <row r="1223" spans="1:11" hidden="1" x14ac:dyDescent="0.25">
      <c r="A1223" s="434">
        <v>219586000</v>
      </c>
      <c r="B1223" s="434">
        <v>4314</v>
      </c>
      <c r="C1223" s="434" t="s">
        <v>46</v>
      </c>
      <c r="D1223" s="434" t="s">
        <v>13</v>
      </c>
      <c r="E1223" s="434">
        <v>22</v>
      </c>
      <c r="F1223" s="434">
        <v>1876</v>
      </c>
      <c r="G1223" s="434">
        <v>60</v>
      </c>
      <c r="H1223" s="434">
        <v>215</v>
      </c>
      <c r="I1223" s="434">
        <v>25.25</v>
      </c>
      <c r="J1223" s="434">
        <v>0</v>
      </c>
      <c r="K1223" s="434">
        <v>1970</v>
      </c>
    </row>
    <row r="1224" spans="1:11" hidden="1" x14ac:dyDescent="0.25">
      <c r="A1224" s="434">
        <v>219590000</v>
      </c>
      <c r="B1224" s="434">
        <v>7984</v>
      </c>
      <c r="C1224" s="434" t="s">
        <v>56</v>
      </c>
      <c r="D1224" s="434" t="s">
        <v>22</v>
      </c>
      <c r="E1224" s="434">
        <v>14</v>
      </c>
      <c r="F1224" s="434">
        <v>9400</v>
      </c>
      <c r="G1224" s="434">
        <v>3200</v>
      </c>
      <c r="H1224" s="434">
        <v>5006</v>
      </c>
      <c r="I1224" s="434">
        <v>83.7</v>
      </c>
      <c r="K1224" s="434">
        <v>2015</v>
      </c>
    </row>
    <row r="1225" spans="1:11" hidden="1" x14ac:dyDescent="0.25">
      <c r="A1225" s="434">
        <v>219592000</v>
      </c>
      <c r="B1225" s="434">
        <v>1185976</v>
      </c>
      <c r="C1225" s="434" t="s">
        <v>42</v>
      </c>
      <c r="D1225" s="434" t="s">
        <v>29</v>
      </c>
      <c r="E1225" s="434">
        <v>21.5</v>
      </c>
      <c r="F1225" s="434">
        <v>23759</v>
      </c>
      <c r="G1225" s="434">
        <v>2940</v>
      </c>
      <c r="H1225" s="434">
        <v>35498</v>
      </c>
      <c r="I1225" s="434">
        <v>171</v>
      </c>
      <c r="J1225" s="434">
        <v>0</v>
      </c>
      <c r="K1225" s="434">
        <v>1994</v>
      </c>
    </row>
    <row r="1226" spans="1:11" hidden="1" x14ac:dyDescent="0.25">
      <c r="A1226" s="434">
        <v>219593000</v>
      </c>
      <c r="B1226" s="434">
        <v>2198</v>
      </c>
      <c r="C1226" s="434" t="s">
        <v>56</v>
      </c>
      <c r="D1226" s="434" t="s">
        <v>17</v>
      </c>
      <c r="E1226" s="434">
        <v>11.2</v>
      </c>
      <c r="F1226" s="434">
        <v>1612</v>
      </c>
      <c r="G1226" s="434">
        <v>300</v>
      </c>
      <c r="H1226" s="434">
        <v>651</v>
      </c>
      <c r="I1226" s="434">
        <v>46.73</v>
      </c>
      <c r="K1226" s="434">
        <v>1994</v>
      </c>
    </row>
    <row r="1227" spans="1:11" hidden="1" x14ac:dyDescent="0.25">
      <c r="A1227" s="434">
        <v>219594000</v>
      </c>
      <c r="B1227" s="434">
        <v>1503</v>
      </c>
      <c r="C1227" s="434" t="s">
        <v>28</v>
      </c>
      <c r="D1227" s="434" t="s">
        <v>29</v>
      </c>
      <c r="E1227" s="434">
        <v>43569</v>
      </c>
      <c r="F1227" s="434">
        <v>7470</v>
      </c>
      <c r="G1227" s="434">
        <v>31900</v>
      </c>
      <c r="H1227" s="434">
        <v>19850</v>
      </c>
      <c r="I1227" s="434">
        <v>175.5</v>
      </c>
      <c r="J1227" s="434">
        <v>0</v>
      </c>
    </row>
    <row r="1228" spans="1:11" hidden="1" x14ac:dyDescent="0.25">
      <c r="A1228" s="434">
        <v>219596000</v>
      </c>
      <c r="B1228" s="434">
        <v>72</v>
      </c>
      <c r="C1228" s="434" t="s">
        <v>31</v>
      </c>
      <c r="D1228" s="434" t="s">
        <v>29</v>
      </c>
      <c r="E1228" s="434">
        <v>15</v>
      </c>
      <c r="F1228" s="434">
        <v>20440</v>
      </c>
      <c r="G1228" s="434">
        <v>12000</v>
      </c>
      <c r="H1228" s="434">
        <v>33313</v>
      </c>
      <c r="I1228" s="434">
        <v>195.2</v>
      </c>
      <c r="J1228" s="434">
        <v>0</v>
      </c>
    </row>
    <row r="1229" spans="1:11" x14ac:dyDescent="0.25">
      <c r="A1229" s="434">
        <v>219597000</v>
      </c>
      <c r="B1229" s="434">
        <v>392691</v>
      </c>
      <c r="C1229" s="434" t="s">
        <v>59</v>
      </c>
      <c r="D1229" s="434" t="s">
        <v>17</v>
      </c>
      <c r="E1229" s="434">
        <v>11</v>
      </c>
      <c r="F1229" s="434">
        <v>597</v>
      </c>
      <c r="G1229" s="434">
        <v>160</v>
      </c>
      <c r="H1229" s="434">
        <v>399</v>
      </c>
      <c r="I1229" s="434">
        <v>31.72</v>
      </c>
      <c r="J1229" s="434">
        <v>0</v>
      </c>
      <c r="K1229" s="434">
        <v>1970</v>
      </c>
    </row>
    <row r="1230" spans="1:11" hidden="1" x14ac:dyDescent="0.25">
      <c r="A1230" s="434">
        <v>219602000</v>
      </c>
      <c r="B1230" s="434">
        <v>4400</v>
      </c>
      <c r="C1230" s="434" t="s">
        <v>20</v>
      </c>
      <c r="D1230" s="434" t="s">
        <v>29</v>
      </c>
      <c r="E1230" s="434">
        <v>14.5</v>
      </c>
      <c r="F1230" s="434">
        <v>10320</v>
      </c>
      <c r="G1230" s="434">
        <v>49600</v>
      </c>
      <c r="H1230" s="434">
        <v>30108</v>
      </c>
      <c r="I1230" s="434">
        <v>183</v>
      </c>
      <c r="J1230" s="434">
        <v>52443</v>
      </c>
      <c r="K1230" s="434">
        <v>2015</v>
      </c>
    </row>
    <row r="1231" spans="1:11" hidden="1" x14ac:dyDescent="0.25">
      <c r="A1231" s="434">
        <v>219605000</v>
      </c>
      <c r="B1231" s="434">
        <v>3228</v>
      </c>
      <c r="C1231" s="434" t="s">
        <v>20</v>
      </c>
      <c r="D1231" s="434" t="s">
        <v>29</v>
      </c>
      <c r="E1231" s="434">
        <v>14.5</v>
      </c>
      <c r="F1231" s="434">
        <v>10320</v>
      </c>
      <c r="G1231" s="434">
        <v>49600</v>
      </c>
      <c r="H1231" s="434">
        <v>30108</v>
      </c>
      <c r="I1231" s="434">
        <v>183</v>
      </c>
      <c r="J1231" s="434">
        <v>51394</v>
      </c>
      <c r="K1231" s="434">
        <v>2015</v>
      </c>
    </row>
    <row r="1232" spans="1:11" hidden="1" x14ac:dyDescent="0.25">
      <c r="A1232" s="434">
        <v>219607000</v>
      </c>
      <c r="B1232" s="434">
        <v>2071</v>
      </c>
      <c r="C1232" s="434" t="s">
        <v>28</v>
      </c>
      <c r="D1232" s="434" t="s">
        <v>29</v>
      </c>
      <c r="E1232" s="434">
        <v>43569</v>
      </c>
      <c r="F1232" s="434">
        <v>7470</v>
      </c>
      <c r="G1232" s="434">
        <v>31900</v>
      </c>
      <c r="H1232" s="434">
        <v>19850</v>
      </c>
      <c r="I1232" s="434">
        <v>175.5</v>
      </c>
      <c r="J1232" s="434">
        <v>0</v>
      </c>
    </row>
    <row r="1233" spans="1:11" hidden="1" x14ac:dyDescent="0.25">
      <c r="A1233" s="434">
        <v>219612000</v>
      </c>
      <c r="B1233" s="434">
        <v>34995</v>
      </c>
      <c r="C1233" s="434" t="s">
        <v>35</v>
      </c>
      <c r="D1233" s="434" t="s">
        <v>25</v>
      </c>
      <c r="E1233" s="434">
        <v>14.5</v>
      </c>
      <c r="F1233" s="434">
        <v>5884</v>
      </c>
      <c r="G1233" s="434">
        <v>5817</v>
      </c>
      <c r="H1233" s="434">
        <v>3939</v>
      </c>
      <c r="I1233" s="434">
        <v>108.7</v>
      </c>
      <c r="J1233" s="434">
        <v>0</v>
      </c>
      <c r="K1233" s="434">
        <v>1994</v>
      </c>
    </row>
    <row r="1234" spans="1:11" hidden="1" x14ac:dyDescent="0.25">
      <c r="A1234" s="434">
        <v>219613000</v>
      </c>
      <c r="B1234" s="434">
        <v>7549</v>
      </c>
      <c r="C1234" s="434" t="s">
        <v>56</v>
      </c>
      <c r="D1234" s="434" t="s">
        <v>22</v>
      </c>
      <c r="E1234" s="434">
        <v>14</v>
      </c>
      <c r="F1234" s="434">
        <v>9400</v>
      </c>
      <c r="G1234" s="434">
        <v>3200</v>
      </c>
      <c r="H1234" s="434">
        <v>5039</v>
      </c>
      <c r="I1234" s="434">
        <v>83.7</v>
      </c>
      <c r="K1234" s="434">
        <v>2015</v>
      </c>
    </row>
    <row r="1235" spans="1:11" hidden="1" x14ac:dyDescent="0.25">
      <c r="A1235" s="434">
        <v>219623000</v>
      </c>
      <c r="B1235" s="434">
        <v>155485</v>
      </c>
      <c r="C1235" s="434" t="s">
        <v>35</v>
      </c>
      <c r="D1235" s="434" t="s">
        <v>25</v>
      </c>
      <c r="E1235" s="434">
        <v>17</v>
      </c>
      <c r="F1235" s="434">
        <v>7687</v>
      </c>
      <c r="G1235" s="434">
        <v>9566</v>
      </c>
      <c r="H1235" s="434">
        <v>11612</v>
      </c>
      <c r="I1235" s="434">
        <v>132.5</v>
      </c>
      <c r="J1235" s="434">
        <v>0</v>
      </c>
      <c r="K1235" s="434">
        <v>1994</v>
      </c>
    </row>
    <row r="1236" spans="1:11" hidden="1" x14ac:dyDescent="0.25">
      <c r="A1236" s="434">
        <v>219624000</v>
      </c>
      <c r="B1236" s="434">
        <v>2246</v>
      </c>
      <c r="C1236" s="434" t="s">
        <v>20</v>
      </c>
      <c r="D1236" s="434" t="s">
        <v>25</v>
      </c>
      <c r="E1236" s="434">
        <v>12.5</v>
      </c>
      <c r="F1236" s="434">
        <v>4500</v>
      </c>
      <c r="G1236" s="434">
        <v>11347</v>
      </c>
      <c r="H1236" s="434">
        <v>7257</v>
      </c>
      <c r="I1236" s="434">
        <v>129.75</v>
      </c>
      <c r="J1236" s="434">
        <v>12396</v>
      </c>
      <c r="K1236" s="434">
        <v>2006</v>
      </c>
    </row>
    <row r="1237" spans="1:11" hidden="1" x14ac:dyDescent="0.25">
      <c r="A1237" s="434">
        <v>219629000</v>
      </c>
      <c r="B1237" s="434">
        <v>392</v>
      </c>
      <c r="C1237" s="434" t="s">
        <v>35</v>
      </c>
      <c r="D1237" s="434" t="s">
        <v>40</v>
      </c>
      <c r="E1237" s="434">
        <v>23</v>
      </c>
      <c r="F1237" s="434">
        <v>46620</v>
      </c>
      <c r="G1237" s="434">
        <v>195071</v>
      </c>
      <c r="H1237" s="434">
        <v>194849</v>
      </c>
      <c r="I1237" s="434">
        <v>399.2</v>
      </c>
      <c r="K1237" s="434">
        <v>2015</v>
      </c>
    </row>
    <row r="1238" spans="1:11" hidden="1" x14ac:dyDescent="0.25">
      <c r="A1238" s="434">
        <v>219631000</v>
      </c>
      <c r="B1238" s="434">
        <v>1</v>
      </c>
      <c r="C1238" s="434" t="s">
        <v>35</v>
      </c>
      <c r="D1238" s="434" t="s">
        <v>40</v>
      </c>
      <c r="E1238" s="434">
        <v>23</v>
      </c>
      <c r="F1238" s="434">
        <v>46620</v>
      </c>
      <c r="G1238" s="434">
        <v>196000</v>
      </c>
      <c r="H1238" s="434">
        <v>194849</v>
      </c>
      <c r="I1238" s="434">
        <v>399.9</v>
      </c>
      <c r="K1238" s="434">
        <v>2015</v>
      </c>
    </row>
    <row r="1239" spans="1:11" hidden="1" x14ac:dyDescent="0.25">
      <c r="A1239" s="434">
        <v>219655000</v>
      </c>
      <c r="B1239" s="434">
        <v>151888</v>
      </c>
      <c r="C1239" s="434" t="s">
        <v>35</v>
      </c>
      <c r="D1239" s="434" t="s">
        <v>25</v>
      </c>
      <c r="E1239" s="434">
        <v>17</v>
      </c>
      <c r="F1239" s="434">
        <v>7687</v>
      </c>
      <c r="G1239" s="434">
        <v>9566</v>
      </c>
      <c r="H1239" s="434">
        <v>11612</v>
      </c>
      <c r="I1239" s="434">
        <v>132.5</v>
      </c>
      <c r="J1239" s="434">
        <v>0</v>
      </c>
      <c r="K1239" s="434">
        <v>1995</v>
      </c>
    </row>
    <row r="1240" spans="1:11" hidden="1" x14ac:dyDescent="0.25">
      <c r="A1240" s="434">
        <v>219663000</v>
      </c>
      <c r="B1240" s="434">
        <v>1281</v>
      </c>
      <c r="C1240" s="434" t="s">
        <v>31</v>
      </c>
      <c r="D1240" s="434" t="s">
        <v>17</v>
      </c>
      <c r="E1240" s="434">
        <v>10</v>
      </c>
      <c r="F1240" s="434">
        <v>1050</v>
      </c>
      <c r="G1240" s="434">
        <v>650</v>
      </c>
      <c r="H1240" s="434">
        <v>1194</v>
      </c>
      <c r="I1240" s="434">
        <v>45.32</v>
      </c>
      <c r="J1240" s="434">
        <v>0</v>
      </c>
      <c r="K1240" s="434">
        <v>2016</v>
      </c>
    </row>
    <row r="1241" spans="1:11" hidden="1" x14ac:dyDescent="0.25">
      <c r="A1241" s="434">
        <v>219667000</v>
      </c>
      <c r="B1241" s="434">
        <v>930</v>
      </c>
      <c r="C1241" s="434" t="s">
        <v>31</v>
      </c>
      <c r="D1241" s="434" t="s">
        <v>17</v>
      </c>
      <c r="E1241" s="434">
        <v>10</v>
      </c>
      <c r="F1241" s="434">
        <v>1050</v>
      </c>
      <c r="G1241" s="434">
        <v>650</v>
      </c>
      <c r="H1241" s="434">
        <v>1200</v>
      </c>
      <c r="I1241" s="434">
        <v>45.35</v>
      </c>
      <c r="J1241" s="434">
        <v>0</v>
      </c>
    </row>
    <row r="1242" spans="1:11" hidden="1" x14ac:dyDescent="0.25">
      <c r="A1242" s="434">
        <v>219668000</v>
      </c>
      <c r="B1242" s="434">
        <v>39789</v>
      </c>
      <c r="C1242" s="434" t="s">
        <v>35</v>
      </c>
      <c r="D1242" s="434" t="s">
        <v>25</v>
      </c>
      <c r="E1242" s="434">
        <v>15.3</v>
      </c>
      <c r="F1242" s="434">
        <v>8280</v>
      </c>
      <c r="G1242" s="434">
        <v>8438</v>
      </c>
      <c r="H1242" s="434">
        <v>10537</v>
      </c>
      <c r="I1242" s="434">
        <v>114.4</v>
      </c>
      <c r="J1242" s="434">
        <v>0</v>
      </c>
      <c r="K1242" s="434">
        <v>2017</v>
      </c>
    </row>
    <row r="1243" spans="1:11" hidden="1" x14ac:dyDescent="0.25">
      <c r="A1243" s="434">
        <v>219669000</v>
      </c>
      <c r="B1243" s="434">
        <v>62780</v>
      </c>
      <c r="C1243" s="434" t="s">
        <v>48</v>
      </c>
      <c r="D1243" s="434" t="s">
        <v>17</v>
      </c>
      <c r="E1243" s="434">
        <v>12</v>
      </c>
      <c r="F1243" s="434">
        <v>2425</v>
      </c>
      <c r="G1243" s="434">
        <v>647</v>
      </c>
      <c r="H1243" s="434">
        <v>963</v>
      </c>
      <c r="I1243" s="434">
        <v>45.8</v>
      </c>
      <c r="J1243" s="434">
        <v>0</v>
      </c>
      <c r="K1243" s="434">
        <v>2015</v>
      </c>
    </row>
    <row r="1244" spans="1:11" hidden="1" x14ac:dyDescent="0.25">
      <c r="A1244" s="434">
        <v>219671000</v>
      </c>
      <c r="B1244" s="434">
        <v>87592</v>
      </c>
      <c r="C1244" s="434" t="s">
        <v>20</v>
      </c>
      <c r="D1244" s="434" t="s">
        <v>29</v>
      </c>
      <c r="F1244" s="434">
        <v>11700</v>
      </c>
      <c r="G1244" s="434">
        <v>20918</v>
      </c>
      <c r="H1244" s="434">
        <v>22887</v>
      </c>
      <c r="I1244" s="434">
        <v>180.3</v>
      </c>
      <c r="J1244" s="434">
        <v>27566</v>
      </c>
      <c r="K1244" s="434">
        <v>2015</v>
      </c>
    </row>
    <row r="1245" spans="1:11" hidden="1" x14ac:dyDescent="0.25">
      <c r="A1245" s="434">
        <v>219672000</v>
      </c>
      <c r="B1245" s="434">
        <v>2239</v>
      </c>
      <c r="C1245" s="434" t="s">
        <v>24</v>
      </c>
      <c r="D1245" s="434" t="s">
        <v>29</v>
      </c>
      <c r="E1245" s="434">
        <v>43601</v>
      </c>
      <c r="F1245" s="434">
        <v>9960</v>
      </c>
      <c r="G1245" s="434">
        <v>24000</v>
      </c>
      <c r="H1245" s="434">
        <v>20151</v>
      </c>
      <c r="I1245" s="434">
        <v>159.69999999999999</v>
      </c>
      <c r="J1245" s="434">
        <v>22000</v>
      </c>
    </row>
    <row r="1246" spans="1:11" hidden="1" x14ac:dyDescent="0.25">
      <c r="A1246" s="434">
        <v>219674000</v>
      </c>
      <c r="B1246" s="434">
        <v>35432</v>
      </c>
      <c r="C1246" s="434" t="s">
        <v>24</v>
      </c>
      <c r="D1246" s="434" t="s">
        <v>29</v>
      </c>
      <c r="E1246" s="434">
        <v>16.5</v>
      </c>
      <c r="F1246" s="434">
        <v>6579</v>
      </c>
      <c r="G1246" s="434">
        <v>24163</v>
      </c>
      <c r="H1246" s="434">
        <v>20151</v>
      </c>
      <c r="I1246" s="434">
        <v>159.83000000000001</v>
      </c>
      <c r="J1246" s="434">
        <v>22129</v>
      </c>
      <c r="K1246" s="434">
        <v>2015</v>
      </c>
    </row>
    <row r="1247" spans="1:11" hidden="1" x14ac:dyDescent="0.25">
      <c r="A1247" s="434">
        <v>219675000</v>
      </c>
      <c r="B1247" s="434">
        <v>709856</v>
      </c>
      <c r="C1247" s="434" t="s">
        <v>20</v>
      </c>
      <c r="D1247" s="434" t="s">
        <v>22</v>
      </c>
      <c r="E1247" s="434">
        <v>11.5</v>
      </c>
      <c r="F1247" s="434">
        <v>1324</v>
      </c>
      <c r="G1247" s="434">
        <v>2681</v>
      </c>
      <c r="H1247" s="434">
        <v>1757</v>
      </c>
      <c r="I1247" s="434">
        <v>85</v>
      </c>
      <c r="J1247" s="434">
        <v>2178</v>
      </c>
      <c r="K1247" s="434">
        <v>1982</v>
      </c>
    </row>
    <row r="1248" spans="1:11" hidden="1" x14ac:dyDescent="0.25">
      <c r="A1248" s="434">
        <v>219676000</v>
      </c>
      <c r="B1248" s="434">
        <v>87288</v>
      </c>
      <c r="C1248" s="434" t="s">
        <v>24</v>
      </c>
      <c r="D1248" s="434" t="s">
        <v>29</v>
      </c>
      <c r="E1248" s="434">
        <v>15</v>
      </c>
      <c r="F1248" s="434">
        <v>8606</v>
      </c>
      <c r="G1248" s="434">
        <v>23600</v>
      </c>
      <c r="H1248" s="434">
        <v>22887</v>
      </c>
      <c r="I1248" s="434">
        <v>180.3</v>
      </c>
      <c r="J1248" s="434">
        <v>27500</v>
      </c>
    </row>
    <row r="1249" spans="1:11" hidden="1" x14ac:dyDescent="0.25">
      <c r="A1249" s="434">
        <v>219679000</v>
      </c>
      <c r="B1249" s="434">
        <v>89431</v>
      </c>
      <c r="C1249" s="434" t="s">
        <v>54</v>
      </c>
      <c r="D1249" s="434" t="s">
        <v>17</v>
      </c>
      <c r="E1249" s="434">
        <v>10.5</v>
      </c>
      <c r="F1249" s="434">
        <v>2940</v>
      </c>
      <c r="G1249" s="434">
        <v>311</v>
      </c>
      <c r="H1249" s="434">
        <v>485</v>
      </c>
      <c r="I1249" s="434">
        <v>33.799999999999997</v>
      </c>
      <c r="J1249" s="434">
        <v>0</v>
      </c>
      <c r="K1249" s="434">
        <v>1970</v>
      </c>
    </row>
    <row r="1250" spans="1:11" hidden="1" x14ac:dyDescent="0.25">
      <c r="A1250" s="434">
        <v>219683000</v>
      </c>
      <c r="B1250" s="434">
        <v>19583</v>
      </c>
      <c r="C1250" s="434" t="s">
        <v>24</v>
      </c>
      <c r="D1250" s="434" t="s">
        <v>29</v>
      </c>
      <c r="E1250" s="434">
        <v>16.5</v>
      </c>
      <c r="F1250" s="434">
        <v>6579</v>
      </c>
      <c r="G1250" s="434">
        <v>24163</v>
      </c>
      <c r="H1250" s="434">
        <v>20151</v>
      </c>
      <c r="I1250" s="434">
        <v>159.83000000000001</v>
      </c>
      <c r="J1250" s="434">
        <v>22129</v>
      </c>
      <c r="K1250" s="434">
        <v>2015</v>
      </c>
    </row>
    <row r="1251" spans="1:11" hidden="1" x14ac:dyDescent="0.25">
      <c r="A1251" s="434">
        <v>219696000</v>
      </c>
      <c r="B1251" s="434">
        <v>4716</v>
      </c>
      <c r="C1251" s="434" t="s">
        <v>61</v>
      </c>
      <c r="D1251" s="434" t="s">
        <v>25</v>
      </c>
      <c r="E1251" s="434">
        <v>15.5</v>
      </c>
      <c r="F1251" s="434">
        <v>6209</v>
      </c>
      <c r="G1251" s="434">
        <v>8084</v>
      </c>
      <c r="H1251" s="434">
        <v>7002</v>
      </c>
      <c r="I1251" s="434">
        <v>119.76</v>
      </c>
      <c r="J1251" s="434">
        <v>0</v>
      </c>
      <c r="K1251" s="434">
        <v>2004</v>
      </c>
    </row>
    <row r="1252" spans="1:11" hidden="1" x14ac:dyDescent="0.25">
      <c r="A1252" s="434">
        <v>219699000</v>
      </c>
      <c r="B1252" s="434">
        <v>25651</v>
      </c>
      <c r="C1252" s="434" t="s">
        <v>46</v>
      </c>
      <c r="D1252" s="434" t="s">
        <v>22</v>
      </c>
      <c r="E1252" s="434">
        <v>16.2</v>
      </c>
      <c r="F1252" s="434">
        <v>17280</v>
      </c>
      <c r="G1252" s="434">
        <v>5010</v>
      </c>
      <c r="H1252" s="434">
        <v>6536</v>
      </c>
      <c r="I1252" s="434">
        <v>90.3</v>
      </c>
      <c r="J1252" s="434">
        <v>0</v>
      </c>
      <c r="K1252" s="434">
        <v>2000</v>
      </c>
    </row>
    <row r="1253" spans="1:11" hidden="1" x14ac:dyDescent="0.25">
      <c r="A1253" s="434">
        <v>219703000</v>
      </c>
      <c r="B1253" s="434">
        <v>8512</v>
      </c>
      <c r="C1253" s="434" t="s">
        <v>46</v>
      </c>
      <c r="D1253" s="434" t="s">
        <v>22</v>
      </c>
      <c r="E1253" s="434">
        <v>16</v>
      </c>
      <c r="F1253" s="434">
        <v>12960</v>
      </c>
      <c r="G1253" s="434">
        <v>2593</v>
      </c>
      <c r="H1253" s="434">
        <v>3427</v>
      </c>
      <c r="I1253" s="434">
        <v>80</v>
      </c>
      <c r="K1253" s="434">
        <v>2002</v>
      </c>
    </row>
    <row r="1254" spans="1:11" hidden="1" x14ac:dyDescent="0.25">
      <c r="A1254" s="434">
        <v>219706000</v>
      </c>
      <c r="B1254" s="434">
        <v>2676</v>
      </c>
      <c r="C1254" s="434" t="s">
        <v>31</v>
      </c>
      <c r="D1254" s="434" t="s">
        <v>17</v>
      </c>
      <c r="E1254" s="434">
        <v>43596</v>
      </c>
      <c r="F1254" s="434">
        <v>662</v>
      </c>
      <c r="G1254" s="434">
        <v>1300</v>
      </c>
      <c r="H1254" s="434">
        <v>1171</v>
      </c>
      <c r="I1254" s="434">
        <v>63</v>
      </c>
      <c r="J1254" s="434">
        <v>0</v>
      </c>
    </row>
    <row r="1255" spans="1:11" hidden="1" x14ac:dyDescent="0.25">
      <c r="A1255" s="434">
        <v>219719000</v>
      </c>
      <c r="B1255" s="434">
        <v>34555</v>
      </c>
      <c r="C1255" s="434" t="s">
        <v>20</v>
      </c>
      <c r="D1255" s="434" t="s">
        <v>29</v>
      </c>
      <c r="E1255" s="434">
        <v>15</v>
      </c>
      <c r="F1255" s="434">
        <v>11620</v>
      </c>
      <c r="G1255" s="434">
        <v>37145</v>
      </c>
      <c r="H1255" s="434">
        <v>23304</v>
      </c>
      <c r="I1255" s="434">
        <v>182.55</v>
      </c>
      <c r="J1255" s="434">
        <v>41123</v>
      </c>
      <c r="K1255" s="434">
        <v>2007</v>
      </c>
    </row>
    <row r="1256" spans="1:11" hidden="1" x14ac:dyDescent="0.25">
      <c r="A1256" s="434">
        <v>219730000</v>
      </c>
      <c r="B1256" s="434">
        <v>945989</v>
      </c>
      <c r="C1256" s="434" t="s">
        <v>61</v>
      </c>
      <c r="D1256" s="434" t="s">
        <v>22</v>
      </c>
      <c r="E1256" s="434">
        <v>10</v>
      </c>
      <c r="F1256" s="434">
        <v>1000</v>
      </c>
      <c r="G1256" s="434">
        <v>2200</v>
      </c>
      <c r="H1256" s="434">
        <v>1857</v>
      </c>
      <c r="I1256" s="434">
        <v>80.73</v>
      </c>
      <c r="J1256" s="434">
        <v>0</v>
      </c>
      <c r="K1256" s="434">
        <v>1984</v>
      </c>
    </row>
    <row r="1257" spans="1:11" x14ac:dyDescent="0.25">
      <c r="A1257" s="434">
        <v>219731000</v>
      </c>
      <c r="B1257" s="434">
        <v>112849</v>
      </c>
      <c r="C1257" s="434" t="s">
        <v>59</v>
      </c>
      <c r="D1257" s="434" t="s">
        <v>22</v>
      </c>
      <c r="E1257" s="434">
        <v>0</v>
      </c>
      <c r="F1257" s="434">
        <v>2550</v>
      </c>
      <c r="G1257" s="434">
        <v>3200</v>
      </c>
      <c r="H1257" s="434">
        <v>2600</v>
      </c>
      <c r="I1257" s="434">
        <v>78</v>
      </c>
      <c r="J1257" s="434">
        <v>0</v>
      </c>
      <c r="K1257" s="434">
        <v>1970</v>
      </c>
    </row>
    <row r="1258" spans="1:11" x14ac:dyDescent="0.25">
      <c r="A1258" s="434">
        <v>219745000</v>
      </c>
      <c r="B1258" s="434">
        <v>235593</v>
      </c>
      <c r="C1258" s="434" t="s">
        <v>59</v>
      </c>
      <c r="D1258" s="434" t="s">
        <v>22</v>
      </c>
      <c r="E1258" s="434">
        <v>16</v>
      </c>
      <c r="F1258" s="434">
        <v>4800</v>
      </c>
      <c r="G1258" s="434">
        <v>250</v>
      </c>
      <c r="H1258" s="434">
        <v>2150</v>
      </c>
      <c r="I1258" s="434">
        <v>75.900000000000006</v>
      </c>
      <c r="J1258" s="434">
        <v>0</v>
      </c>
      <c r="K1258" s="434">
        <v>1970</v>
      </c>
    </row>
    <row r="1259" spans="1:11" x14ac:dyDescent="0.25">
      <c r="A1259" s="434">
        <v>219747000</v>
      </c>
      <c r="B1259" s="434">
        <v>9855</v>
      </c>
      <c r="C1259" s="434" t="s">
        <v>59</v>
      </c>
      <c r="D1259" s="434" t="s">
        <v>17</v>
      </c>
      <c r="I1259" s="434">
        <v>49</v>
      </c>
    </row>
    <row r="1260" spans="1:11" hidden="1" x14ac:dyDescent="0.25">
      <c r="A1260" s="434">
        <v>219750000</v>
      </c>
      <c r="B1260" s="434">
        <v>216742</v>
      </c>
      <c r="C1260" s="434" t="s">
        <v>54</v>
      </c>
      <c r="D1260" s="434" t="s">
        <v>13</v>
      </c>
      <c r="E1260" s="434">
        <v>10</v>
      </c>
      <c r="F1260" s="434">
        <v>1065</v>
      </c>
      <c r="G1260" s="434">
        <v>95</v>
      </c>
      <c r="H1260" s="434">
        <v>175</v>
      </c>
      <c r="I1260" s="434">
        <v>23.9</v>
      </c>
      <c r="J1260" s="434">
        <v>0</v>
      </c>
      <c r="K1260" s="434">
        <v>2008</v>
      </c>
    </row>
    <row r="1261" spans="1:11" hidden="1" x14ac:dyDescent="0.25">
      <c r="A1261" s="434">
        <v>219753000</v>
      </c>
      <c r="B1261" s="434">
        <v>16969</v>
      </c>
      <c r="C1261" s="434" t="s">
        <v>46</v>
      </c>
      <c r="D1261" s="434" t="s">
        <v>22</v>
      </c>
      <c r="G1261" s="434">
        <v>2250</v>
      </c>
      <c r="H1261" s="434">
        <v>2786</v>
      </c>
      <c r="I1261" s="434">
        <v>75</v>
      </c>
    </row>
    <row r="1262" spans="1:11" x14ac:dyDescent="0.25">
      <c r="A1262" s="434">
        <v>219754000</v>
      </c>
      <c r="B1262" s="434">
        <v>721623</v>
      </c>
      <c r="C1262" s="434" t="s">
        <v>59</v>
      </c>
      <c r="D1262" s="434" t="s">
        <v>13</v>
      </c>
      <c r="I1262" s="434">
        <v>26</v>
      </c>
    </row>
    <row r="1263" spans="1:11" x14ac:dyDescent="0.25">
      <c r="A1263" s="434">
        <v>219762000</v>
      </c>
      <c r="B1263" s="434">
        <v>897220</v>
      </c>
      <c r="C1263" s="434" t="s">
        <v>59</v>
      </c>
      <c r="D1263" s="434" t="s">
        <v>13</v>
      </c>
      <c r="I1263" s="434">
        <v>30</v>
      </c>
    </row>
    <row r="1264" spans="1:11" hidden="1" x14ac:dyDescent="0.25">
      <c r="A1264" s="434">
        <v>219770000</v>
      </c>
      <c r="B1264" s="434">
        <v>19432</v>
      </c>
      <c r="C1264" s="434" t="s">
        <v>46</v>
      </c>
      <c r="D1264" s="434" t="s">
        <v>13</v>
      </c>
      <c r="E1264" s="434">
        <v>0</v>
      </c>
      <c r="F1264" s="434">
        <v>1268</v>
      </c>
      <c r="G1264" s="434">
        <v>0</v>
      </c>
      <c r="H1264" s="434">
        <v>218</v>
      </c>
      <c r="I1264" s="434">
        <v>26.2</v>
      </c>
      <c r="J1264" s="434">
        <v>0</v>
      </c>
      <c r="K1264" s="434">
        <v>1970</v>
      </c>
    </row>
    <row r="1265" spans="1:11" hidden="1" x14ac:dyDescent="0.25">
      <c r="A1265" s="434">
        <v>219775000</v>
      </c>
      <c r="B1265" s="434">
        <v>321327</v>
      </c>
      <c r="C1265" s="434" t="s">
        <v>20</v>
      </c>
      <c r="D1265" s="434" t="s">
        <v>25</v>
      </c>
      <c r="E1265" s="434">
        <v>12</v>
      </c>
      <c r="F1265" s="434">
        <v>5850</v>
      </c>
      <c r="G1265" s="434">
        <v>14846</v>
      </c>
      <c r="H1265" s="434">
        <v>11463</v>
      </c>
      <c r="I1265" s="434">
        <v>147</v>
      </c>
      <c r="J1265" s="434">
        <v>16559</v>
      </c>
      <c r="K1265" s="434">
        <v>2016</v>
      </c>
    </row>
    <row r="1266" spans="1:11" hidden="1" x14ac:dyDescent="0.25">
      <c r="A1266" s="434">
        <v>219777000</v>
      </c>
      <c r="B1266" s="434">
        <v>155283</v>
      </c>
      <c r="C1266" s="434" t="s">
        <v>56</v>
      </c>
      <c r="D1266" s="434" t="s">
        <v>17</v>
      </c>
      <c r="E1266" s="434">
        <v>9.6</v>
      </c>
      <c r="F1266" s="434">
        <v>442</v>
      </c>
      <c r="G1266" s="434">
        <v>610</v>
      </c>
      <c r="H1266" s="434">
        <v>369</v>
      </c>
      <c r="I1266" s="434">
        <v>40</v>
      </c>
      <c r="J1266" s="434">
        <v>0</v>
      </c>
      <c r="K1266" s="434">
        <v>1972</v>
      </c>
    </row>
    <row r="1267" spans="1:11" hidden="1" x14ac:dyDescent="0.25">
      <c r="A1267" s="434">
        <v>219786000</v>
      </c>
      <c r="B1267" s="434">
        <v>57818</v>
      </c>
      <c r="C1267" s="434" t="s">
        <v>56</v>
      </c>
      <c r="D1267" s="434" t="s">
        <v>22</v>
      </c>
      <c r="F1267" s="434">
        <v>6800</v>
      </c>
      <c r="G1267" s="434">
        <v>1000</v>
      </c>
      <c r="H1267" s="434">
        <v>3686</v>
      </c>
      <c r="I1267" s="434">
        <v>88.4</v>
      </c>
      <c r="K1267" s="434">
        <v>2018</v>
      </c>
    </row>
    <row r="1268" spans="1:11" hidden="1" x14ac:dyDescent="0.25">
      <c r="A1268" s="434">
        <v>219794000</v>
      </c>
      <c r="B1268" s="434">
        <v>50806</v>
      </c>
      <c r="C1268" s="434" t="s">
        <v>54</v>
      </c>
      <c r="D1268" s="434" t="s">
        <v>13</v>
      </c>
      <c r="E1268" s="434">
        <v>11</v>
      </c>
      <c r="F1268" s="434">
        <v>736</v>
      </c>
      <c r="G1268" s="434">
        <v>0</v>
      </c>
      <c r="H1268" s="434">
        <v>130</v>
      </c>
      <c r="I1268" s="434">
        <v>26.5</v>
      </c>
      <c r="J1268" s="434">
        <v>0</v>
      </c>
      <c r="K1268" s="434">
        <v>1974</v>
      </c>
    </row>
    <row r="1269" spans="1:11" x14ac:dyDescent="0.25">
      <c r="A1269" s="434">
        <v>219801000</v>
      </c>
      <c r="B1269" s="434">
        <v>166940</v>
      </c>
      <c r="C1269" s="434" t="s">
        <v>59</v>
      </c>
      <c r="D1269" s="434" t="s">
        <v>13</v>
      </c>
      <c r="I1269" s="434">
        <v>20</v>
      </c>
    </row>
    <row r="1270" spans="1:11" hidden="1" x14ac:dyDescent="0.25">
      <c r="A1270" s="434">
        <v>219805000</v>
      </c>
      <c r="B1270" s="434">
        <v>1166331</v>
      </c>
      <c r="C1270" s="434" t="s">
        <v>20</v>
      </c>
      <c r="D1270" s="434" t="s">
        <v>25</v>
      </c>
      <c r="E1270" s="434">
        <v>14.5</v>
      </c>
      <c r="F1270" s="434">
        <v>5850</v>
      </c>
      <c r="G1270" s="434">
        <v>14848</v>
      </c>
      <c r="H1270" s="434">
        <v>11463</v>
      </c>
      <c r="I1270" s="434">
        <v>147</v>
      </c>
      <c r="J1270" s="434">
        <v>16559</v>
      </c>
      <c r="K1270" s="434">
        <v>2016</v>
      </c>
    </row>
    <row r="1271" spans="1:11" hidden="1" x14ac:dyDescent="0.25">
      <c r="A1271" s="434">
        <v>219811000</v>
      </c>
      <c r="B1271" s="434">
        <v>8651</v>
      </c>
      <c r="C1271" s="434" t="s">
        <v>46</v>
      </c>
      <c r="D1271" s="434" t="s">
        <v>13</v>
      </c>
      <c r="E1271" s="434">
        <v>0</v>
      </c>
      <c r="F1271" s="434">
        <v>2028</v>
      </c>
      <c r="G1271" s="434">
        <v>0</v>
      </c>
      <c r="H1271" s="434">
        <v>218</v>
      </c>
      <c r="I1271" s="434">
        <v>26.2</v>
      </c>
      <c r="J1271" s="434">
        <v>0</v>
      </c>
      <c r="K1271" s="434">
        <v>1970</v>
      </c>
    </row>
    <row r="1272" spans="1:11" hidden="1" x14ac:dyDescent="0.25">
      <c r="A1272" s="434">
        <v>219814000</v>
      </c>
      <c r="B1272" s="434">
        <v>634075</v>
      </c>
      <c r="C1272" s="434" t="s">
        <v>20</v>
      </c>
      <c r="D1272" s="434" t="s">
        <v>25</v>
      </c>
      <c r="E1272" s="434">
        <v>14.5</v>
      </c>
      <c r="F1272" s="434">
        <v>5850</v>
      </c>
      <c r="G1272" s="434">
        <v>14878</v>
      </c>
      <c r="H1272" s="434">
        <v>11463</v>
      </c>
      <c r="I1272" s="434">
        <v>147</v>
      </c>
      <c r="J1272" s="434">
        <v>16451</v>
      </c>
      <c r="K1272" s="434">
        <v>2016</v>
      </c>
    </row>
    <row r="1273" spans="1:11" hidden="1" x14ac:dyDescent="0.25">
      <c r="A1273" s="434">
        <v>219817000</v>
      </c>
      <c r="B1273" s="434">
        <v>71219</v>
      </c>
      <c r="C1273" s="434" t="s">
        <v>46</v>
      </c>
      <c r="D1273" s="434" t="s">
        <v>22</v>
      </c>
      <c r="E1273" s="434">
        <v>0</v>
      </c>
      <c r="F1273" s="434">
        <v>17545</v>
      </c>
      <c r="G1273" s="434">
        <v>4905</v>
      </c>
      <c r="H1273" s="434">
        <v>10181</v>
      </c>
      <c r="I1273" s="434">
        <v>95</v>
      </c>
      <c r="J1273" s="434">
        <v>0</v>
      </c>
      <c r="K1273" s="434">
        <v>2018</v>
      </c>
    </row>
    <row r="1274" spans="1:11" hidden="1" x14ac:dyDescent="0.25">
      <c r="A1274" s="434">
        <v>219818000</v>
      </c>
      <c r="B1274" s="434">
        <v>41350</v>
      </c>
      <c r="C1274" s="434" t="s">
        <v>46</v>
      </c>
      <c r="D1274" s="434" t="s">
        <v>22</v>
      </c>
      <c r="E1274" s="434">
        <v>0</v>
      </c>
      <c r="F1274" s="434">
        <v>17545</v>
      </c>
      <c r="G1274" s="434">
        <v>4905</v>
      </c>
      <c r="H1274" s="434">
        <v>10181</v>
      </c>
      <c r="I1274" s="434">
        <v>95</v>
      </c>
      <c r="J1274" s="434">
        <v>0</v>
      </c>
      <c r="K1274" s="434">
        <v>2017</v>
      </c>
    </row>
    <row r="1275" spans="1:11" hidden="1" x14ac:dyDescent="0.25">
      <c r="A1275" s="434">
        <v>219822000</v>
      </c>
      <c r="B1275" s="434">
        <v>62086</v>
      </c>
      <c r="C1275" s="434" t="s">
        <v>46</v>
      </c>
      <c r="D1275" s="434" t="s">
        <v>22</v>
      </c>
      <c r="E1275" s="434">
        <v>14</v>
      </c>
      <c r="F1275" s="434">
        <v>17545</v>
      </c>
      <c r="G1275" s="434">
        <v>4905</v>
      </c>
      <c r="H1275" s="434">
        <v>10181</v>
      </c>
      <c r="I1275" s="434">
        <v>95</v>
      </c>
      <c r="J1275" s="434">
        <v>0</v>
      </c>
      <c r="K1275" s="434">
        <v>2017</v>
      </c>
    </row>
    <row r="1276" spans="1:11" hidden="1" x14ac:dyDescent="0.25">
      <c r="A1276" s="434">
        <v>219825000</v>
      </c>
      <c r="B1276" s="434">
        <v>66097</v>
      </c>
      <c r="C1276" s="434" t="s">
        <v>31</v>
      </c>
      <c r="D1276" s="434" t="s">
        <v>29</v>
      </c>
      <c r="E1276" s="434">
        <v>21.5</v>
      </c>
      <c r="F1276" s="434">
        <v>21288</v>
      </c>
      <c r="G1276" s="434">
        <v>11089</v>
      </c>
      <c r="H1276" s="434">
        <v>24196</v>
      </c>
      <c r="I1276" s="434">
        <v>197.5</v>
      </c>
      <c r="J1276" s="434">
        <v>0</v>
      </c>
      <c r="K1276" s="434">
        <v>2000</v>
      </c>
    </row>
    <row r="1277" spans="1:11" hidden="1" x14ac:dyDescent="0.25">
      <c r="A1277" s="434">
        <v>219826000</v>
      </c>
      <c r="B1277" s="434">
        <v>12475</v>
      </c>
      <c r="C1277" s="434" t="s">
        <v>48</v>
      </c>
      <c r="D1277" s="434" t="s">
        <v>17</v>
      </c>
      <c r="E1277" s="434">
        <v>14</v>
      </c>
      <c r="F1277" s="434">
        <v>4800</v>
      </c>
      <c r="G1277" s="434">
        <v>1634</v>
      </c>
      <c r="H1277" s="434">
        <v>1863</v>
      </c>
      <c r="I1277" s="434">
        <v>56.64</v>
      </c>
      <c r="J1277" s="434">
        <v>0</v>
      </c>
      <c r="K1277" s="434">
        <v>1999</v>
      </c>
    </row>
    <row r="1278" spans="1:11" hidden="1" x14ac:dyDescent="0.25">
      <c r="A1278" s="434">
        <v>219829000</v>
      </c>
      <c r="B1278" s="434">
        <v>68087</v>
      </c>
      <c r="C1278" s="434" t="s">
        <v>54</v>
      </c>
      <c r="D1278" s="434" t="s">
        <v>13</v>
      </c>
      <c r="E1278" s="434">
        <v>14</v>
      </c>
      <c r="F1278" s="434">
        <v>1824</v>
      </c>
      <c r="G1278" s="434">
        <v>112</v>
      </c>
      <c r="H1278" s="434">
        <v>235</v>
      </c>
      <c r="I1278" s="434">
        <v>29.49</v>
      </c>
      <c r="J1278" s="434">
        <v>0</v>
      </c>
      <c r="K1278" s="434">
        <v>1970</v>
      </c>
    </row>
    <row r="1279" spans="1:11" hidden="1" x14ac:dyDescent="0.25">
      <c r="A1279" s="434">
        <v>219830000</v>
      </c>
      <c r="B1279" s="434">
        <v>25984</v>
      </c>
      <c r="C1279" s="434" t="s">
        <v>24</v>
      </c>
      <c r="D1279" s="434" t="s">
        <v>25</v>
      </c>
      <c r="E1279" s="434">
        <v>16.399999999999999</v>
      </c>
      <c r="F1279" s="434">
        <v>6810</v>
      </c>
      <c r="G1279" s="434">
        <v>15070</v>
      </c>
      <c r="H1279" s="434">
        <v>13549</v>
      </c>
      <c r="I1279" s="434">
        <v>146.19999999999999</v>
      </c>
      <c r="J1279" s="434">
        <v>12181</v>
      </c>
      <c r="K1279" s="434">
        <v>2017</v>
      </c>
    </row>
    <row r="1280" spans="1:11" hidden="1" x14ac:dyDescent="0.25">
      <c r="A1280" s="434">
        <v>219876000</v>
      </c>
      <c r="B1280" s="434">
        <v>2145</v>
      </c>
      <c r="C1280" s="434" t="s">
        <v>24</v>
      </c>
      <c r="D1280" s="434" t="s">
        <v>22</v>
      </c>
      <c r="E1280" s="434">
        <v>15</v>
      </c>
      <c r="F1280" s="434">
        <v>2839</v>
      </c>
      <c r="G1280" s="434">
        <v>3785</v>
      </c>
      <c r="H1280" s="434">
        <v>3366</v>
      </c>
      <c r="I1280" s="434">
        <v>95.54</v>
      </c>
      <c r="J1280" s="434">
        <v>3766</v>
      </c>
      <c r="K1280" s="434">
        <v>2002</v>
      </c>
    </row>
    <row r="1281" spans="1:11" hidden="1" x14ac:dyDescent="0.25">
      <c r="A1281" s="434">
        <v>219923000</v>
      </c>
      <c r="B1281" s="434">
        <v>646</v>
      </c>
      <c r="C1281" s="434" t="s">
        <v>56</v>
      </c>
      <c r="D1281" s="434" t="s">
        <v>17</v>
      </c>
      <c r="E1281" s="434">
        <v>14</v>
      </c>
      <c r="F1281" s="434">
        <v>1250</v>
      </c>
      <c r="G1281" s="434">
        <v>247</v>
      </c>
      <c r="H1281" s="434">
        <v>432</v>
      </c>
      <c r="I1281" s="434">
        <v>35.299999999999997</v>
      </c>
      <c r="J1281" s="434">
        <v>0</v>
      </c>
      <c r="K1281" s="434">
        <v>1976</v>
      </c>
    </row>
    <row r="1282" spans="1:11" hidden="1" x14ac:dyDescent="0.25">
      <c r="A1282" s="434">
        <v>219927000</v>
      </c>
      <c r="B1282" s="434">
        <v>7731</v>
      </c>
      <c r="C1282" s="434" t="s">
        <v>31</v>
      </c>
      <c r="D1282" s="434" t="s">
        <v>29</v>
      </c>
      <c r="E1282" s="434">
        <v>18.5</v>
      </c>
      <c r="F1282" s="434">
        <v>10959</v>
      </c>
      <c r="G1282" s="434">
        <v>13500</v>
      </c>
      <c r="H1282" s="434">
        <v>18725</v>
      </c>
      <c r="I1282" s="434">
        <v>183.1</v>
      </c>
      <c r="J1282" s="434">
        <v>0</v>
      </c>
      <c r="K1282" s="434">
        <v>1996</v>
      </c>
    </row>
    <row r="1283" spans="1:11" x14ac:dyDescent="0.25">
      <c r="A1283" s="434">
        <v>219936000</v>
      </c>
      <c r="B1283" s="434">
        <v>82000</v>
      </c>
      <c r="C1283" s="434" t="s">
        <v>59</v>
      </c>
      <c r="D1283" s="434" t="s">
        <v>13</v>
      </c>
      <c r="H1283" s="434">
        <v>85</v>
      </c>
      <c r="I1283" s="434">
        <v>19.399999999999999</v>
      </c>
      <c r="K1283" s="434">
        <v>2002</v>
      </c>
    </row>
    <row r="1284" spans="1:11" hidden="1" x14ac:dyDescent="0.25">
      <c r="A1284" s="434">
        <v>219945000</v>
      </c>
      <c r="B1284" s="434">
        <v>1137571</v>
      </c>
      <c r="C1284" s="434" t="s">
        <v>42</v>
      </c>
      <c r="D1284" s="434" t="s">
        <v>29</v>
      </c>
      <c r="E1284" s="434">
        <v>21.3</v>
      </c>
      <c r="F1284" s="434">
        <v>23757</v>
      </c>
      <c r="G1284" s="434">
        <v>2800</v>
      </c>
      <c r="H1284" s="434">
        <v>40039</v>
      </c>
      <c r="I1284" s="434">
        <v>176.75</v>
      </c>
      <c r="J1284" s="434">
        <v>0</v>
      </c>
      <c r="K1284" s="434">
        <v>1989</v>
      </c>
    </row>
    <row r="1285" spans="1:11" x14ac:dyDescent="0.25">
      <c r="A1285" s="434">
        <v>219948000</v>
      </c>
      <c r="B1285" s="434">
        <v>575823</v>
      </c>
      <c r="C1285" s="434" t="s">
        <v>59</v>
      </c>
      <c r="D1285" s="434" t="s">
        <v>13</v>
      </c>
      <c r="I1285" s="434">
        <v>24</v>
      </c>
    </row>
    <row r="1286" spans="1:11" hidden="1" x14ac:dyDescent="0.25">
      <c r="A1286" s="434">
        <v>219965000</v>
      </c>
      <c r="B1286" s="434">
        <v>94797</v>
      </c>
      <c r="C1286" s="434" t="s">
        <v>56</v>
      </c>
      <c r="D1286" s="434" t="s">
        <v>22</v>
      </c>
      <c r="E1286" s="434">
        <v>9</v>
      </c>
      <c r="F1286" s="434">
        <v>1492</v>
      </c>
      <c r="G1286" s="434">
        <v>1785</v>
      </c>
      <c r="H1286" s="434">
        <v>1414</v>
      </c>
      <c r="I1286" s="434">
        <v>75.8</v>
      </c>
      <c r="J1286" s="434">
        <v>0</v>
      </c>
      <c r="K1286" s="434">
        <v>1994</v>
      </c>
    </row>
    <row r="1287" spans="1:11" hidden="1" x14ac:dyDescent="0.25">
      <c r="A1287" s="434">
        <v>219996000</v>
      </c>
      <c r="B1287" s="434">
        <v>705099</v>
      </c>
      <c r="C1287" s="434" t="s">
        <v>54</v>
      </c>
      <c r="D1287" s="434" t="s">
        <v>13</v>
      </c>
      <c r="E1287" s="434">
        <v>12</v>
      </c>
      <c r="F1287" s="434">
        <v>883</v>
      </c>
      <c r="G1287" s="434">
        <v>0</v>
      </c>
      <c r="H1287" s="434">
        <v>84</v>
      </c>
      <c r="I1287" s="434">
        <v>21</v>
      </c>
      <c r="J1287" s="434">
        <v>0</v>
      </c>
      <c r="K1287" s="434">
        <v>1998</v>
      </c>
    </row>
    <row r="1288" spans="1:11" hidden="1" x14ac:dyDescent="0.25">
      <c r="A1288" s="434">
        <v>220000000</v>
      </c>
      <c r="B1288" s="434">
        <v>256527</v>
      </c>
      <c r="C1288" s="434" t="s">
        <v>31</v>
      </c>
      <c r="D1288" s="434" t="s">
        <v>22</v>
      </c>
      <c r="E1288" s="434">
        <v>12</v>
      </c>
      <c r="F1288" s="434">
        <v>2208</v>
      </c>
      <c r="G1288" s="434">
        <v>1460</v>
      </c>
      <c r="H1288" s="434">
        <v>2854</v>
      </c>
      <c r="I1288" s="434">
        <v>88.8</v>
      </c>
      <c r="J1288" s="434">
        <v>0</v>
      </c>
      <c r="K1288" s="434">
        <v>1979</v>
      </c>
    </row>
    <row r="1289" spans="1:11" x14ac:dyDescent="0.25">
      <c r="A1289" s="434">
        <v>220000052</v>
      </c>
      <c r="B1289" s="434">
        <v>16596</v>
      </c>
      <c r="C1289" s="434" t="s">
        <v>59</v>
      </c>
      <c r="D1289" s="434" t="s">
        <v>13</v>
      </c>
      <c r="I1289" s="434">
        <v>12</v>
      </c>
      <c r="J1289" s="434">
        <v>0</v>
      </c>
      <c r="K1289" s="434">
        <v>1970</v>
      </c>
    </row>
    <row r="1290" spans="1:11" hidden="1" x14ac:dyDescent="0.25">
      <c r="A1290" s="434">
        <v>220002000</v>
      </c>
      <c r="B1290" s="434">
        <v>29320</v>
      </c>
      <c r="C1290" s="434" t="s">
        <v>20</v>
      </c>
      <c r="D1290" s="434" t="s">
        <v>22</v>
      </c>
      <c r="E1290" s="434">
        <v>13</v>
      </c>
      <c r="F1290" s="434">
        <v>2041</v>
      </c>
      <c r="G1290" s="434">
        <v>4307</v>
      </c>
      <c r="H1290" s="434">
        <v>2788</v>
      </c>
      <c r="I1290" s="434">
        <v>96.3</v>
      </c>
      <c r="J1290" s="434">
        <v>4814</v>
      </c>
      <c r="K1290" s="434">
        <v>2001</v>
      </c>
    </row>
    <row r="1291" spans="1:11" hidden="1" x14ac:dyDescent="0.25">
      <c r="A1291" s="434">
        <v>220003000</v>
      </c>
      <c r="B1291" s="434">
        <v>945498</v>
      </c>
      <c r="C1291" s="434" t="s">
        <v>48</v>
      </c>
      <c r="D1291" s="434" t="s">
        <v>17</v>
      </c>
      <c r="E1291" s="434">
        <v>12</v>
      </c>
      <c r="F1291" s="434">
        <v>2425</v>
      </c>
      <c r="G1291" s="434">
        <v>653</v>
      </c>
      <c r="H1291" s="434">
        <v>963</v>
      </c>
      <c r="I1291" s="434">
        <v>46</v>
      </c>
      <c r="J1291" s="434">
        <v>0</v>
      </c>
      <c r="K1291" s="434">
        <v>1970</v>
      </c>
    </row>
    <row r="1292" spans="1:11" x14ac:dyDescent="0.25">
      <c r="A1292" s="434">
        <v>220012000</v>
      </c>
      <c r="B1292" s="434">
        <v>72958</v>
      </c>
      <c r="C1292" s="434" t="s">
        <v>59</v>
      </c>
      <c r="D1292" s="434" t="s">
        <v>13</v>
      </c>
      <c r="I1292" s="434">
        <v>17</v>
      </c>
    </row>
    <row r="1293" spans="1:11" hidden="1" x14ac:dyDescent="0.25">
      <c r="A1293" s="434">
        <v>220016000</v>
      </c>
      <c r="B1293" s="434">
        <v>7520</v>
      </c>
      <c r="C1293" s="434" t="s">
        <v>20</v>
      </c>
      <c r="D1293" s="434" t="s">
        <v>25</v>
      </c>
      <c r="E1293" s="434">
        <v>13.5</v>
      </c>
      <c r="F1293" s="434">
        <v>3250</v>
      </c>
      <c r="G1293" s="434">
        <v>6744</v>
      </c>
      <c r="H1293" s="434">
        <v>4336</v>
      </c>
      <c r="I1293" s="434">
        <v>113.5</v>
      </c>
      <c r="J1293" s="434">
        <v>0</v>
      </c>
      <c r="K1293" s="434">
        <v>1970</v>
      </c>
    </row>
    <row r="1294" spans="1:11" hidden="1" x14ac:dyDescent="0.25">
      <c r="A1294" s="434">
        <v>220018000</v>
      </c>
      <c r="B1294" s="434">
        <v>32440</v>
      </c>
      <c r="C1294" s="434" t="s">
        <v>20</v>
      </c>
      <c r="D1294" s="434" t="s">
        <v>22</v>
      </c>
      <c r="E1294" s="434">
        <v>11</v>
      </c>
      <c r="F1294" s="434">
        <v>1397</v>
      </c>
      <c r="G1294" s="434">
        <v>2582</v>
      </c>
      <c r="H1294" s="434">
        <v>1804</v>
      </c>
      <c r="I1294" s="434">
        <v>78.63</v>
      </c>
      <c r="J1294" s="434">
        <v>2942</v>
      </c>
      <c r="K1294" s="434">
        <v>1985</v>
      </c>
    </row>
    <row r="1295" spans="1:11" x14ac:dyDescent="0.25">
      <c r="A1295" s="434">
        <v>220026000</v>
      </c>
      <c r="B1295" s="434">
        <v>172661</v>
      </c>
      <c r="C1295" s="434" t="s">
        <v>59</v>
      </c>
      <c r="D1295" s="434" t="s">
        <v>22</v>
      </c>
      <c r="E1295" s="434">
        <v>16</v>
      </c>
      <c r="F1295" s="434">
        <v>3808</v>
      </c>
      <c r="G1295" s="434">
        <v>4500</v>
      </c>
      <c r="H1295" s="434">
        <v>3720</v>
      </c>
      <c r="I1295" s="434">
        <v>87.8</v>
      </c>
      <c r="J1295" s="434">
        <v>0</v>
      </c>
      <c r="K1295" s="434">
        <v>1970</v>
      </c>
    </row>
    <row r="1296" spans="1:11" hidden="1" x14ac:dyDescent="0.25">
      <c r="A1296" s="434">
        <v>220052000</v>
      </c>
      <c r="B1296" s="434">
        <v>31579</v>
      </c>
      <c r="C1296" s="434" t="s">
        <v>20</v>
      </c>
      <c r="D1296" s="434" t="s">
        <v>22</v>
      </c>
      <c r="E1296" s="434">
        <v>12</v>
      </c>
      <c r="F1296" s="434">
        <v>1849</v>
      </c>
      <c r="G1296" s="434">
        <v>4473</v>
      </c>
      <c r="H1296" s="434">
        <v>2659</v>
      </c>
      <c r="I1296" s="434">
        <v>92.3</v>
      </c>
      <c r="J1296" s="434">
        <v>4745</v>
      </c>
      <c r="K1296" s="434">
        <v>2002</v>
      </c>
    </row>
    <row r="1297" spans="1:11" x14ac:dyDescent="0.25">
      <c r="A1297" s="434">
        <v>220099000</v>
      </c>
      <c r="B1297" s="434">
        <v>133807</v>
      </c>
      <c r="C1297" s="434" t="s">
        <v>59</v>
      </c>
      <c r="D1297" s="434" t="s">
        <v>13</v>
      </c>
      <c r="I1297" s="434">
        <v>17</v>
      </c>
    </row>
    <row r="1298" spans="1:11" hidden="1" x14ac:dyDescent="0.25">
      <c r="A1298" s="434">
        <v>220124000</v>
      </c>
      <c r="B1298" s="434">
        <v>397043</v>
      </c>
      <c r="C1298" s="434" t="s">
        <v>54</v>
      </c>
      <c r="D1298" s="434" t="s">
        <v>17</v>
      </c>
      <c r="E1298" s="434">
        <v>12.5</v>
      </c>
      <c r="F1298" s="434">
        <v>2074</v>
      </c>
      <c r="G1298" s="434">
        <v>263</v>
      </c>
      <c r="H1298" s="434">
        <v>366</v>
      </c>
      <c r="I1298" s="434">
        <v>33.25</v>
      </c>
      <c r="J1298" s="434">
        <v>0</v>
      </c>
      <c r="K1298" s="434">
        <v>1970</v>
      </c>
    </row>
    <row r="1299" spans="1:11" hidden="1" x14ac:dyDescent="0.25">
      <c r="A1299" s="434">
        <v>220125000</v>
      </c>
      <c r="B1299" s="434">
        <v>24160</v>
      </c>
      <c r="C1299" s="434" t="s">
        <v>20</v>
      </c>
      <c r="D1299" s="434" t="s">
        <v>22</v>
      </c>
      <c r="G1299" s="434">
        <v>4282</v>
      </c>
      <c r="H1299" s="434">
        <v>2682</v>
      </c>
      <c r="I1299" s="434">
        <v>93</v>
      </c>
      <c r="J1299" s="434">
        <v>0</v>
      </c>
      <c r="K1299" s="434">
        <v>1970</v>
      </c>
    </row>
    <row r="1300" spans="1:11" hidden="1" x14ac:dyDescent="0.25">
      <c r="A1300" s="434">
        <v>220177000</v>
      </c>
      <c r="B1300" s="434">
        <v>2501</v>
      </c>
      <c r="C1300" s="434" t="s">
        <v>48</v>
      </c>
      <c r="D1300" s="434" t="s">
        <v>17</v>
      </c>
      <c r="E1300" s="434">
        <v>12</v>
      </c>
      <c r="F1300" s="434">
        <v>1809</v>
      </c>
      <c r="G1300" s="434">
        <v>300</v>
      </c>
      <c r="H1300" s="434">
        <v>830</v>
      </c>
      <c r="I1300" s="434">
        <v>46.8</v>
      </c>
      <c r="K1300" s="434">
        <v>2002</v>
      </c>
    </row>
    <row r="1301" spans="1:11" hidden="1" x14ac:dyDescent="0.25">
      <c r="A1301" s="434">
        <v>220188000</v>
      </c>
      <c r="B1301" s="434">
        <v>31834</v>
      </c>
      <c r="C1301" s="434" t="s">
        <v>16</v>
      </c>
      <c r="D1301" s="434" t="s">
        <v>29</v>
      </c>
      <c r="E1301" s="434">
        <v>14.5</v>
      </c>
      <c r="F1301" s="434">
        <v>7150</v>
      </c>
      <c r="G1301" s="434">
        <v>34999</v>
      </c>
      <c r="H1301" s="434">
        <v>22184</v>
      </c>
      <c r="I1301" s="434">
        <v>171.2</v>
      </c>
      <c r="J1301" s="434">
        <v>38046</v>
      </c>
      <c r="K1301" s="434">
        <v>2003</v>
      </c>
    </row>
    <row r="1302" spans="1:11" hidden="1" x14ac:dyDescent="0.25">
      <c r="A1302" s="434">
        <v>220189000</v>
      </c>
      <c r="B1302" s="434">
        <v>30028</v>
      </c>
      <c r="C1302" s="434" t="s">
        <v>56</v>
      </c>
      <c r="D1302" s="434" t="s">
        <v>25</v>
      </c>
      <c r="E1302" s="434">
        <v>0</v>
      </c>
      <c r="F1302" s="434">
        <v>16400</v>
      </c>
      <c r="G1302" s="434">
        <v>2500</v>
      </c>
      <c r="H1302" s="434">
        <v>0</v>
      </c>
      <c r="I1302" s="434">
        <v>140</v>
      </c>
      <c r="J1302" s="434">
        <v>0</v>
      </c>
      <c r="K1302" s="434">
        <v>1970</v>
      </c>
    </row>
    <row r="1303" spans="1:11" hidden="1" x14ac:dyDescent="0.25">
      <c r="A1303" s="434">
        <v>220192000</v>
      </c>
      <c r="B1303" s="434">
        <v>20555</v>
      </c>
      <c r="C1303" s="434" t="s">
        <v>48</v>
      </c>
      <c r="D1303" s="434" t="s">
        <v>17</v>
      </c>
      <c r="E1303" s="434">
        <v>12</v>
      </c>
      <c r="F1303" s="434">
        <v>1809</v>
      </c>
      <c r="G1303" s="434">
        <v>300</v>
      </c>
      <c r="H1303" s="434">
        <v>830</v>
      </c>
      <c r="I1303" s="434">
        <v>46.8</v>
      </c>
      <c r="K1303" s="434">
        <v>2002</v>
      </c>
    </row>
    <row r="1304" spans="1:11" hidden="1" x14ac:dyDescent="0.25">
      <c r="A1304" s="434">
        <v>220209000</v>
      </c>
      <c r="B1304" s="434">
        <v>1777</v>
      </c>
      <c r="C1304" s="434" t="s">
        <v>16</v>
      </c>
      <c r="D1304" s="434" t="s">
        <v>29</v>
      </c>
      <c r="E1304" s="434">
        <v>14.5</v>
      </c>
      <c r="F1304" s="434">
        <v>7150</v>
      </c>
      <c r="G1304" s="434">
        <v>34806</v>
      </c>
      <c r="H1304" s="434">
        <v>22181</v>
      </c>
      <c r="I1304" s="434">
        <v>171.2</v>
      </c>
      <c r="J1304" s="434">
        <v>36767</v>
      </c>
      <c r="K1304" s="434">
        <v>2003</v>
      </c>
    </row>
    <row r="1305" spans="1:11" hidden="1" x14ac:dyDescent="0.25">
      <c r="A1305" s="434">
        <v>220223000</v>
      </c>
      <c r="B1305" s="434">
        <v>97346</v>
      </c>
      <c r="C1305" s="434" t="s">
        <v>31</v>
      </c>
      <c r="D1305" s="434" t="s">
        <v>29</v>
      </c>
      <c r="E1305" s="434">
        <v>22.5</v>
      </c>
      <c r="F1305" s="434">
        <v>19780</v>
      </c>
      <c r="G1305" s="434">
        <v>10407</v>
      </c>
      <c r="H1305" s="434">
        <v>32289</v>
      </c>
      <c r="I1305" s="434">
        <v>199.8</v>
      </c>
      <c r="J1305" s="434">
        <v>0</v>
      </c>
      <c r="K1305" s="434">
        <v>2004</v>
      </c>
    </row>
    <row r="1306" spans="1:11" hidden="1" x14ac:dyDescent="0.25">
      <c r="A1306" s="434">
        <v>220226000</v>
      </c>
      <c r="B1306" s="434">
        <v>7297</v>
      </c>
      <c r="C1306" s="434" t="s">
        <v>61</v>
      </c>
      <c r="D1306" s="434" t="s">
        <v>13</v>
      </c>
      <c r="I1306" s="434">
        <v>14</v>
      </c>
      <c r="J1306" s="434">
        <v>0</v>
      </c>
      <c r="K1306" s="434">
        <v>1970</v>
      </c>
    </row>
    <row r="1307" spans="1:11" hidden="1" x14ac:dyDescent="0.25">
      <c r="A1307" s="434">
        <v>220234000</v>
      </c>
      <c r="B1307" s="434">
        <v>92161</v>
      </c>
      <c r="C1307" s="434" t="s">
        <v>20</v>
      </c>
      <c r="D1307" s="434" t="s">
        <v>22</v>
      </c>
      <c r="E1307" s="434">
        <v>13</v>
      </c>
      <c r="F1307" s="434">
        <v>2638</v>
      </c>
      <c r="G1307" s="434">
        <v>5767</v>
      </c>
      <c r="H1307" s="434">
        <v>4137</v>
      </c>
      <c r="I1307" s="434">
        <v>99.75</v>
      </c>
      <c r="J1307" s="434">
        <v>6760</v>
      </c>
      <c r="K1307" s="434">
        <v>1997</v>
      </c>
    </row>
    <row r="1308" spans="1:11" hidden="1" x14ac:dyDescent="0.25">
      <c r="A1308" s="434">
        <v>220235000</v>
      </c>
      <c r="B1308" s="434">
        <v>57164</v>
      </c>
      <c r="C1308" s="434" t="s">
        <v>20</v>
      </c>
      <c r="D1308" s="434" t="s">
        <v>22</v>
      </c>
      <c r="E1308" s="434">
        <v>13</v>
      </c>
      <c r="F1308" s="434">
        <v>2638</v>
      </c>
      <c r="G1308" s="434">
        <v>5767</v>
      </c>
      <c r="H1308" s="434">
        <v>4137</v>
      </c>
      <c r="I1308" s="434">
        <v>99.75</v>
      </c>
      <c r="J1308" s="434">
        <v>6399</v>
      </c>
      <c r="K1308" s="434">
        <v>1997</v>
      </c>
    </row>
    <row r="1309" spans="1:11" hidden="1" x14ac:dyDescent="0.25">
      <c r="A1309" s="434">
        <v>220236000</v>
      </c>
      <c r="B1309" s="434">
        <v>66042</v>
      </c>
      <c r="C1309" s="434" t="s">
        <v>20</v>
      </c>
      <c r="D1309" s="434" t="s">
        <v>22</v>
      </c>
      <c r="E1309" s="434">
        <v>11.5</v>
      </c>
      <c r="F1309" s="434">
        <v>2640</v>
      </c>
      <c r="G1309" s="434">
        <v>5764</v>
      </c>
      <c r="H1309" s="434">
        <v>4128</v>
      </c>
      <c r="I1309" s="434">
        <v>99.75</v>
      </c>
      <c r="J1309" s="434">
        <v>0</v>
      </c>
      <c r="K1309" s="434">
        <v>1970</v>
      </c>
    </row>
    <row r="1310" spans="1:11" hidden="1" x14ac:dyDescent="0.25">
      <c r="A1310" s="434">
        <v>220237000</v>
      </c>
      <c r="B1310" s="434">
        <v>4721</v>
      </c>
      <c r="C1310" s="434" t="s">
        <v>16</v>
      </c>
      <c r="D1310" s="434" t="s">
        <v>33</v>
      </c>
      <c r="E1310" s="434">
        <v>16.7</v>
      </c>
      <c r="F1310" s="434">
        <v>13560</v>
      </c>
      <c r="G1310" s="434">
        <v>74999</v>
      </c>
      <c r="H1310" s="434">
        <v>42432</v>
      </c>
      <c r="I1310" s="434">
        <v>228.19</v>
      </c>
      <c r="J1310" s="434">
        <v>82052</v>
      </c>
      <c r="K1310" s="434">
        <v>2004</v>
      </c>
    </row>
    <row r="1311" spans="1:11" x14ac:dyDescent="0.25">
      <c r="A1311" s="434">
        <v>220247000</v>
      </c>
      <c r="B1311" s="434">
        <v>153810</v>
      </c>
      <c r="C1311" s="434" t="s">
        <v>59</v>
      </c>
      <c r="D1311" s="434" t="s">
        <v>17</v>
      </c>
      <c r="E1311" s="434">
        <v>15</v>
      </c>
      <c r="F1311" s="434">
        <v>3680</v>
      </c>
      <c r="G1311" s="434">
        <v>1796</v>
      </c>
      <c r="H1311" s="434">
        <v>1461</v>
      </c>
      <c r="I1311" s="434">
        <v>57.5</v>
      </c>
      <c r="J1311" s="434">
        <v>0</v>
      </c>
      <c r="K1311" s="434">
        <v>1970</v>
      </c>
    </row>
    <row r="1312" spans="1:11" hidden="1" x14ac:dyDescent="0.25">
      <c r="A1312" s="434">
        <v>220251000</v>
      </c>
      <c r="B1312" s="434">
        <v>1</v>
      </c>
      <c r="C1312" s="434" t="s">
        <v>56</v>
      </c>
      <c r="D1312" s="434" t="s">
        <v>17</v>
      </c>
      <c r="F1312" s="434">
        <v>269</v>
      </c>
      <c r="H1312" s="434">
        <v>147</v>
      </c>
      <c r="I1312" s="434">
        <v>33.29</v>
      </c>
      <c r="K1312" s="434">
        <v>1928</v>
      </c>
    </row>
    <row r="1313" spans="1:11" hidden="1" x14ac:dyDescent="0.25">
      <c r="A1313" s="434">
        <v>220253000</v>
      </c>
      <c r="B1313" s="434">
        <v>115284</v>
      </c>
      <c r="C1313" s="434" t="s">
        <v>31</v>
      </c>
      <c r="D1313" s="434" t="s">
        <v>33</v>
      </c>
      <c r="E1313" s="434">
        <v>22.5</v>
      </c>
      <c r="F1313" s="434">
        <v>19780</v>
      </c>
      <c r="G1313" s="434">
        <v>14012</v>
      </c>
      <c r="H1313" s="434">
        <v>37985</v>
      </c>
      <c r="I1313" s="434">
        <v>229.8</v>
      </c>
      <c r="K1313" s="434">
        <v>2004</v>
      </c>
    </row>
    <row r="1314" spans="1:11" x14ac:dyDescent="0.25">
      <c r="A1314" s="434">
        <v>220256000</v>
      </c>
      <c r="B1314" s="434">
        <v>45212</v>
      </c>
      <c r="C1314" s="434" t="s">
        <v>59</v>
      </c>
      <c r="D1314" s="434" t="s">
        <v>13</v>
      </c>
      <c r="I1314" s="434">
        <v>14</v>
      </c>
    </row>
    <row r="1315" spans="1:11" hidden="1" x14ac:dyDescent="0.25">
      <c r="A1315" s="434">
        <v>220276000</v>
      </c>
      <c r="B1315" s="434">
        <v>44207</v>
      </c>
      <c r="C1315" s="434" t="s">
        <v>61</v>
      </c>
      <c r="D1315" s="434" t="s">
        <v>17</v>
      </c>
      <c r="E1315" s="434">
        <v>10</v>
      </c>
      <c r="F1315" s="434">
        <v>221</v>
      </c>
      <c r="G1315" s="434">
        <v>218</v>
      </c>
      <c r="H1315" s="434">
        <v>157</v>
      </c>
      <c r="I1315" s="434">
        <v>31.11</v>
      </c>
      <c r="J1315" s="434">
        <v>0</v>
      </c>
      <c r="K1315" s="434">
        <v>1970</v>
      </c>
    </row>
    <row r="1316" spans="1:11" x14ac:dyDescent="0.25">
      <c r="A1316" s="434">
        <v>220279000</v>
      </c>
      <c r="B1316" s="434">
        <v>63520</v>
      </c>
      <c r="C1316" s="434" t="s">
        <v>59</v>
      </c>
      <c r="D1316" s="434" t="s">
        <v>13</v>
      </c>
      <c r="I1316" s="434">
        <v>18</v>
      </c>
    </row>
    <row r="1317" spans="1:11" hidden="1" x14ac:dyDescent="0.25">
      <c r="A1317" s="434">
        <v>220281000</v>
      </c>
      <c r="B1317" s="434">
        <v>1124842</v>
      </c>
      <c r="C1317" s="434" t="s">
        <v>48</v>
      </c>
      <c r="D1317" s="434" t="s">
        <v>17</v>
      </c>
      <c r="E1317" s="434">
        <v>12</v>
      </c>
      <c r="F1317" s="434">
        <v>2001</v>
      </c>
      <c r="G1317" s="434">
        <v>520</v>
      </c>
      <c r="H1317" s="434">
        <v>931</v>
      </c>
      <c r="I1317" s="434">
        <v>44.03</v>
      </c>
      <c r="K1317" s="434">
        <v>2004</v>
      </c>
    </row>
    <row r="1318" spans="1:11" hidden="1" x14ac:dyDescent="0.25">
      <c r="A1318" s="434">
        <v>220282000</v>
      </c>
      <c r="B1318" s="434">
        <v>3552</v>
      </c>
      <c r="C1318" s="434" t="s">
        <v>48</v>
      </c>
      <c r="D1318" s="434" t="s">
        <v>17</v>
      </c>
      <c r="E1318" s="434">
        <v>12</v>
      </c>
      <c r="F1318" s="434">
        <v>1430</v>
      </c>
      <c r="G1318" s="434">
        <v>520</v>
      </c>
      <c r="H1318" s="434">
        <v>931</v>
      </c>
      <c r="I1318" s="434">
        <v>44.03</v>
      </c>
      <c r="K1318" s="434">
        <v>2004</v>
      </c>
    </row>
    <row r="1319" spans="1:11" hidden="1" x14ac:dyDescent="0.25">
      <c r="A1319" s="434">
        <v>220284000</v>
      </c>
      <c r="B1319" s="434">
        <v>1181</v>
      </c>
      <c r="C1319" s="434" t="s">
        <v>31</v>
      </c>
      <c r="D1319" s="434" t="s">
        <v>29</v>
      </c>
      <c r="E1319" s="434">
        <v>21.5</v>
      </c>
      <c r="F1319" s="434">
        <v>21288</v>
      </c>
      <c r="G1319" s="434">
        <v>11089</v>
      </c>
      <c r="H1319" s="434">
        <v>24196</v>
      </c>
      <c r="I1319" s="434">
        <v>197.5</v>
      </c>
      <c r="J1319" s="434">
        <v>0</v>
      </c>
      <c r="K1319" s="434">
        <v>1999</v>
      </c>
    </row>
    <row r="1320" spans="1:11" hidden="1" x14ac:dyDescent="0.25">
      <c r="A1320" s="434">
        <v>220289000</v>
      </c>
      <c r="B1320" s="434">
        <v>12994</v>
      </c>
      <c r="C1320" s="434" t="s">
        <v>16</v>
      </c>
      <c r="D1320" s="434" t="s">
        <v>29</v>
      </c>
      <c r="E1320" s="434">
        <v>14.5</v>
      </c>
      <c r="F1320" s="434">
        <v>7150</v>
      </c>
      <c r="G1320" s="434">
        <v>35190</v>
      </c>
      <c r="H1320" s="434">
        <v>22184</v>
      </c>
      <c r="I1320" s="434">
        <v>171.26400000000001</v>
      </c>
      <c r="J1320" s="434">
        <v>38061</v>
      </c>
      <c r="K1320" s="434">
        <v>2005</v>
      </c>
    </row>
    <row r="1321" spans="1:11" hidden="1" x14ac:dyDescent="0.25">
      <c r="A1321" s="434">
        <v>220298000</v>
      </c>
      <c r="B1321" s="434">
        <v>49134</v>
      </c>
      <c r="C1321" s="434" t="s">
        <v>20</v>
      </c>
      <c r="D1321" s="434" t="s">
        <v>22</v>
      </c>
      <c r="E1321" s="434">
        <v>12.5</v>
      </c>
      <c r="F1321" s="434">
        <v>3840</v>
      </c>
      <c r="G1321" s="434">
        <v>6228</v>
      </c>
      <c r="H1321" s="434">
        <v>4473</v>
      </c>
      <c r="I1321" s="434">
        <v>99.95</v>
      </c>
      <c r="J1321" s="434">
        <v>0</v>
      </c>
      <c r="K1321" s="434">
        <v>1970</v>
      </c>
    </row>
    <row r="1322" spans="1:11" hidden="1" x14ac:dyDescent="0.25">
      <c r="A1322" s="434">
        <v>220301000</v>
      </c>
      <c r="B1322" s="434">
        <v>7245</v>
      </c>
      <c r="C1322" s="434" t="s">
        <v>20</v>
      </c>
      <c r="D1322" s="434" t="s">
        <v>29</v>
      </c>
      <c r="E1322" s="434">
        <v>14.5</v>
      </c>
      <c r="F1322" s="434">
        <v>9488</v>
      </c>
      <c r="G1322" s="434">
        <v>45967</v>
      </c>
      <c r="H1322" s="434">
        <v>30070</v>
      </c>
      <c r="I1322" s="434">
        <v>182.9</v>
      </c>
      <c r="J1322" s="434">
        <v>0</v>
      </c>
      <c r="K1322" s="434">
        <v>1970</v>
      </c>
    </row>
    <row r="1323" spans="1:11" x14ac:dyDescent="0.25">
      <c r="A1323" s="434">
        <v>220307000</v>
      </c>
      <c r="B1323" s="434">
        <v>1097553</v>
      </c>
      <c r="C1323" s="434" t="s">
        <v>59</v>
      </c>
      <c r="D1323" s="434" t="s">
        <v>13</v>
      </c>
      <c r="I1323" s="434">
        <v>20</v>
      </c>
    </row>
    <row r="1324" spans="1:11" x14ac:dyDescent="0.25">
      <c r="A1324" s="434">
        <v>220343000</v>
      </c>
      <c r="B1324" s="434">
        <v>11091</v>
      </c>
      <c r="C1324" s="434" t="s">
        <v>59</v>
      </c>
      <c r="D1324" s="434" t="s">
        <v>13</v>
      </c>
      <c r="I1324" s="434">
        <v>16</v>
      </c>
    </row>
    <row r="1325" spans="1:11" x14ac:dyDescent="0.25">
      <c r="A1325" s="434">
        <v>220349000</v>
      </c>
      <c r="B1325" s="434">
        <v>36208</v>
      </c>
      <c r="C1325" s="434" t="s">
        <v>59</v>
      </c>
      <c r="D1325" s="434" t="s">
        <v>13</v>
      </c>
      <c r="I1325" s="434">
        <v>18</v>
      </c>
    </row>
    <row r="1326" spans="1:11" hidden="1" x14ac:dyDescent="0.25">
      <c r="A1326" s="434">
        <v>220364000</v>
      </c>
      <c r="B1326" s="434">
        <v>112998</v>
      </c>
      <c r="C1326" s="434" t="s">
        <v>35</v>
      </c>
      <c r="D1326" s="434" t="s">
        <v>25</v>
      </c>
      <c r="E1326" s="434">
        <v>15.3</v>
      </c>
      <c r="F1326" s="434">
        <v>7860</v>
      </c>
      <c r="G1326" s="434">
        <v>8800</v>
      </c>
      <c r="H1326" s="434">
        <v>10300</v>
      </c>
      <c r="I1326" s="434">
        <v>113</v>
      </c>
      <c r="J1326" s="434">
        <v>0</v>
      </c>
      <c r="K1326" s="434">
        <v>2005</v>
      </c>
    </row>
    <row r="1327" spans="1:11" hidden="1" x14ac:dyDescent="0.25">
      <c r="A1327" s="434">
        <v>220384000</v>
      </c>
      <c r="B1327" s="434">
        <v>55757</v>
      </c>
      <c r="C1327" s="434" t="s">
        <v>20</v>
      </c>
      <c r="D1327" s="434" t="s">
        <v>22</v>
      </c>
      <c r="E1327" s="434">
        <v>12.5</v>
      </c>
      <c r="F1327" s="434">
        <v>3840</v>
      </c>
      <c r="G1327" s="434">
        <v>6203</v>
      </c>
      <c r="H1327" s="434">
        <v>4473</v>
      </c>
      <c r="I1327" s="434">
        <v>99.95</v>
      </c>
      <c r="J1327" s="434">
        <v>0</v>
      </c>
      <c r="K1327" s="434">
        <v>1970</v>
      </c>
    </row>
    <row r="1328" spans="1:11" hidden="1" x14ac:dyDescent="0.25">
      <c r="A1328" s="434">
        <v>220385000</v>
      </c>
      <c r="B1328" s="434">
        <v>32664</v>
      </c>
      <c r="C1328" s="434" t="s">
        <v>31</v>
      </c>
      <c r="D1328" s="434" t="s">
        <v>22</v>
      </c>
      <c r="E1328" s="434">
        <v>10.5</v>
      </c>
      <c r="F1328" s="434">
        <v>441</v>
      </c>
      <c r="G1328" s="434">
        <v>1768</v>
      </c>
      <c r="H1328" s="434">
        <v>1645</v>
      </c>
      <c r="I1328" s="434">
        <v>82.48</v>
      </c>
      <c r="J1328" s="434">
        <v>0</v>
      </c>
      <c r="K1328" s="434">
        <v>1970</v>
      </c>
    </row>
    <row r="1329" spans="1:11" hidden="1" x14ac:dyDescent="0.25">
      <c r="A1329" s="434">
        <v>220387000</v>
      </c>
      <c r="B1329" s="434">
        <v>235471</v>
      </c>
      <c r="C1329" s="434" t="s">
        <v>31</v>
      </c>
      <c r="D1329" s="434" t="s">
        <v>17</v>
      </c>
      <c r="E1329" s="434">
        <v>10.5</v>
      </c>
      <c r="F1329" s="434">
        <v>687</v>
      </c>
      <c r="G1329" s="434">
        <v>1260</v>
      </c>
      <c r="H1329" s="434">
        <v>852</v>
      </c>
      <c r="I1329" s="434">
        <v>65</v>
      </c>
      <c r="J1329" s="434">
        <v>0</v>
      </c>
      <c r="K1329" s="434">
        <v>1970</v>
      </c>
    </row>
    <row r="1330" spans="1:11" hidden="1" x14ac:dyDescent="0.25">
      <c r="A1330" s="434">
        <v>220392000</v>
      </c>
      <c r="B1330" s="434">
        <v>188531</v>
      </c>
      <c r="C1330" s="434" t="s">
        <v>54</v>
      </c>
      <c r="D1330" s="434" t="s">
        <v>13</v>
      </c>
      <c r="E1330" s="434">
        <v>13</v>
      </c>
      <c r="F1330" s="434">
        <v>736</v>
      </c>
      <c r="G1330" s="434">
        <v>177</v>
      </c>
      <c r="H1330" s="434">
        <v>138</v>
      </c>
      <c r="I1330" s="434">
        <v>26</v>
      </c>
      <c r="J1330" s="434">
        <v>0</v>
      </c>
      <c r="K1330" s="434">
        <v>1970</v>
      </c>
    </row>
    <row r="1331" spans="1:11" hidden="1" x14ac:dyDescent="0.25">
      <c r="A1331" s="434">
        <v>220404000</v>
      </c>
      <c r="B1331" s="434">
        <v>17227</v>
      </c>
      <c r="C1331" s="434" t="s">
        <v>28</v>
      </c>
      <c r="D1331" s="434" t="s">
        <v>33</v>
      </c>
      <c r="E1331" s="434">
        <v>14.5</v>
      </c>
      <c r="F1331" s="434">
        <v>9342</v>
      </c>
      <c r="G1331" s="434">
        <v>77229</v>
      </c>
      <c r="H1331" s="434">
        <v>40066</v>
      </c>
      <c r="I1331" s="434">
        <v>224.29</v>
      </c>
      <c r="J1331" s="434">
        <v>0</v>
      </c>
      <c r="K1331" s="434">
        <v>1970</v>
      </c>
    </row>
    <row r="1332" spans="1:11" hidden="1" x14ac:dyDescent="0.25">
      <c r="A1332" s="434">
        <v>220439000</v>
      </c>
      <c r="B1332" s="434">
        <v>75709</v>
      </c>
      <c r="C1332" s="434" t="s">
        <v>31</v>
      </c>
      <c r="D1332" s="434" t="s">
        <v>22</v>
      </c>
      <c r="E1332" s="434">
        <v>11</v>
      </c>
      <c r="F1332" s="434">
        <v>750</v>
      </c>
      <c r="G1332" s="434">
        <v>1601</v>
      </c>
      <c r="H1332" s="434">
        <v>1139</v>
      </c>
      <c r="I1332" s="434">
        <v>79.08</v>
      </c>
      <c r="J1332" s="434">
        <v>0</v>
      </c>
      <c r="K1332" s="434">
        <v>1970</v>
      </c>
    </row>
    <row r="1333" spans="1:11" hidden="1" x14ac:dyDescent="0.25">
      <c r="A1333" s="434">
        <v>220441000</v>
      </c>
      <c r="B1333" s="434">
        <v>22198</v>
      </c>
      <c r="C1333" s="434" t="s">
        <v>20</v>
      </c>
      <c r="D1333" s="434" t="s">
        <v>25</v>
      </c>
      <c r="E1333" s="434">
        <v>15</v>
      </c>
      <c r="F1333" s="434">
        <v>7098</v>
      </c>
      <c r="G1333" s="434">
        <v>15601</v>
      </c>
      <c r="H1333" s="434">
        <v>10810</v>
      </c>
      <c r="I1333" s="434">
        <v>148</v>
      </c>
      <c r="J1333" s="434">
        <v>17581</v>
      </c>
      <c r="K1333" s="434">
        <v>2005</v>
      </c>
    </row>
    <row r="1334" spans="1:11" hidden="1" x14ac:dyDescent="0.25">
      <c r="A1334" s="434">
        <v>220442000</v>
      </c>
      <c r="B1334" s="434">
        <v>43618</v>
      </c>
      <c r="C1334" s="434" t="s">
        <v>20</v>
      </c>
      <c r="D1334" s="434" t="s">
        <v>25</v>
      </c>
      <c r="E1334" s="434">
        <v>15</v>
      </c>
      <c r="F1334" s="434">
        <v>3250</v>
      </c>
      <c r="G1334" s="434">
        <v>4598</v>
      </c>
      <c r="H1334" s="434">
        <v>3709</v>
      </c>
      <c r="I1334" s="434">
        <v>106.2</v>
      </c>
      <c r="J1334" s="434">
        <v>5383</v>
      </c>
      <c r="K1334" s="434">
        <v>2006</v>
      </c>
    </row>
    <row r="1335" spans="1:11" hidden="1" x14ac:dyDescent="0.25">
      <c r="A1335" s="434">
        <v>220443000</v>
      </c>
      <c r="B1335" s="434">
        <v>1349</v>
      </c>
      <c r="C1335" s="434" t="s">
        <v>20</v>
      </c>
      <c r="D1335" s="434" t="s">
        <v>22</v>
      </c>
      <c r="E1335" s="434">
        <v>14</v>
      </c>
      <c r="F1335" s="434">
        <v>2013</v>
      </c>
      <c r="G1335" s="434">
        <v>2025</v>
      </c>
      <c r="H1335" s="434">
        <v>2707</v>
      </c>
      <c r="I1335" s="434">
        <v>89.14</v>
      </c>
      <c r="J1335" s="434">
        <v>1863</v>
      </c>
      <c r="K1335" s="434">
        <v>2006</v>
      </c>
    </row>
    <row r="1336" spans="1:11" hidden="1" x14ac:dyDescent="0.25">
      <c r="A1336" s="434">
        <v>220446000</v>
      </c>
      <c r="B1336" s="434">
        <v>30511</v>
      </c>
      <c r="C1336" s="434" t="s">
        <v>48</v>
      </c>
      <c r="D1336" s="434" t="s">
        <v>17</v>
      </c>
      <c r="E1336" s="434">
        <v>14</v>
      </c>
      <c r="F1336" s="434">
        <v>4800</v>
      </c>
      <c r="G1336" s="434">
        <v>1617</v>
      </c>
      <c r="H1336" s="434">
        <v>1890</v>
      </c>
      <c r="I1336" s="434">
        <v>56.64</v>
      </c>
      <c r="K1336" s="434">
        <v>2000</v>
      </c>
    </row>
    <row r="1337" spans="1:11" hidden="1" x14ac:dyDescent="0.25">
      <c r="A1337" s="434">
        <v>220447000</v>
      </c>
      <c r="B1337" s="434">
        <v>1184708</v>
      </c>
      <c r="C1337" s="434" t="s">
        <v>20</v>
      </c>
      <c r="D1337" s="434" t="s">
        <v>22</v>
      </c>
      <c r="E1337" s="434">
        <v>13</v>
      </c>
      <c r="F1337" s="434">
        <v>1980</v>
      </c>
      <c r="G1337" s="434">
        <v>3464</v>
      </c>
      <c r="H1337" s="434">
        <v>2623</v>
      </c>
      <c r="I1337" s="434">
        <v>92.86</v>
      </c>
      <c r="J1337" s="434">
        <v>4030</v>
      </c>
      <c r="K1337" s="434">
        <v>2006</v>
      </c>
    </row>
    <row r="1338" spans="1:11" x14ac:dyDescent="0.25">
      <c r="A1338" s="434">
        <v>220461000</v>
      </c>
      <c r="B1338" s="434">
        <v>489742</v>
      </c>
      <c r="C1338" s="434" t="s">
        <v>59</v>
      </c>
      <c r="D1338" s="434" t="s">
        <v>22</v>
      </c>
      <c r="E1338" s="434">
        <v>16</v>
      </c>
      <c r="F1338" s="434">
        <v>4500</v>
      </c>
      <c r="G1338" s="434">
        <v>3025</v>
      </c>
      <c r="H1338" s="434">
        <v>2499</v>
      </c>
      <c r="I1338" s="434">
        <v>76.25</v>
      </c>
      <c r="J1338" s="434">
        <v>0</v>
      </c>
      <c r="K1338" s="434">
        <v>1970</v>
      </c>
    </row>
    <row r="1339" spans="1:11" hidden="1" x14ac:dyDescent="0.25">
      <c r="A1339" s="434">
        <v>220464000</v>
      </c>
      <c r="B1339" s="434">
        <v>215901</v>
      </c>
      <c r="C1339" s="434" t="s">
        <v>31</v>
      </c>
      <c r="D1339" s="434" t="s">
        <v>33</v>
      </c>
      <c r="E1339" s="434">
        <v>22.5</v>
      </c>
      <c r="F1339" s="434">
        <v>21000</v>
      </c>
      <c r="G1339" s="434">
        <v>15990</v>
      </c>
      <c r="H1339" s="434">
        <v>37939</v>
      </c>
      <c r="I1339" s="434">
        <v>229.8</v>
      </c>
      <c r="J1339" s="434">
        <v>0</v>
      </c>
      <c r="K1339" s="434">
        <v>2006</v>
      </c>
    </row>
    <row r="1340" spans="1:11" hidden="1" x14ac:dyDescent="0.25">
      <c r="A1340" s="434">
        <v>220465000</v>
      </c>
      <c r="B1340" s="434">
        <v>31239</v>
      </c>
      <c r="C1340" s="434" t="s">
        <v>28</v>
      </c>
      <c r="D1340" s="434" t="s">
        <v>33</v>
      </c>
      <c r="E1340" s="434">
        <v>16</v>
      </c>
      <c r="F1340" s="434">
        <v>11044</v>
      </c>
      <c r="G1340" s="434">
        <v>77195</v>
      </c>
      <c r="H1340" s="434">
        <v>40066</v>
      </c>
      <c r="I1340" s="434">
        <v>225</v>
      </c>
      <c r="J1340" s="434">
        <v>0</v>
      </c>
      <c r="K1340" s="434">
        <v>1970</v>
      </c>
    </row>
    <row r="1341" spans="1:11" hidden="1" x14ac:dyDescent="0.25">
      <c r="A1341" s="434">
        <v>220466000</v>
      </c>
      <c r="B1341" s="434">
        <v>161437</v>
      </c>
      <c r="C1341" s="434" t="s">
        <v>54</v>
      </c>
      <c r="D1341" s="434" t="s">
        <v>13</v>
      </c>
      <c r="E1341" s="434">
        <v>12.5</v>
      </c>
      <c r="F1341" s="434">
        <v>477</v>
      </c>
      <c r="G1341" s="434">
        <v>0</v>
      </c>
      <c r="H1341" s="434">
        <v>57</v>
      </c>
      <c r="I1341" s="434">
        <v>19.5</v>
      </c>
      <c r="J1341" s="434">
        <v>0</v>
      </c>
      <c r="K1341" s="434">
        <v>1996</v>
      </c>
    </row>
    <row r="1342" spans="1:11" hidden="1" x14ac:dyDescent="0.25">
      <c r="A1342" s="434">
        <v>220474000</v>
      </c>
      <c r="B1342" s="434">
        <v>10964</v>
      </c>
      <c r="C1342" s="434" t="s">
        <v>31</v>
      </c>
      <c r="D1342" s="434" t="s">
        <v>22</v>
      </c>
      <c r="E1342" s="434">
        <v>12</v>
      </c>
      <c r="F1342" s="434">
        <v>1471</v>
      </c>
      <c r="G1342" s="434">
        <v>1251</v>
      </c>
      <c r="H1342" s="434">
        <v>2065</v>
      </c>
      <c r="I1342" s="434">
        <v>76.709999999999994</v>
      </c>
      <c r="J1342" s="434">
        <v>0</v>
      </c>
    </row>
    <row r="1343" spans="1:11" hidden="1" x14ac:dyDescent="0.25">
      <c r="A1343" s="434">
        <v>220476000</v>
      </c>
      <c r="B1343" s="434">
        <v>293629</v>
      </c>
      <c r="C1343" s="434" t="s">
        <v>54</v>
      </c>
      <c r="D1343" s="434" t="s">
        <v>17</v>
      </c>
      <c r="E1343" s="434">
        <v>12</v>
      </c>
      <c r="F1343" s="434">
        <v>4300</v>
      </c>
      <c r="G1343" s="434">
        <v>323</v>
      </c>
      <c r="H1343" s="434">
        <v>467</v>
      </c>
      <c r="I1343" s="434">
        <v>33.65</v>
      </c>
      <c r="J1343" s="434">
        <v>0</v>
      </c>
      <c r="K1343" s="434">
        <v>1970</v>
      </c>
    </row>
    <row r="1344" spans="1:11" hidden="1" x14ac:dyDescent="0.25">
      <c r="A1344" s="434">
        <v>220479000</v>
      </c>
      <c r="B1344" s="434">
        <v>72933</v>
      </c>
      <c r="C1344" s="434" t="s">
        <v>20</v>
      </c>
      <c r="D1344" s="434" t="s">
        <v>25</v>
      </c>
      <c r="E1344" s="434">
        <v>14.6</v>
      </c>
      <c r="F1344" s="434">
        <v>6330</v>
      </c>
      <c r="G1344" s="434">
        <v>16550</v>
      </c>
      <c r="H1344" s="434">
        <v>12105</v>
      </c>
      <c r="I1344" s="434">
        <v>144.18</v>
      </c>
      <c r="J1344" s="434">
        <v>18106</v>
      </c>
      <c r="K1344" s="434">
        <v>2007</v>
      </c>
    </row>
    <row r="1345" spans="1:11" x14ac:dyDescent="0.25">
      <c r="A1345" s="434">
        <v>220482000</v>
      </c>
      <c r="B1345" s="434">
        <v>37376</v>
      </c>
      <c r="C1345" s="434" t="s">
        <v>59</v>
      </c>
      <c r="D1345" s="434" t="s">
        <v>17</v>
      </c>
      <c r="E1345" s="434">
        <v>16</v>
      </c>
      <c r="F1345" s="434">
        <v>2999</v>
      </c>
      <c r="G1345" s="434">
        <v>1348</v>
      </c>
      <c r="H1345" s="434">
        <v>1350</v>
      </c>
      <c r="I1345" s="434">
        <v>62.6</v>
      </c>
      <c r="J1345" s="434">
        <v>0</v>
      </c>
    </row>
    <row r="1346" spans="1:11" hidden="1" x14ac:dyDescent="0.25">
      <c r="A1346" s="434">
        <v>220495000</v>
      </c>
      <c r="B1346" s="434">
        <v>46539</v>
      </c>
      <c r="C1346" s="434" t="s">
        <v>20</v>
      </c>
      <c r="D1346" s="434" t="s">
        <v>25</v>
      </c>
      <c r="E1346" s="434">
        <v>14.6</v>
      </c>
      <c r="F1346" s="434">
        <v>6300</v>
      </c>
      <c r="G1346" s="434">
        <v>16553</v>
      </c>
      <c r="H1346" s="434">
        <v>12105</v>
      </c>
      <c r="I1346" s="434">
        <v>144.18</v>
      </c>
      <c r="J1346" s="434">
        <v>18992</v>
      </c>
      <c r="K1346" s="434">
        <v>2007</v>
      </c>
    </row>
    <row r="1347" spans="1:11" hidden="1" x14ac:dyDescent="0.25">
      <c r="A1347" s="434">
        <v>220498000</v>
      </c>
      <c r="B1347" s="434">
        <v>98336</v>
      </c>
      <c r="C1347" s="434" t="s">
        <v>20</v>
      </c>
      <c r="D1347" s="434" t="s">
        <v>25</v>
      </c>
      <c r="E1347" s="434">
        <v>14</v>
      </c>
      <c r="F1347" s="434">
        <v>6300</v>
      </c>
      <c r="G1347" s="434">
        <v>16550</v>
      </c>
      <c r="H1347" s="434">
        <v>12105</v>
      </c>
      <c r="I1347" s="434">
        <v>144.1</v>
      </c>
      <c r="J1347" s="434">
        <v>18106</v>
      </c>
      <c r="K1347" s="434">
        <v>2007</v>
      </c>
    </row>
    <row r="1348" spans="1:11" hidden="1" x14ac:dyDescent="0.25">
      <c r="A1348" s="434">
        <v>220500000</v>
      </c>
      <c r="B1348" s="434">
        <v>39177</v>
      </c>
      <c r="C1348" s="434" t="s">
        <v>20</v>
      </c>
      <c r="D1348" s="434" t="s">
        <v>25</v>
      </c>
      <c r="E1348" s="434">
        <v>15</v>
      </c>
      <c r="F1348" s="434">
        <v>6300</v>
      </c>
      <c r="G1348" s="434">
        <v>16550</v>
      </c>
      <c r="H1348" s="434">
        <v>12105</v>
      </c>
      <c r="I1348" s="434">
        <v>144.18</v>
      </c>
      <c r="J1348" s="434">
        <v>18104</v>
      </c>
      <c r="K1348" s="434">
        <v>2007</v>
      </c>
    </row>
    <row r="1349" spans="1:11" hidden="1" x14ac:dyDescent="0.25">
      <c r="A1349" s="434">
        <v>220502000</v>
      </c>
      <c r="B1349" s="434">
        <v>77182</v>
      </c>
      <c r="C1349" s="434" t="s">
        <v>20</v>
      </c>
      <c r="D1349" s="434" t="s">
        <v>25</v>
      </c>
      <c r="E1349" s="434">
        <v>14</v>
      </c>
      <c r="F1349" s="434">
        <v>6330</v>
      </c>
      <c r="G1349" s="434">
        <v>16550</v>
      </c>
      <c r="H1349" s="434">
        <v>12105</v>
      </c>
      <c r="I1349" s="434">
        <v>144.18</v>
      </c>
      <c r="J1349" s="434">
        <v>18106</v>
      </c>
      <c r="K1349" s="434">
        <v>2008</v>
      </c>
    </row>
    <row r="1350" spans="1:11" hidden="1" x14ac:dyDescent="0.25">
      <c r="A1350" s="434">
        <v>220504000</v>
      </c>
      <c r="B1350" s="434">
        <v>3320</v>
      </c>
      <c r="C1350" s="434" t="s">
        <v>20</v>
      </c>
      <c r="D1350" s="434" t="s">
        <v>25</v>
      </c>
      <c r="E1350" s="434">
        <v>15</v>
      </c>
      <c r="F1350" s="434">
        <v>6330</v>
      </c>
      <c r="G1350" s="434">
        <v>16550</v>
      </c>
      <c r="H1350" s="434">
        <v>12105</v>
      </c>
      <c r="I1350" s="434">
        <v>144.18</v>
      </c>
      <c r="J1350" s="434">
        <v>18104</v>
      </c>
      <c r="K1350" s="434">
        <v>2008</v>
      </c>
    </row>
    <row r="1351" spans="1:11" hidden="1" x14ac:dyDescent="0.25">
      <c r="A1351" s="434">
        <v>220506000</v>
      </c>
      <c r="B1351" s="434">
        <v>7705</v>
      </c>
      <c r="C1351" s="434" t="s">
        <v>31</v>
      </c>
      <c r="D1351" s="434" t="s">
        <v>22</v>
      </c>
      <c r="I1351" s="434">
        <v>88</v>
      </c>
    </row>
    <row r="1352" spans="1:11" hidden="1" x14ac:dyDescent="0.25">
      <c r="A1352" s="434">
        <v>220513000</v>
      </c>
      <c r="B1352" s="434">
        <v>2705</v>
      </c>
      <c r="C1352" s="434" t="s">
        <v>16</v>
      </c>
      <c r="D1352" s="434" t="s">
        <v>29</v>
      </c>
      <c r="E1352" s="434">
        <v>14.5</v>
      </c>
      <c r="F1352" s="434">
        <v>9480</v>
      </c>
      <c r="G1352" s="434">
        <v>38431</v>
      </c>
      <c r="H1352" s="434">
        <v>24048</v>
      </c>
      <c r="I1352" s="434">
        <v>182.85</v>
      </c>
      <c r="J1352" s="434">
        <v>0</v>
      </c>
      <c r="K1352" s="434">
        <v>1970</v>
      </c>
    </row>
    <row r="1353" spans="1:11" hidden="1" x14ac:dyDescent="0.25">
      <c r="A1353" s="434">
        <v>220514000</v>
      </c>
      <c r="B1353" s="434">
        <v>72598</v>
      </c>
      <c r="C1353" s="434" t="s">
        <v>20</v>
      </c>
      <c r="D1353" s="434" t="s">
        <v>25</v>
      </c>
      <c r="E1353" s="434">
        <v>15.5</v>
      </c>
      <c r="F1353" s="434">
        <v>3250</v>
      </c>
      <c r="G1353" s="434">
        <v>4975</v>
      </c>
      <c r="H1353" s="434">
        <v>3691</v>
      </c>
      <c r="I1353" s="434">
        <v>106.2</v>
      </c>
      <c r="J1353" s="434">
        <v>5272</v>
      </c>
      <c r="K1353" s="434">
        <v>2008</v>
      </c>
    </row>
    <row r="1354" spans="1:11" hidden="1" x14ac:dyDescent="0.25">
      <c r="A1354" s="434">
        <v>220516000</v>
      </c>
      <c r="B1354" s="434">
        <v>7229</v>
      </c>
      <c r="C1354" s="434" t="s">
        <v>20</v>
      </c>
      <c r="D1354" s="434" t="s">
        <v>25</v>
      </c>
      <c r="E1354" s="434">
        <v>14</v>
      </c>
      <c r="F1354" s="434">
        <v>3250</v>
      </c>
      <c r="G1354" s="434">
        <v>4901</v>
      </c>
      <c r="H1354" s="434">
        <v>3691</v>
      </c>
      <c r="I1354" s="434">
        <v>106.2</v>
      </c>
      <c r="J1354" s="434">
        <v>5297</v>
      </c>
      <c r="K1354" s="434">
        <v>2008</v>
      </c>
    </row>
    <row r="1355" spans="1:11" hidden="1" x14ac:dyDescent="0.25">
      <c r="A1355" s="434">
        <v>220518000</v>
      </c>
      <c r="B1355" s="434">
        <v>1351</v>
      </c>
      <c r="C1355" s="434" t="s">
        <v>16</v>
      </c>
      <c r="D1355" s="434" t="s">
        <v>33</v>
      </c>
      <c r="E1355" s="434">
        <v>16.7</v>
      </c>
      <c r="F1355" s="434">
        <v>13560</v>
      </c>
      <c r="G1355" s="434">
        <v>74999</v>
      </c>
      <c r="H1355" s="434">
        <v>42484</v>
      </c>
      <c r="I1355" s="434">
        <v>228.19</v>
      </c>
      <c r="J1355" s="434">
        <v>82052</v>
      </c>
      <c r="K1355" s="434">
        <v>2004</v>
      </c>
    </row>
    <row r="1356" spans="1:11" hidden="1" x14ac:dyDescent="0.25">
      <c r="A1356" s="434">
        <v>220524000</v>
      </c>
      <c r="B1356" s="434">
        <v>696261</v>
      </c>
      <c r="C1356" s="434" t="s">
        <v>31</v>
      </c>
      <c r="D1356" s="434" t="s">
        <v>22</v>
      </c>
      <c r="I1356" s="434">
        <v>90</v>
      </c>
    </row>
    <row r="1357" spans="1:11" hidden="1" x14ac:dyDescent="0.25">
      <c r="A1357" s="434">
        <v>220529000</v>
      </c>
      <c r="B1357" s="434">
        <v>160893</v>
      </c>
      <c r="C1357" s="434" t="s">
        <v>20</v>
      </c>
      <c r="D1357" s="434" t="s">
        <v>29</v>
      </c>
      <c r="E1357" s="434">
        <v>14.2</v>
      </c>
      <c r="F1357" s="434">
        <v>9960</v>
      </c>
      <c r="G1357" s="434">
        <v>39708</v>
      </c>
      <c r="H1357" s="434">
        <v>24414</v>
      </c>
      <c r="I1357" s="434">
        <v>183.17500000000001</v>
      </c>
      <c r="J1357" s="434">
        <v>39894</v>
      </c>
      <c r="K1357" s="434">
        <v>2010</v>
      </c>
    </row>
    <row r="1358" spans="1:11" hidden="1" x14ac:dyDescent="0.25">
      <c r="A1358" s="434">
        <v>220530000</v>
      </c>
      <c r="B1358" s="434">
        <v>86313</v>
      </c>
      <c r="C1358" s="434" t="s">
        <v>20</v>
      </c>
      <c r="D1358" s="434" t="s">
        <v>29</v>
      </c>
      <c r="E1358" s="434">
        <v>14.2</v>
      </c>
      <c r="F1358" s="434">
        <v>9960</v>
      </c>
      <c r="G1358" s="434">
        <v>39729</v>
      </c>
      <c r="H1358" s="434">
        <v>24414</v>
      </c>
      <c r="I1358" s="434">
        <v>183.17500000000001</v>
      </c>
      <c r="J1358" s="434">
        <v>39894</v>
      </c>
      <c r="K1358" s="434">
        <v>2010</v>
      </c>
    </row>
    <row r="1359" spans="1:11" x14ac:dyDescent="0.25">
      <c r="A1359" s="434">
        <v>220544000</v>
      </c>
      <c r="B1359" s="434">
        <v>885931</v>
      </c>
      <c r="C1359" s="434" t="s">
        <v>59</v>
      </c>
      <c r="D1359" s="434" t="s">
        <v>17</v>
      </c>
      <c r="E1359" s="434">
        <v>0</v>
      </c>
      <c r="F1359" s="434">
        <v>1020</v>
      </c>
      <c r="G1359" s="434">
        <v>0</v>
      </c>
      <c r="H1359" s="434">
        <v>467</v>
      </c>
      <c r="I1359" s="434">
        <v>31.25</v>
      </c>
      <c r="J1359" s="434">
        <v>0</v>
      </c>
      <c r="K1359" s="434">
        <v>1970</v>
      </c>
    </row>
    <row r="1360" spans="1:11" hidden="1" x14ac:dyDescent="0.25">
      <c r="A1360" s="434">
        <v>220545000</v>
      </c>
      <c r="B1360" s="434">
        <v>43158</v>
      </c>
      <c r="C1360" s="434" t="s">
        <v>20</v>
      </c>
      <c r="D1360" s="434" t="s">
        <v>25</v>
      </c>
      <c r="E1360" s="434">
        <v>15</v>
      </c>
      <c r="F1360" s="434">
        <v>6296</v>
      </c>
      <c r="G1360" s="434">
        <v>17998</v>
      </c>
      <c r="H1360" s="434">
        <v>11711</v>
      </c>
      <c r="I1360" s="434">
        <v>147</v>
      </c>
      <c r="J1360" s="434">
        <v>20186</v>
      </c>
      <c r="K1360" s="434">
        <v>2008</v>
      </c>
    </row>
    <row r="1361" spans="1:11" hidden="1" x14ac:dyDescent="0.25">
      <c r="A1361" s="434">
        <v>220546000</v>
      </c>
      <c r="B1361" s="434">
        <v>50107</v>
      </c>
      <c r="C1361" s="434" t="s">
        <v>20</v>
      </c>
      <c r="D1361" s="434" t="s">
        <v>25</v>
      </c>
      <c r="E1361" s="434">
        <v>16</v>
      </c>
      <c r="F1361" s="434">
        <v>6296</v>
      </c>
      <c r="G1361" s="434">
        <v>17998</v>
      </c>
      <c r="H1361" s="434">
        <v>11711</v>
      </c>
      <c r="I1361" s="434">
        <v>147</v>
      </c>
      <c r="J1361" s="434">
        <v>20218</v>
      </c>
      <c r="K1361" s="434">
        <v>2008</v>
      </c>
    </row>
    <row r="1362" spans="1:11" hidden="1" x14ac:dyDescent="0.25">
      <c r="A1362" s="434">
        <v>220550000</v>
      </c>
      <c r="B1362" s="434">
        <v>12938</v>
      </c>
      <c r="C1362" s="434" t="s">
        <v>31</v>
      </c>
      <c r="D1362" s="434" t="s">
        <v>22</v>
      </c>
      <c r="E1362" s="434">
        <v>11</v>
      </c>
      <c r="F1362" s="434">
        <v>1330</v>
      </c>
      <c r="G1362" s="434">
        <v>2750</v>
      </c>
      <c r="H1362" s="434">
        <v>2326</v>
      </c>
      <c r="I1362" s="434">
        <v>84.9</v>
      </c>
      <c r="J1362" s="434">
        <v>0</v>
      </c>
      <c r="K1362" s="434">
        <v>1970</v>
      </c>
    </row>
    <row r="1363" spans="1:11" hidden="1" x14ac:dyDescent="0.25">
      <c r="A1363" s="434">
        <v>220555000</v>
      </c>
      <c r="B1363" s="434">
        <v>15690</v>
      </c>
      <c r="C1363" s="434" t="s">
        <v>20</v>
      </c>
      <c r="D1363" s="434" t="s">
        <v>29</v>
      </c>
      <c r="E1363" s="434">
        <v>15.2</v>
      </c>
      <c r="F1363" s="434">
        <v>11060</v>
      </c>
      <c r="G1363" s="434">
        <v>47036</v>
      </c>
      <c r="H1363" s="434">
        <v>29214</v>
      </c>
      <c r="I1363" s="434">
        <v>183</v>
      </c>
      <c r="J1363" s="434">
        <v>51579</v>
      </c>
      <c r="K1363" s="434">
        <v>2005</v>
      </c>
    </row>
    <row r="1364" spans="1:11" hidden="1" x14ac:dyDescent="0.25">
      <c r="A1364" s="434">
        <v>220556000</v>
      </c>
      <c r="B1364" s="434">
        <v>3358</v>
      </c>
      <c r="C1364" s="434" t="s">
        <v>20</v>
      </c>
      <c r="D1364" s="434" t="s">
        <v>29</v>
      </c>
      <c r="E1364" s="434">
        <v>15</v>
      </c>
      <c r="F1364" s="434">
        <v>8580</v>
      </c>
      <c r="G1364" s="434">
        <v>37178</v>
      </c>
      <c r="H1364" s="434">
        <v>23235</v>
      </c>
      <c r="I1364" s="434">
        <v>182.55</v>
      </c>
      <c r="J1364" s="434">
        <v>41078</v>
      </c>
      <c r="K1364" s="434">
        <v>2005</v>
      </c>
    </row>
    <row r="1365" spans="1:11" hidden="1" x14ac:dyDescent="0.25">
      <c r="A1365" s="434">
        <v>220560000</v>
      </c>
      <c r="B1365" s="434">
        <v>724</v>
      </c>
      <c r="C1365" s="434" t="s">
        <v>20</v>
      </c>
      <c r="D1365" s="434" t="s">
        <v>29</v>
      </c>
      <c r="E1365" s="434">
        <v>14.6</v>
      </c>
      <c r="F1365" s="434">
        <v>8580</v>
      </c>
      <c r="G1365" s="434">
        <v>46920</v>
      </c>
      <c r="H1365" s="434">
        <v>29242</v>
      </c>
      <c r="I1365" s="434">
        <v>183</v>
      </c>
      <c r="J1365" s="434">
        <v>51593</v>
      </c>
      <c r="K1365" s="434">
        <v>2006</v>
      </c>
    </row>
    <row r="1366" spans="1:11" hidden="1" x14ac:dyDescent="0.25">
      <c r="A1366" s="434">
        <v>220561000</v>
      </c>
      <c r="B1366" s="434">
        <v>1207</v>
      </c>
      <c r="C1366" s="434" t="s">
        <v>20</v>
      </c>
      <c r="D1366" s="434" t="s">
        <v>29</v>
      </c>
      <c r="E1366" s="434">
        <v>14.6</v>
      </c>
      <c r="F1366" s="434">
        <v>8580</v>
      </c>
      <c r="G1366" s="434">
        <v>46959</v>
      </c>
      <c r="H1366" s="434">
        <v>29242</v>
      </c>
      <c r="I1366" s="434">
        <v>183</v>
      </c>
      <c r="J1366" s="434">
        <v>51593</v>
      </c>
      <c r="K1366" s="434">
        <v>2006</v>
      </c>
    </row>
    <row r="1367" spans="1:11" hidden="1" x14ac:dyDescent="0.25">
      <c r="A1367" s="434">
        <v>220563000</v>
      </c>
      <c r="B1367" s="434">
        <v>743</v>
      </c>
      <c r="C1367" s="434" t="s">
        <v>16</v>
      </c>
      <c r="D1367" s="434" t="s">
        <v>29</v>
      </c>
      <c r="E1367" s="434">
        <v>15.4</v>
      </c>
      <c r="F1367" s="434">
        <v>8561</v>
      </c>
      <c r="G1367" s="434">
        <v>47024</v>
      </c>
      <c r="H1367" s="434">
        <v>28567</v>
      </c>
      <c r="I1367" s="434">
        <v>182.5</v>
      </c>
      <c r="J1367" s="434">
        <v>50332</v>
      </c>
      <c r="K1367" s="434">
        <v>2003</v>
      </c>
    </row>
    <row r="1368" spans="1:11" hidden="1" x14ac:dyDescent="0.25">
      <c r="A1368" s="434">
        <v>220565000</v>
      </c>
      <c r="B1368" s="434">
        <v>1575</v>
      </c>
      <c r="C1368" s="434" t="s">
        <v>20</v>
      </c>
      <c r="D1368" s="434" t="s">
        <v>29</v>
      </c>
      <c r="E1368" s="434">
        <v>14.6</v>
      </c>
      <c r="F1368" s="434">
        <v>8580</v>
      </c>
      <c r="G1368" s="434">
        <v>46922</v>
      </c>
      <c r="H1368" s="434">
        <v>29242</v>
      </c>
      <c r="I1368" s="434">
        <v>183</v>
      </c>
      <c r="J1368" s="434">
        <v>51593</v>
      </c>
      <c r="K1368" s="434">
        <v>2006</v>
      </c>
    </row>
    <row r="1369" spans="1:11" hidden="1" x14ac:dyDescent="0.25">
      <c r="A1369" s="434">
        <v>220566000</v>
      </c>
      <c r="B1369" s="434">
        <v>14444</v>
      </c>
      <c r="C1369" s="434" t="s">
        <v>20</v>
      </c>
      <c r="D1369" s="434" t="s">
        <v>29</v>
      </c>
      <c r="E1369" s="434">
        <v>14.6</v>
      </c>
      <c r="F1369" s="434">
        <v>8462</v>
      </c>
      <c r="G1369" s="434">
        <v>46955</v>
      </c>
      <c r="H1369" s="434">
        <v>29242</v>
      </c>
      <c r="I1369" s="434">
        <v>183</v>
      </c>
      <c r="J1369" s="434">
        <v>51593</v>
      </c>
      <c r="K1369" s="434">
        <v>2004</v>
      </c>
    </row>
    <row r="1370" spans="1:11" hidden="1" x14ac:dyDescent="0.25">
      <c r="A1370" s="434">
        <v>220569000</v>
      </c>
      <c r="B1370" s="434">
        <v>58844</v>
      </c>
      <c r="C1370" s="434" t="s">
        <v>20</v>
      </c>
      <c r="D1370" s="434" t="s">
        <v>29</v>
      </c>
      <c r="E1370" s="434">
        <v>14</v>
      </c>
      <c r="F1370" s="434">
        <v>7878</v>
      </c>
      <c r="G1370" s="434">
        <v>35751</v>
      </c>
      <c r="H1370" s="434">
        <v>23784</v>
      </c>
      <c r="I1370" s="434">
        <v>183</v>
      </c>
      <c r="J1370" s="434">
        <v>0</v>
      </c>
      <c r="K1370" s="434">
        <v>1970</v>
      </c>
    </row>
    <row r="1371" spans="1:11" hidden="1" x14ac:dyDescent="0.25">
      <c r="A1371" s="434">
        <v>220570000</v>
      </c>
      <c r="B1371" s="434">
        <v>17183</v>
      </c>
      <c r="C1371" s="434" t="s">
        <v>20</v>
      </c>
      <c r="D1371" s="434" t="s">
        <v>29</v>
      </c>
      <c r="E1371" s="434">
        <v>14.5</v>
      </c>
      <c r="F1371" s="434">
        <v>9962</v>
      </c>
      <c r="G1371" s="434">
        <v>36986</v>
      </c>
      <c r="H1371" s="434">
        <v>23246</v>
      </c>
      <c r="I1371" s="434">
        <v>182.55</v>
      </c>
      <c r="J1371" s="434">
        <v>0</v>
      </c>
      <c r="K1371" s="434">
        <v>1970</v>
      </c>
    </row>
    <row r="1372" spans="1:11" hidden="1" x14ac:dyDescent="0.25">
      <c r="A1372" s="434">
        <v>220574000</v>
      </c>
      <c r="B1372" s="434">
        <v>660848</v>
      </c>
      <c r="C1372" s="434" t="s">
        <v>42</v>
      </c>
      <c r="D1372" s="434" t="s">
        <v>22</v>
      </c>
      <c r="I1372" s="434">
        <v>92</v>
      </c>
    </row>
    <row r="1373" spans="1:11" hidden="1" x14ac:dyDescent="0.25">
      <c r="A1373" s="434">
        <v>220579000</v>
      </c>
      <c r="B1373" s="434">
        <v>50196</v>
      </c>
      <c r="C1373" s="434" t="s">
        <v>46</v>
      </c>
      <c r="D1373" s="434" t="s">
        <v>22</v>
      </c>
      <c r="E1373" s="434">
        <v>16.5</v>
      </c>
      <c r="F1373" s="434">
        <v>17270</v>
      </c>
      <c r="G1373" s="434">
        <v>4470</v>
      </c>
      <c r="H1373" s="434">
        <v>6821</v>
      </c>
      <c r="I1373" s="434">
        <v>90.3</v>
      </c>
      <c r="J1373" s="434">
        <v>0</v>
      </c>
      <c r="K1373" s="434">
        <v>2009</v>
      </c>
    </row>
    <row r="1374" spans="1:11" hidden="1" x14ac:dyDescent="0.25">
      <c r="A1374" s="434">
        <v>220580000</v>
      </c>
      <c r="B1374" s="434">
        <v>5241</v>
      </c>
      <c r="C1374" s="434" t="s">
        <v>46</v>
      </c>
      <c r="D1374" s="434" t="s">
        <v>22</v>
      </c>
      <c r="E1374" s="434">
        <v>16.5</v>
      </c>
      <c r="F1374" s="434">
        <v>17270</v>
      </c>
      <c r="G1374" s="434">
        <v>2912</v>
      </c>
      <c r="H1374" s="434">
        <v>6798</v>
      </c>
      <c r="I1374" s="434">
        <v>90.29</v>
      </c>
      <c r="K1374" s="434">
        <v>2010</v>
      </c>
    </row>
    <row r="1375" spans="1:11" hidden="1" x14ac:dyDescent="0.25">
      <c r="A1375" s="434">
        <v>220581000</v>
      </c>
      <c r="B1375" s="434">
        <v>7330</v>
      </c>
      <c r="C1375" s="434" t="s">
        <v>46</v>
      </c>
      <c r="D1375" s="434" t="s">
        <v>22</v>
      </c>
      <c r="E1375" s="434">
        <v>16.5</v>
      </c>
      <c r="F1375" s="434">
        <v>17270</v>
      </c>
      <c r="G1375" s="434">
        <v>2819</v>
      </c>
      <c r="H1375" s="434">
        <v>6798</v>
      </c>
      <c r="I1375" s="434">
        <v>90.29</v>
      </c>
      <c r="J1375" s="434">
        <v>0</v>
      </c>
      <c r="K1375" s="434">
        <v>2010</v>
      </c>
    </row>
    <row r="1376" spans="1:11" hidden="1" x14ac:dyDescent="0.25">
      <c r="A1376" s="434">
        <v>220582000</v>
      </c>
      <c r="B1376" s="434">
        <v>111523</v>
      </c>
      <c r="C1376" s="434" t="s">
        <v>46</v>
      </c>
      <c r="D1376" s="434" t="s">
        <v>22</v>
      </c>
      <c r="E1376" s="434">
        <v>16.5</v>
      </c>
      <c r="F1376" s="434">
        <v>17270</v>
      </c>
      <c r="G1376" s="434">
        <v>2649</v>
      </c>
      <c r="H1376" s="434">
        <v>6890</v>
      </c>
      <c r="I1376" s="434">
        <v>90.3</v>
      </c>
      <c r="J1376" s="434">
        <v>0</v>
      </c>
      <c r="K1376" s="434">
        <v>2010</v>
      </c>
    </row>
    <row r="1377" spans="1:11" hidden="1" x14ac:dyDescent="0.25">
      <c r="A1377" s="434">
        <v>220584000</v>
      </c>
      <c r="B1377" s="434">
        <v>8489</v>
      </c>
      <c r="C1377" s="434" t="s">
        <v>46</v>
      </c>
      <c r="D1377" s="434" t="s">
        <v>22</v>
      </c>
      <c r="E1377" s="434">
        <v>16</v>
      </c>
      <c r="F1377" s="434">
        <v>10950</v>
      </c>
      <c r="G1377" s="434">
        <v>3549</v>
      </c>
      <c r="H1377" s="434">
        <v>4678</v>
      </c>
      <c r="I1377" s="434">
        <v>73.2</v>
      </c>
      <c r="J1377" s="434">
        <v>0</v>
      </c>
      <c r="K1377" s="434">
        <v>2008</v>
      </c>
    </row>
    <row r="1378" spans="1:11" hidden="1" x14ac:dyDescent="0.25">
      <c r="A1378" s="434">
        <v>220588000</v>
      </c>
      <c r="B1378" s="434">
        <v>9395</v>
      </c>
      <c r="C1378" s="434" t="s">
        <v>46</v>
      </c>
      <c r="D1378" s="434" t="s">
        <v>22</v>
      </c>
      <c r="E1378" s="434">
        <v>16</v>
      </c>
      <c r="F1378" s="434">
        <v>10950</v>
      </c>
      <c r="G1378" s="434">
        <v>3516</v>
      </c>
      <c r="H1378" s="434">
        <v>4678</v>
      </c>
      <c r="I1378" s="434">
        <v>73.2</v>
      </c>
      <c r="J1378" s="434">
        <v>0</v>
      </c>
      <c r="K1378" s="434">
        <v>2009</v>
      </c>
    </row>
    <row r="1379" spans="1:11" hidden="1" x14ac:dyDescent="0.25">
      <c r="A1379" s="434">
        <v>220589000</v>
      </c>
      <c r="B1379" s="434">
        <v>22042</v>
      </c>
      <c r="C1379" s="434" t="s">
        <v>46</v>
      </c>
      <c r="D1379" s="434" t="s">
        <v>22</v>
      </c>
      <c r="E1379" s="434">
        <v>16</v>
      </c>
      <c r="F1379" s="434">
        <v>10950</v>
      </c>
      <c r="G1379" s="434">
        <v>3518</v>
      </c>
      <c r="H1379" s="434">
        <v>4678</v>
      </c>
      <c r="I1379" s="434">
        <v>73.2</v>
      </c>
      <c r="J1379" s="434">
        <v>0</v>
      </c>
      <c r="K1379" s="434">
        <v>2009</v>
      </c>
    </row>
    <row r="1380" spans="1:11" hidden="1" x14ac:dyDescent="0.25">
      <c r="A1380" s="434">
        <v>220600000</v>
      </c>
      <c r="B1380" s="434">
        <v>54741</v>
      </c>
      <c r="C1380" s="434" t="s">
        <v>46</v>
      </c>
      <c r="D1380" s="434" t="s">
        <v>22</v>
      </c>
      <c r="E1380" s="434">
        <v>16</v>
      </c>
      <c r="F1380" s="434">
        <v>1740</v>
      </c>
      <c r="G1380" s="434">
        <v>1157</v>
      </c>
      <c r="H1380" s="434">
        <v>2421</v>
      </c>
      <c r="I1380" s="434">
        <v>76.599999999999994</v>
      </c>
      <c r="J1380" s="434">
        <v>1125</v>
      </c>
      <c r="K1380" s="434">
        <v>1991</v>
      </c>
    </row>
    <row r="1381" spans="1:11" hidden="1" x14ac:dyDescent="0.25">
      <c r="A1381" s="434">
        <v>220602000</v>
      </c>
      <c r="B1381" s="434">
        <v>6124</v>
      </c>
      <c r="C1381" s="434" t="s">
        <v>16</v>
      </c>
      <c r="D1381" s="434" t="s">
        <v>33</v>
      </c>
      <c r="E1381" s="434">
        <v>15</v>
      </c>
      <c r="F1381" s="434">
        <v>15260</v>
      </c>
      <c r="G1381" s="434">
        <v>109672</v>
      </c>
      <c r="H1381" s="434">
        <v>61724</v>
      </c>
      <c r="I1381" s="434">
        <v>244.6</v>
      </c>
      <c r="J1381" s="434">
        <v>117937</v>
      </c>
      <c r="K1381" s="434">
        <v>2008</v>
      </c>
    </row>
    <row r="1382" spans="1:11" hidden="1" x14ac:dyDescent="0.25">
      <c r="A1382" s="434">
        <v>220603000</v>
      </c>
      <c r="B1382" s="434">
        <v>15360</v>
      </c>
      <c r="C1382" s="434" t="s">
        <v>20</v>
      </c>
      <c r="D1382" s="434" t="s">
        <v>29</v>
      </c>
      <c r="E1382" s="434">
        <v>15</v>
      </c>
      <c r="F1382" s="434">
        <v>11340</v>
      </c>
      <c r="G1382" s="434">
        <v>53160</v>
      </c>
      <c r="H1382" s="434">
        <v>29283</v>
      </c>
      <c r="I1382" s="434">
        <v>183.3</v>
      </c>
      <c r="J1382" s="434">
        <v>50369</v>
      </c>
      <c r="K1382" s="434">
        <v>2008</v>
      </c>
    </row>
    <row r="1383" spans="1:11" hidden="1" x14ac:dyDescent="0.25">
      <c r="A1383" s="434">
        <v>220609000</v>
      </c>
      <c r="B1383" s="434">
        <v>102721</v>
      </c>
      <c r="C1383" s="434" t="s">
        <v>20</v>
      </c>
      <c r="D1383" s="434" t="s">
        <v>22</v>
      </c>
      <c r="E1383" s="434">
        <v>12</v>
      </c>
      <c r="F1383" s="434">
        <v>1920</v>
      </c>
      <c r="G1383" s="434">
        <v>3640</v>
      </c>
      <c r="H1383" s="434">
        <v>3021</v>
      </c>
      <c r="I1383" s="434">
        <v>90.5</v>
      </c>
      <c r="J1383" s="434">
        <v>4361</v>
      </c>
      <c r="K1383" s="434">
        <v>2005</v>
      </c>
    </row>
    <row r="1384" spans="1:11" hidden="1" x14ac:dyDescent="0.25">
      <c r="A1384" s="434">
        <v>220612000</v>
      </c>
      <c r="B1384" s="434">
        <v>91264</v>
      </c>
      <c r="C1384" s="434" t="s">
        <v>48</v>
      </c>
      <c r="D1384" s="434" t="s">
        <v>22</v>
      </c>
      <c r="E1384" s="434">
        <v>14</v>
      </c>
      <c r="F1384" s="434">
        <v>7060</v>
      </c>
      <c r="G1384" s="434">
        <v>3200</v>
      </c>
      <c r="H1384" s="434">
        <v>5007</v>
      </c>
      <c r="I1384" s="434">
        <v>83.7</v>
      </c>
      <c r="J1384" s="434">
        <v>0</v>
      </c>
    </row>
    <row r="1385" spans="1:11" hidden="1" x14ac:dyDescent="0.25">
      <c r="A1385" s="434">
        <v>220614000</v>
      </c>
      <c r="B1385" s="434">
        <v>160423</v>
      </c>
      <c r="C1385" s="434" t="s">
        <v>20</v>
      </c>
      <c r="D1385" s="434" t="s">
        <v>22</v>
      </c>
      <c r="E1385" s="434">
        <v>11.5</v>
      </c>
      <c r="F1385" s="434">
        <v>1920</v>
      </c>
      <c r="G1385" s="434">
        <v>3548</v>
      </c>
      <c r="H1385" s="434">
        <v>3021</v>
      </c>
      <c r="I1385" s="434">
        <v>90.5</v>
      </c>
      <c r="J1385" s="434">
        <v>4361</v>
      </c>
      <c r="K1385" s="434">
        <v>2006</v>
      </c>
    </row>
    <row r="1386" spans="1:11" hidden="1" x14ac:dyDescent="0.25">
      <c r="A1386" s="434">
        <v>220617000</v>
      </c>
      <c r="B1386" s="434">
        <v>15983</v>
      </c>
      <c r="C1386" s="434" t="s">
        <v>20</v>
      </c>
      <c r="D1386" s="434" t="s">
        <v>29</v>
      </c>
      <c r="E1386" s="434">
        <v>14.2</v>
      </c>
      <c r="F1386" s="434">
        <v>8466</v>
      </c>
      <c r="G1386" s="434">
        <v>38431</v>
      </c>
      <c r="H1386" s="434">
        <v>24066</v>
      </c>
      <c r="I1386" s="434">
        <v>182.86</v>
      </c>
      <c r="J1386" s="434">
        <v>0</v>
      </c>
      <c r="K1386" s="434">
        <v>1970</v>
      </c>
    </row>
    <row r="1387" spans="1:11" hidden="1" x14ac:dyDescent="0.25">
      <c r="A1387" s="434">
        <v>220620000</v>
      </c>
      <c r="B1387" s="434">
        <v>3135</v>
      </c>
      <c r="C1387" s="434" t="s">
        <v>20</v>
      </c>
      <c r="D1387" s="434" t="s">
        <v>29</v>
      </c>
      <c r="E1387" s="434">
        <v>15</v>
      </c>
      <c r="F1387" s="434">
        <v>11340</v>
      </c>
      <c r="G1387" s="434">
        <v>49999</v>
      </c>
      <c r="H1387" s="434">
        <v>29283</v>
      </c>
      <c r="I1387" s="434">
        <v>183.3</v>
      </c>
      <c r="J1387" s="434">
        <v>50369</v>
      </c>
      <c r="K1387" s="434">
        <v>2008</v>
      </c>
    </row>
    <row r="1388" spans="1:11" hidden="1" x14ac:dyDescent="0.25">
      <c r="A1388" s="434">
        <v>220624000</v>
      </c>
      <c r="B1388" s="434">
        <v>7849</v>
      </c>
      <c r="C1388" s="434" t="s">
        <v>20</v>
      </c>
      <c r="D1388" s="434" t="s">
        <v>25</v>
      </c>
      <c r="E1388" s="434">
        <v>15</v>
      </c>
      <c r="F1388" s="434">
        <v>6296</v>
      </c>
      <c r="G1388" s="434">
        <v>11383</v>
      </c>
      <c r="H1388" s="434">
        <v>7728</v>
      </c>
      <c r="I1388" s="434">
        <v>129.6</v>
      </c>
      <c r="J1388" s="434">
        <v>13348</v>
      </c>
      <c r="K1388" s="434">
        <v>2009</v>
      </c>
    </row>
    <row r="1389" spans="1:11" hidden="1" x14ac:dyDescent="0.25">
      <c r="A1389" s="434">
        <v>220625000</v>
      </c>
      <c r="B1389" s="434">
        <v>15228</v>
      </c>
      <c r="C1389" s="434" t="s">
        <v>20</v>
      </c>
      <c r="D1389" s="434" t="s">
        <v>25</v>
      </c>
      <c r="E1389" s="434">
        <v>15</v>
      </c>
      <c r="F1389" s="434">
        <v>6296</v>
      </c>
      <c r="G1389" s="434">
        <v>11403</v>
      </c>
      <c r="H1389" s="434">
        <v>7728</v>
      </c>
      <c r="I1389" s="434">
        <v>129.6</v>
      </c>
      <c r="J1389" s="434">
        <v>12857</v>
      </c>
      <c r="K1389" s="434">
        <v>2008</v>
      </c>
    </row>
    <row r="1390" spans="1:11" hidden="1" x14ac:dyDescent="0.25">
      <c r="A1390" s="434">
        <v>220626000</v>
      </c>
      <c r="B1390" s="434">
        <v>7913</v>
      </c>
      <c r="C1390" s="434" t="s">
        <v>46</v>
      </c>
      <c r="D1390" s="434" t="s">
        <v>13</v>
      </c>
      <c r="E1390" s="434">
        <v>0</v>
      </c>
      <c r="F1390" s="434">
        <v>2162</v>
      </c>
      <c r="G1390" s="434">
        <v>0</v>
      </c>
      <c r="H1390" s="434">
        <v>218</v>
      </c>
      <c r="I1390" s="434">
        <v>26.2</v>
      </c>
      <c r="J1390" s="434">
        <v>0</v>
      </c>
      <c r="K1390" s="434">
        <v>1970</v>
      </c>
    </row>
    <row r="1391" spans="1:11" x14ac:dyDescent="0.25">
      <c r="A1391" s="434">
        <v>220628000</v>
      </c>
      <c r="B1391" s="434">
        <v>321164</v>
      </c>
      <c r="C1391" s="434" t="s">
        <v>59</v>
      </c>
      <c r="D1391" s="434" t="s">
        <v>22</v>
      </c>
      <c r="E1391" s="434">
        <v>17.5</v>
      </c>
      <c r="F1391" s="434">
        <v>5100</v>
      </c>
      <c r="G1391" s="434">
        <v>3500</v>
      </c>
      <c r="H1391" s="434">
        <v>2967</v>
      </c>
      <c r="I1391" s="434">
        <v>75.400000000000006</v>
      </c>
      <c r="J1391" s="434">
        <v>0</v>
      </c>
      <c r="K1391" s="434">
        <v>1970</v>
      </c>
    </row>
    <row r="1392" spans="1:11" hidden="1" x14ac:dyDescent="0.25">
      <c r="A1392" s="434">
        <v>220632000</v>
      </c>
      <c r="B1392" s="434">
        <v>136375</v>
      </c>
      <c r="C1392" s="434" t="s">
        <v>48</v>
      </c>
      <c r="D1392" s="434" t="s">
        <v>22</v>
      </c>
      <c r="E1392" s="434">
        <v>19</v>
      </c>
      <c r="F1392" s="434">
        <v>8000</v>
      </c>
      <c r="G1392" s="434">
        <v>2000</v>
      </c>
      <c r="H1392" s="434">
        <v>3676</v>
      </c>
      <c r="I1392" s="434">
        <v>80</v>
      </c>
      <c r="K1392" s="434">
        <v>2011</v>
      </c>
    </row>
    <row r="1393" spans="1:11" hidden="1" x14ac:dyDescent="0.25">
      <c r="A1393" s="434">
        <v>220633000</v>
      </c>
      <c r="B1393" s="434">
        <v>2353462</v>
      </c>
      <c r="C1393" s="434" t="s">
        <v>48</v>
      </c>
      <c r="D1393" s="434" t="s">
        <v>22</v>
      </c>
      <c r="E1393" s="434">
        <v>17</v>
      </c>
      <c r="F1393" s="434">
        <v>8000</v>
      </c>
      <c r="G1393" s="434">
        <v>2000</v>
      </c>
      <c r="H1393" s="434">
        <v>3676</v>
      </c>
      <c r="I1393" s="434">
        <v>80</v>
      </c>
      <c r="J1393" s="434">
        <v>0</v>
      </c>
      <c r="K1393" s="434">
        <v>2012</v>
      </c>
    </row>
    <row r="1394" spans="1:11" hidden="1" x14ac:dyDescent="0.25">
      <c r="A1394" s="434">
        <v>220634000</v>
      </c>
      <c r="B1394" s="434">
        <v>32646</v>
      </c>
      <c r="C1394" s="434" t="s">
        <v>20</v>
      </c>
      <c r="D1394" s="434" t="s">
        <v>29</v>
      </c>
      <c r="E1394" s="434">
        <v>15</v>
      </c>
      <c r="F1394" s="434">
        <v>11340</v>
      </c>
      <c r="G1394" s="434">
        <v>53160</v>
      </c>
      <c r="H1394" s="434">
        <v>29283</v>
      </c>
      <c r="I1394" s="434">
        <v>183.3</v>
      </c>
      <c r="J1394" s="434">
        <v>50369</v>
      </c>
      <c r="K1394" s="434">
        <v>2009</v>
      </c>
    </row>
    <row r="1395" spans="1:11" hidden="1" x14ac:dyDescent="0.25">
      <c r="A1395" s="434">
        <v>220635000</v>
      </c>
      <c r="B1395" s="434">
        <v>6189</v>
      </c>
      <c r="C1395" s="434" t="s">
        <v>20</v>
      </c>
      <c r="D1395" s="434" t="s">
        <v>29</v>
      </c>
      <c r="E1395" s="434">
        <v>15</v>
      </c>
      <c r="F1395" s="434">
        <v>11340</v>
      </c>
      <c r="G1395" s="434">
        <v>53160</v>
      </c>
      <c r="H1395" s="434">
        <v>29283</v>
      </c>
      <c r="I1395" s="434">
        <v>183.3</v>
      </c>
      <c r="J1395" s="434">
        <v>50369</v>
      </c>
      <c r="K1395" s="434">
        <v>2009</v>
      </c>
    </row>
    <row r="1396" spans="1:11" hidden="1" x14ac:dyDescent="0.25">
      <c r="A1396" s="434">
        <v>220636000</v>
      </c>
      <c r="B1396" s="434">
        <v>7217</v>
      </c>
      <c r="C1396" s="434" t="s">
        <v>24</v>
      </c>
      <c r="D1396" s="434" t="s">
        <v>36</v>
      </c>
      <c r="E1396" s="434">
        <v>19.5</v>
      </c>
      <c r="F1396" s="434">
        <v>39900</v>
      </c>
      <c r="G1396" s="434">
        <v>82187</v>
      </c>
      <c r="H1396" s="434">
        <v>104169</v>
      </c>
      <c r="I1396" s="434">
        <v>285</v>
      </c>
      <c r="J1396" s="434">
        <v>165500</v>
      </c>
      <c r="K1396" s="434">
        <v>2009</v>
      </c>
    </row>
    <row r="1397" spans="1:11" hidden="1" x14ac:dyDescent="0.25">
      <c r="A1397" s="434">
        <v>220637000</v>
      </c>
      <c r="B1397" s="434">
        <v>7831</v>
      </c>
      <c r="C1397" s="434" t="s">
        <v>20</v>
      </c>
      <c r="D1397" s="434" t="s">
        <v>25</v>
      </c>
      <c r="E1397" s="434">
        <v>12.6</v>
      </c>
      <c r="F1397" s="434">
        <v>4000</v>
      </c>
      <c r="G1397" s="434">
        <v>7884</v>
      </c>
      <c r="H1397" s="434">
        <v>5706</v>
      </c>
      <c r="I1397" s="434">
        <v>101.39</v>
      </c>
      <c r="J1397" s="434">
        <v>8165</v>
      </c>
      <c r="K1397" s="434">
        <v>2009</v>
      </c>
    </row>
    <row r="1398" spans="1:11" hidden="1" x14ac:dyDescent="0.25">
      <c r="A1398" s="434">
        <v>220638000</v>
      </c>
      <c r="B1398" s="434">
        <v>16251</v>
      </c>
      <c r="C1398" s="434" t="s">
        <v>20</v>
      </c>
      <c r="D1398" s="434" t="s">
        <v>29</v>
      </c>
      <c r="E1398" s="434">
        <v>15.4</v>
      </c>
      <c r="F1398" s="434">
        <v>9960</v>
      </c>
      <c r="G1398" s="434">
        <v>36207</v>
      </c>
      <c r="H1398" s="434">
        <v>23350</v>
      </c>
      <c r="I1398" s="434">
        <v>182.55</v>
      </c>
      <c r="J1398" s="434">
        <v>40758</v>
      </c>
      <c r="K1398" s="434">
        <v>2009</v>
      </c>
    </row>
    <row r="1399" spans="1:11" hidden="1" x14ac:dyDescent="0.25">
      <c r="A1399" s="434">
        <v>220645000</v>
      </c>
      <c r="B1399" s="434">
        <v>10318</v>
      </c>
      <c r="C1399" s="434" t="s">
        <v>16</v>
      </c>
      <c r="D1399" s="434" t="s">
        <v>33</v>
      </c>
      <c r="E1399" s="434">
        <v>14</v>
      </c>
      <c r="F1399" s="434">
        <v>12268</v>
      </c>
      <c r="G1399" s="434">
        <v>99975</v>
      </c>
      <c r="H1399" s="434">
        <v>57031</v>
      </c>
      <c r="I1399" s="434">
        <v>243.85</v>
      </c>
      <c r="J1399" s="434">
        <v>122413</v>
      </c>
      <c r="K1399" s="434">
        <v>2000</v>
      </c>
    </row>
    <row r="1400" spans="1:11" hidden="1" x14ac:dyDescent="0.25">
      <c r="A1400" s="434">
        <v>220648000</v>
      </c>
      <c r="B1400" s="434">
        <v>1771</v>
      </c>
      <c r="C1400" s="434" t="s">
        <v>20</v>
      </c>
      <c r="D1400" s="434" t="s">
        <v>25</v>
      </c>
      <c r="E1400" s="434">
        <v>12.6</v>
      </c>
      <c r="F1400" s="434">
        <v>4000</v>
      </c>
      <c r="G1400" s="434">
        <v>7871</v>
      </c>
      <c r="H1400" s="434">
        <v>5706</v>
      </c>
      <c r="I1400" s="434">
        <v>101.39</v>
      </c>
      <c r="J1400" s="434">
        <v>9067</v>
      </c>
      <c r="K1400" s="434">
        <v>2009</v>
      </c>
    </row>
    <row r="1401" spans="1:11" hidden="1" x14ac:dyDescent="0.25">
      <c r="A1401" s="434">
        <v>224094000</v>
      </c>
      <c r="B1401" s="434">
        <v>2588</v>
      </c>
      <c r="C1401" s="434" t="s">
        <v>54</v>
      </c>
      <c r="D1401" s="434" t="s">
        <v>17</v>
      </c>
      <c r="E1401" s="434">
        <v>13</v>
      </c>
      <c r="F1401" s="434">
        <v>2380</v>
      </c>
      <c r="G1401" s="434">
        <v>430</v>
      </c>
      <c r="H1401" s="434">
        <v>478</v>
      </c>
      <c r="I1401" s="434">
        <v>34.299999999999997</v>
      </c>
      <c r="K1401" s="434">
        <v>2010</v>
      </c>
    </row>
    <row r="1402" spans="1:11" hidden="1" x14ac:dyDescent="0.25">
      <c r="A1402" s="434">
        <v>224263000</v>
      </c>
      <c r="B1402" s="434">
        <v>17804</v>
      </c>
      <c r="C1402" s="434" t="s">
        <v>24</v>
      </c>
      <c r="D1402" s="434" t="s">
        <v>36</v>
      </c>
      <c r="E1402" s="434">
        <v>19.5</v>
      </c>
      <c r="F1402" s="434">
        <v>28000</v>
      </c>
      <c r="G1402" s="434">
        <v>77228</v>
      </c>
      <c r="H1402" s="434">
        <v>90835</v>
      </c>
      <c r="I1402" s="434">
        <v>284.39999999999998</v>
      </c>
      <c r="J1402" s="434">
        <v>138826</v>
      </c>
      <c r="K1402" s="434">
        <v>2004</v>
      </c>
    </row>
    <row r="1403" spans="1:11" x14ac:dyDescent="0.25">
      <c r="A1403" s="434">
        <v>224298000</v>
      </c>
      <c r="B1403" s="434">
        <v>62586</v>
      </c>
      <c r="C1403" s="434" t="s">
        <v>59</v>
      </c>
      <c r="D1403" s="434" t="s">
        <v>17</v>
      </c>
      <c r="E1403" s="434">
        <v>11</v>
      </c>
      <c r="F1403" s="434">
        <v>2250</v>
      </c>
      <c r="G1403" s="434">
        <v>545</v>
      </c>
      <c r="H1403" s="434">
        <v>1790</v>
      </c>
      <c r="I1403" s="434">
        <v>62.5</v>
      </c>
      <c r="J1403" s="434">
        <v>0</v>
      </c>
      <c r="K1403" s="434">
        <v>1970</v>
      </c>
    </row>
    <row r="1404" spans="1:11" hidden="1" x14ac:dyDescent="0.25">
      <c r="A1404" s="434">
        <v>224376000</v>
      </c>
      <c r="B1404" s="434">
        <v>1820</v>
      </c>
      <c r="C1404" s="434" t="s">
        <v>61</v>
      </c>
      <c r="D1404" s="434" t="s">
        <v>22</v>
      </c>
      <c r="E1404" s="434">
        <v>12.8</v>
      </c>
      <c r="F1404" s="434">
        <v>2640</v>
      </c>
      <c r="G1404" s="434">
        <v>5750</v>
      </c>
      <c r="H1404" s="434">
        <v>3995</v>
      </c>
      <c r="I1404" s="434">
        <v>99.9</v>
      </c>
      <c r="K1404" s="434">
        <v>2008</v>
      </c>
    </row>
    <row r="1405" spans="1:11" x14ac:dyDescent="0.25">
      <c r="A1405" s="434">
        <v>224430000</v>
      </c>
      <c r="B1405" s="434">
        <v>20473</v>
      </c>
      <c r="C1405" s="434" t="s">
        <v>59</v>
      </c>
      <c r="D1405" s="434" t="s">
        <v>17</v>
      </c>
      <c r="E1405" s="434">
        <v>10</v>
      </c>
      <c r="F1405" s="434">
        <v>1210</v>
      </c>
      <c r="G1405" s="434">
        <v>513</v>
      </c>
      <c r="H1405" s="434">
        <v>1167</v>
      </c>
      <c r="I1405" s="434">
        <v>56</v>
      </c>
      <c r="J1405" s="434">
        <v>0</v>
      </c>
      <c r="K1405" s="434">
        <v>1970</v>
      </c>
    </row>
    <row r="1406" spans="1:11" x14ac:dyDescent="0.25">
      <c r="A1406" s="434">
        <v>224463000</v>
      </c>
      <c r="B1406" s="434">
        <v>3</v>
      </c>
      <c r="C1406" s="434" t="s">
        <v>59</v>
      </c>
      <c r="D1406" s="434" t="s">
        <v>17</v>
      </c>
      <c r="E1406" s="434">
        <v>17.5</v>
      </c>
      <c r="F1406" s="434">
        <v>1471</v>
      </c>
      <c r="G1406" s="434">
        <v>1029</v>
      </c>
      <c r="H1406" s="434">
        <v>1210</v>
      </c>
      <c r="I1406" s="434">
        <v>67.040000000000006</v>
      </c>
      <c r="J1406" s="434">
        <v>0</v>
      </c>
      <c r="K1406" s="434">
        <v>1970</v>
      </c>
    </row>
    <row r="1407" spans="1:11" hidden="1" x14ac:dyDescent="0.25">
      <c r="A1407" s="434">
        <v>224521000</v>
      </c>
      <c r="B1407" s="434">
        <v>16094</v>
      </c>
      <c r="C1407" s="434" t="s">
        <v>31</v>
      </c>
      <c r="D1407" s="434" t="s">
        <v>22</v>
      </c>
      <c r="E1407" s="434">
        <v>43689</v>
      </c>
      <c r="F1407" s="434">
        <v>3310</v>
      </c>
      <c r="G1407" s="434">
        <v>5750</v>
      </c>
      <c r="H1407" s="434">
        <v>3911</v>
      </c>
      <c r="I1407" s="434">
        <v>99.9</v>
      </c>
      <c r="J1407" s="434">
        <v>0</v>
      </c>
    </row>
    <row r="1408" spans="1:11" hidden="1" x14ac:dyDescent="0.25">
      <c r="A1408" s="434">
        <v>224528000</v>
      </c>
      <c r="B1408" s="434">
        <v>2458</v>
      </c>
      <c r="C1408" s="434" t="s">
        <v>31</v>
      </c>
      <c r="D1408" s="434" t="s">
        <v>25</v>
      </c>
      <c r="E1408" s="434">
        <v>13.5</v>
      </c>
      <c r="F1408" s="434">
        <v>2610</v>
      </c>
      <c r="G1408" s="434">
        <v>10600</v>
      </c>
      <c r="H1408" s="434">
        <v>7087</v>
      </c>
      <c r="I1408" s="434">
        <v>125</v>
      </c>
      <c r="K1408" s="434">
        <v>2012</v>
      </c>
    </row>
    <row r="1409" spans="1:11" x14ac:dyDescent="0.25">
      <c r="A1409" s="434">
        <v>224572000</v>
      </c>
      <c r="B1409" s="434">
        <v>280237</v>
      </c>
      <c r="C1409" s="434" t="s">
        <v>59</v>
      </c>
      <c r="D1409" s="434" t="s">
        <v>17</v>
      </c>
      <c r="E1409" s="434">
        <v>0</v>
      </c>
      <c r="F1409" s="434">
        <v>2998</v>
      </c>
      <c r="G1409" s="434">
        <v>1100</v>
      </c>
      <c r="H1409" s="434">
        <v>2114</v>
      </c>
      <c r="I1409" s="434">
        <v>65.510000000000005</v>
      </c>
      <c r="J1409" s="434">
        <v>0</v>
      </c>
      <c r="K1409" s="434">
        <v>1970</v>
      </c>
    </row>
    <row r="1410" spans="1:11" hidden="1" x14ac:dyDescent="0.25">
      <c r="A1410" s="434">
        <v>224585000</v>
      </c>
      <c r="B1410" s="434">
        <v>2617</v>
      </c>
      <c r="C1410" s="434" t="s">
        <v>54</v>
      </c>
      <c r="D1410" s="434" t="s">
        <v>17</v>
      </c>
      <c r="E1410" s="434">
        <v>13</v>
      </c>
      <c r="F1410" s="434">
        <v>3383</v>
      </c>
      <c r="G1410" s="434">
        <v>430</v>
      </c>
      <c r="H1410" s="434">
        <v>474</v>
      </c>
      <c r="I1410" s="434">
        <v>35</v>
      </c>
      <c r="K1410" s="434">
        <v>2006</v>
      </c>
    </row>
    <row r="1411" spans="1:11" hidden="1" x14ac:dyDescent="0.25">
      <c r="A1411" s="434">
        <v>224738000</v>
      </c>
      <c r="B1411" s="434">
        <v>30277</v>
      </c>
      <c r="C1411" s="434" t="s">
        <v>46</v>
      </c>
      <c r="D1411" s="434" t="s">
        <v>22</v>
      </c>
      <c r="E1411" s="434">
        <v>12</v>
      </c>
      <c r="F1411" s="434">
        <v>3845</v>
      </c>
      <c r="G1411" s="434">
        <v>3248</v>
      </c>
      <c r="H1411" s="434">
        <v>2401</v>
      </c>
      <c r="I1411" s="434">
        <v>73.8</v>
      </c>
      <c r="J1411" s="434">
        <v>0</v>
      </c>
      <c r="K1411" s="434">
        <v>2001</v>
      </c>
    </row>
    <row r="1412" spans="1:11" x14ac:dyDescent="0.25">
      <c r="A1412" s="434">
        <v>224871000</v>
      </c>
      <c r="B1412" s="434">
        <v>219110</v>
      </c>
      <c r="C1412" s="434" t="s">
        <v>59</v>
      </c>
      <c r="D1412" s="434" t="s">
        <v>17</v>
      </c>
      <c r="E1412" s="434">
        <v>14.2</v>
      </c>
      <c r="F1412" s="434">
        <v>1879</v>
      </c>
      <c r="G1412" s="434">
        <v>704</v>
      </c>
      <c r="H1412" s="434">
        <v>960</v>
      </c>
      <c r="I1412" s="434">
        <v>56.22</v>
      </c>
      <c r="J1412" s="434">
        <v>0</v>
      </c>
      <c r="K1412" s="434">
        <v>1970</v>
      </c>
    </row>
    <row r="1413" spans="1:11" hidden="1" x14ac:dyDescent="0.25">
      <c r="A1413" s="434">
        <v>225313000</v>
      </c>
      <c r="B1413" s="434">
        <v>7943</v>
      </c>
      <c r="C1413" s="434" t="s">
        <v>61</v>
      </c>
      <c r="D1413" s="434" t="s">
        <v>25</v>
      </c>
      <c r="E1413" s="434">
        <v>11</v>
      </c>
      <c r="F1413" s="434">
        <v>3000</v>
      </c>
      <c r="G1413" s="434">
        <v>6801</v>
      </c>
      <c r="H1413" s="434">
        <v>5335</v>
      </c>
      <c r="I1413" s="434">
        <v>119.3</v>
      </c>
      <c r="K1413" s="434">
        <v>2009</v>
      </c>
    </row>
    <row r="1414" spans="1:11" x14ac:dyDescent="0.25">
      <c r="A1414" s="434">
        <v>225318000</v>
      </c>
      <c r="B1414" s="434">
        <v>124876</v>
      </c>
      <c r="C1414" s="434" t="s">
        <v>59</v>
      </c>
      <c r="D1414" s="434" t="s">
        <v>17</v>
      </c>
      <c r="E1414" s="434">
        <v>12</v>
      </c>
      <c r="F1414" s="434">
        <v>1860</v>
      </c>
      <c r="G1414" s="434">
        <v>600</v>
      </c>
      <c r="H1414" s="434">
        <v>835</v>
      </c>
      <c r="I1414" s="434">
        <v>47.75</v>
      </c>
      <c r="J1414" s="434">
        <v>0</v>
      </c>
      <c r="K1414" s="434">
        <v>1970</v>
      </c>
    </row>
    <row r="1415" spans="1:11" hidden="1" x14ac:dyDescent="0.25">
      <c r="A1415" s="434">
        <v>225370000</v>
      </c>
      <c r="B1415" s="434">
        <v>1824</v>
      </c>
      <c r="C1415" s="434" t="s">
        <v>31</v>
      </c>
      <c r="D1415" s="434" t="s">
        <v>22</v>
      </c>
      <c r="E1415" s="434">
        <v>11.5</v>
      </c>
      <c r="F1415" s="434">
        <v>1978</v>
      </c>
      <c r="G1415" s="434">
        <v>4489</v>
      </c>
      <c r="H1415" s="434">
        <v>2998</v>
      </c>
      <c r="I1415" s="434">
        <v>89.9</v>
      </c>
      <c r="K1415" s="434">
        <v>2008</v>
      </c>
    </row>
    <row r="1416" spans="1:11" hidden="1" x14ac:dyDescent="0.25">
      <c r="A1416" s="434">
        <v>225390000</v>
      </c>
      <c r="B1416" s="434">
        <v>4756</v>
      </c>
      <c r="C1416" s="434" t="s">
        <v>61</v>
      </c>
      <c r="D1416" s="434" t="s">
        <v>22</v>
      </c>
      <c r="E1416" s="434">
        <v>12.9</v>
      </c>
      <c r="F1416" s="434">
        <v>2640</v>
      </c>
      <c r="G1416" s="434">
        <v>5750</v>
      </c>
      <c r="H1416" s="434">
        <v>3995</v>
      </c>
      <c r="I1416" s="434">
        <v>99.9</v>
      </c>
      <c r="K1416" s="434">
        <v>2008</v>
      </c>
    </row>
    <row r="1417" spans="1:11" hidden="1" x14ac:dyDescent="0.25">
      <c r="A1417" s="434">
        <v>225420000</v>
      </c>
      <c r="B1417" s="434">
        <v>467</v>
      </c>
      <c r="C1417" s="434" t="s">
        <v>24</v>
      </c>
      <c r="D1417" s="434" t="s">
        <v>36</v>
      </c>
      <c r="F1417" s="434">
        <v>41250</v>
      </c>
      <c r="G1417" s="434">
        <v>97730</v>
      </c>
      <c r="H1417" s="434">
        <v>110920</v>
      </c>
      <c r="I1417" s="434">
        <v>290</v>
      </c>
      <c r="J1417" s="434">
        <v>173400</v>
      </c>
      <c r="K1417" s="434">
        <v>2010</v>
      </c>
    </row>
    <row r="1418" spans="1:11" hidden="1" x14ac:dyDescent="0.25">
      <c r="A1418" s="434">
        <v>225424000</v>
      </c>
      <c r="B1418" s="434">
        <v>721015</v>
      </c>
      <c r="C1418" s="434" t="s">
        <v>28</v>
      </c>
      <c r="D1418" s="434" t="s">
        <v>25</v>
      </c>
      <c r="E1418" s="434">
        <v>14</v>
      </c>
      <c r="F1418" s="434">
        <v>6000</v>
      </c>
      <c r="G1418" s="434">
        <v>10947</v>
      </c>
      <c r="H1418" s="434">
        <v>8291</v>
      </c>
      <c r="I1418" s="434">
        <v>134.19999999999999</v>
      </c>
      <c r="J1418" s="434">
        <v>0</v>
      </c>
      <c r="K1418" s="434">
        <v>2011</v>
      </c>
    </row>
    <row r="1419" spans="1:11" x14ac:dyDescent="0.25">
      <c r="A1419" s="434">
        <v>225436000</v>
      </c>
      <c r="B1419" s="434">
        <v>449610</v>
      </c>
      <c r="C1419" s="434" t="s">
        <v>59</v>
      </c>
      <c r="D1419" s="434" t="s">
        <v>17</v>
      </c>
      <c r="E1419" s="434">
        <v>12.7</v>
      </c>
      <c r="F1419" s="434">
        <v>970</v>
      </c>
      <c r="G1419" s="434">
        <v>400</v>
      </c>
      <c r="H1419" s="434">
        <v>849</v>
      </c>
      <c r="I1419" s="434">
        <v>53.75</v>
      </c>
      <c r="J1419" s="434">
        <v>0</v>
      </c>
      <c r="K1419" s="434">
        <v>1970</v>
      </c>
    </row>
    <row r="1420" spans="1:11" hidden="1" x14ac:dyDescent="0.25">
      <c r="A1420" s="434">
        <v>226000000</v>
      </c>
      <c r="B1420" s="434">
        <v>23768</v>
      </c>
      <c r="C1420" s="434" t="s">
        <v>20</v>
      </c>
      <c r="D1420" s="434" t="s">
        <v>29</v>
      </c>
      <c r="E1420" s="434">
        <v>14.5</v>
      </c>
      <c r="F1420" s="434">
        <v>7860</v>
      </c>
      <c r="G1420" s="434">
        <v>37690</v>
      </c>
      <c r="H1420" s="434">
        <v>23297</v>
      </c>
      <c r="I1420" s="434">
        <v>184.3</v>
      </c>
      <c r="J1420" s="434">
        <v>40755</v>
      </c>
      <c r="K1420" s="434">
        <v>2011</v>
      </c>
    </row>
    <row r="1421" spans="1:11" hidden="1" x14ac:dyDescent="0.25">
      <c r="A1421" s="434">
        <v>226019000</v>
      </c>
      <c r="B1421" s="434">
        <v>17473</v>
      </c>
      <c r="C1421" s="434" t="s">
        <v>20</v>
      </c>
      <c r="D1421" s="434" t="s">
        <v>29</v>
      </c>
      <c r="F1421" s="434">
        <v>7860</v>
      </c>
      <c r="G1421" s="434">
        <v>37690</v>
      </c>
      <c r="H1421" s="434">
        <v>23297</v>
      </c>
      <c r="I1421" s="434">
        <v>184.3</v>
      </c>
      <c r="J1421" s="434">
        <v>40755</v>
      </c>
      <c r="K1421" s="434">
        <v>2011</v>
      </c>
    </row>
    <row r="1422" spans="1:11" hidden="1" x14ac:dyDescent="0.25">
      <c r="A1422" s="434">
        <v>226070000</v>
      </c>
      <c r="B1422" s="434">
        <v>31620</v>
      </c>
      <c r="C1422" s="434" t="s">
        <v>56</v>
      </c>
      <c r="D1422" s="434" t="s">
        <v>17</v>
      </c>
      <c r="E1422" s="434">
        <v>10</v>
      </c>
      <c r="F1422" s="434">
        <v>550</v>
      </c>
      <c r="G1422" s="434">
        <v>0</v>
      </c>
      <c r="H1422" s="434">
        <v>168</v>
      </c>
      <c r="I1422" s="434">
        <v>34.29</v>
      </c>
      <c r="J1422" s="434">
        <v>0</v>
      </c>
      <c r="K1422" s="434">
        <v>1970</v>
      </c>
    </row>
    <row r="1423" spans="1:11" hidden="1" x14ac:dyDescent="0.25">
      <c r="A1423" s="434">
        <v>226273000</v>
      </c>
      <c r="B1423" s="434">
        <v>19524</v>
      </c>
      <c r="C1423" s="434" t="s">
        <v>56</v>
      </c>
      <c r="D1423" s="434" t="s">
        <v>25</v>
      </c>
      <c r="E1423" s="434">
        <v>12.5</v>
      </c>
      <c r="F1423" s="434">
        <v>12000</v>
      </c>
      <c r="G1423" s="434">
        <v>1721</v>
      </c>
      <c r="H1423" s="434">
        <v>8082</v>
      </c>
      <c r="I1423" s="434">
        <v>123.8</v>
      </c>
      <c r="J1423" s="434">
        <v>0</v>
      </c>
      <c r="K1423" s="434">
        <v>2005</v>
      </c>
    </row>
    <row r="1424" spans="1:11" hidden="1" x14ac:dyDescent="0.25">
      <c r="A1424" s="434">
        <v>226291000</v>
      </c>
      <c r="B1424" s="434">
        <v>10542</v>
      </c>
      <c r="C1424" s="434" t="s">
        <v>48</v>
      </c>
      <c r="D1424" s="434" t="s">
        <v>25</v>
      </c>
      <c r="E1424" s="434">
        <v>15</v>
      </c>
      <c r="F1424" s="434">
        <v>16200</v>
      </c>
      <c r="G1424" s="434">
        <v>8208</v>
      </c>
      <c r="H1424" s="434">
        <v>13864</v>
      </c>
      <c r="I1424" s="434">
        <v>142.5</v>
      </c>
      <c r="J1424" s="434">
        <v>0</v>
      </c>
      <c r="K1424" s="434">
        <v>2002</v>
      </c>
    </row>
    <row r="1425" spans="1:11" hidden="1" x14ac:dyDescent="0.25">
      <c r="A1425" s="434">
        <v>226332000</v>
      </c>
      <c r="B1425" s="434">
        <v>26841</v>
      </c>
      <c r="C1425" s="434" t="s">
        <v>48</v>
      </c>
      <c r="D1425" s="434" t="s">
        <v>25</v>
      </c>
      <c r="E1425" s="434">
        <v>15.4</v>
      </c>
      <c r="F1425" s="434">
        <v>17280</v>
      </c>
      <c r="G1425" s="434">
        <v>9820</v>
      </c>
      <c r="H1425" s="434">
        <v>13978</v>
      </c>
      <c r="I1425" s="434">
        <v>140.15</v>
      </c>
      <c r="K1425" s="434">
        <v>2002</v>
      </c>
    </row>
    <row r="1426" spans="1:11" hidden="1" x14ac:dyDescent="0.25">
      <c r="A1426" s="434">
        <v>226333000</v>
      </c>
      <c r="B1426" s="434">
        <v>9739</v>
      </c>
      <c r="C1426" s="434" t="s">
        <v>24</v>
      </c>
      <c r="D1426" s="434" t="s">
        <v>40</v>
      </c>
      <c r="E1426" s="434">
        <v>16.2</v>
      </c>
      <c r="F1426" s="434">
        <v>31620</v>
      </c>
      <c r="G1426" s="434">
        <v>323527</v>
      </c>
      <c r="H1426" s="434">
        <v>164641</v>
      </c>
      <c r="I1426" s="434">
        <v>332</v>
      </c>
      <c r="J1426" s="434">
        <v>337406</v>
      </c>
      <c r="K1426" s="434">
        <v>2011</v>
      </c>
    </row>
    <row r="1427" spans="1:11" x14ac:dyDescent="0.25">
      <c r="A1427" s="434">
        <v>226334000</v>
      </c>
      <c r="B1427" s="434">
        <v>297442</v>
      </c>
      <c r="C1427" s="434" t="s">
        <v>59</v>
      </c>
      <c r="D1427" s="434" t="s">
        <v>17</v>
      </c>
      <c r="E1427" s="434">
        <v>0</v>
      </c>
      <c r="F1427" s="434">
        <v>1500</v>
      </c>
      <c r="G1427" s="434">
        <v>306</v>
      </c>
      <c r="H1427" s="434">
        <v>791</v>
      </c>
      <c r="I1427" s="434">
        <v>48.65</v>
      </c>
      <c r="J1427" s="434">
        <v>0</v>
      </c>
      <c r="K1427" s="434">
        <v>1970</v>
      </c>
    </row>
    <row r="1428" spans="1:11" hidden="1" x14ac:dyDescent="0.25">
      <c r="A1428" s="434">
        <v>226344000</v>
      </c>
      <c r="B1428" s="434">
        <v>670</v>
      </c>
      <c r="C1428" s="434" t="s">
        <v>20</v>
      </c>
      <c r="D1428" s="434" t="s">
        <v>25</v>
      </c>
      <c r="F1428" s="434">
        <v>4400</v>
      </c>
      <c r="G1428" s="434">
        <v>12651</v>
      </c>
      <c r="H1428" s="434">
        <v>9385</v>
      </c>
      <c r="I1428" s="434">
        <v>130</v>
      </c>
      <c r="J1428" s="434">
        <v>14157</v>
      </c>
      <c r="K1428" s="434">
        <v>2018</v>
      </c>
    </row>
    <row r="1429" spans="1:11" hidden="1" x14ac:dyDescent="0.25">
      <c r="A1429" s="434">
        <v>227051000</v>
      </c>
      <c r="B1429" s="434">
        <v>13725</v>
      </c>
      <c r="C1429" s="434" t="s">
        <v>61</v>
      </c>
      <c r="D1429" s="434" t="s">
        <v>17</v>
      </c>
      <c r="E1429" s="434">
        <v>0</v>
      </c>
      <c r="F1429" s="434">
        <v>938</v>
      </c>
      <c r="G1429" s="434">
        <v>0</v>
      </c>
      <c r="H1429" s="434">
        <v>531</v>
      </c>
      <c r="I1429" s="434">
        <v>57</v>
      </c>
      <c r="J1429" s="434">
        <v>0</v>
      </c>
      <c r="K1429" s="434">
        <v>1970</v>
      </c>
    </row>
    <row r="1430" spans="1:11" hidden="1" x14ac:dyDescent="0.25">
      <c r="A1430" s="434">
        <v>227070030</v>
      </c>
      <c r="B1430" s="434">
        <v>188414</v>
      </c>
      <c r="C1430" s="434" t="s">
        <v>61</v>
      </c>
      <c r="D1430" s="434" t="s">
        <v>13</v>
      </c>
      <c r="I1430" s="434">
        <v>14</v>
      </c>
      <c r="J1430" s="434">
        <v>0</v>
      </c>
      <c r="K1430" s="434">
        <v>1970</v>
      </c>
    </row>
    <row r="1431" spans="1:11" hidden="1" x14ac:dyDescent="0.25">
      <c r="A1431" s="434">
        <v>227095240</v>
      </c>
      <c r="B1431" s="434">
        <v>78356</v>
      </c>
      <c r="C1431" s="434" t="s">
        <v>61</v>
      </c>
      <c r="D1431" s="434" t="s">
        <v>13</v>
      </c>
      <c r="I1431" s="434">
        <v>13</v>
      </c>
      <c r="J1431" s="434">
        <v>0</v>
      </c>
      <c r="K1431" s="434">
        <v>1970</v>
      </c>
    </row>
    <row r="1432" spans="1:11" hidden="1" x14ac:dyDescent="0.25">
      <c r="A1432" s="434">
        <v>227095620</v>
      </c>
      <c r="B1432" s="434">
        <v>11145</v>
      </c>
      <c r="C1432" s="434" t="s">
        <v>61</v>
      </c>
      <c r="D1432" s="434" t="s">
        <v>13</v>
      </c>
      <c r="I1432" s="434">
        <v>12</v>
      </c>
      <c r="J1432" s="434">
        <v>0</v>
      </c>
      <c r="K1432" s="434">
        <v>1970</v>
      </c>
    </row>
    <row r="1433" spans="1:11" hidden="1" x14ac:dyDescent="0.25">
      <c r="A1433" s="434">
        <v>227142050</v>
      </c>
      <c r="B1433" s="434">
        <v>17893</v>
      </c>
      <c r="C1433" s="434" t="s">
        <v>61</v>
      </c>
      <c r="D1433" s="434" t="s">
        <v>13</v>
      </c>
      <c r="I1433" s="434">
        <v>14</v>
      </c>
      <c r="J1433" s="434">
        <v>0</v>
      </c>
      <c r="K1433" s="434">
        <v>1970</v>
      </c>
    </row>
    <row r="1434" spans="1:11" hidden="1" x14ac:dyDescent="0.25">
      <c r="A1434" s="434">
        <v>227162120</v>
      </c>
      <c r="B1434" s="434">
        <v>20560</v>
      </c>
      <c r="C1434" s="434" t="s">
        <v>61</v>
      </c>
      <c r="D1434" s="434" t="s">
        <v>13</v>
      </c>
      <c r="I1434" s="434">
        <v>10</v>
      </c>
      <c r="J1434" s="434">
        <v>0</v>
      </c>
      <c r="K1434" s="434">
        <v>1970</v>
      </c>
    </row>
    <row r="1435" spans="1:11" hidden="1" x14ac:dyDescent="0.25">
      <c r="A1435" s="434">
        <v>227194000</v>
      </c>
      <c r="B1435" s="434">
        <v>83428</v>
      </c>
      <c r="C1435" s="434" t="s">
        <v>44</v>
      </c>
      <c r="D1435" s="434" t="s">
        <v>29</v>
      </c>
      <c r="E1435" s="434">
        <v>15</v>
      </c>
      <c r="F1435" s="434">
        <v>9720</v>
      </c>
      <c r="G1435" s="434">
        <v>1674</v>
      </c>
      <c r="H1435" s="434">
        <v>14983</v>
      </c>
      <c r="I1435" s="434">
        <v>187</v>
      </c>
      <c r="J1435" s="434">
        <v>0</v>
      </c>
      <c r="K1435" s="434">
        <v>1992</v>
      </c>
    </row>
    <row r="1436" spans="1:11" hidden="1" x14ac:dyDescent="0.25">
      <c r="A1436" s="434">
        <v>227207310</v>
      </c>
      <c r="B1436" s="434">
        <v>14902</v>
      </c>
      <c r="C1436" s="434" t="s">
        <v>61</v>
      </c>
      <c r="D1436" s="434" t="s">
        <v>13</v>
      </c>
      <c r="I1436" s="434">
        <v>14</v>
      </c>
    </row>
    <row r="1437" spans="1:11" hidden="1" x14ac:dyDescent="0.25">
      <c r="A1437" s="434">
        <v>227222000</v>
      </c>
      <c r="B1437" s="434">
        <v>9271</v>
      </c>
      <c r="C1437" s="434" t="s">
        <v>56</v>
      </c>
      <c r="D1437" s="434" t="s">
        <v>22</v>
      </c>
      <c r="E1437" s="434">
        <v>14.5</v>
      </c>
      <c r="F1437" s="434">
        <v>3000</v>
      </c>
      <c r="G1437" s="434">
        <v>1200</v>
      </c>
      <c r="H1437" s="434">
        <v>3559</v>
      </c>
      <c r="I1437" s="434">
        <v>84.6</v>
      </c>
      <c r="J1437" s="434">
        <v>0</v>
      </c>
      <c r="K1437" s="434">
        <v>1990</v>
      </c>
    </row>
    <row r="1438" spans="1:11" hidden="1" x14ac:dyDescent="0.25">
      <c r="A1438" s="434">
        <v>227261470</v>
      </c>
      <c r="B1438" s="434">
        <v>11988</v>
      </c>
      <c r="C1438" s="434" t="s">
        <v>61</v>
      </c>
      <c r="D1438" s="434" t="s">
        <v>13</v>
      </c>
      <c r="I1438" s="434">
        <v>14</v>
      </c>
      <c r="J1438" s="434">
        <v>0</v>
      </c>
      <c r="K1438" s="434">
        <v>1970</v>
      </c>
    </row>
    <row r="1439" spans="1:11" hidden="1" x14ac:dyDescent="0.25">
      <c r="A1439" s="434">
        <v>227262140</v>
      </c>
      <c r="B1439" s="434">
        <v>9496</v>
      </c>
      <c r="C1439" s="434" t="s">
        <v>61</v>
      </c>
      <c r="D1439" s="434" t="s">
        <v>13</v>
      </c>
      <c r="I1439" s="434">
        <v>12</v>
      </c>
      <c r="J1439" s="434">
        <v>0</v>
      </c>
      <c r="K1439" s="434">
        <v>1970</v>
      </c>
    </row>
    <row r="1440" spans="1:11" hidden="1" x14ac:dyDescent="0.25">
      <c r="A1440" s="434">
        <v>227266850</v>
      </c>
      <c r="B1440" s="434">
        <v>39722</v>
      </c>
      <c r="C1440" s="434" t="s">
        <v>61</v>
      </c>
      <c r="D1440" s="434" t="s">
        <v>13</v>
      </c>
      <c r="I1440" s="434">
        <v>13</v>
      </c>
      <c r="J1440" s="434">
        <v>0</v>
      </c>
      <c r="K1440" s="434">
        <v>1970</v>
      </c>
    </row>
    <row r="1441" spans="1:11" hidden="1" x14ac:dyDescent="0.25">
      <c r="A1441" s="434">
        <v>227339880</v>
      </c>
      <c r="B1441" s="434">
        <v>31375</v>
      </c>
      <c r="C1441" s="434" t="s">
        <v>61</v>
      </c>
      <c r="D1441" s="434" t="s">
        <v>13</v>
      </c>
      <c r="I1441" s="434">
        <v>12</v>
      </c>
      <c r="J1441" s="434">
        <v>0</v>
      </c>
      <c r="K1441" s="434">
        <v>1970</v>
      </c>
    </row>
    <row r="1442" spans="1:11" hidden="1" x14ac:dyDescent="0.25">
      <c r="A1442" s="434">
        <v>227345840</v>
      </c>
      <c r="B1442" s="434">
        <v>59271</v>
      </c>
      <c r="C1442" s="434" t="s">
        <v>61</v>
      </c>
      <c r="D1442" s="434" t="s">
        <v>13</v>
      </c>
      <c r="I1442" s="434">
        <v>12</v>
      </c>
      <c r="J1442" s="434">
        <v>0</v>
      </c>
      <c r="K1442" s="434">
        <v>1970</v>
      </c>
    </row>
    <row r="1443" spans="1:11" hidden="1" x14ac:dyDescent="0.25">
      <c r="A1443" s="434">
        <v>227349190</v>
      </c>
      <c r="B1443" s="434">
        <v>6662</v>
      </c>
      <c r="C1443" s="434" t="s">
        <v>61</v>
      </c>
      <c r="D1443" s="434" t="s">
        <v>13</v>
      </c>
      <c r="I1443" s="434">
        <v>14</v>
      </c>
    </row>
    <row r="1444" spans="1:11" hidden="1" x14ac:dyDescent="0.25">
      <c r="A1444" s="434">
        <v>227355680</v>
      </c>
      <c r="B1444" s="434">
        <v>22220</v>
      </c>
      <c r="C1444" s="434" t="s">
        <v>61</v>
      </c>
      <c r="D1444" s="434" t="s">
        <v>13</v>
      </c>
      <c r="I1444" s="434">
        <v>12</v>
      </c>
    </row>
    <row r="1445" spans="1:11" x14ac:dyDescent="0.25">
      <c r="A1445" s="434">
        <v>227360000</v>
      </c>
      <c r="B1445" s="434">
        <v>140392</v>
      </c>
      <c r="C1445" s="434" t="s">
        <v>59</v>
      </c>
      <c r="D1445" s="434" t="s">
        <v>17</v>
      </c>
      <c r="E1445" s="434">
        <v>13</v>
      </c>
      <c r="F1445" s="434">
        <v>1655</v>
      </c>
      <c r="G1445" s="434">
        <v>0</v>
      </c>
      <c r="H1445" s="434">
        <v>1491</v>
      </c>
      <c r="I1445" s="434">
        <v>54.31</v>
      </c>
      <c r="J1445" s="434">
        <v>0</v>
      </c>
      <c r="K1445" s="434">
        <v>1970</v>
      </c>
    </row>
    <row r="1446" spans="1:11" hidden="1" x14ac:dyDescent="0.25">
      <c r="A1446" s="434">
        <v>227370770</v>
      </c>
      <c r="B1446" s="434">
        <v>26341</v>
      </c>
      <c r="C1446" s="434" t="s">
        <v>61</v>
      </c>
      <c r="D1446" s="434" t="s">
        <v>13</v>
      </c>
      <c r="I1446" s="434">
        <v>15</v>
      </c>
      <c r="J1446" s="434">
        <v>0</v>
      </c>
      <c r="K1446" s="434">
        <v>1970</v>
      </c>
    </row>
    <row r="1447" spans="1:11" hidden="1" x14ac:dyDescent="0.25">
      <c r="A1447" s="434">
        <v>227378580</v>
      </c>
      <c r="B1447" s="434">
        <v>23642</v>
      </c>
      <c r="C1447" s="434" t="s">
        <v>61</v>
      </c>
      <c r="D1447" s="434" t="s">
        <v>13</v>
      </c>
      <c r="I1447" s="434">
        <v>15</v>
      </c>
      <c r="J1447" s="434">
        <v>0</v>
      </c>
      <c r="K1447" s="434">
        <v>1970</v>
      </c>
    </row>
    <row r="1448" spans="1:11" hidden="1" x14ac:dyDescent="0.25">
      <c r="A1448" s="434">
        <v>227484930</v>
      </c>
      <c r="B1448" s="434">
        <v>2614</v>
      </c>
      <c r="C1448" s="434" t="s">
        <v>61</v>
      </c>
      <c r="D1448" s="434" t="s">
        <v>13</v>
      </c>
      <c r="I1448" s="434">
        <v>15</v>
      </c>
    </row>
    <row r="1449" spans="1:11" x14ac:dyDescent="0.25">
      <c r="A1449" s="434">
        <v>227489000</v>
      </c>
      <c r="B1449" s="434">
        <v>136758</v>
      </c>
      <c r="C1449" s="434" t="s">
        <v>59</v>
      </c>
      <c r="D1449" s="434" t="s">
        <v>17</v>
      </c>
      <c r="E1449" s="434">
        <v>13</v>
      </c>
      <c r="F1449" s="434">
        <v>2207</v>
      </c>
      <c r="G1449" s="434">
        <v>700</v>
      </c>
      <c r="H1449" s="434">
        <v>1492</v>
      </c>
      <c r="I1449" s="434">
        <v>54.3</v>
      </c>
      <c r="J1449" s="434">
        <v>0</v>
      </c>
      <c r="K1449" s="434">
        <v>1970</v>
      </c>
    </row>
    <row r="1450" spans="1:11" hidden="1" x14ac:dyDescent="0.25">
      <c r="A1450" s="434">
        <v>227534070</v>
      </c>
      <c r="B1450" s="434">
        <v>764577</v>
      </c>
      <c r="C1450" s="434" t="s">
        <v>61</v>
      </c>
      <c r="D1450" s="434" t="s">
        <v>13</v>
      </c>
      <c r="H1450" s="434">
        <v>68.45</v>
      </c>
      <c r="I1450" s="434">
        <v>23</v>
      </c>
      <c r="J1450" s="434">
        <v>0</v>
      </c>
      <c r="K1450" s="434">
        <v>1970</v>
      </c>
    </row>
    <row r="1451" spans="1:11" hidden="1" x14ac:dyDescent="0.25">
      <c r="A1451" s="434">
        <v>227553570</v>
      </c>
      <c r="B1451" s="434">
        <v>25106</v>
      </c>
      <c r="C1451" s="434" t="s">
        <v>61</v>
      </c>
      <c r="D1451" s="434" t="s">
        <v>13</v>
      </c>
      <c r="I1451" s="434">
        <v>13</v>
      </c>
      <c r="J1451" s="434">
        <v>0</v>
      </c>
      <c r="K1451" s="434">
        <v>1970</v>
      </c>
    </row>
    <row r="1452" spans="1:11" hidden="1" x14ac:dyDescent="0.25">
      <c r="A1452" s="434">
        <v>227656420</v>
      </c>
      <c r="B1452" s="434">
        <v>68942</v>
      </c>
      <c r="C1452" s="434" t="s">
        <v>61</v>
      </c>
      <c r="D1452" s="434" t="s">
        <v>13</v>
      </c>
      <c r="I1452" s="434">
        <v>14</v>
      </c>
      <c r="J1452" s="434">
        <v>0</v>
      </c>
      <c r="K1452" s="434">
        <v>1970</v>
      </c>
    </row>
    <row r="1453" spans="1:11" hidden="1" x14ac:dyDescent="0.25">
      <c r="A1453" s="434">
        <v>227742730</v>
      </c>
      <c r="B1453" s="434">
        <v>87986</v>
      </c>
      <c r="C1453" s="434" t="s">
        <v>61</v>
      </c>
      <c r="D1453" s="434" t="s">
        <v>13</v>
      </c>
      <c r="I1453" s="434">
        <v>14</v>
      </c>
      <c r="J1453" s="434">
        <v>0</v>
      </c>
      <c r="K1453" s="434">
        <v>1970</v>
      </c>
    </row>
    <row r="1454" spans="1:11" hidden="1" x14ac:dyDescent="0.25">
      <c r="A1454" s="434">
        <v>227754930</v>
      </c>
      <c r="B1454" s="434">
        <v>83071</v>
      </c>
      <c r="C1454" s="434" t="s">
        <v>61</v>
      </c>
      <c r="D1454" s="434" t="s">
        <v>13</v>
      </c>
      <c r="I1454" s="434">
        <v>14</v>
      </c>
      <c r="J1454" s="434">
        <v>0</v>
      </c>
      <c r="K1454" s="434">
        <v>1970</v>
      </c>
    </row>
    <row r="1455" spans="1:11" hidden="1" x14ac:dyDescent="0.25">
      <c r="A1455" s="434">
        <v>227755550</v>
      </c>
      <c r="B1455" s="434">
        <v>22760</v>
      </c>
      <c r="C1455" s="434" t="s">
        <v>61</v>
      </c>
      <c r="D1455" s="434" t="s">
        <v>13</v>
      </c>
      <c r="I1455" s="434">
        <v>13</v>
      </c>
      <c r="J1455" s="434">
        <v>0</v>
      </c>
      <c r="K1455" s="434">
        <v>1970</v>
      </c>
    </row>
    <row r="1456" spans="1:11" hidden="1" x14ac:dyDescent="0.25">
      <c r="A1456" s="434">
        <v>227764330</v>
      </c>
      <c r="B1456" s="434">
        <v>14868</v>
      </c>
      <c r="C1456" s="434" t="s">
        <v>61</v>
      </c>
      <c r="D1456" s="434" t="s">
        <v>13</v>
      </c>
      <c r="I1456" s="434">
        <v>9</v>
      </c>
      <c r="J1456" s="434">
        <v>0</v>
      </c>
      <c r="K1456" s="434">
        <v>1970</v>
      </c>
    </row>
    <row r="1457" spans="1:11" hidden="1" x14ac:dyDescent="0.25">
      <c r="A1457" s="434">
        <v>227766180</v>
      </c>
      <c r="B1457" s="434">
        <v>16242</v>
      </c>
      <c r="C1457" s="434" t="s">
        <v>61</v>
      </c>
      <c r="D1457" s="434" t="s">
        <v>13</v>
      </c>
      <c r="I1457" s="434">
        <v>12</v>
      </c>
      <c r="J1457" s="434">
        <v>0</v>
      </c>
      <c r="K1457" s="434">
        <v>1970</v>
      </c>
    </row>
    <row r="1458" spans="1:11" hidden="1" x14ac:dyDescent="0.25">
      <c r="A1458" s="434">
        <v>227794000</v>
      </c>
      <c r="B1458" s="434">
        <v>80838</v>
      </c>
      <c r="C1458" s="434" t="s">
        <v>61</v>
      </c>
      <c r="D1458" s="434" t="s">
        <v>13</v>
      </c>
      <c r="I1458" s="434">
        <v>19</v>
      </c>
      <c r="J1458" s="434">
        <v>0</v>
      </c>
      <c r="K1458" s="434">
        <v>1970</v>
      </c>
    </row>
    <row r="1459" spans="1:11" hidden="1" x14ac:dyDescent="0.25">
      <c r="A1459" s="434">
        <v>227808620</v>
      </c>
      <c r="B1459" s="434">
        <v>10499</v>
      </c>
      <c r="C1459" s="434" t="s">
        <v>61</v>
      </c>
      <c r="D1459" s="434" t="s">
        <v>13</v>
      </c>
      <c r="I1459" s="434">
        <v>14</v>
      </c>
    </row>
    <row r="1460" spans="1:11" hidden="1" x14ac:dyDescent="0.25">
      <c r="A1460" s="434">
        <v>227812040</v>
      </c>
      <c r="B1460" s="434">
        <v>14930</v>
      </c>
      <c r="C1460" s="434" t="s">
        <v>61</v>
      </c>
      <c r="D1460" s="434" t="s">
        <v>13</v>
      </c>
      <c r="I1460" s="434">
        <v>15</v>
      </c>
      <c r="J1460" s="434">
        <v>0</v>
      </c>
      <c r="K1460" s="434">
        <v>1970</v>
      </c>
    </row>
    <row r="1461" spans="1:11" x14ac:dyDescent="0.25">
      <c r="A1461" s="434">
        <v>227895000</v>
      </c>
      <c r="B1461" s="434">
        <v>753346</v>
      </c>
      <c r="C1461" s="434" t="s">
        <v>59</v>
      </c>
      <c r="D1461" s="434" t="s">
        <v>17</v>
      </c>
      <c r="E1461" s="434">
        <v>14.3</v>
      </c>
      <c r="F1461" s="434">
        <v>1986</v>
      </c>
      <c r="G1461" s="434">
        <v>0</v>
      </c>
      <c r="H1461" s="434">
        <v>987</v>
      </c>
      <c r="I1461" s="434">
        <v>61.57</v>
      </c>
      <c r="J1461" s="434">
        <v>0</v>
      </c>
      <c r="K1461" s="434">
        <v>1970</v>
      </c>
    </row>
    <row r="1462" spans="1:11" hidden="1" x14ac:dyDescent="0.25">
      <c r="A1462" s="434">
        <v>228000000</v>
      </c>
      <c r="B1462" s="434">
        <v>17185</v>
      </c>
      <c r="C1462" s="434" t="s">
        <v>56</v>
      </c>
      <c r="D1462" s="434" t="s">
        <v>13</v>
      </c>
      <c r="I1462" s="434">
        <v>12</v>
      </c>
    </row>
    <row r="1463" spans="1:11" hidden="1" x14ac:dyDescent="0.25">
      <c r="A1463" s="434">
        <v>228016600</v>
      </c>
      <c r="B1463" s="434">
        <v>639663</v>
      </c>
      <c r="C1463" s="434" t="s">
        <v>61</v>
      </c>
      <c r="D1463" s="434" t="s">
        <v>17</v>
      </c>
      <c r="E1463" s="434">
        <v>10</v>
      </c>
      <c r="F1463" s="434">
        <v>492</v>
      </c>
      <c r="G1463" s="434">
        <v>200</v>
      </c>
      <c r="H1463" s="434">
        <v>345</v>
      </c>
      <c r="I1463" s="434">
        <v>34.06</v>
      </c>
      <c r="J1463" s="434">
        <v>0</v>
      </c>
      <c r="K1463" s="434">
        <v>1970</v>
      </c>
    </row>
    <row r="1464" spans="1:11" hidden="1" x14ac:dyDescent="0.25">
      <c r="A1464" s="434">
        <v>228022800</v>
      </c>
      <c r="B1464" s="434">
        <v>1</v>
      </c>
      <c r="C1464" s="434" t="s">
        <v>46</v>
      </c>
      <c r="D1464" s="434" t="s">
        <v>17</v>
      </c>
      <c r="E1464" s="434">
        <v>12</v>
      </c>
      <c r="F1464" s="434">
        <v>7992</v>
      </c>
      <c r="G1464" s="434">
        <v>1689</v>
      </c>
      <c r="H1464" s="434">
        <v>1733</v>
      </c>
      <c r="I1464" s="434">
        <v>59.78</v>
      </c>
      <c r="K1464" s="434">
        <v>2010</v>
      </c>
    </row>
    <row r="1465" spans="1:11" hidden="1" x14ac:dyDescent="0.25">
      <c r="A1465" s="434">
        <v>228027900</v>
      </c>
      <c r="B1465" s="434">
        <v>1802</v>
      </c>
      <c r="C1465" s="434" t="s">
        <v>31</v>
      </c>
      <c r="D1465" s="434" t="s">
        <v>29</v>
      </c>
      <c r="E1465" s="434">
        <v>20</v>
      </c>
      <c r="F1465" s="434">
        <v>13600</v>
      </c>
      <c r="G1465" s="434">
        <v>12026</v>
      </c>
      <c r="H1465" s="434">
        <v>23673</v>
      </c>
      <c r="I1465" s="434">
        <v>160</v>
      </c>
      <c r="J1465" s="434">
        <v>0</v>
      </c>
      <c r="K1465" s="434">
        <v>1970</v>
      </c>
    </row>
    <row r="1466" spans="1:11" hidden="1" x14ac:dyDescent="0.25">
      <c r="A1466" s="434">
        <v>228030800</v>
      </c>
      <c r="B1466" s="434">
        <v>65152</v>
      </c>
      <c r="C1466" s="434" t="s">
        <v>56</v>
      </c>
      <c r="D1466" s="434" t="s">
        <v>22</v>
      </c>
      <c r="E1466" s="434">
        <v>13</v>
      </c>
      <c r="F1466" s="434">
        <v>10600</v>
      </c>
      <c r="G1466" s="434">
        <v>5197</v>
      </c>
      <c r="H1466" s="434">
        <v>7127</v>
      </c>
      <c r="I1466" s="434">
        <v>91.3</v>
      </c>
      <c r="J1466" s="434">
        <v>0</v>
      </c>
      <c r="K1466" s="434">
        <v>1970</v>
      </c>
    </row>
    <row r="1467" spans="1:11" hidden="1" x14ac:dyDescent="0.25">
      <c r="A1467" s="434">
        <v>228041600</v>
      </c>
      <c r="B1467" s="434">
        <v>73117</v>
      </c>
      <c r="C1467" s="434" t="s">
        <v>48</v>
      </c>
      <c r="D1467" s="434" t="s">
        <v>25</v>
      </c>
      <c r="E1467" s="434">
        <v>15.5</v>
      </c>
      <c r="F1467" s="434">
        <v>9715</v>
      </c>
      <c r="G1467" s="434">
        <v>10000</v>
      </c>
      <c r="H1467" s="434">
        <v>8781</v>
      </c>
      <c r="I1467" s="434">
        <v>100.1</v>
      </c>
      <c r="K1467" s="434">
        <v>2014</v>
      </c>
    </row>
    <row r="1468" spans="1:11" hidden="1" x14ac:dyDescent="0.25">
      <c r="A1468" s="434">
        <v>228045800</v>
      </c>
      <c r="B1468" s="434">
        <v>38049</v>
      </c>
      <c r="C1468" s="434" t="s">
        <v>56</v>
      </c>
      <c r="D1468" s="434" t="s">
        <v>25</v>
      </c>
      <c r="E1468" s="434">
        <v>16</v>
      </c>
      <c r="F1468" s="434">
        <v>15300</v>
      </c>
      <c r="G1468" s="434">
        <v>4750</v>
      </c>
      <c r="H1468" s="434">
        <v>12109</v>
      </c>
      <c r="I1468" s="434">
        <v>100.8</v>
      </c>
      <c r="J1468" s="434">
        <v>0</v>
      </c>
      <c r="K1468" s="434">
        <v>1970</v>
      </c>
    </row>
    <row r="1469" spans="1:11" hidden="1" x14ac:dyDescent="0.25">
      <c r="A1469" s="434">
        <v>228051700</v>
      </c>
      <c r="B1469" s="434">
        <v>1874</v>
      </c>
      <c r="C1469" s="434" t="s">
        <v>61</v>
      </c>
      <c r="D1469" s="434" t="s">
        <v>13</v>
      </c>
      <c r="I1469" s="434">
        <v>12</v>
      </c>
      <c r="J1469" s="434">
        <v>0</v>
      </c>
      <c r="K1469" s="434">
        <v>1970</v>
      </c>
    </row>
    <row r="1470" spans="1:11" hidden="1" x14ac:dyDescent="0.25">
      <c r="A1470" s="434">
        <v>228057000</v>
      </c>
      <c r="B1470" s="434">
        <v>8465</v>
      </c>
      <c r="C1470" s="434" t="s">
        <v>31</v>
      </c>
      <c r="D1470" s="434" t="s">
        <v>25</v>
      </c>
      <c r="E1470" s="434">
        <v>15.5</v>
      </c>
      <c r="F1470" s="434">
        <v>5760</v>
      </c>
      <c r="G1470" s="434">
        <v>4250</v>
      </c>
      <c r="H1470" s="434">
        <v>9141</v>
      </c>
      <c r="I1470" s="434">
        <v>116.07</v>
      </c>
      <c r="J1470" s="434">
        <v>0</v>
      </c>
      <c r="K1470" s="434">
        <v>1999</v>
      </c>
    </row>
    <row r="1471" spans="1:11" x14ac:dyDescent="0.25">
      <c r="A1471" s="434">
        <v>228080600</v>
      </c>
      <c r="B1471" s="434">
        <v>162885</v>
      </c>
      <c r="C1471" s="434" t="s">
        <v>59</v>
      </c>
      <c r="D1471" s="434" t="s">
        <v>22</v>
      </c>
      <c r="E1471" s="434">
        <v>0</v>
      </c>
      <c r="F1471" s="434">
        <v>3060</v>
      </c>
      <c r="G1471" s="434">
        <v>1500</v>
      </c>
      <c r="H1471" s="434">
        <v>3976</v>
      </c>
      <c r="I1471" s="434">
        <v>81.290000000000006</v>
      </c>
      <c r="J1471" s="434">
        <v>0</v>
      </c>
      <c r="K1471" s="434">
        <v>1970</v>
      </c>
    </row>
    <row r="1472" spans="1:11" hidden="1" x14ac:dyDescent="0.25">
      <c r="A1472" s="434">
        <v>228092600</v>
      </c>
      <c r="B1472" s="434">
        <v>217954</v>
      </c>
      <c r="C1472" s="434" t="s">
        <v>56</v>
      </c>
      <c r="D1472" s="434" t="s">
        <v>17</v>
      </c>
      <c r="E1472" s="434">
        <v>12</v>
      </c>
      <c r="F1472" s="434">
        <v>1104</v>
      </c>
      <c r="G1472" s="434">
        <v>0</v>
      </c>
      <c r="H1472" s="434">
        <v>927</v>
      </c>
      <c r="I1472" s="434">
        <v>54.27</v>
      </c>
      <c r="J1472" s="434">
        <v>0</v>
      </c>
      <c r="K1472" s="434">
        <v>1976</v>
      </c>
    </row>
    <row r="1473" spans="1:11" x14ac:dyDescent="0.25">
      <c r="A1473" s="434">
        <v>228165600</v>
      </c>
      <c r="B1473" s="434">
        <v>124373</v>
      </c>
      <c r="C1473" s="434" t="s">
        <v>59</v>
      </c>
      <c r="D1473" s="434" t="s">
        <v>17</v>
      </c>
      <c r="E1473" s="434">
        <v>13</v>
      </c>
      <c r="F1473" s="434">
        <v>1850</v>
      </c>
      <c r="G1473" s="434">
        <v>500</v>
      </c>
      <c r="H1473" s="434">
        <v>885</v>
      </c>
      <c r="I1473" s="434">
        <v>43.15</v>
      </c>
      <c r="J1473" s="434">
        <v>0</v>
      </c>
      <c r="K1473" s="434">
        <v>1970</v>
      </c>
    </row>
    <row r="1474" spans="1:11" x14ac:dyDescent="0.25">
      <c r="A1474" s="434">
        <v>228190900</v>
      </c>
      <c r="B1474" s="434">
        <v>177430</v>
      </c>
      <c r="C1474" s="434" t="s">
        <v>59</v>
      </c>
      <c r="D1474" s="434" t="s">
        <v>17</v>
      </c>
      <c r="E1474" s="434">
        <v>10.5</v>
      </c>
      <c r="F1474" s="434">
        <v>2356</v>
      </c>
      <c r="G1474" s="434">
        <v>249</v>
      </c>
      <c r="H1474" s="434">
        <v>836</v>
      </c>
      <c r="I1474" s="434">
        <v>44.15</v>
      </c>
      <c r="J1474" s="434">
        <v>0</v>
      </c>
      <c r="K1474" s="434">
        <v>1970</v>
      </c>
    </row>
    <row r="1475" spans="1:11" hidden="1" x14ac:dyDescent="0.25">
      <c r="A1475" s="434">
        <v>228207600</v>
      </c>
      <c r="B1475" s="434">
        <v>16114</v>
      </c>
      <c r="C1475" s="434" t="s">
        <v>56</v>
      </c>
      <c r="D1475" s="434" t="s">
        <v>25</v>
      </c>
      <c r="E1475" s="434">
        <v>14.5</v>
      </c>
      <c r="F1475" s="434">
        <v>3040</v>
      </c>
      <c r="G1475" s="434">
        <v>2300</v>
      </c>
      <c r="H1475" s="434">
        <v>7854</v>
      </c>
      <c r="I1475" s="434">
        <v>107.6</v>
      </c>
      <c r="J1475" s="434">
        <v>0</v>
      </c>
      <c r="K1475" s="434">
        <v>2005</v>
      </c>
    </row>
    <row r="1476" spans="1:11" hidden="1" x14ac:dyDescent="0.25">
      <c r="A1476" s="434">
        <v>228330600</v>
      </c>
      <c r="B1476" s="434">
        <v>4278</v>
      </c>
      <c r="C1476" s="434" t="s">
        <v>20</v>
      </c>
      <c r="D1476" s="434" t="s">
        <v>25</v>
      </c>
      <c r="E1476" s="434">
        <v>15</v>
      </c>
      <c r="F1476" s="434">
        <v>8000</v>
      </c>
      <c r="G1476" s="434">
        <v>18734</v>
      </c>
      <c r="H1476" s="434">
        <v>11799</v>
      </c>
      <c r="I1476" s="434">
        <v>143.29</v>
      </c>
      <c r="J1476" s="434">
        <v>18894</v>
      </c>
      <c r="K1476" s="434">
        <v>2007</v>
      </c>
    </row>
    <row r="1477" spans="1:11" hidden="1" x14ac:dyDescent="0.25">
      <c r="A1477" s="434">
        <v>228330700</v>
      </c>
      <c r="B1477" s="434">
        <v>8</v>
      </c>
      <c r="C1477" s="434" t="s">
        <v>20</v>
      </c>
      <c r="D1477" s="434" t="s">
        <v>25</v>
      </c>
      <c r="E1477" s="434">
        <v>15</v>
      </c>
      <c r="F1477" s="434">
        <v>7995</v>
      </c>
      <c r="G1477" s="434">
        <v>18729</v>
      </c>
      <c r="H1477" s="434">
        <v>11793</v>
      </c>
      <c r="I1477" s="434">
        <v>143.29</v>
      </c>
      <c r="J1477" s="434">
        <v>18874</v>
      </c>
      <c r="K1477" s="434">
        <v>2007</v>
      </c>
    </row>
    <row r="1478" spans="1:11" hidden="1" x14ac:dyDescent="0.25">
      <c r="A1478" s="434">
        <v>228337700</v>
      </c>
      <c r="B1478" s="434">
        <v>28281</v>
      </c>
      <c r="C1478" s="434" t="s">
        <v>24</v>
      </c>
      <c r="D1478" s="434" t="s">
        <v>36</v>
      </c>
      <c r="E1478" s="434">
        <v>19</v>
      </c>
      <c r="F1478" s="434">
        <v>40950</v>
      </c>
      <c r="G1478" s="434">
        <v>86385</v>
      </c>
      <c r="H1478" s="434">
        <v>97741</v>
      </c>
      <c r="I1478" s="434">
        <v>289.60000000000002</v>
      </c>
      <c r="J1478" s="434">
        <v>154472</v>
      </c>
      <c r="K1478" s="434">
        <v>2006</v>
      </c>
    </row>
    <row r="1479" spans="1:11" hidden="1" x14ac:dyDescent="0.25">
      <c r="A1479" s="434">
        <v>228358800</v>
      </c>
      <c r="B1479" s="434">
        <v>28156</v>
      </c>
      <c r="C1479" s="434" t="s">
        <v>42</v>
      </c>
      <c r="D1479" s="434" t="s">
        <v>29</v>
      </c>
      <c r="E1479" s="434">
        <v>22</v>
      </c>
      <c r="F1479" s="434">
        <v>24000</v>
      </c>
      <c r="G1479" s="434">
        <v>8383</v>
      </c>
      <c r="H1479" s="434">
        <v>30144</v>
      </c>
      <c r="I1479" s="434">
        <v>184.8</v>
      </c>
      <c r="K1479" s="434">
        <v>1999</v>
      </c>
    </row>
    <row r="1480" spans="1:11" hidden="1" x14ac:dyDescent="0.25">
      <c r="A1480" s="434">
        <v>228728000</v>
      </c>
      <c r="B1480" s="434">
        <v>14960</v>
      </c>
      <c r="C1480" s="434" t="s">
        <v>61</v>
      </c>
      <c r="D1480" s="434" t="s">
        <v>25</v>
      </c>
      <c r="I1480" s="434">
        <v>140</v>
      </c>
      <c r="J1480" s="434">
        <v>0</v>
      </c>
      <c r="K1480" s="434">
        <v>1970</v>
      </c>
    </row>
    <row r="1481" spans="1:11" hidden="1" x14ac:dyDescent="0.25">
      <c r="A1481" s="434">
        <v>229000312</v>
      </c>
      <c r="B1481" s="434">
        <v>195502</v>
      </c>
      <c r="C1481" s="434" t="s">
        <v>61</v>
      </c>
      <c r="D1481" s="434" t="s">
        <v>17</v>
      </c>
      <c r="I1481" s="434">
        <v>33</v>
      </c>
    </row>
    <row r="1482" spans="1:11" hidden="1" x14ac:dyDescent="0.25">
      <c r="A1482" s="434">
        <v>229003000</v>
      </c>
      <c r="B1482" s="434">
        <v>167794</v>
      </c>
      <c r="C1482" s="434" t="s">
        <v>28</v>
      </c>
      <c r="D1482" s="434" t="s">
        <v>29</v>
      </c>
      <c r="E1482" s="434">
        <v>14</v>
      </c>
      <c r="F1482" s="434">
        <v>7368</v>
      </c>
      <c r="G1482" s="434">
        <v>36941</v>
      </c>
      <c r="H1482" s="434">
        <v>24167</v>
      </c>
      <c r="I1482" s="434">
        <v>189.99</v>
      </c>
      <c r="J1482" s="434">
        <v>0</v>
      </c>
      <c r="K1482" s="434">
        <v>1970</v>
      </c>
    </row>
    <row r="1483" spans="1:11" hidden="1" x14ac:dyDescent="0.25">
      <c r="A1483" s="434">
        <v>229010000</v>
      </c>
      <c r="B1483" s="434">
        <v>39146</v>
      </c>
      <c r="C1483" s="434" t="s">
        <v>28</v>
      </c>
      <c r="D1483" s="434" t="s">
        <v>29</v>
      </c>
      <c r="E1483" s="434">
        <v>14</v>
      </c>
      <c r="F1483" s="434">
        <v>7368</v>
      </c>
      <c r="G1483" s="434">
        <v>36940</v>
      </c>
      <c r="H1483" s="434">
        <v>24167</v>
      </c>
      <c r="I1483" s="434">
        <v>189.96</v>
      </c>
      <c r="J1483" s="434">
        <v>0</v>
      </c>
    </row>
    <row r="1484" spans="1:11" hidden="1" x14ac:dyDescent="0.25">
      <c r="A1484" s="434">
        <v>229011000</v>
      </c>
      <c r="B1484" s="434">
        <v>32822</v>
      </c>
      <c r="C1484" s="434" t="s">
        <v>28</v>
      </c>
      <c r="D1484" s="434" t="s">
        <v>29</v>
      </c>
      <c r="E1484" s="434">
        <v>14</v>
      </c>
      <c r="F1484" s="434">
        <v>9303</v>
      </c>
      <c r="G1484" s="434">
        <v>36940</v>
      </c>
      <c r="H1484" s="434">
        <v>24167</v>
      </c>
      <c r="I1484" s="434">
        <v>189.99</v>
      </c>
      <c r="J1484" s="434">
        <v>0</v>
      </c>
    </row>
    <row r="1485" spans="1:11" hidden="1" x14ac:dyDescent="0.25">
      <c r="A1485" s="434">
        <v>229012000</v>
      </c>
      <c r="B1485" s="434">
        <v>57786</v>
      </c>
      <c r="C1485" s="434" t="s">
        <v>28</v>
      </c>
      <c r="D1485" s="434" t="s">
        <v>29</v>
      </c>
      <c r="E1485" s="434">
        <v>14</v>
      </c>
      <c r="F1485" s="434">
        <v>8416</v>
      </c>
      <c r="G1485" s="434">
        <v>36940</v>
      </c>
      <c r="H1485" s="434">
        <v>24167</v>
      </c>
      <c r="I1485" s="434">
        <v>189.96</v>
      </c>
      <c r="J1485" s="434">
        <v>0</v>
      </c>
    </row>
    <row r="1486" spans="1:11" hidden="1" x14ac:dyDescent="0.25">
      <c r="A1486" s="434">
        <v>229013000</v>
      </c>
      <c r="B1486" s="434">
        <v>144523</v>
      </c>
      <c r="C1486" s="434" t="s">
        <v>28</v>
      </c>
      <c r="D1486" s="434" t="s">
        <v>29</v>
      </c>
      <c r="E1486" s="434">
        <v>14</v>
      </c>
      <c r="F1486" s="434">
        <v>7860</v>
      </c>
      <c r="G1486" s="434">
        <v>30679</v>
      </c>
      <c r="H1486" s="434">
        <v>19906</v>
      </c>
      <c r="I1486" s="434">
        <v>186</v>
      </c>
      <c r="J1486" s="434">
        <v>0</v>
      </c>
      <c r="K1486" s="434">
        <v>2012</v>
      </c>
    </row>
    <row r="1487" spans="1:11" hidden="1" x14ac:dyDescent="0.25">
      <c r="A1487" s="434">
        <v>229014000</v>
      </c>
      <c r="B1487" s="434">
        <v>11232</v>
      </c>
      <c r="C1487" s="434" t="s">
        <v>28</v>
      </c>
      <c r="D1487" s="434" t="s">
        <v>33</v>
      </c>
      <c r="E1487" s="434">
        <v>14</v>
      </c>
      <c r="F1487" s="434">
        <v>13560</v>
      </c>
      <c r="G1487" s="434">
        <v>81585</v>
      </c>
      <c r="H1487" s="434">
        <v>44343</v>
      </c>
      <c r="I1487" s="434">
        <v>229</v>
      </c>
      <c r="J1487" s="434">
        <v>0</v>
      </c>
      <c r="K1487" s="434">
        <v>2012</v>
      </c>
    </row>
    <row r="1488" spans="1:11" hidden="1" x14ac:dyDescent="0.25">
      <c r="A1488" s="434">
        <v>229015000</v>
      </c>
      <c r="B1488" s="434">
        <v>144440</v>
      </c>
      <c r="C1488" s="434" t="s">
        <v>20</v>
      </c>
      <c r="D1488" s="434" t="s">
        <v>25</v>
      </c>
      <c r="E1488" s="434">
        <v>14.5</v>
      </c>
      <c r="F1488" s="434">
        <v>2720</v>
      </c>
      <c r="G1488" s="434">
        <v>6487</v>
      </c>
      <c r="H1488" s="434">
        <v>4242</v>
      </c>
      <c r="I1488" s="434">
        <v>109</v>
      </c>
      <c r="J1488" s="434">
        <v>6843</v>
      </c>
      <c r="K1488" s="434">
        <v>2011</v>
      </c>
    </row>
    <row r="1489" spans="1:11" hidden="1" x14ac:dyDescent="0.25">
      <c r="A1489" s="434">
        <v>229025000</v>
      </c>
      <c r="B1489" s="434">
        <v>61309</v>
      </c>
      <c r="C1489" s="434" t="s">
        <v>61</v>
      </c>
      <c r="D1489" s="434" t="s">
        <v>22</v>
      </c>
      <c r="E1489" s="434">
        <v>12</v>
      </c>
      <c r="F1489" s="434">
        <v>2640</v>
      </c>
      <c r="G1489" s="434">
        <v>4750</v>
      </c>
      <c r="H1489" s="434">
        <v>3170</v>
      </c>
      <c r="I1489" s="434">
        <v>98.94</v>
      </c>
      <c r="J1489" s="434">
        <v>0</v>
      </c>
      <c r="K1489" s="434">
        <v>1996</v>
      </c>
    </row>
    <row r="1490" spans="1:11" hidden="1" x14ac:dyDescent="0.25">
      <c r="A1490" s="434">
        <v>229027000</v>
      </c>
      <c r="B1490" s="434">
        <v>1309</v>
      </c>
      <c r="C1490" s="434" t="s">
        <v>28</v>
      </c>
      <c r="D1490" s="434" t="s">
        <v>33</v>
      </c>
      <c r="F1490" s="434">
        <v>10170</v>
      </c>
      <c r="G1490" s="434">
        <v>81425</v>
      </c>
      <c r="H1490" s="434">
        <v>44619</v>
      </c>
      <c r="I1490" s="434">
        <v>229</v>
      </c>
      <c r="K1490" s="434">
        <v>2013</v>
      </c>
    </row>
    <row r="1491" spans="1:11" hidden="1" x14ac:dyDescent="0.25">
      <c r="A1491" s="434">
        <v>229032000</v>
      </c>
      <c r="B1491" s="434">
        <v>41970</v>
      </c>
      <c r="C1491" s="434" t="s">
        <v>28</v>
      </c>
      <c r="D1491" s="434" t="s">
        <v>33</v>
      </c>
      <c r="E1491" s="434">
        <v>14.5</v>
      </c>
      <c r="F1491" s="434">
        <v>9710</v>
      </c>
      <c r="G1491" s="434">
        <v>82099</v>
      </c>
      <c r="H1491" s="434">
        <v>43013</v>
      </c>
      <c r="I1491" s="434">
        <v>228.99</v>
      </c>
      <c r="J1491" s="434">
        <v>0</v>
      </c>
      <c r="K1491" s="434">
        <v>2012</v>
      </c>
    </row>
    <row r="1492" spans="1:11" hidden="1" x14ac:dyDescent="0.25">
      <c r="A1492" s="434">
        <v>229033000</v>
      </c>
      <c r="B1492" s="434">
        <v>18778</v>
      </c>
      <c r="C1492" s="434" t="s">
        <v>28</v>
      </c>
      <c r="D1492" s="434" t="s">
        <v>29</v>
      </c>
      <c r="E1492" s="434">
        <v>14.5</v>
      </c>
      <c r="F1492" s="434">
        <v>6480</v>
      </c>
      <c r="G1492" s="434">
        <v>33862</v>
      </c>
      <c r="H1492" s="434">
        <v>23322</v>
      </c>
      <c r="I1492" s="434">
        <v>181.1</v>
      </c>
      <c r="J1492" s="434">
        <v>0</v>
      </c>
      <c r="K1492" s="434">
        <v>2012</v>
      </c>
    </row>
    <row r="1493" spans="1:11" hidden="1" x14ac:dyDescent="0.25">
      <c r="A1493" s="434">
        <v>229036000</v>
      </c>
      <c r="B1493" s="434">
        <v>2531</v>
      </c>
      <c r="C1493" s="434" t="s">
        <v>24</v>
      </c>
      <c r="D1493" s="434" t="s">
        <v>36</v>
      </c>
      <c r="E1493" s="434">
        <v>15.5</v>
      </c>
      <c r="F1493" s="434">
        <v>18660</v>
      </c>
      <c r="G1493" s="434">
        <v>158513</v>
      </c>
      <c r="H1493" s="434">
        <v>81380</v>
      </c>
      <c r="I1493" s="434">
        <v>274.39</v>
      </c>
      <c r="J1493" s="434">
        <v>167441</v>
      </c>
      <c r="K1493" s="434">
        <v>2012</v>
      </c>
    </row>
    <row r="1494" spans="1:11" hidden="1" x14ac:dyDescent="0.25">
      <c r="A1494" s="434">
        <v>229037000</v>
      </c>
      <c r="B1494" s="434">
        <v>50665</v>
      </c>
      <c r="C1494" s="434" t="s">
        <v>24</v>
      </c>
      <c r="D1494" s="434" t="s">
        <v>33</v>
      </c>
      <c r="E1494" s="434">
        <v>15</v>
      </c>
      <c r="F1494" s="434">
        <v>14400</v>
      </c>
      <c r="G1494" s="434">
        <v>115708</v>
      </c>
      <c r="H1494" s="434">
        <v>61332</v>
      </c>
      <c r="I1494" s="434">
        <v>248.97</v>
      </c>
      <c r="J1494" s="434">
        <v>124102</v>
      </c>
      <c r="K1494" s="434">
        <v>2013</v>
      </c>
    </row>
    <row r="1495" spans="1:11" hidden="1" x14ac:dyDescent="0.25">
      <c r="A1495" s="434">
        <v>229038000</v>
      </c>
      <c r="B1495" s="434">
        <v>27409</v>
      </c>
      <c r="C1495" s="434" t="s">
        <v>24</v>
      </c>
      <c r="D1495" s="434" t="s">
        <v>33</v>
      </c>
      <c r="E1495" s="434">
        <v>15</v>
      </c>
      <c r="F1495" s="434">
        <v>14400</v>
      </c>
      <c r="G1495" s="434">
        <v>115708</v>
      </c>
      <c r="H1495" s="434">
        <v>61332</v>
      </c>
      <c r="I1495" s="434">
        <v>248.97</v>
      </c>
      <c r="J1495" s="434">
        <v>124102</v>
      </c>
      <c r="K1495" s="434">
        <v>2013</v>
      </c>
    </row>
    <row r="1496" spans="1:11" hidden="1" x14ac:dyDescent="0.25">
      <c r="A1496" s="434">
        <v>229039000</v>
      </c>
      <c r="B1496" s="434">
        <v>12922</v>
      </c>
      <c r="C1496" s="434" t="s">
        <v>24</v>
      </c>
      <c r="D1496" s="434" t="s">
        <v>36</v>
      </c>
      <c r="E1496" s="434">
        <v>15.5</v>
      </c>
      <c r="F1496" s="434">
        <v>18660</v>
      </c>
      <c r="G1496" s="434">
        <v>158513</v>
      </c>
      <c r="H1496" s="434">
        <v>81380</v>
      </c>
      <c r="I1496" s="434">
        <v>274.39</v>
      </c>
      <c r="J1496" s="434">
        <v>167441</v>
      </c>
      <c r="K1496" s="434">
        <v>2012</v>
      </c>
    </row>
    <row r="1497" spans="1:11" hidden="1" x14ac:dyDescent="0.25">
      <c r="A1497" s="434">
        <v>229046000</v>
      </c>
      <c r="B1497" s="434">
        <v>19473</v>
      </c>
      <c r="C1497" s="434" t="s">
        <v>16</v>
      </c>
      <c r="D1497" s="434" t="s">
        <v>33</v>
      </c>
      <c r="F1497" s="434">
        <v>16660</v>
      </c>
      <c r="G1497" s="434">
        <v>111827</v>
      </c>
      <c r="H1497" s="434">
        <v>62375</v>
      </c>
      <c r="I1497" s="434">
        <v>249.98</v>
      </c>
      <c r="J1497" s="434">
        <v>123454</v>
      </c>
      <c r="K1497" s="434">
        <v>2012</v>
      </c>
    </row>
    <row r="1498" spans="1:11" hidden="1" x14ac:dyDescent="0.25">
      <c r="A1498" s="434">
        <v>229049000</v>
      </c>
      <c r="B1498" s="434">
        <v>11404</v>
      </c>
      <c r="C1498" s="434" t="s">
        <v>16</v>
      </c>
      <c r="D1498" s="434" t="s">
        <v>33</v>
      </c>
      <c r="F1498" s="434">
        <v>16660</v>
      </c>
      <c r="G1498" s="434">
        <v>111815</v>
      </c>
      <c r="H1498" s="434">
        <v>62452</v>
      </c>
      <c r="I1498" s="434">
        <v>249.93</v>
      </c>
      <c r="J1498" s="434">
        <v>123454</v>
      </c>
      <c r="K1498" s="434">
        <v>2012</v>
      </c>
    </row>
    <row r="1499" spans="1:11" hidden="1" x14ac:dyDescent="0.25">
      <c r="A1499" s="434">
        <v>229061000</v>
      </c>
      <c r="B1499" s="434">
        <v>2632374</v>
      </c>
      <c r="C1499" s="434" t="s">
        <v>31</v>
      </c>
      <c r="D1499" s="434" t="s">
        <v>25</v>
      </c>
      <c r="E1499" s="434">
        <v>16</v>
      </c>
      <c r="F1499" s="434">
        <v>4500</v>
      </c>
      <c r="G1499" s="434">
        <v>5000</v>
      </c>
      <c r="H1499" s="434">
        <v>6693</v>
      </c>
      <c r="I1499" s="434">
        <v>117.38</v>
      </c>
      <c r="J1499" s="434">
        <v>0</v>
      </c>
      <c r="K1499" s="434">
        <v>2012</v>
      </c>
    </row>
    <row r="1500" spans="1:11" hidden="1" x14ac:dyDescent="0.25">
      <c r="A1500" s="434">
        <v>229068000</v>
      </c>
      <c r="B1500" s="434">
        <v>24488</v>
      </c>
      <c r="C1500" s="434" t="s">
        <v>28</v>
      </c>
      <c r="D1500" s="434" t="s">
        <v>36</v>
      </c>
      <c r="E1500" s="434">
        <v>14.5</v>
      </c>
      <c r="F1500" s="434">
        <v>11526</v>
      </c>
      <c r="G1500" s="434">
        <v>106659</v>
      </c>
      <c r="H1500" s="434">
        <v>62273</v>
      </c>
      <c r="I1500" s="434">
        <v>253.5</v>
      </c>
      <c r="J1500" s="434">
        <v>0</v>
      </c>
      <c r="K1500" s="434">
        <v>1970</v>
      </c>
    </row>
    <row r="1501" spans="1:11" hidden="1" x14ac:dyDescent="0.25">
      <c r="A1501" s="434">
        <v>229074000</v>
      </c>
      <c r="B1501" s="434">
        <v>3617</v>
      </c>
      <c r="C1501" s="434" t="s">
        <v>44</v>
      </c>
      <c r="D1501" s="434" t="s">
        <v>40</v>
      </c>
      <c r="E1501" s="434">
        <v>24</v>
      </c>
      <c r="F1501" s="434">
        <v>67200</v>
      </c>
      <c r="G1501" s="434">
        <v>9500</v>
      </c>
      <c r="H1501" s="434">
        <v>125366</v>
      </c>
      <c r="I1501" s="434">
        <v>319</v>
      </c>
      <c r="J1501" s="434">
        <v>0</v>
      </c>
      <c r="K1501" s="434">
        <v>2012</v>
      </c>
    </row>
    <row r="1502" spans="1:11" hidden="1" x14ac:dyDescent="0.25">
      <c r="A1502" s="434">
        <v>229079000</v>
      </c>
      <c r="B1502" s="434">
        <v>1960</v>
      </c>
      <c r="C1502" s="434" t="s">
        <v>20</v>
      </c>
      <c r="D1502" s="434" t="s">
        <v>29</v>
      </c>
      <c r="E1502" s="434">
        <v>15.1</v>
      </c>
      <c r="F1502" s="434">
        <v>9960</v>
      </c>
      <c r="G1502" s="434">
        <v>47499</v>
      </c>
      <c r="H1502" s="434">
        <v>29814</v>
      </c>
      <c r="I1502" s="434">
        <v>183</v>
      </c>
      <c r="J1502" s="434">
        <v>52239</v>
      </c>
      <c r="K1502" s="434">
        <v>2012</v>
      </c>
    </row>
    <row r="1503" spans="1:11" hidden="1" x14ac:dyDescent="0.25">
      <c r="A1503" s="434">
        <v>229081000</v>
      </c>
      <c r="B1503" s="434">
        <v>2903</v>
      </c>
      <c r="C1503" s="434" t="s">
        <v>28</v>
      </c>
      <c r="D1503" s="434" t="s">
        <v>29</v>
      </c>
      <c r="E1503" s="434">
        <v>14</v>
      </c>
      <c r="F1503" s="434">
        <v>8400</v>
      </c>
      <c r="G1503" s="434">
        <v>58028</v>
      </c>
      <c r="H1503" s="434">
        <v>32376</v>
      </c>
      <c r="I1503" s="434">
        <v>189.99</v>
      </c>
      <c r="K1503" s="434">
        <v>2012</v>
      </c>
    </row>
    <row r="1504" spans="1:11" hidden="1" x14ac:dyDescent="0.25">
      <c r="A1504" s="434">
        <v>229084000</v>
      </c>
      <c r="B1504" s="434">
        <v>5836</v>
      </c>
      <c r="C1504" s="434" t="s">
        <v>16</v>
      </c>
      <c r="D1504" s="434" t="s">
        <v>29</v>
      </c>
      <c r="E1504" s="434">
        <v>15.7</v>
      </c>
      <c r="F1504" s="434">
        <v>8580</v>
      </c>
      <c r="G1504" s="434">
        <v>47408</v>
      </c>
      <c r="H1504" s="434">
        <v>26900</v>
      </c>
      <c r="I1504" s="434">
        <v>182.5</v>
      </c>
      <c r="J1504" s="434">
        <v>50530</v>
      </c>
      <c r="K1504" s="434">
        <v>2009</v>
      </c>
    </row>
    <row r="1505" spans="1:11" hidden="1" x14ac:dyDescent="0.25">
      <c r="A1505" s="434">
        <v>229086000</v>
      </c>
      <c r="B1505" s="434">
        <v>603054</v>
      </c>
      <c r="C1505" s="434" t="s">
        <v>46</v>
      </c>
      <c r="D1505" s="434" t="s">
        <v>22</v>
      </c>
      <c r="E1505" s="434">
        <v>15</v>
      </c>
      <c r="F1505" s="434">
        <v>6520</v>
      </c>
      <c r="G1505" s="434">
        <v>3800</v>
      </c>
      <c r="H1505" s="434">
        <v>2925</v>
      </c>
      <c r="I1505" s="434">
        <v>78.599999999999994</v>
      </c>
      <c r="J1505" s="434">
        <v>0</v>
      </c>
      <c r="K1505" s="434">
        <v>2013</v>
      </c>
    </row>
    <row r="1506" spans="1:11" hidden="1" x14ac:dyDescent="0.25">
      <c r="A1506" s="434">
        <v>229087000</v>
      </c>
      <c r="B1506" s="434">
        <v>1497</v>
      </c>
      <c r="C1506" s="434" t="s">
        <v>28</v>
      </c>
      <c r="D1506" s="434" t="s">
        <v>36</v>
      </c>
      <c r="E1506" s="434">
        <v>14.25</v>
      </c>
      <c r="F1506" s="434">
        <v>16860</v>
      </c>
      <c r="G1506" s="434">
        <v>176532</v>
      </c>
      <c r="H1506" s="434">
        <v>91374</v>
      </c>
      <c r="I1506" s="434">
        <v>292</v>
      </c>
      <c r="K1506" s="434">
        <v>2013</v>
      </c>
    </row>
    <row r="1507" spans="1:11" hidden="1" x14ac:dyDescent="0.25">
      <c r="A1507" s="434">
        <v>229090000</v>
      </c>
      <c r="B1507" s="434">
        <v>108135</v>
      </c>
      <c r="C1507" s="434" t="s">
        <v>44</v>
      </c>
      <c r="D1507" s="434" t="s">
        <v>36</v>
      </c>
      <c r="E1507" s="434">
        <v>21.7</v>
      </c>
      <c r="F1507" s="434">
        <v>41810</v>
      </c>
      <c r="G1507" s="434">
        <v>7900</v>
      </c>
      <c r="H1507" s="434">
        <v>99526</v>
      </c>
      <c r="I1507" s="434">
        <v>293.2</v>
      </c>
      <c r="J1507" s="434">
        <v>0</v>
      </c>
      <c r="K1507" s="434">
        <v>1970</v>
      </c>
    </row>
    <row r="1508" spans="1:11" hidden="1" x14ac:dyDescent="0.25">
      <c r="A1508" s="434">
        <v>229101000</v>
      </c>
      <c r="B1508" s="434">
        <v>8543</v>
      </c>
      <c r="C1508" s="434" t="s">
        <v>28</v>
      </c>
      <c r="D1508" s="434" t="s">
        <v>29</v>
      </c>
      <c r="E1508" s="434">
        <v>14</v>
      </c>
      <c r="F1508" s="434">
        <v>6232</v>
      </c>
      <c r="G1508" s="434">
        <v>30200</v>
      </c>
      <c r="H1508" s="434">
        <v>19999</v>
      </c>
      <c r="I1508" s="434">
        <v>178.7</v>
      </c>
      <c r="J1508" s="434">
        <v>0</v>
      </c>
      <c r="K1508" s="434">
        <v>1970</v>
      </c>
    </row>
    <row r="1509" spans="1:11" hidden="1" x14ac:dyDescent="0.25">
      <c r="A1509" s="434">
        <v>229107000</v>
      </c>
      <c r="B1509" s="434">
        <v>40968</v>
      </c>
      <c r="C1509" s="434" t="s">
        <v>31</v>
      </c>
      <c r="D1509" s="434" t="s">
        <v>22</v>
      </c>
      <c r="E1509" s="434">
        <v>15</v>
      </c>
      <c r="F1509" s="434">
        <v>3520</v>
      </c>
      <c r="G1509" s="434">
        <v>4766</v>
      </c>
      <c r="H1509" s="434">
        <v>3821</v>
      </c>
      <c r="I1509" s="434">
        <v>99.98</v>
      </c>
      <c r="J1509" s="434">
        <v>0</v>
      </c>
      <c r="K1509" s="434">
        <v>1970</v>
      </c>
    </row>
    <row r="1510" spans="1:11" hidden="1" x14ac:dyDescent="0.25">
      <c r="A1510" s="434">
        <v>229116000</v>
      </c>
      <c r="B1510" s="434">
        <v>407951</v>
      </c>
      <c r="C1510" s="434" t="s">
        <v>48</v>
      </c>
      <c r="D1510" s="434" t="s">
        <v>25</v>
      </c>
      <c r="E1510" s="434">
        <v>13</v>
      </c>
      <c r="F1510" s="434">
        <v>16000</v>
      </c>
      <c r="G1510" s="434">
        <v>8900</v>
      </c>
      <c r="H1510" s="434">
        <v>12127</v>
      </c>
      <c r="I1510" s="434">
        <v>132.44</v>
      </c>
      <c r="J1510" s="434">
        <v>0</v>
      </c>
      <c r="K1510" s="434">
        <v>2013</v>
      </c>
    </row>
    <row r="1511" spans="1:11" hidden="1" x14ac:dyDescent="0.25">
      <c r="A1511" s="434">
        <v>229125000</v>
      </c>
      <c r="B1511" s="434">
        <v>2685</v>
      </c>
      <c r="C1511" s="434" t="s">
        <v>28</v>
      </c>
      <c r="D1511" s="434" t="s">
        <v>33</v>
      </c>
      <c r="E1511" s="434">
        <v>13.5</v>
      </c>
      <c r="F1511" s="434">
        <v>9958</v>
      </c>
      <c r="G1511" s="434">
        <v>81250</v>
      </c>
      <c r="H1511" s="434">
        <v>43721</v>
      </c>
      <c r="I1511" s="434">
        <v>229</v>
      </c>
      <c r="K1511" s="434">
        <v>2012</v>
      </c>
    </row>
    <row r="1512" spans="1:11" hidden="1" x14ac:dyDescent="0.25">
      <c r="A1512" s="434">
        <v>229127000</v>
      </c>
      <c r="B1512" s="434">
        <v>19321</v>
      </c>
      <c r="C1512" s="434" t="s">
        <v>61</v>
      </c>
      <c r="D1512" s="434" t="s">
        <v>25</v>
      </c>
      <c r="E1512" s="434">
        <v>16.5</v>
      </c>
      <c r="F1512" s="434">
        <v>7200</v>
      </c>
      <c r="G1512" s="434">
        <v>9962</v>
      </c>
      <c r="H1512" s="434">
        <v>11473</v>
      </c>
      <c r="I1512" s="434">
        <v>133</v>
      </c>
      <c r="J1512" s="434">
        <v>0</v>
      </c>
      <c r="K1512" s="434">
        <v>2010</v>
      </c>
    </row>
    <row r="1513" spans="1:11" hidden="1" x14ac:dyDescent="0.25">
      <c r="A1513" s="434">
        <v>229145000</v>
      </c>
      <c r="B1513" s="434">
        <v>5938</v>
      </c>
      <c r="C1513" s="434" t="s">
        <v>16</v>
      </c>
      <c r="D1513" s="434" t="s">
        <v>29</v>
      </c>
      <c r="E1513" s="434">
        <v>15.8</v>
      </c>
      <c r="F1513" s="434">
        <v>10474</v>
      </c>
      <c r="G1513" s="434">
        <v>53714</v>
      </c>
      <c r="H1513" s="434">
        <v>31433</v>
      </c>
      <c r="I1513" s="434">
        <v>185.93</v>
      </c>
      <c r="J1513" s="434">
        <v>56767</v>
      </c>
      <c r="K1513" s="434">
        <v>2007</v>
      </c>
    </row>
    <row r="1514" spans="1:11" hidden="1" x14ac:dyDescent="0.25">
      <c r="A1514" s="434">
        <v>229148000</v>
      </c>
      <c r="B1514" s="434">
        <v>32591</v>
      </c>
      <c r="C1514" s="434" t="s">
        <v>28</v>
      </c>
      <c r="D1514" s="434" t="s">
        <v>33</v>
      </c>
      <c r="E1514" s="434">
        <v>14.1</v>
      </c>
      <c r="F1514" s="434">
        <v>10404</v>
      </c>
      <c r="G1514" s="434">
        <v>93296</v>
      </c>
      <c r="H1514" s="434">
        <v>50697</v>
      </c>
      <c r="I1514" s="434">
        <v>230</v>
      </c>
      <c r="J1514" s="434">
        <v>0</v>
      </c>
      <c r="K1514" s="434">
        <v>1970</v>
      </c>
    </row>
    <row r="1515" spans="1:11" hidden="1" x14ac:dyDescent="0.25">
      <c r="A1515" s="434">
        <v>229158000</v>
      </c>
      <c r="B1515" s="434">
        <v>15487</v>
      </c>
      <c r="C1515" s="434" t="s">
        <v>28</v>
      </c>
      <c r="D1515" s="434" t="s">
        <v>29</v>
      </c>
      <c r="E1515" s="434">
        <v>14.5</v>
      </c>
      <c r="F1515" s="434">
        <v>8300</v>
      </c>
      <c r="G1515" s="434">
        <v>63250</v>
      </c>
      <c r="H1515" s="434">
        <v>35812</v>
      </c>
      <c r="I1515" s="434">
        <v>199.99</v>
      </c>
      <c r="J1515" s="434">
        <v>0</v>
      </c>
      <c r="K1515" s="434">
        <v>1970</v>
      </c>
    </row>
    <row r="1516" spans="1:11" hidden="1" x14ac:dyDescent="0.25">
      <c r="A1516" s="434">
        <v>229161000</v>
      </c>
      <c r="B1516" s="434">
        <v>8630</v>
      </c>
      <c r="C1516" s="434" t="s">
        <v>28</v>
      </c>
      <c r="D1516" s="434" t="s">
        <v>33</v>
      </c>
      <c r="E1516" s="434">
        <v>14.5</v>
      </c>
      <c r="F1516" s="434">
        <v>11300</v>
      </c>
      <c r="G1516" s="434">
        <v>87376</v>
      </c>
      <c r="H1516" s="434">
        <v>47984</v>
      </c>
      <c r="I1516" s="434">
        <v>229</v>
      </c>
      <c r="J1516" s="434">
        <v>0</v>
      </c>
      <c r="K1516" s="434">
        <v>2012</v>
      </c>
    </row>
    <row r="1517" spans="1:11" hidden="1" x14ac:dyDescent="0.25">
      <c r="A1517" s="434">
        <v>229164000</v>
      </c>
      <c r="B1517" s="434">
        <v>16705</v>
      </c>
      <c r="C1517" s="434" t="s">
        <v>28</v>
      </c>
      <c r="D1517" s="434" t="s">
        <v>29</v>
      </c>
      <c r="E1517" s="434">
        <v>14</v>
      </c>
      <c r="F1517" s="434">
        <v>6700</v>
      </c>
      <c r="G1517" s="434">
        <v>35176</v>
      </c>
      <c r="H1517" s="434">
        <v>23638</v>
      </c>
      <c r="I1517" s="434">
        <v>180</v>
      </c>
      <c r="J1517" s="434">
        <v>0</v>
      </c>
      <c r="K1517" s="434">
        <v>2013</v>
      </c>
    </row>
    <row r="1518" spans="1:11" hidden="1" x14ac:dyDescent="0.25">
      <c r="A1518" s="434">
        <v>229166000</v>
      </c>
      <c r="B1518" s="434">
        <v>24392</v>
      </c>
      <c r="C1518" s="434" t="s">
        <v>28</v>
      </c>
      <c r="D1518" s="434" t="s">
        <v>36</v>
      </c>
      <c r="E1518" s="434">
        <v>15.5</v>
      </c>
      <c r="F1518" s="434">
        <v>16860</v>
      </c>
      <c r="G1518" s="434">
        <v>175191</v>
      </c>
      <c r="H1518" s="434">
        <v>91994</v>
      </c>
      <c r="I1518" s="434">
        <v>291.8</v>
      </c>
      <c r="K1518" s="434">
        <v>2012</v>
      </c>
    </row>
    <row r="1519" spans="1:11" hidden="1" x14ac:dyDescent="0.25">
      <c r="A1519" s="434">
        <v>229176000</v>
      </c>
      <c r="B1519" s="434">
        <v>1789</v>
      </c>
      <c r="C1519" s="434" t="s">
        <v>20</v>
      </c>
      <c r="D1519" s="434" t="s">
        <v>25</v>
      </c>
      <c r="E1519" s="434">
        <v>14</v>
      </c>
      <c r="F1519" s="434">
        <v>2638</v>
      </c>
      <c r="G1519" s="434">
        <v>6100</v>
      </c>
      <c r="H1519" s="434">
        <v>4245</v>
      </c>
      <c r="I1519" s="434">
        <v>121.622</v>
      </c>
      <c r="J1519" s="434">
        <v>7105</v>
      </c>
      <c r="K1519" s="434">
        <v>2013</v>
      </c>
    </row>
    <row r="1520" spans="1:11" hidden="1" x14ac:dyDescent="0.25">
      <c r="A1520" s="434">
        <v>229178000</v>
      </c>
      <c r="B1520" s="434">
        <v>6043</v>
      </c>
      <c r="C1520" s="434" t="s">
        <v>28</v>
      </c>
      <c r="D1520" s="434" t="s">
        <v>33</v>
      </c>
      <c r="E1520" s="434">
        <v>14.9</v>
      </c>
      <c r="F1520" s="434">
        <v>11451</v>
      </c>
      <c r="G1520" s="434">
        <v>81259</v>
      </c>
      <c r="H1520" s="434">
        <v>44229</v>
      </c>
      <c r="I1520" s="434">
        <v>229</v>
      </c>
      <c r="J1520" s="434">
        <v>0</v>
      </c>
      <c r="K1520" s="434">
        <v>2012</v>
      </c>
    </row>
    <row r="1521" spans="1:11" hidden="1" x14ac:dyDescent="0.25">
      <c r="A1521" s="434">
        <v>229192000</v>
      </c>
      <c r="B1521" s="434">
        <v>74420</v>
      </c>
      <c r="C1521" s="434" t="s">
        <v>20</v>
      </c>
      <c r="D1521" s="434" t="s">
        <v>22</v>
      </c>
      <c r="E1521" s="434">
        <v>13</v>
      </c>
      <c r="F1521" s="434">
        <v>1734</v>
      </c>
      <c r="G1521" s="434">
        <v>3476</v>
      </c>
      <c r="H1521" s="434">
        <v>2611</v>
      </c>
      <c r="I1521" s="434">
        <v>92.86</v>
      </c>
      <c r="J1521" s="434">
        <v>0</v>
      </c>
      <c r="K1521" s="434">
        <v>1970</v>
      </c>
    </row>
    <row r="1522" spans="1:11" hidden="1" x14ac:dyDescent="0.25">
      <c r="A1522" s="434">
        <v>229196000</v>
      </c>
      <c r="B1522" s="434">
        <v>32243</v>
      </c>
      <c r="C1522" s="434" t="s">
        <v>28</v>
      </c>
      <c r="D1522" s="434" t="s">
        <v>29</v>
      </c>
      <c r="E1522" s="434">
        <v>14.5</v>
      </c>
      <c r="F1522" s="434">
        <v>7000</v>
      </c>
      <c r="G1522" s="434">
        <v>37019</v>
      </c>
      <c r="H1522" s="434">
        <v>24195</v>
      </c>
      <c r="I1522" s="434">
        <v>189.99</v>
      </c>
      <c r="J1522" s="434">
        <v>0</v>
      </c>
      <c r="K1522" s="434">
        <v>1970</v>
      </c>
    </row>
    <row r="1523" spans="1:11" hidden="1" x14ac:dyDescent="0.25">
      <c r="A1523" s="434">
        <v>229213000</v>
      </c>
      <c r="B1523" s="434">
        <v>11821</v>
      </c>
      <c r="C1523" s="434" t="s">
        <v>28</v>
      </c>
      <c r="D1523" s="434" t="s">
        <v>29</v>
      </c>
      <c r="E1523" s="434">
        <v>14</v>
      </c>
      <c r="F1523" s="434">
        <v>6700</v>
      </c>
      <c r="G1523" s="434">
        <v>35173</v>
      </c>
      <c r="H1523" s="434">
        <v>23638</v>
      </c>
      <c r="I1523" s="434">
        <v>180</v>
      </c>
      <c r="J1523" s="434">
        <v>0</v>
      </c>
      <c r="K1523" s="434">
        <v>2013</v>
      </c>
    </row>
    <row r="1524" spans="1:11" hidden="1" x14ac:dyDescent="0.25">
      <c r="A1524" s="434">
        <v>229214000</v>
      </c>
      <c r="B1524" s="434">
        <v>14371</v>
      </c>
      <c r="C1524" s="434" t="s">
        <v>28</v>
      </c>
      <c r="D1524" s="434" t="s">
        <v>29</v>
      </c>
      <c r="E1524" s="434">
        <v>14</v>
      </c>
      <c r="F1524" s="434">
        <v>6700</v>
      </c>
      <c r="G1524" s="434">
        <v>35157</v>
      </c>
      <c r="H1524" s="434">
        <v>23638</v>
      </c>
      <c r="I1524" s="434">
        <v>180</v>
      </c>
      <c r="J1524" s="434">
        <v>0</v>
      </c>
      <c r="K1524" s="434">
        <v>2013</v>
      </c>
    </row>
    <row r="1525" spans="1:11" hidden="1" x14ac:dyDescent="0.25">
      <c r="A1525" s="434">
        <v>229215000</v>
      </c>
      <c r="B1525" s="434">
        <v>43679</v>
      </c>
      <c r="C1525" s="434" t="s">
        <v>28</v>
      </c>
      <c r="D1525" s="434" t="s">
        <v>29</v>
      </c>
      <c r="E1525" s="434">
        <v>14</v>
      </c>
      <c r="F1525" s="434">
        <v>6700</v>
      </c>
      <c r="G1525" s="434">
        <v>35138</v>
      </c>
      <c r="H1525" s="434">
        <v>23638</v>
      </c>
      <c r="I1525" s="434">
        <v>180</v>
      </c>
      <c r="J1525" s="434">
        <v>0</v>
      </c>
      <c r="K1525" s="434">
        <v>2013</v>
      </c>
    </row>
    <row r="1526" spans="1:11" hidden="1" x14ac:dyDescent="0.25">
      <c r="A1526" s="434">
        <v>229218000</v>
      </c>
      <c r="B1526" s="434">
        <v>20514</v>
      </c>
      <c r="C1526" s="434" t="s">
        <v>28</v>
      </c>
      <c r="D1526" s="434" t="s">
        <v>29</v>
      </c>
      <c r="E1526" s="434">
        <v>14.5</v>
      </c>
      <c r="F1526" s="434">
        <v>8300</v>
      </c>
      <c r="G1526" s="434">
        <v>63200</v>
      </c>
      <c r="H1526" s="434">
        <v>35812</v>
      </c>
      <c r="I1526" s="434">
        <v>199.99</v>
      </c>
      <c r="J1526" s="434">
        <v>0</v>
      </c>
      <c r="K1526" s="434">
        <v>1970</v>
      </c>
    </row>
    <row r="1527" spans="1:11" hidden="1" x14ac:dyDescent="0.25">
      <c r="A1527" s="434">
        <v>229219000</v>
      </c>
      <c r="B1527" s="434">
        <v>1586</v>
      </c>
      <c r="C1527" s="434" t="s">
        <v>28</v>
      </c>
      <c r="D1527" s="434" t="s">
        <v>29</v>
      </c>
      <c r="E1527" s="434">
        <v>43599</v>
      </c>
      <c r="F1527" s="434">
        <v>8300</v>
      </c>
      <c r="G1527" s="434">
        <v>63500</v>
      </c>
      <c r="H1527" s="434">
        <v>35760</v>
      </c>
      <c r="I1527" s="434">
        <v>199.99</v>
      </c>
      <c r="J1527" s="434">
        <v>0</v>
      </c>
    </row>
    <row r="1528" spans="1:11" hidden="1" x14ac:dyDescent="0.25">
      <c r="A1528" s="434">
        <v>229220000</v>
      </c>
      <c r="B1528" s="434">
        <v>9882</v>
      </c>
      <c r="C1528" s="434" t="s">
        <v>28</v>
      </c>
      <c r="D1528" s="434" t="s">
        <v>29</v>
      </c>
      <c r="E1528" s="434">
        <v>14.5</v>
      </c>
      <c r="F1528" s="434">
        <v>8300</v>
      </c>
      <c r="G1528" s="434">
        <v>63200</v>
      </c>
      <c r="H1528" s="434">
        <v>35812</v>
      </c>
      <c r="I1528" s="434">
        <v>199.99</v>
      </c>
      <c r="J1528" s="434">
        <v>0</v>
      </c>
      <c r="K1528" s="434">
        <v>1970</v>
      </c>
    </row>
    <row r="1529" spans="1:11" hidden="1" x14ac:dyDescent="0.25">
      <c r="A1529" s="434">
        <v>229221000</v>
      </c>
      <c r="B1529" s="434">
        <v>17781</v>
      </c>
      <c r="C1529" s="434" t="s">
        <v>28</v>
      </c>
      <c r="D1529" s="434" t="s">
        <v>29</v>
      </c>
      <c r="E1529" s="434">
        <v>14.5</v>
      </c>
      <c r="F1529" s="434">
        <v>8300</v>
      </c>
      <c r="G1529" s="434">
        <v>63200</v>
      </c>
      <c r="H1529" s="434">
        <v>35812</v>
      </c>
      <c r="I1529" s="434">
        <v>199.99</v>
      </c>
      <c r="J1529" s="434">
        <v>0</v>
      </c>
      <c r="K1529" s="434">
        <v>1970</v>
      </c>
    </row>
    <row r="1530" spans="1:11" hidden="1" x14ac:dyDescent="0.25">
      <c r="A1530" s="434">
        <v>229236000</v>
      </c>
      <c r="B1530" s="434">
        <v>3555</v>
      </c>
      <c r="C1530" s="434" t="s">
        <v>31</v>
      </c>
      <c r="D1530" s="434" t="s">
        <v>29</v>
      </c>
      <c r="E1530" s="434">
        <v>14</v>
      </c>
      <c r="F1530" s="434">
        <v>7860</v>
      </c>
      <c r="G1530" s="434">
        <v>27779</v>
      </c>
      <c r="H1530" s="434">
        <v>18825</v>
      </c>
      <c r="I1530" s="434">
        <v>185.07</v>
      </c>
      <c r="K1530" s="434">
        <v>2005</v>
      </c>
    </row>
    <row r="1531" spans="1:11" hidden="1" x14ac:dyDescent="0.25">
      <c r="A1531" s="434">
        <v>229241000</v>
      </c>
      <c r="B1531" s="434">
        <v>82153</v>
      </c>
      <c r="C1531" s="434" t="s">
        <v>61</v>
      </c>
      <c r="D1531" s="434" t="s">
        <v>22</v>
      </c>
      <c r="E1531" s="434">
        <v>11</v>
      </c>
      <c r="F1531" s="434">
        <v>2760</v>
      </c>
      <c r="G1531" s="434">
        <v>4956</v>
      </c>
      <c r="H1531" s="434">
        <v>2997</v>
      </c>
      <c r="I1531" s="434">
        <v>95.16</v>
      </c>
      <c r="K1531" s="434">
        <v>2000</v>
      </c>
    </row>
    <row r="1532" spans="1:11" hidden="1" x14ac:dyDescent="0.25">
      <c r="A1532" s="434">
        <v>229245000</v>
      </c>
      <c r="B1532" s="434">
        <v>18248</v>
      </c>
      <c r="C1532" s="434" t="s">
        <v>61</v>
      </c>
      <c r="D1532" s="434" t="s">
        <v>22</v>
      </c>
      <c r="E1532" s="434">
        <v>11</v>
      </c>
      <c r="F1532" s="434">
        <v>2200</v>
      </c>
      <c r="G1532" s="434">
        <v>5049</v>
      </c>
      <c r="H1532" s="434">
        <v>2998</v>
      </c>
      <c r="I1532" s="434">
        <v>95.16</v>
      </c>
      <c r="J1532" s="434">
        <v>0</v>
      </c>
      <c r="K1532" s="434">
        <v>1999</v>
      </c>
    </row>
    <row r="1533" spans="1:11" hidden="1" x14ac:dyDescent="0.25">
      <c r="A1533" s="434">
        <v>229246000</v>
      </c>
      <c r="B1533" s="434">
        <v>24527</v>
      </c>
      <c r="C1533" s="434" t="s">
        <v>61</v>
      </c>
      <c r="D1533" s="434" t="s">
        <v>22</v>
      </c>
      <c r="E1533" s="434">
        <v>11</v>
      </c>
      <c r="F1533" s="434">
        <v>2400</v>
      </c>
      <c r="G1533" s="434">
        <v>5050</v>
      </c>
      <c r="H1533" s="434">
        <v>2999</v>
      </c>
      <c r="I1533" s="434">
        <v>95.16</v>
      </c>
      <c r="K1533" s="434">
        <v>1999</v>
      </c>
    </row>
    <row r="1534" spans="1:11" hidden="1" x14ac:dyDescent="0.25">
      <c r="A1534" s="434">
        <v>229255000</v>
      </c>
      <c r="B1534" s="434">
        <v>145303</v>
      </c>
      <c r="C1534" s="434" t="s">
        <v>28</v>
      </c>
      <c r="D1534" s="434" t="s">
        <v>29</v>
      </c>
      <c r="F1534" s="434">
        <v>5850</v>
      </c>
      <c r="G1534" s="434">
        <v>32162</v>
      </c>
      <c r="H1534" s="434">
        <v>20848</v>
      </c>
      <c r="I1534" s="434">
        <v>190</v>
      </c>
      <c r="K1534" s="434">
        <v>2021</v>
      </c>
    </row>
    <row r="1535" spans="1:11" hidden="1" x14ac:dyDescent="0.25">
      <c r="A1535" s="434">
        <v>229262000</v>
      </c>
      <c r="B1535" s="434">
        <v>46976</v>
      </c>
      <c r="C1535" s="434" t="s">
        <v>20</v>
      </c>
      <c r="D1535" s="434" t="s">
        <v>25</v>
      </c>
      <c r="E1535" s="434">
        <v>14</v>
      </c>
      <c r="F1535" s="434">
        <v>3840</v>
      </c>
      <c r="G1535" s="434">
        <v>7915</v>
      </c>
      <c r="H1535" s="434">
        <v>5242</v>
      </c>
      <c r="I1535" s="434">
        <v>120.98</v>
      </c>
      <c r="J1535" s="434">
        <v>8066</v>
      </c>
      <c r="K1535" s="434">
        <v>2007</v>
      </c>
    </row>
    <row r="1536" spans="1:11" hidden="1" x14ac:dyDescent="0.25">
      <c r="A1536" s="434">
        <v>229264000</v>
      </c>
      <c r="B1536" s="434">
        <v>9222</v>
      </c>
      <c r="C1536" s="434" t="s">
        <v>28</v>
      </c>
      <c r="D1536" s="434" t="s">
        <v>36</v>
      </c>
      <c r="E1536" s="434">
        <v>14.3</v>
      </c>
      <c r="F1536" s="434">
        <v>12270</v>
      </c>
      <c r="G1536" s="434">
        <v>107236</v>
      </c>
      <c r="H1536" s="434">
        <v>58592</v>
      </c>
      <c r="I1536" s="434">
        <v>254.99</v>
      </c>
      <c r="J1536" s="434">
        <v>0</v>
      </c>
      <c r="K1536" s="434">
        <v>2012</v>
      </c>
    </row>
    <row r="1537" spans="1:11" hidden="1" x14ac:dyDescent="0.25">
      <c r="A1537" s="434">
        <v>229265000</v>
      </c>
      <c r="B1537" s="434">
        <v>625</v>
      </c>
      <c r="C1537" s="434" t="s">
        <v>28</v>
      </c>
      <c r="D1537" s="434" t="s">
        <v>33</v>
      </c>
      <c r="E1537" s="434">
        <v>14.3</v>
      </c>
      <c r="F1537" s="434">
        <v>10115</v>
      </c>
      <c r="G1537" s="434">
        <v>70578</v>
      </c>
      <c r="H1537" s="434">
        <v>42744</v>
      </c>
      <c r="I1537" s="434">
        <v>210</v>
      </c>
      <c r="K1537" s="434">
        <v>2012</v>
      </c>
    </row>
    <row r="1538" spans="1:11" hidden="1" x14ac:dyDescent="0.25">
      <c r="A1538" s="434">
        <v>229267000</v>
      </c>
      <c r="B1538" s="434">
        <v>58608</v>
      </c>
      <c r="C1538" s="434" t="s">
        <v>28</v>
      </c>
      <c r="D1538" s="434" t="s">
        <v>33</v>
      </c>
      <c r="E1538" s="434">
        <v>14.1</v>
      </c>
      <c r="F1538" s="434">
        <v>10404</v>
      </c>
      <c r="G1538" s="434">
        <v>93296</v>
      </c>
      <c r="H1538" s="434">
        <v>50697</v>
      </c>
      <c r="I1538" s="434">
        <v>229.2</v>
      </c>
      <c r="J1538" s="434">
        <v>0</v>
      </c>
      <c r="K1538" s="434">
        <v>1970</v>
      </c>
    </row>
    <row r="1539" spans="1:11" hidden="1" x14ac:dyDescent="0.25">
      <c r="A1539" s="434">
        <v>229272000</v>
      </c>
      <c r="B1539" s="434">
        <v>72376</v>
      </c>
      <c r="C1539" s="434" t="s">
        <v>16</v>
      </c>
      <c r="D1539" s="434" t="s">
        <v>33</v>
      </c>
      <c r="E1539" s="434">
        <v>15.3</v>
      </c>
      <c r="F1539" s="434">
        <v>12373</v>
      </c>
      <c r="G1539" s="434">
        <v>115635</v>
      </c>
      <c r="H1539" s="434">
        <v>62796</v>
      </c>
      <c r="I1539" s="434">
        <v>249.86</v>
      </c>
      <c r="J1539" s="434">
        <v>0</v>
      </c>
      <c r="K1539" s="434">
        <v>1970</v>
      </c>
    </row>
    <row r="1540" spans="1:11" hidden="1" x14ac:dyDescent="0.25">
      <c r="A1540" s="434">
        <v>229281000</v>
      </c>
      <c r="B1540" s="434">
        <v>1532</v>
      </c>
      <c r="C1540" s="434" t="s">
        <v>28</v>
      </c>
      <c r="D1540" s="434" t="s">
        <v>29</v>
      </c>
      <c r="E1540" s="434">
        <v>14</v>
      </c>
      <c r="F1540" s="434">
        <v>7000</v>
      </c>
      <c r="G1540" s="434">
        <v>37009</v>
      </c>
      <c r="H1540" s="434">
        <v>24195</v>
      </c>
      <c r="I1540" s="434">
        <v>189.99</v>
      </c>
      <c r="K1540" s="434">
        <v>2013</v>
      </c>
    </row>
    <row r="1541" spans="1:11" hidden="1" x14ac:dyDescent="0.25">
      <c r="A1541" s="434">
        <v>229287000</v>
      </c>
      <c r="B1541" s="434">
        <v>9379</v>
      </c>
      <c r="C1541" s="434" t="s">
        <v>28</v>
      </c>
      <c r="D1541" s="434" t="s">
        <v>36</v>
      </c>
      <c r="E1541" s="434">
        <v>15.5</v>
      </c>
      <c r="F1541" s="434">
        <v>16860</v>
      </c>
      <c r="G1541" s="434">
        <v>175125</v>
      </c>
      <c r="H1541" s="434">
        <v>91994</v>
      </c>
      <c r="I1541" s="434">
        <v>291.8</v>
      </c>
      <c r="J1541" s="434">
        <v>0</v>
      </c>
      <c r="K1541" s="434">
        <v>2012</v>
      </c>
    </row>
    <row r="1542" spans="1:11" hidden="1" x14ac:dyDescent="0.25">
      <c r="A1542" s="434">
        <v>229288000</v>
      </c>
      <c r="B1542" s="434">
        <v>1297428</v>
      </c>
      <c r="C1542" s="434" t="s">
        <v>31</v>
      </c>
      <c r="D1542" s="434" t="s">
        <v>25</v>
      </c>
      <c r="E1542" s="434">
        <v>16.5</v>
      </c>
      <c r="F1542" s="434">
        <v>4487</v>
      </c>
      <c r="G1542" s="434">
        <v>6600</v>
      </c>
      <c r="H1542" s="434">
        <v>8610</v>
      </c>
      <c r="I1542" s="434">
        <v>139.5</v>
      </c>
      <c r="J1542" s="434">
        <v>0</v>
      </c>
      <c r="K1542" s="434">
        <v>1991</v>
      </c>
    </row>
    <row r="1543" spans="1:11" hidden="1" x14ac:dyDescent="0.25">
      <c r="A1543" s="434">
        <v>229296000</v>
      </c>
      <c r="B1543" s="434">
        <v>32051</v>
      </c>
      <c r="C1543" s="434" t="s">
        <v>31</v>
      </c>
      <c r="D1543" s="434" t="s">
        <v>29</v>
      </c>
      <c r="E1543" s="434">
        <v>18</v>
      </c>
      <c r="F1543" s="434">
        <v>17987</v>
      </c>
      <c r="G1543" s="434">
        <v>11636</v>
      </c>
      <c r="H1543" s="434">
        <v>29004</v>
      </c>
      <c r="I1543" s="434">
        <v>193</v>
      </c>
      <c r="K1543" s="434">
        <v>2009</v>
      </c>
    </row>
    <row r="1544" spans="1:11" hidden="1" x14ac:dyDescent="0.25">
      <c r="A1544" s="434">
        <v>229308000</v>
      </c>
      <c r="B1544" s="434">
        <v>22982</v>
      </c>
      <c r="C1544" s="434" t="s">
        <v>28</v>
      </c>
      <c r="D1544" s="434" t="s">
        <v>33</v>
      </c>
      <c r="E1544" s="434">
        <v>16.5</v>
      </c>
      <c r="F1544" s="434">
        <v>10115</v>
      </c>
      <c r="G1544" s="434">
        <v>70663</v>
      </c>
      <c r="H1544" s="434">
        <v>42744</v>
      </c>
      <c r="I1544" s="434">
        <v>210</v>
      </c>
      <c r="J1544" s="434">
        <v>0</v>
      </c>
      <c r="K1544" s="434">
        <v>2013</v>
      </c>
    </row>
    <row r="1545" spans="1:11" hidden="1" x14ac:dyDescent="0.25">
      <c r="A1545" s="434">
        <v>229310000</v>
      </c>
      <c r="B1545" s="434">
        <v>2674</v>
      </c>
      <c r="C1545" s="434" t="s">
        <v>28</v>
      </c>
      <c r="D1545" s="434" t="s">
        <v>29</v>
      </c>
      <c r="E1545" s="434">
        <v>0</v>
      </c>
      <c r="F1545" s="434">
        <v>0</v>
      </c>
      <c r="G1545" s="434">
        <v>37000</v>
      </c>
      <c r="H1545" s="434">
        <v>22850</v>
      </c>
      <c r="I1545" s="434">
        <v>185</v>
      </c>
      <c r="J1545" s="434">
        <v>0</v>
      </c>
    </row>
    <row r="1546" spans="1:11" hidden="1" x14ac:dyDescent="0.25">
      <c r="A1546" s="434">
        <v>229311000</v>
      </c>
      <c r="B1546" s="434">
        <v>13613</v>
      </c>
      <c r="C1546" s="434" t="s">
        <v>28</v>
      </c>
      <c r="D1546" s="434" t="s">
        <v>29</v>
      </c>
      <c r="E1546" s="434">
        <v>14.2</v>
      </c>
      <c r="F1546" s="434">
        <v>7860</v>
      </c>
      <c r="G1546" s="434">
        <v>35066</v>
      </c>
      <c r="H1546" s="434">
        <v>21934</v>
      </c>
      <c r="I1546" s="434">
        <v>179.02</v>
      </c>
      <c r="J1546" s="434">
        <v>0</v>
      </c>
      <c r="K1546" s="434">
        <v>1970</v>
      </c>
    </row>
    <row r="1547" spans="1:11" hidden="1" x14ac:dyDescent="0.25">
      <c r="A1547" s="434">
        <v>229312000</v>
      </c>
      <c r="B1547" s="434">
        <v>2892</v>
      </c>
      <c r="C1547" s="434" t="s">
        <v>28</v>
      </c>
      <c r="D1547" s="434" t="s">
        <v>29</v>
      </c>
      <c r="E1547" s="434">
        <v>43510</v>
      </c>
      <c r="F1547" s="434">
        <v>7860</v>
      </c>
      <c r="G1547" s="434">
        <v>33000</v>
      </c>
      <c r="H1547" s="434">
        <v>21000</v>
      </c>
      <c r="I1547" s="434">
        <v>179</v>
      </c>
      <c r="J1547" s="434">
        <v>0</v>
      </c>
    </row>
    <row r="1548" spans="1:11" hidden="1" x14ac:dyDescent="0.25">
      <c r="A1548" s="434">
        <v>229315000</v>
      </c>
      <c r="B1548" s="434">
        <v>4462</v>
      </c>
      <c r="C1548" s="434" t="s">
        <v>16</v>
      </c>
      <c r="D1548" s="434" t="s">
        <v>29</v>
      </c>
      <c r="E1548" s="434">
        <v>14.5</v>
      </c>
      <c r="F1548" s="434">
        <v>9480</v>
      </c>
      <c r="G1548" s="434">
        <v>45948</v>
      </c>
      <c r="H1548" s="434">
        <v>28069</v>
      </c>
      <c r="I1548" s="434">
        <v>179.88</v>
      </c>
      <c r="J1548" s="434">
        <v>50753</v>
      </c>
      <c r="K1548" s="434">
        <v>2004</v>
      </c>
    </row>
    <row r="1549" spans="1:11" hidden="1" x14ac:dyDescent="0.25">
      <c r="A1549" s="434">
        <v>229323000</v>
      </c>
      <c r="B1549" s="434">
        <v>63956</v>
      </c>
      <c r="C1549" s="434" t="s">
        <v>28</v>
      </c>
      <c r="D1549" s="434" t="s">
        <v>29</v>
      </c>
      <c r="E1549" s="434">
        <v>14</v>
      </c>
      <c r="F1549" s="434">
        <v>7000</v>
      </c>
      <c r="G1549" s="434">
        <v>37212</v>
      </c>
      <c r="H1549" s="434">
        <v>24195</v>
      </c>
      <c r="I1549" s="434">
        <v>189.9</v>
      </c>
      <c r="J1549" s="434">
        <v>0</v>
      </c>
      <c r="K1549" s="434">
        <v>2013</v>
      </c>
    </row>
    <row r="1550" spans="1:11" hidden="1" x14ac:dyDescent="0.25">
      <c r="A1550" s="434">
        <v>229324000</v>
      </c>
      <c r="B1550" s="434">
        <v>71220</v>
      </c>
      <c r="C1550" s="434" t="s">
        <v>28</v>
      </c>
      <c r="D1550" s="434" t="s">
        <v>29</v>
      </c>
      <c r="E1550" s="434">
        <v>14</v>
      </c>
      <c r="F1550" s="434">
        <v>7000</v>
      </c>
      <c r="G1550" s="434">
        <v>37212</v>
      </c>
      <c r="H1550" s="434">
        <v>24195</v>
      </c>
      <c r="I1550" s="434">
        <v>189.99</v>
      </c>
      <c r="J1550" s="434">
        <v>0</v>
      </c>
      <c r="K1550" s="434">
        <v>2013</v>
      </c>
    </row>
    <row r="1551" spans="1:11" hidden="1" x14ac:dyDescent="0.25">
      <c r="A1551" s="434">
        <v>229325000</v>
      </c>
      <c r="B1551" s="434">
        <v>13070</v>
      </c>
      <c r="C1551" s="434" t="s">
        <v>20</v>
      </c>
      <c r="D1551" s="434" t="s">
        <v>25</v>
      </c>
      <c r="E1551" s="434">
        <v>13.5</v>
      </c>
      <c r="F1551" s="434">
        <v>4320</v>
      </c>
      <c r="G1551" s="434">
        <v>11336</v>
      </c>
      <c r="H1551" s="434">
        <v>6717</v>
      </c>
      <c r="I1551" s="434">
        <v>119.9</v>
      </c>
      <c r="J1551" s="434">
        <v>11434</v>
      </c>
      <c r="K1551" s="434">
        <v>2006</v>
      </c>
    </row>
    <row r="1552" spans="1:11" hidden="1" x14ac:dyDescent="0.25">
      <c r="A1552" s="434">
        <v>229326000</v>
      </c>
      <c r="B1552" s="434">
        <v>7310</v>
      </c>
      <c r="C1552" s="434" t="s">
        <v>35</v>
      </c>
      <c r="D1552" s="434" t="s">
        <v>40</v>
      </c>
      <c r="E1552" s="434">
        <v>22</v>
      </c>
      <c r="F1552" s="434">
        <v>68640</v>
      </c>
      <c r="G1552" s="434">
        <v>154700</v>
      </c>
      <c r="H1552" s="434">
        <v>133688</v>
      </c>
      <c r="I1552" s="434">
        <v>366</v>
      </c>
      <c r="K1552" s="434">
        <v>2021</v>
      </c>
    </row>
    <row r="1553" spans="1:11" hidden="1" x14ac:dyDescent="0.25">
      <c r="A1553" s="434">
        <v>229336000</v>
      </c>
      <c r="B1553" s="434">
        <v>9976</v>
      </c>
      <c r="C1553" s="434" t="s">
        <v>24</v>
      </c>
      <c r="D1553" s="434" t="s">
        <v>36</v>
      </c>
      <c r="E1553" s="434">
        <v>15.5</v>
      </c>
      <c r="F1553" s="434">
        <v>18660</v>
      </c>
      <c r="G1553" s="434">
        <v>158513</v>
      </c>
      <c r="H1553" s="434">
        <v>81380</v>
      </c>
      <c r="I1553" s="434">
        <v>274.39</v>
      </c>
      <c r="J1553" s="434">
        <v>167441</v>
      </c>
      <c r="K1553" s="434">
        <v>2013</v>
      </c>
    </row>
    <row r="1554" spans="1:11" hidden="1" x14ac:dyDescent="0.25">
      <c r="A1554" s="434">
        <v>229347000</v>
      </c>
      <c r="B1554" s="434">
        <v>40709</v>
      </c>
      <c r="C1554" s="434" t="s">
        <v>28</v>
      </c>
      <c r="D1554" s="434" t="s">
        <v>33</v>
      </c>
      <c r="E1554" s="434">
        <v>14.5</v>
      </c>
      <c r="F1554" s="434">
        <v>9710</v>
      </c>
      <c r="G1554" s="434">
        <v>82099</v>
      </c>
      <c r="H1554" s="434">
        <v>43013</v>
      </c>
      <c r="I1554" s="434">
        <v>228.99</v>
      </c>
      <c r="J1554" s="434">
        <v>0</v>
      </c>
      <c r="K1554" s="434">
        <v>2013</v>
      </c>
    </row>
    <row r="1555" spans="1:11" hidden="1" x14ac:dyDescent="0.25">
      <c r="A1555" s="434">
        <v>229364000</v>
      </c>
      <c r="B1555" s="434">
        <v>841</v>
      </c>
      <c r="C1555" s="434" t="s">
        <v>28</v>
      </c>
      <c r="D1555" s="434" t="s">
        <v>33</v>
      </c>
      <c r="F1555" s="434">
        <v>8825</v>
      </c>
      <c r="G1555" s="434">
        <v>71663</v>
      </c>
      <c r="H1555" s="434">
        <v>37709</v>
      </c>
      <c r="I1555" s="434">
        <v>223.7</v>
      </c>
      <c r="K1555" s="434">
        <v>1998</v>
      </c>
    </row>
    <row r="1556" spans="1:11" hidden="1" x14ac:dyDescent="0.25">
      <c r="A1556" s="434">
        <v>229365000</v>
      </c>
      <c r="B1556" s="434">
        <v>6000</v>
      </c>
      <c r="C1556" s="434" t="s">
        <v>20</v>
      </c>
      <c r="D1556" s="434" t="s">
        <v>29</v>
      </c>
      <c r="E1556" s="434">
        <v>14.5</v>
      </c>
      <c r="F1556" s="434">
        <v>9019</v>
      </c>
      <c r="G1556" s="434">
        <v>50660</v>
      </c>
      <c r="H1556" s="434">
        <v>29925</v>
      </c>
      <c r="I1556" s="434">
        <v>183</v>
      </c>
      <c r="J1556" s="434">
        <v>0</v>
      </c>
      <c r="K1556" s="434">
        <v>1970</v>
      </c>
    </row>
    <row r="1557" spans="1:11" hidden="1" x14ac:dyDescent="0.25">
      <c r="A1557" s="434">
        <v>229373000</v>
      </c>
      <c r="B1557" s="434">
        <v>8584</v>
      </c>
      <c r="C1557" s="434" t="s">
        <v>28</v>
      </c>
      <c r="D1557" s="434" t="s">
        <v>33</v>
      </c>
      <c r="E1557" s="434">
        <v>14.5</v>
      </c>
      <c r="F1557" s="434">
        <v>10220</v>
      </c>
      <c r="G1557" s="434">
        <v>76847</v>
      </c>
      <c r="H1557" s="434">
        <v>42467</v>
      </c>
      <c r="I1557" s="434">
        <v>223</v>
      </c>
      <c r="J1557" s="434">
        <v>0</v>
      </c>
      <c r="K1557" s="434">
        <v>2013</v>
      </c>
    </row>
    <row r="1558" spans="1:11" hidden="1" x14ac:dyDescent="0.25">
      <c r="A1558" s="434">
        <v>229378000</v>
      </c>
      <c r="B1558" s="434">
        <v>49077</v>
      </c>
      <c r="C1558" s="434" t="s">
        <v>44</v>
      </c>
      <c r="D1558" s="434" t="s">
        <v>33</v>
      </c>
      <c r="E1558" s="434">
        <v>21</v>
      </c>
      <c r="F1558" s="434">
        <v>24000</v>
      </c>
      <c r="G1558" s="434">
        <v>5285</v>
      </c>
      <c r="H1558" s="434">
        <v>42830</v>
      </c>
      <c r="I1558" s="434">
        <v>225.38</v>
      </c>
      <c r="J1558" s="434">
        <v>0</v>
      </c>
      <c r="K1558" s="434">
        <v>2013</v>
      </c>
    </row>
    <row r="1559" spans="1:11" hidden="1" x14ac:dyDescent="0.25">
      <c r="A1559" s="434">
        <v>229381000</v>
      </c>
      <c r="B1559" s="434">
        <v>13163</v>
      </c>
      <c r="C1559" s="434" t="s">
        <v>31</v>
      </c>
      <c r="D1559" s="434" t="s">
        <v>29</v>
      </c>
      <c r="E1559" s="434">
        <v>14.2</v>
      </c>
      <c r="F1559" s="434">
        <v>6620</v>
      </c>
      <c r="G1559" s="434">
        <v>32385</v>
      </c>
      <c r="H1559" s="434">
        <v>20212</v>
      </c>
      <c r="I1559" s="434">
        <v>177</v>
      </c>
      <c r="J1559" s="434">
        <v>0</v>
      </c>
      <c r="K1559" s="434">
        <v>2003</v>
      </c>
    </row>
    <row r="1560" spans="1:11" hidden="1" x14ac:dyDescent="0.25">
      <c r="A1560" s="434">
        <v>229382000</v>
      </c>
      <c r="B1560" s="434">
        <v>768</v>
      </c>
      <c r="C1560" s="434" t="s">
        <v>28</v>
      </c>
      <c r="D1560" s="434" t="s">
        <v>36</v>
      </c>
      <c r="E1560" s="434">
        <v>17.100000000000001</v>
      </c>
      <c r="F1560" s="434">
        <v>20090</v>
      </c>
      <c r="G1560" s="434">
        <v>182307</v>
      </c>
      <c r="H1560" s="434">
        <v>93029</v>
      </c>
      <c r="I1560" s="434">
        <v>292</v>
      </c>
      <c r="K1560" s="434">
        <v>2011</v>
      </c>
    </row>
    <row r="1561" spans="1:11" hidden="1" x14ac:dyDescent="0.25">
      <c r="A1561" s="434">
        <v>229385000</v>
      </c>
      <c r="B1561" s="434">
        <v>2036577</v>
      </c>
      <c r="C1561" s="434" t="s">
        <v>31</v>
      </c>
      <c r="D1561" s="434" t="s">
        <v>22</v>
      </c>
      <c r="E1561" s="434">
        <v>12.5</v>
      </c>
      <c r="F1561" s="434">
        <v>1521</v>
      </c>
      <c r="G1561" s="434">
        <v>2900</v>
      </c>
      <c r="H1561" s="434">
        <v>1867</v>
      </c>
      <c r="I1561" s="434">
        <v>81.349999999999994</v>
      </c>
      <c r="J1561" s="434">
        <v>0</v>
      </c>
      <c r="K1561" s="434">
        <v>1970</v>
      </c>
    </row>
    <row r="1562" spans="1:11" hidden="1" x14ac:dyDescent="0.25">
      <c r="A1562" s="434">
        <v>229388000</v>
      </c>
      <c r="B1562" s="434">
        <v>115</v>
      </c>
      <c r="C1562" s="434" t="s">
        <v>20</v>
      </c>
      <c r="D1562" s="434" t="s">
        <v>29</v>
      </c>
      <c r="E1562" s="434">
        <v>14.5</v>
      </c>
      <c r="F1562" s="434">
        <v>9466</v>
      </c>
      <c r="G1562" s="434">
        <v>37329</v>
      </c>
      <c r="H1562" s="434">
        <v>23235</v>
      </c>
      <c r="I1562" s="434">
        <v>182.55</v>
      </c>
      <c r="J1562" s="434">
        <v>41392</v>
      </c>
      <c r="K1562" s="434">
        <v>2003</v>
      </c>
    </row>
    <row r="1563" spans="1:11" hidden="1" x14ac:dyDescent="0.25">
      <c r="A1563" s="434">
        <v>229395000</v>
      </c>
      <c r="B1563" s="434">
        <v>7285</v>
      </c>
      <c r="C1563" s="434" t="s">
        <v>28</v>
      </c>
      <c r="D1563" s="434" t="s">
        <v>29</v>
      </c>
      <c r="E1563" s="434">
        <v>14.3</v>
      </c>
      <c r="F1563" s="434">
        <v>8700</v>
      </c>
      <c r="G1563" s="434">
        <v>57970</v>
      </c>
      <c r="H1563" s="434">
        <v>32839</v>
      </c>
      <c r="I1563" s="434">
        <v>189.99</v>
      </c>
      <c r="K1563" s="434">
        <v>2010</v>
      </c>
    </row>
    <row r="1564" spans="1:11" hidden="1" x14ac:dyDescent="0.25">
      <c r="A1564" s="434">
        <v>229396000</v>
      </c>
      <c r="B1564" s="434">
        <v>16801</v>
      </c>
      <c r="C1564" s="434" t="s">
        <v>28</v>
      </c>
      <c r="D1564" s="434" t="s">
        <v>29</v>
      </c>
      <c r="E1564" s="434">
        <v>13.7</v>
      </c>
      <c r="F1564" s="434">
        <v>8700</v>
      </c>
      <c r="G1564" s="434">
        <v>58018</v>
      </c>
      <c r="H1564" s="434">
        <v>32839</v>
      </c>
      <c r="I1564" s="434">
        <v>189.99</v>
      </c>
      <c r="J1564" s="434">
        <v>0</v>
      </c>
      <c r="K1564" s="434">
        <v>2011</v>
      </c>
    </row>
    <row r="1565" spans="1:11" hidden="1" x14ac:dyDescent="0.25">
      <c r="A1565" s="434">
        <v>229399000</v>
      </c>
      <c r="B1565" s="434">
        <v>33372</v>
      </c>
      <c r="C1565" s="434" t="s">
        <v>24</v>
      </c>
      <c r="D1565" s="434" t="s">
        <v>25</v>
      </c>
      <c r="E1565" s="434">
        <v>15.5</v>
      </c>
      <c r="F1565" s="434">
        <v>6100</v>
      </c>
      <c r="G1565" s="434">
        <v>15210</v>
      </c>
      <c r="H1565" s="434">
        <v>12819</v>
      </c>
      <c r="I1565" s="434">
        <v>142.54</v>
      </c>
      <c r="J1565" s="434">
        <v>12057</v>
      </c>
      <c r="K1565" s="434">
        <v>2013</v>
      </c>
    </row>
    <row r="1566" spans="1:11" hidden="1" x14ac:dyDescent="0.25">
      <c r="A1566" s="434">
        <v>229402000</v>
      </c>
      <c r="B1566" s="434">
        <v>9728</v>
      </c>
      <c r="C1566" s="434" t="s">
        <v>16</v>
      </c>
      <c r="D1566" s="434" t="s">
        <v>29</v>
      </c>
      <c r="F1566" s="434">
        <v>9480</v>
      </c>
      <c r="G1566" s="434">
        <v>47400</v>
      </c>
      <c r="H1566" s="434">
        <v>28777</v>
      </c>
      <c r="I1566" s="434">
        <v>179.99</v>
      </c>
      <c r="J1566" s="434">
        <v>52696</v>
      </c>
      <c r="K1566" s="434">
        <v>2011</v>
      </c>
    </row>
    <row r="1567" spans="1:11" hidden="1" x14ac:dyDescent="0.25">
      <c r="A1567" s="434">
        <v>229406000</v>
      </c>
      <c r="B1567" s="434">
        <v>9622</v>
      </c>
      <c r="C1567" s="434" t="s">
        <v>24</v>
      </c>
      <c r="D1567" s="434" t="s">
        <v>33</v>
      </c>
      <c r="E1567" s="434">
        <v>14.1</v>
      </c>
      <c r="F1567" s="434">
        <v>13560</v>
      </c>
      <c r="G1567" s="434">
        <v>105941</v>
      </c>
      <c r="H1567" s="434">
        <v>57226</v>
      </c>
      <c r="I1567" s="434">
        <v>243.96</v>
      </c>
      <c r="J1567" s="434">
        <v>118335</v>
      </c>
      <c r="K1567" s="434">
        <v>2004</v>
      </c>
    </row>
    <row r="1568" spans="1:11" hidden="1" x14ac:dyDescent="0.25">
      <c r="A1568" s="434">
        <v>229409000</v>
      </c>
      <c r="B1568" s="434">
        <v>12031</v>
      </c>
      <c r="C1568" s="434" t="s">
        <v>28</v>
      </c>
      <c r="D1568" s="434" t="s">
        <v>36</v>
      </c>
      <c r="F1568" s="434">
        <v>14875</v>
      </c>
      <c r="G1568" s="434">
        <v>179549</v>
      </c>
      <c r="H1568" s="434">
        <v>94788</v>
      </c>
      <c r="I1568" s="434">
        <v>295</v>
      </c>
      <c r="K1568" s="434">
        <v>2015</v>
      </c>
    </row>
    <row r="1569" spans="1:11" hidden="1" x14ac:dyDescent="0.25">
      <c r="A1569" s="434">
        <v>229410000</v>
      </c>
      <c r="B1569" s="434">
        <v>5968</v>
      </c>
      <c r="C1569" s="434" t="s">
        <v>28</v>
      </c>
      <c r="D1569" s="434" t="s">
        <v>29</v>
      </c>
      <c r="E1569" s="434">
        <v>14</v>
      </c>
      <c r="F1569" s="434">
        <v>8240</v>
      </c>
      <c r="G1569" s="434">
        <v>38980</v>
      </c>
      <c r="H1569" s="434">
        <v>23696</v>
      </c>
      <c r="I1569" s="434">
        <v>186.96</v>
      </c>
      <c r="J1569" s="434">
        <v>0</v>
      </c>
      <c r="K1569" s="434">
        <v>2013</v>
      </c>
    </row>
    <row r="1570" spans="1:11" hidden="1" x14ac:dyDescent="0.25">
      <c r="A1570" s="434">
        <v>229411000</v>
      </c>
      <c r="B1570" s="434">
        <v>37851</v>
      </c>
      <c r="C1570" s="434" t="s">
        <v>28</v>
      </c>
      <c r="D1570" s="434" t="s">
        <v>29</v>
      </c>
      <c r="E1570" s="434">
        <v>14.2</v>
      </c>
      <c r="F1570" s="434">
        <v>8240</v>
      </c>
      <c r="G1570" s="434">
        <v>39017</v>
      </c>
      <c r="H1570" s="434">
        <v>23696</v>
      </c>
      <c r="I1570" s="434">
        <v>186.96</v>
      </c>
      <c r="J1570" s="434">
        <v>0</v>
      </c>
      <c r="K1570" s="434">
        <v>2013</v>
      </c>
    </row>
    <row r="1571" spans="1:11" hidden="1" x14ac:dyDescent="0.25">
      <c r="A1571" s="434">
        <v>229415000</v>
      </c>
      <c r="B1571" s="434">
        <v>89830</v>
      </c>
      <c r="C1571" s="434" t="s">
        <v>44</v>
      </c>
      <c r="D1571" s="434" t="s">
        <v>36</v>
      </c>
      <c r="E1571" s="434">
        <v>20</v>
      </c>
      <c r="F1571" s="434">
        <v>21597</v>
      </c>
      <c r="G1571" s="434">
        <v>6500</v>
      </c>
      <c r="H1571" s="434">
        <v>73937</v>
      </c>
      <c r="I1571" s="434">
        <v>268.32</v>
      </c>
      <c r="J1571" s="434">
        <v>0</v>
      </c>
      <c r="K1571" s="434">
        <v>1991</v>
      </c>
    </row>
    <row r="1572" spans="1:11" hidden="1" x14ac:dyDescent="0.25">
      <c r="A1572" s="434">
        <v>229421000</v>
      </c>
      <c r="B1572" s="434">
        <v>1337</v>
      </c>
      <c r="C1572" s="434" t="s">
        <v>28</v>
      </c>
      <c r="D1572" s="434" t="s">
        <v>33</v>
      </c>
      <c r="F1572" s="434">
        <v>9719</v>
      </c>
      <c r="G1572" s="434">
        <v>72873</v>
      </c>
      <c r="H1572" s="434">
        <v>38852</v>
      </c>
      <c r="I1572" s="434">
        <v>224.8</v>
      </c>
      <c r="K1572" s="434">
        <v>1997</v>
      </c>
    </row>
    <row r="1573" spans="1:11" hidden="1" x14ac:dyDescent="0.25">
      <c r="A1573" s="434">
        <v>229444000</v>
      </c>
      <c r="B1573" s="434">
        <v>22798</v>
      </c>
      <c r="C1573" s="434" t="s">
        <v>48</v>
      </c>
      <c r="D1573" s="434" t="s">
        <v>25</v>
      </c>
      <c r="E1573" s="434">
        <v>15</v>
      </c>
      <c r="F1573" s="434">
        <v>14000</v>
      </c>
      <c r="G1573" s="434">
        <v>9500</v>
      </c>
      <c r="H1573" s="434">
        <v>10838</v>
      </c>
      <c r="I1573" s="434">
        <v>132.44</v>
      </c>
      <c r="K1573" s="434">
        <v>2014</v>
      </c>
    </row>
    <row r="1574" spans="1:11" hidden="1" x14ac:dyDescent="0.25">
      <c r="A1574" s="434">
        <v>229446000</v>
      </c>
      <c r="B1574" s="434">
        <v>10728</v>
      </c>
      <c r="C1574" s="434" t="s">
        <v>16</v>
      </c>
      <c r="D1574" s="434" t="s">
        <v>29</v>
      </c>
      <c r="E1574" s="434">
        <v>15.3</v>
      </c>
      <c r="F1574" s="434">
        <v>9300</v>
      </c>
      <c r="G1574" s="434">
        <v>45800</v>
      </c>
      <c r="H1574" s="434">
        <v>28100</v>
      </c>
      <c r="I1574" s="434">
        <v>179.88</v>
      </c>
      <c r="J1574" s="434">
        <v>50778</v>
      </c>
      <c r="K1574" s="434">
        <v>2008</v>
      </c>
    </row>
    <row r="1575" spans="1:11" hidden="1" x14ac:dyDescent="0.25">
      <c r="A1575" s="434">
        <v>229448000</v>
      </c>
      <c r="B1575" s="434">
        <v>31019</v>
      </c>
      <c r="C1575" s="434" t="s">
        <v>20</v>
      </c>
      <c r="D1575" s="434" t="s">
        <v>22</v>
      </c>
      <c r="E1575" s="434">
        <v>12.5</v>
      </c>
      <c r="F1575" s="434">
        <v>2.56</v>
      </c>
      <c r="G1575" s="434">
        <v>4393</v>
      </c>
      <c r="H1575" s="434">
        <v>3166</v>
      </c>
      <c r="I1575" s="434">
        <v>93.15</v>
      </c>
      <c r="J1575" s="434">
        <v>0</v>
      </c>
      <c r="K1575" s="434">
        <v>1970</v>
      </c>
    </row>
    <row r="1576" spans="1:11" hidden="1" x14ac:dyDescent="0.25">
      <c r="A1576" s="434">
        <v>229457000</v>
      </c>
      <c r="B1576" s="434">
        <v>7007</v>
      </c>
      <c r="C1576" s="434" t="s">
        <v>28</v>
      </c>
      <c r="D1576" s="434" t="s">
        <v>25</v>
      </c>
      <c r="E1576" s="434">
        <v>43537</v>
      </c>
      <c r="F1576" s="434">
        <v>3604</v>
      </c>
      <c r="G1576" s="434">
        <v>12235</v>
      </c>
      <c r="H1576" s="434">
        <v>7265</v>
      </c>
      <c r="I1576" s="434">
        <v>115.33</v>
      </c>
      <c r="J1576" s="434">
        <v>0</v>
      </c>
    </row>
    <row r="1577" spans="1:11" hidden="1" x14ac:dyDescent="0.25">
      <c r="A1577" s="434">
        <v>229462000</v>
      </c>
      <c r="B1577" s="434">
        <v>23794</v>
      </c>
      <c r="C1577" s="434" t="s">
        <v>28</v>
      </c>
      <c r="D1577" s="434" t="s">
        <v>29</v>
      </c>
      <c r="E1577" s="434">
        <v>13.9</v>
      </c>
      <c r="F1577" s="434">
        <v>8890</v>
      </c>
      <c r="G1577" s="434">
        <v>56678</v>
      </c>
      <c r="H1577" s="434">
        <v>32532</v>
      </c>
      <c r="I1577" s="434">
        <v>190</v>
      </c>
      <c r="J1577" s="434">
        <v>0</v>
      </c>
      <c r="K1577" s="434">
        <v>2008</v>
      </c>
    </row>
    <row r="1578" spans="1:11" hidden="1" x14ac:dyDescent="0.25">
      <c r="A1578" s="434">
        <v>229472000</v>
      </c>
      <c r="B1578" s="434">
        <v>65821</v>
      </c>
      <c r="C1578" s="434" t="s">
        <v>24</v>
      </c>
      <c r="D1578" s="434" t="s">
        <v>22</v>
      </c>
      <c r="G1578" s="434">
        <v>3318</v>
      </c>
      <c r="H1578" s="434">
        <v>3392</v>
      </c>
      <c r="I1578" s="434">
        <v>99</v>
      </c>
      <c r="J1578" s="434">
        <v>0</v>
      </c>
      <c r="K1578" s="434">
        <v>1970</v>
      </c>
    </row>
    <row r="1579" spans="1:11" hidden="1" x14ac:dyDescent="0.25">
      <c r="A1579" s="434">
        <v>229478000</v>
      </c>
      <c r="B1579" s="434">
        <v>5446</v>
      </c>
      <c r="C1579" s="434" t="s">
        <v>28</v>
      </c>
      <c r="D1579" s="434" t="s">
        <v>29</v>
      </c>
      <c r="E1579" s="434">
        <v>14.2</v>
      </c>
      <c r="F1579" s="434">
        <v>11900</v>
      </c>
      <c r="G1579" s="434">
        <v>63478</v>
      </c>
      <c r="H1579" s="434">
        <v>36353</v>
      </c>
      <c r="I1579" s="434">
        <v>199.99</v>
      </c>
      <c r="J1579" s="434">
        <v>0</v>
      </c>
      <c r="K1579" s="434">
        <v>2013</v>
      </c>
    </row>
    <row r="1580" spans="1:11" hidden="1" x14ac:dyDescent="0.25">
      <c r="A1580" s="434">
        <v>229492000</v>
      </c>
      <c r="B1580" s="434">
        <v>12112</v>
      </c>
      <c r="C1580" s="434" t="s">
        <v>20</v>
      </c>
      <c r="D1580" s="434" t="s">
        <v>29</v>
      </c>
      <c r="E1580" s="434">
        <v>13.5</v>
      </c>
      <c r="F1580" s="434">
        <v>9960</v>
      </c>
      <c r="G1580" s="434">
        <v>51246</v>
      </c>
      <c r="H1580" s="434">
        <v>29955</v>
      </c>
      <c r="I1580" s="434">
        <v>183</v>
      </c>
      <c r="J1580" s="434">
        <v>52122</v>
      </c>
      <c r="K1580" s="434">
        <v>2008</v>
      </c>
    </row>
    <row r="1581" spans="1:11" hidden="1" x14ac:dyDescent="0.25">
      <c r="A1581" s="434">
        <v>229524000</v>
      </c>
      <c r="B1581" s="434">
        <v>21470</v>
      </c>
      <c r="C1581" s="434" t="s">
        <v>28</v>
      </c>
      <c r="D1581" s="434" t="s">
        <v>36</v>
      </c>
      <c r="E1581" s="434">
        <v>14.5</v>
      </c>
      <c r="F1581" s="434">
        <v>18660</v>
      </c>
      <c r="G1581" s="434">
        <v>171908</v>
      </c>
      <c r="H1581" s="434">
        <v>89076</v>
      </c>
      <c r="I1581" s="434">
        <v>289</v>
      </c>
      <c r="J1581" s="434">
        <v>0</v>
      </c>
      <c r="K1581" s="434">
        <v>2005</v>
      </c>
    </row>
    <row r="1582" spans="1:11" hidden="1" x14ac:dyDescent="0.25">
      <c r="A1582" s="434">
        <v>229531000</v>
      </c>
      <c r="B1582" s="434">
        <v>6676</v>
      </c>
      <c r="C1582" s="434" t="s">
        <v>28</v>
      </c>
      <c r="D1582" s="434" t="s">
        <v>36</v>
      </c>
      <c r="E1582" s="434">
        <v>14.5</v>
      </c>
      <c r="F1582" s="434">
        <v>15530</v>
      </c>
      <c r="G1582" s="434">
        <v>179816</v>
      </c>
      <c r="H1582" s="434">
        <v>93801</v>
      </c>
      <c r="I1582" s="434">
        <v>292</v>
      </c>
      <c r="J1582" s="434">
        <v>0</v>
      </c>
      <c r="K1582" s="434">
        <v>2014</v>
      </c>
    </row>
    <row r="1583" spans="1:11" hidden="1" x14ac:dyDescent="0.25">
      <c r="A1583" s="434">
        <v>229532000</v>
      </c>
      <c r="B1583" s="434">
        <v>10724</v>
      </c>
      <c r="C1583" s="434" t="s">
        <v>28</v>
      </c>
      <c r="D1583" s="434" t="s">
        <v>36</v>
      </c>
      <c r="E1583" s="434">
        <v>14.5</v>
      </c>
      <c r="F1583" s="434">
        <v>15530</v>
      </c>
      <c r="G1583" s="434">
        <v>179816</v>
      </c>
      <c r="H1583" s="434">
        <v>93801</v>
      </c>
      <c r="I1583" s="434">
        <v>292</v>
      </c>
      <c r="J1583" s="434">
        <v>0</v>
      </c>
      <c r="K1583" s="434">
        <v>2014</v>
      </c>
    </row>
    <row r="1584" spans="1:11" hidden="1" x14ac:dyDescent="0.25">
      <c r="A1584" s="434">
        <v>229533000</v>
      </c>
      <c r="B1584" s="434">
        <v>11900</v>
      </c>
      <c r="C1584" s="434" t="s">
        <v>28</v>
      </c>
      <c r="D1584" s="434" t="s">
        <v>29</v>
      </c>
      <c r="E1584" s="434">
        <v>14</v>
      </c>
      <c r="F1584" s="434">
        <v>6050</v>
      </c>
      <c r="G1584" s="434">
        <v>40481</v>
      </c>
      <c r="H1584" s="434">
        <v>24725</v>
      </c>
      <c r="I1584" s="434">
        <v>179.99</v>
      </c>
      <c r="J1584" s="434">
        <v>0</v>
      </c>
      <c r="K1584" s="434">
        <v>2014</v>
      </c>
    </row>
    <row r="1585" spans="1:11" hidden="1" x14ac:dyDescent="0.25">
      <c r="A1585" s="434">
        <v>229535000</v>
      </c>
      <c r="B1585" s="434">
        <v>7342</v>
      </c>
      <c r="C1585" s="434" t="s">
        <v>20</v>
      </c>
      <c r="D1585" s="434" t="s">
        <v>25</v>
      </c>
      <c r="E1585" s="434">
        <v>14.5</v>
      </c>
      <c r="F1585" s="434">
        <v>6303</v>
      </c>
      <c r="G1585" s="434">
        <v>16875</v>
      </c>
      <c r="H1585" s="434">
        <v>11287</v>
      </c>
      <c r="I1585" s="434">
        <v>138.11000000000001</v>
      </c>
      <c r="J1585" s="434">
        <v>16879</v>
      </c>
      <c r="K1585" s="434">
        <v>2002</v>
      </c>
    </row>
    <row r="1586" spans="1:11" hidden="1" x14ac:dyDescent="0.25">
      <c r="A1586" s="434">
        <v>229536000</v>
      </c>
      <c r="B1586" s="434">
        <v>66935</v>
      </c>
      <c r="C1586" s="434" t="s">
        <v>61</v>
      </c>
      <c r="D1586" s="434" t="s">
        <v>25</v>
      </c>
      <c r="E1586" s="434">
        <v>11.5</v>
      </c>
      <c r="F1586" s="434">
        <v>2760</v>
      </c>
      <c r="G1586" s="434">
        <v>5727</v>
      </c>
      <c r="H1586" s="434">
        <v>3954</v>
      </c>
      <c r="I1586" s="434">
        <v>100.85</v>
      </c>
      <c r="J1586" s="434">
        <v>0</v>
      </c>
      <c r="K1586" s="434">
        <v>1998</v>
      </c>
    </row>
    <row r="1587" spans="1:11" hidden="1" x14ac:dyDescent="0.25">
      <c r="A1587" s="434">
        <v>229545000</v>
      </c>
      <c r="B1587" s="434">
        <v>5460</v>
      </c>
      <c r="C1587" s="434" t="s">
        <v>20</v>
      </c>
      <c r="D1587" s="434" t="s">
        <v>25</v>
      </c>
      <c r="E1587" s="434">
        <v>15</v>
      </c>
      <c r="F1587" s="434">
        <v>6296</v>
      </c>
      <c r="G1587" s="434">
        <v>16875</v>
      </c>
      <c r="H1587" s="434">
        <v>11191</v>
      </c>
      <c r="I1587" s="434">
        <v>138.1</v>
      </c>
      <c r="J1587" s="434">
        <v>16847</v>
      </c>
      <c r="K1587" s="434">
        <v>2003</v>
      </c>
    </row>
    <row r="1588" spans="1:11" hidden="1" x14ac:dyDescent="0.25">
      <c r="A1588" s="434">
        <v>229554000</v>
      </c>
      <c r="B1588" s="434">
        <v>780</v>
      </c>
      <c r="C1588" s="434" t="s">
        <v>28</v>
      </c>
      <c r="D1588" s="434" t="s">
        <v>29</v>
      </c>
      <c r="E1588" s="434">
        <v>14.5</v>
      </c>
      <c r="F1588" s="434">
        <v>8300</v>
      </c>
      <c r="G1588" s="434">
        <v>63301</v>
      </c>
      <c r="H1588" s="434">
        <v>35812</v>
      </c>
      <c r="I1588" s="434">
        <v>199.99</v>
      </c>
      <c r="K1588" s="434">
        <v>2013</v>
      </c>
    </row>
    <row r="1589" spans="1:11" hidden="1" x14ac:dyDescent="0.25">
      <c r="A1589" s="434">
        <v>229565000</v>
      </c>
      <c r="B1589" s="434">
        <v>11208</v>
      </c>
      <c r="C1589" s="434" t="s">
        <v>28</v>
      </c>
      <c r="D1589" s="434" t="s">
        <v>29</v>
      </c>
      <c r="E1589" s="434">
        <v>14.2</v>
      </c>
      <c r="F1589" s="434">
        <v>6656</v>
      </c>
      <c r="G1589" s="434">
        <v>35313</v>
      </c>
      <c r="H1589" s="434">
        <v>21059</v>
      </c>
      <c r="I1589" s="434">
        <v>175.6</v>
      </c>
      <c r="J1589" s="434">
        <v>0</v>
      </c>
      <c r="K1589" s="434">
        <v>2004</v>
      </c>
    </row>
    <row r="1590" spans="1:11" hidden="1" x14ac:dyDescent="0.25">
      <c r="A1590" s="434">
        <v>229566000</v>
      </c>
      <c r="B1590" s="434">
        <v>265</v>
      </c>
      <c r="C1590" s="434" t="s">
        <v>28</v>
      </c>
      <c r="D1590" s="434" t="s">
        <v>29</v>
      </c>
      <c r="E1590" s="434">
        <v>14</v>
      </c>
      <c r="F1590" s="434">
        <v>5850</v>
      </c>
      <c r="G1590" s="434">
        <v>28463</v>
      </c>
      <c r="H1590" s="434">
        <v>16963</v>
      </c>
      <c r="I1590" s="434">
        <v>169.26</v>
      </c>
      <c r="J1590" s="434">
        <v>0</v>
      </c>
    </row>
    <row r="1591" spans="1:11" hidden="1" x14ac:dyDescent="0.25">
      <c r="A1591" s="434">
        <v>229568000</v>
      </c>
      <c r="B1591" s="434">
        <v>6790</v>
      </c>
      <c r="C1591" s="434" t="s">
        <v>28</v>
      </c>
      <c r="D1591" s="434" t="s">
        <v>33</v>
      </c>
      <c r="E1591" s="434">
        <v>43599</v>
      </c>
      <c r="F1591" s="434">
        <v>9797</v>
      </c>
      <c r="G1591" s="434">
        <v>75395</v>
      </c>
      <c r="H1591" s="434">
        <v>39643</v>
      </c>
      <c r="I1591" s="434">
        <v>224.95</v>
      </c>
      <c r="J1591" s="434">
        <v>0</v>
      </c>
    </row>
    <row r="1592" spans="1:11" hidden="1" x14ac:dyDescent="0.25">
      <c r="A1592" s="434">
        <v>229569000</v>
      </c>
      <c r="B1592" s="434">
        <v>6730</v>
      </c>
      <c r="C1592" s="434" t="s">
        <v>28</v>
      </c>
      <c r="D1592" s="434" t="s">
        <v>33</v>
      </c>
      <c r="E1592" s="434">
        <v>14</v>
      </c>
      <c r="F1592" s="434">
        <v>10320</v>
      </c>
      <c r="G1592" s="434">
        <v>76596</v>
      </c>
      <c r="H1592" s="434">
        <v>39738</v>
      </c>
      <c r="I1592" s="434">
        <v>224.94</v>
      </c>
      <c r="J1592" s="434">
        <v>0</v>
      </c>
      <c r="K1592" s="434">
        <v>1970</v>
      </c>
    </row>
    <row r="1593" spans="1:11" hidden="1" x14ac:dyDescent="0.25">
      <c r="A1593" s="434">
        <v>229570000</v>
      </c>
      <c r="B1593" s="434">
        <v>7887</v>
      </c>
      <c r="C1593" s="434" t="s">
        <v>28</v>
      </c>
      <c r="D1593" s="434" t="s">
        <v>33</v>
      </c>
      <c r="E1593" s="434">
        <v>15</v>
      </c>
      <c r="F1593" s="434">
        <v>10320</v>
      </c>
      <c r="G1593" s="434">
        <v>76596</v>
      </c>
      <c r="H1593" s="434">
        <v>39738</v>
      </c>
      <c r="I1593" s="434">
        <v>224.94</v>
      </c>
      <c r="J1593" s="434">
        <v>0</v>
      </c>
      <c r="K1593" s="434">
        <v>2006</v>
      </c>
    </row>
    <row r="1594" spans="1:11" hidden="1" x14ac:dyDescent="0.25">
      <c r="A1594" s="434">
        <v>229594000</v>
      </c>
      <c r="B1594" s="434">
        <v>8048</v>
      </c>
      <c r="C1594" s="434" t="s">
        <v>31</v>
      </c>
      <c r="D1594" s="434" t="s">
        <v>25</v>
      </c>
      <c r="E1594" s="434">
        <v>12</v>
      </c>
      <c r="F1594" s="434">
        <v>2856</v>
      </c>
      <c r="G1594" s="434">
        <v>10978</v>
      </c>
      <c r="H1594" s="434">
        <v>7370</v>
      </c>
      <c r="I1594" s="434">
        <v>131.19999999999999</v>
      </c>
      <c r="J1594" s="434">
        <v>0</v>
      </c>
      <c r="K1594" s="434">
        <v>1970</v>
      </c>
    </row>
    <row r="1595" spans="1:11" hidden="1" x14ac:dyDescent="0.25">
      <c r="A1595" s="434">
        <v>229604000</v>
      </c>
      <c r="B1595" s="434">
        <v>9570</v>
      </c>
      <c r="C1595" s="434" t="s">
        <v>28</v>
      </c>
      <c r="D1595" s="434" t="s">
        <v>33</v>
      </c>
      <c r="E1595" s="434">
        <v>14.5</v>
      </c>
      <c r="F1595" s="434">
        <v>8973</v>
      </c>
      <c r="G1595" s="434">
        <v>75637</v>
      </c>
      <c r="H1595" s="434">
        <v>38891</v>
      </c>
      <c r="I1595" s="434">
        <v>225</v>
      </c>
      <c r="J1595" s="434">
        <v>0</v>
      </c>
      <c r="K1595" s="434">
        <v>2006</v>
      </c>
    </row>
    <row r="1596" spans="1:11" hidden="1" x14ac:dyDescent="0.25">
      <c r="A1596" s="434">
        <v>229606000</v>
      </c>
      <c r="B1596" s="434">
        <v>1130</v>
      </c>
      <c r="C1596" s="434" t="s">
        <v>35</v>
      </c>
      <c r="D1596" s="434" t="s">
        <v>36</v>
      </c>
      <c r="E1596" s="434">
        <v>24</v>
      </c>
      <c r="F1596" s="434">
        <v>36160</v>
      </c>
      <c r="G1596" s="434">
        <v>51745</v>
      </c>
      <c r="H1596" s="434">
        <v>41358</v>
      </c>
      <c r="I1596" s="434">
        <v>262</v>
      </c>
      <c r="K1596" s="434">
        <v>2009</v>
      </c>
    </row>
    <row r="1597" spans="1:11" hidden="1" x14ac:dyDescent="0.25">
      <c r="A1597" s="434">
        <v>229609000</v>
      </c>
      <c r="B1597" s="434">
        <v>728</v>
      </c>
      <c r="C1597" s="434" t="s">
        <v>28</v>
      </c>
      <c r="D1597" s="434" t="s">
        <v>33</v>
      </c>
      <c r="E1597" s="434">
        <v>14.5</v>
      </c>
      <c r="F1597" s="434">
        <v>9800</v>
      </c>
      <c r="G1597" s="434">
        <v>82977</v>
      </c>
      <c r="H1597" s="434">
        <v>42887</v>
      </c>
      <c r="I1597" s="434">
        <v>228.99</v>
      </c>
      <c r="K1597" s="434">
        <v>2005</v>
      </c>
    </row>
    <row r="1598" spans="1:11" hidden="1" x14ac:dyDescent="0.25">
      <c r="A1598" s="434">
        <v>229611000</v>
      </c>
      <c r="B1598" s="434">
        <v>28394</v>
      </c>
      <c r="C1598" s="434" t="s">
        <v>28</v>
      </c>
      <c r="D1598" s="434" t="s">
        <v>29</v>
      </c>
      <c r="E1598" s="434">
        <v>14</v>
      </c>
      <c r="F1598" s="434">
        <v>6350</v>
      </c>
      <c r="G1598" s="434">
        <v>37666</v>
      </c>
      <c r="H1598" s="434">
        <v>24199</v>
      </c>
      <c r="I1598" s="434">
        <v>180</v>
      </c>
      <c r="J1598" s="434">
        <v>0</v>
      </c>
      <c r="K1598" s="434">
        <v>2014</v>
      </c>
    </row>
    <row r="1599" spans="1:11" hidden="1" x14ac:dyDescent="0.25">
      <c r="A1599" s="434">
        <v>229612000</v>
      </c>
      <c r="B1599" s="434">
        <v>11546</v>
      </c>
      <c r="C1599" s="434" t="s">
        <v>28</v>
      </c>
      <c r="D1599" s="434" t="s">
        <v>29</v>
      </c>
      <c r="E1599" s="434">
        <v>14</v>
      </c>
      <c r="F1599" s="434">
        <v>6350</v>
      </c>
      <c r="G1599" s="434">
        <v>37648</v>
      </c>
      <c r="H1599" s="434">
        <v>24199</v>
      </c>
      <c r="I1599" s="434">
        <v>179.97</v>
      </c>
      <c r="J1599" s="434">
        <v>0</v>
      </c>
      <c r="K1599" s="434">
        <v>2014</v>
      </c>
    </row>
    <row r="1600" spans="1:11" hidden="1" x14ac:dyDescent="0.25">
      <c r="A1600" s="434">
        <v>229613000</v>
      </c>
      <c r="B1600" s="434">
        <v>20211</v>
      </c>
      <c r="C1600" s="434" t="s">
        <v>28</v>
      </c>
      <c r="D1600" s="434" t="s">
        <v>29</v>
      </c>
      <c r="E1600" s="434">
        <v>14</v>
      </c>
      <c r="F1600" s="434">
        <v>6350</v>
      </c>
      <c r="G1600" s="434">
        <v>37667</v>
      </c>
      <c r="H1600" s="434">
        <v>24199</v>
      </c>
      <c r="I1600" s="434">
        <v>180</v>
      </c>
      <c r="K1600" s="434">
        <v>2014</v>
      </c>
    </row>
    <row r="1601" spans="1:11" hidden="1" x14ac:dyDescent="0.25">
      <c r="A1601" s="434">
        <v>229614000</v>
      </c>
      <c r="B1601" s="434">
        <v>17312</v>
      </c>
      <c r="C1601" s="434" t="s">
        <v>28</v>
      </c>
      <c r="D1601" s="434" t="s">
        <v>29</v>
      </c>
      <c r="E1601" s="434">
        <v>14</v>
      </c>
      <c r="F1601" s="434">
        <v>6350</v>
      </c>
      <c r="G1601" s="434">
        <v>37728</v>
      </c>
      <c r="H1601" s="434">
        <v>24199</v>
      </c>
      <c r="I1601" s="434">
        <v>180</v>
      </c>
      <c r="J1601" s="434">
        <v>0</v>
      </c>
      <c r="K1601" s="434">
        <v>2014</v>
      </c>
    </row>
    <row r="1602" spans="1:11" hidden="1" x14ac:dyDescent="0.25">
      <c r="A1602" s="434">
        <v>229616000</v>
      </c>
      <c r="B1602" s="434">
        <v>17007</v>
      </c>
      <c r="C1602" s="434" t="s">
        <v>28</v>
      </c>
      <c r="D1602" s="434" t="s">
        <v>29</v>
      </c>
      <c r="E1602" s="434">
        <v>14</v>
      </c>
      <c r="F1602" s="434">
        <v>6350</v>
      </c>
      <c r="G1602" s="434">
        <v>37681</v>
      </c>
      <c r="H1602" s="434">
        <v>24199</v>
      </c>
      <c r="I1602" s="434">
        <v>179.97</v>
      </c>
      <c r="J1602" s="434">
        <v>0</v>
      </c>
      <c r="K1602" s="434">
        <v>2014</v>
      </c>
    </row>
    <row r="1603" spans="1:11" hidden="1" x14ac:dyDescent="0.25">
      <c r="A1603" s="434">
        <v>229618000</v>
      </c>
      <c r="B1603" s="434">
        <v>9956</v>
      </c>
      <c r="C1603" s="434" t="s">
        <v>24</v>
      </c>
      <c r="D1603" s="434" t="s">
        <v>33</v>
      </c>
      <c r="E1603" s="434">
        <v>14.9</v>
      </c>
      <c r="F1603" s="434">
        <v>10800</v>
      </c>
      <c r="G1603" s="434">
        <v>105744</v>
      </c>
      <c r="H1603" s="434">
        <v>56172</v>
      </c>
      <c r="I1603" s="434">
        <v>239</v>
      </c>
      <c r="J1603" s="434">
        <v>115572</v>
      </c>
      <c r="K1603" s="434">
        <v>2004</v>
      </c>
    </row>
    <row r="1604" spans="1:11" hidden="1" x14ac:dyDescent="0.25">
      <c r="A1604" s="434">
        <v>229619000</v>
      </c>
      <c r="B1604" s="434">
        <v>860</v>
      </c>
      <c r="C1604" s="434" t="s">
        <v>24</v>
      </c>
      <c r="D1604" s="434" t="s">
        <v>33</v>
      </c>
      <c r="E1604" s="434">
        <v>15</v>
      </c>
      <c r="F1604" s="434">
        <v>12342</v>
      </c>
      <c r="G1604" s="434">
        <v>105309</v>
      </c>
      <c r="H1604" s="434">
        <v>55898</v>
      </c>
      <c r="I1604" s="434">
        <v>228.6</v>
      </c>
      <c r="J1604" s="434">
        <v>98688</v>
      </c>
      <c r="K1604" s="434">
        <v>2010</v>
      </c>
    </row>
    <row r="1605" spans="1:11" hidden="1" x14ac:dyDescent="0.25">
      <c r="A1605" s="434">
        <v>229631000</v>
      </c>
      <c r="B1605" s="434">
        <v>84478</v>
      </c>
      <c r="C1605" s="434" t="s">
        <v>20</v>
      </c>
      <c r="D1605" s="434" t="s">
        <v>29</v>
      </c>
      <c r="E1605" s="434">
        <v>14</v>
      </c>
      <c r="F1605" s="434">
        <v>7280</v>
      </c>
      <c r="G1605" s="434">
        <v>39990</v>
      </c>
      <c r="H1605" s="434">
        <v>26737</v>
      </c>
      <c r="I1605" s="434">
        <v>183.06</v>
      </c>
      <c r="J1605" s="434">
        <v>44750</v>
      </c>
      <c r="K1605" s="434">
        <v>2014</v>
      </c>
    </row>
    <row r="1606" spans="1:11" hidden="1" x14ac:dyDescent="0.25">
      <c r="A1606" s="434">
        <v>229632000</v>
      </c>
      <c r="B1606" s="434">
        <v>77763</v>
      </c>
      <c r="C1606" s="434" t="s">
        <v>20</v>
      </c>
      <c r="D1606" s="434" t="s">
        <v>29</v>
      </c>
      <c r="E1606" s="434">
        <v>14</v>
      </c>
      <c r="F1606" s="434">
        <v>7280</v>
      </c>
      <c r="G1606" s="434">
        <v>40000</v>
      </c>
      <c r="H1606" s="434">
        <v>26737</v>
      </c>
      <c r="I1606" s="434">
        <v>183.06</v>
      </c>
      <c r="J1606" s="434">
        <v>44750</v>
      </c>
      <c r="K1606" s="434">
        <v>2014</v>
      </c>
    </row>
    <row r="1607" spans="1:11" hidden="1" x14ac:dyDescent="0.25">
      <c r="A1607" s="434">
        <v>229636000</v>
      </c>
      <c r="B1607" s="434">
        <v>17232</v>
      </c>
      <c r="C1607" s="434" t="s">
        <v>16</v>
      </c>
      <c r="D1607" s="434" t="s">
        <v>29</v>
      </c>
      <c r="E1607" s="434">
        <v>15.3</v>
      </c>
      <c r="F1607" s="434">
        <v>7709</v>
      </c>
      <c r="G1607" s="434">
        <v>47087</v>
      </c>
      <c r="H1607" s="434">
        <v>28553</v>
      </c>
      <c r="I1607" s="434">
        <v>182.5</v>
      </c>
      <c r="J1607" s="434">
        <v>0</v>
      </c>
      <c r="K1607" s="434">
        <v>1970</v>
      </c>
    </row>
    <row r="1608" spans="1:11" hidden="1" x14ac:dyDescent="0.25">
      <c r="A1608" s="434">
        <v>229664000</v>
      </c>
      <c r="B1608" s="434">
        <v>23964</v>
      </c>
      <c r="C1608" s="434" t="s">
        <v>28</v>
      </c>
      <c r="D1608" s="434" t="s">
        <v>33</v>
      </c>
      <c r="E1608" s="434">
        <v>14.1</v>
      </c>
      <c r="F1608" s="434">
        <v>10404</v>
      </c>
      <c r="G1608" s="434">
        <v>92762</v>
      </c>
      <c r="H1608" s="434">
        <v>51195</v>
      </c>
      <c r="I1608" s="434">
        <v>229.2</v>
      </c>
      <c r="J1608" s="434">
        <v>0</v>
      </c>
      <c r="K1608" s="434">
        <v>1970</v>
      </c>
    </row>
    <row r="1609" spans="1:11" hidden="1" x14ac:dyDescent="0.25">
      <c r="A1609" s="434">
        <v>229666000</v>
      </c>
      <c r="B1609" s="434">
        <v>9368</v>
      </c>
      <c r="C1609" s="434" t="s">
        <v>28</v>
      </c>
      <c r="D1609" s="434" t="s">
        <v>29</v>
      </c>
      <c r="I1609" s="434">
        <v>180</v>
      </c>
    </row>
    <row r="1610" spans="1:11" hidden="1" x14ac:dyDescent="0.25">
      <c r="A1610" s="434">
        <v>229668000</v>
      </c>
      <c r="B1610" s="434">
        <v>159177</v>
      </c>
      <c r="C1610" s="434" t="s">
        <v>20</v>
      </c>
      <c r="D1610" s="434" t="s">
        <v>25</v>
      </c>
      <c r="E1610" s="434">
        <v>13.5</v>
      </c>
      <c r="F1610" s="434">
        <v>3840</v>
      </c>
      <c r="G1610" s="434">
        <v>7699</v>
      </c>
      <c r="H1610" s="434">
        <v>5366</v>
      </c>
      <c r="I1610" s="434">
        <v>122.66</v>
      </c>
      <c r="J1610" s="434">
        <v>8429</v>
      </c>
      <c r="K1610" s="434">
        <v>2007</v>
      </c>
    </row>
    <row r="1611" spans="1:11" hidden="1" x14ac:dyDescent="0.25">
      <c r="A1611" s="434">
        <v>229675000</v>
      </c>
      <c r="B1611" s="434">
        <v>7325</v>
      </c>
      <c r="C1611" s="434" t="s">
        <v>28</v>
      </c>
      <c r="D1611" s="434" t="s">
        <v>29</v>
      </c>
      <c r="E1611" s="434">
        <v>14</v>
      </c>
      <c r="F1611" s="434">
        <v>6156</v>
      </c>
      <c r="G1611" s="434">
        <v>30046</v>
      </c>
      <c r="H1611" s="434">
        <v>18675</v>
      </c>
      <c r="I1611" s="434">
        <v>171.45</v>
      </c>
      <c r="J1611" s="434">
        <v>0</v>
      </c>
      <c r="K1611" s="434">
        <v>1997</v>
      </c>
    </row>
    <row r="1612" spans="1:11" hidden="1" x14ac:dyDescent="0.25">
      <c r="A1612" s="434">
        <v>229678000</v>
      </c>
      <c r="B1612" s="434">
        <v>196187</v>
      </c>
      <c r="C1612" s="434" t="s">
        <v>44</v>
      </c>
      <c r="D1612" s="434" t="s">
        <v>36</v>
      </c>
      <c r="E1612" s="434">
        <v>21.7</v>
      </c>
      <c r="F1612" s="434">
        <v>38420</v>
      </c>
      <c r="G1612" s="434">
        <v>7900</v>
      </c>
      <c r="H1612" s="434">
        <v>99526</v>
      </c>
      <c r="I1612" s="434">
        <v>293.2</v>
      </c>
      <c r="J1612" s="434">
        <v>0</v>
      </c>
      <c r="K1612" s="434">
        <v>1970</v>
      </c>
    </row>
    <row r="1613" spans="1:11" hidden="1" x14ac:dyDescent="0.25">
      <c r="A1613" s="434">
        <v>229692000</v>
      </c>
      <c r="B1613" s="434">
        <v>27060</v>
      </c>
      <c r="C1613" s="434" t="s">
        <v>20</v>
      </c>
      <c r="D1613" s="434" t="s">
        <v>25</v>
      </c>
      <c r="E1613" s="434">
        <v>14</v>
      </c>
      <c r="F1613" s="434">
        <v>4000</v>
      </c>
      <c r="G1613" s="434">
        <v>8280</v>
      </c>
      <c r="H1613" s="434">
        <v>5596</v>
      </c>
      <c r="I1613" s="434">
        <v>123.9</v>
      </c>
      <c r="J1613" s="434">
        <v>8902</v>
      </c>
      <c r="K1613" s="434">
        <v>2013</v>
      </c>
    </row>
    <row r="1614" spans="1:11" hidden="1" x14ac:dyDescent="0.25">
      <c r="A1614" s="434">
        <v>229697000</v>
      </c>
      <c r="B1614" s="434">
        <v>4600</v>
      </c>
      <c r="C1614" s="434" t="s">
        <v>28</v>
      </c>
      <c r="D1614" s="434" t="s">
        <v>29</v>
      </c>
      <c r="F1614" s="434">
        <v>11900</v>
      </c>
      <c r="G1614" s="434">
        <v>63500</v>
      </c>
      <c r="H1614" s="434">
        <v>35873</v>
      </c>
      <c r="I1614" s="434">
        <v>199.99</v>
      </c>
      <c r="K1614" s="434">
        <v>2014</v>
      </c>
    </row>
    <row r="1615" spans="1:11" hidden="1" x14ac:dyDescent="0.25">
      <c r="A1615" s="434">
        <v>229713000</v>
      </c>
      <c r="B1615" s="434">
        <v>43516</v>
      </c>
      <c r="C1615" s="434" t="s">
        <v>24</v>
      </c>
      <c r="D1615" s="434" t="s">
        <v>22</v>
      </c>
      <c r="E1615" s="434">
        <v>14</v>
      </c>
      <c r="F1615" s="434">
        <v>1948</v>
      </c>
      <c r="G1615" s="434">
        <v>3824</v>
      </c>
      <c r="H1615" s="434">
        <v>3430</v>
      </c>
      <c r="I1615" s="434">
        <v>87.5</v>
      </c>
      <c r="J1615" s="434">
        <v>3300</v>
      </c>
      <c r="K1615" s="434">
        <v>2014</v>
      </c>
    </row>
    <row r="1616" spans="1:11" hidden="1" x14ac:dyDescent="0.25">
      <c r="A1616" s="434">
        <v>229716000</v>
      </c>
      <c r="B1616" s="434">
        <v>3923</v>
      </c>
      <c r="C1616" s="434" t="s">
        <v>16</v>
      </c>
      <c r="D1616" s="434" t="s">
        <v>36</v>
      </c>
      <c r="F1616" s="434">
        <v>11080</v>
      </c>
      <c r="G1616" s="434">
        <v>113876</v>
      </c>
      <c r="H1616" s="434">
        <v>62796</v>
      </c>
      <c r="I1616" s="434">
        <v>252.28</v>
      </c>
      <c r="J1616" s="434">
        <v>125271</v>
      </c>
      <c r="K1616" s="434">
        <v>2014</v>
      </c>
    </row>
    <row r="1617" spans="1:11" hidden="1" x14ac:dyDescent="0.25">
      <c r="A1617" s="434">
        <v>229717000</v>
      </c>
      <c r="B1617" s="434">
        <v>11613</v>
      </c>
      <c r="C1617" s="434" t="s">
        <v>16</v>
      </c>
      <c r="D1617" s="434" t="s">
        <v>36</v>
      </c>
      <c r="F1617" s="434">
        <v>11080</v>
      </c>
      <c r="G1617" s="434">
        <v>113876</v>
      </c>
      <c r="H1617" s="434">
        <v>62796</v>
      </c>
      <c r="I1617" s="434">
        <v>252.28</v>
      </c>
      <c r="J1617" s="434">
        <v>125271</v>
      </c>
      <c r="K1617" s="434">
        <v>2014</v>
      </c>
    </row>
    <row r="1618" spans="1:11" hidden="1" x14ac:dyDescent="0.25">
      <c r="A1618" s="434">
        <v>229718000</v>
      </c>
      <c r="B1618" s="434">
        <v>582</v>
      </c>
      <c r="C1618" s="434" t="s">
        <v>31</v>
      </c>
      <c r="D1618" s="434" t="s">
        <v>29</v>
      </c>
      <c r="E1618" s="434">
        <v>13.8</v>
      </c>
      <c r="F1618" s="434">
        <v>11300</v>
      </c>
      <c r="G1618" s="434">
        <v>50779</v>
      </c>
      <c r="H1618" s="434">
        <v>30488</v>
      </c>
      <c r="I1618" s="434">
        <v>189.99</v>
      </c>
      <c r="J1618" s="434">
        <v>0</v>
      </c>
      <c r="K1618" s="434">
        <v>2010</v>
      </c>
    </row>
    <row r="1619" spans="1:11" hidden="1" x14ac:dyDescent="0.25">
      <c r="A1619" s="434">
        <v>229720000</v>
      </c>
      <c r="B1619" s="434">
        <v>11217</v>
      </c>
      <c r="C1619" s="434" t="s">
        <v>28</v>
      </c>
      <c r="D1619" s="434" t="s">
        <v>29</v>
      </c>
      <c r="E1619" s="434">
        <v>13</v>
      </c>
      <c r="F1619" s="434">
        <v>6150</v>
      </c>
      <c r="G1619" s="434">
        <v>23641</v>
      </c>
      <c r="H1619" s="434">
        <v>14501</v>
      </c>
      <c r="I1619" s="434">
        <v>150.53</v>
      </c>
      <c r="K1619" s="434">
        <v>2008</v>
      </c>
    </row>
    <row r="1620" spans="1:11" hidden="1" x14ac:dyDescent="0.25">
      <c r="A1620" s="434">
        <v>229731000</v>
      </c>
      <c r="B1620" s="434">
        <v>14926</v>
      </c>
      <c r="C1620" s="434" t="s">
        <v>28</v>
      </c>
      <c r="D1620" s="434" t="s">
        <v>33</v>
      </c>
      <c r="E1620" s="434">
        <v>14.5</v>
      </c>
      <c r="F1620" s="434">
        <v>8883</v>
      </c>
      <c r="G1620" s="434">
        <v>75200</v>
      </c>
      <c r="H1620" s="434">
        <v>41074</v>
      </c>
      <c r="I1620" s="434">
        <v>225</v>
      </c>
      <c r="J1620" s="434">
        <v>0</v>
      </c>
      <c r="K1620" s="434">
        <v>1970</v>
      </c>
    </row>
    <row r="1621" spans="1:11" hidden="1" x14ac:dyDescent="0.25">
      <c r="A1621" s="434">
        <v>229738000</v>
      </c>
      <c r="B1621" s="434">
        <v>31</v>
      </c>
      <c r="C1621" s="434" t="s">
        <v>31</v>
      </c>
      <c r="D1621" s="434" t="s">
        <v>25</v>
      </c>
      <c r="E1621" s="434">
        <v>19.2</v>
      </c>
      <c r="F1621" s="434">
        <v>8340</v>
      </c>
      <c r="G1621" s="434">
        <v>11575</v>
      </c>
      <c r="H1621" s="434">
        <v>10203</v>
      </c>
      <c r="I1621" s="434">
        <v>144.52000000000001</v>
      </c>
      <c r="J1621" s="434">
        <v>15066</v>
      </c>
      <c r="K1621" s="434">
        <v>1994</v>
      </c>
    </row>
    <row r="1622" spans="1:11" hidden="1" x14ac:dyDescent="0.25">
      <c r="A1622" s="434">
        <v>229741000</v>
      </c>
      <c r="B1622" s="434">
        <v>727</v>
      </c>
      <c r="C1622" s="434" t="s">
        <v>28</v>
      </c>
      <c r="D1622" s="434" t="s">
        <v>29</v>
      </c>
      <c r="E1622" s="434">
        <v>43510</v>
      </c>
      <c r="F1622" s="434">
        <v>11430</v>
      </c>
      <c r="G1622" s="434">
        <v>56969</v>
      </c>
      <c r="H1622" s="434">
        <v>32987</v>
      </c>
      <c r="I1622" s="434">
        <v>189.99</v>
      </c>
      <c r="J1622" s="434">
        <v>0</v>
      </c>
    </row>
    <row r="1623" spans="1:11" hidden="1" x14ac:dyDescent="0.25">
      <c r="A1623" s="434">
        <v>229752000</v>
      </c>
      <c r="B1623" s="434">
        <v>8398</v>
      </c>
      <c r="C1623" s="434" t="s">
        <v>28</v>
      </c>
      <c r="D1623" s="434" t="s">
        <v>29</v>
      </c>
      <c r="E1623" s="434">
        <v>15</v>
      </c>
      <c r="F1623" s="434">
        <v>8.1300000000000008</v>
      </c>
      <c r="G1623" s="434">
        <v>61097</v>
      </c>
      <c r="H1623" s="434">
        <v>34612</v>
      </c>
      <c r="I1623" s="434">
        <v>199.9</v>
      </c>
      <c r="J1623" s="434">
        <v>0</v>
      </c>
      <c r="K1623" s="434">
        <v>1970</v>
      </c>
    </row>
    <row r="1624" spans="1:11" hidden="1" x14ac:dyDescent="0.25">
      <c r="A1624" s="434">
        <v>229758000</v>
      </c>
      <c r="B1624" s="434">
        <v>9633</v>
      </c>
      <c r="C1624" s="434" t="s">
        <v>28</v>
      </c>
      <c r="D1624" s="434" t="s">
        <v>29</v>
      </c>
      <c r="E1624" s="434">
        <v>14</v>
      </c>
      <c r="F1624" s="434">
        <v>4600</v>
      </c>
      <c r="G1624" s="434">
        <v>40481</v>
      </c>
      <c r="H1624" s="434">
        <v>24725</v>
      </c>
      <c r="I1624" s="434">
        <v>179.99</v>
      </c>
      <c r="J1624" s="434">
        <v>0</v>
      </c>
      <c r="K1624" s="434">
        <v>2015</v>
      </c>
    </row>
    <row r="1625" spans="1:11" hidden="1" x14ac:dyDescent="0.25">
      <c r="A1625" s="434">
        <v>229759000</v>
      </c>
      <c r="B1625" s="434">
        <v>11394</v>
      </c>
      <c r="C1625" s="434" t="s">
        <v>28</v>
      </c>
      <c r="D1625" s="434" t="s">
        <v>29</v>
      </c>
      <c r="E1625" s="434">
        <v>14</v>
      </c>
      <c r="F1625" s="434">
        <v>4600</v>
      </c>
      <c r="G1625" s="434">
        <v>40481</v>
      </c>
      <c r="H1625" s="434">
        <v>24725</v>
      </c>
      <c r="I1625" s="434">
        <v>179.99</v>
      </c>
      <c r="J1625" s="434">
        <v>0</v>
      </c>
      <c r="K1625" s="434">
        <v>2015</v>
      </c>
    </row>
    <row r="1626" spans="1:11" hidden="1" x14ac:dyDescent="0.25">
      <c r="A1626" s="434">
        <v>229767000</v>
      </c>
      <c r="B1626" s="434">
        <v>320423</v>
      </c>
      <c r="C1626" s="434" t="s">
        <v>24</v>
      </c>
      <c r="D1626" s="434" t="s">
        <v>36</v>
      </c>
      <c r="E1626" s="434">
        <v>19.5</v>
      </c>
      <c r="F1626" s="434">
        <v>29070</v>
      </c>
      <c r="G1626" s="434">
        <v>84604</v>
      </c>
      <c r="H1626" s="434">
        <v>100236</v>
      </c>
      <c r="I1626" s="434">
        <v>288.10000000000002</v>
      </c>
      <c r="J1626" s="434">
        <v>151900</v>
      </c>
      <c r="K1626" s="434">
        <v>1970</v>
      </c>
    </row>
    <row r="1627" spans="1:11" hidden="1" x14ac:dyDescent="0.25">
      <c r="A1627" s="434">
        <v>229773000</v>
      </c>
      <c r="B1627" s="434">
        <v>18792</v>
      </c>
      <c r="C1627" s="434" t="s">
        <v>16</v>
      </c>
      <c r="D1627" s="434" t="s">
        <v>36</v>
      </c>
      <c r="E1627" s="434">
        <v>15.1</v>
      </c>
      <c r="F1627" s="434">
        <v>16860</v>
      </c>
      <c r="G1627" s="434">
        <v>157022</v>
      </c>
      <c r="H1627" s="434">
        <v>81670</v>
      </c>
      <c r="I1627" s="434">
        <v>274.5</v>
      </c>
      <c r="J1627" s="434">
        <v>0</v>
      </c>
      <c r="K1627" s="434">
        <v>1970</v>
      </c>
    </row>
    <row r="1628" spans="1:11" hidden="1" x14ac:dyDescent="0.25">
      <c r="A1628" s="434">
        <v>229774000</v>
      </c>
      <c r="B1628" s="434">
        <v>40252</v>
      </c>
      <c r="C1628" s="434" t="s">
        <v>24</v>
      </c>
      <c r="D1628" s="434" t="s">
        <v>36</v>
      </c>
      <c r="F1628" s="434">
        <v>16860</v>
      </c>
      <c r="G1628" s="434">
        <v>157016</v>
      </c>
      <c r="H1628" s="434">
        <v>81670</v>
      </c>
      <c r="I1628" s="434">
        <v>274.5</v>
      </c>
      <c r="J1628" s="434">
        <v>167379</v>
      </c>
      <c r="K1628" s="434">
        <v>2015</v>
      </c>
    </row>
    <row r="1629" spans="1:11" hidden="1" x14ac:dyDescent="0.25">
      <c r="A1629" s="434">
        <v>229798000</v>
      </c>
      <c r="B1629" s="434">
        <v>590</v>
      </c>
      <c r="C1629" s="434" t="s">
        <v>31</v>
      </c>
      <c r="D1629" s="434" t="s">
        <v>29</v>
      </c>
      <c r="E1629" s="434">
        <v>14</v>
      </c>
      <c r="F1629" s="434">
        <v>10880</v>
      </c>
      <c r="G1629" s="434">
        <v>38330</v>
      </c>
      <c r="H1629" s="434">
        <v>25431</v>
      </c>
      <c r="I1629" s="434">
        <v>179.99</v>
      </c>
      <c r="J1629" s="434">
        <v>0</v>
      </c>
    </row>
    <row r="1630" spans="1:11" hidden="1" x14ac:dyDescent="0.25">
      <c r="A1630" s="434">
        <v>229814000</v>
      </c>
      <c r="B1630" s="434">
        <v>12703</v>
      </c>
      <c r="C1630" s="434" t="s">
        <v>28</v>
      </c>
      <c r="D1630" s="434" t="s">
        <v>29</v>
      </c>
      <c r="E1630" s="434">
        <v>14</v>
      </c>
      <c r="F1630" s="434">
        <v>4600</v>
      </c>
      <c r="G1630" s="434">
        <v>40481</v>
      </c>
      <c r="H1630" s="434">
        <v>24725</v>
      </c>
      <c r="I1630" s="434">
        <v>179.99</v>
      </c>
      <c r="J1630" s="434">
        <v>0</v>
      </c>
      <c r="K1630" s="434">
        <v>2015</v>
      </c>
    </row>
    <row r="1631" spans="1:11" hidden="1" x14ac:dyDescent="0.25">
      <c r="A1631" s="434">
        <v>229815000</v>
      </c>
      <c r="B1631" s="434">
        <v>19512</v>
      </c>
      <c r="C1631" s="434" t="s">
        <v>28</v>
      </c>
      <c r="D1631" s="434" t="s">
        <v>29</v>
      </c>
      <c r="E1631" s="434">
        <v>14.5</v>
      </c>
      <c r="F1631" s="434">
        <v>10640</v>
      </c>
      <c r="G1631" s="434">
        <v>41675</v>
      </c>
      <c r="H1631" s="434">
        <v>25312</v>
      </c>
      <c r="I1631" s="434">
        <v>186.45</v>
      </c>
      <c r="J1631" s="434">
        <v>0</v>
      </c>
      <c r="K1631" s="434">
        <v>2006</v>
      </c>
    </row>
    <row r="1632" spans="1:11" hidden="1" x14ac:dyDescent="0.25">
      <c r="A1632" s="434">
        <v>229822000</v>
      </c>
      <c r="B1632" s="434">
        <v>81530</v>
      </c>
      <c r="C1632" s="434" t="s">
        <v>20</v>
      </c>
      <c r="D1632" s="434" t="s">
        <v>22</v>
      </c>
      <c r="E1632" s="434">
        <v>12</v>
      </c>
      <c r="F1632" s="434">
        <v>1980</v>
      </c>
      <c r="G1632" s="434">
        <v>4200</v>
      </c>
      <c r="H1632" s="434">
        <v>2934</v>
      </c>
      <c r="I1632" s="434">
        <v>96</v>
      </c>
      <c r="J1632" s="434">
        <v>4736</v>
      </c>
      <c r="K1632" s="434">
        <v>2005</v>
      </c>
    </row>
    <row r="1633" spans="1:11" hidden="1" x14ac:dyDescent="0.25">
      <c r="A1633" s="434">
        <v>229831000</v>
      </c>
      <c r="B1633" s="434">
        <v>21717</v>
      </c>
      <c r="C1633" s="434" t="s">
        <v>20</v>
      </c>
      <c r="D1633" s="434" t="s">
        <v>25</v>
      </c>
      <c r="E1633" s="434">
        <v>14.5</v>
      </c>
      <c r="F1633" s="434">
        <v>3000</v>
      </c>
      <c r="G1633" s="434">
        <v>5850</v>
      </c>
      <c r="H1633" s="434">
        <v>3983</v>
      </c>
      <c r="I1633" s="434">
        <v>105.5</v>
      </c>
      <c r="J1633" s="434">
        <v>0</v>
      </c>
      <c r="K1633" s="434">
        <v>1970</v>
      </c>
    </row>
    <row r="1634" spans="1:11" hidden="1" x14ac:dyDescent="0.25">
      <c r="A1634" s="434">
        <v>229847000</v>
      </c>
      <c r="B1634" s="434">
        <v>34160</v>
      </c>
      <c r="C1634" s="434" t="s">
        <v>20</v>
      </c>
      <c r="D1634" s="434" t="s">
        <v>29</v>
      </c>
      <c r="E1634" s="434">
        <v>14.5</v>
      </c>
      <c r="F1634" s="434">
        <v>7860</v>
      </c>
      <c r="G1634" s="434">
        <v>35670</v>
      </c>
      <c r="H1634" s="434">
        <v>23676</v>
      </c>
      <c r="I1634" s="434">
        <v>183.06</v>
      </c>
      <c r="J1634" s="434">
        <v>41322</v>
      </c>
      <c r="K1634" s="434">
        <v>2003</v>
      </c>
    </row>
    <row r="1635" spans="1:11" hidden="1" x14ac:dyDescent="0.25">
      <c r="A1635" s="434">
        <v>229849000</v>
      </c>
      <c r="B1635" s="434">
        <v>76318</v>
      </c>
      <c r="C1635" s="434" t="s">
        <v>61</v>
      </c>
      <c r="D1635" s="434" t="s">
        <v>22</v>
      </c>
      <c r="E1635" s="434">
        <v>12</v>
      </c>
      <c r="F1635" s="434">
        <v>1800</v>
      </c>
      <c r="G1635" s="434">
        <v>4250</v>
      </c>
      <c r="H1635" s="434">
        <v>2844</v>
      </c>
      <c r="I1635" s="434">
        <v>89.75</v>
      </c>
      <c r="J1635" s="434">
        <v>0</v>
      </c>
      <c r="K1635" s="434">
        <v>1996</v>
      </c>
    </row>
    <row r="1636" spans="1:11" hidden="1" x14ac:dyDescent="0.25">
      <c r="A1636" s="434">
        <v>229853000</v>
      </c>
      <c r="B1636" s="434">
        <v>7858</v>
      </c>
      <c r="C1636" s="434" t="s">
        <v>24</v>
      </c>
      <c r="D1636" s="434" t="s">
        <v>36</v>
      </c>
      <c r="E1636" s="434">
        <v>14.8</v>
      </c>
      <c r="F1636" s="434">
        <v>15174</v>
      </c>
      <c r="G1636" s="434">
        <v>159500</v>
      </c>
      <c r="H1636" s="434">
        <v>83377</v>
      </c>
      <c r="I1636" s="434">
        <v>273.70001000000002</v>
      </c>
      <c r="J1636" s="434">
        <v>172661</v>
      </c>
      <c r="K1636" s="434">
        <v>2015</v>
      </c>
    </row>
    <row r="1637" spans="1:11" hidden="1" x14ac:dyDescent="0.25">
      <c r="A1637" s="434">
        <v>229860000</v>
      </c>
      <c r="B1637" s="434">
        <v>70655</v>
      </c>
      <c r="C1637" s="434" t="s">
        <v>61</v>
      </c>
      <c r="D1637" s="434" t="s">
        <v>22</v>
      </c>
      <c r="E1637" s="434">
        <v>12</v>
      </c>
      <c r="F1637" s="434">
        <v>1800</v>
      </c>
      <c r="G1637" s="434">
        <v>4212</v>
      </c>
      <c r="H1637" s="434">
        <v>2844</v>
      </c>
      <c r="I1637" s="434">
        <v>89.69</v>
      </c>
      <c r="J1637" s="434">
        <v>0</v>
      </c>
      <c r="K1637" s="434">
        <v>1997</v>
      </c>
    </row>
    <row r="1638" spans="1:11" hidden="1" x14ac:dyDescent="0.25">
      <c r="A1638" s="434">
        <v>229866000</v>
      </c>
      <c r="B1638" s="434">
        <v>9730</v>
      </c>
      <c r="C1638" s="434" t="s">
        <v>20</v>
      </c>
      <c r="D1638" s="434" t="s">
        <v>25</v>
      </c>
      <c r="E1638" s="434">
        <v>13</v>
      </c>
      <c r="F1638" s="434">
        <v>2640</v>
      </c>
      <c r="G1638" s="434">
        <v>6221</v>
      </c>
      <c r="H1638" s="434">
        <v>4365</v>
      </c>
      <c r="I1638" s="434">
        <v>121.62</v>
      </c>
      <c r="J1638" s="434">
        <v>7082</v>
      </c>
      <c r="K1638" s="434">
        <v>2008</v>
      </c>
    </row>
    <row r="1639" spans="1:11" hidden="1" x14ac:dyDescent="0.25">
      <c r="A1639" s="434">
        <v>229872000</v>
      </c>
      <c r="B1639" s="434">
        <v>19609</v>
      </c>
      <c r="C1639" s="434" t="s">
        <v>28</v>
      </c>
      <c r="D1639" s="434" t="s">
        <v>33</v>
      </c>
      <c r="E1639" s="434">
        <v>13.8</v>
      </c>
      <c r="F1639" s="434">
        <v>11060</v>
      </c>
      <c r="G1639" s="434">
        <v>91945</v>
      </c>
      <c r="H1639" s="434">
        <v>50868</v>
      </c>
      <c r="I1639" s="434">
        <v>229.5</v>
      </c>
      <c r="J1639" s="434">
        <v>0</v>
      </c>
      <c r="K1639" s="434">
        <v>1970</v>
      </c>
    </row>
    <row r="1640" spans="1:11" hidden="1" x14ac:dyDescent="0.25">
      <c r="A1640" s="434">
        <v>229874000</v>
      </c>
      <c r="B1640" s="434">
        <v>7606</v>
      </c>
      <c r="C1640" s="434" t="s">
        <v>28</v>
      </c>
      <c r="D1640" s="434" t="s">
        <v>33</v>
      </c>
      <c r="E1640" s="434">
        <v>13.8</v>
      </c>
      <c r="F1640" s="434">
        <v>11060</v>
      </c>
      <c r="G1640" s="434">
        <v>91945</v>
      </c>
      <c r="H1640" s="434">
        <v>50868</v>
      </c>
      <c r="I1640" s="434">
        <v>229.5</v>
      </c>
      <c r="J1640" s="434">
        <v>0</v>
      </c>
      <c r="K1640" s="434">
        <v>1970</v>
      </c>
    </row>
    <row r="1641" spans="1:11" hidden="1" x14ac:dyDescent="0.25">
      <c r="A1641" s="434">
        <v>229879000</v>
      </c>
      <c r="B1641" s="434">
        <v>20439</v>
      </c>
      <c r="C1641" s="434" t="s">
        <v>20</v>
      </c>
      <c r="D1641" s="434" t="s">
        <v>29</v>
      </c>
      <c r="E1641" s="434">
        <v>14.5</v>
      </c>
      <c r="F1641" s="434">
        <v>7746</v>
      </c>
      <c r="G1641" s="434">
        <v>37566</v>
      </c>
      <c r="H1641" s="434">
        <v>23339</v>
      </c>
      <c r="I1641" s="434">
        <v>184.31</v>
      </c>
      <c r="J1641" s="434">
        <v>40840</v>
      </c>
      <c r="K1641" s="434">
        <v>2010</v>
      </c>
    </row>
    <row r="1642" spans="1:11" hidden="1" x14ac:dyDescent="0.25">
      <c r="A1642" s="434">
        <v>229880000</v>
      </c>
      <c r="B1642" s="434">
        <v>8238</v>
      </c>
      <c r="C1642" s="434" t="s">
        <v>20</v>
      </c>
      <c r="D1642" s="434" t="s">
        <v>29</v>
      </c>
      <c r="E1642" s="434">
        <v>14.5</v>
      </c>
      <c r="F1642" s="434">
        <v>7860</v>
      </c>
      <c r="G1642" s="434">
        <v>37593</v>
      </c>
      <c r="H1642" s="434">
        <v>23339</v>
      </c>
      <c r="I1642" s="434">
        <v>184.31</v>
      </c>
      <c r="J1642" s="434">
        <v>40840</v>
      </c>
      <c r="K1642" s="434">
        <v>2009</v>
      </c>
    </row>
    <row r="1643" spans="1:11" hidden="1" x14ac:dyDescent="0.25">
      <c r="A1643" s="434">
        <v>229881000</v>
      </c>
      <c r="B1643" s="434">
        <v>6773</v>
      </c>
      <c r="C1643" s="434" t="s">
        <v>20</v>
      </c>
      <c r="D1643" s="434" t="s">
        <v>29</v>
      </c>
      <c r="E1643" s="434">
        <v>14.5</v>
      </c>
      <c r="F1643" s="434">
        <v>11060</v>
      </c>
      <c r="G1643" s="434">
        <v>37048</v>
      </c>
      <c r="H1643" s="434">
        <v>23337</v>
      </c>
      <c r="I1643" s="434">
        <v>182.55</v>
      </c>
      <c r="J1643" s="434">
        <v>41200</v>
      </c>
      <c r="K1643" s="434">
        <v>2006</v>
      </c>
    </row>
    <row r="1644" spans="1:11" hidden="1" x14ac:dyDescent="0.25">
      <c r="A1644" s="434">
        <v>229882000</v>
      </c>
      <c r="B1644" s="434">
        <v>18316</v>
      </c>
      <c r="C1644" s="434" t="s">
        <v>20</v>
      </c>
      <c r="D1644" s="434" t="s">
        <v>29</v>
      </c>
      <c r="E1644" s="434">
        <v>14.5</v>
      </c>
      <c r="F1644" s="434">
        <v>9480</v>
      </c>
      <c r="G1644" s="434">
        <v>37304</v>
      </c>
      <c r="H1644" s="434">
        <v>23240</v>
      </c>
      <c r="I1644" s="434">
        <v>182.55</v>
      </c>
      <c r="J1644" s="434">
        <v>41407</v>
      </c>
      <c r="K1644" s="434">
        <v>2006</v>
      </c>
    </row>
    <row r="1645" spans="1:11" hidden="1" x14ac:dyDescent="0.25">
      <c r="A1645" s="434">
        <v>229883000</v>
      </c>
      <c r="B1645" s="434">
        <v>22861</v>
      </c>
      <c r="C1645" s="434" t="s">
        <v>20</v>
      </c>
      <c r="D1645" s="434" t="s">
        <v>29</v>
      </c>
      <c r="E1645" s="434">
        <v>14.5</v>
      </c>
      <c r="F1645" s="434">
        <v>11060</v>
      </c>
      <c r="G1645" s="434">
        <v>37105</v>
      </c>
      <c r="H1645" s="434">
        <v>23337</v>
      </c>
      <c r="I1645" s="434">
        <v>182.55</v>
      </c>
      <c r="J1645" s="434">
        <v>41137</v>
      </c>
      <c r="K1645" s="434">
        <v>2006</v>
      </c>
    </row>
    <row r="1646" spans="1:11" hidden="1" x14ac:dyDescent="0.25">
      <c r="A1646" s="434">
        <v>229895000</v>
      </c>
      <c r="B1646" s="434">
        <v>10353</v>
      </c>
      <c r="C1646" s="434" t="s">
        <v>20</v>
      </c>
      <c r="D1646" s="434" t="s">
        <v>22</v>
      </c>
      <c r="E1646" s="434">
        <v>13.5</v>
      </c>
      <c r="F1646" s="434">
        <v>1765</v>
      </c>
      <c r="G1646" s="434">
        <v>4500</v>
      </c>
      <c r="H1646" s="434">
        <v>2919</v>
      </c>
      <c r="I1646" s="434">
        <v>99.76</v>
      </c>
      <c r="J1646" s="434">
        <v>4998</v>
      </c>
      <c r="K1646" s="434">
        <v>2003</v>
      </c>
    </row>
    <row r="1647" spans="1:11" hidden="1" x14ac:dyDescent="0.25">
      <c r="A1647" s="434">
        <v>229908000</v>
      </c>
      <c r="B1647" s="434">
        <v>126000</v>
      </c>
      <c r="C1647" s="434" t="s">
        <v>61</v>
      </c>
      <c r="D1647" s="434" t="s">
        <v>17</v>
      </c>
      <c r="E1647" s="434">
        <v>13</v>
      </c>
      <c r="F1647" s="434">
        <v>930</v>
      </c>
      <c r="G1647" s="434">
        <v>78</v>
      </c>
      <c r="H1647" s="434">
        <v>405</v>
      </c>
      <c r="I1647" s="434">
        <v>40</v>
      </c>
      <c r="J1647" s="434">
        <v>0</v>
      </c>
      <c r="K1647" s="434">
        <v>1970</v>
      </c>
    </row>
    <row r="1648" spans="1:11" hidden="1" x14ac:dyDescent="0.25">
      <c r="A1648" s="434">
        <v>229909000</v>
      </c>
      <c r="B1648" s="434">
        <v>800</v>
      </c>
      <c r="C1648" s="434" t="s">
        <v>31</v>
      </c>
      <c r="D1648" s="434" t="s">
        <v>29</v>
      </c>
      <c r="E1648" s="434">
        <v>14</v>
      </c>
      <c r="F1648" s="434">
        <v>6050</v>
      </c>
      <c r="G1648" s="434">
        <v>38330</v>
      </c>
      <c r="H1648" s="434">
        <v>25431</v>
      </c>
      <c r="I1648" s="434">
        <v>179.99</v>
      </c>
      <c r="K1648" s="434">
        <v>2014</v>
      </c>
    </row>
    <row r="1649" spans="1:11" hidden="1" x14ac:dyDescent="0.25">
      <c r="A1649" s="434">
        <v>229910000</v>
      </c>
      <c r="B1649" s="434">
        <v>789</v>
      </c>
      <c r="C1649" s="434" t="s">
        <v>28</v>
      </c>
      <c r="D1649" s="434" t="s">
        <v>33</v>
      </c>
      <c r="F1649" s="434">
        <v>10000</v>
      </c>
      <c r="G1649" s="434">
        <v>76102</v>
      </c>
      <c r="H1649" s="434">
        <v>41254</v>
      </c>
      <c r="I1649" s="434">
        <v>225</v>
      </c>
      <c r="K1649" s="434">
        <v>2014</v>
      </c>
    </row>
    <row r="1650" spans="1:11" hidden="1" x14ac:dyDescent="0.25">
      <c r="A1650" s="434">
        <v>229911000</v>
      </c>
      <c r="B1650" s="434">
        <v>1619</v>
      </c>
      <c r="C1650" s="434" t="s">
        <v>28</v>
      </c>
      <c r="D1650" s="434" t="s">
        <v>29</v>
      </c>
      <c r="E1650" s="434">
        <v>15.1</v>
      </c>
      <c r="F1650" s="434">
        <v>8300</v>
      </c>
      <c r="G1650" s="434">
        <v>62657</v>
      </c>
      <c r="H1650" s="434">
        <v>35884</v>
      </c>
      <c r="I1650" s="434">
        <v>199.99</v>
      </c>
      <c r="J1650" s="434">
        <v>0</v>
      </c>
      <c r="K1650" s="434">
        <v>2015</v>
      </c>
    </row>
    <row r="1651" spans="1:11" hidden="1" x14ac:dyDescent="0.25">
      <c r="A1651" s="434">
        <v>229912000</v>
      </c>
      <c r="B1651" s="434">
        <v>3612</v>
      </c>
      <c r="C1651" s="434" t="s">
        <v>35</v>
      </c>
      <c r="D1651" s="434" t="s">
        <v>29</v>
      </c>
      <c r="G1651" s="434">
        <v>22308</v>
      </c>
      <c r="H1651" s="434">
        <v>17189</v>
      </c>
      <c r="I1651" s="434">
        <v>179</v>
      </c>
      <c r="J1651" s="434">
        <v>0</v>
      </c>
      <c r="K1651" s="434">
        <v>1970</v>
      </c>
    </row>
    <row r="1652" spans="1:11" hidden="1" x14ac:dyDescent="0.25">
      <c r="A1652" s="434">
        <v>229936000</v>
      </c>
      <c r="B1652" s="434">
        <v>10426</v>
      </c>
      <c r="C1652" s="434" t="s">
        <v>31</v>
      </c>
      <c r="D1652" s="434" t="s">
        <v>25</v>
      </c>
      <c r="E1652" s="434">
        <v>16</v>
      </c>
      <c r="F1652" s="434">
        <v>5276</v>
      </c>
      <c r="G1652" s="434">
        <v>8865</v>
      </c>
      <c r="H1652" s="434">
        <v>6219</v>
      </c>
      <c r="I1652" s="434">
        <v>133.41</v>
      </c>
      <c r="J1652" s="434">
        <v>0</v>
      </c>
      <c r="K1652" s="434">
        <v>1970</v>
      </c>
    </row>
    <row r="1653" spans="1:11" hidden="1" x14ac:dyDescent="0.25">
      <c r="A1653" s="434">
        <v>229941000</v>
      </c>
      <c r="B1653" s="434">
        <v>1480</v>
      </c>
      <c r="C1653" s="434" t="s">
        <v>31</v>
      </c>
      <c r="D1653" s="434" t="s">
        <v>29</v>
      </c>
      <c r="E1653" s="434">
        <v>12.5</v>
      </c>
      <c r="F1653" s="434">
        <v>4480</v>
      </c>
      <c r="G1653" s="434">
        <v>16717</v>
      </c>
      <c r="H1653" s="434">
        <v>11516</v>
      </c>
      <c r="I1653" s="434">
        <v>152.5</v>
      </c>
      <c r="J1653" s="434">
        <v>0</v>
      </c>
      <c r="K1653" s="434">
        <v>2014</v>
      </c>
    </row>
    <row r="1654" spans="1:11" hidden="1" x14ac:dyDescent="0.25">
      <c r="A1654" s="434">
        <v>229953000</v>
      </c>
      <c r="B1654" s="434">
        <v>4357</v>
      </c>
      <c r="C1654" s="434" t="s">
        <v>24</v>
      </c>
      <c r="D1654" s="434" t="s">
        <v>22</v>
      </c>
      <c r="E1654" s="434">
        <v>13.5</v>
      </c>
      <c r="F1654" s="434">
        <v>2500</v>
      </c>
      <c r="G1654" s="434">
        <v>3711</v>
      </c>
      <c r="H1654" s="434">
        <v>3589</v>
      </c>
      <c r="I1654" s="434">
        <v>95</v>
      </c>
      <c r="J1654" s="434">
        <v>3500</v>
      </c>
      <c r="K1654" s="434">
        <v>2014</v>
      </c>
    </row>
    <row r="1655" spans="1:11" hidden="1" x14ac:dyDescent="0.25">
      <c r="A1655" s="434">
        <v>229954000</v>
      </c>
      <c r="B1655" s="434">
        <v>642</v>
      </c>
      <c r="C1655" s="434" t="s">
        <v>28</v>
      </c>
      <c r="D1655" s="434" t="s">
        <v>29</v>
      </c>
      <c r="E1655" s="434">
        <v>13.5</v>
      </c>
      <c r="F1655" s="434">
        <v>6480</v>
      </c>
      <c r="G1655" s="434">
        <v>32491</v>
      </c>
      <c r="H1655" s="434">
        <v>20867</v>
      </c>
      <c r="I1655" s="434">
        <v>179.9</v>
      </c>
      <c r="J1655" s="434">
        <v>0</v>
      </c>
      <c r="K1655" s="434">
        <v>2011</v>
      </c>
    </row>
    <row r="1656" spans="1:11" hidden="1" x14ac:dyDescent="0.25">
      <c r="A1656" s="434">
        <v>229970000</v>
      </c>
      <c r="B1656" s="434">
        <v>13277</v>
      </c>
      <c r="C1656" s="434" t="s">
        <v>31</v>
      </c>
      <c r="D1656" s="434" t="s">
        <v>25</v>
      </c>
      <c r="E1656" s="434">
        <v>14.5</v>
      </c>
      <c r="F1656" s="434">
        <v>5999</v>
      </c>
      <c r="G1656" s="434">
        <v>6293</v>
      </c>
      <c r="H1656" s="434">
        <v>8407</v>
      </c>
      <c r="I1656" s="434">
        <v>125.25</v>
      </c>
      <c r="K1656" s="434">
        <v>1995</v>
      </c>
    </row>
    <row r="1657" spans="1:11" hidden="1" x14ac:dyDescent="0.25">
      <c r="A1657" s="434">
        <v>229972000</v>
      </c>
      <c r="B1657" s="434">
        <v>70747</v>
      </c>
      <c r="C1657" s="434" t="s">
        <v>20</v>
      </c>
      <c r="D1657" s="434" t="s">
        <v>25</v>
      </c>
      <c r="E1657" s="434">
        <v>13.2</v>
      </c>
      <c r="F1657" s="434">
        <v>2430</v>
      </c>
      <c r="G1657" s="434">
        <v>7478</v>
      </c>
      <c r="H1657" s="434">
        <v>4641</v>
      </c>
      <c r="I1657" s="434">
        <v>116.35</v>
      </c>
      <c r="J1657" s="434">
        <v>8046</v>
      </c>
      <c r="K1657" s="434">
        <v>2009</v>
      </c>
    </row>
    <row r="1658" spans="1:11" hidden="1" x14ac:dyDescent="0.25">
      <c r="A1658" s="434">
        <v>229985000</v>
      </c>
      <c r="B1658" s="434">
        <v>10208</v>
      </c>
      <c r="C1658" s="434" t="s">
        <v>28</v>
      </c>
      <c r="D1658" s="434" t="s">
        <v>36</v>
      </c>
      <c r="E1658" s="434">
        <v>43599</v>
      </c>
      <c r="F1658" s="434">
        <v>16860</v>
      </c>
      <c r="G1658" s="434">
        <v>175649</v>
      </c>
      <c r="H1658" s="434">
        <v>91971</v>
      </c>
      <c r="I1658" s="434">
        <v>291.8</v>
      </c>
      <c r="J1658" s="434">
        <v>0</v>
      </c>
    </row>
    <row r="1659" spans="1:11" hidden="1" x14ac:dyDescent="0.25">
      <c r="A1659" s="434">
        <v>229997000</v>
      </c>
      <c r="B1659" s="434">
        <v>5000</v>
      </c>
      <c r="C1659" s="434" t="s">
        <v>31</v>
      </c>
      <c r="D1659" s="434" t="s">
        <v>22</v>
      </c>
      <c r="G1659" s="434">
        <v>3793</v>
      </c>
      <c r="H1659" s="434">
        <v>2451</v>
      </c>
      <c r="I1659" s="434">
        <v>88</v>
      </c>
      <c r="J1659" s="434">
        <v>0</v>
      </c>
      <c r="K1659" s="434">
        <v>1970</v>
      </c>
    </row>
    <row r="1660" spans="1:11" hidden="1" x14ac:dyDescent="0.25">
      <c r="A1660" s="434">
        <v>229998000</v>
      </c>
      <c r="B1660" s="434">
        <v>6113</v>
      </c>
      <c r="C1660" s="434" t="s">
        <v>20</v>
      </c>
      <c r="D1660" s="434" t="s">
        <v>25</v>
      </c>
      <c r="E1660" s="434">
        <v>14</v>
      </c>
      <c r="F1660" s="434">
        <v>2300</v>
      </c>
      <c r="G1660" s="434">
        <v>6267</v>
      </c>
      <c r="H1660" s="434">
        <v>4369</v>
      </c>
      <c r="I1660" s="434">
        <v>121.62</v>
      </c>
      <c r="J1660" s="434">
        <v>7078</v>
      </c>
      <c r="K1660" s="434">
        <v>2009</v>
      </c>
    </row>
    <row r="1661" spans="1:11" hidden="1" x14ac:dyDescent="0.25">
      <c r="A1661" s="434">
        <v>230005000</v>
      </c>
      <c r="B1661" s="434">
        <v>17849</v>
      </c>
      <c r="C1661" s="434" t="s">
        <v>31</v>
      </c>
      <c r="D1661" s="434" t="s">
        <v>22</v>
      </c>
      <c r="E1661" s="434">
        <v>10.5</v>
      </c>
      <c r="F1661" s="434">
        <v>955</v>
      </c>
      <c r="G1661" s="434">
        <v>2250</v>
      </c>
      <c r="H1661" s="434">
        <v>1599</v>
      </c>
      <c r="I1661" s="434">
        <v>81.7</v>
      </c>
      <c r="J1661" s="434">
        <v>0</v>
      </c>
      <c r="K1661" s="434">
        <v>1970</v>
      </c>
    </row>
    <row r="1662" spans="1:11" hidden="1" x14ac:dyDescent="0.25">
      <c r="A1662" s="434">
        <v>230006490</v>
      </c>
      <c r="B1662" s="434">
        <v>3279</v>
      </c>
      <c r="C1662" s="434" t="s">
        <v>61</v>
      </c>
      <c r="D1662" s="434" t="s">
        <v>13</v>
      </c>
      <c r="I1662" s="434">
        <v>10</v>
      </c>
      <c r="J1662" s="434">
        <v>0</v>
      </c>
      <c r="K1662" s="434">
        <v>1970</v>
      </c>
    </row>
    <row r="1663" spans="1:11" hidden="1" x14ac:dyDescent="0.25">
      <c r="A1663" s="434">
        <v>230007000</v>
      </c>
      <c r="B1663" s="434">
        <v>715</v>
      </c>
      <c r="C1663" s="434" t="s">
        <v>31</v>
      </c>
      <c r="D1663" s="434" t="s">
        <v>29</v>
      </c>
      <c r="E1663" s="434">
        <v>20</v>
      </c>
      <c r="F1663" s="434">
        <v>12599</v>
      </c>
      <c r="G1663" s="434">
        <v>9096</v>
      </c>
      <c r="H1663" s="434">
        <v>11671</v>
      </c>
      <c r="I1663" s="434">
        <v>162.58000000000001</v>
      </c>
      <c r="J1663" s="434">
        <v>0</v>
      </c>
      <c r="K1663" s="434">
        <v>2001</v>
      </c>
    </row>
    <row r="1664" spans="1:11" hidden="1" x14ac:dyDescent="0.25">
      <c r="A1664" s="434">
        <v>230011000</v>
      </c>
      <c r="B1664" s="434">
        <v>28597</v>
      </c>
      <c r="C1664" s="434" t="s">
        <v>61</v>
      </c>
      <c r="D1664" s="434" t="s">
        <v>22</v>
      </c>
      <c r="E1664" s="434">
        <v>12</v>
      </c>
      <c r="F1664" s="434">
        <v>2400</v>
      </c>
      <c r="G1664" s="434">
        <v>4748</v>
      </c>
      <c r="H1664" s="434">
        <v>2876</v>
      </c>
      <c r="I1664" s="434">
        <v>89</v>
      </c>
      <c r="J1664" s="434">
        <v>0</v>
      </c>
      <c r="K1664" s="434">
        <v>1999</v>
      </c>
    </row>
    <row r="1665" spans="1:11" hidden="1" x14ac:dyDescent="0.25">
      <c r="A1665" s="434">
        <v>230011500</v>
      </c>
      <c r="B1665" s="434">
        <v>18825</v>
      </c>
      <c r="C1665" s="434" t="s">
        <v>61</v>
      </c>
      <c r="D1665" s="434" t="s">
        <v>13</v>
      </c>
      <c r="I1665" s="434">
        <v>11</v>
      </c>
    </row>
    <row r="1666" spans="1:11" hidden="1" x14ac:dyDescent="0.25">
      <c r="A1666" s="434">
        <v>230015000</v>
      </c>
      <c r="B1666" s="434">
        <v>5896</v>
      </c>
      <c r="C1666" s="434" t="s">
        <v>61</v>
      </c>
      <c r="D1666" s="434" t="s">
        <v>22</v>
      </c>
      <c r="E1666" s="434">
        <v>12.5</v>
      </c>
      <c r="F1666" s="434">
        <v>1859</v>
      </c>
      <c r="G1666" s="434">
        <v>3004</v>
      </c>
      <c r="H1666" s="434">
        <v>2673</v>
      </c>
      <c r="I1666" s="434">
        <v>87.99</v>
      </c>
      <c r="J1666" s="434">
        <v>0</v>
      </c>
      <c r="K1666" s="434">
        <v>1987</v>
      </c>
    </row>
    <row r="1667" spans="1:11" hidden="1" x14ac:dyDescent="0.25">
      <c r="A1667" s="434">
        <v>230015380</v>
      </c>
      <c r="B1667" s="434">
        <v>20205</v>
      </c>
      <c r="C1667" s="434" t="s">
        <v>61</v>
      </c>
      <c r="D1667" s="434" t="s">
        <v>13</v>
      </c>
      <c r="I1667" s="434">
        <v>14</v>
      </c>
      <c r="J1667" s="434">
        <v>0</v>
      </c>
      <c r="K1667" s="434">
        <v>1970</v>
      </c>
    </row>
    <row r="1668" spans="1:11" hidden="1" x14ac:dyDescent="0.25">
      <c r="A1668" s="434">
        <v>230017000</v>
      </c>
      <c r="B1668" s="434">
        <v>4930</v>
      </c>
      <c r="C1668" s="434" t="s">
        <v>31</v>
      </c>
      <c r="D1668" s="434" t="s">
        <v>17</v>
      </c>
      <c r="E1668" s="434">
        <v>10.5</v>
      </c>
      <c r="F1668" s="434">
        <v>578</v>
      </c>
      <c r="G1668" s="434">
        <v>1276</v>
      </c>
      <c r="H1668" s="434">
        <v>851</v>
      </c>
      <c r="I1668" s="434">
        <v>64.33</v>
      </c>
      <c r="J1668" s="434">
        <v>0</v>
      </c>
      <c r="K1668" s="434">
        <v>1970</v>
      </c>
    </row>
    <row r="1669" spans="1:11" hidden="1" x14ac:dyDescent="0.25">
      <c r="A1669" s="434">
        <v>230021360</v>
      </c>
      <c r="B1669" s="434">
        <v>6645</v>
      </c>
      <c r="C1669" s="434" t="s">
        <v>61</v>
      </c>
      <c r="D1669" s="434" t="s">
        <v>13</v>
      </c>
      <c r="I1669" s="434">
        <v>11</v>
      </c>
    </row>
    <row r="1670" spans="1:11" hidden="1" x14ac:dyDescent="0.25">
      <c r="A1670" s="434">
        <v>230023990</v>
      </c>
      <c r="B1670" s="434">
        <v>6011</v>
      </c>
      <c r="C1670" s="434" t="s">
        <v>61</v>
      </c>
      <c r="D1670" s="434" t="s">
        <v>13</v>
      </c>
      <c r="I1670" s="434">
        <v>13</v>
      </c>
    </row>
    <row r="1671" spans="1:11" hidden="1" x14ac:dyDescent="0.25">
      <c r="A1671" s="434">
        <v>230024660</v>
      </c>
      <c r="B1671" s="434">
        <v>1</v>
      </c>
      <c r="C1671" s="434" t="s">
        <v>54</v>
      </c>
      <c r="D1671" s="434" t="s">
        <v>13</v>
      </c>
      <c r="E1671" s="434">
        <v>11</v>
      </c>
      <c r="F1671" s="434">
        <v>707</v>
      </c>
      <c r="H1671" s="434">
        <v>148</v>
      </c>
      <c r="I1671" s="434">
        <v>24.44</v>
      </c>
      <c r="K1671" s="434">
        <v>1952</v>
      </c>
    </row>
    <row r="1672" spans="1:11" hidden="1" x14ac:dyDescent="0.25">
      <c r="A1672" s="434">
        <v>230025450</v>
      </c>
      <c r="B1672" s="434">
        <v>1</v>
      </c>
      <c r="C1672" s="434" t="s">
        <v>54</v>
      </c>
      <c r="D1672" s="434" t="s">
        <v>13</v>
      </c>
      <c r="E1672" s="434">
        <v>12.6</v>
      </c>
      <c r="F1672" s="434">
        <v>1340</v>
      </c>
      <c r="G1672" s="434">
        <v>0</v>
      </c>
      <c r="H1672" s="434">
        <v>193</v>
      </c>
      <c r="I1672" s="434">
        <v>28.42</v>
      </c>
      <c r="J1672" s="434">
        <v>0</v>
      </c>
      <c r="K1672" s="434">
        <v>1979</v>
      </c>
    </row>
    <row r="1673" spans="1:11" hidden="1" x14ac:dyDescent="0.25">
      <c r="A1673" s="434">
        <v>230028680</v>
      </c>
      <c r="B1673" s="434">
        <v>407135</v>
      </c>
      <c r="C1673" s="434" t="s">
        <v>56</v>
      </c>
      <c r="D1673" s="434" t="s">
        <v>17</v>
      </c>
      <c r="I1673" s="434">
        <v>40</v>
      </c>
      <c r="J1673" s="434">
        <v>0</v>
      </c>
      <c r="K1673" s="434">
        <v>1970</v>
      </c>
    </row>
    <row r="1674" spans="1:11" hidden="1" x14ac:dyDescent="0.25">
      <c r="A1674" s="434">
        <v>230031170</v>
      </c>
      <c r="B1674" s="434">
        <v>5535</v>
      </c>
      <c r="C1674" s="434" t="s">
        <v>61</v>
      </c>
      <c r="D1674" s="434" t="s">
        <v>13</v>
      </c>
      <c r="I1674" s="434">
        <v>13</v>
      </c>
      <c r="J1674" s="434">
        <v>0</v>
      </c>
      <c r="K1674" s="434">
        <v>1970</v>
      </c>
    </row>
    <row r="1675" spans="1:11" x14ac:dyDescent="0.25">
      <c r="A1675" s="434">
        <v>230035000</v>
      </c>
      <c r="B1675" s="434">
        <v>699</v>
      </c>
      <c r="C1675" s="434" t="s">
        <v>59</v>
      </c>
      <c r="D1675" s="434" t="s">
        <v>13</v>
      </c>
      <c r="E1675" s="434">
        <v>43595</v>
      </c>
      <c r="F1675" s="434">
        <v>331</v>
      </c>
      <c r="G1675" s="434">
        <v>0</v>
      </c>
      <c r="H1675" s="434">
        <v>171</v>
      </c>
      <c r="I1675" s="434">
        <v>25.33</v>
      </c>
      <c r="J1675" s="434">
        <v>0</v>
      </c>
    </row>
    <row r="1676" spans="1:11" hidden="1" x14ac:dyDescent="0.25">
      <c r="A1676" s="434">
        <v>230049160</v>
      </c>
      <c r="B1676" s="434">
        <v>2386</v>
      </c>
      <c r="C1676" s="434" t="s">
        <v>61</v>
      </c>
      <c r="D1676" s="434" t="s">
        <v>13</v>
      </c>
      <c r="I1676" s="434">
        <v>15</v>
      </c>
      <c r="J1676" s="434">
        <v>0</v>
      </c>
      <c r="K1676" s="434">
        <v>1970</v>
      </c>
    </row>
    <row r="1677" spans="1:11" hidden="1" x14ac:dyDescent="0.25">
      <c r="A1677" s="434">
        <v>230052810</v>
      </c>
      <c r="B1677" s="434">
        <v>1</v>
      </c>
      <c r="C1677" s="434" t="s">
        <v>42</v>
      </c>
      <c r="D1677" s="434" t="s">
        <v>17</v>
      </c>
      <c r="F1677" s="434">
        <v>1350</v>
      </c>
      <c r="G1677" s="434">
        <v>150</v>
      </c>
      <c r="H1677" s="434">
        <v>440</v>
      </c>
      <c r="I1677" s="434">
        <v>47.4</v>
      </c>
      <c r="K1677" s="434">
        <v>2013</v>
      </c>
    </row>
    <row r="1678" spans="1:11" hidden="1" x14ac:dyDescent="0.25">
      <c r="A1678" s="434">
        <v>230052840</v>
      </c>
      <c r="B1678" s="434">
        <v>1</v>
      </c>
      <c r="C1678" s="434" t="s">
        <v>42</v>
      </c>
      <c r="D1678" s="434" t="s">
        <v>17</v>
      </c>
      <c r="F1678" s="434">
        <v>1350</v>
      </c>
      <c r="G1678" s="434">
        <v>150</v>
      </c>
      <c r="H1678" s="434">
        <v>440</v>
      </c>
      <c r="I1678" s="434">
        <v>47.4</v>
      </c>
      <c r="K1678" s="434">
        <v>2013</v>
      </c>
    </row>
    <row r="1679" spans="1:11" hidden="1" x14ac:dyDescent="0.25">
      <c r="A1679" s="434">
        <v>230064250</v>
      </c>
      <c r="B1679" s="434">
        <v>123099</v>
      </c>
      <c r="C1679" s="434" t="s">
        <v>61</v>
      </c>
      <c r="D1679" s="434" t="s">
        <v>13</v>
      </c>
      <c r="I1679" s="434">
        <v>14</v>
      </c>
      <c r="J1679" s="434">
        <v>0</v>
      </c>
      <c r="K1679" s="434">
        <v>1970</v>
      </c>
    </row>
    <row r="1680" spans="1:11" hidden="1" x14ac:dyDescent="0.25">
      <c r="A1680" s="434">
        <v>230074060</v>
      </c>
      <c r="B1680" s="434">
        <v>1584</v>
      </c>
      <c r="C1680" s="434" t="s">
        <v>61</v>
      </c>
      <c r="D1680" s="434" t="s">
        <v>13</v>
      </c>
      <c r="I1680" s="434">
        <v>12</v>
      </c>
      <c r="J1680" s="434">
        <v>0</v>
      </c>
      <c r="K1680" s="434">
        <v>1970</v>
      </c>
    </row>
    <row r="1681" spans="1:11" hidden="1" x14ac:dyDescent="0.25">
      <c r="A1681" s="434">
        <v>230085710</v>
      </c>
      <c r="B1681" s="434">
        <v>3390</v>
      </c>
      <c r="C1681" s="434" t="s">
        <v>56</v>
      </c>
      <c r="D1681" s="434" t="s">
        <v>17</v>
      </c>
      <c r="F1681" s="434">
        <v>938</v>
      </c>
      <c r="G1681" s="434">
        <v>1286</v>
      </c>
      <c r="H1681" s="434">
        <v>1001</v>
      </c>
      <c r="I1681" s="434">
        <v>66.5</v>
      </c>
      <c r="K1681" s="434">
        <v>2017</v>
      </c>
    </row>
    <row r="1682" spans="1:11" hidden="1" x14ac:dyDescent="0.25">
      <c r="A1682" s="434">
        <v>230087060</v>
      </c>
      <c r="B1682" s="434">
        <v>1923</v>
      </c>
      <c r="C1682" s="434" t="s">
        <v>61</v>
      </c>
      <c r="D1682" s="434" t="s">
        <v>13</v>
      </c>
      <c r="I1682" s="434">
        <v>12</v>
      </c>
      <c r="J1682" s="434">
        <v>0</v>
      </c>
      <c r="K1682" s="434">
        <v>1970</v>
      </c>
    </row>
    <row r="1683" spans="1:11" hidden="1" x14ac:dyDescent="0.25">
      <c r="A1683" s="434">
        <v>230091950</v>
      </c>
      <c r="B1683" s="434">
        <v>242143</v>
      </c>
      <c r="C1683" s="434" t="s">
        <v>31</v>
      </c>
      <c r="D1683" s="434" t="s">
        <v>22</v>
      </c>
      <c r="E1683" s="434">
        <v>12</v>
      </c>
      <c r="F1683" s="434">
        <v>1650</v>
      </c>
      <c r="G1683" s="434">
        <v>3086</v>
      </c>
      <c r="H1683" s="434">
        <v>2163</v>
      </c>
      <c r="I1683" s="434">
        <v>82.44</v>
      </c>
      <c r="J1683" s="434">
        <v>0</v>
      </c>
      <c r="K1683" s="434">
        <v>1994</v>
      </c>
    </row>
    <row r="1684" spans="1:11" hidden="1" x14ac:dyDescent="0.25">
      <c r="A1684" s="434">
        <v>230109450</v>
      </c>
      <c r="B1684" s="434">
        <v>1</v>
      </c>
      <c r="C1684" s="434" t="s">
        <v>54</v>
      </c>
      <c r="D1684" s="434" t="s">
        <v>17</v>
      </c>
      <c r="E1684" s="434">
        <v>13</v>
      </c>
      <c r="F1684" s="434">
        <v>2591</v>
      </c>
      <c r="G1684" s="434">
        <v>0</v>
      </c>
      <c r="H1684" s="434">
        <v>301</v>
      </c>
      <c r="I1684" s="434">
        <v>32.81</v>
      </c>
      <c r="J1684" s="434">
        <v>0</v>
      </c>
      <c r="K1684" s="434">
        <v>1975</v>
      </c>
    </row>
    <row r="1685" spans="1:11" hidden="1" x14ac:dyDescent="0.25">
      <c r="A1685" s="434">
        <v>230138350</v>
      </c>
      <c r="B1685" s="434">
        <v>69183</v>
      </c>
      <c r="C1685" s="434" t="s">
        <v>31</v>
      </c>
      <c r="D1685" s="434" t="s">
        <v>25</v>
      </c>
      <c r="E1685" s="434">
        <v>10.5</v>
      </c>
      <c r="F1685" s="434">
        <v>2060</v>
      </c>
      <c r="G1685" s="434">
        <v>5155</v>
      </c>
      <c r="H1685" s="434">
        <v>3583</v>
      </c>
      <c r="I1685" s="434">
        <v>106</v>
      </c>
      <c r="J1685" s="434">
        <v>0</v>
      </c>
      <c r="K1685" s="434">
        <v>2011</v>
      </c>
    </row>
    <row r="1686" spans="1:11" hidden="1" x14ac:dyDescent="0.25">
      <c r="A1686" s="434">
        <v>230145000</v>
      </c>
      <c r="B1686" s="434">
        <v>327</v>
      </c>
      <c r="C1686" s="434" t="s">
        <v>56</v>
      </c>
      <c r="D1686" s="434" t="s">
        <v>17</v>
      </c>
      <c r="E1686" s="434">
        <v>10.5</v>
      </c>
      <c r="F1686" s="434">
        <v>2900</v>
      </c>
      <c r="H1686" s="434">
        <v>1734</v>
      </c>
      <c r="I1686" s="434">
        <v>59.2</v>
      </c>
      <c r="K1686" s="434">
        <v>1989</v>
      </c>
    </row>
    <row r="1687" spans="1:11" hidden="1" x14ac:dyDescent="0.25">
      <c r="A1687" s="434">
        <v>230185000</v>
      </c>
      <c r="B1687" s="434">
        <v>43564</v>
      </c>
      <c r="C1687" s="434" t="s">
        <v>31</v>
      </c>
      <c r="D1687" s="434" t="s">
        <v>25</v>
      </c>
      <c r="E1687" s="434">
        <v>14</v>
      </c>
      <c r="F1687" s="434">
        <v>3592</v>
      </c>
      <c r="G1687" s="434">
        <v>4491</v>
      </c>
      <c r="H1687" s="434">
        <v>5873</v>
      </c>
      <c r="I1687" s="434">
        <v>108.35</v>
      </c>
      <c r="J1687" s="434">
        <v>0</v>
      </c>
      <c r="K1687" s="434">
        <v>1990</v>
      </c>
    </row>
    <row r="1688" spans="1:11" hidden="1" x14ac:dyDescent="0.25">
      <c r="A1688" s="434">
        <v>230191000</v>
      </c>
      <c r="B1688" s="434">
        <v>270515</v>
      </c>
      <c r="C1688" s="434" t="s">
        <v>31</v>
      </c>
      <c r="D1688" s="434" t="s">
        <v>25</v>
      </c>
      <c r="E1688" s="434">
        <v>15</v>
      </c>
      <c r="F1688" s="434">
        <v>2960</v>
      </c>
      <c r="G1688" s="434">
        <v>4453</v>
      </c>
      <c r="H1688" s="434">
        <v>5627</v>
      </c>
      <c r="I1688" s="434">
        <v>107.45</v>
      </c>
      <c r="J1688" s="434">
        <v>0</v>
      </c>
      <c r="K1688" s="434">
        <v>1989</v>
      </c>
    </row>
    <row r="1689" spans="1:11" hidden="1" x14ac:dyDescent="0.25">
      <c r="A1689" s="434">
        <v>230202000</v>
      </c>
      <c r="B1689" s="434">
        <v>1</v>
      </c>
      <c r="C1689" s="434" t="s">
        <v>54</v>
      </c>
      <c r="D1689" s="434" t="s">
        <v>17</v>
      </c>
      <c r="E1689" s="434">
        <v>14.5</v>
      </c>
      <c r="F1689" s="434">
        <v>7649</v>
      </c>
      <c r="G1689" s="434">
        <v>431</v>
      </c>
      <c r="H1689" s="434">
        <v>1562</v>
      </c>
      <c r="I1689" s="434">
        <v>41.7</v>
      </c>
      <c r="J1689" s="434">
        <v>0</v>
      </c>
      <c r="K1689" s="434">
        <v>1987</v>
      </c>
    </row>
    <row r="1690" spans="1:11" hidden="1" x14ac:dyDescent="0.25">
      <c r="A1690" s="434">
        <v>230204000</v>
      </c>
      <c r="B1690" s="434">
        <v>159</v>
      </c>
      <c r="C1690" s="434" t="s">
        <v>31</v>
      </c>
      <c r="D1690" s="434" t="s">
        <v>25</v>
      </c>
      <c r="E1690" s="434">
        <v>16.5</v>
      </c>
      <c r="F1690" s="434">
        <v>4487</v>
      </c>
      <c r="G1690" s="434">
        <v>5409</v>
      </c>
      <c r="H1690" s="434">
        <v>6620</v>
      </c>
      <c r="I1690" s="434">
        <v>122</v>
      </c>
      <c r="J1690" s="434">
        <v>0</v>
      </c>
      <c r="K1690" s="434">
        <v>1991</v>
      </c>
    </row>
    <row r="1691" spans="1:11" hidden="1" x14ac:dyDescent="0.25">
      <c r="A1691" s="434">
        <v>230245000</v>
      </c>
      <c r="B1691" s="434">
        <v>50070</v>
      </c>
      <c r="C1691" s="434" t="s">
        <v>61</v>
      </c>
      <c r="D1691" s="434" t="s">
        <v>25</v>
      </c>
      <c r="E1691" s="434">
        <v>16</v>
      </c>
      <c r="F1691" s="434">
        <v>31640</v>
      </c>
      <c r="G1691" s="434">
        <v>1650</v>
      </c>
      <c r="H1691" s="434">
        <v>9392</v>
      </c>
      <c r="I1691" s="434">
        <v>116</v>
      </c>
      <c r="J1691" s="434">
        <v>0</v>
      </c>
      <c r="K1691" s="434">
        <v>1993</v>
      </c>
    </row>
    <row r="1692" spans="1:11" hidden="1" x14ac:dyDescent="0.25">
      <c r="A1692" s="434">
        <v>230251000</v>
      </c>
      <c r="B1692" s="434">
        <v>2</v>
      </c>
      <c r="C1692" s="434" t="s">
        <v>56</v>
      </c>
      <c r="D1692" s="434" t="s">
        <v>22</v>
      </c>
      <c r="E1692" s="434">
        <v>10</v>
      </c>
      <c r="F1692" s="434">
        <v>21844</v>
      </c>
      <c r="G1692" s="434">
        <v>2000</v>
      </c>
      <c r="H1692" s="434">
        <v>7066</v>
      </c>
      <c r="I1692" s="434">
        <v>98.61</v>
      </c>
      <c r="J1692" s="434">
        <v>0</v>
      </c>
      <c r="K1692" s="434">
        <v>1987</v>
      </c>
    </row>
    <row r="1693" spans="1:11" hidden="1" x14ac:dyDescent="0.25">
      <c r="A1693" s="434">
        <v>230252000</v>
      </c>
      <c r="B1693" s="434">
        <v>18127</v>
      </c>
      <c r="C1693" s="434" t="s">
        <v>56</v>
      </c>
      <c r="D1693" s="434" t="s">
        <v>22</v>
      </c>
      <c r="F1693" s="434">
        <v>21850</v>
      </c>
      <c r="G1693" s="434">
        <v>2000</v>
      </c>
      <c r="H1693" s="434">
        <v>7066</v>
      </c>
      <c r="I1693" s="434">
        <v>99.01</v>
      </c>
      <c r="K1693" s="434">
        <v>1986</v>
      </c>
    </row>
    <row r="1694" spans="1:11" hidden="1" x14ac:dyDescent="0.25">
      <c r="A1694" s="434">
        <v>230275000</v>
      </c>
      <c r="B1694" s="434">
        <v>24883</v>
      </c>
      <c r="C1694" s="434" t="s">
        <v>61</v>
      </c>
      <c r="D1694" s="434" t="s">
        <v>25</v>
      </c>
      <c r="E1694" s="434">
        <v>16</v>
      </c>
      <c r="F1694" s="434">
        <v>31640</v>
      </c>
      <c r="G1694" s="434">
        <v>1650</v>
      </c>
      <c r="H1694" s="434">
        <v>9392</v>
      </c>
      <c r="I1694" s="434">
        <v>116</v>
      </c>
      <c r="J1694" s="434">
        <v>0</v>
      </c>
      <c r="K1694" s="434">
        <v>1994</v>
      </c>
    </row>
    <row r="1695" spans="1:11" hidden="1" x14ac:dyDescent="0.25">
      <c r="A1695" s="434">
        <v>230276000</v>
      </c>
      <c r="B1695" s="434">
        <v>47879</v>
      </c>
      <c r="C1695" s="434" t="s">
        <v>54</v>
      </c>
      <c r="D1695" s="434" t="s">
        <v>17</v>
      </c>
      <c r="E1695" s="434">
        <v>14</v>
      </c>
      <c r="F1695" s="434">
        <v>2589</v>
      </c>
      <c r="G1695" s="434">
        <v>254</v>
      </c>
      <c r="H1695" s="434">
        <v>325</v>
      </c>
      <c r="I1695" s="434">
        <v>35.479999999999997</v>
      </c>
      <c r="J1695" s="434">
        <v>0</v>
      </c>
      <c r="K1695" s="434">
        <v>1976</v>
      </c>
    </row>
    <row r="1696" spans="1:11" hidden="1" x14ac:dyDescent="0.25">
      <c r="A1696" s="434">
        <v>230282000</v>
      </c>
      <c r="B1696" s="434">
        <v>1</v>
      </c>
      <c r="C1696" s="434" t="s">
        <v>54</v>
      </c>
      <c r="D1696" s="434" t="s">
        <v>17</v>
      </c>
      <c r="E1696" s="434">
        <v>43598</v>
      </c>
      <c r="F1696" s="434">
        <v>2589</v>
      </c>
      <c r="G1696" s="434">
        <v>0</v>
      </c>
      <c r="H1696" s="434">
        <v>289</v>
      </c>
      <c r="I1696" s="434">
        <v>32.01</v>
      </c>
      <c r="J1696" s="434">
        <v>0</v>
      </c>
    </row>
    <row r="1697" spans="1:11" hidden="1" x14ac:dyDescent="0.25">
      <c r="A1697" s="434">
        <v>230289000</v>
      </c>
      <c r="B1697" s="434">
        <v>2</v>
      </c>
      <c r="C1697" s="434" t="s">
        <v>56</v>
      </c>
      <c r="D1697" s="434" t="s">
        <v>25</v>
      </c>
      <c r="E1697" s="434">
        <v>18.5</v>
      </c>
      <c r="F1697" s="434">
        <v>17100</v>
      </c>
      <c r="G1697" s="434">
        <v>9815</v>
      </c>
      <c r="H1697" s="434">
        <v>7525</v>
      </c>
      <c r="I1697" s="434">
        <v>104.59</v>
      </c>
      <c r="J1697" s="434">
        <v>0</v>
      </c>
      <c r="K1697" s="434">
        <v>1976</v>
      </c>
    </row>
    <row r="1698" spans="1:11" hidden="1" x14ac:dyDescent="0.25">
      <c r="A1698" s="434">
        <v>230336000</v>
      </c>
      <c r="B1698" s="434">
        <v>48090</v>
      </c>
      <c r="C1698" s="434" t="s">
        <v>31</v>
      </c>
      <c r="D1698" s="434" t="s">
        <v>25</v>
      </c>
      <c r="E1698" s="434">
        <v>14</v>
      </c>
      <c r="F1698" s="434">
        <v>6160</v>
      </c>
      <c r="G1698" s="434">
        <v>13367</v>
      </c>
      <c r="H1698" s="434">
        <v>10098</v>
      </c>
      <c r="I1698" s="434">
        <v>137.1</v>
      </c>
      <c r="J1698" s="434">
        <v>0</v>
      </c>
      <c r="K1698" s="434">
        <v>1995</v>
      </c>
    </row>
    <row r="1699" spans="1:11" hidden="1" x14ac:dyDescent="0.25">
      <c r="A1699" s="434">
        <v>230344000</v>
      </c>
      <c r="B1699" s="434">
        <v>6094</v>
      </c>
      <c r="C1699" s="434" t="s">
        <v>31</v>
      </c>
      <c r="D1699" s="434" t="s">
        <v>25</v>
      </c>
      <c r="I1699" s="434">
        <v>139</v>
      </c>
    </row>
    <row r="1700" spans="1:11" hidden="1" x14ac:dyDescent="0.25">
      <c r="A1700" s="434">
        <v>230351000</v>
      </c>
      <c r="B1700" s="434">
        <v>1</v>
      </c>
      <c r="C1700" s="434" t="s">
        <v>61</v>
      </c>
      <c r="D1700" s="434" t="s">
        <v>25</v>
      </c>
      <c r="E1700" s="434">
        <v>17</v>
      </c>
      <c r="F1700" s="434">
        <v>5850</v>
      </c>
      <c r="G1700" s="434">
        <v>6410</v>
      </c>
      <c r="H1700" s="434">
        <v>5239</v>
      </c>
      <c r="I1700" s="434">
        <v>119.85</v>
      </c>
      <c r="J1700" s="434">
        <v>0</v>
      </c>
      <c r="K1700" s="434">
        <v>1996</v>
      </c>
    </row>
    <row r="1701" spans="1:11" hidden="1" x14ac:dyDescent="0.25">
      <c r="A1701" s="434">
        <v>230357000</v>
      </c>
      <c r="B1701" s="434">
        <v>986</v>
      </c>
      <c r="C1701" s="434" t="s">
        <v>31</v>
      </c>
      <c r="D1701" s="434" t="s">
        <v>25</v>
      </c>
      <c r="E1701" s="434">
        <v>20.2</v>
      </c>
      <c r="F1701" s="434">
        <v>14489</v>
      </c>
      <c r="G1701" s="434">
        <v>7300</v>
      </c>
      <c r="H1701" s="434">
        <v>19094</v>
      </c>
      <c r="I1701" s="434">
        <v>138.5</v>
      </c>
      <c r="J1701" s="434">
        <v>0</v>
      </c>
      <c r="K1701" s="434">
        <v>1997</v>
      </c>
    </row>
    <row r="1702" spans="1:11" hidden="1" x14ac:dyDescent="0.25">
      <c r="A1702" s="434">
        <v>230359000</v>
      </c>
      <c r="B1702" s="434">
        <v>38206</v>
      </c>
      <c r="C1702" s="434" t="s">
        <v>56</v>
      </c>
      <c r="D1702" s="434" t="s">
        <v>17</v>
      </c>
      <c r="E1702" s="434">
        <v>11.5</v>
      </c>
      <c r="F1702" s="434">
        <v>1604</v>
      </c>
      <c r="G1702" s="434">
        <v>192</v>
      </c>
      <c r="H1702" s="434">
        <v>735</v>
      </c>
      <c r="I1702" s="434">
        <v>42.72</v>
      </c>
      <c r="J1702" s="434">
        <v>0</v>
      </c>
      <c r="K1702" s="434">
        <v>1980</v>
      </c>
    </row>
    <row r="1703" spans="1:11" hidden="1" x14ac:dyDescent="0.25">
      <c r="A1703" s="434">
        <v>230371000</v>
      </c>
      <c r="B1703" s="434">
        <v>758</v>
      </c>
      <c r="C1703" s="434" t="s">
        <v>61</v>
      </c>
      <c r="D1703" s="434" t="s">
        <v>25</v>
      </c>
      <c r="F1703" s="434">
        <v>4350</v>
      </c>
      <c r="G1703" s="434">
        <v>8733</v>
      </c>
      <c r="H1703" s="434">
        <v>6154</v>
      </c>
      <c r="I1703" s="434">
        <v>132.19999999999999</v>
      </c>
      <c r="K1703" s="434">
        <v>2000</v>
      </c>
    </row>
    <row r="1704" spans="1:11" hidden="1" x14ac:dyDescent="0.25">
      <c r="A1704" s="434">
        <v>230601000</v>
      </c>
      <c r="B1704" s="434">
        <v>118193</v>
      </c>
      <c r="C1704" s="434" t="s">
        <v>31</v>
      </c>
      <c r="D1704" s="434" t="s">
        <v>25</v>
      </c>
      <c r="E1704" s="434">
        <v>8</v>
      </c>
      <c r="F1704" s="434">
        <v>4440</v>
      </c>
      <c r="G1704" s="434">
        <v>4000</v>
      </c>
      <c r="H1704" s="434">
        <v>4359</v>
      </c>
      <c r="I1704" s="434">
        <v>101.8</v>
      </c>
      <c r="J1704" s="434">
        <v>0</v>
      </c>
      <c r="K1704" s="434">
        <v>2008</v>
      </c>
    </row>
    <row r="1705" spans="1:11" hidden="1" x14ac:dyDescent="0.25">
      <c r="A1705" s="434">
        <v>230603000</v>
      </c>
      <c r="B1705" s="434">
        <v>32588</v>
      </c>
      <c r="C1705" s="434" t="s">
        <v>24</v>
      </c>
      <c r="D1705" s="434" t="s">
        <v>33</v>
      </c>
      <c r="E1705" s="434">
        <v>14</v>
      </c>
      <c r="F1705" s="434">
        <v>15820</v>
      </c>
      <c r="G1705" s="434">
        <v>117099</v>
      </c>
      <c r="H1705" s="434">
        <v>65293</v>
      </c>
      <c r="I1705" s="434">
        <v>249.79</v>
      </c>
      <c r="J1705" s="434">
        <v>130213</v>
      </c>
      <c r="K1705" s="434">
        <v>2005</v>
      </c>
    </row>
    <row r="1706" spans="1:11" hidden="1" x14ac:dyDescent="0.25">
      <c r="A1706" s="434">
        <v>230604000</v>
      </c>
      <c r="B1706" s="434">
        <v>24855</v>
      </c>
      <c r="C1706" s="434" t="s">
        <v>31</v>
      </c>
      <c r="D1706" s="434" t="s">
        <v>22</v>
      </c>
      <c r="E1706" s="434">
        <v>10</v>
      </c>
      <c r="F1706" s="434">
        <v>441</v>
      </c>
      <c r="G1706" s="434">
        <v>1529</v>
      </c>
      <c r="H1706" s="434">
        <v>1297</v>
      </c>
      <c r="I1706" s="434">
        <v>74.86</v>
      </c>
      <c r="J1706" s="434">
        <v>0</v>
      </c>
      <c r="K1706" s="434">
        <v>1985</v>
      </c>
    </row>
    <row r="1707" spans="1:11" hidden="1" x14ac:dyDescent="0.25">
      <c r="A1707" s="434">
        <v>230613000</v>
      </c>
      <c r="B1707" s="434">
        <v>173208</v>
      </c>
      <c r="C1707" s="434" t="s">
        <v>28</v>
      </c>
      <c r="D1707" s="434" t="s">
        <v>29</v>
      </c>
      <c r="E1707" s="434">
        <v>13</v>
      </c>
      <c r="F1707" s="434">
        <v>8580</v>
      </c>
      <c r="G1707" s="434">
        <v>20499</v>
      </c>
      <c r="H1707" s="434">
        <v>14841</v>
      </c>
      <c r="I1707" s="434">
        <v>155.69</v>
      </c>
      <c r="J1707" s="434">
        <v>0</v>
      </c>
      <c r="K1707" s="434">
        <v>2011</v>
      </c>
    </row>
    <row r="1708" spans="1:11" hidden="1" x14ac:dyDescent="0.25">
      <c r="A1708" s="434">
        <v>230624000</v>
      </c>
      <c r="B1708" s="434">
        <v>327516</v>
      </c>
      <c r="C1708" s="434" t="s">
        <v>28</v>
      </c>
      <c r="D1708" s="434" t="s">
        <v>29</v>
      </c>
      <c r="E1708" s="434">
        <v>14.5</v>
      </c>
      <c r="F1708" s="434">
        <v>11620</v>
      </c>
      <c r="G1708" s="434">
        <v>56348</v>
      </c>
      <c r="H1708" s="434">
        <v>33958</v>
      </c>
      <c r="I1708" s="434">
        <v>197</v>
      </c>
      <c r="J1708" s="434">
        <v>0</v>
      </c>
      <c r="K1708" s="434">
        <v>2012</v>
      </c>
    </row>
    <row r="1709" spans="1:11" hidden="1" x14ac:dyDescent="0.25">
      <c r="A1709" s="434">
        <v>230625000</v>
      </c>
      <c r="B1709" s="434">
        <v>172205</v>
      </c>
      <c r="C1709" s="434" t="s">
        <v>28</v>
      </c>
      <c r="D1709" s="434" t="s">
        <v>29</v>
      </c>
      <c r="E1709" s="434">
        <v>14.5</v>
      </c>
      <c r="F1709" s="434">
        <v>11620</v>
      </c>
      <c r="G1709" s="434">
        <v>56348</v>
      </c>
      <c r="H1709" s="434">
        <v>33958</v>
      </c>
      <c r="I1709" s="434">
        <v>197.08</v>
      </c>
      <c r="J1709" s="434">
        <v>0</v>
      </c>
      <c r="K1709" s="434">
        <v>2012</v>
      </c>
    </row>
    <row r="1710" spans="1:11" hidden="1" x14ac:dyDescent="0.25">
      <c r="A1710" s="434">
        <v>230628000</v>
      </c>
      <c r="B1710" s="434">
        <v>1</v>
      </c>
      <c r="C1710" s="434" t="s">
        <v>42</v>
      </c>
      <c r="D1710" s="434" t="s">
        <v>29</v>
      </c>
      <c r="E1710" s="434">
        <v>29</v>
      </c>
      <c r="F1710" s="434">
        <v>50400</v>
      </c>
      <c r="G1710" s="434">
        <v>5506</v>
      </c>
      <c r="H1710" s="434">
        <v>36365</v>
      </c>
      <c r="I1710" s="434">
        <v>175</v>
      </c>
      <c r="J1710" s="434">
        <v>0</v>
      </c>
      <c r="K1710" s="434">
        <v>2001</v>
      </c>
    </row>
    <row r="1711" spans="1:11" hidden="1" x14ac:dyDescent="0.25">
      <c r="A1711" s="434">
        <v>230629000</v>
      </c>
      <c r="B1711" s="434">
        <v>1</v>
      </c>
      <c r="C1711" s="434" t="s">
        <v>42</v>
      </c>
      <c r="D1711" s="434" t="s">
        <v>33</v>
      </c>
      <c r="E1711" s="434">
        <v>21.8</v>
      </c>
      <c r="F1711" s="434">
        <v>30400</v>
      </c>
      <c r="G1711" s="434">
        <v>6107</v>
      </c>
      <c r="H1711" s="434">
        <v>57565</v>
      </c>
      <c r="I1711" s="434">
        <v>214</v>
      </c>
      <c r="J1711" s="434">
        <v>0</v>
      </c>
      <c r="K1711" s="434">
        <v>2013</v>
      </c>
    </row>
    <row r="1712" spans="1:11" hidden="1" x14ac:dyDescent="0.25">
      <c r="A1712" s="434">
        <v>230630000</v>
      </c>
      <c r="B1712" s="434">
        <v>3609</v>
      </c>
      <c r="C1712" s="434" t="s">
        <v>61</v>
      </c>
      <c r="D1712" s="434" t="s">
        <v>22</v>
      </c>
      <c r="E1712" s="434">
        <v>12</v>
      </c>
      <c r="F1712" s="434">
        <v>1974</v>
      </c>
      <c r="G1712" s="434">
        <v>2975</v>
      </c>
      <c r="H1712" s="434">
        <v>2673</v>
      </c>
      <c r="I1712" s="434">
        <v>87.99</v>
      </c>
      <c r="J1712" s="434">
        <v>0</v>
      </c>
      <c r="K1712" s="434">
        <v>1986</v>
      </c>
    </row>
    <row r="1713" spans="1:11" hidden="1" x14ac:dyDescent="0.25">
      <c r="A1713" s="434">
        <v>230634000</v>
      </c>
      <c r="B1713" s="434">
        <v>2</v>
      </c>
      <c r="C1713" s="434" t="s">
        <v>42</v>
      </c>
      <c r="D1713" s="434" t="s">
        <v>17</v>
      </c>
      <c r="E1713" s="434">
        <v>13</v>
      </c>
      <c r="F1713" s="434">
        <v>3600</v>
      </c>
      <c r="G1713" s="434">
        <v>390</v>
      </c>
      <c r="H1713" s="434">
        <v>812</v>
      </c>
      <c r="I1713" s="434">
        <v>64.400000000000006</v>
      </c>
      <c r="J1713" s="434">
        <v>0</v>
      </c>
      <c r="K1713" s="434">
        <v>2012</v>
      </c>
    </row>
    <row r="1714" spans="1:11" hidden="1" x14ac:dyDescent="0.25">
      <c r="A1714" s="434">
        <v>230637000</v>
      </c>
      <c r="B1714" s="434">
        <v>1</v>
      </c>
      <c r="C1714" s="434" t="s">
        <v>42</v>
      </c>
      <c r="D1714" s="434" t="s">
        <v>29</v>
      </c>
      <c r="E1714" s="434">
        <v>22</v>
      </c>
      <c r="F1714" s="434">
        <v>24000</v>
      </c>
      <c r="G1714" s="434">
        <v>7885</v>
      </c>
      <c r="H1714" s="434">
        <v>33724</v>
      </c>
      <c r="I1714" s="434">
        <v>188.3</v>
      </c>
      <c r="J1714" s="434">
        <v>0</v>
      </c>
      <c r="K1714" s="434">
        <v>2000</v>
      </c>
    </row>
    <row r="1715" spans="1:11" hidden="1" x14ac:dyDescent="0.25">
      <c r="A1715" s="434">
        <v>230643000</v>
      </c>
      <c r="B1715" s="434">
        <v>1</v>
      </c>
      <c r="C1715" s="434" t="s">
        <v>31</v>
      </c>
      <c r="D1715" s="434" t="s">
        <v>29</v>
      </c>
      <c r="E1715" s="434">
        <v>20</v>
      </c>
      <c r="F1715" s="434">
        <v>18900</v>
      </c>
      <c r="G1715" s="434">
        <v>11787</v>
      </c>
      <c r="H1715" s="434">
        <v>25732</v>
      </c>
      <c r="I1715" s="434">
        <v>187.06</v>
      </c>
      <c r="J1715" s="434">
        <v>0</v>
      </c>
      <c r="K1715" s="434">
        <v>2002</v>
      </c>
    </row>
    <row r="1716" spans="1:11" hidden="1" x14ac:dyDescent="0.25">
      <c r="A1716" s="434">
        <v>230644000</v>
      </c>
      <c r="B1716" s="434">
        <v>366287</v>
      </c>
      <c r="C1716" s="434" t="s">
        <v>54</v>
      </c>
      <c r="D1716" s="434" t="s">
        <v>13</v>
      </c>
      <c r="E1716" s="434">
        <v>11.5</v>
      </c>
      <c r="F1716" s="434">
        <v>1765</v>
      </c>
      <c r="G1716" s="434">
        <v>120</v>
      </c>
      <c r="H1716" s="434">
        <v>236</v>
      </c>
      <c r="I1716" s="434">
        <v>28.6</v>
      </c>
      <c r="J1716" s="434">
        <v>0</v>
      </c>
      <c r="K1716" s="434">
        <v>1986</v>
      </c>
    </row>
    <row r="1717" spans="1:11" hidden="1" x14ac:dyDescent="0.25">
      <c r="A1717" s="434">
        <v>230645000</v>
      </c>
      <c r="B1717" s="434">
        <v>85897</v>
      </c>
      <c r="C1717" s="434" t="s">
        <v>28</v>
      </c>
      <c r="D1717" s="434" t="s">
        <v>29</v>
      </c>
      <c r="E1717" s="434">
        <v>17.5</v>
      </c>
      <c r="F1717" s="434">
        <v>9720</v>
      </c>
      <c r="G1717" s="434">
        <v>21353</v>
      </c>
      <c r="H1717" s="434">
        <v>16690</v>
      </c>
      <c r="I1717" s="434">
        <v>159.22</v>
      </c>
      <c r="J1717" s="434">
        <v>0</v>
      </c>
      <c r="K1717" s="434">
        <v>2006</v>
      </c>
    </row>
    <row r="1718" spans="1:11" hidden="1" x14ac:dyDescent="0.25">
      <c r="A1718" s="434">
        <v>230648000</v>
      </c>
      <c r="B1718" s="434">
        <v>7992</v>
      </c>
      <c r="C1718" s="434" t="s">
        <v>31</v>
      </c>
      <c r="D1718" s="434" t="s">
        <v>22</v>
      </c>
      <c r="E1718" s="434">
        <v>11.5</v>
      </c>
      <c r="F1718" s="434">
        <v>749</v>
      </c>
      <c r="G1718" s="434">
        <v>2172</v>
      </c>
      <c r="H1718" s="434">
        <v>1524</v>
      </c>
      <c r="I1718" s="434">
        <v>73.83</v>
      </c>
      <c r="J1718" s="434">
        <v>0</v>
      </c>
      <c r="K1718" s="434">
        <v>1990</v>
      </c>
    </row>
    <row r="1719" spans="1:11" hidden="1" x14ac:dyDescent="0.25">
      <c r="A1719" s="434">
        <v>230655000</v>
      </c>
      <c r="B1719" s="434">
        <v>1</v>
      </c>
      <c r="C1719" s="434" t="s">
        <v>42</v>
      </c>
      <c r="D1719" s="434" t="s">
        <v>22</v>
      </c>
      <c r="E1719" s="434">
        <v>13.5</v>
      </c>
      <c r="F1719" s="434">
        <v>1178</v>
      </c>
      <c r="G1719" s="434">
        <v>450</v>
      </c>
      <c r="H1719" s="434">
        <v>1698</v>
      </c>
      <c r="I1719" s="434">
        <v>70.36</v>
      </c>
      <c r="J1719" s="434">
        <v>0</v>
      </c>
      <c r="K1719" s="434">
        <v>1982</v>
      </c>
    </row>
    <row r="1720" spans="1:11" hidden="1" x14ac:dyDescent="0.25">
      <c r="A1720" s="434">
        <v>230656000</v>
      </c>
      <c r="B1720" s="434">
        <v>12084</v>
      </c>
      <c r="C1720" s="434" t="s">
        <v>31</v>
      </c>
      <c r="D1720" s="434" t="s">
        <v>22</v>
      </c>
      <c r="E1720" s="434">
        <v>12</v>
      </c>
      <c r="F1720" s="434">
        <v>2400</v>
      </c>
      <c r="G1720" s="434">
        <v>4128</v>
      </c>
      <c r="H1720" s="434">
        <v>2820</v>
      </c>
      <c r="I1720" s="434">
        <v>89.72</v>
      </c>
      <c r="J1720" s="434">
        <v>0</v>
      </c>
      <c r="K1720" s="434">
        <v>1970</v>
      </c>
    </row>
    <row r="1721" spans="1:11" hidden="1" x14ac:dyDescent="0.25">
      <c r="A1721" s="434">
        <v>230659000</v>
      </c>
      <c r="B1721" s="434">
        <v>7171</v>
      </c>
      <c r="C1721" s="434" t="s">
        <v>31</v>
      </c>
      <c r="D1721" s="434" t="s">
        <v>29</v>
      </c>
      <c r="E1721" s="434">
        <v>18.5</v>
      </c>
      <c r="F1721" s="434">
        <v>13569</v>
      </c>
      <c r="G1721" s="434">
        <v>13772</v>
      </c>
      <c r="H1721" s="434">
        <v>21224</v>
      </c>
      <c r="I1721" s="434">
        <v>157.66999999999999</v>
      </c>
      <c r="J1721" s="434">
        <v>0</v>
      </c>
      <c r="K1721" s="434">
        <v>1990</v>
      </c>
    </row>
    <row r="1722" spans="1:11" hidden="1" x14ac:dyDescent="0.25">
      <c r="A1722" s="434">
        <v>230662000</v>
      </c>
      <c r="B1722" s="434">
        <v>3703</v>
      </c>
      <c r="C1722" s="434" t="s">
        <v>31</v>
      </c>
      <c r="D1722" s="434" t="s">
        <v>25</v>
      </c>
      <c r="E1722" s="434">
        <v>10.5</v>
      </c>
      <c r="F1722" s="434">
        <v>1650</v>
      </c>
      <c r="G1722" s="434">
        <v>4938</v>
      </c>
      <c r="H1722" s="434">
        <v>3405</v>
      </c>
      <c r="I1722" s="434">
        <v>103</v>
      </c>
      <c r="K1722" s="434">
        <v>2016</v>
      </c>
    </row>
    <row r="1723" spans="1:11" hidden="1" x14ac:dyDescent="0.25">
      <c r="A1723" s="434">
        <v>230663000</v>
      </c>
      <c r="B1723" s="434">
        <v>6456</v>
      </c>
      <c r="C1723" s="434" t="s">
        <v>31</v>
      </c>
      <c r="D1723" s="434" t="s">
        <v>25</v>
      </c>
      <c r="E1723" s="434">
        <v>10.5</v>
      </c>
      <c r="F1723" s="434">
        <v>1650</v>
      </c>
      <c r="G1723" s="434">
        <v>4938</v>
      </c>
      <c r="H1723" s="434">
        <v>3405</v>
      </c>
      <c r="I1723" s="434">
        <v>103</v>
      </c>
      <c r="J1723" s="434">
        <v>0</v>
      </c>
      <c r="K1723" s="434">
        <v>2016</v>
      </c>
    </row>
    <row r="1724" spans="1:11" hidden="1" x14ac:dyDescent="0.25">
      <c r="A1724" s="434">
        <v>230664000</v>
      </c>
      <c r="B1724" s="434">
        <v>39217</v>
      </c>
      <c r="C1724" s="434" t="s">
        <v>56</v>
      </c>
      <c r="D1724" s="434" t="s">
        <v>22</v>
      </c>
      <c r="E1724" s="434">
        <v>0</v>
      </c>
      <c r="F1724" s="434">
        <v>4280</v>
      </c>
      <c r="G1724" s="434">
        <v>1450</v>
      </c>
      <c r="H1724" s="434">
        <v>1582</v>
      </c>
      <c r="I1724" s="434">
        <v>78.599999999999994</v>
      </c>
      <c r="J1724" s="434">
        <v>0</v>
      </c>
      <c r="K1724" s="434">
        <v>1979</v>
      </c>
    </row>
    <row r="1725" spans="1:11" hidden="1" x14ac:dyDescent="0.25">
      <c r="A1725" s="434">
        <v>230666000</v>
      </c>
      <c r="B1725" s="434">
        <v>202487</v>
      </c>
      <c r="C1725" s="434" t="s">
        <v>61</v>
      </c>
      <c r="D1725" s="434" t="s">
        <v>22</v>
      </c>
      <c r="E1725" s="434">
        <v>13</v>
      </c>
      <c r="F1725" s="434">
        <v>2000</v>
      </c>
      <c r="G1725" s="434">
        <v>3895</v>
      </c>
      <c r="H1725" s="434">
        <v>2854</v>
      </c>
      <c r="I1725" s="434">
        <v>90.3</v>
      </c>
      <c r="J1725" s="434">
        <v>0</v>
      </c>
      <c r="K1725" s="434">
        <v>1994</v>
      </c>
    </row>
    <row r="1726" spans="1:11" hidden="1" x14ac:dyDescent="0.25">
      <c r="A1726" s="434">
        <v>230669000</v>
      </c>
      <c r="B1726" s="434">
        <v>725</v>
      </c>
      <c r="C1726" s="434" t="s">
        <v>31</v>
      </c>
      <c r="D1726" s="434" t="s">
        <v>22</v>
      </c>
      <c r="E1726" s="434">
        <v>12</v>
      </c>
      <c r="F1726" s="434">
        <v>750</v>
      </c>
      <c r="G1726" s="434">
        <v>1576</v>
      </c>
      <c r="H1726" s="434">
        <v>1172</v>
      </c>
      <c r="I1726" s="434">
        <v>78.83</v>
      </c>
      <c r="J1726" s="434">
        <v>0</v>
      </c>
      <c r="K1726" s="434">
        <v>1984</v>
      </c>
    </row>
    <row r="1727" spans="1:11" hidden="1" x14ac:dyDescent="0.25">
      <c r="A1727" s="434">
        <v>230670000</v>
      </c>
      <c r="B1727" s="434">
        <v>32794</v>
      </c>
      <c r="C1727" s="434" t="s">
        <v>31</v>
      </c>
      <c r="D1727" s="434" t="s">
        <v>29</v>
      </c>
      <c r="E1727" s="434">
        <v>14</v>
      </c>
      <c r="F1727" s="434">
        <v>6950</v>
      </c>
      <c r="G1727" s="434">
        <v>25600</v>
      </c>
      <c r="H1727" s="434">
        <v>19958</v>
      </c>
      <c r="I1727" s="434">
        <v>160</v>
      </c>
      <c r="J1727" s="434">
        <v>0</v>
      </c>
      <c r="K1727" s="434">
        <v>2018</v>
      </c>
    </row>
    <row r="1728" spans="1:11" hidden="1" x14ac:dyDescent="0.25">
      <c r="A1728" s="434">
        <v>230683000</v>
      </c>
      <c r="B1728" s="434">
        <v>12444</v>
      </c>
      <c r="C1728" s="434" t="s">
        <v>31</v>
      </c>
      <c r="D1728" s="434" t="s">
        <v>29</v>
      </c>
      <c r="E1728" s="434">
        <v>14</v>
      </c>
      <c r="F1728" s="434">
        <v>6950</v>
      </c>
      <c r="G1728" s="434">
        <v>23650</v>
      </c>
      <c r="H1728" s="434">
        <v>19955</v>
      </c>
      <c r="I1728" s="434">
        <v>160</v>
      </c>
      <c r="J1728" s="434">
        <v>0</v>
      </c>
      <c r="K1728" s="434">
        <v>2018</v>
      </c>
    </row>
    <row r="1729" spans="1:11" hidden="1" x14ac:dyDescent="0.25">
      <c r="A1729" s="434">
        <v>230684000</v>
      </c>
      <c r="B1729" s="434">
        <v>63097</v>
      </c>
      <c r="C1729" s="434" t="s">
        <v>31</v>
      </c>
      <c r="D1729" s="434" t="s">
        <v>25</v>
      </c>
      <c r="E1729" s="434">
        <v>16.5</v>
      </c>
      <c r="F1729" s="434">
        <v>4487</v>
      </c>
      <c r="G1729" s="434">
        <v>5387</v>
      </c>
      <c r="H1729" s="434">
        <v>6620</v>
      </c>
      <c r="I1729" s="434">
        <v>122</v>
      </c>
      <c r="J1729" s="434">
        <v>0</v>
      </c>
      <c r="K1729" s="434">
        <v>1991</v>
      </c>
    </row>
    <row r="1730" spans="1:11" hidden="1" x14ac:dyDescent="0.25">
      <c r="A1730" s="434">
        <v>230685000</v>
      </c>
      <c r="B1730" s="434">
        <v>600</v>
      </c>
      <c r="C1730" s="434" t="s">
        <v>42</v>
      </c>
      <c r="D1730" s="434" t="s">
        <v>29</v>
      </c>
      <c r="E1730" s="434">
        <v>22.5</v>
      </c>
      <c r="F1730" s="434">
        <v>22998</v>
      </c>
      <c r="G1730" s="434">
        <v>7477</v>
      </c>
      <c r="H1730" s="434">
        <v>22152</v>
      </c>
      <c r="I1730" s="434">
        <v>179.95</v>
      </c>
      <c r="J1730" s="434">
        <v>0</v>
      </c>
      <c r="K1730" s="434">
        <v>2000</v>
      </c>
    </row>
    <row r="1731" spans="1:11" hidden="1" x14ac:dyDescent="0.25">
      <c r="A1731" s="434">
        <v>230914000</v>
      </c>
      <c r="B1731" s="434">
        <v>1</v>
      </c>
      <c r="C1731" s="434" t="s">
        <v>42</v>
      </c>
      <c r="D1731" s="434" t="s">
        <v>17</v>
      </c>
      <c r="E1731" s="434">
        <v>13</v>
      </c>
      <c r="F1731" s="434">
        <v>1280</v>
      </c>
      <c r="G1731" s="434">
        <v>265</v>
      </c>
      <c r="H1731" s="434">
        <v>1512</v>
      </c>
      <c r="I1731" s="434">
        <v>53.5</v>
      </c>
      <c r="J1731" s="434">
        <v>0</v>
      </c>
      <c r="K1731" s="434">
        <v>1998</v>
      </c>
    </row>
    <row r="1732" spans="1:11" hidden="1" x14ac:dyDescent="0.25">
      <c r="A1732" s="434">
        <v>230915000</v>
      </c>
      <c r="B1732" s="434">
        <v>11892</v>
      </c>
      <c r="C1732" s="434" t="s">
        <v>31</v>
      </c>
      <c r="D1732" s="434" t="s">
        <v>25</v>
      </c>
      <c r="E1732" s="434">
        <v>20.2</v>
      </c>
      <c r="F1732" s="434">
        <v>14480</v>
      </c>
      <c r="G1732" s="434">
        <v>6165</v>
      </c>
      <c r="H1732" s="434">
        <v>10585</v>
      </c>
      <c r="I1732" s="434">
        <v>138.5</v>
      </c>
      <c r="J1732" s="434">
        <v>0</v>
      </c>
      <c r="K1732" s="434">
        <v>1970</v>
      </c>
    </row>
    <row r="1733" spans="1:11" hidden="1" x14ac:dyDescent="0.25">
      <c r="A1733" s="434">
        <v>230916000</v>
      </c>
      <c r="B1733" s="434">
        <v>26517</v>
      </c>
      <c r="C1733" s="434" t="s">
        <v>31</v>
      </c>
      <c r="D1733" s="434" t="s">
        <v>25</v>
      </c>
      <c r="E1733" s="434">
        <v>14</v>
      </c>
      <c r="F1733" s="434">
        <v>6250</v>
      </c>
      <c r="G1733" s="434">
        <v>13340</v>
      </c>
      <c r="H1733" s="434">
        <v>10098</v>
      </c>
      <c r="I1733" s="434">
        <v>137.1</v>
      </c>
      <c r="J1733" s="434">
        <v>0</v>
      </c>
      <c r="K1733" s="434">
        <v>1998</v>
      </c>
    </row>
    <row r="1734" spans="1:11" hidden="1" x14ac:dyDescent="0.25">
      <c r="A1734" s="434">
        <v>230925000</v>
      </c>
      <c r="B1734" s="434">
        <v>24893</v>
      </c>
      <c r="C1734" s="434" t="s">
        <v>31</v>
      </c>
      <c r="D1734" s="434" t="s">
        <v>29</v>
      </c>
      <c r="E1734" s="434">
        <v>20.3</v>
      </c>
      <c r="F1734" s="434">
        <v>12600</v>
      </c>
      <c r="G1734" s="434">
        <v>7438</v>
      </c>
      <c r="H1734" s="434">
        <v>10471</v>
      </c>
      <c r="I1734" s="434">
        <v>153.44999999999999</v>
      </c>
      <c r="J1734" s="434">
        <v>0</v>
      </c>
      <c r="K1734" s="434">
        <v>1999</v>
      </c>
    </row>
    <row r="1735" spans="1:11" hidden="1" x14ac:dyDescent="0.25">
      <c r="A1735" s="434">
        <v>230934000</v>
      </c>
      <c r="B1735" s="434">
        <v>67126</v>
      </c>
      <c r="C1735" s="434" t="s">
        <v>54</v>
      </c>
      <c r="D1735" s="434" t="s">
        <v>17</v>
      </c>
      <c r="E1735" s="434">
        <v>13.5</v>
      </c>
      <c r="F1735" s="434">
        <v>883</v>
      </c>
      <c r="G1735" s="434">
        <v>213</v>
      </c>
      <c r="H1735" s="434">
        <v>396</v>
      </c>
      <c r="I1735" s="434">
        <v>38.5</v>
      </c>
      <c r="J1735" s="434">
        <v>0</v>
      </c>
      <c r="K1735" s="434">
        <v>1960</v>
      </c>
    </row>
    <row r="1736" spans="1:11" hidden="1" x14ac:dyDescent="0.25">
      <c r="A1736" s="434">
        <v>230935000</v>
      </c>
      <c r="B1736" s="434">
        <v>36752</v>
      </c>
      <c r="C1736" s="434" t="s">
        <v>31</v>
      </c>
      <c r="D1736" s="434" t="s">
        <v>29</v>
      </c>
      <c r="E1736" s="434">
        <v>14</v>
      </c>
      <c r="F1736" s="434">
        <v>7855</v>
      </c>
      <c r="G1736" s="434">
        <v>19625</v>
      </c>
      <c r="H1736" s="434">
        <v>14665</v>
      </c>
      <c r="I1736" s="434">
        <v>158</v>
      </c>
      <c r="J1736" s="434">
        <v>0</v>
      </c>
      <c r="K1736" s="434">
        <v>2001</v>
      </c>
    </row>
    <row r="1737" spans="1:11" hidden="1" x14ac:dyDescent="0.25">
      <c r="A1737" s="434">
        <v>230938210</v>
      </c>
      <c r="B1737" s="434">
        <v>1</v>
      </c>
      <c r="C1737" s="434" t="s">
        <v>42</v>
      </c>
      <c r="D1737" s="434" t="s">
        <v>17</v>
      </c>
      <c r="E1737" s="434">
        <v>9</v>
      </c>
      <c r="F1737" s="434">
        <v>924</v>
      </c>
      <c r="G1737" s="434">
        <v>196</v>
      </c>
      <c r="H1737" s="434">
        <v>272</v>
      </c>
      <c r="I1737" s="434">
        <v>48.92</v>
      </c>
      <c r="J1737" s="434">
        <v>0</v>
      </c>
    </row>
    <row r="1738" spans="1:11" hidden="1" x14ac:dyDescent="0.25">
      <c r="A1738" s="434">
        <v>230941170</v>
      </c>
      <c r="B1738" s="434">
        <v>52527</v>
      </c>
      <c r="C1738" s="434" t="s">
        <v>54</v>
      </c>
      <c r="D1738" s="434" t="s">
        <v>13</v>
      </c>
      <c r="E1738" s="434">
        <v>0</v>
      </c>
      <c r="F1738" s="434">
        <v>662</v>
      </c>
      <c r="G1738" s="434">
        <v>0</v>
      </c>
      <c r="H1738" s="434">
        <v>139</v>
      </c>
      <c r="I1738" s="434">
        <v>26.82</v>
      </c>
      <c r="J1738" s="434">
        <v>0</v>
      </c>
      <c r="K1738" s="434">
        <v>1963</v>
      </c>
    </row>
    <row r="1739" spans="1:11" hidden="1" x14ac:dyDescent="0.25">
      <c r="A1739" s="434">
        <v>230941700</v>
      </c>
      <c r="B1739" s="434">
        <v>205077</v>
      </c>
      <c r="C1739" s="434" t="s">
        <v>31</v>
      </c>
      <c r="D1739" s="434" t="s">
        <v>25</v>
      </c>
      <c r="E1739" s="434">
        <v>13</v>
      </c>
      <c r="F1739" s="434">
        <v>3600</v>
      </c>
      <c r="G1739" s="434">
        <v>4350</v>
      </c>
      <c r="H1739" s="434">
        <v>3774</v>
      </c>
      <c r="I1739" s="434">
        <v>105.4</v>
      </c>
      <c r="J1739" s="434">
        <v>0</v>
      </c>
      <c r="K1739" s="434">
        <v>2012</v>
      </c>
    </row>
    <row r="1740" spans="1:11" hidden="1" x14ac:dyDescent="0.25">
      <c r="A1740" s="434">
        <v>230942970</v>
      </c>
      <c r="B1740" s="434">
        <v>988100</v>
      </c>
      <c r="C1740" s="434" t="s">
        <v>54</v>
      </c>
      <c r="D1740" s="434" t="s">
        <v>13</v>
      </c>
      <c r="E1740" s="434">
        <v>12.6</v>
      </c>
      <c r="F1740" s="434">
        <v>1340</v>
      </c>
      <c r="G1740" s="434">
        <v>0</v>
      </c>
      <c r="H1740" s="434">
        <v>193</v>
      </c>
      <c r="I1740" s="434">
        <v>28.42</v>
      </c>
      <c r="J1740" s="434">
        <v>0</v>
      </c>
      <c r="K1740" s="434">
        <v>1979</v>
      </c>
    </row>
    <row r="1741" spans="1:11" hidden="1" x14ac:dyDescent="0.25">
      <c r="A1741" s="434">
        <v>230948000</v>
      </c>
      <c r="B1741" s="434">
        <v>79</v>
      </c>
      <c r="C1741" s="434" t="s">
        <v>35</v>
      </c>
      <c r="D1741" s="434" t="s">
        <v>29</v>
      </c>
      <c r="E1741" s="434">
        <v>20.5</v>
      </c>
      <c r="F1741" s="434">
        <v>12600</v>
      </c>
      <c r="G1741" s="434">
        <v>13650</v>
      </c>
      <c r="H1741" s="434">
        <v>9953</v>
      </c>
      <c r="I1741" s="434">
        <v>154.63999999999999</v>
      </c>
      <c r="J1741" s="434">
        <v>0</v>
      </c>
      <c r="K1741" s="434">
        <v>2002</v>
      </c>
    </row>
    <row r="1742" spans="1:11" hidden="1" x14ac:dyDescent="0.25">
      <c r="A1742" s="434">
        <v>230954000</v>
      </c>
      <c r="B1742" s="434">
        <v>3678</v>
      </c>
      <c r="C1742" s="434" t="s">
        <v>31</v>
      </c>
      <c r="D1742" s="434" t="s">
        <v>17</v>
      </c>
      <c r="E1742" s="434">
        <v>9</v>
      </c>
      <c r="F1742" s="434">
        <v>578</v>
      </c>
      <c r="G1742" s="434">
        <v>1276</v>
      </c>
      <c r="H1742" s="434">
        <v>852</v>
      </c>
      <c r="I1742" s="434">
        <v>64.290000000000006</v>
      </c>
      <c r="J1742" s="434">
        <v>1837</v>
      </c>
      <c r="K1742" s="434">
        <v>1986</v>
      </c>
    </row>
    <row r="1743" spans="1:11" hidden="1" x14ac:dyDescent="0.25">
      <c r="A1743" s="434">
        <v>230956000</v>
      </c>
      <c r="B1743" s="434">
        <v>1</v>
      </c>
      <c r="C1743" s="434" t="s">
        <v>20</v>
      </c>
      <c r="D1743" s="434" t="s">
        <v>25</v>
      </c>
      <c r="E1743" s="434">
        <v>14</v>
      </c>
      <c r="F1743" s="434">
        <v>8400</v>
      </c>
      <c r="G1743" s="434">
        <v>14750</v>
      </c>
      <c r="H1743" s="434">
        <v>9910</v>
      </c>
      <c r="I1743" s="434">
        <v>139.75</v>
      </c>
      <c r="J1743" s="434">
        <v>14876</v>
      </c>
      <c r="K1743" s="434">
        <v>2004</v>
      </c>
    </row>
    <row r="1744" spans="1:11" hidden="1" x14ac:dyDescent="0.25">
      <c r="A1744" s="434">
        <v>230957000</v>
      </c>
      <c r="B1744" s="434">
        <v>1157</v>
      </c>
      <c r="C1744" s="434" t="s">
        <v>20</v>
      </c>
      <c r="D1744" s="434" t="s">
        <v>25</v>
      </c>
      <c r="E1744" s="434">
        <v>14</v>
      </c>
      <c r="F1744" s="434">
        <v>8400</v>
      </c>
      <c r="G1744" s="434">
        <v>14665</v>
      </c>
      <c r="H1744" s="434">
        <v>9910</v>
      </c>
      <c r="I1744" s="434">
        <v>139.75</v>
      </c>
      <c r="J1744" s="434">
        <v>14855</v>
      </c>
      <c r="K1744" s="434">
        <v>2005</v>
      </c>
    </row>
    <row r="1745" spans="1:11" hidden="1" x14ac:dyDescent="0.25">
      <c r="A1745" s="434">
        <v>230961000</v>
      </c>
      <c r="B1745" s="434">
        <v>256419</v>
      </c>
      <c r="C1745" s="434" t="s">
        <v>54</v>
      </c>
      <c r="D1745" s="434" t="s">
        <v>17</v>
      </c>
      <c r="E1745" s="434">
        <v>12</v>
      </c>
      <c r="F1745" s="434">
        <v>1546</v>
      </c>
      <c r="G1745" s="434">
        <v>0</v>
      </c>
      <c r="H1745" s="434">
        <v>256</v>
      </c>
      <c r="I1745" s="434">
        <v>32.92</v>
      </c>
      <c r="J1745" s="434">
        <v>0</v>
      </c>
      <c r="K1745" s="434">
        <v>1964</v>
      </c>
    </row>
    <row r="1746" spans="1:11" hidden="1" x14ac:dyDescent="0.25">
      <c r="A1746" s="434">
        <v>230964000</v>
      </c>
      <c r="B1746" s="434">
        <v>9291</v>
      </c>
      <c r="C1746" s="434" t="s">
        <v>20</v>
      </c>
      <c r="D1746" s="434" t="s">
        <v>29</v>
      </c>
      <c r="E1746" s="434">
        <v>14.5</v>
      </c>
      <c r="F1746" s="434">
        <v>9450</v>
      </c>
      <c r="G1746" s="434">
        <v>25084</v>
      </c>
      <c r="H1746" s="434">
        <v>15980</v>
      </c>
      <c r="I1746" s="434">
        <v>169.5</v>
      </c>
      <c r="J1746" s="434">
        <v>0</v>
      </c>
      <c r="K1746" s="434">
        <v>1970</v>
      </c>
    </row>
    <row r="1747" spans="1:11" hidden="1" x14ac:dyDescent="0.25">
      <c r="A1747" s="434">
        <v>230965000</v>
      </c>
      <c r="B1747" s="434">
        <v>16296</v>
      </c>
      <c r="C1747" s="434" t="s">
        <v>20</v>
      </c>
      <c r="D1747" s="434" t="s">
        <v>29</v>
      </c>
      <c r="E1747" s="434">
        <v>14.5</v>
      </c>
      <c r="F1747" s="434">
        <v>9450</v>
      </c>
      <c r="G1747" s="434">
        <v>25117</v>
      </c>
      <c r="H1747" s="434">
        <v>15980</v>
      </c>
      <c r="I1747" s="434">
        <v>169.5</v>
      </c>
      <c r="J1747" s="434">
        <v>0</v>
      </c>
      <c r="K1747" s="434">
        <v>1970</v>
      </c>
    </row>
    <row r="1748" spans="1:11" hidden="1" x14ac:dyDescent="0.25">
      <c r="A1748" s="434">
        <v>230979000</v>
      </c>
      <c r="B1748" s="434">
        <v>10691</v>
      </c>
      <c r="C1748" s="434" t="s">
        <v>31</v>
      </c>
      <c r="D1748" s="434" t="s">
        <v>17</v>
      </c>
      <c r="I1748" s="434">
        <v>64</v>
      </c>
    </row>
    <row r="1749" spans="1:11" hidden="1" x14ac:dyDescent="0.25">
      <c r="A1749" s="434">
        <v>230980260</v>
      </c>
      <c r="B1749" s="434">
        <v>1</v>
      </c>
      <c r="C1749" s="434" t="s">
        <v>54</v>
      </c>
      <c r="D1749" s="434" t="s">
        <v>13</v>
      </c>
      <c r="E1749" s="434">
        <v>0</v>
      </c>
      <c r="F1749" s="434">
        <v>1104</v>
      </c>
      <c r="G1749" s="434">
        <v>0</v>
      </c>
      <c r="H1749" s="434">
        <v>159</v>
      </c>
      <c r="I1749" s="434">
        <v>24.92</v>
      </c>
      <c r="J1749" s="434">
        <v>0</v>
      </c>
      <c r="K1749" s="434">
        <v>1964</v>
      </c>
    </row>
    <row r="1750" spans="1:11" hidden="1" x14ac:dyDescent="0.25">
      <c r="A1750" s="434">
        <v>230980670</v>
      </c>
      <c r="B1750" s="434">
        <v>7</v>
      </c>
      <c r="C1750" s="434" t="s">
        <v>56</v>
      </c>
      <c r="D1750" s="434" t="s">
        <v>13</v>
      </c>
      <c r="I1750" s="434">
        <v>15</v>
      </c>
      <c r="J1750" s="434">
        <v>0</v>
      </c>
      <c r="K1750" s="434">
        <v>1970</v>
      </c>
    </row>
    <row r="1751" spans="1:11" hidden="1" x14ac:dyDescent="0.25">
      <c r="A1751" s="434">
        <v>230981050</v>
      </c>
      <c r="B1751" s="434">
        <v>1</v>
      </c>
      <c r="C1751" s="434" t="s">
        <v>42</v>
      </c>
      <c r="D1751" s="434" t="s">
        <v>17</v>
      </c>
      <c r="E1751" s="434">
        <v>0</v>
      </c>
      <c r="F1751" s="434">
        <v>2600</v>
      </c>
      <c r="G1751" s="434">
        <v>330</v>
      </c>
      <c r="H1751" s="434">
        <v>760</v>
      </c>
      <c r="I1751" s="434">
        <v>61.83</v>
      </c>
      <c r="J1751" s="434">
        <v>0</v>
      </c>
      <c r="K1751" s="434">
        <v>1988</v>
      </c>
    </row>
    <row r="1752" spans="1:11" hidden="1" x14ac:dyDescent="0.25">
      <c r="A1752" s="434">
        <v>230984000</v>
      </c>
      <c r="B1752" s="434">
        <v>12</v>
      </c>
      <c r="C1752" s="434" t="s">
        <v>61</v>
      </c>
      <c r="D1752" s="434" t="s">
        <v>25</v>
      </c>
      <c r="E1752" s="434">
        <v>17.7</v>
      </c>
      <c r="F1752" s="434">
        <v>8400</v>
      </c>
      <c r="G1752" s="434">
        <v>11497</v>
      </c>
      <c r="H1752" s="434">
        <v>9131</v>
      </c>
      <c r="I1752" s="434">
        <v>141.19999999999999</v>
      </c>
      <c r="J1752" s="434">
        <v>0</v>
      </c>
      <c r="K1752" s="434">
        <v>2007</v>
      </c>
    </row>
    <row r="1753" spans="1:11" hidden="1" x14ac:dyDescent="0.25">
      <c r="A1753" s="434">
        <v>230984090</v>
      </c>
      <c r="B1753" s="434">
        <v>444554</v>
      </c>
      <c r="C1753" s="434" t="s">
        <v>54</v>
      </c>
      <c r="D1753" s="434" t="s">
        <v>13</v>
      </c>
      <c r="E1753" s="434">
        <v>11.5</v>
      </c>
      <c r="F1753" s="434">
        <v>736</v>
      </c>
      <c r="H1753" s="434">
        <v>107</v>
      </c>
      <c r="I1753" s="434">
        <v>23.79</v>
      </c>
      <c r="K1753" s="434">
        <v>1953</v>
      </c>
    </row>
    <row r="1754" spans="1:11" hidden="1" x14ac:dyDescent="0.25">
      <c r="A1754" s="434">
        <v>230985150</v>
      </c>
      <c r="B1754" s="434">
        <v>7392</v>
      </c>
      <c r="C1754" s="434" t="s">
        <v>54</v>
      </c>
      <c r="D1754" s="434" t="s">
        <v>17</v>
      </c>
      <c r="E1754" s="434">
        <v>13.5</v>
      </c>
      <c r="F1754" s="434">
        <v>3000</v>
      </c>
      <c r="G1754" s="434">
        <v>0</v>
      </c>
      <c r="H1754" s="434">
        <v>333</v>
      </c>
      <c r="I1754" s="434">
        <v>32.78</v>
      </c>
      <c r="J1754" s="434">
        <v>0</v>
      </c>
      <c r="K1754" s="434">
        <v>1975</v>
      </c>
    </row>
    <row r="1755" spans="1:11" hidden="1" x14ac:dyDescent="0.25">
      <c r="A1755" s="434">
        <v>230987550</v>
      </c>
      <c r="B1755" s="434">
        <v>1</v>
      </c>
      <c r="C1755" s="434" t="s">
        <v>42</v>
      </c>
      <c r="D1755" s="434" t="s">
        <v>17</v>
      </c>
      <c r="E1755" s="434">
        <v>10</v>
      </c>
      <c r="F1755" s="434">
        <v>1900</v>
      </c>
      <c r="G1755" s="434">
        <v>395</v>
      </c>
      <c r="H1755" s="434">
        <v>517</v>
      </c>
      <c r="I1755" s="434">
        <v>53.79</v>
      </c>
      <c r="J1755" s="434">
        <v>0</v>
      </c>
      <c r="K1755" s="434">
        <v>1994</v>
      </c>
    </row>
    <row r="1756" spans="1:11" hidden="1" x14ac:dyDescent="0.25">
      <c r="A1756" s="434">
        <v>230987660</v>
      </c>
      <c r="B1756" s="434">
        <v>15977</v>
      </c>
      <c r="C1756" s="434" t="s">
        <v>31</v>
      </c>
      <c r="D1756" s="434" t="s">
        <v>17</v>
      </c>
      <c r="E1756" s="434">
        <v>11</v>
      </c>
      <c r="F1756" s="434">
        <v>578</v>
      </c>
      <c r="G1756" s="434">
        <v>1300</v>
      </c>
      <c r="H1756" s="434">
        <v>852</v>
      </c>
      <c r="I1756" s="434">
        <v>64.2</v>
      </c>
      <c r="J1756" s="434">
        <v>0</v>
      </c>
      <c r="K1756" s="434">
        <v>1970</v>
      </c>
    </row>
    <row r="1757" spans="1:11" hidden="1" x14ac:dyDescent="0.25">
      <c r="A1757" s="434">
        <v>230987890</v>
      </c>
      <c r="B1757" s="434">
        <v>7243</v>
      </c>
      <c r="C1757" s="434" t="s">
        <v>61</v>
      </c>
      <c r="D1757" s="434" t="s">
        <v>13</v>
      </c>
      <c r="I1757" s="434">
        <v>14</v>
      </c>
      <c r="J1757" s="434">
        <v>0</v>
      </c>
      <c r="K1757" s="434">
        <v>1970</v>
      </c>
    </row>
    <row r="1758" spans="1:11" hidden="1" x14ac:dyDescent="0.25">
      <c r="A1758" s="434">
        <v>230989410</v>
      </c>
      <c r="B1758" s="434">
        <v>1405176</v>
      </c>
      <c r="C1758" s="434" t="s">
        <v>54</v>
      </c>
      <c r="D1758" s="434" t="s">
        <v>13</v>
      </c>
      <c r="E1758" s="434">
        <v>12</v>
      </c>
      <c r="F1758" s="434">
        <v>936</v>
      </c>
      <c r="G1758" s="434">
        <v>0</v>
      </c>
      <c r="H1758" s="434">
        <v>110</v>
      </c>
      <c r="I1758" s="434">
        <v>21.85</v>
      </c>
      <c r="J1758" s="434">
        <v>0</v>
      </c>
      <c r="K1758" s="434">
        <v>1967</v>
      </c>
    </row>
    <row r="1759" spans="1:11" hidden="1" x14ac:dyDescent="0.25">
      <c r="A1759" s="434">
        <v>230990040</v>
      </c>
      <c r="B1759" s="434">
        <v>1</v>
      </c>
      <c r="C1759" s="434" t="s">
        <v>39</v>
      </c>
      <c r="D1759" s="434" t="s">
        <v>22</v>
      </c>
      <c r="E1759" s="434">
        <v>16</v>
      </c>
      <c r="F1759" s="434">
        <v>5516</v>
      </c>
      <c r="G1759" s="434">
        <v>3540</v>
      </c>
      <c r="H1759" s="434">
        <v>2630</v>
      </c>
      <c r="I1759" s="434">
        <v>74.680000000000007</v>
      </c>
      <c r="J1759" s="434">
        <v>0</v>
      </c>
      <c r="K1759" s="434">
        <v>1960</v>
      </c>
    </row>
    <row r="1760" spans="1:11" hidden="1" x14ac:dyDescent="0.25">
      <c r="A1760" s="434">
        <v>230992740</v>
      </c>
      <c r="B1760" s="434">
        <v>1</v>
      </c>
      <c r="C1760" s="434" t="s">
        <v>42</v>
      </c>
      <c r="D1760" s="434" t="s">
        <v>17</v>
      </c>
      <c r="E1760" s="434">
        <v>13</v>
      </c>
      <c r="F1760" s="434">
        <v>1604</v>
      </c>
      <c r="G1760" s="434">
        <v>240</v>
      </c>
      <c r="H1760" s="434">
        <v>961</v>
      </c>
      <c r="I1760" s="434">
        <v>48.52</v>
      </c>
      <c r="J1760" s="434">
        <v>0</v>
      </c>
      <c r="K1760" s="434">
        <v>1985</v>
      </c>
    </row>
    <row r="1761" spans="1:11" hidden="1" x14ac:dyDescent="0.25">
      <c r="A1761" s="434">
        <v>230992970</v>
      </c>
      <c r="B1761" s="434">
        <v>1</v>
      </c>
      <c r="C1761" s="434" t="s">
        <v>54</v>
      </c>
      <c r="D1761" s="434" t="s">
        <v>17</v>
      </c>
      <c r="E1761" s="434">
        <v>12</v>
      </c>
      <c r="F1761" s="434">
        <v>2883</v>
      </c>
      <c r="G1761" s="434">
        <v>128</v>
      </c>
      <c r="H1761" s="434">
        <v>330</v>
      </c>
      <c r="I1761" s="434">
        <v>30.62</v>
      </c>
      <c r="J1761" s="434">
        <v>0</v>
      </c>
      <c r="K1761" s="434">
        <v>1981</v>
      </c>
    </row>
    <row r="1762" spans="1:11" hidden="1" x14ac:dyDescent="0.25">
      <c r="A1762" s="434">
        <v>230993000</v>
      </c>
      <c r="B1762" s="434">
        <v>6621</v>
      </c>
      <c r="C1762" s="434" t="s">
        <v>31</v>
      </c>
      <c r="D1762" s="434" t="s">
        <v>17</v>
      </c>
      <c r="E1762" s="434">
        <v>10.5</v>
      </c>
      <c r="F1762" s="434">
        <v>529</v>
      </c>
      <c r="G1762" s="434">
        <v>1083</v>
      </c>
      <c r="H1762" s="434">
        <v>910</v>
      </c>
      <c r="I1762" s="434">
        <v>69.12</v>
      </c>
      <c r="J1762" s="434">
        <v>0</v>
      </c>
      <c r="K1762" s="434">
        <v>1988</v>
      </c>
    </row>
    <row r="1763" spans="1:11" hidden="1" x14ac:dyDescent="0.25">
      <c r="A1763" s="434">
        <v>230993710</v>
      </c>
      <c r="B1763" s="434">
        <v>5720</v>
      </c>
      <c r="C1763" s="434" t="s">
        <v>54</v>
      </c>
      <c r="D1763" s="434" t="s">
        <v>13</v>
      </c>
      <c r="I1763" s="434">
        <v>26</v>
      </c>
    </row>
    <row r="1764" spans="1:11" hidden="1" x14ac:dyDescent="0.25">
      <c r="A1764" s="434">
        <v>231002000</v>
      </c>
      <c r="B1764" s="434">
        <v>2423</v>
      </c>
      <c r="C1764" s="434" t="s">
        <v>31</v>
      </c>
      <c r="D1764" s="434" t="s">
        <v>25</v>
      </c>
      <c r="E1764" s="434">
        <v>20</v>
      </c>
      <c r="F1764" s="434">
        <v>14479</v>
      </c>
      <c r="G1764" s="434">
        <v>6165</v>
      </c>
      <c r="H1764" s="434">
        <v>18979</v>
      </c>
      <c r="I1764" s="434">
        <v>138.5</v>
      </c>
      <c r="K1764" s="434">
        <v>1996</v>
      </c>
    </row>
    <row r="1765" spans="1:11" hidden="1" x14ac:dyDescent="0.25">
      <c r="A1765" s="434">
        <v>231005000</v>
      </c>
      <c r="B1765" s="434">
        <v>17196</v>
      </c>
      <c r="C1765" s="434" t="s">
        <v>31</v>
      </c>
      <c r="D1765" s="434" t="s">
        <v>13</v>
      </c>
      <c r="G1765" s="434">
        <v>394</v>
      </c>
      <c r="H1765" s="434">
        <v>218</v>
      </c>
      <c r="I1765" s="434">
        <v>28</v>
      </c>
      <c r="K1765" s="434">
        <v>1974</v>
      </c>
    </row>
    <row r="1766" spans="1:11" hidden="1" x14ac:dyDescent="0.25">
      <c r="A1766" s="434">
        <v>231013000</v>
      </c>
      <c r="B1766" s="434">
        <v>35362</v>
      </c>
      <c r="C1766" s="434" t="s">
        <v>46</v>
      </c>
      <c r="D1766" s="434" t="s">
        <v>17</v>
      </c>
      <c r="E1766" s="434">
        <v>10</v>
      </c>
      <c r="F1766" s="434">
        <v>2984</v>
      </c>
      <c r="G1766" s="434">
        <v>589</v>
      </c>
      <c r="H1766" s="434">
        <v>675</v>
      </c>
      <c r="I1766" s="434">
        <v>45</v>
      </c>
      <c r="J1766" s="434">
        <v>0</v>
      </c>
      <c r="K1766" s="434">
        <v>1970</v>
      </c>
    </row>
    <row r="1767" spans="1:11" x14ac:dyDescent="0.25">
      <c r="A1767" s="434">
        <v>231014000</v>
      </c>
      <c r="B1767" s="434">
        <v>14845</v>
      </c>
      <c r="C1767" s="434" t="s">
        <v>59</v>
      </c>
      <c r="D1767" s="434" t="s">
        <v>17</v>
      </c>
      <c r="E1767" s="434">
        <v>11</v>
      </c>
      <c r="F1767" s="434">
        <v>2640</v>
      </c>
      <c r="G1767" s="434">
        <v>1072</v>
      </c>
      <c r="H1767" s="434">
        <v>1100</v>
      </c>
      <c r="I1767" s="434">
        <v>60.13</v>
      </c>
      <c r="J1767" s="434">
        <v>0</v>
      </c>
      <c r="K1767" s="434">
        <v>1970</v>
      </c>
    </row>
    <row r="1768" spans="1:11" hidden="1" x14ac:dyDescent="0.25">
      <c r="A1768" s="434">
        <v>231015000</v>
      </c>
      <c r="B1768" s="434">
        <v>662692</v>
      </c>
      <c r="C1768" s="434" t="s">
        <v>28</v>
      </c>
      <c r="D1768" s="434" t="s">
        <v>22</v>
      </c>
      <c r="E1768" s="434">
        <v>12</v>
      </c>
      <c r="F1768" s="434">
        <v>1103</v>
      </c>
      <c r="G1768" s="434">
        <v>3041</v>
      </c>
      <c r="H1768" s="434">
        <v>2195</v>
      </c>
      <c r="I1768" s="434">
        <v>79.77</v>
      </c>
      <c r="J1768" s="434">
        <v>0</v>
      </c>
      <c r="K1768" s="434">
        <v>1970</v>
      </c>
    </row>
    <row r="1769" spans="1:11" hidden="1" x14ac:dyDescent="0.25">
      <c r="A1769" s="434">
        <v>231016000</v>
      </c>
      <c r="B1769" s="434">
        <v>210796</v>
      </c>
      <c r="C1769" s="434" t="s">
        <v>56</v>
      </c>
      <c r="D1769" s="434" t="s">
        <v>17</v>
      </c>
      <c r="E1769" s="434">
        <v>0</v>
      </c>
      <c r="F1769" s="434">
        <v>221</v>
      </c>
      <c r="G1769" s="434">
        <v>435</v>
      </c>
      <c r="H1769" s="434">
        <v>264</v>
      </c>
      <c r="I1769" s="434">
        <v>48.6</v>
      </c>
      <c r="J1769" s="434">
        <v>0</v>
      </c>
      <c r="K1769" s="434">
        <v>1970</v>
      </c>
    </row>
    <row r="1770" spans="1:11" x14ac:dyDescent="0.25">
      <c r="A1770" s="434">
        <v>231021000</v>
      </c>
      <c r="B1770" s="434">
        <v>4964</v>
      </c>
      <c r="C1770" s="434" t="s">
        <v>59</v>
      </c>
      <c r="D1770" s="434" t="s">
        <v>17</v>
      </c>
      <c r="E1770" s="434">
        <v>0</v>
      </c>
      <c r="F1770" s="434">
        <v>736</v>
      </c>
      <c r="G1770" s="434">
        <v>0</v>
      </c>
      <c r="H1770" s="434">
        <v>274</v>
      </c>
      <c r="I1770" s="434">
        <v>39.76</v>
      </c>
      <c r="J1770" s="434">
        <v>0</v>
      </c>
    </row>
    <row r="1771" spans="1:11" hidden="1" x14ac:dyDescent="0.25">
      <c r="A1771" s="434">
        <v>231023000</v>
      </c>
      <c r="B1771" s="434">
        <v>3560</v>
      </c>
      <c r="C1771" s="434" t="s">
        <v>61</v>
      </c>
      <c r="D1771" s="434" t="s">
        <v>22</v>
      </c>
      <c r="E1771" s="434">
        <v>13</v>
      </c>
      <c r="F1771" s="434">
        <v>2200</v>
      </c>
      <c r="G1771" s="434">
        <v>4134</v>
      </c>
      <c r="H1771" s="434">
        <v>2863</v>
      </c>
      <c r="I1771" s="434">
        <v>89.8</v>
      </c>
      <c r="J1771" s="434">
        <v>0</v>
      </c>
      <c r="K1771" s="434">
        <v>1997</v>
      </c>
    </row>
    <row r="1772" spans="1:11" hidden="1" x14ac:dyDescent="0.25">
      <c r="A1772" s="434">
        <v>231024000</v>
      </c>
      <c r="B1772" s="434">
        <v>3065</v>
      </c>
      <c r="C1772" s="434" t="s">
        <v>61</v>
      </c>
      <c r="D1772" s="434" t="s">
        <v>22</v>
      </c>
      <c r="E1772" s="434">
        <v>13.5</v>
      </c>
      <c r="F1772" s="434">
        <v>2460</v>
      </c>
      <c r="G1772" s="434">
        <v>4182</v>
      </c>
      <c r="H1772" s="434">
        <v>3323</v>
      </c>
      <c r="I1772" s="434">
        <v>88</v>
      </c>
      <c r="J1772" s="434">
        <v>0</v>
      </c>
      <c r="K1772" s="434">
        <v>1996</v>
      </c>
    </row>
    <row r="1773" spans="1:11" hidden="1" x14ac:dyDescent="0.25">
      <c r="A1773" s="434">
        <v>231025000</v>
      </c>
      <c r="B1773" s="434">
        <v>2136</v>
      </c>
      <c r="C1773" s="434" t="s">
        <v>61</v>
      </c>
      <c r="D1773" s="434" t="s">
        <v>22</v>
      </c>
      <c r="E1773" s="434">
        <v>13</v>
      </c>
      <c r="F1773" s="434">
        <v>2146</v>
      </c>
      <c r="G1773" s="434">
        <v>4228</v>
      </c>
      <c r="H1773" s="434">
        <v>2842</v>
      </c>
      <c r="I1773" s="434">
        <v>89.8</v>
      </c>
      <c r="J1773" s="434">
        <v>0</v>
      </c>
      <c r="K1773" s="434">
        <v>1996</v>
      </c>
    </row>
    <row r="1774" spans="1:11" hidden="1" x14ac:dyDescent="0.25">
      <c r="A1774" s="434">
        <v>231026000</v>
      </c>
      <c r="B1774" s="434">
        <v>640512</v>
      </c>
      <c r="C1774" s="434" t="s">
        <v>31</v>
      </c>
      <c r="D1774" s="434" t="s">
        <v>22</v>
      </c>
      <c r="E1774" s="434">
        <v>11.7</v>
      </c>
      <c r="F1774" s="434">
        <v>1499</v>
      </c>
      <c r="G1774" s="434">
        <v>4267</v>
      </c>
      <c r="H1774" s="434">
        <v>2735</v>
      </c>
      <c r="I1774" s="434">
        <v>89.56</v>
      </c>
      <c r="J1774" s="434">
        <v>0</v>
      </c>
      <c r="K1774" s="434">
        <v>1970</v>
      </c>
    </row>
    <row r="1775" spans="1:11" x14ac:dyDescent="0.25">
      <c r="A1775" s="434">
        <v>231036000</v>
      </c>
      <c r="B1775" s="434">
        <v>64567</v>
      </c>
      <c r="C1775" s="434" t="s">
        <v>59</v>
      </c>
      <c r="D1775" s="434" t="s">
        <v>22</v>
      </c>
      <c r="E1775" s="434">
        <v>17.5</v>
      </c>
      <c r="F1775" s="434">
        <v>5100</v>
      </c>
      <c r="G1775" s="434">
        <v>3500</v>
      </c>
      <c r="H1775" s="434">
        <v>3527</v>
      </c>
      <c r="I1775" s="434">
        <v>81.599999999999994</v>
      </c>
      <c r="J1775" s="434">
        <v>0</v>
      </c>
      <c r="K1775" s="434">
        <v>1970</v>
      </c>
    </row>
    <row r="1776" spans="1:11" x14ac:dyDescent="0.25">
      <c r="A1776" s="434">
        <v>231039000</v>
      </c>
      <c r="B1776" s="434">
        <v>1033</v>
      </c>
      <c r="C1776" s="434" t="s">
        <v>59</v>
      </c>
      <c r="D1776" s="434" t="s">
        <v>22</v>
      </c>
      <c r="E1776" s="434">
        <v>18</v>
      </c>
      <c r="F1776" s="434">
        <v>9200</v>
      </c>
      <c r="G1776" s="434">
        <v>2400</v>
      </c>
      <c r="H1776" s="434">
        <v>2921</v>
      </c>
      <c r="I1776" s="434">
        <v>78.5</v>
      </c>
      <c r="J1776" s="434">
        <v>0</v>
      </c>
      <c r="K1776" s="434">
        <v>1970</v>
      </c>
    </row>
    <row r="1777" spans="1:11" x14ac:dyDescent="0.25">
      <c r="A1777" s="434">
        <v>231042000</v>
      </c>
      <c r="B1777" s="434">
        <v>28362</v>
      </c>
      <c r="C1777" s="434" t="s">
        <v>59</v>
      </c>
      <c r="D1777" s="434" t="s">
        <v>17</v>
      </c>
      <c r="E1777" s="434">
        <v>0</v>
      </c>
      <c r="F1777" s="434">
        <v>3400</v>
      </c>
      <c r="G1777" s="434">
        <v>0</v>
      </c>
      <c r="H1777" s="434">
        <v>2538</v>
      </c>
      <c r="I1777" s="434">
        <v>69.900000000000006</v>
      </c>
      <c r="J1777" s="434">
        <v>0</v>
      </c>
      <c r="K1777" s="434">
        <v>1970</v>
      </c>
    </row>
    <row r="1778" spans="1:11" x14ac:dyDescent="0.25">
      <c r="A1778" s="434">
        <v>231045000</v>
      </c>
      <c r="B1778" s="434">
        <v>399531</v>
      </c>
      <c r="C1778" s="434" t="s">
        <v>59</v>
      </c>
      <c r="D1778" s="434" t="s">
        <v>22</v>
      </c>
      <c r="E1778" s="434">
        <v>0</v>
      </c>
      <c r="F1778" s="434">
        <v>3825</v>
      </c>
      <c r="G1778" s="434">
        <v>0</v>
      </c>
      <c r="H1778" s="434">
        <v>2578</v>
      </c>
      <c r="I1778" s="434">
        <v>70.010000000000005</v>
      </c>
      <c r="J1778" s="434">
        <v>0</v>
      </c>
      <c r="K1778" s="434">
        <v>1970</v>
      </c>
    </row>
    <row r="1779" spans="1:11" hidden="1" x14ac:dyDescent="0.25">
      <c r="A1779" s="434">
        <v>231048000</v>
      </c>
      <c r="B1779" s="434">
        <v>2835</v>
      </c>
      <c r="C1779" s="434" t="s">
        <v>56</v>
      </c>
      <c r="D1779" s="434" t="s">
        <v>17</v>
      </c>
      <c r="E1779" s="434">
        <v>0</v>
      </c>
      <c r="F1779" s="434">
        <v>221</v>
      </c>
      <c r="G1779" s="434">
        <v>711</v>
      </c>
      <c r="H1779" s="434">
        <v>107</v>
      </c>
      <c r="I1779" s="434">
        <v>48.15</v>
      </c>
      <c r="J1779" s="434">
        <v>0</v>
      </c>
      <c r="K1779" s="434">
        <v>1964</v>
      </c>
    </row>
    <row r="1780" spans="1:11" x14ac:dyDescent="0.25">
      <c r="A1780" s="434">
        <v>231049000</v>
      </c>
      <c r="B1780" s="434">
        <v>106252</v>
      </c>
      <c r="C1780" s="434" t="s">
        <v>59</v>
      </c>
      <c r="D1780" s="434" t="s">
        <v>17</v>
      </c>
      <c r="E1780" s="434">
        <v>17.5</v>
      </c>
      <c r="F1780" s="434">
        <v>4700</v>
      </c>
      <c r="G1780" s="434">
        <v>0</v>
      </c>
      <c r="H1780" s="434">
        <v>1514</v>
      </c>
      <c r="I1780" s="434">
        <v>64.5</v>
      </c>
      <c r="J1780" s="434">
        <v>0</v>
      </c>
      <c r="K1780" s="434">
        <v>1970</v>
      </c>
    </row>
    <row r="1781" spans="1:11" x14ac:dyDescent="0.25">
      <c r="A1781" s="434">
        <v>231053000</v>
      </c>
      <c r="B1781" s="434">
        <v>352109</v>
      </c>
      <c r="C1781" s="434" t="s">
        <v>59</v>
      </c>
      <c r="D1781" s="434" t="s">
        <v>17</v>
      </c>
      <c r="E1781" s="434">
        <v>15</v>
      </c>
      <c r="F1781" s="434">
        <v>2721</v>
      </c>
      <c r="G1781" s="434">
        <v>865</v>
      </c>
      <c r="H1781" s="434">
        <v>1720</v>
      </c>
      <c r="I1781" s="434">
        <v>57.99</v>
      </c>
      <c r="J1781" s="434">
        <v>0</v>
      </c>
      <c r="K1781" s="434">
        <v>1970</v>
      </c>
    </row>
    <row r="1782" spans="1:11" hidden="1" x14ac:dyDescent="0.25">
      <c r="A1782" s="434">
        <v>231059000</v>
      </c>
      <c r="B1782" s="434">
        <v>2547</v>
      </c>
      <c r="C1782" s="434" t="s">
        <v>31</v>
      </c>
      <c r="D1782" s="434" t="s">
        <v>17</v>
      </c>
      <c r="E1782" s="434">
        <v>10.5</v>
      </c>
      <c r="F1782" s="434">
        <v>368</v>
      </c>
      <c r="G1782" s="434">
        <v>575</v>
      </c>
      <c r="H1782" s="434">
        <v>299</v>
      </c>
      <c r="I1782" s="434">
        <v>44.63</v>
      </c>
      <c r="J1782" s="434">
        <v>0</v>
      </c>
      <c r="K1782" s="434">
        <v>1966</v>
      </c>
    </row>
    <row r="1783" spans="1:11" hidden="1" x14ac:dyDescent="0.25">
      <c r="A1783" s="434">
        <v>231065000</v>
      </c>
      <c r="B1783" s="434">
        <v>2057462</v>
      </c>
      <c r="C1783" s="434" t="s">
        <v>46</v>
      </c>
      <c r="D1783" s="434" t="s">
        <v>22</v>
      </c>
      <c r="E1783" s="434">
        <v>15</v>
      </c>
      <c r="F1783" s="434">
        <v>7257</v>
      </c>
      <c r="G1783" s="434">
        <v>4543</v>
      </c>
      <c r="H1783" s="434">
        <v>3942</v>
      </c>
      <c r="I1783" s="434">
        <v>86</v>
      </c>
      <c r="J1783" s="434">
        <v>0</v>
      </c>
      <c r="K1783" s="434">
        <v>2012</v>
      </c>
    </row>
    <row r="1784" spans="1:11" x14ac:dyDescent="0.25">
      <c r="A1784" s="434">
        <v>231066000</v>
      </c>
      <c r="B1784" s="434">
        <v>573911</v>
      </c>
      <c r="C1784" s="434" t="s">
        <v>59</v>
      </c>
      <c r="D1784" s="434" t="s">
        <v>22</v>
      </c>
      <c r="E1784" s="434">
        <v>0</v>
      </c>
      <c r="F1784" s="434">
        <v>3700</v>
      </c>
      <c r="G1784" s="434">
        <v>640</v>
      </c>
      <c r="H1784" s="434">
        <v>2898</v>
      </c>
      <c r="I1784" s="434">
        <v>85.85</v>
      </c>
      <c r="J1784" s="434">
        <v>0</v>
      </c>
      <c r="K1784" s="434">
        <v>1970</v>
      </c>
    </row>
    <row r="1785" spans="1:11" hidden="1" x14ac:dyDescent="0.25">
      <c r="A1785" s="434">
        <v>231067000</v>
      </c>
      <c r="B1785" s="434">
        <v>155398</v>
      </c>
      <c r="C1785" s="434" t="s">
        <v>46</v>
      </c>
      <c r="D1785" s="434" t="s">
        <v>22</v>
      </c>
      <c r="E1785" s="434">
        <v>13</v>
      </c>
      <c r="F1785" s="434">
        <v>5422</v>
      </c>
      <c r="G1785" s="434">
        <v>3010</v>
      </c>
      <c r="H1785" s="434">
        <v>2423</v>
      </c>
      <c r="I1785" s="434">
        <v>70.400000000000006</v>
      </c>
      <c r="J1785" s="434">
        <v>0</v>
      </c>
      <c r="K1785" s="434">
        <v>1970</v>
      </c>
    </row>
    <row r="1786" spans="1:11" hidden="1" x14ac:dyDescent="0.25">
      <c r="A1786" s="434">
        <v>231069000</v>
      </c>
      <c r="B1786" s="434">
        <v>396867</v>
      </c>
      <c r="C1786" s="434" t="s">
        <v>48</v>
      </c>
      <c r="D1786" s="434" t="s">
        <v>17</v>
      </c>
      <c r="E1786" s="434">
        <v>12</v>
      </c>
      <c r="F1786" s="434">
        <v>647</v>
      </c>
      <c r="G1786" s="434">
        <v>0</v>
      </c>
      <c r="H1786" s="434">
        <v>370</v>
      </c>
      <c r="I1786" s="434">
        <v>39.200000000000003</v>
      </c>
      <c r="J1786" s="434">
        <v>0</v>
      </c>
      <c r="K1786" s="434">
        <v>1979</v>
      </c>
    </row>
    <row r="1787" spans="1:11" hidden="1" x14ac:dyDescent="0.25">
      <c r="A1787" s="434">
        <v>231074000</v>
      </c>
      <c r="B1787" s="434">
        <v>52774</v>
      </c>
      <c r="C1787" s="434" t="s">
        <v>48</v>
      </c>
      <c r="D1787" s="434" t="s">
        <v>17</v>
      </c>
      <c r="E1787" s="434">
        <v>5</v>
      </c>
      <c r="F1787" s="434">
        <v>1876</v>
      </c>
      <c r="G1787" s="434">
        <v>1575</v>
      </c>
      <c r="H1787" s="434">
        <v>1051</v>
      </c>
      <c r="I1787" s="434">
        <v>55.1</v>
      </c>
      <c r="K1787" s="434">
        <v>2008</v>
      </c>
    </row>
    <row r="1788" spans="1:11" hidden="1" x14ac:dyDescent="0.25">
      <c r="A1788" s="434">
        <v>231076000</v>
      </c>
      <c r="B1788" s="434">
        <v>977160</v>
      </c>
      <c r="C1788" s="434" t="s">
        <v>46</v>
      </c>
      <c r="D1788" s="434" t="s">
        <v>22</v>
      </c>
      <c r="E1788" s="434">
        <v>20</v>
      </c>
      <c r="F1788" s="434">
        <v>13040</v>
      </c>
      <c r="G1788" s="434">
        <v>2100</v>
      </c>
      <c r="H1788" s="434">
        <v>6272</v>
      </c>
      <c r="I1788" s="434">
        <v>97.55</v>
      </c>
      <c r="J1788" s="434">
        <v>0</v>
      </c>
      <c r="K1788" s="434">
        <v>1970</v>
      </c>
    </row>
    <row r="1789" spans="1:11" x14ac:dyDescent="0.25">
      <c r="A1789" s="434">
        <v>231084000</v>
      </c>
      <c r="B1789" s="434">
        <v>1452</v>
      </c>
      <c r="C1789" s="434" t="s">
        <v>59</v>
      </c>
      <c r="D1789" s="434" t="s">
        <v>17</v>
      </c>
      <c r="E1789" s="434">
        <v>0</v>
      </c>
      <c r="F1789" s="434">
        <v>1650</v>
      </c>
      <c r="G1789" s="434">
        <v>705</v>
      </c>
      <c r="H1789" s="434">
        <v>993</v>
      </c>
      <c r="I1789" s="434">
        <v>49.61</v>
      </c>
      <c r="J1789" s="434">
        <v>0</v>
      </c>
    </row>
    <row r="1790" spans="1:11" hidden="1" x14ac:dyDescent="0.25">
      <c r="A1790" s="434">
        <v>231085000</v>
      </c>
      <c r="B1790" s="434">
        <v>331066</v>
      </c>
      <c r="C1790" s="434" t="s">
        <v>46</v>
      </c>
      <c r="D1790" s="434" t="s">
        <v>17</v>
      </c>
      <c r="E1790" s="434">
        <v>5</v>
      </c>
      <c r="F1790" s="434">
        <v>1876</v>
      </c>
      <c r="G1790" s="434">
        <v>1600</v>
      </c>
      <c r="H1790" s="434">
        <v>1153</v>
      </c>
      <c r="I1790" s="434">
        <v>55.1</v>
      </c>
      <c r="J1790" s="434">
        <v>0</v>
      </c>
      <c r="K1790" s="434">
        <v>2008</v>
      </c>
    </row>
    <row r="1791" spans="1:11" x14ac:dyDescent="0.25">
      <c r="A1791" s="434">
        <v>231089000</v>
      </c>
      <c r="B1791" s="434">
        <v>4140</v>
      </c>
      <c r="C1791" s="434" t="s">
        <v>59</v>
      </c>
      <c r="D1791" s="434" t="s">
        <v>17</v>
      </c>
      <c r="E1791" s="434">
        <v>11</v>
      </c>
      <c r="F1791" s="434">
        <v>791</v>
      </c>
      <c r="G1791" s="434">
        <v>0</v>
      </c>
      <c r="H1791" s="434">
        <v>726</v>
      </c>
      <c r="I1791" s="434">
        <v>44.95</v>
      </c>
      <c r="J1791" s="434">
        <v>0</v>
      </c>
      <c r="K1791" s="434">
        <v>1970</v>
      </c>
    </row>
    <row r="1792" spans="1:11" x14ac:dyDescent="0.25">
      <c r="A1792" s="434">
        <v>231090000</v>
      </c>
      <c r="B1792" s="434">
        <v>21797</v>
      </c>
      <c r="C1792" s="434" t="s">
        <v>59</v>
      </c>
      <c r="D1792" s="434" t="s">
        <v>17</v>
      </c>
      <c r="E1792" s="434">
        <v>0</v>
      </c>
      <c r="F1792" s="434">
        <v>1320</v>
      </c>
      <c r="G1792" s="434">
        <v>0</v>
      </c>
      <c r="H1792" s="434">
        <v>724</v>
      </c>
      <c r="I1792" s="434">
        <v>42.63</v>
      </c>
      <c r="J1792" s="434">
        <v>0</v>
      </c>
    </row>
    <row r="1793" spans="1:11" x14ac:dyDescent="0.25">
      <c r="A1793" s="434">
        <v>231091000</v>
      </c>
      <c r="B1793" s="434">
        <v>35100</v>
      </c>
      <c r="C1793" s="434" t="s">
        <v>59</v>
      </c>
      <c r="D1793" s="434" t="s">
        <v>22</v>
      </c>
      <c r="E1793" s="434">
        <v>19</v>
      </c>
      <c r="F1793" s="434">
        <v>5517</v>
      </c>
      <c r="G1793" s="434">
        <v>0</v>
      </c>
      <c r="H1793" s="434">
        <v>2832</v>
      </c>
      <c r="I1793" s="434">
        <v>73.8</v>
      </c>
      <c r="J1793" s="434">
        <v>0</v>
      </c>
      <c r="K1793" s="434">
        <v>1970</v>
      </c>
    </row>
    <row r="1794" spans="1:11" hidden="1" x14ac:dyDescent="0.25">
      <c r="A1794" s="434">
        <v>231099000</v>
      </c>
      <c r="B1794" s="434">
        <v>1605267</v>
      </c>
      <c r="C1794" s="434" t="s">
        <v>31</v>
      </c>
      <c r="D1794" s="434" t="s">
        <v>22</v>
      </c>
      <c r="E1794" s="434">
        <v>15</v>
      </c>
      <c r="F1794" s="434">
        <v>1325</v>
      </c>
      <c r="G1794" s="434">
        <v>3080</v>
      </c>
      <c r="H1794" s="434">
        <v>2026</v>
      </c>
      <c r="I1794" s="434">
        <v>74.650000000000006</v>
      </c>
      <c r="J1794" s="434">
        <v>0</v>
      </c>
      <c r="K1794" s="434">
        <v>1991</v>
      </c>
    </row>
    <row r="1795" spans="1:11" x14ac:dyDescent="0.25">
      <c r="A1795" s="434">
        <v>231101000</v>
      </c>
      <c r="B1795" s="434">
        <v>42767</v>
      </c>
      <c r="C1795" s="434" t="s">
        <v>59</v>
      </c>
      <c r="D1795" s="434" t="s">
        <v>22</v>
      </c>
      <c r="E1795" s="434">
        <v>16</v>
      </c>
      <c r="F1795" s="434">
        <v>4640</v>
      </c>
      <c r="G1795" s="434">
        <v>1000</v>
      </c>
      <c r="H1795" s="434">
        <v>2270</v>
      </c>
      <c r="I1795" s="434">
        <v>74.2</v>
      </c>
      <c r="J1795" s="434">
        <v>0</v>
      </c>
      <c r="K1795" s="434">
        <v>1970</v>
      </c>
    </row>
    <row r="1796" spans="1:11" hidden="1" x14ac:dyDescent="0.25">
      <c r="A1796" s="434">
        <v>231103000</v>
      </c>
      <c r="B1796" s="434">
        <v>2016119</v>
      </c>
      <c r="C1796" s="434" t="s">
        <v>31</v>
      </c>
      <c r="D1796" s="434" t="s">
        <v>22</v>
      </c>
      <c r="E1796" s="434">
        <v>14</v>
      </c>
      <c r="F1796" s="434">
        <v>2550</v>
      </c>
      <c r="G1796" s="434">
        <v>2532</v>
      </c>
      <c r="H1796" s="434">
        <v>3538</v>
      </c>
      <c r="I1796" s="434">
        <v>81.8</v>
      </c>
      <c r="J1796" s="434">
        <v>0</v>
      </c>
      <c r="K1796" s="434">
        <v>1970</v>
      </c>
    </row>
    <row r="1797" spans="1:11" hidden="1" x14ac:dyDescent="0.25">
      <c r="A1797" s="434">
        <v>231104000</v>
      </c>
      <c r="B1797" s="434">
        <v>860061</v>
      </c>
      <c r="C1797" s="434" t="s">
        <v>31</v>
      </c>
      <c r="D1797" s="434" t="s">
        <v>22</v>
      </c>
      <c r="E1797" s="434">
        <v>14</v>
      </c>
      <c r="F1797" s="434">
        <v>3000</v>
      </c>
      <c r="G1797" s="434">
        <v>2500</v>
      </c>
      <c r="H1797" s="434">
        <v>3538</v>
      </c>
      <c r="I1797" s="434">
        <v>81.8</v>
      </c>
      <c r="J1797" s="434">
        <v>0</v>
      </c>
      <c r="K1797" s="434">
        <v>1970</v>
      </c>
    </row>
    <row r="1798" spans="1:11" x14ac:dyDescent="0.25">
      <c r="A1798" s="434">
        <v>231107000</v>
      </c>
      <c r="B1798" s="434">
        <v>362537</v>
      </c>
      <c r="C1798" s="434" t="s">
        <v>59</v>
      </c>
      <c r="D1798" s="434" t="s">
        <v>17</v>
      </c>
      <c r="E1798" s="434">
        <v>0</v>
      </c>
      <c r="F1798" s="434">
        <v>2648</v>
      </c>
      <c r="G1798" s="434">
        <v>1919</v>
      </c>
      <c r="H1798" s="434">
        <v>1530</v>
      </c>
      <c r="I1798" s="434">
        <v>60.1</v>
      </c>
      <c r="J1798" s="434">
        <v>0</v>
      </c>
      <c r="K1798" s="434">
        <v>1970</v>
      </c>
    </row>
    <row r="1799" spans="1:11" hidden="1" x14ac:dyDescent="0.25">
      <c r="A1799" s="434">
        <v>231108000</v>
      </c>
      <c r="B1799" s="434">
        <v>150299</v>
      </c>
      <c r="C1799" s="434" t="s">
        <v>31</v>
      </c>
      <c r="D1799" s="434" t="s">
        <v>22</v>
      </c>
      <c r="E1799" s="434">
        <v>15</v>
      </c>
      <c r="F1799" s="434">
        <v>1325</v>
      </c>
      <c r="G1799" s="434">
        <v>3050</v>
      </c>
      <c r="H1799" s="434">
        <v>2030</v>
      </c>
      <c r="I1799" s="434">
        <v>74.650000000000006</v>
      </c>
      <c r="J1799" s="434">
        <v>0</v>
      </c>
      <c r="K1799" s="434">
        <v>1990</v>
      </c>
    </row>
    <row r="1800" spans="1:11" hidden="1" x14ac:dyDescent="0.25">
      <c r="A1800" s="434">
        <v>231108370</v>
      </c>
      <c r="B1800" s="434">
        <v>2036</v>
      </c>
      <c r="C1800" s="434" t="s">
        <v>61</v>
      </c>
      <c r="D1800" s="434" t="s">
        <v>13</v>
      </c>
      <c r="I1800" s="434">
        <v>14</v>
      </c>
      <c r="J1800" s="434">
        <v>0</v>
      </c>
      <c r="K1800" s="434">
        <v>1970</v>
      </c>
    </row>
    <row r="1801" spans="1:11" hidden="1" x14ac:dyDescent="0.25">
      <c r="A1801" s="434">
        <v>231108438</v>
      </c>
      <c r="B1801" s="434">
        <v>465690</v>
      </c>
      <c r="C1801" s="434" t="s">
        <v>39</v>
      </c>
      <c r="D1801" s="434" t="s">
        <v>13</v>
      </c>
      <c r="E1801" s="434">
        <v>19.899999999999999</v>
      </c>
      <c r="F1801" s="434">
        <v>1498</v>
      </c>
      <c r="G1801" s="434">
        <v>20</v>
      </c>
      <c r="H1801" s="434">
        <v>177</v>
      </c>
      <c r="I1801" s="434">
        <v>23.98</v>
      </c>
      <c r="J1801" s="434">
        <v>0</v>
      </c>
      <c r="K1801" s="434">
        <v>1999</v>
      </c>
    </row>
    <row r="1802" spans="1:11" x14ac:dyDescent="0.25">
      <c r="A1802" s="434">
        <v>231110000</v>
      </c>
      <c r="B1802" s="434">
        <v>4761</v>
      </c>
      <c r="C1802" s="434" t="s">
        <v>59</v>
      </c>
      <c r="D1802" s="434" t="s">
        <v>22</v>
      </c>
      <c r="E1802" s="434">
        <v>16</v>
      </c>
      <c r="F1802" s="434">
        <v>2640</v>
      </c>
      <c r="G1802" s="434">
        <v>0</v>
      </c>
      <c r="H1802" s="434">
        <v>1647</v>
      </c>
      <c r="I1802" s="434">
        <v>73.02</v>
      </c>
      <c r="J1802" s="434">
        <v>0</v>
      </c>
      <c r="K1802" s="434">
        <v>1970</v>
      </c>
    </row>
    <row r="1803" spans="1:11" x14ac:dyDescent="0.25">
      <c r="A1803" s="434">
        <v>231112000</v>
      </c>
      <c r="B1803" s="434">
        <v>27087</v>
      </c>
      <c r="C1803" s="434" t="s">
        <v>59</v>
      </c>
      <c r="D1803" s="434" t="s">
        <v>17</v>
      </c>
      <c r="E1803" s="434">
        <v>14.5</v>
      </c>
      <c r="F1803" s="434">
        <v>1765</v>
      </c>
      <c r="G1803" s="434">
        <v>0</v>
      </c>
      <c r="H1803" s="434">
        <v>699</v>
      </c>
      <c r="I1803" s="434">
        <v>48.5</v>
      </c>
      <c r="J1803" s="434">
        <v>0</v>
      </c>
      <c r="K1803" s="434">
        <v>1970</v>
      </c>
    </row>
    <row r="1804" spans="1:11" hidden="1" x14ac:dyDescent="0.25">
      <c r="A1804" s="434">
        <v>231114000</v>
      </c>
      <c r="B1804" s="434">
        <v>1655954</v>
      </c>
      <c r="C1804" s="434" t="s">
        <v>61</v>
      </c>
      <c r="D1804" s="434" t="s">
        <v>22</v>
      </c>
      <c r="E1804" s="434">
        <v>10.5</v>
      </c>
      <c r="F1804" s="434">
        <v>1450</v>
      </c>
      <c r="G1804" s="434">
        <v>3710</v>
      </c>
      <c r="H1804" s="434">
        <v>2249</v>
      </c>
      <c r="I1804" s="434">
        <v>88</v>
      </c>
      <c r="J1804" s="434">
        <v>0</v>
      </c>
      <c r="K1804" s="434">
        <v>1992</v>
      </c>
    </row>
    <row r="1805" spans="1:11" x14ac:dyDescent="0.25">
      <c r="A1805" s="434">
        <v>231116000</v>
      </c>
      <c r="B1805" s="434">
        <v>31320</v>
      </c>
      <c r="C1805" s="434" t="s">
        <v>59</v>
      </c>
      <c r="D1805" s="434" t="s">
        <v>22</v>
      </c>
      <c r="E1805" s="434">
        <v>0</v>
      </c>
      <c r="F1805" s="434">
        <v>3920</v>
      </c>
      <c r="G1805" s="434">
        <v>0</v>
      </c>
      <c r="H1805" s="434">
        <v>3031</v>
      </c>
      <c r="I1805" s="434">
        <v>83.8</v>
      </c>
      <c r="J1805" s="434">
        <v>0</v>
      </c>
      <c r="K1805" s="434">
        <v>1970</v>
      </c>
    </row>
    <row r="1806" spans="1:11" x14ac:dyDescent="0.25">
      <c r="A1806" s="434">
        <v>231118000</v>
      </c>
      <c r="B1806" s="434">
        <v>2317</v>
      </c>
      <c r="C1806" s="434" t="s">
        <v>59</v>
      </c>
      <c r="D1806" s="434" t="s">
        <v>17</v>
      </c>
      <c r="E1806" s="434">
        <v>0</v>
      </c>
      <c r="F1806" s="434">
        <v>1200</v>
      </c>
      <c r="G1806" s="434">
        <v>0</v>
      </c>
      <c r="H1806" s="434">
        <v>656</v>
      </c>
      <c r="I1806" s="434">
        <v>41.3</v>
      </c>
      <c r="J1806" s="434">
        <v>0</v>
      </c>
    </row>
    <row r="1807" spans="1:11" hidden="1" x14ac:dyDescent="0.25">
      <c r="A1807" s="434">
        <v>231123000</v>
      </c>
      <c r="B1807" s="434">
        <v>21367</v>
      </c>
      <c r="C1807" s="434" t="s">
        <v>35</v>
      </c>
      <c r="D1807" s="434" t="s">
        <v>25</v>
      </c>
      <c r="E1807" s="434">
        <v>17.5</v>
      </c>
      <c r="F1807" s="434">
        <v>7200</v>
      </c>
      <c r="G1807" s="434">
        <v>8150</v>
      </c>
      <c r="H1807" s="434">
        <v>7464</v>
      </c>
      <c r="I1807" s="434">
        <v>129.58000000000001</v>
      </c>
      <c r="J1807" s="434">
        <v>0</v>
      </c>
      <c r="K1807" s="434">
        <v>2008</v>
      </c>
    </row>
    <row r="1808" spans="1:11" x14ac:dyDescent="0.25">
      <c r="A1808" s="434">
        <v>231124000</v>
      </c>
      <c r="B1808" s="434">
        <v>546764</v>
      </c>
      <c r="C1808" s="434" t="s">
        <v>59</v>
      </c>
      <c r="D1808" s="434" t="s">
        <v>17</v>
      </c>
      <c r="E1808" s="434">
        <v>14</v>
      </c>
      <c r="F1808" s="434">
        <v>1.978</v>
      </c>
      <c r="G1808" s="434">
        <v>863</v>
      </c>
      <c r="H1808" s="434">
        <v>1856</v>
      </c>
      <c r="I1808" s="434">
        <v>60</v>
      </c>
      <c r="J1808" s="434">
        <v>0</v>
      </c>
      <c r="K1808" s="434">
        <v>1970</v>
      </c>
    </row>
    <row r="1809" spans="1:11" hidden="1" x14ac:dyDescent="0.25">
      <c r="A1809" s="434">
        <v>231127000</v>
      </c>
      <c r="B1809" s="434">
        <v>133403</v>
      </c>
      <c r="C1809" s="434" t="s">
        <v>54</v>
      </c>
      <c r="D1809" s="434" t="s">
        <v>13</v>
      </c>
      <c r="E1809" s="434">
        <v>10</v>
      </c>
      <c r="F1809" s="434">
        <v>699</v>
      </c>
      <c r="G1809" s="434">
        <v>0</v>
      </c>
      <c r="H1809" s="434">
        <v>92</v>
      </c>
      <c r="I1809" s="434">
        <v>23.04</v>
      </c>
      <c r="J1809" s="434">
        <v>0</v>
      </c>
    </row>
    <row r="1810" spans="1:11" x14ac:dyDescent="0.25">
      <c r="A1810" s="434">
        <v>231140000</v>
      </c>
      <c r="B1810" s="434">
        <v>2810</v>
      </c>
      <c r="C1810" s="434" t="s">
        <v>59</v>
      </c>
      <c r="D1810" s="434" t="s">
        <v>17</v>
      </c>
      <c r="E1810" s="434">
        <v>0</v>
      </c>
      <c r="F1810" s="434">
        <v>791</v>
      </c>
      <c r="G1810" s="434">
        <v>0</v>
      </c>
      <c r="H1810" s="434">
        <v>703</v>
      </c>
      <c r="I1810" s="434">
        <v>42</v>
      </c>
      <c r="J1810" s="434">
        <v>0</v>
      </c>
      <c r="K1810" s="434">
        <v>1970</v>
      </c>
    </row>
    <row r="1811" spans="1:11" hidden="1" x14ac:dyDescent="0.25">
      <c r="A1811" s="434">
        <v>231141000</v>
      </c>
      <c r="B1811" s="434">
        <v>262558</v>
      </c>
      <c r="C1811" s="434" t="s">
        <v>16</v>
      </c>
      <c r="D1811" s="434" t="s">
        <v>22</v>
      </c>
      <c r="E1811" s="434">
        <v>11.5</v>
      </c>
      <c r="F1811" s="434">
        <v>1499</v>
      </c>
      <c r="G1811" s="434">
        <v>2713</v>
      </c>
      <c r="H1811" s="434">
        <v>1685</v>
      </c>
      <c r="I1811" s="434">
        <v>79.099999999999994</v>
      </c>
      <c r="J1811" s="434">
        <v>0</v>
      </c>
      <c r="K1811" s="434">
        <v>1970</v>
      </c>
    </row>
    <row r="1812" spans="1:11" x14ac:dyDescent="0.25">
      <c r="A1812" s="434">
        <v>231150000</v>
      </c>
      <c r="B1812" s="434">
        <v>4006</v>
      </c>
      <c r="C1812" s="434" t="s">
        <v>59</v>
      </c>
      <c r="D1812" s="434" t="s">
        <v>13</v>
      </c>
      <c r="I1812" s="434">
        <v>27</v>
      </c>
    </row>
    <row r="1813" spans="1:11" x14ac:dyDescent="0.25">
      <c r="A1813" s="434">
        <v>231160000</v>
      </c>
      <c r="B1813" s="434">
        <v>2009</v>
      </c>
      <c r="C1813" s="434" t="s">
        <v>59</v>
      </c>
      <c r="D1813" s="434" t="s">
        <v>17</v>
      </c>
      <c r="E1813" s="434">
        <v>10</v>
      </c>
      <c r="F1813" s="434">
        <v>2116</v>
      </c>
      <c r="G1813" s="434">
        <v>656</v>
      </c>
      <c r="H1813" s="434">
        <v>727</v>
      </c>
      <c r="I1813" s="434">
        <v>49</v>
      </c>
      <c r="J1813" s="434">
        <v>0</v>
      </c>
    </row>
    <row r="1814" spans="1:11" x14ac:dyDescent="0.25">
      <c r="A1814" s="434">
        <v>231166000</v>
      </c>
      <c r="B1814" s="434">
        <v>6837</v>
      </c>
      <c r="C1814" s="434" t="s">
        <v>59</v>
      </c>
      <c r="D1814" s="434" t="s">
        <v>17</v>
      </c>
      <c r="E1814" s="434">
        <v>0</v>
      </c>
      <c r="F1814" s="434">
        <v>596</v>
      </c>
      <c r="G1814" s="434">
        <v>0</v>
      </c>
      <c r="H1814" s="434">
        <v>280</v>
      </c>
      <c r="I1814" s="434">
        <v>32.700000000000003</v>
      </c>
      <c r="J1814" s="434">
        <v>0</v>
      </c>
    </row>
    <row r="1815" spans="1:11" hidden="1" x14ac:dyDescent="0.25">
      <c r="A1815" s="434">
        <v>231200000</v>
      </c>
      <c r="B1815" s="434">
        <v>625483</v>
      </c>
      <c r="C1815" s="434" t="s">
        <v>42</v>
      </c>
      <c r="D1815" s="434" t="s">
        <v>29</v>
      </c>
      <c r="E1815" s="434">
        <v>21</v>
      </c>
      <c r="F1815" s="434">
        <v>21600</v>
      </c>
      <c r="G1815" s="434">
        <v>6133</v>
      </c>
      <c r="H1815" s="434">
        <v>35966</v>
      </c>
      <c r="I1815" s="434">
        <v>161</v>
      </c>
      <c r="J1815" s="434">
        <v>0</v>
      </c>
      <c r="K1815" s="434">
        <v>2003</v>
      </c>
    </row>
    <row r="1816" spans="1:11" hidden="1" x14ac:dyDescent="0.25">
      <c r="A1816" s="434">
        <v>231201000</v>
      </c>
      <c r="B1816" s="434">
        <v>1529561</v>
      </c>
      <c r="C1816" s="434" t="s">
        <v>31</v>
      </c>
      <c r="D1816" s="434" t="s">
        <v>25</v>
      </c>
      <c r="E1816" s="434">
        <v>13.5</v>
      </c>
      <c r="F1816" s="434">
        <v>2880</v>
      </c>
      <c r="G1816" s="434">
        <v>4380</v>
      </c>
      <c r="H1816" s="434">
        <v>4636</v>
      </c>
      <c r="I1816" s="434">
        <v>102.49</v>
      </c>
      <c r="J1816" s="434">
        <v>0</v>
      </c>
      <c r="K1816" s="434">
        <v>1980</v>
      </c>
    </row>
    <row r="1817" spans="1:11" hidden="1" x14ac:dyDescent="0.25">
      <c r="A1817" s="434">
        <v>231208000</v>
      </c>
      <c r="B1817" s="434">
        <v>1432743</v>
      </c>
      <c r="C1817" s="434" t="s">
        <v>31</v>
      </c>
      <c r="D1817" s="434" t="s">
        <v>22</v>
      </c>
      <c r="E1817" s="434">
        <v>12</v>
      </c>
      <c r="F1817" s="434">
        <v>2207</v>
      </c>
      <c r="G1817" s="434">
        <v>1460</v>
      </c>
      <c r="H1817" s="434">
        <v>2854</v>
      </c>
      <c r="I1817" s="434">
        <v>88.8</v>
      </c>
      <c r="J1817" s="434">
        <v>0</v>
      </c>
      <c r="K1817" s="434">
        <v>1970</v>
      </c>
    </row>
    <row r="1818" spans="1:11" hidden="1" x14ac:dyDescent="0.25">
      <c r="A1818" s="434">
        <v>231211000</v>
      </c>
      <c r="B1818" s="434">
        <v>1041427</v>
      </c>
      <c r="C1818" s="434" t="s">
        <v>31</v>
      </c>
      <c r="D1818" s="434" t="s">
        <v>25</v>
      </c>
      <c r="E1818" s="434">
        <v>13</v>
      </c>
      <c r="F1818" s="434">
        <v>2998</v>
      </c>
      <c r="G1818" s="434">
        <v>4020</v>
      </c>
      <c r="H1818" s="434">
        <v>4876</v>
      </c>
      <c r="I1818" s="434">
        <v>110.5</v>
      </c>
      <c r="J1818" s="434">
        <v>0</v>
      </c>
      <c r="K1818" s="434">
        <v>1970</v>
      </c>
    </row>
    <row r="1819" spans="1:11" hidden="1" x14ac:dyDescent="0.25">
      <c r="A1819" s="434">
        <v>231212000</v>
      </c>
      <c r="B1819" s="434">
        <v>811985</v>
      </c>
      <c r="C1819" s="434" t="s">
        <v>31</v>
      </c>
      <c r="D1819" s="434" t="s">
        <v>22</v>
      </c>
      <c r="I1819" s="434">
        <v>76</v>
      </c>
    </row>
    <row r="1820" spans="1:11" hidden="1" x14ac:dyDescent="0.25">
      <c r="A1820" s="434">
        <v>231219000</v>
      </c>
      <c r="B1820" s="434">
        <v>1054997</v>
      </c>
      <c r="C1820" s="434" t="s">
        <v>39</v>
      </c>
      <c r="D1820" s="434" t="s">
        <v>17</v>
      </c>
      <c r="E1820" s="434">
        <v>11.8</v>
      </c>
      <c r="F1820" s="434">
        <v>883</v>
      </c>
      <c r="G1820" s="434">
        <v>114</v>
      </c>
      <c r="H1820" s="434">
        <v>394</v>
      </c>
      <c r="I1820" s="434">
        <v>35</v>
      </c>
      <c r="J1820" s="434">
        <v>0</v>
      </c>
      <c r="K1820" s="434">
        <v>1970</v>
      </c>
    </row>
    <row r="1821" spans="1:11" hidden="1" x14ac:dyDescent="0.25">
      <c r="A1821" s="434">
        <v>231251000</v>
      </c>
      <c r="B1821" s="434">
        <v>2149184</v>
      </c>
      <c r="C1821" s="434" t="s">
        <v>61</v>
      </c>
      <c r="D1821" s="434" t="s">
        <v>22</v>
      </c>
      <c r="E1821" s="434">
        <v>11.5</v>
      </c>
      <c r="F1821" s="434">
        <v>1600</v>
      </c>
      <c r="G1821" s="434">
        <v>3405</v>
      </c>
      <c r="H1821" s="434">
        <v>2345</v>
      </c>
      <c r="I1821" s="434">
        <v>82.5</v>
      </c>
      <c r="J1821" s="434">
        <v>0</v>
      </c>
      <c r="K1821" s="434">
        <v>1996</v>
      </c>
    </row>
    <row r="1822" spans="1:11" hidden="1" x14ac:dyDescent="0.25">
      <c r="A1822" s="434">
        <v>231257000</v>
      </c>
      <c r="B1822" s="434">
        <v>22363</v>
      </c>
      <c r="C1822" s="434" t="s">
        <v>31</v>
      </c>
      <c r="D1822" s="434" t="s">
        <v>25</v>
      </c>
      <c r="E1822" s="434">
        <v>16</v>
      </c>
      <c r="F1822" s="434">
        <v>5513</v>
      </c>
      <c r="G1822" s="434">
        <v>6120</v>
      </c>
      <c r="H1822" s="434">
        <v>5084</v>
      </c>
      <c r="I1822" s="434">
        <v>109.02</v>
      </c>
      <c r="J1822" s="434">
        <v>0</v>
      </c>
      <c r="K1822" s="434">
        <v>1970</v>
      </c>
    </row>
    <row r="1823" spans="1:11" hidden="1" x14ac:dyDescent="0.25">
      <c r="A1823" s="434">
        <v>231295000</v>
      </c>
      <c r="B1823" s="434">
        <v>260669</v>
      </c>
      <c r="C1823" s="434" t="s">
        <v>46</v>
      </c>
      <c r="D1823" s="434" t="s">
        <v>22</v>
      </c>
      <c r="E1823" s="434">
        <v>0</v>
      </c>
      <c r="F1823" s="434">
        <v>5968</v>
      </c>
      <c r="G1823" s="434">
        <v>4000</v>
      </c>
      <c r="H1823" s="434">
        <v>3000</v>
      </c>
      <c r="I1823" s="434">
        <v>78.599999999999994</v>
      </c>
      <c r="J1823" s="434">
        <v>0</v>
      </c>
    </row>
    <row r="1824" spans="1:11" hidden="1" x14ac:dyDescent="0.25">
      <c r="A1824" s="434">
        <v>231300000</v>
      </c>
      <c r="B1824" s="434">
        <v>5455</v>
      </c>
      <c r="C1824" s="434" t="s">
        <v>42</v>
      </c>
      <c r="D1824" s="434" t="s">
        <v>25</v>
      </c>
      <c r="E1824" s="434">
        <v>21</v>
      </c>
      <c r="F1824" s="434">
        <v>14000</v>
      </c>
      <c r="G1824" s="434">
        <v>2100</v>
      </c>
      <c r="H1824" s="434">
        <v>12670</v>
      </c>
      <c r="I1824" s="434">
        <v>138</v>
      </c>
      <c r="J1824" s="434">
        <v>0</v>
      </c>
      <c r="K1824" s="434">
        <v>2005</v>
      </c>
    </row>
    <row r="1825" spans="1:11" x14ac:dyDescent="0.25">
      <c r="A1825" s="434">
        <v>231307000</v>
      </c>
      <c r="B1825" s="434">
        <v>140681</v>
      </c>
      <c r="C1825" s="434" t="s">
        <v>59</v>
      </c>
      <c r="D1825" s="434" t="s">
        <v>22</v>
      </c>
      <c r="E1825" s="434">
        <v>0</v>
      </c>
      <c r="F1825" s="434">
        <v>7973</v>
      </c>
      <c r="G1825" s="434">
        <v>3300</v>
      </c>
      <c r="H1825" s="434">
        <v>2779</v>
      </c>
      <c r="I1825" s="434">
        <v>76.430000000000007</v>
      </c>
      <c r="J1825" s="434">
        <v>0</v>
      </c>
      <c r="K1825" s="434">
        <v>1970</v>
      </c>
    </row>
    <row r="1826" spans="1:11" x14ac:dyDescent="0.25">
      <c r="A1826" s="434">
        <v>231321000</v>
      </c>
      <c r="B1826" s="434">
        <v>3416</v>
      </c>
      <c r="C1826" s="434" t="s">
        <v>59</v>
      </c>
      <c r="D1826" s="434" t="s">
        <v>17</v>
      </c>
      <c r="E1826" s="434">
        <v>0</v>
      </c>
      <c r="F1826" s="434">
        <v>3840</v>
      </c>
      <c r="G1826" s="434">
        <v>1700</v>
      </c>
      <c r="H1826" s="434">
        <v>1198</v>
      </c>
      <c r="I1826" s="434">
        <v>55.9</v>
      </c>
      <c r="J1826" s="434">
        <v>0</v>
      </c>
    </row>
    <row r="1827" spans="1:11" x14ac:dyDescent="0.25">
      <c r="A1827" s="434">
        <v>231326000</v>
      </c>
      <c r="B1827" s="434">
        <v>66545</v>
      </c>
      <c r="C1827" s="434" t="s">
        <v>59</v>
      </c>
      <c r="D1827" s="434" t="s">
        <v>17</v>
      </c>
      <c r="E1827" s="434">
        <v>0</v>
      </c>
      <c r="F1827" s="434">
        <v>670</v>
      </c>
      <c r="G1827" s="434">
        <v>0</v>
      </c>
      <c r="H1827" s="434">
        <v>592</v>
      </c>
      <c r="I1827" s="434">
        <v>36.5</v>
      </c>
      <c r="J1827" s="434">
        <v>0</v>
      </c>
    </row>
    <row r="1828" spans="1:11" x14ac:dyDescent="0.25">
      <c r="A1828" s="434">
        <v>231327000</v>
      </c>
      <c r="B1828" s="434">
        <v>21232</v>
      </c>
      <c r="C1828" s="434" t="s">
        <v>59</v>
      </c>
      <c r="D1828" s="434" t="s">
        <v>17</v>
      </c>
      <c r="E1828" s="434">
        <v>0</v>
      </c>
      <c r="F1828" s="434">
        <v>670</v>
      </c>
      <c r="G1828" s="434">
        <v>0</v>
      </c>
      <c r="H1828" s="434">
        <v>592</v>
      </c>
      <c r="I1828" s="434">
        <v>36.5</v>
      </c>
      <c r="J1828" s="434">
        <v>0</v>
      </c>
    </row>
    <row r="1829" spans="1:11" hidden="1" x14ac:dyDescent="0.25">
      <c r="A1829" s="434">
        <v>231336000</v>
      </c>
      <c r="B1829" s="434">
        <v>1172788</v>
      </c>
      <c r="C1829" s="434" t="s">
        <v>56</v>
      </c>
      <c r="D1829" s="434" t="s">
        <v>17</v>
      </c>
      <c r="E1829" s="434">
        <v>10</v>
      </c>
      <c r="F1829" s="434">
        <v>368</v>
      </c>
      <c r="G1829" s="434">
        <v>0</v>
      </c>
      <c r="H1829" s="434">
        <v>429</v>
      </c>
      <c r="I1829" s="434">
        <v>49.94</v>
      </c>
      <c r="J1829" s="434">
        <v>0</v>
      </c>
      <c r="K1829" s="434">
        <v>1967</v>
      </c>
    </row>
    <row r="1830" spans="1:11" hidden="1" x14ac:dyDescent="0.25">
      <c r="A1830" s="434">
        <v>231355000</v>
      </c>
      <c r="B1830" s="434">
        <v>148525</v>
      </c>
      <c r="C1830" s="434" t="s">
        <v>35</v>
      </c>
      <c r="D1830" s="434" t="s">
        <v>25</v>
      </c>
      <c r="E1830" s="434">
        <v>18.2</v>
      </c>
      <c r="F1830" s="434">
        <v>8279</v>
      </c>
      <c r="G1830" s="434">
        <v>11143</v>
      </c>
      <c r="H1830" s="434">
        <v>8830</v>
      </c>
      <c r="I1830" s="434">
        <v>137.53</v>
      </c>
      <c r="J1830" s="434">
        <v>0</v>
      </c>
      <c r="K1830" s="434">
        <v>2005</v>
      </c>
    </row>
    <row r="1831" spans="1:11" hidden="1" x14ac:dyDescent="0.25">
      <c r="A1831" s="434">
        <v>231356000</v>
      </c>
      <c r="B1831" s="434">
        <v>152996</v>
      </c>
      <c r="C1831" s="434" t="s">
        <v>35</v>
      </c>
      <c r="D1831" s="434" t="s">
        <v>25</v>
      </c>
      <c r="E1831" s="434">
        <v>18.2</v>
      </c>
      <c r="F1831" s="434">
        <v>8279</v>
      </c>
      <c r="G1831" s="434">
        <v>11143</v>
      </c>
      <c r="H1831" s="434">
        <v>8830</v>
      </c>
      <c r="I1831" s="434">
        <v>137.53</v>
      </c>
      <c r="J1831" s="434">
        <v>0</v>
      </c>
      <c r="K1831" s="434">
        <v>2005</v>
      </c>
    </row>
    <row r="1832" spans="1:11" hidden="1" x14ac:dyDescent="0.25">
      <c r="A1832" s="434">
        <v>231391000</v>
      </c>
      <c r="B1832" s="434">
        <v>745340</v>
      </c>
      <c r="C1832" s="434" t="s">
        <v>61</v>
      </c>
      <c r="D1832" s="434" t="s">
        <v>25</v>
      </c>
      <c r="E1832" s="434">
        <v>15</v>
      </c>
      <c r="F1832" s="434">
        <v>2898</v>
      </c>
      <c r="G1832" s="434">
        <v>5672</v>
      </c>
      <c r="H1832" s="434">
        <v>4126</v>
      </c>
      <c r="I1832" s="434">
        <v>104.74</v>
      </c>
      <c r="K1832" s="434">
        <v>1979</v>
      </c>
    </row>
    <row r="1833" spans="1:11" x14ac:dyDescent="0.25">
      <c r="A1833" s="434">
        <v>231400000</v>
      </c>
      <c r="B1833" s="434">
        <v>69468</v>
      </c>
      <c r="C1833" s="434" t="s">
        <v>59</v>
      </c>
      <c r="D1833" s="434" t="s">
        <v>17</v>
      </c>
      <c r="I1833" s="434">
        <v>69</v>
      </c>
    </row>
    <row r="1834" spans="1:11" hidden="1" x14ac:dyDescent="0.25">
      <c r="A1834" s="434">
        <v>231413000</v>
      </c>
      <c r="B1834" s="434">
        <v>1125651</v>
      </c>
      <c r="C1834" s="434" t="s">
        <v>31</v>
      </c>
      <c r="D1834" s="434" t="s">
        <v>17</v>
      </c>
      <c r="E1834" s="434">
        <v>10.3</v>
      </c>
      <c r="F1834" s="434">
        <v>1320</v>
      </c>
      <c r="G1834" s="434">
        <v>1519</v>
      </c>
      <c r="H1834" s="434">
        <v>1094</v>
      </c>
      <c r="I1834" s="434">
        <v>65.819999999999993</v>
      </c>
      <c r="J1834" s="434">
        <v>0</v>
      </c>
      <c r="K1834" s="434">
        <v>1970</v>
      </c>
    </row>
    <row r="1835" spans="1:11" hidden="1" x14ac:dyDescent="0.25">
      <c r="A1835" s="434">
        <v>231522000</v>
      </c>
      <c r="B1835" s="434">
        <v>1109703</v>
      </c>
      <c r="C1835" s="434" t="s">
        <v>61</v>
      </c>
      <c r="D1835" s="434" t="s">
        <v>22</v>
      </c>
      <c r="E1835" s="434">
        <v>13</v>
      </c>
      <c r="F1835" s="434">
        <v>2400</v>
      </c>
      <c r="G1835" s="434">
        <v>4135</v>
      </c>
      <c r="H1835" s="434">
        <v>2820</v>
      </c>
      <c r="I1835" s="434">
        <v>89.8</v>
      </c>
      <c r="J1835" s="434">
        <v>0</v>
      </c>
      <c r="K1835" s="434">
        <v>1996</v>
      </c>
    </row>
    <row r="1836" spans="1:11" hidden="1" x14ac:dyDescent="0.25">
      <c r="A1836" s="434">
        <v>231523000</v>
      </c>
      <c r="B1836" s="434">
        <v>1553418</v>
      </c>
      <c r="C1836" s="434" t="s">
        <v>31</v>
      </c>
      <c r="D1836" s="434" t="s">
        <v>17</v>
      </c>
      <c r="E1836" s="434">
        <v>10</v>
      </c>
      <c r="F1836" s="434">
        <v>588</v>
      </c>
      <c r="G1836" s="434">
        <v>1119</v>
      </c>
      <c r="H1836" s="434">
        <v>1208</v>
      </c>
      <c r="I1836" s="434">
        <v>63.02</v>
      </c>
      <c r="J1836" s="434">
        <v>0</v>
      </c>
      <c r="K1836" s="434">
        <v>1985</v>
      </c>
    </row>
    <row r="1837" spans="1:11" hidden="1" x14ac:dyDescent="0.25">
      <c r="A1837" s="434">
        <v>231541000</v>
      </c>
      <c r="B1837" s="434">
        <v>34760</v>
      </c>
      <c r="C1837" s="434" t="s">
        <v>46</v>
      </c>
      <c r="D1837" s="434" t="s">
        <v>22</v>
      </c>
      <c r="E1837" s="434">
        <v>11.5</v>
      </c>
      <c r="F1837" s="434">
        <v>5066</v>
      </c>
      <c r="G1837" s="434">
        <v>3544</v>
      </c>
      <c r="H1837" s="434">
        <v>2466</v>
      </c>
      <c r="I1837" s="434">
        <v>73.400000000000006</v>
      </c>
      <c r="J1837" s="434">
        <v>0</v>
      </c>
      <c r="K1837" s="434">
        <v>1970</v>
      </c>
    </row>
    <row r="1838" spans="1:11" hidden="1" x14ac:dyDescent="0.25">
      <c r="A1838" s="434">
        <v>231605000</v>
      </c>
      <c r="B1838" s="434">
        <v>1325620</v>
      </c>
      <c r="C1838" s="434" t="s">
        <v>46</v>
      </c>
      <c r="D1838" s="434" t="s">
        <v>22</v>
      </c>
      <c r="E1838" s="434">
        <v>15</v>
      </c>
      <c r="F1838" s="434">
        <v>7140</v>
      </c>
      <c r="G1838" s="434">
        <v>4541</v>
      </c>
      <c r="H1838" s="434">
        <v>4075</v>
      </c>
      <c r="I1838" s="434">
        <v>86.8</v>
      </c>
      <c r="J1838" s="434">
        <v>0</v>
      </c>
      <c r="K1838" s="434">
        <v>2013</v>
      </c>
    </row>
    <row r="1839" spans="1:11" hidden="1" x14ac:dyDescent="0.25">
      <c r="A1839" s="434">
        <v>231613000</v>
      </c>
      <c r="B1839" s="434">
        <v>953956</v>
      </c>
      <c r="C1839" s="434" t="s">
        <v>31</v>
      </c>
      <c r="D1839" s="434" t="s">
        <v>22</v>
      </c>
      <c r="E1839" s="434">
        <v>11.5</v>
      </c>
      <c r="F1839" s="434">
        <v>748</v>
      </c>
      <c r="G1839" s="434">
        <v>2165</v>
      </c>
      <c r="H1839" s="434">
        <v>1524</v>
      </c>
      <c r="I1839" s="434">
        <v>73.84</v>
      </c>
      <c r="J1839" s="434">
        <v>0</v>
      </c>
      <c r="K1839" s="434">
        <v>1990</v>
      </c>
    </row>
    <row r="1840" spans="1:11" hidden="1" x14ac:dyDescent="0.25">
      <c r="A1840" s="434">
        <v>231670000</v>
      </c>
      <c r="B1840" s="434">
        <v>80008</v>
      </c>
      <c r="C1840" s="434" t="s">
        <v>20</v>
      </c>
      <c r="D1840" s="434" t="s">
        <v>25</v>
      </c>
      <c r="E1840" s="434">
        <v>15.35</v>
      </c>
      <c r="F1840" s="434">
        <v>6480</v>
      </c>
      <c r="G1840" s="434">
        <v>18736</v>
      </c>
      <c r="H1840" s="434">
        <v>11377</v>
      </c>
      <c r="I1840" s="434">
        <v>144.05000000000001</v>
      </c>
      <c r="J1840" s="434">
        <v>19170</v>
      </c>
      <c r="K1840" s="434">
        <v>2003</v>
      </c>
    </row>
    <row r="1841" spans="1:11" hidden="1" x14ac:dyDescent="0.25">
      <c r="A1841" s="434">
        <v>231685000</v>
      </c>
      <c r="B1841" s="434">
        <v>185464</v>
      </c>
      <c r="C1841" s="434" t="s">
        <v>28</v>
      </c>
      <c r="D1841" s="434" t="s">
        <v>22</v>
      </c>
      <c r="E1841" s="434">
        <v>12</v>
      </c>
      <c r="F1841" s="434">
        <v>1690</v>
      </c>
      <c r="G1841" s="434">
        <v>3961</v>
      </c>
      <c r="H1841" s="434">
        <v>2429</v>
      </c>
      <c r="I1841" s="434">
        <v>88.29</v>
      </c>
      <c r="J1841" s="434">
        <v>0</v>
      </c>
      <c r="K1841" s="434">
        <v>1970</v>
      </c>
    </row>
    <row r="1842" spans="1:11" hidden="1" x14ac:dyDescent="0.25">
      <c r="A1842" s="434">
        <v>231695000</v>
      </c>
      <c r="B1842" s="434">
        <v>101638</v>
      </c>
      <c r="C1842" s="434" t="s">
        <v>20</v>
      </c>
      <c r="D1842" s="434" t="s">
        <v>25</v>
      </c>
      <c r="E1842" s="434">
        <v>14.7</v>
      </c>
      <c r="F1842" s="434">
        <v>6480</v>
      </c>
      <c r="G1842" s="434">
        <v>18736</v>
      </c>
      <c r="H1842" s="434">
        <v>11377</v>
      </c>
      <c r="I1842" s="434">
        <v>144.05000000000001</v>
      </c>
      <c r="J1842" s="434">
        <v>19500</v>
      </c>
      <c r="K1842" s="434">
        <v>2003</v>
      </c>
    </row>
    <row r="1843" spans="1:11" hidden="1" x14ac:dyDescent="0.25">
      <c r="A1843" s="434">
        <v>231700000</v>
      </c>
      <c r="B1843" s="434">
        <v>1439283</v>
      </c>
      <c r="C1843" s="434" t="s">
        <v>46</v>
      </c>
      <c r="D1843" s="434" t="s">
        <v>22</v>
      </c>
      <c r="E1843" s="434">
        <v>14</v>
      </c>
      <c r="F1843" s="434">
        <v>5520</v>
      </c>
      <c r="G1843" s="434">
        <v>3788</v>
      </c>
      <c r="H1843" s="434">
        <v>2814</v>
      </c>
      <c r="I1843" s="434">
        <v>78.599999999999994</v>
      </c>
      <c r="J1843" s="434">
        <v>0</v>
      </c>
      <c r="K1843" s="434">
        <v>2009</v>
      </c>
    </row>
    <row r="1844" spans="1:11" hidden="1" x14ac:dyDescent="0.25">
      <c r="A1844" s="434">
        <v>231701000</v>
      </c>
      <c r="B1844" s="434">
        <v>44055</v>
      </c>
      <c r="C1844" s="434" t="s">
        <v>20</v>
      </c>
      <c r="D1844" s="434" t="s">
        <v>29</v>
      </c>
      <c r="E1844" s="434">
        <v>15.2</v>
      </c>
      <c r="F1844" s="434">
        <v>8463</v>
      </c>
      <c r="G1844" s="434">
        <v>37082</v>
      </c>
      <c r="H1844" s="434">
        <v>26634</v>
      </c>
      <c r="I1844" s="434">
        <v>185.6</v>
      </c>
      <c r="J1844" s="434">
        <v>44311</v>
      </c>
      <c r="K1844" s="434">
        <v>2005</v>
      </c>
    </row>
    <row r="1845" spans="1:11" hidden="1" x14ac:dyDescent="0.25">
      <c r="A1845" s="434">
        <v>231711000</v>
      </c>
      <c r="B1845" s="434">
        <v>2430632</v>
      </c>
      <c r="C1845" s="434" t="s">
        <v>31</v>
      </c>
      <c r="D1845" s="434" t="s">
        <v>22</v>
      </c>
      <c r="E1845" s="434">
        <v>16</v>
      </c>
      <c r="F1845" s="434">
        <v>2601</v>
      </c>
      <c r="G1845" s="434">
        <v>2713</v>
      </c>
      <c r="H1845" s="434">
        <v>2990</v>
      </c>
      <c r="I1845" s="434">
        <v>79.989999999999995</v>
      </c>
      <c r="J1845" s="434">
        <v>0</v>
      </c>
      <c r="K1845" s="434">
        <v>1970</v>
      </c>
    </row>
    <row r="1846" spans="1:11" hidden="1" x14ac:dyDescent="0.25">
      <c r="A1846" s="434">
        <v>231712000</v>
      </c>
      <c r="B1846" s="434">
        <v>35067</v>
      </c>
      <c r="C1846" s="434" t="s">
        <v>31</v>
      </c>
      <c r="D1846" s="434" t="s">
        <v>22</v>
      </c>
      <c r="E1846" s="434">
        <v>14</v>
      </c>
      <c r="F1846" s="434">
        <v>2400</v>
      </c>
      <c r="G1846" s="434">
        <v>3200</v>
      </c>
      <c r="H1846" s="434">
        <v>1599</v>
      </c>
      <c r="I1846" s="434">
        <v>87.05</v>
      </c>
      <c r="J1846" s="434">
        <v>3680</v>
      </c>
      <c r="K1846" s="434">
        <v>1989</v>
      </c>
    </row>
    <row r="1847" spans="1:11" x14ac:dyDescent="0.25">
      <c r="A1847" s="434">
        <v>231730000</v>
      </c>
      <c r="B1847" s="434">
        <v>39088</v>
      </c>
      <c r="C1847" s="434" t="s">
        <v>59</v>
      </c>
      <c r="D1847" s="434" t="s">
        <v>17</v>
      </c>
      <c r="E1847" s="434">
        <v>0</v>
      </c>
      <c r="F1847" s="434">
        <v>3320</v>
      </c>
      <c r="G1847" s="434">
        <v>0</v>
      </c>
      <c r="H1847" s="434">
        <v>1230</v>
      </c>
      <c r="I1847" s="434">
        <v>56</v>
      </c>
      <c r="J1847" s="434">
        <v>0</v>
      </c>
    </row>
    <row r="1848" spans="1:11" hidden="1" x14ac:dyDescent="0.25">
      <c r="A1848" s="434">
        <v>231745000</v>
      </c>
      <c r="B1848" s="434">
        <v>333806</v>
      </c>
      <c r="C1848" s="434" t="s">
        <v>48</v>
      </c>
      <c r="D1848" s="434" t="s">
        <v>17</v>
      </c>
      <c r="E1848" s="434">
        <v>10</v>
      </c>
      <c r="F1848" s="434">
        <v>1174</v>
      </c>
      <c r="G1848" s="434">
        <v>730</v>
      </c>
      <c r="H1848" s="434">
        <v>588</v>
      </c>
      <c r="I1848" s="434">
        <v>50.98</v>
      </c>
      <c r="J1848" s="434">
        <v>0</v>
      </c>
      <c r="K1848" s="434">
        <v>1970</v>
      </c>
    </row>
    <row r="1849" spans="1:11" hidden="1" x14ac:dyDescent="0.25">
      <c r="A1849" s="434">
        <v>231748000</v>
      </c>
      <c r="B1849" s="434">
        <v>1667123</v>
      </c>
      <c r="C1849" s="434" t="s">
        <v>31</v>
      </c>
      <c r="D1849" s="434" t="s">
        <v>25</v>
      </c>
      <c r="E1849" s="434">
        <v>15</v>
      </c>
      <c r="F1849" s="434">
        <v>3940</v>
      </c>
      <c r="G1849" s="434">
        <v>3900</v>
      </c>
      <c r="H1849" s="434">
        <v>9132</v>
      </c>
      <c r="I1849" s="434">
        <v>119.91</v>
      </c>
      <c r="J1849" s="434">
        <v>0</v>
      </c>
      <c r="K1849" s="434">
        <v>1970</v>
      </c>
    </row>
    <row r="1850" spans="1:11" x14ac:dyDescent="0.25">
      <c r="A1850" s="434">
        <v>231751000</v>
      </c>
      <c r="B1850" s="434">
        <v>535593</v>
      </c>
      <c r="C1850" s="434" t="s">
        <v>59</v>
      </c>
      <c r="D1850" s="434" t="s">
        <v>17</v>
      </c>
      <c r="E1850" s="434">
        <v>0</v>
      </c>
      <c r="F1850" s="434">
        <v>0</v>
      </c>
      <c r="G1850" s="434">
        <v>0</v>
      </c>
      <c r="H1850" s="434">
        <v>2136</v>
      </c>
      <c r="I1850" s="434">
        <v>57.92</v>
      </c>
      <c r="J1850" s="434">
        <v>0</v>
      </c>
      <c r="K1850" s="434">
        <v>1970</v>
      </c>
    </row>
    <row r="1851" spans="1:11" hidden="1" x14ac:dyDescent="0.25">
      <c r="A1851" s="434">
        <v>231754000</v>
      </c>
      <c r="B1851" s="434">
        <v>84483</v>
      </c>
      <c r="C1851" s="434" t="s">
        <v>20</v>
      </c>
      <c r="D1851" s="434" t="s">
        <v>25</v>
      </c>
      <c r="E1851" s="434">
        <v>14.5</v>
      </c>
      <c r="F1851" s="434">
        <v>5300</v>
      </c>
      <c r="G1851" s="434">
        <v>13781</v>
      </c>
      <c r="H1851" s="434">
        <v>8594</v>
      </c>
      <c r="I1851" s="434">
        <v>134.30000000000001</v>
      </c>
      <c r="J1851" s="434">
        <v>0</v>
      </c>
      <c r="K1851" s="434">
        <v>1970</v>
      </c>
    </row>
    <row r="1852" spans="1:11" hidden="1" x14ac:dyDescent="0.25">
      <c r="A1852" s="434">
        <v>231758000</v>
      </c>
      <c r="B1852" s="434">
        <v>1124774</v>
      </c>
      <c r="C1852" s="434" t="s">
        <v>31</v>
      </c>
      <c r="D1852" s="434" t="s">
        <v>22</v>
      </c>
      <c r="E1852" s="434">
        <v>13.5</v>
      </c>
      <c r="F1852" s="434">
        <v>1721</v>
      </c>
      <c r="G1852" s="434">
        <v>2020</v>
      </c>
      <c r="H1852" s="434">
        <v>2728</v>
      </c>
      <c r="I1852" s="434">
        <v>89.41</v>
      </c>
      <c r="J1852" s="434">
        <v>0</v>
      </c>
      <c r="K1852" s="434">
        <v>1970</v>
      </c>
    </row>
    <row r="1853" spans="1:11" hidden="1" x14ac:dyDescent="0.25">
      <c r="A1853" s="434">
        <v>231759000</v>
      </c>
      <c r="B1853" s="434">
        <v>666558</v>
      </c>
      <c r="C1853" s="434" t="s">
        <v>31</v>
      </c>
      <c r="D1853" s="434" t="s">
        <v>22</v>
      </c>
      <c r="G1853" s="434">
        <v>4415</v>
      </c>
      <c r="H1853" s="434">
        <v>2677</v>
      </c>
      <c r="I1853" s="434">
        <v>84</v>
      </c>
      <c r="J1853" s="434">
        <v>0</v>
      </c>
      <c r="K1853" s="434">
        <v>1970</v>
      </c>
    </row>
    <row r="1854" spans="1:11" hidden="1" x14ac:dyDescent="0.25">
      <c r="A1854" s="434">
        <v>231763000</v>
      </c>
      <c r="B1854" s="434">
        <v>1250802</v>
      </c>
      <c r="C1854" s="434" t="s">
        <v>39</v>
      </c>
      <c r="D1854" s="434" t="s">
        <v>17</v>
      </c>
      <c r="E1854" s="434">
        <v>12</v>
      </c>
      <c r="F1854" s="434">
        <v>1470</v>
      </c>
      <c r="G1854" s="434">
        <v>157</v>
      </c>
      <c r="H1854" s="434">
        <v>1268</v>
      </c>
      <c r="I1854" s="434">
        <v>45.61</v>
      </c>
      <c r="K1854" s="434">
        <v>1992</v>
      </c>
    </row>
    <row r="1855" spans="1:11" hidden="1" x14ac:dyDescent="0.25">
      <c r="A1855" s="434">
        <v>231766000</v>
      </c>
      <c r="B1855" s="434">
        <v>1425162</v>
      </c>
      <c r="C1855" s="434" t="s">
        <v>31</v>
      </c>
      <c r="D1855" s="434" t="s">
        <v>22</v>
      </c>
      <c r="E1855" s="434">
        <v>15</v>
      </c>
      <c r="F1855" s="434">
        <v>3200</v>
      </c>
      <c r="G1855" s="434">
        <v>2607</v>
      </c>
      <c r="H1855" s="434">
        <v>3968</v>
      </c>
      <c r="I1855" s="434">
        <v>95.55</v>
      </c>
      <c r="J1855" s="434">
        <v>0</v>
      </c>
      <c r="K1855" s="434">
        <v>1970</v>
      </c>
    </row>
    <row r="1856" spans="1:11" hidden="1" x14ac:dyDescent="0.25">
      <c r="A1856" s="434">
        <v>231770000</v>
      </c>
      <c r="B1856" s="434">
        <v>2186238</v>
      </c>
      <c r="C1856" s="434" t="s">
        <v>31</v>
      </c>
      <c r="D1856" s="434" t="s">
        <v>25</v>
      </c>
      <c r="E1856" s="434">
        <v>15</v>
      </c>
      <c r="F1856" s="434">
        <v>3349</v>
      </c>
      <c r="G1856" s="434">
        <v>4900</v>
      </c>
      <c r="H1856" s="434">
        <v>9132</v>
      </c>
      <c r="I1856" s="434">
        <v>119.89</v>
      </c>
      <c r="J1856" s="434">
        <v>0</v>
      </c>
      <c r="K1856" s="434">
        <v>1970</v>
      </c>
    </row>
    <row r="1857" spans="1:11" hidden="1" x14ac:dyDescent="0.25">
      <c r="A1857" s="434">
        <v>231772000</v>
      </c>
      <c r="B1857" s="434">
        <v>82214</v>
      </c>
      <c r="C1857" s="434" t="s">
        <v>20</v>
      </c>
      <c r="D1857" s="434" t="s">
        <v>25</v>
      </c>
      <c r="E1857" s="434">
        <v>12</v>
      </c>
      <c r="F1857" s="434">
        <v>6190</v>
      </c>
      <c r="G1857" s="434">
        <v>17653</v>
      </c>
      <c r="H1857" s="434">
        <v>11548</v>
      </c>
      <c r="I1857" s="434">
        <v>144</v>
      </c>
      <c r="J1857" s="434">
        <v>0</v>
      </c>
      <c r="K1857" s="434">
        <v>1970</v>
      </c>
    </row>
    <row r="1858" spans="1:11" hidden="1" x14ac:dyDescent="0.25">
      <c r="A1858" s="434">
        <v>231774000</v>
      </c>
      <c r="B1858" s="434">
        <v>1413177</v>
      </c>
      <c r="C1858" s="434" t="s">
        <v>31</v>
      </c>
      <c r="D1858" s="434" t="s">
        <v>25</v>
      </c>
      <c r="E1858" s="434">
        <v>13.5</v>
      </c>
      <c r="F1858" s="434">
        <v>2707</v>
      </c>
      <c r="G1858" s="434">
        <v>4450</v>
      </c>
      <c r="H1858" s="434">
        <v>4610</v>
      </c>
      <c r="I1858" s="434">
        <v>102.2</v>
      </c>
      <c r="J1858" s="434">
        <v>0</v>
      </c>
      <c r="K1858" s="434">
        <v>1981</v>
      </c>
    </row>
    <row r="1859" spans="1:11" hidden="1" x14ac:dyDescent="0.25">
      <c r="A1859" s="434">
        <v>231775000</v>
      </c>
      <c r="B1859" s="434">
        <v>233198</v>
      </c>
      <c r="C1859" s="434" t="s">
        <v>20</v>
      </c>
      <c r="D1859" s="434" t="s">
        <v>25</v>
      </c>
      <c r="G1859" s="434">
        <v>17557</v>
      </c>
      <c r="H1859" s="434">
        <v>11548</v>
      </c>
      <c r="I1859" s="434">
        <v>144</v>
      </c>
      <c r="J1859" s="434">
        <v>0</v>
      </c>
      <c r="K1859" s="434">
        <v>1970</v>
      </c>
    </row>
    <row r="1860" spans="1:11" hidden="1" x14ac:dyDescent="0.25">
      <c r="A1860" s="434">
        <v>231785000</v>
      </c>
      <c r="B1860" s="434">
        <v>24751</v>
      </c>
      <c r="C1860" s="434" t="s">
        <v>35</v>
      </c>
      <c r="D1860" s="434" t="s">
        <v>29</v>
      </c>
      <c r="E1860" s="434">
        <v>20</v>
      </c>
      <c r="F1860" s="434">
        <v>14791</v>
      </c>
      <c r="G1860" s="434">
        <v>17034</v>
      </c>
      <c r="H1860" s="434">
        <v>14664</v>
      </c>
      <c r="I1860" s="434">
        <v>165.6</v>
      </c>
      <c r="J1860" s="434">
        <v>0</v>
      </c>
    </row>
    <row r="1861" spans="1:11" hidden="1" x14ac:dyDescent="0.25">
      <c r="A1861" s="434">
        <v>231788000</v>
      </c>
      <c r="B1861" s="434">
        <v>23091</v>
      </c>
      <c r="C1861" s="434" t="s">
        <v>35</v>
      </c>
      <c r="D1861" s="434" t="s">
        <v>29</v>
      </c>
      <c r="E1861" s="434">
        <v>20</v>
      </c>
      <c r="F1861" s="434">
        <v>14800</v>
      </c>
      <c r="G1861" s="434">
        <v>17042</v>
      </c>
      <c r="H1861" s="434">
        <v>14664</v>
      </c>
      <c r="I1861" s="434">
        <v>165.6</v>
      </c>
      <c r="J1861" s="434">
        <v>0</v>
      </c>
    </row>
    <row r="1862" spans="1:11" hidden="1" x14ac:dyDescent="0.25">
      <c r="A1862" s="434">
        <v>231789000</v>
      </c>
      <c r="B1862" s="434">
        <v>720</v>
      </c>
      <c r="C1862" s="434" t="s">
        <v>35</v>
      </c>
      <c r="D1862" s="434" t="s">
        <v>25</v>
      </c>
      <c r="E1862" s="434">
        <v>43542</v>
      </c>
      <c r="F1862" s="434">
        <v>0</v>
      </c>
      <c r="G1862" s="434">
        <v>12150</v>
      </c>
      <c r="H1862" s="434">
        <v>10100</v>
      </c>
      <c r="I1862" s="434">
        <v>140.68</v>
      </c>
      <c r="J1862" s="434">
        <v>0</v>
      </c>
    </row>
    <row r="1863" spans="1:11" hidden="1" x14ac:dyDescent="0.25">
      <c r="A1863" s="434">
        <v>231790000</v>
      </c>
      <c r="B1863" s="434">
        <v>601861</v>
      </c>
      <c r="C1863" s="434" t="s">
        <v>31</v>
      </c>
      <c r="D1863" s="434" t="s">
        <v>25</v>
      </c>
      <c r="E1863" s="434">
        <v>13</v>
      </c>
      <c r="F1863" s="434">
        <v>3837</v>
      </c>
      <c r="G1863" s="434">
        <v>9402</v>
      </c>
      <c r="H1863" s="434">
        <v>5325</v>
      </c>
      <c r="I1863" s="434">
        <v>113.5</v>
      </c>
      <c r="J1863" s="434">
        <v>0</v>
      </c>
      <c r="K1863" s="434">
        <v>2006</v>
      </c>
    </row>
    <row r="1864" spans="1:11" hidden="1" x14ac:dyDescent="0.25">
      <c r="A1864" s="434">
        <v>231791000</v>
      </c>
      <c r="B1864" s="434">
        <v>657481</v>
      </c>
      <c r="C1864" s="434" t="s">
        <v>31</v>
      </c>
      <c r="D1864" s="434" t="s">
        <v>25</v>
      </c>
      <c r="E1864" s="434">
        <v>13</v>
      </c>
      <c r="F1864" s="434">
        <v>3837</v>
      </c>
      <c r="G1864" s="434">
        <v>9402</v>
      </c>
      <c r="H1864" s="434">
        <v>5325</v>
      </c>
      <c r="I1864" s="434">
        <v>113.5</v>
      </c>
      <c r="J1864" s="434">
        <v>0</v>
      </c>
      <c r="K1864" s="434">
        <v>2007</v>
      </c>
    </row>
    <row r="1865" spans="1:11" hidden="1" x14ac:dyDescent="0.25">
      <c r="A1865" s="434">
        <v>231793000</v>
      </c>
      <c r="B1865" s="434">
        <v>21849</v>
      </c>
      <c r="C1865" s="434" t="s">
        <v>31</v>
      </c>
      <c r="D1865" s="434" t="s">
        <v>25</v>
      </c>
      <c r="E1865" s="434">
        <v>13</v>
      </c>
      <c r="F1865" s="434">
        <v>3281</v>
      </c>
      <c r="G1865" s="434">
        <v>9125</v>
      </c>
      <c r="H1865" s="434">
        <v>5385</v>
      </c>
      <c r="I1865" s="434">
        <v>116.6</v>
      </c>
      <c r="J1865" s="434">
        <v>0</v>
      </c>
      <c r="K1865" s="434">
        <v>1970</v>
      </c>
    </row>
    <row r="1866" spans="1:11" hidden="1" x14ac:dyDescent="0.25">
      <c r="A1866" s="434">
        <v>231794000</v>
      </c>
      <c r="B1866" s="434">
        <v>48628</v>
      </c>
      <c r="C1866" s="434" t="s">
        <v>31</v>
      </c>
      <c r="D1866" s="434" t="s">
        <v>22</v>
      </c>
      <c r="E1866" s="434">
        <v>12</v>
      </c>
      <c r="F1866" s="434">
        <v>1690</v>
      </c>
      <c r="G1866" s="434">
        <v>4191</v>
      </c>
      <c r="H1866" s="434">
        <v>2497</v>
      </c>
      <c r="I1866" s="434">
        <v>88.29</v>
      </c>
      <c r="J1866" s="434">
        <v>0</v>
      </c>
      <c r="K1866" s="434">
        <v>1991</v>
      </c>
    </row>
    <row r="1867" spans="1:11" hidden="1" x14ac:dyDescent="0.25">
      <c r="A1867" s="434">
        <v>231800000</v>
      </c>
      <c r="B1867" s="434">
        <v>82452</v>
      </c>
      <c r="C1867" s="434" t="s">
        <v>31</v>
      </c>
      <c r="D1867" s="434" t="s">
        <v>22</v>
      </c>
      <c r="F1867" s="434">
        <v>1950</v>
      </c>
      <c r="G1867" s="434">
        <v>5790</v>
      </c>
      <c r="H1867" s="434">
        <v>2990</v>
      </c>
      <c r="I1867" s="434">
        <v>89</v>
      </c>
      <c r="K1867" s="434">
        <v>2017</v>
      </c>
    </row>
    <row r="1868" spans="1:11" hidden="1" x14ac:dyDescent="0.25">
      <c r="A1868" s="434">
        <v>231812000</v>
      </c>
      <c r="B1868" s="434">
        <v>818300</v>
      </c>
      <c r="C1868" s="434" t="s">
        <v>31</v>
      </c>
      <c r="D1868" s="434" t="s">
        <v>22</v>
      </c>
      <c r="E1868" s="434">
        <v>15</v>
      </c>
      <c r="F1868" s="434">
        <v>1325</v>
      </c>
      <c r="G1868" s="434">
        <v>3050</v>
      </c>
      <c r="H1868" s="434">
        <v>2030</v>
      </c>
      <c r="I1868" s="434">
        <v>74.650000000000006</v>
      </c>
      <c r="J1868" s="434">
        <v>0</v>
      </c>
      <c r="K1868" s="434">
        <v>1990</v>
      </c>
    </row>
    <row r="1869" spans="1:11" hidden="1" x14ac:dyDescent="0.25">
      <c r="A1869" s="434">
        <v>231815000</v>
      </c>
      <c r="B1869" s="434">
        <v>68106</v>
      </c>
      <c r="C1869" s="434" t="s">
        <v>31</v>
      </c>
      <c r="D1869" s="434" t="s">
        <v>25</v>
      </c>
      <c r="E1869" s="434">
        <v>12</v>
      </c>
      <c r="F1869" s="434">
        <v>1950</v>
      </c>
      <c r="G1869" s="434">
        <v>6712</v>
      </c>
      <c r="H1869" s="434">
        <v>3618</v>
      </c>
      <c r="I1869" s="434">
        <v>100.6</v>
      </c>
      <c r="J1869" s="434">
        <v>0</v>
      </c>
      <c r="K1869" s="434">
        <v>2018</v>
      </c>
    </row>
    <row r="1870" spans="1:11" hidden="1" x14ac:dyDescent="0.25">
      <c r="A1870" s="434">
        <v>231834000</v>
      </c>
      <c r="B1870" s="434">
        <v>1248884</v>
      </c>
      <c r="C1870" s="434" t="s">
        <v>31</v>
      </c>
      <c r="D1870" s="434" t="s">
        <v>17</v>
      </c>
      <c r="E1870" s="434">
        <v>10.5</v>
      </c>
      <c r="F1870" s="434">
        <v>324</v>
      </c>
      <c r="G1870" s="434">
        <v>1770</v>
      </c>
      <c r="H1870" s="434">
        <v>1360</v>
      </c>
      <c r="I1870" s="434">
        <v>69.489999999999995</v>
      </c>
      <c r="J1870" s="434">
        <v>0</v>
      </c>
      <c r="K1870" s="434">
        <v>1982</v>
      </c>
    </row>
    <row r="1871" spans="1:11" x14ac:dyDescent="0.25">
      <c r="A1871" s="434">
        <v>231835000</v>
      </c>
      <c r="B1871" s="434">
        <v>133613</v>
      </c>
      <c r="C1871" s="434" t="s">
        <v>59</v>
      </c>
      <c r="D1871" s="434" t="s">
        <v>17</v>
      </c>
      <c r="E1871" s="434">
        <v>0</v>
      </c>
      <c r="F1871" s="434">
        <v>1618</v>
      </c>
      <c r="G1871" s="434">
        <v>359</v>
      </c>
      <c r="H1871" s="434">
        <v>776</v>
      </c>
      <c r="I1871" s="434">
        <v>53.7</v>
      </c>
      <c r="J1871" s="434">
        <v>0</v>
      </c>
      <c r="K1871" s="434">
        <v>1970</v>
      </c>
    </row>
    <row r="1872" spans="1:11" hidden="1" x14ac:dyDescent="0.25">
      <c r="A1872" s="434">
        <v>231837000</v>
      </c>
      <c r="B1872" s="434">
        <v>515902</v>
      </c>
      <c r="C1872" s="434" t="s">
        <v>31</v>
      </c>
      <c r="D1872" s="434" t="s">
        <v>22</v>
      </c>
      <c r="E1872" s="434">
        <v>15</v>
      </c>
      <c r="F1872" s="434">
        <v>1470</v>
      </c>
      <c r="G1872" s="434">
        <v>3080</v>
      </c>
      <c r="H1872" s="434">
        <v>2026</v>
      </c>
      <c r="I1872" s="434">
        <v>74.650000000000006</v>
      </c>
      <c r="J1872" s="434">
        <v>0</v>
      </c>
      <c r="K1872" s="434">
        <v>1993</v>
      </c>
    </row>
    <row r="1873" spans="1:11" hidden="1" x14ac:dyDescent="0.25">
      <c r="A1873" s="434">
        <v>231840000</v>
      </c>
      <c r="B1873" s="434">
        <v>91270</v>
      </c>
      <c r="C1873" s="434" t="s">
        <v>31</v>
      </c>
      <c r="D1873" s="434" t="s">
        <v>22</v>
      </c>
      <c r="E1873" s="434">
        <v>12</v>
      </c>
      <c r="F1873" s="434">
        <v>1470</v>
      </c>
      <c r="G1873" s="434">
        <v>4250</v>
      </c>
      <c r="H1873" s="434">
        <v>2250</v>
      </c>
      <c r="I1873" s="434">
        <v>88.29</v>
      </c>
      <c r="J1873" s="434">
        <v>0</v>
      </c>
      <c r="K1873" s="434">
        <v>1990</v>
      </c>
    </row>
    <row r="1874" spans="1:11" hidden="1" x14ac:dyDescent="0.25">
      <c r="A1874" s="434">
        <v>231841000</v>
      </c>
      <c r="B1874" s="434">
        <v>62162</v>
      </c>
      <c r="C1874" s="434" t="s">
        <v>31</v>
      </c>
      <c r="D1874" s="434" t="s">
        <v>22</v>
      </c>
      <c r="E1874" s="434">
        <v>12</v>
      </c>
      <c r="F1874" s="434">
        <v>1600</v>
      </c>
      <c r="G1874" s="434">
        <v>4250</v>
      </c>
      <c r="H1874" s="434">
        <v>2248</v>
      </c>
      <c r="I1874" s="434">
        <v>88.29</v>
      </c>
      <c r="J1874" s="434">
        <v>0</v>
      </c>
      <c r="K1874" s="434">
        <v>1990</v>
      </c>
    </row>
    <row r="1875" spans="1:11" hidden="1" x14ac:dyDescent="0.25">
      <c r="A1875" s="434">
        <v>231842000</v>
      </c>
      <c r="B1875" s="434">
        <v>9697</v>
      </c>
      <c r="C1875" s="434" t="s">
        <v>31</v>
      </c>
      <c r="D1875" s="434" t="s">
        <v>25</v>
      </c>
      <c r="E1875" s="434">
        <v>12.5</v>
      </c>
      <c r="F1875" s="434">
        <v>2171</v>
      </c>
      <c r="G1875" s="434">
        <v>5748</v>
      </c>
      <c r="H1875" s="434">
        <v>3800</v>
      </c>
      <c r="I1875" s="434">
        <v>108.41</v>
      </c>
      <c r="J1875" s="434">
        <v>0</v>
      </c>
      <c r="K1875" s="434">
        <v>1983</v>
      </c>
    </row>
    <row r="1876" spans="1:11" hidden="1" x14ac:dyDescent="0.25">
      <c r="A1876" s="434">
        <v>231843000</v>
      </c>
      <c r="B1876" s="434">
        <v>221868</v>
      </c>
      <c r="C1876" s="434" t="s">
        <v>31</v>
      </c>
      <c r="D1876" s="434" t="s">
        <v>22</v>
      </c>
      <c r="E1876" s="434">
        <v>11.8</v>
      </c>
      <c r="F1876" s="434">
        <v>1860</v>
      </c>
      <c r="G1876" s="434">
        <v>4919</v>
      </c>
      <c r="H1876" s="434">
        <v>2556</v>
      </c>
      <c r="I1876" s="434">
        <v>89</v>
      </c>
      <c r="J1876" s="434">
        <v>0</v>
      </c>
      <c r="K1876" s="434">
        <v>2003</v>
      </c>
    </row>
    <row r="1877" spans="1:11" hidden="1" x14ac:dyDescent="0.25">
      <c r="A1877" s="434">
        <v>231844000</v>
      </c>
      <c r="B1877" s="434">
        <v>7538</v>
      </c>
      <c r="C1877" s="434" t="s">
        <v>61</v>
      </c>
      <c r="D1877" s="434" t="s">
        <v>22</v>
      </c>
      <c r="E1877" s="434">
        <v>12</v>
      </c>
      <c r="F1877" s="434">
        <v>2400</v>
      </c>
      <c r="G1877" s="434">
        <v>4748</v>
      </c>
      <c r="H1877" s="434">
        <v>2876</v>
      </c>
      <c r="I1877" s="434">
        <v>88.94</v>
      </c>
      <c r="J1877" s="434">
        <v>0</v>
      </c>
      <c r="K1877" s="434">
        <v>2000</v>
      </c>
    </row>
    <row r="1878" spans="1:11" hidden="1" x14ac:dyDescent="0.25">
      <c r="A1878" s="434">
        <v>231850000</v>
      </c>
      <c r="B1878" s="434">
        <v>607038</v>
      </c>
      <c r="C1878" s="434" t="s">
        <v>46</v>
      </c>
      <c r="D1878" s="434" t="s">
        <v>22</v>
      </c>
      <c r="E1878" s="434">
        <v>14</v>
      </c>
      <c r="F1878" s="434">
        <v>6240</v>
      </c>
      <c r="G1878" s="434">
        <v>4300</v>
      </c>
      <c r="H1878" s="434">
        <v>3260</v>
      </c>
      <c r="I1878" s="434">
        <v>86</v>
      </c>
      <c r="J1878" s="434">
        <v>0</v>
      </c>
      <c r="K1878" s="434">
        <v>2011</v>
      </c>
    </row>
    <row r="1879" spans="1:11" hidden="1" x14ac:dyDescent="0.25">
      <c r="A1879" s="434">
        <v>231850001</v>
      </c>
      <c r="B1879" s="434">
        <v>1918</v>
      </c>
      <c r="C1879" s="434" t="s">
        <v>56</v>
      </c>
      <c r="D1879" s="434" t="s">
        <v>13</v>
      </c>
      <c r="I1879" s="434">
        <v>7</v>
      </c>
    </row>
    <row r="1880" spans="1:11" hidden="1" x14ac:dyDescent="0.25">
      <c r="A1880" s="434">
        <v>231851000</v>
      </c>
      <c r="B1880" s="434">
        <v>1216403</v>
      </c>
      <c r="C1880" s="434" t="s">
        <v>46</v>
      </c>
      <c r="D1880" s="434" t="s">
        <v>22</v>
      </c>
      <c r="E1880" s="434">
        <v>15</v>
      </c>
      <c r="F1880" s="434">
        <v>6240</v>
      </c>
      <c r="G1880" s="434">
        <v>4300</v>
      </c>
      <c r="H1880" s="434">
        <v>3309</v>
      </c>
      <c r="I1880" s="434">
        <v>86</v>
      </c>
      <c r="J1880" s="434">
        <v>0</v>
      </c>
      <c r="K1880" s="434">
        <v>2012</v>
      </c>
    </row>
    <row r="1881" spans="1:11" x14ac:dyDescent="0.25">
      <c r="A1881" s="434">
        <v>232002693</v>
      </c>
      <c r="B1881" s="434">
        <v>962</v>
      </c>
      <c r="C1881" s="434" t="s">
        <v>59</v>
      </c>
      <c r="D1881" s="434" t="s">
        <v>13</v>
      </c>
      <c r="I1881" s="434">
        <v>10</v>
      </c>
    </row>
    <row r="1882" spans="1:11" hidden="1" x14ac:dyDescent="0.25">
      <c r="A1882" s="434">
        <v>232002833</v>
      </c>
      <c r="B1882" s="434">
        <v>42739</v>
      </c>
      <c r="C1882" s="434" t="s">
        <v>56</v>
      </c>
      <c r="D1882" s="434" t="s">
        <v>29</v>
      </c>
      <c r="E1882" s="434">
        <v>27</v>
      </c>
      <c r="F1882" s="434">
        <v>49720</v>
      </c>
      <c r="G1882" s="434">
        <v>6300</v>
      </c>
      <c r="H1882" s="434">
        <v>10129</v>
      </c>
      <c r="I1882" s="434">
        <v>152.4</v>
      </c>
      <c r="J1882" s="434">
        <v>0</v>
      </c>
      <c r="K1882" s="434">
        <v>1970</v>
      </c>
    </row>
    <row r="1883" spans="1:11" hidden="1" x14ac:dyDescent="0.25">
      <c r="A1883" s="434">
        <v>232002896</v>
      </c>
      <c r="B1883" s="434">
        <v>246871</v>
      </c>
      <c r="C1883" s="434" t="s">
        <v>46</v>
      </c>
      <c r="D1883" s="434" t="s">
        <v>22</v>
      </c>
      <c r="E1883" s="434">
        <v>11.5</v>
      </c>
      <c r="F1883" s="434">
        <v>4376</v>
      </c>
      <c r="G1883" s="434">
        <v>3544</v>
      </c>
      <c r="H1883" s="434">
        <v>2466</v>
      </c>
      <c r="I1883" s="434">
        <v>73.400000000000006</v>
      </c>
      <c r="J1883" s="434">
        <v>0</v>
      </c>
      <c r="K1883" s="434">
        <v>1970</v>
      </c>
    </row>
    <row r="1884" spans="1:11" hidden="1" x14ac:dyDescent="0.25">
      <c r="A1884" s="434">
        <v>232002969</v>
      </c>
      <c r="B1884" s="434">
        <v>2</v>
      </c>
      <c r="C1884" s="434" t="s">
        <v>28</v>
      </c>
      <c r="D1884" s="434" t="s">
        <v>36</v>
      </c>
      <c r="E1884" s="434">
        <v>15</v>
      </c>
      <c r="F1884" s="434">
        <v>18564</v>
      </c>
      <c r="G1884" s="434">
        <v>179611</v>
      </c>
      <c r="H1884" s="434">
        <v>93488</v>
      </c>
      <c r="I1884" s="434">
        <v>292.26</v>
      </c>
      <c r="K1884" s="434">
        <v>2016</v>
      </c>
    </row>
    <row r="1885" spans="1:11" x14ac:dyDescent="0.25">
      <c r="A1885" s="434">
        <v>232003225</v>
      </c>
      <c r="B1885" s="434">
        <v>180903</v>
      </c>
      <c r="C1885" s="434" t="s">
        <v>59</v>
      </c>
      <c r="D1885" s="434" t="s">
        <v>22</v>
      </c>
      <c r="E1885" s="434">
        <v>0</v>
      </c>
      <c r="F1885" s="434">
        <v>0</v>
      </c>
      <c r="G1885" s="434">
        <v>0</v>
      </c>
      <c r="H1885" s="434">
        <v>4113</v>
      </c>
      <c r="I1885" s="434">
        <v>80</v>
      </c>
      <c r="J1885" s="434">
        <v>0</v>
      </c>
    </row>
    <row r="1886" spans="1:11" hidden="1" x14ac:dyDescent="0.25">
      <c r="A1886" s="434">
        <v>232003288</v>
      </c>
      <c r="B1886" s="434">
        <v>1</v>
      </c>
      <c r="C1886" s="434" t="s">
        <v>42</v>
      </c>
      <c r="D1886" s="434" t="s">
        <v>25</v>
      </c>
      <c r="E1886" s="434">
        <v>16.5</v>
      </c>
      <c r="F1886" s="434">
        <v>7681</v>
      </c>
      <c r="G1886" s="434">
        <v>777</v>
      </c>
      <c r="H1886" s="434">
        <v>5499</v>
      </c>
      <c r="I1886" s="434">
        <v>101</v>
      </c>
      <c r="J1886" s="434">
        <v>0</v>
      </c>
      <c r="K1886" s="434">
        <v>1998</v>
      </c>
    </row>
    <row r="1887" spans="1:11" hidden="1" x14ac:dyDescent="0.25">
      <c r="A1887" s="434">
        <v>232003353</v>
      </c>
      <c r="B1887" s="434">
        <v>4538</v>
      </c>
      <c r="C1887" s="434" t="s">
        <v>61</v>
      </c>
      <c r="D1887" s="434" t="s">
        <v>22</v>
      </c>
      <c r="E1887" s="434">
        <v>11.5</v>
      </c>
      <c r="F1887" s="434">
        <v>1800</v>
      </c>
      <c r="G1887" s="434">
        <v>4530</v>
      </c>
      <c r="H1887" s="434">
        <v>2999</v>
      </c>
      <c r="I1887" s="434">
        <v>89.99</v>
      </c>
      <c r="J1887" s="434">
        <v>0</v>
      </c>
      <c r="K1887" s="434">
        <v>2002</v>
      </c>
    </row>
    <row r="1888" spans="1:11" x14ac:dyDescent="0.25">
      <c r="A1888" s="434">
        <v>232003486</v>
      </c>
      <c r="B1888" s="434">
        <v>152600</v>
      </c>
      <c r="C1888" s="434" t="s">
        <v>59</v>
      </c>
      <c r="D1888" s="434" t="s">
        <v>22</v>
      </c>
      <c r="E1888" s="434">
        <v>0</v>
      </c>
      <c r="F1888" s="434">
        <v>6000</v>
      </c>
      <c r="G1888" s="434">
        <v>0</v>
      </c>
      <c r="H1888" s="434">
        <v>2974</v>
      </c>
      <c r="I1888" s="434">
        <v>75.400000000000006</v>
      </c>
      <c r="J1888" s="434">
        <v>0</v>
      </c>
      <c r="K1888" s="434">
        <v>1970</v>
      </c>
    </row>
    <row r="1889" spans="1:11" x14ac:dyDescent="0.25">
      <c r="A1889" s="434">
        <v>232003548</v>
      </c>
      <c r="B1889" s="434">
        <v>16904</v>
      </c>
      <c r="C1889" s="434" t="s">
        <v>59</v>
      </c>
      <c r="D1889" s="434" t="s">
        <v>22</v>
      </c>
      <c r="E1889" s="434">
        <v>16</v>
      </c>
      <c r="F1889" s="434">
        <v>5560</v>
      </c>
      <c r="G1889" s="434">
        <v>3200</v>
      </c>
      <c r="H1889" s="434">
        <v>3080</v>
      </c>
      <c r="I1889" s="434">
        <v>79</v>
      </c>
      <c r="J1889" s="434">
        <v>0</v>
      </c>
      <c r="K1889" s="434">
        <v>1970</v>
      </c>
    </row>
    <row r="1890" spans="1:11" hidden="1" x14ac:dyDescent="0.25">
      <c r="A1890" s="434">
        <v>232003585</v>
      </c>
      <c r="B1890" s="434">
        <v>2329</v>
      </c>
      <c r="C1890" s="434" t="s">
        <v>48</v>
      </c>
      <c r="D1890" s="434" t="s">
        <v>17</v>
      </c>
      <c r="E1890" s="434">
        <v>13</v>
      </c>
      <c r="F1890" s="434">
        <v>3119</v>
      </c>
      <c r="G1890" s="434">
        <v>1300</v>
      </c>
      <c r="H1890" s="434">
        <v>1328</v>
      </c>
      <c r="I1890" s="434">
        <v>58.53</v>
      </c>
      <c r="K1890" s="434">
        <v>1983</v>
      </c>
    </row>
    <row r="1891" spans="1:11" hidden="1" x14ac:dyDescent="0.25">
      <c r="A1891" s="434">
        <v>232003608</v>
      </c>
      <c r="B1891" s="434">
        <v>1</v>
      </c>
      <c r="C1891" s="434" t="s">
        <v>42</v>
      </c>
      <c r="D1891" s="434" t="s">
        <v>13</v>
      </c>
      <c r="E1891" s="434">
        <v>10</v>
      </c>
      <c r="F1891" s="434">
        <v>346</v>
      </c>
      <c r="G1891" s="434">
        <v>151</v>
      </c>
      <c r="H1891" s="434">
        <v>130</v>
      </c>
      <c r="I1891" s="434">
        <v>24.4</v>
      </c>
      <c r="K1891" s="434">
        <v>1983</v>
      </c>
    </row>
    <row r="1892" spans="1:11" hidden="1" x14ac:dyDescent="0.25">
      <c r="A1892" s="434">
        <v>232003642</v>
      </c>
      <c r="B1892" s="434">
        <v>55372</v>
      </c>
      <c r="C1892" s="434" t="s">
        <v>28</v>
      </c>
      <c r="D1892" s="434" t="s">
        <v>17</v>
      </c>
      <c r="E1892" s="434">
        <v>10</v>
      </c>
      <c r="F1892" s="434">
        <v>846</v>
      </c>
      <c r="G1892" s="434">
        <v>1117</v>
      </c>
      <c r="H1892" s="434">
        <v>870</v>
      </c>
      <c r="I1892" s="434">
        <v>64.72</v>
      </c>
      <c r="J1892" s="434">
        <v>0</v>
      </c>
      <c r="K1892" s="434">
        <v>1982</v>
      </c>
    </row>
    <row r="1893" spans="1:11" hidden="1" x14ac:dyDescent="0.25">
      <c r="A1893" s="434">
        <v>232003690</v>
      </c>
      <c r="B1893" s="434">
        <v>40463</v>
      </c>
      <c r="C1893" s="434" t="s">
        <v>61</v>
      </c>
      <c r="D1893" s="434" t="s">
        <v>17</v>
      </c>
      <c r="E1893" s="434">
        <v>0</v>
      </c>
      <c r="F1893" s="434">
        <v>390</v>
      </c>
      <c r="G1893" s="434">
        <v>0</v>
      </c>
      <c r="H1893" s="434">
        <v>368</v>
      </c>
      <c r="I1893" s="434">
        <v>52.2</v>
      </c>
      <c r="J1893" s="434">
        <v>0</v>
      </c>
    </row>
    <row r="1894" spans="1:11" hidden="1" x14ac:dyDescent="0.25">
      <c r="A1894" s="434">
        <v>232003702</v>
      </c>
      <c r="B1894" s="434">
        <v>144380</v>
      </c>
      <c r="C1894" s="434" t="s">
        <v>61</v>
      </c>
      <c r="D1894" s="434" t="s">
        <v>13</v>
      </c>
      <c r="I1894" s="434">
        <v>14</v>
      </c>
      <c r="J1894" s="434">
        <v>0</v>
      </c>
      <c r="K1894" s="434">
        <v>1970</v>
      </c>
    </row>
    <row r="1895" spans="1:11" hidden="1" x14ac:dyDescent="0.25">
      <c r="A1895" s="434">
        <v>232003707</v>
      </c>
      <c r="B1895" s="434">
        <v>49017</v>
      </c>
      <c r="C1895" s="434" t="s">
        <v>28</v>
      </c>
      <c r="D1895" s="434" t="s">
        <v>29</v>
      </c>
      <c r="E1895" s="434">
        <v>15</v>
      </c>
      <c r="F1895" s="434">
        <v>9480</v>
      </c>
      <c r="G1895" s="434">
        <v>53146</v>
      </c>
      <c r="H1895" s="434">
        <v>30000</v>
      </c>
      <c r="I1895" s="434">
        <v>189.94</v>
      </c>
      <c r="J1895" s="434">
        <v>0</v>
      </c>
      <c r="K1895" s="434">
        <v>1970</v>
      </c>
    </row>
    <row r="1896" spans="1:11" hidden="1" x14ac:dyDescent="0.25">
      <c r="A1896" s="434">
        <v>232003788</v>
      </c>
      <c r="B1896" s="434">
        <v>2025</v>
      </c>
      <c r="C1896" s="434" t="s">
        <v>24</v>
      </c>
      <c r="D1896" s="434" t="s">
        <v>33</v>
      </c>
      <c r="E1896" s="434">
        <v>16.8</v>
      </c>
      <c r="F1896" s="434">
        <v>12420</v>
      </c>
      <c r="G1896" s="434">
        <v>54647</v>
      </c>
      <c r="H1896" s="434">
        <v>48542</v>
      </c>
      <c r="I1896" s="434">
        <v>226.1</v>
      </c>
      <c r="J1896" s="434">
        <v>84000</v>
      </c>
      <c r="K1896" s="434">
        <v>2016</v>
      </c>
    </row>
    <row r="1897" spans="1:11" hidden="1" x14ac:dyDescent="0.25">
      <c r="A1897" s="434">
        <v>232004199</v>
      </c>
      <c r="B1897" s="434">
        <v>50166</v>
      </c>
      <c r="C1897" s="434" t="s">
        <v>61</v>
      </c>
      <c r="D1897" s="434" t="s">
        <v>13</v>
      </c>
      <c r="I1897" s="434">
        <v>13</v>
      </c>
      <c r="J1897" s="434">
        <v>0</v>
      </c>
      <c r="K1897" s="434">
        <v>1970</v>
      </c>
    </row>
    <row r="1898" spans="1:11" hidden="1" x14ac:dyDescent="0.25">
      <c r="A1898" s="434">
        <v>232004296</v>
      </c>
      <c r="B1898" s="434">
        <v>15565</v>
      </c>
      <c r="C1898" s="434" t="s">
        <v>61</v>
      </c>
      <c r="D1898" s="434" t="s">
        <v>13</v>
      </c>
      <c r="I1898" s="434">
        <v>23</v>
      </c>
      <c r="J1898" s="434">
        <v>0</v>
      </c>
      <c r="K1898" s="434">
        <v>1970</v>
      </c>
    </row>
    <row r="1899" spans="1:11" hidden="1" x14ac:dyDescent="0.25">
      <c r="A1899" s="434">
        <v>232004332</v>
      </c>
      <c r="B1899" s="434">
        <v>65053</v>
      </c>
      <c r="C1899" s="434" t="s">
        <v>31</v>
      </c>
      <c r="D1899" s="434" t="s">
        <v>22</v>
      </c>
      <c r="E1899" s="434">
        <v>11.5</v>
      </c>
      <c r="F1899" s="434">
        <v>1500</v>
      </c>
      <c r="G1899" s="434">
        <v>3419</v>
      </c>
      <c r="H1899" s="434">
        <v>2260</v>
      </c>
      <c r="I1899" s="434">
        <v>84.9</v>
      </c>
      <c r="J1899" s="434">
        <v>0</v>
      </c>
      <c r="K1899" s="434">
        <v>1970</v>
      </c>
    </row>
    <row r="1900" spans="1:11" hidden="1" x14ac:dyDescent="0.25">
      <c r="A1900" s="434">
        <v>232004453</v>
      </c>
      <c r="B1900" s="434">
        <v>5563</v>
      </c>
      <c r="C1900" s="434" t="s">
        <v>24</v>
      </c>
      <c r="D1900" s="434" t="s">
        <v>25</v>
      </c>
      <c r="E1900" s="434">
        <v>0</v>
      </c>
      <c r="F1900" s="434">
        <v>7200</v>
      </c>
      <c r="G1900" s="434">
        <v>11300</v>
      </c>
      <c r="H1900" s="434">
        <v>9500</v>
      </c>
      <c r="I1900" s="434">
        <v>126.7</v>
      </c>
      <c r="J1900" s="434">
        <v>9836</v>
      </c>
    </row>
    <row r="1901" spans="1:11" hidden="1" x14ac:dyDescent="0.25">
      <c r="A1901" s="434">
        <v>232004630</v>
      </c>
      <c r="B1901" s="434">
        <v>111010</v>
      </c>
      <c r="C1901" s="434" t="s">
        <v>31</v>
      </c>
      <c r="D1901" s="434" t="s">
        <v>22</v>
      </c>
      <c r="E1901" s="434">
        <v>15.1</v>
      </c>
      <c r="F1901" s="434">
        <v>3500</v>
      </c>
      <c r="G1901" s="434">
        <v>2779</v>
      </c>
      <c r="H1901" s="434">
        <v>9950</v>
      </c>
      <c r="I1901" s="434">
        <v>99.92</v>
      </c>
      <c r="J1901" s="434">
        <v>0</v>
      </c>
      <c r="K1901" s="434">
        <v>1970</v>
      </c>
    </row>
    <row r="1902" spans="1:11" hidden="1" x14ac:dyDescent="0.25">
      <c r="A1902" s="434">
        <v>232004895</v>
      </c>
      <c r="B1902" s="434">
        <v>2972</v>
      </c>
      <c r="C1902" s="434" t="s">
        <v>61</v>
      </c>
      <c r="D1902" s="434" t="s">
        <v>13</v>
      </c>
      <c r="I1902" s="434">
        <v>8</v>
      </c>
    </row>
    <row r="1903" spans="1:11" hidden="1" x14ac:dyDescent="0.25">
      <c r="A1903" s="434">
        <v>232005149</v>
      </c>
      <c r="B1903" s="434">
        <v>395715</v>
      </c>
      <c r="C1903" s="434" t="s">
        <v>48</v>
      </c>
      <c r="D1903" s="434" t="s">
        <v>25</v>
      </c>
      <c r="E1903" s="434">
        <v>12</v>
      </c>
      <c r="F1903" s="434">
        <v>7440</v>
      </c>
      <c r="G1903" s="434">
        <v>6578</v>
      </c>
      <c r="H1903" s="434">
        <v>7694</v>
      </c>
      <c r="I1903" s="434">
        <v>107.6</v>
      </c>
      <c r="J1903" s="434">
        <v>0</v>
      </c>
      <c r="K1903" s="434">
        <v>1970</v>
      </c>
    </row>
    <row r="1904" spans="1:11" hidden="1" x14ac:dyDescent="0.25">
      <c r="A1904" s="434">
        <v>232005179</v>
      </c>
      <c r="B1904" s="434">
        <v>33752</v>
      </c>
      <c r="C1904" s="434" t="s">
        <v>28</v>
      </c>
      <c r="D1904" s="434" t="s">
        <v>29</v>
      </c>
      <c r="E1904" s="434">
        <v>14.8</v>
      </c>
      <c r="F1904" s="434">
        <v>6681</v>
      </c>
      <c r="G1904" s="434">
        <v>36798</v>
      </c>
      <c r="H1904" s="434">
        <v>22664</v>
      </c>
      <c r="I1904" s="434">
        <v>186.4</v>
      </c>
      <c r="J1904" s="434">
        <v>0</v>
      </c>
      <c r="K1904" s="434">
        <v>1970</v>
      </c>
    </row>
    <row r="1905" spans="1:11" hidden="1" x14ac:dyDescent="0.25">
      <c r="A1905" s="434">
        <v>232005200</v>
      </c>
      <c r="B1905" s="434">
        <v>121156</v>
      </c>
      <c r="C1905" s="434" t="s">
        <v>61</v>
      </c>
      <c r="D1905" s="434" t="s">
        <v>13</v>
      </c>
      <c r="I1905" s="434">
        <v>21</v>
      </c>
      <c r="J1905" s="434">
        <v>0</v>
      </c>
      <c r="K1905" s="434">
        <v>1970</v>
      </c>
    </row>
    <row r="1906" spans="1:11" hidden="1" x14ac:dyDescent="0.25">
      <c r="A1906" s="434">
        <v>232005317</v>
      </c>
      <c r="B1906" s="434">
        <v>4379</v>
      </c>
      <c r="C1906" s="434" t="s">
        <v>61</v>
      </c>
      <c r="D1906" s="434" t="s">
        <v>13</v>
      </c>
      <c r="I1906" s="434">
        <v>14</v>
      </c>
    </row>
    <row r="1907" spans="1:11" hidden="1" x14ac:dyDescent="0.25">
      <c r="A1907" s="434">
        <v>232005521</v>
      </c>
      <c r="B1907" s="434">
        <v>842</v>
      </c>
      <c r="C1907" s="434" t="s">
        <v>46</v>
      </c>
      <c r="D1907" s="434" t="s">
        <v>22</v>
      </c>
      <c r="G1907" s="434">
        <v>4035</v>
      </c>
      <c r="H1907" s="434">
        <v>6655</v>
      </c>
      <c r="I1907" s="434">
        <v>90.3</v>
      </c>
    </row>
    <row r="1908" spans="1:11" hidden="1" x14ac:dyDescent="0.25">
      <c r="A1908" s="434">
        <v>232005522</v>
      </c>
      <c r="B1908" s="434">
        <v>11242</v>
      </c>
      <c r="C1908" s="434" t="s">
        <v>46</v>
      </c>
      <c r="D1908" s="434" t="s">
        <v>22</v>
      </c>
      <c r="I1908" s="434">
        <v>90</v>
      </c>
    </row>
    <row r="1909" spans="1:11" hidden="1" x14ac:dyDescent="0.25">
      <c r="A1909" s="434">
        <v>232005533</v>
      </c>
      <c r="B1909" s="434">
        <v>31351</v>
      </c>
      <c r="C1909" s="434" t="s">
        <v>61</v>
      </c>
      <c r="D1909" s="434" t="s">
        <v>22</v>
      </c>
      <c r="E1909" s="434">
        <v>10.5</v>
      </c>
      <c r="F1909" s="434">
        <v>1850</v>
      </c>
      <c r="G1909" s="434">
        <v>4507</v>
      </c>
      <c r="H1909" s="434">
        <v>3183</v>
      </c>
      <c r="I1909" s="434">
        <v>89.96</v>
      </c>
      <c r="J1909" s="434">
        <v>0</v>
      </c>
      <c r="K1909" s="434">
        <v>2007</v>
      </c>
    </row>
    <row r="1910" spans="1:11" hidden="1" x14ac:dyDescent="0.25">
      <c r="A1910" s="434">
        <v>232005596</v>
      </c>
      <c r="B1910" s="434">
        <v>7426</v>
      </c>
      <c r="C1910" s="434" t="s">
        <v>24</v>
      </c>
      <c r="D1910" s="434" t="s">
        <v>33</v>
      </c>
      <c r="E1910" s="434">
        <v>15</v>
      </c>
      <c r="F1910" s="434">
        <v>12420</v>
      </c>
      <c r="G1910" s="434">
        <v>54647</v>
      </c>
      <c r="H1910" s="434">
        <v>48542</v>
      </c>
      <c r="I1910" s="434">
        <v>226.1</v>
      </c>
      <c r="J1910" s="434">
        <v>84000</v>
      </c>
      <c r="K1910" s="434">
        <v>2017</v>
      </c>
    </row>
    <row r="1911" spans="1:11" hidden="1" x14ac:dyDescent="0.25">
      <c r="A1911" s="434">
        <v>232005627</v>
      </c>
      <c r="B1911" s="434">
        <v>29486</v>
      </c>
      <c r="C1911" s="434" t="s">
        <v>46</v>
      </c>
      <c r="D1911" s="434" t="s">
        <v>13</v>
      </c>
      <c r="G1911" s="434">
        <v>38</v>
      </c>
      <c r="H1911" s="434">
        <v>149</v>
      </c>
      <c r="I1911" s="434">
        <v>24.94</v>
      </c>
    </row>
    <row r="1912" spans="1:11" hidden="1" x14ac:dyDescent="0.25">
      <c r="A1912" s="434">
        <v>232005952</v>
      </c>
      <c r="B1912" s="434">
        <v>22178</v>
      </c>
      <c r="C1912" s="434" t="s">
        <v>28</v>
      </c>
      <c r="D1912" s="434" t="s">
        <v>33</v>
      </c>
      <c r="E1912" s="434">
        <v>43599</v>
      </c>
      <c r="F1912" s="434">
        <v>9660</v>
      </c>
      <c r="G1912" s="434">
        <v>81922</v>
      </c>
      <c r="H1912" s="434">
        <v>43036</v>
      </c>
      <c r="I1912" s="434">
        <v>228.9</v>
      </c>
      <c r="J1912" s="434">
        <v>0</v>
      </c>
      <c r="K1912" s="434">
        <v>2017</v>
      </c>
    </row>
    <row r="1913" spans="1:11" hidden="1" x14ac:dyDescent="0.25">
      <c r="A1913" s="434">
        <v>232006316</v>
      </c>
      <c r="B1913" s="434">
        <v>3879</v>
      </c>
      <c r="C1913" s="434" t="s">
        <v>16</v>
      </c>
      <c r="D1913" s="434" t="s">
        <v>33</v>
      </c>
      <c r="E1913" s="434">
        <v>14.3</v>
      </c>
      <c r="F1913" s="434">
        <v>11300</v>
      </c>
      <c r="G1913" s="434">
        <v>73869</v>
      </c>
      <c r="H1913" s="434">
        <v>41966</v>
      </c>
      <c r="I1913" s="434">
        <v>228.6</v>
      </c>
      <c r="J1913" s="434">
        <v>80749</v>
      </c>
      <c r="K1913" s="434">
        <v>2005</v>
      </c>
    </row>
    <row r="1914" spans="1:11" hidden="1" x14ac:dyDescent="0.25">
      <c r="A1914" s="434">
        <v>232006324</v>
      </c>
      <c r="B1914" s="434">
        <v>9890</v>
      </c>
      <c r="C1914" s="434" t="s">
        <v>28</v>
      </c>
      <c r="D1914" s="434" t="s">
        <v>36</v>
      </c>
      <c r="E1914" s="434">
        <v>14.5</v>
      </c>
      <c r="F1914" s="434">
        <v>18660</v>
      </c>
      <c r="G1914" s="434">
        <v>180230</v>
      </c>
      <c r="H1914" s="434">
        <v>90085</v>
      </c>
      <c r="I1914" s="434">
        <v>288.93</v>
      </c>
      <c r="K1914" s="434">
        <v>2006</v>
      </c>
    </row>
    <row r="1915" spans="1:11" x14ac:dyDescent="0.25">
      <c r="A1915" s="434">
        <v>232006364</v>
      </c>
      <c r="B1915" s="434">
        <v>8590</v>
      </c>
      <c r="C1915" s="434" t="s">
        <v>59</v>
      </c>
      <c r="D1915" s="434" t="s">
        <v>13</v>
      </c>
      <c r="E1915" s="434">
        <v>43595</v>
      </c>
      <c r="F1915" s="434">
        <v>1326</v>
      </c>
      <c r="G1915" s="434">
        <v>300</v>
      </c>
      <c r="H1915" s="434">
        <v>388</v>
      </c>
      <c r="I1915" s="434">
        <v>28.7</v>
      </c>
      <c r="J1915" s="434">
        <v>0</v>
      </c>
    </row>
    <row r="1916" spans="1:11" x14ac:dyDescent="0.25">
      <c r="A1916" s="434">
        <v>232006506</v>
      </c>
      <c r="B1916" s="434">
        <v>14413</v>
      </c>
      <c r="C1916" s="434" t="s">
        <v>59</v>
      </c>
      <c r="D1916" s="434" t="s">
        <v>22</v>
      </c>
      <c r="E1916" s="434">
        <v>16</v>
      </c>
      <c r="F1916" s="434">
        <v>5390</v>
      </c>
      <c r="G1916" s="434">
        <v>2600</v>
      </c>
      <c r="H1916" s="434">
        <v>2935</v>
      </c>
      <c r="I1916" s="434">
        <v>79</v>
      </c>
      <c r="J1916" s="434">
        <v>0</v>
      </c>
      <c r="K1916" s="434">
        <v>1970</v>
      </c>
    </row>
    <row r="1917" spans="1:11" hidden="1" x14ac:dyDescent="0.25">
      <c r="A1917" s="434">
        <v>232006526</v>
      </c>
      <c r="B1917" s="434">
        <v>144</v>
      </c>
      <c r="C1917" s="434" t="s">
        <v>61</v>
      </c>
      <c r="D1917" s="434" t="s">
        <v>13</v>
      </c>
      <c r="I1917" s="434">
        <v>13</v>
      </c>
    </row>
    <row r="1918" spans="1:11" hidden="1" x14ac:dyDescent="0.25">
      <c r="A1918" s="434">
        <v>232006643</v>
      </c>
      <c r="B1918" s="434">
        <v>6697</v>
      </c>
      <c r="C1918" s="434" t="s">
        <v>56</v>
      </c>
      <c r="D1918" s="434" t="s">
        <v>13</v>
      </c>
      <c r="I1918" s="434">
        <v>25</v>
      </c>
    </row>
    <row r="1919" spans="1:11" hidden="1" x14ac:dyDescent="0.25">
      <c r="A1919" s="434">
        <v>232007020</v>
      </c>
      <c r="B1919" s="434">
        <v>1567</v>
      </c>
      <c r="C1919" s="434" t="s">
        <v>46</v>
      </c>
      <c r="D1919" s="434" t="s">
        <v>22</v>
      </c>
      <c r="F1919" s="434">
        <v>4800</v>
      </c>
      <c r="G1919" s="434">
        <v>3180</v>
      </c>
      <c r="H1919" s="434">
        <v>2304</v>
      </c>
      <c r="I1919" s="434">
        <v>76.599999999999994</v>
      </c>
      <c r="K1919" s="434">
        <v>2008</v>
      </c>
    </row>
    <row r="1920" spans="1:11" hidden="1" x14ac:dyDescent="0.25">
      <c r="A1920" s="434">
        <v>232007052</v>
      </c>
      <c r="B1920" s="434">
        <v>5910</v>
      </c>
      <c r="C1920" s="434" t="s">
        <v>48</v>
      </c>
      <c r="D1920" s="434" t="s">
        <v>25</v>
      </c>
      <c r="E1920" s="434">
        <v>14</v>
      </c>
      <c r="F1920" s="434">
        <v>7679</v>
      </c>
      <c r="G1920" s="434">
        <v>7919</v>
      </c>
      <c r="H1920" s="434">
        <v>6292</v>
      </c>
      <c r="I1920" s="434">
        <v>105.8</v>
      </c>
      <c r="J1920" s="434">
        <v>0</v>
      </c>
      <c r="K1920" s="434">
        <v>2000</v>
      </c>
    </row>
    <row r="1921" spans="1:11" hidden="1" x14ac:dyDescent="0.25">
      <c r="A1921" s="434">
        <v>232007118</v>
      </c>
      <c r="B1921" s="434">
        <v>46968</v>
      </c>
      <c r="C1921" s="434" t="s">
        <v>56</v>
      </c>
      <c r="D1921" s="434" t="s">
        <v>13</v>
      </c>
      <c r="E1921" s="434">
        <v>0</v>
      </c>
      <c r="F1921" s="434">
        <v>0</v>
      </c>
      <c r="G1921" s="434">
        <v>15</v>
      </c>
      <c r="H1921" s="434">
        <v>117</v>
      </c>
      <c r="I1921" s="434">
        <v>25</v>
      </c>
      <c r="J1921" s="434">
        <v>0</v>
      </c>
    </row>
    <row r="1922" spans="1:11" hidden="1" x14ac:dyDescent="0.25">
      <c r="A1922" s="434">
        <v>232007125</v>
      </c>
      <c r="B1922" s="434">
        <v>386</v>
      </c>
      <c r="C1922" s="434" t="s">
        <v>61</v>
      </c>
      <c r="D1922" s="434" t="s">
        <v>13</v>
      </c>
      <c r="I1922" s="434">
        <v>13</v>
      </c>
      <c r="J1922" s="434">
        <v>0</v>
      </c>
      <c r="K1922" s="434">
        <v>1970</v>
      </c>
    </row>
    <row r="1923" spans="1:11" x14ac:dyDescent="0.25">
      <c r="A1923" s="434">
        <v>232007139</v>
      </c>
      <c r="B1923" s="434">
        <v>69284</v>
      </c>
      <c r="C1923" s="434" t="s">
        <v>59</v>
      </c>
      <c r="D1923" s="434" t="s">
        <v>17</v>
      </c>
      <c r="E1923" s="434">
        <v>43601</v>
      </c>
      <c r="F1923" s="434">
        <v>6740</v>
      </c>
      <c r="G1923" s="434">
        <v>2500</v>
      </c>
      <c r="H1923" s="434">
        <v>2388</v>
      </c>
      <c r="I1923" s="434">
        <v>69.95</v>
      </c>
      <c r="J1923" s="434">
        <v>0</v>
      </c>
    </row>
    <row r="1924" spans="1:11" x14ac:dyDescent="0.25">
      <c r="A1924" s="434">
        <v>232007300</v>
      </c>
      <c r="B1924" s="434">
        <v>9630</v>
      </c>
      <c r="C1924" s="434" t="s">
        <v>59</v>
      </c>
      <c r="D1924" s="434" t="s">
        <v>13</v>
      </c>
      <c r="E1924" s="434">
        <v>0</v>
      </c>
      <c r="F1924" s="434">
        <v>625</v>
      </c>
      <c r="G1924" s="434">
        <v>0</v>
      </c>
      <c r="H1924" s="434">
        <v>244</v>
      </c>
      <c r="I1924" s="434">
        <v>26.19</v>
      </c>
      <c r="J1924" s="434">
        <v>0</v>
      </c>
    </row>
    <row r="1925" spans="1:11" hidden="1" x14ac:dyDescent="0.25">
      <c r="A1925" s="434">
        <v>232007360</v>
      </c>
      <c r="B1925" s="434">
        <v>5858</v>
      </c>
      <c r="C1925" s="434" t="s">
        <v>28</v>
      </c>
      <c r="D1925" s="434" t="s">
        <v>36</v>
      </c>
      <c r="F1925" s="434">
        <v>17500</v>
      </c>
      <c r="G1925" s="434">
        <v>211081</v>
      </c>
      <c r="H1925" s="434">
        <v>109716</v>
      </c>
      <c r="I1925" s="434">
        <v>300</v>
      </c>
      <c r="K1925" s="434">
        <v>2017</v>
      </c>
    </row>
    <row r="1926" spans="1:11" hidden="1" x14ac:dyDescent="0.25">
      <c r="A1926" s="434">
        <v>232007481</v>
      </c>
      <c r="B1926" s="434">
        <v>10192</v>
      </c>
      <c r="C1926" s="434" t="s">
        <v>56</v>
      </c>
      <c r="D1926" s="434" t="s">
        <v>13</v>
      </c>
      <c r="I1926" s="434">
        <v>26</v>
      </c>
    </row>
    <row r="1927" spans="1:11" hidden="1" x14ac:dyDescent="0.25">
      <c r="A1927" s="434">
        <v>232007628</v>
      </c>
      <c r="B1927" s="434">
        <v>244039</v>
      </c>
      <c r="C1927" s="434" t="s">
        <v>61</v>
      </c>
      <c r="D1927" s="434" t="s">
        <v>25</v>
      </c>
      <c r="E1927" s="434">
        <v>17.5</v>
      </c>
      <c r="F1927" s="434">
        <v>26240</v>
      </c>
      <c r="G1927" s="434">
        <v>4982</v>
      </c>
      <c r="H1927" s="434">
        <v>8222</v>
      </c>
      <c r="I1927" s="434">
        <v>107.2</v>
      </c>
      <c r="J1927" s="434">
        <v>0</v>
      </c>
      <c r="K1927" s="434">
        <v>2011</v>
      </c>
    </row>
    <row r="1928" spans="1:11" hidden="1" x14ac:dyDescent="0.25">
      <c r="A1928" s="434">
        <v>232007813</v>
      </c>
      <c r="B1928" s="434">
        <v>1164</v>
      </c>
      <c r="C1928" s="434" t="s">
        <v>61</v>
      </c>
      <c r="D1928" s="434" t="s">
        <v>13</v>
      </c>
      <c r="I1928" s="434">
        <v>16</v>
      </c>
      <c r="J1928" s="434">
        <v>0</v>
      </c>
      <c r="K1928" s="434">
        <v>1970</v>
      </c>
    </row>
    <row r="1929" spans="1:11" hidden="1" x14ac:dyDescent="0.25">
      <c r="A1929" s="434">
        <v>232007939</v>
      </c>
      <c r="B1929" s="434">
        <v>1991</v>
      </c>
      <c r="C1929" s="434" t="s">
        <v>20</v>
      </c>
      <c r="D1929" s="434" t="s">
        <v>29</v>
      </c>
      <c r="E1929" s="434">
        <v>15</v>
      </c>
      <c r="F1929" s="434">
        <v>7211</v>
      </c>
      <c r="G1929" s="434">
        <v>49690</v>
      </c>
      <c r="H1929" s="434">
        <v>29579</v>
      </c>
      <c r="I1929" s="434">
        <v>183.19999000000001</v>
      </c>
      <c r="J1929" s="434">
        <v>46576</v>
      </c>
      <c r="K1929" s="434">
        <v>2017</v>
      </c>
    </row>
    <row r="1930" spans="1:11" x14ac:dyDescent="0.25">
      <c r="A1930" s="434">
        <v>232008020</v>
      </c>
      <c r="B1930" s="434">
        <v>427828</v>
      </c>
      <c r="C1930" s="434" t="s">
        <v>59</v>
      </c>
      <c r="D1930" s="434" t="s">
        <v>17</v>
      </c>
      <c r="E1930" s="434">
        <v>12.5</v>
      </c>
      <c r="F1930" s="434">
        <v>1800</v>
      </c>
      <c r="G1930" s="434">
        <v>300</v>
      </c>
      <c r="H1930" s="434">
        <v>667</v>
      </c>
      <c r="I1930" s="434">
        <v>40.200000000000003</v>
      </c>
      <c r="J1930" s="434">
        <v>0</v>
      </c>
      <c r="K1930" s="434">
        <v>1970</v>
      </c>
    </row>
    <row r="1931" spans="1:11" hidden="1" x14ac:dyDescent="0.25">
      <c r="A1931" s="434">
        <v>232008023</v>
      </c>
      <c r="B1931" s="434">
        <v>19967</v>
      </c>
      <c r="C1931" s="434" t="s">
        <v>56</v>
      </c>
      <c r="D1931" s="434" t="s">
        <v>13</v>
      </c>
      <c r="E1931" s="434">
        <v>10</v>
      </c>
      <c r="F1931" s="434">
        <v>2088</v>
      </c>
      <c r="G1931" s="434">
        <v>0</v>
      </c>
      <c r="H1931" s="434">
        <v>255</v>
      </c>
      <c r="I1931" s="434">
        <v>26.48</v>
      </c>
      <c r="J1931" s="434">
        <v>0</v>
      </c>
      <c r="K1931" s="434">
        <v>2013</v>
      </c>
    </row>
    <row r="1932" spans="1:11" hidden="1" x14ac:dyDescent="0.25">
      <c r="A1932" s="434">
        <v>232008553</v>
      </c>
      <c r="B1932" s="434">
        <v>12400</v>
      </c>
      <c r="C1932" s="434" t="s">
        <v>28</v>
      </c>
      <c r="D1932" s="434" t="s">
        <v>29</v>
      </c>
      <c r="E1932" s="434">
        <v>14.5</v>
      </c>
      <c r="F1932" s="434">
        <v>8200</v>
      </c>
      <c r="G1932" s="434">
        <v>57795</v>
      </c>
      <c r="H1932" s="434">
        <v>32391</v>
      </c>
      <c r="I1932" s="434">
        <v>189.99</v>
      </c>
      <c r="K1932" s="434">
        <v>2017</v>
      </c>
    </row>
    <row r="1933" spans="1:11" hidden="1" x14ac:dyDescent="0.25">
      <c r="A1933" s="434">
        <v>232008616</v>
      </c>
      <c r="B1933" s="434">
        <v>1028</v>
      </c>
      <c r="C1933" s="434" t="s">
        <v>61</v>
      </c>
      <c r="D1933" s="434" t="s">
        <v>13</v>
      </c>
      <c r="I1933" s="434">
        <v>15</v>
      </c>
    </row>
    <row r="1934" spans="1:11" hidden="1" x14ac:dyDescent="0.25">
      <c r="A1934" s="434">
        <v>232008661</v>
      </c>
      <c r="B1934" s="434">
        <v>26370</v>
      </c>
      <c r="C1934" s="434" t="s">
        <v>31</v>
      </c>
      <c r="D1934" s="434" t="s">
        <v>22</v>
      </c>
      <c r="E1934" s="434">
        <v>10</v>
      </c>
      <c r="F1934" s="434">
        <v>857</v>
      </c>
      <c r="G1934" s="434">
        <v>3732</v>
      </c>
      <c r="H1934" s="434">
        <v>2571</v>
      </c>
      <c r="I1934" s="434">
        <v>88</v>
      </c>
      <c r="J1934" s="434">
        <v>0</v>
      </c>
      <c r="K1934" s="434">
        <v>2017</v>
      </c>
    </row>
    <row r="1935" spans="1:11" hidden="1" x14ac:dyDescent="0.25">
      <c r="A1935" s="434">
        <v>232008765</v>
      </c>
      <c r="B1935" s="434">
        <v>6279</v>
      </c>
      <c r="C1935" s="434" t="s">
        <v>16</v>
      </c>
      <c r="D1935" s="434" t="s">
        <v>29</v>
      </c>
      <c r="E1935" s="434">
        <v>14.5</v>
      </c>
      <c r="F1935" s="434">
        <v>7150</v>
      </c>
      <c r="G1935" s="434">
        <v>35192</v>
      </c>
      <c r="H1935" s="434">
        <v>22184</v>
      </c>
      <c r="I1935" s="434">
        <v>171.12899999999999</v>
      </c>
      <c r="J1935" s="434">
        <v>38061</v>
      </c>
      <c r="K1935" s="434">
        <v>2005</v>
      </c>
    </row>
    <row r="1936" spans="1:11" x14ac:dyDescent="0.25">
      <c r="A1936" s="434">
        <v>232009818</v>
      </c>
      <c r="B1936" s="434">
        <v>58661</v>
      </c>
      <c r="C1936" s="434" t="s">
        <v>59</v>
      </c>
      <c r="D1936" s="434" t="s">
        <v>22</v>
      </c>
      <c r="E1936" s="434">
        <v>17.5</v>
      </c>
      <c r="F1936" s="434">
        <v>7200</v>
      </c>
      <c r="G1936" s="434">
        <v>4500</v>
      </c>
      <c r="H1936" s="434">
        <v>4500</v>
      </c>
      <c r="I1936" s="434">
        <v>86.4</v>
      </c>
      <c r="J1936" s="434">
        <v>0</v>
      </c>
      <c r="K1936" s="434">
        <v>1970</v>
      </c>
    </row>
    <row r="1937" spans="1:11" hidden="1" x14ac:dyDescent="0.25">
      <c r="A1937" s="434">
        <v>232010034</v>
      </c>
      <c r="B1937" s="434">
        <v>2181</v>
      </c>
      <c r="C1937" s="434" t="s">
        <v>28</v>
      </c>
      <c r="D1937" s="434" t="s">
        <v>29</v>
      </c>
      <c r="E1937" s="434">
        <v>13.8</v>
      </c>
      <c r="F1937" s="434">
        <v>7360</v>
      </c>
      <c r="G1937" s="434">
        <v>63878</v>
      </c>
      <c r="H1937" s="434">
        <v>35606</v>
      </c>
      <c r="I1937" s="434">
        <v>199.99</v>
      </c>
      <c r="J1937" s="434">
        <v>0</v>
      </c>
      <c r="K1937" s="434">
        <v>2017</v>
      </c>
    </row>
    <row r="1938" spans="1:11" hidden="1" x14ac:dyDescent="0.25">
      <c r="A1938" s="434">
        <v>232010295</v>
      </c>
      <c r="B1938" s="434">
        <v>2809</v>
      </c>
      <c r="C1938" s="434" t="s">
        <v>20</v>
      </c>
      <c r="D1938" s="434" t="s">
        <v>29</v>
      </c>
      <c r="E1938" s="434">
        <v>15</v>
      </c>
      <c r="F1938" s="434">
        <v>7211</v>
      </c>
      <c r="G1938" s="434">
        <v>49690</v>
      </c>
      <c r="H1938" s="434">
        <v>29579</v>
      </c>
      <c r="I1938" s="434">
        <v>183.19999000000001</v>
      </c>
      <c r="J1938" s="434">
        <v>46575</v>
      </c>
      <c r="K1938" s="434">
        <v>2017</v>
      </c>
    </row>
    <row r="1939" spans="1:11" hidden="1" x14ac:dyDescent="0.25">
      <c r="A1939" s="434">
        <v>232010486</v>
      </c>
      <c r="B1939" s="434">
        <v>86182</v>
      </c>
      <c r="C1939" s="434" t="s">
        <v>54</v>
      </c>
      <c r="D1939" s="434" t="s">
        <v>13</v>
      </c>
      <c r="I1939" s="434">
        <v>15</v>
      </c>
      <c r="J1939" s="434">
        <v>0</v>
      </c>
      <c r="K1939" s="434">
        <v>1970</v>
      </c>
    </row>
    <row r="1940" spans="1:11" hidden="1" x14ac:dyDescent="0.25">
      <c r="A1940" s="434">
        <v>232010502</v>
      </c>
      <c r="B1940" s="434">
        <v>7742</v>
      </c>
      <c r="C1940" s="434" t="s">
        <v>61</v>
      </c>
      <c r="D1940" s="434" t="s">
        <v>13</v>
      </c>
      <c r="I1940" s="434">
        <v>25</v>
      </c>
    </row>
    <row r="1941" spans="1:11" hidden="1" x14ac:dyDescent="0.25">
      <c r="A1941" s="434">
        <v>232012087</v>
      </c>
      <c r="B1941" s="434">
        <v>10</v>
      </c>
      <c r="C1941" s="434" t="s">
        <v>16</v>
      </c>
      <c r="D1941" s="434" t="s">
        <v>33</v>
      </c>
      <c r="E1941" s="434">
        <v>14</v>
      </c>
      <c r="F1941" s="434">
        <v>11300</v>
      </c>
      <c r="G1941" s="434">
        <v>73669</v>
      </c>
      <c r="H1941" s="434">
        <v>42010</v>
      </c>
      <c r="I1941" s="434">
        <v>228.6</v>
      </c>
      <c r="J1941" s="434">
        <v>81355</v>
      </c>
      <c r="K1941" s="434">
        <v>2007</v>
      </c>
    </row>
    <row r="1942" spans="1:11" hidden="1" x14ac:dyDescent="0.25">
      <c r="A1942" s="434">
        <v>232012242</v>
      </c>
      <c r="B1942" s="434">
        <v>1564</v>
      </c>
      <c r="C1942" s="434" t="s">
        <v>28</v>
      </c>
      <c r="D1942" s="434" t="s">
        <v>29</v>
      </c>
      <c r="E1942" s="434">
        <v>13.8</v>
      </c>
      <c r="F1942" s="434">
        <v>7360</v>
      </c>
      <c r="G1942" s="434">
        <v>63878</v>
      </c>
      <c r="H1942" s="434">
        <v>35606</v>
      </c>
      <c r="I1942" s="434">
        <v>199.99</v>
      </c>
      <c r="J1942" s="434">
        <v>0</v>
      </c>
      <c r="K1942" s="434">
        <v>2017</v>
      </c>
    </row>
    <row r="1943" spans="1:11" hidden="1" x14ac:dyDescent="0.25">
      <c r="A1943" s="434">
        <v>232012356</v>
      </c>
      <c r="B1943" s="434">
        <v>2791</v>
      </c>
      <c r="C1943" s="434" t="s">
        <v>61</v>
      </c>
      <c r="D1943" s="434" t="s">
        <v>22</v>
      </c>
      <c r="E1943" s="434">
        <v>11.5</v>
      </c>
      <c r="F1943" s="434">
        <v>1800</v>
      </c>
      <c r="G1943" s="434">
        <v>4500</v>
      </c>
      <c r="H1943" s="434">
        <v>2999</v>
      </c>
      <c r="I1943" s="434">
        <v>89.95</v>
      </c>
      <c r="J1943" s="434">
        <v>0</v>
      </c>
      <c r="K1943" s="434">
        <v>2002</v>
      </c>
    </row>
    <row r="1944" spans="1:11" hidden="1" x14ac:dyDescent="0.25">
      <c r="A1944" s="434">
        <v>232012365</v>
      </c>
      <c r="B1944" s="434">
        <v>7527</v>
      </c>
      <c r="C1944" s="434" t="s">
        <v>46</v>
      </c>
      <c r="D1944" s="434" t="s">
        <v>22</v>
      </c>
      <c r="G1944" s="434">
        <v>4100</v>
      </c>
      <c r="H1944" s="434">
        <v>4488</v>
      </c>
      <c r="I1944" s="434">
        <v>93</v>
      </c>
    </row>
    <row r="1945" spans="1:11" hidden="1" x14ac:dyDescent="0.25">
      <c r="A1945" s="434">
        <v>232012546</v>
      </c>
      <c r="B1945" s="434">
        <v>14326</v>
      </c>
      <c r="C1945" s="434" t="s">
        <v>28</v>
      </c>
      <c r="D1945" s="434" t="s">
        <v>36</v>
      </c>
      <c r="E1945" s="434">
        <v>14.5</v>
      </c>
      <c r="F1945" s="434">
        <v>16858</v>
      </c>
      <c r="G1945" s="434">
        <v>171075</v>
      </c>
      <c r="H1945" s="434">
        <v>88292</v>
      </c>
      <c r="I1945" s="434">
        <v>288.88</v>
      </c>
      <c r="K1945" s="434">
        <v>2004</v>
      </c>
    </row>
    <row r="1946" spans="1:11" hidden="1" x14ac:dyDescent="0.25">
      <c r="A1946" s="434">
        <v>232012553</v>
      </c>
      <c r="B1946" s="434">
        <v>15291</v>
      </c>
      <c r="C1946" s="434" t="s">
        <v>28</v>
      </c>
      <c r="D1946" s="434" t="s">
        <v>33</v>
      </c>
      <c r="E1946" s="434">
        <v>14.1</v>
      </c>
      <c r="F1946" s="434">
        <v>9800</v>
      </c>
      <c r="G1946" s="434">
        <v>81628</v>
      </c>
      <c r="H1946" s="434">
        <v>43974</v>
      </c>
      <c r="I1946" s="434">
        <v>229</v>
      </c>
      <c r="J1946" s="434">
        <v>0</v>
      </c>
      <c r="K1946" s="434">
        <v>2013</v>
      </c>
    </row>
    <row r="1947" spans="1:11" x14ac:dyDescent="0.25">
      <c r="A1947" s="434">
        <v>232012586</v>
      </c>
      <c r="B1947" s="434">
        <v>43830</v>
      </c>
      <c r="C1947" s="434" t="s">
        <v>59</v>
      </c>
      <c r="D1947" s="434" t="s">
        <v>22</v>
      </c>
      <c r="E1947" s="434">
        <v>0</v>
      </c>
      <c r="F1947" s="434">
        <v>10120</v>
      </c>
      <c r="G1947" s="434">
        <v>0</v>
      </c>
      <c r="H1947" s="434">
        <v>3000</v>
      </c>
      <c r="I1947" s="434">
        <v>79.8</v>
      </c>
      <c r="J1947" s="434">
        <v>0</v>
      </c>
    </row>
    <row r="1948" spans="1:11" hidden="1" x14ac:dyDescent="0.25">
      <c r="A1948" s="434">
        <v>232012746</v>
      </c>
      <c r="B1948" s="434">
        <v>14917</v>
      </c>
      <c r="C1948" s="434" t="s">
        <v>28</v>
      </c>
      <c r="D1948" s="434" t="s">
        <v>33</v>
      </c>
      <c r="F1948" s="434">
        <v>9660</v>
      </c>
      <c r="G1948" s="434">
        <v>81828</v>
      </c>
      <c r="H1948" s="434">
        <v>43066</v>
      </c>
      <c r="I1948" s="434">
        <v>228.99</v>
      </c>
      <c r="K1948" s="434">
        <v>2018</v>
      </c>
    </row>
    <row r="1949" spans="1:11" hidden="1" x14ac:dyDescent="0.25">
      <c r="A1949" s="434">
        <v>232013047</v>
      </c>
      <c r="B1949" s="434">
        <v>1311</v>
      </c>
      <c r="C1949" s="434" t="s">
        <v>48</v>
      </c>
      <c r="D1949" s="434" t="s">
        <v>17</v>
      </c>
      <c r="E1949" s="434">
        <v>10</v>
      </c>
      <c r="F1949" s="434">
        <v>3000</v>
      </c>
      <c r="G1949" s="434">
        <v>1487</v>
      </c>
      <c r="H1949" s="434">
        <v>2173</v>
      </c>
      <c r="I1949" s="434">
        <v>62</v>
      </c>
      <c r="J1949" s="434">
        <v>0</v>
      </c>
      <c r="K1949" s="434">
        <v>2018</v>
      </c>
    </row>
    <row r="1950" spans="1:11" x14ac:dyDescent="0.25">
      <c r="A1950" s="434">
        <v>232013113</v>
      </c>
      <c r="B1950" s="434">
        <v>4380</v>
      </c>
      <c r="C1950" s="434" t="s">
        <v>59</v>
      </c>
      <c r="D1950" s="434" t="s">
        <v>13</v>
      </c>
      <c r="E1950" s="434">
        <v>0</v>
      </c>
      <c r="F1950" s="434">
        <v>0</v>
      </c>
      <c r="G1950" s="434">
        <v>0</v>
      </c>
      <c r="H1950" s="434">
        <v>250</v>
      </c>
      <c r="I1950" s="434">
        <v>27.5</v>
      </c>
      <c r="J1950" s="434">
        <v>0</v>
      </c>
    </row>
    <row r="1951" spans="1:11" hidden="1" x14ac:dyDescent="0.25">
      <c r="A1951" s="434">
        <v>232013164</v>
      </c>
      <c r="B1951" s="434">
        <v>141897</v>
      </c>
      <c r="C1951" s="434" t="s">
        <v>56</v>
      </c>
      <c r="D1951" s="434" t="s">
        <v>17</v>
      </c>
      <c r="E1951" s="434">
        <v>13</v>
      </c>
      <c r="F1951" s="434">
        <v>3312</v>
      </c>
      <c r="G1951" s="434">
        <v>940</v>
      </c>
      <c r="H1951" s="434">
        <v>1573</v>
      </c>
      <c r="I1951" s="434">
        <v>68.510000000000005</v>
      </c>
      <c r="K1951" s="434">
        <v>1986</v>
      </c>
    </row>
    <row r="1952" spans="1:11" hidden="1" x14ac:dyDescent="0.25">
      <c r="A1952" s="434">
        <v>232013925</v>
      </c>
      <c r="B1952" s="434">
        <v>941</v>
      </c>
      <c r="C1952" s="434" t="s">
        <v>61</v>
      </c>
      <c r="D1952" s="434" t="s">
        <v>22</v>
      </c>
      <c r="E1952" s="434">
        <v>12</v>
      </c>
      <c r="F1952" s="434">
        <v>1520</v>
      </c>
      <c r="G1952" s="434">
        <v>3850</v>
      </c>
      <c r="H1952" s="434">
        <v>2545</v>
      </c>
      <c r="I1952" s="434">
        <v>88.78</v>
      </c>
      <c r="J1952" s="434">
        <v>0</v>
      </c>
      <c r="K1952" s="434">
        <v>2001</v>
      </c>
    </row>
    <row r="1953" spans="1:11" x14ac:dyDescent="0.25">
      <c r="A1953" s="434">
        <v>232014066</v>
      </c>
      <c r="B1953" s="434">
        <v>67821</v>
      </c>
      <c r="C1953" s="434" t="s">
        <v>59</v>
      </c>
      <c r="D1953" s="434" t="s">
        <v>22</v>
      </c>
      <c r="E1953" s="434">
        <v>17</v>
      </c>
      <c r="F1953" s="434">
        <v>9100</v>
      </c>
      <c r="G1953" s="434">
        <v>0</v>
      </c>
      <c r="H1953" s="434">
        <v>2500</v>
      </c>
      <c r="I1953" s="434">
        <v>74.8</v>
      </c>
      <c r="J1953" s="434">
        <v>0</v>
      </c>
    </row>
    <row r="1954" spans="1:11" hidden="1" x14ac:dyDescent="0.25">
      <c r="A1954" s="434">
        <v>232014339</v>
      </c>
      <c r="B1954" s="434">
        <v>12965</v>
      </c>
      <c r="C1954" s="434" t="s">
        <v>46</v>
      </c>
      <c r="D1954" s="434" t="s">
        <v>22</v>
      </c>
      <c r="E1954" s="434">
        <v>0</v>
      </c>
      <c r="F1954" s="434">
        <v>4064</v>
      </c>
      <c r="G1954" s="434">
        <v>3250</v>
      </c>
      <c r="H1954" s="434">
        <v>2200</v>
      </c>
      <c r="I1954" s="434">
        <v>73.599999999999994</v>
      </c>
      <c r="J1954" s="434">
        <v>0</v>
      </c>
    </row>
    <row r="1955" spans="1:11" hidden="1" x14ac:dyDescent="0.25">
      <c r="A1955" s="434">
        <v>232014706</v>
      </c>
      <c r="B1955" s="434">
        <v>57951</v>
      </c>
      <c r="C1955" s="434" t="s">
        <v>46</v>
      </c>
      <c r="D1955" s="434" t="s">
        <v>22</v>
      </c>
      <c r="G1955" s="434">
        <v>4200</v>
      </c>
      <c r="H1955" s="434">
        <v>3636</v>
      </c>
      <c r="I1955" s="434">
        <v>83.4</v>
      </c>
    </row>
    <row r="1956" spans="1:11" x14ac:dyDescent="0.25">
      <c r="A1956" s="434">
        <v>232015045</v>
      </c>
      <c r="B1956" s="434">
        <v>629548</v>
      </c>
      <c r="C1956" s="434" t="s">
        <v>59</v>
      </c>
      <c r="D1956" s="434" t="s">
        <v>22</v>
      </c>
      <c r="E1956" s="434">
        <v>0</v>
      </c>
      <c r="F1956" s="434">
        <v>6000</v>
      </c>
      <c r="G1956" s="434">
        <v>4340</v>
      </c>
      <c r="H1956" s="434">
        <v>4622</v>
      </c>
      <c r="I1956" s="434">
        <v>86.8</v>
      </c>
      <c r="J1956" s="434">
        <v>0</v>
      </c>
    </row>
    <row r="1957" spans="1:11" hidden="1" x14ac:dyDescent="0.25">
      <c r="A1957" s="434">
        <v>232015468</v>
      </c>
      <c r="B1957" s="434">
        <v>11281</v>
      </c>
      <c r="C1957" s="434" t="s">
        <v>48</v>
      </c>
      <c r="D1957" s="434" t="s">
        <v>22</v>
      </c>
      <c r="G1957" s="434">
        <v>4500</v>
      </c>
      <c r="H1957" s="434">
        <v>8530</v>
      </c>
      <c r="I1957" s="434">
        <v>95.73</v>
      </c>
    </row>
    <row r="1958" spans="1:11" hidden="1" x14ac:dyDescent="0.25">
      <c r="A1958" s="434">
        <v>232015469</v>
      </c>
      <c r="B1958" s="434">
        <v>14034</v>
      </c>
      <c r="C1958" s="434" t="s">
        <v>56</v>
      </c>
      <c r="D1958" s="434" t="s">
        <v>22</v>
      </c>
      <c r="F1958" s="434">
        <v>6440</v>
      </c>
      <c r="G1958" s="434">
        <v>2835</v>
      </c>
      <c r="H1958" s="434">
        <v>4367</v>
      </c>
      <c r="I1958" s="434">
        <v>74</v>
      </c>
      <c r="K1958" s="434">
        <v>2014</v>
      </c>
    </row>
    <row r="1959" spans="1:11" x14ac:dyDescent="0.25">
      <c r="A1959" s="434">
        <v>232015678</v>
      </c>
      <c r="B1959" s="434">
        <v>2363</v>
      </c>
      <c r="C1959" s="434" t="s">
        <v>59</v>
      </c>
      <c r="D1959" s="434" t="s">
        <v>17</v>
      </c>
      <c r="E1959" s="434">
        <v>0</v>
      </c>
      <c r="F1959" s="434">
        <v>1326</v>
      </c>
      <c r="G1959" s="434">
        <v>0</v>
      </c>
      <c r="H1959" s="434">
        <v>399</v>
      </c>
      <c r="I1959" s="434">
        <v>34.5</v>
      </c>
      <c r="J1959" s="434">
        <v>0</v>
      </c>
    </row>
    <row r="1960" spans="1:11" hidden="1" x14ac:dyDescent="0.25">
      <c r="A1960" s="434">
        <v>232016246</v>
      </c>
      <c r="B1960" s="434">
        <v>8959</v>
      </c>
      <c r="C1960" s="434" t="s">
        <v>28</v>
      </c>
      <c r="D1960" s="434" t="s">
        <v>29</v>
      </c>
      <c r="E1960" s="434">
        <v>43691</v>
      </c>
      <c r="F1960" s="434">
        <v>9660</v>
      </c>
      <c r="G1960" s="434">
        <v>36892</v>
      </c>
      <c r="H1960" s="434">
        <v>22683</v>
      </c>
      <c r="I1960" s="434">
        <v>186.4</v>
      </c>
      <c r="J1960" s="434">
        <v>0</v>
      </c>
    </row>
    <row r="1961" spans="1:11" hidden="1" x14ac:dyDescent="0.25">
      <c r="A1961" s="434">
        <v>232018048</v>
      </c>
      <c r="B1961" s="434">
        <v>825</v>
      </c>
      <c r="C1961" s="434" t="s">
        <v>31</v>
      </c>
      <c r="D1961" s="434" t="s">
        <v>29</v>
      </c>
      <c r="F1961" s="434">
        <v>8725</v>
      </c>
      <c r="G1961" s="434">
        <v>38907</v>
      </c>
      <c r="H1961" s="434">
        <v>25569</v>
      </c>
      <c r="I1961" s="434">
        <v>179.84899999999999</v>
      </c>
      <c r="K1961" s="434">
        <v>2017</v>
      </c>
    </row>
    <row r="1962" spans="1:11" hidden="1" x14ac:dyDescent="0.25">
      <c r="A1962" s="434">
        <v>232018267</v>
      </c>
      <c r="B1962" s="434">
        <v>13143</v>
      </c>
      <c r="C1962" s="434" t="s">
        <v>61</v>
      </c>
      <c r="D1962" s="434" t="s">
        <v>22</v>
      </c>
      <c r="E1962" s="434">
        <v>12</v>
      </c>
      <c r="F1962" s="434">
        <v>1850</v>
      </c>
      <c r="G1962" s="434">
        <v>4789</v>
      </c>
      <c r="H1962" s="434">
        <v>3450</v>
      </c>
      <c r="I1962" s="434">
        <v>89.98</v>
      </c>
      <c r="J1962" s="434">
        <v>0</v>
      </c>
      <c r="K1962" s="434">
        <v>2018</v>
      </c>
    </row>
    <row r="1963" spans="1:11" hidden="1" x14ac:dyDescent="0.25">
      <c r="A1963" s="434">
        <v>232018454</v>
      </c>
      <c r="B1963" s="434">
        <v>3066</v>
      </c>
      <c r="C1963" s="434" t="s">
        <v>61</v>
      </c>
      <c r="D1963" s="434" t="s">
        <v>22</v>
      </c>
      <c r="E1963" s="434">
        <v>12.5</v>
      </c>
      <c r="F1963" s="434">
        <v>2200</v>
      </c>
      <c r="G1963" s="434">
        <v>4241</v>
      </c>
      <c r="H1963" s="434">
        <v>2805</v>
      </c>
      <c r="I1963" s="434">
        <v>89.9</v>
      </c>
      <c r="K1963" s="434">
        <v>1997</v>
      </c>
    </row>
    <row r="1964" spans="1:11" hidden="1" x14ac:dyDescent="0.25">
      <c r="A1964" s="434">
        <v>232019471</v>
      </c>
      <c r="B1964" s="434">
        <v>25736</v>
      </c>
      <c r="C1964" s="434" t="s">
        <v>48</v>
      </c>
      <c r="D1964" s="434" t="s">
        <v>17</v>
      </c>
      <c r="E1964" s="434">
        <v>11</v>
      </c>
      <c r="F1964" s="434">
        <v>3282</v>
      </c>
      <c r="G1964" s="434">
        <v>1461</v>
      </c>
      <c r="H1964" s="434">
        <v>1452</v>
      </c>
      <c r="I1964" s="434">
        <v>58</v>
      </c>
      <c r="K1964" s="434">
        <v>2010</v>
      </c>
    </row>
    <row r="1965" spans="1:11" hidden="1" x14ac:dyDescent="0.25">
      <c r="A1965" s="434">
        <v>232019711</v>
      </c>
      <c r="B1965" s="434">
        <v>1277</v>
      </c>
      <c r="C1965" s="434" t="s">
        <v>48</v>
      </c>
      <c r="D1965" s="434" t="s">
        <v>17</v>
      </c>
      <c r="E1965" s="434">
        <v>12</v>
      </c>
      <c r="F1965" s="434">
        <v>1350</v>
      </c>
      <c r="G1965" s="434">
        <v>425</v>
      </c>
      <c r="H1965" s="434">
        <v>851</v>
      </c>
      <c r="I1965" s="434">
        <v>48.2</v>
      </c>
      <c r="K1965" s="434">
        <v>2007</v>
      </c>
    </row>
    <row r="1966" spans="1:11" hidden="1" x14ac:dyDescent="0.25">
      <c r="A1966" s="434">
        <v>232019712</v>
      </c>
      <c r="B1966" s="434">
        <v>1167</v>
      </c>
      <c r="C1966" s="434" t="s">
        <v>48</v>
      </c>
      <c r="D1966" s="434" t="s">
        <v>17</v>
      </c>
      <c r="E1966" s="434">
        <v>12</v>
      </c>
      <c r="F1966" s="434">
        <v>1350</v>
      </c>
      <c r="G1966" s="434">
        <v>425</v>
      </c>
      <c r="H1966" s="434">
        <v>851</v>
      </c>
      <c r="I1966" s="434">
        <v>48.2</v>
      </c>
      <c r="K1966" s="434">
        <v>2008</v>
      </c>
    </row>
    <row r="1967" spans="1:11" hidden="1" x14ac:dyDescent="0.25">
      <c r="A1967" s="434">
        <v>232019804</v>
      </c>
      <c r="B1967" s="434">
        <v>1115</v>
      </c>
      <c r="C1967" s="434" t="s">
        <v>61</v>
      </c>
      <c r="D1967" s="434" t="s">
        <v>22</v>
      </c>
      <c r="E1967" s="434">
        <v>16</v>
      </c>
      <c r="F1967" s="434">
        <v>7502</v>
      </c>
      <c r="G1967" s="434">
        <v>4159</v>
      </c>
      <c r="H1967" s="434">
        <v>3424</v>
      </c>
      <c r="I1967" s="434">
        <v>83.7</v>
      </c>
      <c r="K1967" s="434">
        <v>1999</v>
      </c>
    </row>
    <row r="1968" spans="1:11" hidden="1" x14ac:dyDescent="0.25">
      <c r="A1968" s="434">
        <v>232020953</v>
      </c>
      <c r="B1968" s="434">
        <v>2103</v>
      </c>
      <c r="C1968" s="434" t="s">
        <v>61</v>
      </c>
      <c r="D1968" s="434" t="s">
        <v>22</v>
      </c>
      <c r="E1968" s="434">
        <v>12</v>
      </c>
      <c r="F1968" s="434">
        <v>1800</v>
      </c>
      <c r="G1968" s="434">
        <v>4285</v>
      </c>
      <c r="H1968" s="434">
        <v>2983</v>
      </c>
      <c r="I1968" s="434">
        <v>89.98</v>
      </c>
      <c r="K1968" s="434">
        <v>2003</v>
      </c>
    </row>
    <row r="1969" spans="1:11" hidden="1" x14ac:dyDescent="0.25">
      <c r="A1969" s="434">
        <v>232021171</v>
      </c>
      <c r="B1969" s="434">
        <v>17221</v>
      </c>
      <c r="C1969" s="434" t="s">
        <v>44</v>
      </c>
      <c r="D1969" s="434" t="s">
        <v>33</v>
      </c>
      <c r="E1969" s="434">
        <v>0</v>
      </c>
      <c r="F1969" s="434">
        <v>20160</v>
      </c>
      <c r="G1969" s="434">
        <v>5120</v>
      </c>
      <c r="H1969" s="434">
        <v>58119</v>
      </c>
      <c r="I1969" s="434">
        <v>236.71</v>
      </c>
      <c r="J1969" s="434">
        <v>0</v>
      </c>
      <c r="K1969" s="434">
        <v>2019</v>
      </c>
    </row>
    <row r="1970" spans="1:11" hidden="1" x14ac:dyDescent="0.25">
      <c r="A1970" s="434">
        <v>232021225</v>
      </c>
      <c r="B1970" s="434">
        <v>3646</v>
      </c>
      <c r="C1970" s="434" t="s">
        <v>61</v>
      </c>
      <c r="D1970" s="434" t="s">
        <v>13</v>
      </c>
      <c r="I1970" s="434">
        <v>12</v>
      </c>
    </row>
    <row r="1971" spans="1:11" hidden="1" x14ac:dyDescent="0.25">
      <c r="A1971" s="434">
        <v>232025009</v>
      </c>
      <c r="B1971" s="434">
        <v>1545</v>
      </c>
      <c r="C1971" s="434" t="s">
        <v>61</v>
      </c>
      <c r="D1971" s="434" t="s">
        <v>22</v>
      </c>
      <c r="E1971" s="434">
        <v>10.5</v>
      </c>
      <c r="F1971" s="434">
        <v>1850</v>
      </c>
      <c r="G1971" s="434">
        <v>4790</v>
      </c>
      <c r="H1971" s="434">
        <v>3457</v>
      </c>
      <c r="I1971" s="434">
        <v>89.98</v>
      </c>
      <c r="K1971" s="434">
        <v>2020</v>
      </c>
    </row>
    <row r="1972" spans="1:11" hidden="1" x14ac:dyDescent="0.25">
      <c r="A1972" s="434">
        <v>232031864</v>
      </c>
      <c r="B1972" s="434">
        <v>2</v>
      </c>
      <c r="C1972" s="434" t="s">
        <v>24</v>
      </c>
      <c r="D1972" s="434" t="s">
        <v>33</v>
      </c>
      <c r="F1972" s="434">
        <v>11830</v>
      </c>
      <c r="G1972" s="434">
        <v>55408</v>
      </c>
      <c r="H1972" s="434">
        <v>49231</v>
      </c>
      <c r="I1972" s="434">
        <v>229</v>
      </c>
      <c r="J1972" s="434">
        <v>84279</v>
      </c>
      <c r="K1972" s="434">
        <v>2021</v>
      </c>
    </row>
    <row r="1973" spans="1:11" hidden="1" x14ac:dyDescent="0.25">
      <c r="A1973" s="434">
        <v>232079000</v>
      </c>
      <c r="B1973" s="434">
        <v>128648</v>
      </c>
      <c r="C1973" s="434" t="s">
        <v>31</v>
      </c>
      <c r="D1973" s="434" t="s">
        <v>22</v>
      </c>
      <c r="E1973" s="434">
        <v>15.1</v>
      </c>
      <c r="F1973" s="434">
        <v>3500</v>
      </c>
      <c r="G1973" s="434">
        <v>2794</v>
      </c>
      <c r="H1973" s="434">
        <v>9950</v>
      </c>
      <c r="I1973" s="434">
        <v>99.92</v>
      </c>
      <c r="J1973" s="434">
        <v>0</v>
      </c>
      <c r="K1973" s="434">
        <v>1970</v>
      </c>
    </row>
    <row r="1974" spans="1:11" hidden="1" x14ac:dyDescent="0.25">
      <c r="A1974" s="434">
        <v>232111000</v>
      </c>
      <c r="B1974" s="434">
        <v>40123</v>
      </c>
      <c r="C1974" s="434" t="s">
        <v>61</v>
      </c>
      <c r="D1974" s="434" t="s">
        <v>17</v>
      </c>
      <c r="E1974" s="434">
        <v>43598</v>
      </c>
      <c r="F1974" s="434">
        <v>1341</v>
      </c>
      <c r="G1974" s="434">
        <v>0</v>
      </c>
      <c r="H1974" s="434">
        <v>902</v>
      </c>
      <c r="I1974" s="434">
        <v>59</v>
      </c>
      <c r="J1974" s="434">
        <v>0</v>
      </c>
    </row>
    <row r="1975" spans="1:11" hidden="1" x14ac:dyDescent="0.25">
      <c r="A1975" s="434">
        <v>232153000</v>
      </c>
      <c r="B1975" s="434">
        <v>51957</v>
      </c>
      <c r="C1975" s="434" t="s">
        <v>16</v>
      </c>
      <c r="D1975" s="434" t="s">
        <v>36</v>
      </c>
      <c r="E1975" s="434">
        <v>15.7</v>
      </c>
      <c r="F1975" s="434">
        <v>15820</v>
      </c>
      <c r="G1975" s="434">
        <v>113782</v>
      </c>
      <c r="H1975" s="434">
        <v>63462</v>
      </c>
      <c r="I1975" s="434">
        <v>251.52</v>
      </c>
      <c r="J1975" s="434">
        <v>0</v>
      </c>
      <c r="K1975" s="434">
        <v>1970</v>
      </c>
    </row>
    <row r="1976" spans="1:11" hidden="1" x14ac:dyDescent="0.25">
      <c r="A1976" s="434">
        <v>232156000</v>
      </c>
      <c r="B1976" s="434">
        <v>50091</v>
      </c>
      <c r="C1976" s="434" t="s">
        <v>16</v>
      </c>
      <c r="D1976" s="434" t="s">
        <v>36</v>
      </c>
      <c r="E1976" s="434">
        <v>15.7</v>
      </c>
      <c r="F1976" s="434">
        <v>15820</v>
      </c>
      <c r="G1976" s="434">
        <v>113782</v>
      </c>
      <c r="H1976" s="434">
        <v>63462</v>
      </c>
      <c r="I1976" s="434">
        <v>251.5</v>
      </c>
      <c r="J1976" s="434">
        <v>0</v>
      </c>
      <c r="K1976" s="434">
        <v>1970</v>
      </c>
    </row>
    <row r="1977" spans="1:11" hidden="1" x14ac:dyDescent="0.25">
      <c r="A1977" s="434">
        <v>232157000</v>
      </c>
      <c r="B1977" s="434">
        <v>11599</v>
      </c>
      <c r="C1977" s="434" t="s">
        <v>16</v>
      </c>
      <c r="D1977" s="434" t="s">
        <v>36</v>
      </c>
      <c r="I1977" s="434">
        <v>252</v>
      </c>
    </row>
    <row r="1978" spans="1:11" hidden="1" x14ac:dyDescent="0.25">
      <c r="A1978" s="434">
        <v>232159000</v>
      </c>
      <c r="B1978" s="434">
        <v>10186</v>
      </c>
      <c r="C1978" s="434" t="s">
        <v>61</v>
      </c>
      <c r="D1978" s="434" t="s">
        <v>25</v>
      </c>
      <c r="E1978" s="434">
        <v>15</v>
      </c>
      <c r="F1978" s="434">
        <v>15360</v>
      </c>
      <c r="G1978" s="434">
        <v>4615</v>
      </c>
      <c r="H1978" s="434">
        <v>9158</v>
      </c>
      <c r="I1978" s="434">
        <v>111.4</v>
      </c>
      <c r="K1978" s="434">
        <v>1987</v>
      </c>
    </row>
    <row r="1979" spans="1:11" hidden="1" x14ac:dyDescent="0.25">
      <c r="A1979" s="434">
        <v>232160000</v>
      </c>
      <c r="B1979" s="434">
        <v>43063</v>
      </c>
      <c r="C1979" s="434" t="s">
        <v>16</v>
      </c>
      <c r="D1979" s="434" t="s">
        <v>36</v>
      </c>
      <c r="I1979" s="434">
        <v>252</v>
      </c>
    </row>
    <row r="1980" spans="1:11" hidden="1" x14ac:dyDescent="0.25">
      <c r="A1980" s="434">
        <v>232167000</v>
      </c>
      <c r="B1980" s="434">
        <v>49695</v>
      </c>
      <c r="C1980" s="434" t="s">
        <v>16</v>
      </c>
      <c r="D1980" s="434" t="s">
        <v>36</v>
      </c>
      <c r="E1980" s="434">
        <v>15.7</v>
      </c>
      <c r="F1980" s="434">
        <v>15820</v>
      </c>
      <c r="G1980" s="434">
        <v>113553</v>
      </c>
      <c r="H1980" s="434">
        <v>63462</v>
      </c>
      <c r="I1980" s="434">
        <v>251.5</v>
      </c>
      <c r="J1980" s="434">
        <v>0</v>
      </c>
      <c r="K1980" s="434">
        <v>1970</v>
      </c>
    </row>
    <row r="1981" spans="1:11" hidden="1" x14ac:dyDescent="0.25">
      <c r="A1981" s="434">
        <v>232168000</v>
      </c>
      <c r="B1981" s="434">
        <v>37551</v>
      </c>
      <c r="C1981" s="434" t="s">
        <v>16</v>
      </c>
      <c r="D1981" s="434" t="s">
        <v>36</v>
      </c>
      <c r="E1981" s="434">
        <v>15.7</v>
      </c>
      <c r="F1981" s="434">
        <v>15820</v>
      </c>
      <c r="G1981" s="434">
        <v>113553</v>
      </c>
      <c r="H1981" s="434">
        <v>63462</v>
      </c>
      <c r="I1981" s="434">
        <v>251.5</v>
      </c>
      <c r="J1981" s="434">
        <v>0</v>
      </c>
      <c r="K1981" s="434">
        <v>1970</v>
      </c>
    </row>
    <row r="1982" spans="1:11" hidden="1" x14ac:dyDescent="0.25">
      <c r="A1982" s="434">
        <v>232217000</v>
      </c>
      <c r="B1982" s="434">
        <v>409031</v>
      </c>
      <c r="C1982" s="434" t="s">
        <v>56</v>
      </c>
      <c r="D1982" s="434" t="s">
        <v>22</v>
      </c>
      <c r="E1982" s="434">
        <v>11</v>
      </c>
      <c r="F1982" s="434">
        <v>3920</v>
      </c>
      <c r="G1982" s="434">
        <v>1598</v>
      </c>
      <c r="H1982" s="434">
        <v>2820</v>
      </c>
      <c r="I1982" s="434">
        <v>80.42</v>
      </c>
      <c r="J1982" s="434">
        <v>0</v>
      </c>
      <c r="K1982" s="434">
        <v>1986</v>
      </c>
    </row>
    <row r="1983" spans="1:11" hidden="1" x14ac:dyDescent="0.25">
      <c r="A1983" s="434">
        <v>232240000</v>
      </c>
      <c r="B1983" s="434">
        <v>2919</v>
      </c>
      <c r="C1983" s="434" t="s">
        <v>31</v>
      </c>
      <c r="D1983" s="434" t="s">
        <v>29</v>
      </c>
      <c r="E1983" s="434">
        <v>18.7</v>
      </c>
      <c r="F1983" s="434">
        <v>13895</v>
      </c>
      <c r="G1983" s="434">
        <v>19628</v>
      </c>
      <c r="H1983" s="434">
        <v>61321</v>
      </c>
      <c r="I1983" s="434">
        <v>199.99</v>
      </c>
      <c r="J1983" s="434">
        <v>0</v>
      </c>
      <c r="K1983" s="434">
        <v>1970</v>
      </c>
    </row>
    <row r="1984" spans="1:11" x14ac:dyDescent="0.25">
      <c r="A1984" s="434">
        <v>232253000</v>
      </c>
      <c r="B1984" s="434">
        <v>19263</v>
      </c>
      <c r="C1984" s="434" t="s">
        <v>59</v>
      </c>
      <c r="D1984" s="434" t="s">
        <v>17</v>
      </c>
      <c r="E1984" s="434">
        <v>0</v>
      </c>
      <c r="F1984" s="434">
        <v>1471</v>
      </c>
      <c r="G1984" s="434">
        <v>0</v>
      </c>
      <c r="H1984" s="434">
        <v>560</v>
      </c>
      <c r="I1984" s="434">
        <v>45.7</v>
      </c>
      <c r="J1984" s="434">
        <v>0</v>
      </c>
    </row>
    <row r="1985" spans="1:11" hidden="1" x14ac:dyDescent="0.25">
      <c r="A1985" s="434">
        <v>232270000</v>
      </c>
      <c r="B1985" s="434">
        <v>750</v>
      </c>
      <c r="C1985" s="434" t="s">
        <v>31</v>
      </c>
      <c r="D1985" s="434" t="s">
        <v>25</v>
      </c>
      <c r="E1985" s="434">
        <v>13.5</v>
      </c>
      <c r="F1985" s="434">
        <v>3003</v>
      </c>
      <c r="G1985" s="434">
        <v>3865</v>
      </c>
      <c r="H1985" s="434">
        <v>5271</v>
      </c>
      <c r="I1985" s="434">
        <v>103.92</v>
      </c>
      <c r="J1985" s="434">
        <v>0</v>
      </c>
      <c r="K1985" s="434">
        <v>1987</v>
      </c>
    </row>
    <row r="1986" spans="1:11" hidden="1" x14ac:dyDescent="0.25">
      <c r="A1986" s="434">
        <v>232287000</v>
      </c>
      <c r="B1986" s="434">
        <v>62279</v>
      </c>
      <c r="C1986" s="434" t="s">
        <v>48</v>
      </c>
      <c r="D1986" s="434" t="s">
        <v>25</v>
      </c>
      <c r="E1986" s="434">
        <v>15</v>
      </c>
      <c r="F1986" s="434">
        <v>10644</v>
      </c>
      <c r="G1986" s="434">
        <v>4615</v>
      </c>
      <c r="H1986" s="434">
        <v>9158</v>
      </c>
      <c r="I1986" s="434">
        <v>111.4</v>
      </c>
      <c r="J1986" s="434">
        <v>0</v>
      </c>
    </row>
    <row r="1987" spans="1:11" hidden="1" x14ac:dyDescent="0.25">
      <c r="A1987" s="434">
        <v>232419000</v>
      </c>
      <c r="B1987" s="434">
        <v>438477</v>
      </c>
      <c r="C1987" s="434" t="s">
        <v>48</v>
      </c>
      <c r="D1987" s="434" t="s">
        <v>25</v>
      </c>
      <c r="E1987" s="434">
        <v>12.5</v>
      </c>
      <c r="F1987" s="434">
        <v>12600</v>
      </c>
      <c r="G1987" s="434">
        <v>9560</v>
      </c>
      <c r="H1987" s="434">
        <v>6083</v>
      </c>
      <c r="I1987" s="434">
        <v>108.53</v>
      </c>
      <c r="J1987" s="434">
        <v>0</v>
      </c>
      <c r="K1987" s="434">
        <v>1999</v>
      </c>
    </row>
    <row r="1988" spans="1:11" x14ac:dyDescent="0.25">
      <c r="A1988" s="434">
        <v>232503000</v>
      </c>
      <c r="B1988" s="434">
        <v>144692</v>
      </c>
      <c r="C1988" s="434" t="s">
        <v>59</v>
      </c>
      <c r="D1988" s="434" t="s">
        <v>17</v>
      </c>
      <c r="E1988" s="434">
        <v>13</v>
      </c>
      <c r="F1988" s="434">
        <v>3948</v>
      </c>
      <c r="G1988" s="434">
        <v>800</v>
      </c>
      <c r="H1988" s="434">
        <v>1349</v>
      </c>
      <c r="I1988" s="434">
        <v>56.17</v>
      </c>
      <c r="J1988" s="434">
        <v>0</v>
      </c>
      <c r="K1988" s="434">
        <v>1970</v>
      </c>
    </row>
    <row r="1989" spans="1:11" hidden="1" x14ac:dyDescent="0.25">
      <c r="A1989" s="434">
        <v>232527000</v>
      </c>
      <c r="B1989" s="434">
        <v>19444</v>
      </c>
      <c r="C1989" s="434" t="s">
        <v>46</v>
      </c>
      <c r="D1989" s="434" t="s">
        <v>22</v>
      </c>
      <c r="E1989" s="434">
        <v>15.2</v>
      </c>
      <c r="F1989" s="434">
        <v>4641</v>
      </c>
      <c r="G1989" s="434">
        <v>3200</v>
      </c>
      <c r="H1989" s="434">
        <v>2154</v>
      </c>
      <c r="I1989" s="434">
        <v>71.900000000000006</v>
      </c>
      <c r="J1989" s="434">
        <v>0</v>
      </c>
      <c r="K1989" s="434">
        <v>2005</v>
      </c>
    </row>
    <row r="1990" spans="1:11" hidden="1" x14ac:dyDescent="0.25">
      <c r="A1990" s="434">
        <v>232568000</v>
      </c>
      <c r="B1990" s="434">
        <v>12573</v>
      </c>
      <c r="C1990" s="434" t="s">
        <v>48</v>
      </c>
      <c r="D1990" s="434" t="s">
        <v>17</v>
      </c>
      <c r="E1990" s="434">
        <v>12</v>
      </c>
      <c r="F1990" s="434">
        <v>1714</v>
      </c>
      <c r="G1990" s="434">
        <v>572</v>
      </c>
      <c r="H1990" s="434">
        <v>680</v>
      </c>
      <c r="I1990" s="434">
        <v>46.8</v>
      </c>
      <c r="K1990" s="434">
        <v>1983</v>
      </c>
    </row>
    <row r="1991" spans="1:11" hidden="1" x14ac:dyDescent="0.25">
      <c r="A1991" s="434">
        <v>232585000</v>
      </c>
      <c r="B1991" s="434">
        <v>6955</v>
      </c>
      <c r="C1991" s="434" t="s">
        <v>48</v>
      </c>
      <c r="D1991" s="434" t="s">
        <v>25</v>
      </c>
      <c r="E1991" s="434">
        <v>11</v>
      </c>
      <c r="F1991" s="434">
        <v>10719</v>
      </c>
      <c r="G1991" s="434">
        <v>6340</v>
      </c>
      <c r="H1991" s="434">
        <v>8234</v>
      </c>
      <c r="I1991" s="434">
        <v>113.57</v>
      </c>
      <c r="K1991" s="434">
        <v>1998</v>
      </c>
    </row>
    <row r="1992" spans="1:11" hidden="1" x14ac:dyDescent="0.25">
      <c r="A1992" s="434">
        <v>232635000</v>
      </c>
      <c r="B1992" s="434">
        <v>8792</v>
      </c>
      <c r="C1992" s="434" t="s">
        <v>48</v>
      </c>
      <c r="D1992" s="434" t="s">
        <v>17</v>
      </c>
      <c r="E1992" s="434">
        <v>12</v>
      </c>
      <c r="F1992" s="434">
        <v>1721</v>
      </c>
      <c r="G1992" s="434">
        <v>572</v>
      </c>
      <c r="H1992" s="434">
        <v>673</v>
      </c>
      <c r="I1992" s="434">
        <v>46.8</v>
      </c>
      <c r="K1992" s="434">
        <v>1983</v>
      </c>
    </row>
    <row r="1993" spans="1:11" hidden="1" x14ac:dyDescent="0.25">
      <c r="A1993" s="434">
        <v>232648000</v>
      </c>
      <c r="B1993" s="434">
        <v>12325</v>
      </c>
      <c r="C1993" s="434" t="s">
        <v>48</v>
      </c>
      <c r="D1993" s="434" t="s">
        <v>17</v>
      </c>
      <c r="E1993" s="434">
        <v>12</v>
      </c>
      <c r="F1993" s="434">
        <v>1655</v>
      </c>
      <c r="G1993" s="434">
        <v>572</v>
      </c>
      <c r="H1993" s="434">
        <v>673</v>
      </c>
      <c r="I1993" s="434">
        <v>46.8</v>
      </c>
      <c r="J1993" s="434">
        <v>0</v>
      </c>
      <c r="K1993" s="434">
        <v>1982</v>
      </c>
    </row>
    <row r="1994" spans="1:11" hidden="1" x14ac:dyDescent="0.25">
      <c r="A1994" s="434">
        <v>232649000</v>
      </c>
      <c r="B1994" s="434">
        <v>10261</v>
      </c>
      <c r="C1994" s="434" t="s">
        <v>44</v>
      </c>
      <c r="D1994" s="434" t="s">
        <v>22</v>
      </c>
      <c r="E1994" s="434">
        <v>14.5</v>
      </c>
      <c r="F1994" s="434">
        <v>1765</v>
      </c>
      <c r="G1994" s="434">
        <v>240</v>
      </c>
      <c r="H1994" s="434">
        <v>2112</v>
      </c>
      <c r="I1994" s="434">
        <v>71.63</v>
      </c>
      <c r="J1994" s="434">
        <v>0</v>
      </c>
      <c r="K1994" s="434">
        <v>1964</v>
      </c>
    </row>
    <row r="1995" spans="1:11" hidden="1" x14ac:dyDescent="0.25">
      <c r="A1995" s="434">
        <v>232650000</v>
      </c>
      <c r="B1995" s="434">
        <v>5827</v>
      </c>
      <c r="C1995" s="434" t="s">
        <v>48</v>
      </c>
      <c r="D1995" s="434" t="s">
        <v>17</v>
      </c>
      <c r="E1995" s="434">
        <v>12</v>
      </c>
      <c r="F1995" s="434">
        <v>1656</v>
      </c>
      <c r="G1995" s="434">
        <v>1300</v>
      </c>
      <c r="H1995" s="434">
        <v>680</v>
      </c>
      <c r="I1995" s="434">
        <v>46.7</v>
      </c>
      <c r="K1995" s="434">
        <v>1983</v>
      </c>
    </row>
    <row r="1996" spans="1:11" hidden="1" x14ac:dyDescent="0.25">
      <c r="A1996" s="434">
        <v>232697000</v>
      </c>
      <c r="B1996" s="434">
        <v>15671</v>
      </c>
      <c r="C1996" s="434" t="s">
        <v>56</v>
      </c>
      <c r="D1996" s="434" t="s">
        <v>29</v>
      </c>
      <c r="E1996" s="434">
        <v>18</v>
      </c>
      <c r="F1996" s="434">
        <v>12500</v>
      </c>
      <c r="G1996" s="434">
        <v>10172</v>
      </c>
      <c r="H1996" s="434">
        <v>23569</v>
      </c>
      <c r="I1996" s="434">
        <v>176.6</v>
      </c>
      <c r="J1996" s="434">
        <v>0</v>
      </c>
      <c r="K1996" s="434">
        <v>1970</v>
      </c>
    </row>
    <row r="1997" spans="1:11" hidden="1" x14ac:dyDescent="0.25">
      <c r="A1997" s="434">
        <v>232752000</v>
      </c>
      <c r="B1997" s="434">
        <v>53875</v>
      </c>
      <c r="C1997" s="434" t="s">
        <v>28</v>
      </c>
      <c r="D1997" s="434" t="s">
        <v>33</v>
      </c>
      <c r="E1997" s="434">
        <v>14.5</v>
      </c>
      <c r="F1997" s="434">
        <v>9230</v>
      </c>
      <c r="G1997" s="434">
        <v>76739</v>
      </c>
      <c r="H1997" s="434">
        <v>40039</v>
      </c>
      <c r="I1997" s="434">
        <v>225</v>
      </c>
      <c r="J1997" s="434">
        <v>0</v>
      </c>
      <c r="K1997" s="434">
        <v>2005</v>
      </c>
    </row>
    <row r="1998" spans="1:11" hidden="1" x14ac:dyDescent="0.25">
      <c r="A1998" s="434">
        <v>232821000</v>
      </c>
      <c r="B1998" s="434">
        <v>11582</v>
      </c>
      <c r="C1998" s="434" t="s">
        <v>48</v>
      </c>
      <c r="D1998" s="434" t="s">
        <v>17</v>
      </c>
      <c r="E1998" s="434">
        <v>11.5</v>
      </c>
      <c r="F1998" s="434">
        <v>4676</v>
      </c>
      <c r="G1998" s="434">
        <v>1830</v>
      </c>
      <c r="H1998" s="434">
        <v>2102</v>
      </c>
      <c r="I1998" s="434">
        <v>68.13</v>
      </c>
      <c r="J1998" s="434">
        <v>0</v>
      </c>
      <c r="K1998" s="434">
        <v>1999</v>
      </c>
    </row>
    <row r="1999" spans="1:11" hidden="1" x14ac:dyDescent="0.25">
      <c r="A1999" s="434">
        <v>232829000</v>
      </c>
      <c r="B1999" s="434">
        <v>74693</v>
      </c>
      <c r="C1999" s="434" t="s">
        <v>16</v>
      </c>
      <c r="D1999" s="434" t="s">
        <v>36</v>
      </c>
      <c r="E1999" s="434">
        <v>14</v>
      </c>
      <c r="F1999" s="434">
        <v>19976</v>
      </c>
      <c r="G1999" s="434">
        <v>130031</v>
      </c>
      <c r="H1999" s="434">
        <v>75526</v>
      </c>
      <c r="I1999" s="434">
        <v>269.73</v>
      </c>
      <c r="J1999" s="434">
        <v>132311</v>
      </c>
      <c r="K1999" s="434">
        <v>1998</v>
      </c>
    </row>
    <row r="2000" spans="1:11" hidden="1" x14ac:dyDescent="0.25">
      <c r="A2000" s="434">
        <v>232866000</v>
      </c>
      <c r="B2000" s="434">
        <v>431544</v>
      </c>
      <c r="C2000" s="434" t="s">
        <v>61</v>
      </c>
      <c r="D2000" s="434" t="s">
        <v>13</v>
      </c>
      <c r="I2000" s="434">
        <v>24</v>
      </c>
      <c r="J2000" s="434">
        <v>0</v>
      </c>
      <c r="K2000" s="434">
        <v>1970</v>
      </c>
    </row>
    <row r="2001" spans="1:11" hidden="1" x14ac:dyDescent="0.25">
      <c r="A2001" s="434">
        <v>232892000</v>
      </c>
      <c r="B2001" s="434">
        <v>80492</v>
      </c>
      <c r="C2001" s="434" t="s">
        <v>48</v>
      </c>
      <c r="D2001" s="434" t="s">
        <v>25</v>
      </c>
      <c r="E2001" s="434">
        <v>12</v>
      </c>
      <c r="F2001" s="434">
        <v>21248</v>
      </c>
      <c r="G2001" s="434">
        <v>7417</v>
      </c>
      <c r="H2001" s="434">
        <v>11242</v>
      </c>
      <c r="I2001" s="434">
        <v>130.69999999999999</v>
      </c>
      <c r="J2001" s="434">
        <v>0</v>
      </c>
      <c r="K2001" s="434">
        <v>1991</v>
      </c>
    </row>
    <row r="2002" spans="1:11" hidden="1" x14ac:dyDescent="0.25">
      <c r="A2002" s="434">
        <v>232964000</v>
      </c>
      <c r="B2002" s="434">
        <v>5144</v>
      </c>
      <c r="C2002" s="434" t="s">
        <v>46</v>
      </c>
      <c r="D2002" s="434" t="s">
        <v>22</v>
      </c>
      <c r="I2002" s="434">
        <v>73</v>
      </c>
    </row>
    <row r="2003" spans="1:11" hidden="1" x14ac:dyDescent="0.25">
      <c r="A2003" s="434">
        <v>232974000</v>
      </c>
      <c r="B2003" s="434">
        <v>97067</v>
      </c>
      <c r="C2003" s="434" t="s">
        <v>61</v>
      </c>
      <c r="D2003" s="434" t="s">
        <v>22</v>
      </c>
      <c r="E2003" s="434">
        <v>13</v>
      </c>
      <c r="F2003" s="434">
        <v>1949</v>
      </c>
      <c r="G2003" s="434">
        <v>3179</v>
      </c>
      <c r="H2003" s="434">
        <v>2594</v>
      </c>
      <c r="I2003" s="434">
        <v>91.25</v>
      </c>
      <c r="J2003" s="434">
        <v>0</v>
      </c>
      <c r="K2003" s="434">
        <v>2001</v>
      </c>
    </row>
    <row r="2004" spans="1:11" hidden="1" x14ac:dyDescent="0.25">
      <c r="A2004" s="434">
        <v>232980000</v>
      </c>
      <c r="B2004" s="434">
        <v>379603</v>
      </c>
      <c r="C2004" s="434" t="s">
        <v>48</v>
      </c>
      <c r="D2004" s="434" t="s">
        <v>22</v>
      </c>
      <c r="E2004" s="434">
        <v>12</v>
      </c>
      <c r="F2004" s="434">
        <v>18480</v>
      </c>
      <c r="G2004" s="434">
        <v>5292</v>
      </c>
      <c r="H2004" s="434">
        <v>5913</v>
      </c>
      <c r="I2004" s="434">
        <v>95</v>
      </c>
      <c r="J2004" s="434">
        <v>0</v>
      </c>
      <c r="K2004" s="434">
        <v>1970</v>
      </c>
    </row>
    <row r="2005" spans="1:11" hidden="1" x14ac:dyDescent="0.25">
      <c r="A2005" s="434">
        <v>232992000</v>
      </c>
      <c r="B2005" s="434">
        <v>6159</v>
      </c>
      <c r="C2005" s="434" t="s">
        <v>48</v>
      </c>
      <c r="D2005" s="434" t="s">
        <v>17</v>
      </c>
      <c r="E2005" s="434">
        <v>12</v>
      </c>
      <c r="F2005" s="434">
        <v>4301</v>
      </c>
      <c r="G2005" s="434">
        <v>850</v>
      </c>
      <c r="H2005" s="434">
        <v>928</v>
      </c>
      <c r="I2005" s="434">
        <v>53.01</v>
      </c>
      <c r="K2005" s="434">
        <v>1986</v>
      </c>
    </row>
    <row r="2006" spans="1:11" hidden="1" x14ac:dyDescent="0.25">
      <c r="A2006" s="434">
        <v>233007000</v>
      </c>
      <c r="B2006" s="434">
        <v>6992</v>
      </c>
      <c r="C2006" s="434" t="s">
        <v>48</v>
      </c>
      <c r="D2006" s="434" t="s">
        <v>17</v>
      </c>
      <c r="E2006" s="434">
        <v>11</v>
      </c>
      <c r="F2006" s="434">
        <v>1467</v>
      </c>
      <c r="G2006" s="434">
        <v>1011</v>
      </c>
      <c r="H2006" s="434">
        <v>977</v>
      </c>
      <c r="I2006" s="434">
        <v>53.85</v>
      </c>
      <c r="K2006" s="434">
        <v>1986</v>
      </c>
    </row>
    <row r="2007" spans="1:11" hidden="1" x14ac:dyDescent="0.25">
      <c r="A2007" s="434">
        <v>233150000</v>
      </c>
      <c r="B2007" s="434">
        <v>49241</v>
      </c>
      <c r="C2007" s="434" t="s">
        <v>31</v>
      </c>
      <c r="D2007" s="434" t="s">
        <v>22</v>
      </c>
      <c r="E2007" s="434">
        <v>15</v>
      </c>
      <c r="F2007" s="434">
        <v>3500</v>
      </c>
      <c r="G2007" s="434">
        <v>2417</v>
      </c>
      <c r="H2007" s="434">
        <v>9576</v>
      </c>
      <c r="I2007" s="434">
        <v>99.92</v>
      </c>
      <c r="J2007" s="434">
        <v>0</v>
      </c>
      <c r="K2007" s="434">
        <v>1970</v>
      </c>
    </row>
    <row r="2008" spans="1:11" hidden="1" x14ac:dyDescent="0.25">
      <c r="A2008" s="434">
        <v>233185000</v>
      </c>
      <c r="B2008" s="434">
        <v>8469</v>
      </c>
      <c r="C2008" s="434" t="s">
        <v>56</v>
      </c>
      <c r="D2008" s="434" t="s">
        <v>22</v>
      </c>
      <c r="E2008" s="434">
        <v>13</v>
      </c>
      <c r="F2008" s="434">
        <v>7753</v>
      </c>
      <c r="G2008" s="434">
        <v>1200</v>
      </c>
      <c r="H2008" s="434">
        <v>3672</v>
      </c>
      <c r="I2008" s="434">
        <v>84.25</v>
      </c>
      <c r="K2008" s="434">
        <v>2007</v>
      </c>
    </row>
    <row r="2009" spans="1:11" hidden="1" x14ac:dyDescent="0.25">
      <c r="A2009" s="434">
        <v>233234000</v>
      </c>
      <c r="B2009" s="434">
        <v>48290</v>
      </c>
      <c r="C2009" s="434" t="s">
        <v>31</v>
      </c>
      <c r="D2009" s="434" t="s">
        <v>22</v>
      </c>
      <c r="E2009" s="434">
        <v>15</v>
      </c>
      <c r="F2009" s="434">
        <v>3500</v>
      </c>
      <c r="G2009" s="434">
        <v>2402</v>
      </c>
      <c r="H2009" s="434">
        <v>9576</v>
      </c>
      <c r="I2009" s="434">
        <v>99.92</v>
      </c>
      <c r="J2009" s="434">
        <v>0</v>
      </c>
      <c r="K2009" s="434">
        <v>1970</v>
      </c>
    </row>
    <row r="2010" spans="1:11" hidden="1" x14ac:dyDescent="0.25">
      <c r="A2010" s="434">
        <v>233308000</v>
      </c>
      <c r="B2010" s="434">
        <v>90860</v>
      </c>
      <c r="C2010" s="434" t="s">
        <v>56</v>
      </c>
      <c r="D2010" s="434" t="s">
        <v>13</v>
      </c>
      <c r="E2010" s="434">
        <v>0</v>
      </c>
      <c r="F2010" s="434">
        <v>519</v>
      </c>
      <c r="G2010" s="434">
        <v>0</v>
      </c>
      <c r="H2010" s="434">
        <v>258</v>
      </c>
      <c r="I2010" s="434">
        <v>26.54</v>
      </c>
      <c r="J2010" s="434">
        <v>0</v>
      </c>
      <c r="K2010" s="434">
        <v>1988</v>
      </c>
    </row>
    <row r="2011" spans="1:11" hidden="1" x14ac:dyDescent="0.25">
      <c r="A2011" s="434">
        <v>233329000</v>
      </c>
      <c r="B2011" s="434">
        <v>10036</v>
      </c>
      <c r="C2011" s="434" t="s">
        <v>48</v>
      </c>
      <c r="D2011" s="434" t="s">
        <v>17</v>
      </c>
      <c r="E2011" s="434">
        <v>12</v>
      </c>
      <c r="F2011" s="434">
        <v>1412</v>
      </c>
      <c r="G2011" s="434">
        <v>1043</v>
      </c>
      <c r="H2011" s="434">
        <v>1218</v>
      </c>
      <c r="I2011" s="434">
        <v>55.07</v>
      </c>
      <c r="J2011" s="434">
        <v>0</v>
      </c>
      <c r="K2011" s="434">
        <v>1993</v>
      </c>
    </row>
    <row r="2012" spans="1:11" hidden="1" x14ac:dyDescent="0.25">
      <c r="A2012" s="434">
        <v>233346000</v>
      </c>
      <c r="B2012" s="434">
        <v>18121</v>
      </c>
      <c r="C2012" s="434" t="s">
        <v>48</v>
      </c>
      <c r="D2012" s="434" t="s">
        <v>17</v>
      </c>
      <c r="E2012" s="434">
        <v>12</v>
      </c>
      <c r="F2012" s="434">
        <v>1412</v>
      </c>
      <c r="G2012" s="434">
        <v>1043</v>
      </c>
      <c r="H2012" s="434">
        <v>1218</v>
      </c>
      <c r="I2012" s="434">
        <v>55.2</v>
      </c>
      <c r="K2012" s="434">
        <v>1994</v>
      </c>
    </row>
    <row r="2013" spans="1:11" hidden="1" x14ac:dyDescent="0.25">
      <c r="A2013" s="434">
        <v>233626000</v>
      </c>
      <c r="B2013" s="434">
        <v>87507</v>
      </c>
      <c r="C2013" s="434" t="s">
        <v>46</v>
      </c>
      <c r="D2013" s="434" t="s">
        <v>22</v>
      </c>
      <c r="E2013" s="434">
        <v>12</v>
      </c>
      <c r="F2013" s="434">
        <v>5936</v>
      </c>
      <c r="G2013" s="434">
        <v>4680</v>
      </c>
      <c r="H2013" s="434">
        <v>3052</v>
      </c>
      <c r="I2013" s="434">
        <v>83.8</v>
      </c>
      <c r="J2013" s="434">
        <v>0</v>
      </c>
      <c r="K2013" s="434">
        <v>1970</v>
      </c>
    </row>
    <row r="2014" spans="1:11" hidden="1" x14ac:dyDescent="0.25">
      <c r="A2014" s="434">
        <v>233921000</v>
      </c>
      <c r="B2014" s="434">
        <v>90162</v>
      </c>
      <c r="C2014" s="434" t="s">
        <v>31</v>
      </c>
      <c r="D2014" s="434" t="s">
        <v>22</v>
      </c>
      <c r="E2014" s="434">
        <v>15.1</v>
      </c>
      <c r="F2014" s="434">
        <v>4120</v>
      </c>
      <c r="G2014" s="434">
        <v>2793</v>
      </c>
      <c r="H2014" s="434">
        <v>9950</v>
      </c>
      <c r="I2014" s="434">
        <v>99.92</v>
      </c>
      <c r="J2014" s="434">
        <v>0</v>
      </c>
      <c r="K2014" s="434">
        <v>1970</v>
      </c>
    </row>
    <row r="2015" spans="1:11" hidden="1" x14ac:dyDescent="0.25">
      <c r="A2015" s="434">
        <v>233933000</v>
      </c>
      <c r="B2015" s="434">
        <v>20176</v>
      </c>
      <c r="C2015" s="434" t="s">
        <v>48</v>
      </c>
      <c r="D2015" s="434" t="s">
        <v>25</v>
      </c>
      <c r="E2015" s="434">
        <v>16.899999999999999</v>
      </c>
      <c r="F2015" s="434">
        <v>12885</v>
      </c>
      <c r="G2015" s="434">
        <v>10557</v>
      </c>
      <c r="H2015" s="434">
        <v>14277</v>
      </c>
      <c r="I2015" s="434">
        <v>145.5</v>
      </c>
      <c r="J2015" s="434">
        <v>0</v>
      </c>
      <c r="K2015" s="434">
        <v>1995</v>
      </c>
    </row>
    <row r="2016" spans="1:11" hidden="1" x14ac:dyDescent="0.25">
      <c r="A2016" s="434">
        <v>233941000</v>
      </c>
      <c r="B2016" s="434">
        <v>422022</v>
      </c>
      <c r="C2016" s="434" t="s">
        <v>46</v>
      </c>
      <c r="D2016" s="434" t="s">
        <v>22</v>
      </c>
      <c r="E2016" s="434">
        <v>14</v>
      </c>
      <c r="F2016" s="434">
        <v>18480</v>
      </c>
      <c r="G2016" s="434">
        <v>5292</v>
      </c>
      <c r="H2016" s="434">
        <v>5944</v>
      </c>
      <c r="I2016" s="434">
        <v>95</v>
      </c>
      <c r="J2016" s="434">
        <v>0</v>
      </c>
      <c r="K2016" s="434">
        <v>1970</v>
      </c>
    </row>
    <row r="2017" spans="1:11" hidden="1" x14ac:dyDescent="0.25">
      <c r="A2017" s="434">
        <v>234217000</v>
      </c>
      <c r="B2017" s="434">
        <v>27499</v>
      </c>
      <c r="C2017" s="434" t="s">
        <v>46</v>
      </c>
      <c r="D2017" s="434" t="s">
        <v>22</v>
      </c>
      <c r="E2017" s="434">
        <v>12</v>
      </c>
      <c r="F2017" s="434">
        <v>4854</v>
      </c>
      <c r="G2017" s="434">
        <v>3050</v>
      </c>
      <c r="H2017" s="434">
        <v>2610</v>
      </c>
      <c r="I2017" s="434">
        <v>81.900000000000006</v>
      </c>
      <c r="K2017" s="434">
        <v>1992</v>
      </c>
    </row>
    <row r="2018" spans="1:11" hidden="1" x14ac:dyDescent="0.25">
      <c r="A2018" s="434">
        <v>234285000</v>
      </c>
      <c r="B2018" s="434">
        <v>10509</v>
      </c>
      <c r="C2018" s="434" t="s">
        <v>48</v>
      </c>
      <c r="D2018" s="434" t="s">
        <v>17</v>
      </c>
      <c r="E2018" s="434">
        <v>15.7</v>
      </c>
      <c r="F2018" s="434">
        <v>5340</v>
      </c>
      <c r="G2018" s="434">
        <v>1528</v>
      </c>
      <c r="H2018" s="434">
        <v>1607</v>
      </c>
      <c r="I2018" s="434">
        <v>66.459999999999994</v>
      </c>
      <c r="J2018" s="434">
        <v>0</v>
      </c>
      <c r="K2018" s="434">
        <v>1993</v>
      </c>
    </row>
    <row r="2019" spans="1:11" hidden="1" x14ac:dyDescent="0.25">
      <c r="A2019" s="434">
        <v>234301000</v>
      </c>
      <c r="B2019" s="434">
        <v>6391</v>
      </c>
      <c r="C2019" s="434" t="s">
        <v>48</v>
      </c>
      <c r="D2019" s="434" t="s">
        <v>17</v>
      </c>
      <c r="E2019" s="434">
        <v>13</v>
      </c>
      <c r="F2019" s="434">
        <v>1324</v>
      </c>
      <c r="G2019" s="434">
        <v>600</v>
      </c>
      <c r="H2019" s="434">
        <v>631</v>
      </c>
      <c r="I2019" s="434">
        <v>50.35</v>
      </c>
      <c r="K2019" s="434">
        <v>1978</v>
      </c>
    </row>
    <row r="2020" spans="1:11" x14ac:dyDescent="0.25">
      <c r="A2020" s="434">
        <v>234341000</v>
      </c>
      <c r="B2020" s="434">
        <v>114167</v>
      </c>
      <c r="C2020" s="434" t="s">
        <v>59</v>
      </c>
      <c r="D2020" s="434" t="s">
        <v>22</v>
      </c>
      <c r="E2020" s="434">
        <v>17.8</v>
      </c>
      <c r="F2020" s="434">
        <v>4920</v>
      </c>
      <c r="G2020" s="434">
        <v>580</v>
      </c>
      <c r="H2020" s="434">
        <v>2060</v>
      </c>
      <c r="I2020" s="434">
        <v>72.8</v>
      </c>
      <c r="J2020" s="434">
        <v>0</v>
      </c>
      <c r="K2020" s="434">
        <v>1970</v>
      </c>
    </row>
    <row r="2021" spans="1:11" hidden="1" x14ac:dyDescent="0.25">
      <c r="A2021" s="434">
        <v>234450000</v>
      </c>
      <c r="B2021" s="434">
        <v>7682</v>
      </c>
      <c r="C2021" s="434" t="s">
        <v>16</v>
      </c>
      <c r="D2021" s="434" t="s">
        <v>22</v>
      </c>
      <c r="E2021" s="434">
        <v>12.1</v>
      </c>
      <c r="F2021" s="434">
        <v>2640</v>
      </c>
      <c r="G2021" s="434">
        <v>4972</v>
      </c>
      <c r="H2021" s="434">
        <v>3368</v>
      </c>
      <c r="I2021" s="434">
        <v>91</v>
      </c>
      <c r="J2021" s="434">
        <v>0</v>
      </c>
      <c r="K2021" s="434">
        <v>1970</v>
      </c>
    </row>
    <row r="2022" spans="1:11" hidden="1" x14ac:dyDescent="0.25">
      <c r="A2022" s="434">
        <v>234487000</v>
      </c>
      <c r="B2022" s="434">
        <v>5978</v>
      </c>
      <c r="C2022" s="434" t="s">
        <v>48</v>
      </c>
      <c r="D2022" s="434" t="s">
        <v>17</v>
      </c>
      <c r="E2022" s="434">
        <v>15</v>
      </c>
      <c r="F2022" s="434">
        <v>6105</v>
      </c>
      <c r="G2022" s="434">
        <v>1703</v>
      </c>
      <c r="H2022" s="434">
        <v>2064</v>
      </c>
      <c r="I2022" s="434">
        <v>68.66</v>
      </c>
      <c r="K2022" s="434">
        <v>1997</v>
      </c>
    </row>
    <row r="2023" spans="1:11" hidden="1" x14ac:dyDescent="0.25">
      <c r="A2023" s="434">
        <v>234597000</v>
      </c>
      <c r="B2023" s="434">
        <v>371</v>
      </c>
      <c r="C2023" s="434" t="s">
        <v>56</v>
      </c>
      <c r="D2023" s="434" t="s">
        <v>17</v>
      </c>
      <c r="E2023" s="434">
        <v>43591</v>
      </c>
      <c r="F2023" s="434">
        <v>2206</v>
      </c>
      <c r="G2023" s="434">
        <v>0</v>
      </c>
      <c r="H2023" s="434">
        <v>450</v>
      </c>
      <c r="I2023" s="434">
        <v>53</v>
      </c>
      <c r="J2023" s="434">
        <v>0</v>
      </c>
    </row>
    <row r="2024" spans="1:11" hidden="1" x14ac:dyDescent="0.25">
      <c r="A2024" s="434">
        <v>234621000</v>
      </c>
      <c r="B2024" s="434">
        <v>4426</v>
      </c>
      <c r="C2024" s="434" t="s">
        <v>56</v>
      </c>
      <c r="D2024" s="434" t="s">
        <v>25</v>
      </c>
      <c r="E2024" s="434">
        <v>15</v>
      </c>
      <c r="F2024" s="434">
        <v>30210</v>
      </c>
      <c r="G2024" s="434">
        <v>0</v>
      </c>
      <c r="H2024" s="434">
        <v>0</v>
      </c>
      <c r="I2024" s="434">
        <v>132.94999999999999</v>
      </c>
      <c r="J2024" s="434">
        <v>0</v>
      </c>
    </row>
    <row r="2025" spans="1:11" hidden="1" x14ac:dyDescent="0.25">
      <c r="A2025" s="434">
        <v>234638000</v>
      </c>
      <c r="B2025" s="434">
        <v>5560</v>
      </c>
      <c r="C2025" s="434" t="s">
        <v>56</v>
      </c>
      <c r="D2025" s="434" t="s">
        <v>25</v>
      </c>
      <c r="E2025" s="434">
        <v>15</v>
      </c>
      <c r="F2025" s="434">
        <v>30210</v>
      </c>
      <c r="G2025" s="434">
        <v>0</v>
      </c>
      <c r="H2025" s="434">
        <v>0</v>
      </c>
      <c r="I2025" s="434">
        <v>132.94999999999999</v>
      </c>
      <c r="J2025" s="434">
        <v>0</v>
      </c>
    </row>
    <row r="2026" spans="1:11" hidden="1" x14ac:dyDescent="0.25">
      <c r="A2026" s="434">
        <v>234789000</v>
      </c>
      <c r="B2026" s="434">
        <v>13119</v>
      </c>
      <c r="C2026" s="434" t="s">
        <v>16</v>
      </c>
      <c r="D2026" s="434" t="s">
        <v>22</v>
      </c>
      <c r="E2026" s="434">
        <v>12</v>
      </c>
      <c r="F2026" s="434">
        <v>2300</v>
      </c>
      <c r="G2026" s="434">
        <v>4765</v>
      </c>
      <c r="H2026" s="434">
        <v>2760</v>
      </c>
      <c r="I2026" s="434">
        <v>91.4</v>
      </c>
      <c r="J2026" s="434">
        <v>5028</v>
      </c>
      <c r="K2026" s="434">
        <v>1997</v>
      </c>
    </row>
    <row r="2027" spans="1:11" hidden="1" x14ac:dyDescent="0.25">
      <c r="A2027" s="434">
        <v>234889000</v>
      </c>
      <c r="B2027" s="434">
        <v>3815</v>
      </c>
      <c r="C2027" s="434" t="s">
        <v>24</v>
      </c>
      <c r="D2027" s="434" t="s">
        <v>29</v>
      </c>
      <c r="E2027" s="434">
        <v>16</v>
      </c>
      <c r="F2027" s="434">
        <v>9223</v>
      </c>
      <c r="G2027" s="434">
        <v>18111</v>
      </c>
      <c r="H2027" s="434">
        <v>15180</v>
      </c>
      <c r="I2027" s="434">
        <v>154.97999999999999</v>
      </c>
      <c r="J2027" s="434">
        <v>16500</v>
      </c>
      <c r="K2027" s="434">
        <v>1998</v>
      </c>
    </row>
    <row r="2028" spans="1:11" hidden="1" x14ac:dyDescent="0.25">
      <c r="A2028" s="434">
        <v>235000193</v>
      </c>
      <c r="B2028" s="434">
        <v>18538</v>
      </c>
      <c r="C2028" s="434" t="s">
        <v>31</v>
      </c>
      <c r="D2028" s="434" t="s">
        <v>22</v>
      </c>
      <c r="E2028" s="434">
        <v>13.5</v>
      </c>
      <c r="F2028" s="434">
        <v>1966</v>
      </c>
      <c r="G2028" s="434">
        <v>3267</v>
      </c>
      <c r="H2028" s="434">
        <v>2041</v>
      </c>
      <c r="I2028" s="434">
        <v>80.319999999999993</v>
      </c>
      <c r="J2028" s="434">
        <v>0</v>
      </c>
      <c r="K2028" s="434">
        <v>1970</v>
      </c>
    </row>
    <row r="2029" spans="1:11" hidden="1" x14ac:dyDescent="0.25">
      <c r="A2029" s="434">
        <v>235000230</v>
      </c>
      <c r="B2029" s="434">
        <v>15430</v>
      </c>
      <c r="C2029" s="434" t="s">
        <v>61</v>
      </c>
      <c r="D2029" s="434" t="s">
        <v>17</v>
      </c>
      <c r="E2029" s="434">
        <v>12</v>
      </c>
      <c r="F2029" s="434">
        <v>588</v>
      </c>
      <c r="G2029" s="434">
        <v>0</v>
      </c>
      <c r="H2029" s="434">
        <v>586</v>
      </c>
      <c r="I2029" s="434">
        <v>65</v>
      </c>
      <c r="J2029" s="434">
        <v>0</v>
      </c>
      <c r="K2029" s="434">
        <v>1970</v>
      </c>
    </row>
    <row r="2030" spans="1:11" hidden="1" x14ac:dyDescent="0.25">
      <c r="A2030" s="434">
        <v>235000877</v>
      </c>
      <c r="B2030" s="434">
        <v>52185</v>
      </c>
      <c r="C2030" s="434" t="s">
        <v>61</v>
      </c>
      <c r="D2030" s="434" t="s">
        <v>13</v>
      </c>
      <c r="I2030" s="434">
        <v>9</v>
      </c>
    </row>
    <row r="2031" spans="1:11" hidden="1" x14ac:dyDescent="0.25">
      <c r="A2031" s="434">
        <v>235000970</v>
      </c>
      <c r="B2031" s="434">
        <v>25847</v>
      </c>
      <c r="C2031" s="434" t="s">
        <v>31</v>
      </c>
      <c r="D2031" s="434" t="s">
        <v>25</v>
      </c>
      <c r="G2031" s="434">
        <v>4334</v>
      </c>
      <c r="H2031" s="434">
        <v>3845</v>
      </c>
      <c r="I2031" s="434">
        <v>105</v>
      </c>
      <c r="J2031" s="434">
        <v>0</v>
      </c>
      <c r="K2031" s="434">
        <v>1970</v>
      </c>
    </row>
    <row r="2032" spans="1:11" hidden="1" x14ac:dyDescent="0.25">
      <c r="A2032" s="434">
        <v>235000986</v>
      </c>
      <c r="B2032" s="434">
        <v>12601</v>
      </c>
      <c r="C2032" s="434" t="s">
        <v>61</v>
      </c>
      <c r="D2032" s="434" t="s">
        <v>13</v>
      </c>
      <c r="I2032" s="434">
        <v>14</v>
      </c>
      <c r="J2032" s="434">
        <v>0</v>
      </c>
      <c r="K2032" s="434">
        <v>1970</v>
      </c>
    </row>
    <row r="2033" spans="1:11" x14ac:dyDescent="0.25">
      <c r="A2033" s="434">
        <v>235001280</v>
      </c>
      <c r="B2033" s="434">
        <v>11709</v>
      </c>
      <c r="C2033" s="434" t="s">
        <v>59</v>
      </c>
      <c r="D2033" s="434" t="s">
        <v>13</v>
      </c>
      <c r="I2033" s="434">
        <v>23</v>
      </c>
    </row>
    <row r="2034" spans="1:11" x14ac:dyDescent="0.25">
      <c r="A2034" s="434">
        <v>235001420</v>
      </c>
      <c r="B2034" s="434">
        <v>12600</v>
      </c>
      <c r="C2034" s="434" t="s">
        <v>59</v>
      </c>
      <c r="D2034" s="434" t="s">
        <v>13</v>
      </c>
      <c r="E2034" s="434">
        <v>10</v>
      </c>
      <c r="F2034" s="434">
        <v>578</v>
      </c>
      <c r="G2034" s="434">
        <v>200</v>
      </c>
      <c r="H2034" s="434">
        <v>246</v>
      </c>
      <c r="I2034" s="434">
        <v>23.95</v>
      </c>
      <c r="J2034" s="434">
        <v>0</v>
      </c>
    </row>
    <row r="2035" spans="1:11" hidden="1" x14ac:dyDescent="0.25">
      <c r="A2035" s="434">
        <v>235002520</v>
      </c>
      <c r="B2035" s="434">
        <v>68571</v>
      </c>
      <c r="C2035" s="434" t="s">
        <v>61</v>
      </c>
      <c r="D2035" s="434" t="s">
        <v>22</v>
      </c>
      <c r="E2035" s="434">
        <v>13</v>
      </c>
      <c r="F2035" s="434">
        <v>1949</v>
      </c>
      <c r="G2035" s="434">
        <v>3300</v>
      </c>
      <c r="H2035" s="434">
        <v>2594</v>
      </c>
      <c r="I2035" s="434">
        <v>89.98</v>
      </c>
      <c r="J2035" s="434">
        <v>0</v>
      </c>
      <c r="K2035" s="434">
        <v>2001</v>
      </c>
    </row>
    <row r="2036" spans="1:11" x14ac:dyDescent="0.25">
      <c r="A2036" s="434">
        <v>235003170</v>
      </c>
      <c r="B2036" s="434">
        <v>2556</v>
      </c>
      <c r="C2036" s="434" t="s">
        <v>59</v>
      </c>
      <c r="D2036" s="434" t="s">
        <v>17</v>
      </c>
      <c r="E2036" s="434">
        <v>11</v>
      </c>
      <c r="F2036" s="434">
        <v>1232</v>
      </c>
      <c r="G2036" s="434">
        <v>111</v>
      </c>
      <c r="H2036" s="434">
        <v>432</v>
      </c>
      <c r="I2036" s="434">
        <v>36.6</v>
      </c>
      <c r="J2036" s="434">
        <v>0</v>
      </c>
    </row>
    <row r="2037" spans="1:11" hidden="1" x14ac:dyDescent="0.25">
      <c r="A2037" s="434">
        <v>235003217</v>
      </c>
      <c r="B2037" s="434">
        <v>2474</v>
      </c>
      <c r="C2037" s="434" t="s">
        <v>61</v>
      </c>
      <c r="D2037" s="434" t="s">
        <v>13</v>
      </c>
      <c r="I2037" s="434">
        <v>10</v>
      </c>
    </row>
    <row r="2038" spans="1:11" x14ac:dyDescent="0.25">
      <c r="A2038" s="434">
        <v>235004390</v>
      </c>
      <c r="B2038" s="434">
        <v>3</v>
      </c>
      <c r="C2038" s="434" t="s">
        <v>59</v>
      </c>
      <c r="D2038" s="434" t="s">
        <v>17</v>
      </c>
      <c r="E2038" s="434">
        <v>0</v>
      </c>
      <c r="F2038" s="434">
        <v>1986</v>
      </c>
      <c r="G2038" s="434">
        <v>0</v>
      </c>
      <c r="H2038" s="434">
        <v>454</v>
      </c>
      <c r="I2038" s="434">
        <v>40.21</v>
      </c>
      <c r="J2038" s="434">
        <v>0</v>
      </c>
    </row>
    <row r="2039" spans="1:11" x14ac:dyDescent="0.25">
      <c r="A2039" s="434">
        <v>235004690</v>
      </c>
      <c r="B2039" s="434">
        <v>199156</v>
      </c>
      <c r="C2039" s="434" t="s">
        <v>59</v>
      </c>
      <c r="D2039" s="434" t="s">
        <v>17</v>
      </c>
      <c r="E2039" s="434">
        <v>0</v>
      </c>
      <c r="F2039" s="434">
        <v>5737</v>
      </c>
      <c r="G2039" s="434">
        <v>0</v>
      </c>
      <c r="H2039" s="434">
        <v>1632</v>
      </c>
      <c r="I2039" s="434">
        <v>61.5</v>
      </c>
      <c r="J2039" s="434">
        <v>0</v>
      </c>
      <c r="K2039" s="434">
        <v>1970</v>
      </c>
    </row>
    <row r="2040" spans="1:11" x14ac:dyDescent="0.25">
      <c r="A2040" s="434">
        <v>235004700</v>
      </c>
      <c r="B2040" s="434">
        <v>295413</v>
      </c>
      <c r="C2040" s="434" t="s">
        <v>59</v>
      </c>
      <c r="D2040" s="434" t="s">
        <v>17</v>
      </c>
      <c r="E2040" s="434">
        <v>0</v>
      </c>
      <c r="F2040" s="434">
        <v>5737</v>
      </c>
      <c r="G2040" s="434">
        <v>0</v>
      </c>
      <c r="H2040" s="434">
        <v>1632</v>
      </c>
      <c r="I2040" s="434">
        <v>61.5</v>
      </c>
      <c r="J2040" s="434">
        <v>0</v>
      </c>
      <c r="K2040" s="434">
        <v>1970</v>
      </c>
    </row>
    <row r="2041" spans="1:11" hidden="1" x14ac:dyDescent="0.25">
      <c r="A2041" s="434">
        <v>235004778</v>
      </c>
      <c r="B2041" s="434">
        <v>3976</v>
      </c>
      <c r="C2041" s="434" t="s">
        <v>61</v>
      </c>
      <c r="D2041" s="434" t="s">
        <v>13</v>
      </c>
      <c r="I2041" s="434">
        <v>14</v>
      </c>
    </row>
    <row r="2042" spans="1:11" hidden="1" x14ac:dyDescent="0.25">
      <c r="A2042" s="434">
        <v>235005270</v>
      </c>
      <c r="B2042" s="434">
        <v>29877</v>
      </c>
      <c r="C2042" s="434" t="s">
        <v>56</v>
      </c>
      <c r="D2042" s="434" t="s">
        <v>22</v>
      </c>
      <c r="E2042" s="434">
        <v>13.8</v>
      </c>
      <c r="F2042" s="434">
        <v>3600</v>
      </c>
      <c r="G2042" s="434">
        <v>650</v>
      </c>
      <c r="H2042" s="434">
        <v>2983</v>
      </c>
      <c r="I2042" s="434">
        <v>73</v>
      </c>
      <c r="K2042" s="434">
        <v>2003</v>
      </c>
    </row>
    <row r="2043" spans="1:11" x14ac:dyDescent="0.25">
      <c r="A2043" s="434">
        <v>235005350</v>
      </c>
      <c r="B2043" s="434">
        <v>492</v>
      </c>
      <c r="C2043" s="434" t="s">
        <v>59</v>
      </c>
      <c r="D2043" s="434" t="s">
        <v>17</v>
      </c>
      <c r="E2043" s="434">
        <v>0</v>
      </c>
      <c r="F2043" s="434">
        <v>1469</v>
      </c>
      <c r="G2043" s="434">
        <v>0</v>
      </c>
      <c r="H2043" s="434">
        <v>449</v>
      </c>
      <c r="I2043" s="434">
        <v>42.36</v>
      </c>
      <c r="J2043" s="434">
        <v>0</v>
      </c>
    </row>
    <row r="2044" spans="1:11" x14ac:dyDescent="0.25">
      <c r="A2044" s="434">
        <v>235005740</v>
      </c>
      <c r="B2044" s="434">
        <v>814</v>
      </c>
      <c r="C2044" s="434" t="s">
        <v>59</v>
      </c>
      <c r="D2044" s="434" t="s">
        <v>17</v>
      </c>
      <c r="E2044" s="434">
        <v>0</v>
      </c>
      <c r="F2044" s="434">
        <v>1471</v>
      </c>
      <c r="G2044" s="434">
        <v>0</v>
      </c>
      <c r="H2044" s="434">
        <v>527</v>
      </c>
      <c r="I2044" s="434">
        <v>43.97</v>
      </c>
      <c r="J2044" s="434">
        <v>0</v>
      </c>
    </row>
    <row r="2045" spans="1:11" hidden="1" x14ac:dyDescent="0.25">
      <c r="A2045" s="434">
        <v>235006000</v>
      </c>
      <c r="B2045" s="434">
        <v>13074</v>
      </c>
      <c r="C2045" s="434" t="s">
        <v>61</v>
      </c>
      <c r="D2045" s="434" t="s">
        <v>13</v>
      </c>
      <c r="I2045" s="434">
        <v>22</v>
      </c>
    </row>
    <row r="2046" spans="1:11" x14ac:dyDescent="0.25">
      <c r="A2046" s="434">
        <v>235006280</v>
      </c>
      <c r="B2046" s="434">
        <v>641654</v>
      </c>
      <c r="C2046" s="434" t="s">
        <v>59</v>
      </c>
      <c r="D2046" s="434" t="s">
        <v>17</v>
      </c>
      <c r="E2046" s="434">
        <v>0</v>
      </c>
      <c r="F2046" s="434">
        <v>4141</v>
      </c>
      <c r="G2046" s="434">
        <v>2201</v>
      </c>
      <c r="H2046" s="434">
        <v>1759</v>
      </c>
      <c r="I2046" s="434">
        <v>64</v>
      </c>
      <c r="J2046" s="434">
        <v>0</v>
      </c>
      <c r="K2046" s="434">
        <v>1970</v>
      </c>
    </row>
    <row r="2047" spans="1:11" hidden="1" x14ac:dyDescent="0.25">
      <c r="A2047" s="434">
        <v>235006490</v>
      </c>
      <c r="B2047" s="434">
        <v>12039</v>
      </c>
      <c r="C2047" s="434" t="s">
        <v>24</v>
      </c>
      <c r="D2047" s="434" t="s">
        <v>25</v>
      </c>
      <c r="E2047" s="434">
        <v>16</v>
      </c>
      <c r="F2047" s="434">
        <v>4500</v>
      </c>
      <c r="G2047" s="434">
        <v>6095</v>
      </c>
      <c r="H2047" s="434">
        <v>5103</v>
      </c>
      <c r="I2047" s="434">
        <v>112.56</v>
      </c>
      <c r="J2047" s="434">
        <v>5777</v>
      </c>
      <c r="K2047" s="434">
        <v>1970</v>
      </c>
    </row>
    <row r="2048" spans="1:11" hidden="1" x14ac:dyDescent="0.25">
      <c r="A2048" s="434">
        <v>235007330</v>
      </c>
      <c r="B2048" s="434">
        <v>57684</v>
      </c>
      <c r="C2048" s="434" t="s">
        <v>16</v>
      </c>
      <c r="D2048" s="434" t="s">
        <v>29</v>
      </c>
      <c r="E2048" s="434">
        <v>14.9</v>
      </c>
      <c r="F2048" s="434">
        <v>12360</v>
      </c>
      <c r="G2048" s="434">
        <v>51319</v>
      </c>
      <c r="H2048" s="434">
        <v>30095</v>
      </c>
      <c r="I2048" s="434">
        <v>183</v>
      </c>
      <c r="J2048" s="434">
        <v>0</v>
      </c>
      <c r="K2048" s="434">
        <v>1970</v>
      </c>
    </row>
    <row r="2049" spans="1:11" hidden="1" x14ac:dyDescent="0.25">
      <c r="A2049" s="434">
        <v>235007440</v>
      </c>
      <c r="B2049" s="434">
        <v>1725</v>
      </c>
      <c r="C2049" s="434" t="s">
        <v>20</v>
      </c>
      <c r="D2049" s="434" t="s">
        <v>25</v>
      </c>
      <c r="E2049" s="434">
        <v>13.5</v>
      </c>
      <c r="F2049" s="434">
        <v>3784</v>
      </c>
      <c r="G2049" s="434">
        <v>10632</v>
      </c>
      <c r="H2049" s="434">
        <v>6688</v>
      </c>
      <c r="I2049" s="434">
        <v>126.95</v>
      </c>
      <c r="J2049" s="434">
        <v>11091</v>
      </c>
      <c r="K2049" s="434">
        <v>2004</v>
      </c>
    </row>
    <row r="2050" spans="1:11" hidden="1" x14ac:dyDescent="0.25">
      <c r="A2050" s="434">
        <v>235007540</v>
      </c>
      <c r="B2050" s="434">
        <v>44567</v>
      </c>
      <c r="C2050" s="434" t="s">
        <v>16</v>
      </c>
      <c r="D2050" s="434" t="s">
        <v>29</v>
      </c>
      <c r="E2050" s="434">
        <v>14.9</v>
      </c>
      <c r="F2050" s="434">
        <v>9480</v>
      </c>
      <c r="G2050" s="434">
        <v>51319</v>
      </c>
      <c r="H2050" s="434">
        <v>30095</v>
      </c>
      <c r="I2050" s="434">
        <v>183</v>
      </c>
      <c r="J2050" s="434">
        <v>0</v>
      </c>
      <c r="K2050" s="434">
        <v>1970</v>
      </c>
    </row>
    <row r="2051" spans="1:11" hidden="1" x14ac:dyDescent="0.25">
      <c r="A2051" s="434">
        <v>235007573</v>
      </c>
      <c r="B2051" s="434">
        <v>19769</v>
      </c>
      <c r="C2051" s="434" t="s">
        <v>54</v>
      </c>
      <c r="D2051" s="434" t="s">
        <v>13</v>
      </c>
      <c r="F2051" s="434">
        <v>941</v>
      </c>
      <c r="H2051" s="434">
        <v>192</v>
      </c>
      <c r="I2051" s="434">
        <v>28.4</v>
      </c>
      <c r="K2051" s="434">
        <v>1997</v>
      </c>
    </row>
    <row r="2052" spans="1:11" hidden="1" x14ac:dyDescent="0.25">
      <c r="A2052" s="434">
        <v>235007690</v>
      </c>
      <c r="B2052" s="434">
        <v>131063</v>
      </c>
      <c r="C2052" s="434" t="s">
        <v>16</v>
      </c>
      <c r="D2052" s="434" t="s">
        <v>29</v>
      </c>
      <c r="E2052" s="434">
        <v>15</v>
      </c>
      <c r="F2052" s="434">
        <v>8562</v>
      </c>
      <c r="G2052" s="434">
        <v>34530</v>
      </c>
      <c r="H2052" s="434">
        <v>24916</v>
      </c>
      <c r="I2052" s="434">
        <v>186.93</v>
      </c>
      <c r="J2052" s="434">
        <v>0</v>
      </c>
      <c r="K2052" s="434">
        <v>1970</v>
      </c>
    </row>
    <row r="2053" spans="1:11" hidden="1" x14ac:dyDescent="0.25">
      <c r="A2053" s="434">
        <v>235007950</v>
      </c>
      <c r="B2053" s="434">
        <v>39788</v>
      </c>
      <c r="C2053" s="434" t="s">
        <v>31</v>
      </c>
      <c r="D2053" s="434" t="s">
        <v>22</v>
      </c>
      <c r="G2053" s="434">
        <v>2521</v>
      </c>
      <c r="H2053" s="434">
        <v>1882</v>
      </c>
      <c r="I2053" s="434">
        <v>82</v>
      </c>
      <c r="J2053" s="434">
        <v>0</v>
      </c>
      <c r="K2053" s="434">
        <v>1970</v>
      </c>
    </row>
    <row r="2054" spans="1:11" hidden="1" x14ac:dyDescent="0.25">
      <c r="A2054" s="434">
        <v>235007990</v>
      </c>
      <c r="B2054" s="434">
        <v>1222</v>
      </c>
      <c r="C2054" s="434" t="s">
        <v>61</v>
      </c>
      <c r="D2054" s="434" t="s">
        <v>22</v>
      </c>
      <c r="E2054" s="434">
        <v>13</v>
      </c>
      <c r="F2054" s="434">
        <v>1950</v>
      </c>
      <c r="G2054" s="434">
        <v>3360</v>
      </c>
      <c r="H2054" s="434">
        <v>2601</v>
      </c>
      <c r="I2054" s="434">
        <v>91.25</v>
      </c>
      <c r="J2054" s="434">
        <v>0</v>
      </c>
      <c r="K2054" s="434">
        <v>2001</v>
      </c>
    </row>
    <row r="2055" spans="1:11" hidden="1" x14ac:dyDescent="0.25">
      <c r="A2055" s="434">
        <v>235008060</v>
      </c>
      <c r="B2055" s="434">
        <v>24392</v>
      </c>
      <c r="C2055" s="434" t="s">
        <v>61</v>
      </c>
      <c r="D2055" s="434" t="s">
        <v>13</v>
      </c>
      <c r="I2055" s="434">
        <v>13</v>
      </c>
      <c r="J2055" s="434">
        <v>0</v>
      </c>
      <c r="K2055" s="434">
        <v>1970</v>
      </c>
    </row>
    <row r="2056" spans="1:11" hidden="1" x14ac:dyDescent="0.25">
      <c r="A2056" s="434">
        <v>235008290</v>
      </c>
      <c r="B2056" s="434">
        <v>36201</v>
      </c>
      <c r="C2056" s="434" t="s">
        <v>31</v>
      </c>
      <c r="D2056" s="434" t="s">
        <v>22</v>
      </c>
      <c r="E2056" s="434">
        <v>10</v>
      </c>
      <c r="F2056" s="434">
        <v>999</v>
      </c>
      <c r="G2056" s="434">
        <v>2508</v>
      </c>
      <c r="H2056" s="434">
        <v>1882</v>
      </c>
      <c r="I2056" s="434">
        <v>81.87</v>
      </c>
      <c r="J2056" s="434">
        <v>0</v>
      </c>
      <c r="K2056" s="434">
        <v>1997</v>
      </c>
    </row>
    <row r="2057" spans="1:11" hidden="1" x14ac:dyDescent="0.25">
      <c r="A2057" s="434">
        <v>235008686</v>
      </c>
      <c r="B2057" s="434">
        <v>13208</v>
      </c>
      <c r="C2057" s="434" t="s">
        <v>61</v>
      </c>
      <c r="D2057" s="434" t="s">
        <v>13</v>
      </c>
      <c r="I2057" s="434">
        <v>15</v>
      </c>
      <c r="J2057" s="434">
        <v>0</v>
      </c>
      <c r="K2057" s="434">
        <v>1970</v>
      </c>
    </row>
    <row r="2058" spans="1:11" hidden="1" x14ac:dyDescent="0.25">
      <c r="A2058" s="434">
        <v>235008920</v>
      </c>
      <c r="B2058" s="434">
        <v>26462</v>
      </c>
      <c r="C2058" s="434" t="s">
        <v>31</v>
      </c>
      <c r="D2058" s="434" t="s">
        <v>25</v>
      </c>
      <c r="E2058" s="434">
        <v>13</v>
      </c>
      <c r="F2058" s="434">
        <v>2880</v>
      </c>
      <c r="G2058" s="434">
        <v>5880</v>
      </c>
      <c r="H2058" s="434">
        <v>4185</v>
      </c>
      <c r="I2058" s="434">
        <v>109.19</v>
      </c>
      <c r="J2058" s="434">
        <v>0</v>
      </c>
    </row>
    <row r="2059" spans="1:11" hidden="1" x14ac:dyDescent="0.25">
      <c r="A2059" s="434">
        <v>235008930</v>
      </c>
      <c r="B2059" s="434">
        <v>11492</v>
      </c>
      <c r="C2059" s="434" t="s">
        <v>54</v>
      </c>
      <c r="D2059" s="434" t="s">
        <v>13</v>
      </c>
      <c r="E2059" s="434">
        <v>10.7</v>
      </c>
      <c r="F2059" s="434">
        <v>1902</v>
      </c>
      <c r="H2059" s="434">
        <v>161</v>
      </c>
      <c r="I2059" s="434">
        <v>26</v>
      </c>
      <c r="K2059" s="434">
        <v>2005</v>
      </c>
    </row>
    <row r="2060" spans="1:11" hidden="1" x14ac:dyDescent="0.25">
      <c r="A2060" s="434">
        <v>235009020</v>
      </c>
      <c r="B2060" s="434">
        <v>762678</v>
      </c>
      <c r="C2060" s="434" t="s">
        <v>20</v>
      </c>
      <c r="D2060" s="434" t="s">
        <v>25</v>
      </c>
      <c r="E2060" s="434">
        <v>13</v>
      </c>
      <c r="F2060" s="434">
        <v>3840</v>
      </c>
      <c r="G2060" s="434">
        <v>7010</v>
      </c>
      <c r="H2060" s="434">
        <v>4666</v>
      </c>
      <c r="I2060" s="434">
        <v>119.6</v>
      </c>
      <c r="J2060" s="434">
        <v>7708</v>
      </c>
      <c r="K2060" s="434">
        <v>2005</v>
      </c>
    </row>
    <row r="2061" spans="1:11" hidden="1" x14ac:dyDescent="0.25">
      <c r="A2061" s="434">
        <v>235009170</v>
      </c>
      <c r="B2061" s="434">
        <v>85964</v>
      </c>
      <c r="C2061" s="434" t="s">
        <v>61</v>
      </c>
      <c r="D2061" s="434" t="s">
        <v>13</v>
      </c>
      <c r="I2061" s="434">
        <v>18</v>
      </c>
      <c r="J2061" s="434">
        <v>0</v>
      </c>
      <c r="K2061" s="434">
        <v>1970</v>
      </c>
    </row>
    <row r="2062" spans="1:11" hidden="1" x14ac:dyDescent="0.25">
      <c r="A2062" s="434">
        <v>235009400</v>
      </c>
      <c r="B2062" s="434">
        <v>2347</v>
      </c>
      <c r="C2062" s="434" t="s">
        <v>16</v>
      </c>
      <c r="D2062" s="434" t="s">
        <v>33</v>
      </c>
      <c r="E2062" s="434">
        <v>15</v>
      </c>
      <c r="F2062" s="434">
        <v>13560</v>
      </c>
      <c r="G2062" s="434">
        <v>70681</v>
      </c>
      <c r="H2062" s="434">
        <v>42011</v>
      </c>
      <c r="I2062" s="434">
        <v>228</v>
      </c>
      <c r="J2062" s="434">
        <v>77612</v>
      </c>
      <c r="K2062" s="434">
        <v>2005</v>
      </c>
    </row>
    <row r="2063" spans="1:11" hidden="1" x14ac:dyDescent="0.25">
      <c r="A2063" s="434">
        <v>235009410</v>
      </c>
      <c r="B2063" s="434">
        <v>10253</v>
      </c>
      <c r="C2063" s="434" t="s">
        <v>16</v>
      </c>
      <c r="D2063" s="434" t="s">
        <v>33</v>
      </c>
      <c r="E2063" s="434">
        <v>14.9</v>
      </c>
      <c r="F2063" s="434">
        <v>13560</v>
      </c>
      <c r="G2063" s="434">
        <v>70681</v>
      </c>
      <c r="H2063" s="434">
        <v>42011</v>
      </c>
      <c r="I2063" s="434">
        <v>228</v>
      </c>
      <c r="J2063" s="434">
        <v>77513</v>
      </c>
      <c r="K2063" s="434">
        <v>2005</v>
      </c>
    </row>
    <row r="2064" spans="1:11" hidden="1" x14ac:dyDescent="0.25">
      <c r="A2064" s="434">
        <v>235009420</v>
      </c>
      <c r="B2064" s="434">
        <v>14124</v>
      </c>
      <c r="C2064" s="434" t="s">
        <v>16</v>
      </c>
      <c r="D2064" s="434" t="s">
        <v>33</v>
      </c>
      <c r="E2064" s="434">
        <v>15</v>
      </c>
      <c r="F2064" s="434">
        <v>13560</v>
      </c>
      <c r="G2064" s="434">
        <v>70681</v>
      </c>
      <c r="H2064" s="434">
        <v>42011</v>
      </c>
      <c r="I2064" s="434">
        <v>228</v>
      </c>
      <c r="J2064" s="434">
        <v>77612</v>
      </c>
      <c r="K2064" s="434">
        <v>2005</v>
      </c>
    </row>
    <row r="2065" spans="1:11" hidden="1" x14ac:dyDescent="0.25">
      <c r="A2065" s="434">
        <v>235009522</v>
      </c>
      <c r="B2065" s="434">
        <v>17221</v>
      </c>
      <c r="C2065" s="434" t="s">
        <v>61</v>
      </c>
      <c r="D2065" s="434" t="s">
        <v>13</v>
      </c>
      <c r="I2065" s="434">
        <v>14</v>
      </c>
      <c r="J2065" s="434">
        <v>0</v>
      </c>
      <c r="K2065" s="434">
        <v>1970</v>
      </c>
    </row>
    <row r="2066" spans="1:11" hidden="1" x14ac:dyDescent="0.25">
      <c r="A2066" s="434">
        <v>235009670</v>
      </c>
      <c r="B2066" s="434">
        <v>9670</v>
      </c>
      <c r="C2066" s="434" t="s">
        <v>48</v>
      </c>
      <c r="D2066" s="434" t="s">
        <v>17</v>
      </c>
      <c r="E2066" s="434">
        <v>12</v>
      </c>
      <c r="F2066" s="434">
        <v>1508</v>
      </c>
      <c r="G2066" s="434">
        <v>488</v>
      </c>
      <c r="H2066" s="434">
        <v>1125</v>
      </c>
      <c r="I2066" s="434">
        <v>48.33</v>
      </c>
      <c r="J2066" s="434">
        <v>0</v>
      </c>
      <c r="K2066" s="434">
        <v>2005</v>
      </c>
    </row>
    <row r="2067" spans="1:11" hidden="1" x14ac:dyDescent="0.25">
      <c r="A2067" s="434">
        <v>235009760</v>
      </c>
      <c r="B2067" s="434">
        <v>59326</v>
      </c>
      <c r="C2067" s="434" t="s">
        <v>28</v>
      </c>
      <c r="D2067" s="434" t="s">
        <v>36</v>
      </c>
      <c r="E2067" s="434">
        <v>14.5</v>
      </c>
      <c r="F2067" s="434">
        <v>18630</v>
      </c>
      <c r="G2067" s="434">
        <v>180201</v>
      </c>
      <c r="H2067" s="434">
        <v>90092</v>
      </c>
      <c r="I2067" s="434">
        <v>288.93</v>
      </c>
      <c r="J2067" s="434">
        <v>0</v>
      </c>
      <c r="K2067" s="434">
        <v>2005</v>
      </c>
    </row>
    <row r="2068" spans="1:11" hidden="1" x14ac:dyDescent="0.25">
      <c r="A2068" s="434">
        <v>235010030</v>
      </c>
      <c r="B2068" s="434">
        <v>18504</v>
      </c>
      <c r="C2068" s="434" t="s">
        <v>48</v>
      </c>
      <c r="D2068" s="434" t="s">
        <v>17</v>
      </c>
      <c r="E2068" s="434">
        <v>12</v>
      </c>
      <c r="F2068" s="434">
        <v>1508</v>
      </c>
      <c r="G2068" s="434">
        <v>461</v>
      </c>
      <c r="H2068" s="434">
        <v>1125</v>
      </c>
      <c r="I2068" s="434">
        <v>48.33</v>
      </c>
      <c r="J2068" s="434">
        <v>0</v>
      </c>
      <c r="K2068" s="434">
        <v>2005</v>
      </c>
    </row>
    <row r="2069" spans="1:11" hidden="1" x14ac:dyDescent="0.25">
      <c r="A2069" s="434">
        <v>235010170</v>
      </c>
      <c r="B2069" s="434">
        <v>5473</v>
      </c>
      <c r="C2069" s="434" t="s">
        <v>61</v>
      </c>
      <c r="D2069" s="434" t="s">
        <v>25</v>
      </c>
      <c r="E2069" s="434">
        <v>14.5</v>
      </c>
      <c r="F2069" s="434">
        <v>5180</v>
      </c>
      <c r="G2069" s="434">
        <v>13538</v>
      </c>
      <c r="H2069" s="434">
        <v>9177</v>
      </c>
      <c r="I2069" s="434">
        <v>136.43</v>
      </c>
      <c r="K2069" s="434">
        <v>2006</v>
      </c>
    </row>
    <row r="2070" spans="1:11" hidden="1" x14ac:dyDescent="0.25">
      <c r="A2070" s="434">
        <v>235010430</v>
      </c>
      <c r="B2070" s="434">
        <v>10779</v>
      </c>
      <c r="C2070" s="434" t="s">
        <v>48</v>
      </c>
      <c r="D2070" s="434" t="s">
        <v>17</v>
      </c>
      <c r="E2070" s="434">
        <v>12</v>
      </c>
      <c r="F2070" s="434">
        <v>1508</v>
      </c>
      <c r="G2070" s="434">
        <v>475</v>
      </c>
      <c r="H2070" s="434">
        <v>1125</v>
      </c>
      <c r="I2070" s="434">
        <v>48.33</v>
      </c>
      <c r="J2070" s="434">
        <v>0</v>
      </c>
      <c r="K2070" s="434">
        <v>2006</v>
      </c>
    </row>
    <row r="2071" spans="1:11" hidden="1" x14ac:dyDescent="0.25">
      <c r="A2071" s="434">
        <v>235010499</v>
      </c>
      <c r="B2071" s="434">
        <v>6070</v>
      </c>
      <c r="C2071" s="434" t="s">
        <v>61</v>
      </c>
      <c r="D2071" s="434" t="s">
        <v>13</v>
      </c>
      <c r="I2071" s="434">
        <v>12</v>
      </c>
    </row>
    <row r="2072" spans="1:11" hidden="1" x14ac:dyDescent="0.25">
      <c r="A2072" s="434">
        <v>235010520</v>
      </c>
      <c r="B2072" s="434">
        <v>12435</v>
      </c>
      <c r="C2072" s="434" t="s">
        <v>48</v>
      </c>
      <c r="D2072" s="434" t="s">
        <v>17</v>
      </c>
      <c r="E2072" s="434">
        <v>12</v>
      </c>
      <c r="F2072" s="434">
        <v>1508</v>
      </c>
      <c r="G2072" s="434">
        <v>488</v>
      </c>
      <c r="H2072" s="434">
        <v>1125</v>
      </c>
      <c r="I2072" s="434">
        <v>48.33</v>
      </c>
      <c r="J2072" s="434">
        <v>0</v>
      </c>
      <c r="K2072" s="434">
        <v>2006</v>
      </c>
    </row>
    <row r="2073" spans="1:11" hidden="1" x14ac:dyDescent="0.25">
      <c r="A2073" s="434">
        <v>235010600</v>
      </c>
      <c r="B2073" s="434">
        <v>18239</v>
      </c>
      <c r="C2073" s="434" t="s">
        <v>31</v>
      </c>
      <c r="D2073" s="434" t="s">
        <v>25</v>
      </c>
      <c r="E2073" s="434">
        <v>12.5</v>
      </c>
      <c r="F2073" s="434">
        <v>3840</v>
      </c>
      <c r="G2073" s="434">
        <v>7099</v>
      </c>
      <c r="H2073" s="434">
        <v>5257</v>
      </c>
      <c r="I2073" s="434">
        <v>116.98</v>
      </c>
      <c r="J2073" s="434">
        <v>0</v>
      </c>
      <c r="K2073" s="434">
        <v>1970</v>
      </c>
    </row>
    <row r="2074" spans="1:11" x14ac:dyDescent="0.25">
      <c r="A2074" s="434">
        <v>235010670</v>
      </c>
      <c r="B2074" s="434">
        <v>691</v>
      </c>
      <c r="C2074" s="434" t="s">
        <v>59</v>
      </c>
      <c r="D2074" s="434" t="s">
        <v>25</v>
      </c>
      <c r="E2074" s="434">
        <v>17.5</v>
      </c>
      <c r="F2074" s="434">
        <v>9762</v>
      </c>
      <c r="G2074" s="434">
        <v>5811</v>
      </c>
      <c r="H2074" s="434">
        <v>5579</v>
      </c>
      <c r="I2074" s="434">
        <v>113.97</v>
      </c>
      <c r="J2074" s="434">
        <v>0</v>
      </c>
      <c r="K2074" s="434">
        <v>1970</v>
      </c>
    </row>
    <row r="2075" spans="1:11" hidden="1" x14ac:dyDescent="0.25">
      <c r="A2075" s="434">
        <v>235010720</v>
      </c>
      <c r="B2075" s="434">
        <v>197787</v>
      </c>
      <c r="C2075" s="434" t="s">
        <v>61</v>
      </c>
      <c r="D2075" s="434" t="s">
        <v>22</v>
      </c>
      <c r="E2075" s="434">
        <v>12</v>
      </c>
      <c r="F2075" s="434">
        <v>8980</v>
      </c>
      <c r="G2075" s="434">
        <v>3159</v>
      </c>
      <c r="H2075" s="434">
        <v>4454</v>
      </c>
      <c r="I2075" s="434">
        <v>86.65</v>
      </c>
      <c r="J2075" s="434">
        <v>0</v>
      </c>
      <c r="K2075" s="434">
        <v>2006</v>
      </c>
    </row>
    <row r="2076" spans="1:11" hidden="1" x14ac:dyDescent="0.25">
      <c r="A2076" s="434">
        <v>235011030</v>
      </c>
      <c r="B2076" s="434">
        <v>84134</v>
      </c>
      <c r="C2076" s="434" t="s">
        <v>16</v>
      </c>
      <c r="D2076" s="434" t="s">
        <v>29</v>
      </c>
      <c r="E2076" s="434">
        <v>15</v>
      </c>
      <c r="F2076" s="434">
        <v>8561</v>
      </c>
      <c r="G2076" s="434">
        <v>35692</v>
      </c>
      <c r="H2076" s="434">
        <v>24242</v>
      </c>
      <c r="I2076" s="434">
        <v>183.2</v>
      </c>
      <c r="J2076" s="434">
        <v>0</v>
      </c>
      <c r="K2076" s="434">
        <v>1970</v>
      </c>
    </row>
    <row r="2077" spans="1:11" hidden="1" x14ac:dyDescent="0.25">
      <c r="A2077" s="434">
        <v>235011150</v>
      </c>
      <c r="B2077" s="434">
        <v>17465</v>
      </c>
      <c r="C2077" s="434" t="s">
        <v>31</v>
      </c>
      <c r="D2077" s="434" t="s">
        <v>25</v>
      </c>
      <c r="E2077" s="434">
        <v>12.4</v>
      </c>
      <c r="F2077" s="434">
        <v>2800</v>
      </c>
      <c r="G2077" s="434">
        <v>8099</v>
      </c>
      <c r="H2077" s="434">
        <v>5604</v>
      </c>
      <c r="I2077" s="434">
        <v>108.16</v>
      </c>
      <c r="J2077" s="434">
        <v>0</v>
      </c>
      <c r="K2077" s="434">
        <v>1970</v>
      </c>
    </row>
    <row r="2078" spans="1:11" hidden="1" x14ac:dyDescent="0.25">
      <c r="A2078" s="434">
        <v>235011441</v>
      </c>
      <c r="B2078" s="434">
        <v>3930</v>
      </c>
      <c r="C2078" s="434" t="s">
        <v>61</v>
      </c>
      <c r="D2078" s="434" t="s">
        <v>13</v>
      </c>
      <c r="I2078" s="434">
        <v>13</v>
      </c>
    </row>
    <row r="2079" spans="1:11" hidden="1" x14ac:dyDescent="0.25">
      <c r="A2079" s="434">
        <v>235011460</v>
      </c>
      <c r="B2079" s="434">
        <v>2143</v>
      </c>
      <c r="C2079" s="434" t="s">
        <v>56</v>
      </c>
      <c r="D2079" s="434" t="s">
        <v>17</v>
      </c>
      <c r="E2079" s="434">
        <v>12</v>
      </c>
      <c r="F2079" s="434">
        <v>2650</v>
      </c>
      <c r="G2079" s="434">
        <v>2549</v>
      </c>
      <c r="H2079" s="434">
        <v>1936</v>
      </c>
      <c r="I2079" s="434">
        <v>69.3</v>
      </c>
      <c r="K2079" s="434">
        <v>1984</v>
      </c>
    </row>
    <row r="2080" spans="1:11" hidden="1" x14ac:dyDescent="0.25">
      <c r="A2080" s="434">
        <v>235011590</v>
      </c>
      <c r="B2080" s="434">
        <v>2128</v>
      </c>
      <c r="C2080" s="434" t="s">
        <v>54</v>
      </c>
      <c r="D2080" s="434" t="s">
        <v>13</v>
      </c>
      <c r="E2080" s="434">
        <v>12</v>
      </c>
      <c r="F2080" s="434">
        <v>2648</v>
      </c>
      <c r="G2080" s="434">
        <v>163</v>
      </c>
      <c r="H2080" s="434">
        <v>329</v>
      </c>
      <c r="I2080" s="434">
        <v>28</v>
      </c>
      <c r="J2080" s="434">
        <v>0</v>
      </c>
      <c r="K2080" s="434">
        <v>2006</v>
      </c>
    </row>
    <row r="2081" spans="1:11" hidden="1" x14ac:dyDescent="0.25">
      <c r="A2081" s="434">
        <v>235011600</v>
      </c>
      <c r="B2081" s="434">
        <v>41844</v>
      </c>
      <c r="C2081" s="434" t="s">
        <v>31</v>
      </c>
      <c r="D2081" s="434" t="s">
        <v>25</v>
      </c>
      <c r="I2081" s="434">
        <v>117</v>
      </c>
    </row>
    <row r="2082" spans="1:11" hidden="1" x14ac:dyDescent="0.25">
      <c r="A2082" s="434">
        <v>235011610</v>
      </c>
      <c r="B2082" s="434">
        <v>17376</v>
      </c>
      <c r="C2082" s="434" t="s">
        <v>35</v>
      </c>
      <c r="D2082" s="434" t="s">
        <v>29</v>
      </c>
      <c r="E2082" s="434">
        <v>19.5</v>
      </c>
      <c r="F2082" s="434">
        <v>14042</v>
      </c>
      <c r="G2082" s="434">
        <v>20580</v>
      </c>
      <c r="H2082" s="434">
        <v>15487</v>
      </c>
      <c r="I2082" s="434">
        <v>168.05</v>
      </c>
      <c r="J2082" s="434">
        <v>0</v>
      </c>
      <c r="K2082" s="434">
        <v>1970</v>
      </c>
    </row>
    <row r="2083" spans="1:11" hidden="1" x14ac:dyDescent="0.25">
      <c r="A2083" s="434">
        <v>235011640</v>
      </c>
      <c r="B2083" s="434">
        <v>18998</v>
      </c>
      <c r="C2083" s="434" t="s">
        <v>48</v>
      </c>
      <c r="D2083" s="434" t="s">
        <v>17</v>
      </c>
      <c r="E2083" s="434">
        <v>12</v>
      </c>
      <c r="F2083" s="434">
        <v>1508</v>
      </c>
      <c r="G2083" s="434">
        <v>488</v>
      </c>
      <c r="H2083" s="434">
        <v>1125</v>
      </c>
      <c r="I2083" s="434">
        <v>48.33</v>
      </c>
      <c r="J2083" s="434">
        <v>0</v>
      </c>
      <c r="K2083" s="434">
        <v>2006</v>
      </c>
    </row>
    <row r="2084" spans="1:11" hidden="1" x14ac:dyDescent="0.25">
      <c r="A2084" s="434">
        <v>235011900</v>
      </c>
      <c r="B2084" s="434">
        <v>101796</v>
      </c>
      <c r="C2084" s="434" t="s">
        <v>56</v>
      </c>
      <c r="D2084" s="434" t="s">
        <v>17</v>
      </c>
      <c r="E2084" s="434">
        <v>11</v>
      </c>
      <c r="F2084" s="434">
        <v>1765</v>
      </c>
      <c r="G2084" s="434">
        <v>200</v>
      </c>
      <c r="H2084" s="434">
        <v>1286</v>
      </c>
      <c r="I2084" s="434">
        <v>60.36</v>
      </c>
      <c r="J2084" s="434">
        <v>0</v>
      </c>
      <c r="K2084" s="434">
        <v>1976</v>
      </c>
    </row>
    <row r="2085" spans="1:11" hidden="1" x14ac:dyDescent="0.25">
      <c r="A2085" s="434">
        <v>235011975</v>
      </c>
      <c r="B2085" s="434">
        <v>3620</v>
      </c>
      <c r="C2085" s="434" t="s">
        <v>61</v>
      </c>
      <c r="D2085" s="434" t="s">
        <v>13</v>
      </c>
      <c r="I2085" s="434">
        <v>11</v>
      </c>
      <c r="J2085" s="434">
        <v>0</v>
      </c>
      <c r="K2085" s="434">
        <v>1970</v>
      </c>
    </row>
    <row r="2086" spans="1:11" hidden="1" x14ac:dyDescent="0.25">
      <c r="A2086" s="434">
        <v>235012220</v>
      </c>
      <c r="B2086" s="434">
        <v>35186</v>
      </c>
      <c r="C2086" s="434" t="s">
        <v>61</v>
      </c>
      <c r="D2086" s="434" t="s">
        <v>25</v>
      </c>
      <c r="E2086" s="434">
        <v>12</v>
      </c>
      <c r="F2086" s="434">
        <v>3840</v>
      </c>
      <c r="G2086" s="434">
        <v>7098</v>
      </c>
      <c r="H2086" s="434">
        <v>5257</v>
      </c>
      <c r="I2086" s="434">
        <v>117.34</v>
      </c>
      <c r="J2086" s="434">
        <v>0</v>
      </c>
      <c r="K2086" s="434">
        <v>2006</v>
      </c>
    </row>
    <row r="2087" spans="1:11" x14ac:dyDescent="0.25">
      <c r="A2087" s="434">
        <v>235013021</v>
      </c>
      <c r="B2087" s="434">
        <v>71521</v>
      </c>
      <c r="C2087" s="434" t="s">
        <v>59</v>
      </c>
      <c r="D2087" s="434" t="s">
        <v>17</v>
      </c>
      <c r="E2087" s="434">
        <v>17</v>
      </c>
      <c r="F2087" s="434">
        <v>5300</v>
      </c>
      <c r="G2087" s="434">
        <v>2000</v>
      </c>
      <c r="H2087" s="434">
        <v>1676</v>
      </c>
      <c r="I2087" s="434">
        <v>65</v>
      </c>
      <c r="J2087" s="434">
        <v>0</v>
      </c>
      <c r="K2087" s="434">
        <v>1970</v>
      </c>
    </row>
    <row r="2088" spans="1:11" hidden="1" x14ac:dyDescent="0.25">
      <c r="A2088" s="434">
        <v>235013963</v>
      </c>
      <c r="B2088" s="434">
        <v>191</v>
      </c>
      <c r="C2088" s="434" t="s">
        <v>54</v>
      </c>
      <c r="D2088" s="434" t="s">
        <v>13</v>
      </c>
      <c r="E2088" s="434">
        <v>12</v>
      </c>
      <c r="F2088" s="434">
        <v>530</v>
      </c>
      <c r="H2088" s="434">
        <v>113</v>
      </c>
      <c r="I2088" s="434">
        <v>26.89</v>
      </c>
      <c r="K2088" s="434">
        <v>1962</v>
      </c>
    </row>
    <row r="2089" spans="1:11" hidden="1" x14ac:dyDescent="0.25">
      <c r="A2089" s="434">
        <v>235015000</v>
      </c>
      <c r="B2089" s="434">
        <v>13198</v>
      </c>
      <c r="C2089" s="434" t="s">
        <v>61</v>
      </c>
      <c r="D2089" s="434" t="s">
        <v>13</v>
      </c>
      <c r="I2089" s="434">
        <v>22</v>
      </c>
    </row>
    <row r="2090" spans="1:11" hidden="1" x14ac:dyDescent="0.25">
      <c r="A2090" s="434">
        <v>235015046</v>
      </c>
      <c r="B2090" s="434">
        <v>8470</v>
      </c>
      <c r="C2090" s="434" t="s">
        <v>61</v>
      </c>
      <c r="D2090" s="434" t="s">
        <v>13</v>
      </c>
      <c r="I2090" s="434">
        <v>12</v>
      </c>
      <c r="J2090" s="434">
        <v>0</v>
      </c>
      <c r="K2090" s="434">
        <v>1970</v>
      </c>
    </row>
    <row r="2091" spans="1:11" hidden="1" x14ac:dyDescent="0.25">
      <c r="A2091" s="434">
        <v>235015768</v>
      </c>
      <c r="B2091" s="434">
        <v>7678</v>
      </c>
      <c r="C2091" s="434" t="s">
        <v>61</v>
      </c>
      <c r="D2091" s="434" t="s">
        <v>13</v>
      </c>
      <c r="I2091" s="434">
        <v>12</v>
      </c>
    </row>
    <row r="2092" spans="1:11" hidden="1" x14ac:dyDescent="0.25">
      <c r="A2092" s="434">
        <v>235017977</v>
      </c>
      <c r="B2092" s="434">
        <v>69740</v>
      </c>
      <c r="C2092" s="434" t="s">
        <v>61</v>
      </c>
      <c r="D2092" s="434" t="s">
        <v>13</v>
      </c>
      <c r="I2092" s="434">
        <v>15</v>
      </c>
      <c r="J2092" s="434">
        <v>0</v>
      </c>
      <c r="K2092" s="434">
        <v>1970</v>
      </c>
    </row>
    <row r="2093" spans="1:11" hidden="1" x14ac:dyDescent="0.25">
      <c r="A2093" s="434">
        <v>235019748</v>
      </c>
      <c r="B2093" s="434">
        <v>21</v>
      </c>
      <c r="C2093" s="434" t="s">
        <v>61</v>
      </c>
      <c r="D2093" s="434" t="s">
        <v>13</v>
      </c>
      <c r="I2093" s="434">
        <v>16</v>
      </c>
      <c r="J2093" s="434">
        <v>0</v>
      </c>
      <c r="K2093" s="434">
        <v>1970</v>
      </c>
    </row>
    <row r="2094" spans="1:11" hidden="1" x14ac:dyDescent="0.25">
      <c r="A2094" s="434">
        <v>235022666</v>
      </c>
      <c r="B2094" s="434">
        <v>67857</v>
      </c>
      <c r="C2094" s="434" t="s">
        <v>61</v>
      </c>
      <c r="D2094" s="434" t="s">
        <v>13</v>
      </c>
      <c r="I2094" s="434">
        <v>17</v>
      </c>
      <c r="J2094" s="434">
        <v>0</v>
      </c>
      <c r="K2094" s="434">
        <v>1970</v>
      </c>
    </row>
    <row r="2095" spans="1:11" x14ac:dyDescent="0.25">
      <c r="A2095" s="434">
        <v>235025319</v>
      </c>
      <c r="B2095" s="434">
        <v>645</v>
      </c>
      <c r="C2095" s="434" t="s">
        <v>59</v>
      </c>
      <c r="D2095" s="434" t="s">
        <v>17</v>
      </c>
      <c r="E2095" s="434">
        <v>0</v>
      </c>
      <c r="F2095" s="434">
        <v>1079</v>
      </c>
      <c r="G2095" s="434">
        <v>0</v>
      </c>
      <c r="H2095" s="434">
        <v>465</v>
      </c>
      <c r="I2095" s="434">
        <v>40.200000000000003</v>
      </c>
      <c r="J2095" s="434">
        <v>0</v>
      </c>
    </row>
    <row r="2096" spans="1:11" hidden="1" x14ac:dyDescent="0.25">
      <c r="A2096" s="434">
        <v>235026613</v>
      </c>
      <c r="B2096" s="434">
        <v>43815</v>
      </c>
      <c r="C2096" s="434" t="s">
        <v>61</v>
      </c>
      <c r="D2096" s="434" t="s">
        <v>13</v>
      </c>
      <c r="E2096" s="434">
        <v>0</v>
      </c>
      <c r="F2096" s="434">
        <v>287</v>
      </c>
      <c r="G2096" s="434">
        <v>0</v>
      </c>
      <c r="H2096" s="434">
        <v>114</v>
      </c>
      <c r="I2096" s="434">
        <v>26</v>
      </c>
      <c r="J2096" s="434">
        <v>0</v>
      </c>
      <c r="K2096" s="434">
        <v>1970</v>
      </c>
    </row>
    <row r="2097" spans="1:11" hidden="1" x14ac:dyDescent="0.25">
      <c r="A2097" s="434">
        <v>235027028</v>
      </c>
      <c r="B2097" s="434">
        <v>22708</v>
      </c>
      <c r="C2097" s="434" t="s">
        <v>61</v>
      </c>
      <c r="D2097" s="434" t="s">
        <v>13</v>
      </c>
      <c r="I2097" s="434">
        <v>10</v>
      </c>
      <c r="J2097" s="434">
        <v>0</v>
      </c>
      <c r="K2097" s="434">
        <v>1970</v>
      </c>
    </row>
    <row r="2098" spans="1:11" hidden="1" x14ac:dyDescent="0.25">
      <c r="A2098" s="434">
        <v>235028211</v>
      </c>
      <c r="B2098" s="434">
        <v>30292</v>
      </c>
      <c r="C2098" s="434" t="s">
        <v>61</v>
      </c>
      <c r="D2098" s="434" t="s">
        <v>13</v>
      </c>
      <c r="I2098" s="434">
        <v>17</v>
      </c>
      <c r="J2098" s="434">
        <v>0</v>
      </c>
      <c r="K2098" s="434">
        <v>1970</v>
      </c>
    </row>
    <row r="2099" spans="1:11" hidden="1" x14ac:dyDescent="0.25">
      <c r="A2099" s="434">
        <v>235031438</v>
      </c>
      <c r="B2099" s="434">
        <v>68987</v>
      </c>
      <c r="C2099" s="434" t="s">
        <v>61</v>
      </c>
      <c r="D2099" s="434" t="s">
        <v>13</v>
      </c>
      <c r="I2099" s="434">
        <v>19</v>
      </c>
    </row>
    <row r="2100" spans="1:11" hidden="1" x14ac:dyDescent="0.25">
      <c r="A2100" s="434">
        <v>235031792</v>
      </c>
      <c r="B2100" s="434">
        <v>3129</v>
      </c>
      <c r="C2100" s="434" t="s">
        <v>61</v>
      </c>
      <c r="D2100" s="434" t="s">
        <v>13</v>
      </c>
      <c r="I2100" s="434">
        <v>16</v>
      </c>
    </row>
    <row r="2101" spans="1:11" x14ac:dyDescent="0.25">
      <c r="A2101" s="434">
        <v>235033145</v>
      </c>
      <c r="B2101" s="434">
        <v>99806</v>
      </c>
      <c r="C2101" s="434" t="s">
        <v>59</v>
      </c>
      <c r="D2101" s="434" t="s">
        <v>22</v>
      </c>
      <c r="E2101" s="434">
        <v>18</v>
      </c>
      <c r="F2101" s="434">
        <v>6000</v>
      </c>
      <c r="G2101" s="434">
        <v>0</v>
      </c>
      <c r="H2101" s="434">
        <v>2247</v>
      </c>
      <c r="I2101" s="434">
        <v>71.2</v>
      </c>
      <c r="J2101" s="434">
        <v>0</v>
      </c>
      <c r="K2101" s="434">
        <v>1970</v>
      </c>
    </row>
    <row r="2102" spans="1:11" hidden="1" x14ac:dyDescent="0.25">
      <c r="A2102" s="434">
        <v>235034042</v>
      </c>
      <c r="B2102" s="434">
        <v>2050</v>
      </c>
      <c r="C2102" s="434" t="s">
        <v>61</v>
      </c>
      <c r="D2102" s="434" t="s">
        <v>13</v>
      </c>
      <c r="I2102" s="434">
        <v>14</v>
      </c>
    </row>
    <row r="2103" spans="1:11" hidden="1" x14ac:dyDescent="0.25">
      <c r="A2103" s="434">
        <v>235034215</v>
      </c>
      <c r="B2103" s="434">
        <v>462</v>
      </c>
      <c r="C2103" s="434" t="s">
        <v>61</v>
      </c>
      <c r="D2103" s="434" t="s">
        <v>13</v>
      </c>
      <c r="I2103" s="434">
        <v>12</v>
      </c>
    </row>
    <row r="2104" spans="1:11" hidden="1" x14ac:dyDescent="0.25">
      <c r="A2104" s="434">
        <v>235035925</v>
      </c>
      <c r="B2104" s="434">
        <v>1488</v>
      </c>
      <c r="C2104" s="434" t="s">
        <v>61</v>
      </c>
      <c r="D2104" s="434" t="s">
        <v>13</v>
      </c>
      <c r="I2104" s="434">
        <v>10</v>
      </c>
      <c r="J2104" s="434">
        <v>0</v>
      </c>
      <c r="K2104" s="434">
        <v>1970</v>
      </c>
    </row>
    <row r="2105" spans="1:11" hidden="1" x14ac:dyDescent="0.25">
      <c r="A2105" s="434">
        <v>235036954</v>
      </c>
      <c r="B2105" s="434">
        <v>12411</v>
      </c>
      <c r="C2105" s="434" t="s">
        <v>61</v>
      </c>
      <c r="D2105" s="434" t="s">
        <v>13</v>
      </c>
      <c r="I2105" s="434">
        <v>15</v>
      </c>
      <c r="J2105" s="434">
        <v>0</v>
      </c>
      <c r="K2105" s="434">
        <v>1970</v>
      </c>
    </row>
    <row r="2106" spans="1:11" hidden="1" x14ac:dyDescent="0.25">
      <c r="A2106" s="434">
        <v>235039228</v>
      </c>
      <c r="B2106" s="434">
        <v>13238</v>
      </c>
      <c r="C2106" s="434" t="s">
        <v>61</v>
      </c>
      <c r="D2106" s="434" t="s">
        <v>17</v>
      </c>
      <c r="E2106" s="434">
        <v>28</v>
      </c>
      <c r="F2106" s="434">
        <v>4080</v>
      </c>
      <c r="G2106" s="434">
        <v>21</v>
      </c>
      <c r="H2106" s="434">
        <v>213</v>
      </c>
      <c r="I2106" s="434">
        <v>34.130000000000003</v>
      </c>
      <c r="J2106" s="434">
        <v>0</v>
      </c>
      <c r="K2106" s="434">
        <v>1970</v>
      </c>
    </row>
    <row r="2107" spans="1:11" hidden="1" x14ac:dyDescent="0.25">
      <c r="A2107" s="434">
        <v>235040596</v>
      </c>
      <c r="B2107" s="434">
        <v>706</v>
      </c>
      <c r="C2107" s="434" t="s">
        <v>56</v>
      </c>
      <c r="D2107" s="434" t="s">
        <v>13</v>
      </c>
      <c r="E2107" s="434">
        <v>10</v>
      </c>
      <c r="F2107" s="434">
        <v>632</v>
      </c>
      <c r="G2107" s="434">
        <v>0</v>
      </c>
      <c r="H2107" s="434">
        <v>123</v>
      </c>
      <c r="I2107" s="434">
        <v>23.35</v>
      </c>
      <c r="J2107" s="434">
        <v>0</v>
      </c>
      <c r="K2107" s="434">
        <v>2006</v>
      </c>
    </row>
    <row r="2108" spans="1:11" hidden="1" x14ac:dyDescent="0.25">
      <c r="A2108" s="434">
        <v>235040719</v>
      </c>
      <c r="B2108" s="434">
        <v>309622</v>
      </c>
      <c r="C2108" s="434" t="s">
        <v>39</v>
      </c>
      <c r="D2108" s="434" t="s">
        <v>13</v>
      </c>
      <c r="I2108" s="434">
        <v>12</v>
      </c>
    </row>
    <row r="2109" spans="1:11" hidden="1" x14ac:dyDescent="0.25">
      <c r="A2109" s="434">
        <v>235050012</v>
      </c>
      <c r="B2109" s="434">
        <v>13562</v>
      </c>
      <c r="C2109" s="434" t="s">
        <v>28</v>
      </c>
      <c r="D2109" s="434" t="s">
        <v>29</v>
      </c>
      <c r="E2109" s="434">
        <v>14.5</v>
      </c>
      <c r="F2109" s="434">
        <v>9480</v>
      </c>
      <c r="G2109" s="434">
        <v>55916</v>
      </c>
      <c r="H2109" s="434">
        <v>31238</v>
      </c>
      <c r="I2109" s="434">
        <v>189.99</v>
      </c>
      <c r="J2109" s="434">
        <v>0</v>
      </c>
      <c r="K2109" s="434">
        <v>2006</v>
      </c>
    </row>
    <row r="2110" spans="1:11" hidden="1" x14ac:dyDescent="0.25">
      <c r="A2110" s="434">
        <v>235050033</v>
      </c>
      <c r="B2110" s="434">
        <v>15604</v>
      </c>
      <c r="C2110" s="434" t="s">
        <v>20</v>
      </c>
      <c r="D2110" s="434" t="s">
        <v>22</v>
      </c>
      <c r="E2110" s="434">
        <v>13.5</v>
      </c>
      <c r="F2110" s="434">
        <v>2998</v>
      </c>
      <c r="G2110" s="434">
        <v>4676</v>
      </c>
      <c r="H2110" s="434">
        <v>3204</v>
      </c>
      <c r="I2110" s="434">
        <v>96.35</v>
      </c>
      <c r="J2110" s="434">
        <v>4856</v>
      </c>
      <c r="K2110" s="434">
        <v>1993</v>
      </c>
    </row>
    <row r="2111" spans="1:11" hidden="1" x14ac:dyDescent="0.25">
      <c r="A2111" s="434">
        <v>235050073</v>
      </c>
      <c r="B2111" s="434">
        <v>9315</v>
      </c>
      <c r="C2111" s="434" t="s">
        <v>46</v>
      </c>
      <c r="D2111" s="434" t="s">
        <v>22</v>
      </c>
      <c r="E2111" s="434">
        <v>15</v>
      </c>
      <c r="F2111" s="434">
        <v>7604</v>
      </c>
      <c r="G2111" s="434">
        <v>4993</v>
      </c>
      <c r="H2111" s="434">
        <v>3702</v>
      </c>
      <c r="I2111" s="434">
        <v>86.6</v>
      </c>
      <c r="J2111" s="434">
        <v>0</v>
      </c>
      <c r="K2111" s="434">
        <v>2007</v>
      </c>
    </row>
    <row r="2112" spans="1:11" hidden="1" x14ac:dyDescent="0.25">
      <c r="A2112" s="434">
        <v>235050126</v>
      </c>
      <c r="B2112" s="434">
        <v>19973</v>
      </c>
      <c r="C2112" s="434" t="s">
        <v>54</v>
      </c>
      <c r="D2112" s="434" t="s">
        <v>13</v>
      </c>
      <c r="E2112" s="434">
        <v>11</v>
      </c>
      <c r="F2112" s="434">
        <v>832</v>
      </c>
      <c r="G2112" s="434">
        <v>0</v>
      </c>
      <c r="H2112" s="434">
        <v>100</v>
      </c>
      <c r="I2112" s="434">
        <v>22.5</v>
      </c>
      <c r="J2112" s="434">
        <v>0</v>
      </c>
      <c r="K2112" s="434">
        <v>1981</v>
      </c>
    </row>
    <row r="2113" spans="1:11" hidden="1" x14ac:dyDescent="0.25">
      <c r="A2113" s="434">
        <v>235050284</v>
      </c>
      <c r="B2113" s="434">
        <v>32515</v>
      </c>
      <c r="C2113" s="434" t="s">
        <v>24</v>
      </c>
      <c r="D2113" s="434" t="s">
        <v>25</v>
      </c>
      <c r="E2113" s="434">
        <v>15.5</v>
      </c>
      <c r="F2113" s="434">
        <v>5920</v>
      </c>
      <c r="G2113" s="434">
        <v>8587</v>
      </c>
      <c r="H2113" s="434">
        <v>7465</v>
      </c>
      <c r="I2113" s="434">
        <v>115</v>
      </c>
      <c r="J2113" s="434">
        <v>8046</v>
      </c>
      <c r="K2113" s="434">
        <v>2007</v>
      </c>
    </row>
    <row r="2114" spans="1:11" hidden="1" x14ac:dyDescent="0.25">
      <c r="A2114" s="434">
        <v>235050369</v>
      </c>
      <c r="B2114" s="434">
        <v>3714</v>
      </c>
      <c r="C2114" s="434" t="s">
        <v>24</v>
      </c>
      <c r="D2114" s="434" t="s">
        <v>36</v>
      </c>
      <c r="E2114" s="434">
        <v>20</v>
      </c>
      <c r="F2114" s="434">
        <v>39900</v>
      </c>
      <c r="G2114" s="434">
        <v>84303</v>
      </c>
      <c r="H2114" s="434">
        <v>102064</v>
      </c>
      <c r="I2114" s="434">
        <v>288</v>
      </c>
      <c r="J2114" s="434">
        <v>154983</v>
      </c>
      <c r="K2114" s="434">
        <v>2007</v>
      </c>
    </row>
    <row r="2115" spans="1:11" hidden="1" x14ac:dyDescent="0.25">
      <c r="A2115" s="434">
        <v>235050609</v>
      </c>
      <c r="B2115" s="434">
        <v>3410</v>
      </c>
      <c r="C2115" s="434" t="s">
        <v>61</v>
      </c>
      <c r="D2115" s="434" t="s">
        <v>22</v>
      </c>
      <c r="E2115" s="434">
        <v>12.5</v>
      </c>
      <c r="F2115" s="434">
        <v>1520</v>
      </c>
      <c r="G2115" s="434">
        <v>3820</v>
      </c>
      <c r="H2115" s="434">
        <v>2545</v>
      </c>
      <c r="I2115" s="434">
        <v>88.6</v>
      </c>
      <c r="J2115" s="434">
        <v>0</v>
      </c>
      <c r="K2115" s="434">
        <v>2005</v>
      </c>
    </row>
    <row r="2116" spans="1:11" hidden="1" x14ac:dyDescent="0.25">
      <c r="A2116" s="434">
        <v>235050631</v>
      </c>
      <c r="B2116" s="434">
        <v>7670</v>
      </c>
      <c r="C2116" s="434" t="s">
        <v>48</v>
      </c>
      <c r="D2116" s="434" t="s">
        <v>17</v>
      </c>
      <c r="E2116" s="434">
        <v>12</v>
      </c>
      <c r="F2116" s="434">
        <v>2354</v>
      </c>
      <c r="G2116" s="434">
        <v>952</v>
      </c>
      <c r="H2116" s="434">
        <v>1433</v>
      </c>
      <c r="I2116" s="434">
        <v>55.2</v>
      </c>
      <c r="J2116" s="434">
        <v>0</v>
      </c>
      <c r="K2116" s="434">
        <v>2007</v>
      </c>
    </row>
    <row r="2117" spans="1:11" hidden="1" x14ac:dyDescent="0.25">
      <c r="A2117" s="434">
        <v>235050837</v>
      </c>
      <c r="B2117" s="434">
        <v>60627</v>
      </c>
      <c r="C2117" s="434" t="s">
        <v>61</v>
      </c>
      <c r="D2117" s="434" t="s">
        <v>25</v>
      </c>
      <c r="E2117" s="434">
        <v>12</v>
      </c>
      <c r="F2117" s="434">
        <v>3840</v>
      </c>
      <c r="G2117" s="434">
        <v>7098</v>
      </c>
      <c r="H2117" s="434">
        <v>5257</v>
      </c>
      <c r="I2117" s="434">
        <v>117.34</v>
      </c>
      <c r="J2117" s="434">
        <v>0</v>
      </c>
      <c r="K2117" s="434">
        <v>2007</v>
      </c>
    </row>
    <row r="2118" spans="1:11" hidden="1" x14ac:dyDescent="0.25">
      <c r="A2118" s="434">
        <v>235051012</v>
      </c>
      <c r="B2118" s="434">
        <v>19800</v>
      </c>
      <c r="C2118" s="434" t="s">
        <v>61</v>
      </c>
      <c r="D2118" s="434" t="s">
        <v>29</v>
      </c>
      <c r="E2118" s="434">
        <v>15</v>
      </c>
      <c r="F2118" s="434">
        <v>12500</v>
      </c>
      <c r="G2118" s="434">
        <v>10172</v>
      </c>
      <c r="H2118" s="434">
        <v>23569</v>
      </c>
      <c r="I2118" s="434">
        <v>176.6</v>
      </c>
      <c r="J2118" s="434">
        <v>0</v>
      </c>
      <c r="K2118" s="434">
        <v>1970</v>
      </c>
    </row>
    <row r="2119" spans="1:11" x14ac:dyDescent="0.25">
      <c r="A2119" s="434">
        <v>235051022</v>
      </c>
      <c r="B2119" s="434">
        <v>143329</v>
      </c>
      <c r="C2119" s="434" t="s">
        <v>59</v>
      </c>
      <c r="D2119" s="434" t="s">
        <v>22</v>
      </c>
      <c r="E2119" s="434">
        <v>18</v>
      </c>
      <c r="F2119" s="434">
        <v>7492</v>
      </c>
      <c r="G2119" s="434">
        <v>2990</v>
      </c>
      <c r="H2119" s="434">
        <v>2411</v>
      </c>
      <c r="I2119" s="434">
        <v>71.959999999999994</v>
      </c>
      <c r="J2119" s="434">
        <v>0</v>
      </c>
      <c r="K2119" s="434">
        <v>1970</v>
      </c>
    </row>
    <row r="2120" spans="1:11" hidden="1" x14ac:dyDescent="0.25">
      <c r="A2120" s="434">
        <v>235051166</v>
      </c>
      <c r="B2120" s="434">
        <v>33716</v>
      </c>
      <c r="C2120" s="434" t="s">
        <v>61</v>
      </c>
      <c r="D2120" s="434" t="s">
        <v>13</v>
      </c>
      <c r="I2120" s="434">
        <v>12</v>
      </c>
    </row>
    <row r="2121" spans="1:11" hidden="1" x14ac:dyDescent="0.25">
      <c r="A2121" s="434">
        <v>235051235</v>
      </c>
      <c r="B2121" s="434">
        <v>51106</v>
      </c>
      <c r="C2121" s="434" t="s">
        <v>61</v>
      </c>
      <c r="D2121" s="434" t="s">
        <v>13</v>
      </c>
      <c r="I2121" s="434">
        <v>10</v>
      </c>
    </row>
    <row r="2122" spans="1:11" hidden="1" x14ac:dyDescent="0.25">
      <c r="A2122" s="434">
        <v>235051541</v>
      </c>
      <c r="B2122" s="434">
        <v>650</v>
      </c>
      <c r="C2122" s="434" t="s">
        <v>61</v>
      </c>
      <c r="D2122" s="434" t="s">
        <v>13</v>
      </c>
      <c r="I2122" s="434">
        <v>11</v>
      </c>
    </row>
    <row r="2123" spans="1:11" hidden="1" x14ac:dyDescent="0.25">
      <c r="A2123" s="434">
        <v>235051546</v>
      </c>
      <c r="B2123" s="434">
        <v>202818</v>
      </c>
      <c r="C2123" s="434" t="s">
        <v>61</v>
      </c>
      <c r="D2123" s="434" t="s">
        <v>13</v>
      </c>
      <c r="I2123" s="434">
        <v>18</v>
      </c>
      <c r="J2123" s="434">
        <v>0</v>
      </c>
      <c r="K2123" s="434">
        <v>1970</v>
      </c>
    </row>
    <row r="2124" spans="1:11" hidden="1" x14ac:dyDescent="0.25">
      <c r="A2124" s="434">
        <v>235052638</v>
      </c>
      <c r="B2124" s="434">
        <v>2439</v>
      </c>
      <c r="C2124" s="434" t="s">
        <v>61</v>
      </c>
      <c r="D2124" s="434" t="s">
        <v>13</v>
      </c>
      <c r="I2124" s="434">
        <v>15</v>
      </c>
      <c r="J2124" s="434">
        <v>0</v>
      </c>
      <c r="K2124" s="434">
        <v>1970</v>
      </c>
    </row>
    <row r="2125" spans="1:11" hidden="1" x14ac:dyDescent="0.25">
      <c r="A2125" s="434">
        <v>235052743</v>
      </c>
      <c r="B2125" s="434">
        <v>22756</v>
      </c>
      <c r="C2125" s="434" t="s">
        <v>48</v>
      </c>
      <c r="D2125" s="434" t="s">
        <v>17</v>
      </c>
      <c r="E2125" s="434">
        <v>12</v>
      </c>
      <c r="F2125" s="434">
        <v>2354</v>
      </c>
      <c r="G2125" s="434">
        <v>952</v>
      </c>
      <c r="H2125" s="434">
        <v>1433</v>
      </c>
      <c r="I2125" s="434">
        <v>55.2</v>
      </c>
      <c r="K2125" s="434">
        <v>2007</v>
      </c>
    </row>
    <row r="2126" spans="1:11" hidden="1" x14ac:dyDescent="0.25">
      <c r="A2126" s="434">
        <v>235052783</v>
      </c>
      <c r="B2126" s="434">
        <v>5730</v>
      </c>
      <c r="C2126" s="434" t="s">
        <v>46</v>
      </c>
      <c r="D2126" s="434" t="s">
        <v>22</v>
      </c>
      <c r="E2126" s="434">
        <v>11</v>
      </c>
      <c r="F2126" s="434">
        <v>4119</v>
      </c>
      <c r="G2126" s="434">
        <v>3614</v>
      </c>
      <c r="H2126" s="434">
        <v>2955</v>
      </c>
      <c r="I2126" s="434">
        <v>78.2</v>
      </c>
      <c r="J2126" s="434">
        <v>0</v>
      </c>
      <c r="K2126" s="434">
        <v>2007</v>
      </c>
    </row>
    <row r="2127" spans="1:11" hidden="1" x14ac:dyDescent="0.25">
      <c r="A2127" s="434">
        <v>235053116</v>
      </c>
      <c r="B2127" s="434">
        <v>292019</v>
      </c>
      <c r="C2127" s="434" t="s">
        <v>48</v>
      </c>
      <c r="D2127" s="434" t="s">
        <v>29</v>
      </c>
      <c r="E2127" s="434">
        <v>15</v>
      </c>
      <c r="F2127" s="434">
        <v>20160</v>
      </c>
      <c r="G2127" s="434">
        <v>12430</v>
      </c>
      <c r="H2127" s="434">
        <v>18201</v>
      </c>
      <c r="I2127" s="434">
        <v>157.31</v>
      </c>
      <c r="J2127" s="434">
        <v>0</v>
      </c>
      <c r="K2127" s="434">
        <v>2007</v>
      </c>
    </row>
    <row r="2128" spans="1:11" hidden="1" x14ac:dyDescent="0.25">
      <c r="A2128" s="434">
        <v>235053439</v>
      </c>
      <c r="B2128" s="434">
        <v>5873</v>
      </c>
      <c r="C2128" s="434" t="s">
        <v>61</v>
      </c>
      <c r="D2128" s="434" t="s">
        <v>13</v>
      </c>
      <c r="I2128" s="434">
        <v>10</v>
      </c>
    </row>
    <row r="2129" spans="1:11" hidden="1" x14ac:dyDescent="0.25">
      <c r="A2129" s="434">
        <v>235053771</v>
      </c>
      <c r="B2129" s="434">
        <v>227782</v>
      </c>
      <c r="C2129" s="434" t="s">
        <v>24</v>
      </c>
      <c r="D2129" s="434" t="s">
        <v>25</v>
      </c>
      <c r="E2129" s="434">
        <v>43539</v>
      </c>
      <c r="F2129" s="434">
        <v>8836</v>
      </c>
      <c r="G2129" s="434">
        <v>8555</v>
      </c>
      <c r="H2129" s="434">
        <v>7465</v>
      </c>
      <c r="I2129" s="434">
        <v>115</v>
      </c>
      <c r="J2129" s="434">
        <v>7886</v>
      </c>
    </row>
    <row r="2130" spans="1:11" hidden="1" x14ac:dyDescent="0.25">
      <c r="A2130" s="434">
        <v>235053857</v>
      </c>
      <c r="B2130" s="434">
        <v>1842</v>
      </c>
      <c r="C2130" s="434" t="s">
        <v>61</v>
      </c>
      <c r="D2130" s="434" t="s">
        <v>13</v>
      </c>
      <c r="I2130" s="434">
        <v>12</v>
      </c>
    </row>
    <row r="2131" spans="1:11" hidden="1" x14ac:dyDescent="0.25">
      <c r="A2131" s="434">
        <v>235054705</v>
      </c>
      <c r="B2131" s="434">
        <v>6085</v>
      </c>
      <c r="C2131" s="434" t="s">
        <v>24</v>
      </c>
      <c r="D2131" s="434" t="s">
        <v>33</v>
      </c>
      <c r="E2131" s="434">
        <v>43662</v>
      </c>
      <c r="F2131" s="434">
        <v>16905</v>
      </c>
      <c r="G2131" s="434">
        <v>54450</v>
      </c>
      <c r="H2131" s="434">
        <v>48772</v>
      </c>
      <c r="I2131" s="434">
        <v>230</v>
      </c>
      <c r="J2131" s="434">
        <v>81605</v>
      </c>
    </row>
    <row r="2132" spans="1:11" hidden="1" x14ac:dyDescent="0.25">
      <c r="A2132" s="434">
        <v>235055154</v>
      </c>
      <c r="B2132" s="434">
        <v>12827</v>
      </c>
      <c r="C2132" s="434" t="s">
        <v>61</v>
      </c>
      <c r="D2132" s="434" t="s">
        <v>13</v>
      </c>
      <c r="I2132" s="434">
        <v>13</v>
      </c>
      <c r="J2132" s="434">
        <v>0</v>
      </c>
      <c r="K2132" s="434">
        <v>1970</v>
      </c>
    </row>
    <row r="2133" spans="1:11" hidden="1" x14ac:dyDescent="0.25">
      <c r="A2133" s="434">
        <v>235055764</v>
      </c>
      <c r="B2133" s="434">
        <v>9193</v>
      </c>
      <c r="C2133" s="434" t="s">
        <v>61</v>
      </c>
      <c r="D2133" s="434" t="s">
        <v>13</v>
      </c>
      <c r="H2133" s="434">
        <v>32.43</v>
      </c>
      <c r="I2133" s="434">
        <v>16</v>
      </c>
      <c r="J2133" s="434">
        <v>0</v>
      </c>
      <c r="K2133" s="434">
        <v>1970</v>
      </c>
    </row>
    <row r="2134" spans="1:11" hidden="1" x14ac:dyDescent="0.25">
      <c r="A2134" s="434">
        <v>235056178</v>
      </c>
      <c r="B2134" s="434">
        <v>598</v>
      </c>
      <c r="C2134" s="434" t="s">
        <v>31</v>
      </c>
      <c r="D2134" s="434" t="s">
        <v>25</v>
      </c>
      <c r="E2134" s="434">
        <v>14</v>
      </c>
      <c r="F2134" s="434">
        <v>5440</v>
      </c>
      <c r="G2134" s="434">
        <v>4916</v>
      </c>
      <c r="H2134" s="434">
        <v>6776</v>
      </c>
      <c r="I2134" s="434">
        <v>103.9</v>
      </c>
      <c r="K2134" s="434">
        <v>2008</v>
      </c>
    </row>
    <row r="2135" spans="1:11" hidden="1" x14ac:dyDescent="0.25">
      <c r="A2135" s="434">
        <v>235056239</v>
      </c>
      <c r="B2135" s="434">
        <v>65332</v>
      </c>
      <c r="C2135" s="434" t="s">
        <v>31</v>
      </c>
      <c r="D2135" s="434" t="s">
        <v>22</v>
      </c>
      <c r="E2135" s="434">
        <v>12.5</v>
      </c>
      <c r="F2135" s="434">
        <v>1980</v>
      </c>
      <c r="G2135" s="434">
        <v>5000</v>
      </c>
      <c r="H2135" s="434">
        <v>2990</v>
      </c>
      <c r="I2135" s="434">
        <v>89.8</v>
      </c>
      <c r="J2135" s="434">
        <v>0</v>
      </c>
      <c r="K2135" s="434">
        <v>1970</v>
      </c>
    </row>
    <row r="2136" spans="1:11" hidden="1" x14ac:dyDescent="0.25">
      <c r="A2136" s="434">
        <v>235056391</v>
      </c>
      <c r="B2136" s="434">
        <v>8323</v>
      </c>
      <c r="C2136" s="434" t="s">
        <v>46</v>
      </c>
      <c r="D2136" s="434" t="s">
        <v>22</v>
      </c>
      <c r="G2136" s="434">
        <v>4850</v>
      </c>
      <c r="H2136" s="434">
        <v>3702</v>
      </c>
      <c r="I2136" s="434">
        <v>86.6</v>
      </c>
    </row>
    <row r="2137" spans="1:11" hidden="1" x14ac:dyDescent="0.25">
      <c r="A2137" s="434">
        <v>235056546</v>
      </c>
      <c r="B2137" s="434">
        <v>23175</v>
      </c>
      <c r="C2137" s="434" t="s">
        <v>48</v>
      </c>
      <c r="D2137" s="434" t="s">
        <v>17</v>
      </c>
      <c r="E2137" s="434">
        <v>10</v>
      </c>
      <c r="F2137" s="434">
        <v>2354</v>
      </c>
      <c r="G2137" s="434">
        <v>981</v>
      </c>
      <c r="H2137" s="434">
        <v>1433</v>
      </c>
      <c r="I2137" s="434">
        <v>55.2</v>
      </c>
      <c r="K2137" s="434">
        <v>2007</v>
      </c>
    </row>
    <row r="2138" spans="1:11" hidden="1" x14ac:dyDescent="0.25">
      <c r="A2138" s="434">
        <v>235057726</v>
      </c>
      <c r="B2138" s="434">
        <v>24246</v>
      </c>
      <c r="C2138" s="434" t="s">
        <v>61</v>
      </c>
      <c r="D2138" s="434" t="s">
        <v>13</v>
      </c>
      <c r="I2138" s="434">
        <v>12</v>
      </c>
      <c r="J2138" s="434">
        <v>0</v>
      </c>
      <c r="K2138" s="434">
        <v>1970</v>
      </c>
    </row>
    <row r="2139" spans="1:11" hidden="1" x14ac:dyDescent="0.25">
      <c r="A2139" s="434">
        <v>235057971</v>
      </c>
      <c r="B2139" s="434">
        <v>7186</v>
      </c>
      <c r="C2139" s="434" t="s">
        <v>61</v>
      </c>
      <c r="D2139" s="434" t="s">
        <v>13</v>
      </c>
      <c r="I2139" s="434">
        <v>13</v>
      </c>
      <c r="J2139" s="434">
        <v>0</v>
      </c>
      <c r="K2139" s="434">
        <v>1970</v>
      </c>
    </row>
    <row r="2140" spans="1:11" hidden="1" x14ac:dyDescent="0.25">
      <c r="A2140" s="434">
        <v>235058486</v>
      </c>
      <c r="B2140" s="434">
        <v>11150</v>
      </c>
      <c r="C2140" s="434" t="s">
        <v>48</v>
      </c>
      <c r="D2140" s="434" t="s">
        <v>17</v>
      </c>
      <c r="E2140" s="434">
        <v>12</v>
      </c>
      <c r="F2140" s="434">
        <v>1508</v>
      </c>
      <c r="G2140" s="434">
        <v>414</v>
      </c>
      <c r="H2140" s="434">
        <v>1125</v>
      </c>
      <c r="I2140" s="434">
        <v>48.33</v>
      </c>
      <c r="J2140" s="434">
        <v>0</v>
      </c>
      <c r="K2140" s="434">
        <v>2007</v>
      </c>
    </row>
    <row r="2141" spans="1:11" hidden="1" x14ac:dyDescent="0.25">
      <c r="A2141" s="434">
        <v>235058838</v>
      </c>
      <c r="B2141" s="434">
        <v>27418</v>
      </c>
      <c r="C2141" s="434" t="s">
        <v>20</v>
      </c>
      <c r="D2141" s="434" t="s">
        <v>22</v>
      </c>
      <c r="E2141" s="434">
        <v>15</v>
      </c>
      <c r="F2141" s="434">
        <v>3840</v>
      </c>
      <c r="G2141" s="434">
        <v>5797</v>
      </c>
      <c r="H2141" s="434">
        <v>3716</v>
      </c>
      <c r="I2141" s="434">
        <v>99.91</v>
      </c>
      <c r="J2141" s="434">
        <v>0</v>
      </c>
      <c r="K2141" s="434">
        <v>1970</v>
      </c>
    </row>
    <row r="2142" spans="1:11" hidden="1" x14ac:dyDescent="0.25">
      <c r="A2142" s="434">
        <v>235059001</v>
      </c>
      <c r="B2142" s="434">
        <v>45194</v>
      </c>
      <c r="C2142" s="434" t="s">
        <v>46</v>
      </c>
      <c r="D2142" s="434" t="s">
        <v>17</v>
      </c>
      <c r="E2142" s="434">
        <v>0</v>
      </c>
      <c r="F2142" s="434">
        <v>1903</v>
      </c>
      <c r="G2142" s="434">
        <v>880</v>
      </c>
      <c r="H2142" s="434">
        <v>1171</v>
      </c>
      <c r="I2142" s="434">
        <v>52.02</v>
      </c>
      <c r="J2142" s="434">
        <v>0</v>
      </c>
    </row>
    <row r="2143" spans="1:11" hidden="1" x14ac:dyDescent="0.25">
      <c r="A2143" s="434">
        <v>235059646</v>
      </c>
      <c r="B2143" s="434">
        <v>14867</v>
      </c>
      <c r="C2143" s="434" t="s">
        <v>48</v>
      </c>
      <c r="D2143" s="434" t="s">
        <v>17</v>
      </c>
      <c r="E2143" s="434">
        <v>12</v>
      </c>
      <c r="F2143" s="434">
        <v>1508</v>
      </c>
      <c r="G2143" s="434">
        <v>465</v>
      </c>
      <c r="H2143" s="434">
        <v>1130</v>
      </c>
      <c r="I2143" s="434">
        <v>48.33</v>
      </c>
      <c r="J2143" s="434">
        <v>0</v>
      </c>
      <c r="K2143" s="434">
        <v>2007</v>
      </c>
    </row>
    <row r="2144" spans="1:11" hidden="1" x14ac:dyDescent="0.25">
      <c r="A2144" s="434">
        <v>235059765</v>
      </c>
      <c r="B2144" s="434">
        <v>41626</v>
      </c>
      <c r="C2144" s="434" t="s">
        <v>61</v>
      </c>
      <c r="D2144" s="434" t="s">
        <v>22</v>
      </c>
      <c r="E2144" s="434">
        <v>10.5</v>
      </c>
      <c r="F2144" s="434">
        <v>1978</v>
      </c>
      <c r="G2144" s="434">
        <v>4998</v>
      </c>
      <c r="H2144" s="434">
        <v>2990</v>
      </c>
      <c r="I2144" s="434">
        <v>89.9</v>
      </c>
      <c r="J2144" s="434">
        <v>0</v>
      </c>
      <c r="K2144" s="434">
        <v>2008</v>
      </c>
    </row>
    <row r="2145" spans="1:11" hidden="1" x14ac:dyDescent="0.25">
      <c r="A2145" s="434">
        <v>235059768</v>
      </c>
      <c r="B2145" s="434">
        <v>26229</v>
      </c>
      <c r="C2145" s="434" t="s">
        <v>31</v>
      </c>
      <c r="D2145" s="434" t="s">
        <v>22</v>
      </c>
      <c r="E2145" s="434">
        <v>12.5</v>
      </c>
      <c r="F2145" s="434">
        <v>1980</v>
      </c>
      <c r="G2145" s="434">
        <v>4998</v>
      </c>
      <c r="H2145" s="434">
        <v>2990</v>
      </c>
      <c r="I2145" s="434">
        <v>89.8</v>
      </c>
      <c r="J2145" s="434">
        <v>0</v>
      </c>
      <c r="K2145" s="434">
        <v>1970</v>
      </c>
    </row>
    <row r="2146" spans="1:11" hidden="1" x14ac:dyDescent="0.25">
      <c r="A2146" s="434">
        <v>235060176</v>
      </c>
      <c r="B2146" s="434">
        <v>22749</v>
      </c>
      <c r="C2146" s="434" t="s">
        <v>48</v>
      </c>
      <c r="D2146" s="434" t="s">
        <v>29</v>
      </c>
      <c r="E2146" s="434">
        <v>13</v>
      </c>
      <c r="F2146" s="434">
        <v>20160</v>
      </c>
      <c r="G2146" s="434">
        <v>11366</v>
      </c>
      <c r="H2146" s="434">
        <v>18367</v>
      </c>
      <c r="I2146" s="434">
        <v>153.24</v>
      </c>
      <c r="J2146" s="434">
        <v>0</v>
      </c>
      <c r="K2146" s="434">
        <v>2008</v>
      </c>
    </row>
    <row r="2147" spans="1:11" hidden="1" x14ac:dyDescent="0.25">
      <c r="A2147" s="434">
        <v>235060233</v>
      </c>
      <c r="B2147" s="434">
        <v>21679</v>
      </c>
      <c r="C2147" s="434" t="s">
        <v>20</v>
      </c>
      <c r="D2147" s="434" t="s">
        <v>29</v>
      </c>
      <c r="E2147" s="434">
        <v>15</v>
      </c>
      <c r="F2147" s="434">
        <v>8058</v>
      </c>
      <c r="G2147" s="434">
        <v>37304</v>
      </c>
      <c r="H2147" s="434">
        <v>23353</v>
      </c>
      <c r="I2147" s="434">
        <v>184</v>
      </c>
      <c r="J2147" s="434">
        <v>0</v>
      </c>
      <c r="K2147" s="434">
        <v>1970</v>
      </c>
    </row>
    <row r="2148" spans="1:11" hidden="1" x14ac:dyDescent="0.25">
      <c r="A2148" s="434">
        <v>235060247</v>
      </c>
      <c r="B2148" s="434">
        <v>22598</v>
      </c>
      <c r="C2148" s="434" t="s">
        <v>20</v>
      </c>
      <c r="D2148" s="434" t="s">
        <v>29</v>
      </c>
      <c r="E2148" s="434">
        <v>15</v>
      </c>
      <c r="F2148" s="434">
        <v>8058</v>
      </c>
      <c r="G2148" s="434">
        <v>37321</v>
      </c>
      <c r="H2148" s="434">
        <v>23353</v>
      </c>
      <c r="I2148" s="434">
        <v>184</v>
      </c>
      <c r="J2148" s="434">
        <v>0</v>
      </c>
      <c r="K2148" s="434">
        <v>1970</v>
      </c>
    </row>
    <row r="2149" spans="1:11" hidden="1" x14ac:dyDescent="0.25">
      <c r="A2149" s="434">
        <v>235060248</v>
      </c>
      <c r="B2149" s="434">
        <v>53661</v>
      </c>
      <c r="C2149" s="434" t="s">
        <v>20</v>
      </c>
      <c r="D2149" s="434" t="s">
        <v>29</v>
      </c>
      <c r="E2149" s="434">
        <v>15</v>
      </c>
      <c r="F2149" s="434">
        <v>8058</v>
      </c>
      <c r="G2149" s="434">
        <v>37293</v>
      </c>
      <c r="H2149" s="434">
        <v>23353</v>
      </c>
      <c r="I2149" s="434">
        <v>184</v>
      </c>
      <c r="J2149" s="434">
        <v>0</v>
      </c>
      <c r="K2149" s="434">
        <v>1970</v>
      </c>
    </row>
    <row r="2150" spans="1:11" hidden="1" x14ac:dyDescent="0.25">
      <c r="A2150" s="434">
        <v>235060249</v>
      </c>
      <c r="B2150" s="434">
        <v>146860</v>
      </c>
      <c r="C2150" s="434" t="s">
        <v>20</v>
      </c>
      <c r="D2150" s="434" t="s">
        <v>29</v>
      </c>
      <c r="E2150" s="434">
        <v>15</v>
      </c>
      <c r="F2150" s="434">
        <v>8058</v>
      </c>
      <c r="G2150" s="434">
        <v>37296</v>
      </c>
      <c r="H2150" s="434">
        <v>23353</v>
      </c>
      <c r="I2150" s="434">
        <v>184.33</v>
      </c>
      <c r="J2150" s="434">
        <v>0</v>
      </c>
      <c r="K2150" s="434">
        <v>1970</v>
      </c>
    </row>
    <row r="2151" spans="1:11" hidden="1" x14ac:dyDescent="0.25">
      <c r="A2151" s="434">
        <v>235060251</v>
      </c>
      <c r="B2151" s="434">
        <v>16440</v>
      </c>
      <c r="C2151" s="434" t="s">
        <v>20</v>
      </c>
      <c r="D2151" s="434" t="s">
        <v>29</v>
      </c>
      <c r="E2151" s="434">
        <v>15</v>
      </c>
      <c r="F2151" s="434">
        <v>8058</v>
      </c>
      <c r="G2151" s="434">
        <v>37282</v>
      </c>
      <c r="H2151" s="434">
        <v>23353</v>
      </c>
      <c r="I2151" s="434">
        <v>184</v>
      </c>
      <c r="J2151" s="434">
        <v>0</v>
      </c>
      <c r="K2151" s="434">
        <v>1970</v>
      </c>
    </row>
    <row r="2152" spans="1:11" hidden="1" x14ac:dyDescent="0.25">
      <c r="A2152" s="434">
        <v>235060252</v>
      </c>
      <c r="B2152" s="434">
        <v>61867</v>
      </c>
      <c r="C2152" s="434" t="s">
        <v>20</v>
      </c>
      <c r="D2152" s="434" t="s">
        <v>29</v>
      </c>
      <c r="E2152" s="434">
        <v>15</v>
      </c>
      <c r="F2152" s="434">
        <v>8058</v>
      </c>
      <c r="G2152" s="434">
        <v>37313</v>
      </c>
      <c r="H2152" s="434">
        <v>23353</v>
      </c>
      <c r="I2152" s="434">
        <v>184</v>
      </c>
      <c r="J2152" s="434">
        <v>0</v>
      </c>
      <c r="K2152" s="434">
        <v>1970</v>
      </c>
    </row>
    <row r="2153" spans="1:11" hidden="1" x14ac:dyDescent="0.25">
      <c r="A2153" s="434">
        <v>235060253</v>
      </c>
      <c r="B2153" s="434">
        <v>151745</v>
      </c>
      <c r="C2153" s="434" t="s">
        <v>20</v>
      </c>
      <c r="D2153" s="434" t="s">
        <v>29</v>
      </c>
      <c r="E2153" s="434">
        <v>15</v>
      </c>
      <c r="F2153" s="434">
        <v>8058</v>
      </c>
      <c r="G2153" s="434">
        <v>37280</v>
      </c>
      <c r="H2153" s="434">
        <v>23353</v>
      </c>
      <c r="I2153" s="434">
        <v>184</v>
      </c>
      <c r="J2153" s="434">
        <v>0</v>
      </c>
      <c r="K2153" s="434">
        <v>1970</v>
      </c>
    </row>
    <row r="2154" spans="1:11" hidden="1" x14ac:dyDescent="0.25">
      <c r="A2154" s="434">
        <v>235060255</v>
      </c>
      <c r="B2154" s="434">
        <v>8266</v>
      </c>
      <c r="C2154" s="434" t="s">
        <v>20</v>
      </c>
      <c r="D2154" s="434" t="s">
        <v>29</v>
      </c>
      <c r="E2154" s="434">
        <v>15</v>
      </c>
      <c r="F2154" s="434">
        <v>8058</v>
      </c>
      <c r="G2154" s="434">
        <v>37297</v>
      </c>
      <c r="H2154" s="434">
        <v>23353</v>
      </c>
      <c r="I2154" s="434">
        <v>184</v>
      </c>
      <c r="J2154" s="434">
        <v>0</v>
      </c>
      <c r="K2154" s="434">
        <v>1970</v>
      </c>
    </row>
    <row r="2155" spans="1:11" x14ac:dyDescent="0.25">
      <c r="A2155" s="434">
        <v>235060277</v>
      </c>
      <c r="B2155" s="434">
        <v>193012</v>
      </c>
      <c r="C2155" s="434" t="s">
        <v>59</v>
      </c>
      <c r="D2155" s="434" t="s">
        <v>17</v>
      </c>
      <c r="E2155" s="434">
        <v>17</v>
      </c>
      <c r="F2155" s="434">
        <v>5100</v>
      </c>
      <c r="G2155" s="434">
        <v>1500</v>
      </c>
      <c r="H2155" s="434">
        <v>2084</v>
      </c>
      <c r="I2155" s="434">
        <v>65.42</v>
      </c>
      <c r="J2155" s="434">
        <v>0</v>
      </c>
      <c r="K2155" s="434">
        <v>1970</v>
      </c>
    </row>
    <row r="2156" spans="1:11" hidden="1" x14ac:dyDescent="0.25">
      <c r="A2156" s="434">
        <v>235060303</v>
      </c>
      <c r="B2156" s="434">
        <v>6490</v>
      </c>
      <c r="C2156" s="434" t="s">
        <v>16</v>
      </c>
      <c r="D2156" s="434" t="s">
        <v>33</v>
      </c>
      <c r="E2156" s="434">
        <v>15.1</v>
      </c>
      <c r="F2156" s="434">
        <v>12231</v>
      </c>
      <c r="G2156" s="434">
        <v>74995</v>
      </c>
      <c r="H2156" s="434">
        <v>42296</v>
      </c>
      <c r="I2156" s="434">
        <v>228</v>
      </c>
      <c r="J2156" s="434">
        <v>83104</v>
      </c>
      <c r="K2156" s="434">
        <v>2008</v>
      </c>
    </row>
    <row r="2157" spans="1:11" hidden="1" x14ac:dyDescent="0.25">
      <c r="A2157" s="434">
        <v>235060304</v>
      </c>
      <c r="B2157" s="434">
        <v>5194</v>
      </c>
      <c r="C2157" s="434" t="s">
        <v>16</v>
      </c>
      <c r="D2157" s="434" t="s">
        <v>33</v>
      </c>
      <c r="E2157" s="434">
        <v>15.1</v>
      </c>
      <c r="F2157" s="434">
        <v>12231</v>
      </c>
      <c r="G2157" s="434">
        <v>74998</v>
      </c>
      <c r="H2157" s="434">
        <v>42296</v>
      </c>
      <c r="I2157" s="434">
        <v>228.16</v>
      </c>
      <c r="J2157" s="434">
        <v>80440</v>
      </c>
      <c r="K2157" s="434">
        <v>2008</v>
      </c>
    </row>
    <row r="2158" spans="1:11" hidden="1" x14ac:dyDescent="0.25">
      <c r="A2158" s="434">
        <v>235060454</v>
      </c>
      <c r="B2158" s="434">
        <v>112217</v>
      </c>
      <c r="C2158" s="434" t="s">
        <v>24</v>
      </c>
      <c r="D2158" s="434" t="s">
        <v>36</v>
      </c>
      <c r="E2158" s="434">
        <v>20</v>
      </c>
      <c r="F2158" s="434">
        <v>39900</v>
      </c>
      <c r="G2158" s="434">
        <v>84455</v>
      </c>
      <c r="H2158" s="434">
        <v>102064</v>
      </c>
      <c r="I2158" s="434">
        <v>288</v>
      </c>
      <c r="J2158" s="434">
        <v>155000</v>
      </c>
      <c r="K2158" s="434">
        <v>2008</v>
      </c>
    </row>
    <row r="2159" spans="1:11" hidden="1" x14ac:dyDescent="0.25">
      <c r="A2159" s="434">
        <v>235060455</v>
      </c>
      <c r="B2159" s="434">
        <v>95678</v>
      </c>
      <c r="C2159" s="434" t="s">
        <v>24</v>
      </c>
      <c r="D2159" s="434" t="s">
        <v>36</v>
      </c>
      <c r="E2159" s="434">
        <v>20</v>
      </c>
      <c r="F2159" s="434">
        <v>39900</v>
      </c>
      <c r="G2159" s="434">
        <v>84553</v>
      </c>
      <c r="H2159" s="434">
        <v>102064</v>
      </c>
      <c r="I2159" s="434">
        <v>288</v>
      </c>
      <c r="J2159" s="434">
        <v>155046</v>
      </c>
      <c r="K2159" s="434">
        <v>2008</v>
      </c>
    </row>
    <row r="2160" spans="1:11" hidden="1" x14ac:dyDescent="0.25">
      <c r="A2160" s="434">
        <v>235060914</v>
      </c>
      <c r="B2160" s="434">
        <v>93358</v>
      </c>
      <c r="C2160" s="434" t="s">
        <v>61</v>
      </c>
      <c r="D2160" s="434" t="s">
        <v>22</v>
      </c>
      <c r="E2160" s="434">
        <v>13</v>
      </c>
      <c r="F2160" s="434">
        <v>1774</v>
      </c>
      <c r="G2160" s="434">
        <v>3638</v>
      </c>
      <c r="H2160" s="434">
        <v>2528</v>
      </c>
      <c r="I2160" s="434">
        <v>89.99</v>
      </c>
      <c r="J2160" s="434">
        <v>0</v>
      </c>
      <c r="K2160" s="434">
        <v>2006</v>
      </c>
    </row>
    <row r="2161" spans="1:11" hidden="1" x14ac:dyDescent="0.25">
      <c r="A2161" s="434">
        <v>235061675</v>
      </c>
      <c r="B2161" s="434">
        <v>6</v>
      </c>
      <c r="C2161" s="434" t="s">
        <v>20</v>
      </c>
      <c r="D2161" s="434" t="s">
        <v>25</v>
      </c>
      <c r="E2161" s="434">
        <v>14.6</v>
      </c>
      <c r="F2161" s="434">
        <v>6480</v>
      </c>
      <c r="G2161" s="434">
        <v>19994</v>
      </c>
      <c r="H2161" s="434">
        <v>11590</v>
      </c>
      <c r="I2161" s="434">
        <v>145.53</v>
      </c>
      <c r="J2161" s="434">
        <v>22179</v>
      </c>
      <c r="K2161" s="434">
        <v>2008</v>
      </c>
    </row>
    <row r="2162" spans="1:11" hidden="1" x14ac:dyDescent="0.25">
      <c r="A2162" s="434">
        <v>235061954</v>
      </c>
      <c r="B2162" s="434">
        <v>24650</v>
      </c>
      <c r="C2162" s="434" t="s">
        <v>61</v>
      </c>
      <c r="D2162" s="434" t="s">
        <v>22</v>
      </c>
      <c r="E2162" s="434">
        <v>11</v>
      </c>
      <c r="F2162" s="434">
        <v>1978</v>
      </c>
      <c r="G2162" s="434">
        <v>5664</v>
      </c>
      <c r="H2162" s="434">
        <v>3391</v>
      </c>
      <c r="I2162" s="434">
        <v>99.6</v>
      </c>
      <c r="J2162" s="434">
        <v>0</v>
      </c>
      <c r="K2162" s="434">
        <v>2008</v>
      </c>
    </row>
    <row r="2163" spans="1:11" hidden="1" x14ac:dyDescent="0.25">
      <c r="A2163" s="434">
        <v>235061987</v>
      </c>
      <c r="B2163" s="434">
        <v>466</v>
      </c>
      <c r="C2163" s="434" t="s">
        <v>61</v>
      </c>
      <c r="D2163" s="434" t="s">
        <v>22</v>
      </c>
      <c r="E2163" s="434">
        <v>11</v>
      </c>
      <c r="F2163" s="434">
        <v>1978</v>
      </c>
      <c r="G2163" s="434">
        <v>5700</v>
      </c>
      <c r="H2163" s="434">
        <v>3391</v>
      </c>
      <c r="I2163" s="434">
        <v>99.6</v>
      </c>
      <c r="K2163" s="434">
        <v>2008</v>
      </c>
    </row>
    <row r="2164" spans="1:11" hidden="1" x14ac:dyDescent="0.25">
      <c r="A2164" s="434">
        <v>235062421</v>
      </c>
      <c r="B2164" s="434">
        <v>1606</v>
      </c>
      <c r="C2164" s="434" t="s">
        <v>61</v>
      </c>
      <c r="D2164" s="434" t="s">
        <v>25</v>
      </c>
      <c r="E2164" s="434">
        <v>13</v>
      </c>
      <c r="F2164" s="434">
        <v>13140</v>
      </c>
      <c r="G2164" s="434">
        <v>7950</v>
      </c>
      <c r="H2164" s="434">
        <v>9383</v>
      </c>
      <c r="I2164" s="434">
        <v>131.69999999999999</v>
      </c>
      <c r="K2164" s="434">
        <v>2009</v>
      </c>
    </row>
    <row r="2165" spans="1:11" hidden="1" x14ac:dyDescent="0.25">
      <c r="A2165" s="434">
        <v>235062675</v>
      </c>
      <c r="B2165" s="434">
        <v>52102</v>
      </c>
      <c r="C2165" s="434" t="s">
        <v>46</v>
      </c>
      <c r="D2165" s="434" t="s">
        <v>22</v>
      </c>
      <c r="E2165" s="434">
        <v>12</v>
      </c>
      <c r="F2165" s="434">
        <v>10812</v>
      </c>
      <c r="G2165" s="434">
        <v>2750</v>
      </c>
      <c r="H2165" s="434">
        <v>3070</v>
      </c>
      <c r="I2165" s="434">
        <v>78.3</v>
      </c>
      <c r="J2165" s="434">
        <v>0</v>
      </c>
      <c r="K2165" s="434">
        <v>1970</v>
      </c>
    </row>
    <row r="2166" spans="1:11" hidden="1" x14ac:dyDescent="0.25">
      <c r="A2166" s="434">
        <v>235062848</v>
      </c>
      <c r="B2166" s="434">
        <v>10793</v>
      </c>
      <c r="C2166" s="434" t="s">
        <v>20</v>
      </c>
      <c r="D2166" s="434" t="s">
        <v>29</v>
      </c>
      <c r="E2166" s="434">
        <v>14.5</v>
      </c>
      <c r="F2166" s="434">
        <v>9960</v>
      </c>
      <c r="G2166" s="434">
        <v>46807</v>
      </c>
      <c r="H2166" s="434">
        <v>29494</v>
      </c>
      <c r="I2166" s="434">
        <v>183</v>
      </c>
      <c r="J2166" s="434">
        <v>51444</v>
      </c>
      <c r="K2166" s="434">
        <v>2008</v>
      </c>
    </row>
    <row r="2167" spans="1:11" hidden="1" x14ac:dyDescent="0.25">
      <c r="A2167" s="434">
        <v>235063065</v>
      </c>
      <c r="B2167" s="434">
        <v>19036</v>
      </c>
      <c r="C2167" s="434" t="s">
        <v>48</v>
      </c>
      <c r="D2167" s="434" t="s">
        <v>17</v>
      </c>
      <c r="E2167" s="434">
        <v>12</v>
      </c>
      <c r="F2167" s="434">
        <v>2354</v>
      </c>
      <c r="G2167" s="434">
        <v>850</v>
      </c>
      <c r="H2167" s="434">
        <v>1734</v>
      </c>
      <c r="I2167" s="434">
        <v>60</v>
      </c>
      <c r="K2167" s="434">
        <v>2008</v>
      </c>
    </row>
    <row r="2168" spans="1:11" hidden="1" x14ac:dyDescent="0.25">
      <c r="A2168" s="434">
        <v>235063155</v>
      </c>
      <c r="B2168" s="434">
        <v>27165</v>
      </c>
      <c r="C2168" s="434" t="s">
        <v>54</v>
      </c>
      <c r="D2168" s="434" t="s">
        <v>13</v>
      </c>
      <c r="F2168" s="434">
        <v>2261</v>
      </c>
      <c r="H2168" s="434">
        <v>221</v>
      </c>
      <c r="I2168" s="434">
        <v>27.02</v>
      </c>
      <c r="K2168" s="434">
        <v>2008</v>
      </c>
    </row>
    <row r="2169" spans="1:11" hidden="1" x14ac:dyDescent="0.25">
      <c r="A2169" s="434">
        <v>235063329</v>
      </c>
      <c r="B2169" s="434">
        <v>1</v>
      </c>
      <c r="C2169" s="434" t="s">
        <v>20</v>
      </c>
      <c r="D2169" s="434" t="s">
        <v>29</v>
      </c>
      <c r="E2169" s="434">
        <v>14.5</v>
      </c>
      <c r="F2169" s="434">
        <v>9960</v>
      </c>
      <c r="G2169" s="434">
        <v>46584</v>
      </c>
      <c r="H2169" s="434">
        <v>29494</v>
      </c>
      <c r="I2169" s="434">
        <v>183</v>
      </c>
      <c r="J2169" s="434">
        <v>51444</v>
      </c>
      <c r="K2169" s="434">
        <v>2008</v>
      </c>
    </row>
    <row r="2170" spans="1:11" hidden="1" x14ac:dyDescent="0.25">
      <c r="A2170" s="434">
        <v>235063333</v>
      </c>
      <c r="B2170" s="434">
        <v>56109</v>
      </c>
      <c r="C2170" s="434" t="s">
        <v>20</v>
      </c>
      <c r="D2170" s="434" t="s">
        <v>29</v>
      </c>
      <c r="E2170" s="434">
        <v>14.5</v>
      </c>
      <c r="F2170" s="434">
        <v>9960</v>
      </c>
      <c r="G2170" s="434">
        <v>46609</v>
      </c>
      <c r="H2170" s="434">
        <v>29494</v>
      </c>
      <c r="I2170" s="434">
        <v>183</v>
      </c>
      <c r="J2170" s="434">
        <v>51444</v>
      </c>
      <c r="K2170" s="434">
        <v>2008</v>
      </c>
    </row>
    <row r="2171" spans="1:11" hidden="1" x14ac:dyDescent="0.25">
      <c r="A2171" s="434">
        <v>235063337</v>
      </c>
      <c r="B2171" s="434">
        <v>7140</v>
      </c>
      <c r="C2171" s="434" t="s">
        <v>20</v>
      </c>
      <c r="D2171" s="434" t="s">
        <v>29</v>
      </c>
      <c r="E2171" s="434">
        <v>14.5</v>
      </c>
      <c r="F2171" s="434">
        <v>9960</v>
      </c>
      <c r="G2171" s="434">
        <v>46549</v>
      </c>
      <c r="H2171" s="434">
        <v>29494</v>
      </c>
      <c r="I2171" s="434">
        <v>183</v>
      </c>
      <c r="J2171" s="434">
        <v>51444</v>
      </c>
      <c r="K2171" s="434">
        <v>2008</v>
      </c>
    </row>
    <row r="2172" spans="1:11" hidden="1" x14ac:dyDescent="0.25">
      <c r="A2172" s="434">
        <v>235064647</v>
      </c>
      <c r="B2172" s="434">
        <v>334564</v>
      </c>
      <c r="C2172" s="434" t="s">
        <v>16</v>
      </c>
      <c r="D2172" s="434" t="s">
        <v>36</v>
      </c>
      <c r="E2172" s="434">
        <v>14.6</v>
      </c>
      <c r="F2172" s="434">
        <v>20020</v>
      </c>
      <c r="G2172" s="434">
        <v>124768</v>
      </c>
      <c r="H2172" s="434">
        <v>71850</v>
      </c>
      <c r="I2172" s="434">
        <v>265</v>
      </c>
      <c r="J2172" s="434">
        <v>0</v>
      </c>
      <c r="K2172" s="434">
        <v>1970</v>
      </c>
    </row>
    <row r="2173" spans="1:11" hidden="1" x14ac:dyDescent="0.25">
      <c r="A2173" s="434">
        <v>235065411</v>
      </c>
      <c r="B2173" s="434">
        <v>737035</v>
      </c>
      <c r="C2173" s="434" t="s">
        <v>48</v>
      </c>
      <c r="D2173" s="434" t="s">
        <v>29</v>
      </c>
      <c r="E2173" s="434">
        <v>16</v>
      </c>
      <c r="F2173" s="434">
        <v>19290</v>
      </c>
      <c r="G2173" s="434">
        <v>11500</v>
      </c>
      <c r="H2173" s="434">
        <v>16500</v>
      </c>
      <c r="I2173" s="434">
        <v>156.9</v>
      </c>
      <c r="J2173" s="434">
        <v>0</v>
      </c>
      <c r="K2173" s="434">
        <v>1970</v>
      </c>
    </row>
    <row r="2174" spans="1:11" hidden="1" x14ac:dyDescent="0.25">
      <c r="A2174" s="434">
        <v>235065557</v>
      </c>
      <c r="B2174" s="434">
        <v>1335</v>
      </c>
      <c r="C2174" s="434" t="s">
        <v>61</v>
      </c>
      <c r="D2174" s="434" t="s">
        <v>13</v>
      </c>
      <c r="I2174" s="434">
        <v>12</v>
      </c>
      <c r="J2174" s="434">
        <v>0</v>
      </c>
      <c r="K2174" s="434">
        <v>1970</v>
      </c>
    </row>
    <row r="2175" spans="1:11" hidden="1" x14ac:dyDescent="0.25">
      <c r="A2175" s="434">
        <v>235065988</v>
      </c>
      <c r="B2175" s="434">
        <v>36451</v>
      </c>
      <c r="C2175" s="434" t="s">
        <v>61</v>
      </c>
      <c r="D2175" s="434" t="s">
        <v>13</v>
      </c>
      <c r="I2175" s="434">
        <v>11</v>
      </c>
      <c r="J2175" s="434">
        <v>0</v>
      </c>
      <c r="K2175" s="434">
        <v>1970</v>
      </c>
    </row>
    <row r="2176" spans="1:11" hidden="1" x14ac:dyDescent="0.25">
      <c r="A2176" s="434">
        <v>235066752</v>
      </c>
      <c r="B2176" s="434">
        <v>14924</v>
      </c>
      <c r="C2176" s="434" t="s">
        <v>61</v>
      </c>
      <c r="D2176" s="434" t="s">
        <v>13</v>
      </c>
      <c r="I2176" s="434">
        <v>14</v>
      </c>
      <c r="J2176" s="434">
        <v>0</v>
      </c>
      <c r="K2176" s="434">
        <v>1970</v>
      </c>
    </row>
    <row r="2177" spans="1:11" hidden="1" x14ac:dyDescent="0.25">
      <c r="A2177" s="434">
        <v>235066948</v>
      </c>
      <c r="B2177" s="434">
        <v>38693</v>
      </c>
      <c r="C2177" s="434" t="s">
        <v>48</v>
      </c>
      <c r="D2177" s="434" t="s">
        <v>33</v>
      </c>
      <c r="E2177" s="434">
        <v>12</v>
      </c>
      <c r="F2177" s="434">
        <v>43740</v>
      </c>
      <c r="G2177" s="434">
        <v>97000</v>
      </c>
      <c r="H2177" s="434">
        <v>58294</v>
      </c>
      <c r="I2177" s="434">
        <v>228</v>
      </c>
      <c r="K2177" s="434">
        <v>2008</v>
      </c>
    </row>
    <row r="2178" spans="1:11" hidden="1" x14ac:dyDescent="0.25">
      <c r="A2178" s="434">
        <v>235067199</v>
      </c>
      <c r="B2178" s="434">
        <v>329567</v>
      </c>
      <c r="C2178" s="434" t="s">
        <v>61</v>
      </c>
      <c r="D2178" s="434" t="s">
        <v>25</v>
      </c>
      <c r="E2178" s="434">
        <v>16.5</v>
      </c>
      <c r="F2178" s="434">
        <v>11880</v>
      </c>
      <c r="G2178" s="434">
        <v>6000</v>
      </c>
      <c r="H2178" s="434">
        <v>9074</v>
      </c>
      <c r="I2178" s="434">
        <v>120.7</v>
      </c>
      <c r="J2178" s="434">
        <v>0</v>
      </c>
      <c r="K2178" s="434">
        <v>2008</v>
      </c>
    </row>
    <row r="2179" spans="1:11" hidden="1" x14ac:dyDescent="0.25">
      <c r="A2179" s="434">
        <v>235067282</v>
      </c>
      <c r="B2179" s="434">
        <v>20081</v>
      </c>
      <c r="C2179" s="434" t="s">
        <v>48</v>
      </c>
      <c r="D2179" s="434" t="s">
        <v>17</v>
      </c>
      <c r="E2179" s="434">
        <v>12</v>
      </c>
      <c r="F2179" s="434">
        <v>2354</v>
      </c>
      <c r="G2179" s="434">
        <v>850</v>
      </c>
      <c r="H2179" s="434">
        <v>1734</v>
      </c>
      <c r="I2179" s="434">
        <v>60</v>
      </c>
      <c r="K2179" s="434">
        <v>2008</v>
      </c>
    </row>
    <row r="2180" spans="1:11" hidden="1" x14ac:dyDescent="0.25">
      <c r="A2180" s="434">
        <v>235067336</v>
      </c>
      <c r="B2180" s="434">
        <v>38918</v>
      </c>
      <c r="C2180" s="434" t="s">
        <v>61</v>
      </c>
      <c r="D2180" s="434" t="s">
        <v>13</v>
      </c>
      <c r="I2180" s="434">
        <v>13</v>
      </c>
      <c r="J2180" s="434">
        <v>0</v>
      </c>
      <c r="K2180" s="434">
        <v>1970</v>
      </c>
    </row>
    <row r="2181" spans="1:11" x14ac:dyDescent="0.25">
      <c r="A2181" s="434">
        <v>235067469</v>
      </c>
      <c r="B2181" s="434">
        <v>16672</v>
      </c>
      <c r="C2181" s="434" t="s">
        <v>59</v>
      </c>
      <c r="D2181" s="434" t="s">
        <v>17</v>
      </c>
      <c r="E2181" s="434">
        <v>0</v>
      </c>
      <c r="F2181" s="434">
        <v>6400</v>
      </c>
      <c r="G2181" s="434">
        <v>2681</v>
      </c>
      <c r="H2181" s="434">
        <v>2233</v>
      </c>
      <c r="I2181" s="434">
        <v>69.400000000000006</v>
      </c>
      <c r="J2181" s="434">
        <v>0</v>
      </c>
      <c r="K2181" s="434">
        <v>1970</v>
      </c>
    </row>
    <row r="2182" spans="1:11" hidden="1" x14ac:dyDescent="0.25">
      <c r="A2182" s="434">
        <v>235067944</v>
      </c>
      <c r="B2182" s="434">
        <v>7418</v>
      </c>
      <c r="C2182" s="434" t="s">
        <v>61</v>
      </c>
      <c r="D2182" s="434" t="s">
        <v>25</v>
      </c>
      <c r="E2182" s="434">
        <v>14</v>
      </c>
      <c r="F2182" s="434">
        <v>5400</v>
      </c>
      <c r="G2182" s="434">
        <v>12914</v>
      </c>
      <c r="H2182" s="434">
        <v>9530</v>
      </c>
      <c r="I2182" s="434">
        <v>138.06</v>
      </c>
      <c r="J2182" s="434">
        <v>0</v>
      </c>
      <c r="K2182" s="434">
        <v>2009</v>
      </c>
    </row>
    <row r="2183" spans="1:11" hidden="1" x14ac:dyDescent="0.25">
      <c r="A2183" s="434">
        <v>235068202</v>
      </c>
      <c r="B2183" s="434">
        <v>4351</v>
      </c>
      <c r="C2183" s="434" t="s">
        <v>20</v>
      </c>
      <c r="D2183" s="434" t="s">
        <v>29</v>
      </c>
      <c r="I2183" s="434">
        <v>176</v>
      </c>
    </row>
    <row r="2184" spans="1:11" hidden="1" x14ac:dyDescent="0.25">
      <c r="A2184" s="434">
        <v>235068328</v>
      </c>
      <c r="B2184" s="434">
        <v>10601</v>
      </c>
      <c r="C2184" s="434" t="s">
        <v>54</v>
      </c>
      <c r="D2184" s="434" t="s">
        <v>13</v>
      </c>
      <c r="E2184" s="434">
        <v>0</v>
      </c>
      <c r="F2184" s="434">
        <v>655</v>
      </c>
      <c r="G2184" s="434">
        <v>0</v>
      </c>
      <c r="H2184" s="434">
        <v>108</v>
      </c>
      <c r="I2184" s="434">
        <v>25.26</v>
      </c>
      <c r="J2184" s="434">
        <v>0</v>
      </c>
      <c r="K2184" s="434">
        <v>1964</v>
      </c>
    </row>
    <row r="2185" spans="1:11" hidden="1" x14ac:dyDescent="0.25">
      <c r="A2185" s="434">
        <v>235068366</v>
      </c>
      <c r="B2185" s="434">
        <v>17404</v>
      </c>
      <c r="C2185" s="434" t="s">
        <v>61</v>
      </c>
      <c r="D2185" s="434" t="s">
        <v>22</v>
      </c>
      <c r="E2185" s="434">
        <v>19</v>
      </c>
      <c r="F2185" s="434">
        <v>7200</v>
      </c>
      <c r="G2185" s="434">
        <v>0</v>
      </c>
      <c r="H2185" s="434">
        <v>2822</v>
      </c>
      <c r="I2185" s="434">
        <v>85.43</v>
      </c>
      <c r="J2185" s="434">
        <v>0</v>
      </c>
      <c r="K2185" s="434">
        <v>1970</v>
      </c>
    </row>
    <row r="2186" spans="1:11" hidden="1" x14ac:dyDescent="0.25">
      <c r="A2186" s="434">
        <v>235068441</v>
      </c>
      <c r="B2186" s="434">
        <v>102153</v>
      </c>
      <c r="C2186" s="434" t="s">
        <v>46</v>
      </c>
      <c r="D2186" s="434" t="s">
        <v>22</v>
      </c>
      <c r="G2186" s="434">
        <v>3503</v>
      </c>
      <c r="H2186" s="434">
        <v>2542</v>
      </c>
      <c r="I2186" s="434">
        <v>74.3</v>
      </c>
    </row>
    <row r="2187" spans="1:11" hidden="1" x14ac:dyDescent="0.25">
      <c r="A2187" s="434">
        <v>235068568</v>
      </c>
      <c r="B2187" s="434">
        <v>11676</v>
      </c>
      <c r="C2187" s="434" t="s">
        <v>48</v>
      </c>
      <c r="D2187" s="434" t="s">
        <v>17</v>
      </c>
      <c r="E2187" s="434">
        <v>10</v>
      </c>
      <c r="F2187" s="434">
        <v>2354</v>
      </c>
      <c r="G2187" s="434">
        <v>1213</v>
      </c>
      <c r="H2187" s="434">
        <v>1734</v>
      </c>
      <c r="I2187" s="434">
        <v>60</v>
      </c>
      <c r="K2187" s="434">
        <v>2009</v>
      </c>
    </row>
    <row r="2188" spans="1:11" hidden="1" x14ac:dyDescent="0.25">
      <c r="A2188" s="434">
        <v>235068575</v>
      </c>
      <c r="B2188" s="434">
        <v>72013</v>
      </c>
      <c r="C2188" s="434" t="s">
        <v>31</v>
      </c>
      <c r="D2188" s="434" t="s">
        <v>29</v>
      </c>
      <c r="E2188" s="434">
        <v>20</v>
      </c>
      <c r="F2188" s="434">
        <v>19200</v>
      </c>
      <c r="G2188" s="434">
        <v>11235</v>
      </c>
      <c r="H2188" s="434">
        <v>25609</v>
      </c>
      <c r="I2188" s="434">
        <v>187.1</v>
      </c>
      <c r="J2188" s="434">
        <v>36125</v>
      </c>
      <c r="K2188" s="434">
        <v>2009</v>
      </c>
    </row>
    <row r="2189" spans="1:11" hidden="1" x14ac:dyDescent="0.25">
      <c r="A2189" s="434">
        <v>235068802</v>
      </c>
      <c r="B2189" s="434">
        <v>63037</v>
      </c>
      <c r="C2189" s="434" t="s">
        <v>48</v>
      </c>
      <c r="D2189" s="434" t="s">
        <v>22</v>
      </c>
      <c r="E2189" s="434">
        <v>15.4</v>
      </c>
      <c r="F2189" s="434">
        <v>2984</v>
      </c>
      <c r="G2189" s="434">
        <v>1088</v>
      </c>
      <c r="H2189" s="434">
        <v>3522</v>
      </c>
      <c r="I2189" s="434">
        <v>83</v>
      </c>
      <c r="J2189" s="434">
        <v>0</v>
      </c>
      <c r="K2189" s="434">
        <v>1970</v>
      </c>
    </row>
    <row r="2190" spans="1:11" hidden="1" x14ac:dyDescent="0.25">
      <c r="A2190" s="434">
        <v>235068963</v>
      </c>
      <c r="B2190" s="434">
        <v>28612</v>
      </c>
      <c r="C2190" s="434" t="s">
        <v>20</v>
      </c>
      <c r="D2190" s="434" t="s">
        <v>25</v>
      </c>
      <c r="E2190" s="434">
        <v>13.4</v>
      </c>
      <c r="F2190" s="434">
        <v>4440</v>
      </c>
      <c r="G2190" s="434">
        <v>16669</v>
      </c>
      <c r="H2190" s="434">
        <v>11233</v>
      </c>
      <c r="I2190" s="434">
        <v>145.15</v>
      </c>
      <c r="J2190" s="434">
        <v>18536</v>
      </c>
      <c r="K2190" s="434">
        <v>2009</v>
      </c>
    </row>
    <row r="2191" spans="1:11" hidden="1" x14ac:dyDescent="0.25">
      <c r="A2191" s="434">
        <v>235070283</v>
      </c>
      <c r="B2191" s="434">
        <v>3556</v>
      </c>
      <c r="C2191" s="434" t="s">
        <v>20</v>
      </c>
      <c r="D2191" s="434" t="s">
        <v>25</v>
      </c>
      <c r="E2191" s="434">
        <v>13.4</v>
      </c>
      <c r="F2191" s="434">
        <v>4440</v>
      </c>
      <c r="G2191" s="434">
        <v>16716</v>
      </c>
      <c r="H2191" s="434">
        <v>11233</v>
      </c>
      <c r="I2191" s="434">
        <v>145.15</v>
      </c>
      <c r="J2191" s="434">
        <v>18536</v>
      </c>
      <c r="K2191" s="434">
        <v>2009</v>
      </c>
    </row>
    <row r="2192" spans="1:11" hidden="1" x14ac:dyDescent="0.25">
      <c r="A2192" s="434">
        <v>235070418</v>
      </c>
      <c r="B2192" s="434">
        <v>89667</v>
      </c>
      <c r="C2192" s="434" t="s">
        <v>54</v>
      </c>
      <c r="D2192" s="434" t="s">
        <v>13</v>
      </c>
      <c r="E2192" s="434">
        <v>12</v>
      </c>
      <c r="F2192" s="434">
        <v>1639</v>
      </c>
      <c r="G2192" s="434">
        <v>200</v>
      </c>
      <c r="H2192" s="434">
        <v>212</v>
      </c>
      <c r="I2192" s="434">
        <v>26.02</v>
      </c>
      <c r="J2192" s="434">
        <v>0</v>
      </c>
      <c r="K2192" s="434">
        <v>2009</v>
      </c>
    </row>
    <row r="2193" spans="1:11" hidden="1" x14ac:dyDescent="0.25">
      <c r="A2193" s="434">
        <v>235070466</v>
      </c>
      <c r="B2193" s="434">
        <v>3622</v>
      </c>
      <c r="C2193" s="434" t="s">
        <v>24</v>
      </c>
      <c r="D2193" s="434" t="s">
        <v>25</v>
      </c>
      <c r="E2193" s="434">
        <v>15.5</v>
      </c>
      <c r="F2193" s="434">
        <v>5920</v>
      </c>
      <c r="G2193" s="434">
        <v>8556</v>
      </c>
      <c r="H2193" s="434">
        <v>7465</v>
      </c>
      <c r="I2193" s="434">
        <v>115</v>
      </c>
      <c r="J2193" s="434">
        <v>8046</v>
      </c>
      <c r="K2193" s="434">
        <v>2009</v>
      </c>
    </row>
    <row r="2194" spans="1:11" hidden="1" x14ac:dyDescent="0.25">
      <c r="A2194" s="434">
        <v>235070715</v>
      </c>
      <c r="B2194" s="434">
        <v>5324</v>
      </c>
      <c r="C2194" s="434" t="s">
        <v>61</v>
      </c>
      <c r="D2194" s="434" t="s">
        <v>25</v>
      </c>
      <c r="E2194" s="434">
        <v>14</v>
      </c>
      <c r="F2194" s="434">
        <v>5400</v>
      </c>
      <c r="G2194" s="434">
        <v>12914</v>
      </c>
      <c r="H2194" s="434">
        <v>9530</v>
      </c>
      <c r="I2194" s="434">
        <v>138.06</v>
      </c>
      <c r="J2194" s="434">
        <v>0</v>
      </c>
      <c r="K2194" s="434">
        <v>2009</v>
      </c>
    </row>
    <row r="2195" spans="1:11" hidden="1" x14ac:dyDescent="0.25">
      <c r="A2195" s="434">
        <v>235070716</v>
      </c>
      <c r="B2195" s="434">
        <v>672</v>
      </c>
      <c r="C2195" s="434" t="s">
        <v>61</v>
      </c>
      <c r="D2195" s="434" t="s">
        <v>25</v>
      </c>
      <c r="E2195" s="434">
        <v>14</v>
      </c>
      <c r="F2195" s="434">
        <v>5400</v>
      </c>
      <c r="G2195" s="434">
        <v>12947</v>
      </c>
      <c r="H2195" s="434">
        <v>9870</v>
      </c>
      <c r="I2195" s="434">
        <v>138.06</v>
      </c>
      <c r="K2195" s="434">
        <v>2009</v>
      </c>
    </row>
    <row r="2196" spans="1:11" hidden="1" x14ac:dyDescent="0.25">
      <c r="A2196" s="434">
        <v>235070961</v>
      </c>
      <c r="B2196" s="434">
        <v>7570</v>
      </c>
      <c r="C2196" s="434" t="s">
        <v>46</v>
      </c>
      <c r="D2196" s="434" t="s">
        <v>22</v>
      </c>
      <c r="E2196" s="434">
        <v>15.4</v>
      </c>
      <c r="F2196" s="434">
        <v>5296</v>
      </c>
      <c r="G2196" s="434">
        <v>4500</v>
      </c>
      <c r="H2196" s="434">
        <v>3041</v>
      </c>
      <c r="I2196" s="434">
        <v>84.1</v>
      </c>
      <c r="K2196" s="434">
        <v>1996</v>
      </c>
    </row>
    <row r="2197" spans="1:11" hidden="1" x14ac:dyDescent="0.25">
      <c r="A2197" s="434">
        <v>235071342</v>
      </c>
      <c r="B2197" s="434">
        <v>84269</v>
      </c>
      <c r="C2197" s="434" t="s">
        <v>48</v>
      </c>
      <c r="D2197" s="434" t="s">
        <v>25</v>
      </c>
      <c r="E2197" s="434">
        <v>13.6</v>
      </c>
      <c r="F2197" s="434">
        <v>20160</v>
      </c>
      <c r="G2197" s="434">
        <v>11885</v>
      </c>
      <c r="H2197" s="434">
        <v>17496</v>
      </c>
      <c r="I2197" s="434">
        <v>144.79</v>
      </c>
      <c r="J2197" s="434">
        <v>0</v>
      </c>
      <c r="K2197" s="434">
        <v>2010</v>
      </c>
    </row>
    <row r="2198" spans="1:11" hidden="1" x14ac:dyDescent="0.25">
      <c r="A2198" s="434">
        <v>235071841</v>
      </c>
      <c r="B2198" s="434">
        <v>1872</v>
      </c>
      <c r="C2198" s="434" t="s">
        <v>61</v>
      </c>
      <c r="D2198" s="434" t="s">
        <v>13</v>
      </c>
      <c r="I2198" s="434">
        <v>17</v>
      </c>
      <c r="J2198" s="434">
        <v>0</v>
      </c>
      <c r="K2198" s="434">
        <v>1970</v>
      </c>
    </row>
    <row r="2199" spans="1:11" hidden="1" x14ac:dyDescent="0.25">
      <c r="A2199" s="434">
        <v>235072123</v>
      </c>
      <c r="B2199" s="434">
        <v>31447</v>
      </c>
      <c r="C2199" s="434" t="s">
        <v>61</v>
      </c>
      <c r="D2199" s="434" t="s">
        <v>13</v>
      </c>
      <c r="I2199" s="434">
        <v>21</v>
      </c>
      <c r="J2199" s="434">
        <v>0</v>
      </c>
      <c r="K2199" s="434">
        <v>1970</v>
      </c>
    </row>
    <row r="2200" spans="1:11" x14ac:dyDescent="0.25">
      <c r="A2200" s="434">
        <v>235072137</v>
      </c>
      <c r="B2200" s="434">
        <v>247353</v>
      </c>
      <c r="C2200" s="434" t="s">
        <v>59</v>
      </c>
      <c r="D2200" s="434" t="s">
        <v>22</v>
      </c>
      <c r="E2200" s="434">
        <v>15</v>
      </c>
      <c r="F2200" s="434">
        <v>8400</v>
      </c>
      <c r="G2200" s="434">
        <v>2800</v>
      </c>
      <c r="H2200" s="434">
        <v>2943</v>
      </c>
      <c r="I2200" s="434">
        <v>71.66</v>
      </c>
      <c r="J2200" s="434">
        <v>0</v>
      </c>
      <c r="K2200" s="434">
        <v>1970</v>
      </c>
    </row>
    <row r="2201" spans="1:11" hidden="1" x14ac:dyDescent="0.25">
      <c r="A2201" s="434">
        <v>235072616</v>
      </c>
      <c r="B2201" s="434">
        <v>8073</v>
      </c>
      <c r="C2201" s="434" t="s">
        <v>46</v>
      </c>
      <c r="D2201" s="434" t="s">
        <v>22</v>
      </c>
      <c r="E2201" s="434">
        <v>11</v>
      </c>
      <c r="F2201" s="434">
        <v>4119</v>
      </c>
      <c r="G2201" s="434">
        <v>3890</v>
      </c>
      <c r="H2201" s="434">
        <v>2955</v>
      </c>
      <c r="I2201" s="434">
        <v>78.3</v>
      </c>
      <c r="J2201" s="434">
        <v>0</v>
      </c>
      <c r="K2201" s="434">
        <v>2009</v>
      </c>
    </row>
    <row r="2202" spans="1:11" hidden="1" x14ac:dyDescent="0.25">
      <c r="A2202" s="434">
        <v>235073404</v>
      </c>
      <c r="B2202" s="434">
        <v>418557</v>
      </c>
      <c r="C2202" s="434" t="s">
        <v>20</v>
      </c>
      <c r="D2202" s="434" t="s">
        <v>25</v>
      </c>
      <c r="E2202" s="434">
        <v>14</v>
      </c>
      <c r="F2202" s="434">
        <v>6120</v>
      </c>
      <c r="G2202" s="434">
        <v>16585</v>
      </c>
      <c r="H2202" s="434">
        <v>11889</v>
      </c>
      <c r="I2202" s="434">
        <v>144.13999999999999</v>
      </c>
      <c r="J2202" s="434">
        <v>0</v>
      </c>
      <c r="K2202" s="434">
        <v>1970</v>
      </c>
    </row>
    <row r="2203" spans="1:11" hidden="1" x14ac:dyDescent="0.25">
      <c r="A2203" s="434">
        <v>235073828</v>
      </c>
      <c r="B2203" s="434">
        <v>17374</v>
      </c>
      <c r="C2203" s="434" t="s">
        <v>48</v>
      </c>
      <c r="D2203" s="434" t="s">
        <v>17</v>
      </c>
      <c r="E2203" s="434">
        <v>12</v>
      </c>
      <c r="F2203" s="434">
        <v>2354</v>
      </c>
      <c r="G2203" s="434">
        <v>1213</v>
      </c>
      <c r="H2203" s="434">
        <v>1734</v>
      </c>
      <c r="I2203" s="434">
        <v>60</v>
      </c>
      <c r="K2203" s="434">
        <v>2009</v>
      </c>
    </row>
    <row r="2204" spans="1:11" hidden="1" x14ac:dyDescent="0.25">
      <c r="A2204" s="434">
        <v>235074058</v>
      </c>
      <c r="B2204" s="434">
        <v>23849</v>
      </c>
      <c r="C2204" s="434" t="s">
        <v>61</v>
      </c>
      <c r="D2204" s="434" t="s">
        <v>13</v>
      </c>
      <c r="I2204" s="434">
        <v>12</v>
      </c>
      <c r="J2204" s="434">
        <v>0</v>
      </c>
      <c r="K2204" s="434">
        <v>1970</v>
      </c>
    </row>
    <row r="2205" spans="1:11" hidden="1" x14ac:dyDescent="0.25">
      <c r="A2205" s="434">
        <v>235074584</v>
      </c>
      <c r="B2205" s="434">
        <v>1550</v>
      </c>
      <c r="C2205" s="434" t="s">
        <v>46</v>
      </c>
      <c r="D2205" s="434" t="s">
        <v>22</v>
      </c>
      <c r="E2205" s="434">
        <v>16.5</v>
      </c>
      <c r="F2205" s="434">
        <v>7898</v>
      </c>
      <c r="G2205" s="434">
        <v>4800</v>
      </c>
      <c r="H2205" s="434">
        <v>3639</v>
      </c>
      <c r="I2205" s="434">
        <v>86.8</v>
      </c>
      <c r="J2205" s="434">
        <v>0</v>
      </c>
      <c r="K2205" s="434">
        <v>2009</v>
      </c>
    </row>
    <row r="2206" spans="1:11" hidden="1" x14ac:dyDescent="0.25">
      <c r="A2206" s="434">
        <v>235074589</v>
      </c>
      <c r="B2206" s="434">
        <v>9337</v>
      </c>
      <c r="C2206" s="434" t="s">
        <v>28</v>
      </c>
      <c r="D2206" s="434" t="s">
        <v>36</v>
      </c>
      <c r="E2206" s="434">
        <v>14.6</v>
      </c>
      <c r="F2206" s="434">
        <v>18660</v>
      </c>
      <c r="G2206" s="434">
        <v>170024</v>
      </c>
      <c r="H2206" s="434">
        <v>88479</v>
      </c>
      <c r="I2206" s="434">
        <v>287</v>
      </c>
      <c r="K2206" s="434">
        <v>2010</v>
      </c>
    </row>
    <row r="2207" spans="1:11" hidden="1" x14ac:dyDescent="0.25">
      <c r="A2207" s="434">
        <v>235074593</v>
      </c>
      <c r="B2207" s="434">
        <v>19439</v>
      </c>
      <c r="C2207" s="434" t="s">
        <v>28</v>
      </c>
      <c r="D2207" s="434" t="s">
        <v>36</v>
      </c>
      <c r="E2207" s="434">
        <v>14.6</v>
      </c>
      <c r="F2207" s="434">
        <v>18660</v>
      </c>
      <c r="G2207" s="434">
        <v>170060</v>
      </c>
      <c r="H2207" s="434">
        <v>88479</v>
      </c>
      <c r="I2207" s="434">
        <v>287</v>
      </c>
      <c r="J2207" s="434">
        <v>0</v>
      </c>
      <c r="K2207" s="434">
        <v>2010</v>
      </c>
    </row>
    <row r="2208" spans="1:11" hidden="1" x14ac:dyDescent="0.25">
      <c r="A2208" s="434">
        <v>235074594</v>
      </c>
      <c r="B2208" s="434">
        <v>764</v>
      </c>
      <c r="C2208" s="434" t="s">
        <v>28</v>
      </c>
      <c r="D2208" s="434" t="s">
        <v>36</v>
      </c>
      <c r="E2208" s="434">
        <v>14.6</v>
      </c>
      <c r="F2208" s="434">
        <v>18660</v>
      </c>
      <c r="G2208" s="434">
        <v>170022</v>
      </c>
      <c r="H2208" s="434">
        <v>88479</v>
      </c>
      <c r="I2208" s="434">
        <v>287</v>
      </c>
      <c r="J2208" s="434">
        <v>0</v>
      </c>
      <c r="K2208" s="434">
        <v>2010</v>
      </c>
    </row>
    <row r="2209" spans="1:11" hidden="1" x14ac:dyDescent="0.25">
      <c r="A2209" s="434">
        <v>235075032</v>
      </c>
      <c r="B2209" s="434">
        <v>11225</v>
      </c>
      <c r="C2209" s="434" t="s">
        <v>61</v>
      </c>
      <c r="D2209" s="434" t="s">
        <v>22</v>
      </c>
      <c r="I2209" s="434">
        <v>90</v>
      </c>
    </row>
    <row r="2210" spans="1:11" hidden="1" x14ac:dyDescent="0.25">
      <c r="A2210" s="434">
        <v>235075102</v>
      </c>
      <c r="B2210" s="434">
        <v>82596</v>
      </c>
      <c r="C2210" s="434" t="s">
        <v>20</v>
      </c>
      <c r="D2210" s="434" t="s">
        <v>29</v>
      </c>
      <c r="E2210" s="434">
        <v>15.2</v>
      </c>
      <c r="F2210" s="434">
        <v>9480</v>
      </c>
      <c r="G2210" s="434">
        <v>51672</v>
      </c>
      <c r="H2210" s="434">
        <v>29636</v>
      </c>
      <c r="I2210" s="434">
        <v>183.3</v>
      </c>
      <c r="J2210" s="434">
        <v>0</v>
      </c>
      <c r="K2210" s="434">
        <v>1970</v>
      </c>
    </row>
    <row r="2211" spans="1:11" hidden="1" x14ac:dyDescent="0.25">
      <c r="A2211" s="434">
        <v>235075105</v>
      </c>
      <c r="B2211" s="434">
        <v>8127</v>
      </c>
      <c r="C2211" s="434" t="s">
        <v>20</v>
      </c>
      <c r="D2211" s="434" t="s">
        <v>29</v>
      </c>
      <c r="E2211" s="434">
        <v>15.2</v>
      </c>
      <c r="F2211" s="434">
        <v>9480</v>
      </c>
      <c r="G2211" s="434">
        <v>51703</v>
      </c>
      <c r="H2211" s="434">
        <v>29636</v>
      </c>
      <c r="I2211" s="434">
        <v>183.3</v>
      </c>
      <c r="J2211" s="434">
        <v>0</v>
      </c>
      <c r="K2211" s="434">
        <v>1970</v>
      </c>
    </row>
    <row r="2212" spans="1:11" hidden="1" x14ac:dyDescent="0.25">
      <c r="A2212" s="434">
        <v>235075588</v>
      </c>
      <c r="B2212" s="434">
        <v>13090</v>
      </c>
      <c r="C2212" s="434" t="s">
        <v>31</v>
      </c>
      <c r="D2212" s="434" t="s">
        <v>25</v>
      </c>
      <c r="E2212" s="434">
        <v>10.3</v>
      </c>
      <c r="F2212" s="434">
        <v>1980</v>
      </c>
      <c r="G2212" s="434">
        <v>6800</v>
      </c>
      <c r="H2212" s="434">
        <v>4151</v>
      </c>
      <c r="I2212" s="434">
        <v>106.07</v>
      </c>
      <c r="J2212" s="434">
        <v>0</v>
      </c>
      <c r="K2212" s="434">
        <v>1970</v>
      </c>
    </row>
    <row r="2213" spans="1:11" hidden="1" x14ac:dyDescent="0.25">
      <c r="A2213" s="434">
        <v>235075591</v>
      </c>
      <c r="B2213" s="434">
        <v>15012</v>
      </c>
      <c r="C2213" s="434" t="s">
        <v>31</v>
      </c>
      <c r="D2213" s="434" t="s">
        <v>25</v>
      </c>
      <c r="E2213" s="434">
        <v>10.3</v>
      </c>
      <c r="F2213" s="434">
        <v>1978</v>
      </c>
      <c r="G2213" s="434">
        <v>6878</v>
      </c>
      <c r="H2213" s="434">
        <v>4151</v>
      </c>
      <c r="I2213" s="434">
        <v>106.07</v>
      </c>
      <c r="J2213" s="434">
        <v>0</v>
      </c>
      <c r="K2213" s="434">
        <v>2010</v>
      </c>
    </row>
    <row r="2214" spans="1:11" hidden="1" x14ac:dyDescent="0.25">
      <c r="A2214" s="434">
        <v>235076013</v>
      </c>
      <c r="B2214" s="434">
        <v>516067</v>
      </c>
      <c r="C2214" s="434" t="s">
        <v>61</v>
      </c>
      <c r="D2214" s="434" t="s">
        <v>22</v>
      </c>
      <c r="E2214" s="434">
        <v>13</v>
      </c>
      <c r="F2214" s="434">
        <v>7950</v>
      </c>
      <c r="G2214" s="434">
        <v>4500</v>
      </c>
      <c r="H2214" s="434">
        <v>4491</v>
      </c>
      <c r="I2214" s="434">
        <v>85.34</v>
      </c>
      <c r="J2214" s="434">
        <v>0</v>
      </c>
      <c r="K2214" s="434">
        <v>2002</v>
      </c>
    </row>
    <row r="2215" spans="1:11" hidden="1" x14ac:dyDescent="0.25">
      <c r="A2215" s="434">
        <v>235076082</v>
      </c>
      <c r="B2215" s="434">
        <v>10485</v>
      </c>
      <c r="C2215" s="434" t="s">
        <v>48</v>
      </c>
      <c r="D2215" s="434" t="s">
        <v>17</v>
      </c>
      <c r="E2215" s="434">
        <v>12</v>
      </c>
      <c r="F2215" s="434">
        <v>2354</v>
      </c>
      <c r="G2215" s="434">
        <v>1213</v>
      </c>
      <c r="H2215" s="434">
        <v>1734</v>
      </c>
      <c r="I2215" s="434">
        <v>60</v>
      </c>
      <c r="J2215" s="434">
        <v>0</v>
      </c>
      <c r="K2215" s="434">
        <v>2010</v>
      </c>
    </row>
    <row r="2216" spans="1:11" hidden="1" x14ac:dyDescent="0.25">
      <c r="A2216" s="434">
        <v>235076265</v>
      </c>
      <c r="B2216" s="434">
        <v>3464</v>
      </c>
      <c r="C2216" s="434" t="s">
        <v>20</v>
      </c>
      <c r="D2216" s="434" t="s">
        <v>25</v>
      </c>
      <c r="E2216" s="434">
        <v>13.4</v>
      </c>
      <c r="F2216" s="434">
        <v>4440</v>
      </c>
      <c r="G2216" s="434">
        <v>16669</v>
      </c>
      <c r="H2216" s="434">
        <v>11246</v>
      </c>
      <c r="I2216" s="434">
        <v>145.15</v>
      </c>
      <c r="J2216" s="434">
        <v>18536</v>
      </c>
      <c r="K2216" s="434">
        <v>2010</v>
      </c>
    </row>
    <row r="2217" spans="1:11" hidden="1" x14ac:dyDescent="0.25">
      <c r="A2217" s="434">
        <v>235076272</v>
      </c>
      <c r="B2217" s="434">
        <v>5419</v>
      </c>
      <c r="C2217" s="434" t="s">
        <v>24</v>
      </c>
      <c r="D2217" s="434" t="s">
        <v>33</v>
      </c>
      <c r="E2217" s="434">
        <v>15</v>
      </c>
      <c r="F2217" s="434">
        <v>14270</v>
      </c>
      <c r="G2217" s="434">
        <v>114560</v>
      </c>
      <c r="H2217" s="434">
        <v>62851</v>
      </c>
      <c r="I2217" s="434">
        <v>249.9</v>
      </c>
      <c r="J2217" s="434">
        <v>124139</v>
      </c>
      <c r="K2217" s="434">
        <v>2010</v>
      </c>
    </row>
    <row r="2218" spans="1:11" hidden="1" x14ac:dyDescent="0.25">
      <c r="A2218" s="434">
        <v>235076274</v>
      </c>
      <c r="B2218" s="434">
        <v>8568</v>
      </c>
      <c r="C2218" s="434" t="s">
        <v>24</v>
      </c>
      <c r="D2218" s="434" t="s">
        <v>33</v>
      </c>
      <c r="E2218" s="434">
        <v>15</v>
      </c>
      <c r="F2218" s="434">
        <v>14270</v>
      </c>
      <c r="G2218" s="434">
        <v>114022</v>
      </c>
      <c r="H2218" s="434">
        <v>62851</v>
      </c>
      <c r="I2218" s="434">
        <v>249.9</v>
      </c>
      <c r="J2218" s="434">
        <v>124139</v>
      </c>
      <c r="K2218" s="434">
        <v>2010</v>
      </c>
    </row>
    <row r="2219" spans="1:11" hidden="1" x14ac:dyDescent="0.25">
      <c r="A2219" s="434">
        <v>235076275</v>
      </c>
      <c r="B2219" s="434">
        <v>27636</v>
      </c>
      <c r="C2219" s="434" t="s">
        <v>24</v>
      </c>
      <c r="D2219" s="434" t="s">
        <v>33</v>
      </c>
      <c r="E2219" s="434">
        <v>15</v>
      </c>
      <c r="F2219" s="434">
        <v>14270</v>
      </c>
      <c r="G2219" s="434">
        <v>114560</v>
      </c>
      <c r="H2219" s="434">
        <v>62851</v>
      </c>
      <c r="I2219" s="434">
        <v>249.9</v>
      </c>
      <c r="J2219" s="434">
        <v>124139</v>
      </c>
      <c r="K2219" s="434">
        <v>2010</v>
      </c>
    </row>
    <row r="2220" spans="1:11" hidden="1" x14ac:dyDescent="0.25">
      <c r="A2220" s="434">
        <v>235076276</v>
      </c>
      <c r="B2220" s="434">
        <v>7869</v>
      </c>
      <c r="C2220" s="434" t="s">
        <v>24</v>
      </c>
      <c r="D2220" s="434" t="s">
        <v>33</v>
      </c>
      <c r="E2220" s="434">
        <v>15</v>
      </c>
      <c r="F2220" s="434">
        <v>14270</v>
      </c>
      <c r="G2220" s="434">
        <v>114560</v>
      </c>
      <c r="H2220" s="434">
        <v>62851</v>
      </c>
      <c r="I2220" s="434">
        <v>249.9</v>
      </c>
      <c r="J2220" s="434">
        <v>124139</v>
      </c>
      <c r="K2220" s="434">
        <v>2010</v>
      </c>
    </row>
    <row r="2221" spans="1:11" hidden="1" x14ac:dyDescent="0.25">
      <c r="A2221" s="434">
        <v>235076692</v>
      </c>
      <c r="B2221" s="434">
        <v>8626</v>
      </c>
      <c r="C2221" s="434" t="s">
        <v>48</v>
      </c>
      <c r="D2221" s="434" t="s">
        <v>17</v>
      </c>
      <c r="E2221" s="434">
        <v>13</v>
      </c>
      <c r="F2221" s="434">
        <v>5940</v>
      </c>
      <c r="G2221" s="434">
        <v>1939</v>
      </c>
      <c r="H2221" s="434">
        <v>2113</v>
      </c>
      <c r="I2221" s="434">
        <v>60.66</v>
      </c>
      <c r="J2221" s="434">
        <v>0</v>
      </c>
      <c r="K2221" s="434">
        <v>2010</v>
      </c>
    </row>
    <row r="2222" spans="1:11" hidden="1" x14ac:dyDescent="0.25">
      <c r="A2222" s="434">
        <v>235076846</v>
      </c>
      <c r="B2222" s="434">
        <v>587</v>
      </c>
      <c r="C2222" s="434" t="s">
        <v>31</v>
      </c>
      <c r="D2222" s="434" t="s">
        <v>25</v>
      </c>
      <c r="E2222" s="434">
        <v>14</v>
      </c>
      <c r="F2222" s="434">
        <v>5440</v>
      </c>
      <c r="G2222" s="434">
        <v>4408</v>
      </c>
      <c r="H2222" s="434">
        <v>6776</v>
      </c>
      <c r="I2222" s="434">
        <v>103.9</v>
      </c>
      <c r="J2222" s="434">
        <v>0</v>
      </c>
      <c r="K2222" s="434">
        <v>2010</v>
      </c>
    </row>
    <row r="2223" spans="1:11" hidden="1" x14ac:dyDescent="0.25">
      <c r="A2223" s="434">
        <v>235076847</v>
      </c>
      <c r="B2223" s="434">
        <v>1495</v>
      </c>
      <c r="C2223" s="434" t="s">
        <v>31</v>
      </c>
      <c r="D2223" s="434" t="s">
        <v>25</v>
      </c>
      <c r="E2223" s="434">
        <v>14</v>
      </c>
      <c r="F2223" s="434">
        <v>5440</v>
      </c>
      <c r="G2223" s="434">
        <v>4902</v>
      </c>
      <c r="H2223" s="434">
        <v>6840</v>
      </c>
      <c r="I2223" s="434">
        <v>103.9</v>
      </c>
      <c r="J2223" s="434">
        <v>0</v>
      </c>
      <c r="K2223" s="434">
        <v>2010</v>
      </c>
    </row>
    <row r="2224" spans="1:11" hidden="1" x14ac:dyDescent="0.25">
      <c r="A2224" s="434">
        <v>235077074</v>
      </c>
      <c r="B2224" s="434">
        <v>9577</v>
      </c>
      <c r="C2224" s="434" t="s">
        <v>61</v>
      </c>
      <c r="D2224" s="434" t="s">
        <v>13</v>
      </c>
      <c r="I2224" s="434">
        <v>11</v>
      </c>
      <c r="J2224" s="434">
        <v>0</v>
      </c>
      <c r="K2224" s="434">
        <v>1970</v>
      </c>
    </row>
    <row r="2225" spans="1:11" hidden="1" x14ac:dyDescent="0.25">
      <c r="A2225" s="434">
        <v>235077223</v>
      </c>
      <c r="B2225" s="434">
        <v>3437</v>
      </c>
      <c r="C2225" s="434" t="s">
        <v>61</v>
      </c>
      <c r="D2225" s="434" t="s">
        <v>13</v>
      </c>
      <c r="I2225" s="434">
        <v>12</v>
      </c>
    </row>
    <row r="2226" spans="1:11" hidden="1" x14ac:dyDescent="0.25">
      <c r="A2226" s="434">
        <v>235077287</v>
      </c>
      <c r="B2226" s="434">
        <v>21447</v>
      </c>
      <c r="C2226" s="434" t="s">
        <v>56</v>
      </c>
      <c r="D2226" s="434" t="s">
        <v>13</v>
      </c>
      <c r="E2226" s="434">
        <v>9</v>
      </c>
      <c r="F2226" s="434">
        <v>1940</v>
      </c>
      <c r="G2226" s="434">
        <v>0</v>
      </c>
      <c r="H2226" s="434">
        <v>126</v>
      </c>
      <c r="I2226" s="434">
        <v>25.1</v>
      </c>
      <c r="J2226" s="434">
        <v>0</v>
      </c>
      <c r="K2226" s="434">
        <v>2010</v>
      </c>
    </row>
    <row r="2227" spans="1:11" hidden="1" x14ac:dyDescent="0.25">
      <c r="A2227" s="434">
        <v>235077315</v>
      </c>
      <c r="B2227" s="434">
        <v>19206</v>
      </c>
      <c r="C2227" s="434" t="s">
        <v>48</v>
      </c>
      <c r="D2227" s="434" t="s">
        <v>22</v>
      </c>
      <c r="G2227" s="434">
        <v>4100</v>
      </c>
      <c r="H2227" s="434">
        <v>4792</v>
      </c>
      <c r="I2227" s="434">
        <v>96.25</v>
      </c>
    </row>
    <row r="2228" spans="1:11" hidden="1" x14ac:dyDescent="0.25">
      <c r="A2228" s="434">
        <v>235077715</v>
      </c>
      <c r="B2228" s="434">
        <v>17965</v>
      </c>
      <c r="C2228" s="434" t="s">
        <v>31</v>
      </c>
      <c r="D2228" s="434" t="s">
        <v>25</v>
      </c>
      <c r="E2228" s="434">
        <v>10.3</v>
      </c>
      <c r="F2228" s="434">
        <v>1978</v>
      </c>
      <c r="G2228" s="434">
        <v>6878</v>
      </c>
      <c r="H2228" s="434">
        <v>4145</v>
      </c>
      <c r="I2228" s="434">
        <v>106.07</v>
      </c>
      <c r="K2228" s="434">
        <v>2010</v>
      </c>
    </row>
    <row r="2229" spans="1:11" hidden="1" x14ac:dyDescent="0.25">
      <c r="A2229" s="434">
        <v>235077763</v>
      </c>
      <c r="B2229" s="434">
        <v>31609</v>
      </c>
      <c r="C2229" s="434" t="s">
        <v>61</v>
      </c>
      <c r="D2229" s="434" t="s">
        <v>13</v>
      </c>
      <c r="I2229" s="434">
        <v>10</v>
      </c>
    </row>
    <row r="2230" spans="1:11" hidden="1" x14ac:dyDescent="0.25">
      <c r="A2230" s="434">
        <v>235077805</v>
      </c>
      <c r="B2230" s="434">
        <v>11345</v>
      </c>
      <c r="C2230" s="434" t="s">
        <v>31</v>
      </c>
      <c r="D2230" s="434" t="s">
        <v>22</v>
      </c>
      <c r="E2230" s="434">
        <v>0</v>
      </c>
      <c r="F2230" s="434">
        <v>1980</v>
      </c>
      <c r="G2230" s="434">
        <v>6250</v>
      </c>
      <c r="H2230" s="434">
        <v>4145</v>
      </c>
      <c r="I2230" s="434">
        <v>99.6</v>
      </c>
      <c r="J2230" s="434">
        <v>0</v>
      </c>
    </row>
    <row r="2231" spans="1:11" hidden="1" x14ac:dyDescent="0.25">
      <c r="A2231" s="434">
        <v>235077918</v>
      </c>
      <c r="B2231" s="434">
        <v>10508</v>
      </c>
      <c r="C2231" s="434" t="s">
        <v>48</v>
      </c>
      <c r="D2231" s="434" t="s">
        <v>17</v>
      </c>
      <c r="E2231" s="434">
        <v>12</v>
      </c>
      <c r="F2231" s="434">
        <v>1520</v>
      </c>
      <c r="G2231" s="434">
        <v>415</v>
      </c>
      <c r="H2231" s="434">
        <v>1125</v>
      </c>
      <c r="I2231" s="434">
        <v>48.33</v>
      </c>
      <c r="J2231" s="434">
        <v>0</v>
      </c>
      <c r="K2231" s="434">
        <v>2010</v>
      </c>
    </row>
    <row r="2232" spans="1:11" hidden="1" x14ac:dyDescent="0.25">
      <c r="A2232" s="434">
        <v>235078284</v>
      </c>
      <c r="B2232" s="434">
        <v>15590</v>
      </c>
      <c r="C2232" s="434" t="s">
        <v>48</v>
      </c>
      <c r="D2232" s="434" t="s">
        <v>17</v>
      </c>
      <c r="E2232" s="434">
        <v>12</v>
      </c>
      <c r="F2232" s="434">
        <v>2354</v>
      </c>
      <c r="G2232" s="434">
        <v>1213</v>
      </c>
      <c r="H2232" s="434">
        <v>1734</v>
      </c>
      <c r="I2232" s="434">
        <v>60</v>
      </c>
      <c r="J2232" s="434">
        <v>0</v>
      </c>
      <c r="K2232" s="434">
        <v>2010</v>
      </c>
    </row>
    <row r="2233" spans="1:11" x14ac:dyDescent="0.25">
      <c r="A2233" s="434">
        <v>235078558</v>
      </c>
      <c r="B2233" s="434">
        <v>603420</v>
      </c>
      <c r="C2233" s="434" t="s">
        <v>59</v>
      </c>
      <c r="D2233" s="434" t="s">
        <v>22</v>
      </c>
      <c r="E2233" s="434">
        <v>0</v>
      </c>
      <c r="F2233" s="434">
        <v>0</v>
      </c>
      <c r="G2233" s="434">
        <v>1225</v>
      </c>
      <c r="H2233" s="434">
        <v>2342</v>
      </c>
      <c r="I2233" s="434">
        <v>73.400000000000006</v>
      </c>
      <c r="J2233" s="434">
        <v>0</v>
      </c>
      <c r="K2233" s="434">
        <v>1970</v>
      </c>
    </row>
    <row r="2234" spans="1:11" hidden="1" x14ac:dyDescent="0.25">
      <c r="A2234" s="434">
        <v>235078722</v>
      </c>
      <c r="B2234" s="434">
        <v>341498</v>
      </c>
      <c r="C2234" s="434" t="s">
        <v>24</v>
      </c>
      <c r="D2234" s="434" t="s">
        <v>22</v>
      </c>
      <c r="E2234" s="434">
        <v>12.5</v>
      </c>
      <c r="F2234" s="434">
        <v>2720</v>
      </c>
      <c r="G2234" s="434">
        <v>3808</v>
      </c>
      <c r="H2234" s="434">
        <v>3728</v>
      </c>
      <c r="I2234" s="434">
        <v>99.96</v>
      </c>
      <c r="J2234" s="434">
        <v>3604</v>
      </c>
      <c r="K2234" s="434">
        <v>1970</v>
      </c>
    </row>
    <row r="2235" spans="1:11" hidden="1" x14ac:dyDescent="0.25">
      <c r="A2235" s="434">
        <v>235078734</v>
      </c>
      <c r="B2235" s="434">
        <v>1193</v>
      </c>
      <c r="C2235" s="434" t="s">
        <v>61</v>
      </c>
      <c r="D2235" s="434" t="s">
        <v>13</v>
      </c>
      <c r="I2235" s="434">
        <v>14</v>
      </c>
      <c r="J2235" s="434">
        <v>0</v>
      </c>
      <c r="K2235" s="434">
        <v>1970</v>
      </c>
    </row>
    <row r="2236" spans="1:11" hidden="1" x14ac:dyDescent="0.25">
      <c r="A2236" s="434">
        <v>235079382</v>
      </c>
      <c r="B2236" s="434">
        <v>9171</v>
      </c>
      <c r="C2236" s="434" t="s">
        <v>48</v>
      </c>
      <c r="D2236" s="434" t="s">
        <v>17</v>
      </c>
      <c r="E2236" s="434">
        <v>12</v>
      </c>
      <c r="F2236" s="434">
        <v>1520</v>
      </c>
      <c r="G2236" s="434">
        <v>415</v>
      </c>
      <c r="H2236" s="434">
        <v>1125</v>
      </c>
      <c r="I2236" s="434">
        <v>48.33</v>
      </c>
      <c r="J2236" s="434">
        <v>0</v>
      </c>
      <c r="K2236" s="434">
        <v>2010</v>
      </c>
    </row>
    <row r="2237" spans="1:11" hidden="1" x14ac:dyDescent="0.25">
      <c r="A2237" s="434">
        <v>235079451</v>
      </c>
      <c r="B2237" s="434">
        <v>1242</v>
      </c>
      <c r="C2237" s="434" t="s">
        <v>46</v>
      </c>
      <c r="D2237" s="434" t="s">
        <v>22</v>
      </c>
      <c r="E2237" s="434">
        <v>16.5</v>
      </c>
      <c r="F2237" s="434">
        <v>6660</v>
      </c>
      <c r="G2237" s="434">
        <v>4993</v>
      </c>
      <c r="H2237" s="434">
        <v>3639</v>
      </c>
      <c r="I2237" s="434">
        <v>86.8</v>
      </c>
      <c r="K2237" s="434">
        <v>2010</v>
      </c>
    </row>
    <row r="2238" spans="1:11" hidden="1" x14ac:dyDescent="0.25">
      <c r="A2238" s="434">
        <v>235080015</v>
      </c>
      <c r="B2238" s="434">
        <v>231816</v>
      </c>
      <c r="C2238" s="434" t="s">
        <v>48</v>
      </c>
      <c r="D2238" s="434" t="s">
        <v>25</v>
      </c>
      <c r="E2238" s="434">
        <v>13</v>
      </c>
      <c r="F2238" s="434">
        <v>14400</v>
      </c>
      <c r="G2238" s="434">
        <v>7843</v>
      </c>
      <c r="H2238" s="434">
        <v>12084</v>
      </c>
      <c r="I2238" s="434">
        <v>133.15</v>
      </c>
      <c r="J2238" s="434">
        <v>0</v>
      </c>
      <c r="K2238" s="434">
        <v>2010</v>
      </c>
    </row>
    <row r="2239" spans="1:11" hidden="1" x14ac:dyDescent="0.25">
      <c r="A2239" s="434">
        <v>235080328</v>
      </c>
      <c r="B2239" s="434">
        <v>1861</v>
      </c>
      <c r="C2239" s="434" t="s">
        <v>31</v>
      </c>
      <c r="D2239" s="434" t="s">
        <v>22</v>
      </c>
      <c r="E2239" s="434">
        <v>0</v>
      </c>
      <c r="F2239" s="434">
        <v>1980</v>
      </c>
      <c r="G2239" s="434">
        <v>6250</v>
      </c>
      <c r="H2239" s="434">
        <v>3875</v>
      </c>
      <c r="I2239" s="434">
        <v>99.77</v>
      </c>
      <c r="J2239" s="434">
        <v>0</v>
      </c>
    </row>
    <row r="2240" spans="1:11" hidden="1" x14ac:dyDescent="0.25">
      <c r="A2240" s="434">
        <v>235080614</v>
      </c>
      <c r="B2240" s="434">
        <v>8147</v>
      </c>
      <c r="C2240" s="434" t="s">
        <v>28</v>
      </c>
      <c r="D2240" s="434" t="s">
        <v>29</v>
      </c>
      <c r="E2240" s="434">
        <v>13.7</v>
      </c>
      <c r="F2240" s="434">
        <v>6480</v>
      </c>
      <c r="G2240" s="434">
        <v>32691</v>
      </c>
      <c r="H2240" s="434">
        <v>20809</v>
      </c>
      <c r="I2240" s="434">
        <v>179.9</v>
      </c>
      <c r="J2240" s="434">
        <v>0</v>
      </c>
      <c r="K2240" s="434">
        <v>1970</v>
      </c>
    </row>
    <row r="2241" spans="1:11" hidden="1" x14ac:dyDescent="0.25">
      <c r="A2241" s="434">
        <v>235080817</v>
      </c>
      <c r="B2241" s="434">
        <v>19446</v>
      </c>
      <c r="C2241" s="434" t="s">
        <v>61</v>
      </c>
      <c r="D2241" s="434" t="s">
        <v>13</v>
      </c>
      <c r="I2241" s="434">
        <v>13</v>
      </c>
      <c r="J2241" s="434">
        <v>0</v>
      </c>
      <c r="K2241" s="434">
        <v>1970</v>
      </c>
    </row>
    <row r="2242" spans="1:11" hidden="1" x14ac:dyDescent="0.25">
      <c r="A2242" s="434">
        <v>235081257</v>
      </c>
      <c r="B2242" s="434">
        <v>145697</v>
      </c>
      <c r="C2242" s="434" t="s">
        <v>46</v>
      </c>
      <c r="D2242" s="434" t="s">
        <v>22</v>
      </c>
      <c r="E2242" s="434">
        <v>11.5</v>
      </c>
      <c r="F2242" s="434">
        <v>5520</v>
      </c>
      <c r="G2242" s="434">
        <v>3735</v>
      </c>
      <c r="H2242" s="434">
        <v>2814</v>
      </c>
      <c r="I2242" s="434">
        <v>78.59</v>
      </c>
      <c r="J2242" s="434">
        <v>0</v>
      </c>
      <c r="K2242" s="434">
        <v>1970</v>
      </c>
    </row>
    <row r="2243" spans="1:11" hidden="1" x14ac:dyDescent="0.25">
      <c r="A2243" s="434">
        <v>235081745</v>
      </c>
      <c r="B2243" s="434">
        <v>27457</v>
      </c>
      <c r="C2243" s="434" t="s">
        <v>20</v>
      </c>
      <c r="D2243" s="434" t="s">
        <v>29</v>
      </c>
      <c r="E2243" s="434">
        <v>14.5</v>
      </c>
      <c r="F2243" s="434">
        <v>14883</v>
      </c>
      <c r="G2243" s="434">
        <v>37255</v>
      </c>
      <c r="H2243" s="434">
        <v>23244</v>
      </c>
      <c r="I2243" s="434">
        <v>182.55</v>
      </c>
      <c r="J2243" s="434">
        <v>0</v>
      </c>
      <c r="K2243" s="434">
        <v>1970</v>
      </c>
    </row>
    <row r="2244" spans="1:11" hidden="1" x14ac:dyDescent="0.25">
      <c r="A2244" s="434">
        <v>235081933</v>
      </c>
      <c r="B2244" s="434">
        <v>622</v>
      </c>
      <c r="C2244" s="434" t="s">
        <v>31</v>
      </c>
      <c r="D2244" s="434" t="s">
        <v>22</v>
      </c>
      <c r="E2244" s="434">
        <v>12</v>
      </c>
      <c r="F2244" s="434">
        <v>1520</v>
      </c>
      <c r="G2244" s="434">
        <v>3400</v>
      </c>
      <c r="H2244" s="434">
        <v>2545</v>
      </c>
      <c r="I2244" s="434">
        <v>88.59</v>
      </c>
      <c r="J2244" s="434">
        <v>0</v>
      </c>
      <c r="K2244" s="434">
        <v>2000</v>
      </c>
    </row>
    <row r="2245" spans="1:11" hidden="1" x14ac:dyDescent="0.25">
      <c r="A2245" s="434">
        <v>235082384</v>
      </c>
      <c r="B2245" s="434">
        <v>9467</v>
      </c>
      <c r="C2245" s="434" t="s">
        <v>48</v>
      </c>
      <c r="D2245" s="434" t="s">
        <v>17</v>
      </c>
      <c r="E2245" s="434">
        <v>12</v>
      </c>
      <c r="F2245" s="434">
        <v>1520</v>
      </c>
      <c r="G2245" s="434">
        <v>465</v>
      </c>
      <c r="H2245" s="434">
        <v>1130</v>
      </c>
      <c r="I2245" s="434">
        <v>48.33</v>
      </c>
      <c r="J2245" s="434">
        <v>0</v>
      </c>
      <c r="K2245" s="434">
        <v>2010</v>
      </c>
    </row>
    <row r="2246" spans="1:11" hidden="1" x14ac:dyDescent="0.25">
      <c r="A2246" s="434">
        <v>235082759</v>
      </c>
      <c r="B2246" s="434">
        <v>13066</v>
      </c>
      <c r="C2246" s="434" t="s">
        <v>48</v>
      </c>
      <c r="D2246" s="434" t="s">
        <v>17</v>
      </c>
      <c r="E2246" s="434">
        <v>12</v>
      </c>
      <c r="F2246" s="434">
        <v>1520</v>
      </c>
      <c r="G2246" s="434">
        <v>415</v>
      </c>
      <c r="H2246" s="434">
        <v>1125</v>
      </c>
      <c r="I2246" s="434">
        <v>48.33</v>
      </c>
      <c r="J2246" s="434">
        <v>0</v>
      </c>
      <c r="K2246" s="434">
        <v>2010</v>
      </c>
    </row>
    <row r="2247" spans="1:11" hidden="1" x14ac:dyDescent="0.25">
      <c r="A2247" s="434">
        <v>235082944</v>
      </c>
      <c r="B2247" s="434">
        <v>4642</v>
      </c>
      <c r="C2247" s="434" t="s">
        <v>51</v>
      </c>
      <c r="D2247" s="434" t="s">
        <v>17</v>
      </c>
      <c r="E2247" s="434">
        <v>9</v>
      </c>
      <c r="F2247" s="434">
        <v>858</v>
      </c>
      <c r="G2247" s="434">
        <v>450</v>
      </c>
      <c r="H2247" s="434">
        <v>296</v>
      </c>
      <c r="I2247" s="434">
        <v>36.200000000000003</v>
      </c>
      <c r="J2247" s="434">
        <v>0</v>
      </c>
      <c r="K2247" s="434">
        <v>1996</v>
      </c>
    </row>
    <row r="2248" spans="1:11" hidden="1" x14ac:dyDescent="0.25">
      <c r="A2248" s="434">
        <v>235083098</v>
      </c>
      <c r="B2248" s="434">
        <v>7485</v>
      </c>
      <c r="C2248" s="434" t="s">
        <v>16</v>
      </c>
      <c r="D2248" s="434" t="s">
        <v>29</v>
      </c>
      <c r="I2248" s="434">
        <v>186</v>
      </c>
    </row>
    <row r="2249" spans="1:11" hidden="1" x14ac:dyDescent="0.25">
      <c r="A2249" s="434">
        <v>235083457</v>
      </c>
      <c r="B2249" s="434">
        <v>8891</v>
      </c>
      <c r="C2249" s="434" t="s">
        <v>48</v>
      </c>
      <c r="D2249" s="434" t="s">
        <v>17</v>
      </c>
      <c r="E2249" s="434">
        <v>12</v>
      </c>
      <c r="F2249" s="434">
        <v>2354</v>
      </c>
      <c r="G2249" s="434">
        <v>850</v>
      </c>
      <c r="H2249" s="434">
        <v>1734</v>
      </c>
      <c r="I2249" s="434">
        <v>60</v>
      </c>
      <c r="K2249" s="434">
        <v>2011</v>
      </c>
    </row>
    <row r="2250" spans="1:11" hidden="1" x14ac:dyDescent="0.25">
      <c r="A2250" s="434">
        <v>235083501</v>
      </c>
      <c r="B2250" s="434">
        <v>2989</v>
      </c>
      <c r="C2250" s="434" t="s">
        <v>20</v>
      </c>
      <c r="D2250" s="434" t="s">
        <v>22</v>
      </c>
      <c r="E2250" s="434">
        <v>15</v>
      </c>
      <c r="F2250" s="434">
        <v>3839</v>
      </c>
      <c r="G2250" s="434">
        <v>5797</v>
      </c>
      <c r="H2250" s="434">
        <v>3711</v>
      </c>
      <c r="I2250" s="434">
        <v>99.95</v>
      </c>
      <c r="J2250" s="434">
        <v>5937</v>
      </c>
      <c r="K2250" s="434">
        <v>1996</v>
      </c>
    </row>
    <row r="2251" spans="1:11" hidden="1" x14ac:dyDescent="0.25">
      <c r="A2251" s="434">
        <v>235083559</v>
      </c>
      <c r="B2251" s="434">
        <v>91582</v>
      </c>
      <c r="C2251" s="434" t="s">
        <v>20</v>
      </c>
      <c r="D2251" s="434" t="s">
        <v>29</v>
      </c>
      <c r="E2251" s="434">
        <v>14.5</v>
      </c>
      <c r="F2251" s="434">
        <v>9.4879999999999995</v>
      </c>
      <c r="G2251" s="434">
        <v>37217</v>
      </c>
      <c r="H2251" s="434">
        <v>23244</v>
      </c>
      <c r="I2251" s="434">
        <v>182.55</v>
      </c>
      <c r="J2251" s="434">
        <v>0</v>
      </c>
      <c r="K2251" s="434">
        <v>1970</v>
      </c>
    </row>
    <row r="2252" spans="1:11" hidden="1" x14ac:dyDescent="0.25">
      <c r="A2252" s="434">
        <v>235084179</v>
      </c>
      <c r="B2252" s="434">
        <v>3560</v>
      </c>
      <c r="C2252" s="434" t="s">
        <v>20</v>
      </c>
      <c r="D2252" s="434" t="s">
        <v>29</v>
      </c>
      <c r="I2252" s="434">
        <v>183</v>
      </c>
    </row>
    <row r="2253" spans="1:11" hidden="1" x14ac:dyDescent="0.25">
      <c r="A2253" s="434">
        <v>235084181</v>
      </c>
      <c r="B2253" s="434">
        <v>14938</v>
      </c>
      <c r="C2253" s="434" t="s">
        <v>20</v>
      </c>
      <c r="D2253" s="434" t="s">
        <v>29</v>
      </c>
      <c r="E2253" s="434">
        <v>15.2</v>
      </c>
      <c r="F2253" s="434">
        <v>9480</v>
      </c>
      <c r="G2253" s="434">
        <v>51717</v>
      </c>
      <c r="H2253" s="434">
        <v>29636</v>
      </c>
      <c r="I2253" s="434">
        <v>183.3</v>
      </c>
      <c r="J2253" s="434">
        <v>0</v>
      </c>
      <c r="K2253" s="434">
        <v>1970</v>
      </c>
    </row>
    <row r="2254" spans="1:11" hidden="1" x14ac:dyDescent="0.25">
      <c r="A2254" s="434">
        <v>235084424</v>
      </c>
      <c r="B2254" s="434">
        <v>605322</v>
      </c>
      <c r="C2254" s="434" t="s">
        <v>48</v>
      </c>
      <c r="D2254" s="434" t="s">
        <v>25</v>
      </c>
      <c r="E2254" s="434">
        <v>16</v>
      </c>
      <c r="F2254" s="434">
        <v>17504</v>
      </c>
      <c r="G2254" s="434">
        <v>7250</v>
      </c>
      <c r="H2254" s="434">
        <v>11071</v>
      </c>
      <c r="I2254" s="434">
        <v>120</v>
      </c>
      <c r="J2254" s="434">
        <v>0</v>
      </c>
      <c r="K2254" s="434">
        <v>2010</v>
      </c>
    </row>
    <row r="2255" spans="1:11" hidden="1" x14ac:dyDescent="0.25">
      <c r="A2255" s="434">
        <v>235084806</v>
      </c>
      <c r="B2255" s="434">
        <v>17680</v>
      </c>
      <c r="C2255" s="434" t="s">
        <v>54</v>
      </c>
      <c r="D2255" s="434" t="s">
        <v>13</v>
      </c>
      <c r="E2255" s="434">
        <v>13</v>
      </c>
      <c r="F2255" s="434">
        <v>1788</v>
      </c>
      <c r="H2255" s="434">
        <v>190</v>
      </c>
      <c r="I2255" s="434">
        <v>26.37</v>
      </c>
      <c r="K2255" s="434">
        <v>1976</v>
      </c>
    </row>
    <row r="2256" spans="1:11" hidden="1" x14ac:dyDescent="0.25">
      <c r="A2256" s="434">
        <v>235084869</v>
      </c>
      <c r="B2256" s="434">
        <v>3</v>
      </c>
      <c r="C2256" s="434" t="s">
        <v>61</v>
      </c>
      <c r="D2256" s="434" t="s">
        <v>13</v>
      </c>
      <c r="I2256" s="434">
        <v>12</v>
      </c>
      <c r="J2256" s="434">
        <v>0</v>
      </c>
      <c r="K2256" s="434">
        <v>1970</v>
      </c>
    </row>
    <row r="2257" spans="1:11" hidden="1" x14ac:dyDescent="0.25">
      <c r="A2257" s="434">
        <v>235084907</v>
      </c>
      <c r="B2257" s="434">
        <v>3916</v>
      </c>
      <c r="C2257" s="434" t="s">
        <v>61</v>
      </c>
      <c r="D2257" s="434" t="s">
        <v>13</v>
      </c>
      <c r="I2257" s="434">
        <v>9</v>
      </c>
      <c r="J2257" s="434">
        <v>0</v>
      </c>
      <c r="K2257" s="434">
        <v>1970</v>
      </c>
    </row>
    <row r="2258" spans="1:11" hidden="1" x14ac:dyDescent="0.25">
      <c r="A2258" s="434">
        <v>235085344</v>
      </c>
      <c r="B2258" s="434">
        <v>11772</v>
      </c>
      <c r="C2258" s="434" t="s">
        <v>48</v>
      </c>
      <c r="D2258" s="434" t="s">
        <v>17</v>
      </c>
      <c r="E2258" s="434">
        <v>12</v>
      </c>
      <c r="F2258" s="434">
        <v>2354</v>
      </c>
      <c r="G2258" s="434">
        <v>1213</v>
      </c>
      <c r="H2258" s="434">
        <v>1734</v>
      </c>
      <c r="I2258" s="434">
        <v>60</v>
      </c>
      <c r="J2258" s="434">
        <v>0</v>
      </c>
      <c r="K2258" s="434">
        <v>2011</v>
      </c>
    </row>
    <row r="2259" spans="1:11" hidden="1" x14ac:dyDescent="0.25">
      <c r="A2259" s="434">
        <v>235085467</v>
      </c>
      <c r="B2259" s="434">
        <v>9680</v>
      </c>
      <c r="C2259" s="434" t="s">
        <v>31</v>
      </c>
      <c r="D2259" s="434" t="s">
        <v>25</v>
      </c>
      <c r="E2259" s="434">
        <v>10.3</v>
      </c>
      <c r="F2259" s="434">
        <v>1980</v>
      </c>
      <c r="G2259" s="434">
        <v>6806</v>
      </c>
      <c r="H2259" s="434">
        <v>4151</v>
      </c>
      <c r="I2259" s="434">
        <v>106.07</v>
      </c>
      <c r="J2259" s="434">
        <v>0</v>
      </c>
      <c r="K2259" s="434">
        <v>1970</v>
      </c>
    </row>
    <row r="2260" spans="1:11" hidden="1" x14ac:dyDescent="0.25">
      <c r="A2260" s="434">
        <v>235085564</v>
      </c>
      <c r="B2260" s="434">
        <v>21613</v>
      </c>
      <c r="C2260" s="434" t="s">
        <v>54</v>
      </c>
      <c r="D2260" s="434" t="s">
        <v>13</v>
      </c>
      <c r="E2260" s="434">
        <v>11</v>
      </c>
      <c r="F2260" s="434">
        <v>1640</v>
      </c>
      <c r="G2260" s="434">
        <v>200</v>
      </c>
      <c r="H2260" s="434">
        <v>212</v>
      </c>
      <c r="I2260" s="434">
        <v>26.02</v>
      </c>
      <c r="J2260" s="434">
        <v>0</v>
      </c>
      <c r="K2260" s="434">
        <v>2011</v>
      </c>
    </row>
    <row r="2261" spans="1:11" hidden="1" x14ac:dyDescent="0.25">
      <c r="A2261" s="434">
        <v>235085579</v>
      </c>
      <c r="B2261" s="434">
        <v>23380</v>
      </c>
      <c r="C2261" s="434" t="s">
        <v>61</v>
      </c>
      <c r="D2261" s="434" t="s">
        <v>13</v>
      </c>
      <c r="I2261" s="434">
        <v>12</v>
      </c>
      <c r="J2261" s="434">
        <v>0</v>
      </c>
      <c r="K2261" s="434">
        <v>1970</v>
      </c>
    </row>
    <row r="2262" spans="1:11" hidden="1" x14ac:dyDescent="0.25">
      <c r="A2262" s="434">
        <v>235085649</v>
      </c>
      <c r="B2262" s="434">
        <v>19424</v>
      </c>
      <c r="C2262" s="434" t="s">
        <v>61</v>
      </c>
      <c r="D2262" s="434" t="s">
        <v>13</v>
      </c>
      <c r="I2262" s="434">
        <v>12</v>
      </c>
      <c r="J2262" s="434">
        <v>0</v>
      </c>
      <c r="K2262" s="434">
        <v>1970</v>
      </c>
    </row>
    <row r="2263" spans="1:11" hidden="1" x14ac:dyDescent="0.25">
      <c r="A2263" s="434">
        <v>235086007</v>
      </c>
      <c r="B2263" s="434">
        <v>23791</v>
      </c>
      <c r="C2263" s="434" t="s">
        <v>61</v>
      </c>
      <c r="D2263" s="434" t="s">
        <v>13</v>
      </c>
      <c r="I2263" s="434">
        <v>21</v>
      </c>
      <c r="J2263" s="434">
        <v>0</v>
      </c>
      <c r="K2263" s="434">
        <v>1970</v>
      </c>
    </row>
    <row r="2264" spans="1:11" hidden="1" x14ac:dyDescent="0.25">
      <c r="A2264" s="434">
        <v>235086189</v>
      </c>
      <c r="B2264" s="434">
        <v>38815</v>
      </c>
      <c r="C2264" s="434" t="s">
        <v>61</v>
      </c>
      <c r="D2264" s="434" t="s">
        <v>13</v>
      </c>
      <c r="I2264" s="434">
        <v>11</v>
      </c>
    </row>
    <row r="2265" spans="1:11" hidden="1" x14ac:dyDescent="0.25">
      <c r="A2265" s="434">
        <v>235087214</v>
      </c>
      <c r="B2265" s="434">
        <v>1061134</v>
      </c>
      <c r="C2265" s="434" t="s">
        <v>16</v>
      </c>
      <c r="D2265" s="434" t="s">
        <v>36</v>
      </c>
      <c r="E2265" s="434">
        <v>15.7</v>
      </c>
      <c r="F2265" s="434">
        <v>21770</v>
      </c>
      <c r="G2265" s="434">
        <v>149999</v>
      </c>
      <c r="H2265" s="434">
        <v>93147</v>
      </c>
      <c r="I2265" s="434">
        <v>284.95</v>
      </c>
      <c r="J2265" s="434">
        <v>0</v>
      </c>
      <c r="K2265" s="434">
        <v>1970</v>
      </c>
    </row>
    <row r="2266" spans="1:11" hidden="1" x14ac:dyDescent="0.25">
      <c r="A2266" s="434">
        <v>235087256</v>
      </c>
      <c r="B2266" s="434">
        <v>5037</v>
      </c>
      <c r="C2266" s="434" t="s">
        <v>20</v>
      </c>
      <c r="D2266" s="434" t="s">
        <v>22</v>
      </c>
      <c r="E2266" s="434">
        <v>15</v>
      </c>
      <c r="F2266" s="434">
        <v>3063</v>
      </c>
      <c r="G2266" s="434">
        <v>5846</v>
      </c>
      <c r="H2266" s="434">
        <v>3726</v>
      </c>
      <c r="I2266" s="434">
        <v>99.99</v>
      </c>
      <c r="J2266" s="434">
        <v>5976</v>
      </c>
      <c r="K2266" s="434">
        <v>1998</v>
      </c>
    </row>
    <row r="2267" spans="1:11" hidden="1" x14ac:dyDescent="0.25">
      <c r="A2267" s="434">
        <v>235088041</v>
      </c>
      <c r="B2267" s="434">
        <v>39100</v>
      </c>
      <c r="C2267" s="434" t="s">
        <v>31</v>
      </c>
      <c r="D2267" s="434" t="s">
        <v>29</v>
      </c>
      <c r="E2267" s="434">
        <v>15.6</v>
      </c>
      <c r="F2267" s="434">
        <v>10474</v>
      </c>
      <c r="G2267" s="434">
        <v>50655</v>
      </c>
      <c r="H2267" s="434">
        <v>29688</v>
      </c>
      <c r="I2267" s="434">
        <v>194.94</v>
      </c>
      <c r="J2267" s="434">
        <v>0</v>
      </c>
      <c r="K2267" s="434">
        <v>1998</v>
      </c>
    </row>
    <row r="2268" spans="1:11" hidden="1" x14ac:dyDescent="0.25">
      <c r="A2268" s="434">
        <v>235088073</v>
      </c>
      <c r="B2268" s="434">
        <v>22174</v>
      </c>
      <c r="C2268" s="434" t="s">
        <v>31</v>
      </c>
      <c r="D2268" s="434" t="s">
        <v>29</v>
      </c>
      <c r="E2268" s="434">
        <v>15.6</v>
      </c>
      <c r="F2268" s="434">
        <v>8900</v>
      </c>
      <c r="G2268" s="434">
        <v>50655</v>
      </c>
      <c r="H2268" s="434">
        <v>29688</v>
      </c>
      <c r="I2268" s="434">
        <v>194.94</v>
      </c>
      <c r="J2268" s="434">
        <v>0</v>
      </c>
      <c r="K2268" s="434">
        <v>1970</v>
      </c>
    </row>
    <row r="2269" spans="1:11" hidden="1" x14ac:dyDescent="0.25">
      <c r="A2269" s="434">
        <v>235088132</v>
      </c>
      <c r="B2269" s="434">
        <v>4195</v>
      </c>
      <c r="C2269" s="434" t="s">
        <v>56</v>
      </c>
      <c r="D2269" s="434" t="s">
        <v>13</v>
      </c>
      <c r="E2269" s="434">
        <v>10</v>
      </c>
      <c r="F2269" s="434">
        <v>1765</v>
      </c>
      <c r="H2269" s="434">
        <v>150</v>
      </c>
      <c r="I2269" s="434">
        <v>26</v>
      </c>
      <c r="K2269" s="434">
        <v>2011</v>
      </c>
    </row>
    <row r="2270" spans="1:11" hidden="1" x14ac:dyDescent="0.25">
      <c r="A2270" s="434">
        <v>235089032</v>
      </c>
      <c r="B2270" s="434">
        <v>11657</v>
      </c>
      <c r="C2270" s="434" t="s">
        <v>48</v>
      </c>
      <c r="D2270" s="434" t="s">
        <v>17</v>
      </c>
      <c r="E2270" s="434">
        <v>12</v>
      </c>
      <c r="F2270" s="434">
        <v>2354</v>
      </c>
      <c r="G2270" s="434">
        <v>850</v>
      </c>
      <c r="H2270" s="434">
        <v>1734</v>
      </c>
      <c r="I2270" s="434">
        <v>60</v>
      </c>
      <c r="K2270" s="434">
        <v>2011</v>
      </c>
    </row>
    <row r="2271" spans="1:11" hidden="1" x14ac:dyDescent="0.25">
      <c r="A2271" s="434">
        <v>235089046</v>
      </c>
      <c r="B2271" s="434">
        <v>10217</v>
      </c>
      <c r="C2271" s="434" t="s">
        <v>20</v>
      </c>
      <c r="D2271" s="434" t="s">
        <v>22</v>
      </c>
      <c r="E2271" s="434">
        <v>13</v>
      </c>
      <c r="F2271" s="434">
        <v>2640</v>
      </c>
      <c r="G2271" s="434">
        <v>4449</v>
      </c>
      <c r="H2271" s="434">
        <v>3327</v>
      </c>
      <c r="I2271" s="434">
        <v>90.9</v>
      </c>
      <c r="J2271" s="434">
        <v>4842</v>
      </c>
      <c r="K2271" s="434">
        <v>2011</v>
      </c>
    </row>
    <row r="2272" spans="1:11" hidden="1" x14ac:dyDescent="0.25">
      <c r="A2272" s="434">
        <v>235089284</v>
      </c>
      <c r="B2272" s="434">
        <v>34587</v>
      </c>
      <c r="C2272" s="434" t="s">
        <v>20</v>
      </c>
      <c r="D2272" s="434" t="s">
        <v>22</v>
      </c>
      <c r="E2272" s="434">
        <v>13</v>
      </c>
      <c r="F2272" s="434">
        <v>2640</v>
      </c>
      <c r="G2272" s="434">
        <v>4454</v>
      </c>
      <c r="H2272" s="434">
        <v>3327</v>
      </c>
      <c r="I2272" s="434">
        <v>90.9</v>
      </c>
      <c r="J2272" s="434">
        <v>4846</v>
      </c>
      <c r="K2272" s="434">
        <v>2011</v>
      </c>
    </row>
    <row r="2273" spans="1:11" hidden="1" x14ac:dyDescent="0.25">
      <c r="A2273" s="434">
        <v>235089774</v>
      </c>
      <c r="B2273" s="434">
        <v>1</v>
      </c>
      <c r="C2273" s="434" t="s">
        <v>24</v>
      </c>
      <c r="D2273" s="434" t="s">
        <v>33</v>
      </c>
      <c r="F2273" s="434">
        <v>14000</v>
      </c>
      <c r="G2273" s="434">
        <v>53056</v>
      </c>
      <c r="H2273" s="434">
        <v>46300</v>
      </c>
      <c r="I2273" s="434">
        <v>226</v>
      </c>
      <c r="J2273" s="434">
        <v>80203</v>
      </c>
      <c r="K2273" s="434">
        <v>2011</v>
      </c>
    </row>
    <row r="2274" spans="1:11" hidden="1" x14ac:dyDescent="0.25">
      <c r="A2274" s="434">
        <v>235089913</v>
      </c>
      <c r="B2274" s="434">
        <v>33030</v>
      </c>
      <c r="C2274" s="434" t="s">
        <v>61</v>
      </c>
      <c r="D2274" s="434" t="s">
        <v>25</v>
      </c>
      <c r="E2274" s="434">
        <v>11.8</v>
      </c>
      <c r="F2274" s="434">
        <v>2400</v>
      </c>
      <c r="G2274" s="434">
        <v>8557</v>
      </c>
      <c r="H2274" s="434">
        <v>6190</v>
      </c>
      <c r="I2274" s="434">
        <v>109.92</v>
      </c>
      <c r="J2274" s="434">
        <v>0</v>
      </c>
      <c r="K2274" s="434">
        <v>2012</v>
      </c>
    </row>
    <row r="2275" spans="1:11" hidden="1" x14ac:dyDescent="0.25">
      <c r="A2275" s="434">
        <v>235089914</v>
      </c>
      <c r="B2275" s="434">
        <v>9625</v>
      </c>
      <c r="C2275" s="434" t="s">
        <v>31</v>
      </c>
      <c r="D2275" s="434" t="s">
        <v>25</v>
      </c>
      <c r="E2275" s="434">
        <v>12.3</v>
      </c>
      <c r="F2275" s="434">
        <v>2400</v>
      </c>
      <c r="G2275" s="434">
        <v>8690</v>
      </c>
      <c r="H2275" s="434">
        <v>6190</v>
      </c>
      <c r="I2275" s="434">
        <v>109.95</v>
      </c>
      <c r="J2275" s="434">
        <v>0</v>
      </c>
      <c r="K2275" s="434">
        <v>1970</v>
      </c>
    </row>
    <row r="2276" spans="1:11" hidden="1" x14ac:dyDescent="0.25">
      <c r="A2276" s="434">
        <v>235089915</v>
      </c>
      <c r="B2276" s="434">
        <v>26650</v>
      </c>
      <c r="C2276" s="434" t="s">
        <v>31</v>
      </c>
      <c r="D2276" s="434" t="s">
        <v>25</v>
      </c>
      <c r="E2276" s="434">
        <v>15</v>
      </c>
      <c r="F2276" s="434">
        <v>2400</v>
      </c>
      <c r="G2276" s="434">
        <v>8690</v>
      </c>
      <c r="H2276" s="434">
        <v>6190</v>
      </c>
      <c r="I2276" s="434">
        <v>109.95</v>
      </c>
      <c r="J2276" s="434">
        <v>0</v>
      </c>
      <c r="K2276" s="434">
        <v>1970</v>
      </c>
    </row>
    <row r="2277" spans="1:11" hidden="1" x14ac:dyDescent="0.25">
      <c r="A2277" s="434">
        <v>235090064</v>
      </c>
      <c r="B2277" s="434">
        <v>9674</v>
      </c>
      <c r="C2277" s="434" t="s">
        <v>48</v>
      </c>
      <c r="D2277" s="434" t="s">
        <v>17</v>
      </c>
      <c r="E2277" s="434">
        <v>12.5</v>
      </c>
      <c r="F2277" s="434">
        <v>1600</v>
      </c>
      <c r="G2277" s="434">
        <v>690</v>
      </c>
      <c r="H2277" s="434">
        <v>1343</v>
      </c>
      <c r="I2277" s="434">
        <v>50.7</v>
      </c>
      <c r="J2277" s="434">
        <v>0</v>
      </c>
      <c r="K2277" s="434">
        <v>2012</v>
      </c>
    </row>
    <row r="2278" spans="1:11" hidden="1" x14ac:dyDescent="0.25">
      <c r="A2278" s="434">
        <v>235090202</v>
      </c>
      <c r="B2278" s="434">
        <v>5264</v>
      </c>
      <c r="C2278" s="434" t="s">
        <v>54</v>
      </c>
      <c r="D2278" s="434" t="s">
        <v>13</v>
      </c>
      <c r="E2278" s="434">
        <v>10</v>
      </c>
      <c r="F2278" s="434">
        <v>1912</v>
      </c>
      <c r="G2278" s="434">
        <v>200</v>
      </c>
      <c r="H2278" s="434">
        <v>200</v>
      </c>
      <c r="I2278" s="434">
        <v>25</v>
      </c>
      <c r="J2278" s="434">
        <v>0</v>
      </c>
      <c r="K2278" s="434">
        <v>2004</v>
      </c>
    </row>
    <row r="2279" spans="1:11" hidden="1" x14ac:dyDescent="0.25">
      <c r="A2279" s="434">
        <v>235090402</v>
      </c>
      <c r="B2279" s="434">
        <v>1987</v>
      </c>
      <c r="C2279" s="434" t="s">
        <v>46</v>
      </c>
      <c r="D2279" s="434" t="s">
        <v>22</v>
      </c>
      <c r="E2279" s="434">
        <v>14</v>
      </c>
      <c r="F2279" s="434">
        <v>7060</v>
      </c>
      <c r="G2279" s="434">
        <v>4550</v>
      </c>
      <c r="H2279" s="434">
        <v>3612</v>
      </c>
      <c r="I2279" s="434">
        <v>83.8</v>
      </c>
      <c r="K2279" s="434">
        <v>1998</v>
      </c>
    </row>
    <row r="2280" spans="1:11" hidden="1" x14ac:dyDescent="0.25">
      <c r="A2280" s="434">
        <v>235090537</v>
      </c>
      <c r="B2280" s="434">
        <v>32</v>
      </c>
      <c r="C2280" s="434" t="s">
        <v>61</v>
      </c>
      <c r="D2280" s="434" t="s">
        <v>29</v>
      </c>
      <c r="E2280" s="434">
        <v>14</v>
      </c>
      <c r="F2280" s="434">
        <v>8252</v>
      </c>
      <c r="G2280" s="434">
        <v>20142</v>
      </c>
      <c r="H2280" s="434">
        <v>13066</v>
      </c>
      <c r="I2280" s="434">
        <v>153.19999999999999</v>
      </c>
      <c r="K2280" s="434">
        <v>2000</v>
      </c>
    </row>
    <row r="2281" spans="1:11" hidden="1" x14ac:dyDescent="0.25">
      <c r="A2281" s="434">
        <v>235090599</v>
      </c>
      <c r="B2281" s="434">
        <v>30648</v>
      </c>
      <c r="C2281" s="434" t="s">
        <v>56</v>
      </c>
      <c r="D2281" s="434" t="s">
        <v>13</v>
      </c>
      <c r="F2281" s="434">
        <v>2850</v>
      </c>
      <c r="H2281" s="434">
        <v>299</v>
      </c>
      <c r="I2281" s="434">
        <v>24.07</v>
      </c>
      <c r="K2281" s="434">
        <v>2012</v>
      </c>
    </row>
    <row r="2282" spans="1:11" hidden="1" x14ac:dyDescent="0.25">
      <c r="A2282" s="434">
        <v>235090609</v>
      </c>
      <c r="B2282" s="434">
        <v>3969</v>
      </c>
      <c r="C2282" s="434" t="s">
        <v>28</v>
      </c>
      <c r="D2282" s="434" t="s">
        <v>29</v>
      </c>
      <c r="E2282" s="434">
        <v>14.5</v>
      </c>
      <c r="F2282" s="434">
        <v>9480</v>
      </c>
      <c r="G2282" s="434">
        <v>56598</v>
      </c>
      <c r="H2282" s="434">
        <v>33042</v>
      </c>
      <c r="I2282" s="434">
        <v>189.99</v>
      </c>
      <c r="K2282" s="434">
        <v>2012</v>
      </c>
    </row>
    <row r="2283" spans="1:11" hidden="1" x14ac:dyDescent="0.25">
      <c r="A2283" s="434">
        <v>235090733</v>
      </c>
      <c r="B2283" s="434">
        <v>40713</v>
      </c>
      <c r="C2283" s="434" t="s">
        <v>56</v>
      </c>
      <c r="D2283" s="434" t="s">
        <v>13</v>
      </c>
      <c r="E2283" s="434">
        <v>9</v>
      </c>
      <c r="F2283" s="434">
        <v>1268</v>
      </c>
      <c r="G2283" s="434">
        <v>0</v>
      </c>
      <c r="H2283" s="434">
        <v>135</v>
      </c>
      <c r="I2283" s="434">
        <v>23.95</v>
      </c>
      <c r="J2283" s="434">
        <v>0</v>
      </c>
      <c r="K2283" s="434">
        <v>2012</v>
      </c>
    </row>
    <row r="2284" spans="1:11" hidden="1" x14ac:dyDescent="0.25">
      <c r="A2284" s="434">
        <v>235091165</v>
      </c>
      <c r="B2284" s="434">
        <v>3728</v>
      </c>
      <c r="C2284" s="434" t="s">
        <v>56</v>
      </c>
      <c r="D2284" s="434" t="s">
        <v>22</v>
      </c>
      <c r="E2284" s="434">
        <v>12</v>
      </c>
      <c r="F2284" s="434">
        <v>7080</v>
      </c>
      <c r="G2284" s="434">
        <v>2004</v>
      </c>
      <c r="H2284" s="434">
        <v>5952</v>
      </c>
      <c r="I2284" s="434">
        <v>99.7</v>
      </c>
      <c r="K2284" s="434">
        <v>2013</v>
      </c>
    </row>
    <row r="2285" spans="1:11" hidden="1" x14ac:dyDescent="0.25">
      <c r="A2285" s="434">
        <v>235091304</v>
      </c>
      <c r="B2285" s="434">
        <v>8974</v>
      </c>
      <c r="C2285" s="434" t="s">
        <v>48</v>
      </c>
      <c r="D2285" s="434" t="s">
        <v>17</v>
      </c>
      <c r="E2285" s="434">
        <v>12.5</v>
      </c>
      <c r="F2285" s="434">
        <v>1599</v>
      </c>
      <c r="G2285" s="434">
        <v>690</v>
      </c>
      <c r="H2285" s="434">
        <v>1343</v>
      </c>
      <c r="I2285" s="434">
        <v>50.7</v>
      </c>
      <c r="K2285" s="434">
        <v>2012</v>
      </c>
    </row>
    <row r="2286" spans="1:11" hidden="1" x14ac:dyDescent="0.25">
      <c r="A2286" s="434">
        <v>235091401</v>
      </c>
      <c r="B2286" s="434">
        <v>18127</v>
      </c>
      <c r="C2286" s="434" t="s">
        <v>46</v>
      </c>
      <c r="D2286" s="434" t="s">
        <v>22</v>
      </c>
      <c r="E2286" s="434">
        <v>12.5</v>
      </c>
      <c r="F2286" s="434">
        <v>7140</v>
      </c>
      <c r="G2286" s="434">
        <v>4000</v>
      </c>
      <c r="H2286" s="434">
        <v>3527</v>
      </c>
      <c r="I2286" s="434">
        <v>81.7</v>
      </c>
      <c r="J2286" s="434">
        <v>0</v>
      </c>
      <c r="K2286" s="434">
        <v>1970</v>
      </c>
    </row>
    <row r="2287" spans="1:11" hidden="1" x14ac:dyDescent="0.25">
      <c r="A2287" s="434">
        <v>235091541</v>
      </c>
      <c r="B2287" s="434">
        <v>18974</v>
      </c>
      <c r="C2287" s="434" t="s">
        <v>56</v>
      </c>
      <c r="D2287" s="434" t="s">
        <v>13</v>
      </c>
      <c r="E2287" s="434">
        <v>10</v>
      </c>
      <c r="F2287" s="434">
        <v>1940</v>
      </c>
      <c r="G2287" s="434">
        <v>0</v>
      </c>
      <c r="H2287" s="434">
        <v>149</v>
      </c>
      <c r="I2287" s="434">
        <v>26.48</v>
      </c>
      <c r="J2287" s="434">
        <v>0</v>
      </c>
      <c r="K2287" s="434">
        <v>2012</v>
      </c>
    </row>
    <row r="2288" spans="1:11" x14ac:dyDescent="0.25">
      <c r="A2288" s="434">
        <v>235092091</v>
      </c>
      <c r="B2288" s="434">
        <v>556274</v>
      </c>
      <c r="C2288" s="434" t="s">
        <v>59</v>
      </c>
      <c r="D2288" s="434" t="s">
        <v>13</v>
      </c>
      <c r="I2288" s="434">
        <v>10</v>
      </c>
      <c r="J2288" s="434">
        <v>0</v>
      </c>
      <c r="K2288" s="434">
        <v>1970</v>
      </c>
    </row>
    <row r="2289" spans="1:11" hidden="1" x14ac:dyDescent="0.25">
      <c r="A2289" s="434">
        <v>235092233</v>
      </c>
      <c r="B2289" s="434">
        <v>8887</v>
      </c>
      <c r="C2289" s="434" t="s">
        <v>48</v>
      </c>
      <c r="D2289" s="434" t="s">
        <v>17</v>
      </c>
      <c r="E2289" s="434">
        <v>12.5</v>
      </c>
      <c r="F2289" s="434">
        <v>1599</v>
      </c>
      <c r="G2289" s="434">
        <v>638</v>
      </c>
      <c r="H2289" s="434">
        <v>1343</v>
      </c>
      <c r="I2289" s="434">
        <v>50.7</v>
      </c>
      <c r="J2289" s="434">
        <v>0</v>
      </c>
      <c r="K2289" s="434">
        <v>2012</v>
      </c>
    </row>
    <row r="2290" spans="1:11" hidden="1" x14ac:dyDescent="0.25">
      <c r="A2290" s="434">
        <v>235092348</v>
      </c>
      <c r="B2290" s="434">
        <v>26980</v>
      </c>
      <c r="C2290" s="434" t="s">
        <v>56</v>
      </c>
      <c r="D2290" s="434" t="s">
        <v>13</v>
      </c>
      <c r="E2290" s="434">
        <v>11.5</v>
      </c>
      <c r="F2290" s="434">
        <v>1170</v>
      </c>
      <c r="G2290" s="434">
        <v>0</v>
      </c>
      <c r="H2290" s="434">
        <v>127</v>
      </c>
      <c r="I2290" s="434">
        <v>27.75</v>
      </c>
      <c r="J2290" s="434">
        <v>0</v>
      </c>
      <c r="K2290" s="434">
        <v>2012</v>
      </c>
    </row>
    <row r="2291" spans="1:11" hidden="1" x14ac:dyDescent="0.25">
      <c r="A2291" s="434">
        <v>235092426</v>
      </c>
      <c r="B2291" s="434">
        <v>328</v>
      </c>
      <c r="C2291" s="434" t="s">
        <v>61</v>
      </c>
      <c r="D2291" s="434" t="s">
        <v>13</v>
      </c>
      <c r="I2291" s="434">
        <v>15</v>
      </c>
      <c r="J2291" s="434">
        <v>0</v>
      </c>
      <c r="K2291" s="434">
        <v>1970</v>
      </c>
    </row>
    <row r="2292" spans="1:11" hidden="1" x14ac:dyDescent="0.25">
      <c r="A2292" s="434">
        <v>235092541</v>
      </c>
      <c r="B2292" s="434">
        <v>38615</v>
      </c>
      <c r="C2292" s="434" t="s">
        <v>61</v>
      </c>
      <c r="D2292" s="434" t="s">
        <v>13</v>
      </c>
      <c r="I2292" s="434">
        <v>15</v>
      </c>
      <c r="J2292" s="434">
        <v>0</v>
      </c>
      <c r="K2292" s="434">
        <v>1970</v>
      </c>
    </row>
    <row r="2293" spans="1:11" hidden="1" x14ac:dyDescent="0.25">
      <c r="A2293" s="434">
        <v>235093018</v>
      </c>
      <c r="B2293" s="434">
        <v>39662</v>
      </c>
      <c r="C2293" s="434" t="s">
        <v>48</v>
      </c>
      <c r="D2293" s="434" t="s">
        <v>25</v>
      </c>
      <c r="E2293" s="434">
        <v>6.5</v>
      </c>
      <c r="F2293" s="434">
        <v>8816</v>
      </c>
      <c r="G2293" s="434">
        <v>10543</v>
      </c>
      <c r="H2293" s="434">
        <v>9017</v>
      </c>
      <c r="I2293" s="434">
        <v>124.32</v>
      </c>
      <c r="J2293" s="434">
        <v>0</v>
      </c>
      <c r="K2293" s="434">
        <v>1970</v>
      </c>
    </row>
    <row r="2294" spans="1:11" hidden="1" x14ac:dyDescent="0.25">
      <c r="A2294" s="434">
        <v>235093065</v>
      </c>
      <c r="B2294" s="434">
        <v>10429</v>
      </c>
      <c r="C2294" s="434" t="s">
        <v>28</v>
      </c>
      <c r="D2294" s="434" t="s">
        <v>29</v>
      </c>
      <c r="E2294" s="434">
        <v>14.2</v>
      </c>
      <c r="F2294" s="434">
        <v>6000</v>
      </c>
      <c r="G2294" s="434">
        <v>34827</v>
      </c>
      <c r="H2294" s="434">
        <v>24187</v>
      </c>
      <c r="I2294" s="434">
        <v>180</v>
      </c>
      <c r="J2294" s="434">
        <v>0</v>
      </c>
      <c r="K2294" s="434">
        <v>1970</v>
      </c>
    </row>
    <row r="2295" spans="1:11" hidden="1" x14ac:dyDescent="0.25">
      <c r="A2295" s="434">
        <v>235093249</v>
      </c>
      <c r="B2295" s="434">
        <v>76003</v>
      </c>
      <c r="C2295" s="434" t="s">
        <v>61</v>
      </c>
      <c r="D2295" s="434" t="s">
        <v>13</v>
      </c>
      <c r="I2295" s="434">
        <v>15</v>
      </c>
      <c r="J2295" s="434">
        <v>0</v>
      </c>
      <c r="K2295" s="434">
        <v>1970</v>
      </c>
    </row>
    <row r="2296" spans="1:11" hidden="1" x14ac:dyDescent="0.25">
      <c r="A2296" s="434">
        <v>235093299</v>
      </c>
      <c r="B2296" s="434">
        <v>6695</v>
      </c>
      <c r="C2296" s="434" t="s">
        <v>24</v>
      </c>
      <c r="D2296" s="434" t="s">
        <v>25</v>
      </c>
      <c r="E2296" s="434">
        <v>15.5</v>
      </c>
      <c r="F2296" s="434">
        <v>5220</v>
      </c>
      <c r="G2296" s="434">
        <v>8643</v>
      </c>
      <c r="H2296" s="434">
        <v>8009</v>
      </c>
      <c r="I2296" s="434">
        <v>113</v>
      </c>
      <c r="J2296" s="434">
        <v>6827</v>
      </c>
      <c r="K2296" s="434">
        <v>2013</v>
      </c>
    </row>
    <row r="2297" spans="1:11" hidden="1" x14ac:dyDescent="0.25">
      <c r="A2297" s="434">
        <v>235093505</v>
      </c>
      <c r="B2297" s="434">
        <v>288</v>
      </c>
      <c r="C2297" s="434" t="s">
        <v>20</v>
      </c>
      <c r="D2297" s="434" t="s">
        <v>25</v>
      </c>
      <c r="E2297" s="434">
        <v>14.8</v>
      </c>
      <c r="F2297" s="434">
        <v>6300</v>
      </c>
      <c r="G2297" s="434">
        <v>19800</v>
      </c>
      <c r="H2297" s="434">
        <v>11733</v>
      </c>
      <c r="I2297" s="434">
        <v>141</v>
      </c>
      <c r="J2297" s="434">
        <v>21700</v>
      </c>
      <c r="K2297" s="434">
        <v>2012</v>
      </c>
    </row>
    <row r="2298" spans="1:11" hidden="1" x14ac:dyDescent="0.25">
      <c r="A2298" s="434">
        <v>235093836</v>
      </c>
      <c r="B2298" s="434">
        <v>14501</v>
      </c>
      <c r="C2298" s="434" t="s">
        <v>61</v>
      </c>
      <c r="D2298" s="434" t="s">
        <v>13</v>
      </c>
      <c r="I2298" s="434">
        <v>13</v>
      </c>
    </row>
    <row r="2299" spans="1:11" hidden="1" x14ac:dyDescent="0.25">
      <c r="A2299" s="434">
        <v>235094204</v>
      </c>
      <c r="B2299" s="434">
        <v>32186</v>
      </c>
      <c r="C2299" s="434" t="s">
        <v>31</v>
      </c>
      <c r="D2299" s="434" t="s">
        <v>22</v>
      </c>
      <c r="E2299" s="434">
        <v>14</v>
      </c>
      <c r="F2299" s="434">
        <v>3360</v>
      </c>
      <c r="G2299" s="434">
        <v>5571</v>
      </c>
      <c r="H2299" s="434">
        <v>4211</v>
      </c>
      <c r="I2299" s="434">
        <v>99.98</v>
      </c>
      <c r="J2299" s="434">
        <v>0</v>
      </c>
    </row>
    <row r="2300" spans="1:11" hidden="1" x14ac:dyDescent="0.25">
      <c r="A2300" s="434">
        <v>235094267</v>
      </c>
      <c r="B2300" s="434">
        <v>9375</v>
      </c>
      <c r="C2300" s="434" t="s">
        <v>46</v>
      </c>
      <c r="D2300" s="434" t="s">
        <v>22</v>
      </c>
      <c r="E2300" s="434">
        <v>11</v>
      </c>
      <c r="F2300" s="434">
        <v>7160</v>
      </c>
      <c r="G2300" s="434">
        <v>5106</v>
      </c>
      <c r="H2300" s="434">
        <v>4125</v>
      </c>
      <c r="I2300" s="434">
        <v>87.25</v>
      </c>
      <c r="K2300" s="434">
        <v>2013</v>
      </c>
    </row>
    <row r="2301" spans="1:11" hidden="1" x14ac:dyDescent="0.25">
      <c r="A2301" s="434">
        <v>235094268</v>
      </c>
      <c r="B2301" s="434">
        <v>6076</v>
      </c>
      <c r="C2301" s="434" t="s">
        <v>46</v>
      </c>
      <c r="D2301" s="434" t="s">
        <v>22</v>
      </c>
      <c r="E2301" s="434">
        <v>11</v>
      </c>
      <c r="F2301" s="434">
        <v>7160</v>
      </c>
      <c r="G2301" s="434">
        <v>5096</v>
      </c>
      <c r="H2301" s="434">
        <v>4149</v>
      </c>
      <c r="I2301" s="434">
        <v>87.25</v>
      </c>
      <c r="K2301" s="434">
        <v>2013</v>
      </c>
    </row>
    <row r="2302" spans="1:11" hidden="1" x14ac:dyDescent="0.25">
      <c r="A2302" s="434">
        <v>235094269</v>
      </c>
      <c r="B2302" s="434">
        <v>16962</v>
      </c>
      <c r="C2302" s="434" t="s">
        <v>46</v>
      </c>
      <c r="D2302" s="434" t="s">
        <v>22</v>
      </c>
      <c r="E2302" s="434">
        <v>11</v>
      </c>
      <c r="F2302" s="434">
        <v>7059</v>
      </c>
      <c r="G2302" s="434">
        <v>4088</v>
      </c>
      <c r="H2302" s="434">
        <v>3260</v>
      </c>
      <c r="I2302" s="434">
        <v>79.45</v>
      </c>
      <c r="K2302" s="434">
        <v>2013</v>
      </c>
    </row>
    <row r="2303" spans="1:11" hidden="1" x14ac:dyDescent="0.25">
      <c r="A2303" s="434">
        <v>235094273</v>
      </c>
      <c r="B2303" s="434">
        <v>36356</v>
      </c>
      <c r="C2303" s="434" t="s">
        <v>46</v>
      </c>
      <c r="D2303" s="434" t="s">
        <v>22</v>
      </c>
      <c r="F2303" s="434">
        <v>5500</v>
      </c>
      <c r="G2303" s="434">
        <v>3081</v>
      </c>
      <c r="H2303" s="434">
        <v>2202</v>
      </c>
      <c r="I2303" s="434">
        <v>74.95</v>
      </c>
      <c r="K2303" s="434">
        <v>2014</v>
      </c>
    </row>
    <row r="2304" spans="1:11" hidden="1" x14ac:dyDescent="0.25">
      <c r="A2304" s="434">
        <v>235094286</v>
      </c>
      <c r="B2304" s="434">
        <v>8258</v>
      </c>
      <c r="C2304" s="434" t="s">
        <v>48</v>
      </c>
      <c r="D2304" s="434" t="s">
        <v>17</v>
      </c>
      <c r="E2304" s="434">
        <v>12.5</v>
      </c>
      <c r="F2304" s="434">
        <v>1599</v>
      </c>
      <c r="G2304" s="434">
        <v>638</v>
      </c>
      <c r="H2304" s="434">
        <v>1343</v>
      </c>
      <c r="I2304" s="434">
        <v>50.86</v>
      </c>
      <c r="K2304" s="434">
        <v>2012</v>
      </c>
    </row>
    <row r="2305" spans="1:11" hidden="1" x14ac:dyDescent="0.25">
      <c r="A2305" s="434">
        <v>235094449</v>
      </c>
      <c r="B2305" s="434">
        <v>4391</v>
      </c>
      <c r="C2305" s="434" t="s">
        <v>24</v>
      </c>
      <c r="D2305" s="434" t="s">
        <v>25</v>
      </c>
      <c r="E2305" s="434">
        <v>15.5</v>
      </c>
      <c r="F2305" s="434">
        <v>5005</v>
      </c>
      <c r="G2305" s="434">
        <v>8610</v>
      </c>
      <c r="H2305" s="434">
        <v>8009</v>
      </c>
      <c r="I2305" s="434">
        <v>113</v>
      </c>
      <c r="J2305" s="434">
        <v>6855</v>
      </c>
      <c r="K2305" s="434">
        <v>2012</v>
      </c>
    </row>
    <row r="2306" spans="1:11" hidden="1" x14ac:dyDescent="0.25">
      <c r="A2306" s="434">
        <v>235094625</v>
      </c>
      <c r="B2306" s="434">
        <v>2127</v>
      </c>
      <c r="C2306" s="434" t="s">
        <v>61</v>
      </c>
      <c r="D2306" s="434" t="s">
        <v>25</v>
      </c>
      <c r="E2306" s="434">
        <v>11.8</v>
      </c>
      <c r="F2306" s="434">
        <v>3000</v>
      </c>
      <c r="G2306" s="434">
        <v>11183</v>
      </c>
      <c r="H2306" s="434">
        <v>7227</v>
      </c>
      <c r="I2306" s="434">
        <v>123.96</v>
      </c>
      <c r="K2306" s="434">
        <v>2012</v>
      </c>
    </row>
    <row r="2307" spans="1:11" hidden="1" x14ac:dyDescent="0.25">
      <c r="A2307" s="434">
        <v>235094626</v>
      </c>
      <c r="B2307" s="434">
        <v>5035</v>
      </c>
      <c r="C2307" s="434" t="s">
        <v>61</v>
      </c>
      <c r="D2307" s="434" t="s">
        <v>25</v>
      </c>
      <c r="E2307" s="434">
        <v>11.8</v>
      </c>
      <c r="F2307" s="434">
        <v>3000</v>
      </c>
      <c r="G2307" s="434">
        <v>10260</v>
      </c>
      <c r="H2307" s="434">
        <v>7227</v>
      </c>
      <c r="I2307" s="434">
        <v>123.96</v>
      </c>
      <c r="J2307" s="434">
        <v>0</v>
      </c>
      <c r="K2307" s="434">
        <v>2012</v>
      </c>
    </row>
    <row r="2308" spans="1:11" hidden="1" x14ac:dyDescent="0.25">
      <c r="A2308" s="434">
        <v>235095048</v>
      </c>
      <c r="B2308" s="434">
        <v>6368</v>
      </c>
      <c r="C2308" s="434" t="s">
        <v>61</v>
      </c>
      <c r="D2308" s="434" t="s">
        <v>13</v>
      </c>
      <c r="I2308" s="434">
        <v>11</v>
      </c>
      <c r="J2308" s="434">
        <v>0</v>
      </c>
      <c r="K2308" s="434">
        <v>1970</v>
      </c>
    </row>
    <row r="2309" spans="1:11" hidden="1" x14ac:dyDescent="0.25">
      <c r="A2309" s="434">
        <v>235095187</v>
      </c>
      <c r="B2309" s="434">
        <v>7938</v>
      </c>
      <c r="C2309" s="434" t="s">
        <v>61</v>
      </c>
      <c r="D2309" s="434" t="s">
        <v>13</v>
      </c>
      <c r="I2309" s="434">
        <v>8</v>
      </c>
    </row>
    <row r="2310" spans="1:11" hidden="1" x14ac:dyDescent="0.25">
      <c r="A2310" s="434">
        <v>235095311</v>
      </c>
      <c r="B2310" s="434">
        <v>2341</v>
      </c>
      <c r="C2310" s="434" t="s">
        <v>54</v>
      </c>
      <c r="D2310" s="434" t="s">
        <v>13</v>
      </c>
      <c r="E2310" s="434">
        <v>9.4</v>
      </c>
      <c r="F2310" s="434">
        <v>1146</v>
      </c>
      <c r="G2310" s="434">
        <v>254</v>
      </c>
      <c r="H2310" s="434">
        <v>197</v>
      </c>
      <c r="I2310" s="434">
        <v>24.9</v>
      </c>
      <c r="J2310" s="434">
        <v>0</v>
      </c>
      <c r="K2310" s="434">
        <v>1995</v>
      </c>
    </row>
    <row r="2311" spans="1:11" hidden="1" x14ac:dyDescent="0.25">
      <c r="A2311" s="434">
        <v>235095448</v>
      </c>
      <c r="B2311" s="434">
        <v>27722</v>
      </c>
      <c r="C2311" s="434" t="s">
        <v>61</v>
      </c>
      <c r="D2311" s="434" t="s">
        <v>13</v>
      </c>
      <c r="I2311" s="434">
        <v>15</v>
      </c>
    </row>
    <row r="2312" spans="1:11" hidden="1" x14ac:dyDescent="0.25">
      <c r="A2312" s="434">
        <v>235095815</v>
      </c>
      <c r="B2312" s="434">
        <v>20853</v>
      </c>
      <c r="C2312" s="434" t="s">
        <v>28</v>
      </c>
      <c r="D2312" s="434" t="s">
        <v>29</v>
      </c>
      <c r="E2312" s="434">
        <v>14.2</v>
      </c>
      <c r="F2312" s="434">
        <v>6000</v>
      </c>
      <c r="G2312" s="434">
        <v>34898</v>
      </c>
      <c r="H2312" s="434">
        <v>24187</v>
      </c>
      <c r="I2312" s="434">
        <v>180</v>
      </c>
      <c r="J2312" s="434">
        <v>0</v>
      </c>
      <c r="K2312" s="434">
        <v>1970</v>
      </c>
    </row>
    <row r="2313" spans="1:11" hidden="1" x14ac:dyDescent="0.25">
      <c r="A2313" s="434">
        <v>235095836</v>
      </c>
      <c r="B2313" s="434">
        <v>20340</v>
      </c>
      <c r="C2313" s="434" t="s">
        <v>61</v>
      </c>
      <c r="D2313" s="434" t="s">
        <v>25</v>
      </c>
      <c r="E2313" s="434">
        <v>11.8</v>
      </c>
      <c r="F2313" s="434">
        <v>3000</v>
      </c>
      <c r="G2313" s="434">
        <v>10199</v>
      </c>
      <c r="H2313" s="434">
        <v>7227</v>
      </c>
      <c r="I2313" s="434">
        <v>123.96</v>
      </c>
      <c r="J2313" s="434">
        <v>0</v>
      </c>
      <c r="K2313" s="434">
        <v>2012</v>
      </c>
    </row>
    <row r="2314" spans="1:11" hidden="1" x14ac:dyDescent="0.25">
      <c r="A2314" s="434">
        <v>235095972</v>
      </c>
      <c r="B2314" s="434">
        <v>42179</v>
      </c>
      <c r="C2314" s="434" t="s">
        <v>20</v>
      </c>
      <c r="D2314" s="434" t="s">
        <v>22</v>
      </c>
      <c r="E2314" s="434">
        <v>13</v>
      </c>
      <c r="F2314" s="434">
        <v>2640</v>
      </c>
      <c r="G2314" s="434">
        <v>4453</v>
      </c>
      <c r="H2314" s="434">
        <v>3327</v>
      </c>
      <c r="I2314" s="434">
        <v>90.9</v>
      </c>
      <c r="J2314" s="434">
        <v>4846</v>
      </c>
      <c r="K2314" s="434">
        <v>2011</v>
      </c>
    </row>
    <row r="2315" spans="1:11" hidden="1" x14ac:dyDescent="0.25">
      <c r="A2315" s="434">
        <v>235095979</v>
      </c>
      <c r="B2315" s="434">
        <v>5499</v>
      </c>
      <c r="C2315" s="434" t="s">
        <v>24</v>
      </c>
      <c r="D2315" s="434" t="s">
        <v>25</v>
      </c>
      <c r="E2315" s="434">
        <v>15.5</v>
      </c>
      <c r="F2315" s="434">
        <v>5005</v>
      </c>
      <c r="G2315" s="434">
        <v>8643</v>
      </c>
      <c r="H2315" s="434">
        <v>8009</v>
      </c>
      <c r="I2315" s="434">
        <v>113</v>
      </c>
      <c r="J2315" s="434">
        <v>6856</v>
      </c>
      <c r="K2315" s="434">
        <v>2013</v>
      </c>
    </row>
    <row r="2316" spans="1:11" hidden="1" x14ac:dyDescent="0.25">
      <c r="A2316" s="434">
        <v>235096265</v>
      </c>
      <c r="B2316" s="434">
        <v>9416</v>
      </c>
      <c r="C2316" s="434" t="s">
        <v>54</v>
      </c>
      <c r="D2316" s="434" t="s">
        <v>13</v>
      </c>
      <c r="E2316" s="434">
        <v>14</v>
      </c>
      <c r="F2316" s="434">
        <v>4700</v>
      </c>
      <c r="G2316" s="434">
        <v>120</v>
      </c>
      <c r="H2316" s="434">
        <v>420</v>
      </c>
      <c r="I2316" s="434">
        <v>28.2</v>
      </c>
      <c r="J2316" s="434">
        <v>0</v>
      </c>
      <c r="K2316" s="434">
        <v>2012</v>
      </c>
    </row>
    <row r="2317" spans="1:11" hidden="1" x14ac:dyDescent="0.25">
      <c r="A2317" s="434">
        <v>235096859</v>
      </c>
      <c r="B2317" s="434">
        <v>23682</v>
      </c>
      <c r="C2317" s="434" t="s">
        <v>20</v>
      </c>
      <c r="D2317" s="434" t="s">
        <v>22</v>
      </c>
      <c r="E2317" s="434">
        <v>12.8</v>
      </c>
      <c r="F2317" s="434">
        <v>2640</v>
      </c>
      <c r="G2317" s="434">
        <v>4460</v>
      </c>
      <c r="H2317" s="434">
        <v>3327</v>
      </c>
      <c r="I2317" s="434">
        <v>90.9</v>
      </c>
      <c r="J2317" s="434">
        <v>4846</v>
      </c>
      <c r="K2317" s="434">
        <v>2011</v>
      </c>
    </row>
    <row r="2318" spans="1:11" hidden="1" x14ac:dyDescent="0.25">
      <c r="A2318" s="434">
        <v>235097248</v>
      </c>
      <c r="B2318" s="434">
        <v>44122</v>
      </c>
      <c r="C2318" s="434" t="s">
        <v>31</v>
      </c>
      <c r="D2318" s="434" t="s">
        <v>22</v>
      </c>
      <c r="E2318" s="434">
        <v>10</v>
      </c>
      <c r="F2318" s="434">
        <v>2100</v>
      </c>
      <c r="G2318" s="434">
        <v>3710</v>
      </c>
      <c r="H2318" s="434">
        <v>2450</v>
      </c>
      <c r="I2318" s="434">
        <v>88.4</v>
      </c>
      <c r="J2318" s="434">
        <v>0</v>
      </c>
    </row>
    <row r="2319" spans="1:11" hidden="1" x14ac:dyDescent="0.25">
      <c r="A2319" s="434">
        <v>235097314</v>
      </c>
      <c r="B2319" s="434">
        <v>2503</v>
      </c>
      <c r="C2319" s="434" t="s">
        <v>48</v>
      </c>
      <c r="D2319" s="434" t="s">
        <v>17</v>
      </c>
      <c r="E2319" s="434">
        <v>10</v>
      </c>
      <c r="F2319" s="434">
        <v>1640</v>
      </c>
      <c r="G2319" s="434">
        <v>709</v>
      </c>
      <c r="H2319" s="434">
        <v>1325</v>
      </c>
      <c r="I2319" s="434">
        <v>50</v>
      </c>
      <c r="J2319" s="434">
        <v>0</v>
      </c>
      <c r="K2319" s="434">
        <v>2014</v>
      </c>
    </row>
    <row r="2320" spans="1:11" hidden="1" x14ac:dyDescent="0.25">
      <c r="A2320" s="434">
        <v>235097317</v>
      </c>
      <c r="B2320" s="434">
        <v>7119</v>
      </c>
      <c r="C2320" s="434" t="s">
        <v>48</v>
      </c>
      <c r="D2320" s="434" t="s">
        <v>17</v>
      </c>
      <c r="E2320" s="434">
        <v>10</v>
      </c>
      <c r="F2320" s="434">
        <v>1640</v>
      </c>
      <c r="G2320" s="434">
        <v>625</v>
      </c>
      <c r="H2320" s="434">
        <v>1325</v>
      </c>
      <c r="I2320" s="434">
        <v>50</v>
      </c>
      <c r="J2320" s="434">
        <v>0</v>
      </c>
      <c r="K2320" s="434">
        <v>2015</v>
      </c>
    </row>
    <row r="2321" spans="1:11" hidden="1" x14ac:dyDescent="0.25">
      <c r="A2321" s="434">
        <v>235097319</v>
      </c>
      <c r="B2321" s="434">
        <v>7018</v>
      </c>
      <c r="C2321" s="434" t="s">
        <v>48</v>
      </c>
      <c r="D2321" s="434" t="s">
        <v>17</v>
      </c>
      <c r="E2321" s="434">
        <v>10</v>
      </c>
      <c r="F2321" s="434">
        <v>1640</v>
      </c>
      <c r="G2321" s="434">
        <v>612</v>
      </c>
      <c r="H2321" s="434">
        <v>1325</v>
      </c>
      <c r="I2321" s="434">
        <v>50</v>
      </c>
      <c r="J2321" s="434">
        <v>0</v>
      </c>
      <c r="K2321" s="434">
        <v>2015</v>
      </c>
    </row>
    <row r="2322" spans="1:11" hidden="1" x14ac:dyDescent="0.25">
      <c r="A2322" s="434">
        <v>235097474</v>
      </c>
      <c r="B2322" s="434">
        <v>3513</v>
      </c>
      <c r="C2322" s="434" t="s">
        <v>46</v>
      </c>
      <c r="D2322" s="434" t="s">
        <v>22</v>
      </c>
      <c r="E2322" s="434">
        <v>12.5</v>
      </c>
      <c r="F2322" s="434">
        <v>6120</v>
      </c>
      <c r="G2322" s="434">
        <v>2515</v>
      </c>
      <c r="H2322" s="434">
        <v>3104</v>
      </c>
      <c r="I2322" s="434">
        <v>83.22</v>
      </c>
      <c r="J2322" s="434">
        <v>0</v>
      </c>
      <c r="K2322" s="434">
        <v>2013</v>
      </c>
    </row>
    <row r="2323" spans="1:11" hidden="1" x14ac:dyDescent="0.25">
      <c r="A2323" s="434">
        <v>235097855</v>
      </c>
      <c r="B2323" s="434">
        <v>1475547</v>
      </c>
      <c r="C2323" s="434" t="s">
        <v>20</v>
      </c>
      <c r="D2323" s="434" t="s">
        <v>25</v>
      </c>
      <c r="E2323" s="434">
        <v>14</v>
      </c>
      <c r="F2323" s="434">
        <v>7200</v>
      </c>
      <c r="G2323" s="434">
        <v>16536</v>
      </c>
      <c r="H2323" s="434">
        <v>11889</v>
      </c>
      <c r="I2323" s="434">
        <v>144.13</v>
      </c>
      <c r="J2323" s="434">
        <v>0</v>
      </c>
      <c r="K2323" s="434">
        <v>1970</v>
      </c>
    </row>
    <row r="2324" spans="1:11" hidden="1" x14ac:dyDescent="0.25">
      <c r="A2324" s="434">
        <v>235098053</v>
      </c>
      <c r="B2324" s="434">
        <v>4277</v>
      </c>
      <c r="C2324" s="434" t="s">
        <v>20</v>
      </c>
      <c r="D2324" s="434" t="s">
        <v>22</v>
      </c>
      <c r="E2324" s="434">
        <v>11.5</v>
      </c>
      <c r="F2324" s="434">
        <v>3090</v>
      </c>
      <c r="G2324" s="434">
        <v>4426</v>
      </c>
      <c r="H2324" s="434">
        <v>3859</v>
      </c>
      <c r="I2324" s="434">
        <v>95.143000000000001</v>
      </c>
      <c r="J2324" s="434">
        <v>4510</v>
      </c>
      <c r="K2324" s="434">
        <v>2006</v>
      </c>
    </row>
    <row r="2325" spans="1:11" hidden="1" x14ac:dyDescent="0.25">
      <c r="A2325" s="434">
        <v>235098058</v>
      </c>
      <c r="B2325" s="434">
        <v>16127</v>
      </c>
      <c r="C2325" s="434" t="s">
        <v>20</v>
      </c>
      <c r="D2325" s="434" t="s">
        <v>22</v>
      </c>
      <c r="E2325" s="434">
        <v>11</v>
      </c>
      <c r="F2325" s="434">
        <v>3090</v>
      </c>
      <c r="G2325" s="434">
        <v>4430</v>
      </c>
      <c r="H2325" s="434">
        <v>3859</v>
      </c>
      <c r="I2325" s="434">
        <v>95.143000000000001</v>
      </c>
      <c r="J2325" s="434">
        <v>4510</v>
      </c>
      <c r="K2325" s="434">
        <v>2006</v>
      </c>
    </row>
    <row r="2326" spans="1:11" hidden="1" x14ac:dyDescent="0.25">
      <c r="A2326" s="434">
        <v>235098061</v>
      </c>
      <c r="B2326" s="434">
        <v>6960</v>
      </c>
      <c r="C2326" s="434" t="s">
        <v>20</v>
      </c>
      <c r="D2326" s="434" t="s">
        <v>22</v>
      </c>
      <c r="E2326" s="434">
        <v>11.5</v>
      </c>
      <c r="F2326" s="434">
        <v>3090</v>
      </c>
      <c r="G2326" s="434">
        <v>4415</v>
      </c>
      <c r="H2326" s="434">
        <v>3859</v>
      </c>
      <c r="I2326" s="434">
        <v>95.15</v>
      </c>
      <c r="J2326" s="434">
        <v>4510</v>
      </c>
      <c r="K2326" s="434">
        <v>2007</v>
      </c>
    </row>
    <row r="2327" spans="1:11" hidden="1" x14ac:dyDescent="0.25">
      <c r="A2327" s="434">
        <v>235098552</v>
      </c>
      <c r="B2327" s="434">
        <v>1178</v>
      </c>
      <c r="C2327" s="434" t="s">
        <v>31</v>
      </c>
      <c r="D2327" s="434" t="s">
        <v>17</v>
      </c>
      <c r="E2327" s="434">
        <v>43596</v>
      </c>
      <c r="F2327" s="434">
        <v>95</v>
      </c>
      <c r="G2327" s="434">
        <v>584</v>
      </c>
      <c r="H2327" s="434">
        <v>712</v>
      </c>
      <c r="I2327" s="434">
        <v>49.7</v>
      </c>
      <c r="J2327" s="434">
        <v>0</v>
      </c>
    </row>
    <row r="2328" spans="1:11" hidden="1" x14ac:dyDescent="0.25">
      <c r="A2328" s="434">
        <v>235098568</v>
      </c>
      <c r="B2328" s="434">
        <v>5327</v>
      </c>
      <c r="C2328" s="434" t="s">
        <v>46</v>
      </c>
      <c r="D2328" s="434" t="s">
        <v>13</v>
      </c>
      <c r="I2328" s="434">
        <v>26</v>
      </c>
    </row>
    <row r="2329" spans="1:11" hidden="1" x14ac:dyDescent="0.25">
      <c r="A2329" s="434">
        <v>235098632</v>
      </c>
      <c r="B2329" s="434">
        <v>22979</v>
      </c>
      <c r="C2329" s="434" t="s">
        <v>48</v>
      </c>
      <c r="D2329" s="434" t="s">
        <v>22</v>
      </c>
      <c r="E2329" s="434">
        <v>16.5</v>
      </c>
      <c r="F2329" s="434">
        <v>9238</v>
      </c>
      <c r="G2329" s="434">
        <v>2350</v>
      </c>
      <c r="H2329" s="434">
        <v>2516</v>
      </c>
      <c r="I2329" s="434">
        <v>78.64</v>
      </c>
      <c r="K2329" s="434">
        <v>1984</v>
      </c>
    </row>
    <row r="2330" spans="1:11" hidden="1" x14ac:dyDescent="0.25">
      <c r="A2330" s="434">
        <v>235099397</v>
      </c>
      <c r="B2330" s="434">
        <v>12755</v>
      </c>
      <c r="C2330" s="434" t="s">
        <v>61</v>
      </c>
      <c r="D2330" s="434" t="s">
        <v>13</v>
      </c>
      <c r="I2330" s="434">
        <v>10</v>
      </c>
    </row>
    <row r="2331" spans="1:11" hidden="1" x14ac:dyDescent="0.25">
      <c r="A2331" s="434">
        <v>235099768</v>
      </c>
      <c r="B2331" s="434">
        <v>22144</v>
      </c>
      <c r="C2331" s="434" t="s">
        <v>61</v>
      </c>
      <c r="D2331" s="434" t="s">
        <v>13</v>
      </c>
      <c r="I2331" s="434">
        <v>27</v>
      </c>
      <c r="J2331" s="434">
        <v>0</v>
      </c>
      <c r="K2331" s="434">
        <v>1970</v>
      </c>
    </row>
    <row r="2332" spans="1:11" hidden="1" x14ac:dyDescent="0.25">
      <c r="A2332" s="434">
        <v>235099907</v>
      </c>
      <c r="B2332" s="434">
        <v>75327</v>
      </c>
      <c r="C2332" s="434" t="s">
        <v>61</v>
      </c>
      <c r="D2332" s="434" t="s">
        <v>13</v>
      </c>
      <c r="I2332" s="434">
        <v>22</v>
      </c>
      <c r="J2332" s="434">
        <v>0</v>
      </c>
      <c r="K2332" s="434">
        <v>1970</v>
      </c>
    </row>
    <row r="2333" spans="1:11" hidden="1" x14ac:dyDescent="0.25">
      <c r="A2333" s="434">
        <v>235100007</v>
      </c>
      <c r="B2333" s="434">
        <v>27520</v>
      </c>
      <c r="C2333" s="434" t="s">
        <v>24</v>
      </c>
      <c r="D2333" s="434" t="s">
        <v>36</v>
      </c>
      <c r="E2333" s="434">
        <v>20.399999999999999</v>
      </c>
      <c r="F2333" s="434">
        <v>41250</v>
      </c>
      <c r="G2333" s="434">
        <v>96811</v>
      </c>
      <c r="H2333" s="434">
        <v>109949</v>
      </c>
      <c r="I2333" s="434">
        <v>298</v>
      </c>
      <c r="J2333" s="434">
        <v>173593</v>
      </c>
      <c r="K2333" s="434">
        <v>2011</v>
      </c>
    </row>
    <row r="2334" spans="1:11" hidden="1" x14ac:dyDescent="0.25">
      <c r="A2334" s="434">
        <v>235100386</v>
      </c>
      <c r="B2334" s="434">
        <v>11392</v>
      </c>
      <c r="C2334" s="434" t="s">
        <v>61</v>
      </c>
      <c r="D2334" s="434" t="s">
        <v>17</v>
      </c>
      <c r="E2334" s="434">
        <v>15.5</v>
      </c>
      <c r="F2334" s="434">
        <v>2428</v>
      </c>
      <c r="G2334" s="434">
        <v>164</v>
      </c>
      <c r="H2334" s="434">
        <v>670</v>
      </c>
      <c r="I2334" s="434">
        <v>55</v>
      </c>
      <c r="J2334" s="434">
        <v>0</v>
      </c>
      <c r="K2334" s="434">
        <v>1970</v>
      </c>
    </row>
    <row r="2335" spans="1:11" hidden="1" x14ac:dyDescent="0.25">
      <c r="A2335" s="434">
        <v>235100661</v>
      </c>
      <c r="B2335" s="434">
        <v>9073</v>
      </c>
      <c r="C2335" s="434" t="s">
        <v>48</v>
      </c>
      <c r="D2335" s="434" t="s">
        <v>17</v>
      </c>
      <c r="E2335" s="434">
        <v>14</v>
      </c>
      <c r="F2335" s="434">
        <v>3860</v>
      </c>
      <c r="G2335" s="434">
        <v>1705</v>
      </c>
      <c r="H2335" s="434">
        <v>2284</v>
      </c>
      <c r="I2335" s="434">
        <v>66.8</v>
      </c>
      <c r="J2335" s="434">
        <v>0</v>
      </c>
      <c r="K2335" s="434">
        <v>2014</v>
      </c>
    </row>
    <row r="2336" spans="1:11" hidden="1" x14ac:dyDescent="0.25">
      <c r="A2336" s="434">
        <v>235100795</v>
      </c>
      <c r="B2336" s="434">
        <v>3132</v>
      </c>
      <c r="C2336" s="434" t="s">
        <v>46</v>
      </c>
      <c r="D2336" s="434" t="s">
        <v>22</v>
      </c>
      <c r="E2336" s="434">
        <v>12.5</v>
      </c>
      <c r="F2336" s="434">
        <v>6120</v>
      </c>
      <c r="G2336" s="434">
        <v>2550</v>
      </c>
      <c r="H2336" s="434">
        <v>3039</v>
      </c>
      <c r="I2336" s="434">
        <v>83</v>
      </c>
      <c r="J2336" s="434">
        <v>0</v>
      </c>
      <c r="K2336" s="434">
        <v>2013</v>
      </c>
    </row>
    <row r="2337" spans="1:11" hidden="1" x14ac:dyDescent="0.25">
      <c r="A2337" s="434">
        <v>235100828</v>
      </c>
      <c r="B2337" s="434">
        <v>724</v>
      </c>
      <c r="C2337" s="434" t="s">
        <v>28</v>
      </c>
      <c r="D2337" s="434" t="s">
        <v>29</v>
      </c>
      <c r="E2337" s="434">
        <v>0</v>
      </c>
      <c r="F2337" s="434">
        <v>8396</v>
      </c>
      <c r="G2337" s="434">
        <v>58500</v>
      </c>
      <c r="H2337" s="434">
        <v>32400</v>
      </c>
      <c r="I2337" s="434">
        <v>190</v>
      </c>
      <c r="J2337" s="434">
        <v>0</v>
      </c>
    </row>
    <row r="2338" spans="1:11" hidden="1" x14ac:dyDescent="0.25">
      <c r="A2338" s="434">
        <v>235100957</v>
      </c>
      <c r="B2338" s="434">
        <v>33956</v>
      </c>
      <c r="C2338" s="434" t="s">
        <v>54</v>
      </c>
      <c r="D2338" s="434" t="s">
        <v>13</v>
      </c>
      <c r="E2338" s="434">
        <v>11</v>
      </c>
      <c r="F2338" s="434">
        <v>2236</v>
      </c>
      <c r="G2338" s="434">
        <v>0</v>
      </c>
      <c r="H2338" s="434">
        <v>221</v>
      </c>
      <c r="I2338" s="434">
        <v>27.02</v>
      </c>
      <c r="J2338" s="434">
        <v>0</v>
      </c>
      <c r="K2338" s="434">
        <v>2013</v>
      </c>
    </row>
    <row r="2339" spans="1:11" hidden="1" x14ac:dyDescent="0.25">
      <c r="A2339" s="434">
        <v>235101092</v>
      </c>
      <c r="B2339" s="434">
        <v>20756</v>
      </c>
      <c r="C2339" s="434" t="s">
        <v>28</v>
      </c>
      <c r="D2339" s="434" t="s">
        <v>36</v>
      </c>
      <c r="E2339" s="434">
        <v>14.8</v>
      </c>
      <c r="F2339" s="434">
        <v>16041</v>
      </c>
      <c r="G2339" s="434">
        <v>170780</v>
      </c>
      <c r="H2339" s="434">
        <v>83849</v>
      </c>
      <c r="I2339" s="434">
        <v>289</v>
      </c>
      <c r="J2339" s="434">
        <v>0</v>
      </c>
      <c r="K2339" s="434">
        <v>2000</v>
      </c>
    </row>
    <row r="2340" spans="1:11" hidden="1" x14ac:dyDescent="0.25">
      <c r="A2340" s="434">
        <v>235101105</v>
      </c>
      <c r="B2340" s="434">
        <v>20728</v>
      </c>
      <c r="C2340" s="434" t="s">
        <v>28</v>
      </c>
      <c r="D2340" s="434" t="s">
        <v>36</v>
      </c>
      <c r="E2340" s="434">
        <v>14.5</v>
      </c>
      <c r="F2340" s="434">
        <v>16861</v>
      </c>
      <c r="G2340" s="434">
        <v>177173</v>
      </c>
      <c r="H2340" s="434">
        <v>89492</v>
      </c>
      <c r="I2340" s="434">
        <v>288.97000000000003</v>
      </c>
      <c r="J2340" s="434">
        <v>0</v>
      </c>
      <c r="K2340" s="434">
        <v>2003</v>
      </c>
    </row>
    <row r="2341" spans="1:11" hidden="1" x14ac:dyDescent="0.25">
      <c r="A2341" s="434">
        <v>235101304</v>
      </c>
      <c r="B2341" s="434">
        <v>1</v>
      </c>
      <c r="C2341" s="434" t="s">
        <v>24</v>
      </c>
      <c r="D2341" s="434" t="s">
        <v>33</v>
      </c>
      <c r="E2341" s="434">
        <v>17</v>
      </c>
      <c r="F2341" s="434">
        <v>9973</v>
      </c>
      <c r="G2341" s="434">
        <v>58136</v>
      </c>
      <c r="H2341" s="434">
        <v>47386</v>
      </c>
      <c r="I2341" s="434">
        <v>225.27</v>
      </c>
      <c r="J2341" s="434">
        <v>82291</v>
      </c>
      <c r="K2341" s="434">
        <v>2008</v>
      </c>
    </row>
    <row r="2342" spans="1:11" hidden="1" x14ac:dyDescent="0.25">
      <c r="A2342" s="434">
        <v>235101635</v>
      </c>
      <c r="B2342" s="434">
        <v>548</v>
      </c>
      <c r="C2342" s="434" t="s">
        <v>42</v>
      </c>
      <c r="D2342" s="434" t="s">
        <v>25</v>
      </c>
      <c r="E2342" s="434">
        <v>0</v>
      </c>
      <c r="F2342" s="434">
        <v>0</v>
      </c>
      <c r="G2342" s="434">
        <v>1500</v>
      </c>
      <c r="H2342" s="434">
        <v>7800</v>
      </c>
      <c r="I2342" s="434">
        <v>116.16</v>
      </c>
      <c r="J2342" s="434">
        <v>0</v>
      </c>
    </row>
    <row r="2343" spans="1:11" hidden="1" x14ac:dyDescent="0.25">
      <c r="A2343" s="434">
        <v>235101697</v>
      </c>
      <c r="B2343" s="434">
        <v>27204</v>
      </c>
      <c r="C2343" s="434" t="s">
        <v>48</v>
      </c>
      <c r="D2343" s="434" t="s">
        <v>25</v>
      </c>
      <c r="E2343" s="434">
        <v>13</v>
      </c>
      <c r="F2343" s="434">
        <v>24000</v>
      </c>
      <c r="G2343" s="434">
        <v>12182</v>
      </c>
      <c r="H2343" s="434">
        <v>18666</v>
      </c>
      <c r="I2343" s="434">
        <v>145.9</v>
      </c>
      <c r="K2343" s="434">
        <v>2014</v>
      </c>
    </row>
    <row r="2344" spans="1:11" hidden="1" x14ac:dyDescent="0.25">
      <c r="A2344" s="434">
        <v>235101811</v>
      </c>
      <c r="B2344" s="434">
        <v>19572</v>
      </c>
      <c r="C2344" s="434" t="s">
        <v>46</v>
      </c>
      <c r="D2344" s="434" t="s">
        <v>22</v>
      </c>
      <c r="E2344" s="434">
        <v>15</v>
      </c>
      <c r="F2344" s="434">
        <v>7164</v>
      </c>
      <c r="G2344" s="434">
        <v>4000</v>
      </c>
      <c r="H2344" s="434">
        <v>3644</v>
      </c>
      <c r="I2344" s="434">
        <v>83.4</v>
      </c>
      <c r="J2344" s="434">
        <v>0</v>
      </c>
      <c r="K2344" s="434">
        <v>2013</v>
      </c>
    </row>
    <row r="2345" spans="1:11" hidden="1" x14ac:dyDescent="0.25">
      <c r="A2345" s="434">
        <v>235101907</v>
      </c>
      <c r="B2345" s="434">
        <v>13467</v>
      </c>
      <c r="C2345" s="434" t="s">
        <v>28</v>
      </c>
      <c r="D2345" s="434" t="s">
        <v>29</v>
      </c>
      <c r="E2345" s="434">
        <v>14.3</v>
      </c>
      <c r="F2345" s="434">
        <v>8782</v>
      </c>
      <c r="G2345" s="434">
        <v>46232</v>
      </c>
      <c r="H2345" s="434">
        <v>25557</v>
      </c>
      <c r="I2345" s="434">
        <v>183</v>
      </c>
      <c r="J2345" s="434">
        <v>0</v>
      </c>
      <c r="K2345" s="434">
        <v>1970</v>
      </c>
    </row>
    <row r="2346" spans="1:11" hidden="1" x14ac:dyDescent="0.25">
      <c r="A2346" s="434">
        <v>235101908</v>
      </c>
      <c r="B2346" s="434">
        <v>12755</v>
      </c>
      <c r="C2346" s="434" t="s">
        <v>31</v>
      </c>
      <c r="D2346" s="434" t="s">
        <v>29</v>
      </c>
      <c r="E2346" s="434">
        <v>14.3</v>
      </c>
      <c r="F2346" s="434">
        <v>6620</v>
      </c>
      <c r="G2346" s="434">
        <v>32354</v>
      </c>
      <c r="H2346" s="434">
        <v>20236</v>
      </c>
      <c r="I2346" s="434">
        <v>177.13</v>
      </c>
      <c r="J2346" s="434">
        <v>0</v>
      </c>
      <c r="K2346" s="434">
        <v>1970</v>
      </c>
    </row>
    <row r="2347" spans="1:11" hidden="1" x14ac:dyDescent="0.25">
      <c r="A2347" s="434">
        <v>235102113</v>
      </c>
      <c r="B2347" s="434">
        <v>10221</v>
      </c>
      <c r="C2347" s="434" t="s">
        <v>48</v>
      </c>
      <c r="D2347" s="434" t="s">
        <v>17</v>
      </c>
      <c r="E2347" s="434">
        <v>15</v>
      </c>
      <c r="F2347" s="434">
        <v>3678</v>
      </c>
      <c r="G2347" s="434">
        <v>1700</v>
      </c>
      <c r="H2347" s="434">
        <v>1823</v>
      </c>
      <c r="I2347" s="434">
        <v>63</v>
      </c>
      <c r="K2347" s="434">
        <v>1992</v>
      </c>
    </row>
    <row r="2348" spans="1:11" hidden="1" x14ac:dyDescent="0.25">
      <c r="A2348" s="434">
        <v>235102348</v>
      </c>
      <c r="B2348" s="434">
        <v>29303</v>
      </c>
      <c r="C2348" s="434" t="s">
        <v>31</v>
      </c>
      <c r="D2348" s="434" t="s">
        <v>33</v>
      </c>
      <c r="E2348" s="434">
        <v>16</v>
      </c>
      <c r="F2348" s="434">
        <v>11518</v>
      </c>
      <c r="G2348" s="434">
        <v>54683</v>
      </c>
      <c r="H2348" s="434">
        <v>38910</v>
      </c>
      <c r="I2348" s="434">
        <v>212.5</v>
      </c>
      <c r="J2348" s="434">
        <v>0</v>
      </c>
      <c r="K2348" s="434">
        <v>2004</v>
      </c>
    </row>
    <row r="2349" spans="1:11" hidden="1" x14ac:dyDescent="0.25">
      <c r="A2349" s="434">
        <v>235102349</v>
      </c>
      <c r="B2349" s="434">
        <v>4078</v>
      </c>
      <c r="C2349" s="434" t="s">
        <v>31</v>
      </c>
      <c r="D2349" s="434" t="s">
        <v>33</v>
      </c>
      <c r="E2349" s="434">
        <v>16</v>
      </c>
      <c r="F2349" s="434">
        <v>11518</v>
      </c>
      <c r="G2349" s="434">
        <v>54683</v>
      </c>
      <c r="H2349" s="434">
        <v>38910</v>
      </c>
      <c r="I2349" s="434">
        <v>212.5</v>
      </c>
      <c r="K2349" s="434">
        <v>2004</v>
      </c>
    </row>
    <row r="2350" spans="1:11" hidden="1" x14ac:dyDescent="0.25">
      <c r="A2350" s="434">
        <v>235102458</v>
      </c>
      <c r="B2350" s="434">
        <v>30734</v>
      </c>
      <c r="C2350" s="434" t="s">
        <v>16</v>
      </c>
      <c r="D2350" s="434" t="s">
        <v>40</v>
      </c>
      <c r="E2350" s="434">
        <v>15.4</v>
      </c>
      <c r="F2350" s="434">
        <v>24380</v>
      </c>
      <c r="G2350" s="434">
        <v>320278</v>
      </c>
      <c r="H2350" s="434">
        <v>161833</v>
      </c>
      <c r="I2350" s="434">
        <v>333</v>
      </c>
      <c r="J2350" s="434">
        <v>0</v>
      </c>
      <c r="K2350" s="434">
        <v>1970</v>
      </c>
    </row>
    <row r="2351" spans="1:11" hidden="1" x14ac:dyDescent="0.25">
      <c r="A2351" s="434">
        <v>235102467</v>
      </c>
      <c r="B2351" s="434">
        <v>10394</v>
      </c>
      <c r="C2351" s="434" t="s">
        <v>28</v>
      </c>
      <c r="D2351" s="434" t="s">
        <v>29</v>
      </c>
      <c r="E2351" s="434">
        <v>14.5</v>
      </c>
      <c r="F2351" s="434">
        <v>11900</v>
      </c>
      <c r="G2351" s="434">
        <v>63153</v>
      </c>
      <c r="H2351" s="434">
        <v>35872</v>
      </c>
      <c r="I2351" s="434">
        <v>199.934</v>
      </c>
      <c r="J2351" s="434">
        <v>0</v>
      </c>
      <c r="K2351" s="434">
        <v>2015</v>
      </c>
    </row>
    <row r="2352" spans="1:11" hidden="1" x14ac:dyDescent="0.25">
      <c r="A2352" s="434">
        <v>235102468</v>
      </c>
      <c r="B2352" s="434">
        <v>1388</v>
      </c>
      <c r="C2352" s="434" t="s">
        <v>28</v>
      </c>
      <c r="D2352" s="434" t="s">
        <v>29</v>
      </c>
      <c r="F2352" s="434">
        <v>11900</v>
      </c>
      <c r="G2352" s="434">
        <v>63197</v>
      </c>
      <c r="H2352" s="434">
        <v>35872</v>
      </c>
      <c r="I2352" s="434">
        <v>199.94</v>
      </c>
      <c r="K2352" s="434">
        <v>2015</v>
      </c>
    </row>
    <row r="2353" spans="1:11" hidden="1" x14ac:dyDescent="0.25">
      <c r="A2353" s="434">
        <v>235102561</v>
      </c>
      <c r="B2353" s="434">
        <v>904156</v>
      </c>
      <c r="C2353" s="434" t="s">
        <v>16</v>
      </c>
      <c r="D2353" s="434" t="s">
        <v>36</v>
      </c>
      <c r="E2353" s="434">
        <v>15.2</v>
      </c>
      <c r="F2353" s="434">
        <v>19920</v>
      </c>
      <c r="G2353" s="434">
        <v>123166</v>
      </c>
      <c r="H2353" s="434">
        <v>80850</v>
      </c>
      <c r="I2353" s="434">
        <v>275.7</v>
      </c>
      <c r="J2353" s="434">
        <v>0</v>
      </c>
      <c r="K2353" s="434">
        <v>1970</v>
      </c>
    </row>
    <row r="2354" spans="1:11" hidden="1" x14ac:dyDescent="0.25">
      <c r="A2354" s="434">
        <v>235102583</v>
      </c>
      <c r="B2354" s="434">
        <v>926239</v>
      </c>
      <c r="C2354" s="434" t="s">
        <v>16</v>
      </c>
      <c r="D2354" s="434" t="s">
        <v>36</v>
      </c>
      <c r="E2354" s="434">
        <v>15.2</v>
      </c>
      <c r="F2354" s="434">
        <v>19920</v>
      </c>
      <c r="G2354" s="434">
        <v>123166</v>
      </c>
      <c r="H2354" s="434">
        <v>80850</v>
      </c>
      <c r="I2354" s="434">
        <v>275.7</v>
      </c>
      <c r="J2354" s="434">
        <v>0</v>
      </c>
      <c r="K2354" s="434">
        <v>1970</v>
      </c>
    </row>
    <row r="2355" spans="1:11" hidden="1" x14ac:dyDescent="0.25">
      <c r="A2355" s="434">
        <v>235102692</v>
      </c>
      <c r="B2355" s="434">
        <v>2912</v>
      </c>
      <c r="C2355" s="434" t="s">
        <v>46</v>
      </c>
      <c r="D2355" s="434" t="s">
        <v>13</v>
      </c>
      <c r="G2355" s="434">
        <v>22</v>
      </c>
      <c r="H2355" s="434">
        <v>114</v>
      </c>
      <c r="I2355" s="434">
        <v>26.05</v>
      </c>
    </row>
    <row r="2356" spans="1:11" hidden="1" x14ac:dyDescent="0.25">
      <c r="A2356" s="434">
        <v>235102712</v>
      </c>
      <c r="B2356" s="434">
        <v>9946</v>
      </c>
      <c r="C2356" s="434" t="s">
        <v>46</v>
      </c>
      <c r="D2356" s="434" t="s">
        <v>22</v>
      </c>
      <c r="F2356" s="434">
        <v>6840</v>
      </c>
      <c r="G2356" s="434">
        <v>4800</v>
      </c>
      <c r="H2356" s="434">
        <v>4059</v>
      </c>
      <c r="I2356" s="434">
        <v>86.6</v>
      </c>
      <c r="K2356" s="434">
        <v>2011</v>
      </c>
    </row>
    <row r="2357" spans="1:11" hidden="1" x14ac:dyDescent="0.25">
      <c r="A2357" s="434">
        <v>235102768</v>
      </c>
      <c r="B2357" s="434">
        <v>12341</v>
      </c>
      <c r="C2357" s="434" t="s">
        <v>31</v>
      </c>
      <c r="D2357" s="434" t="s">
        <v>29</v>
      </c>
      <c r="E2357" s="434">
        <v>14.5</v>
      </c>
      <c r="F2357" s="434">
        <v>6620</v>
      </c>
      <c r="G2357" s="434">
        <v>32258</v>
      </c>
      <c r="H2357" s="434">
        <v>20242</v>
      </c>
      <c r="I2357" s="434">
        <v>177</v>
      </c>
      <c r="K2357" s="434">
        <v>2008</v>
      </c>
    </row>
    <row r="2358" spans="1:11" hidden="1" x14ac:dyDescent="0.25">
      <c r="A2358" s="434">
        <v>235102789</v>
      </c>
      <c r="B2358" s="434">
        <v>101849</v>
      </c>
      <c r="C2358" s="434" t="s">
        <v>61</v>
      </c>
      <c r="D2358" s="434" t="s">
        <v>22</v>
      </c>
      <c r="E2358" s="434">
        <v>11.5</v>
      </c>
      <c r="F2358" s="434">
        <v>6440</v>
      </c>
      <c r="G2358" s="434">
        <v>1506</v>
      </c>
      <c r="H2358" s="434">
        <v>3371</v>
      </c>
      <c r="I2358" s="434">
        <v>76.45</v>
      </c>
      <c r="J2358" s="434">
        <v>0</v>
      </c>
      <c r="K2358" s="434">
        <v>2002</v>
      </c>
    </row>
    <row r="2359" spans="1:11" hidden="1" x14ac:dyDescent="0.25">
      <c r="A2359" s="434">
        <v>235102851</v>
      </c>
      <c r="B2359" s="434">
        <v>8476</v>
      </c>
      <c r="C2359" s="434" t="s">
        <v>31</v>
      </c>
      <c r="D2359" s="434" t="s">
        <v>29</v>
      </c>
      <c r="E2359" s="434">
        <v>14.5</v>
      </c>
      <c r="F2359" s="434">
        <v>7860</v>
      </c>
      <c r="G2359" s="434">
        <v>32327</v>
      </c>
      <c r="H2359" s="434">
        <v>20236</v>
      </c>
      <c r="I2359" s="434">
        <v>177.13</v>
      </c>
      <c r="K2359" s="434">
        <v>2007</v>
      </c>
    </row>
    <row r="2360" spans="1:11" hidden="1" x14ac:dyDescent="0.25">
      <c r="A2360" s="434">
        <v>235103024</v>
      </c>
      <c r="B2360" s="434">
        <v>1126</v>
      </c>
      <c r="C2360" s="434" t="s">
        <v>48</v>
      </c>
      <c r="D2360" s="434" t="s">
        <v>17</v>
      </c>
      <c r="E2360" s="434">
        <v>10</v>
      </c>
      <c r="F2360" s="434">
        <v>2800</v>
      </c>
      <c r="G2360" s="434">
        <v>1405</v>
      </c>
      <c r="H2360" s="434">
        <v>1969</v>
      </c>
      <c r="I2360" s="434">
        <v>60</v>
      </c>
      <c r="K2360" s="434">
        <v>2015</v>
      </c>
    </row>
    <row r="2361" spans="1:11" hidden="1" x14ac:dyDescent="0.25">
      <c r="A2361" s="434">
        <v>235103026</v>
      </c>
      <c r="B2361" s="434">
        <v>1217</v>
      </c>
      <c r="C2361" s="434" t="s">
        <v>48</v>
      </c>
      <c r="D2361" s="434" t="s">
        <v>17</v>
      </c>
      <c r="E2361" s="434">
        <v>10</v>
      </c>
      <c r="F2361" s="434">
        <v>2800</v>
      </c>
      <c r="G2361" s="434">
        <v>1406</v>
      </c>
      <c r="H2361" s="434">
        <v>1969</v>
      </c>
      <c r="I2361" s="434">
        <v>60</v>
      </c>
      <c r="K2361" s="434">
        <v>2015</v>
      </c>
    </row>
    <row r="2362" spans="1:11" hidden="1" x14ac:dyDescent="0.25">
      <c r="A2362" s="434">
        <v>235103057</v>
      </c>
      <c r="B2362" s="434">
        <v>826662</v>
      </c>
      <c r="C2362" s="434" t="s">
        <v>16</v>
      </c>
      <c r="D2362" s="434" t="s">
        <v>36</v>
      </c>
      <c r="E2362" s="434">
        <v>14.5</v>
      </c>
      <c r="F2362" s="434">
        <v>15200</v>
      </c>
      <c r="G2362" s="434">
        <v>111634</v>
      </c>
      <c r="H2362" s="434">
        <v>66038</v>
      </c>
      <c r="I2362" s="434">
        <v>257.79000000000002</v>
      </c>
      <c r="J2362" s="434">
        <v>0</v>
      </c>
      <c r="K2362" s="434">
        <v>1970</v>
      </c>
    </row>
    <row r="2363" spans="1:11" x14ac:dyDescent="0.25">
      <c r="A2363" s="434">
        <v>235103197</v>
      </c>
      <c r="B2363" s="434">
        <v>360554</v>
      </c>
      <c r="C2363" s="434" t="s">
        <v>59</v>
      </c>
      <c r="D2363" s="434" t="s">
        <v>22</v>
      </c>
      <c r="E2363" s="434">
        <v>0</v>
      </c>
      <c r="F2363" s="434">
        <v>3400</v>
      </c>
      <c r="G2363" s="434">
        <v>3160</v>
      </c>
      <c r="H2363" s="434">
        <v>4290</v>
      </c>
      <c r="I2363" s="434">
        <v>86.06</v>
      </c>
      <c r="J2363" s="434">
        <v>0</v>
      </c>
      <c r="K2363" s="434">
        <v>1970</v>
      </c>
    </row>
    <row r="2364" spans="1:11" hidden="1" x14ac:dyDescent="0.25">
      <c r="A2364" s="434">
        <v>235103213</v>
      </c>
      <c r="B2364" s="434">
        <v>48831</v>
      </c>
      <c r="C2364" s="434" t="s">
        <v>54</v>
      </c>
      <c r="D2364" s="434" t="s">
        <v>13</v>
      </c>
      <c r="E2364" s="434">
        <v>12.5</v>
      </c>
      <c r="F2364" s="434">
        <v>3460</v>
      </c>
      <c r="G2364" s="434">
        <v>194</v>
      </c>
      <c r="H2364" s="434">
        <v>269</v>
      </c>
      <c r="I2364" s="434">
        <v>29.24</v>
      </c>
      <c r="J2364" s="434">
        <v>0</v>
      </c>
      <c r="K2364" s="434">
        <v>2013</v>
      </c>
    </row>
    <row r="2365" spans="1:11" hidden="1" x14ac:dyDescent="0.25">
      <c r="A2365" s="434">
        <v>235103286</v>
      </c>
      <c r="B2365" s="434">
        <v>38285</v>
      </c>
      <c r="C2365" s="434" t="s">
        <v>48</v>
      </c>
      <c r="D2365" s="434" t="s">
        <v>25</v>
      </c>
      <c r="E2365" s="434">
        <v>12</v>
      </c>
      <c r="F2365" s="434">
        <v>16200</v>
      </c>
      <c r="G2365" s="434">
        <v>5766</v>
      </c>
      <c r="H2365" s="434">
        <v>13199</v>
      </c>
      <c r="I2365" s="434">
        <v>125.28100000000001</v>
      </c>
      <c r="K2365" s="434">
        <v>2017</v>
      </c>
    </row>
    <row r="2366" spans="1:11" hidden="1" x14ac:dyDescent="0.25">
      <c r="A2366" s="434">
        <v>235103287</v>
      </c>
      <c r="B2366" s="434">
        <v>2725</v>
      </c>
      <c r="C2366" s="434" t="s">
        <v>31</v>
      </c>
      <c r="D2366" s="434" t="s">
        <v>29</v>
      </c>
      <c r="E2366" s="434">
        <v>14.15</v>
      </c>
      <c r="F2366" s="434">
        <v>7860</v>
      </c>
      <c r="G2366" s="434">
        <v>32312</v>
      </c>
      <c r="H2366" s="434">
        <v>20326</v>
      </c>
      <c r="I2366" s="434">
        <v>177.13</v>
      </c>
      <c r="J2366" s="434">
        <v>0</v>
      </c>
      <c r="K2366" s="434">
        <v>2007</v>
      </c>
    </row>
    <row r="2367" spans="1:11" hidden="1" x14ac:dyDescent="0.25">
      <c r="A2367" s="434">
        <v>235103314</v>
      </c>
      <c r="B2367" s="434">
        <v>3060</v>
      </c>
      <c r="C2367" s="434" t="s">
        <v>28</v>
      </c>
      <c r="D2367" s="434" t="s">
        <v>29</v>
      </c>
      <c r="E2367" s="434">
        <v>43599</v>
      </c>
      <c r="F2367" s="434">
        <v>7080</v>
      </c>
      <c r="G2367" s="434">
        <v>37534</v>
      </c>
      <c r="H2367" s="434">
        <v>22698</v>
      </c>
      <c r="I2367" s="434">
        <v>177.85</v>
      </c>
      <c r="J2367" s="434">
        <v>0</v>
      </c>
    </row>
    <row r="2368" spans="1:11" hidden="1" x14ac:dyDescent="0.25">
      <c r="A2368" s="434">
        <v>235103349</v>
      </c>
      <c r="B2368" s="434">
        <v>55250</v>
      </c>
      <c r="C2368" s="434" t="s">
        <v>61</v>
      </c>
      <c r="D2368" s="434" t="s">
        <v>13</v>
      </c>
      <c r="I2368" s="434">
        <v>10</v>
      </c>
      <c r="J2368" s="434">
        <v>0</v>
      </c>
      <c r="K2368" s="434">
        <v>1970</v>
      </c>
    </row>
    <row r="2369" spans="1:11" hidden="1" x14ac:dyDescent="0.25">
      <c r="A2369" s="434">
        <v>235103357</v>
      </c>
      <c r="B2369" s="434">
        <v>82933</v>
      </c>
      <c r="C2369" s="434" t="s">
        <v>44</v>
      </c>
      <c r="D2369" s="434" t="s">
        <v>36</v>
      </c>
      <c r="E2369" s="434">
        <v>23</v>
      </c>
      <c r="F2369" s="434">
        <v>60760</v>
      </c>
      <c r="G2369" s="434">
        <v>14601</v>
      </c>
      <c r="H2369" s="434">
        <v>115875</v>
      </c>
      <c r="I2369" s="434">
        <v>290</v>
      </c>
      <c r="J2369" s="434">
        <v>0</v>
      </c>
      <c r="K2369" s="434">
        <v>2004</v>
      </c>
    </row>
    <row r="2370" spans="1:11" hidden="1" x14ac:dyDescent="0.25">
      <c r="A2370" s="434">
        <v>235103453</v>
      </c>
      <c r="B2370" s="434">
        <v>54069</v>
      </c>
      <c r="C2370" s="434" t="s">
        <v>56</v>
      </c>
      <c r="D2370" s="434" t="s">
        <v>22</v>
      </c>
      <c r="E2370" s="434">
        <v>12</v>
      </c>
      <c r="F2370" s="434">
        <v>2294</v>
      </c>
      <c r="G2370" s="434">
        <v>653</v>
      </c>
      <c r="H2370" s="434">
        <v>1859</v>
      </c>
      <c r="I2370" s="434">
        <v>71.61</v>
      </c>
      <c r="J2370" s="434">
        <v>0</v>
      </c>
      <c r="K2370" s="434">
        <v>1970</v>
      </c>
    </row>
    <row r="2371" spans="1:11" hidden="1" x14ac:dyDescent="0.25">
      <c r="A2371" s="434">
        <v>235103595</v>
      </c>
      <c r="B2371" s="434">
        <v>23827</v>
      </c>
      <c r="C2371" s="434" t="s">
        <v>46</v>
      </c>
      <c r="D2371" s="434" t="s">
        <v>13</v>
      </c>
      <c r="E2371" s="434">
        <v>24</v>
      </c>
      <c r="F2371" s="434">
        <v>1790</v>
      </c>
      <c r="G2371" s="434">
        <v>25</v>
      </c>
      <c r="H2371" s="434">
        <v>82</v>
      </c>
      <c r="I2371" s="434">
        <v>25.75</v>
      </c>
      <c r="J2371" s="434">
        <v>0</v>
      </c>
      <c r="K2371" s="434">
        <v>1970</v>
      </c>
    </row>
    <row r="2372" spans="1:11" x14ac:dyDescent="0.25">
      <c r="A2372" s="434">
        <v>235103716</v>
      </c>
      <c r="B2372" s="434">
        <v>66387</v>
      </c>
      <c r="C2372" s="434" t="s">
        <v>59</v>
      </c>
      <c r="D2372" s="434" t="s">
        <v>13</v>
      </c>
      <c r="I2372" s="434">
        <v>8</v>
      </c>
    </row>
    <row r="2373" spans="1:11" hidden="1" x14ac:dyDescent="0.25">
      <c r="A2373" s="434">
        <v>235103736</v>
      </c>
      <c r="B2373" s="434">
        <v>44055</v>
      </c>
      <c r="C2373" s="434" t="s">
        <v>61</v>
      </c>
      <c r="D2373" s="434" t="s">
        <v>22</v>
      </c>
      <c r="E2373" s="434">
        <v>13</v>
      </c>
      <c r="F2373" s="434">
        <v>2200</v>
      </c>
      <c r="G2373" s="434">
        <v>4135</v>
      </c>
      <c r="H2373" s="434">
        <v>2840</v>
      </c>
      <c r="I2373" s="434">
        <v>89.72</v>
      </c>
      <c r="J2373" s="434">
        <v>0</v>
      </c>
      <c r="K2373" s="434">
        <v>1996</v>
      </c>
    </row>
    <row r="2374" spans="1:11" hidden="1" x14ac:dyDescent="0.25">
      <c r="A2374" s="434">
        <v>235103762</v>
      </c>
      <c r="B2374" s="434">
        <v>793</v>
      </c>
      <c r="C2374" s="434" t="s">
        <v>28</v>
      </c>
      <c r="D2374" s="434" t="s">
        <v>29</v>
      </c>
      <c r="E2374" s="434">
        <v>14</v>
      </c>
      <c r="F2374" s="434">
        <v>6227</v>
      </c>
      <c r="G2374" s="434">
        <v>29997</v>
      </c>
      <c r="H2374" s="434">
        <v>19999</v>
      </c>
      <c r="I2374" s="434">
        <v>178.76</v>
      </c>
      <c r="J2374" s="434">
        <v>0</v>
      </c>
      <c r="K2374" s="434">
        <v>2012</v>
      </c>
    </row>
    <row r="2375" spans="1:11" hidden="1" x14ac:dyDescent="0.25">
      <c r="A2375" s="434">
        <v>235103766</v>
      </c>
      <c r="B2375" s="434">
        <v>6663</v>
      </c>
      <c r="C2375" s="434" t="s">
        <v>28</v>
      </c>
      <c r="D2375" s="434" t="s">
        <v>29</v>
      </c>
      <c r="F2375" s="434">
        <v>6232</v>
      </c>
      <c r="G2375" s="434">
        <v>30009</v>
      </c>
      <c r="H2375" s="434">
        <v>19999</v>
      </c>
      <c r="I2375" s="434">
        <v>178.76</v>
      </c>
      <c r="K2375" s="434">
        <v>2012</v>
      </c>
    </row>
    <row r="2376" spans="1:11" hidden="1" x14ac:dyDescent="0.25">
      <c r="A2376" s="434">
        <v>235103807</v>
      </c>
      <c r="B2376" s="434">
        <v>17453</v>
      </c>
      <c r="C2376" s="434" t="s">
        <v>61</v>
      </c>
      <c r="D2376" s="434" t="s">
        <v>13</v>
      </c>
      <c r="I2376" s="434">
        <v>11</v>
      </c>
      <c r="J2376" s="434">
        <v>0</v>
      </c>
      <c r="K2376" s="434">
        <v>1970</v>
      </c>
    </row>
    <row r="2377" spans="1:11" hidden="1" x14ac:dyDescent="0.25">
      <c r="A2377" s="434">
        <v>235103939</v>
      </c>
      <c r="B2377" s="434">
        <v>337</v>
      </c>
      <c r="C2377" s="434" t="s">
        <v>61</v>
      </c>
      <c r="D2377" s="434" t="s">
        <v>13</v>
      </c>
      <c r="I2377" s="434">
        <v>19</v>
      </c>
      <c r="J2377" s="434">
        <v>0</v>
      </c>
      <c r="K2377" s="434">
        <v>1970</v>
      </c>
    </row>
    <row r="2378" spans="1:11" hidden="1" x14ac:dyDescent="0.25">
      <c r="A2378" s="434">
        <v>235104474</v>
      </c>
      <c r="B2378" s="434">
        <v>5405</v>
      </c>
      <c r="C2378" s="434" t="s">
        <v>48</v>
      </c>
      <c r="D2378" s="434" t="s">
        <v>17</v>
      </c>
      <c r="E2378" s="434">
        <v>13</v>
      </c>
      <c r="F2378" s="434">
        <v>3840</v>
      </c>
      <c r="G2378" s="434">
        <v>1386</v>
      </c>
      <c r="H2378" s="434">
        <v>1678</v>
      </c>
      <c r="I2378" s="434">
        <v>59.25</v>
      </c>
      <c r="K2378" s="434">
        <v>2009</v>
      </c>
    </row>
    <row r="2379" spans="1:11" hidden="1" x14ac:dyDescent="0.25">
      <c r="A2379" s="434">
        <v>235104528</v>
      </c>
      <c r="B2379" s="434">
        <v>4132</v>
      </c>
      <c r="C2379" s="434" t="s">
        <v>61</v>
      </c>
      <c r="D2379" s="434" t="s">
        <v>13</v>
      </c>
      <c r="I2379" s="434">
        <v>15</v>
      </c>
    </row>
    <row r="2380" spans="1:11" hidden="1" x14ac:dyDescent="0.25">
      <c r="A2380" s="434">
        <v>235104703</v>
      </c>
      <c r="B2380" s="434">
        <v>1397</v>
      </c>
      <c r="C2380" s="434" t="s">
        <v>61</v>
      </c>
      <c r="D2380" s="434" t="s">
        <v>13</v>
      </c>
      <c r="I2380" s="434">
        <v>13</v>
      </c>
      <c r="J2380" s="434">
        <v>0</v>
      </c>
      <c r="K2380" s="434">
        <v>1970</v>
      </c>
    </row>
    <row r="2381" spans="1:11" hidden="1" x14ac:dyDescent="0.25">
      <c r="A2381" s="434">
        <v>235104739</v>
      </c>
      <c r="B2381" s="434">
        <v>8477</v>
      </c>
      <c r="C2381" s="434" t="s">
        <v>20</v>
      </c>
      <c r="D2381" s="434" t="s">
        <v>22</v>
      </c>
      <c r="E2381" s="434">
        <v>16</v>
      </c>
      <c r="F2381" s="434">
        <v>2260</v>
      </c>
      <c r="G2381" s="434">
        <v>5064</v>
      </c>
      <c r="H2381" s="434">
        <v>3441</v>
      </c>
      <c r="I2381" s="434">
        <v>99.35</v>
      </c>
      <c r="J2381" s="434">
        <v>5132</v>
      </c>
      <c r="K2381" s="434">
        <v>2001</v>
      </c>
    </row>
    <row r="2382" spans="1:11" hidden="1" x14ac:dyDescent="0.25">
      <c r="A2382" s="434">
        <v>235104881</v>
      </c>
      <c r="B2382" s="434">
        <v>1944</v>
      </c>
      <c r="C2382" s="434" t="s">
        <v>61</v>
      </c>
      <c r="D2382" s="434" t="s">
        <v>13</v>
      </c>
      <c r="I2382" s="434">
        <v>14</v>
      </c>
    </row>
    <row r="2383" spans="1:11" hidden="1" x14ac:dyDescent="0.25">
      <c r="A2383" s="434">
        <v>235104964</v>
      </c>
      <c r="B2383" s="434">
        <v>23571</v>
      </c>
      <c r="C2383" s="434" t="s">
        <v>56</v>
      </c>
      <c r="D2383" s="434" t="s">
        <v>13</v>
      </c>
      <c r="E2383" s="434">
        <v>9</v>
      </c>
      <c r="F2383" s="434">
        <v>1268</v>
      </c>
      <c r="G2383" s="434">
        <v>133</v>
      </c>
      <c r="H2383" s="434">
        <v>135</v>
      </c>
      <c r="I2383" s="434">
        <v>23.95</v>
      </c>
      <c r="J2383" s="434">
        <v>0</v>
      </c>
      <c r="K2383" s="434">
        <v>2014</v>
      </c>
    </row>
    <row r="2384" spans="1:11" hidden="1" x14ac:dyDescent="0.25">
      <c r="A2384" s="434">
        <v>235104981</v>
      </c>
      <c r="B2384" s="434">
        <v>11046</v>
      </c>
      <c r="C2384" s="434" t="s">
        <v>48</v>
      </c>
      <c r="D2384" s="434" t="s">
        <v>17</v>
      </c>
      <c r="E2384" s="434">
        <v>14</v>
      </c>
      <c r="F2384" s="434">
        <v>3860</v>
      </c>
      <c r="G2384" s="434">
        <v>900</v>
      </c>
      <c r="H2384" s="434">
        <v>2295</v>
      </c>
      <c r="I2384" s="434">
        <v>66.8</v>
      </c>
      <c r="K2384" s="434">
        <v>2015</v>
      </c>
    </row>
    <row r="2385" spans="1:11" hidden="1" x14ac:dyDescent="0.25">
      <c r="A2385" s="434">
        <v>235105192</v>
      </c>
      <c r="B2385" s="434">
        <v>8628</v>
      </c>
      <c r="C2385" s="434" t="s">
        <v>61</v>
      </c>
      <c r="D2385" s="434" t="s">
        <v>13</v>
      </c>
      <c r="I2385" s="434">
        <v>11</v>
      </c>
    </row>
    <row r="2386" spans="1:11" hidden="1" x14ac:dyDescent="0.25">
      <c r="A2386" s="434">
        <v>235105275</v>
      </c>
      <c r="B2386" s="434">
        <v>16148</v>
      </c>
      <c r="C2386" s="434" t="s">
        <v>61</v>
      </c>
      <c r="D2386" s="434" t="s">
        <v>13</v>
      </c>
      <c r="I2386" s="434">
        <v>16</v>
      </c>
      <c r="J2386" s="434">
        <v>0</v>
      </c>
      <c r="K2386" s="434">
        <v>1970</v>
      </c>
    </row>
    <row r="2387" spans="1:11" x14ac:dyDescent="0.25">
      <c r="A2387" s="434">
        <v>235106049</v>
      </c>
      <c r="B2387" s="434">
        <v>710</v>
      </c>
      <c r="C2387" s="434" t="s">
        <v>59</v>
      </c>
      <c r="D2387" s="434" t="s">
        <v>17</v>
      </c>
      <c r="E2387" s="434">
        <v>0</v>
      </c>
      <c r="F2387" s="434">
        <v>2023</v>
      </c>
      <c r="G2387" s="434">
        <v>0</v>
      </c>
      <c r="H2387" s="434">
        <v>742</v>
      </c>
      <c r="I2387" s="434">
        <v>51.9</v>
      </c>
      <c r="J2387" s="434">
        <v>0</v>
      </c>
    </row>
    <row r="2388" spans="1:11" hidden="1" x14ac:dyDescent="0.25">
      <c r="A2388" s="434">
        <v>235106302</v>
      </c>
      <c r="B2388" s="434">
        <v>20069</v>
      </c>
      <c r="C2388" s="434" t="s">
        <v>24</v>
      </c>
      <c r="D2388" s="434" t="s">
        <v>33</v>
      </c>
      <c r="E2388" s="434">
        <v>16.8</v>
      </c>
      <c r="F2388" s="434">
        <v>13668</v>
      </c>
      <c r="G2388" s="434">
        <v>54561</v>
      </c>
      <c r="H2388" s="434">
        <v>47342</v>
      </c>
      <c r="I2388" s="434">
        <v>225.2</v>
      </c>
      <c r="J2388" s="434">
        <v>84195</v>
      </c>
      <c r="K2388" s="434">
        <v>2014</v>
      </c>
    </row>
    <row r="2389" spans="1:11" hidden="1" x14ac:dyDescent="0.25">
      <c r="A2389" s="434">
        <v>235106484</v>
      </c>
      <c r="B2389" s="434">
        <v>71921</v>
      </c>
      <c r="C2389" s="434" t="s">
        <v>61</v>
      </c>
      <c r="D2389" s="434" t="s">
        <v>22</v>
      </c>
      <c r="E2389" s="434">
        <v>11.5</v>
      </c>
      <c r="F2389" s="434">
        <v>1849</v>
      </c>
      <c r="G2389" s="434">
        <v>4500</v>
      </c>
      <c r="H2389" s="434">
        <v>2956</v>
      </c>
      <c r="I2389" s="434">
        <v>89.5</v>
      </c>
      <c r="J2389" s="434">
        <v>0</v>
      </c>
      <c r="K2389" s="434">
        <v>2008</v>
      </c>
    </row>
    <row r="2390" spans="1:11" hidden="1" x14ac:dyDescent="0.25">
      <c r="A2390" s="434">
        <v>235106595</v>
      </c>
      <c r="B2390" s="434">
        <v>132237</v>
      </c>
      <c r="C2390" s="434" t="s">
        <v>44</v>
      </c>
      <c r="D2390" s="434" t="s">
        <v>40</v>
      </c>
      <c r="E2390" s="434">
        <v>22</v>
      </c>
      <c r="F2390" s="434">
        <v>62400</v>
      </c>
      <c r="G2390" s="434">
        <v>11793</v>
      </c>
      <c r="H2390" s="434">
        <v>143730</v>
      </c>
      <c r="I2390" s="434">
        <v>330</v>
      </c>
      <c r="J2390" s="434">
        <v>0</v>
      </c>
      <c r="K2390" s="434">
        <v>1970</v>
      </c>
    </row>
    <row r="2391" spans="1:11" hidden="1" x14ac:dyDescent="0.25">
      <c r="A2391" s="434">
        <v>235106958</v>
      </c>
      <c r="B2391" s="434">
        <v>5494</v>
      </c>
      <c r="C2391" s="434" t="s">
        <v>48</v>
      </c>
      <c r="D2391" s="434" t="s">
        <v>17</v>
      </c>
      <c r="E2391" s="434">
        <v>12.5</v>
      </c>
      <c r="F2391" s="434">
        <v>1599</v>
      </c>
      <c r="G2391" s="434">
        <v>690</v>
      </c>
      <c r="H2391" s="434">
        <v>1343</v>
      </c>
      <c r="I2391" s="434">
        <v>50</v>
      </c>
      <c r="K2391" s="434">
        <v>2014</v>
      </c>
    </row>
    <row r="2392" spans="1:11" hidden="1" x14ac:dyDescent="0.25">
      <c r="A2392" s="434">
        <v>235107437</v>
      </c>
      <c r="B2392" s="434">
        <v>6727</v>
      </c>
      <c r="C2392" s="434" t="s">
        <v>48</v>
      </c>
      <c r="D2392" s="434" t="s">
        <v>17</v>
      </c>
      <c r="E2392" s="434">
        <v>14</v>
      </c>
      <c r="F2392" s="434">
        <v>3840</v>
      </c>
      <c r="G2392" s="434">
        <v>1386</v>
      </c>
      <c r="H2392" s="434">
        <v>1678</v>
      </c>
      <c r="I2392" s="434">
        <v>59.25</v>
      </c>
      <c r="J2392" s="434">
        <v>0</v>
      </c>
      <c r="K2392" s="434">
        <v>2010</v>
      </c>
    </row>
    <row r="2393" spans="1:11" hidden="1" x14ac:dyDescent="0.25">
      <c r="A2393" s="434">
        <v>235107439</v>
      </c>
      <c r="B2393" s="434">
        <v>2736</v>
      </c>
      <c r="C2393" s="434" t="s">
        <v>31</v>
      </c>
      <c r="D2393" s="434" t="s">
        <v>22</v>
      </c>
      <c r="E2393" s="434">
        <v>10</v>
      </c>
      <c r="F2393" s="434">
        <v>1500</v>
      </c>
      <c r="G2393" s="434">
        <v>3713</v>
      </c>
      <c r="H2393" s="434">
        <v>2449</v>
      </c>
      <c r="I2393" s="434">
        <v>87.9</v>
      </c>
      <c r="J2393" s="434">
        <v>0</v>
      </c>
      <c r="K2393" s="434">
        <v>1970</v>
      </c>
    </row>
    <row r="2394" spans="1:11" hidden="1" x14ac:dyDescent="0.25">
      <c r="A2394" s="434">
        <v>235107902</v>
      </c>
      <c r="B2394" s="434">
        <v>10158</v>
      </c>
      <c r="C2394" s="434" t="s">
        <v>28</v>
      </c>
      <c r="D2394" s="434" t="s">
        <v>33</v>
      </c>
      <c r="E2394" s="434">
        <v>14.5</v>
      </c>
      <c r="F2394" s="434">
        <v>9660</v>
      </c>
      <c r="G2394" s="434">
        <v>81922</v>
      </c>
      <c r="H2394" s="434">
        <v>43007</v>
      </c>
      <c r="I2394" s="434">
        <v>228.99</v>
      </c>
      <c r="J2394" s="434">
        <v>0</v>
      </c>
      <c r="K2394" s="434">
        <v>1970</v>
      </c>
    </row>
    <row r="2395" spans="1:11" hidden="1" x14ac:dyDescent="0.25">
      <c r="A2395" s="434">
        <v>235107992</v>
      </c>
      <c r="B2395" s="434">
        <v>4939</v>
      </c>
      <c r="C2395" s="434" t="s">
        <v>46</v>
      </c>
      <c r="D2395" s="434" t="s">
        <v>22</v>
      </c>
      <c r="E2395" s="434">
        <v>15</v>
      </c>
      <c r="F2395" s="434">
        <v>5120</v>
      </c>
      <c r="G2395" s="434">
        <v>3100</v>
      </c>
      <c r="H2395" s="434">
        <v>2420</v>
      </c>
      <c r="I2395" s="434">
        <v>76.599999999999994</v>
      </c>
      <c r="J2395" s="434">
        <v>0</v>
      </c>
      <c r="K2395" s="434">
        <v>2014</v>
      </c>
    </row>
    <row r="2396" spans="1:11" hidden="1" x14ac:dyDescent="0.25">
      <c r="A2396" s="434">
        <v>235108128</v>
      </c>
      <c r="B2396" s="434">
        <v>9663</v>
      </c>
      <c r="C2396" s="434" t="s">
        <v>48</v>
      </c>
      <c r="D2396" s="434" t="s">
        <v>17</v>
      </c>
      <c r="E2396" s="434">
        <v>12.5</v>
      </c>
      <c r="F2396" s="434">
        <v>1599</v>
      </c>
      <c r="G2396" s="434">
        <v>690</v>
      </c>
      <c r="H2396" s="434">
        <v>1343</v>
      </c>
      <c r="I2396" s="434">
        <v>50</v>
      </c>
      <c r="J2396" s="434">
        <v>0</v>
      </c>
      <c r="K2396" s="434">
        <v>2014</v>
      </c>
    </row>
    <row r="2397" spans="1:11" x14ac:dyDescent="0.25">
      <c r="A2397" s="434">
        <v>235108172</v>
      </c>
      <c r="B2397" s="434">
        <v>20482</v>
      </c>
      <c r="C2397" s="434" t="s">
        <v>59</v>
      </c>
      <c r="D2397" s="434" t="s">
        <v>13</v>
      </c>
      <c r="I2397" s="434">
        <v>28</v>
      </c>
    </row>
    <row r="2398" spans="1:11" hidden="1" x14ac:dyDescent="0.25">
      <c r="A2398" s="434">
        <v>235108315</v>
      </c>
      <c r="B2398" s="434">
        <v>486</v>
      </c>
      <c r="C2398" s="434" t="s">
        <v>42</v>
      </c>
      <c r="D2398" s="434" t="s">
        <v>33</v>
      </c>
      <c r="E2398" s="434">
        <v>22</v>
      </c>
      <c r="F2398" s="434">
        <v>46080</v>
      </c>
      <c r="G2398" s="434">
        <v>6920</v>
      </c>
      <c r="H2398" s="434">
        <v>30551</v>
      </c>
      <c r="I2398" s="434">
        <v>203.9</v>
      </c>
      <c r="J2398" s="434">
        <v>0</v>
      </c>
    </row>
    <row r="2399" spans="1:11" hidden="1" x14ac:dyDescent="0.25">
      <c r="A2399" s="434">
        <v>235108316</v>
      </c>
      <c r="B2399" s="434">
        <v>3094</v>
      </c>
      <c r="C2399" s="434" t="s">
        <v>48</v>
      </c>
      <c r="D2399" s="434" t="s">
        <v>17</v>
      </c>
      <c r="F2399" s="434">
        <v>2850</v>
      </c>
      <c r="G2399" s="434">
        <v>1434</v>
      </c>
      <c r="H2399" s="434">
        <v>1944</v>
      </c>
      <c r="I2399" s="434">
        <v>61</v>
      </c>
      <c r="K2399" s="434">
        <v>2015</v>
      </c>
    </row>
    <row r="2400" spans="1:11" hidden="1" x14ac:dyDescent="0.25">
      <c r="A2400" s="434">
        <v>235108405</v>
      </c>
      <c r="B2400" s="434">
        <v>29678</v>
      </c>
      <c r="C2400" s="434" t="s">
        <v>61</v>
      </c>
      <c r="D2400" s="434" t="s">
        <v>22</v>
      </c>
      <c r="E2400" s="434">
        <v>13</v>
      </c>
      <c r="F2400" s="434">
        <v>1656</v>
      </c>
      <c r="G2400" s="434">
        <v>4123</v>
      </c>
      <c r="H2400" s="434">
        <v>2842</v>
      </c>
      <c r="I2400" s="434">
        <v>90.5</v>
      </c>
      <c r="J2400" s="434">
        <v>0</v>
      </c>
      <c r="K2400" s="434">
        <v>1996</v>
      </c>
    </row>
    <row r="2401" spans="1:11" hidden="1" x14ac:dyDescent="0.25">
      <c r="A2401" s="434">
        <v>235108514</v>
      </c>
      <c r="B2401" s="434">
        <v>10671</v>
      </c>
      <c r="C2401" s="434" t="s">
        <v>16</v>
      </c>
      <c r="D2401" s="434" t="s">
        <v>33</v>
      </c>
      <c r="E2401" s="434">
        <v>14.5</v>
      </c>
      <c r="F2401" s="434">
        <v>12231</v>
      </c>
      <c r="G2401" s="434">
        <v>74998</v>
      </c>
      <c r="H2401" s="434">
        <v>40953</v>
      </c>
      <c r="I2401" s="434">
        <v>228</v>
      </c>
      <c r="J2401" s="434">
        <v>81846</v>
      </c>
      <c r="K2401" s="434">
        <v>2015</v>
      </c>
    </row>
    <row r="2402" spans="1:11" hidden="1" x14ac:dyDescent="0.25">
      <c r="A2402" s="434">
        <v>235108525</v>
      </c>
      <c r="B2402" s="434">
        <v>3186</v>
      </c>
      <c r="C2402" s="434" t="s">
        <v>24</v>
      </c>
      <c r="D2402" s="434" t="s">
        <v>33</v>
      </c>
      <c r="E2402" s="434">
        <v>14.5</v>
      </c>
      <c r="F2402" s="434">
        <v>16080</v>
      </c>
      <c r="G2402" s="434">
        <v>109584</v>
      </c>
      <c r="H2402" s="434">
        <v>64309</v>
      </c>
      <c r="I2402" s="434">
        <v>249.85</v>
      </c>
      <c r="J2402" s="434">
        <v>118775</v>
      </c>
      <c r="K2402" s="434">
        <v>2016</v>
      </c>
    </row>
    <row r="2403" spans="1:11" hidden="1" x14ac:dyDescent="0.25">
      <c r="A2403" s="434">
        <v>235108528</v>
      </c>
      <c r="B2403" s="434">
        <v>2096</v>
      </c>
      <c r="C2403" s="434" t="s">
        <v>24</v>
      </c>
      <c r="D2403" s="434" t="s">
        <v>33</v>
      </c>
      <c r="E2403" s="434">
        <v>14.5</v>
      </c>
      <c r="F2403" s="434">
        <v>16080</v>
      </c>
      <c r="G2403" s="434">
        <v>109258</v>
      </c>
      <c r="H2403" s="434">
        <v>64309</v>
      </c>
      <c r="I2403" s="434">
        <v>249.85</v>
      </c>
      <c r="J2403" s="434">
        <v>118775</v>
      </c>
      <c r="K2403" s="434">
        <v>2016</v>
      </c>
    </row>
    <row r="2404" spans="1:11" hidden="1" x14ac:dyDescent="0.25">
      <c r="A2404" s="434">
        <v>235108534</v>
      </c>
      <c r="B2404" s="434">
        <v>3048</v>
      </c>
      <c r="C2404" s="434" t="s">
        <v>16</v>
      </c>
      <c r="D2404" s="434" t="s">
        <v>33</v>
      </c>
      <c r="E2404" s="434">
        <v>14.5</v>
      </c>
      <c r="F2404" s="434">
        <v>16080</v>
      </c>
      <c r="G2404" s="434">
        <v>109483</v>
      </c>
      <c r="H2404" s="434">
        <v>64309</v>
      </c>
      <c r="I2404" s="434">
        <v>249.85</v>
      </c>
      <c r="J2404" s="434">
        <v>118801</v>
      </c>
      <c r="K2404" s="434">
        <v>2017</v>
      </c>
    </row>
    <row r="2405" spans="1:11" hidden="1" x14ac:dyDescent="0.25">
      <c r="A2405" s="434">
        <v>235108586</v>
      </c>
      <c r="B2405" s="434">
        <v>8606</v>
      </c>
      <c r="C2405" s="434" t="s">
        <v>61</v>
      </c>
      <c r="D2405" s="434" t="s">
        <v>13</v>
      </c>
      <c r="I2405" s="434">
        <v>12</v>
      </c>
      <c r="J2405" s="434">
        <v>0</v>
      </c>
      <c r="K2405" s="434">
        <v>1970</v>
      </c>
    </row>
    <row r="2406" spans="1:11" hidden="1" x14ac:dyDescent="0.25">
      <c r="A2406" s="434">
        <v>235108602</v>
      </c>
      <c r="B2406" s="434">
        <v>5736</v>
      </c>
      <c r="C2406" s="434" t="s">
        <v>46</v>
      </c>
      <c r="D2406" s="434" t="s">
        <v>22</v>
      </c>
      <c r="G2406" s="434">
        <v>3956</v>
      </c>
      <c r="H2406" s="434">
        <v>3564</v>
      </c>
      <c r="I2406" s="434">
        <v>81.7</v>
      </c>
    </row>
    <row r="2407" spans="1:11" hidden="1" x14ac:dyDescent="0.25">
      <c r="A2407" s="434">
        <v>235108696</v>
      </c>
      <c r="B2407" s="434">
        <v>5049</v>
      </c>
      <c r="C2407" s="434" t="s">
        <v>61</v>
      </c>
      <c r="D2407" s="434" t="s">
        <v>13</v>
      </c>
      <c r="I2407" s="434">
        <v>15</v>
      </c>
    </row>
    <row r="2408" spans="1:11" hidden="1" x14ac:dyDescent="0.25">
      <c r="A2408" s="434">
        <v>235108697</v>
      </c>
      <c r="B2408" s="434">
        <v>494</v>
      </c>
      <c r="C2408" s="434" t="s">
        <v>24</v>
      </c>
      <c r="D2408" s="434" t="s">
        <v>25</v>
      </c>
      <c r="E2408" s="434">
        <v>16.399999999999999</v>
      </c>
      <c r="F2408" s="434">
        <v>6810</v>
      </c>
      <c r="G2408" s="434">
        <v>14550</v>
      </c>
      <c r="H2408" s="434">
        <v>13549</v>
      </c>
      <c r="I2408" s="434">
        <v>146.19999999999999</v>
      </c>
      <c r="J2408" s="434">
        <v>12181</v>
      </c>
      <c r="K2408" s="434">
        <v>2015</v>
      </c>
    </row>
    <row r="2409" spans="1:11" hidden="1" x14ac:dyDescent="0.25">
      <c r="A2409" s="434">
        <v>235108934</v>
      </c>
      <c r="B2409" s="434">
        <v>6962</v>
      </c>
      <c r="C2409" s="434" t="s">
        <v>48</v>
      </c>
      <c r="D2409" s="434" t="s">
        <v>17</v>
      </c>
      <c r="E2409" s="434">
        <v>12.5</v>
      </c>
      <c r="F2409" s="434">
        <v>1520</v>
      </c>
      <c r="G2409" s="434">
        <v>690</v>
      </c>
      <c r="H2409" s="434">
        <v>1343</v>
      </c>
      <c r="I2409" s="434">
        <v>50.7</v>
      </c>
      <c r="J2409" s="434">
        <v>0</v>
      </c>
      <c r="K2409" s="434">
        <v>2015</v>
      </c>
    </row>
    <row r="2410" spans="1:11" hidden="1" x14ac:dyDescent="0.25">
      <c r="A2410" s="434">
        <v>235108959</v>
      </c>
      <c r="B2410" s="434">
        <v>266654</v>
      </c>
      <c r="C2410" s="434" t="s">
        <v>48</v>
      </c>
      <c r="D2410" s="434" t="s">
        <v>29</v>
      </c>
      <c r="E2410" s="434">
        <v>15</v>
      </c>
      <c r="F2410" s="434">
        <v>27000</v>
      </c>
      <c r="G2410" s="434">
        <v>15100</v>
      </c>
      <c r="H2410" s="434">
        <v>20000</v>
      </c>
      <c r="I2410" s="434">
        <v>162.30000000000001</v>
      </c>
      <c r="J2410" s="434">
        <v>0</v>
      </c>
      <c r="K2410" s="434">
        <v>2017</v>
      </c>
    </row>
    <row r="2411" spans="1:11" hidden="1" x14ac:dyDescent="0.25">
      <c r="A2411" s="434">
        <v>235109538</v>
      </c>
      <c r="B2411" s="434">
        <v>5158</v>
      </c>
      <c r="C2411" s="434" t="s">
        <v>20</v>
      </c>
      <c r="D2411" s="434" t="s">
        <v>29</v>
      </c>
      <c r="E2411" s="434">
        <v>15</v>
      </c>
      <c r="F2411" s="434">
        <v>7211</v>
      </c>
      <c r="G2411" s="434">
        <v>49750</v>
      </c>
      <c r="H2411" s="434">
        <v>29666</v>
      </c>
      <c r="I2411" s="434">
        <v>183.2</v>
      </c>
      <c r="J2411" s="434">
        <v>46573</v>
      </c>
      <c r="K2411" s="434">
        <v>2015</v>
      </c>
    </row>
    <row r="2412" spans="1:11" hidden="1" x14ac:dyDescent="0.25">
      <c r="A2412" s="434">
        <v>235109888</v>
      </c>
      <c r="B2412" s="434">
        <v>17622</v>
      </c>
      <c r="C2412" s="434" t="s">
        <v>28</v>
      </c>
      <c r="D2412" s="434" t="s">
        <v>36</v>
      </c>
      <c r="E2412" s="434">
        <v>43599</v>
      </c>
      <c r="F2412" s="434">
        <v>16861</v>
      </c>
      <c r="G2412" s="434">
        <v>177656</v>
      </c>
      <c r="H2412" s="434">
        <v>88494</v>
      </c>
      <c r="I2412" s="434">
        <v>289</v>
      </c>
      <c r="J2412" s="434">
        <v>0</v>
      </c>
      <c r="K2412" s="434">
        <v>2005</v>
      </c>
    </row>
    <row r="2413" spans="1:11" hidden="1" x14ac:dyDescent="0.25">
      <c r="A2413" s="434">
        <v>235109905</v>
      </c>
      <c r="B2413" s="434">
        <v>2361</v>
      </c>
      <c r="C2413" s="434" t="s">
        <v>61</v>
      </c>
      <c r="D2413" s="434" t="s">
        <v>22</v>
      </c>
      <c r="E2413" s="434">
        <v>11.5</v>
      </c>
      <c r="F2413" s="434">
        <v>1500</v>
      </c>
      <c r="G2413" s="434">
        <v>3735</v>
      </c>
      <c r="H2413" s="434">
        <v>2446</v>
      </c>
      <c r="I2413" s="434">
        <v>87.97</v>
      </c>
      <c r="J2413" s="434">
        <v>0</v>
      </c>
      <c r="K2413" s="434">
        <v>1997</v>
      </c>
    </row>
    <row r="2414" spans="1:11" hidden="1" x14ac:dyDescent="0.25">
      <c r="A2414" s="434">
        <v>235110227</v>
      </c>
      <c r="B2414" s="434">
        <v>7761</v>
      </c>
      <c r="C2414" s="434" t="s">
        <v>54</v>
      </c>
      <c r="D2414" s="434" t="s">
        <v>13</v>
      </c>
      <c r="E2414" s="434">
        <v>11</v>
      </c>
      <c r="F2414" s="434">
        <v>1220</v>
      </c>
      <c r="G2414" s="434">
        <v>250</v>
      </c>
      <c r="H2414" s="434">
        <v>143</v>
      </c>
      <c r="I2414" s="434">
        <v>23.8</v>
      </c>
      <c r="J2414" s="434">
        <v>0</v>
      </c>
      <c r="K2414" s="434">
        <v>2014</v>
      </c>
    </row>
    <row r="2415" spans="1:11" hidden="1" x14ac:dyDescent="0.25">
      <c r="A2415" s="434">
        <v>235110248</v>
      </c>
      <c r="B2415" s="434">
        <v>8221</v>
      </c>
      <c r="C2415" s="434" t="s">
        <v>56</v>
      </c>
      <c r="D2415" s="434" t="s">
        <v>13</v>
      </c>
      <c r="E2415" s="434">
        <v>10</v>
      </c>
      <c r="F2415" s="434">
        <v>1326</v>
      </c>
      <c r="G2415" s="434">
        <v>0</v>
      </c>
      <c r="H2415" s="434">
        <v>153</v>
      </c>
      <c r="I2415" s="434">
        <v>27.3</v>
      </c>
      <c r="J2415" s="434">
        <v>0</v>
      </c>
      <c r="K2415" s="434">
        <v>2015</v>
      </c>
    </row>
    <row r="2416" spans="1:11" hidden="1" x14ac:dyDescent="0.25">
      <c r="A2416" s="434">
        <v>235110509</v>
      </c>
      <c r="B2416" s="434">
        <v>8615</v>
      </c>
      <c r="C2416" s="434" t="s">
        <v>28</v>
      </c>
      <c r="D2416" s="434" t="s">
        <v>29</v>
      </c>
      <c r="E2416" s="434">
        <v>14.5</v>
      </c>
      <c r="F2416" s="434">
        <v>8280</v>
      </c>
      <c r="G2416" s="434">
        <v>34534</v>
      </c>
      <c r="H2416" s="434">
        <v>21530</v>
      </c>
      <c r="I2416" s="434">
        <v>179.9</v>
      </c>
      <c r="J2416" s="434">
        <v>0</v>
      </c>
      <c r="K2416" s="434">
        <v>2015</v>
      </c>
    </row>
    <row r="2417" spans="1:11" hidden="1" x14ac:dyDescent="0.25">
      <c r="A2417" s="434">
        <v>235110567</v>
      </c>
      <c r="B2417" s="434">
        <v>70586</v>
      </c>
      <c r="C2417" s="434" t="s">
        <v>54</v>
      </c>
      <c r="D2417" s="434" t="s">
        <v>13</v>
      </c>
      <c r="F2417" s="434">
        <v>2730</v>
      </c>
      <c r="H2417" s="434">
        <v>199</v>
      </c>
      <c r="I2417" s="434">
        <v>24.07</v>
      </c>
      <c r="K2417" s="434">
        <v>2015</v>
      </c>
    </row>
    <row r="2418" spans="1:11" hidden="1" x14ac:dyDescent="0.25">
      <c r="A2418" s="434">
        <v>235110657</v>
      </c>
      <c r="B2418" s="434">
        <v>10447</v>
      </c>
      <c r="C2418" s="434" t="s">
        <v>48</v>
      </c>
      <c r="D2418" s="434" t="s">
        <v>17</v>
      </c>
      <c r="E2418" s="434">
        <v>12.5</v>
      </c>
      <c r="F2418" s="434">
        <v>1520</v>
      </c>
      <c r="G2418" s="434">
        <v>690</v>
      </c>
      <c r="H2418" s="434">
        <v>1330</v>
      </c>
      <c r="I2418" s="434">
        <v>50.7</v>
      </c>
      <c r="J2418" s="434">
        <v>0</v>
      </c>
      <c r="K2418" s="434">
        <v>2015</v>
      </c>
    </row>
    <row r="2419" spans="1:11" hidden="1" x14ac:dyDescent="0.25">
      <c r="A2419" s="434">
        <v>235110659</v>
      </c>
      <c r="B2419" s="434">
        <v>41150</v>
      </c>
      <c r="C2419" s="434" t="s">
        <v>61</v>
      </c>
      <c r="D2419" s="434" t="s">
        <v>13</v>
      </c>
      <c r="I2419" s="434">
        <v>8</v>
      </c>
      <c r="J2419" s="434">
        <v>0</v>
      </c>
      <c r="K2419" s="434">
        <v>1970</v>
      </c>
    </row>
    <row r="2420" spans="1:11" hidden="1" x14ac:dyDescent="0.25">
      <c r="A2420" s="434">
        <v>235110776</v>
      </c>
      <c r="B2420" s="434">
        <v>28554</v>
      </c>
      <c r="C2420" s="434" t="s">
        <v>46</v>
      </c>
      <c r="D2420" s="434" t="s">
        <v>22</v>
      </c>
      <c r="E2420" s="434">
        <v>11</v>
      </c>
      <c r="F2420" s="434">
        <v>5828</v>
      </c>
      <c r="G2420" s="434">
        <v>3653</v>
      </c>
      <c r="H2420" s="434">
        <v>3409</v>
      </c>
      <c r="I2420" s="434">
        <v>81.7</v>
      </c>
      <c r="J2420" s="434">
        <v>0</v>
      </c>
      <c r="K2420" s="434">
        <v>1970</v>
      </c>
    </row>
    <row r="2421" spans="1:11" hidden="1" x14ac:dyDescent="0.25">
      <c r="A2421" s="434">
        <v>235111139</v>
      </c>
      <c r="B2421" s="434">
        <v>10726</v>
      </c>
      <c r="C2421" s="434" t="s">
        <v>61</v>
      </c>
      <c r="D2421" s="434" t="s">
        <v>17</v>
      </c>
      <c r="I2421" s="434">
        <v>47</v>
      </c>
      <c r="J2421" s="434">
        <v>0</v>
      </c>
      <c r="K2421" s="434">
        <v>1970</v>
      </c>
    </row>
    <row r="2422" spans="1:11" hidden="1" x14ac:dyDescent="0.25">
      <c r="A2422" s="434">
        <v>235111145</v>
      </c>
      <c r="B2422" s="434">
        <v>1</v>
      </c>
      <c r="C2422" s="434" t="s">
        <v>61</v>
      </c>
      <c r="D2422" s="434" t="s">
        <v>13</v>
      </c>
      <c r="I2422" s="434">
        <v>10</v>
      </c>
      <c r="J2422" s="434">
        <v>0</v>
      </c>
      <c r="K2422" s="434">
        <v>1970</v>
      </c>
    </row>
    <row r="2423" spans="1:11" hidden="1" x14ac:dyDescent="0.25">
      <c r="A2423" s="434">
        <v>235111158</v>
      </c>
      <c r="B2423" s="434">
        <v>4478</v>
      </c>
      <c r="C2423" s="434" t="s">
        <v>61</v>
      </c>
      <c r="D2423" s="434" t="s">
        <v>13</v>
      </c>
      <c r="I2423" s="434">
        <v>9</v>
      </c>
      <c r="J2423" s="434">
        <v>0</v>
      </c>
      <c r="K2423" s="434">
        <v>1970</v>
      </c>
    </row>
    <row r="2424" spans="1:11" hidden="1" x14ac:dyDescent="0.25">
      <c r="A2424" s="434">
        <v>235111556</v>
      </c>
      <c r="B2424" s="434">
        <v>24157</v>
      </c>
      <c r="C2424" s="434" t="s">
        <v>61</v>
      </c>
      <c r="D2424" s="434" t="s">
        <v>13</v>
      </c>
      <c r="I2424" s="434">
        <v>14</v>
      </c>
      <c r="J2424" s="434">
        <v>0</v>
      </c>
      <c r="K2424" s="434">
        <v>1970</v>
      </c>
    </row>
    <row r="2425" spans="1:11" hidden="1" x14ac:dyDescent="0.25">
      <c r="A2425" s="434">
        <v>235111681</v>
      </c>
      <c r="B2425" s="434">
        <v>51626</v>
      </c>
      <c r="C2425" s="434" t="s">
        <v>28</v>
      </c>
      <c r="D2425" s="434" t="s">
        <v>29</v>
      </c>
      <c r="E2425" s="434">
        <v>13</v>
      </c>
      <c r="F2425" s="434">
        <v>6100</v>
      </c>
      <c r="G2425" s="434">
        <v>38464</v>
      </c>
      <c r="H2425" s="434">
        <v>25598</v>
      </c>
      <c r="I2425" s="434">
        <v>179.95</v>
      </c>
      <c r="J2425" s="434">
        <v>0</v>
      </c>
      <c r="K2425" s="434">
        <v>1970</v>
      </c>
    </row>
    <row r="2426" spans="1:11" hidden="1" x14ac:dyDescent="0.25">
      <c r="A2426" s="434">
        <v>235111684</v>
      </c>
      <c r="B2426" s="434">
        <v>47075</v>
      </c>
      <c r="C2426" s="434" t="s">
        <v>31</v>
      </c>
      <c r="D2426" s="434" t="s">
        <v>29</v>
      </c>
      <c r="F2426" s="434">
        <v>6100</v>
      </c>
      <c r="G2426" s="434">
        <v>38330</v>
      </c>
      <c r="H2426" s="434">
        <v>25598</v>
      </c>
      <c r="I2426" s="434">
        <v>180</v>
      </c>
      <c r="K2426" s="434">
        <v>2016</v>
      </c>
    </row>
    <row r="2427" spans="1:11" hidden="1" x14ac:dyDescent="0.25">
      <c r="A2427" s="434">
        <v>235111726</v>
      </c>
      <c r="B2427" s="434">
        <v>4425</v>
      </c>
      <c r="C2427" s="434" t="s">
        <v>28</v>
      </c>
      <c r="D2427" s="434" t="s">
        <v>29</v>
      </c>
      <c r="F2427" s="434">
        <v>5690</v>
      </c>
      <c r="G2427" s="434">
        <v>34533</v>
      </c>
      <c r="H2427" s="434">
        <v>21530</v>
      </c>
      <c r="I2427" s="434">
        <v>179.97</v>
      </c>
      <c r="K2427" s="434">
        <v>2015</v>
      </c>
    </row>
    <row r="2428" spans="1:11" hidden="1" x14ac:dyDescent="0.25">
      <c r="A2428" s="434">
        <v>235111844</v>
      </c>
      <c r="B2428" s="434">
        <v>45504</v>
      </c>
      <c r="C2428" s="434" t="s">
        <v>61</v>
      </c>
      <c r="D2428" s="434" t="s">
        <v>13</v>
      </c>
      <c r="I2428" s="434">
        <v>16</v>
      </c>
      <c r="J2428" s="434">
        <v>0</v>
      </c>
      <c r="K2428" s="434">
        <v>1970</v>
      </c>
    </row>
    <row r="2429" spans="1:11" hidden="1" x14ac:dyDescent="0.25">
      <c r="A2429" s="434">
        <v>235111999</v>
      </c>
      <c r="B2429" s="434">
        <v>5956</v>
      </c>
      <c r="C2429" s="434" t="s">
        <v>46</v>
      </c>
      <c r="D2429" s="434" t="s">
        <v>17</v>
      </c>
      <c r="G2429" s="434">
        <v>1449</v>
      </c>
      <c r="H2429" s="434">
        <v>1864</v>
      </c>
      <c r="I2429" s="434">
        <v>66</v>
      </c>
    </row>
    <row r="2430" spans="1:11" hidden="1" x14ac:dyDescent="0.25">
      <c r="A2430" s="434">
        <v>235112065</v>
      </c>
      <c r="B2430" s="434">
        <v>8834</v>
      </c>
      <c r="C2430" s="434" t="s">
        <v>20</v>
      </c>
      <c r="D2430" s="434" t="s">
        <v>22</v>
      </c>
      <c r="E2430" s="434">
        <v>15</v>
      </c>
      <c r="F2430" s="434">
        <v>3063</v>
      </c>
      <c r="G2430" s="434">
        <v>5846</v>
      </c>
      <c r="H2430" s="434">
        <v>3726</v>
      </c>
      <c r="I2430" s="434">
        <v>99.89</v>
      </c>
      <c r="J2430" s="434">
        <v>5954</v>
      </c>
      <c r="K2430" s="434">
        <v>1998</v>
      </c>
    </row>
    <row r="2431" spans="1:11" x14ac:dyDescent="0.25">
      <c r="A2431" s="434">
        <v>235112317</v>
      </c>
      <c r="B2431" s="434">
        <v>4955</v>
      </c>
      <c r="C2431" s="434" t="s">
        <v>59</v>
      </c>
      <c r="D2431" s="434" t="s">
        <v>17</v>
      </c>
      <c r="E2431" s="434">
        <v>0</v>
      </c>
      <c r="F2431" s="434">
        <v>2999</v>
      </c>
      <c r="G2431" s="434">
        <v>992</v>
      </c>
      <c r="H2431" s="434">
        <v>834</v>
      </c>
      <c r="I2431" s="434">
        <v>51</v>
      </c>
      <c r="J2431" s="434">
        <v>0</v>
      </c>
    </row>
    <row r="2432" spans="1:11" hidden="1" x14ac:dyDescent="0.25">
      <c r="A2432" s="434">
        <v>235112571</v>
      </c>
      <c r="B2432" s="434">
        <v>1571</v>
      </c>
      <c r="C2432" s="434" t="s">
        <v>20</v>
      </c>
      <c r="D2432" s="434" t="s">
        <v>22</v>
      </c>
      <c r="E2432" s="434">
        <v>15</v>
      </c>
      <c r="F2432" s="434">
        <v>3063</v>
      </c>
      <c r="G2432" s="434">
        <v>5846</v>
      </c>
      <c r="H2432" s="434">
        <v>3726</v>
      </c>
      <c r="I2432" s="434">
        <v>99.94</v>
      </c>
      <c r="J2432" s="434">
        <v>5954</v>
      </c>
      <c r="K2432" s="434">
        <v>1997</v>
      </c>
    </row>
    <row r="2433" spans="1:11" hidden="1" x14ac:dyDescent="0.25">
      <c r="A2433" s="434">
        <v>235112573</v>
      </c>
      <c r="B2433" s="434">
        <v>1343</v>
      </c>
      <c r="C2433" s="434" t="s">
        <v>31</v>
      </c>
      <c r="D2433" s="434" t="s">
        <v>36</v>
      </c>
      <c r="E2433" s="434">
        <v>18</v>
      </c>
      <c r="F2433" s="434">
        <v>0</v>
      </c>
      <c r="G2433" s="434">
        <v>45000</v>
      </c>
      <c r="H2433" s="434">
        <v>81600</v>
      </c>
      <c r="I2433" s="434">
        <v>296</v>
      </c>
      <c r="J2433" s="434">
        <v>0</v>
      </c>
    </row>
    <row r="2434" spans="1:11" hidden="1" x14ac:dyDescent="0.25">
      <c r="A2434" s="434">
        <v>235112806</v>
      </c>
      <c r="B2434" s="434">
        <v>2352</v>
      </c>
      <c r="C2434" s="434" t="s">
        <v>24</v>
      </c>
      <c r="D2434" s="434" t="s">
        <v>33</v>
      </c>
      <c r="F2434" s="434">
        <v>16080</v>
      </c>
      <c r="G2434" s="434">
        <v>54561</v>
      </c>
      <c r="H2434" s="434">
        <v>47342</v>
      </c>
      <c r="I2434" s="434">
        <v>225.2</v>
      </c>
      <c r="J2434" s="434">
        <v>84195</v>
      </c>
      <c r="K2434" s="434">
        <v>2015</v>
      </c>
    </row>
    <row r="2435" spans="1:11" hidden="1" x14ac:dyDescent="0.25">
      <c r="A2435" s="434">
        <v>235112981</v>
      </c>
      <c r="B2435" s="434">
        <v>17040</v>
      </c>
      <c r="C2435" s="434" t="s">
        <v>20</v>
      </c>
      <c r="D2435" s="434" t="s">
        <v>22</v>
      </c>
      <c r="E2435" s="434">
        <v>15</v>
      </c>
      <c r="F2435" s="434">
        <v>3063</v>
      </c>
      <c r="G2435" s="434">
        <v>5846</v>
      </c>
      <c r="H2435" s="434">
        <v>3726</v>
      </c>
      <c r="I2435" s="434">
        <v>99.99</v>
      </c>
      <c r="J2435" s="434">
        <v>5954</v>
      </c>
      <c r="K2435" s="434">
        <v>1997</v>
      </c>
    </row>
    <row r="2436" spans="1:11" hidden="1" x14ac:dyDescent="0.25">
      <c r="A2436" s="434">
        <v>235113298</v>
      </c>
      <c r="B2436" s="434">
        <v>9376</v>
      </c>
      <c r="C2436" s="434" t="s">
        <v>61</v>
      </c>
      <c r="D2436" s="434" t="s">
        <v>13</v>
      </c>
      <c r="I2436" s="434">
        <v>11</v>
      </c>
      <c r="J2436" s="434">
        <v>0</v>
      </c>
      <c r="K2436" s="434">
        <v>1970</v>
      </c>
    </row>
    <row r="2437" spans="1:11" hidden="1" x14ac:dyDescent="0.25">
      <c r="A2437" s="434">
        <v>235113334</v>
      </c>
      <c r="B2437" s="434">
        <v>271881</v>
      </c>
      <c r="C2437" s="434" t="s">
        <v>46</v>
      </c>
      <c r="D2437" s="434" t="s">
        <v>22</v>
      </c>
      <c r="I2437" s="434">
        <v>85</v>
      </c>
    </row>
    <row r="2438" spans="1:11" hidden="1" x14ac:dyDescent="0.25">
      <c r="A2438" s="434">
        <v>235113405</v>
      </c>
      <c r="B2438" s="434">
        <v>3741</v>
      </c>
      <c r="C2438" s="434" t="s">
        <v>48</v>
      </c>
      <c r="D2438" s="434" t="s">
        <v>17</v>
      </c>
      <c r="E2438" s="434">
        <v>12.5</v>
      </c>
      <c r="F2438" s="434">
        <v>3839</v>
      </c>
      <c r="G2438" s="434">
        <v>980</v>
      </c>
      <c r="H2438" s="434">
        <v>1771</v>
      </c>
      <c r="I2438" s="434">
        <v>58.2</v>
      </c>
      <c r="J2438" s="434">
        <v>0</v>
      </c>
      <c r="K2438" s="434">
        <v>2016</v>
      </c>
    </row>
    <row r="2439" spans="1:11" hidden="1" x14ac:dyDescent="0.25">
      <c r="A2439" s="434">
        <v>235113522</v>
      </c>
      <c r="B2439" s="434">
        <v>22788</v>
      </c>
      <c r="C2439" s="434" t="s">
        <v>61</v>
      </c>
      <c r="D2439" s="434" t="s">
        <v>13</v>
      </c>
      <c r="I2439" s="434">
        <v>20</v>
      </c>
      <c r="J2439" s="434">
        <v>0</v>
      </c>
      <c r="K2439" s="434">
        <v>1970</v>
      </c>
    </row>
    <row r="2440" spans="1:11" hidden="1" x14ac:dyDescent="0.25">
      <c r="A2440" s="434">
        <v>235113663</v>
      </c>
      <c r="B2440" s="434">
        <v>28135</v>
      </c>
      <c r="C2440" s="434" t="s">
        <v>31</v>
      </c>
      <c r="D2440" s="434" t="s">
        <v>22</v>
      </c>
      <c r="E2440" s="434">
        <v>11</v>
      </c>
      <c r="F2440" s="434">
        <v>1499</v>
      </c>
      <c r="G2440" s="434">
        <v>3577</v>
      </c>
      <c r="H2440" s="434">
        <v>2281</v>
      </c>
      <c r="I2440" s="434">
        <v>88.98</v>
      </c>
      <c r="J2440" s="434">
        <v>0</v>
      </c>
      <c r="K2440" s="434">
        <v>2012</v>
      </c>
    </row>
    <row r="2441" spans="1:11" hidden="1" x14ac:dyDescent="0.25">
      <c r="A2441" s="434">
        <v>235113664</v>
      </c>
      <c r="B2441" s="434">
        <v>17591</v>
      </c>
      <c r="C2441" s="434" t="s">
        <v>31</v>
      </c>
      <c r="D2441" s="434" t="s">
        <v>22</v>
      </c>
      <c r="E2441" s="434">
        <v>11</v>
      </c>
      <c r="F2441" s="434">
        <v>1499</v>
      </c>
      <c r="G2441" s="434">
        <v>3200</v>
      </c>
      <c r="H2441" s="434">
        <v>2281</v>
      </c>
      <c r="I2441" s="434">
        <v>82.5</v>
      </c>
      <c r="J2441" s="434">
        <v>0</v>
      </c>
      <c r="K2441" s="434">
        <v>2012</v>
      </c>
    </row>
    <row r="2442" spans="1:11" hidden="1" x14ac:dyDescent="0.25">
      <c r="A2442" s="434">
        <v>235113768</v>
      </c>
      <c r="B2442" s="434">
        <v>1011</v>
      </c>
      <c r="C2442" s="434" t="s">
        <v>20</v>
      </c>
      <c r="D2442" s="434" t="s">
        <v>29</v>
      </c>
      <c r="E2442" s="434">
        <v>14.2</v>
      </c>
      <c r="F2442" s="434">
        <v>9160</v>
      </c>
      <c r="G2442" s="434">
        <v>45500</v>
      </c>
      <c r="H2442" s="434">
        <v>30948</v>
      </c>
      <c r="I2442" s="434">
        <v>183.06</v>
      </c>
      <c r="J2442" s="434">
        <v>52692</v>
      </c>
      <c r="K2442" s="434">
        <v>2017</v>
      </c>
    </row>
    <row r="2443" spans="1:11" hidden="1" x14ac:dyDescent="0.25">
      <c r="A2443" s="434">
        <v>235114195</v>
      </c>
      <c r="B2443" s="434">
        <v>6885</v>
      </c>
      <c r="C2443" s="434" t="s">
        <v>28</v>
      </c>
      <c r="D2443" s="434" t="s">
        <v>36</v>
      </c>
      <c r="E2443" s="434">
        <v>14</v>
      </c>
      <c r="F2443" s="434">
        <v>16849</v>
      </c>
      <c r="G2443" s="434">
        <v>175611</v>
      </c>
      <c r="H2443" s="434">
        <v>92050</v>
      </c>
      <c r="I2443" s="434">
        <v>291.8</v>
      </c>
      <c r="J2443" s="434">
        <v>0</v>
      </c>
      <c r="K2443" s="434">
        <v>2011</v>
      </c>
    </row>
    <row r="2444" spans="1:11" hidden="1" x14ac:dyDescent="0.25">
      <c r="A2444" s="434">
        <v>235114211</v>
      </c>
      <c r="B2444" s="434">
        <v>39042</v>
      </c>
      <c r="C2444" s="434" t="s">
        <v>39</v>
      </c>
      <c r="D2444" s="434" t="s">
        <v>13</v>
      </c>
      <c r="I2444" s="434">
        <v>17</v>
      </c>
      <c r="J2444" s="434">
        <v>0</v>
      </c>
      <c r="K2444" s="434">
        <v>1970</v>
      </c>
    </row>
    <row r="2445" spans="1:11" hidden="1" x14ac:dyDescent="0.25">
      <c r="A2445" s="434">
        <v>235114345</v>
      </c>
      <c r="B2445" s="434">
        <v>4372</v>
      </c>
      <c r="C2445" s="434" t="s">
        <v>48</v>
      </c>
      <c r="D2445" s="434" t="s">
        <v>17</v>
      </c>
      <c r="G2445" s="434">
        <v>1168</v>
      </c>
      <c r="H2445" s="434">
        <v>1771</v>
      </c>
      <c r="I2445" s="434">
        <v>58.2</v>
      </c>
    </row>
    <row r="2446" spans="1:11" hidden="1" x14ac:dyDescent="0.25">
      <c r="A2446" s="434">
        <v>235114667</v>
      </c>
      <c r="B2446" s="434">
        <v>2444</v>
      </c>
      <c r="C2446" s="434" t="s">
        <v>31</v>
      </c>
      <c r="D2446" s="434" t="s">
        <v>36</v>
      </c>
      <c r="E2446" s="434">
        <v>18</v>
      </c>
      <c r="F2446" s="434">
        <v>0</v>
      </c>
      <c r="G2446" s="434">
        <v>45000</v>
      </c>
      <c r="H2446" s="434">
        <v>81600</v>
      </c>
      <c r="I2446" s="434">
        <v>296</v>
      </c>
      <c r="J2446" s="434">
        <v>0</v>
      </c>
    </row>
    <row r="2447" spans="1:11" hidden="1" x14ac:dyDescent="0.25">
      <c r="A2447" s="434">
        <v>235114751</v>
      </c>
      <c r="B2447" s="434">
        <v>91707</v>
      </c>
      <c r="C2447" s="434" t="s">
        <v>61</v>
      </c>
      <c r="D2447" s="434" t="s">
        <v>13</v>
      </c>
      <c r="I2447" s="434">
        <v>27</v>
      </c>
      <c r="J2447" s="434">
        <v>0</v>
      </c>
      <c r="K2447" s="434">
        <v>1970</v>
      </c>
    </row>
    <row r="2448" spans="1:11" hidden="1" x14ac:dyDescent="0.25">
      <c r="A2448" s="434">
        <v>235114757</v>
      </c>
      <c r="B2448" s="434">
        <v>66228</v>
      </c>
      <c r="C2448" s="434" t="s">
        <v>56</v>
      </c>
      <c r="D2448" s="434" t="s">
        <v>13</v>
      </c>
      <c r="E2448" s="434">
        <v>40</v>
      </c>
      <c r="F2448" s="434">
        <v>0</v>
      </c>
      <c r="G2448" s="434">
        <v>0</v>
      </c>
      <c r="H2448" s="434">
        <v>235</v>
      </c>
      <c r="I2448" s="434">
        <v>25</v>
      </c>
      <c r="J2448" s="434">
        <v>0</v>
      </c>
    </row>
    <row r="2449" spans="1:11" hidden="1" x14ac:dyDescent="0.25">
      <c r="A2449" s="434">
        <v>235115081</v>
      </c>
      <c r="B2449" s="434">
        <v>1</v>
      </c>
      <c r="C2449" s="434" t="s">
        <v>24</v>
      </c>
      <c r="D2449" s="434" t="s">
        <v>33</v>
      </c>
      <c r="F2449" s="434">
        <v>16080</v>
      </c>
      <c r="G2449" s="434">
        <v>54561</v>
      </c>
      <c r="H2449" s="434">
        <v>47342</v>
      </c>
      <c r="I2449" s="434">
        <v>225.14500000000001</v>
      </c>
      <c r="J2449" s="434">
        <v>84195</v>
      </c>
      <c r="K2449" s="434">
        <v>2016</v>
      </c>
    </row>
    <row r="2450" spans="1:11" hidden="1" x14ac:dyDescent="0.25">
      <c r="A2450" s="434">
        <v>235115082</v>
      </c>
      <c r="B2450" s="434">
        <v>1806</v>
      </c>
      <c r="C2450" s="434" t="s">
        <v>24</v>
      </c>
      <c r="D2450" s="434" t="s">
        <v>33</v>
      </c>
      <c r="E2450" s="434">
        <v>43693</v>
      </c>
      <c r="F2450" s="434">
        <v>16080</v>
      </c>
      <c r="G2450" s="434">
        <v>54561</v>
      </c>
      <c r="H2450" s="434">
        <v>47342</v>
      </c>
      <c r="I2450" s="434">
        <v>225.12200000000001</v>
      </c>
      <c r="J2450" s="434">
        <v>84195</v>
      </c>
      <c r="K2450" s="434">
        <v>2016</v>
      </c>
    </row>
    <row r="2451" spans="1:11" hidden="1" x14ac:dyDescent="0.25">
      <c r="A2451" s="434">
        <v>235115261</v>
      </c>
      <c r="B2451" s="434">
        <v>8653</v>
      </c>
      <c r="C2451" s="434" t="s">
        <v>56</v>
      </c>
      <c r="D2451" s="434" t="s">
        <v>13</v>
      </c>
      <c r="E2451" s="434">
        <v>11</v>
      </c>
      <c r="F2451" s="434">
        <v>1640</v>
      </c>
      <c r="G2451" s="434">
        <v>200</v>
      </c>
      <c r="H2451" s="434">
        <v>131</v>
      </c>
      <c r="I2451" s="434">
        <v>25</v>
      </c>
      <c r="J2451" s="434">
        <v>0</v>
      </c>
      <c r="K2451" s="434">
        <v>2010</v>
      </c>
    </row>
    <row r="2452" spans="1:11" hidden="1" x14ac:dyDescent="0.25">
      <c r="A2452" s="434">
        <v>235115346</v>
      </c>
      <c r="B2452" s="434">
        <v>14817</v>
      </c>
      <c r="C2452" s="434" t="s">
        <v>61</v>
      </c>
      <c r="D2452" s="434" t="s">
        <v>13</v>
      </c>
      <c r="I2452" s="434">
        <v>15</v>
      </c>
    </row>
    <row r="2453" spans="1:11" hidden="1" x14ac:dyDescent="0.25">
      <c r="A2453" s="434">
        <v>235116024</v>
      </c>
      <c r="B2453" s="434">
        <v>28273</v>
      </c>
      <c r="C2453" s="434" t="s">
        <v>61</v>
      </c>
      <c r="D2453" s="434" t="s">
        <v>13</v>
      </c>
      <c r="I2453" s="434">
        <v>10</v>
      </c>
      <c r="J2453" s="434">
        <v>0</v>
      </c>
      <c r="K2453" s="434">
        <v>1970</v>
      </c>
    </row>
    <row r="2454" spans="1:11" hidden="1" x14ac:dyDescent="0.25">
      <c r="A2454" s="434">
        <v>235116324</v>
      </c>
      <c r="B2454" s="434">
        <v>493</v>
      </c>
      <c r="C2454" s="434" t="s">
        <v>20</v>
      </c>
      <c r="D2454" s="434" t="s">
        <v>29</v>
      </c>
      <c r="E2454" s="434">
        <v>15</v>
      </c>
      <c r="F2454" s="434">
        <v>7211</v>
      </c>
      <c r="G2454" s="434">
        <v>49689</v>
      </c>
      <c r="H2454" s="434">
        <v>29666</v>
      </c>
      <c r="I2454" s="434">
        <v>183.2</v>
      </c>
      <c r="J2454" s="434">
        <v>46573</v>
      </c>
      <c r="K2454" s="434">
        <v>2016</v>
      </c>
    </row>
    <row r="2455" spans="1:11" hidden="1" x14ac:dyDescent="0.25">
      <c r="A2455" s="434">
        <v>235116496</v>
      </c>
      <c r="B2455" s="434">
        <v>44693</v>
      </c>
      <c r="C2455" s="434" t="s">
        <v>61</v>
      </c>
      <c r="D2455" s="434" t="s">
        <v>13</v>
      </c>
      <c r="I2455" s="434">
        <v>23</v>
      </c>
      <c r="J2455" s="434">
        <v>0</v>
      </c>
      <c r="K2455" s="434">
        <v>1970</v>
      </c>
    </row>
    <row r="2456" spans="1:11" hidden="1" x14ac:dyDescent="0.25">
      <c r="A2456" s="434">
        <v>235116537</v>
      </c>
      <c r="B2456" s="434">
        <v>32337</v>
      </c>
      <c r="C2456" s="434" t="s">
        <v>24</v>
      </c>
      <c r="D2456" s="434" t="s">
        <v>36</v>
      </c>
      <c r="E2456" s="434">
        <v>19.5</v>
      </c>
      <c r="F2456" s="434">
        <v>27066</v>
      </c>
      <c r="G2456" s="434">
        <v>84363</v>
      </c>
      <c r="H2456" s="434">
        <v>97754</v>
      </c>
      <c r="I2456" s="434">
        <v>285.39999999999998</v>
      </c>
      <c r="J2456" s="434">
        <v>145819</v>
      </c>
      <c r="K2456" s="434">
        <v>2006</v>
      </c>
    </row>
    <row r="2457" spans="1:11" hidden="1" x14ac:dyDescent="0.25">
      <c r="A2457" s="434">
        <v>235116731</v>
      </c>
      <c r="B2457" s="434">
        <v>6042</v>
      </c>
      <c r="C2457" s="434" t="s">
        <v>28</v>
      </c>
      <c r="D2457" s="434" t="s">
        <v>29</v>
      </c>
      <c r="F2457" s="434">
        <v>8280</v>
      </c>
      <c r="G2457" s="434">
        <v>34534</v>
      </c>
      <c r="H2457" s="434">
        <v>21530</v>
      </c>
      <c r="I2457" s="434">
        <v>179.9</v>
      </c>
      <c r="K2457" s="434">
        <v>2016</v>
      </c>
    </row>
    <row r="2458" spans="1:11" hidden="1" x14ac:dyDescent="0.25">
      <c r="A2458" s="434">
        <v>235116958</v>
      </c>
      <c r="B2458" s="434">
        <v>2308</v>
      </c>
      <c r="C2458" s="434" t="s">
        <v>24</v>
      </c>
      <c r="D2458" s="434" t="s">
        <v>25</v>
      </c>
      <c r="E2458" s="434">
        <v>16.399999999999999</v>
      </c>
      <c r="F2458" s="434">
        <v>6810</v>
      </c>
      <c r="G2458" s="434">
        <v>15075</v>
      </c>
      <c r="H2458" s="434">
        <v>13549</v>
      </c>
      <c r="I2458" s="434">
        <v>146.19999999999999</v>
      </c>
      <c r="J2458" s="434">
        <v>12181</v>
      </c>
      <c r="K2458" s="434">
        <v>2017</v>
      </c>
    </row>
    <row r="2459" spans="1:11" hidden="1" x14ac:dyDescent="0.25">
      <c r="A2459" s="434">
        <v>235117181</v>
      </c>
      <c r="B2459" s="434">
        <v>3922</v>
      </c>
      <c r="C2459" s="434" t="s">
        <v>46</v>
      </c>
      <c r="D2459" s="434" t="s">
        <v>13</v>
      </c>
      <c r="E2459" s="434">
        <v>22</v>
      </c>
      <c r="F2459" s="434">
        <v>2060</v>
      </c>
      <c r="G2459" s="434">
        <v>19</v>
      </c>
      <c r="H2459" s="434">
        <v>94</v>
      </c>
      <c r="I2459" s="434">
        <v>26</v>
      </c>
      <c r="J2459" s="434">
        <v>0</v>
      </c>
    </row>
    <row r="2460" spans="1:11" hidden="1" x14ac:dyDescent="0.25">
      <c r="A2460" s="434">
        <v>235117234</v>
      </c>
      <c r="B2460" s="434">
        <v>830</v>
      </c>
      <c r="C2460" s="434" t="s">
        <v>28</v>
      </c>
      <c r="D2460" s="434" t="s">
        <v>29</v>
      </c>
      <c r="F2460" s="434">
        <v>6695</v>
      </c>
      <c r="G2460" s="434">
        <v>37810</v>
      </c>
      <c r="H2460" s="434">
        <v>23858</v>
      </c>
      <c r="I2460" s="434">
        <v>183</v>
      </c>
      <c r="K2460" s="434">
        <v>2016</v>
      </c>
    </row>
    <row r="2461" spans="1:11" hidden="1" x14ac:dyDescent="0.25">
      <c r="A2461" s="434">
        <v>235117292</v>
      </c>
      <c r="B2461" s="434">
        <v>2365</v>
      </c>
      <c r="C2461" s="434" t="s">
        <v>61</v>
      </c>
      <c r="D2461" s="434" t="s">
        <v>13</v>
      </c>
      <c r="I2461" s="434">
        <v>15</v>
      </c>
    </row>
    <row r="2462" spans="1:11" hidden="1" x14ac:dyDescent="0.25">
      <c r="A2462" s="434">
        <v>235117479</v>
      </c>
      <c r="B2462" s="434">
        <v>15303</v>
      </c>
      <c r="C2462" s="434" t="s">
        <v>61</v>
      </c>
      <c r="D2462" s="434" t="s">
        <v>13</v>
      </c>
      <c r="I2462" s="434">
        <v>11</v>
      </c>
      <c r="J2462" s="434">
        <v>0</v>
      </c>
      <c r="K2462" s="434">
        <v>1970</v>
      </c>
    </row>
    <row r="2463" spans="1:11" hidden="1" x14ac:dyDescent="0.25">
      <c r="A2463" s="434">
        <v>235117615</v>
      </c>
      <c r="B2463" s="434">
        <v>858</v>
      </c>
      <c r="C2463" s="434" t="s">
        <v>31</v>
      </c>
      <c r="D2463" s="434" t="s">
        <v>36</v>
      </c>
      <c r="E2463" s="434">
        <v>18</v>
      </c>
      <c r="F2463" s="434">
        <v>0</v>
      </c>
      <c r="G2463" s="434">
        <v>45000</v>
      </c>
      <c r="H2463" s="434">
        <v>81600</v>
      </c>
      <c r="I2463" s="434">
        <v>296</v>
      </c>
      <c r="J2463" s="434">
        <v>0</v>
      </c>
    </row>
    <row r="2464" spans="1:11" hidden="1" x14ac:dyDescent="0.25">
      <c r="A2464" s="434">
        <v>235117904</v>
      </c>
      <c r="B2464" s="434">
        <v>5391</v>
      </c>
      <c r="C2464" s="434" t="s">
        <v>48</v>
      </c>
      <c r="D2464" s="434" t="s">
        <v>17</v>
      </c>
      <c r="E2464" s="434">
        <v>10</v>
      </c>
      <c r="F2464" s="434">
        <v>3000</v>
      </c>
      <c r="G2464" s="434">
        <v>1497</v>
      </c>
      <c r="H2464" s="434">
        <v>2173</v>
      </c>
      <c r="I2464" s="434">
        <v>62</v>
      </c>
      <c r="J2464" s="434">
        <v>0</v>
      </c>
      <c r="K2464" s="434">
        <v>2016</v>
      </c>
    </row>
    <row r="2465" spans="1:11" hidden="1" x14ac:dyDescent="0.25">
      <c r="A2465" s="434">
        <v>235117963</v>
      </c>
      <c r="B2465" s="434">
        <v>2834</v>
      </c>
      <c r="C2465" s="434" t="s">
        <v>48</v>
      </c>
      <c r="D2465" s="434" t="s">
        <v>17</v>
      </c>
      <c r="G2465" s="434">
        <v>1593</v>
      </c>
      <c r="H2465" s="434">
        <v>2667</v>
      </c>
      <c r="I2465" s="434">
        <v>65</v>
      </c>
    </row>
    <row r="2466" spans="1:11" x14ac:dyDescent="0.25">
      <c r="A2466" s="434">
        <v>235118000</v>
      </c>
      <c r="B2466" s="434">
        <v>70419</v>
      </c>
      <c r="C2466" s="434" t="s">
        <v>59</v>
      </c>
      <c r="D2466" s="434" t="s">
        <v>22</v>
      </c>
      <c r="E2466" s="434">
        <v>0</v>
      </c>
      <c r="F2466" s="434">
        <v>4045</v>
      </c>
      <c r="G2466" s="434">
        <v>1736</v>
      </c>
      <c r="H2466" s="434">
        <v>1965</v>
      </c>
      <c r="I2466" s="434">
        <v>70.599999999999994</v>
      </c>
      <c r="J2466" s="434">
        <v>0</v>
      </c>
      <c r="K2466" s="434">
        <v>1970</v>
      </c>
    </row>
    <row r="2467" spans="1:11" hidden="1" x14ac:dyDescent="0.25">
      <c r="A2467" s="434">
        <v>235118009</v>
      </c>
      <c r="B2467" s="434">
        <v>13418</v>
      </c>
      <c r="C2467" s="434" t="s">
        <v>61</v>
      </c>
      <c r="D2467" s="434" t="s">
        <v>13</v>
      </c>
      <c r="I2467" s="434">
        <v>13</v>
      </c>
    </row>
    <row r="2468" spans="1:11" hidden="1" x14ac:dyDescent="0.25">
      <c r="A2468" s="434">
        <v>235118056</v>
      </c>
      <c r="B2468" s="434">
        <v>52707</v>
      </c>
      <c r="C2468" s="434" t="s">
        <v>61</v>
      </c>
      <c r="D2468" s="434" t="s">
        <v>13</v>
      </c>
      <c r="I2468" s="434">
        <v>12</v>
      </c>
      <c r="J2468" s="434">
        <v>0</v>
      </c>
      <c r="K2468" s="434">
        <v>1970</v>
      </c>
    </row>
    <row r="2469" spans="1:11" hidden="1" x14ac:dyDescent="0.25">
      <c r="A2469" s="434">
        <v>235273000</v>
      </c>
      <c r="B2469" s="434">
        <v>92745</v>
      </c>
      <c r="C2469" s="434" t="s">
        <v>48</v>
      </c>
      <c r="D2469" s="434" t="s">
        <v>17</v>
      </c>
      <c r="E2469" s="434">
        <v>12</v>
      </c>
      <c r="F2469" s="434">
        <v>4610</v>
      </c>
      <c r="G2469" s="434">
        <v>3022</v>
      </c>
      <c r="H2469" s="434">
        <v>2457</v>
      </c>
      <c r="I2469" s="434">
        <v>67</v>
      </c>
      <c r="J2469" s="434">
        <v>0</v>
      </c>
      <c r="K2469" s="434">
        <v>1970</v>
      </c>
    </row>
    <row r="2470" spans="1:11" hidden="1" x14ac:dyDescent="0.25">
      <c r="A2470" s="434">
        <v>235303000</v>
      </c>
      <c r="B2470" s="434">
        <v>7772</v>
      </c>
      <c r="C2470" s="434" t="s">
        <v>61</v>
      </c>
      <c r="D2470" s="434" t="s">
        <v>13</v>
      </c>
      <c r="I2470" s="434">
        <v>22</v>
      </c>
      <c r="J2470" s="434">
        <v>0</v>
      </c>
      <c r="K2470" s="434">
        <v>1970</v>
      </c>
    </row>
    <row r="2471" spans="1:11" hidden="1" x14ac:dyDescent="0.25">
      <c r="A2471" s="434">
        <v>235307000</v>
      </c>
      <c r="B2471" s="434">
        <v>12662</v>
      </c>
      <c r="C2471" s="434" t="s">
        <v>24</v>
      </c>
      <c r="D2471" s="434" t="s">
        <v>25</v>
      </c>
      <c r="E2471" s="434">
        <v>16.5</v>
      </c>
      <c r="F2471" s="434">
        <v>6480</v>
      </c>
      <c r="G2471" s="434">
        <v>9174</v>
      </c>
      <c r="H2471" s="434">
        <v>8234</v>
      </c>
      <c r="I2471" s="434">
        <v>128.80000000000001</v>
      </c>
      <c r="J2471" s="434">
        <v>8200</v>
      </c>
      <c r="K2471" s="434">
        <v>2002</v>
      </c>
    </row>
    <row r="2472" spans="1:11" hidden="1" x14ac:dyDescent="0.25">
      <c r="A2472" s="434">
        <v>235308000</v>
      </c>
      <c r="B2472" s="434">
        <v>49126</v>
      </c>
      <c r="C2472" s="434" t="s">
        <v>24</v>
      </c>
      <c r="D2472" s="434" t="s">
        <v>25</v>
      </c>
      <c r="E2472" s="434">
        <v>16.5</v>
      </c>
      <c r="F2472" s="434">
        <v>6480</v>
      </c>
      <c r="G2472" s="434">
        <v>9192</v>
      </c>
      <c r="H2472" s="434">
        <v>8234</v>
      </c>
      <c r="I2472" s="434">
        <v>128.80000000000001</v>
      </c>
      <c r="J2472" s="434">
        <v>8200</v>
      </c>
      <c r="K2472" s="434">
        <v>2002</v>
      </c>
    </row>
    <row r="2473" spans="1:11" hidden="1" x14ac:dyDescent="0.25">
      <c r="A2473" s="434">
        <v>235362000</v>
      </c>
      <c r="B2473" s="434">
        <v>5948</v>
      </c>
      <c r="C2473" s="434" t="s">
        <v>46</v>
      </c>
      <c r="D2473" s="434" t="s">
        <v>22</v>
      </c>
      <c r="E2473" s="434">
        <v>14</v>
      </c>
      <c r="F2473" s="434">
        <v>4008</v>
      </c>
      <c r="G2473" s="434">
        <v>2500</v>
      </c>
      <c r="H2473" s="434">
        <v>2244</v>
      </c>
      <c r="I2473" s="434">
        <v>72</v>
      </c>
      <c r="K2473" s="434">
        <v>2002</v>
      </c>
    </row>
    <row r="2474" spans="1:11" hidden="1" x14ac:dyDescent="0.25">
      <c r="A2474" s="434">
        <v>235437000</v>
      </c>
      <c r="B2474" s="434">
        <v>70103</v>
      </c>
      <c r="C2474" s="434" t="s">
        <v>61</v>
      </c>
      <c r="D2474" s="434" t="s">
        <v>22</v>
      </c>
      <c r="E2474" s="434">
        <v>13.5</v>
      </c>
      <c r="F2474" s="434">
        <v>1950</v>
      </c>
      <c r="G2474" s="434">
        <v>3300</v>
      </c>
      <c r="H2474" s="434">
        <v>2594</v>
      </c>
      <c r="I2474" s="434">
        <v>89.98</v>
      </c>
      <c r="J2474" s="434">
        <v>0</v>
      </c>
      <c r="K2474" s="434">
        <v>2002</v>
      </c>
    </row>
    <row r="2475" spans="1:11" hidden="1" x14ac:dyDescent="0.25">
      <c r="A2475" s="434">
        <v>235477000</v>
      </c>
      <c r="B2475" s="434">
        <v>14388</v>
      </c>
      <c r="C2475" s="434" t="s">
        <v>48</v>
      </c>
      <c r="D2475" s="434" t="s">
        <v>17</v>
      </c>
      <c r="E2475" s="434">
        <v>12</v>
      </c>
      <c r="F2475" s="434">
        <v>1787</v>
      </c>
      <c r="G2475" s="434">
        <v>300</v>
      </c>
      <c r="H2475" s="434">
        <v>830</v>
      </c>
      <c r="I2475" s="434">
        <v>46.8</v>
      </c>
      <c r="J2475" s="434">
        <v>0</v>
      </c>
      <c r="K2475" s="434">
        <v>2002</v>
      </c>
    </row>
    <row r="2476" spans="1:11" hidden="1" x14ac:dyDescent="0.25">
      <c r="A2476" s="434">
        <v>235480000</v>
      </c>
      <c r="B2476" s="434">
        <v>14960</v>
      </c>
      <c r="C2476" s="434" t="s">
        <v>35</v>
      </c>
      <c r="D2476" s="434" t="s">
        <v>25</v>
      </c>
      <c r="G2476" s="434">
        <v>7979</v>
      </c>
      <c r="H2476" s="434">
        <v>6191</v>
      </c>
      <c r="I2476" s="434">
        <v>133</v>
      </c>
      <c r="J2476" s="434">
        <v>0</v>
      </c>
      <c r="K2476" s="434">
        <v>1970</v>
      </c>
    </row>
    <row r="2477" spans="1:11" hidden="1" x14ac:dyDescent="0.25">
      <c r="A2477" s="434">
        <v>235491000</v>
      </c>
      <c r="B2477" s="434">
        <v>605</v>
      </c>
      <c r="C2477" s="434" t="s">
        <v>56</v>
      </c>
      <c r="D2477" s="434" t="s">
        <v>29</v>
      </c>
      <c r="E2477" s="434">
        <v>18</v>
      </c>
      <c r="F2477" s="434">
        <v>21970</v>
      </c>
      <c r="G2477" s="434">
        <v>18260</v>
      </c>
      <c r="H2477" s="434">
        <v>23294</v>
      </c>
      <c r="I2477" s="434">
        <v>196.3</v>
      </c>
      <c r="J2477" s="434">
        <v>0</v>
      </c>
    </row>
    <row r="2478" spans="1:11" hidden="1" x14ac:dyDescent="0.25">
      <c r="A2478" s="434">
        <v>235500000</v>
      </c>
      <c r="B2478" s="434">
        <v>58841</v>
      </c>
      <c r="C2478" s="434" t="s">
        <v>31</v>
      </c>
      <c r="D2478" s="434" t="s">
        <v>29</v>
      </c>
      <c r="E2478" s="434">
        <v>18</v>
      </c>
      <c r="F2478" s="434">
        <v>12600</v>
      </c>
      <c r="G2478" s="434">
        <v>13274</v>
      </c>
      <c r="H2478" s="434">
        <v>23235</v>
      </c>
      <c r="I2478" s="434">
        <v>193</v>
      </c>
      <c r="J2478" s="434">
        <v>0</v>
      </c>
      <c r="K2478" s="434">
        <v>2002</v>
      </c>
    </row>
    <row r="2479" spans="1:11" hidden="1" x14ac:dyDescent="0.25">
      <c r="A2479" s="434">
        <v>235505000</v>
      </c>
      <c r="B2479" s="434">
        <v>62337</v>
      </c>
      <c r="C2479" s="434" t="s">
        <v>31</v>
      </c>
      <c r="D2479" s="434" t="s">
        <v>29</v>
      </c>
      <c r="E2479" s="434">
        <v>18</v>
      </c>
      <c r="F2479" s="434">
        <v>12600</v>
      </c>
      <c r="G2479" s="434">
        <v>13274</v>
      </c>
      <c r="H2479" s="434">
        <v>23235</v>
      </c>
      <c r="I2479" s="434">
        <v>193</v>
      </c>
      <c r="J2479" s="434">
        <v>0</v>
      </c>
      <c r="K2479" s="434">
        <v>2002</v>
      </c>
    </row>
    <row r="2480" spans="1:11" hidden="1" x14ac:dyDescent="0.25">
      <c r="A2480" s="434">
        <v>235507000</v>
      </c>
      <c r="B2480" s="434">
        <v>73938</v>
      </c>
      <c r="C2480" s="434" t="s">
        <v>31</v>
      </c>
      <c r="D2480" s="434" t="s">
        <v>29</v>
      </c>
      <c r="E2480" s="434">
        <v>18</v>
      </c>
      <c r="F2480" s="434">
        <v>12600</v>
      </c>
      <c r="G2480" s="434">
        <v>13274</v>
      </c>
      <c r="H2480" s="434">
        <v>23235</v>
      </c>
      <c r="I2480" s="434">
        <v>193</v>
      </c>
      <c r="J2480" s="434">
        <v>0</v>
      </c>
      <c r="K2480" s="434">
        <v>2002</v>
      </c>
    </row>
    <row r="2481" spans="1:11" hidden="1" x14ac:dyDescent="0.25">
      <c r="A2481" s="434">
        <v>235508000</v>
      </c>
      <c r="B2481" s="434">
        <v>15392</v>
      </c>
      <c r="C2481" s="434" t="s">
        <v>24</v>
      </c>
      <c r="D2481" s="434" t="s">
        <v>25</v>
      </c>
      <c r="E2481" s="434">
        <v>15</v>
      </c>
      <c r="F2481" s="434">
        <v>3715</v>
      </c>
      <c r="G2481" s="434">
        <v>5992</v>
      </c>
      <c r="H2481" s="434">
        <v>4693</v>
      </c>
      <c r="I2481" s="434">
        <v>107.94</v>
      </c>
      <c r="J2481" s="434">
        <v>6270</v>
      </c>
      <c r="K2481" s="434">
        <v>1999</v>
      </c>
    </row>
    <row r="2482" spans="1:11" hidden="1" x14ac:dyDescent="0.25">
      <c r="A2482" s="434">
        <v>235509000</v>
      </c>
      <c r="B2482" s="434">
        <v>15190</v>
      </c>
      <c r="C2482" s="434" t="s">
        <v>24</v>
      </c>
      <c r="D2482" s="434" t="s">
        <v>25</v>
      </c>
      <c r="E2482" s="434">
        <v>15</v>
      </c>
      <c r="F2482" s="434">
        <v>3715</v>
      </c>
      <c r="G2482" s="434">
        <v>5955</v>
      </c>
      <c r="H2482" s="434">
        <v>4693</v>
      </c>
      <c r="I2482" s="434">
        <v>107.94</v>
      </c>
      <c r="J2482" s="434">
        <v>6270</v>
      </c>
      <c r="K2482" s="434">
        <v>1999</v>
      </c>
    </row>
    <row r="2483" spans="1:11" hidden="1" x14ac:dyDescent="0.25">
      <c r="A2483" s="434">
        <v>235513000</v>
      </c>
      <c r="B2483" s="434">
        <v>6457</v>
      </c>
      <c r="C2483" s="434" t="s">
        <v>24</v>
      </c>
      <c r="D2483" s="434" t="s">
        <v>25</v>
      </c>
      <c r="E2483" s="434">
        <v>16</v>
      </c>
      <c r="F2483" s="434">
        <v>5201</v>
      </c>
      <c r="G2483" s="434">
        <v>7876</v>
      </c>
      <c r="H2483" s="434">
        <v>6051</v>
      </c>
      <c r="I2483" s="434">
        <v>119.57</v>
      </c>
      <c r="J2483" s="434">
        <v>8606</v>
      </c>
      <c r="K2483" s="434">
        <v>1999</v>
      </c>
    </row>
    <row r="2484" spans="1:11" hidden="1" x14ac:dyDescent="0.25">
      <c r="A2484" s="434">
        <v>235526000</v>
      </c>
      <c r="B2484" s="434">
        <v>13282</v>
      </c>
      <c r="C2484" s="434" t="s">
        <v>48</v>
      </c>
      <c r="D2484" s="434" t="s">
        <v>17</v>
      </c>
      <c r="E2484" s="434">
        <v>12</v>
      </c>
      <c r="F2484" s="434">
        <v>1787</v>
      </c>
      <c r="G2484" s="434">
        <v>300</v>
      </c>
      <c r="H2484" s="434">
        <v>830</v>
      </c>
      <c r="I2484" s="434">
        <v>46.8</v>
      </c>
      <c r="J2484" s="434">
        <v>0</v>
      </c>
      <c r="K2484" s="434">
        <v>2002</v>
      </c>
    </row>
    <row r="2485" spans="1:11" hidden="1" x14ac:dyDescent="0.25">
      <c r="A2485" s="434">
        <v>235572000</v>
      </c>
      <c r="B2485" s="434">
        <v>50332</v>
      </c>
      <c r="C2485" s="434" t="s">
        <v>31</v>
      </c>
      <c r="D2485" s="434" t="s">
        <v>29</v>
      </c>
      <c r="E2485" s="434">
        <v>18</v>
      </c>
      <c r="F2485" s="434">
        <v>12600</v>
      </c>
      <c r="G2485" s="434">
        <v>13274</v>
      </c>
      <c r="H2485" s="434">
        <v>23235</v>
      </c>
      <c r="I2485" s="434">
        <v>193</v>
      </c>
      <c r="J2485" s="434">
        <v>0</v>
      </c>
      <c r="K2485" s="434">
        <v>2003</v>
      </c>
    </row>
    <row r="2486" spans="1:11" hidden="1" x14ac:dyDescent="0.25">
      <c r="A2486" s="434">
        <v>235613000</v>
      </c>
      <c r="B2486" s="434">
        <v>5221</v>
      </c>
      <c r="C2486" s="434" t="s">
        <v>35</v>
      </c>
      <c r="D2486" s="434" t="s">
        <v>25</v>
      </c>
      <c r="E2486" s="434">
        <v>18</v>
      </c>
      <c r="F2486" s="434">
        <v>8080</v>
      </c>
      <c r="G2486" s="434">
        <v>7997</v>
      </c>
      <c r="H2486" s="434">
        <v>6191</v>
      </c>
      <c r="I2486" s="434">
        <v>132.54</v>
      </c>
      <c r="J2486" s="434">
        <v>0</v>
      </c>
      <c r="K2486" s="434">
        <v>1970</v>
      </c>
    </row>
    <row r="2487" spans="1:11" hidden="1" x14ac:dyDescent="0.25">
      <c r="A2487" s="434">
        <v>235634000</v>
      </c>
      <c r="B2487" s="434">
        <v>108336</v>
      </c>
      <c r="C2487" s="434" t="s">
        <v>31</v>
      </c>
      <c r="D2487" s="434" t="s">
        <v>29</v>
      </c>
      <c r="I2487" s="434">
        <v>155</v>
      </c>
    </row>
    <row r="2488" spans="1:11" hidden="1" x14ac:dyDescent="0.25">
      <c r="A2488" s="434">
        <v>235639000</v>
      </c>
      <c r="B2488" s="434">
        <v>5878</v>
      </c>
      <c r="C2488" s="434" t="s">
        <v>46</v>
      </c>
      <c r="D2488" s="434" t="s">
        <v>22</v>
      </c>
      <c r="E2488" s="434">
        <v>12</v>
      </c>
      <c r="F2488" s="434">
        <v>4008</v>
      </c>
      <c r="G2488" s="434">
        <v>3180</v>
      </c>
      <c r="H2488" s="434">
        <v>2244</v>
      </c>
      <c r="I2488" s="434">
        <v>72</v>
      </c>
      <c r="J2488" s="434">
        <v>0</v>
      </c>
      <c r="K2488" s="434">
        <v>2003</v>
      </c>
    </row>
    <row r="2489" spans="1:11" hidden="1" x14ac:dyDescent="0.25">
      <c r="A2489" s="434">
        <v>235640000</v>
      </c>
      <c r="B2489" s="434">
        <v>8125</v>
      </c>
      <c r="C2489" s="434" t="s">
        <v>46</v>
      </c>
      <c r="D2489" s="434" t="s">
        <v>22</v>
      </c>
      <c r="E2489" s="434">
        <v>14</v>
      </c>
      <c r="F2489" s="434">
        <v>4008</v>
      </c>
      <c r="G2489" s="434">
        <v>3100</v>
      </c>
      <c r="H2489" s="434">
        <v>2244</v>
      </c>
      <c r="I2489" s="434">
        <v>71.8</v>
      </c>
      <c r="J2489" s="434">
        <v>0</v>
      </c>
      <c r="K2489" s="434">
        <v>2003</v>
      </c>
    </row>
    <row r="2490" spans="1:11" x14ac:dyDescent="0.25">
      <c r="A2490" s="434">
        <v>235673000</v>
      </c>
      <c r="B2490" s="434">
        <v>95216</v>
      </c>
      <c r="C2490" s="434" t="s">
        <v>59</v>
      </c>
      <c r="D2490" s="434" t="s">
        <v>22</v>
      </c>
      <c r="E2490" s="434">
        <v>16</v>
      </c>
      <c r="F2490" s="434">
        <v>4320</v>
      </c>
      <c r="G2490" s="434">
        <v>0</v>
      </c>
      <c r="H2490" s="434">
        <v>2055</v>
      </c>
      <c r="I2490" s="434">
        <v>70.3</v>
      </c>
      <c r="J2490" s="434">
        <v>0</v>
      </c>
      <c r="K2490" s="434">
        <v>1970</v>
      </c>
    </row>
    <row r="2491" spans="1:11" x14ac:dyDescent="0.25">
      <c r="A2491" s="434">
        <v>235674000</v>
      </c>
      <c r="B2491" s="434">
        <v>224652</v>
      </c>
      <c r="C2491" s="434" t="s">
        <v>59</v>
      </c>
      <c r="D2491" s="434" t="s">
        <v>22</v>
      </c>
      <c r="E2491" s="434">
        <v>18</v>
      </c>
      <c r="F2491" s="434">
        <v>9200</v>
      </c>
      <c r="G2491" s="434">
        <v>2400</v>
      </c>
      <c r="H2491" s="434">
        <v>2921</v>
      </c>
      <c r="I2491" s="434">
        <v>78.5</v>
      </c>
      <c r="J2491" s="434">
        <v>0</v>
      </c>
      <c r="K2491" s="434">
        <v>1970</v>
      </c>
    </row>
    <row r="2492" spans="1:11" x14ac:dyDescent="0.25">
      <c r="A2492" s="434">
        <v>235746000</v>
      </c>
      <c r="B2492" s="434">
        <v>106839</v>
      </c>
      <c r="C2492" s="434" t="s">
        <v>59</v>
      </c>
      <c r="D2492" s="434" t="s">
        <v>17</v>
      </c>
      <c r="E2492" s="434">
        <v>16</v>
      </c>
      <c r="F2492" s="434">
        <v>4500</v>
      </c>
      <c r="G2492" s="434">
        <v>0</v>
      </c>
      <c r="H2492" s="434">
        <v>2282</v>
      </c>
      <c r="I2492" s="434">
        <v>61.9</v>
      </c>
      <c r="J2492" s="434">
        <v>0</v>
      </c>
      <c r="K2492" s="434">
        <v>1970</v>
      </c>
    </row>
    <row r="2493" spans="1:11" hidden="1" x14ac:dyDescent="0.25">
      <c r="A2493" s="434">
        <v>235775000</v>
      </c>
      <c r="B2493" s="434">
        <v>9326</v>
      </c>
      <c r="C2493" s="434" t="s">
        <v>35</v>
      </c>
      <c r="D2493" s="434" t="s">
        <v>25</v>
      </c>
      <c r="I2493" s="434">
        <v>133</v>
      </c>
    </row>
    <row r="2494" spans="1:11" hidden="1" x14ac:dyDescent="0.25">
      <c r="A2494" s="434">
        <v>235808000</v>
      </c>
      <c r="B2494" s="434">
        <v>388419</v>
      </c>
      <c r="C2494" s="434" t="s">
        <v>16</v>
      </c>
      <c r="D2494" s="434" t="s">
        <v>36</v>
      </c>
      <c r="E2494" s="434">
        <v>14.4</v>
      </c>
      <c r="F2494" s="434">
        <v>17568</v>
      </c>
      <c r="G2494" s="434">
        <v>153617</v>
      </c>
      <c r="H2494" s="434">
        <v>88109</v>
      </c>
      <c r="I2494" s="434">
        <v>276.64999999999998</v>
      </c>
      <c r="J2494" s="434">
        <v>169429</v>
      </c>
      <c r="K2494" s="434">
        <v>1999</v>
      </c>
    </row>
    <row r="2495" spans="1:11" hidden="1" x14ac:dyDescent="0.25">
      <c r="A2495" s="434">
        <v>235809000</v>
      </c>
      <c r="B2495" s="434">
        <v>381778</v>
      </c>
      <c r="C2495" s="434" t="s">
        <v>16</v>
      </c>
      <c r="D2495" s="434" t="s">
        <v>36</v>
      </c>
      <c r="E2495" s="434">
        <v>14.7</v>
      </c>
      <c r="F2495" s="434">
        <v>15813</v>
      </c>
      <c r="G2495" s="434">
        <v>153617</v>
      </c>
      <c r="H2495" s="434">
        <v>87827</v>
      </c>
      <c r="I2495" s="434">
        <v>273.95</v>
      </c>
      <c r="J2495" s="434">
        <v>169430</v>
      </c>
      <c r="K2495" s="434">
        <v>1999</v>
      </c>
    </row>
    <row r="2496" spans="1:11" hidden="1" x14ac:dyDescent="0.25">
      <c r="A2496" s="434">
        <v>235825000</v>
      </c>
      <c r="B2496" s="434">
        <v>11468</v>
      </c>
      <c r="C2496" s="434" t="s">
        <v>16</v>
      </c>
      <c r="D2496" s="434" t="s">
        <v>29</v>
      </c>
      <c r="E2496" s="434">
        <v>14.6</v>
      </c>
      <c r="F2496" s="434">
        <v>8539</v>
      </c>
      <c r="G2496" s="434">
        <v>46803</v>
      </c>
      <c r="H2496" s="434">
        <v>29335</v>
      </c>
      <c r="I2496" s="434">
        <v>183</v>
      </c>
      <c r="J2496" s="434">
        <v>0</v>
      </c>
      <c r="K2496" s="434">
        <v>1970</v>
      </c>
    </row>
    <row r="2497" spans="1:11" x14ac:dyDescent="0.25">
      <c r="A2497" s="434">
        <v>235838000</v>
      </c>
      <c r="B2497" s="434">
        <v>121419</v>
      </c>
      <c r="C2497" s="434" t="s">
        <v>59</v>
      </c>
      <c r="D2497" s="434" t="s">
        <v>22</v>
      </c>
      <c r="E2497" s="434">
        <v>19.3</v>
      </c>
      <c r="F2497" s="434">
        <v>8000</v>
      </c>
      <c r="G2497" s="434">
        <v>0</v>
      </c>
      <c r="H2497" s="434">
        <v>2809</v>
      </c>
      <c r="I2497" s="434">
        <v>76.2</v>
      </c>
      <c r="J2497" s="434">
        <v>0</v>
      </c>
      <c r="K2497" s="434">
        <v>1970</v>
      </c>
    </row>
    <row r="2498" spans="1:11" hidden="1" x14ac:dyDescent="0.25">
      <c r="A2498" s="434">
        <v>235849000</v>
      </c>
      <c r="B2498" s="434">
        <v>9706</v>
      </c>
      <c r="C2498" s="434" t="s">
        <v>16</v>
      </c>
      <c r="D2498" s="434" t="s">
        <v>33</v>
      </c>
      <c r="E2498" s="434">
        <v>14.9</v>
      </c>
      <c r="F2498" s="434">
        <v>13560</v>
      </c>
      <c r="G2498" s="434">
        <v>69999</v>
      </c>
      <c r="H2498" s="434">
        <v>42172</v>
      </c>
      <c r="I2498" s="434">
        <v>228</v>
      </c>
      <c r="J2498" s="434">
        <v>77514</v>
      </c>
      <c r="K2498" s="434">
        <v>2004</v>
      </c>
    </row>
    <row r="2499" spans="1:11" hidden="1" x14ac:dyDescent="0.25">
      <c r="A2499" s="434">
        <v>235900006</v>
      </c>
      <c r="B2499" s="434">
        <v>136079</v>
      </c>
      <c r="C2499" s="434" t="s">
        <v>56</v>
      </c>
      <c r="D2499" s="434" t="s">
        <v>13</v>
      </c>
      <c r="I2499" s="434">
        <v>9</v>
      </c>
    </row>
    <row r="2500" spans="1:11" hidden="1" x14ac:dyDescent="0.25">
      <c r="A2500" s="434">
        <v>236002000</v>
      </c>
      <c r="B2500" s="434">
        <v>431549</v>
      </c>
      <c r="C2500" s="434" t="s">
        <v>31</v>
      </c>
      <c r="D2500" s="434" t="s">
        <v>22</v>
      </c>
      <c r="E2500" s="434">
        <v>12</v>
      </c>
      <c r="F2500" s="434">
        <v>1471</v>
      </c>
      <c r="G2500" s="434">
        <v>3219</v>
      </c>
      <c r="H2500" s="434">
        <v>3075</v>
      </c>
      <c r="I2500" s="434">
        <v>92.41</v>
      </c>
      <c r="J2500" s="434">
        <v>0</v>
      </c>
      <c r="K2500" s="434">
        <v>1970</v>
      </c>
    </row>
    <row r="2501" spans="1:11" hidden="1" x14ac:dyDescent="0.25">
      <c r="A2501" s="434">
        <v>236006000</v>
      </c>
      <c r="B2501" s="434">
        <v>258985</v>
      </c>
      <c r="C2501" s="434" t="s">
        <v>20</v>
      </c>
      <c r="D2501" s="434" t="s">
        <v>25</v>
      </c>
      <c r="E2501" s="434">
        <v>15.5</v>
      </c>
      <c r="F2501" s="434">
        <v>5490</v>
      </c>
      <c r="G2501" s="434">
        <v>13677</v>
      </c>
      <c r="H2501" s="434">
        <v>8882</v>
      </c>
      <c r="I2501" s="434">
        <v>145.19999999999999</v>
      </c>
      <c r="J2501" s="434">
        <v>0</v>
      </c>
      <c r="K2501" s="434">
        <v>1970</v>
      </c>
    </row>
    <row r="2502" spans="1:11" hidden="1" x14ac:dyDescent="0.25">
      <c r="A2502" s="434">
        <v>236008000</v>
      </c>
      <c r="B2502" s="434">
        <v>889370</v>
      </c>
      <c r="C2502" s="434" t="s">
        <v>31</v>
      </c>
      <c r="D2502" s="434" t="s">
        <v>22</v>
      </c>
      <c r="I2502" s="434">
        <v>93</v>
      </c>
    </row>
    <row r="2503" spans="1:11" hidden="1" x14ac:dyDescent="0.25">
      <c r="A2503" s="434">
        <v>236029000</v>
      </c>
      <c r="B2503" s="434">
        <v>17743</v>
      </c>
      <c r="C2503" s="434" t="s">
        <v>61</v>
      </c>
      <c r="D2503" s="434" t="s">
        <v>22</v>
      </c>
      <c r="E2503" s="434">
        <v>12</v>
      </c>
      <c r="F2503" s="434">
        <v>1773</v>
      </c>
      <c r="G2503" s="434">
        <v>3171</v>
      </c>
      <c r="H2503" s="434">
        <v>2301</v>
      </c>
      <c r="I2503" s="434">
        <v>82.48</v>
      </c>
      <c r="J2503" s="434">
        <v>0</v>
      </c>
      <c r="K2503" s="434">
        <v>2000</v>
      </c>
    </row>
    <row r="2504" spans="1:11" hidden="1" x14ac:dyDescent="0.25">
      <c r="A2504" s="434">
        <v>236038000</v>
      </c>
      <c r="B2504" s="434">
        <v>16940</v>
      </c>
      <c r="C2504" s="434" t="s">
        <v>31</v>
      </c>
      <c r="D2504" s="434" t="s">
        <v>22</v>
      </c>
      <c r="E2504" s="434">
        <v>11</v>
      </c>
      <c r="F2504" s="434">
        <v>1360</v>
      </c>
      <c r="G2504" s="434">
        <v>3110</v>
      </c>
      <c r="H2504" s="434">
        <v>2280</v>
      </c>
      <c r="I2504" s="434">
        <v>82.5</v>
      </c>
      <c r="J2504" s="434">
        <v>0</v>
      </c>
      <c r="K2504" s="434">
        <v>1970</v>
      </c>
    </row>
    <row r="2505" spans="1:11" hidden="1" x14ac:dyDescent="0.25">
      <c r="A2505" s="434">
        <v>236039000</v>
      </c>
      <c r="B2505" s="434">
        <v>25600</v>
      </c>
      <c r="C2505" s="434" t="s">
        <v>31</v>
      </c>
      <c r="D2505" s="434" t="s">
        <v>22</v>
      </c>
      <c r="E2505" s="434">
        <v>11</v>
      </c>
      <c r="F2505" s="434">
        <v>1360</v>
      </c>
      <c r="G2505" s="434">
        <v>3110</v>
      </c>
      <c r="H2505" s="434">
        <v>2280</v>
      </c>
      <c r="I2505" s="434">
        <v>82.5</v>
      </c>
      <c r="J2505" s="434">
        <v>0</v>
      </c>
    </row>
    <row r="2506" spans="1:11" hidden="1" x14ac:dyDescent="0.25">
      <c r="A2506" s="434">
        <v>236042000</v>
      </c>
      <c r="B2506" s="434">
        <v>10191</v>
      </c>
      <c r="C2506" s="434" t="s">
        <v>61</v>
      </c>
      <c r="D2506" s="434" t="s">
        <v>22</v>
      </c>
      <c r="E2506" s="434">
        <v>13.5</v>
      </c>
      <c r="F2506" s="434">
        <v>2880</v>
      </c>
      <c r="G2506" s="434">
        <v>4326</v>
      </c>
      <c r="H2506" s="434">
        <v>3194</v>
      </c>
      <c r="I2506" s="434">
        <v>98.9</v>
      </c>
      <c r="K2506" s="434">
        <v>2002</v>
      </c>
    </row>
    <row r="2507" spans="1:11" hidden="1" x14ac:dyDescent="0.25">
      <c r="A2507" s="434">
        <v>236107000</v>
      </c>
      <c r="B2507" s="434">
        <v>53891</v>
      </c>
      <c r="C2507" s="434" t="s">
        <v>20</v>
      </c>
      <c r="D2507" s="434" t="s">
        <v>25</v>
      </c>
      <c r="E2507" s="434">
        <v>13.8</v>
      </c>
      <c r="F2507" s="434">
        <v>4320</v>
      </c>
      <c r="G2507" s="434">
        <v>14895</v>
      </c>
      <c r="H2507" s="434">
        <v>9266</v>
      </c>
      <c r="I2507" s="434">
        <v>137.79</v>
      </c>
      <c r="J2507" s="434">
        <v>0</v>
      </c>
      <c r="K2507" s="434">
        <v>1970</v>
      </c>
    </row>
    <row r="2508" spans="1:11" hidden="1" x14ac:dyDescent="0.25">
      <c r="A2508" s="434">
        <v>236108000</v>
      </c>
      <c r="B2508" s="434">
        <v>14740</v>
      </c>
      <c r="C2508" s="434" t="s">
        <v>61</v>
      </c>
      <c r="D2508" s="434" t="s">
        <v>22</v>
      </c>
      <c r="E2508" s="434">
        <v>12</v>
      </c>
      <c r="F2508" s="434">
        <v>1773</v>
      </c>
      <c r="G2508" s="434">
        <v>3171</v>
      </c>
      <c r="H2508" s="434">
        <v>2301</v>
      </c>
      <c r="I2508" s="434">
        <v>82.48</v>
      </c>
      <c r="J2508" s="434">
        <v>0</v>
      </c>
      <c r="K2508" s="434">
        <v>2000</v>
      </c>
    </row>
    <row r="2509" spans="1:11" hidden="1" x14ac:dyDescent="0.25">
      <c r="A2509" s="434">
        <v>236111603</v>
      </c>
      <c r="B2509" s="434">
        <v>76919</v>
      </c>
      <c r="C2509" s="434" t="s">
        <v>61</v>
      </c>
      <c r="D2509" s="434" t="s">
        <v>22</v>
      </c>
      <c r="E2509" s="434">
        <v>12.5</v>
      </c>
      <c r="F2509" s="434">
        <v>1980</v>
      </c>
      <c r="G2509" s="434">
        <v>3175</v>
      </c>
      <c r="H2509" s="434">
        <v>2415</v>
      </c>
      <c r="I2509" s="434">
        <v>85.97</v>
      </c>
      <c r="J2509" s="434">
        <v>0</v>
      </c>
      <c r="K2509" s="434">
        <v>2009</v>
      </c>
    </row>
    <row r="2510" spans="1:11" hidden="1" x14ac:dyDescent="0.25">
      <c r="A2510" s="434">
        <v>236111629</v>
      </c>
      <c r="B2510" s="434">
        <v>68482</v>
      </c>
      <c r="C2510" s="434" t="s">
        <v>46</v>
      </c>
      <c r="D2510" s="434" t="s">
        <v>17</v>
      </c>
      <c r="E2510" s="434">
        <v>12</v>
      </c>
      <c r="F2510" s="434">
        <v>2980</v>
      </c>
      <c r="G2510" s="434">
        <v>0</v>
      </c>
      <c r="H2510" s="434">
        <v>498</v>
      </c>
      <c r="I2510" s="434">
        <v>40</v>
      </c>
      <c r="J2510" s="434">
        <v>0</v>
      </c>
    </row>
    <row r="2511" spans="1:11" hidden="1" x14ac:dyDescent="0.25">
      <c r="A2511" s="434">
        <v>236111696</v>
      </c>
      <c r="B2511" s="434">
        <v>3909</v>
      </c>
      <c r="C2511" s="434" t="s">
        <v>28</v>
      </c>
      <c r="D2511" s="434" t="s">
        <v>29</v>
      </c>
      <c r="E2511" s="434">
        <v>14</v>
      </c>
      <c r="F2511" s="434">
        <v>5508</v>
      </c>
      <c r="G2511" s="434">
        <v>34627</v>
      </c>
      <c r="H2511" s="434">
        <v>22549</v>
      </c>
      <c r="I2511" s="434">
        <v>179.92</v>
      </c>
      <c r="J2511" s="434">
        <v>0</v>
      </c>
      <c r="K2511" s="434">
        <v>1970</v>
      </c>
    </row>
    <row r="2512" spans="1:11" hidden="1" x14ac:dyDescent="0.25">
      <c r="A2512" s="434">
        <v>236111716</v>
      </c>
      <c r="B2512" s="434">
        <v>81933</v>
      </c>
      <c r="C2512" s="434" t="s">
        <v>61</v>
      </c>
      <c r="D2512" s="434" t="s">
        <v>13</v>
      </c>
      <c r="I2512" s="434">
        <v>19</v>
      </c>
      <c r="J2512" s="434">
        <v>0</v>
      </c>
      <c r="K2512" s="434">
        <v>1970</v>
      </c>
    </row>
    <row r="2513" spans="1:11" hidden="1" x14ac:dyDescent="0.25">
      <c r="A2513" s="434">
        <v>236111757</v>
      </c>
      <c r="B2513" s="434">
        <v>20524</v>
      </c>
      <c r="C2513" s="434" t="s">
        <v>16</v>
      </c>
      <c r="D2513" s="434" t="s">
        <v>17</v>
      </c>
      <c r="E2513" s="434">
        <v>10</v>
      </c>
      <c r="F2513" s="434">
        <v>688</v>
      </c>
      <c r="G2513" s="434">
        <v>794</v>
      </c>
      <c r="H2513" s="434">
        <v>499</v>
      </c>
      <c r="I2513" s="434">
        <v>45.46</v>
      </c>
      <c r="J2513" s="434">
        <v>0</v>
      </c>
      <c r="K2513" s="434">
        <v>1970</v>
      </c>
    </row>
    <row r="2514" spans="1:11" hidden="1" x14ac:dyDescent="0.25">
      <c r="A2514" s="434">
        <v>236111758</v>
      </c>
      <c r="B2514" s="434">
        <v>1</v>
      </c>
      <c r="C2514" s="434" t="s">
        <v>16</v>
      </c>
      <c r="D2514" s="434" t="s">
        <v>25</v>
      </c>
      <c r="E2514" s="434">
        <v>12.5</v>
      </c>
      <c r="F2514" s="434">
        <v>2942</v>
      </c>
      <c r="G2514" s="434">
        <v>6187</v>
      </c>
      <c r="H2514" s="434">
        <v>5948</v>
      </c>
      <c r="I2514" s="434">
        <v>109.94</v>
      </c>
      <c r="J2514" s="434">
        <v>6081</v>
      </c>
      <c r="K2514" s="434">
        <v>2011</v>
      </c>
    </row>
    <row r="2515" spans="1:11" hidden="1" x14ac:dyDescent="0.25">
      <c r="A2515" s="434">
        <v>236111791</v>
      </c>
      <c r="B2515" s="434">
        <v>999901</v>
      </c>
      <c r="C2515" s="434" t="s">
        <v>20</v>
      </c>
      <c r="D2515" s="434" t="s">
        <v>22</v>
      </c>
      <c r="E2515" s="434">
        <v>11</v>
      </c>
      <c r="F2515" s="434">
        <v>1978</v>
      </c>
      <c r="G2515" s="434">
        <v>4296</v>
      </c>
      <c r="H2515" s="434">
        <v>2885</v>
      </c>
      <c r="I2515" s="434">
        <v>96</v>
      </c>
      <c r="J2515" s="434">
        <v>4824</v>
      </c>
      <c r="K2515" s="434">
        <v>2006</v>
      </c>
    </row>
    <row r="2516" spans="1:11" hidden="1" x14ac:dyDescent="0.25">
      <c r="A2516" s="434">
        <v>236111795</v>
      </c>
      <c r="B2516" s="434">
        <v>40442</v>
      </c>
      <c r="C2516" s="434" t="s">
        <v>24</v>
      </c>
      <c r="D2516" s="434" t="s">
        <v>33</v>
      </c>
      <c r="E2516" s="434">
        <v>16</v>
      </c>
      <c r="F2516" s="434">
        <v>9720</v>
      </c>
      <c r="G2516" s="434">
        <v>42854</v>
      </c>
      <c r="H2516" s="434">
        <v>35853</v>
      </c>
      <c r="I2516" s="434">
        <v>204.98</v>
      </c>
      <c r="J2516" s="434">
        <v>59012</v>
      </c>
      <c r="K2516" s="434">
        <v>1970</v>
      </c>
    </row>
    <row r="2517" spans="1:11" hidden="1" x14ac:dyDescent="0.25">
      <c r="A2517" s="434">
        <v>236111796</v>
      </c>
      <c r="B2517" s="434">
        <v>25815</v>
      </c>
      <c r="C2517" s="434" t="s">
        <v>24</v>
      </c>
      <c r="D2517" s="434" t="s">
        <v>33</v>
      </c>
      <c r="E2517" s="434">
        <v>16</v>
      </c>
      <c r="F2517" s="434">
        <v>9720</v>
      </c>
      <c r="G2517" s="434">
        <v>42937</v>
      </c>
      <c r="H2517" s="434">
        <v>35853</v>
      </c>
      <c r="I2517" s="434">
        <v>204.9</v>
      </c>
      <c r="J2517" s="434">
        <v>59012</v>
      </c>
    </row>
    <row r="2518" spans="1:11" hidden="1" x14ac:dyDescent="0.25">
      <c r="A2518" s="434">
        <v>236111817</v>
      </c>
      <c r="B2518" s="434">
        <v>50166</v>
      </c>
      <c r="C2518" s="434" t="s">
        <v>61</v>
      </c>
      <c r="D2518" s="434" t="s">
        <v>22</v>
      </c>
      <c r="E2518" s="434">
        <v>12.5</v>
      </c>
      <c r="F2518" s="434">
        <v>1980</v>
      </c>
      <c r="G2518" s="434">
        <v>3195</v>
      </c>
      <c r="H2518" s="434">
        <v>2415</v>
      </c>
      <c r="I2518" s="434">
        <v>86.02</v>
      </c>
      <c r="J2518" s="434">
        <v>0</v>
      </c>
      <c r="K2518" s="434">
        <v>2012</v>
      </c>
    </row>
    <row r="2519" spans="1:11" hidden="1" x14ac:dyDescent="0.25">
      <c r="A2519" s="434">
        <v>236111827</v>
      </c>
      <c r="B2519" s="434">
        <v>27864</v>
      </c>
      <c r="C2519" s="434" t="s">
        <v>20</v>
      </c>
      <c r="D2519" s="434" t="s">
        <v>25</v>
      </c>
      <c r="E2519" s="434">
        <v>13</v>
      </c>
      <c r="F2519" s="434">
        <v>2999</v>
      </c>
      <c r="G2519" s="434">
        <v>7003</v>
      </c>
      <c r="H2519" s="434">
        <v>4765</v>
      </c>
      <c r="I2519" s="434">
        <v>119.6</v>
      </c>
      <c r="J2519" s="434">
        <v>7894</v>
      </c>
      <c r="K2519" s="434">
        <v>2010</v>
      </c>
    </row>
    <row r="2520" spans="1:11" hidden="1" x14ac:dyDescent="0.25">
      <c r="A2520" s="434">
        <v>236111832</v>
      </c>
      <c r="B2520" s="434">
        <v>20504</v>
      </c>
      <c r="C2520" s="434" t="s">
        <v>31</v>
      </c>
      <c r="D2520" s="434" t="s">
        <v>25</v>
      </c>
      <c r="E2520" s="434">
        <v>16.5</v>
      </c>
      <c r="F2520" s="434">
        <v>6300</v>
      </c>
      <c r="G2520" s="434">
        <v>7455</v>
      </c>
      <c r="H2520" s="434">
        <v>7004</v>
      </c>
      <c r="I2520" s="434">
        <v>119.8</v>
      </c>
      <c r="J2520" s="434">
        <v>0</v>
      </c>
      <c r="K2520" s="434">
        <v>1970</v>
      </c>
    </row>
    <row r="2521" spans="1:11" hidden="1" x14ac:dyDescent="0.25">
      <c r="A2521" s="434">
        <v>236111844</v>
      </c>
      <c r="B2521" s="434">
        <v>14902</v>
      </c>
      <c r="C2521" s="434" t="s">
        <v>28</v>
      </c>
      <c r="D2521" s="434" t="s">
        <v>33</v>
      </c>
      <c r="E2521" s="434">
        <v>14.1</v>
      </c>
      <c r="F2521" s="434">
        <v>12240</v>
      </c>
      <c r="G2521" s="434">
        <v>92974</v>
      </c>
      <c r="H2521" s="434">
        <v>51209</v>
      </c>
      <c r="I2521" s="434">
        <v>229.26</v>
      </c>
      <c r="J2521" s="434">
        <v>0</v>
      </c>
      <c r="K2521" s="434">
        <v>1970</v>
      </c>
    </row>
    <row r="2522" spans="1:11" hidden="1" x14ac:dyDescent="0.25">
      <c r="A2522" s="434">
        <v>236111851</v>
      </c>
      <c r="B2522" s="434">
        <v>532885</v>
      </c>
      <c r="C2522" s="434" t="s">
        <v>48</v>
      </c>
      <c r="D2522" s="434" t="s">
        <v>22</v>
      </c>
      <c r="E2522" s="434">
        <v>14</v>
      </c>
      <c r="F2522" s="434">
        <v>16000</v>
      </c>
      <c r="G2522" s="434">
        <v>2900</v>
      </c>
      <c r="H2522" s="434">
        <v>8772</v>
      </c>
      <c r="I2522" s="434">
        <v>96.15</v>
      </c>
      <c r="J2522" s="434">
        <v>0</v>
      </c>
      <c r="K2522" s="434">
        <v>2013</v>
      </c>
    </row>
    <row r="2523" spans="1:11" hidden="1" x14ac:dyDescent="0.25">
      <c r="A2523" s="434">
        <v>236111857</v>
      </c>
      <c r="B2523" s="434">
        <v>16320</v>
      </c>
      <c r="C2523" s="434" t="s">
        <v>20</v>
      </c>
      <c r="D2523" s="434" t="s">
        <v>25</v>
      </c>
      <c r="E2523" s="434">
        <v>11.7</v>
      </c>
      <c r="F2523" s="434">
        <v>2640</v>
      </c>
      <c r="G2523" s="434">
        <v>6907</v>
      </c>
      <c r="H2523" s="434">
        <v>3953</v>
      </c>
      <c r="I2523" s="434">
        <v>103</v>
      </c>
      <c r="J2523" s="434">
        <v>6667</v>
      </c>
      <c r="K2523" s="434">
        <v>2012</v>
      </c>
    </row>
    <row r="2524" spans="1:11" hidden="1" x14ac:dyDescent="0.25">
      <c r="A2524" s="434">
        <v>236111872</v>
      </c>
      <c r="B2524" s="434">
        <v>33321</v>
      </c>
      <c r="C2524" s="434" t="s">
        <v>46</v>
      </c>
      <c r="D2524" s="434" t="s">
        <v>17</v>
      </c>
      <c r="E2524" s="434">
        <v>13</v>
      </c>
      <c r="F2524" s="434">
        <v>3788</v>
      </c>
      <c r="G2524" s="434">
        <v>1356</v>
      </c>
      <c r="H2524" s="434">
        <v>1678</v>
      </c>
      <c r="I2524" s="434">
        <v>59.25</v>
      </c>
      <c r="J2524" s="434">
        <v>0</v>
      </c>
      <c r="K2524" s="434">
        <v>2011</v>
      </c>
    </row>
    <row r="2525" spans="1:11" hidden="1" x14ac:dyDescent="0.25">
      <c r="A2525" s="434">
        <v>236111902</v>
      </c>
      <c r="B2525" s="434">
        <v>163053</v>
      </c>
      <c r="C2525" s="434" t="s">
        <v>48</v>
      </c>
      <c r="D2525" s="434" t="s">
        <v>22</v>
      </c>
      <c r="E2525" s="434">
        <v>14</v>
      </c>
      <c r="F2525" s="434">
        <v>16000</v>
      </c>
      <c r="G2525" s="434">
        <v>2900</v>
      </c>
      <c r="H2525" s="434">
        <v>8772</v>
      </c>
      <c r="I2525" s="434">
        <v>96.15</v>
      </c>
      <c r="J2525" s="434">
        <v>0</v>
      </c>
      <c r="K2525" s="434">
        <v>2014</v>
      </c>
    </row>
    <row r="2526" spans="1:11" hidden="1" x14ac:dyDescent="0.25">
      <c r="A2526" s="434">
        <v>236111913</v>
      </c>
      <c r="B2526" s="434">
        <v>39588</v>
      </c>
      <c r="C2526" s="434" t="s">
        <v>28</v>
      </c>
      <c r="D2526" s="434" t="s">
        <v>33</v>
      </c>
      <c r="E2526" s="434">
        <v>13.7</v>
      </c>
      <c r="F2526" s="434">
        <v>12240</v>
      </c>
      <c r="G2526" s="434">
        <v>93076</v>
      </c>
      <c r="H2526" s="434">
        <v>51209</v>
      </c>
      <c r="I2526" s="434">
        <v>229.17</v>
      </c>
      <c r="J2526" s="434">
        <v>0</v>
      </c>
      <c r="K2526" s="434">
        <v>2013</v>
      </c>
    </row>
    <row r="2527" spans="1:11" hidden="1" x14ac:dyDescent="0.25">
      <c r="A2527" s="434">
        <v>236111921</v>
      </c>
      <c r="B2527" s="434">
        <v>505358</v>
      </c>
      <c r="C2527" s="434" t="s">
        <v>31</v>
      </c>
      <c r="D2527" s="434" t="s">
        <v>25</v>
      </c>
      <c r="I2527" s="434">
        <v>109</v>
      </c>
    </row>
    <row r="2528" spans="1:11" hidden="1" x14ac:dyDescent="0.25">
      <c r="A2528" s="434">
        <v>236111925</v>
      </c>
      <c r="B2528" s="434">
        <v>16281</v>
      </c>
      <c r="C2528" s="434" t="s">
        <v>54</v>
      </c>
      <c r="D2528" s="434" t="s">
        <v>13</v>
      </c>
      <c r="E2528" s="434">
        <v>9</v>
      </c>
      <c r="F2528" s="434">
        <v>1940</v>
      </c>
      <c r="G2528" s="434">
        <v>172</v>
      </c>
      <c r="H2528" s="434">
        <v>133</v>
      </c>
      <c r="I2528" s="434">
        <v>24.53</v>
      </c>
      <c r="K2528" s="434">
        <v>2009</v>
      </c>
    </row>
    <row r="2529" spans="1:11" hidden="1" x14ac:dyDescent="0.25">
      <c r="A2529" s="434">
        <v>236111943</v>
      </c>
      <c r="B2529" s="434">
        <v>38546</v>
      </c>
      <c r="C2529" s="434" t="s">
        <v>31</v>
      </c>
      <c r="D2529" s="434" t="s">
        <v>22</v>
      </c>
      <c r="E2529" s="434">
        <v>13.5</v>
      </c>
      <c r="F2529" s="434">
        <v>2880</v>
      </c>
      <c r="G2529" s="434">
        <v>4275</v>
      </c>
      <c r="H2529" s="434">
        <v>3244</v>
      </c>
      <c r="I2529" s="434">
        <v>99.95</v>
      </c>
      <c r="J2529" s="434">
        <v>0</v>
      </c>
      <c r="K2529" s="434">
        <v>1970</v>
      </c>
    </row>
    <row r="2530" spans="1:11" hidden="1" x14ac:dyDescent="0.25">
      <c r="A2530" s="434">
        <v>236111951</v>
      </c>
      <c r="B2530" s="434">
        <v>95529</v>
      </c>
      <c r="C2530" s="434" t="s">
        <v>20</v>
      </c>
      <c r="D2530" s="434" t="s">
        <v>25</v>
      </c>
      <c r="E2530" s="434">
        <v>14.5</v>
      </c>
      <c r="F2530" s="434">
        <v>3960</v>
      </c>
      <c r="G2530" s="434">
        <v>8985</v>
      </c>
      <c r="H2530" s="434">
        <v>6382</v>
      </c>
      <c r="I2530" s="434">
        <v>118.16</v>
      </c>
      <c r="J2530" s="434">
        <v>9360</v>
      </c>
      <c r="K2530" s="434">
        <v>2013</v>
      </c>
    </row>
    <row r="2531" spans="1:11" hidden="1" x14ac:dyDescent="0.25">
      <c r="A2531" s="434">
        <v>236111974</v>
      </c>
      <c r="B2531" s="434">
        <v>47687</v>
      </c>
      <c r="C2531" s="434" t="s">
        <v>20</v>
      </c>
      <c r="D2531" s="434" t="s">
        <v>25</v>
      </c>
      <c r="E2531" s="434">
        <v>15</v>
      </c>
      <c r="F2531" s="434">
        <v>5760</v>
      </c>
      <c r="G2531" s="434">
        <v>15212</v>
      </c>
      <c r="H2531" s="434">
        <v>10549</v>
      </c>
      <c r="I2531" s="434">
        <v>149.6</v>
      </c>
      <c r="J2531" s="434">
        <v>17906</v>
      </c>
      <c r="K2531" s="434">
        <v>2007</v>
      </c>
    </row>
    <row r="2532" spans="1:11" hidden="1" x14ac:dyDescent="0.25">
      <c r="A2532" s="434">
        <v>236111978</v>
      </c>
      <c r="B2532" s="434">
        <v>1374947</v>
      </c>
      <c r="C2532" s="434" t="s">
        <v>35</v>
      </c>
      <c r="D2532" s="434" t="s">
        <v>25</v>
      </c>
      <c r="E2532" s="434">
        <v>16.5</v>
      </c>
      <c r="F2532" s="434">
        <v>5939</v>
      </c>
      <c r="G2532" s="434">
        <v>8015</v>
      </c>
      <c r="H2532" s="434">
        <v>6674</v>
      </c>
      <c r="I2532" s="434">
        <v>132.30000000000001</v>
      </c>
      <c r="J2532" s="434">
        <v>0</v>
      </c>
      <c r="K2532" s="434">
        <v>2003</v>
      </c>
    </row>
    <row r="2533" spans="1:11" hidden="1" x14ac:dyDescent="0.25">
      <c r="A2533" s="434">
        <v>236111979</v>
      </c>
      <c r="B2533" s="434">
        <v>190324</v>
      </c>
      <c r="C2533" s="434" t="s">
        <v>56</v>
      </c>
      <c r="D2533" s="434" t="s">
        <v>17</v>
      </c>
      <c r="E2533" s="434">
        <v>11.3</v>
      </c>
      <c r="F2533" s="434">
        <v>662</v>
      </c>
      <c r="G2533" s="434">
        <v>104</v>
      </c>
      <c r="H2533" s="434">
        <v>496</v>
      </c>
      <c r="I2533" s="434">
        <v>41.53</v>
      </c>
      <c r="J2533" s="434">
        <v>0</v>
      </c>
      <c r="K2533" s="434">
        <v>2013</v>
      </c>
    </row>
    <row r="2534" spans="1:11" hidden="1" x14ac:dyDescent="0.25">
      <c r="A2534" s="434">
        <v>236112003</v>
      </c>
      <c r="B2534" s="434">
        <v>15847</v>
      </c>
      <c r="C2534" s="434" t="s">
        <v>20</v>
      </c>
      <c r="D2534" s="434" t="s">
        <v>25</v>
      </c>
      <c r="E2534" s="434">
        <v>11.7</v>
      </c>
      <c r="F2534" s="434">
        <v>2400</v>
      </c>
      <c r="G2534" s="434">
        <v>6863</v>
      </c>
      <c r="H2534" s="434">
        <v>3933</v>
      </c>
      <c r="I2534" s="434">
        <v>103</v>
      </c>
      <c r="J2534" s="434">
        <v>0</v>
      </c>
      <c r="K2534" s="434">
        <v>1970</v>
      </c>
    </row>
    <row r="2535" spans="1:11" hidden="1" x14ac:dyDescent="0.25">
      <c r="A2535" s="434">
        <v>236112059</v>
      </c>
      <c r="B2535" s="434">
        <v>65306</v>
      </c>
      <c r="C2535" s="434" t="s">
        <v>20</v>
      </c>
      <c r="D2535" s="434" t="s">
        <v>25</v>
      </c>
      <c r="E2535" s="434">
        <v>15</v>
      </c>
      <c r="F2535" s="434">
        <v>5715</v>
      </c>
      <c r="G2535" s="434">
        <v>15212</v>
      </c>
      <c r="H2535" s="434">
        <v>10549</v>
      </c>
      <c r="I2535" s="434">
        <v>149.6</v>
      </c>
      <c r="J2535" s="434">
        <v>17878</v>
      </c>
      <c r="K2535" s="434">
        <v>2008</v>
      </c>
    </row>
    <row r="2536" spans="1:11" hidden="1" x14ac:dyDescent="0.25">
      <c r="A2536" s="434">
        <v>236119000</v>
      </c>
      <c r="B2536" s="434">
        <v>54204</v>
      </c>
      <c r="C2536" s="434" t="s">
        <v>31</v>
      </c>
      <c r="D2536" s="434" t="s">
        <v>22</v>
      </c>
      <c r="E2536" s="434">
        <v>12.5</v>
      </c>
      <c r="F2536" s="434">
        <v>1800</v>
      </c>
      <c r="G2536" s="434">
        <v>3159</v>
      </c>
      <c r="H2536" s="434">
        <v>2301</v>
      </c>
      <c r="I2536" s="434">
        <v>82.5</v>
      </c>
      <c r="J2536" s="434">
        <v>0</v>
      </c>
      <c r="K2536" s="434">
        <v>1970</v>
      </c>
    </row>
    <row r="2537" spans="1:11" hidden="1" x14ac:dyDescent="0.25">
      <c r="A2537" s="434">
        <v>236125000</v>
      </c>
      <c r="B2537" s="434">
        <v>77107</v>
      </c>
      <c r="C2537" s="434" t="s">
        <v>61</v>
      </c>
      <c r="D2537" s="434" t="s">
        <v>22</v>
      </c>
      <c r="E2537" s="434">
        <v>12</v>
      </c>
      <c r="F2537" s="434">
        <v>1773</v>
      </c>
      <c r="G2537" s="434">
        <v>3171</v>
      </c>
      <c r="H2537" s="434">
        <v>2301</v>
      </c>
      <c r="I2537" s="434">
        <v>82.48</v>
      </c>
      <c r="J2537" s="434">
        <v>0</v>
      </c>
      <c r="K2537" s="434">
        <v>2000</v>
      </c>
    </row>
    <row r="2538" spans="1:11" hidden="1" x14ac:dyDescent="0.25">
      <c r="A2538" s="434">
        <v>236146000</v>
      </c>
      <c r="B2538" s="434">
        <v>28451</v>
      </c>
      <c r="C2538" s="434" t="s">
        <v>31</v>
      </c>
      <c r="D2538" s="434" t="s">
        <v>22</v>
      </c>
      <c r="E2538" s="434">
        <v>13</v>
      </c>
      <c r="F2538" s="434">
        <v>2880</v>
      </c>
      <c r="G2538" s="434">
        <v>4077</v>
      </c>
      <c r="H2538" s="434">
        <v>3244</v>
      </c>
      <c r="I2538" s="434">
        <v>99.95</v>
      </c>
      <c r="J2538" s="434">
        <v>0</v>
      </c>
      <c r="K2538" s="434">
        <v>1970</v>
      </c>
    </row>
    <row r="2539" spans="1:11" hidden="1" x14ac:dyDescent="0.25">
      <c r="A2539" s="434">
        <v>236147000</v>
      </c>
      <c r="B2539" s="434">
        <v>18377</v>
      </c>
      <c r="C2539" s="434" t="s">
        <v>31</v>
      </c>
      <c r="D2539" s="434" t="s">
        <v>22</v>
      </c>
      <c r="E2539" s="434">
        <v>43597</v>
      </c>
      <c r="F2539" s="434">
        <v>3248</v>
      </c>
      <c r="G2539" s="434">
        <v>4257</v>
      </c>
      <c r="H2539" s="434">
        <v>3244</v>
      </c>
      <c r="I2539" s="434">
        <v>99.95</v>
      </c>
      <c r="J2539" s="434">
        <v>0</v>
      </c>
    </row>
    <row r="2540" spans="1:11" hidden="1" x14ac:dyDescent="0.25">
      <c r="A2540" s="434">
        <v>236150000</v>
      </c>
      <c r="B2540" s="434">
        <v>19222</v>
      </c>
      <c r="C2540" s="434" t="s">
        <v>61</v>
      </c>
      <c r="D2540" s="434" t="s">
        <v>22</v>
      </c>
      <c r="E2540" s="434">
        <v>13</v>
      </c>
      <c r="F2540" s="434">
        <v>2879</v>
      </c>
      <c r="G2540" s="434">
        <v>4050</v>
      </c>
      <c r="H2540" s="434">
        <v>3244</v>
      </c>
      <c r="I2540" s="434">
        <v>99.95</v>
      </c>
      <c r="K2540" s="434">
        <v>2000</v>
      </c>
    </row>
    <row r="2541" spans="1:11" hidden="1" x14ac:dyDescent="0.25">
      <c r="A2541" s="434">
        <v>236153000</v>
      </c>
      <c r="B2541" s="434">
        <v>27047</v>
      </c>
      <c r="C2541" s="434" t="s">
        <v>61</v>
      </c>
      <c r="D2541" s="434" t="s">
        <v>22</v>
      </c>
      <c r="E2541" s="434">
        <v>13</v>
      </c>
      <c r="F2541" s="434">
        <v>2879</v>
      </c>
      <c r="G2541" s="434">
        <v>4050</v>
      </c>
      <c r="H2541" s="434">
        <v>3244</v>
      </c>
      <c r="I2541" s="434">
        <v>99.95</v>
      </c>
      <c r="J2541" s="434">
        <v>0</v>
      </c>
      <c r="K2541" s="434">
        <v>2000</v>
      </c>
    </row>
    <row r="2542" spans="1:11" hidden="1" x14ac:dyDescent="0.25">
      <c r="A2542" s="434">
        <v>236165000</v>
      </c>
      <c r="B2542" s="434">
        <v>38794</v>
      </c>
      <c r="C2542" s="434" t="s">
        <v>20</v>
      </c>
      <c r="D2542" s="434" t="s">
        <v>25</v>
      </c>
      <c r="E2542" s="434">
        <v>15</v>
      </c>
      <c r="F2542" s="434">
        <v>3837</v>
      </c>
      <c r="G2542" s="434">
        <v>6711</v>
      </c>
      <c r="H2542" s="434">
        <v>4401</v>
      </c>
      <c r="I2542" s="434">
        <v>114</v>
      </c>
      <c r="J2542" s="434">
        <v>7287</v>
      </c>
      <c r="K2542" s="434">
        <v>2002</v>
      </c>
    </row>
    <row r="2543" spans="1:11" hidden="1" x14ac:dyDescent="0.25">
      <c r="A2543" s="434">
        <v>236166000</v>
      </c>
      <c r="B2543" s="434">
        <v>399637</v>
      </c>
      <c r="C2543" s="434" t="s">
        <v>61</v>
      </c>
      <c r="D2543" s="434" t="s">
        <v>22</v>
      </c>
      <c r="E2543" s="434">
        <v>11.5</v>
      </c>
      <c r="F2543" s="434">
        <v>1125</v>
      </c>
      <c r="G2543" s="434">
        <v>2974</v>
      </c>
      <c r="H2543" s="434">
        <v>2061</v>
      </c>
      <c r="I2543" s="434">
        <v>88.47</v>
      </c>
      <c r="J2543" s="434">
        <v>0</v>
      </c>
      <c r="K2543" s="434">
        <v>2002</v>
      </c>
    </row>
    <row r="2544" spans="1:11" hidden="1" x14ac:dyDescent="0.25">
      <c r="A2544" s="434">
        <v>236175000</v>
      </c>
      <c r="B2544" s="434">
        <v>31366</v>
      </c>
      <c r="C2544" s="434" t="s">
        <v>20</v>
      </c>
      <c r="D2544" s="434" t="s">
        <v>29</v>
      </c>
      <c r="E2544" s="434">
        <v>15.5</v>
      </c>
      <c r="F2544" s="434">
        <v>8738</v>
      </c>
      <c r="G2544" s="434">
        <v>23400</v>
      </c>
      <c r="H2544" s="434">
        <v>16901</v>
      </c>
      <c r="I2544" s="434">
        <v>167.7</v>
      </c>
      <c r="J2544" s="434">
        <v>28787</v>
      </c>
      <c r="K2544" s="434">
        <v>2002</v>
      </c>
    </row>
    <row r="2545" spans="1:11" hidden="1" x14ac:dyDescent="0.25">
      <c r="A2545" s="434">
        <v>236180000</v>
      </c>
      <c r="B2545" s="434">
        <v>39452</v>
      </c>
      <c r="C2545" s="434" t="s">
        <v>31</v>
      </c>
      <c r="D2545" s="434" t="s">
        <v>22</v>
      </c>
      <c r="E2545" s="434">
        <v>11</v>
      </c>
      <c r="F2545" s="434">
        <v>1650</v>
      </c>
      <c r="G2545" s="434">
        <v>2795</v>
      </c>
      <c r="H2545" s="434">
        <v>2190</v>
      </c>
      <c r="I2545" s="434">
        <v>82.38</v>
      </c>
      <c r="J2545" s="434">
        <v>0</v>
      </c>
      <c r="K2545" s="434">
        <v>1993</v>
      </c>
    </row>
    <row r="2546" spans="1:11" hidden="1" x14ac:dyDescent="0.25">
      <c r="A2546" s="434">
        <v>236184000</v>
      </c>
      <c r="B2546" s="434">
        <v>162858</v>
      </c>
      <c r="C2546" s="434" t="s">
        <v>20</v>
      </c>
      <c r="D2546" s="434" t="s">
        <v>25</v>
      </c>
      <c r="E2546" s="434">
        <v>14.6</v>
      </c>
      <c r="F2546" s="434">
        <v>6202</v>
      </c>
      <c r="G2546" s="434">
        <v>16600</v>
      </c>
      <c r="H2546" s="434">
        <v>11935</v>
      </c>
      <c r="I2546" s="434">
        <v>144.05000000000001</v>
      </c>
      <c r="J2546" s="434">
        <v>18491</v>
      </c>
      <c r="K2546" s="434">
        <v>2002</v>
      </c>
    </row>
    <row r="2547" spans="1:11" hidden="1" x14ac:dyDescent="0.25">
      <c r="A2547" s="434">
        <v>236187000</v>
      </c>
      <c r="B2547" s="434">
        <v>15167</v>
      </c>
      <c r="C2547" s="434" t="s">
        <v>31</v>
      </c>
      <c r="D2547" s="434" t="s">
        <v>25</v>
      </c>
      <c r="E2547" s="434">
        <v>14.3</v>
      </c>
      <c r="F2547" s="434">
        <v>4540</v>
      </c>
      <c r="G2547" s="434">
        <v>7598</v>
      </c>
      <c r="H2547" s="434">
        <v>6204</v>
      </c>
      <c r="I2547" s="434">
        <v>108</v>
      </c>
      <c r="J2547" s="434">
        <v>0</v>
      </c>
      <c r="K2547" s="434">
        <v>1970</v>
      </c>
    </row>
    <row r="2548" spans="1:11" hidden="1" x14ac:dyDescent="0.25">
      <c r="A2548" s="434">
        <v>236189000</v>
      </c>
      <c r="B2548" s="434">
        <v>190340</v>
      </c>
      <c r="C2548" s="434" t="s">
        <v>31</v>
      </c>
      <c r="D2548" s="434" t="s">
        <v>22</v>
      </c>
      <c r="I2548" s="434">
        <v>87</v>
      </c>
    </row>
    <row r="2549" spans="1:11" hidden="1" x14ac:dyDescent="0.25">
      <c r="A2549" s="434">
        <v>236195000</v>
      </c>
      <c r="B2549" s="434">
        <v>4188</v>
      </c>
      <c r="C2549" s="434" t="s">
        <v>31</v>
      </c>
      <c r="D2549" s="434" t="s">
        <v>22</v>
      </c>
      <c r="E2549" s="434">
        <v>11</v>
      </c>
      <c r="F2549" s="434">
        <v>1360</v>
      </c>
      <c r="G2549" s="434">
        <v>3110</v>
      </c>
      <c r="H2549" s="434">
        <v>2280</v>
      </c>
      <c r="I2549" s="434">
        <v>82.5</v>
      </c>
      <c r="J2549" s="434">
        <v>0</v>
      </c>
    </row>
    <row r="2550" spans="1:11" hidden="1" x14ac:dyDescent="0.25">
      <c r="A2550" s="434">
        <v>236196000</v>
      </c>
      <c r="B2550" s="434">
        <v>13108</v>
      </c>
      <c r="C2550" s="434" t="s">
        <v>31</v>
      </c>
      <c r="D2550" s="434" t="s">
        <v>22</v>
      </c>
      <c r="E2550" s="434">
        <v>11.8</v>
      </c>
      <c r="F2550" s="434">
        <v>1360</v>
      </c>
      <c r="G2550" s="434">
        <v>3110</v>
      </c>
      <c r="H2550" s="434">
        <v>2280</v>
      </c>
      <c r="I2550" s="434">
        <v>82.5</v>
      </c>
      <c r="J2550" s="434">
        <v>0</v>
      </c>
      <c r="K2550" s="434">
        <v>1970</v>
      </c>
    </row>
    <row r="2551" spans="1:11" hidden="1" x14ac:dyDescent="0.25">
      <c r="A2551" s="434">
        <v>236202000</v>
      </c>
      <c r="B2551" s="434">
        <v>232508</v>
      </c>
      <c r="C2551" s="434" t="s">
        <v>20</v>
      </c>
      <c r="D2551" s="434" t="s">
        <v>25</v>
      </c>
      <c r="E2551" s="434">
        <v>14.6</v>
      </c>
      <c r="F2551" s="434">
        <v>6202</v>
      </c>
      <c r="G2551" s="434">
        <v>16600</v>
      </c>
      <c r="H2551" s="434">
        <v>11935</v>
      </c>
      <c r="I2551" s="434">
        <v>144.05000000000001</v>
      </c>
      <c r="J2551" s="434">
        <v>18491</v>
      </c>
      <c r="K2551" s="434">
        <v>2003</v>
      </c>
    </row>
    <row r="2552" spans="1:11" hidden="1" x14ac:dyDescent="0.25">
      <c r="A2552" s="434">
        <v>236204000</v>
      </c>
      <c r="B2552" s="434">
        <v>18474</v>
      </c>
      <c r="C2552" s="434" t="s">
        <v>20</v>
      </c>
      <c r="D2552" s="434" t="s">
        <v>29</v>
      </c>
      <c r="E2552" s="434">
        <v>15</v>
      </c>
      <c r="F2552" s="434">
        <v>7850</v>
      </c>
      <c r="G2552" s="434">
        <v>23998</v>
      </c>
      <c r="H2552" s="434">
        <v>16914</v>
      </c>
      <c r="I2552" s="434">
        <v>167.67</v>
      </c>
      <c r="J2552" s="434">
        <v>0</v>
      </c>
      <c r="K2552" s="434">
        <v>1970</v>
      </c>
    </row>
    <row r="2553" spans="1:11" hidden="1" x14ac:dyDescent="0.25">
      <c r="A2553" s="434">
        <v>236205000</v>
      </c>
      <c r="B2553" s="434">
        <v>62857</v>
      </c>
      <c r="C2553" s="434" t="s">
        <v>31</v>
      </c>
      <c r="D2553" s="434" t="s">
        <v>22</v>
      </c>
      <c r="E2553" s="434">
        <v>13.9</v>
      </c>
      <c r="F2553" s="434">
        <v>2841</v>
      </c>
      <c r="G2553" s="434">
        <v>4516</v>
      </c>
      <c r="H2553" s="434">
        <v>3173</v>
      </c>
      <c r="I2553" s="434">
        <v>98.86</v>
      </c>
      <c r="J2553" s="434">
        <v>0</v>
      </c>
      <c r="K2553" s="434">
        <v>1970</v>
      </c>
    </row>
    <row r="2554" spans="1:11" hidden="1" x14ac:dyDescent="0.25">
      <c r="A2554" s="434">
        <v>236213000</v>
      </c>
      <c r="B2554" s="434">
        <v>34317</v>
      </c>
      <c r="C2554" s="434" t="s">
        <v>20</v>
      </c>
      <c r="D2554" s="434" t="s">
        <v>25</v>
      </c>
      <c r="E2554" s="434">
        <v>13.2</v>
      </c>
      <c r="F2554" s="434">
        <v>3001</v>
      </c>
      <c r="G2554" s="434">
        <v>7428</v>
      </c>
      <c r="H2554" s="434">
        <v>4973</v>
      </c>
      <c r="I2554" s="434">
        <v>106.13</v>
      </c>
      <c r="J2554" s="434">
        <v>8987</v>
      </c>
      <c r="K2554" s="434">
        <v>2003</v>
      </c>
    </row>
    <row r="2555" spans="1:11" hidden="1" x14ac:dyDescent="0.25">
      <c r="A2555" s="434">
        <v>236216000</v>
      </c>
      <c r="B2555" s="434">
        <v>27151</v>
      </c>
      <c r="C2555" s="434" t="s">
        <v>16</v>
      </c>
      <c r="D2555" s="434" t="s">
        <v>22</v>
      </c>
      <c r="E2555" s="434">
        <v>12</v>
      </c>
      <c r="F2555" s="434">
        <v>2265</v>
      </c>
      <c r="G2555" s="434">
        <v>4765</v>
      </c>
      <c r="H2555" s="434">
        <v>2760</v>
      </c>
      <c r="I2555" s="434">
        <v>91.4</v>
      </c>
      <c r="J2555" s="434">
        <v>5028</v>
      </c>
      <c r="K2555" s="434">
        <v>1998</v>
      </c>
    </row>
    <row r="2556" spans="1:11" hidden="1" x14ac:dyDescent="0.25">
      <c r="A2556" s="434">
        <v>236222000</v>
      </c>
      <c r="B2556" s="434">
        <v>162783</v>
      </c>
      <c r="C2556" s="434" t="s">
        <v>20</v>
      </c>
      <c r="D2556" s="434" t="s">
        <v>25</v>
      </c>
      <c r="E2556" s="434">
        <v>14</v>
      </c>
      <c r="F2556" s="434">
        <v>6300</v>
      </c>
      <c r="G2556" s="434">
        <v>16600</v>
      </c>
      <c r="H2556" s="434">
        <v>11935</v>
      </c>
      <c r="I2556" s="434">
        <v>144.05000000000001</v>
      </c>
      <c r="J2556" s="434">
        <v>0</v>
      </c>
      <c r="K2556" s="434">
        <v>1970</v>
      </c>
    </row>
    <row r="2557" spans="1:11" hidden="1" x14ac:dyDescent="0.25">
      <c r="A2557" s="434">
        <v>236241000</v>
      </c>
      <c r="B2557" s="434">
        <v>41917</v>
      </c>
      <c r="C2557" s="434" t="s">
        <v>31</v>
      </c>
      <c r="D2557" s="434" t="s">
        <v>22</v>
      </c>
      <c r="I2557" s="434">
        <v>89</v>
      </c>
    </row>
    <row r="2558" spans="1:11" hidden="1" x14ac:dyDescent="0.25">
      <c r="A2558" s="434">
        <v>236250000</v>
      </c>
      <c r="B2558" s="434">
        <v>537481</v>
      </c>
      <c r="C2558" s="434" t="s">
        <v>31</v>
      </c>
      <c r="D2558" s="434" t="s">
        <v>22</v>
      </c>
      <c r="I2558" s="434">
        <v>80</v>
      </c>
    </row>
    <row r="2559" spans="1:11" hidden="1" x14ac:dyDescent="0.25">
      <c r="A2559" s="434">
        <v>236260000</v>
      </c>
      <c r="B2559" s="434">
        <v>21620</v>
      </c>
      <c r="C2559" s="434" t="s">
        <v>20</v>
      </c>
      <c r="D2559" s="434" t="s">
        <v>29</v>
      </c>
      <c r="E2559" s="434">
        <v>15</v>
      </c>
      <c r="F2559" s="434">
        <v>7850</v>
      </c>
      <c r="G2559" s="434">
        <v>24064</v>
      </c>
      <c r="H2559" s="434">
        <v>16901</v>
      </c>
      <c r="I2559" s="434">
        <v>167.61</v>
      </c>
      <c r="J2559" s="434">
        <v>0</v>
      </c>
      <c r="K2559" s="434">
        <v>1970</v>
      </c>
    </row>
    <row r="2560" spans="1:11" hidden="1" x14ac:dyDescent="0.25">
      <c r="A2560" s="434">
        <v>236262000</v>
      </c>
      <c r="B2560" s="434">
        <v>50100</v>
      </c>
      <c r="C2560" s="434" t="s">
        <v>35</v>
      </c>
      <c r="D2560" s="434" t="s">
        <v>29</v>
      </c>
      <c r="E2560" s="434">
        <v>19</v>
      </c>
      <c r="F2560" s="434">
        <v>13560</v>
      </c>
      <c r="G2560" s="434">
        <v>16921</v>
      </c>
      <c r="H2560" s="434">
        <v>15633</v>
      </c>
      <c r="I2560" s="434">
        <v>161</v>
      </c>
      <c r="J2560" s="434">
        <v>0</v>
      </c>
      <c r="K2560" s="434">
        <v>2004</v>
      </c>
    </row>
    <row r="2561" spans="1:11" hidden="1" x14ac:dyDescent="0.25">
      <c r="A2561" s="434">
        <v>236263000</v>
      </c>
      <c r="B2561" s="434">
        <v>42139</v>
      </c>
      <c r="C2561" s="434" t="s">
        <v>20</v>
      </c>
      <c r="D2561" s="434" t="s">
        <v>25</v>
      </c>
      <c r="E2561" s="434">
        <v>15</v>
      </c>
      <c r="F2561" s="434">
        <v>2838</v>
      </c>
      <c r="G2561" s="434">
        <v>7595</v>
      </c>
      <c r="H2561" s="434">
        <v>4973</v>
      </c>
      <c r="I2561" s="434">
        <v>106.13</v>
      </c>
      <c r="J2561" s="434">
        <v>8988</v>
      </c>
      <c r="K2561" s="434">
        <v>2004</v>
      </c>
    </row>
    <row r="2562" spans="1:11" hidden="1" x14ac:dyDescent="0.25">
      <c r="A2562" s="434">
        <v>236265000</v>
      </c>
      <c r="B2562" s="434">
        <v>344875</v>
      </c>
      <c r="C2562" s="434" t="s">
        <v>61</v>
      </c>
      <c r="D2562" s="434" t="s">
        <v>22</v>
      </c>
      <c r="E2562" s="434">
        <v>13.9</v>
      </c>
      <c r="F2562" s="434">
        <v>2880</v>
      </c>
      <c r="G2562" s="434">
        <v>4525</v>
      </c>
      <c r="H2562" s="434">
        <v>3173</v>
      </c>
      <c r="I2562" s="434">
        <v>98.9</v>
      </c>
      <c r="J2562" s="434">
        <v>0</v>
      </c>
      <c r="K2562" s="434">
        <v>2004</v>
      </c>
    </row>
    <row r="2563" spans="1:11" hidden="1" x14ac:dyDescent="0.25">
      <c r="A2563" s="434">
        <v>236270000</v>
      </c>
      <c r="B2563" s="434">
        <v>253749</v>
      </c>
      <c r="C2563" s="434" t="s">
        <v>31</v>
      </c>
      <c r="D2563" s="434" t="s">
        <v>25</v>
      </c>
      <c r="I2563" s="434">
        <v>115</v>
      </c>
    </row>
    <row r="2564" spans="1:11" hidden="1" x14ac:dyDescent="0.25">
      <c r="A2564" s="434">
        <v>236277000</v>
      </c>
      <c r="B2564" s="434">
        <v>34356</v>
      </c>
      <c r="C2564" s="434" t="s">
        <v>31</v>
      </c>
      <c r="D2564" s="434" t="s">
        <v>22</v>
      </c>
      <c r="E2564" s="434">
        <v>12.5</v>
      </c>
      <c r="F2564" s="434">
        <v>1800</v>
      </c>
      <c r="G2564" s="434">
        <v>3789</v>
      </c>
      <c r="H2564" s="434">
        <v>2780</v>
      </c>
      <c r="I2564" s="434">
        <v>89.25</v>
      </c>
      <c r="J2564" s="434">
        <v>0</v>
      </c>
      <c r="K2564" s="434">
        <v>1970</v>
      </c>
    </row>
    <row r="2565" spans="1:11" hidden="1" x14ac:dyDescent="0.25">
      <c r="A2565" s="434">
        <v>236278000</v>
      </c>
      <c r="B2565" s="434">
        <v>23261</v>
      </c>
      <c r="C2565" s="434" t="s">
        <v>31</v>
      </c>
      <c r="D2565" s="434" t="s">
        <v>22</v>
      </c>
      <c r="E2565" s="434">
        <v>12.5</v>
      </c>
      <c r="F2565" s="434">
        <v>1800</v>
      </c>
      <c r="G2565" s="434">
        <v>3792</v>
      </c>
      <c r="H2565" s="434">
        <v>2780</v>
      </c>
      <c r="I2565" s="434">
        <v>89.25</v>
      </c>
      <c r="J2565" s="434">
        <v>0</v>
      </c>
      <c r="K2565" s="434">
        <v>1970</v>
      </c>
    </row>
    <row r="2566" spans="1:11" hidden="1" x14ac:dyDescent="0.25">
      <c r="A2566" s="434">
        <v>236283000</v>
      </c>
      <c r="B2566" s="434">
        <v>31262</v>
      </c>
      <c r="C2566" s="434" t="s">
        <v>20</v>
      </c>
      <c r="D2566" s="434" t="s">
        <v>25</v>
      </c>
      <c r="E2566" s="434">
        <v>14</v>
      </c>
      <c r="F2566" s="434">
        <v>3837</v>
      </c>
      <c r="G2566" s="434">
        <v>6974</v>
      </c>
      <c r="H2566" s="434">
        <v>4677</v>
      </c>
      <c r="I2566" s="434">
        <v>119.6</v>
      </c>
      <c r="J2566" s="434">
        <v>7887</v>
      </c>
      <c r="K2566" s="434">
        <v>2005</v>
      </c>
    </row>
    <row r="2567" spans="1:11" hidden="1" x14ac:dyDescent="0.25">
      <c r="A2567" s="434">
        <v>236286000</v>
      </c>
      <c r="B2567" s="434">
        <v>19010</v>
      </c>
      <c r="C2567" s="434" t="s">
        <v>31</v>
      </c>
      <c r="D2567" s="434" t="s">
        <v>25</v>
      </c>
      <c r="G2567" s="434">
        <v>6089</v>
      </c>
      <c r="H2567" s="434">
        <v>5261</v>
      </c>
      <c r="I2567" s="434">
        <v>115</v>
      </c>
      <c r="J2567" s="434">
        <v>0</v>
      </c>
      <c r="K2567" s="434">
        <v>1970</v>
      </c>
    </row>
    <row r="2568" spans="1:11" hidden="1" x14ac:dyDescent="0.25">
      <c r="A2568" s="434">
        <v>236288000</v>
      </c>
      <c r="B2568" s="434">
        <v>765142</v>
      </c>
      <c r="C2568" s="434" t="s">
        <v>31</v>
      </c>
      <c r="D2568" s="434" t="s">
        <v>22</v>
      </c>
      <c r="I2568" s="434">
        <v>93</v>
      </c>
    </row>
    <row r="2569" spans="1:11" hidden="1" x14ac:dyDescent="0.25">
      <c r="A2569" s="434">
        <v>236297000</v>
      </c>
      <c r="B2569" s="434">
        <v>32876</v>
      </c>
      <c r="C2569" s="434" t="s">
        <v>61</v>
      </c>
      <c r="D2569" s="434" t="s">
        <v>22</v>
      </c>
      <c r="E2569" s="434">
        <v>13.9</v>
      </c>
      <c r="F2569" s="434">
        <v>2841</v>
      </c>
      <c r="G2569" s="434">
        <v>4525</v>
      </c>
      <c r="H2569" s="434">
        <v>3173</v>
      </c>
      <c r="I2569" s="434">
        <v>98.9</v>
      </c>
      <c r="J2569" s="434">
        <v>0</v>
      </c>
      <c r="K2569" s="434">
        <v>2005</v>
      </c>
    </row>
    <row r="2570" spans="1:11" hidden="1" x14ac:dyDescent="0.25">
      <c r="A2570" s="434">
        <v>236300000</v>
      </c>
      <c r="B2570" s="434">
        <v>997</v>
      </c>
      <c r="C2570" s="434" t="s">
        <v>35</v>
      </c>
      <c r="D2570" s="434" t="s">
        <v>29</v>
      </c>
      <c r="E2570" s="434">
        <v>19</v>
      </c>
      <c r="F2570" s="434">
        <v>13560</v>
      </c>
      <c r="G2570" s="434">
        <v>16921</v>
      </c>
      <c r="H2570" s="434">
        <v>15633</v>
      </c>
      <c r="I2570" s="434">
        <v>161</v>
      </c>
      <c r="K2570" s="434">
        <v>2005</v>
      </c>
    </row>
    <row r="2571" spans="1:11" hidden="1" x14ac:dyDescent="0.25">
      <c r="A2571" s="434">
        <v>236306000</v>
      </c>
      <c r="B2571" s="434">
        <v>60598</v>
      </c>
      <c r="C2571" s="434" t="s">
        <v>61</v>
      </c>
      <c r="D2571" s="434" t="s">
        <v>22</v>
      </c>
      <c r="E2571" s="434">
        <v>13</v>
      </c>
      <c r="F2571" s="434">
        <v>2200</v>
      </c>
      <c r="G2571" s="434">
        <v>4135</v>
      </c>
      <c r="H2571" s="434">
        <v>2820</v>
      </c>
      <c r="I2571" s="434">
        <v>89.72</v>
      </c>
      <c r="J2571" s="434">
        <v>0</v>
      </c>
      <c r="K2571" s="434">
        <v>1997</v>
      </c>
    </row>
    <row r="2572" spans="1:11" hidden="1" x14ac:dyDescent="0.25">
      <c r="A2572" s="434">
        <v>236307000</v>
      </c>
      <c r="B2572" s="434">
        <v>156058</v>
      </c>
      <c r="C2572" s="434" t="s">
        <v>61</v>
      </c>
      <c r="D2572" s="434" t="s">
        <v>22</v>
      </c>
      <c r="E2572" s="434">
        <v>12</v>
      </c>
      <c r="F2572" s="434">
        <v>1520</v>
      </c>
      <c r="G2572" s="434">
        <v>3817</v>
      </c>
      <c r="H2572" s="434">
        <v>2545</v>
      </c>
      <c r="I2572" s="434">
        <v>88.6</v>
      </c>
      <c r="J2572" s="434">
        <v>0</v>
      </c>
      <c r="K2572" s="434">
        <v>2005</v>
      </c>
    </row>
    <row r="2573" spans="1:11" hidden="1" x14ac:dyDescent="0.25">
      <c r="A2573" s="434">
        <v>236309000</v>
      </c>
      <c r="B2573" s="434">
        <v>29746</v>
      </c>
      <c r="C2573" s="434" t="s">
        <v>46</v>
      </c>
      <c r="D2573" s="434" t="s">
        <v>22</v>
      </c>
      <c r="E2573" s="434">
        <v>10</v>
      </c>
      <c r="F2573" s="434">
        <v>4972</v>
      </c>
      <c r="G2573" s="434">
        <v>3500</v>
      </c>
      <c r="H2573" s="434">
        <v>1951</v>
      </c>
      <c r="I2573" s="434">
        <v>70.05</v>
      </c>
      <c r="J2573" s="434">
        <v>0</v>
      </c>
      <c r="K2573" s="434">
        <v>1970</v>
      </c>
    </row>
    <row r="2574" spans="1:11" hidden="1" x14ac:dyDescent="0.25">
      <c r="A2574" s="434">
        <v>236310000</v>
      </c>
      <c r="B2574" s="434">
        <v>175169</v>
      </c>
      <c r="C2574" s="434" t="s">
        <v>48</v>
      </c>
      <c r="D2574" s="434" t="s">
        <v>17</v>
      </c>
      <c r="E2574" s="434">
        <v>15</v>
      </c>
      <c r="F2574" s="434">
        <v>2648</v>
      </c>
      <c r="G2574" s="434">
        <v>806</v>
      </c>
      <c r="H2574" s="434">
        <v>1129</v>
      </c>
      <c r="I2574" s="434">
        <v>51.3</v>
      </c>
      <c r="K2574" s="434">
        <v>1999</v>
      </c>
    </row>
    <row r="2575" spans="1:11" hidden="1" x14ac:dyDescent="0.25">
      <c r="A2575" s="434">
        <v>236312000</v>
      </c>
      <c r="B2575" s="434">
        <v>551412</v>
      </c>
      <c r="C2575" s="434" t="s">
        <v>31</v>
      </c>
      <c r="D2575" s="434" t="s">
        <v>25</v>
      </c>
      <c r="I2575" s="434">
        <v>109</v>
      </c>
    </row>
    <row r="2576" spans="1:11" hidden="1" x14ac:dyDescent="0.25">
      <c r="A2576" s="434">
        <v>236313000</v>
      </c>
      <c r="B2576" s="434">
        <v>82657</v>
      </c>
      <c r="C2576" s="434" t="s">
        <v>20</v>
      </c>
      <c r="D2576" s="434" t="s">
        <v>25</v>
      </c>
      <c r="E2576" s="434">
        <v>14.6</v>
      </c>
      <c r="F2576" s="434">
        <v>6209</v>
      </c>
      <c r="G2576" s="434">
        <v>16600</v>
      </c>
      <c r="H2576" s="434">
        <v>11935</v>
      </c>
      <c r="I2576" s="434">
        <v>144.05000000000001</v>
      </c>
      <c r="J2576" s="434">
        <v>18494</v>
      </c>
      <c r="K2576" s="434">
        <v>2006</v>
      </c>
    </row>
    <row r="2577" spans="1:11" hidden="1" x14ac:dyDescent="0.25">
      <c r="A2577" s="434">
        <v>236317000</v>
      </c>
      <c r="B2577" s="434">
        <v>271455</v>
      </c>
      <c r="C2577" s="434" t="s">
        <v>48</v>
      </c>
      <c r="D2577" s="434" t="s">
        <v>17</v>
      </c>
      <c r="E2577" s="434">
        <v>12</v>
      </c>
      <c r="F2577" s="434">
        <v>2688</v>
      </c>
      <c r="G2577" s="434">
        <v>1223</v>
      </c>
      <c r="H2577" s="434">
        <v>1346</v>
      </c>
      <c r="I2577" s="434">
        <v>51.3</v>
      </c>
      <c r="J2577" s="434">
        <v>0</v>
      </c>
      <c r="K2577" s="434">
        <v>2002</v>
      </c>
    </row>
    <row r="2578" spans="1:11" hidden="1" x14ac:dyDescent="0.25">
      <c r="A2578" s="434">
        <v>236325000</v>
      </c>
      <c r="B2578" s="434">
        <v>39694</v>
      </c>
      <c r="C2578" s="434" t="s">
        <v>61</v>
      </c>
      <c r="D2578" s="434" t="s">
        <v>22</v>
      </c>
      <c r="E2578" s="434">
        <v>13.6</v>
      </c>
      <c r="F2578" s="434">
        <v>2838</v>
      </c>
      <c r="G2578" s="434">
        <v>4310</v>
      </c>
      <c r="H2578" s="434">
        <v>3198</v>
      </c>
      <c r="I2578" s="434">
        <v>98.9</v>
      </c>
      <c r="J2578" s="434">
        <v>0</v>
      </c>
      <c r="K2578" s="434">
        <v>2006</v>
      </c>
    </row>
    <row r="2579" spans="1:11" hidden="1" x14ac:dyDescent="0.25">
      <c r="A2579" s="434">
        <v>236329000</v>
      </c>
      <c r="B2579" s="434">
        <v>459</v>
      </c>
      <c r="C2579" s="434" t="s">
        <v>20</v>
      </c>
      <c r="D2579" s="434" t="s">
        <v>22</v>
      </c>
      <c r="E2579" s="434">
        <v>13</v>
      </c>
      <c r="F2579" s="434">
        <v>2398</v>
      </c>
      <c r="G2579" s="434">
        <v>4692</v>
      </c>
      <c r="H2579" s="434">
        <v>3057</v>
      </c>
      <c r="I2579" s="434">
        <v>99.9</v>
      </c>
      <c r="J2579" s="434">
        <v>4452</v>
      </c>
      <c r="K2579" s="434">
        <v>2003</v>
      </c>
    </row>
    <row r="2580" spans="1:11" hidden="1" x14ac:dyDescent="0.25">
      <c r="A2580" s="434">
        <v>236330000</v>
      </c>
      <c r="B2580" s="434">
        <v>55023</v>
      </c>
      <c r="C2580" s="434" t="s">
        <v>61</v>
      </c>
      <c r="D2580" s="434" t="s">
        <v>25</v>
      </c>
      <c r="E2580" s="434">
        <v>13.5</v>
      </c>
      <c r="F2580" s="434">
        <v>3785</v>
      </c>
      <c r="G2580" s="434">
        <v>6500</v>
      </c>
      <c r="H2580" s="434">
        <v>5232</v>
      </c>
      <c r="I2580" s="434">
        <v>115.46</v>
      </c>
      <c r="J2580" s="434">
        <v>0</v>
      </c>
      <c r="K2580" s="434">
        <v>2006</v>
      </c>
    </row>
    <row r="2581" spans="1:11" hidden="1" x14ac:dyDescent="0.25">
      <c r="A2581" s="434">
        <v>236333000</v>
      </c>
      <c r="B2581" s="434">
        <v>3688</v>
      </c>
      <c r="C2581" s="434" t="s">
        <v>35</v>
      </c>
      <c r="D2581" s="434" t="s">
        <v>29</v>
      </c>
      <c r="E2581" s="434">
        <v>19.5</v>
      </c>
      <c r="F2581" s="434">
        <v>13560</v>
      </c>
      <c r="G2581" s="434">
        <v>16987</v>
      </c>
      <c r="H2581" s="434">
        <v>15633</v>
      </c>
      <c r="I2581" s="434">
        <v>162</v>
      </c>
      <c r="J2581" s="434">
        <v>0</v>
      </c>
      <c r="K2581" s="434">
        <v>2006</v>
      </c>
    </row>
    <row r="2582" spans="1:11" hidden="1" x14ac:dyDescent="0.25">
      <c r="A2582" s="434">
        <v>236334000</v>
      </c>
      <c r="B2582" s="434">
        <v>143761</v>
      </c>
      <c r="C2582" s="434" t="s">
        <v>31</v>
      </c>
      <c r="D2582" s="434" t="s">
        <v>22</v>
      </c>
      <c r="I2582" s="434">
        <v>88</v>
      </c>
    </row>
    <row r="2583" spans="1:11" hidden="1" x14ac:dyDescent="0.25">
      <c r="A2583" s="434">
        <v>236339000</v>
      </c>
      <c r="B2583" s="434">
        <v>71765</v>
      </c>
      <c r="C2583" s="434" t="s">
        <v>61</v>
      </c>
      <c r="D2583" s="434" t="s">
        <v>22</v>
      </c>
      <c r="E2583" s="434">
        <v>13.6</v>
      </c>
      <c r="F2583" s="434">
        <v>1774</v>
      </c>
      <c r="G2583" s="434">
        <v>4310</v>
      </c>
      <c r="H2583" s="434">
        <v>2805</v>
      </c>
      <c r="I2583" s="434">
        <v>98.9</v>
      </c>
      <c r="J2583" s="434">
        <v>0</v>
      </c>
      <c r="K2583" s="434">
        <v>2006</v>
      </c>
    </row>
    <row r="2584" spans="1:11" hidden="1" x14ac:dyDescent="0.25">
      <c r="A2584" s="434">
        <v>236342000</v>
      </c>
      <c r="B2584" s="434">
        <v>965902</v>
      </c>
      <c r="C2584" s="434" t="s">
        <v>20</v>
      </c>
      <c r="D2584" s="434" t="s">
        <v>22</v>
      </c>
      <c r="E2584" s="434">
        <v>12</v>
      </c>
      <c r="F2584" s="434">
        <v>1850</v>
      </c>
      <c r="G2584" s="434">
        <v>3445</v>
      </c>
      <c r="H2584" s="434">
        <v>2260</v>
      </c>
      <c r="I2584" s="434">
        <v>88.22</v>
      </c>
      <c r="J2584" s="434">
        <v>3747</v>
      </c>
      <c r="K2584" s="434">
        <v>2005</v>
      </c>
    </row>
    <row r="2585" spans="1:11" hidden="1" x14ac:dyDescent="0.25">
      <c r="A2585" s="434">
        <v>236347000</v>
      </c>
      <c r="B2585" s="434">
        <v>532281</v>
      </c>
      <c r="C2585" s="434" t="s">
        <v>31</v>
      </c>
      <c r="D2585" s="434" t="s">
        <v>22</v>
      </c>
      <c r="E2585" s="434">
        <v>11</v>
      </c>
      <c r="F2585" s="434">
        <v>1246</v>
      </c>
      <c r="G2585" s="434">
        <v>2348</v>
      </c>
      <c r="H2585" s="434">
        <v>1843</v>
      </c>
      <c r="I2585" s="434">
        <v>80</v>
      </c>
      <c r="J2585" s="434">
        <v>0</v>
      </c>
      <c r="K2585" s="434">
        <v>1970</v>
      </c>
    </row>
    <row r="2586" spans="1:11" hidden="1" x14ac:dyDescent="0.25">
      <c r="A2586" s="434">
        <v>236352000</v>
      </c>
      <c r="B2586" s="434">
        <v>3498</v>
      </c>
      <c r="C2586" s="434" t="s">
        <v>61</v>
      </c>
      <c r="D2586" s="434" t="s">
        <v>22</v>
      </c>
      <c r="E2586" s="434">
        <v>13.6</v>
      </c>
      <c r="F2586" s="434">
        <v>2880</v>
      </c>
      <c r="G2586" s="434">
        <v>4300</v>
      </c>
      <c r="H2586" s="434">
        <v>3198</v>
      </c>
      <c r="I2586" s="434">
        <v>98.9</v>
      </c>
      <c r="K2586" s="434">
        <v>2006</v>
      </c>
    </row>
    <row r="2587" spans="1:11" hidden="1" x14ac:dyDescent="0.25">
      <c r="A2587" s="434">
        <v>236354000</v>
      </c>
      <c r="B2587" s="434">
        <v>370073</v>
      </c>
      <c r="C2587" s="434" t="s">
        <v>61</v>
      </c>
      <c r="D2587" s="434" t="s">
        <v>22</v>
      </c>
      <c r="E2587" s="434">
        <v>12</v>
      </c>
      <c r="F2587" s="434">
        <v>1520</v>
      </c>
      <c r="G2587" s="434">
        <v>3850</v>
      </c>
      <c r="H2587" s="434">
        <v>2545</v>
      </c>
      <c r="I2587" s="434">
        <v>88.6</v>
      </c>
      <c r="J2587" s="434">
        <v>0</v>
      </c>
      <c r="K2587" s="434">
        <v>2007</v>
      </c>
    </row>
    <row r="2588" spans="1:11" hidden="1" x14ac:dyDescent="0.25">
      <c r="A2588" s="434">
        <v>236362000</v>
      </c>
      <c r="B2588" s="434">
        <v>35058</v>
      </c>
      <c r="C2588" s="434" t="s">
        <v>35</v>
      </c>
      <c r="D2588" s="434" t="s">
        <v>25</v>
      </c>
      <c r="I2588" s="434">
        <v>101</v>
      </c>
    </row>
    <row r="2589" spans="1:11" hidden="1" x14ac:dyDescent="0.25">
      <c r="A2589" s="434">
        <v>236364000</v>
      </c>
      <c r="B2589" s="434">
        <v>888</v>
      </c>
      <c r="C2589" s="434" t="s">
        <v>20</v>
      </c>
      <c r="D2589" s="434" t="s">
        <v>22</v>
      </c>
      <c r="E2589" s="434">
        <v>14</v>
      </c>
      <c r="F2589" s="434">
        <v>2638</v>
      </c>
      <c r="G2589" s="434">
        <v>4726</v>
      </c>
      <c r="H2589" s="434">
        <v>3264</v>
      </c>
      <c r="I2589" s="434">
        <v>99</v>
      </c>
      <c r="J2589" s="434">
        <v>5193</v>
      </c>
      <c r="K2589" s="434">
        <v>2007</v>
      </c>
    </row>
    <row r="2590" spans="1:11" hidden="1" x14ac:dyDescent="0.25">
      <c r="A2590" s="434">
        <v>236384000</v>
      </c>
      <c r="B2590" s="434">
        <v>315164</v>
      </c>
      <c r="C2590" s="434" t="s">
        <v>48</v>
      </c>
      <c r="D2590" s="434" t="s">
        <v>22</v>
      </c>
      <c r="E2590" s="434">
        <v>14</v>
      </c>
      <c r="F2590" s="434">
        <v>2648</v>
      </c>
      <c r="G2590" s="434">
        <v>2800</v>
      </c>
      <c r="H2590" s="434">
        <v>2250</v>
      </c>
      <c r="I2590" s="434">
        <v>72.400000000000006</v>
      </c>
      <c r="J2590" s="434">
        <v>0</v>
      </c>
      <c r="K2590" s="434">
        <v>2007</v>
      </c>
    </row>
    <row r="2591" spans="1:11" hidden="1" x14ac:dyDescent="0.25">
      <c r="A2591" s="434">
        <v>236385000</v>
      </c>
      <c r="B2591" s="434">
        <v>1135273</v>
      </c>
      <c r="C2591" s="434" t="s">
        <v>20</v>
      </c>
      <c r="D2591" s="434" t="s">
        <v>22</v>
      </c>
      <c r="E2591" s="434">
        <v>11</v>
      </c>
      <c r="F2591" s="434">
        <v>1850</v>
      </c>
      <c r="G2591" s="434">
        <v>3502</v>
      </c>
      <c r="H2591" s="434">
        <v>2603</v>
      </c>
      <c r="I2591" s="434">
        <v>92.86</v>
      </c>
      <c r="J2591" s="434">
        <v>4079</v>
      </c>
      <c r="K2591" s="434">
        <v>2006</v>
      </c>
    </row>
    <row r="2592" spans="1:11" hidden="1" x14ac:dyDescent="0.25">
      <c r="A2592" s="434">
        <v>236386000</v>
      </c>
      <c r="B2592" s="434">
        <v>899446</v>
      </c>
      <c r="C2592" s="434" t="s">
        <v>31</v>
      </c>
      <c r="D2592" s="434" t="s">
        <v>22</v>
      </c>
      <c r="E2592" s="434">
        <v>10</v>
      </c>
      <c r="F2592" s="434">
        <v>1350</v>
      </c>
      <c r="G2592" s="434">
        <v>2518</v>
      </c>
      <c r="H2592" s="434">
        <v>1864</v>
      </c>
      <c r="I2592" s="434">
        <v>82.46</v>
      </c>
      <c r="J2592" s="434">
        <v>0</v>
      </c>
      <c r="K2592" s="434">
        <v>1970</v>
      </c>
    </row>
    <row r="2593" spans="1:11" hidden="1" x14ac:dyDescent="0.25">
      <c r="A2593" s="434">
        <v>236387000</v>
      </c>
      <c r="B2593" s="434">
        <v>802179</v>
      </c>
      <c r="C2593" s="434" t="s">
        <v>31</v>
      </c>
      <c r="D2593" s="434" t="s">
        <v>22</v>
      </c>
      <c r="E2593" s="434">
        <v>10</v>
      </c>
      <c r="F2593" s="434">
        <v>1350</v>
      </c>
      <c r="G2593" s="434">
        <v>2517</v>
      </c>
      <c r="H2593" s="434">
        <v>1864</v>
      </c>
      <c r="I2593" s="434">
        <v>82.35</v>
      </c>
      <c r="J2593" s="434">
        <v>0</v>
      </c>
      <c r="K2593" s="434">
        <v>1970</v>
      </c>
    </row>
    <row r="2594" spans="1:11" hidden="1" x14ac:dyDescent="0.25">
      <c r="A2594" s="434">
        <v>236401000</v>
      </c>
      <c r="B2594" s="434">
        <v>2105</v>
      </c>
      <c r="C2594" s="434" t="s">
        <v>20</v>
      </c>
      <c r="D2594" s="434" t="s">
        <v>22</v>
      </c>
      <c r="E2594" s="434">
        <v>12.5</v>
      </c>
      <c r="F2594" s="434">
        <v>2020</v>
      </c>
      <c r="G2594" s="434">
        <v>3400</v>
      </c>
      <c r="H2594" s="434">
        <v>3043</v>
      </c>
      <c r="I2594" s="434">
        <v>79.900000000000006</v>
      </c>
      <c r="J2594" s="434">
        <v>3967</v>
      </c>
      <c r="K2594" s="434">
        <v>2007</v>
      </c>
    </row>
    <row r="2595" spans="1:11" hidden="1" x14ac:dyDescent="0.25">
      <c r="A2595" s="434">
        <v>236403000</v>
      </c>
      <c r="B2595" s="434">
        <v>216002</v>
      </c>
      <c r="C2595" s="434" t="s">
        <v>56</v>
      </c>
      <c r="D2595" s="434" t="s">
        <v>17</v>
      </c>
      <c r="E2595" s="434">
        <v>13</v>
      </c>
      <c r="F2595" s="434">
        <v>3900</v>
      </c>
      <c r="G2595" s="434">
        <v>577</v>
      </c>
      <c r="H2595" s="434">
        <v>1684</v>
      </c>
      <c r="I2595" s="434">
        <v>68.680000000000007</v>
      </c>
      <c r="J2595" s="434">
        <v>0</v>
      </c>
      <c r="K2595" s="434">
        <v>1980</v>
      </c>
    </row>
    <row r="2596" spans="1:11" hidden="1" x14ac:dyDescent="0.25">
      <c r="A2596" s="434">
        <v>236407000</v>
      </c>
      <c r="B2596" s="434">
        <v>103083</v>
      </c>
      <c r="C2596" s="434" t="s">
        <v>20</v>
      </c>
      <c r="D2596" s="434" t="s">
        <v>25</v>
      </c>
      <c r="E2596" s="434">
        <v>14.5</v>
      </c>
      <c r="F2596" s="434">
        <v>6300</v>
      </c>
      <c r="G2596" s="434">
        <v>16600</v>
      </c>
      <c r="H2596" s="434">
        <v>11935</v>
      </c>
      <c r="I2596" s="434">
        <v>144.16</v>
      </c>
      <c r="J2596" s="434">
        <v>18491</v>
      </c>
      <c r="K2596" s="434">
        <v>2008</v>
      </c>
    </row>
    <row r="2597" spans="1:11" hidden="1" x14ac:dyDescent="0.25">
      <c r="A2597" s="434">
        <v>236439000</v>
      </c>
      <c r="B2597" s="434">
        <v>148268</v>
      </c>
      <c r="C2597" s="434" t="s">
        <v>31</v>
      </c>
      <c r="D2597" s="434" t="s">
        <v>22</v>
      </c>
      <c r="E2597" s="434">
        <v>12</v>
      </c>
      <c r="F2597" s="434">
        <v>1800</v>
      </c>
      <c r="G2597" s="434">
        <v>4211</v>
      </c>
      <c r="H2597" s="434">
        <v>2844</v>
      </c>
      <c r="I2597" s="434">
        <v>89.73</v>
      </c>
      <c r="J2597" s="434">
        <v>0</v>
      </c>
      <c r="K2597" s="434">
        <v>1970</v>
      </c>
    </row>
    <row r="2598" spans="1:11" hidden="1" x14ac:dyDescent="0.25">
      <c r="A2598" s="434">
        <v>236445000</v>
      </c>
      <c r="B2598" s="434">
        <v>710435</v>
      </c>
      <c r="C2598" s="434" t="s">
        <v>20</v>
      </c>
      <c r="D2598" s="434" t="s">
        <v>22</v>
      </c>
      <c r="E2598" s="434">
        <v>14</v>
      </c>
      <c r="F2598" s="434">
        <v>4787</v>
      </c>
      <c r="G2598" s="434">
        <v>4670</v>
      </c>
      <c r="H2598" s="434">
        <v>3189</v>
      </c>
      <c r="I2598" s="434">
        <v>99.8</v>
      </c>
      <c r="J2598" s="434">
        <v>5110</v>
      </c>
      <c r="K2598" s="434">
        <v>2006</v>
      </c>
    </row>
    <row r="2599" spans="1:11" hidden="1" x14ac:dyDescent="0.25">
      <c r="A2599" s="434">
        <v>236446000</v>
      </c>
      <c r="B2599" s="434">
        <v>658175</v>
      </c>
      <c r="C2599" s="434" t="s">
        <v>20</v>
      </c>
      <c r="D2599" s="434" t="s">
        <v>22</v>
      </c>
      <c r="E2599" s="434">
        <v>14</v>
      </c>
      <c r="F2599" s="434">
        <v>2718</v>
      </c>
      <c r="G2599" s="434">
        <v>4500</v>
      </c>
      <c r="H2599" s="434">
        <v>3189</v>
      </c>
      <c r="I2599" s="434">
        <v>99.8</v>
      </c>
      <c r="J2599" s="434">
        <v>5110</v>
      </c>
      <c r="K2599" s="434">
        <v>2004</v>
      </c>
    </row>
    <row r="2600" spans="1:11" hidden="1" x14ac:dyDescent="0.25">
      <c r="A2600" s="434">
        <v>236452000</v>
      </c>
      <c r="B2600" s="434">
        <v>70300</v>
      </c>
      <c r="C2600" s="434" t="s">
        <v>61</v>
      </c>
      <c r="D2600" s="434" t="s">
        <v>22</v>
      </c>
      <c r="E2600" s="434">
        <v>13</v>
      </c>
      <c r="F2600" s="434">
        <v>1520</v>
      </c>
      <c r="G2600" s="434">
        <v>3813</v>
      </c>
      <c r="H2600" s="434">
        <v>2535</v>
      </c>
      <c r="I2600" s="434">
        <v>88.6</v>
      </c>
      <c r="J2600" s="434">
        <v>0</v>
      </c>
      <c r="K2600" s="434">
        <v>2003</v>
      </c>
    </row>
    <row r="2601" spans="1:11" hidden="1" x14ac:dyDescent="0.25">
      <c r="A2601" s="434">
        <v>236453000</v>
      </c>
      <c r="B2601" s="434">
        <v>57279</v>
      </c>
      <c r="C2601" s="434" t="s">
        <v>61</v>
      </c>
      <c r="D2601" s="434" t="s">
        <v>22</v>
      </c>
      <c r="E2601" s="434">
        <v>12.5</v>
      </c>
      <c r="F2601" s="434">
        <v>1520</v>
      </c>
      <c r="G2601" s="434">
        <v>3725</v>
      </c>
      <c r="H2601" s="434">
        <v>2535</v>
      </c>
      <c r="I2601" s="434">
        <v>88.6</v>
      </c>
      <c r="J2601" s="434">
        <v>0</v>
      </c>
      <c r="K2601" s="434">
        <v>2002</v>
      </c>
    </row>
    <row r="2602" spans="1:11" hidden="1" x14ac:dyDescent="0.25">
      <c r="A2602" s="434">
        <v>236465000</v>
      </c>
      <c r="B2602" s="434">
        <v>1228</v>
      </c>
      <c r="C2602" s="434" t="s">
        <v>35</v>
      </c>
      <c r="D2602" s="434" t="s">
        <v>29</v>
      </c>
      <c r="E2602" s="434">
        <v>19</v>
      </c>
      <c r="F2602" s="434">
        <v>13560</v>
      </c>
      <c r="G2602" s="434">
        <v>17083</v>
      </c>
      <c r="H2602" s="434">
        <v>15597</v>
      </c>
      <c r="I2602" s="434">
        <v>161</v>
      </c>
      <c r="J2602" s="434">
        <v>0</v>
      </c>
      <c r="K2602" s="434">
        <v>2008</v>
      </c>
    </row>
    <row r="2603" spans="1:11" hidden="1" x14ac:dyDescent="0.25">
      <c r="A2603" s="434">
        <v>236481000</v>
      </c>
      <c r="B2603" s="434">
        <v>98181</v>
      </c>
      <c r="C2603" s="434" t="s">
        <v>35</v>
      </c>
      <c r="D2603" s="434" t="s">
        <v>25</v>
      </c>
      <c r="E2603" s="434">
        <v>18</v>
      </c>
      <c r="F2603" s="434">
        <v>8400</v>
      </c>
      <c r="G2603" s="434">
        <v>11285</v>
      </c>
      <c r="H2603" s="434">
        <v>9981</v>
      </c>
      <c r="I2603" s="434">
        <v>134.4</v>
      </c>
      <c r="J2603" s="434">
        <v>0</v>
      </c>
      <c r="K2603" s="434">
        <v>2005</v>
      </c>
    </row>
    <row r="2604" spans="1:11" hidden="1" x14ac:dyDescent="0.25">
      <c r="A2604" s="434">
        <v>236490000</v>
      </c>
      <c r="B2604" s="434">
        <v>699070</v>
      </c>
      <c r="C2604" s="434" t="s">
        <v>35</v>
      </c>
      <c r="D2604" s="434" t="s">
        <v>25</v>
      </c>
      <c r="E2604" s="434">
        <v>18</v>
      </c>
      <c r="F2604" s="434">
        <v>8400</v>
      </c>
      <c r="G2604" s="434">
        <v>11200</v>
      </c>
      <c r="H2604" s="434">
        <v>9981</v>
      </c>
      <c r="I2604" s="434">
        <v>133.94999999999999</v>
      </c>
      <c r="J2604" s="434">
        <v>0</v>
      </c>
      <c r="K2604" s="434">
        <v>2007</v>
      </c>
    </row>
    <row r="2605" spans="1:11" hidden="1" x14ac:dyDescent="0.25">
      <c r="A2605" s="434">
        <v>236491000</v>
      </c>
      <c r="B2605" s="434">
        <v>4302</v>
      </c>
      <c r="C2605" s="434" t="s">
        <v>46</v>
      </c>
      <c r="D2605" s="434" t="s">
        <v>17</v>
      </c>
      <c r="E2605" s="434">
        <v>12</v>
      </c>
      <c r="F2605" s="434">
        <v>3282</v>
      </c>
      <c r="G2605" s="434">
        <v>996</v>
      </c>
      <c r="H2605" s="434">
        <v>499</v>
      </c>
      <c r="I2605" s="434">
        <v>42</v>
      </c>
      <c r="J2605" s="434">
        <v>0</v>
      </c>
      <c r="K2605" s="434">
        <v>2007</v>
      </c>
    </row>
    <row r="2606" spans="1:11" hidden="1" x14ac:dyDescent="0.25">
      <c r="A2606" s="434">
        <v>236500000</v>
      </c>
      <c r="B2606" s="434">
        <v>366966</v>
      </c>
      <c r="C2606" s="434" t="s">
        <v>20</v>
      </c>
      <c r="D2606" s="434" t="s">
        <v>25</v>
      </c>
      <c r="E2606" s="434">
        <v>14</v>
      </c>
      <c r="F2606" s="434">
        <v>6300</v>
      </c>
      <c r="G2606" s="434">
        <v>16587</v>
      </c>
      <c r="H2606" s="434">
        <v>11935</v>
      </c>
      <c r="I2606" s="434">
        <v>144.13</v>
      </c>
      <c r="J2606" s="434">
        <v>0</v>
      </c>
      <c r="K2606" s="434">
        <v>1970</v>
      </c>
    </row>
    <row r="2607" spans="1:11" hidden="1" x14ac:dyDescent="0.25">
      <c r="A2607" s="434">
        <v>236501000</v>
      </c>
      <c r="B2607" s="434">
        <v>135251</v>
      </c>
      <c r="C2607" s="434" t="s">
        <v>20</v>
      </c>
      <c r="D2607" s="434" t="s">
        <v>25</v>
      </c>
      <c r="E2607" s="434">
        <v>14.5</v>
      </c>
      <c r="F2607" s="434">
        <v>6300</v>
      </c>
      <c r="G2607" s="434">
        <v>16578</v>
      </c>
      <c r="H2607" s="434">
        <v>11935</v>
      </c>
      <c r="I2607" s="434">
        <v>144.16</v>
      </c>
      <c r="J2607" s="434">
        <v>18491</v>
      </c>
      <c r="K2607" s="434">
        <v>2009</v>
      </c>
    </row>
    <row r="2608" spans="1:11" hidden="1" x14ac:dyDescent="0.25">
      <c r="A2608" s="434">
        <v>236507000</v>
      </c>
      <c r="B2608" s="434">
        <v>8084</v>
      </c>
      <c r="C2608" s="434" t="s">
        <v>20</v>
      </c>
      <c r="D2608" s="434" t="s">
        <v>25</v>
      </c>
      <c r="E2608" s="434">
        <v>13</v>
      </c>
      <c r="F2608" s="434">
        <v>2998</v>
      </c>
      <c r="G2608" s="434">
        <v>5776</v>
      </c>
      <c r="H2608" s="434">
        <v>3992</v>
      </c>
      <c r="I2608" s="434">
        <v>105.5</v>
      </c>
      <c r="J2608" s="434">
        <v>6292</v>
      </c>
      <c r="K2608" s="434">
        <v>2009</v>
      </c>
    </row>
    <row r="2609" spans="1:11" hidden="1" x14ac:dyDescent="0.25">
      <c r="A2609" s="434">
        <v>236509000</v>
      </c>
      <c r="B2609" s="434">
        <v>43935</v>
      </c>
      <c r="C2609" s="434" t="s">
        <v>61</v>
      </c>
      <c r="D2609" s="434" t="s">
        <v>22</v>
      </c>
      <c r="E2609" s="434">
        <v>12.5</v>
      </c>
      <c r="F2609" s="434">
        <v>1980</v>
      </c>
      <c r="G2609" s="434">
        <v>3184</v>
      </c>
      <c r="H2609" s="434">
        <v>2400</v>
      </c>
      <c r="I2609" s="434">
        <v>86</v>
      </c>
      <c r="J2609" s="434">
        <v>0</v>
      </c>
      <c r="K2609" s="434">
        <v>2009</v>
      </c>
    </row>
    <row r="2610" spans="1:11" hidden="1" x14ac:dyDescent="0.25">
      <c r="A2610" s="434">
        <v>236511000</v>
      </c>
      <c r="B2610" s="434">
        <v>18476</v>
      </c>
      <c r="C2610" s="434" t="s">
        <v>20</v>
      </c>
      <c r="D2610" s="434" t="s">
        <v>25</v>
      </c>
      <c r="E2610" s="434">
        <v>14</v>
      </c>
      <c r="F2610" s="434">
        <v>6000</v>
      </c>
      <c r="G2610" s="434">
        <v>15267</v>
      </c>
      <c r="H2610" s="434">
        <v>8550</v>
      </c>
      <c r="I2610" s="434">
        <v>139.94999999999999</v>
      </c>
      <c r="J2610" s="434">
        <v>15680</v>
      </c>
      <c r="K2610" s="434">
        <v>2009</v>
      </c>
    </row>
    <row r="2611" spans="1:11" hidden="1" x14ac:dyDescent="0.25">
      <c r="A2611" s="434">
        <v>236514000</v>
      </c>
      <c r="B2611" s="434">
        <v>46368</v>
      </c>
      <c r="C2611" s="434" t="s">
        <v>20</v>
      </c>
      <c r="D2611" s="434" t="s">
        <v>25</v>
      </c>
      <c r="E2611" s="434">
        <v>14</v>
      </c>
      <c r="F2611" s="434">
        <v>7200</v>
      </c>
      <c r="G2611" s="434">
        <v>18531</v>
      </c>
      <c r="H2611" s="434">
        <v>13283</v>
      </c>
      <c r="I2611" s="434">
        <v>148.80000000000001</v>
      </c>
      <c r="J2611" s="434">
        <v>20799</v>
      </c>
      <c r="K2611" s="434">
        <v>2009</v>
      </c>
    </row>
    <row r="2612" spans="1:11" hidden="1" x14ac:dyDescent="0.25">
      <c r="A2612" s="434">
        <v>236516000</v>
      </c>
      <c r="B2612" s="434">
        <v>10959</v>
      </c>
      <c r="C2612" s="434" t="s">
        <v>31</v>
      </c>
      <c r="D2612" s="434" t="s">
        <v>22</v>
      </c>
      <c r="E2612" s="434">
        <v>11.8</v>
      </c>
      <c r="F2612" s="434">
        <v>2698</v>
      </c>
      <c r="G2612" s="434">
        <v>5021</v>
      </c>
      <c r="H2612" s="434">
        <v>3978</v>
      </c>
      <c r="I2612" s="434">
        <v>99.95</v>
      </c>
      <c r="J2612" s="434">
        <v>0</v>
      </c>
      <c r="K2612" s="434">
        <v>1970</v>
      </c>
    </row>
    <row r="2613" spans="1:11" hidden="1" x14ac:dyDescent="0.25">
      <c r="A2613" s="434">
        <v>236521000</v>
      </c>
      <c r="B2613" s="434">
        <v>23606</v>
      </c>
      <c r="C2613" s="434" t="s">
        <v>46</v>
      </c>
      <c r="D2613" s="434" t="s">
        <v>22</v>
      </c>
      <c r="E2613" s="434">
        <v>15</v>
      </c>
      <c r="F2613" s="434">
        <v>4634</v>
      </c>
      <c r="G2613" s="434">
        <v>3200</v>
      </c>
      <c r="H2613" s="434">
        <v>2192</v>
      </c>
      <c r="I2613" s="434">
        <v>73.599999999999994</v>
      </c>
      <c r="K2613" s="434">
        <v>2006</v>
      </c>
    </row>
    <row r="2614" spans="1:11" hidden="1" x14ac:dyDescent="0.25">
      <c r="A2614" s="434">
        <v>236522000</v>
      </c>
      <c r="B2614" s="434">
        <v>56549</v>
      </c>
      <c r="C2614" s="434" t="s">
        <v>20</v>
      </c>
      <c r="D2614" s="434" t="s">
        <v>25</v>
      </c>
      <c r="E2614" s="434">
        <v>14</v>
      </c>
      <c r="F2614" s="434">
        <v>7200</v>
      </c>
      <c r="G2614" s="434">
        <v>18531</v>
      </c>
      <c r="H2614" s="434">
        <v>13283</v>
      </c>
      <c r="I2614" s="434">
        <v>148.80000000000001</v>
      </c>
      <c r="J2614" s="434">
        <v>20799</v>
      </c>
      <c r="K2614" s="434">
        <v>2010</v>
      </c>
    </row>
    <row r="2615" spans="1:11" hidden="1" x14ac:dyDescent="0.25">
      <c r="A2615" s="434">
        <v>236529000</v>
      </c>
      <c r="B2615" s="434">
        <v>18709</v>
      </c>
      <c r="C2615" s="434" t="s">
        <v>20</v>
      </c>
      <c r="D2615" s="434" t="s">
        <v>25</v>
      </c>
      <c r="E2615" s="434">
        <v>14</v>
      </c>
      <c r="F2615" s="434">
        <v>5996</v>
      </c>
      <c r="G2615" s="434">
        <v>15160</v>
      </c>
      <c r="H2615" s="434">
        <v>8652</v>
      </c>
      <c r="I2615" s="434">
        <v>139.94999999999999</v>
      </c>
      <c r="J2615" s="434">
        <v>15729</v>
      </c>
      <c r="K2615" s="434">
        <v>2009</v>
      </c>
    </row>
    <row r="2616" spans="1:11" hidden="1" x14ac:dyDescent="0.25">
      <c r="A2616" s="434">
        <v>236538000</v>
      </c>
      <c r="B2616" s="434">
        <v>110836</v>
      </c>
      <c r="C2616" s="434" t="s">
        <v>48</v>
      </c>
      <c r="D2616" s="434" t="s">
        <v>22</v>
      </c>
      <c r="E2616" s="434">
        <v>16.5</v>
      </c>
      <c r="F2616" s="434">
        <v>6368</v>
      </c>
      <c r="G2616" s="434">
        <v>2550</v>
      </c>
      <c r="H2616" s="434">
        <v>4396</v>
      </c>
      <c r="I2616" s="434">
        <v>86.5</v>
      </c>
      <c r="J2616" s="434">
        <v>0</v>
      </c>
      <c r="K2616" s="434">
        <v>2009</v>
      </c>
    </row>
    <row r="2617" spans="1:11" hidden="1" x14ac:dyDescent="0.25">
      <c r="A2617" s="434">
        <v>236553000</v>
      </c>
      <c r="B2617" s="434">
        <v>54695</v>
      </c>
      <c r="C2617" s="434" t="s">
        <v>61</v>
      </c>
      <c r="D2617" s="434" t="s">
        <v>22</v>
      </c>
      <c r="E2617" s="434">
        <v>12.5</v>
      </c>
      <c r="F2617" s="434">
        <v>1980</v>
      </c>
      <c r="G2617" s="434">
        <v>3172</v>
      </c>
      <c r="H2617" s="434">
        <v>2415</v>
      </c>
      <c r="I2617" s="434">
        <v>85.98</v>
      </c>
      <c r="J2617" s="434">
        <v>0</v>
      </c>
      <c r="K2617" s="434">
        <v>2010</v>
      </c>
    </row>
    <row r="2618" spans="1:11" hidden="1" x14ac:dyDescent="0.25">
      <c r="A2618" s="434">
        <v>236555000</v>
      </c>
      <c r="B2618" s="434">
        <v>31299</v>
      </c>
      <c r="C2618" s="434" t="s">
        <v>28</v>
      </c>
      <c r="D2618" s="434" t="s">
        <v>33</v>
      </c>
      <c r="E2618" s="434">
        <v>14.1</v>
      </c>
      <c r="F2618" s="434">
        <v>12240</v>
      </c>
      <c r="G2618" s="434">
        <v>93038</v>
      </c>
      <c r="H2618" s="434">
        <v>51209</v>
      </c>
      <c r="I2618" s="434">
        <v>229.17</v>
      </c>
      <c r="J2618" s="434">
        <v>0</v>
      </c>
      <c r="K2618" s="434">
        <v>1970</v>
      </c>
    </row>
    <row r="2619" spans="1:11" hidden="1" x14ac:dyDescent="0.25">
      <c r="A2619" s="434">
        <v>236561000</v>
      </c>
      <c r="B2619" s="434">
        <v>1507913</v>
      </c>
      <c r="C2619" s="434" t="s">
        <v>31</v>
      </c>
      <c r="D2619" s="434" t="s">
        <v>22</v>
      </c>
      <c r="E2619" s="434">
        <v>13.5</v>
      </c>
      <c r="F2619" s="434">
        <v>1949</v>
      </c>
      <c r="G2619" s="434">
        <v>4015</v>
      </c>
      <c r="H2619" s="434">
        <v>3136</v>
      </c>
      <c r="I2619" s="434">
        <v>94.21</v>
      </c>
      <c r="J2619" s="434">
        <v>0</v>
      </c>
      <c r="K2619" s="434">
        <v>1970</v>
      </c>
    </row>
    <row r="2620" spans="1:11" hidden="1" x14ac:dyDescent="0.25">
      <c r="A2620" s="434">
        <v>236566000</v>
      </c>
      <c r="B2620" s="434">
        <v>79840</v>
      </c>
      <c r="C2620" s="434" t="s">
        <v>24</v>
      </c>
      <c r="D2620" s="434" t="s">
        <v>25</v>
      </c>
      <c r="E2620" s="434">
        <v>14.6</v>
      </c>
      <c r="F2620" s="434">
        <v>4440</v>
      </c>
      <c r="G2620" s="434">
        <v>7868</v>
      </c>
      <c r="H2620" s="434">
        <v>7267</v>
      </c>
      <c r="I2620" s="434">
        <v>116.4</v>
      </c>
      <c r="J2620" s="434">
        <v>6423</v>
      </c>
      <c r="K2620" s="434">
        <v>1970</v>
      </c>
    </row>
    <row r="2621" spans="1:11" hidden="1" x14ac:dyDescent="0.25">
      <c r="A2621" s="434">
        <v>236567000</v>
      </c>
      <c r="B2621" s="434">
        <v>93829</v>
      </c>
      <c r="C2621" s="434" t="s">
        <v>24</v>
      </c>
      <c r="D2621" s="434" t="s">
        <v>25</v>
      </c>
      <c r="F2621" s="434">
        <v>4440</v>
      </c>
      <c r="G2621" s="434">
        <v>7868</v>
      </c>
      <c r="H2621" s="434">
        <v>7267</v>
      </c>
      <c r="I2621" s="434">
        <v>116.45</v>
      </c>
      <c r="J2621" s="434">
        <v>6500</v>
      </c>
      <c r="K2621" s="434">
        <v>2010</v>
      </c>
    </row>
    <row r="2622" spans="1:11" hidden="1" x14ac:dyDescent="0.25">
      <c r="A2622" s="434">
        <v>236568000</v>
      </c>
      <c r="B2622" s="434">
        <v>71032</v>
      </c>
      <c r="C2622" s="434" t="s">
        <v>61</v>
      </c>
      <c r="D2622" s="434" t="s">
        <v>22</v>
      </c>
      <c r="E2622" s="434">
        <v>12.5</v>
      </c>
      <c r="F2622" s="434">
        <v>1980</v>
      </c>
      <c r="G2622" s="434">
        <v>3177</v>
      </c>
      <c r="H2622" s="434">
        <v>2400</v>
      </c>
      <c r="I2622" s="434">
        <v>86</v>
      </c>
      <c r="J2622" s="434">
        <v>0</v>
      </c>
      <c r="K2622" s="434">
        <v>2010</v>
      </c>
    </row>
    <row r="2623" spans="1:11" hidden="1" x14ac:dyDescent="0.25">
      <c r="A2623" s="434">
        <v>236572000</v>
      </c>
      <c r="B2623" s="434">
        <v>79537</v>
      </c>
      <c r="C2623" s="434" t="s">
        <v>31</v>
      </c>
      <c r="D2623" s="434" t="s">
        <v>25</v>
      </c>
      <c r="E2623" s="434">
        <v>15</v>
      </c>
      <c r="F2623" s="434">
        <v>4320</v>
      </c>
      <c r="G2623" s="434">
        <v>5560</v>
      </c>
      <c r="H2623" s="434">
        <v>4454</v>
      </c>
      <c r="I2623" s="434">
        <v>100.8</v>
      </c>
      <c r="J2623" s="434">
        <v>0</v>
      </c>
      <c r="K2623" s="434">
        <v>1970</v>
      </c>
    </row>
    <row r="2624" spans="1:11" hidden="1" x14ac:dyDescent="0.25">
      <c r="A2624" s="434">
        <v>236576000</v>
      </c>
      <c r="B2624" s="434">
        <v>51615</v>
      </c>
      <c r="C2624" s="434" t="s">
        <v>35</v>
      </c>
      <c r="D2624" s="434" t="s">
        <v>25</v>
      </c>
      <c r="E2624" s="434">
        <v>17</v>
      </c>
      <c r="F2624" s="434">
        <v>5940</v>
      </c>
      <c r="G2624" s="434">
        <v>7900</v>
      </c>
      <c r="H2624" s="434">
        <v>5941</v>
      </c>
      <c r="I2624" s="434">
        <v>132.22999999999999</v>
      </c>
      <c r="J2624" s="434">
        <v>0</v>
      </c>
      <c r="K2624" s="434">
        <v>1970</v>
      </c>
    </row>
    <row r="2625" spans="1:11" hidden="1" x14ac:dyDescent="0.25">
      <c r="A2625" s="434">
        <v>236578000</v>
      </c>
      <c r="B2625" s="434">
        <v>60501</v>
      </c>
      <c r="C2625" s="434" t="s">
        <v>48</v>
      </c>
      <c r="D2625" s="434" t="s">
        <v>17</v>
      </c>
      <c r="E2625" s="434">
        <v>10</v>
      </c>
      <c r="F2625" s="434">
        <v>828</v>
      </c>
      <c r="G2625" s="434">
        <v>1265</v>
      </c>
      <c r="H2625" s="434">
        <v>1109</v>
      </c>
      <c r="I2625" s="434">
        <v>51</v>
      </c>
      <c r="J2625" s="434">
        <v>0</v>
      </c>
      <c r="K2625" s="434">
        <v>1998</v>
      </c>
    </row>
    <row r="2626" spans="1:11" hidden="1" x14ac:dyDescent="0.25">
      <c r="A2626" s="434">
        <v>236579000</v>
      </c>
      <c r="B2626" s="434">
        <v>540397</v>
      </c>
      <c r="C2626" s="434" t="s">
        <v>46</v>
      </c>
      <c r="D2626" s="434" t="s">
        <v>17</v>
      </c>
      <c r="E2626" s="434">
        <v>13</v>
      </c>
      <c r="F2626" s="434">
        <v>2942</v>
      </c>
      <c r="G2626" s="434">
        <v>1200</v>
      </c>
      <c r="H2626" s="434">
        <v>1428</v>
      </c>
      <c r="I2626" s="434">
        <v>57.4</v>
      </c>
      <c r="J2626" s="434">
        <v>0</v>
      </c>
      <c r="K2626" s="434">
        <v>2007</v>
      </c>
    </row>
    <row r="2627" spans="1:11" hidden="1" x14ac:dyDescent="0.25">
      <c r="A2627" s="434">
        <v>236583000</v>
      </c>
      <c r="B2627" s="434">
        <v>70978</v>
      </c>
      <c r="C2627" s="434" t="s">
        <v>61</v>
      </c>
      <c r="D2627" s="434" t="s">
        <v>22</v>
      </c>
      <c r="E2627" s="434">
        <v>12.5</v>
      </c>
      <c r="F2627" s="434">
        <v>1980</v>
      </c>
      <c r="G2627" s="434">
        <v>3177</v>
      </c>
      <c r="H2627" s="434">
        <v>2415</v>
      </c>
      <c r="I2627" s="434">
        <v>85.97</v>
      </c>
      <c r="J2627" s="434">
        <v>0</v>
      </c>
      <c r="K2627" s="434">
        <v>2010</v>
      </c>
    </row>
    <row r="2628" spans="1:11" hidden="1" x14ac:dyDescent="0.25">
      <c r="A2628" s="434">
        <v>236584000</v>
      </c>
      <c r="B2628" s="434">
        <v>181188</v>
      </c>
      <c r="C2628" s="434" t="s">
        <v>31</v>
      </c>
      <c r="D2628" s="434" t="s">
        <v>22</v>
      </c>
      <c r="E2628" s="434">
        <v>11.2</v>
      </c>
      <c r="F2628" s="434">
        <v>969</v>
      </c>
      <c r="G2628" s="434">
        <v>2625</v>
      </c>
      <c r="H2628" s="434">
        <v>1801</v>
      </c>
      <c r="I2628" s="434">
        <v>87.5</v>
      </c>
      <c r="J2628" s="434">
        <v>0</v>
      </c>
      <c r="K2628" s="434">
        <v>1970</v>
      </c>
    </row>
    <row r="2629" spans="1:11" hidden="1" x14ac:dyDescent="0.25">
      <c r="A2629" s="434">
        <v>236585000</v>
      </c>
      <c r="B2629" s="434">
        <v>214666</v>
      </c>
      <c r="C2629" s="434" t="s">
        <v>46</v>
      </c>
      <c r="D2629" s="434" t="s">
        <v>17</v>
      </c>
      <c r="E2629" s="434">
        <v>11</v>
      </c>
      <c r="F2629" s="434">
        <v>3.2360000000000002</v>
      </c>
      <c r="G2629" s="434">
        <v>1317</v>
      </c>
      <c r="H2629" s="434">
        <v>1452</v>
      </c>
      <c r="I2629" s="434">
        <v>58.3</v>
      </c>
      <c r="J2629" s="434">
        <v>0</v>
      </c>
      <c r="K2629" s="434">
        <v>1970</v>
      </c>
    </row>
    <row r="2630" spans="1:11" hidden="1" x14ac:dyDescent="0.25">
      <c r="A2630" s="434">
        <v>236586000</v>
      </c>
      <c r="B2630" s="434">
        <v>11684</v>
      </c>
      <c r="C2630" s="434" t="s">
        <v>61</v>
      </c>
      <c r="D2630" s="434" t="s">
        <v>29</v>
      </c>
      <c r="E2630" s="434">
        <v>14.5</v>
      </c>
      <c r="F2630" s="434">
        <v>7560</v>
      </c>
      <c r="G2630" s="434">
        <v>20396</v>
      </c>
      <c r="H2630" s="434">
        <v>16037</v>
      </c>
      <c r="I2630" s="434">
        <v>174.1</v>
      </c>
      <c r="J2630" s="434">
        <v>0</v>
      </c>
      <c r="K2630" s="434">
        <v>2003</v>
      </c>
    </row>
    <row r="2631" spans="1:11" hidden="1" x14ac:dyDescent="0.25">
      <c r="A2631" s="434">
        <v>236592000</v>
      </c>
      <c r="B2631" s="434">
        <v>41394</v>
      </c>
      <c r="C2631" s="434" t="s">
        <v>61</v>
      </c>
      <c r="D2631" s="434" t="s">
        <v>25</v>
      </c>
      <c r="E2631" s="434">
        <v>13</v>
      </c>
      <c r="F2631" s="434">
        <v>2970</v>
      </c>
      <c r="G2631" s="434">
        <v>7712</v>
      </c>
      <c r="H2631" s="434">
        <v>5044</v>
      </c>
      <c r="I2631" s="434">
        <v>125.79</v>
      </c>
      <c r="J2631" s="434">
        <v>0</v>
      </c>
      <c r="K2631" s="434">
        <v>2011</v>
      </c>
    </row>
    <row r="2632" spans="1:11" hidden="1" x14ac:dyDescent="0.25">
      <c r="A2632" s="434">
        <v>236593000</v>
      </c>
      <c r="B2632" s="434">
        <v>22755</v>
      </c>
      <c r="C2632" s="434" t="s">
        <v>31</v>
      </c>
      <c r="D2632" s="434" t="s">
        <v>22</v>
      </c>
      <c r="E2632" s="434">
        <v>12.5</v>
      </c>
      <c r="F2632" s="434">
        <v>1683</v>
      </c>
      <c r="G2632" s="434">
        <v>3175</v>
      </c>
      <c r="H2632" s="434">
        <v>2415</v>
      </c>
      <c r="I2632" s="434">
        <v>86.01</v>
      </c>
      <c r="J2632" s="434">
        <v>0</v>
      </c>
      <c r="K2632" s="434">
        <v>1970</v>
      </c>
    </row>
    <row r="2633" spans="1:11" hidden="1" x14ac:dyDescent="0.25">
      <c r="A2633" s="434">
        <v>236596000</v>
      </c>
      <c r="B2633" s="434">
        <v>101456</v>
      </c>
      <c r="C2633" s="434" t="s">
        <v>31</v>
      </c>
      <c r="D2633" s="434" t="s">
        <v>22</v>
      </c>
      <c r="G2633" s="434">
        <v>4319</v>
      </c>
      <c r="H2633" s="434">
        <v>3088</v>
      </c>
      <c r="I2633" s="434">
        <v>94</v>
      </c>
      <c r="J2633" s="434">
        <v>0</v>
      </c>
      <c r="K2633" s="434">
        <v>1970</v>
      </c>
    </row>
    <row r="2634" spans="1:11" hidden="1" x14ac:dyDescent="0.25">
      <c r="A2634" s="434">
        <v>236597000</v>
      </c>
      <c r="B2634" s="434">
        <v>196349</v>
      </c>
      <c r="C2634" s="434" t="s">
        <v>31</v>
      </c>
      <c r="D2634" s="434" t="s">
        <v>22</v>
      </c>
      <c r="E2634" s="434">
        <v>11.75</v>
      </c>
      <c r="F2634" s="434">
        <v>2000</v>
      </c>
      <c r="G2634" s="434">
        <v>6630</v>
      </c>
      <c r="H2634" s="434">
        <v>3968</v>
      </c>
      <c r="I2634" s="434">
        <v>99.95</v>
      </c>
      <c r="J2634" s="434">
        <v>0</v>
      </c>
      <c r="K2634" s="434">
        <v>1994</v>
      </c>
    </row>
    <row r="2635" spans="1:11" hidden="1" x14ac:dyDescent="0.25">
      <c r="A2635" s="434">
        <v>236598000</v>
      </c>
      <c r="B2635" s="434">
        <v>258423</v>
      </c>
      <c r="C2635" s="434" t="s">
        <v>31</v>
      </c>
      <c r="D2635" s="434" t="s">
        <v>25</v>
      </c>
      <c r="E2635" s="434">
        <v>12.5</v>
      </c>
      <c r="F2635" s="434">
        <v>2758</v>
      </c>
      <c r="G2635" s="434">
        <v>5400</v>
      </c>
      <c r="H2635" s="434">
        <v>4112</v>
      </c>
      <c r="I2635" s="434">
        <v>107.05</v>
      </c>
      <c r="J2635" s="434">
        <v>0</v>
      </c>
      <c r="K2635" s="434">
        <v>2001</v>
      </c>
    </row>
    <row r="2636" spans="1:11" hidden="1" x14ac:dyDescent="0.25">
      <c r="A2636" s="434">
        <v>236599000</v>
      </c>
      <c r="B2636" s="434">
        <v>617586</v>
      </c>
      <c r="C2636" s="434" t="s">
        <v>61</v>
      </c>
      <c r="D2636" s="434" t="s">
        <v>22</v>
      </c>
      <c r="E2636" s="434">
        <v>11.5</v>
      </c>
      <c r="F2636" s="434">
        <v>1800</v>
      </c>
      <c r="G2636" s="434">
        <v>4530</v>
      </c>
      <c r="H2636" s="434">
        <v>2999</v>
      </c>
      <c r="I2636" s="434">
        <v>89.99</v>
      </c>
      <c r="K2636" s="434">
        <v>2003</v>
      </c>
    </row>
    <row r="2637" spans="1:11" hidden="1" x14ac:dyDescent="0.25">
      <c r="A2637" s="434">
        <v>236603000</v>
      </c>
      <c r="B2637" s="434">
        <v>80673</v>
      </c>
      <c r="C2637" s="434" t="s">
        <v>46</v>
      </c>
      <c r="D2637" s="434" t="s">
        <v>17</v>
      </c>
      <c r="E2637" s="434">
        <v>12</v>
      </c>
      <c r="F2637" s="434">
        <v>2150</v>
      </c>
      <c r="G2637" s="434">
        <v>500</v>
      </c>
      <c r="H2637" s="434">
        <v>459</v>
      </c>
      <c r="I2637" s="434">
        <v>36</v>
      </c>
      <c r="J2637" s="434">
        <v>0</v>
      </c>
      <c r="K2637" s="434">
        <v>2011</v>
      </c>
    </row>
    <row r="2638" spans="1:11" hidden="1" x14ac:dyDescent="0.25">
      <c r="A2638" s="434">
        <v>236607000</v>
      </c>
      <c r="B2638" s="434">
        <v>10113</v>
      </c>
      <c r="C2638" s="434" t="s">
        <v>28</v>
      </c>
      <c r="D2638" s="434" t="s">
        <v>29</v>
      </c>
      <c r="E2638" s="434">
        <v>14</v>
      </c>
      <c r="F2638" s="434">
        <v>7097</v>
      </c>
      <c r="G2638" s="434">
        <v>34569</v>
      </c>
      <c r="H2638" s="434">
        <v>22549</v>
      </c>
      <c r="I2638" s="434">
        <v>179.93</v>
      </c>
      <c r="J2638" s="434">
        <v>0</v>
      </c>
      <c r="K2638" s="434">
        <v>2012</v>
      </c>
    </row>
    <row r="2639" spans="1:11" hidden="1" x14ac:dyDescent="0.25">
      <c r="A2639" s="434">
        <v>236610000</v>
      </c>
      <c r="B2639" s="434">
        <v>59015</v>
      </c>
      <c r="C2639" s="434" t="s">
        <v>31</v>
      </c>
      <c r="D2639" s="434" t="s">
        <v>22</v>
      </c>
      <c r="E2639" s="434">
        <v>12.5</v>
      </c>
      <c r="F2639" s="434">
        <v>1683</v>
      </c>
      <c r="G2639" s="434">
        <v>4030</v>
      </c>
      <c r="H2639" s="434">
        <v>2779</v>
      </c>
      <c r="I2639" s="434">
        <v>87.9</v>
      </c>
      <c r="J2639" s="434">
        <v>0</v>
      </c>
      <c r="K2639" s="434">
        <v>1970</v>
      </c>
    </row>
    <row r="2640" spans="1:11" hidden="1" x14ac:dyDescent="0.25">
      <c r="A2640" s="434">
        <v>236611000</v>
      </c>
      <c r="B2640" s="434">
        <v>77514</v>
      </c>
      <c r="C2640" s="434" t="s">
        <v>31</v>
      </c>
      <c r="D2640" s="434" t="s">
        <v>22</v>
      </c>
      <c r="E2640" s="434">
        <v>12.5</v>
      </c>
      <c r="F2640" s="434">
        <v>1683</v>
      </c>
      <c r="G2640" s="434">
        <v>4030</v>
      </c>
      <c r="H2640" s="434">
        <v>2779</v>
      </c>
      <c r="I2640" s="434">
        <v>87.9</v>
      </c>
      <c r="J2640" s="434">
        <v>0</v>
      </c>
      <c r="K2640" s="434">
        <v>1970</v>
      </c>
    </row>
    <row r="2641" spans="1:11" hidden="1" x14ac:dyDescent="0.25">
      <c r="A2641" s="434">
        <v>236617000</v>
      </c>
      <c r="B2641" s="434">
        <v>64167</v>
      </c>
      <c r="C2641" s="434" t="s">
        <v>31</v>
      </c>
      <c r="D2641" s="434" t="s">
        <v>22</v>
      </c>
      <c r="E2641" s="434">
        <v>13</v>
      </c>
      <c r="F2641" s="434">
        <v>2808</v>
      </c>
      <c r="G2641" s="434">
        <v>4537</v>
      </c>
      <c r="H2641" s="434">
        <v>2999</v>
      </c>
      <c r="I2641" s="434">
        <v>89.78</v>
      </c>
      <c r="J2641" s="434">
        <v>0</v>
      </c>
      <c r="K2641" s="434">
        <v>1970</v>
      </c>
    </row>
    <row r="2642" spans="1:11" hidden="1" x14ac:dyDescent="0.25">
      <c r="A2642" s="434">
        <v>236621000</v>
      </c>
      <c r="B2642" s="434">
        <v>30460</v>
      </c>
      <c r="C2642" s="434" t="s">
        <v>28</v>
      </c>
      <c r="D2642" s="434" t="s">
        <v>33</v>
      </c>
      <c r="E2642" s="434">
        <v>14.1</v>
      </c>
      <c r="F2642" s="434">
        <v>12240</v>
      </c>
      <c r="G2642" s="434">
        <v>93019</v>
      </c>
      <c r="H2642" s="434">
        <v>51209</v>
      </c>
      <c r="I2642" s="434">
        <v>229.17</v>
      </c>
      <c r="J2642" s="434">
        <v>0</v>
      </c>
      <c r="K2642" s="434">
        <v>1970</v>
      </c>
    </row>
    <row r="2643" spans="1:11" hidden="1" x14ac:dyDescent="0.25">
      <c r="A2643" s="434">
        <v>236622000</v>
      </c>
      <c r="B2643" s="434">
        <v>94008</v>
      </c>
      <c r="C2643" s="434" t="s">
        <v>61</v>
      </c>
      <c r="D2643" s="434" t="s">
        <v>22</v>
      </c>
      <c r="E2643" s="434">
        <v>12.5</v>
      </c>
      <c r="F2643" s="434">
        <v>1980</v>
      </c>
      <c r="G2643" s="434">
        <v>3196</v>
      </c>
      <c r="H2643" s="434">
        <v>2415</v>
      </c>
      <c r="I2643" s="434">
        <v>86</v>
      </c>
      <c r="J2643" s="434">
        <v>0</v>
      </c>
      <c r="K2643" s="434">
        <v>2011</v>
      </c>
    </row>
    <row r="2644" spans="1:11" hidden="1" x14ac:dyDescent="0.25">
      <c r="A2644" s="434">
        <v>236629000</v>
      </c>
      <c r="B2644" s="434">
        <v>28063</v>
      </c>
      <c r="C2644" s="434" t="s">
        <v>16</v>
      </c>
      <c r="D2644" s="434" t="s">
        <v>22</v>
      </c>
      <c r="E2644" s="434">
        <v>12.2</v>
      </c>
      <c r="F2644" s="434">
        <v>2970</v>
      </c>
      <c r="G2644" s="434">
        <v>5897</v>
      </c>
      <c r="H2644" s="434">
        <v>5030</v>
      </c>
      <c r="I2644" s="434">
        <v>99.15</v>
      </c>
      <c r="J2644" s="434">
        <v>4994</v>
      </c>
      <c r="K2644" s="434">
        <v>2010</v>
      </c>
    </row>
    <row r="2645" spans="1:11" hidden="1" x14ac:dyDescent="0.25">
      <c r="A2645" s="434">
        <v>236630000</v>
      </c>
      <c r="B2645" s="434">
        <v>28475</v>
      </c>
      <c r="C2645" s="434" t="s">
        <v>16</v>
      </c>
      <c r="D2645" s="434" t="s">
        <v>22</v>
      </c>
      <c r="E2645" s="434">
        <v>13</v>
      </c>
      <c r="F2645" s="434">
        <v>2970</v>
      </c>
      <c r="G2645" s="434">
        <v>5897</v>
      </c>
      <c r="H2645" s="434">
        <v>5030</v>
      </c>
      <c r="I2645" s="434">
        <v>99.15</v>
      </c>
      <c r="J2645" s="434">
        <v>4984</v>
      </c>
      <c r="K2645" s="434">
        <v>2010</v>
      </c>
    </row>
    <row r="2646" spans="1:11" hidden="1" x14ac:dyDescent="0.25">
      <c r="A2646" s="434">
        <v>236631000</v>
      </c>
      <c r="B2646" s="434">
        <v>25656</v>
      </c>
      <c r="C2646" s="434" t="s">
        <v>31</v>
      </c>
      <c r="D2646" s="434" t="s">
        <v>25</v>
      </c>
      <c r="E2646" s="434">
        <v>15</v>
      </c>
      <c r="F2646" s="434">
        <v>4850</v>
      </c>
      <c r="G2646" s="434">
        <v>8733</v>
      </c>
      <c r="H2646" s="434">
        <v>6154</v>
      </c>
      <c r="I2646" s="434">
        <v>132.22999999999999</v>
      </c>
      <c r="J2646" s="434">
        <v>0</v>
      </c>
      <c r="K2646" s="434">
        <v>1970</v>
      </c>
    </row>
    <row r="2647" spans="1:11" hidden="1" x14ac:dyDescent="0.25">
      <c r="A2647" s="434">
        <v>236639000</v>
      </c>
      <c r="B2647" s="434">
        <v>8324</v>
      </c>
      <c r="C2647" s="434" t="s">
        <v>28</v>
      </c>
      <c r="D2647" s="434" t="s">
        <v>33</v>
      </c>
      <c r="E2647" s="434">
        <v>15</v>
      </c>
      <c r="F2647" s="434">
        <v>10.32</v>
      </c>
      <c r="G2647" s="434">
        <v>76602</v>
      </c>
      <c r="H2647" s="434">
        <v>39727</v>
      </c>
      <c r="I2647" s="434">
        <v>224.94</v>
      </c>
      <c r="J2647" s="434">
        <v>0</v>
      </c>
      <c r="K2647" s="434">
        <v>1970</v>
      </c>
    </row>
    <row r="2648" spans="1:11" hidden="1" x14ac:dyDescent="0.25">
      <c r="A2648" s="434">
        <v>236643000</v>
      </c>
      <c r="B2648" s="434">
        <v>1231</v>
      </c>
      <c r="C2648" s="434" t="s">
        <v>31</v>
      </c>
      <c r="D2648" s="434" t="s">
        <v>22</v>
      </c>
      <c r="E2648" s="434">
        <v>0</v>
      </c>
      <c r="F2648" s="434">
        <v>2700</v>
      </c>
      <c r="G2648" s="434">
        <v>4400</v>
      </c>
      <c r="H2648" s="434">
        <v>3978</v>
      </c>
      <c r="I2648" s="434">
        <v>99.95</v>
      </c>
      <c r="J2648" s="434">
        <v>0</v>
      </c>
    </row>
    <row r="2649" spans="1:11" hidden="1" x14ac:dyDescent="0.25">
      <c r="A2649" s="434">
        <v>236644000</v>
      </c>
      <c r="B2649" s="434">
        <v>68207</v>
      </c>
      <c r="C2649" s="434" t="s">
        <v>61</v>
      </c>
      <c r="D2649" s="434" t="s">
        <v>25</v>
      </c>
      <c r="E2649" s="434">
        <v>12.5</v>
      </c>
      <c r="F2649" s="434">
        <v>2879</v>
      </c>
      <c r="G2649" s="434">
        <v>5488</v>
      </c>
      <c r="H2649" s="434">
        <v>3998</v>
      </c>
      <c r="I2649" s="434">
        <v>107.05</v>
      </c>
      <c r="K2649" s="434">
        <v>1999</v>
      </c>
    </row>
    <row r="2650" spans="1:11" hidden="1" x14ac:dyDescent="0.25">
      <c r="A2650" s="434">
        <v>236647000</v>
      </c>
      <c r="B2650" s="434">
        <v>8543</v>
      </c>
      <c r="C2650" s="434" t="s">
        <v>20</v>
      </c>
      <c r="D2650" s="434" t="s">
        <v>25</v>
      </c>
      <c r="E2650" s="434">
        <v>11.7</v>
      </c>
      <c r="F2650" s="434">
        <v>2400</v>
      </c>
      <c r="G2650" s="434">
        <v>6450</v>
      </c>
      <c r="H2650" s="434">
        <v>3953</v>
      </c>
      <c r="I2650" s="434">
        <v>103</v>
      </c>
      <c r="J2650" s="434">
        <v>6667</v>
      </c>
      <c r="K2650" s="434">
        <v>2008</v>
      </c>
    </row>
    <row r="2651" spans="1:11" hidden="1" x14ac:dyDescent="0.25">
      <c r="A2651" s="434">
        <v>236648000</v>
      </c>
      <c r="B2651" s="434">
        <v>2129</v>
      </c>
      <c r="C2651" s="434" t="s">
        <v>35</v>
      </c>
      <c r="D2651" s="434" t="s">
        <v>25</v>
      </c>
      <c r="E2651" s="434">
        <v>17.2</v>
      </c>
      <c r="F2651" s="434">
        <v>5913</v>
      </c>
      <c r="G2651" s="434">
        <v>8430</v>
      </c>
      <c r="H2651" s="434">
        <v>7541</v>
      </c>
      <c r="I2651" s="434">
        <v>127</v>
      </c>
      <c r="K2651" s="434">
        <v>1999</v>
      </c>
    </row>
    <row r="2652" spans="1:11" hidden="1" x14ac:dyDescent="0.25">
      <c r="A2652" s="434">
        <v>236652000</v>
      </c>
      <c r="B2652" s="434">
        <v>104326</v>
      </c>
      <c r="C2652" s="434" t="s">
        <v>20</v>
      </c>
      <c r="D2652" s="434" t="s">
        <v>25</v>
      </c>
      <c r="E2652" s="434">
        <v>14.5</v>
      </c>
      <c r="F2652" s="434">
        <v>3960</v>
      </c>
      <c r="G2652" s="434">
        <v>8933</v>
      </c>
      <c r="H2652" s="434">
        <v>6382</v>
      </c>
      <c r="I2652" s="434">
        <v>118.14</v>
      </c>
      <c r="J2652" s="434">
        <v>9360</v>
      </c>
      <c r="K2652" s="434">
        <v>2014</v>
      </c>
    </row>
    <row r="2653" spans="1:11" hidden="1" x14ac:dyDescent="0.25">
      <c r="A2653" s="434">
        <v>236654000</v>
      </c>
      <c r="B2653" s="434">
        <v>6889</v>
      </c>
      <c r="C2653" s="434" t="s">
        <v>61</v>
      </c>
      <c r="D2653" s="434" t="s">
        <v>25</v>
      </c>
      <c r="E2653" s="434">
        <v>13</v>
      </c>
      <c r="F2653" s="434">
        <v>4320</v>
      </c>
      <c r="G2653" s="434">
        <v>10500</v>
      </c>
      <c r="H2653" s="434">
        <v>7406</v>
      </c>
      <c r="I2653" s="434">
        <v>142.68</v>
      </c>
      <c r="J2653" s="434">
        <v>0</v>
      </c>
      <c r="K2653" s="434">
        <v>2002</v>
      </c>
    </row>
    <row r="2654" spans="1:11" hidden="1" x14ac:dyDescent="0.25">
      <c r="A2654" s="434">
        <v>236655000</v>
      </c>
      <c r="B2654" s="434">
        <v>179961</v>
      </c>
      <c r="C2654" s="434" t="s">
        <v>61</v>
      </c>
      <c r="D2654" s="434" t="s">
        <v>25</v>
      </c>
      <c r="E2654" s="434">
        <v>12.5</v>
      </c>
      <c r="F2654" s="434">
        <v>2999</v>
      </c>
      <c r="G2654" s="434">
        <v>6041</v>
      </c>
      <c r="H2654" s="434">
        <v>4206</v>
      </c>
      <c r="I2654" s="434">
        <v>113.76</v>
      </c>
      <c r="J2654" s="434">
        <v>0</v>
      </c>
      <c r="K2654" s="434">
        <v>2006</v>
      </c>
    </row>
    <row r="2655" spans="1:11" hidden="1" x14ac:dyDescent="0.25">
      <c r="A2655" s="434">
        <v>236656000</v>
      </c>
      <c r="B2655" s="434">
        <v>144786</v>
      </c>
      <c r="C2655" s="434" t="s">
        <v>61</v>
      </c>
      <c r="D2655" s="434" t="s">
        <v>25</v>
      </c>
      <c r="E2655" s="434">
        <v>12.5</v>
      </c>
      <c r="F2655" s="434">
        <v>2999</v>
      </c>
      <c r="G2655" s="434">
        <v>6041</v>
      </c>
      <c r="H2655" s="434">
        <v>4206</v>
      </c>
      <c r="I2655" s="434">
        <v>113.76</v>
      </c>
      <c r="J2655" s="434">
        <v>0</v>
      </c>
      <c r="K2655" s="434">
        <v>2006</v>
      </c>
    </row>
    <row r="2656" spans="1:11" hidden="1" x14ac:dyDescent="0.25">
      <c r="A2656" s="434">
        <v>236661000</v>
      </c>
      <c r="B2656" s="434">
        <v>12467</v>
      </c>
      <c r="C2656" s="434" t="s">
        <v>46</v>
      </c>
      <c r="D2656" s="434" t="s">
        <v>22</v>
      </c>
      <c r="E2656" s="434">
        <v>13</v>
      </c>
      <c r="F2656" s="434">
        <v>4800</v>
      </c>
      <c r="G2656" s="434">
        <v>3828</v>
      </c>
      <c r="H2656" s="434">
        <v>3400</v>
      </c>
      <c r="I2656" s="434">
        <v>80</v>
      </c>
      <c r="K2656" s="434">
        <v>2015</v>
      </c>
    </row>
    <row r="2657" spans="1:11" hidden="1" x14ac:dyDescent="0.25">
      <c r="A2657" s="434">
        <v>236668000</v>
      </c>
      <c r="B2657" s="434">
        <v>610996</v>
      </c>
      <c r="C2657" s="434" t="s">
        <v>20</v>
      </c>
      <c r="D2657" s="434" t="s">
        <v>22</v>
      </c>
      <c r="E2657" s="434">
        <v>13</v>
      </c>
      <c r="F2657" s="434">
        <v>2199</v>
      </c>
      <c r="G2657" s="434">
        <v>3743</v>
      </c>
      <c r="H2657" s="434">
        <v>2634</v>
      </c>
      <c r="I2657" s="434">
        <v>90</v>
      </c>
      <c r="J2657" s="434">
        <v>3905</v>
      </c>
      <c r="K2657" s="434">
        <v>1992</v>
      </c>
    </row>
    <row r="2658" spans="1:11" hidden="1" x14ac:dyDescent="0.25">
      <c r="A2658" s="434">
        <v>236669000</v>
      </c>
      <c r="B2658" s="434">
        <v>637819</v>
      </c>
      <c r="C2658" s="434" t="s">
        <v>20</v>
      </c>
      <c r="D2658" s="434" t="s">
        <v>22</v>
      </c>
      <c r="E2658" s="434">
        <v>13</v>
      </c>
      <c r="F2658" s="434">
        <v>2199</v>
      </c>
      <c r="G2658" s="434">
        <v>3750</v>
      </c>
      <c r="H2658" s="434">
        <v>2634</v>
      </c>
      <c r="I2658" s="434">
        <v>90</v>
      </c>
      <c r="J2658" s="434">
        <v>3905</v>
      </c>
      <c r="K2658" s="434">
        <v>1992</v>
      </c>
    </row>
    <row r="2659" spans="1:11" hidden="1" x14ac:dyDescent="0.25">
      <c r="A2659" s="434">
        <v>236670000</v>
      </c>
      <c r="B2659" s="434">
        <v>7706</v>
      </c>
      <c r="C2659" s="434" t="s">
        <v>31</v>
      </c>
      <c r="D2659" s="434" t="s">
        <v>25</v>
      </c>
      <c r="E2659" s="434">
        <v>14</v>
      </c>
      <c r="F2659" s="434">
        <v>4320</v>
      </c>
      <c r="G2659" s="434">
        <v>10517</v>
      </c>
      <c r="H2659" s="434">
        <v>7752</v>
      </c>
      <c r="I2659" s="434">
        <v>145.63</v>
      </c>
      <c r="J2659" s="434">
        <v>0</v>
      </c>
      <c r="K2659" s="434">
        <v>1970</v>
      </c>
    </row>
    <row r="2660" spans="1:11" hidden="1" x14ac:dyDescent="0.25">
      <c r="A2660" s="434">
        <v>236673000</v>
      </c>
      <c r="B2660" s="434">
        <v>58039</v>
      </c>
      <c r="C2660" s="434" t="s">
        <v>31</v>
      </c>
      <c r="D2660" s="434" t="s">
        <v>22</v>
      </c>
      <c r="E2660" s="434">
        <v>12</v>
      </c>
      <c r="F2660" s="434">
        <v>1850</v>
      </c>
      <c r="G2660" s="434">
        <v>4700</v>
      </c>
      <c r="H2660" s="434">
        <v>3350</v>
      </c>
      <c r="I2660" s="434">
        <v>89.98</v>
      </c>
      <c r="J2660" s="434">
        <v>0</v>
      </c>
      <c r="K2660" s="434">
        <v>2015</v>
      </c>
    </row>
    <row r="2661" spans="1:11" hidden="1" x14ac:dyDescent="0.25">
      <c r="A2661" s="434">
        <v>236683000</v>
      </c>
      <c r="B2661" s="434">
        <v>24626</v>
      </c>
      <c r="C2661" s="434" t="s">
        <v>20</v>
      </c>
      <c r="D2661" s="434" t="s">
        <v>25</v>
      </c>
      <c r="E2661" s="434">
        <v>15</v>
      </c>
      <c r="F2661" s="434">
        <v>6296</v>
      </c>
      <c r="G2661" s="434">
        <v>17997</v>
      </c>
      <c r="H2661" s="434">
        <v>11711</v>
      </c>
      <c r="I2661" s="434">
        <v>147.5</v>
      </c>
      <c r="J2661" s="434">
        <v>21300</v>
      </c>
      <c r="K2661" s="434">
        <v>2007</v>
      </c>
    </row>
    <row r="2662" spans="1:11" hidden="1" x14ac:dyDescent="0.25">
      <c r="A2662" s="434">
        <v>236691000</v>
      </c>
      <c r="B2662" s="434">
        <v>2566</v>
      </c>
      <c r="C2662" s="434" t="s">
        <v>35</v>
      </c>
      <c r="D2662" s="434" t="s">
        <v>25</v>
      </c>
      <c r="E2662" s="434">
        <v>43603</v>
      </c>
      <c r="F2662" s="434">
        <v>8000</v>
      </c>
      <c r="G2662" s="434">
        <v>9587</v>
      </c>
      <c r="H2662" s="434">
        <v>7702</v>
      </c>
      <c r="I2662" s="434">
        <v>141.6</v>
      </c>
      <c r="J2662" s="434">
        <v>0</v>
      </c>
    </row>
    <row r="2663" spans="1:11" hidden="1" x14ac:dyDescent="0.25">
      <c r="A2663" s="434">
        <v>236697000</v>
      </c>
      <c r="B2663" s="434">
        <v>4046</v>
      </c>
      <c r="C2663" s="434" t="s">
        <v>46</v>
      </c>
      <c r="D2663" s="434" t="s">
        <v>22</v>
      </c>
      <c r="E2663" s="434">
        <v>14.5</v>
      </c>
      <c r="F2663" s="434">
        <v>7164</v>
      </c>
      <c r="G2663" s="434">
        <v>4138</v>
      </c>
      <c r="H2663" s="434">
        <v>3638</v>
      </c>
      <c r="I2663" s="434">
        <v>83.4</v>
      </c>
      <c r="J2663" s="434">
        <v>0</v>
      </c>
      <c r="K2663" s="434">
        <v>2016</v>
      </c>
    </row>
    <row r="2664" spans="1:11" hidden="1" x14ac:dyDescent="0.25">
      <c r="A2664" s="434">
        <v>236700000</v>
      </c>
      <c r="B2664" s="434">
        <v>469057</v>
      </c>
      <c r="C2664" s="434" t="s">
        <v>35</v>
      </c>
      <c r="D2664" s="434" t="s">
        <v>25</v>
      </c>
      <c r="E2664" s="434">
        <v>18</v>
      </c>
      <c r="F2664" s="434">
        <v>8400</v>
      </c>
      <c r="G2664" s="434">
        <v>11153</v>
      </c>
      <c r="H2664" s="434">
        <v>9995</v>
      </c>
      <c r="I2664" s="434">
        <v>134.44</v>
      </c>
      <c r="J2664" s="434">
        <v>0</v>
      </c>
      <c r="K2664" s="434">
        <v>2003</v>
      </c>
    </row>
    <row r="2665" spans="1:11" hidden="1" x14ac:dyDescent="0.25">
      <c r="A2665" s="434">
        <v>236701000</v>
      </c>
      <c r="B2665" s="434">
        <v>122990</v>
      </c>
      <c r="C2665" s="434" t="s">
        <v>28</v>
      </c>
      <c r="D2665" s="434" t="s">
        <v>22</v>
      </c>
      <c r="E2665" s="434">
        <v>12.5</v>
      </c>
      <c r="F2665" s="434">
        <v>2640</v>
      </c>
      <c r="G2665" s="434">
        <v>7182</v>
      </c>
      <c r="H2665" s="434">
        <v>4783</v>
      </c>
      <c r="I2665" s="434">
        <v>99.88</v>
      </c>
      <c r="J2665" s="434">
        <v>0</v>
      </c>
      <c r="K2665" s="434">
        <v>1970</v>
      </c>
    </row>
    <row r="2666" spans="1:11" hidden="1" x14ac:dyDescent="0.25">
      <c r="A2666" s="434">
        <v>236704000</v>
      </c>
      <c r="B2666" s="434">
        <v>653</v>
      </c>
      <c r="C2666" s="434" t="s">
        <v>61</v>
      </c>
      <c r="D2666" s="434" t="s">
        <v>13</v>
      </c>
      <c r="I2666" s="434">
        <v>14</v>
      </c>
      <c r="J2666" s="434">
        <v>0</v>
      </c>
      <c r="K2666" s="434">
        <v>1970</v>
      </c>
    </row>
    <row r="2667" spans="1:11" hidden="1" x14ac:dyDescent="0.25">
      <c r="A2667" s="434">
        <v>236708000</v>
      </c>
      <c r="B2667" s="434">
        <v>10141</v>
      </c>
      <c r="C2667" s="434" t="s">
        <v>28</v>
      </c>
      <c r="D2667" s="434" t="s">
        <v>29</v>
      </c>
      <c r="F2667" s="434">
        <v>6227</v>
      </c>
      <c r="G2667" s="434">
        <v>30487</v>
      </c>
      <c r="H2667" s="434">
        <v>19972</v>
      </c>
      <c r="I2667" s="434">
        <v>178.76</v>
      </c>
      <c r="K2667" s="434">
        <v>2008</v>
      </c>
    </row>
    <row r="2668" spans="1:11" hidden="1" x14ac:dyDescent="0.25">
      <c r="A2668" s="434">
        <v>236710000</v>
      </c>
      <c r="B2668" s="434">
        <v>4018</v>
      </c>
      <c r="C2668" s="434" t="s">
        <v>28</v>
      </c>
      <c r="D2668" s="434" t="s">
        <v>29</v>
      </c>
      <c r="E2668" s="434">
        <v>0</v>
      </c>
      <c r="F2668" s="434">
        <v>6227</v>
      </c>
      <c r="G2668" s="434">
        <v>30425</v>
      </c>
      <c r="H2668" s="434">
        <v>19972</v>
      </c>
      <c r="I2668" s="434">
        <v>178.76</v>
      </c>
      <c r="J2668" s="434">
        <v>0</v>
      </c>
      <c r="K2668" s="434">
        <v>2010</v>
      </c>
    </row>
    <row r="2669" spans="1:11" hidden="1" x14ac:dyDescent="0.25">
      <c r="A2669" s="434">
        <v>236711000</v>
      </c>
      <c r="B2669" s="434">
        <v>64327</v>
      </c>
      <c r="C2669" s="434" t="s">
        <v>61</v>
      </c>
      <c r="D2669" s="434" t="s">
        <v>25</v>
      </c>
      <c r="E2669" s="434">
        <v>12.5</v>
      </c>
      <c r="F2669" s="434">
        <v>2999</v>
      </c>
      <c r="G2669" s="434">
        <v>7574</v>
      </c>
      <c r="H2669" s="434">
        <v>4723</v>
      </c>
      <c r="I2669" s="434">
        <v>116.08</v>
      </c>
      <c r="J2669" s="434">
        <v>0</v>
      </c>
      <c r="K2669" s="434">
        <v>2011</v>
      </c>
    </row>
    <row r="2670" spans="1:11" hidden="1" x14ac:dyDescent="0.25">
      <c r="A2670" s="434">
        <v>236719000</v>
      </c>
      <c r="B2670" s="434">
        <v>2293</v>
      </c>
      <c r="C2670" s="434" t="s">
        <v>61</v>
      </c>
      <c r="D2670" s="434" t="s">
        <v>17</v>
      </c>
      <c r="E2670" s="434">
        <v>0</v>
      </c>
      <c r="F2670" s="434">
        <v>0</v>
      </c>
      <c r="G2670" s="434">
        <v>0</v>
      </c>
      <c r="H2670" s="434">
        <v>83</v>
      </c>
      <c r="I2670" s="434">
        <v>35.450000000000003</v>
      </c>
      <c r="J2670" s="434">
        <v>0</v>
      </c>
    </row>
    <row r="2671" spans="1:11" hidden="1" x14ac:dyDescent="0.25">
      <c r="A2671" s="434">
        <v>236725000</v>
      </c>
      <c r="B2671" s="434">
        <v>28959</v>
      </c>
      <c r="C2671" s="434" t="s">
        <v>48</v>
      </c>
      <c r="D2671" s="434" t="s">
        <v>17</v>
      </c>
      <c r="E2671" s="434">
        <v>13</v>
      </c>
      <c r="F2671" s="434">
        <v>3530</v>
      </c>
      <c r="G2671" s="434">
        <v>1250</v>
      </c>
      <c r="H2671" s="434">
        <v>1429</v>
      </c>
      <c r="I2671" s="434">
        <v>55.8</v>
      </c>
      <c r="K2671" s="434">
        <v>2000</v>
      </c>
    </row>
    <row r="2672" spans="1:11" hidden="1" x14ac:dyDescent="0.25">
      <c r="A2672" s="434">
        <v>236729000</v>
      </c>
      <c r="B2672" s="434">
        <v>2765</v>
      </c>
      <c r="C2672" s="434" t="s">
        <v>61</v>
      </c>
      <c r="D2672" s="434" t="s">
        <v>25</v>
      </c>
      <c r="E2672" s="434">
        <v>11</v>
      </c>
      <c r="F2672" s="434">
        <v>2640</v>
      </c>
      <c r="G2672" s="434">
        <v>7959</v>
      </c>
      <c r="H2672" s="434">
        <v>4999</v>
      </c>
      <c r="I2672" s="434">
        <v>116.58</v>
      </c>
      <c r="K2672" s="434">
        <v>1997</v>
      </c>
    </row>
    <row r="2673" spans="1:11" hidden="1" x14ac:dyDescent="0.25">
      <c r="A2673" s="434">
        <v>236730000</v>
      </c>
      <c r="B2673" s="434">
        <v>21119</v>
      </c>
      <c r="C2673" s="434" t="s">
        <v>61</v>
      </c>
      <c r="D2673" s="434" t="s">
        <v>22</v>
      </c>
      <c r="E2673" s="434">
        <v>10.5</v>
      </c>
      <c r="F2673" s="434">
        <v>1499</v>
      </c>
      <c r="G2673" s="434">
        <v>3710</v>
      </c>
      <c r="H2673" s="434">
        <v>2449</v>
      </c>
      <c r="I2673" s="434">
        <v>89</v>
      </c>
      <c r="K2673" s="434">
        <v>1994</v>
      </c>
    </row>
    <row r="2674" spans="1:11" hidden="1" x14ac:dyDescent="0.25">
      <c r="A2674" s="434">
        <v>237943000</v>
      </c>
      <c r="B2674" s="434">
        <v>119777</v>
      </c>
      <c r="C2674" s="434" t="s">
        <v>16</v>
      </c>
      <c r="D2674" s="434" t="s">
        <v>33</v>
      </c>
      <c r="E2674" s="434">
        <v>15.2</v>
      </c>
      <c r="F2674" s="434">
        <v>14048</v>
      </c>
      <c r="G2674" s="434">
        <v>105166</v>
      </c>
      <c r="H2674" s="434">
        <v>57022</v>
      </c>
      <c r="I2674" s="434">
        <v>248</v>
      </c>
      <c r="J2674" s="434">
        <v>0</v>
      </c>
      <c r="K2674" s="434">
        <v>1970</v>
      </c>
    </row>
    <row r="2675" spans="1:11" hidden="1" x14ac:dyDescent="0.25">
      <c r="A2675" s="434">
        <v>238009000</v>
      </c>
      <c r="B2675" s="434">
        <v>6799</v>
      </c>
      <c r="C2675" s="434" t="s">
        <v>20</v>
      </c>
      <c r="D2675" s="434" t="s">
        <v>29</v>
      </c>
      <c r="F2675" s="434">
        <v>7500</v>
      </c>
      <c r="G2675" s="434">
        <v>49990</v>
      </c>
      <c r="H2675" s="434">
        <v>29735</v>
      </c>
      <c r="I2675" s="434">
        <v>183.06800000000001</v>
      </c>
      <c r="J2675" s="434">
        <v>52947</v>
      </c>
      <c r="K2675" s="434">
        <v>2015</v>
      </c>
    </row>
    <row r="2676" spans="1:11" hidden="1" x14ac:dyDescent="0.25">
      <c r="A2676" s="434">
        <v>238013000</v>
      </c>
      <c r="B2676" s="434">
        <v>987</v>
      </c>
      <c r="C2676" s="434" t="s">
        <v>28</v>
      </c>
      <c r="D2676" s="434" t="s">
        <v>33</v>
      </c>
      <c r="E2676" s="434">
        <v>14</v>
      </c>
      <c r="F2676" s="434">
        <v>14126</v>
      </c>
      <c r="G2676" s="434">
        <v>79336</v>
      </c>
      <c r="H2676" s="434">
        <v>43717</v>
      </c>
      <c r="I2676" s="434">
        <v>229</v>
      </c>
      <c r="J2676" s="434">
        <v>0</v>
      </c>
    </row>
    <row r="2677" spans="1:11" hidden="1" x14ac:dyDescent="0.25">
      <c r="A2677" s="434">
        <v>238019000</v>
      </c>
      <c r="B2677" s="434">
        <v>3344</v>
      </c>
      <c r="C2677" s="434" t="s">
        <v>24</v>
      </c>
      <c r="D2677" s="434" t="s">
        <v>33</v>
      </c>
      <c r="E2677" s="434">
        <v>15</v>
      </c>
      <c r="F2677" s="434">
        <v>12205</v>
      </c>
      <c r="G2677" s="434">
        <v>114385</v>
      </c>
      <c r="H2677" s="434">
        <v>63802</v>
      </c>
      <c r="I2677" s="434">
        <v>249.89999</v>
      </c>
      <c r="J2677" s="434">
        <v>128422</v>
      </c>
      <c r="K2677" s="434">
        <v>2017</v>
      </c>
    </row>
    <row r="2678" spans="1:11" hidden="1" x14ac:dyDescent="0.25">
      <c r="A2678" s="434">
        <v>238023000</v>
      </c>
      <c r="B2678" s="434">
        <v>1234</v>
      </c>
      <c r="C2678" s="434" t="s">
        <v>28</v>
      </c>
      <c r="D2678" s="434" t="s">
        <v>33</v>
      </c>
      <c r="E2678" s="434">
        <v>14</v>
      </c>
      <c r="F2678" s="434">
        <v>11620</v>
      </c>
      <c r="G2678" s="434">
        <v>79800</v>
      </c>
      <c r="H2678" s="434">
        <v>43717</v>
      </c>
      <c r="I2678" s="434">
        <v>229</v>
      </c>
      <c r="J2678" s="434">
        <v>0</v>
      </c>
    </row>
    <row r="2679" spans="1:11" hidden="1" x14ac:dyDescent="0.25">
      <c r="A2679" s="434">
        <v>238145000</v>
      </c>
      <c r="B2679" s="434">
        <v>2057</v>
      </c>
      <c r="C2679" s="434" t="s">
        <v>28</v>
      </c>
      <c r="D2679" s="434" t="s">
        <v>29</v>
      </c>
      <c r="E2679" s="434">
        <v>14</v>
      </c>
      <c r="F2679" s="434">
        <v>7135</v>
      </c>
      <c r="G2679" s="434">
        <v>42584</v>
      </c>
      <c r="H2679" s="434">
        <v>24533</v>
      </c>
      <c r="I2679" s="434">
        <v>187.63</v>
      </c>
      <c r="K2679" s="434">
        <v>1998</v>
      </c>
    </row>
    <row r="2680" spans="1:11" hidden="1" x14ac:dyDescent="0.25">
      <c r="A2680" s="434">
        <v>238223000</v>
      </c>
      <c r="B2680" s="434">
        <v>4399</v>
      </c>
      <c r="C2680" s="434" t="s">
        <v>28</v>
      </c>
      <c r="D2680" s="434" t="s">
        <v>29</v>
      </c>
      <c r="E2680" s="434">
        <v>14.1</v>
      </c>
      <c r="F2680" s="434">
        <v>5373</v>
      </c>
      <c r="G2680" s="434">
        <v>27104</v>
      </c>
      <c r="H2680" s="434">
        <v>16418</v>
      </c>
      <c r="I2680" s="434">
        <v>165.5</v>
      </c>
      <c r="K2680" s="434">
        <v>2005</v>
      </c>
    </row>
    <row r="2681" spans="1:11" hidden="1" x14ac:dyDescent="0.25">
      <c r="A2681" s="434">
        <v>238233000</v>
      </c>
      <c r="B2681" s="434">
        <v>4924</v>
      </c>
      <c r="C2681" s="434" t="s">
        <v>24</v>
      </c>
      <c r="D2681" s="434" t="s">
        <v>36</v>
      </c>
      <c r="E2681" s="434">
        <v>15.5</v>
      </c>
      <c r="F2681" s="434">
        <v>16860</v>
      </c>
      <c r="G2681" s="434">
        <v>166188</v>
      </c>
      <c r="H2681" s="434">
        <v>84315</v>
      </c>
      <c r="I2681" s="434">
        <v>281.2</v>
      </c>
      <c r="J2681" s="434">
        <v>164087</v>
      </c>
      <c r="K2681" s="434">
        <v>2007</v>
      </c>
    </row>
    <row r="2682" spans="1:11" hidden="1" x14ac:dyDescent="0.25">
      <c r="A2682" s="434">
        <v>238249000</v>
      </c>
      <c r="B2682" s="434">
        <v>21742</v>
      </c>
      <c r="C2682" s="434" t="s">
        <v>28</v>
      </c>
      <c r="D2682" s="434" t="s">
        <v>33</v>
      </c>
      <c r="E2682" s="434">
        <v>14.3</v>
      </c>
      <c r="F2682" s="434">
        <v>11620</v>
      </c>
      <c r="G2682" s="434">
        <v>80300</v>
      </c>
      <c r="H2682" s="434">
        <v>43717</v>
      </c>
      <c r="I2682" s="434">
        <v>229</v>
      </c>
      <c r="J2682" s="434">
        <v>0</v>
      </c>
      <c r="K2682" s="434">
        <v>2008</v>
      </c>
    </row>
    <row r="2683" spans="1:11" hidden="1" x14ac:dyDescent="0.25">
      <c r="A2683" s="434">
        <v>238250000</v>
      </c>
      <c r="B2683" s="434">
        <v>35666</v>
      </c>
      <c r="C2683" s="434" t="s">
        <v>24</v>
      </c>
      <c r="D2683" s="434" t="s">
        <v>33</v>
      </c>
      <c r="E2683" s="434">
        <v>16.100000000000001</v>
      </c>
      <c r="F2683" s="434">
        <v>13560</v>
      </c>
      <c r="G2683" s="434">
        <v>108932</v>
      </c>
      <c r="H2683" s="434">
        <v>59315</v>
      </c>
      <c r="I2683" s="434">
        <v>247.24</v>
      </c>
      <c r="J2683" s="434">
        <v>120932</v>
      </c>
      <c r="K2683" s="434">
        <v>2008</v>
      </c>
    </row>
    <row r="2684" spans="1:11" hidden="1" x14ac:dyDescent="0.25">
      <c r="A2684" s="434">
        <v>238251000</v>
      </c>
      <c r="B2684" s="434">
        <v>22809</v>
      </c>
      <c r="C2684" s="434" t="s">
        <v>28</v>
      </c>
      <c r="D2684" s="434" t="s">
        <v>33</v>
      </c>
      <c r="E2684" s="434">
        <v>14.3</v>
      </c>
      <c r="F2684" s="434">
        <v>11612</v>
      </c>
      <c r="G2684" s="434">
        <v>79964</v>
      </c>
      <c r="H2684" s="434">
        <v>43717</v>
      </c>
      <c r="I2684" s="434">
        <v>229</v>
      </c>
      <c r="J2684" s="434">
        <v>0</v>
      </c>
      <c r="K2684" s="434">
        <v>2008</v>
      </c>
    </row>
    <row r="2685" spans="1:11" hidden="1" x14ac:dyDescent="0.25">
      <c r="A2685" s="434">
        <v>238252000</v>
      </c>
      <c r="B2685" s="434">
        <v>695</v>
      </c>
      <c r="C2685" s="434" t="s">
        <v>24</v>
      </c>
      <c r="D2685" s="434" t="s">
        <v>33</v>
      </c>
      <c r="E2685" s="434">
        <v>16.100000000000001</v>
      </c>
      <c r="F2685" s="434">
        <v>13560</v>
      </c>
      <c r="G2685" s="434">
        <v>108433</v>
      </c>
      <c r="H2685" s="434">
        <v>59315</v>
      </c>
      <c r="I2685" s="434">
        <v>247.24</v>
      </c>
      <c r="J2685" s="434">
        <v>120932</v>
      </c>
      <c r="K2685" s="434">
        <v>2009</v>
      </c>
    </row>
    <row r="2686" spans="1:11" hidden="1" x14ac:dyDescent="0.25">
      <c r="A2686" s="434">
        <v>238265000</v>
      </c>
      <c r="B2686" s="434">
        <v>9655</v>
      </c>
      <c r="C2686" s="434" t="s">
        <v>20</v>
      </c>
      <c r="D2686" s="434" t="s">
        <v>29</v>
      </c>
      <c r="E2686" s="434">
        <v>14</v>
      </c>
      <c r="F2686" s="434">
        <v>10185</v>
      </c>
      <c r="G2686" s="434">
        <v>52725</v>
      </c>
      <c r="H2686" s="434">
        <v>30638</v>
      </c>
      <c r="I2686" s="434">
        <v>195.11600000000001</v>
      </c>
      <c r="J2686" s="434">
        <v>56190</v>
      </c>
      <c r="K2686" s="434">
        <v>2010</v>
      </c>
    </row>
    <row r="2687" spans="1:11" hidden="1" x14ac:dyDescent="0.25">
      <c r="A2687" s="434">
        <v>238293000</v>
      </c>
      <c r="B2687" s="434">
        <v>4995</v>
      </c>
      <c r="C2687" s="434" t="s">
        <v>28</v>
      </c>
      <c r="D2687" s="434" t="s">
        <v>29</v>
      </c>
      <c r="E2687" s="434">
        <v>14</v>
      </c>
      <c r="F2687" s="434">
        <v>8597</v>
      </c>
      <c r="G2687" s="434">
        <v>52113</v>
      </c>
      <c r="H2687" s="434">
        <v>30092</v>
      </c>
      <c r="I2687" s="434">
        <v>189.9</v>
      </c>
      <c r="J2687" s="434">
        <v>0</v>
      </c>
      <c r="K2687" s="434">
        <v>2010</v>
      </c>
    </row>
    <row r="2688" spans="1:11" hidden="1" x14ac:dyDescent="0.25">
      <c r="A2688" s="434">
        <v>238294000</v>
      </c>
      <c r="B2688" s="434">
        <v>13380</v>
      </c>
      <c r="C2688" s="434" t="s">
        <v>20</v>
      </c>
      <c r="D2688" s="434" t="s">
        <v>29</v>
      </c>
      <c r="E2688" s="434">
        <v>14</v>
      </c>
      <c r="F2688" s="434">
        <v>10185</v>
      </c>
      <c r="G2688" s="434">
        <v>52579</v>
      </c>
      <c r="H2688" s="434">
        <v>30638</v>
      </c>
      <c r="I2688" s="434">
        <v>195.13</v>
      </c>
      <c r="J2688" s="434">
        <v>0</v>
      </c>
      <c r="K2688" s="434">
        <v>1970</v>
      </c>
    </row>
    <row r="2689" spans="1:11" hidden="1" x14ac:dyDescent="0.25">
      <c r="A2689" s="434">
        <v>238295000</v>
      </c>
      <c r="B2689" s="434">
        <v>14824</v>
      </c>
      <c r="C2689" s="434" t="s">
        <v>20</v>
      </c>
      <c r="D2689" s="434" t="s">
        <v>29</v>
      </c>
      <c r="E2689" s="434">
        <v>14</v>
      </c>
      <c r="F2689" s="434">
        <v>10185</v>
      </c>
      <c r="G2689" s="434">
        <v>52554</v>
      </c>
      <c r="H2689" s="434">
        <v>30638</v>
      </c>
      <c r="I2689" s="434">
        <v>195.07</v>
      </c>
      <c r="J2689" s="434">
        <v>56190</v>
      </c>
      <c r="K2689" s="434">
        <v>2011</v>
      </c>
    </row>
    <row r="2690" spans="1:11" hidden="1" x14ac:dyDescent="0.25">
      <c r="A2690" s="434">
        <v>238296000</v>
      </c>
      <c r="B2690" s="434">
        <v>885</v>
      </c>
      <c r="C2690" s="434" t="s">
        <v>20</v>
      </c>
      <c r="D2690" s="434" t="s">
        <v>29</v>
      </c>
      <c r="F2690" s="434">
        <v>10185</v>
      </c>
      <c r="G2690" s="434">
        <v>51800</v>
      </c>
      <c r="H2690" s="434">
        <v>30638</v>
      </c>
      <c r="I2690" s="434">
        <v>195.07</v>
      </c>
      <c r="J2690" s="434">
        <v>56190</v>
      </c>
      <c r="K2690" s="434">
        <v>2011</v>
      </c>
    </row>
    <row r="2691" spans="1:11" hidden="1" x14ac:dyDescent="0.25">
      <c r="A2691" s="434">
        <v>238297000</v>
      </c>
      <c r="B2691" s="434">
        <v>7594</v>
      </c>
      <c r="C2691" s="434" t="s">
        <v>28</v>
      </c>
      <c r="D2691" s="434" t="s">
        <v>29</v>
      </c>
      <c r="E2691" s="434">
        <v>0</v>
      </c>
      <c r="F2691" s="434">
        <v>8600</v>
      </c>
      <c r="G2691" s="434">
        <v>51886</v>
      </c>
      <c r="H2691" s="434">
        <v>30092</v>
      </c>
      <c r="I2691" s="434">
        <v>189.9</v>
      </c>
      <c r="J2691" s="434">
        <v>0</v>
      </c>
      <c r="K2691" s="434">
        <v>2011</v>
      </c>
    </row>
    <row r="2692" spans="1:11" hidden="1" x14ac:dyDescent="0.25">
      <c r="A2692" s="434">
        <v>239668000</v>
      </c>
      <c r="B2692" s="434">
        <v>19699</v>
      </c>
      <c r="C2692" s="434" t="s">
        <v>16</v>
      </c>
      <c r="D2692" s="434" t="s">
        <v>33</v>
      </c>
      <c r="E2692" s="434">
        <v>15.4</v>
      </c>
      <c r="F2692" s="434">
        <v>11040</v>
      </c>
      <c r="G2692" s="434">
        <v>76002</v>
      </c>
      <c r="H2692" s="434">
        <v>39283</v>
      </c>
      <c r="I2692" s="434">
        <v>213.26</v>
      </c>
      <c r="J2692" s="434">
        <v>0</v>
      </c>
      <c r="K2692" s="434">
        <v>1970</v>
      </c>
    </row>
    <row r="2693" spans="1:11" hidden="1" x14ac:dyDescent="0.25">
      <c r="A2693" s="434">
        <v>239746000</v>
      </c>
      <c r="B2693" s="434">
        <v>8914</v>
      </c>
      <c r="C2693" s="434" t="s">
        <v>28</v>
      </c>
      <c r="D2693" s="434" t="s">
        <v>33</v>
      </c>
      <c r="E2693" s="434">
        <v>14.5</v>
      </c>
      <c r="F2693" s="434">
        <v>9605</v>
      </c>
      <c r="G2693" s="434">
        <v>74757</v>
      </c>
      <c r="H2693" s="434">
        <v>40609</v>
      </c>
      <c r="I2693" s="434">
        <v>225</v>
      </c>
      <c r="J2693" s="434">
        <v>0</v>
      </c>
      <c r="K2693" s="434">
        <v>1970</v>
      </c>
    </row>
    <row r="2694" spans="1:11" hidden="1" x14ac:dyDescent="0.25">
      <c r="A2694" s="434">
        <v>239772000</v>
      </c>
      <c r="B2694" s="434">
        <v>7704</v>
      </c>
      <c r="C2694" s="434" t="s">
        <v>24</v>
      </c>
      <c r="D2694" s="434" t="s">
        <v>33</v>
      </c>
      <c r="E2694" s="434">
        <v>15.2</v>
      </c>
      <c r="F2694" s="434">
        <v>14050</v>
      </c>
      <c r="G2694" s="434">
        <v>105816</v>
      </c>
      <c r="H2694" s="434">
        <v>59827</v>
      </c>
      <c r="I2694" s="434">
        <v>248</v>
      </c>
      <c r="J2694" s="434">
        <v>123054</v>
      </c>
      <c r="K2694" s="434">
        <v>2001</v>
      </c>
    </row>
    <row r="2695" spans="1:11" hidden="1" x14ac:dyDescent="0.25">
      <c r="A2695" s="434">
        <v>239930000</v>
      </c>
      <c r="B2695" s="434">
        <v>17403</v>
      </c>
      <c r="C2695" s="434" t="s">
        <v>28</v>
      </c>
      <c r="D2695" s="434" t="s">
        <v>33</v>
      </c>
      <c r="E2695" s="434">
        <v>43599</v>
      </c>
      <c r="F2695" s="434">
        <v>8990</v>
      </c>
      <c r="G2695" s="434">
        <v>75007</v>
      </c>
      <c r="H2695" s="434">
        <v>40597</v>
      </c>
      <c r="I2695" s="434">
        <v>225</v>
      </c>
      <c r="J2695" s="434">
        <v>0</v>
      </c>
    </row>
    <row r="2696" spans="1:11" hidden="1" x14ac:dyDescent="0.25">
      <c r="A2696" s="434">
        <v>239962000</v>
      </c>
      <c r="B2696" s="434">
        <v>2051</v>
      </c>
      <c r="C2696" s="434" t="s">
        <v>16</v>
      </c>
      <c r="D2696" s="434" t="s">
        <v>33</v>
      </c>
      <c r="E2696" s="434">
        <v>15.1</v>
      </c>
      <c r="F2696" s="434">
        <v>12195</v>
      </c>
      <c r="G2696" s="434">
        <v>106106</v>
      </c>
      <c r="H2696" s="434">
        <v>57062</v>
      </c>
      <c r="I2696" s="434">
        <v>244</v>
      </c>
      <c r="J2696" s="434">
        <v>0</v>
      </c>
      <c r="K2696" s="434">
        <v>1970</v>
      </c>
    </row>
    <row r="2697" spans="1:11" hidden="1" x14ac:dyDescent="0.25">
      <c r="A2697" s="434">
        <v>239984000</v>
      </c>
      <c r="B2697" s="434">
        <v>656</v>
      </c>
      <c r="C2697" s="434" t="s">
        <v>20</v>
      </c>
      <c r="D2697" s="434" t="s">
        <v>29</v>
      </c>
      <c r="E2697" s="434">
        <v>14</v>
      </c>
      <c r="F2697" s="434">
        <v>10400</v>
      </c>
      <c r="G2697" s="434">
        <v>44990</v>
      </c>
      <c r="H2697" s="434">
        <v>31183</v>
      </c>
      <c r="I2697" s="434">
        <v>182.9</v>
      </c>
      <c r="J2697" s="434">
        <v>49154</v>
      </c>
      <c r="K2697" s="434">
        <v>2002</v>
      </c>
    </row>
    <row r="2698" spans="1:11" hidden="1" x14ac:dyDescent="0.25">
      <c r="A2698" s="434">
        <v>240014000</v>
      </c>
      <c r="B2698" s="434">
        <v>38125</v>
      </c>
      <c r="C2698" s="434" t="s">
        <v>16</v>
      </c>
      <c r="D2698" s="434" t="s">
        <v>33</v>
      </c>
      <c r="E2698" s="434">
        <v>15</v>
      </c>
      <c r="F2698" s="434">
        <v>11942</v>
      </c>
      <c r="G2698" s="434">
        <v>105851</v>
      </c>
      <c r="H2698" s="434">
        <v>59693</v>
      </c>
      <c r="I2698" s="434">
        <v>248</v>
      </c>
      <c r="J2698" s="434">
        <v>0</v>
      </c>
      <c r="K2698" s="434">
        <v>1970</v>
      </c>
    </row>
    <row r="2699" spans="1:11" hidden="1" x14ac:dyDescent="0.25">
      <c r="A2699" s="434">
        <v>240056000</v>
      </c>
      <c r="B2699" s="434">
        <v>832</v>
      </c>
      <c r="C2699" s="434" t="s">
        <v>24</v>
      </c>
      <c r="D2699" s="434" t="s">
        <v>36</v>
      </c>
      <c r="E2699" s="434">
        <v>15</v>
      </c>
      <c r="F2699" s="434">
        <v>18660</v>
      </c>
      <c r="G2699" s="434">
        <v>158553</v>
      </c>
      <c r="H2699" s="434">
        <v>82982</v>
      </c>
      <c r="I2699" s="434">
        <v>274</v>
      </c>
      <c r="J2699" s="434">
        <v>167821</v>
      </c>
      <c r="K2699" s="434">
        <v>2003</v>
      </c>
    </row>
    <row r="2700" spans="1:11" hidden="1" x14ac:dyDescent="0.25">
      <c r="A2700" s="434">
        <v>240058000</v>
      </c>
      <c r="B2700" s="434">
        <v>22493</v>
      </c>
      <c r="C2700" s="434" t="s">
        <v>28</v>
      </c>
      <c r="D2700" s="434" t="s">
        <v>33</v>
      </c>
      <c r="E2700" s="434">
        <v>14.8</v>
      </c>
      <c r="F2700" s="434">
        <v>11160</v>
      </c>
      <c r="G2700" s="434">
        <v>75106</v>
      </c>
      <c r="H2700" s="434">
        <v>40622</v>
      </c>
      <c r="I2700" s="434">
        <v>224.97</v>
      </c>
      <c r="J2700" s="434">
        <v>0</v>
      </c>
      <c r="K2700" s="434">
        <v>1970</v>
      </c>
    </row>
    <row r="2701" spans="1:11" hidden="1" x14ac:dyDescent="0.25">
      <c r="A2701" s="434">
        <v>240061000</v>
      </c>
      <c r="B2701" s="434">
        <v>11535</v>
      </c>
      <c r="C2701" s="434" t="s">
        <v>16</v>
      </c>
      <c r="D2701" s="434" t="s">
        <v>33</v>
      </c>
      <c r="E2701" s="434">
        <v>15</v>
      </c>
      <c r="F2701" s="434">
        <v>11300</v>
      </c>
      <c r="G2701" s="434">
        <v>72341</v>
      </c>
      <c r="H2701" s="434">
        <v>40680</v>
      </c>
      <c r="I2701" s="434">
        <v>228.6</v>
      </c>
      <c r="J2701" s="434">
        <v>0</v>
      </c>
      <c r="K2701" s="434">
        <v>1970</v>
      </c>
    </row>
    <row r="2702" spans="1:11" hidden="1" x14ac:dyDescent="0.25">
      <c r="A2702" s="434">
        <v>240110000</v>
      </c>
      <c r="B2702" s="434">
        <v>17795</v>
      </c>
      <c r="C2702" s="434" t="s">
        <v>16</v>
      </c>
      <c r="D2702" s="434" t="s">
        <v>33</v>
      </c>
      <c r="E2702" s="434">
        <v>15</v>
      </c>
      <c r="F2702" s="434">
        <v>11547</v>
      </c>
      <c r="G2702" s="434">
        <v>105845</v>
      </c>
      <c r="H2702" s="434">
        <v>56477</v>
      </c>
      <c r="I2702" s="434">
        <v>241.03</v>
      </c>
      <c r="J2702" s="434">
        <v>0</v>
      </c>
      <c r="K2702" s="434">
        <v>1970</v>
      </c>
    </row>
    <row r="2703" spans="1:11" hidden="1" x14ac:dyDescent="0.25">
      <c r="A2703" s="434">
        <v>240111000</v>
      </c>
      <c r="B2703" s="434">
        <v>13626</v>
      </c>
      <c r="C2703" s="434" t="s">
        <v>28</v>
      </c>
      <c r="D2703" s="434" t="s">
        <v>36</v>
      </c>
      <c r="E2703" s="434">
        <v>14.6</v>
      </c>
      <c r="F2703" s="434">
        <v>16858</v>
      </c>
      <c r="G2703" s="434">
        <v>171448</v>
      </c>
      <c r="H2703" s="434">
        <v>88292</v>
      </c>
      <c r="I2703" s="434">
        <v>288.88</v>
      </c>
      <c r="J2703" s="434">
        <v>0</v>
      </c>
      <c r="K2703" s="434">
        <v>2003</v>
      </c>
    </row>
    <row r="2704" spans="1:11" hidden="1" x14ac:dyDescent="0.25">
      <c r="A2704" s="434">
        <v>240125000</v>
      </c>
      <c r="B2704" s="434">
        <v>11671</v>
      </c>
      <c r="C2704" s="434" t="s">
        <v>24</v>
      </c>
      <c r="D2704" s="434" t="s">
        <v>36</v>
      </c>
      <c r="F2704" s="434">
        <v>18623</v>
      </c>
      <c r="G2704" s="434">
        <v>159251</v>
      </c>
      <c r="H2704" s="434">
        <v>80620</v>
      </c>
      <c r="I2704" s="434">
        <v>274.07</v>
      </c>
      <c r="J2704" s="434">
        <v>167588</v>
      </c>
      <c r="K2704" s="434">
        <v>2004</v>
      </c>
    </row>
    <row r="2705" spans="1:11" hidden="1" x14ac:dyDescent="0.25">
      <c r="A2705" s="434">
        <v>240126000</v>
      </c>
      <c r="B2705" s="434">
        <v>8440</v>
      </c>
      <c r="C2705" s="434" t="s">
        <v>24</v>
      </c>
      <c r="D2705" s="434" t="s">
        <v>36</v>
      </c>
      <c r="F2705" s="434">
        <v>18660</v>
      </c>
      <c r="G2705" s="434">
        <v>159116</v>
      </c>
      <c r="H2705" s="434">
        <v>80620</v>
      </c>
      <c r="I2705" s="434">
        <v>274.07</v>
      </c>
      <c r="J2705" s="434">
        <v>167587</v>
      </c>
      <c r="K2705" s="434">
        <v>2004</v>
      </c>
    </row>
    <row r="2706" spans="1:11" hidden="1" x14ac:dyDescent="0.25">
      <c r="A2706" s="434">
        <v>240127000</v>
      </c>
      <c r="B2706" s="434">
        <v>1905</v>
      </c>
      <c r="C2706" s="434" t="s">
        <v>24</v>
      </c>
      <c r="D2706" s="434" t="s">
        <v>36</v>
      </c>
      <c r="F2706" s="434">
        <v>18623</v>
      </c>
      <c r="G2706" s="434">
        <v>159251</v>
      </c>
      <c r="H2706" s="434">
        <v>80620</v>
      </c>
      <c r="I2706" s="434">
        <v>274.07</v>
      </c>
      <c r="J2706" s="434">
        <v>167587</v>
      </c>
      <c r="K2706" s="434">
        <v>2004</v>
      </c>
    </row>
    <row r="2707" spans="1:11" hidden="1" x14ac:dyDescent="0.25">
      <c r="A2707" s="434">
        <v>240147000</v>
      </c>
      <c r="B2707" s="434">
        <v>19624</v>
      </c>
      <c r="C2707" s="434" t="s">
        <v>24</v>
      </c>
      <c r="D2707" s="434" t="s">
        <v>33</v>
      </c>
      <c r="E2707" s="434">
        <v>15.4</v>
      </c>
      <c r="F2707" s="434">
        <v>14511</v>
      </c>
      <c r="G2707" s="434">
        <v>103643</v>
      </c>
      <c r="H2707" s="434">
        <v>58156</v>
      </c>
      <c r="I2707" s="434">
        <v>243.56</v>
      </c>
      <c r="J2707" s="434">
        <v>113317</v>
      </c>
      <c r="K2707" s="434">
        <v>2004</v>
      </c>
    </row>
    <row r="2708" spans="1:11" hidden="1" x14ac:dyDescent="0.25">
      <c r="A2708" s="434">
        <v>240149000</v>
      </c>
      <c r="B2708" s="434">
        <v>783</v>
      </c>
      <c r="C2708" s="434" t="s">
        <v>28</v>
      </c>
      <c r="D2708" s="434" t="s">
        <v>29</v>
      </c>
      <c r="E2708" s="434">
        <v>43660</v>
      </c>
      <c r="F2708" s="434">
        <v>11695</v>
      </c>
      <c r="G2708" s="434">
        <v>55180</v>
      </c>
      <c r="H2708" s="434">
        <v>31169</v>
      </c>
      <c r="I2708" s="434">
        <v>189.9</v>
      </c>
      <c r="J2708" s="434">
        <v>0</v>
      </c>
    </row>
    <row r="2709" spans="1:11" hidden="1" x14ac:dyDescent="0.25">
      <c r="A2709" s="434">
        <v>240168000</v>
      </c>
      <c r="B2709" s="434">
        <v>7591</v>
      </c>
      <c r="C2709" s="434" t="s">
        <v>24</v>
      </c>
      <c r="D2709" s="434" t="s">
        <v>36</v>
      </c>
      <c r="E2709" s="434">
        <v>16</v>
      </c>
      <c r="F2709" s="434">
        <v>18361</v>
      </c>
      <c r="G2709" s="434">
        <v>149500</v>
      </c>
      <c r="H2709" s="434">
        <v>80591</v>
      </c>
      <c r="I2709" s="434">
        <v>273.97000000000003</v>
      </c>
      <c r="J2709" s="434">
        <v>165072</v>
      </c>
      <c r="K2709" s="434">
        <v>2004</v>
      </c>
    </row>
    <row r="2710" spans="1:11" hidden="1" x14ac:dyDescent="0.25">
      <c r="A2710" s="434">
        <v>240175000</v>
      </c>
      <c r="B2710" s="434">
        <v>55063</v>
      </c>
      <c r="C2710" s="434" t="s">
        <v>24</v>
      </c>
      <c r="D2710" s="434" t="s">
        <v>33</v>
      </c>
      <c r="E2710" s="434">
        <v>15.4</v>
      </c>
      <c r="F2710" s="434">
        <v>14511</v>
      </c>
      <c r="G2710" s="434">
        <v>103622</v>
      </c>
      <c r="H2710" s="434">
        <v>58156</v>
      </c>
      <c r="I2710" s="434">
        <v>243.56</v>
      </c>
      <c r="J2710" s="434">
        <v>113317</v>
      </c>
      <c r="K2710" s="434">
        <v>2004</v>
      </c>
    </row>
    <row r="2711" spans="1:11" hidden="1" x14ac:dyDescent="0.25">
      <c r="A2711" s="434">
        <v>240176000</v>
      </c>
      <c r="B2711" s="434">
        <v>18757</v>
      </c>
      <c r="C2711" s="434" t="s">
        <v>24</v>
      </c>
      <c r="D2711" s="434" t="s">
        <v>33</v>
      </c>
      <c r="E2711" s="434">
        <v>14.5</v>
      </c>
      <c r="F2711" s="434">
        <v>11344</v>
      </c>
      <c r="G2711" s="434">
        <v>105330</v>
      </c>
      <c r="H2711" s="434">
        <v>57301</v>
      </c>
      <c r="I2711" s="434">
        <v>244</v>
      </c>
      <c r="J2711" s="434">
        <v>115602</v>
      </c>
      <c r="K2711" s="434">
        <v>2004</v>
      </c>
    </row>
    <row r="2712" spans="1:11" hidden="1" x14ac:dyDescent="0.25">
      <c r="A2712" s="434">
        <v>240185000</v>
      </c>
      <c r="B2712" s="434">
        <v>21731</v>
      </c>
      <c r="C2712" s="434" t="s">
        <v>24</v>
      </c>
      <c r="D2712" s="434" t="s">
        <v>33</v>
      </c>
      <c r="E2712" s="434">
        <v>14.5</v>
      </c>
      <c r="F2712" s="434">
        <v>10194</v>
      </c>
      <c r="G2712" s="434">
        <v>105320</v>
      </c>
      <c r="H2712" s="434">
        <v>57301</v>
      </c>
      <c r="I2712" s="434">
        <v>243.96</v>
      </c>
      <c r="J2712" s="434">
        <v>115603</v>
      </c>
      <c r="K2712" s="434">
        <v>2004</v>
      </c>
    </row>
    <row r="2713" spans="1:11" hidden="1" x14ac:dyDescent="0.25">
      <c r="A2713" s="434">
        <v>240198000</v>
      </c>
      <c r="B2713" s="434">
        <v>11815</v>
      </c>
      <c r="C2713" s="434" t="s">
        <v>24</v>
      </c>
      <c r="D2713" s="434" t="s">
        <v>33</v>
      </c>
      <c r="E2713" s="434">
        <v>15.2</v>
      </c>
      <c r="F2713" s="434">
        <v>14313</v>
      </c>
      <c r="G2713" s="434">
        <v>103560</v>
      </c>
      <c r="H2713" s="434">
        <v>58156</v>
      </c>
      <c r="I2713" s="434">
        <v>243.57</v>
      </c>
      <c r="J2713" s="434">
        <v>113316</v>
      </c>
      <c r="K2713" s="434">
        <v>2004</v>
      </c>
    </row>
    <row r="2714" spans="1:11" hidden="1" x14ac:dyDescent="0.25">
      <c r="A2714" s="434">
        <v>240203000</v>
      </c>
      <c r="B2714" s="434">
        <v>15045</v>
      </c>
      <c r="C2714" s="434" t="s">
        <v>28</v>
      </c>
      <c r="D2714" s="434" t="s">
        <v>36</v>
      </c>
      <c r="E2714" s="434">
        <v>14.5</v>
      </c>
      <c r="F2714" s="434">
        <v>18660</v>
      </c>
      <c r="G2714" s="434">
        <v>171507</v>
      </c>
      <c r="H2714" s="434">
        <v>87250</v>
      </c>
      <c r="I2714" s="434">
        <v>289</v>
      </c>
      <c r="J2714" s="434">
        <v>0</v>
      </c>
      <c r="K2714" s="434">
        <v>2004</v>
      </c>
    </row>
    <row r="2715" spans="1:11" hidden="1" x14ac:dyDescent="0.25">
      <c r="A2715" s="434">
        <v>240235000</v>
      </c>
      <c r="B2715" s="434">
        <v>37113</v>
      </c>
      <c r="C2715" s="434" t="s">
        <v>24</v>
      </c>
      <c r="D2715" s="434" t="s">
        <v>33</v>
      </c>
      <c r="E2715" s="434">
        <v>15.2</v>
      </c>
      <c r="F2715" s="434">
        <v>14511</v>
      </c>
      <c r="G2715" s="434">
        <v>103755</v>
      </c>
      <c r="H2715" s="434">
        <v>58156</v>
      </c>
      <c r="I2715" s="434">
        <v>243.57</v>
      </c>
      <c r="J2715" s="434">
        <v>113316</v>
      </c>
      <c r="K2715" s="434">
        <v>2004</v>
      </c>
    </row>
    <row r="2716" spans="1:11" hidden="1" x14ac:dyDescent="0.25">
      <c r="A2716" s="434">
        <v>240243000</v>
      </c>
      <c r="B2716" s="434">
        <v>36562</v>
      </c>
      <c r="C2716" s="434" t="s">
        <v>24</v>
      </c>
      <c r="D2716" s="434" t="s">
        <v>33</v>
      </c>
      <c r="E2716" s="434">
        <v>15.2</v>
      </c>
      <c r="F2716" s="434">
        <v>14313</v>
      </c>
      <c r="G2716" s="434">
        <v>103123</v>
      </c>
      <c r="H2716" s="434">
        <v>58156</v>
      </c>
      <c r="I2716" s="434">
        <v>243.57</v>
      </c>
      <c r="J2716" s="434">
        <v>113317</v>
      </c>
      <c r="K2716" s="434">
        <v>2004</v>
      </c>
    </row>
    <row r="2717" spans="1:11" hidden="1" x14ac:dyDescent="0.25">
      <c r="A2717" s="434">
        <v>240244000</v>
      </c>
      <c r="B2717" s="434">
        <v>181360</v>
      </c>
      <c r="C2717" s="434" t="s">
        <v>24</v>
      </c>
      <c r="D2717" s="434" t="s">
        <v>33</v>
      </c>
      <c r="E2717" s="434">
        <v>15</v>
      </c>
      <c r="F2717" s="434">
        <v>13548</v>
      </c>
      <c r="G2717" s="434">
        <v>111013</v>
      </c>
      <c r="H2717" s="434">
        <v>62320</v>
      </c>
      <c r="I2717" s="434">
        <v>249.99</v>
      </c>
      <c r="J2717" s="434">
        <v>123785</v>
      </c>
      <c r="K2717" s="434">
        <v>2004</v>
      </c>
    </row>
    <row r="2718" spans="1:11" hidden="1" x14ac:dyDescent="0.25">
      <c r="A2718" s="434">
        <v>240269000</v>
      </c>
      <c r="B2718" s="434">
        <v>83956</v>
      </c>
      <c r="C2718" s="434" t="s">
        <v>24</v>
      </c>
      <c r="D2718" s="434" t="s">
        <v>33</v>
      </c>
      <c r="E2718" s="434">
        <v>15</v>
      </c>
      <c r="F2718" s="434">
        <v>14243</v>
      </c>
      <c r="G2718" s="434">
        <v>105305</v>
      </c>
      <c r="H2718" s="434">
        <v>59781</v>
      </c>
      <c r="I2718" s="434">
        <v>248</v>
      </c>
      <c r="J2718" s="434">
        <v>120324</v>
      </c>
      <c r="K2718" s="434">
        <v>2004</v>
      </c>
    </row>
    <row r="2719" spans="1:11" hidden="1" x14ac:dyDescent="0.25">
      <c r="A2719" s="434">
        <v>240271000</v>
      </c>
      <c r="B2719" s="434">
        <v>5600</v>
      </c>
      <c r="C2719" s="434" t="s">
        <v>28</v>
      </c>
      <c r="D2719" s="434" t="s">
        <v>29</v>
      </c>
      <c r="E2719" s="434">
        <v>14</v>
      </c>
      <c r="F2719" s="434">
        <v>9480</v>
      </c>
      <c r="G2719" s="434">
        <v>53688</v>
      </c>
      <c r="H2719" s="434">
        <v>31198</v>
      </c>
      <c r="I2719" s="434">
        <v>189.99</v>
      </c>
      <c r="J2719" s="434">
        <v>0</v>
      </c>
      <c r="K2719" s="434">
        <v>2005</v>
      </c>
    </row>
    <row r="2720" spans="1:11" hidden="1" x14ac:dyDescent="0.25">
      <c r="A2720" s="434">
        <v>240290000</v>
      </c>
      <c r="B2720" s="434">
        <v>222097</v>
      </c>
      <c r="C2720" s="434" t="s">
        <v>24</v>
      </c>
      <c r="D2720" s="434" t="s">
        <v>33</v>
      </c>
      <c r="E2720" s="434">
        <v>15</v>
      </c>
      <c r="F2720" s="434">
        <v>13548</v>
      </c>
      <c r="G2720" s="434">
        <v>111013</v>
      </c>
      <c r="H2720" s="434">
        <v>62320</v>
      </c>
      <c r="I2720" s="434">
        <v>250</v>
      </c>
      <c r="J2720" s="434">
        <v>123785</v>
      </c>
      <c r="K2720" s="434">
        <v>2005</v>
      </c>
    </row>
    <row r="2721" spans="1:11" hidden="1" x14ac:dyDescent="0.25">
      <c r="A2721" s="434">
        <v>240305000</v>
      </c>
      <c r="B2721" s="434">
        <v>217041</v>
      </c>
      <c r="C2721" s="434" t="s">
        <v>16</v>
      </c>
      <c r="D2721" s="434" t="s">
        <v>33</v>
      </c>
      <c r="E2721" s="434">
        <v>15</v>
      </c>
      <c r="F2721" s="434">
        <v>12614</v>
      </c>
      <c r="G2721" s="434">
        <v>111009</v>
      </c>
      <c r="H2721" s="434">
        <v>62320</v>
      </c>
      <c r="I2721" s="434">
        <v>250</v>
      </c>
      <c r="J2721" s="434">
        <v>0</v>
      </c>
      <c r="K2721" s="434">
        <v>1970</v>
      </c>
    </row>
    <row r="2722" spans="1:11" hidden="1" x14ac:dyDescent="0.25">
      <c r="A2722" s="434">
        <v>240307000</v>
      </c>
      <c r="B2722" s="434">
        <v>126185</v>
      </c>
      <c r="C2722" s="434" t="s">
        <v>16</v>
      </c>
      <c r="D2722" s="434" t="s">
        <v>33</v>
      </c>
      <c r="E2722" s="434">
        <v>15</v>
      </c>
      <c r="F2722" s="434">
        <v>12614</v>
      </c>
      <c r="G2722" s="434">
        <v>111004</v>
      </c>
      <c r="H2722" s="434">
        <v>62320</v>
      </c>
      <c r="I2722" s="434">
        <v>250</v>
      </c>
      <c r="J2722" s="434">
        <v>0</v>
      </c>
      <c r="K2722" s="434">
        <v>1970</v>
      </c>
    </row>
    <row r="2723" spans="1:11" hidden="1" x14ac:dyDescent="0.25">
      <c r="A2723" s="434">
        <v>240335000</v>
      </c>
      <c r="B2723" s="434">
        <v>208185</v>
      </c>
      <c r="C2723" s="434" t="s">
        <v>16</v>
      </c>
      <c r="D2723" s="434" t="s">
        <v>33</v>
      </c>
      <c r="E2723" s="434">
        <v>15</v>
      </c>
      <c r="F2723" s="434">
        <v>12614</v>
      </c>
      <c r="G2723" s="434">
        <v>111775</v>
      </c>
      <c r="H2723" s="434">
        <v>62404</v>
      </c>
      <c r="I2723" s="434">
        <v>249.99</v>
      </c>
      <c r="J2723" s="434">
        <v>0</v>
      </c>
      <c r="K2723" s="434">
        <v>1970</v>
      </c>
    </row>
    <row r="2724" spans="1:11" hidden="1" x14ac:dyDescent="0.25">
      <c r="A2724" s="434">
        <v>240350000</v>
      </c>
      <c r="B2724" s="434">
        <v>190339</v>
      </c>
      <c r="C2724" s="434" t="s">
        <v>16</v>
      </c>
      <c r="D2724" s="434" t="s">
        <v>33</v>
      </c>
      <c r="E2724" s="434">
        <v>15</v>
      </c>
      <c r="F2724" s="434">
        <v>12614</v>
      </c>
      <c r="G2724" s="434">
        <v>111808</v>
      </c>
      <c r="H2724" s="434">
        <v>62404</v>
      </c>
      <c r="I2724" s="434">
        <v>249</v>
      </c>
      <c r="J2724" s="434">
        <v>0</v>
      </c>
      <c r="K2724" s="434">
        <v>1970</v>
      </c>
    </row>
    <row r="2725" spans="1:11" hidden="1" x14ac:dyDescent="0.25">
      <c r="A2725" s="434">
        <v>240385000</v>
      </c>
      <c r="B2725" s="434">
        <v>16344</v>
      </c>
      <c r="C2725" s="434" t="s">
        <v>28</v>
      </c>
      <c r="D2725" s="434" t="s">
        <v>36</v>
      </c>
      <c r="E2725" s="434">
        <v>14</v>
      </c>
      <c r="F2725" s="434">
        <v>16852</v>
      </c>
      <c r="G2725" s="434">
        <v>175500</v>
      </c>
      <c r="H2725" s="434">
        <v>87820</v>
      </c>
      <c r="I2725" s="434">
        <v>289</v>
      </c>
      <c r="J2725" s="434">
        <v>0</v>
      </c>
      <c r="K2725" s="434">
        <v>2005</v>
      </c>
    </row>
    <row r="2726" spans="1:11" hidden="1" x14ac:dyDescent="0.25">
      <c r="A2726" s="434">
        <v>240420000</v>
      </c>
      <c r="B2726" s="434">
        <v>586</v>
      </c>
      <c r="C2726" s="434" t="s">
        <v>16</v>
      </c>
      <c r="D2726" s="434" t="s">
        <v>33</v>
      </c>
      <c r="E2726" s="434">
        <v>15.2</v>
      </c>
      <c r="F2726" s="434">
        <v>14050</v>
      </c>
      <c r="G2726" s="434">
        <v>107160</v>
      </c>
      <c r="H2726" s="434">
        <v>60007</v>
      </c>
      <c r="I2726" s="434">
        <v>248</v>
      </c>
      <c r="J2726" s="434">
        <v>120323</v>
      </c>
      <c r="K2726" s="434">
        <v>2006</v>
      </c>
    </row>
    <row r="2727" spans="1:11" hidden="1" x14ac:dyDescent="0.25">
      <c r="A2727" s="434">
        <v>240434000</v>
      </c>
      <c r="B2727" s="434">
        <v>15833</v>
      </c>
      <c r="C2727" s="434" t="s">
        <v>28</v>
      </c>
      <c r="D2727" s="434" t="s">
        <v>33</v>
      </c>
      <c r="E2727" s="434">
        <v>14.5</v>
      </c>
      <c r="F2727" s="434">
        <v>8973</v>
      </c>
      <c r="G2727" s="434">
        <v>75409</v>
      </c>
      <c r="H2727" s="434">
        <v>38845</v>
      </c>
      <c r="I2727" s="434">
        <v>225</v>
      </c>
      <c r="J2727" s="434">
        <v>0</v>
      </c>
      <c r="K2727" s="434">
        <v>1970</v>
      </c>
    </row>
    <row r="2728" spans="1:11" hidden="1" x14ac:dyDescent="0.25">
      <c r="A2728" s="434">
        <v>240435000</v>
      </c>
      <c r="B2728" s="434">
        <v>22585</v>
      </c>
      <c r="C2728" s="434" t="s">
        <v>24</v>
      </c>
      <c r="D2728" s="434" t="s">
        <v>33</v>
      </c>
      <c r="E2728" s="434">
        <v>15.4</v>
      </c>
      <c r="F2728" s="434">
        <v>14511</v>
      </c>
      <c r="G2728" s="434">
        <v>103194</v>
      </c>
      <c r="H2728" s="434">
        <v>58186</v>
      </c>
      <c r="I2728" s="434">
        <v>243.56800000000001</v>
      </c>
      <c r="J2728" s="434">
        <v>113317</v>
      </c>
      <c r="K2728" s="434">
        <v>2005</v>
      </c>
    </row>
    <row r="2729" spans="1:11" hidden="1" x14ac:dyDescent="0.25">
      <c r="A2729" s="434">
        <v>240447000</v>
      </c>
      <c r="B2729" s="434">
        <v>68474</v>
      </c>
      <c r="C2729" s="434" t="s">
        <v>16</v>
      </c>
      <c r="D2729" s="434" t="s">
        <v>33</v>
      </c>
      <c r="E2729" s="434">
        <v>14.7</v>
      </c>
      <c r="F2729" s="434">
        <v>14050</v>
      </c>
      <c r="G2729" s="434">
        <v>107115</v>
      </c>
      <c r="H2729" s="434">
        <v>60007</v>
      </c>
      <c r="I2729" s="434">
        <v>248</v>
      </c>
      <c r="J2729" s="434">
        <v>126910</v>
      </c>
      <c r="K2729" s="434">
        <v>2006</v>
      </c>
    </row>
    <row r="2730" spans="1:11" hidden="1" x14ac:dyDescent="0.25">
      <c r="A2730" s="434">
        <v>240480000</v>
      </c>
      <c r="B2730" s="434">
        <v>11240</v>
      </c>
      <c r="C2730" s="434" t="s">
        <v>24</v>
      </c>
      <c r="D2730" s="434" t="s">
        <v>33</v>
      </c>
      <c r="E2730" s="434">
        <v>15.4</v>
      </c>
      <c r="F2730" s="434">
        <v>14511</v>
      </c>
      <c r="G2730" s="434">
        <v>103231</v>
      </c>
      <c r="H2730" s="434">
        <v>58156</v>
      </c>
      <c r="I2730" s="434">
        <v>243.56</v>
      </c>
      <c r="J2730" s="434">
        <v>113317</v>
      </c>
      <c r="K2730" s="434">
        <v>2006</v>
      </c>
    </row>
    <row r="2731" spans="1:11" hidden="1" x14ac:dyDescent="0.25">
      <c r="A2731" s="434">
        <v>240498000</v>
      </c>
      <c r="B2731" s="434">
        <v>15021</v>
      </c>
      <c r="C2731" s="434" t="s">
        <v>24</v>
      </c>
      <c r="D2731" s="434" t="s">
        <v>36</v>
      </c>
      <c r="E2731" s="434">
        <v>15.4</v>
      </c>
      <c r="F2731" s="434">
        <v>18660</v>
      </c>
      <c r="G2731" s="434">
        <v>163927</v>
      </c>
      <c r="H2731" s="434">
        <v>84844</v>
      </c>
      <c r="I2731" s="434">
        <v>274</v>
      </c>
      <c r="J2731" s="434">
        <v>173962</v>
      </c>
      <c r="K2731" s="434">
        <v>2006</v>
      </c>
    </row>
    <row r="2732" spans="1:11" hidden="1" x14ac:dyDescent="0.25">
      <c r="A2732" s="434">
        <v>240510000</v>
      </c>
      <c r="B2732" s="434">
        <v>18536</v>
      </c>
      <c r="C2732" s="434" t="s">
        <v>24</v>
      </c>
      <c r="D2732" s="434" t="s">
        <v>36</v>
      </c>
      <c r="E2732" s="434">
        <v>15.4</v>
      </c>
      <c r="F2732" s="434">
        <v>18660</v>
      </c>
      <c r="G2732" s="434">
        <v>163759</v>
      </c>
      <c r="H2732" s="434">
        <v>84844</v>
      </c>
      <c r="I2732" s="434">
        <v>274.2</v>
      </c>
      <c r="J2732" s="434">
        <v>173962</v>
      </c>
      <c r="K2732" s="434">
        <v>2006</v>
      </c>
    </row>
    <row r="2733" spans="1:11" hidden="1" x14ac:dyDescent="0.25">
      <c r="A2733" s="434">
        <v>240517000</v>
      </c>
      <c r="B2733" s="434">
        <v>26283</v>
      </c>
      <c r="C2733" s="434" t="s">
        <v>24</v>
      </c>
      <c r="D2733" s="434" t="s">
        <v>33</v>
      </c>
      <c r="E2733" s="434">
        <v>15</v>
      </c>
      <c r="F2733" s="434">
        <v>13560</v>
      </c>
      <c r="G2733" s="434">
        <v>115838</v>
      </c>
      <c r="H2733" s="434">
        <v>61437</v>
      </c>
      <c r="I2733" s="434">
        <v>248.95</v>
      </c>
      <c r="J2733" s="434">
        <v>123582</v>
      </c>
      <c r="K2733" s="434">
        <v>2006</v>
      </c>
    </row>
    <row r="2734" spans="1:11" hidden="1" x14ac:dyDescent="0.25">
      <c r="A2734" s="434">
        <v>240531000</v>
      </c>
      <c r="B2734" s="434">
        <v>198237</v>
      </c>
      <c r="C2734" s="434" t="s">
        <v>16</v>
      </c>
      <c r="D2734" s="434" t="s">
        <v>33</v>
      </c>
      <c r="E2734" s="434">
        <v>16.8</v>
      </c>
      <c r="F2734" s="434">
        <v>15820</v>
      </c>
      <c r="G2734" s="434">
        <v>117055</v>
      </c>
      <c r="H2734" s="434">
        <v>66919</v>
      </c>
      <c r="I2734" s="434">
        <v>249.9</v>
      </c>
      <c r="J2734" s="434">
        <v>134597</v>
      </c>
      <c r="K2734" s="434">
        <v>2006</v>
      </c>
    </row>
    <row r="2735" spans="1:11" hidden="1" x14ac:dyDescent="0.25">
      <c r="A2735" s="434">
        <v>240542000</v>
      </c>
      <c r="B2735" s="434">
        <v>1142</v>
      </c>
      <c r="C2735" s="434" t="s">
        <v>24</v>
      </c>
      <c r="D2735" s="434" t="s">
        <v>36</v>
      </c>
      <c r="E2735" s="434">
        <v>15.4</v>
      </c>
      <c r="F2735" s="434">
        <v>18660</v>
      </c>
      <c r="G2735" s="434">
        <v>163759</v>
      </c>
      <c r="H2735" s="434">
        <v>84844</v>
      </c>
      <c r="I2735" s="434">
        <v>274</v>
      </c>
      <c r="J2735" s="434">
        <v>173962</v>
      </c>
      <c r="K2735" s="434">
        <v>2006</v>
      </c>
    </row>
    <row r="2736" spans="1:11" hidden="1" x14ac:dyDescent="0.25">
      <c r="A2736" s="434">
        <v>240547000</v>
      </c>
      <c r="B2736" s="434">
        <v>222947</v>
      </c>
      <c r="C2736" s="434" t="s">
        <v>16</v>
      </c>
      <c r="D2736" s="434" t="s">
        <v>33</v>
      </c>
      <c r="E2736" s="434">
        <v>16.8</v>
      </c>
      <c r="F2736" s="434">
        <v>15820</v>
      </c>
      <c r="G2736" s="434">
        <v>117055</v>
      </c>
      <c r="H2736" s="434">
        <v>66919</v>
      </c>
      <c r="I2736" s="434">
        <v>249.9</v>
      </c>
      <c r="J2736" s="434">
        <v>134597</v>
      </c>
      <c r="K2736" s="434">
        <v>2006</v>
      </c>
    </row>
    <row r="2737" spans="1:11" hidden="1" x14ac:dyDescent="0.25">
      <c r="A2737" s="434">
        <v>240556000</v>
      </c>
      <c r="B2737" s="434">
        <v>2406</v>
      </c>
      <c r="C2737" s="434" t="s">
        <v>24</v>
      </c>
      <c r="D2737" s="434" t="s">
        <v>36</v>
      </c>
      <c r="E2737" s="434">
        <v>15.4</v>
      </c>
      <c r="F2737" s="434">
        <v>18660</v>
      </c>
      <c r="G2737" s="434">
        <v>158826</v>
      </c>
      <c r="H2737" s="434">
        <v>81328</v>
      </c>
      <c r="I2737" s="434">
        <v>274.2</v>
      </c>
      <c r="J2737" s="434">
        <v>171332</v>
      </c>
      <c r="K2737" s="434">
        <v>2006</v>
      </c>
    </row>
    <row r="2738" spans="1:11" hidden="1" x14ac:dyDescent="0.25">
      <c r="A2738" s="434">
        <v>240564000</v>
      </c>
      <c r="B2738" s="434">
        <v>9787</v>
      </c>
      <c r="C2738" s="434" t="s">
        <v>28</v>
      </c>
      <c r="D2738" s="434" t="s">
        <v>33</v>
      </c>
      <c r="E2738" s="434">
        <v>13.8</v>
      </c>
      <c r="F2738" s="434">
        <v>11620</v>
      </c>
      <c r="G2738" s="434">
        <v>92832</v>
      </c>
      <c r="H2738" s="434">
        <v>49973</v>
      </c>
      <c r="I2738" s="434">
        <v>229.5</v>
      </c>
      <c r="J2738" s="434">
        <v>0</v>
      </c>
      <c r="K2738" s="434">
        <v>2007</v>
      </c>
    </row>
    <row r="2739" spans="1:11" hidden="1" x14ac:dyDescent="0.25">
      <c r="A2739" s="434">
        <v>240565000</v>
      </c>
      <c r="B2739" s="434">
        <v>301200</v>
      </c>
      <c r="C2739" s="434" t="s">
        <v>16</v>
      </c>
      <c r="D2739" s="434" t="s">
        <v>33</v>
      </c>
      <c r="E2739" s="434">
        <v>16.8</v>
      </c>
      <c r="F2739" s="434">
        <v>15820</v>
      </c>
      <c r="G2739" s="434">
        <v>117055</v>
      </c>
      <c r="H2739" s="434">
        <v>66919</v>
      </c>
      <c r="I2739" s="434">
        <v>249.9</v>
      </c>
      <c r="J2739" s="434">
        <v>134597</v>
      </c>
      <c r="K2739" s="434">
        <v>2006</v>
      </c>
    </row>
    <row r="2740" spans="1:11" hidden="1" x14ac:dyDescent="0.25">
      <c r="A2740" s="434">
        <v>240575000</v>
      </c>
      <c r="B2740" s="434">
        <v>8542</v>
      </c>
      <c r="C2740" s="434" t="s">
        <v>24</v>
      </c>
      <c r="D2740" s="434" t="s">
        <v>36</v>
      </c>
      <c r="E2740" s="434">
        <v>15.25</v>
      </c>
      <c r="F2740" s="434">
        <v>18660</v>
      </c>
      <c r="G2740" s="434">
        <v>159450</v>
      </c>
      <c r="H2740" s="434">
        <v>83722</v>
      </c>
      <c r="I2740" s="434">
        <v>276.88</v>
      </c>
      <c r="J2740" s="434">
        <v>169240</v>
      </c>
      <c r="K2740" s="434">
        <v>2006</v>
      </c>
    </row>
    <row r="2741" spans="1:11" hidden="1" x14ac:dyDescent="0.25">
      <c r="A2741" s="434">
        <v>240576000</v>
      </c>
      <c r="B2741" s="434">
        <v>11539</v>
      </c>
      <c r="C2741" s="434" t="s">
        <v>28</v>
      </c>
      <c r="D2741" s="434" t="s">
        <v>33</v>
      </c>
      <c r="E2741" s="434">
        <v>13.8</v>
      </c>
      <c r="F2741" s="434">
        <v>11620</v>
      </c>
      <c r="G2741" s="434">
        <v>92485</v>
      </c>
      <c r="H2741" s="434">
        <v>49973</v>
      </c>
      <c r="I2741" s="434">
        <v>229.5</v>
      </c>
      <c r="J2741" s="434">
        <v>0</v>
      </c>
      <c r="K2741" s="434">
        <v>2007</v>
      </c>
    </row>
    <row r="2742" spans="1:11" hidden="1" x14ac:dyDescent="0.25">
      <c r="A2742" s="434">
        <v>240584000</v>
      </c>
      <c r="B2742" s="434">
        <v>8873</v>
      </c>
      <c r="C2742" s="434" t="s">
        <v>24</v>
      </c>
      <c r="D2742" s="434" t="s">
        <v>36</v>
      </c>
      <c r="E2742" s="434">
        <v>15.5</v>
      </c>
      <c r="F2742" s="434">
        <v>18660</v>
      </c>
      <c r="G2742" s="434">
        <v>158853</v>
      </c>
      <c r="H2742" s="434">
        <v>81324</v>
      </c>
      <c r="I2742" s="434">
        <v>274</v>
      </c>
      <c r="J2742" s="434">
        <v>167264</v>
      </c>
      <c r="K2742" s="434">
        <v>2007</v>
      </c>
    </row>
    <row r="2743" spans="1:11" hidden="1" x14ac:dyDescent="0.25">
      <c r="A2743" s="434">
        <v>240585000</v>
      </c>
      <c r="B2743" s="434">
        <v>7564</v>
      </c>
      <c r="C2743" s="434" t="s">
        <v>28</v>
      </c>
      <c r="D2743" s="434" t="s">
        <v>36</v>
      </c>
      <c r="E2743" s="434">
        <v>14</v>
      </c>
      <c r="F2743" s="434">
        <v>18660</v>
      </c>
      <c r="G2743" s="434">
        <v>171810</v>
      </c>
      <c r="H2743" s="434">
        <v>87582</v>
      </c>
      <c r="I2743" s="434">
        <v>289</v>
      </c>
      <c r="J2743" s="434">
        <v>0</v>
      </c>
      <c r="K2743" s="434">
        <v>2007</v>
      </c>
    </row>
    <row r="2744" spans="1:11" hidden="1" x14ac:dyDescent="0.25">
      <c r="A2744" s="434">
        <v>240586000</v>
      </c>
      <c r="B2744" s="434">
        <v>11272</v>
      </c>
      <c r="C2744" s="434" t="s">
        <v>28</v>
      </c>
      <c r="D2744" s="434" t="s">
        <v>36</v>
      </c>
      <c r="E2744" s="434">
        <v>14.5</v>
      </c>
      <c r="F2744" s="434">
        <v>18660</v>
      </c>
      <c r="G2744" s="434">
        <v>171926</v>
      </c>
      <c r="H2744" s="434">
        <v>87582</v>
      </c>
      <c r="I2744" s="434">
        <v>289</v>
      </c>
      <c r="J2744" s="434">
        <v>0</v>
      </c>
      <c r="K2744" s="434">
        <v>2007</v>
      </c>
    </row>
    <row r="2745" spans="1:11" hidden="1" x14ac:dyDescent="0.25">
      <c r="A2745" s="434">
        <v>240592000</v>
      </c>
      <c r="B2745" s="434">
        <v>6928</v>
      </c>
      <c r="C2745" s="434" t="s">
        <v>24</v>
      </c>
      <c r="D2745" s="434" t="s">
        <v>36</v>
      </c>
      <c r="E2745" s="434">
        <v>15.4</v>
      </c>
      <c r="F2745" s="434">
        <v>18660</v>
      </c>
      <c r="G2745" s="434">
        <v>158826</v>
      </c>
      <c r="H2745" s="434">
        <v>81324</v>
      </c>
      <c r="I2745" s="434">
        <v>274.2</v>
      </c>
      <c r="J2745" s="434">
        <v>171332</v>
      </c>
      <c r="K2745" s="434">
        <v>2007</v>
      </c>
    </row>
    <row r="2746" spans="1:11" hidden="1" x14ac:dyDescent="0.25">
      <c r="A2746" s="434">
        <v>240594000</v>
      </c>
      <c r="B2746" s="434">
        <v>1175</v>
      </c>
      <c r="C2746" s="434" t="s">
        <v>24</v>
      </c>
      <c r="D2746" s="434" t="s">
        <v>33</v>
      </c>
      <c r="E2746" s="434">
        <v>15</v>
      </c>
      <c r="F2746" s="434">
        <v>13548</v>
      </c>
      <c r="G2746" s="434">
        <v>115838</v>
      </c>
      <c r="H2746" s="434">
        <v>61473</v>
      </c>
      <c r="I2746" s="434">
        <v>248.95</v>
      </c>
      <c r="J2746" s="434">
        <v>123657</v>
      </c>
      <c r="K2746" s="434">
        <v>2007</v>
      </c>
    </row>
    <row r="2747" spans="1:11" hidden="1" x14ac:dyDescent="0.25">
      <c r="A2747" s="434">
        <v>240601000</v>
      </c>
      <c r="B2747" s="434">
        <v>27213</v>
      </c>
      <c r="C2747" s="434" t="s">
        <v>24</v>
      </c>
      <c r="D2747" s="434" t="s">
        <v>33</v>
      </c>
      <c r="E2747" s="434">
        <v>16</v>
      </c>
      <c r="F2747" s="434">
        <v>13560</v>
      </c>
      <c r="G2747" s="434">
        <v>104635</v>
      </c>
      <c r="H2747" s="434">
        <v>58418</v>
      </c>
      <c r="I2747" s="434">
        <v>243.8</v>
      </c>
      <c r="J2747" s="434">
        <v>113658</v>
      </c>
      <c r="K2747" s="434">
        <v>2005</v>
      </c>
    </row>
    <row r="2748" spans="1:11" hidden="1" x14ac:dyDescent="0.25">
      <c r="A2748" s="434">
        <v>240602000</v>
      </c>
      <c r="B2748" s="434">
        <v>29620</v>
      </c>
      <c r="C2748" s="434" t="s">
        <v>16</v>
      </c>
      <c r="D2748" s="434" t="s">
        <v>33</v>
      </c>
      <c r="E2748" s="434">
        <v>15</v>
      </c>
      <c r="F2748" s="434">
        <v>12193</v>
      </c>
      <c r="G2748" s="434">
        <v>105047</v>
      </c>
      <c r="H2748" s="434">
        <v>58418</v>
      </c>
      <c r="I2748" s="434">
        <v>243.8</v>
      </c>
      <c r="J2748" s="434">
        <v>0</v>
      </c>
      <c r="K2748" s="434">
        <v>1970</v>
      </c>
    </row>
    <row r="2749" spans="1:11" hidden="1" x14ac:dyDescent="0.25">
      <c r="A2749" s="434">
        <v>240608000</v>
      </c>
      <c r="B2749" s="434">
        <v>11196</v>
      </c>
      <c r="C2749" s="434" t="s">
        <v>28</v>
      </c>
      <c r="D2749" s="434" t="s">
        <v>33</v>
      </c>
      <c r="E2749" s="434">
        <v>13.8</v>
      </c>
      <c r="F2749" s="434">
        <v>11620</v>
      </c>
      <c r="G2749" s="434">
        <v>92567</v>
      </c>
      <c r="H2749" s="434">
        <v>49973</v>
      </c>
      <c r="I2749" s="434">
        <v>229.5</v>
      </c>
      <c r="J2749" s="434">
        <v>0</v>
      </c>
      <c r="K2749" s="434">
        <v>2007</v>
      </c>
    </row>
    <row r="2750" spans="1:11" hidden="1" x14ac:dyDescent="0.25">
      <c r="A2750" s="434">
        <v>240609000</v>
      </c>
      <c r="B2750" s="434">
        <v>57508</v>
      </c>
      <c r="C2750" s="434" t="s">
        <v>24</v>
      </c>
      <c r="D2750" s="434" t="s">
        <v>33</v>
      </c>
      <c r="E2750" s="434">
        <v>15.1</v>
      </c>
      <c r="F2750" s="434">
        <v>16660</v>
      </c>
      <c r="G2750" s="434">
        <v>105650</v>
      </c>
      <c r="H2750" s="434">
        <v>57711</v>
      </c>
      <c r="I2750" s="434">
        <v>246.6</v>
      </c>
      <c r="J2750" s="434">
        <v>117021</v>
      </c>
      <c r="K2750" s="434">
        <v>2006</v>
      </c>
    </row>
    <row r="2751" spans="1:11" hidden="1" x14ac:dyDescent="0.25">
      <c r="A2751" s="434">
        <v>240611000</v>
      </c>
      <c r="B2751" s="434">
        <v>5174</v>
      </c>
      <c r="C2751" s="434" t="s">
        <v>24</v>
      </c>
      <c r="D2751" s="434" t="s">
        <v>33</v>
      </c>
      <c r="E2751" s="434">
        <v>14.8</v>
      </c>
      <c r="F2751" s="434">
        <v>11827</v>
      </c>
      <c r="G2751" s="434">
        <v>105374</v>
      </c>
      <c r="H2751" s="434">
        <v>55909</v>
      </c>
      <c r="I2751" s="434">
        <v>228.6</v>
      </c>
      <c r="J2751" s="434">
        <v>115572</v>
      </c>
      <c r="K2751" s="434">
        <v>2007</v>
      </c>
    </row>
    <row r="2752" spans="1:11" hidden="1" x14ac:dyDescent="0.25">
      <c r="A2752" s="434">
        <v>240626000</v>
      </c>
      <c r="B2752" s="434">
        <v>29076</v>
      </c>
      <c r="C2752" s="434" t="s">
        <v>28</v>
      </c>
      <c r="D2752" s="434" t="s">
        <v>33</v>
      </c>
      <c r="E2752" s="434">
        <v>14</v>
      </c>
      <c r="F2752" s="434">
        <v>11620</v>
      </c>
      <c r="G2752" s="434">
        <v>92524</v>
      </c>
      <c r="H2752" s="434">
        <v>49973</v>
      </c>
      <c r="I2752" s="434">
        <v>229.5</v>
      </c>
      <c r="J2752" s="434">
        <v>0</v>
      </c>
      <c r="K2752" s="434">
        <v>2007</v>
      </c>
    </row>
    <row r="2753" spans="1:11" hidden="1" x14ac:dyDescent="0.25">
      <c r="A2753" s="434">
        <v>240633000</v>
      </c>
      <c r="B2753" s="434">
        <v>26284</v>
      </c>
      <c r="C2753" s="434" t="s">
        <v>24</v>
      </c>
      <c r="D2753" s="434" t="s">
        <v>33</v>
      </c>
      <c r="E2753" s="434">
        <v>15</v>
      </c>
      <c r="F2753" s="434">
        <v>13548</v>
      </c>
      <c r="G2753" s="434">
        <v>115838</v>
      </c>
      <c r="H2753" s="434">
        <v>61473</v>
      </c>
      <c r="I2753" s="434">
        <v>248.947</v>
      </c>
      <c r="J2753" s="434">
        <v>123581</v>
      </c>
      <c r="K2753" s="434">
        <v>2007</v>
      </c>
    </row>
    <row r="2754" spans="1:11" hidden="1" x14ac:dyDescent="0.25">
      <c r="A2754" s="434">
        <v>240653000</v>
      </c>
      <c r="B2754" s="434">
        <v>8754</v>
      </c>
      <c r="C2754" s="434" t="s">
        <v>24</v>
      </c>
      <c r="D2754" s="434" t="s">
        <v>36</v>
      </c>
      <c r="E2754" s="434">
        <v>15.25</v>
      </c>
      <c r="F2754" s="434">
        <v>18660</v>
      </c>
      <c r="G2754" s="434">
        <v>159450</v>
      </c>
      <c r="H2754" s="434">
        <v>83722</v>
      </c>
      <c r="I2754" s="434">
        <v>276.88</v>
      </c>
      <c r="J2754" s="434">
        <v>175658</v>
      </c>
      <c r="K2754" s="434">
        <v>2007</v>
      </c>
    </row>
    <row r="2755" spans="1:11" hidden="1" x14ac:dyDescent="0.25">
      <c r="A2755" s="434">
        <v>240654000</v>
      </c>
      <c r="B2755" s="434">
        <v>28705</v>
      </c>
      <c r="C2755" s="434" t="s">
        <v>16</v>
      </c>
      <c r="D2755" s="434" t="s">
        <v>36</v>
      </c>
      <c r="E2755" s="434">
        <v>15.5</v>
      </c>
      <c r="F2755" s="434">
        <v>18624</v>
      </c>
      <c r="G2755" s="434">
        <v>149878</v>
      </c>
      <c r="H2755" s="434">
        <v>84598</v>
      </c>
      <c r="I2755" s="434">
        <v>274.19</v>
      </c>
      <c r="J2755" s="434">
        <v>0</v>
      </c>
      <c r="K2755" s="434">
        <v>1970</v>
      </c>
    </row>
    <row r="2756" spans="1:11" hidden="1" x14ac:dyDescent="0.25">
      <c r="A2756" s="434">
        <v>240657000</v>
      </c>
      <c r="B2756" s="434">
        <v>10285</v>
      </c>
      <c r="C2756" s="434" t="s">
        <v>24</v>
      </c>
      <c r="D2756" s="434" t="s">
        <v>33</v>
      </c>
      <c r="E2756" s="434">
        <v>14.8</v>
      </c>
      <c r="F2756" s="434">
        <v>13548</v>
      </c>
      <c r="G2756" s="434">
        <v>115814</v>
      </c>
      <c r="H2756" s="434">
        <v>61473</v>
      </c>
      <c r="I2756" s="434">
        <v>248.93600000000001</v>
      </c>
      <c r="J2756" s="434">
        <v>123657</v>
      </c>
      <c r="K2756" s="434">
        <v>2007</v>
      </c>
    </row>
    <row r="2757" spans="1:11" hidden="1" x14ac:dyDescent="0.25">
      <c r="A2757" s="434">
        <v>240658000</v>
      </c>
      <c r="B2757" s="434">
        <v>3769</v>
      </c>
      <c r="C2757" s="434" t="s">
        <v>24</v>
      </c>
      <c r="D2757" s="434" t="s">
        <v>36</v>
      </c>
      <c r="E2757" s="434">
        <v>15.7</v>
      </c>
      <c r="F2757" s="434">
        <v>18660</v>
      </c>
      <c r="G2757" s="434">
        <v>159100</v>
      </c>
      <c r="H2757" s="434">
        <v>81074</v>
      </c>
      <c r="I2757" s="434">
        <v>274.47000000000003</v>
      </c>
      <c r="J2757" s="434">
        <v>167931</v>
      </c>
      <c r="K2757" s="434">
        <v>2007</v>
      </c>
    </row>
    <row r="2758" spans="1:11" hidden="1" x14ac:dyDescent="0.25">
      <c r="A2758" s="434">
        <v>240678000</v>
      </c>
      <c r="B2758" s="434">
        <v>3500</v>
      </c>
      <c r="C2758" s="434" t="s">
        <v>24</v>
      </c>
      <c r="D2758" s="434" t="s">
        <v>33</v>
      </c>
      <c r="E2758" s="434">
        <v>14.6</v>
      </c>
      <c r="F2758" s="434">
        <v>10223</v>
      </c>
      <c r="G2758" s="434">
        <v>69431</v>
      </c>
      <c r="H2758" s="434">
        <v>40038</v>
      </c>
      <c r="I2758" s="434">
        <v>228</v>
      </c>
      <c r="J2758" s="434">
        <v>76492</v>
      </c>
      <c r="K2758" s="434">
        <v>2006</v>
      </c>
    </row>
    <row r="2759" spans="1:11" hidden="1" x14ac:dyDescent="0.25">
      <c r="A2759" s="434">
        <v>240680000</v>
      </c>
      <c r="B2759" s="434">
        <v>366</v>
      </c>
      <c r="C2759" s="434" t="s">
        <v>24</v>
      </c>
      <c r="D2759" s="434" t="s">
        <v>33</v>
      </c>
      <c r="E2759" s="434">
        <v>14.6</v>
      </c>
      <c r="F2759" s="434">
        <v>10223</v>
      </c>
      <c r="G2759" s="434">
        <v>69714</v>
      </c>
      <c r="H2759" s="434">
        <v>40038</v>
      </c>
      <c r="I2759" s="434">
        <v>228</v>
      </c>
      <c r="J2759" s="434">
        <v>76492</v>
      </c>
      <c r="K2759" s="434">
        <v>2004</v>
      </c>
    </row>
    <row r="2760" spans="1:11" hidden="1" x14ac:dyDescent="0.25">
      <c r="A2760" s="434">
        <v>240690000</v>
      </c>
      <c r="B2760" s="434">
        <v>32871</v>
      </c>
      <c r="C2760" s="434" t="s">
        <v>28</v>
      </c>
      <c r="D2760" s="434" t="s">
        <v>33</v>
      </c>
      <c r="E2760" s="434">
        <v>14.5</v>
      </c>
      <c r="F2760" s="434">
        <v>9800</v>
      </c>
      <c r="G2760" s="434">
        <v>82329</v>
      </c>
      <c r="H2760" s="434">
        <v>42887</v>
      </c>
      <c r="I2760" s="434">
        <v>228.99</v>
      </c>
      <c r="J2760" s="434">
        <v>0</v>
      </c>
      <c r="K2760" s="434">
        <v>2006</v>
      </c>
    </row>
    <row r="2761" spans="1:11" hidden="1" x14ac:dyDescent="0.25">
      <c r="A2761" s="434">
        <v>240699000</v>
      </c>
      <c r="B2761" s="434">
        <v>13151</v>
      </c>
      <c r="C2761" s="434" t="s">
        <v>16</v>
      </c>
      <c r="D2761" s="434" t="s">
        <v>33</v>
      </c>
      <c r="E2761" s="434">
        <v>15</v>
      </c>
      <c r="F2761" s="434">
        <v>13560</v>
      </c>
      <c r="G2761" s="434">
        <v>115878</v>
      </c>
      <c r="H2761" s="434">
        <v>61473</v>
      </c>
      <c r="I2761" s="434">
        <v>248.95</v>
      </c>
      <c r="J2761" s="434">
        <v>0</v>
      </c>
      <c r="K2761" s="434">
        <v>1970</v>
      </c>
    </row>
    <row r="2762" spans="1:11" hidden="1" x14ac:dyDescent="0.25">
      <c r="A2762" s="434">
        <v>240706000</v>
      </c>
      <c r="B2762" s="434">
        <v>8421</v>
      </c>
      <c r="C2762" s="434" t="s">
        <v>28</v>
      </c>
      <c r="D2762" s="434" t="s">
        <v>36</v>
      </c>
      <c r="E2762" s="434">
        <v>14.5</v>
      </c>
      <c r="F2762" s="434">
        <v>16860</v>
      </c>
      <c r="G2762" s="434">
        <v>177720</v>
      </c>
      <c r="H2762" s="434">
        <v>89565</v>
      </c>
      <c r="I2762" s="434">
        <v>292</v>
      </c>
      <c r="J2762" s="434">
        <v>0</v>
      </c>
      <c r="K2762" s="434">
        <v>2008</v>
      </c>
    </row>
    <row r="2763" spans="1:11" hidden="1" x14ac:dyDescent="0.25">
      <c r="A2763" s="434">
        <v>240715000</v>
      </c>
      <c r="B2763" s="434">
        <v>14110</v>
      </c>
      <c r="C2763" s="434" t="s">
        <v>24</v>
      </c>
      <c r="D2763" s="434" t="s">
        <v>36</v>
      </c>
      <c r="E2763" s="434">
        <v>14.5</v>
      </c>
      <c r="F2763" s="434">
        <v>18624</v>
      </c>
      <c r="G2763" s="434">
        <v>163417</v>
      </c>
      <c r="H2763" s="434">
        <v>84914</v>
      </c>
      <c r="I2763" s="434">
        <v>274.24</v>
      </c>
      <c r="J2763" s="434">
        <v>173721</v>
      </c>
      <c r="K2763" s="434">
        <v>2008</v>
      </c>
    </row>
    <row r="2764" spans="1:11" hidden="1" x14ac:dyDescent="0.25">
      <c r="A2764" s="434">
        <v>240716000</v>
      </c>
      <c r="B2764" s="434">
        <v>31445</v>
      </c>
      <c r="C2764" s="434" t="s">
        <v>20</v>
      </c>
      <c r="D2764" s="434" t="s">
        <v>29</v>
      </c>
      <c r="E2764" s="434">
        <v>15.9</v>
      </c>
      <c r="F2764" s="434">
        <v>13560</v>
      </c>
      <c r="G2764" s="434">
        <v>51246</v>
      </c>
      <c r="H2764" s="434">
        <v>29955</v>
      </c>
      <c r="I2764" s="434">
        <v>183</v>
      </c>
      <c r="J2764" s="434">
        <v>53300</v>
      </c>
      <c r="K2764" s="434">
        <v>2008</v>
      </c>
    </row>
    <row r="2765" spans="1:11" hidden="1" x14ac:dyDescent="0.25">
      <c r="A2765" s="434">
        <v>240717000</v>
      </c>
      <c r="B2765" s="434">
        <v>100870</v>
      </c>
      <c r="C2765" s="434" t="s">
        <v>20</v>
      </c>
      <c r="D2765" s="434" t="s">
        <v>29</v>
      </c>
      <c r="E2765" s="434">
        <v>14.5</v>
      </c>
      <c r="F2765" s="434">
        <v>9.4659999999999993</v>
      </c>
      <c r="G2765" s="434">
        <v>37164</v>
      </c>
      <c r="H2765" s="434">
        <v>23217</v>
      </c>
      <c r="I2765" s="434">
        <v>182.55</v>
      </c>
      <c r="J2765" s="434">
        <v>0</v>
      </c>
      <c r="K2765" s="434">
        <v>1970</v>
      </c>
    </row>
    <row r="2766" spans="1:11" hidden="1" x14ac:dyDescent="0.25">
      <c r="A2766" s="434">
        <v>240728000</v>
      </c>
      <c r="B2766" s="434">
        <v>42884</v>
      </c>
      <c r="C2766" s="434" t="s">
        <v>20</v>
      </c>
      <c r="D2766" s="434" t="s">
        <v>29</v>
      </c>
      <c r="E2766" s="434">
        <v>15.9</v>
      </c>
      <c r="F2766" s="434">
        <v>13560</v>
      </c>
      <c r="G2766" s="434">
        <v>50922</v>
      </c>
      <c r="H2766" s="434">
        <v>28960</v>
      </c>
      <c r="I2766" s="434">
        <v>183</v>
      </c>
      <c r="J2766" s="434">
        <v>52927</v>
      </c>
      <c r="K2766" s="434">
        <v>2006</v>
      </c>
    </row>
    <row r="2767" spans="1:11" hidden="1" x14ac:dyDescent="0.25">
      <c r="A2767" s="434">
        <v>240729000</v>
      </c>
      <c r="B2767" s="434">
        <v>34875</v>
      </c>
      <c r="C2767" s="434" t="s">
        <v>20</v>
      </c>
      <c r="D2767" s="434" t="s">
        <v>29</v>
      </c>
      <c r="E2767" s="434">
        <v>15</v>
      </c>
      <c r="F2767" s="434">
        <v>13560</v>
      </c>
      <c r="G2767" s="434">
        <v>50922</v>
      </c>
      <c r="H2767" s="434">
        <v>30053</v>
      </c>
      <c r="I2767" s="434">
        <v>183</v>
      </c>
      <c r="J2767" s="434">
        <v>51544</v>
      </c>
      <c r="K2767" s="434">
        <v>2005</v>
      </c>
    </row>
    <row r="2768" spans="1:11" hidden="1" x14ac:dyDescent="0.25">
      <c r="A2768" s="434">
        <v>240730000</v>
      </c>
      <c r="B2768" s="434">
        <v>19878</v>
      </c>
      <c r="C2768" s="434" t="s">
        <v>20</v>
      </c>
      <c r="D2768" s="434" t="s">
        <v>29</v>
      </c>
      <c r="E2768" s="434">
        <v>15.9</v>
      </c>
      <c r="F2768" s="434">
        <v>13560</v>
      </c>
      <c r="G2768" s="434">
        <v>50922</v>
      </c>
      <c r="H2768" s="434">
        <v>28238</v>
      </c>
      <c r="I2768" s="434">
        <v>183</v>
      </c>
      <c r="J2768" s="434">
        <v>53056</v>
      </c>
      <c r="K2768" s="434">
        <v>2006</v>
      </c>
    </row>
    <row r="2769" spans="1:11" hidden="1" x14ac:dyDescent="0.25">
      <c r="A2769" s="434">
        <v>240748000</v>
      </c>
      <c r="B2769" s="434">
        <v>5406</v>
      </c>
      <c r="C2769" s="434" t="s">
        <v>28</v>
      </c>
      <c r="D2769" s="434" t="s">
        <v>29</v>
      </c>
      <c r="E2769" s="434">
        <v>43599</v>
      </c>
      <c r="F2769" s="434">
        <v>9480</v>
      </c>
      <c r="G2769" s="434">
        <v>53800</v>
      </c>
      <c r="H2769" s="434">
        <v>31091</v>
      </c>
      <c r="I2769" s="434">
        <v>189.99</v>
      </c>
      <c r="J2769" s="434">
        <v>0</v>
      </c>
    </row>
    <row r="2770" spans="1:11" hidden="1" x14ac:dyDescent="0.25">
      <c r="A2770" s="434">
        <v>240766000</v>
      </c>
      <c r="B2770" s="434">
        <v>45334</v>
      </c>
      <c r="C2770" s="434" t="s">
        <v>16</v>
      </c>
      <c r="D2770" s="434" t="s">
        <v>33</v>
      </c>
      <c r="E2770" s="434">
        <v>15.1</v>
      </c>
      <c r="F2770" s="434">
        <v>15.805999999999999</v>
      </c>
      <c r="G2770" s="434">
        <v>116779</v>
      </c>
      <c r="H2770" s="434">
        <v>67032</v>
      </c>
      <c r="I2770" s="434">
        <v>249.85</v>
      </c>
      <c r="J2770" s="434">
        <v>0</v>
      </c>
      <c r="K2770" s="434">
        <v>1970</v>
      </c>
    </row>
    <row r="2771" spans="1:11" hidden="1" x14ac:dyDescent="0.25">
      <c r="A2771" s="434">
        <v>240787000</v>
      </c>
      <c r="B2771" s="434">
        <v>665</v>
      </c>
      <c r="C2771" s="434" t="s">
        <v>20</v>
      </c>
      <c r="D2771" s="434" t="s">
        <v>29</v>
      </c>
      <c r="E2771" s="434">
        <v>14.8</v>
      </c>
      <c r="F2771" s="434">
        <v>9960</v>
      </c>
      <c r="G2771" s="434">
        <v>46968</v>
      </c>
      <c r="H2771" s="434">
        <v>29295</v>
      </c>
      <c r="I2771" s="434">
        <v>183.21</v>
      </c>
      <c r="J2771" s="434">
        <v>51910</v>
      </c>
      <c r="K2771" s="434">
        <v>2008</v>
      </c>
    </row>
    <row r="2772" spans="1:11" hidden="1" x14ac:dyDescent="0.25">
      <c r="A2772" s="434">
        <v>240788000</v>
      </c>
      <c r="B2772" s="434">
        <v>14585</v>
      </c>
      <c r="C2772" s="434" t="s">
        <v>20</v>
      </c>
      <c r="D2772" s="434" t="s">
        <v>29</v>
      </c>
      <c r="E2772" s="434">
        <v>14.8</v>
      </c>
      <c r="F2772" s="434">
        <v>9960</v>
      </c>
      <c r="G2772" s="434">
        <v>46968</v>
      </c>
      <c r="H2772" s="434">
        <v>29295</v>
      </c>
      <c r="I2772" s="434">
        <v>183.21</v>
      </c>
      <c r="J2772" s="434">
        <v>51910</v>
      </c>
      <c r="K2772" s="434">
        <v>2008</v>
      </c>
    </row>
    <row r="2773" spans="1:11" hidden="1" x14ac:dyDescent="0.25">
      <c r="A2773" s="434">
        <v>240796000</v>
      </c>
      <c r="B2773" s="434">
        <v>662</v>
      </c>
      <c r="C2773" s="434" t="s">
        <v>28</v>
      </c>
      <c r="D2773" s="434" t="s">
        <v>36</v>
      </c>
      <c r="E2773" s="434">
        <v>14.5</v>
      </c>
      <c r="F2773" s="434">
        <v>13560</v>
      </c>
      <c r="G2773" s="434">
        <v>179759</v>
      </c>
      <c r="H2773" s="434">
        <v>94232</v>
      </c>
      <c r="I2773" s="434">
        <v>292</v>
      </c>
      <c r="K2773" s="434">
        <v>2009</v>
      </c>
    </row>
    <row r="2774" spans="1:11" hidden="1" x14ac:dyDescent="0.25">
      <c r="A2774" s="434">
        <v>240797000</v>
      </c>
      <c r="B2774" s="434">
        <v>3667</v>
      </c>
      <c r="C2774" s="434" t="s">
        <v>24</v>
      </c>
      <c r="D2774" s="434" t="s">
        <v>36</v>
      </c>
      <c r="E2774" s="434">
        <v>15.5</v>
      </c>
      <c r="F2774" s="434">
        <v>18625</v>
      </c>
      <c r="G2774" s="434">
        <v>158583</v>
      </c>
      <c r="H2774" s="434">
        <v>81502</v>
      </c>
      <c r="I2774" s="434">
        <v>274.42</v>
      </c>
      <c r="J2774" s="434">
        <v>172076</v>
      </c>
      <c r="K2774" s="434">
        <v>2009</v>
      </c>
    </row>
    <row r="2775" spans="1:11" hidden="1" x14ac:dyDescent="0.25">
      <c r="A2775" s="434">
        <v>240803000</v>
      </c>
      <c r="B2775" s="434">
        <v>1299</v>
      </c>
      <c r="C2775" s="434" t="s">
        <v>28</v>
      </c>
      <c r="D2775" s="434" t="s">
        <v>29</v>
      </c>
      <c r="E2775" s="434">
        <v>43599</v>
      </c>
      <c r="F2775" s="434">
        <v>9480</v>
      </c>
      <c r="G2775" s="434">
        <v>56200</v>
      </c>
      <c r="H2775" s="434">
        <v>31200</v>
      </c>
      <c r="I2775" s="434">
        <v>189.99</v>
      </c>
      <c r="J2775" s="434">
        <v>0</v>
      </c>
    </row>
    <row r="2776" spans="1:11" hidden="1" x14ac:dyDescent="0.25">
      <c r="A2776" s="434">
        <v>240820000</v>
      </c>
      <c r="B2776" s="434">
        <v>15105</v>
      </c>
      <c r="C2776" s="434" t="s">
        <v>24</v>
      </c>
      <c r="D2776" s="434" t="s">
        <v>36</v>
      </c>
      <c r="E2776" s="434">
        <v>15.8</v>
      </c>
      <c r="F2776" s="434">
        <v>18660</v>
      </c>
      <c r="G2776" s="434">
        <v>157583</v>
      </c>
      <c r="H2776" s="434">
        <v>81360</v>
      </c>
      <c r="I2776" s="434">
        <v>274.24</v>
      </c>
      <c r="J2776" s="434">
        <v>174966</v>
      </c>
      <c r="K2776" s="434">
        <v>2009</v>
      </c>
    </row>
    <row r="2777" spans="1:11" hidden="1" x14ac:dyDescent="0.25">
      <c r="A2777" s="434">
        <v>240821000</v>
      </c>
      <c r="B2777" s="434">
        <v>7886</v>
      </c>
      <c r="C2777" s="434" t="s">
        <v>24</v>
      </c>
      <c r="D2777" s="434" t="s">
        <v>36</v>
      </c>
      <c r="E2777" s="434">
        <v>15.8</v>
      </c>
      <c r="F2777" s="434">
        <v>18660</v>
      </c>
      <c r="G2777" s="434">
        <v>157484</v>
      </c>
      <c r="H2777" s="434">
        <v>81360</v>
      </c>
      <c r="I2777" s="434">
        <v>274.24</v>
      </c>
      <c r="J2777" s="434">
        <v>174966</v>
      </c>
      <c r="K2777" s="434">
        <v>2009</v>
      </c>
    </row>
    <row r="2778" spans="1:11" hidden="1" x14ac:dyDescent="0.25">
      <c r="A2778" s="434">
        <v>240834000</v>
      </c>
      <c r="B2778" s="434">
        <v>4797</v>
      </c>
      <c r="C2778" s="434" t="s">
        <v>24</v>
      </c>
      <c r="D2778" s="434" t="s">
        <v>36</v>
      </c>
      <c r="F2778" s="434">
        <v>18660</v>
      </c>
      <c r="G2778" s="434">
        <v>158795</v>
      </c>
      <c r="H2778" s="434">
        <v>81100</v>
      </c>
      <c r="I2778" s="434">
        <v>274.29000000000002</v>
      </c>
      <c r="J2778" s="434">
        <v>167976</v>
      </c>
      <c r="K2778" s="434">
        <v>2009</v>
      </c>
    </row>
    <row r="2779" spans="1:11" hidden="1" x14ac:dyDescent="0.25">
      <c r="A2779" s="434">
        <v>240836000</v>
      </c>
      <c r="B2779" s="434">
        <v>11148</v>
      </c>
      <c r="C2779" s="434" t="s">
        <v>24</v>
      </c>
      <c r="D2779" s="434" t="s">
        <v>36</v>
      </c>
      <c r="F2779" s="434">
        <v>18660</v>
      </c>
      <c r="G2779" s="434">
        <v>158795</v>
      </c>
      <c r="H2779" s="434">
        <v>81100</v>
      </c>
      <c r="I2779" s="434">
        <v>274.29000000000002</v>
      </c>
      <c r="J2779" s="434">
        <v>167976</v>
      </c>
      <c r="K2779" s="434">
        <v>2009</v>
      </c>
    </row>
    <row r="2780" spans="1:11" hidden="1" x14ac:dyDescent="0.25">
      <c r="A2780" s="434">
        <v>240858000</v>
      </c>
      <c r="B2780" s="434">
        <v>37701</v>
      </c>
      <c r="C2780" s="434" t="s">
        <v>28</v>
      </c>
      <c r="D2780" s="434" t="s">
        <v>36</v>
      </c>
      <c r="E2780" s="434">
        <v>14.5</v>
      </c>
      <c r="F2780" s="434">
        <v>18660</v>
      </c>
      <c r="G2780" s="434">
        <v>180132</v>
      </c>
      <c r="H2780" s="434">
        <v>94008</v>
      </c>
      <c r="I2780" s="434">
        <v>292</v>
      </c>
      <c r="J2780" s="434">
        <v>0</v>
      </c>
      <c r="K2780" s="434">
        <v>2009</v>
      </c>
    </row>
    <row r="2781" spans="1:11" hidden="1" x14ac:dyDescent="0.25">
      <c r="A2781" s="434">
        <v>240864000</v>
      </c>
      <c r="B2781" s="434">
        <v>36081</v>
      </c>
      <c r="C2781" s="434" t="s">
        <v>16</v>
      </c>
      <c r="D2781" s="434" t="s">
        <v>33</v>
      </c>
      <c r="E2781" s="434">
        <v>15</v>
      </c>
      <c r="F2781" s="434">
        <v>13.56</v>
      </c>
      <c r="G2781" s="434">
        <v>107157</v>
      </c>
      <c r="H2781" s="434">
        <v>58418</v>
      </c>
      <c r="I2781" s="434">
        <v>243.8</v>
      </c>
      <c r="J2781" s="434">
        <v>0</v>
      </c>
      <c r="K2781" s="434">
        <v>1970</v>
      </c>
    </row>
    <row r="2782" spans="1:11" hidden="1" x14ac:dyDescent="0.25">
      <c r="A2782" s="434">
        <v>240865000</v>
      </c>
      <c r="B2782" s="434">
        <v>19730</v>
      </c>
      <c r="C2782" s="434" t="s">
        <v>16</v>
      </c>
      <c r="D2782" s="434" t="s">
        <v>33</v>
      </c>
      <c r="E2782" s="434">
        <v>15</v>
      </c>
      <c r="F2782" s="434">
        <v>13.56</v>
      </c>
      <c r="G2782" s="434">
        <v>107023</v>
      </c>
      <c r="H2782" s="434">
        <v>58418</v>
      </c>
      <c r="I2782" s="434">
        <v>243.8</v>
      </c>
      <c r="J2782" s="434">
        <v>0</v>
      </c>
      <c r="K2782" s="434">
        <v>1970</v>
      </c>
    </row>
    <row r="2783" spans="1:11" hidden="1" x14ac:dyDescent="0.25">
      <c r="A2783" s="434">
        <v>240891000</v>
      </c>
      <c r="B2783" s="434">
        <v>9284</v>
      </c>
      <c r="C2783" s="434" t="s">
        <v>24</v>
      </c>
      <c r="D2783" s="434" t="s">
        <v>33</v>
      </c>
      <c r="E2783" s="434">
        <v>15</v>
      </c>
      <c r="F2783" s="434">
        <v>14280</v>
      </c>
      <c r="G2783" s="434">
        <v>105333</v>
      </c>
      <c r="H2783" s="434">
        <v>57000</v>
      </c>
      <c r="I2783" s="434">
        <v>243.91</v>
      </c>
      <c r="J2783" s="434">
        <v>113684</v>
      </c>
      <c r="K2783" s="434">
        <v>2009</v>
      </c>
    </row>
    <row r="2784" spans="1:11" hidden="1" x14ac:dyDescent="0.25">
      <c r="A2784" s="434">
        <v>240892000</v>
      </c>
      <c r="B2784" s="434">
        <v>26876</v>
      </c>
      <c r="C2784" s="434" t="s">
        <v>24</v>
      </c>
      <c r="D2784" s="434" t="s">
        <v>33</v>
      </c>
      <c r="E2784" s="434">
        <v>15</v>
      </c>
      <c r="F2784" s="434">
        <v>14280</v>
      </c>
      <c r="G2784" s="434">
        <v>105333</v>
      </c>
      <c r="H2784" s="434">
        <v>57000</v>
      </c>
      <c r="I2784" s="434">
        <v>243.91</v>
      </c>
      <c r="J2784" s="434">
        <v>113684</v>
      </c>
      <c r="K2784" s="434">
        <v>2009</v>
      </c>
    </row>
    <row r="2785" spans="1:11" hidden="1" x14ac:dyDescent="0.25">
      <c r="A2785" s="434">
        <v>240893000</v>
      </c>
      <c r="B2785" s="434">
        <v>1290</v>
      </c>
      <c r="C2785" s="434" t="s">
        <v>24</v>
      </c>
      <c r="D2785" s="434" t="s">
        <v>36</v>
      </c>
      <c r="E2785" s="434">
        <v>15.7</v>
      </c>
      <c r="F2785" s="434">
        <v>19620</v>
      </c>
      <c r="G2785" s="434">
        <v>158266</v>
      </c>
      <c r="H2785" s="434">
        <v>79890</v>
      </c>
      <c r="I2785" s="434">
        <v>274.29000000000002</v>
      </c>
      <c r="J2785" s="434">
        <v>167976</v>
      </c>
      <c r="K2785" s="434">
        <v>2009</v>
      </c>
    </row>
    <row r="2786" spans="1:11" hidden="1" x14ac:dyDescent="0.25">
      <c r="A2786" s="434">
        <v>240903000</v>
      </c>
      <c r="B2786" s="434">
        <v>10593</v>
      </c>
      <c r="C2786" s="434" t="s">
        <v>24</v>
      </c>
      <c r="D2786" s="434" t="s">
        <v>29</v>
      </c>
      <c r="E2786" s="434">
        <v>16.7</v>
      </c>
      <c r="F2786" s="434">
        <v>9480</v>
      </c>
      <c r="G2786" s="434">
        <v>26634</v>
      </c>
      <c r="H2786" s="434">
        <v>22971</v>
      </c>
      <c r="I2786" s="434">
        <v>173.7</v>
      </c>
      <c r="J2786" s="434">
        <v>35518</v>
      </c>
      <c r="K2786" s="434">
        <v>2010</v>
      </c>
    </row>
    <row r="2787" spans="1:11" hidden="1" x14ac:dyDescent="0.25">
      <c r="A2787" s="434">
        <v>240906000</v>
      </c>
      <c r="B2787" s="434">
        <v>2676</v>
      </c>
      <c r="C2787" s="434" t="s">
        <v>24</v>
      </c>
      <c r="D2787" s="434" t="s">
        <v>36</v>
      </c>
      <c r="E2787" s="434">
        <v>15.8</v>
      </c>
      <c r="F2787" s="434">
        <v>18660</v>
      </c>
      <c r="G2787" s="434">
        <v>157410</v>
      </c>
      <c r="H2787" s="434">
        <v>81360</v>
      </c>
      <c r="I2787" s="434">
        <v>274.24</v>
      </c>
      <c r="J2787" s="434">
        <v>174966</v>
      </c>
      <c r="K2787" s="434">
        <v>2009</v>
      </c>
    </row>
    <row r="2788" spans="1:11" hidden="1" x14ac:dyDescent="0.25">
      <c r="A2788" s="434">
        <v>240915000</v>
      </c>
      <c r="B2788" s="434">
        <v>41997</v>
      </c>
      <c r="C2788" s="434" t="s">
        <v>16</v>
      </c>
      <c r="D2788" s="434" t="s">
        <v>36</v>
      </c>
      <c r="E2788" s="434">
        <v>15.8</v>
      </c>
      <c r="F2788" s="434">
        <v>18660</v>
      </c>
      <c r="G2788" s="434">
        <v>158022</v>
      </c>
      <c r="H2788" s="434">
        <v>81467</v>
      </c>
      <c r="I2788" s="434">
        <v>274.33</v>
      </c>
      <c r="J2788" s="434">
        <v>0</v>
      </c>
      <c r="K2788" s="434">
        <v>1970</v>
      </c>
    </row>
    <row r="2789" spans="1:11" hidden="1" x14ac:dyDescent="0.25">
      <c r="A2789" s="434">
        <v>240924000</v>
      </c>
      <c r="B2789" s="434">
        <v>43973</v>
      </c>
      <c r="C2789" s="434" t="s">
        <v>16</v>
      </c>
      <c r="D2789" s="434" t="s">
        <v>33</v>
      </c>
      <c r="E2789" s="434">
        <v>15</v>
      </c>
      <c r="F2789" s="434">
        <v>13.56</v>
      </c>
      <c r="G2789" s="434">
        <v>10685</v>
      </c>
      <c r="H2789" s="434">
        <v>58418</v>
      </c>
      <c r="I2789" s="434">
        <v>243.8</v>
      </c>
      <c r="J2789" s="434">
        <v>0</v>
      </c>
      <c r="K2789" s="434">
        <v>1970</v>
      </c>
    </row>
    <row r="2790" spans="1:11" hidden="1" x14ac:dyDescent="0.25">
      <c r="A2790" s="434">
        <v>240942000</v>
      </c>
      <c r="B2790" s="434">
        <v>1837</v>
      </c>
      <c r="C2790" s="434" t="s">
        <v>20</v>
      </c>
      <c r="D2790" s="434" t="s">
        <v>29</v>
      </c>
      <c r="E2790" s="434">
        <v>14.2</v>
      </c>
      <c r="F2790" s="434">
        <v>9480</v>
      </c>
      <c r="G2790" s="434">
        <v>50341</v>
      </c>
      <c r="H2790" s="434">
        <v>29990</v>
      </c>
      <c r="I2790" s="434">
        <v>183.09</v>
      </c>
      <c r="J2790" s="434">
        <v>52119</v>
      </c>
      <c r="K2790" s="434">
        <v>2008</v>
      </c>
    </row>
    <row r="2791" spans="1:11" hidden="1" x14ac:dyDescent="0.25">
      <c r="A2791" s="434">
        <v>240944000</v>
      </c>
      <c r="B2791" s="434">
        <v>3517</v>
      </c>
      <c r="C2791" s="434" t="s">
        <v>24</v>
      </c>
      <c r="D2791" s="434" t="s">
        <v>33</v>
      </c>
      <c r="E2791" s="434">
        <v>15.3</v>
      </c>
      <c r="F2791" s="434">
        <v>12350</v>
      </c>
      <c r="G2791" s="434">
        <v>105361</v>
      </c>
      <c r="H2791" s="434">
        <v>55909</v>
      </c>
      <c r="I2791" s="434">
        <v>228.6</v>
      </c>
      <c r="J2791" s="434">
        <v>113797</v>
      </c>
      <c r="K2791" s="434">
        <v>2009</v>
      </c>
    </row>
    <row r="2792" spans="1:11" hidden="1" x14ac:dyDescent="0.25">
      <c r="A2792" s="434">
        <v>240947000</v>
      </c>
      <c r="B2792" s="434">
        <v>18425</v>
      </c>
      <c r="C2792" s="434" t="s">
        <v>16</v>
      </c>
      <c r="D2792" s="434" t="s">
        <v>33</v>
      </c>
      <c r="E2792" s="434">
        <v>15</v>
      </c>
      <c r="F2792" s="434">
        <v>11526</v>
      </c>
      <c r="G2792" s="434">
        <v>115873</v>
      </c>
      <c r="H2792" s="434">
        <v>61341</v>
      </c>
      <c r="I2792" s="434">
        <v>248.96</v>
      </c>
      <c r="J2792" s="434">
        <v>0</v>
      </c>
      <c r="K2792" s="434">
        <v>1970</v>
      </c>
    </row>
    <row r="2793" spans="1:11" hidden="1" x14ac:dyDescent="0.25">
      <c r="A2793" s="434">
        <v>240950000</v>
      </c>
      <c r="B2793" s="434">
        <v>13856</v>
      </c>
      <c r="C2793" s="434" t="s">
        <v>28</v>
      </c>
      <c r="D2793" s="434" t="s">
        <v>36</v>
      </c>
      <c r="E2793" s="434">
        <v>14.5</v>
      </c>
      <c r="F2793" s="434">
        <v>16860</v>
      </c>
      <c r="G2793" s="434">
        <v>177835</v>
      </c>
      <c r="H2793" s="434">
        <v>89990</v>
      </c>
      <c r="I2793" s="434">
        <v>292</v>
      </c>
      <c r="J2793" s="434">
        <v>0</v>
      </c>
      <c r="K2793" s="434">
        <v>2009</v>
      </c>
    </row>
    <row r="2794" spans="1:11" hidden="1" x14ac:dyDescent="0.25">
      <c r="A2794" s="434">
        <v>240957000</v>
      </c>
      <c r="B2794" s="434">
        <v>14478</v>
      </c>
      <c r="C2794" s="434" t="s">
        <v>24</v>
      </c>
      <c r="D2794" s="434" t="s">
        <v>36</v>
      </c>
      <c r="E2794" s="434">
        <v>15.8</v>
      </c>
      <c r="F2794" s="434">
        <v>18623</v>
      </c>
      <c r="G2794" s="434">
        <v>157477</v>
      </c>
      <c r="H2794" s="434">
        <v>81360</v>
      </c>
      <c r="I2794" s="434">
        <v>274.24</v>
      </c>
      <c r="J2794" s="434">
        <v>174966</v>
      </c>
      <c r="K2794" s="434">
        <v>2010</v>
      </c>
    </row>
    <row r="2795" spans="1:11" hidden="1" x14ac:dyDescent="0.25">
      <c r="A2795" s="434">
        <v>240963000</v>
      </c>
      <c r="B2795" s="434">
        <v>1478</v>
      </c>
      <c r="C2795" s="434" t="s">
        <v>28</v>
      </c>
      <c r="D2795" s="434" t="s">
        <v>33</v>
      </c>
      <c r="E2795" s="434">
        <v>14</v>
      </c>
      <c r="F2795" s="434">
        <v>11060</v>
      </c>
      <c r="G2795" s="434">
        <v>76390</v>
      </c>
      <c r="H2795" s="434">
        <v>39818</v>
      </c>
      <c r="I2795" s="434">
        <v>225</v>
      </c>
      <c r="K2795" s="434">
        <v>2004</v>
      </c>
    </row>
    <row r="2796" spans="1:11" hidden="1" x14ac:dyDescent="0.25">
      <c r="A2796" s="434">
        <v>240975000</v>
      </c>
      <c r="B2796" s="434">
        <v>12440</v>
      </c>
      <c r="C2796" s="434" t="s">
        <v>20</v>
      </c>
      <c r="D2796" s="434" t="s">
        <v>29</v>
      </c>
      <c r="E2796" s="434">
        <v>15.2</v>
      </c>
      <c r="F2796" s="434">
        <v>9480</v>
      </c>
      <c r="G2796" s="434">
        <v>51522</v>
      </c>
      <c r="H2796" s="434">
        <v>29663</v>
      </c>
      <c r="I2796" s="434">
        <v>183.31</v>
      </c>
      <c r="J2796" s="434">
        <v>53773</v>
      </c>
      <c r="K2796" s="434">
        <v>2010</v>
      </c>
    </row>
    <row r="2797" spans="1:11" hidden="1" x14ac:dyDescent="0.25">
      <c r="A2797" s="434">
        <v>240979000</v>
      </c>
      <c r="B2797" s="434">
        <v>14646</v>
      </c>
      <c r="C2797" s="434" t="s">
        <v>28</v>
      </c>
      <c r="D2797" s="434" t="s">
        <v>36</v>
      </c>
      <c r="E2797" s="434">
        <v>14.9</v>
      </c>
      <c r="F2797" s="434">
        <v>18651</v>
      </c>
      <c r="G2797" s="434">
        <v>180391</v>
      </c>
      <c r="H2797" s="434">
        <v>91656</v>
      </c>
      <c r="I2797" s="434">
        <v>292</v>
      </c>
      <c r="J2797" s="434">
        <v>0</v>
      </c>
      <c r="K2797" s="434">
        <v>2010</v>
      </c>
    </row>
    <row r="2798" spans="1:11" hidden="1" x14ac:dyDescent="0.25">
      <c r="A2798" s="434">
        <v>240980000</v>
      </c>
      <c r="B2798" s="434">
        <v>9851</v>
      </c>
      <c r="C2798" s="434" t="s">
        <v>28</v>
      </c>
      <c r="D2798" s="434" t="s">
        <v>36</v>
      </c>
      <c r="E2798" s="434">
        <v>14.5</v>
      </c>
      <c r="F2798" s="434">
        <v>18660</v>
      </c>
      <c r="G2798" s="434">
        <v>179719</v>
      </c>
      <c r="H2798" s="434">
        <v>89891</v>
      </c>
      <c r="I2798" s="434">
        <v>292</v>
      </c>
      <c r="J2798" s="434">
        <v>0</v>
      </c>
      <c r="K2798" s="434">
        <v>2010</v>
      </c>
    </row>
    <row r="2799" spans="1:11" hidden="1" x14ac:dyDescent="0.25">
      <c r="A2799" s="434">
        <v>240981000</v>
      </c>
      <c r="B2799" s="434">
        <v>787</v>
      </c>
      <c r="C2799" s="434" t="s">
        <v>28</v>
      </c>
      <c r="D2799" s="434" t="s">
        <v>36</v>
      </c>
      <c r="E2799" s="434">
        <v>13.9</v>
      </c>
      <c r="F2799" s="434">
        <v>18660</v>
      </c>
      <c r="G2799" s="434">
        <v>182060</v>
      </c>
      <c r="H2799" s="434">
        <v>93360</v>
      </c>
      <c r="I2799" s="434">
        <v>292</v>
      </c>
      <c r="K2799" s="434">
        <v>2009</v>
      </c>
    </row>
    <row r="2800" spans="1:11" hidden="1" x14ac:dyDescent="0.25">
      <c r="A2800" s="434">
        <v>240988000</v>
      </c>
      <c r="B2800" s="434">
        <v>9063</v>
      </c>
      <c r="C2800" s="434" t="s">
        <v>28</v>
      </c>
      <c r="D2800" s="434" t="s">
        <v>33</v>
      </c>
      <c r="E2800" s="434">
        <v>14.5</v>
      </c>
      <c r="F2800" s="434">
        <v>9710</v>
      </c>
      <c r="G2800" s="434">
        <v>82139</v>
      </c>
      <c r="H2800" s="434">
        <v>43024</v>
      </c>
      <c r="I2800" s="434">
        <v>228.99</v>
      </c>
      <c r="J2800" s="434">
        <v>0</v>
      </c>
      <c r="K2800" s="434">
        <v>2010</v>
      </c>
    </row>
    <row r="2801" spans="1:11" hidden="1" x14ac:dyDescent="0.25">
      <c r="A2801" s="434">
        <v>240989000</v>
      </c>
      <c r="B2801" s="434">
        <v>49420</v>
      </c>
      <c r="C2801" s="434" t="s">
        <v>28</v>
      </c>
      <c r="D2801" s="434" t="s">
        <v>33</v>
      </c>
      <c r="E2801" s="434">
        <v>14.5</v>
      </c>
      <c r="F2801" s="434">
        <v>9710</v>
      </c>
      <c r="G2801" s="434">
        <v>82094</v>
      </c>
      <c r="H2801" s="434">
        <v>43024</v>
      </c>
      <c r="I2801" s="434">
        <v>228.99</v>
      </c>
      <c r="J2801" s="434">
        <v>0</v>
      </c>
      <c r="K2801" s="434">
        <v>2010</v>
      </c>
    </row>
    <row r="2802" spans="1:11" hidden="1" x14ac:dyDescent="0.25">
      <c r="A2802" s="434">
        <v>240990000</v>
      </c>
      <c r="B2802" s="434">
        <v>11719</v>
      </c>
      <c r="C2802" s="434" t="s">
        <v>20</v>
      </c>
      <c r="D2802" s="434" t="s">
        <v>29</v>
      </c>
      <c r="E2802" s="434">
        <v>15.2</v>
      </c>
      <c r="F2802" s="434">
        <v>9480</v>
      </c>
      <c r="G2802" s="434">
        <v>51589</v>
      </c>
      <c r="H2802" s="434">
        <v>29663</v>
      </c>
      <c r="I2802" s="434">
        <v>183.31</v>
      </c>
      <c r="J2802" s="434">
        <v>53773</v>
      </c>
      <c r="K2802" s="434">
        <v>2010</v>
      </c>
    </row>
    <row r="2803" spans="1:11" hidden="1" x14ac:dyDescent="0.25">
      <c r="A2803" s="434">
        <v>241003000</v>
      </c>
      <c r="B2803" s="434">
        <v>87914</v>
      </c>
      <c r="C2803" s="434" t="s">
        <v>16</v>
      </c>
      <c r="D2803" s="434" t="s">
        <v>33</v>
      </c>
      <c r="E2803" s="434">
        <v>15</v>
      </c>
      <c r="F2803" s="434">
        <v>13.56</v>
      </c>
      <c r="G2803" s="434">
        <v>106892</v>
      </c>
      <c r="H2803" s="434">
        <v>58418</v>
      </c>
      <c r="I2803" s="434">
        <v>243.8</v>
      </c>
      <c r="J2803" s="434">
        <v>0</v>
      </c>
      <c r="K2803" s="434">
        <v>1970</v>
      </c>
    </row>
    <row r="2804" spans="1:11" hidden="1" x14ac:dyDescent="0.25">
      <c r="A2804" s="434">
        <v>241013000</v>
      </c>
      <c r="B2804" s="434">
        <v>25045</v>
      </c>
      <c r="C2804" s="434" t="s">
        <v>28</v>
      </c>
      <c r="D2804" s="434" t="s">
        <v>29</v>
      </c>
      <c r="E2804" s="434">
        <v>14</v>
      </c>
      <c r="F2804" s="434">
        <v>8394</v>
      </c>
      <c r="G2804" s="434">
        <v>58091</v>
      </c>
      <c r="H2804" s="434">
        <v>32351</v>
      </c>
      <c r="I2804" s="434">
        <v>189.99</v>
      </c>
      <c r="J2804" s="434">
        <v>0</v>
      </c>
      <c r="K2804" s="434">
        <v>2010</v>
      </c>
    </row>
    <row r="2805" spans="1:11" hidden="1" x14ac:dyDescent="0.25">
      <c r="A2805" s="434">
        <v>241016000</v>
      </c>
      <c r="B2805" s="434">
        <v>35470</v>
      </c>
      <c r="C2805" s="434" t="s">
        <v>28</v>
      </c>
      <c r="D2805" s="434" t="s">
        <v>33</v>
      </c>
      <c r="E2805" s="434">
        <v>14.5</v>
      </c>
      <c r="F2805" s="434">
        <v>10500</v>
      </c>
      <c r="G2805" s="434">
        <v>87328</v>
      </c>
      <c r="H2805" s="434">
        <v>47984</v>
      </c>
      <c r="I2805" s="434">
        <v>229</v>
      </c>
      <c r="J2805" s="434">
        <v>0</v>
      </c>
      <c r="K2805" s="434">
        <v>1970</v>
      </c>
    </row>
    <row r="2806" spans="1:11" hidden="1" x14ac:dyDescent="0.25">
      <c r="A2806" s="434">
        <v>241022000</v>
      </c>
      <c r="B2806" s="434">
        <v>36004</v>
      </c>
      <c r="C2806" s="434" t="s">
        <v>16</v>
      </c>
      <c r="D2806" s="434" t="s">
        <v>36</v>
      </c>
      <c r="E2806" s="434">
        <v>15.8</v>
      </c>
      <c r="F2806" s="434">
        <v>18660</v>
      </c>
      <c r="G2806" s="434">
        <v>157488</v>
      </c>
      <c r="H2806" s="434">
        <v>81360</v>
      </c>
      <c r="I2806" s="434">
        <v>274</v>
      </c>
      <c r="J2806" s="434">
        <v>0</v>
      </c>
      <c r="K2806" s="434">
        <v>1970</v>
      </c>
    </row>
    <row r="2807" spans="1:11" hidden="1" x14ac:dyDescent="0.25">
      <c r="A2807" s="434">
        <v>241029000</v>
      </c>
      <c r="B2807" s="434">
        <v>3892</v>
      </c>
      <c r="C2807" s="434" t="s">
        <v>24</v>
      </c>
      <c r="D2807" s="434" t="s">
        <v>33</v>
      </c>
      <c r="E2807" s="434">
        <v>14.8</v>
      </c>
      <c r="F2807" s="434">
        <v>12350</v>
      </c>
      <c r="G2807" s="434">
        <v>105344</v>
      </c>
      <c r="H2807" s="434">
        <v>55909</v>
      </c>
      <c r="I2807" s="434">
        <v>228.6</v>
      </c>
      <c r="J2807" s="434">
        <v>113797</v>
      </c>
      <c r="K2807" s="434">
        <v>2010</v>
      </c>
    </row>
    <row r="2808" spans="1:11" hidden="1" x14ac:dyDescent="0.25">
      <c r="A2808" s="434">
        <v>241044000</v>
      </c>
      <c r="B2808" s="434">
        <v>47474</v>
      </c>
      <c r="C2808" s="434" t="s">
        <v>28</v>
      </c>
      <c r="D2808" s="434" t="s">
        <v>36</v>
      </c>
      <c r="E2808" s="434">
        <v>15.4</v>
      </c>
      <c r="F2808" s="434">
        <v>18660</v>
      </c>
      <c r="G2808" s="434">
        <v>179701</v>
      </c>
      <c r="H2808" s="434">
        <v>89891</v>
      </c>
      <c r="I2808" s="434">
        <v>292</v>
      </c>
      <c r="J2808" s="434">
        <v>0</v>
      </c>
      <c r="K2808" s="434">
        <v>2010</v>
      </c>
    </row>
    <row r="2809" spans="1:11" hidden="1" x14ac:dyDescent="0.25">
      <c r="A2809" s="434">
        <v>241048000</v>
      </c>
      <c r="B2809" s="434">
        <v>21576</v>
      </c>
      <c r="C2809" s="434" t="s">
        <v>28</v>
      </c>
      <c r="D2809" s="434" t="s">
        <v>29</v>
      </c>
      <c r="E2809" s="434">
        <v>13.5</v>
      </c>
      <c r="F2809" s="434">
        <v>9480</v>
      </c>
      <c r="G2809" s="434">
        <v>58399</v>
      </c>
      <c r="H2809" s="434">
        <v>34554</v>
      </c>
      <c r="I2809" s="434">
        <v>195.8</v>
      </c>
      <c r="J2809" s="434">
        <v>0</v>
      </c>
      <c r="K2809" s="434">
        <v>2010</v>
      </c>
    </row>
    <row r="2810" spans="1:11" hidden="1" x14ac:dyDescent="0.25">
      <c r="A2810" s="434">
        <v>241058000</v>
      </c>
      <c r="B2810" s="434">
        <v>8212</v>
      </c>
      <c r="C2810" s="434" t="s">
        <v>28</v>
      </c>
      <c r="D2810" s="434" t="s">
        <v>36</v>
      </c>
      <c r="E2810" s="434">
        <v>14.9</v>
      </c>
      <c r="F2810" s="434">
        <v>18651</v>
      </c>
      <c r="G2810" s="434">
        <v>180391</v>
      </c>
      <c r="H2810" s="434">
        <v>91656</v>
      </c>
      <c r="I2810" s="434">
        <v>292</v>
      </c>
      <c r="K2810" s="434">
        <v>2010</v>
      </c>
    </row>
    <row r="2811" spans="1:11" hidden="1" x14ac:dyDescent="0.25">
      <c r="A2811" s="434">
        <v>241077000</v>
      </c>
      <c r="B2811" s="434">
        <v>30517</v>
      </c>
      <c r="C2811" s="434" t="s">
        <v>28</v>
      </c>
      <c r="D2811" s="434" t="s">
        <v>33</v>
      </c>
      <c r="E2811" s="434">
        <v>14.7</v>
      </c>
      <c r="F2811" s="434">
        <v>15810</v>
      </c>
      <c r="G2811" s="434">
        <v>114091</v>
      </c>
      <c r="H2811" s="434">
        <v>61504</v>
      </c>
      <c r="I2811" s="434">
        <v>250</v>
      </c>
      <c r="J2811" s="434">
        <v>0</v>
      </c>
      <c r="K2811" s="434">
        <v>2011</v>
      </c>
    </row>
    <row r="2812" spans="1:11" hidden="1" x14ac:dyDescent="0.25">
      <c r="A2812" s="434">
        <v>241079000</v>
      </c>
      <c r="B2812" s="434">
        <v>192</v>
      </c>
      <c r="C2812" s="434" t="s">
        <v>24</v>
      </c>
      <c r="D2812" s="434" t="s">
        <v>36</v>
      </c>
      <c r="E2812" s="434">
        <v>15</v>
      </c>
      <c r="F2812" s="434">
        <v>18660</v>
      </c>
      <c r="G2812" s="434">
        <v>157523</v>
      </c>
      <c r="H2812" s="434">
        <v>81427</v>
      </c>
      <c r="I2812" s="434">
        <v>274.827</v>
      </c>
      <c r="J2812" s="434">
        <v>167395</v>
      </c>
      <c r="K2812" s="434">
        <v>2012</v>
      </c>
    </row>
    <row r="2813" spans="1:11" hidden="1" x14ac:dyDescent="0.25">
      <c r="A2813" s="434">
        <v>241084000</v>
      </c>
      <c r="B2813" s="434">
        <v>17926</v>
      </c>
      <c r="C2813" s="434" t="s">
        <v>28</v>
      </c>
      <c r="D2813" s="434" t="s">
        <v>33</v>
      </c>
      <c r="E2813" s="434">
        <v>14.4</v>
      </c>
      <c r="F2813" s="434">
        <v>11060</v>
      </c>
      <c r="G2813" s="434">
        <v>80650</v>
      </c>
      <c r="H2813" s="434">
        <v>43767</v>
      </c>
      <c r="I2813" s="434">
        <v>229</v>
      </c>
      <c r="J2813" s="434">
        <v>0</v>
      </c>
      <c r="K2813" s="434">
        <v>1970</v>
      </c>
    </row>
    <row r="2814" spans="1:11" hidden="1" x14ac:dyDescent="0.25">
      <c r="A2814" s="434">
        <v>241085000</v>
      </c>
      <c r="B2814" s="434">
        <v>9226</v>
      </c>
      <c r="C2814" s="434" t="s">
        <v>28</v>
      </c>
      <c r="D2814" s="434" t="s">
        <v>33</v>
      </c>
      <c r="E2814" s="434">
        <v>14.4</v>
      </c>
      <c r="F2814" s="434">
        <v>11060</v>
      </c>
      <c r="G2814" s="434">
        <v>80650</v>
      </c>
      <c r="H2814" s="434">
        <v>43767</v>
      </c>
      <c r="I2814" s="434">
        <v>229</v>
      </c>
      <c r="J2814" s="434">
        <v>0</v>
      </c>
      <c r="K2814" s="434">
        <v>1970</v>
      </c>
    </row>
    <row r="2815" spans="1:11" hidden="1" x14ac:dyDescent="0.25">
      <c r="A2815" s="434">
        <v>241086000</v>
      </c>
      <c r="B2815" s="434">
        <v>2983</v>
      </c>
      <c r="C2815" s="434" t="s">
        <v>24</v>
      </c>
      <c r="D2815" s="434" t="s">
        <v>36</v>
      </c>
      <c r="E2815" s="434">
        <v>15.8</v>
      </c>
      <c r="F2815" s="434">
        <v>18623</v>
      </c>
      <c r="G2815" s="434">
        <v>157380</v>
      </c>
      <c r="H2815" s="434">
        <v>81360</v>
      </c>
      <c r="I2815" s="434">
        <v>274.24</v>
      </c>
      <c r="J2815" s="434">
        <v>174966</v>
      </c>
      <c r="K2815" s="434">
        <v>2011</v>
      </c>
    </row>
    <row r="2816" spans="1:11" hidden="1" x14ac:dyDescent="0.25">
      <c r="A2816" s="434">
        <v>241090000</v>
      </c>
      <c r="B2816" s="434">
        <v>10101</v>
      </c>
      <c r="C2816" s="434" t="s">
        <v>16</v>
      </c>
      <c r="D2816" s="434" t="s">
        <v>33</v>
      </c>
      <c r="I2816" s="434">
        <v>247</v>
      </c>
    </row>
    <row r="2817" spans="1:11" hidden="1" x14ac:dyDescent="0.25">
      <c r="A2817" s="434">
        <v>241093000</v>
      </c>
      <c r="B2817" s="434">
        <v>201</v>
      </c>
      <c r="C2817" s="434" t="s">
        <v>28</v>
      </c>
      <c r="D2817" s="434" t="s">
        <v>33</v>
      </c>
      <c r="E2817" s="434">
        <v>14.7</v>
      </c>
      <c r="F2817" s="434">
        <v>15810</v>
      </c>
      <c r="G2817" s="434">
        <v>114078</v>
      </c>
      <c r="H2817" s="434">
        <v>61504</v>
      </c>
      <c r="I2817" s="434">
        <v>250</v>
      </c>
      <c r="K2817" s="434">
        <v>2011</v>
      </c>
    </row>
    <row r="2818" spans="1:11" hidden="1" x14ac:dyDescent="0.25">
      <c r="A2818" s="434">
        <v>241100000</v>
      </c>
      <c r="B2818" s="434">
        <v>12441</v>
      </c>
      <c r="C2818" s="434" t="s">
        <v>28</v>
      </c>
      <c r="D2818" s="434" t="s">
        <v>29</v>
      </c>
      <c r="E2818" s="434">
        <v>14.5</v>
      </c>
      <c r="F2818" s="434">
        <v>11620</v>
      </c>
      <c r="G2818" s="434">
        <v>57454</v>
      </c>
      <c r="H2818" s="434">
        <v>31901</v>
      </c>
      <c r="I2818" s="434">
        <v>193.07</v>
      </c>
      <c r="K2818" s="434">
        <v>2011</v>
      </c>
    </row>
    <row r="2819" spans="1:11" hidden="1" x14ac:dyDescent="0.25">
      <c r="A2819" s="434">
        <v>241106000</v>
      </c>
      <c r="B2819" s="434">
        <v>24225</v>
      </c>
      <c r="C2819" s="434" t="s">
        <v>28</v>
      </c>
      <c r="D2819" s="434" t="s">
        <v>36</v>
      </c>
      <c r="E2819" s="434">
        <v>15.4</v>
      </c>
      <c r="F2819" s="434">
        <v>18660</v>
      </c>
      <c r="G2819" s="434">
        <v>179700</v>
      </c>
      <c r="H2819" s="434">
        <v>89891</v>
      </c>
      <c r="I2819" s="434">
        <v>292</v>
      </c>
      <c r="J2819" s="434">
        <v>0</v>
      </c>
      <c r="K2819" s="434">
        <v>2011</v>
      </c>
    </row>
    <row r="2820" spans="1:11" hidden="1" x14ac:dyDescent="0.25">
      <c r="A2820" s="434">
        <v>241107000</v>
      </c>
      <c r="B2820" s="434">
        <v>213090</v>
      </c>
      <c r="C2820" s="434" t="s">
        <v>24</v>
      </c>
      <c r="D2820" s="434" t="s">
        <v>29</v>
      </c>
      <c r="E2820" s="434">
        <v>16</v>
      </c>
      <c r="F2820" s="434">
        <v>9480</v>
      </c>
      <c r="G2820" s="434">
        <v>26597</v>
      </c>
      <c r="H2820" s="434">
        <v>22977</v>
      </c>
      <c r="I2820" s="434">
        <v>173.7</v>
      </c>
      <c r="J2820" s="434">
        <v>35231</v>
      </c>
      <c r="K2820" s="434">
        <v>2012</v>
      </c>
    </row>
    <row r="2821" spans="1:11" hidden="1" x14ac:dyDescent="0.25">
      <c r="A2821" s="434">
        <v>241116000</v>
      </c>
      <c r="B2821" s="434">
        <v>11058</v>
      </c>
      <c r="C2821" s="434" t="s">
        <v>28</v>
      </c>
      <c r="D2821" s="434" t="s">
        <v>33</v>
      </c>
      <c r="E2821" s="434">
        <v>14.7</v>
      </c>
      <c r="F2821" s="434">
        <v>15810</v>
      </c>
      <c r="G2821" s="434">
        <v>114078</v>
      </c>
      <c r="H2821" s="434">
        <v>61504</v>
      </c>
      <c r="I2821" s="434">
        <v>250</v>
      </c>
      <c r="K2821" s="434">
        <v>2011</v>
      </c>
    </row>
    <row r="2822" spans="1:11" hidden="1" x14ac:dyDescent="0.25">
      <c r="A2822" s="434">
        <v>241121000</v>
      </c>
      <c r="B2822" s="434">
        <v>93200</v>
      </c>
      <c r="C2822" s="434" t="s">
        <v>16</v>
      </c>
      <c r="D2822" s="434" t="s">
        <v>36</v>
      </c>
      <c r="E2822" s="434">
        <v>15.2</v>
      </c>
      <c r="F2822" s="434">
        <v>17.646999999999998</v>
      </c>
      <c r="G2822" s="434">
        <v>11485</v>
      </c>
      <c r="H2822" s="434">
        <v>63619</v>
      </c>
      <c r="I2822" s="434">
        <v>253.59299999999999</v>
      </c>
      <c r="J2822" s="434">
        <v>0</v>
      </c>
      <c r="K2822" s="434">
        <v>1970</v>
      </c>
    </row>
    <row r="2823" spans="1:11" hidden="1" x14ac:dyDescent="0.25">
      <c r="A2823" s="434">
        <v>241123000</v>
      </c>
      <c r="B2823" s="434">
        <v>9224</v>
      </c>
      <c r="C2823" s="434" t="s">
        <v>28</v>
      </c>
      <c r="D2823" s="434" t="s">
        <v>33</v>
      </c>
      <c r="E2823" s="434">
        <v>14.7</v>
      </c>
      <c r="F2823" s="434">
        <v>15810</v>
      </c>
      <c r="G2823" s="434">
        <v>114007</v>
      </c>
      <c r="H2823" s="434">
        <v>61504</v>
      </c>
      <c r="I2823" s="434">
        <v>250</v>
      </c>
      <c r="J2823" s="434">
        <v>0</v>
      </c>
      <c r="K2823" s="434">
        <v>2011</v>
      </c>
    </row>
    <row r="2824" spans="1:11" hidden="1" x14ac:dyDescent="0.25">
      <c r="A2824" s="434">
        <v>241124000</v>
      </c>
      <c r="B2824" s="434">
        <v>4541</v>
      </c>
      <c r="C2824" s="434" t="s">
        <v>28</v>
      </c>
      <c r="D2824" s="434" t="s">
        <v>29</v>
      </c>
      <c r="E2824" s="434">
        <v>14</v>
      </c>
      <c r="F2824" s="434">
        <v>8278</v>
      </c>
      <c r="G2824" s="434">
        <v>58109</v>
      </c>
      <c r="H2824" s="434">
        <v>32351</v>
      </c>
      <c r="I2824" s="434">
        <v>189.99</v>
      </c>
      <c r="K2824" s="434">
        <v>2011</v>
      </c>
    </row>
    <row r="2825" spans="1:11" hidden="1" x14ac:dyDescent="0.25">
      <c r="A2825" s="434">
        <v>241127000</v>
      </c>
      <c r="B2825" s="434">
        <v>11108</v>
      </c>
      <c r="C2825" s="434" t="s">
        <v>28</v>
      </c>
      <c r="D2825" s="434" t="s">
        <v>29</v>
      </c>
      <c r="E2825" s="434">
        <v>14.5</v>
      </c>
      <c r="F2825" s="434">
        <v>11620</v>
      </c>
      <c r="G2825" s="434">
        <v>57454</v>
      </c>
      <c r="H2825" s="434">
        <v>31901</v>
      </c>
      <c r="I2825" s="434">
        <v>193.07</v>
      </c>
      <c r="K2825" s="434">
        <v>2011</v>
      </c>
    </row>
    <row r="2826" spans="1:11" hidden="1" x14ac:dyDescent="0.25">
      <c r="A2826" s="434">
        <v>241129000</v>
      </c>
      <c r="B2826" s="434">
        <v>20823</v>
      </c>
      <c r="C2826" s="434" t="s">
        <v>28</v>
      </c>
      <c r="D2826" s="434" t="s">
        <v>36</v>
      </c>
      <c r="E2826" s="434">
        <v>15.4</v>
      </c>
      <c r="F2826" s="434">
        <v>22500</v>
      </c>
      <c r="G2826" s="434">
        <v>206610</v>
      </c>
      <c r="H2826" s="434">
        <v>107198</v>
      </c>
      <c r="I2826" s="434">
        <v>300</v>
      </c>
      <c r="J2826" s="434">
        <v>0</v>
      </c>
      <c r="K2826" s="434">
        <v>1970</v>
      </c>
    </row>
    <row r="2827" spans="1:11" hidden="1" x14ac:dyDescent="0.25">
      <c r="A2827" s="434">
        <v>241132000</v>
      </c>
      <c r="B2827" s="434">
        <v>27893</v>
      </c>
      <c r="C2827" s="434" t="s">
        <v>24</v>
      </c>
      <c r="D2827" s="434" t="s">
        <v>33</v>
      </c>
      <c r="E2827" s="434">
        <v>15.7</v>
      </c>
      <c r="F2827" s="434">
        <v>13560</v>
      </c>
      <c r="G2827" s="434">
        <v>115674</v>
      </c>
      <c r="H2827" s="434">
        <v>61242</v>
      </c>
      <c r="I2827" s="434">
        <v>248.97</v>
      </c>
      <c r="J2827" s="434">
        <v>123646</v>
      </c>
      <c r="K2827" s="434">
        <v>2011</v>
      </c>
    </row>
    <row r="2828" spans="1:11" hidden="1" x14ac:dyDescent="0.25">
      <c r="A2828" s="434">
        <v>241134000</v>
      </c>
      <c r="B2828" s="434">
        <v>5085</v>
      </c>
      <c r="C2828" s="434" t="s">
        <v>28</v>
      </c>
      <c r="D2828" s="434" t="s">
        <v>33</v>
      </c>
      <c r="E2828" s="434">
        <v>14</v>
      </c>
      <c r="F2828" s="434">
        <v>10200</v>
      </c>
      <c r="G2828" s="434">
        <v>73593</v>
      </c>
      <c r="H2828" s="434">
        <v>40224</v>
      </c>
      <c r="I2828" s="434">
        <v>225</v>
      </c>
      <c r="J2828" s="434">
        <v>0</v>
      </c>
      <c r="K2828" s="434">
        <v>1970</v>
      </c>
    </row>
    <row r="2829" spans="1:11" hidden="1" x14ac:dyDescent="0.25">
      <c r="A2829" s="434">
        <v>241139000</v>
      </c>
      <c r="B2829" s="434">
        <v>5094</v>
      </c>
      <c r="C2829" s="434" t="s">
        <v>28</v>
      </c>
      <c r="D2829" s="434" t="s">
        <v>29</v>
      </c>
      <c r="E2829" s="434">
        <v>14.5</v>
      </c>
      <c r="F2829" s="434">
        <v>11620</v>
      </c>
      <c r="G2829" s="434">
        <v>57412</v>
      </c>
      <c r="H2829" s="434">
        <v>31901</v>
      </c>
      <c r="I2829" s="434">
        <v>193.07</v>
      </c>
      <c r="J2829" s="434">
        <v>0</v>
      </c>
      <c r="K2829" s="434">
        <v>2011</v>
      </c>
    </row>
    <row r="2830" spans="1:11" hidden="1" x14ac:dyDescent="0.25">
      <c r="A2830" s="434">
        <v>241142000</v>
      </c>
      <c r="B2830" s="434">
        <v>1455</v>
      </c>
      <c r="C2830" s="434" t="s">
        <v>28</v>
      </c>
      <c r="D2830" s="434" t="s">
        <v>29</v>
      </c>
      <c r="E2830" s="434">
        <v>14.2</v>
      </c>
      <c r="F2830" s="434">
        <v>9480</v>
      </c>
      <c r="G2830" s="434">
        <v>57002</v>
      </c>
      <c r="H2830" s="434">
        <v>32987</v>
      </c>
      <c r="I2830" s="434">
        <v>189.99</v>
      </c>
      <c r="K2830" s="434">
        <v>2011</v>
      </c>
    </row>
    <row r="2831" spans="1:11" hidden="1" x14ac:dyDescent="0.25">
      <c r="A2831" s="434">
        <v>241145000</v>
      </c>
      <c r="B2831" s="434">
        <v>426</v>
      </c>
      <c r="C2831" s="434" t="s">
        <v>28</v>
      </c>
      <c r="D2831" s="434" t="s">
        <v>33</v>
      </c>
      <c r="E2831" s="434">
        <v>14.7</v>
      </c>
      <c r="F2831" s="434">
        <v>15820</v>
      </c>
      <c r="G2831" s="434">
        <v>114013</v>
      </c>
      <c r="H2831" s="434">
        <v>61504</v>
      </c>
      <c r="I2831" s="434">
        <v>250</v>
      </c>
      <c r="J2831" s="434">
        <v>0</v>
      </c>
      <c r="K2831" s="434">
        <v>2012</v>
      </c>
    </row>
    <row r="2832" spans="1:11" hidden="1" x14ac:dyDescent="0.25">
      <c r="A2832" s="434">
        <v>241147000</v>
      </c>
      <c r="B2832" s="434">
        <v>1981</v>
      </c>
      <c r="C2832" s="434" t="s">
        <v>16</v>
      </c>
      <c r="D2832" s="434" t="s">
        <v>33</v>
      </c>
      <c r="E2832" s="434">
        <v>14.8</v>
      </c>
      <c r="F2832" s="434">
        <v>10010</v>
      </c>
      <c r="G2832" s="434">
        <v>61328</v>
      </c>
      <c r="H2832" s="434">
        <v>35711</v>
      </c>
      <c r="I2832" s="434">
        <v>213.36</v>
      </c>
      <c r="J2832" s="434">
        <v>0</v>
      </c>
      <c r="K2832" s="434">
        <v>1970</v>
      </c>
    </row>
    <row r="2833" spans="1:11" hidden="1" x14ac:dyDescent="0.25">
      <c r="A2833" s="434">
        <v>241149000</v>
      </c>
      <c r="B2833" s="434">
        <v>28593</v>
      </c>
      <c r="C2833" s="434" t="s">
        <v>28</v>
      </c>
      <c r="D2833" s="434" t="s">
        <v>36</v>
      </c>
      <c r="E2833" s="434">
        <v>14.9</v>
      </c>
      <c r="F2833" s="434">
        <v>18651</v>
      </c>
      <c r="G2833" s="434">
        <v>180575</v>
      </c>
      <c r="H2833" s="434">
        <v>91566</v>
      </c>
      <c r="I2833" s="434">
        <v>291.89999999999998</v>
      </c>
      <c r="J2833" s="434">
        <v>0</v>
      </c>
      <c r="K2833" s="434">
        <v>2012</v>
      </c>
    </row>
    <row r="2834" spans="1:11" hidden="1" x14ac:dyDescent="0.25">
      <c r="A2834" s="434">
        <v>241150000</v>
      </c>
      <c r="B2834" s="434">
        <v>17417</v>
      </c>
      <c r="C2834" s="434" t="s">
        <v>28</v>
      </c>
      <c r="D2834" s="434" t="s">
        <v>33</v>
      </c>
      <c r="E2834" s="434">
        <v>14</v>
      </c>
      <c r="F2834" s="434">
        <v>13560</v>
      </c>
      <c r="G2834" s="434">
        <v>82057</v>
      </c>
      <c r="H2834" s="434">
        <v>44195</v>
      </c>
      <c r="I2834" s="434">
        <v>229</v>
      </c>
      <c r="J2834" s="434">
        <v>0</v>
      </c>
      <c r="K2834" s="434">
        <v>2012</v>
      </c>
    </row>
    <row r="2835" spans="1:11" hidden="1" x14ac:dyDescent="0.25">
      <c r="A2835" s="434">
        <v>241153000</v>
      </c>
      <c r="B2835" s="434">
        <v>93039</v>
      </c>
      <c r="C2835" s="434" t="s">
        <v>16</v>
      </c>
      <c r="D2835" s="434" t="s">
        <v>36</v>
      </c>
      <c r="E2835" s="434">
        <v>14.7</v>
      </c>
      <c r="F2835" s="434">
        <v>17.646999999999998</v>
      </c>
      <c r="G2835" s="434">
        <v>11485</v>
      </c>
      <c r="H2835" s="434">
        <v>63619</v>
      </c>
      <c r="I2835" s="434">
        <v>253.59299999999999</v>
      </c>
      <c r="J2835" s="434">
        <v>0</v>
      </c>
      <c r="K2835" s="434">
        <v>1970</v>
      </c>
    </row>
    <row r="2836" spans="1:11" hidden="1" x14ac:dyDescent="0.25">
      <c r="A2836" s="434">
        <v>241155000</v>
      </c>
      <c r="B2836" s="434">
        <v>5423</v>
      </c>
      <c r="C2836" s="434" t="s">
        <v>28</v>
      </c>
      <c r="D2836" s="434" t="s">
        <v>29</v>
      </c>
      <c r="E2836" s="434">
        <v>14.2</v>
      </c>
      <c r="F2836" s="434">
        <v>9480</v>
      </c>
      <c r="G2836" s="434">
        <v>57002</v>
      </c>
      <c r="H2836" s="434">
        <v>32987</v>
      </c>
      <c r="I2836" s="434">
        <v>189.99</v>
      </c>
      <c r="J2836" s="434">
        <v>0</v>
      </c>
      <c r="K2836" s="434">
        <v>2011</v>
      </c>
    </row>
    <row r="2837" spans="1:11" hidden="1" x14ac:dyDescent="0.25">
      <c r="A2837" s="434">
        <v>241156000</v>
      </c>
      <c r="B2837" s="434">
        <v>11255</v>
      </c>
      <c r="C2837" s="434" t="s">
        <v>28</v>
      </c>
      <c r="D2837" s="434" t="s">
        <v>33</v>
      </c>
      <c r="E2837" s="434">
        <v>14</v>
      </c>
      <c r="F2837" s="434">
        <v>13560</v>
      </c>
      <c r="G2837" s="434">
        <v>82057</v>
      </c>
      <c r="H2837" s="434">
        <v>44190</v>
      </c>
      <c r="I2837" s="434">
        <v>229</v>
      </c>
      <c r="J2837" s="434">
        <v>0</v>
      </c>
      <c r="K2837" s="434">
        <v>2012</v>
      </c>
    </row>
    <row r="2838" spans="1:11" hidden="1" x14ac:dyDescent="0.25">
      <c r="A2838" s="434">
        <v>241157000</v>
      </c>
      <c r="B2838" s="434">
        <v>27268</v>
      </c>
      <c r="C2838" s="434" t="s">
        <v>16</v>
      </c>
      <c r="D2838" s="434" t="s">
        <v>33</v>
      </c>
      <c r="E2838" s="434">
        <v>15.7</v>
      </c>
      <c r="F2838" s="434">
        <v>13.56</v>
      </c>
      <c r="G2838" s="434">
        <v>115666</v>
      </c>
      <c r="H2838" s="434">
        <v>6132</v>
      </c>
      <c r="I2838" s="434">
        <v>248.97</v>
      </c>
      <c r="J2838" s="434">
        <v>0</v>
      </c>
      <c r="K2838" s="434">
        <v>1970</v>
      </c>
    </row>
    <row r="2839" spans="1:11" hidden="1" x14ac:dyDescent="0.25">
      <c r="A2839" s="434">
        <v>241160000</v>
      </c>
      <c r="B2839" s="434">
        <v>13731</v>
      </c>
      <c r="C2839" s="434" t="s">
        <v>28</v>
      </c>
      <c r="D2839" s="434" t="s">
        <v>36</v>
      </c>
      <c r="E2839" s="434">
        <v>14.5</v>
      </c>
      <c r="F2839" s="434">
        <v>18660</v>
      </c>
      <c r="G2839" s="434">
        <v>179718</v>
      </c>
      <c r="H2839" s="434">
        <v>89891</v>
      </c>
      <c r="I2839" s="434">
        <v>292</v>
      </c>
      <c r="J2839" s="434">
        <v>0</v>
      </c>
      <c r="K2839" s="434">
        <v>2012</v>
      </c>
    </row>
    <row r="2840" spans="1:11" hidden="1" x14ac:dyDescent="0.25">
      <c r="A2840" s="434">
        <v>241168000</v>
      </c>
      <c r="B2840" s="434">
        <v>22712</v>
      </c>
      <c r="C2840" s="434" t="s">
        <v>54</v>
      </c>
      <c r="D2840" s="434" t="s">
        <v>17</v>
      </c>
      <c r="E2840" s="434">
        <v>14</v>
      </c>
      <c r="F2840" s="434">
        <v>2815</v>
      </c>
      <c r="G2840" s="434">
        <v>382</v>
      </c>
      <c r="H2840" s="434">
        <v>545</v>
      </c>
      <c r="I2840" s="434">
        <v>43.85</v>
      </c>
      <c r="J2840" s="434">
        <v>0</v>
      </c>
    </row>
    <row r="2841" spans="1:11" hidden="1" x14ac:dyDescent="0.25">
      <c r="A2841" s="434">
        <v>241183000</v>
      </c>
      <c r="B2841" s="434">
        <v>15966</v>
      </c>
      <c r="C2841" s="434" t="s">
        <v>28</v>
      </c>
      <c r="D2841" s="434" t="s">
        <v>29</v>
      </c>
      <c r="E2841" s="434">
        <v>14.5</v>
      </c>
      <c r="F2841" s="434">
        <v>11620</v>
      </c>
      <c r="G2841" s="434">
        <v>57436</v>
      </c>
      <c r="H2841" s="434">
        <v>31901</v>
      </c>
      <c r="I2841" s="434">
        <v>193.07</v>
      </c>
      <c r="K2841" s="434">
        <v>2012</v>
      </c>
    </row>
    <row r="2842" spans="1:11" hidden="1" x14ac:dyDescent="0.25">
      <c r="A2842" s="434">
        <v>241189000</v>
      </c>
      <c r="B2842" s="434">
        <v>7722</v>
      </c>
      <c r="C2842" s="434" t="s">
        <v>28</v>
      </c>
      <c r="D2842" s="434" t="s">
        <v>29</v>
      </c>
      <c r="E2842" s="434">
        <v>14.5</v>
      </c>
      <c r="F2842" s="434">
        <v>8466</v>
      </c>
      <c r="G2842" s="434">
        <v>58520</v>
      </c>
      <c r="H2842" s="434">
        <v>34456</v>
      </c>
      <c r="I2842" s="434">
        <v>196</v>
      </c>
      <c r="J2842" s="434">
        <v>0</v>
      </c>
      <c r="K2842" s="434">
        <v>1970</v>
      </c>
    </row>
    <row r="2843" spans="1:11" hidden="1" x14ac:dyDescent="0.25">
      <c r="A2843" s="434">
        <v>241190000</v>
      </c>
      <c r="B2843" s="434">
        <v>25876</v>
      </c>
      <c r="C2843" s="434" t="s">
        <v>20</v>
      </c>
      <c r="D2843" s="434" t="s">
        <v>29</v>
      </c>
      <c r="E2843" s="434">
        <v>15</v>
      </c>
      <c r="F2843" s="434">
        <v>11620</v>
      </c>
      <c r="G2843" s="434">
        <v>52914</v>
      </c>
      <c r="H2843" s="434">
        <v>29442</v>
      </c>
      <c r="I2843" s="434">
        <v>183.2</v>
      </c>
      <c r="J2843" s="434">
        <v>50133</v>
      </c>
      <c r="K2843" s="434">
        <v>2009</v>
      </c>
    </row>
    <row r="2844" spans="1:11" hidden="1" x14ac:dyDescent="0.25">
      <c r="A2844" s="434">
        <v>241192000</v>
      </c>
      <c r="B2844" s="434">
        <v>25563</v>
      </c>
      <c r="C2844" s="434" t="s">
        <v>20</v>
      </c>
      <c r="D2844" s="434" t="s">
        <v>29</v>
      </c>
      <c r="E2844" s="434">
        <v>15.9</v>
      </c>
      <c r="F2844" s="434">
        <v>13560</v>
      </c>
      <c r="G2844" s="434">
        <v>50922</v>
      </c>
      <c r="H2844" s="434">
        <v>28960</v>
      </c>
      <c r="I2844" s="434">
        <v>183</v>
      </c>
      <c r="J2844" s="434">
        <v>52927</v>
      </c>
      <c r="K2844" s="434">
        <v>2006</v>
      </c>
    </row>
    <row r="2845" spans="1:11" hidden="1" x14ac:dyDescent="0.25">
      <c r="A2845" s="434">
        <v>241193000</v>
      </c>
      <c r="B2845" s="434">
        <v>36047</v>
      </c>
      <c r="C2845" s="434" t="s">
        <v>20</v>
      </c>
      <c r="D2845" s="434" t="s">
        <v>29</v>
      </c>
      <c r="E2845" s="434">
        <v>14.5</v>
      </c>
      <c r="F2845" s="434">
        <v>10165</v>
      </c>
      <c r="G2845" s="434">
        <v>50989</v>
      </c>
      <c r="H2845" s="434">
        <v>29021</v>
      </c>
      <c r="I2845" s="434">
        <v>183</v>
      </c>
      <c r="J2845" s="434">
        <v>0</v>
      </c>
      <c r="K2845" s="434">
        <v>1970</v>
      </c>
    </row>
    <row r="2846" spans="1:11" hidden="1" x14ac:dyDescent="0.25">
      <c r="A2846" s="434">
        <v>241195000</v>
      </c>
      <c r="B2846" s="434">
        <v>6614</v>
      </c>
      <c r="C2846" s="434" t="s">
        <v>28</v>
      </c>
      <c r="D2846" s="434" t="s">
        <v>33</v>
      </c>
      <c r="E2846" s="434">
        <v>14.5</v>
      </c>
      <c r="F2846" s="434">
        <v>11200</v>
      </c>
      <c r="G2846" s="434">
        <v>81404</v>
      </c>
      <c r="H2846" s="434">
        <v>44332</v>
      </c>
      <c r="I2846" s="434">
        <v>229</v>
      </c>
      <c r="J2846" s="434">
        <v>0</v>
      </c>
      <c r="K2846" s="434">
        <v>2012</v>
      </c>
    </row>
    <row r="2847" spans="1:11" hidden="1" x14ac:dyDescent="0.25">
      <c r="A2847" s="434">
        <v>241196000</v>
      </c>
      <c r="B2847" s="434">
        <v>57190</v>
      </c>
      <c r="C2847" s="434" t="s">
        <v>28</v>
      </c>
      <c r="D2847" s="434" t="s">
        <v>36</v>
      </c>
      <c r="E2847" s="434">
        <v>14.3</v>
      </c>
      <c r="F2847" s="434">
        <v>18651</v>
      </c>
      <c r="G2847" s="434">
        <v>180391</v>
      </c>
      <c r="H2847" s="434">
        <v>91656</v>
      </c>
      <c r="I2847" s="434">
        <v>292</v>
      </c>
      <c r="J2847" s="434">
        <v>0</v>
      </c>
      <c r="K2847" s="434">
        <v>2012</v>
      </c>
    </row>
    <row r="2848" spans="1:11" hidden="1" x14ac:dyDescent="0.25">
      <c r="A2848" s="434">
        <v>241198000</v>
      </c>
      <c r="B2848" s="434">
        <v>59589</v>
      </c>
      <c r="C2848" s="434" t="s">
        <v>28</v>
      </c>
      <c r="D2848" s="434" t="s">
        <v>36</v>
      </c>
      <c r="E2848" s="434">
        <v>14.9</v>
      </c>
      <c r="F2848" s="434">
        <v>18651</v>
      </c>
      <c r="G2848" s="434">
        <v>180391</v>
      </c>
      <c r="H2848" s="434">
        <v>91656</v>
      </c>
      <c r="I2848" s="434">
        <v>292</v>
      </c>
      <c r="J2848" s="434">
        <v>0</v>
      </c>
      <c r="K2848" s="434">
        <v>2012</v>
      </c>
    </row>
    <row r="2849" spans="1:11" hidden="1" x14ac:dyDescent="0.25">
      <c r="A2849" s="434">
        <v>241199000</v>
      </c>
      <c r="B2849" s="434">
        <v>13827</v>
      </c>
      <c r="C2849" s="434" t="s">
        <v>24</v>
      </c>
      <c r="D2849" s="434" t="s">
        <v>36</v>
      </c>
      <c r="F2849" s="434">
        <v>18660</v>
      </c>
      <c r="G2849" s="434">
        <v>164730</v>
      </c>
      <c r="H2849" s="434">
        <v>84850</v>
      </c>
      <c r="I2849" s="434">
        <v>274.18</v>
      </c>
      <c r="J2849" s="434">
        <v>173672</v>
      </c>
      <c r="K2849" s="434">
        <v>2012</v>
      </c>
    </row>
    <row r="2850" spans="1:11" hidden="1" x14ac:dyDescent="0.25">
      <c r="A2850" s="434">
        <v>241206000</v>
      </c>
      <c r="B2850" s="434">
        <v>31171</v>
      </c>
      <c r="C2850" s="434" t="s">
        <v>28</v>
      </c>
      <c r="D2850" s="434" t="s">
        <v>36</v>
      </c>
      <c r="E2850" s="434">
        <v>14.5</v>
      </c>
      <c r="F2850" s="434">
        <v>18660</v>
      </c>
      <c r="G2850" s="434">
        <v>179719</v>
      </c>
      <c r="H2850" s="434">
        <v>89891</v>
      </c>
      <c r="I2850" s="434">
        <v>292</v>
      </c>
      <c r="J2850" s="434">
        <v>0</v>
      </c>
      <c r="K2850" s="434">
        <v>2012</v>
      </c>
    </row>
    <row r="2851" spans="1:11" hidden="1" x14ac:dyDescent="0.25">
      <c r="A2851" s="434">
        <v>241210000</v>
      </c>
      <c r="B2851" s="434">
        <v>11478</v>
      </c>
      <c r="C2851" s="434" t="s">
        <v>28</v>
      </c>
      <c r="D2851" s="434" t="s">
        <v>36</v>
      </c>
      <c r="E2851" s="434">
        <v>15</v>
      </c>
      <c r="F2851" s="434">
        <v>16860</v>
      </c>
      <c r="G2851" s="434">
        <v>176000</v>
      </c>
      <c r="H2851" s="434">
        <v>89991</v>
      </c>
      <c r="I2851" s="434">
        <v>292</v>
      </c>
      <c r="J2851" s="434">
        <v>0</v>
      </c>
      <c r="K2851" s="434">
        <v>2012</v>
      </c>
    </row>
    <row r="2852" spans="1:11" hidden="1" x14ac:dyDescent="0.25">
      <c r="A2852" s="434">
        <v>241212000</v>
      </c>
      <c r="B2852" s="434">
        <v>18394</v>
      </c>
      <c r="C2852" s="434" t="s">
        <v>24</v>
      </c>
      <c r="D2852" s="434" t="s">
        <v>33</v>
      </c>
      <c r="F2852" s="434">
        <v>13560</v>
      </c>
      <c r="G2852" s="434">
        <v>115723</v>
      </c>
      <c r="H2852" s="434">
        <v>61320</v>
      </c>
      <c r="I2852" s="434">
        <v>248.97</v>
      </c>
      <c r="J2852" s="434">
        <v>123646</v>
      </c>
      <c r="K2852" s="434">
        <v>2012</v>
      </c>
    </row>
    <row r="2853" spans="1:11" hidden="1" x14ac:dyDescent="0.25">
      <c r="A2853" s="434">
        <v>241217000</v>
      </c>
      <c r="B2853" s="434">
        <v>25131</v>
      </c>
      <c r="C2853" s="434" t="s">
        <v>28</v>
      </c>
      <c r="D2853" s="434" t="s">
        <v>33</v>
      </c>
      <c r="E2853" s="434">
        <v>14.5</v>
      </c>
      <c r="F2853" s="434">
        <v>9230</v>
      </c>
      <c r="G2853" s="434">
        <v>76635</v>
      </c>
      <c r="H2853" s="434">
        <v>40014</v>
      </c>
      <c r="I2853" s="434">
        <v>225</v>
      </c>
      <c r="J2853" s="434">
        <v>0</v>
      </c>
      <c r="K2853" s="434">
        <v>1970</v>
      </c>
    </row>
    <row r="2854" spans="1:11" hidden="1" x14ac:dyDescent="0.25">
      <c r="A2854" s="434">
        <v>241229000</v>
      </c>
      <c r="B2854" s="434">
        <v>799</v>
      </c>
      <c r="C2854" s="434" t="s">
        <v>28</v>
      </c>
      <c r="D2854" s="434" t="s">
        <v>29</v>
      </c>
      <c r="E2854" s="434">
        <v>14</v>
      </c>
      <c r="F2854" s="434">
        <v>7997</v>
      </c>
      <c r="G2854" s="434">
        <v>35579</v>
      </c>
      <c r="H2854" s="434">
        <v>23462</v>
      </c>
      <c r="I2854" s="434">
        <v>179.99</v>
      </c>
      <c r="J2854" s="434">
        <v>0</v>
      </c>
    </row>
    <row r="2855" spans="1:11" hidden="1" x14ac:dyDescent="0.25">
      <c r="A2855" s="434">
        <v>241230000</v>
      </c>
      <c r="B2855" s="434">
        <v>15354</v>
      </c>
      <c r="C2855" s="434" t="s">
        <v>28</v>
      </c>
      <c r="D2855" s="434" t="s">
        <v>33</v>
      </c>
      <c r="E2855" s="434">
        <v>14.7</v>
      </c>
      <c r="F2855" s="434">
        <v>15820</v>
      </c>
      <c r="G2855" s="434">
        <v>114038</v>
      </c>
      <c r="H2855" s="434">
        <v>61504</v>
      </c>
      <c r="I2855" s="434">
        <v>250</v>
      </c>
      <c r="J2855" s="434">
        <v>0</v>
      </c>
      <c r="K2855" s="434">
        <v>2013</v>
      </c>
    </row>
    <row r="2856" spans="1:11" hidden="1" x14ac:dyDescent="0.25">
      <c r="A2856" s="434">
        <v>241237000</v>
      </c>
      <c r="B2856" s="434">
        <v>10279</v>
      </c>
      <c r="C2856" s="434" t="s">
        <v>28</v>
      </c>
      <c r="D2856" s="434" t="s">
        <v>36</v>
      </c>
      <c r="E2856" s="434">
        <v>15</v>
      </c>
      <c r="F2856" s="434">
        <v>19620</v>
      </c>
      <c r="G2856" s="434">
        <v>205938</v>
      </c>
      <c r="H2856" s="434">
        <v>106884</v>
      </c>
      <c r="I2856" s="434">
        <v>299.92</v>
      </c>
      <c r="J2856" s="434">
        <v>0</v>
      </c>
      <c r="K2856" s="434">
        <v>2013</v>
      </c>
    </row>
    <row r="2857" spans="1:11" hidden="1" x14ac:dyDescent="0.25">
      <c r="A2857" s="434">
        <v>241256000</v>
      </c>
      <c r="B2857" s="434">
        <v>12602</v>
      </c>
      <c r="C2857" s="434" t="s">
        <v>28</v>
      </c>
      <c r="D2857" s="434" t="s">
        <v>36</v>
      </c>
      <c r="E2857" s="434">
        <v>14.5</v>
      </c>
      <c r="F2857" s="434">
        <v>19620</v>
      </c>
      <c r="G2857" s="434">
        <v>205938</v>
      </c>
      <c r="H2857" s="434">
        <v>106884</v>
      </c>
      <c r="I2857" s="434">
        <v>299.92</v>
      </c>
      <c r="J2857" s="434">
        <v>0</v>
      </c>
      <c r="K2857" s="434">
        <v>2013</v>
      </c>
    </row>
    <row r="2858" spans="1:11" hidden="1" x14ac:dyDescent="0.25">
      <c r="A2858" s="434">
        <v>241259000</v>
      </c>
      <c r="B2858" s="434">
        <v>17161</v>
      </c>
      <c r="C2858" s="434" t="s">
        <v>28</v>
      </c>
      <c r="D2858" s="434" t="s">
        <v>33</v>
      </c>
      <c r="E2858" s="434">
        <v>14.5</v>
      </c>
      <c r="F2858" s="434">
        <v>13560</v>
      </c>
      <c r="G2858" s="434">
        <v>92828</v>
      </c>
      <c r="H2858" s="434">
        <v>51195</v>
      </c>
      <c r="I2858" s="434">
        <v>229.2</v>
      </c>
      <c r="J2858" s="434">
        <v>0</v>
      </c>
      <c r="K2858" s="434">
        <v>2012</v>
      </c>
    </row>
    <row r="2859" spans="1:11" hidden="1" x14ac:dyDescent="0.25">
      <c r="A2859" s="434">
        <v>241267000</v>
      </c>
      <c r="B2859" s="434">
        <v>705</v>
      </c>
      <c r="C2859" s="434" t="s">
        <v>28</v>
      </c>
      <c r="D2859" s="434" t="s">
        <v>33</v>
      </c>
      <c r="E2859" s="434">
        <v>14.1</v>
      </c>
      <c r="F2859" s="434">
        <v>11900</v>
      </c>
      <c r="G2859" s="434">
        <v>81675</v>
      </c>
      <c r="H2859" s="434">
        <v>43951</v>
      </c>
      <c r="I2859" s="434">
        <v>229</v>
      </c>
      <c r="J2859" s="434">
        <v>0</v>
      </c>
      <c r="K2859" s="434">
        <v>2013</v>
      </c>
    </row>
    <row r="2860" spans="1:11" hidden="1" x14ac:dyDescent="0.25">
      <c r="A2860" s="434">
        <v>241271000</v>
      </c>
      <c r="B2860" s="434">
        <v>31275</v>
      </c>
      <c r="C2860" s="434" t="s">
        <v>24</v>
      </c>
      <c r="D2860" s="434" t="s">
        <v>29</v>
      </c>
      <c r="E2860" s="434">
        <v>0</v>
      </c>
      <c r="F2860" s="434">
        <v>8561</v>
      </c>
      <c r="G2860" s="434">
        <v>19621</v>
      </c>
      <c r="H2860" s="434">
        <v>16770</v>
      </c>
      <c r="I2860" s="434">
        <v>156</v>
      </c>
      <c r="J2860" s="434">
        <v>22779</v>
      </c>
    </row>
    <row r="2861" spans="1:11" hidden="1" x14ac:dyDescent="0.25">
      <c r="A2861" s="434">
        <v>241274000</v>
      </c>
      <c r="B2861" s="434">
        <v>17467</v>
      </c>
      <c r="C2861" s="434" t="s">
        <v>28</v>
      </c>
      <c r="D2861" s="434" t="s">
        <v>33</v>
      </c>
      <c r="E2861" s="434">
        <v>14.7</v>
      </c>
      <c r="F2861" s="434">
        <v>15820</v>
      </c>
      <c r="G2861" s="434">
        <v>114047</v>
      </c>
      <c r="H2861" s="434">
        <v>61504</v>
      </c>
      <c r="I2861" s="434">
        <v>249.88</v>
      </c>
      <c r="J2861" s="434">
        <v>0</v>
      </c>
      <c r="K2861" s="434">
        <v>1970</v>
      </c>
    </row>
    <row r="2862" spans="1:11" hidden="1" x14ac:dyDescent="0.25">
      <c r="A2862" s="434">
        <v>241279000</v>
      </c>
      <c r="B2862" s="434">
        <v>94145</v>
      </c>
      <c r="C2862" s="434" t="s">
        <v>16</v>
      </c>
      <c r="D2862" s="434" t="s">
        <v>33</v>
      </c>
      <c r="E2862" s="434">
        <v>15.9</v>
      </c>
      <c r="F2862" s="434">
        <v>13548</v>
      </c>
      <c r="G2862" s="434">
        <v>109990</v>
      </c>
      <c r="H2862" s="434">
        <v>61314</v>
      </c>
      <c r="I2862" s="434">
        <v>249.97</v>
      </c>
      <c r="J2862" s="434">
        <v>123644</v>
      </c>
      <c r="K2862" s="434">
        <v>2013</v>
      </c>
    </row>
    <row r="2863" spans="1:11" hidden="1" x14ac:dyDescent="0.25">
      <c r="A2863" s="434">
        <v>241280000</v>
      </c>
      <c r="B2863" s="434">
        <v>6668</v>
      </c>
      <c r="C2863" s="434" t="s">
        <v>28</v>
      </c>
      <c r="D2863" s="434" t="s">
        <v>36</v>
      </c>
      <c r="E2863" s="434">
        <v>14.5</v>
      </c>
      <c r="F2863" s="434">
        <v>19620</v>
      </c>
      <c r="G2863" s="434">
        <v>205960</v>
      </c>
      <c r="H2863" s="434">
        <v>106727</v>
      </c>
      <c r="I2863" s="434">
        <v>299.92</v>
      </c>
      <c r="J2863" s="434">
        <v>0</v>
      </c>
      <c r="K2863" s="434">
        <v>2014</v>
      </c>
    </row>
    <row r="2864" spans="1:11" hidden="1" x14ac:dyDescent="0.25">
      <c r="A2864" s="434">
        <v>241282000</v>
      </c>
      <c r="B2864" s="434">
        <v>1</v>
      </c>
      <c r="C2864" s="434" t="s">
        <v>28</v>
      </c>
      <c r="D2864" s="434" t="s">
        <v>33</v>
      </c>
      <c r="E2864" s="434">
        <v>43511</v>
      </c>
      <c r="F2864" s="434">
        <v>10320</v>
      </c>
      <c r="G2864" s="434">
        <v>76598</v>
      </c>
      <c r="H2864" s="434">
        <v>39736</v>
      </c>
      <c r="I2864" s="434">
        <v>224.94</v>
      </c>
      <c r="J2864" s="434">
        <v>0</v>
      </c>
    </row>
    <row r="2865" spans="1:11" hidden="1" x14ac:dyDescent="0.25">
      <c r="A2865" s="434">
        <v>241294000</v>
      </c>
      <c r="B2865" s="434">
        <v>22936</v>
      </c>
      <c r="C2865" s="434" t="s">
        <v>20</v>
      </c>
      <c r="D2865" s="434" t="s">
        <v>29</v>
      </c>
      <c r="E2865" s="434">
        <v>14.5</v>
      </c>
      <c r="F2865" s="434">
        <v>8910</v>
      </c>
      <c r="G2865" s="434">
        <v>51409</v>
      </c>
      <c r="H2865" s="434">
        <v>30201</v>
      </c>
      <c r="I2865" s="434">
        <v>183</v>
      </c>
      <c r="J2865" s="434">
        <v>0</v>
      </c>
      <c r="K2865" s="434">
        <v>1970</v>
      </c>
    </row>
    <row r="2866" spans="1:11" hidden="1" x14ac:dyDescent="0.25">
      <c r="A2866" s="434">
        <v>241299000</v>
      </c>
      <c r="B2866" s="434">
        <v>8394</v>
      </c>
      <c r="C2866" s="434" t="s">
        <v>28</v>
      </c>
      <c r="D2866" s="434" t="s">
        <v>33</v>
      </c>
      <c r="E2866" s="434">
        <v>14</v>
      </c>
      <c r="F2866" s="434">
        <v>11900</v>
      </c>
      <c r="G2866" s="434">
        <v>81964</v>
      </c>
      <c r="H2866" s="434">
        <v>44647</v>
      </c>
      <c r="I2866" s="434">
        <v>229</v>
      </c>
      <c r="J2866" s="434">
        <v>0</v>
      </c>
      <c r="K2866" s="434">
        <v>1970</v>
      </c>
    </row>
    <row r="2867" spans="1:11" hidden="1" x14ac:dyDescent="0.25">
      <c r="A2867" s="434">
        <v>241300000</v>
      </c>
      <c r="B2867" s="434">
        <v>73548</v>
      </c>
      <c r="C2867" s="434" t="s">
        <v>28</v>
      </c>
      <c r="D2867" s="434" t="s">
        <v>33</v>
      </c>
      <c r="E2867" s="434">
        <v>14.5</v>
      </c>
      <c r="F2867" s="434">
        <v>11900</v>
      </c>
      <c r="G2867" s="434">
        <v>77525</v>
      </c>
      <c r="H2867" s="434">
        <v>41882</v>
      </c>
      <c r="I2867" s="434">
        <v>225</v>
      </c>
      <c r="J2867" s="434">
        <v>0</v>
      </c>
      <c r="K2867" s="434">
        <v>1970</v>
      </c>
    </row>
    <row r="2868" spans="1:11" hidden="1" x14ac:dyDescent="0.25">
      <c r="A2868" s="434">
        <v>241331000</v>
      </c>
      <c r="B2868" s="434">
        <v>3495</v>
      </c>
      <c r="C2868" s="434" t="s">
        <v>24</v>
      </c>
      <c r="D2868" s="434" t="s">
        <v>33</v>
      </c>
      <c r="E2868" s="434">
        <v>14.9</v>
      </c>
      <c r="F2868" s="434">
        <v>12600</v>
      </c>
      <c r="G2868" s="434">
        <v>105572</v>
      </c>
      <c r="H2868" s="434">
        <v>56172</v>
      </c>
      <c r="I2868" s="434">
        <v>239</v>
      </c>
      <c r="J2868" s="434">
        <v>115572</v>
      </c>
      <c r="K2868" s="434">
        <v>2007</v>
      </c>
    </row>
    <row r="2869" spans="1:11" hidden="1" x14ac:dyDescent="0.25">
      <c r="A2869" s="434">
        <v>241334000</v>
      </c>
      <c r="B2869" s="434">
        <v>9795</v>
      </c>
      <c r="C2869" s="434" t="s">
        <v>28</v>
      </c>
      <c r="D2869" s="434" t="s">
        <v>33</v>
      </c>
      <c r="E2869" s="434">
        <v>13.75</v>
      </c>
      <c r="F2869" s="434">
        <v>11620</v>
      </c>
      <c r="G2869" s="434">
        <v>80415</v>
      </c>
      <c r="H2869" s="434">
        <v>44027</v>
      </c>
      <c r="I2869" s="434">
        <v>229</v>
      </c>
      <c r="J2869" s="434">
        <v>0</v>
      </c>
      <c r="K2869" s="434">
        <v>2011</v>
      </c>
    </row>
    <row r="2870" spans="1:11" hidden="1" x14ac:dyDescent="0.25">
      <c r="A2870" s="434">
        <v>241336000</v>
      </c>
      <c r="B2870" s="434">
        <v>13282</v>
      </c>
      <c r="C2870" s="434" t="s">
        <v>28</v>
      </c>
      <c r="D2870" s="434" t="s">
        <v>29</v>
      </c>
      <c r="E2870" s="434">
        <v>14</v>
      </c>
      <c r="F2870" s="434">
        <v>6352</v>
      </c>
      <c r="G2870" s="434">
        <v>35600</v>
      </c>
      <c r="H2870" s="434">
        <v>23435</v>
      </c>
      <c r="I2870" s="434">
        <v>179.99</v>
      </c>
      <c r="J2870" s="434">
        <v>0</v>
      </c>
      <c r="K2870" s="434">
        <v>1970</v>
      </c>
    </row>
    <row r="2871" spans="1:11" hidden="1" x14ac:dyDescent="0.25">
      <c r="A2871" s="434">
        <v>241337000</v>
      </c>
      <c r="B2871" s="434">
        <v>11779</v>
      </c>
      <c r="C2871" s="434" t="s">
        <v>28</v>
      </c>
      <c r="D2871" s="434" t="s">
        <v>29</v>
      </c>
      <c r="E2871" s="434">
        <v>14</v>
      </c>
      <c r="F2871" s="434">
        <v>8900</v>
      </c>
      <c r="G2871" s="434">
        <v>35600</v>
      </c>
      <c r="H2871" s="434">
        <v>23435</v>
      </c>
      <c r="I2871" s="434">
        <v>179.99</v>
      </c>
      <c r="J2871" s="434">
        <v>0</v>
      </c>
      <c r="K2871" s="434">
        <v>2015</v>
      </c>
    </row>
    <row r="2872" spans="1:11" hidden="1" x14ac:dyDescent="0.25">
      <c r="A2872" s="434">
        <v>241343000</v>
      </c>
      <c r="B2872" s="434">
        <v>35132</v>
      </c>
      <c r="C2872" s="434" t="s">
        <v>16</v>
      </c>
      <c r="D2872" s="434" t="s">
        <v>33</v>
      </c>
      <c r="E2872" s="434">
        <v>15.8</v>
      </c>
      <c r="F2872" s="434">
        <v>14280</v>
      </c>
      <c r="G2872" s="434">
        <v>112793</v>
      </c>
      <c r="H2872" s="434">
        <v>62571</v>
      </c>
      <c r="I2872" s="434">
        <v>249.9</v>
      </c>
      <c r="J2872" s="434">
        <v>123662</v>
      </c>
      <c r="K2872" s="434">
        <v>2010</v>
      </c>
    </row>
    <row r="2873" spans="1:11" hidden="1" x14ac:dyDescent="0.25">
      <c r="A2873" s="434">
        <v>241344000</v>
      </c>
      <c r="B2873" s="434">
        <v>4427</v>
      </c>
      <c r="C2873" s="434" t="s">
        <v>20</v>
      </c>
      <c r="D2873" s="434" t="s">
        <v>25</v>
      </c>
      <c r="E2873" s="434">
        <v>14.2</v>
      </c>
      <c r="F2873" s="434">
        <v>3745</v>
      </c>
      <c r="G2873" s="434">
        <v>6977</v>
      </c>
      <c r="H2873" s="434">
        <v>4811</v>
      </c>
      <c r="I2873" s="434">
        <v>119.1</v>
      </c>
      <c r="J2873" s="434">
        <v>8259</v>
      </c>
      <c r="K2873" s="434">
        <v>2007</v>
      </c>
    </row>
    <row r="2874" spans="1:11" hidden="1" x14ac:dyDescent="0.25">
      <c r="A2874" s="434">
        <v>241348000</v>
      </c>
      <c r="B2874" s="434">
        <v>2940</v>
      </c>
      <c r="C2874" s="434" t="s">
        <v>16</v>
      </c>
      <c r="D2874" s="434" t="s">
        <v>33</v>
      </c>
      <c r="E2874" s="434">
        <v>15</v>
      </c>
      <c r="F2874" s="434">
        <v>8271</v>
      </c>
      <c r="G2874" s="434">
        <v>114000</v>
      </c>
      <c r="H2874" s="434">
        <v>62394</v>
      </c>
      <c r="I2874" s="434">
        <v>250</v>
      </c>
      <c r="J2874" s="434">
        <v>124510</v>
      </c>
      <c r="K2874" s="434">
        <v>2015</v>
      </c>
    </row>
    <row r="2875" spans="1:11" hidden="1" x14ac:dyDescent="0.25">
      <c r="A2875" s="434">
        <v>241354000</v>
      </c>
      <c r="B2875" s="434">
        <v>33572</v>
      </c>
      <c r="C2875" s="434" t="s">
        <v>16</v>
      </c>
      <c r="D2875" s="434" t="s">
        <v>36</v>
      </c>
      <c r="E2875" s="434">
        <v>14</v>
      </c>
      <c r="F2875" s="434">
        <v>18035</v>
      </c>
      <c r="G2875" s="434">
        <v>114322</v>
      </c>
      <c r="H2875" s="434">
        <v>62832</v>
      </c>
      <c r="I2875" s="434">
        <v>251.98</v>
      </c>
      <c r="J2875" s="434">
        <v>0</v>
      </c>
      <c r="K2875" s="434">
        <v>1970</v>
      </c>
    </row>
    <row r="2876" spans="1:11" hidden="1" x14ac:dyDescent="0.25">
      <c r="A2876" s="434">
        <v>241357000</v>
      </c>
      <c r="B2876" s="434">
        <v>9105</v>
      </c>
      <c r="C2876" s="434" t="s">
        <v>16</v>
      </c>
      <c r="D2876" s="434" t="s">
        <v>33</v>
      </c>
      <c r="E2876" s="434">
        <v>14.5</v>
      </c>
      <c r="F2876" s="434">
        <v>10191</v>
      </c>
      <c r="G2876" s="434">
        <v>105661</v>
      </c>
      <c r="H2876" s="434">
        <v>57301</v>
      </c>
      <c r="I2876" s="434">
        <v>244</v>
      </c>
      <c r="J2876" s="434">
        <v>0</v>
      </c>
      <c r="K2876" s="434">
        <v>1970</v>
      </c>
    </row>
    <row r="2877" spans="1:11" hidden="1" x14ac:dyDescent="0.25">
      <c r="A2877" s="434">
        <v>241359000</v>
      </c>
      <c r="B2877" s="434">
        <v>4248</v>
      </c>
      <c r="C2877" s="434" t="s">
        <v>16</v>
      </c>
      <c r="D2877" s="434" t="s">
        <v>36</v>
      </c>
      <c r="F2877" s="434">
        <v>15960</v>
      </c>
      <c r="G2877" s="434">
        <v>114264</v>
      </c>
      <c r="H2877" s="434">
        <v>62832</v>
      </c>
      <c r="I2877" s="434">
        <v>251.98</v>
      </c>
      <c r="J2877" s="434">
        <v>125460</v>
      </c>
      <c r="K2877" s="434">
        <v>2015</v>
      </c>
    </row>
    <row r="2878" spans="1:11" hidden="1" x14ac:dyDescent="0.25">
      <c r="A2878" s="434">
        <v>241371000</v>
      </c>
      <c r="B2878" s="434">
        <v>163678</v>
      </c>
      <c r="C2878" s="434" t="s">
        <v>20</v>
      </c>
      <c r="D2878" s="434" t="s">
        <v>29</v>
      </c>
      <c r="E2878" s="434">
        <v>14.5</v>
      </c>
      <c r="F2878" s="434">
        <v>7290</v>
      </c>
      <c r="G2878" s="434">
        <v>38725</v>
      </c>
      <c r="H2878" s="434">
        <v>24090</v>
      </c>
      <c r="I2878" s="434">
        <v>184.27</v>
      </c>
      <c r="J2878" s="434">
        <v>41632</v>
      </c>
      <c r="K2878" s="434">
        <v>2015</v>
      </c>
    </row>
    <row r="2879" spans="1:11" hidden="1" x14ac:dyDescent="0.25">
      <c r="A2879" s="434">
        <v>241372000</v>
      </c>
      <c r="B2879" s="434">
        <v>140072</v>
      </c>
      <c r="C2879" s="434" t="s">
        <v>20</v>
      </c>
      <c r="D2879" s="434" t="s">
        <v>29</v>
      </c>
      <c r="E2879" s="434">
        <v>14.4</v>
      </c>
      <c r="F2879" s="434">
        <v>7290</v>
      </c>
      <c r="G2879" s="434">
        <v>38725</v>
      </c>
      <c r="H2879" s="434">
        <v>24090</v>
      </c>
      <c r="I2879" s="434">
        <v>184.27</v>
      </c>
      <c r="J2879" s="434">
        <v>41632</v>
      </c>
      <c r="K2879" s="434">
        <v>2016</v>
      </c>
    </row>
    <row r="2880" spans="1:11" hidden="1" x14ac:dyDescent="0.25">
      <c r="A2880" s="434">
        <v>241373000</v>
      </c>
      <c r="B2880" s="434">
        <v>722</v>
      </c>
      <c r="C2880" s="434" t="s">
        <v>28</v>
      </c>
      <c r="D2880" s="434" t="s">
        <v>29</v>
      </c>
      <c r="E2880" s="434">
        <v>14.5</v>
      </c>
      <c r="F2880" s="434">
        <v>7800</v>
      </c>
      <c r="G2880" s="434">
        <v>60435</v>
      </c>
      <c r="H2880" s="434">
        <v>34553</v>
      </c>
      <c r="I2880" s="434">
        <v>199.99</v>
      </c>
      <c r="J2880" s="434">
        <v>0</v>
      </c>
      <c r="K2880" s="434">
        <v>2015</v>
      </c>
    </row>
    <row r="2881" spans="1:11" hidden="1" x14ac:dyDescent="0.25">
      <c r="A2881" s="434">
        <v>241375000</v>
      </c>
      <c r="B2881" s="434">
        <v>1</v>
      </c>
      <c r="C2881" s="434" t="s">
        <v>28</v>
      </c>
      <c r="D2881" s="434" t="s">
        <v>29</v>
      </c>
      <c r="E2881" s="434">
        <v>14.5</v>
      </c>
      <c r="F2881" s="434">
        <v>8470</v>
      </c>
      <c r="G2881" s="434">
        <v>66585</v>
      </c>
      <c r="H2881" s="434">
        <v>38219</v>
      </c>
      <c r="I2881" s="434">
        <v>199.99</v>
      </c>
      <c r="K2881" s="434">
        <v>2015</v>
      </c>
    </row>
    <row r="2882" spans="1:11" hidden="1" x14ac:dyDescent="0.25">
      <c r="A2882" s="434">
        <v>241385000</v>
      </c>
      <c r="B2882" s="434">
        <v>23383</v>
      </c>
      <c r="C2882" s="434" t="s">
        <v>16</v>
      </c>
      <c r="D2882" s="434" t="s">
        <v>36</v>
      </c>
      <c r="E2882" s="434">
        <v>14</v>
      </c>
      <c r="F2882" s="434">
        <v>18035</v>
      </c>
      <c r="G2882" s="434">
        <v>114445</v>
      </c>
      <c r="H2882" s="434">
        <v>62832</v>
      </c>
      <c r="I2882" s="434">
        <v>251.98</v>
      </c>
      <c r="J2882" s="434">
        <v>0</v>
      </c>
      <c r="K2882" s="434">
        <v>1970</v>
      </c>
    </row>
    <row r="2883" spans="1:11" hidden="1" x14ac:dyDescent="0.25">
      <c r="A2883" s="434">
        <v>241410000</v>
      </c>
      <c r="B2883" s="434">
        <v>317879</v>
      </c>
      <c r="C2883" s="434" t="s">
        <v>24</v>
      </c>
      <c r="D2883" s="434" t="s">
        <v>25</v>
      </c>
      <c r="E2883" s="434">
        <v>16</v>
      </c>
      <c r="F2883" s="434">
        <v>6430</v>
      </c>
      <c r="G2883" s="434">
        <v>15028</v>
      </c>
      <c r="H2883" s="434">
        <v>13794</v>
      </c>
      <c r="I2883" s="434">
        <v>147.06</v>
      </c>
      <c r="J2883" s="434">
        <v>12154</v>
      </c>
      <c r="K2883" s="434">
        <v>2016</v>
      </c>
    </row>
    <row r="2884" spans="1:11" hidden="1" x14ac:dyDescent="0.25">
      <c r="A2884" s="434">
        <v>241429000</v>
      </c>
      <c r="B2884" s="434">
        <v>22348</v>
      </c>
      <c r="C2884" s="434" t="s">
        <v>28</v>
      </c>
      <c r="D2884" s="434" t="s">
        <v>36</v>
      </c>
      <c r="E2884" s="434">
        <v>15</v>
      </c>
      <c r="F2884" s="434">
        <v>15748</v>
      </c>
      <c r="G2884" s="434">
        <v>180940</v>
      </c>
      <c r="H2884" s="434">
        <v>94385</v>
      </c>
      <c r="I2884" s="434">
        <v>292</v>
      </c>
      <c r="J2884" s="434">
        <v>0</v>
      </c>
      <c r="K2884" s="434">
        <v>2016</v>
      </c>
    </row>
    <row r="2885" spans="1:11" hidden="1" x14ac:dyDescent="0.25">
      <c r="A2885" s="434">
        <v>241431000</v>
      </c>
      <c r="B2885" s="434">
        <v>10177</v>
      </c>
      <c r="C2885" s="434" t="s">
        <v>28</v>
      </c>
      <c r="D2885" s="434" t="s">
        <v>36</v>
      </c>
      <c r="E2885" s="434">
        <v>15</v>
      </c>
      <c r="F2885" s="434">
        <v>15478</v>
      </c>
      <c r="G2885" s="434">
        <v>179445</v>
      </c>
      <c r="H2885" s="434">
        <v>93488</v>
      </c>
      <c r="I2885" s="434">
        <v>292.26</v>
      </c>
      <c r="J2885" s="434">
        <v>0</v>
      </c>
      <c r="K2885" s="434">
        <v>2015</v>
      </c>
    </row>
    <row r="2886" spans="1:11" hidden="1" x14ac:dyDescent="0.25">
      <c r="A2886" s="434">
        <v>241448000</v>
      </c>
      <c r="B2886" s="434">
        <v>3675</v>
      </c>
      <c r="C2886" s="434" t="s">
        <v>20</v>
      </c>
      <c r="D2886" s="434" t="s">
        <v>29</v>
      </c>
      <c r="I2886" s="434">
        <v>184</v>
      </c>
    </row>
    <row r="2887" spans="1:11" hidden="1" x14ac:dyDescent="0.25">
      <c r="A2887" s="434">
        <v>241454000</v>
      </c>
      <c r="B2887" s="434">
        <v>55715</v>
      </c>
      <c r="C2887" s="434" t="s">
        <v>24</v>
      </c>
      <c r="D2887" s="434" t="s">
        <v>33</v>
      </c>
      <c r="E2887" s="434">
        <v>15</v>
      </c>
      <c r="F2887" s="434">
        <v>11820</v>
      </c>
      <c r="G2887" s="434">
        <v>113611</v>
      </c>
      <c r="H2887" s="434">
        <v>62557</v>
      </c>
      <c r="I2887" s="434">
        <v>249.97</v>
      </c>
      <c r="J2887" s="434">
        <v>124778</v>
      </c>
      <c r="K2887" s="434">
        <v>2016</v>
      </c>
    </row>
    <row r="2888" spans="1:11" hidden="1" x14ac:dyDescent="0.25">
      <c r="A2888" s="434">
        <v>241455000</v>
      </c>
      <c r="B2888" s="434">
        <v>87065</v>
      </c>
      <c r="C2888" s="434" t="s">
        <v>24</v>
      </c>
      <c r="D2888" s="434" t="s">
        <v>33</v>
      </c>
      <c r="E2888" s="434">
        <v>15</v>
      </c>
      <c r="F2888" s="434">
        <v>11820</v>
      </c>
      <c r="G2888" s="434">
        <v>112700</v>
      </c>
      <c r="H2888" s="434">
        <v>62557</v>
      </c>
      <c r="I2888" s="434">
        <v>249.97</v>
      </c>
      <c r="J2888" s="434">
        <v>124778</v>
      </c>
      <c r="K2888" s="434">
        <v>2016</v>
      </c>
    </row>
    <row r="2889" spans="1:11" hidden="1" x14ac:dyDescent="0.25">
      <c r="A2889" s="434">
        <v>241456000</v>
      </c>
      <c r="B2889" s="434">
        <v>39980</v>
      </c>
      <c r="C2889" s="434" t="s">
        <v>24</v>
      </c>
      <c r="D2889" s="434" t="s">
        <v>33</v>
      </c>
      <c r="F2889" s="434">
        <v>11820</v>
      </c>
      <c r="G2889" s="434">
        <v>113691</v>
      </c>
      <c r="H2889" s="434">
        <v>62557</v>
      </c>
      <c r="I2889" s="434">
        <v>249.97</v>
      </c>
      <c r="J2889" s="434">
        <v>124778</v>
      </c>
      <c r="K2889" s="434">
        <v>2016</v>
      </c>
    </row>
    <row r="2890" spans="1:11" hidden="1" x14ac:dyDescent="0.25">
      <c r="A2890" s="434">
        <v>241458000</v>
      </c>
      <c r="B2890" s="434">
        <v>9571</v>
      </c>
      <c r="C2890" s="434" t="s">
        <v>24</v>
      </c>
      <c r="D2890" s="434" t="s">
        <v>36</v>
      </c>
      <c r="F2890" s="434">
        <v>16590</v>
      </c>
      <c r="G2890" s="434">
        <v>158594</v>
      </c>
      <c r="H2890" s="434">
        <v>81413</v>
      </c>
      <c r="I2890" s="434">
        <v>274.17</v>
      </c>
      <c r="J2890" s="434">
        <v>166028</v>
      </c>
      <c r="K2890" s="434">
        <v>2016</v>
      </c>
    </row>
    <row r="2891" spans="1:11" hidden="1" x14ac:dyDescent="0.25">
      <c r="A2891" s="434">
        <v>241463000</v>
      </c>
      <c r="B2891" s="434">
        <v>5318</v>
      </c>
      <c r="C2891" s="434" t="s">
        <v>24</v>
      </c>
      <c r="D2891" s="434" t="s">
        <v>36</v>
      </c>
      <c r="F2891" s="434">
        <v>16590</v>
      </c>
      <c r="G2891" s="434">
        <v>159000</v>
      </c>
      <c r="H2891" s="434">
        <v>81000</v>
      </c>
      <c r="I2891" s="434">
        <v>274</v>
      </c>
      <c r="J2891" s="434">
        <v>166301</v>
      </c>
      <c r="K2891" s="434">
        <v>2016</v>
      </c>
    </row>
    <row r="2892" spans="1:11" hidden="1" x14ac:dyDescent="0.25">
      <c r="A2892" s="434">
        <v>241466000</v>
      </c>
      <c r="B2892" s="434">
        <v>24878</v>
      </c>
      <c r="C2892" s="434" t="s">
        <v>24</v>
      </c>
      <c r="D2892" s="434" t="s">
        <v>36</v>
      </c>
      <c r="F2892" s="434">
        <v>21660</v>
      </c>
      <c r="G2892" s="434">
        <v>158455</v>
      </c>
      <c r="H2892" s="434">
        <v>81499</v>
      </c>
      <c r="I2892" s="434">
        <v>274</v>
      </c>
      <c r="J2892" s="434">
        <v>166286</v>
      </c>
      <c r="K2892" s="434">
        <v>2016</v>
      </c>
    </row>
    <row r="2893" spans="1:11" hidden="1" x14ac:dyDescent="0.25">
      <c r="A2893" s="434">
        <v>241468000</v>
      </c>
      <c r="B2893" s="434">
        <v>2199</v>
      </c>
      <c r="C2893" s="434" t="s">
        <v>24</v>
      </c>
      <c r="D2893" s="434" t="s">
        <v>36</v>
      </c>
      <c r="E2893" s="434">
        <v>15.5</v>
      </c>
      <c r="F2893" s="434">
        <v>15088</v>
      </c>
      <c r="G2893" s="434">
        <v>157738</v>
      </c>
      <c r="H2893" s="434">
        <v>81542</v>
      </c>
      <c r="I2893" s="434">
        <v>277</v>
      </c>
      <c r="J2893" s="434">
        <v>162576</v>
      </c>
      <c r="K2893" s="434">
        <v>2016</v>
      </c>
    </row>
    <row r="2894" spans="1:11" hidden="1" x14ac:dyDescent="0.25">
      <c r="A2894" s="434">
        <v>241473000</v>
      </c>
      <c r="B2894" s="434">
        <v>8652</v>
      </c>
      <c r="C2894" s="434" t="s">
        <v>24</v>
      </c>
      <c r="D2894" s="434" t="s">
        <v>36</v>
      </c>
      <c r="F2894" s="434">
        <v>16590</v>
      </c>
      <c r="G2894" s="434">
        <v>158480</v>
      </c>
      <c r="H2894" s="434">
        <v>81413</v>
      </c>
      <c r="I2894" s="434">
        <v>274.17</v>
      </c>
      <c r="J2894" s="434">
        <v>166028</v>
      </c>
      <c r="K2894" s="434">
        <v>2016</v>
      </c>
    </row>
    <row r="2895" spans="1:11" hidden="1" x14ac:dyDescent="0.25">
      <c r="A2895" s="434">
        <v>241490000</v>
      </c>
      <c r="B2895" s="434">
        <v>4111</v>
      </c>
      <c r="C2895" s="434" t="s">
        <v>24</v>
      </c>
      <c r="D2895" s="434" t="s">
        <v>36</v>
      </c>
      <c r="F2895" s="434">
        <v>15310</v>
      </c>
      <c r="G2895" s="434">
        <v>156458</v>
      </c>
      <c r="H2895" s="434">
        <v>82908</v>
      </c>
      <c r="I2895" s="434">
        <v>274</v>
      </c>
      <c r="J2895" s="434">
        <v>168568</v>
      </c>
      <c r="K2895" s="434">
        <v>2017</v>
      </c>
    </row>
    <row r="2896" spans="1:11" hidden="1" x14ac:dyDescent="0.25">
      <c r="A2896" s="434">
        <v>241493000</v>
      </c>
      <c r="B2896" s="434">
        <v>654</v>
      </c>
      <c r="C2896" s="434" t="s">
        <v>24</v>
      </c>
      <c r="D2896" s="434" t="s">
        <v>36</v>
      </c>
      <c r="F2896" s="434">
        <v>16590</v>
      </c>
      <c r="G2896" s="434">
        <v>158871</v>
      </c>
      <c r="H2896" s="434">
        <v>81349</v>
      </c>
      <c r="I2896" s="434">
        <v>274</v>
      </c>
      <c r="J2896" s="434">
        <v>166301</v>
      </c>
      <c r="K2896" s="434">
        <v>2017</v>
      </c>
    </row>
    <row r="2897" spans="1:11" hidden="1" x14ac:dyDescent="0.25">
      <c r="A2897" s="434">
        <v>241522000</v>
      </c>
      <c r="B2897" s="434">
        <v>4405</v>
      </c>
      <c r="C2897" s="434" t="s">
        <v>20</v>
      </c>
      <c r="D2897" s="434" t="s">
        <v>29</v>
      </c>
      <c r="E2897" s="434">
        <v>14.5</v>
      </c>
      <c r="F2897" s="434">
        <v>9480</v>
      </c>
      <c r="G2897" s="434">
        <v>37468</v>
      </c>
      <c r="H2897" s="434">
        <v>23240</v>
      </c>
      <c r="I2897" s="434">
        <v>182.55</v>
      </c>
      <c r="J2897" s="434">
        <v>41392</v>
      </c>
      <c r="K2897" s="434">
        <v>2005</v>
      </c>
    </row>
    <row r="2898" spans="1:11" hidden="1" x14ac:dyDescent="0.25">
      <c r="A2898" s="434">
        <v>241530000</v>
      </c>
      <c r="B2898" s="434">
        <v>713</v>
      </c>
      <c r="C2898" s="434" t="s">
        <v>16</v>
      </c>
      <c r="D2898" s="434" t="s">
        <v>33</v>
      </c>
      <c r="E2898" s="434">
        <v>14</v>
      </c>
      <c r="F2898" s="434">
        <v>16080</v>
      </c>
      <c r="G2898" s="434">
        <v>73937</v>
      </c>
      <c r="H2898" s="434">
        <v>42983</v>
      </c>
      <c r="I2898" s="434">
        <v>228</v>
      </c>
      <c r="J2898" s="434">
        <v>82385</v>
      </c>
      <c r="K2898" s="434">
        <v>2018</v>
      </c>
    </row>
    <row r="2899" spans="1:11" hidden="1" x14ac:dyDescent="0.25">
      <c r="A2899" s="434">
        <v>241570000</v>
      </c>
      <c r="B2899" s="434">
        <v>11284</v>
      </c>
      <c r="C2899" s="434" t="s">
        <v>24</v>
      </c>
      <c r="D2899" s="434" t="s">
        <v>36</v>
      </c>
      <c r="E2899" s="434">
        <v>15.8</v>
      </c>
      <c r="F2899" s="434">
        <v>11730</v>
      </c>
      <c r="G2899" s="434">
        <v>114696</v>
      </c>
      <c r="H2899" s="434">
        <v>63485</v>
      </c>
      <c r="I2899" s="434">
        <v>250.01</v>
      </c>
      <c r="J2899" s="434">
        <v>125056</v>
      </c>
      <c r="K2899" s="434">
        <v>2018</v>
      </c>
    </row>
    <row r="2900" spans="1:11" hidden="1" x14ac:dyDescent="0.25">
      <c r="A2900" s="434">
        <v>241574000</v>
      </c>
      <c r="B2900" s="434">
        <v>15719</v>
      </c>
      <c r="C2900" s="434" t="s">
        <v>24</v>
      </c>
      <c r="D2900" s="434" t="s">
        <v>33</v>
      </c>
      <c r="F2900" s="434">
        <v>11730</v>
      </c>
      <c r="G2900" s="434">
        <v>114696</v>
      </c>
      <c r="H2900" s="434">
        <v>63485</v>
      </c>
      <c r="I2900" s="434">
        <v>249.97</v>
      </c>
      <c r="J2900" s="434">
        <v>125056</v>
      </c>
      <c r="K2900" s="434">
        <v>2018</v>
      </c>
    </row>
    <row r="2901" spans="1:11" hidden="1" x14ac:dyDescent="0.25">
      <c r="A2901" s="434">
        <v>241575000</v>
      </c>
      <c r="B2901" s="434">
        <v>1246</v>
      </c>
      <c r="C2901" s="434" t="s">
        <v>20</v>
      </c>
      <c r="D2901" s="434" t="s">
        <v>25</v>
      </c>
      <c r="F2901" s="434">
        <v>2970</v>
      </c>
      <c r="G2901" s="434">
        <v>6487</v>
      </c>
      <c r="H2901" s="434">
        <v>5031</v>
      </c>
      <c r="I2901" s="434">
        <v>100.12</v>
      </c>
      <c r="J2901" s="434">
        <v>6987</v>
      </c>
      <c r="K2901" s="434">
        <v>2008</v>
      </c>
    </row>
    <row r="2902" spans="1:11" hidden="1" x14ac:dyDescent="0.25">
      <c r="A2902" s="434">
        <v>241593000</v>
      </c>
      <c r="B2902" s="434">
        <v>6758</v>
      </c>
      <c r="C2902" s="434" t="s">
        <v>24</v>
      </c>
      <c r="D2902" s="434" t="s">
        <v>36</v>
      </c>
      <c r="E2902" s="434">
        <v>14.5</v>
      </c>
      <c r="F2902" s="434">
        <v>21660</v>
      </c>
      <c r="G2902" s="434">
        <v>156013</v>
      </c>
      <c r="H2902" s="434">
        <v>82099</v>
      </c>
      <c r="I2902" s="434">
        <v>277</v>
      </c>
      <c r="K2902" s="434">
        <v>2018</v>
      </c>
    </row>
    <row r="2903" spans="1:11" hidden="1" x14ac:dyDescent="0.25">
      <c r="A2903" s="434">
        <v>241604000</v>
      </c>
      <c r="B2903" s="434">
        <v>6744</v>
      </c>
      <c r="C2903" s="434" t="s">
        <v>24</v>
      </c>
      <c r="D2903" s="434" t="s">
        <v>33</v>
      </c>
      <c r="F2903" s="434">
        <v>11730</v>
      </c>
      <c r="G2903" s="434">
        <v>114780</v>
      </c>
      <c r="H2903" s="434">
        <v>63485</v>
      </c>
      <c r="I2903" s="434">
        <v>249.97</v>
      </c>
      <c r="J2903" s="434">
        <v>125068</v>
      </c>
      <c r="K2903" s="434">
        <v>2018</v>
      </c>
    </row>
    <row r="2904" spans="1:11" hidden="1" x14ac:dyDescent="0.25">
      <c r="A2904" s="434">
        <v>241612000</v>
      </c>
      <c r="B2904" s="434">
        <v>8703</v>
      </c>
      <c r="C2904" s="434" t="s">
        <v>24</v>
      </c>
      <c r="D2904" s="434" t="s">
        <v>36</v>
      </c>
      <c r="E2904" s="434">
        <v>14.5</v>
      </c>
      <c r="F2904" s="434">
        <v>21660</v>
      </c>
      <c r="G2904" s="434">
        <v>156004</v>
      </c>
      <c r="H2904" s="434">
        <v>82099</v>
      </c>
      <c r="I2904" s="434">
        <v>277</v>
      </c>
      <c r="K2904" s="434">
        <v>2018</v>
      </c>
    </row>
    <row r="2905" spans="1:11" hidden="1" x14ac:dyDescent="0.25">
      <c r="A2905" s="434">
        <v>241613000</v>
      </c>
      <c r="B2905" s="434">
        <v>2099</v>
      </c>
      <c r="C2905" s="434" t="s">
        <v>24</v>
      </c>
      <c r="D2905" s="434" t="s">
        <v>36</v>
      </c>
      <c r="E2905" s="434">
        <v>14.5</v>
      </c>
      <c r="F2905" s="434">
        <v>21660</v>
      </c>
      <c r="G2905" s="434">
        <v>156049</v>
      </c>
      <c r="H2905" s="434">
        <v>82099</v>
      </c>
      <c r="I2905" s="434">
        <v>277</v>
      </c>
      <c r="K2905" s="434">
        <v>2018</v>
      </c>
    </row>
    <row r="2906" spans="1:11" hidden="1" x14ac:dyDescent="0.25">
      <c r="A2906" s="434">
        <v>241618000</v>
      </c>
      <c r="B2906" s="434">
        <v>916</v>
      </c>
      <c r="C2906" s="434" t="s">
        <v>24</v>
      </c>
      <c r="D2906" s="434" t="s">
        <v>33</v>
      </c>
      <c r="F2906" s="434">
        <v>11730</v>
      </c>
      <c r="G2906" s="434">
        <v>114609</v>
      </c>
      <c r="H2906" s="434">
        <v>63479</v>
      </c>
      <c r="I2906" s="434">
        <v>250</v>
      </c>
      <c r="J2906" s="434">
        <v>125495</v>
      </c>
      <c r="K2906" s="434">
        <v>2018</v>
      </c>
    </row>
    <row r="2907" spans="1:11" hidden="1" x14ac:dyDescent="0.25">
      <c r="A2907" s="434">
        <v>241623000</v>
      </c>
      <c r="B2907" s="434">
        <v>1</v>
      </c>
      <c r="C2907" s="434" t="s">
        <v>24</v>
      </c>
      <c r="D2907" s="434" t="s">
        <v>40</v>
      </c>
      <c r="F2907" s="434">
        <v>31620</v>
      </c>
      <c r="G2907" s="434">
        <v>317052</v>
      </c>
      <c r="H2907" s="434">
        <v>161535</v>
      </c>
      <c r="I2907" s="434">
        <v>333.08199999999999</v>
      </c>
      <c r="J2907" s="434">
        <v>341532</v>
      </c>
      <c r="K2907" s="434">
        <v>2010</v>
      </c>
    </row>
    <row r="2908" spans="1:11" hidden="1" x14ac:dyDescent="0.25">
      <c r="A2908" s="434">
        <v>241627000</v>
      </c>
      <c r="B2908" s="434">
        <v>8998</v>
      </c>
      <c r="C2908" s="434" t="s">
        <v>24</v>
      </c>
      <c r="D2908" s="434" t="s">
        <v>33</v>
      </c>
      <c r="E2908" s="434">
        <v>15.65</v>
      </c>
      <c r="F2908" s="434">
        <v>11730</v>
      </c>
      <c r="G2908" s="434">
        <v>114560</v>
      </c>
      <c r="H2908" s="434">
        <v>63479</v>
      </c>
      <c r="I2908" s="434">
        <v>250</v>
      </c>
      <c r="J2908" s="434">
        <v>125495</v>
      </c>
      <c r="K2908" s="434">
        <v>2019</v>
      </c>
    </row>
    <row r="2909" spans="1:11" hidden="1" x14ac:dyDescent="0.25">
      <c r="A2909" s="434">
        <v>241646000</v>
      </c>
      <c r="B2909" s="434">
        <v>10665</v>
      </c>
      <c r="C2909" s="434" t="s">
        <v>24</v>
      </c>
      <c r="D2909" s="434" t="s">
        <v>36</v>
      </c>
      <c r="F2909" s="434">
        <v>15200</v>
      </c>
      <c r="G2909" s="434">
        <v>159090</v>
      </c>
      <c r="H2909" s="434">
        <v>82657</v>
      </c>
      <c r="I2909" s="434">
        <v>274.3</v>
      </c>
      <c r="J2909" s="434">
        <v>160465</v>
      </c>
      <c r="K2909" s="434">
        <v>2019</v>
      </c>
    </row>
    <row r="2910" spans="1:11" hidden="1" x14ac:dyDescent="0.25">
      <c r="A2910" s="434">
        <v>241649000</v>
      </c>
      <c r="B2910" s="434">
        <v>3691</v>
      </c>
      <c r="C2910" s="434" t="s">
        <v>24</v>
      </c>
      <c r="D2910" s="434" t="s">
        <v>36</v>
      </c>
      <c r="F2910" s="434">
        <v>15200</v>
      </c>
      <c r="G2910" s="434">
        <v>150090</v>
      </c>
      <c r="H2910" s="434">
        <v>82657</v>
      </c>
      <c r="I2910" s="434">
        <v>274.3</v>
      </c>
      <c r="J2910" s="434">
        <v>157625</v>
      </c>
      <c r="K2910" s="434">
        <v>2019</v>
      </c>
    </row>
    <row r="2911" spans="1:11" hidden="1" x14ac:dyDescent="0.25">
      <c r="A2911" s="434">
        <v>241653000</v>
      </c>
      <c r="B2911" s="434">
        <v>17290</v>
      </c>
      <c r="C2911" s="434" t="s">
        <v>24</v>
      </c>
      <c r="D2911" s="434" t="s">
        <v>36</v>
      </c>
      <c r="E2911" s="434">
        <v>15.5</v>
      </c>
      <c r="F2911" s="434">
        <v>18651</v>
      </c>
      <c r="G2911" s="434">
        <v>164714</v>
      </c>
      <c r="H2911" s="434">
        <v>84735</v>
      </c>
      <c r="I2911" s="434">
        <v>274.19</v>
      </c>
      <c r="J2911" s="434">
        <v>173672</v>
      </c>
      <c r="K2911" s="434">
        <v>2011</v>
      </c>
    </row>
    <row r="2912" spans="1:11" hidden="1" x14ac:dyDescent="0.25">
      <c r="A2912" s="434">
        <v>244002000</v>
      </c>
      <c r="B2912" s="434">
        <v>107693</v>
      </c>
      <c r="C2912" s="434" t="s">
        <v>61</v>
      </c>
      <c r="D2912" s="434" t="s">
        <v>22</v>
      </c>
      <c r="E2912" s="434">
        <v>12</v>
      </c>
      <c r="F2912" s="434">
        <v>1950</v>
      </c>
      <c r="G2912" s="434">
        <v>5000</v>
      </c>
      <c r="H2912" s="434">
        <v>3169</v>
      </c>
      <c r="I2912" s="434">
        <v>95.3</v>
      </c>
      <c r="J2912" s="434">
        <v>0</v>
      </c>
      <c r="K2912" s="434">
        <v>2003</v>
      </c>
    </row>
    <row r="2913" spans="1:11" hidden="1" x14ac:dyDescent="0.25">
      <c r="A2913" s="434">
        <v>244003000</v>
      </c>
      <c r="B2913" s="434">
        <v>398</v>
      </c>
      <c r="C2913" s="434" t="s">
        <v>61</v>
      </c>
      <c r="D2913" s="434" t="s">
        <v>25</v>
      </c>
      <c r="E2913" s="434">
        <v>15.5</v>
      </c>
      <c r="F2913" s="434">
        <v>2879</v>
      </c>
      <c r="G2913" s="434">
        <v>5375</v>
      </c>
      <c r="H2913" s="434">
        <v>4235</v>
      </c>
      <c r="I2913" s="434">
        <v>108.5</v>
      </c>
      <c r="J2913" s="434">
        <v>0</v>
      </c>
      <c r="K2913" s="434">
        <v>2000</v>
      </c>
    </row>
    <row r="2914" spans="1:11" hidden="1" x14ac:dyDescent="0.25">
      <c r="A2914" s="434">
        <v>244010111</v>
      </c>
      <c r="B2914" s="434">
        <v>112252</v>
      </c>
      <c r="C2914" s="434" t="s">
        <v>61</v>
      </c>
      <c r="D2914" s="434" t="s">
        <v>13</v>
      </c>
      <c r="I2914" s="434">
        <v>13</v>
      </c>
      <c r="J2914" s="434">
        <v>0</v>
      </c>
      <c r="K2914" s="434">
        <v>1970</v>
      </c>
    </row>
    <row r="2915" spans="1:11" hidden="1" x14ac:dyDescent="0.25">
      <c r="A2915" s="434">
        <v>244010282</v>
      </c>
      <c r="B2915" s="434">
        <v>83453</v>
      </c>
      <c r="C2915" s="434" t="s">
        <v>61</v>
      </c>
      <c r="D2915" s="434" t="s">
        <v>13</v>
      </c>
      <c r="I2915" s="434">
        <v>12</v>
      </c>
      <c r="J2915" s="434">
        <v>0</v>
      </c>
      <c r="K2915" s="434">
        <v>1970</v>
      </c>
    </row>
    <row r="2916" spans="1:11" hidden="1" x14ac:dyDescent="0.25">
      <c r="A2916" s="434">
        <v>244010333</v>
      </c>
      <c r="B2916" s="434">
        <v>7727</v>
      </c>
      <c r="C2916" s="434" t="s">
        <v>61</v>
      </c>
      <c r="D2916" s="434" t="s">
        <v>13</v>
      </c>
      <c r="I2916" s="434">
        <v>12</v>
      </c>
    </row>
    <row r="2917" spans="1:11" hidden="1" x14ac:dyDescent="0.25">
      <c r="A2917" s="434">
        <v>244010646</v>
      </c>
      <c r="B2917" s="434">
        <v>2626</v>
      </c>
      <c r="C2917" s="434" t="s">
        <v>61</v>
      </c>
      <c r="D2917" s="434" t="s">
        <v>13</v>
      </c>
      <c r="I2917" s="434">
        <v>16</v>
      </c>
      <c r="J2917" s="434">
        <v>0</v>
      </c>
      <c r="K2917" s="434">
        <v>1970</v>
      </c>
    </row>
    <row r="2918" spans="1:11" hidden="1" x14ac:dyDescent="0.25">
      <c r="A2918" s="434">
        <v>244010728</v>
      </c>
      <c r="B2918" s="434">
        <v>1109</v>
      </c>
      <c r="C2918" s="434" t="s">
        <v>61</v>
      </c>
      <c r="D2918" s="434" t="s">
        <v>13</v>
      </c>
      <c r="I2918" s="434">
        <v>10</v>
      </c>
      <c r="J2918" s="434">
        <v>0</v>
      </c>
      <c r="K2918" s="434">
        <v>1970</v>
      </c>
    </row>
    <row r="2919" spans="1:11" hidden="1" x14ac:dyDescent="0.25">
      <c r="A2919" s="434">
        <v>244013009</v>
      </c>
      <c r="B2919" s="434">
        <v>314291</v>
      </c>
      <c r="C2919" s="434" t="s">
        <v>20</v>
      </c>
      <c r="D2919" s="434" t="s">
        <v>25</v>
      </c>
      <c r="F2919" s="434">
        <v>3000</v>
      </c>
      <c r="G2919" s="434">
        <v>7999</v>
      </c>
      <c r="H2919" s="434">
        <v>4923</v>
      </c>
      <c r="I2919" s="434">
        <v>114.95</v>
      </c>
      <c r="J2919" s="434">
        <v>9304</v>
      </c>
      <c r="K2919" s="434">
        <v>2018</v>
      </c>
    </row>
    <row r="2920" spans="1:11" hidden="1" x14ac:dyDescent="0.25">
      <c r="A2920" s="434">
        <v>244013654</v>
      </c>
      <c r="B2920" s="434">
        <v>988</v>
      </c>
      <c r="C2920" s="434" t="s">
        <v>61</v>
      </c>
      <c r="D2920" s="434" t="s">
        <v>22</v>
      </c>
      <c r="F2920" s="434">
        <v>1600</v>
      </c>
      <c r="G2920" s="434">
        <v>4938</v>
      </c>
      <c r="H2920" s="434">
        <v>3415</v>
      </c>
      <c r="I2920" s="434">
        <v>89.9</v>
      </c>
      <c r="K2920" s="434">
        <v>2018</v>
      </c>
    </row>
    <row r="2921" spans="1:11" hidden="1" x14ac:dyDescent="0.25">
      <c r="A2921" s="434">
        <v>244017000</v>
      </c>
      <c r="B2921" s="434">
        <v>268451</v>
      </c>
      <c r="C2921" s="434" t="s">
        <v>31</v>
      </c>
      <c r="D2921" s="434" t="s">
        <v>25</v>
      </c>
      <c r="E2921" s="434">
        <v>14</v>
      </c>
      <c r="F2921" s="434">
        <v>2880</v>
      </c>
      <c r="G2921" s="434">
        <v>4684</v>
      </c>
      <c r="H2921" s="434">
        <v>3666</v>
      </c>
      <c r="I2921" s="434">
        <v>104.23</v>
      </c>
      <c r="J2921" s="434">
        <v>0</v>
      </c>
      <c r="K2921" s="434">
        <v>1970</v>
      </c>
    </row>
    <row r="2922" spans="1:11" hidden="1" x14ac:dyDescent="0.25">
      <c r="A2922" s="434">
        <v>244020000</v>
      </c>
      <c r="B2922" s="434">
        <v>46686</v>
      </c>
      <c r="C2922" s="434" t="s">
        <v>20</v>
      </c>
      <c r="D2922" s="434" t="s">
        <v>25</v>
      </c>
      <c r="F2922" s="434">
        <v>3000</v>
      </c>
      <c r="G2922" s="434">
        <v>7999</v>
      </c>
      <c r="H2922" s="434">
        <v>4923</v>
      </c>
      <c r="I2922" s="434">
        <v>114.95</v>
      </c>
      <c r="J2922" s="434">
        <v>9304</v>
      </c>
      <c r="K2922" s="434">
        <v>2019</v>
      </c>
    </row>
    <row r="2923" spans="1:11" hidden="1" x14ac:dyDescent="0.25">
      <c r="A2923" s="434">
        <v>244020048</v>
      </c>
      <c r="B2923" s="434">
        <v>9250</v>
      </c>
      <c r="C2923" s="434" t="s">
        <v>31</v>
      </c>
      <c r="D2923" s="434" t="s">
        <v>25</v>
      </c>
      <c r="E2923" s="434">
        <v>14</v>
      </c>
      <c r="F2923" s="434">
        <v>4590</v>
      </c>
      <c r="G2923" s="434">
        <v>12662</v>
      </c>
      <c r="H2923" s="434">
        <v>9611</v>
      </c>
      <c r="I2923" s="434">
        <v>138.06</v>
      </c>
      <c r="J2923" s="434">
        <v>0</v>
      </c>
      <c r="K2923" s="434">
        <v>1970</v>
      </c>
    </row>
    <row r="2924" spans="1:11" hidden="1" x14ac:dyDescent="0.25">
      <c r="A2924" s="434">
        <v>244020059</v>
      </c>
      <c r="B2924" s="434">
        <v>43314</v>
      </c>
      <c r="C2924" s="434" t="s">
        <v>61</v>
      </c>
      <c r="D2924" s="434" t="s">
        <v>13</v>
      </c>
      <c r="I2924" s="434">
        <v>12</v>
      </c>
      <c r="J2924" s="434">
        <v>0</v>
      </c>
      <c r="K2924" s="434">
        <v>1970</v>
      </c>
    </row>
    <row r="2925" spans="1:11" hidden="1" x14ac:dyDescent="0.25">
      <c r="A2925" s="434">
        <v>244020198</v>
      </c>
      <c r="B2925" s="434">
        <v>22734</v>
      </c>
      <c r="C2925" s="434" t="s">
        <v>61</v>
      </c>
      <c r="D2925" s="434" t="s">
        <v>13</v>
      </c>
      <c r="I2925" s="434">
        <v>15</v>
      </c>
      <c r="J2925" s="434">
        <v>0</v>
      </c>
      <c r="K2925" s="434">
        <v>1970</v>
      </c>
    </row>
    <row r="2926" spans="1:11" hidden="1" x14ac:dyDescent="0.25">
      <c r="A2926" s="434">
        <v>244020335</v>
      </c>
      <c r="B2926" s="434">
        <v>41008</v>
      </c>
      <c r="C2926" s="434" t="s">
        <v>31</v>
      </c>
      <c r="D2926" s="434" t="s">
        <v>22</v>
      </c>
      <c r="E2926" s="434">
        <v>12.5</v>
      </c>
      <c r="F2926" s="434">
        <v>1740</v>
      </c>
      <c r="G2926" s="434">
        <v>5159</v>
      </c>
      <c r="H2926" s="434">
        <v>2999</v>
      </c>
      <c r="I2926" s="434">
        <v>86.93</v>
      </c>
      <c r="J2926" s="434">
        <v>0</v>
      </c>
      <c r="K2926" s="434">
        <v>2017</v>
      </c>
    </row>
    <row r="2927" spans="1:11" hidden="1" x14ac:dyDescent="0.25">
      <c r="A2927" s="434">
        <v>244020435</v>
      </c>
      <c r="B2927" s="434">
        <v>3078</v>
      </c>
      <c r="C2927" s="434" t="s">
        <v>31</v>
      </c>
      <c r="D2927" s="434" t="s">
        <v>22</v>
      </c>
      <c r="E2927" s="434">
        <v>10</v>
      </c>
      <c r="F2927" s="434">
        <v>745</v>
      </c>
      <c r="G2927" s="434">
        <v>3700</v>
      </c>
      <c r="H2927" s="434">
        <v>2544</v>
      </c>
      <c r="I2927" s="434">
        <v>88</v>
      </c>
      <c r="K2927" s="434">
        <v>2016</v>
      </c>
    </row>
    <row r="2928" spans="1:11" hidden="1" x14ac:dyDescent="0.25">
      <c r="A2928" s="434">
        <v>244020442</v>
      </c>
      <c r="B2928" s="434">
        <v>15687</v>
      </c>
      <c r="C2928" s="434" t="s">
        <v>61</v>
      </c>
      <c r="D2928" s="434" t="s">
        <v>13</v>
      </c>
      <c r="I2928" s="434">
        <v>15</v>
      </c>
    </row>
    <row r="2929" spans="1:11" hidden="1" x14ac:dyDescent="0.25">
      <c r="A2929" s="434">
        <v>244020614</v>
      </c>
      <c r="B2929" s="434">
        <v>549</v>
      </c>
      <c r="C2929" s="434" t="s">
        <v>61</v>
      </c>
      <c r="D2929" s="434" t="s">
        <v>13</v>
      </c>
      <c r="I2929" s="434">
        <v>11</v>
      </c>
    </row>
    <row r="2930" spans="1:11" hidden="1" x14ac:dyDescent="0.25">
      <c r="A2930" s="434">
        <v>244020670</v>
      </c>
      <c r="B2930" s="434">
        <v>173433</v>
      </c>
      <c r="C2930" s="434" t="s">
        <v>61</v>
      </c>
      <c r="D2930" s="434" t="s">
        <v>13</v>
      </c>
      <c r="I2930" s="434">
        <v>12</v>
      </c>
      <c r="J2930" s="434">
        <v>0</v>
      </c>
      <c r="K2930" s="434">
        <v>1970</v>
      </c>
    </row>
    <row r="2931" spans="1:11" hidden="1" x14ac:dyDescent="0.25">
      <c r="A2931" s="434">
        <v>244020757</v>
      </c>
      <c r="B2931" s="434">
        <v>1</v>
      </c>
      <c r="C2931" s="434" t="s">
        <v>20</v>
      </c>
      <c r="D2931" s="434" t="s">
        <v>22</v>
      </c>
      <c r="F2931" s="434">
        <v>552</v>
      </c>
      <c r="G2931" s="434">
        <v>1101</v>
      </c>
      <c r="H2931" s="434">
        <v>667</v>
      </c>
      <c r="I2931" s="434">
        <v>79.92</v>
      </c>
      <c r="J2931" s="434">
        <v>1480</v>
      </c>
      <c r="K2931" s="434">
        <v>1980</v>
      </c>
    </row>
    <row r="2932" spans="1:11" hidden="1" x14ac:dyDescent="0.25">
      <c r="A2932" s="434">
        <v>244024000</v>
      </c>
      <c r="B2932" s="434">
        <v>2417</v>
      </c>
      <c r="C2932" s="434" t="s">
        <v>20</v>
      </c>
      <c r="D2932" s="434" t="s">
        <v>25</v>
      </c>
      <c r="E2932" s="434">
        <v>14</v>
      </c>
      <c r="F2932" s="434">
        <v>5400</v>
      </c>
      <c r="G2932" s="434">
        <v>8500</v>
      </c>
      <c r="H2932" s="434">
        <v>5976</v>
      </c>
      <c r="I2932" s="434">
        <v>123.25</v>
      </c>
      <c r="J2932" s="434">
        <v>8942</v>
      </c>
      <c r="K2932" s="434">
        <v>2009</v>
      </c>
    </row>
    <row r="2933" spans="1:11" hidden="1" x14ac:dyDescent="0.25">
      <c r="A2933" s="434">
        <v>244029022</v>
      </c>
      <c r="B2933" s="434">
        <v>1400</v>
      </c>
      <c r="C2933" s="434" t="s">
        <v>61</v>
      </c>
      <c r="D2933" s="434" t="s">
        <v>13</v>
      </c>
      <c r="I2933" s="434">
        <v>12</v>
      </c>
    </row>
    <row r="2934" spans="1:11" hidden="1" x14ac:dyDescent="0.25">
      <c r="A2934" s="434">
        <v>244030000</v>
      </c>
      <c r="B2934" s="434">
        <v>15510</v>
      </c>
      <c r="C2934" s="434" t="s">
        <v>61</v>
      </c>
      <c r="D2934" s="434" t="s">
        <v>25</v>
      </c>
      <c r="E2934" s="434">
        <v>15</v>
      </c>
      <c r="F2934" s="434">
        <v>5396</v>
      </c>
      <c r="G2934" s="434">
        <v>12709</v>
      </c>
      <c r="H2934" s="434">
        <v>9627</v>
      </c>
      <c r="I2934" s="434">
        <v>138.07</v>
      </c>
      <c r="K2934" s="434">
        <v>2008</v>
      </c>
    </row>
    <row r="2935" spans="1:11" hidden="1" x14ac:dyDescent="0.25">
      <c r="A2935" s="434">
        <v>244030107</v>
      </c>
      <c r="B2935" s="434">
        <v>5048</v>
      </c>
      <c r="C2935" s="434" t="s">
        <v>61</v>
      </c>
      <c r="D2935" s="434" t="s">
        <v>13</v>
      </c>
      <c r="I2935" s="434">
        <v>13</v>
      </c>
    </row>
    <row r="2936" spans="1:11" hidden="1" x14ac:dyDescent="0.25">
      <c r="A2936" s="434">
        <v>244030124</v>
      </c>
      <c r="B2936" s="434">
        <v>35047</v>
      </c>
      <c r="C2936" s="434" t="s">
        <v>61</v>
      </c>
      <c r="D2936" s="434" t="s">
        <v>13</v>
      </c>
      <c r="I2936" s="434">
        <v>13</v>
      </c>
      <c r="J2936" s="434">
        <v>0</v>
      </c>
      <c r="K2936" s="434">
        <v>1970</v>
      </c>
    </row>
    <row r="2937" spans="1:11" hidden="1" x14ac:dyDescent="0.25">
      <c r="A2937" s="434">
        <v>244030288</v>
      </c>
      <c r="B2937" s="434">
        <v>44342</v>
      </c>
      <c r="C2937" s="434" t="s">
        <v>61</v>
      </c>
      <c r="D2937" s="434" t="s">
        <v>13</v>
      </c>
      <c r="I2937" s="434">
        <v>11</v>
      </c>
      <c r="J2937" s="434">
        <v>0</v>
      </c>
      <c r="K2937" s="434">
        <v>1970</v>
      </c>
    </row>
    <row r="2938" spans="1:11" hidden="1" x14ac:dyDescent="0.25">
      <c r="A2938" s="434">
        <v>244030388</v>
      </c>
      <c r="B2938" s="434">
        <v>41603</v>
      </c>
      <c r="C2938" s="434" t="s">
        <v>61</v>
      </c>
      <c r="D2938" s="434" t="s">
        <v>13</v>
      </c>
      <c r="I2938" s="434">
        <v>14</v>
      </c>
      <c r="J2938" s="434">
        <v>0</v>
      </c>
      <c r="K2938" s="434">
        <v>1970</v>
      </c>
    </row>
    <row r="2939" spans="1:11" hidden="1" x14ac:dyDescent="0.25">
      <c r="A2939" s="434">
        <v>244030541</v>
      </c>
      <c r="B2939" s="434">
        <v>3176</v>
      </c>
      <c r="C2939" s="434" t="s">
        <v>61</v>
      </c>
      <c r="D2939" s="434" t="s">
        <v>13</v>
      </c>
      <c r="I2939" s="434">
        <v>11</v>
      </c>
    </row>
    <row r="2940" spans="1:11" hidden="1" x14ac:dyDescent="0.25">
      <c r="A2940" s="434">
        <v>244030629</v>
      </c>
      <c r="B2940" s="434">
        <v>12093</v>
      </c>
      <c r="C2940" s="434" t="s">
        <v>61</v>
      </c>
      <c r="D2940" s="434" t="s">
        <v>25</v>
      </c>
      <c r="E2940" s="434">
        <v>15</v>
      </c>
      <c r="F2940" s="434">
        <v>3840</v>
      </c>
      <c r="G2940" s="434">
        <v>7200</v>
      </c>
      <c r="H2940" s="434">
        <v>4938</v>
      </c>
      <c r="I2940" s="434">
        <v>118.55</v>
      </c>
      <c r="J2940" s="434">
        <v>0</v>
      </c>
      <c r="K2940" s="434">
        <v>2000</v>
      </c>
    </row>
    <row r="2941" spans="1:11" hidden="1" x14ac:dyDescent="0.25">
      <c r="A2941" s="434">
        <v>244030634</v>
      </c>
      <c r="B2941" s="434">
        <v>18069</v>
      </c>
      <c r="C2941" s="434" t="s">
        <v>31</v>
      </c>
      <c r="D2941" s="434" t="s">
        <v>22</v>
      </c>
      <c r="E2941" s="434">
        <v>12</v>
      </c>
      <c r="F2941" s="434">
        <v>1800</v>
      </c>
      <c r="G2941" s="434">
        <v>5756</v>
      </c>
      <c r="H2941" s="434">
        <v>3442</v>
      </c>
      <c r="I2941" s="434">
        <v>98.8</v>
      </c>
      <c r="J2941" s="434">
        <v>0</v>
      </c>
      <c r="K2941" s="434">
        <v>1970</v>
      </c>
    </row>
    <row r="2942" spans="1:11" hidden="1" x14ac:dyDescent="0.25">
      <c r="A2942" s="434">
        <v>244030746</v>
      </c>
      <c r="B2942" s="434">
        <v>24165</v>
      </c>
      <c r="C2942" s="434" t="s">
        <v>39</v>
      </c>
      <c r="D2942" s="434" t="s">
        <v>13</v>
      </c>
      <c r="I2942" s="434">
        <v>23</v>
      </c>
    </row>
    <row r="2943" spans="1:11" hidden="1" x14ac:dyDescent="0.25">
      <c r="A2943" s="434">
        <v>244033000</v>
      </c>
      <c r="B2943" s="434">
        <v>53806</v>
      </c>
      <c r="C2943" s="434" t="s">
        <v>56</v>
      </c>
      <c r="D2943" s="434" t="s">
        <v>22</v>
      </c>
      <c r="E2943" s="434">
        <v>14</v>
      </c>
      <c r="F2943" s="434">
        <v>4475</v>
      </c>
      <c r="G2943" s="434">
        <v>600</v>
      </c>
      <c r="H2943" s="434">
        <v>2199</v>
      </c>
      <c r="I2943" s="434">
        <v>73.540000000000006</v>
      </c>
      <c r="J2943" s="434">
        <v>0</v>
      </c>
    </row>
    <row r="2944" spans="1:11" hidden="1" x14ac:dyDescent="0.25">
      <c r="A2944" s="434">
        <v>244036000</v>
      </c>
      <c r="B2944" s="434">
        <v>141992</v>
      </c>
      <c r="C2944" s="434" t="s">
        <v>24</v>
      </c>
      <c r="D2944" s="434" t="s">
        <v>25</v>
      </c>
      <c r="E2944" s="434">
        <v>14.5</v>
      </c>
      <c r="F2944" s="434">
        <v>4500</v>
      </c>
      <c r="G2944" s="434">
        <v>6175</v>
      </c>
      <c r="H2944" s="434">
        <v>5441</v>
      </c>
      <c r="I2944" s="434">
        <v>108</v>
      </c>
      <c r="J2944" s="434">
        <v>5625</v>
      </c>
      <c r="K2944" s="434">
        <v>2008</v>
      </c>
    </row>
    <row r="2945" spans="1:11" hidden="1" x14ac:dyDescent="0.25">
      <c r="A2945" s="434">
        <v>244037000</v>
      </c>
      <c r="B2945" s="434">
        <v>37806</v>
      </c>
      <c r="C2945" s="434" t="s">
        <v>31</v>
      </c>
      <c r="D2945" s="434" t="s">
        <v>22</v>
      </c>
      <c r="E2945" s="434">
        <v>11</v>
      </c>
      <c r="F2945" s="434">
        <v>2100</v>
      </c>
      <c r="G2945" s="434">
        <v>4400</v>
      </c>
      <c r="H2945" s="434">
        <v>2999</v>
      </c>
      <c r="I2945" s="434">
        <v>89.95</v>
      </c>
      <c r="J2945" s="434">
        <v>0</v>
      </c>
      <c r="K2945" s="434">
        <v>1970</v>
      </c>
    </row>
    <row r="2946" spans="1:11" hidden="1" x14ac:dyDescent="0.25">
      <c r="A2946" s="434">
        <v>244050272</v>
      </c>
      <c r="B2946" s="434">
        <v>9785</v>
      </c>
      <c r="C2946" s="434" t="s">
        <v>61</v>
      </c>
      <c r="D2946" s="434" t="s">
        <v>13</v>
      </c>
      <c r="I2946" s="434">
        <v>12</v>
      </c>
      <c r="J2946" s="434">
        <v>0</v>
      </c>
      <c r="K2946" s="434">
        <v>1970</v>
      </c>
    </row>
    <row r="2947" spans="1:11" hidden="1" x14ac:dyDescent="0.25">
      <c r="A2947" s="434">
        <v>244050478</v>
      </c>
      <c r="B2947" s="434">
        <v>8468</v>
      </c>
      <c r="C2947" s="434" t="s">
        <v>61</v>
      </c>
      <c r="D2947" s="434" t="s">
        <v>13</v>
      </c>
      <c r="I2947" s="434">
        <v>12</v>
      </c>
      <c r="J2947" s="434">
        <v>0</v>
      </c>
      <c r="K2947" s="434">
        <v>1970</v>
      </c>
    </row>
    <row r="2948" spans="1:11" hidden="1" x14ac:dyDescent="0.25">
      <c r="A2948" s="434">
        <v>244050488</v>
      </c>
      <c r="B2948" s="434">
        <v>2173</v>
      </c>
      <c r="C2948" s="434" t="s">
        <v>61</v>
      </c>
      <c r="D2948" s="434" t="s">
        <v>13</v>
      </c>
      <c r="I2948" s="434">
        <v>16</v>
      </c>
    </row>
    <row r="2949" spans="1:11" hidden="1" x14ac:dyDescent="0.25">
      <c r="A2949" s="434">
        <v>244050677</v>
      </c>
      <c r="B2949" s="434">
        <v>9438</v>
      </c>
      <c r="C2949" s="434" t="s">
        <v>61</v>
      </c>
      <c r="D2949" s="434" t="s">
        <v>13</v>
      </c>
      <c r="I2949" s="434">
        <v>12</v>
      </c>
    </row>
    <row r="2950" spans="1:11" hidden="1" x14ac:dyDescent="0.25">
      <c r="A2950" s="434">
        <v>244050844</v>
      </c>
      <c r="B2950" s="434">
        <v>35547</v>
      </c>
      <c r="C2950" s="434" t="s">
        <v>31</v>
      </c>
      <c r="D2950" s="434" t="s">
        <v>22</v>
      </c>
      <c r="E2950" s="434">
        <v>12.5</v>
      </c>
      <c r="F2950" s="434">
        <v>1740</v>
      </c>
      <c r="G2950" s="434">
        <v>5159</v>
      </c>
      <c r="H2950" s="434">
        <v>2999</v>
      </c>
      <c r="I2950" s="434">
        <v>86.93</v>
      </c>
      <c r="J2950" s="434">
        <v>0</v>
      </c>
      <c r="K2950" s="434">
        <v>2017</v>
      </c>
    </row>
    <row r="2951" spans="1:11" hidden="1" x14ac:dyDescent="0.25">
      <c r="A2951" s="434">
        <v>244050864</v>
      </c>
      <c r="B2951" s="434">
        <v>29762</v>
      </c>
      <c r="C2951" s="434" t="s">
        <v>61</v>
      </c>
      <c r="D2951" s="434" t="s">
        <v>13</v>
      </c>
      <c r="I2951" s="434">
        <v>13</v>
      </c>
      <c r="J2951" s="434">
        <v>0</v>
      </c>
      <c r="K2951" s="434">
        <v>1970</v>
      </c>
    </row>
    <row r="2952" spans="1:11" hidden="1" x14ac:dyDescent="0.25">
      <c r="A2952" s="434">
        <v>244050932</v>
      </c>
      <c r="B2952" s="434">
        <v>14803</v>
      </c>
      <c r="C2952" s="434" t="s">
        <v>61</v>
      </c>
      <c r="D2952" s="434" t="s">
        <v>13</v>
      </c>
      <c r="I2952" s="434">
        <v>14</v>
      </c>
      <c r="J2952" s="434">
        <v>0</v>
      </c>
      <c r="K2952" s="434">
        <v>1970</v>
      </c>
    </row>
    <row r="2953" spans="1:11" hidden="1" x14ac:dyDescent="0.25">
      <c r="A2953" s="434">
        <v>244054000</v>
      </c>
      <c r="B2953" s="434">
        <v>51258</v>
      </c>
      <c r="C2953" s="434" t="s">
        <v>61</v>
      </c>
      <c r="D2953" s="434" t="s">
        <v>22</v>
      </c>
      <c r="E2953" s="434">
        <v>10.5</v>
      </c>
      <c r="F2953" s="434">
        <v>1302</v>
      </c>
      <c r="G2953" s="434">
        <v>2923</v>
      </c>
      <c r="H2953" s="434">
        <v>2056</v>
      </c>
      <c r="I2953" s="434">
        <v>88.95</v>
      </c>
      <c r="J2953" s="434">
        <v>0</v>
      </c>
      <c r="K2953" s="434">
        <v>2004</v>
      </c>
    </row>
    <row r="2954" spans="1:11" hidden="1" x14ac:dyDescent="0.25">
      <c r="A2954" s="434">
        <v>244057000</v>
      </c>
      <c r="B2954" s="434">
        <v>6383</v>
      </c>
      <c r="C2954" s="434" t="s">
        <v>61</v>
      </c>
      <c r="D2954" s="434" t="s">
        <v>22</v>
      </c>
      <c r="E2954" s="434">
        <v>12</v>
      </c>
      <c r="F2954" s="434">
        <v>1850</v>
      </c>
      <c r="G2954" s="434">
        <v>4350</v>
      </c>
      <c r="H2954" s="434">
        <v>3153</v>
      </c>
      <c r="I2954" s="434">
        <v>89.98</v>
      </c>
      <c r="J2954" s="434">
        <v>0</v>
      </c>
      <c r="K2954" s="434">
        <v>2003</v>
      </c>
    </row>
    <row r="2955" spans="1:11" hidden="1" x14ac:dyDescent="0.25">
      <c r="A2955" s="434">
        <v>244058000</v>
      </c>
      <c r="B2955" s="434">
        <v>23092</v>
      </c>
      <c r="C2955" s="434" t="s">
        <v>61</v>
      </c>
      <c r="D2955" s="434" t="s">
        <v>25</v>
      </c>
      <c r="E2955" s="434">
        <v>17</v>
      </c>
      <c r="F2955" s="434">
        <v>1978</v>
      </c>
      <c r="G2955" s="434">
        <v>6500</v>
      </c>
      <c r="H2955" s="434">
        <v>4057</v>
      </c>
      <c r="I2955" s="434">
        <v>118.9</v>
      </c>
      <c r="J2955" s="434">
        <v>0</v>
      </c>
      <c r="K2955" s="434">
        <v>2009</v>
      </c>
    </row>
    <row r="2956" spans="1:11" hidden="1" x14ac:dyDescent="0.25">
      <c r="A2956" s="434">
        <v>244059000</v>
      </c>
      <c r="B2956" s="434">
        <v>256657</v>
      </c>
      <c r="C2956" s="434" t="s">
        <v>31</v>
      </c>
      <c r="D2956" s="434" t="s">
        <v>22</v>
      </c>
      <c r="E2956" s="434">
        <v>12.5</v>
      </c>
      <c r="F2956" s="434">
        <v>1860</v>
      </c>
      <c r="G2956" s="434">
        <v>4919</v>
      </c>
      <c r="H2956" s="434">
        <v>2556</v>
      </c>
      <c r="I2956" s="434">
        <v>89</v>
      </c>
      <c r="J2956" s="434">
        <v>0</v>
      </c>
      <c r="K2956" s="434">
        <v>2003</v>
      </c>
    </row>
    <row r="2957" spans="1:11" hidden="1" x14ac:dyDescent="0.25">
      <c r="A2957" s="434">
        <v>244060083</v>
      </c>
      <c r="B2957" s="434">
        <v>142258</v>
      </c>
      <c r="C2957" s="434" t="s">
        <v>31</v>
      </c>
      <c r="D2957" s="434" t="s">
        <v>25</v>
      </c>
      <c r="E2957" s="434">
        <v>11.5</v>
      </c>
      <c r="F2957" s="434">
        <v>2999</v>
      </c>
      <c r="G2957" s="434">
        <v>14330</v>
      </c>
      <c r="H2957" s="434">
        <v>8827</v>
      </c>
      <c r="I2957" s="434">
        <v>149.94999999999999</v>
      </c>
      <c r="J2957" s="434">
        <v>0</v>
      </c>
      <c r="K2957" s="434">
        <v>2017</v>
      </c>
    </row>
    <row r="2958" spans="1:11" hidden="1" x14ac:dyDescent="0.25">
      <c r="A2958" s="434">
        <v>244060095</v>
      </c>
      <c r="B2958" s="434">
        <v>25129</v>
      </c>
      <c r="C2958" s="434" t="s">
        <v>31</v>
      </c>
      <c r="D2958" s="434" t="s">
        <v>13</v>
      </c>
      <c r="G2958" s="434">
        <v>2250</v>
      </c>
      <c r="H2958" s="434">
        <v>1700</v>
      </c>
      <c r="I2958" s="434">
        <v>9</v>
      </c>
      <c r="K2958" s="434">
        <v>2009</v>
      </c>
    </row>
    <row r="2959" spans="1:11" hidden="1" x14ac:dyDescent="0.25">
      <c r="A2959" s="434">
        <v>244060659</v>
      </c>
      <c r="B2959" s="434">
        <v>22287</v>
      </c>
      <c r="C2959" s="434" t="s">
        <v>56</v>
      </c>
      <c r="D2959" s="434" t="s">
        <v>22</v>
      </c>
      <c r="E2959" s="434">
        <v>12</v>
      </c>
      <c r="F2959" s="434">
        <v>7060</v>
      </c>
      <c r="G2959" s="434">
        <v>3974</v>
      </c>
      <c r="H2959" s="434">
        <v>2957</v>
      </c>
      <c r="I2959" s="434">
        <v>84</v>
      </c>
      <c r="J2959" s="434">
        <v>0</v>
      </c>
      <c r="K2959" s="434">
        <v>1997</v>
      </c>
    </row>
    <row r="2960" spans="1:11" hidden="1" x14ac:dyDescent="0.25">
      <c r="A2960" s="434">
        <v>244060688</v>
      </c>
      <c r="B2960" s="434">
        <v>1564</v>
      </c>
      <c r="C2960" s="434" t="s">
        <v>61</v>
      </c>
      <c r="D2960" s="434" t="s">
        <v>13</v>
      </c>
      <c r="I2960" s="434">
        <v>12</v>
      </c>
      <c r="J2960" s="434">
        <v>0</v>
      </c>
      <c r="K2960" s="434">
        <v>1970</v>
      </c>
    </row>
    <row r="2961" spans="1:11" hidden="1" x14ac:dyDescent="0.25">
      <c r="A2961" s="434">
        <v>244060802</v>
      </c>
      <c r="B2961" s="434">
        <v>14967</v>
      </c>
      <c r="C2961" s="434" t="s">
        <v>61</v>
      </c>
      <c r="D2961" s="434" t="s">
        <v>25</v>
      </c>
      <c r="E2961" s="434">
        <v>13.5</v>
      </c>
      <c r="F2961" s="434">
        <v>5332</v>
      </c>
      <c r="G2961" s="434">
        <v>10546</v>
      </c>
      <c r="H2961" s="434">
        <v>6740</v>
      </c>
      <c r="I2961" s="434">
        <v>124.7</v>
      </c>
      <c r="J2961" s="434">
        <v>0</v>
      </c>
      <c r="K2961" s="434">
        <v>2017</v>
      </c>
    </row>
    <row r="2962" spans="1:11" hidden="1" x14ac:dyDescent="0.25">
      <c r="A2962" s="434">
        <v>244060945</v>
      </c>
      <c r="B2962" s="434">
        <v>3548</v>
      </c>
      <c r="C2962" s="434" t="s">
        <v>61</v>
      </c>
      <c r="D2962" s="434" t="s">
        <v>13</v>
      </c>
      <c r="I2962" s="434">
        <v>12</v>
      </c>
    </row>
    <row r="2963" spans="1:11" hidden="1" x14ac:dyDescent="0.25">
      <c r="A2963" s="434">
        <v>244063000</v>
      </c>
      <c r="B2963" s="434">
        <v>195095</v>
      </c>
      <c r="C2963" s="434" t="s">
        <v>31</v>
      </c>
      <c r="D2963" s="434" t="s">
        <v>22</v>
      </c>
      <c r="E2963" s="434">
        <v>11.8</v>
      </c>
      <c r="F2963" s="434">
        <v>1860</v>
      </c>
      <c r="G2963" s="434">
        <v>4919</v>
      </c>
      <c r="H2963" s="434">
        <v>2556</v>
      </c>
      <c r="I2963" s="434">
        <v>89</v>
      </c>
      <c r="J2963" s="434">
        <v>0</v>
      </c>
      <c r="K2963" s="434">
        <v>2003</v>
      </c>
    </row>
    <row r="2964" spans="1:11" hidden="1" x14ac:dyDescent="0.25">
      <c r="A2964" s="434">
        <v>244067000</v>
      </c>
      <c r="B2964" s="434">
        <v>146733</v>
      </c>
      <c r="C2964" s="434" t="s">
        <v>31</v>
      </c>
      <c r="D2964" s="434" t="s">
        <v>22</v>
      </c>
      <c r="E2964" s="434">
        <v>11.5</v>
      </c>
      <c r="F2964" s="434">
        <v>2192</v>
      </c>
      <c r="G2964" s="434">
        <v>4966</v>
      </c>
      <c r="H2964" s="434">
        <v>2829</v>
      </c>
      <c r="I2964" s="434">
        <v>89.75</v>
      </c>
      <c r="J2964" s="434">
        <v>0</v>
      </c>
      <c r="K2964" s="434">
        <v>1970</v>
      </c>
    </row>
    <row r="2965" spans="1:11" x14ac:dyDescent="0.25">
      <c r="A2965" s="434">
        <v>244070300</v>
      </c>
      <c r="B2965" s="434">
        <v>23636</v>
      </c>
      <c r="C2965" s="434" t="s">
        <v>59</v>
      </c>
      <c r="D2965" s="434" t="s">
        <v>17</v>
      </c>
      <c r="E2965" s="434">
        <v>0</v>
      </c>
      <c r="F2965" s="434">
        <v>1326</v>
      </c>
      <c r="G2965" s="434">
        <v>0</v>
      </c>
      <c r="H2965" s="434">
        <v>339</v>
      </c>
      <c r="I2965" s="434">
        <v>32</v>
      </c>
      <c r="J2965" s="434">
        <v>0</v>
      </c>
    </row>
    <row r="2966" spans="1:11" hidden="1" x14ac:dyDescent="0.25">
      <c r="A2966" s="434">
        <v>244070359</v>
      </c>
      <c r="B2966" s="434">
        <v>3679</v>
      </c>
      <c r="C2966" s="434" t="s">
        <v>61</v>
      </c>
      <c r="D2966" s="434" t="s">
        <v>13</v>
      </c>
      <c r="I2966" s="434">
        <v>12</v>
      </c>
      <c r="J2966" s="434">
        <v>0</v>
      </c>
      <c r="K2966" s="434">
        <v>1970</v>
      </c>
    </row>
    <row r="2967" spans="1:11" hidden="1" x14ac:dyDescent="0.25">
      <c r="A2967" s="434">
        <v>244070471</v>
      </c>
      <c r="B2967" s="434">
        <v>44967</v>
      </c>
      <c r="C2967" s="434" t="s">
        <v>61</v>
      </c>
      <c r="D2967" s="434" t="s">
        <v>13</v>
      </c>
      <c r="I2967" s="434">
        <v>12</v>
      </c>
    </row>
    <row r="2968" spans="1:11" hidden="1" x14ac:dyDescent="0.25">
      <c r="A2968" s="434">
        <v>244070776</v>
      </c>
      <c r="B2968" s="434">
        <v>2144</v>
      </c>
      <c r="C2968" s="434" t="s">
        <v>61</v>
      </c>
      <c r="D2968" s="434" t="s">
        <v>13</v>
      </c>
      <c r="I2968" s="434">
        <v>18</v>
      </c>
      <c r="J2968" s="434">
        <v>0</v>
      </c>
      <c r="K2968" s="434">
        <v>1970</v>
      </c>
    </row>
    <row r="2969" spans="1:11" hidden="1" x14ac:dyDescent="0.25">
      <c r="A2969" s="434">
        <v>244070818</v>
      </c>
      <c r="B2969" s="434">
        <v>4340</v>
      </c>
      <c r="C2969" s="434" t="s">
        <v>61</v>
      </c>
      <c r="D2969" s="434" t="s">
        <v>13</v>
      </c>
      <c r="I2969" s="434">
        <v>14</v>
      </c>
    </row>
    <row r="2970" spans="1:11" hidden="1" x14ac:dyDescent="0.25">
      <c r="A2970" s="434">
        <v>244073000</v>
      </c>
      <c r="B2970" s="434">
        <v>81322</v>
      </c>
      <c r="C2970" s="434" t="s">
        <v>61</v>
      </c>
      <c r="D2970" s="434" t="s">
        <v>22</v>
      </c>
      <c r="E2970" s="434">
        <v>11</v>
      </c>
      <c r="F2970" s="434">
        <v>1442</v>
      </c>
      <c r="G2970" s="434">
        <v>3150</v>
      </c>
      <c r="H2970" s="434">
        <v>2281</v>
      </c>
      <c r="I2970" s="434">
        <v>88.97</v>
      </c>
      <c r="J2970" s="434">
        <v>0</v>
      </c>
      <c r="K2970" s="434">
        <v>2008</v>
      </c>
    </row>
    <row r="2971" spans="1:11" hidden="1" x14ac:dyDescent="0.25">
      <c r="A2971" s="434">
        <v>244074000</v>
      </c>
      <c r="B2971" s="434">
        <v>57206</v>
      </c>
      <c r="C2971" s="434" t="s">
        <v>61</v>
      </c>
      <c r="D2971" s="434" t="s">
        <v>17</v>
      </c>
      <c r="E2971" s="434">
        <v>0</v>
      </c>
      <c r="F2971" s="434">
        <v>294</v>
      </c>
      <c r="G2971" s="434">
        <v>350</v>
      </c>
      <c r="H2971" s="434">
        <v>264</v>
      </c>
      <c r="I2971" s="434">
        <v>44.25</v>
      </c>
      <c r="J2971" s="434">
        <v>0</v>
      </c>
      <c r="K2971" s="434">
        <v>1920</v>
      </c>
    </row>
    <row r="2972" spans="1:11" hidden="1" x14ac:dyDescent="0.25">
      <c r="A2972" s="434">
        <v>244085000</v>
      </c>
      <c r="B2972" s="434">
        <v>3029</v>
      </c>
      <c r="C2972" s="434" t="s">
        <v>20</v>
      </c>
      <c r="D2972" s="434" t="s">
        <v>22</v>
      </c>
      <c r="E2972" s="434">
        <v>15</v>
      </c>
      <c r="F2972" s="434">
        <v>2589</v>
      </c>
      <c r="G2972" s="434">
        <v>4442</v>
      </c>
      <c r="H2972" s="434">
        <v>3419</v>
      </c>
      <c r="I2972" s="434">
        <v>99.95</v>
      </c>
      <c r="J2972" s="434">
        <v>4594</v>
      </c>
      <c r="K2972" s="434">
        <v>1996</v>
      </c>
    </row>
    <row r="2973" spans="1:11" hidden="1" x14ac:dyDescent="0.25">
      <c r="A2973" s="434">
        <v>244089000</v>
      </c>
      <c r="B2973" s="434">
        <v>108096</v>
      </c>
      <c r="C2973" s="434" t="s">
        <v>20</v>
      </c>
      <c r="D2973" s="434" t="s">
        <v>25</v>
      </c>
      <c r="E2973" s="434">
        <v>12</v>
      </c>
      <c r="F2973" s="434">
        <v>2460</v>
      </c>
      <c r="G2973" s="434">
        <v>7559</v>
      </c>
      <c r="H2973" s="434">
        <v>4107</v>
      </c>
      <c r="I2973" s="434">
        <v>114.66</v>
      </c>
      <c r="J2973" s="434">
        <v>0</v>
      </c>
      <c r="K2973" s="434">
        <v>1970</v>
      </c>
    </row>
    <row r="2974" spans="1:11" hidden="1" x14ac:dyDescent="0.25">
      <c r="A2974" s="434">
        <v>244090097</v>
      </c>
      <c r="B2974" s="434">
        <v>84844</v>
      </c>
      <c r="C2974" s="434" t="s">
        <v>24</v>
      </c>
      <c r="D2974" s="434" t="s">
        <v>29</v>
      </c>
      <c r="E2974" s="434">
        <v>15.5</v>
      </c>
      <c r="F2974" s="434">
        <v>14400</v>
      </c>
      <c r="G2974" s="434">
        <v>9125</v>
      </c>
      <c r="H2974" s="434">
        <v>17020</v>
      </c>
      <c r="I2974" s="434">
        <v>163.86</v>
      </c>
      <c r="J2974" s="434">
        <v>18000</v>
      </c>
      <c r="K2974" s="434">
        <v>2018</v>
      </c>
    </row>
    <row r="2975" spans="1:11" hidden="1" x14ac:dyDescent="0.25">
      <c r="A2975" s="434">
        <v>244090107</v>
      </c>
      <c r="B2975" s="434">
        <v>12634</v>
      </c>
      <c r="C2975" s="434" t="s">
        <v>54</v>
      </c>
      <c r="D2975" s="434" t="s">
        <v>17</v>
      </c>
      <c r="E2975" s="434">
        <v>13</v>
      </c>
      <c r="F2975" s="434">
        <v>6570</v>
      </c>
      <c r="G2975" s="434">
        <v>637</v>
      </c>
      <c r="H2975" s="434">
        <v>927</v>
      </c>
      <c r="I2975" s="434">
        <v>40.67</v>
      </c>
      <c r="J2975" s="434">
        <v>0</v>
      </c>
      <c r="K2975" s="434">
        <v>2011</v>
      </c>
    </row>
    <row r="2976" spans="1:11" hidden="1" x14ac:dyDescent="0.25">
      <c r="A2976" s="434">
        <v>244090178</v>
      </c>
      <c r="B2976" s="434">
        <v>1682</v>
      </c>
      <c r="C2976" s="434" t="s">
        <v>61</v>
      </c>
      <c r="D2976" s="434" t="s">
        <v>13</v>
      </c>
      <c r="I2976" s="434">
        <v>15</v>
      </c>
      <c r="J2976" s="434">
        <v>0</v>
      </c>
      <c r="K2976" s="434">
        <v>1970</v>
      </c>
    </row>
    <row r="2977" spans="1:11" hidden="1" x14ac:dyDescent="0.25">
      <c r="A2977" s="434">
        <v>244090224</v>
      </c>
      <c r="B2977" s="434">
        <v>35469</v>
      </c>
      <c r="C2977" s="434" t="s">
        <v>16</v>
      </c>
      <c r="D2977" s="434" t="s">
        <v>25</v>
      </c>
      <c r="E2977" s="434">
        <v>13</v>
      </c>
      <c r="F2977" s="434">
        <v>3000</v>
      </c>
      <c r="G2977" s="434">
        <v>4993</v>
      </c>
      <c r="H2977" s="434">
        <v>4703</v>
      </c>
      <c r="I2977" s="434">
        <v>108</v>
      </c>
      <c r="J2977" s="434">
        <v>4757</v>
      </c>
      <c r="K2977" s="434">
        <v>2017</v>
      </c>
    </row>
    <row r="2978" spans="1:11" hidden="1" x14ac:dyDescent="0.25">
      <c r="A2978" s="434">
        <v>244090442</v>
      </c>
      <c r="B2978" s="434">
        <v>1239</v>
      </c>
      <c r="C2978" s="434" t="s">
        <v>61</v>
      </c>
      <c r="D2978" s="434" t="s">
        <v>13</v>
      </c>
      <c r="I2978" s="434">
        <v>11</v>
      </c>
      <c r="J2978" s="434">
        <v>0</v>
      </c>
      <c r="K2978" s="434">
        <v>1970</v>
      </c>
    </row>
    <row r="2979" spans="1:11" hidden="1" x14ac:dyDescent="0.25">
      <c r="A2979" s="434">
        <v>244090781</v>
      </c>
      <c r="B2979" s="434">
        <v>29249</v>
      </c>
      <c r="C2979" s="434" t="s">
        <v>56</v>
      </c>
      <c r="D2979" s="434" t="s">
        <v>22</v>
      </c>
      <c r="E2979" s="434">
        <v>13</v>
      </c>
      <c r="F2979" s="434">
        <v>6264</v>
      </c>
      <c r="G2979" s="434">
        <v>3200</v>
      </c>
      <c r="H2979" s="434">
        <v>6078</v>
      </c>
      <c r="I2979" s="434">
        <v>93.4</v>
      </c>
      <c r="K2979" s="434">
        <v>2018</v>
      </c>
    </row>
    <row r="2980" spans="1:11" hidden="1" x14ac:dyDescent="0.25">
      <c r="A2980" s="434">
        <v>244090800</v>
      </c>
      <c r="B2980" s="434">
        <v>112027</v>
      </c>
      <c r="C2980" s="434" t="s">
        <v>28</v>
      </c>
      <c r="D2980" s="434" t="s">
        <v>22</v>
      </c>
      <c r="E2980" s="434">
        <v>12</v>
      </c>
      <c r="F2980" s="434">
        <v>1470</v>
      </c>
      <c r="G2980" s="434">
        <v>3961</v>
      </c>
      <c r="H2980" s="434">
        <v>2429</v>
      </c>
      <c r="I2980" s="434">
        <v>88.29</v>
      </c>
      <c r="J2980" s="434">
        <v>0</v>
      </c>
      <c r="K2980" s="434">
        <v>1991</v>
      </c>
    </row>
    <row r="2981" spans="1:11" hidden="1" x14ac:dyDescent="0.25">
      <c r="A2981" s="434">
        <v>244091000</v>
      </c>
      <c r="B2981" s="434">
        <v>694253</v>
      </c>
      <c r="C2981" s="434" t="s">
        <v>44</v>
      </c>
      <c r="D2981" s="434" t="s">
        <v>17</v>
      </c>
      <c r="E2981" s="434">
        <v>7</v>
      </c>
      <c r="F2981" s="434">
        <v>260</v>
      </c>
      <c r="G2981" s="434">
        <v>0</v>
      </c>
      <c r="H2981" s="434">
        <v>140</v>
      </c>
      <c r="I2981" s="434">
        <v>46</v>
      </c>
      <c r="J2981" s="434">
        <v>0</v>
      </c>
      <c r="K2981" s="434">
        <v>1910</v>
      </c>
    </row>
    <row r="2982" spans="1:11" hidden="1" x14ac:dyDescent="0.25">
      <c r="A2982" s="434">
        <v>244092000</v>
      </c>
      <c r="B2982" s="434">
        <v>370799</v>
      </c>
      <c r="C2982" s="434" t="s">
        <v>20</v>
      </c>
      <c r="D2982" s="434" t="s">
        <v>25</v>
      </c>
      <c r="E2982" s="434">
        <v>15.5</v>
      </c>
      <c r="F2982" s="434">
        <v>12900</v>
      </c>
      <c r="G2982" s="434">
        <v>6150</v>
      </c>
      <c r="H2982" s="434">
        <v>7833</v>
      </c>
      <c r="I2982" s="434">
        <v>117.8</v>
      </c>
      <c r="J2982" s="434">
        <v>7500</v>
      </c>
      <c r="K2982" s="434">
        <v>2009</v>
      </c>
    </row>
    <row r="2983" spans="1:11" hidden="1" x14ac:dyDescent="0.25">
      <c r="A2983" s="434">
        <v>244093000</v>
      </c>
      <c r="B2983" s="434">
        <v>90842</v>
      </c>
      <c r="C2983" s="434" t="s">
        <v>61</v>
      </c>
      <c r="D2983" s="434" t="s">
        <v>22</v>
      </c>
      <c r="E2983" s="434">
        <v>12.5</v>
      </c>
      <c r="F2983" s="434">
        <v>2200</v>
      </c>
      <c r="G2983" s="434">
        <v>4228</v>
      </c>
      <c r="H2983" s="434">
        <v>2774</v>
      </c>
      <c r="I2983" s="434">
        <v>89.8</v>
      </c>
      <c r="J2983" s="434">
        <v>0</v>
      </c>
      <c r="K2983" s="434">
        <v>1996</v>
      </c>
    </row>
    <row r="2984" spans="1:11" hidden="1" x14ac:dyDescent="0.25">
      <c r="A2984" s="434">
        <v>244096000</v>
      </c>
      <c r="B2984" s="434">
        <v>141766</v>
      </c>
      <c r="C2984" s="434" t="s">
        <v>31</v>
      </c>
      <c r="D2984" s="434" t="s">
        <v>22</v>
      </c>
      <c r="E2984" s="434">
        <v>11.5</v>
      </c>
      <c r="F2984" s="434">
        <v>1235</v>
      </c>
      <c r="G2984" s="434">
        <v>3650</v>
      </c>
      <c r="H2984" s="434">
        <v>2218</v>
      </c>
      <c r="I2984" s="434">
        <v>89.4</v>
      </c>
      <c r="J2984" s="434">
        <v>0</v>
      </c>
      <c r="K2984" s="434">
        <v>2000</v>
      </c>
    </row>
    <row r="2985" spans="1:11" hidden="1" x14ac:dyDescent="0.25">
      <c r="A2985" s="434">
        <v>244100065</v>
      </c>
      <c r="B2985" s="434">
        <v>9422</v>
      </c>
      <c r="C2985" s="434" t="s">
        <v>61</v>
      </c>
      <c r="D2985" s="434" t="s">
        <v>13</v>
      </c>
      <c r="I2985" s="434">
        <v>13</v>
      </c>
    </row>
    <row r="2986" spans="1:11" hidden="1" x14ac:dyDescent="0.25">
      <c r="A2986" s="434">
        <v>244100167</v>
      </c>
      <c r="B2986" s="434">
        <v>6945</v>
      </c>
      <c r="C2986" s="434" t="s">
        <v>61</v>
      </c>
      <c r="D2986" s="434" t="s">
        <v>13</v>
      </c>
      <c r="I2986" s="434">
        <v>2</v>
      </c>
    </row>
    <row r="2987" spans="1:11" hidden="1" x14ac:dyDescent="0.25">
      <c r="A2987" s="434">
        <v>244100288</v>
      </c>
      <c r="B2987" s="434">
        <v>5955</v>
      </c>
      <c r="C2987" s="434" t="s">
        <v>61</v>
      </c>
      <c r="D2987" s="434" t="s">
        <v>13</v>
      </c>
      <c r="I2987" s="434">
        <v>10</v>
      </c>
    </row>
    <row r="2988" spans="1:11" hidden="1" x14ac:dyDescent="0.25">
      <c r="A2988" s="434">
        <v>244100297</v>
      </c>
      <c r="B2988" s="434">
        <v>19595</v>
      </c>
      <c r="C2988" s="434" t="s">
        <v>61</v>
      </c>
      <c r="D2988" s="434" t="s">
        <v>13</v>
      </c>
      <c r="I2988" s="434">
        <v>10</v>
      </c>
    </row>
    <row r="2989" spans="1:11" hidden="1" x14ac:dyDescent="0.25">
      <c r="A2989" s="434">
        <v>244100389</v>
      </c>
      <c r="B2989" s="434">
        <v>54820</v>
      </c>
      <c r="C2989" s="434" t="s">
        <v>56</v>
      </c>
      <c r="D2989" s="434" t="s">
        <v>13</v>
      </c>
      <c r="I2989" s="434">
        <v>19</v>
      </c>
    </row>
    <row r="2990" spans="1:11" hidden="1" x14ac:dyDescent="0.25">
      <c r="A2990" s="434">
        <v>244100456</v>
      </c>
      <c r="B2990" s="434">
        <v>7282</v>
      </c>
      <c r="C2990" s="434" t="s">
        <v>61</v>
      </c>
      <c r="D2990" s="434" t="s">
        <v>13</v>
      </c>
      <c r="I2990" s="434">
        <v>9</v>
      </c>
    </row>
    <row r="2991" spans="1:11" hidden="1" x14ac:dyDescent="0.25">
      <c r="A2991" s="434">
        <v>244100491</v>
      </c>
      <c r="B2991" s="434">
        <v>8497</v>
      </c>
      <c r="C2991" s="434" t="s">
        <v>61</v>
      </c>
      <c r="D2991" s="434" t="s">
        <v>13</v>
      </c>
      <c r="I2991" s="434">
        <v>15</v>
      </c>
    </row>
    <row r="2992" spans="1:11" hidden="1" x14ac:dyDescent="0.25">
      <c r="A2992" s="434">
        <v>244100614</v>
      </c>
      <c r="B2992" s="434">
        <v>91275</v>
      </c>
      <c r="C2992" s="434" t="s">
        <v>61</v>
      </c>
      <c r="D2992" s="434" t="s">
        <v>13</v>
      </c>
      <c r="I2992" s="434">
        <v>13</v>
      </c>
      <c r="J2992" s="434">
        <v>0</v>
      </c>
      <c r="K2992" s="434">
        <v>1970</v>
      </c>
    </row>
    <row r="2993" spans="1:11" hidden="1" x14ac:dyDescent="0.25">
      <c r="A2993" s="434">
        <v>244100732</v>
      </c>
      <c r="B2993" s="434">
        <v>5740</v>
      </c>
      <c r="C2993" s="434" t="s">
        <v>61</v>
      </c>
      <c r="D2993" s="434" t="s">
        <v>13</v>
      </c>
      <c r="I2993" s="434">
        <v>12</v>
      </c>
      <c r="J2993" s="434">
        <v>0</v>
      </c>
      <c r="K2993" s="434">
        <v>1970</v>
      </c>
    </row>
    <row r="2994" spans="1:11" hidden="1" x14ac:dyDescent="0.25">
      <c r="A2994" s="434">
        <v>244100739</v>
      </c>
      <c r="B2994" s="434">
        <v>11694</v>
      </c>
      <c r="C2994" s="434" t="s">
        <v>61</v>
      </c>
      <c r="D2994" s="434" t="s">
        <v>13</v>
      </c>
      <c r="I2994" s="434">
        <v>9</v>
      </c>
    </row>
    <row r="2995" spans="1:11" hidden="1" x14ac:dyDescent="0.25">
      <c r="A2995" s="434">
        <v>244101000</v>
      </c>
      <c r="B2995" s="434">
        <v>110428</v>
      </c>
      <c r="C2995" s="434" t="s">
        <v>31</v>
      </c>
      <c r="D2995" s="434" t="s">
        <v>22</v>
      </c>
      <c r="E2995" s="434">
        <v>11.5</v>
      </c>
      <c r="F2995" s="434">
        <v>2400</v>
      </c>
      <c r="G2995" s="434">
        <v>5047</v>
      </c>
      <c r="H2995" s="434">
        <v>2999</v>
      </c>
      <c r="I2995" s="434">
        <v>94.99</v>
      </c>
      <c r="J2995" s="434">
        <v>0</v>
      </c>
      <c r="K2995" s="434">
        <v>1970</v>
      </c>
    </row>
    <row r="2996" spans="1:11" hidden="1" x14ac:dyDescent="0.25">
      <c r="A2996" s="434">
        <v>244106000</v>
      </c>
      <c r="B2996" s="434">
        <v>6501</v>
      </c>
      <c r="C2996" s="434" t="s">
        <v>31</v>
      </c>
      <c r="D2996" s="434" t="s">
        <v>25</v>
      </c>
      <c r="E2996" s="434">
        <v>13</v>
      </c>
      <c r="F2996" s="434">
        <v>3840</v>
      </c>
      <c r="G2996" s="434">
        <v>9290</v>
      </c>
      <c r="H2996" s="434">
        <v>6668</v>
      </c>
      <c r="I2996" s="434">
        <v>106.98</v>
      </c>
      <c r="K2996" s="434">
        <v>2011</v>
      </c>
    </row>
    <row r="2997" spans="1:11" hidden="1" x14ac:dyDescent="0.25">
      <c r="A2997" s="434">
        <v>244109000</v>
      </c>
      <c r="B2997" s="434">
        <v>18014</v>
      </c>
      <c r="C2997" s="434" t="s">
        <v>31</v>
      </c>
      <c r="D2997" s="434" t="s">
        <v>25</v>
      </c>
      <c r="E2997" s="434">
        <v>13</v>
      </c>
      <c r="F2997" s="434">
        <v>3840</v>
      </c>
      <c r="G2997" s="434">
        <v>9240</v>
      </c>
      <c r="H2997" s="434">
        <v>6668</v>
      </c>
      <c r="I2997" s="434">
        <v>107</v>
      </c>
      <c r="K2997" s="434">
        <v>2011</v>
      </c>
    </row>
    <row r="2998" spans="1:11" hidden="1" x14ac:dyDescent="0.25">
      <c r="A2998" s="434">
        <v>244110055</v>
      </c>
      <c r="B2998" s="434">
        <v>2742</v>
      </c>
      <c r="C2998" s="434" t="s">
        <v>61</v>
      </c>
      <c r="D2998" s="434" t="s">
        <v>13</v>
      </c>
      <c r="I2998" s="434">
        <v>15</v>
      </c>
      <c r="J2998" s="434">
        <v>0</v>
      </c>
      <c r="K2998" s="434">
        <v>1970</v>
      </c>
    </row>
    <row r="2999" spans="1:11" hidden="1" x14ac:dyDescent="0.25">
      <c r="A2999" s="434">
        <v>244110318</v>
      </c>
      <c r="B2999" s="434">
        <v>2565</v>
      </c>
      <c r="C2999" s="434" t="s">
        <v>61</v>
      </c>
      <c r="D2999" s="434" t="s">
        <v>13</v>
      </c>
      <c r="I2999" s="434">
        <v>14</v>
      </c>
      <c r="J2999" s="434">
        <v>0</v>
      </c>
      <c r="K2999" s="434">
        <v>1970</v>
      </c>
    </row>
    <row r="3000" spans="1:11" hidden="1" x14ac:dyDescent="0.25">
      <c r="A3000" s="434">
        <v>244110390</v>
      </c>
      <c r="B3000" s="434">
        <v>71797</v>
      </c>
      <c r="C3000" s="434" t="s">
        <v>35</v>
      </c>
      <c r="D3000" s="434" t="s">
        <v>25</v>
      </c>
      <c r="E3000" s="434">
        <v>17</v>
      </c>
      <c r="F3000" s="434">
        <v>5760</v>
      </c>
      <c r="G3000" s="434">
        <v>6862</v>
      </c>
      <c r="H3000" s="434">
        <v>5056</v>
      </c>
      <c r="I3000" s="434">
        <v>118.5</v>
      </c>
      <c r="K3000" s="434">
        <v>1998</v>
      </c>
    </row>
    <row r="3001" spans="1:11" hidden="1" x14ac:dyDescent="0.25">
      <c r="A3001" s="434">
        <v>244110414</v>
      </c>
      <c r="B3001" s="434">
        <v>7345</v>
      </c>
      <c r="C3001" s="434" t="s">
        <v>16</v>
      </c>
      <c r="D3001" s="434" t="s">
        <v>25</v>
      </c>
      <c r="E3001" s="434">
        <v>13</v>
      </c>
      <c r="F3001" s="434">
        <v>3480</v>
      </c>
      <c r="G3001" s="434">
        <v>9922</v>
      </c>
      <c r="H3001" s="434">
        <v>7447</v>
      </c>
      <c r="I3001" s="434">
        <v>119.9</v>
      </c>
      <c r="J3001" s="434">
        <v>7325</v>
      </c>
      <c r="K3001" s="434">
        <v>2017</v>
      </c>
    </row>
    <row r="3002" spans="1:11" hidden="1" x14ac:dyDescent="0.25">
      <c r="A3002" s="434">
        <v>244110544</v>
      </c>
      <c r="B3002" s="434">
        <v>231047</v>
      </c>
      <c r="C3002" s="434" t="s">
        <v>28</v>
      </c>
      <c r="D3002" s="434" t="s">
        <v>22</v>
      </c>
      <c r="E3002" s="434">
        <v>12</v>
      </c>
      <c r="F3002" s="434">
        <v>3884</v>
      </c>
      <c r="G3002" s="434">
        <v>5533</v>
      </c>
      <c r="H3002" s="434">
        <v>4069</v>
      </c>
      <c r="I3002" s="434">
        <v>97</v>
      </c>
      <c r="J3002" s="434">
        <v>0</v>
      </c>
      <c r="K3002" s="434">
        <v>2002</v>
      </c>
    </row>
    <row r="3003" spans="1:11" hidden="1" x14ac:dyDescent="0.25">
      <c r="A3003" s="434">
        <v>244110727</v>
      </c>
      <c r="B3003" s="434">
        <v>4344</v>
      </c>
      <c r="C3003" s="434" t="s">
        <v>61</v>
      </c>
      <c r="D3003" s="434" t="s">
        <v>13</v>
      </c>
      <c r="I3003" s="434">
        <v>20</v>
      </c>
    </row>
    <row r="3004" spans="1:11" hidden="1" x14ac:dyDescent="0.25">
      <c r="A3004" s="434">
        <v>244110816</v>
      </c>
      <c r="B3004" s="434">
        <v>3246</v>
      </c>
      <c r="C3004" s="434" t="s">
        <v>61</v>
      </c>
      <c r="D3004" s="434" t="s">
        <v>13</v>
      </c>
      <c r="I3004" s="434">
        <v>12</v>
      </c>
    </row>
    <row r="3005" spans="1:11" hidden="1" x14ac:dyDescent="0.25">
      <c r="A3005" s="434">
        <v>244110823</v>
      </c>
      <c r="B3005" s="434">
        <v>91785</v>
      </c>
      <c r="C3005" s="434" t="s">
        <v>31</v>
      </c>
      <c r="D3005" s="434" t="s">
        <v>22</v>
      </c>
      <c r="E3005" s="434">
        <v>13.64</v>
      </c>
      <c r="F3005" s="434">
        <v>1600</v>
      </c>
      <c r="G3005" s="434">
        <v>4233</v>
      </c>
      <c r="H3005" s="434">
        <v>2995</v>
      </c>
      <c r="I3005" s="434">
        <v>97.59</v>
      </c>
      <c r="K3005" s="434">
        <v>2019</v>
      </c>
    </row>
    <row r="3006" spans="1:11" hidden="1" x14ac:dyDescent="0.25">
      <c r="A3006" s="434">
        <v>244110938</v>
      </c>
      <c r="B3006" s="434">
        <v>18862</v>
      </c>
      <c r="C3006" s="434" t="s">
        <v>61</v>
      </c>
      <c r="D3006" s="434" t="s">
        <v>22</v>
      </c>
      <c r="E3006" s="434">
        <v>13</v>
      </c>
      <c r="F3006" s="434">
        <v>1774</v>
      </c>
      <c r="G3006" s="434">
        <v>3650</v>
      </c>
      <c r="H3006" s="434">
        <v>2528</v>
      </c>
      <c r="I3006" s="434">
        <v>89.99</v>
      </c>
      <c r="J3006" s="434">
        <v>0</v>
      </c>
      <c r="K3006" s="434">
        <v>2007</v>
      </c>
    </row>
    <row r="3007" spans="1:11" hidden="1" x14ac:dyDescent="0.25">
      <c r="A3007" s="434">
        <v>244115000</v>
      </c>
      <c r="B3007" s="434">
        <v>3071</v>
      </c>
      <c r="C3007" s="434" t="s">
        <v>61</v>
      </c>
      <c r="D3007" s="434" t="s">
        <v>29</v>
      </c>
      <c r="E3007" s="434">
        <v>17.5</v>
      </c>
      <c r="F3007" s="434">
        <v>9800</v>
      </c>
      <c r="G3007" s="434">
        <v>20000</v>
      </c>
      <c r="H3007" s="434">
        <v>17634</v>
      </c>
      <c r="I3007" s="434">
        <v>168.68</v>
      </c>
      <c r="K3007" s="434">
        <v>2011</v>
      </c>
    </row>
    <row r="3008" spans="1:11" hidden="1" x14ac:dyDescent="0.25">
      <c r="A3008" s="434">
        <v>244121000</v>
      </c>
      <c r="B3008" s="434">
        <v>17461</v>
      </c>
      <c r="C3008" s="434" t="s">
        <v>61</v>
      </c>
      <c r="D3008" s="434" t="s">
        <v>29</v>
      </c>
      <c r="E3008" s="434">
        <v>14</v>
      </c>
      <c r="F3008" s="434">
        <v>9800</v>
      </c>
      <c r="G3008" s="434">
        <v>19864</v>
      </c>
      <c r="H3008" s="434">
        <v>17634</v>
      </c>
      <c r="I3008" s="434">
        <v>168.68</v>
      </c>
      <c r="J3008" s="434">
        <v>0</v>
      </c>
      <c r="K3008" s="434">
        <v>2012</v>
      </c>
    </row>
    <row r="3009" spans="1:11" hidden="1" x14ac:dyDescent="0.25">
      <c r="A3009" s="434">
        <v>244123456</v>
      </c>
      <c r="B3009" s="434">
        <v>9521</v>
      </c>
      <c r="C3009" s="434" t="s">
        <v>61</v>
      </c>
      <c r="D3009" s="434" t="s">
        <v>13</v>
      </c>
      <c r="I3009" s="434">
        <v>26</v>
      </c>
    </row>
    <row r="3010" spans="1:11" hidden="1" x14ac:dyDescent="0.25">
      <c r="A3010" s="434">
        <v>244126000</v>
      </c>
      <c r="B3010" s="434">
        <v>123351</v>
      </c>
      <c r="C3010" s="434" t="s">
        <v>48</v>
      </c>
      <c r="D3010" s="434" t="s">
        <v>22</v>
      </c>
      <c r="E3010" s="434">
        <v>21.8</v>
      </c>
      <c r="F3010" s="434">
        <v>21120</v>
      </c>
      <c r="G3010" s="434">
        <v>3009</v>
      </c>
      <c r="H3010" s="434">
        <v>4374</v>
      </c>
      <c r="I3010" s="434">
        <v>79.2</v>
      </c>
      <c r="J3010" s="434">
        <v>0</v>
      </c>
      <c r="K3010" s="434">
        <v>2020</v>
      </c>
    </row>
    <row r="3011" spans="1:11" hidden="1" x14ac:dyDescent="0.25">
      <c r="A3011" s="434">
        <v>244130065</v>
      </c>
      <c r="B3011" s="434">
        <v>36624</v>
      </c>
      <c r="C3011" s="434" t="s">
        <v>31</v>
      </c>
      <c r="D3011" s="434" t="s">
        <v>22</v>
      </c>
      <c r="E3011" s="434">
        <v>12.5</v>
      </c>
      <c r="F3011" s="434">
        <v>1740</v>
      </c>
      <c r="G3011" s="434">
        <v>5159</v>
      </c>
      <c r="H3011" s="434">
        <v>2999</v>
      </c>
      <c r="I3011" s="434">
        <v>86.93</v>
      </c>
      <c r="K3011" s="434">
        <v>2017</v>
      </c>
    </row>
    <row r="3012" spans="1:11" hidden="1" x14ac:dyDescent="0.25">
      <c r="A3012" s="434">
        <v>244130122</v>
      </c>
      <c r="B3012" s="434">
        <v>6838</v>
      </c>
      <c r="C3012" s="434" t="s">
        <v>61</v>
      </c>
      <c r="D3012" s="434" t="s">
        <v>13</v>
      </c>
      <c r="I3012" s="434">
        <v>12</v>
      </c>
    </row>
    <row r="3013" spans="1:11" hidden="1" x14ac:dyDescent="0.25">
      <c r="A3013" s="434">
        <v>244130197</v>
      </c>
      <c r="B3013" s="434">
        <v>8312</v>
      </c>
      <c r="C3013" s="434" t="s">
        <v>61</v>
      </c>
      <c r="D3013" s="434" t="s">
        <v>13</v>
      </c>
      <c r="I3013" s="434">
        <v>14</v>
      </c>
      <c r="J3013" s="434">
        <v>0</v>
      </c>
      <c r="K3013" s="434">
        <v>1970</v>
      </c>
    </row>
    <row r="3014" spans="1:11" hidden="1" x14ac:dyDescent="0.25">
      <c r="A3014" s="434">
        <v>244130387</v>
      </c>
      <c r="B3014" s="434">
        <v>6748</v>
      </c>
      <c r="C3014" s="434" t="s">
        <v>61</v>
      </c>
      <c r="D3014" s="434" t="s">
        <v>13</v>
      </c>
      <c r="I3014" s="434">
        <v>11</v>
      </c>
    </row>
    <row r="3015" spans="1:11" hidden="1" x14ac:dyDescent="0.25">
      <c r="A3015" s="434">
        <v>244130641</v>
      </c>
      <c r="B3015" s="434">
        <v>17734</v>
      </c>
      <c r="C3015" s="434" t="s">
        <v>61</v>
      </c>
      <c r="D3015" s="434" t="s">
        <v>22</v>
      </c>
      <c r="E3015" s="434">
        <v>13</v>
      </c>
      <c r="F3015" s="434">
        <v>1774</v>
      </c>
      <c r="G3015" s="434">
        <v>3568</v>
      </c>
      <c r="H3015" s="434">
        <v>2528</v>
      </c>
      <c r="I3015" s="434">
        <v>89.99</v>
      </c>
      <c r="K3015" s="434">
        <v>2006</v>
      </c>
    </row>
    <row r="3016" spans="1:11" hidden="1" x14ac:dyDescent="0.25">
      <c r="A3016" s="434">
        <v>244130642</v>
      </c>
      <c r="B3016" s="434">
        <v>33651</v>
      </c>
      <c r="C3016" s="434" t="s">
        <v>61</v>
      </c>
      <c r="D3016" s="434" t="s">
        <v>22</v>
      </c>
      <c r="E3016" s="434">
        <v>13</v>
      </c>
      <c r="F3016" s="434">
        <v>2638</v>
      </c>
      <c r="G3016" s="434">
        <v>3500</v>
      </c>
      <c r="H3016" s="434">
        <v>2518</v>
      </c>
      <c r="I3016" s="434">
        <v>89.99</v>
      </c>
      <c r="J3016" s="434">
        <v>0</v>
      </c>
      <c r="K3016" s="434">
        <v>2008</v>
      </c>
    </row>
    <row r="3017" spans="1:11" hidden="1" x14ac:dyDescent="0.25">
      <c r="A3017" s="434">
        <v>244130873</v>
      </c>
      <c r="B3017" s="434">
        <v>42299</v>
      </c>
      <c r="C3017" s="434" t="s">
        <v>31</v>
      </c>
      <c r="D3017" s="434" t="s">
        <v>25</v>
      </c>
      <c r="E3017" s="434">
        <v>13.3</v>
      </c>
      <c r="F3017" s="434">
        <v>4350</v>
      </c>
      <c r="G3017" s="434">
        <v>13988</v>
      </c>
      <c r="H3017" s="434">
        <v>8938</v>
      </c>
      <c r="I3017" s="434">
        <v>136.43</v>
      </c>
      <c r="K3017" s="434">
        <v>2004</v>
      </c>
    </row>
    <row r="3018" spans="1:11" hidden="1" x14ac:dyDescent="0.25">
      <c r="A3018" s="434">
        <v>244137000</v>
      </c>
      <c r="B3018" s="434">
        <v>459345</v>
      </c>
      <c r="C3018" s="434" t="s">
        <v>56</v>
      </c>
      <c r="D3018" s="434" t="s">
        <v>29</v>
      </c>
      <c r="E3018" s="434">
        <v>13</v>
      </c>
      <c r="F3018" s="434">
        <v>6436</v>
      </c>
      <c r="G3018" s="434">
        <v>20958</v>
      </c>
      <c r="H3018" s="434">
        <v>19516</v>
      </c>
      <c r="I3018" s="434">
        <v>162.01</v>
      </c>
      <c r="J3018" s="434">
        <v>0</v>
      </c>
      <c r="K3018" s="434">
        <v>1983</v>
      </c>
    </row>
    <row r="3019" spans="1:11" hidden="1" x14ac:dyDescent="0.25">
      <c r="A3019" s="434">
        <v>244140000</v>
      </c>
      <c r="B3019" s="434">
        <v>1419186</v>
      </c>
      <c r="C3019" s="434" t="s">
        <v>61</v>
      </c>
      <c r="D3019" s="434" t="s">
        <v>25</v>
      </c>
      <c r="E3019" s="434">
        <v>14.5</v>
      </c>
      <c r="F3019" s="434">
        <v>2999</v>
      </c>
      <c r="G3019" s="434">
        <v>6041</v>
      </c>
      <c r="H3019" s="434">
        <v>4206</v>
      </c>
      <c r="I3019" s="434">
        <v>113.76</v>
      </c>
      <c r="J3019" s="434">
        <v>0</v>
      </c>
      <c r="K3019" s="434">
        <v>2005</v>
      </c>
    </row>
    <row r="3020" spans="1:11" hidden="1" x14ac:dyDescent="0.25">
      <c r="A3020" s="434">
        <v>244140321</v>
      </c>
      <c r="B3020" s="434">
        <v>20717</v>
      </c>
      <c r="C3020" s="434" t="s">
        <v>61</v>
      </c>
      <c r="D3020" s="434" t="s">
        <v>25</v>
      </c>
      <c r="E3020" s="434">
        <v>13.5</v>
      </c>
      <c r="F3020" s="434">
        <v>3000</v>
      </c>
      <c r="G3020" s="434">
        <v>10546</v>
      </c>
      <c r="H3020" s="434">
        <v>6749</v>
      </c>
      <c r="I3020" s="434">
        <v>122.8</v>
      </c>
      <c r="J3020" s="434">
        <v>0</v>
      </c>
      <c r="K3020" s="434">
        <v>2017</v>
      </c>
    </row>
    <row r="3021" spans="1:11" hidden="1" x14ac:dyDescent="0.25">
      <c r="A3021" s="434">
        <v>244140388</v>
      </c>
      <c r="B3021" s="434">
        <v>453930</v>
      </c>
      <c r="C3021" s="434" t="s">
        <v>28</v>
      </c>
      <c r="D3021" s="434" t="s">
        <v>25</v>
      </c>
      <c r="E3021" s="434">
        <v>13</v>
      </c>
      <c r="F3021" s="434">
        <v>2610</v>
      </c>
      <c r="G3021" s="434">
        <v>7569</v>
      </c>
      <c r="H3021" s="434">
        <v>4284</v>
      </c>
      <c r="I3021" s="434">
        <v>109.65</v>
      </c>
      <c r="J3021" s="434">
        <v>0</v>
      </c>
      <c r="K3021" s="434">
        <v>2016</v>
      </c>
    </row>
    <row r="3022" spans="1:11" hidden="1" x14ac:dyDescent="0.25">
      <c r="A3022" s="434">
        <v>244140389</v>
      </c>
      <c r="B3022" s="434">
        <v>1</v>
      </c>
      <c r="C3022" s="434" t="s">
        <v>31</v>
      </c>
      <c r="D3022" s="434" t="s">
        <v>22</v>
      </c>
      <c r="F3022" s="434">
        <v>600</v>
      </c>
      <c r="G3022" s="434">
        <v>1937</v>
      </c>
      <c r="H3022" s="434">
        <v>1173</v>
      </c>
      <c r="I3022" s="434">
        <v>90</v>
      </c>
      <c r="K3022" s="434">
        <v>2017</v>
      </c>
    </row>
    <row r="3023" spans="1:11" hidden="1" x14ac:dyDescent="0.25">
      <c r="A3023" s="434">
        <v>244140403</v>
      </c>
      <c r="B3023" s="434">
        <v>35022</v>
      </c>
      <c r="C3023" s="434" t="s">
        <v>61</v>
      </c>
      <c r="D3023" s="434" t="s">
        <v>13</v>
      </c>
      <c r="I3023" s="434">
        <v>14</v>
      </c>
      <c r="J3023" s="434">
        <v>0</v>
      </c>
      <c r="K3023" s="434">
        <v>1970</v>
      </c>
    </row>
    <row r="3024" spans="1:11" hidden="1" x14ac:dyDescent="0.25">
      <c r="A3024" s="434">
        <v>244140468</v>
      </c>
      <c r="B3024" s="434">
        <v>18960</v>
      </c>
      <c r="C3024" s="434" t="s">
        <v>28</v>
      </c>
      <c r="D3024" s="434" t="s">
        <v>25</v>
      </c>
      <c r="E3024" s="434">
        <v>12.5</v>
      </c>
      <c r="F3024" s="434">
        <v>2610</v>
      </c>
      <c r="G3024" s="434">
        <v>7566</v>
      </c>
      <c r="H3024" s="434">
        <v>4284</v>
      </c>
      <c r="I3024" s="434">
        <v>109.65</v>
      </c>
      <c r="J3024" s="434">
        <v>0</v>
      </c>
      <c r="K3024" s="434">
        <v>2015</v>
      </c>
    </row>
    <row r="3025" spans="1:11" hidden="1" x14ac:dyDescent="0.25">
      <c r="A3025" s="434">
        <v>244140578</v>
      </c>
      <c r="B3025" s="434">
        <v>33727</v>
      </c>
      <c r="C3025" s="434" t="s">
        <v>31</v>
      </c>
      <c r="D3025" s="434" t="s">
        <v>22</v>
      </c>
      <c r="E3025" s="434">
        <v>12.5</v>
      </c>
      <c r="F3025" s="434">
        <v>1740</v>
      </c>
      <c r="G3025" s="434">
        <v>5159</v>
      </c>
      <c r="H3025" s="434">
        <v>2999</v>
      </c>
      <c r="I3025" s="434">
        <v>86.93</v>
      </c>
      <c r="J3025" s="434">
        <v>0</v>
      </c>
      <c r="K3025" s="434">
        <v>2018</v>
      </c>
    </row>
    <row r="3026" spans="1:11" hidden="1" x14ac:dyDescent="0.25">
      <c r="A3026" s="434">
        <v>244140580</v>
      </c>
      <c r="B3026" s="434">
        <v>73630</v>
      </c>
      <c r="C3026" s="434" t="s">
        <v>44</v>
      </c>
      <c r="D3026" s="434" t="s">
        <v>36</v>
      </c>
      <c r="E3026" s="434">
        <v>21</v>
      </c>
      <c r="F3026" s="434">
        <v>48000</v>
      </c>
      <c r="G3026" s="434">
        <v>9509</v>
      </c>
      <c r="H3026" s="434">
        <v>99902</v>
      </c>
      <c r="I3026" s="434">
        <v>299.5</v>
      </c>
      <c r="J3026" s="434">
        <v>0</v>
      </c>
      <c r="K3026" s="434">
        <v>2018</v>
      </c>
    </row>
    <row r="3027" spans="1:11" hidden="1" x14ac:dyDescent="0.25">
      <c r="A3027" s="434">
        <v>244142000</v>
      </c>
      <c r="B3027" s="434">
        <v>14255</v>
      </c>
      <c r="C3027" s="434" t="s">
        <v>61</v>
      </c>
      <c r="D3027" s="434" t="s">
        <v>29</v>
      </c>
      <c r="E3027" s="434">
        <v>16.850000000000001</v>
      </c>
      <c r="F3027" s="434">
        <v>8400</v>
      </c>
      <c r="G3027" s="434">
        <v>17966</v>
      </c>
      <c r="H3027" s="434">
        <v>13706</v>
      </c>
      <c r="I3027" s="434">
        <v>156.88999999999999</v>
      </c>
      <c r="J3027" s="434">
        <v>0</v>
      </c>
      <c r="K3027" s="434">
        <v>2009</v>
      </c>
    </row>
    <row r="3028" spans="1:11" hidden="1" x14ac:dyDescent="0.25">
      <c r="A3028" s="434">
        <v>244144000</v>
      </c>
      <c r="B3028" s="434">
        <v>46763</v>
      </c>
      <c r="C3028" s="434" t="s">
        <v>31</v>
      </c>
      <c r="D3028" s="434" t="s">
        <v>22</v>
      </c>
      <c r="E3028" s="434">
        <v>10.5</v>
      </c>
      <c r="F3028" s="434">
        <v>1520</v>
      </c>
      <c r="G3028" s="434">
        <v>3794</v>
      </c>
      <c r="H3028" s="434">
        <v>2545</v>
      </c>
      <c r="I3028" s="434">
        <v>88.6</v>
      </c>
      <c r="J3028" s="434">
        <v>0</v>
      </c>
      <c r="K3028" s="434">
        <v>1970</v>
      </c>
    </row>
    <row r="3029" spans="1:11" hidden="1" x14ac:dyDescent="0.25">
      <c r="A3029" s="434">
        <v>244145000</v>
      </c>
      <c r="B3029" s="434">
        <v>1113</v>
      </c>
      <c r="C3029" s="434" t="s">
        <v>46</v>
      </c>
      <c r="D3029" s="434" t="s">
        <v>22</v>
      </c>
      <c r="E3029" s="434">
        <v>12.5</v>
      </c>
      <c r="F3029" s="434">
        <v>4920</v>
      </c>
      <c r="G3029" s="434">
        <v>3854</v>
      </c>
      <c r="H3029" s="434">
        <v>2810</v>
      </c>
      <c r="I3029" s="434">
        <v>75</v>
      </c>
      <c r="K3029" s="434">
        <v>2007</v>
      </c>
    </row>
    <row r="3030" spans="1:11" hidden="1" x14ac:dyDescent="0.25">
      <c r="A3030" s="434">
        <v>244149000</v>
      </c>
      <c r="B3030" s="434">
        <v>18328</v>
      </c>
      <c r="C3030" s="434" t="s">
        <v>61</v>
      </c>
      <c r="D3030" s="434" t="s">
        <v>29</v>
      </c>
      <c r="E3030" s="434">
        <v>16</v>
      </c>
      <c r="F3030" s="434">
        <v>8400</v>
      </c>
      <c r="G3030" s="434">
        <v>18143</v>
      </c>
      <c r="H3030" s="434">
        <v>13558</v>
      </c>
      <c r="I3030" s="434">
        <v>156.93</v>
      </c>
      <c r="J3030" s="434">
        <v>0</v>
      </c>
      <c r="K3030" s="434">
        <v>2009</v>
      </c>
    </row>
    <row r="3031" spans="1:11" hidden="1" x14ac:dyDescent="0.25">
      <c r="A3031" s="434">
        <v>244150000</v>
      </c>
      <c r="B3031" s="434">
        <v>17261</v>
      </c>
      <c r="C3031" s="434" t="s">
        <v>31</v>
      </c>
      <c r="D3031" s="434" t="s">
        <v>22</v>
      </c>
      <c r="E3031" s="434">
        <v>12.7</v>
      </c>
      <c r="F3031" s="434">
        <v>1248</v>
      </c>
      <c r="G3031" s="434">
        <v>2117</v>
      </c>
      <c r="H3031" s="434">
        <v>1978</v>
      </c>
      <c r="I3031" s="434">
        <v>79.98</v>
      </c>
      <c r="J3031" s="434">
        <v>0</v>
      </c>
      <c r="K3031" s="434">
        <v>2002</v>
      </c>
    </row>
    <row r="3032" spans="1:11" hidden="1" x14ac:dyDescent="0.25">
      <c r="A3032" s="434">
        <v>244150081</v>
      </c>
      <c r="B3032" s="434">
        <v>11855</v>
      </c>
      <c r="C3032" s="434" t="s">
        <v>16</v>
      </c>
      <c r="D3032" s="434" t="s">
        <v>25</v>
      </c>
      <c r="E3032" s="434">
        <v>13</v>
      </c>
      <c r="F3032" s="434">
        <v>3480</v>
      </c>
      <c r="G3032" s="434">
        <v>9876</v>
      </c>
      <c r="H3032" s="434">
        <v>7447</v>
      </c>
      <c r="I3032" s="434">
        <v>119.9</v>
      </c>
      <c r="J3032" s="434">
        <v>7325</v>
      </c>
      <c r="K3032" s="434">
        <v>2018</v>
      </c>
    </row>
    <row r="3033" spans="1:11" hidden="1" x14ac:dyDescent="0.25">
      <c r="A3033" s="434">
        <v>244150086</v>
      </c>
      <c r="B3033" s="434">
        <v>22368</v>
      </c>
      <c r="C3033" s="434" t="s">
        <v>61</v>
      </c>
      <c r="D3033" s="434" t="s">
        <v>22</v>
      </c>
      <c r="E3033" s="434">
        <v>43595</v>
      </c>
      <c r="F3033" s="434">
        <v>1600</v>
      </c>
      <c r="G3033" s="434">
        <v>4938</v>
      </c>
      <c r="H3033" s="434">
        <v>3415</v>
      </c>
      <c r="I3033" s="434">
        <v>89.9</v>
      </c>
      <c r="J3033" s="434">
        <v>0</v>
      </c>
      <c r="K3033" s="434">
        <v>2018</v>
      </c>
    </row>
    <row r="3034" spans="1:11" hidden="1" x14ac:dyDescent="0.25">
      <c r="A3034" s="434">
        <v>244150212</v>
      </c>
      <c r="B3034" s="434">
        <v>19812</v>
      </c>
      <c r="C3034" s="434" t="s">
        <v>61</v>
      </c>
      <c r="D3034" s="434" t="s">
        <v>25</v>
      </c>
      <c r="E3034" s="434">
        <v>14.5</v>
      </c>
      <c r="F3034" s="434">
        <v>4320</v>
      </c>
      <c r="G3034" s="434">
        <v>10350</v>
      </c>
      <c r="H3034" s="434">
        <v>7576</v>
      </c>
      <c r="I3034" s="434">
        <v>142.69999999999999</v>
      </c>
      <c r="J3034" s="434">
        <v>0</v>
      </c>
      <c r="K3034" s="434">
        <v>2003</v>
      </c>
    </row>
    <row r="3035" spans="1:11" hidden="1" x14ac:dyDescent="0.25">
      <c r="A3035" s="434">
        <v>244150276</v>
      </c>
      <c r="B3035" s="434">
        <v>48722</v>
      </c>
      <c r="C3035" s="434" t="s">
        <v>31</v>
      </c>
      <c r="D3035" s="434" t="s">
        <v>22</v>
      </c>
      <c r="E3035" s="434">
        <v>11.5</v>
      </c>
      <c r="F3035" s="434">
        <v>1326</v>
      </c>
      <c r="G3035" s="434">
        <v>3264</v>
      </c>
      <c r="H3035" s="434">
        <v>2957</v>
      </c>
      <c r="I3035" s="434">
        <v>92.2</v>
      </c>
      <c r="J3035" s="434">
        <v>0</v>
      </c>
      <c r="K3035" s="434">
        <v>2018</v>
      </c>
    </row>
    <row r="3036" spans="1:11" hidden="1" x14ac:dyDescent="0.25">
      <c r="A3036" s="434">
        <v>244150458</v>
      </c>
      <c r="B3036" s="434">
        <v>10398</v>
      </c>
      <c r="C3036" s="434" t="s">
        <v>46</v>
      </c>
      <c r="D3036" s="434" t="s">
        <v>17</v>
      </c>
      <c r="E3036" s="434">
        <v>14</v>
      </c>
      <c r="F3036" s="434">
        <v>3236</v>
      </c>
      <c r="G3036" s="434">
        <v>400</v>
      </c>
      <c r="H3036" s="434">
        <v>429</v>
      </c>
      <c r="I3036" s="434">
        <v>33.33</v>
      </c>
      <c r="J3036" s="434">
        <v>0</v>
      </c>
      <c r="K3036" s="434">
        <v>1988</v>
      </c>
    </row>
    <row r="3037" spans="1:11" hidden="1" x14ac:dyDescent="0.25">
      <c r="A3037" s="434">
        <v>244150516</v>
      </c>
      <c r="B3037" s="434">
        <v>5023</v>
      </c>
      <c r="C3037" s="434" t="s">
        <v>61</v>
      </c>
      <c r="D3037" s="434" t="s">
        <v>25</v>
      </c>
      <c r="E3037" s="434">
        <v>43598</v>
      </c>
      <c r="F3037" s="434">
        <v>3000</v>
      </c>
      <c r="G3037" s="434">
        <v>10546</v>
      </c>
      <c r="H3037" s="434">
        <v>6749</v>
      </c>
      <c r="I3037" s="434">
        <v>122.8</v>
      </c>
      <c r="J3037" s="434">
        <v>0</v>
      </c>
      <c r="K3037" s="434">
        <v>2018</v>
      </c>
    </row>
    <row r="3038" spans="1:11" hidden="1" x14ac:dyDescent="0.25">
      <c r="A3038" s="434">
        <v>244150648</v>
      </c>
      <c r="B3038" s="434">
        <v>26075</v>
      </c>
      <c r="C3038" s="434" t="s">
        <v>31</v>
      </c>
      <c r="D3038" s="434" t="s">
        <v>22</v>
      </c>
      <c r="E3038" s="434">
        <v>12.5</v>
      </c>
      <c r="F3038" s="434">
        <v>1740</v>
      </c>
      <c r="G3038" s="434">
        <v>5150</v>
      </c>
      <c r="H3038" s="434">
        <v>2999</v>
      </c>
      <c r="I3038" s="434">
        <v>86.93</v>
      </c>
      <c r="J3038" s="434">
        <v>0</v>
      </c>
      <c r="K3038" s="434">
        <v>2018</v>
      </c>
    </row>
    <row r="3039" spans="1:11" hidden="1" x14ac:dyDescent="0.25">
      <c r="A3039" s="434">
        <v>244153000</v>
      </c>
      <c r="B3039" s="434">
        <v>111990</v>
      </c>
      <c r="C3039" s="434" t="s">
        <v>54</v>
      </c>
      <c r="D3039" s="434" t="s">
        <v>13</v>
      </c>
      <c r="E3039" s="434">
        <v>11</v>
      </c>
      <c r="F3039" s="434">
        <v>1309</v>
      </c>
      <c r="G3039" s="434">
        <v>108</v>
      </c>
      <c r="H3039" s="434">
        <v>167</v>
      </c>
      <c r="I3039" s="434">
        <v>25.8</v>
      </c>
      <c r="J3039" s="434">
        <v>0</v>
      </c>
      <c r="K3039" s="434">
        <v>2001</v>
      </c>
    </row>
    <row r="3040" spans="1:11" hidden="1" x14ac:dyDescent="0.25">
      <c r="A3040" s="434">
        <v>244153305</v>
      </c>
      <c r="B3040" s="434">
        <v>9594</v>
      </c>
      <c r="C3040" s="434" t="s">
        <v>61</v>
      </c>
      <c r="D3040" s="434" t="s">
        <v>13</v>
      </c>
      <c r="I3040" s="434">
        <v>14</v>
      </c>
    </row>
    <row r="3041" spans="1:11" hidden="1" x14ac:dyDescent="0.25">
      <c r="A3041" s="434">
        <v>244155000</v>
      </c>
      <c r="B3041" s="434">
        <v>7136</v>
      </c>
      <c r="C3041" s="434" t="s">
        <v>61</v>
      </c>
      <c r="D3041" s="434" t="s">
        <v>29</v>
      </c>
      <c r="E3041" s="434">
        <v>16</v>
      </c>
      <c r="F3041" s="434">
        <v>8400</v>
      </c>
      <c r="G3041" s="434">
        <v>18143</v>
      </c>
      <c r="H3041" s="434">
        <v>13558</v>
      </c>
      <c r="I3041" s="434">
        <v>156.93</v>
      </c>
      <c r="J3041" s="434">
        <v>0</v>
      </c>
      <c r="K3041" s="434">
        <v>2009</v>
      </c>
    </row>
    <row r="3042" spans="1:11" hidden="1" x14ac:dyDescent="0.25">
      <c r="A3042" s="434">
        <v>244170000</v>
      </c>
      <c r="B3042" s="434">
        <v>16104</v>
      </c>
      <c r="C3042" s="434" t="s">
        <v>61</v>
      </c>
      <c r="D3042" s="434" t="s">
        <v>25</v>
      </c>
      <c r="E3042" s="434">
        <v>15</v>
      </c>
      <c r="F3042" s="434">
        <v>5996</v>
      </c>
      <c r="G3042" s="434">
        <v>12007</v>
      </c>
      <c r="H3042" s="434">
        <v>8999</v>
      </c>
      <c r="I3042" s="434">
        <v>142.94999999999999</v>
      </c>
      <c r="J3042" s="434">
        <v>0</v>
      </c>
      <c r="K3042" s="434">
        <v>2009</v>
      </c>
    </row>
    <row r="3043" spans="1:11" hidden="1" x14ac:dyDescent="0.25">
      <c r="A3043" s="434">
        <v>244170427</v>
      </c>
      <c r="B3043" s="434">
        <v>13254</v>
      </c>
      <c r="C3043" s="434" t="s">
        <v>61</v>
      </c>
      <c r="D3043" s="434" t="s">
        <v>22</v>
      </c>
      <c r="F3043" s="434">
        <v>1600</v>
      </c>
      <c r="G3043" s="434">
        <v>4938</v>
      </c>
      <c r="H3043" s="434">
        <v>3415</v>
      </c>
      <c r="I3043" s="434">
        <v>89.98</v>
      </c>
      <c r="K3043" s="434">
        <v>2018</v>
      </c>
    </row>
    <row r="3044" spans="1:11" hidden="1" x14ac:dyDescent="0.25">
      <c r="A3044" s="434">
        <v>244170690</v>
      </c>
      <c r="B3044" s="434">
        <v>25776</v>
      </c>
      <c r="C3044" s="434" t="s">
        <v>31</v>
      </c>
      <c r="D3044" s="434" t="s">
        <v>22</v>
      </c>
      <c r="E3044" s="434">
        <v>12.5</v>
      </c>
      <c r="F3044" s="434">
        <v>1740</v>
      </c>
      <c r="G3044" s="434">
        <v>5159</v>
      </c>
      <c r="H3044" s="434">
        <v>2999</v>
      </c>
      <c r="I3044" s="434">
        <v>86.93</v>
      </c>
      <c r="K3044" s="434">
        <v>2018</v>
      </c>
    </row>
    <row r="3045" spans="1:11" hidden="1" x14ac:dyDescent="0.25">
      <c r="A3045" s="434">
        <v>244171000</v>
      </c>
      <c r="B3045" s="434">
        <v>145177</v>
      </c>
      <c r="C3045" s="434" t="s">
        <v>61</v>
      </c>
      <c r="D3045" s="434" t="s">
        <v>25</v>
      </c>
      <c r="E3045" s="434">
        <v>14.5</v>
      </c>
      <c r="F3045" s="434">
        <v>2880</v>
      </c>
      <c r="G3045" s="434">
        <v>8737</v>
      </c>
      <c r="H3045" s="434">
        <v>6130</v>
      </c>
      <c r="I3045" s="434">
        <v>132.22999999999999</v>
      </c>
      <c r="J3045" s="434">
        <v>0</v>
      </c>
      <c r="K3045" s="434">
        <v>2000</v>
      </c>
    </row>
    <row r="3046" spans="1:11" hidden="1" x14ac:dyDescent="0.25">
      <c r="A3046" s="434">
        <v>244176000</v>
      </c>
      <c r="B3046" s="434">
        <v>2434</v>
      </c>
      <c r="C3046" s="434" t="s">
        <v>61</v>
      </c>
      <c r="D3046" s="434" t="s">
        <v>22</v>
      </c>
      <c r="E3046" s="434">
        <v>12</v>
      </c>
      <c r="F3046" s="434">
        <v>1520</v>
      </c>
      <c r="G3046" s="434">
        <v>3850</v>
      </c>
      <c r="H3046" s="434">
        <v>2545</v>
      </c>
      <c r="I3046" s="434">
        <v>88.6</v>
      </c>
      <c r="K3046" s="434">
        <v>2007</v>
      </c>
    </row>
    <row r="3047" spans="1:11" hidden="1" x14ac:dyDescent="0.25">
      <c r="A3047" s="434">
        <v>244178000</v>
      </c>
      <c r="B3047" s="434">
        <v>122124</v>
      </c>
      <c r="C3047" s="434" t="s">
        <v>28</v>
      </c>
      <c r="D3047" s="434" t="s">
        <v>25</v>
      </c>
      <c r="E3047" s="434">
        <v>13</v>
      </c>
      <c r="F3047" s="434">
        <v>2610</v>
      </c>
      <c r="G3047" s="434">
        <v>8050</v>
      </c>
      <c r="H3047" s="434">
        <v>4412</v>
      </c>
      <c r="I3047" s="434">
        <v>110</v>
      </c>
      <c r="J3047" s="434">
        <v>0</v>
      </c>
      <c r="K3047" s="434">
        <v>2019</v>
      </c>
    </row>
    <row r="3048" spans="1:11" hidden="1" x14ac:dyDescent="0.25">
      <c r="A3048" s="434">
        <v>244180000</v>
      </c>
      <c r="B3048" s="434">
        <v>140942</v>
      </c>
      <c r="C3048" s="434" t="s">
        <v>35</v>
      </c>
      <c r="D3048" s="434" t="s">
        <v>25</v>
      </c>
      <c r="E3048" s="434">
        <v>17</v>
      </c>
      <c r="F3048" s="434">
        <v>5994</v>
      </c>
      <c r="G3048" s="434">
        <v>6850</v>
      </c>
      <c r="H3048" s="434">
        <v>5056</v>
      </c>
      <c r="I3048" s="434">
        <v>118.5</v>
      </c>
      <c r="J3048" s="434">
        <v>0</v>
      </c>
      <c r="K3048" s="434">
        <v>2000</v>
      </c>
    </row>
    <row r="3049" spans="1:11" hidden="1" x14ac:dyDescent="0.25">
      <c r="A3049" s="434">
        <v>244180321</v>
      </c>
      <c r="B3049" s="434">
        <v>5196</v>
      </c>
      <c r="C3049" s="434" t="s">
        <v>61</v>
      </c>
      <c r="D3049" s="434" t="s">
        <v>13</v>
      </c>
      <c r="I3049" s="434">
        <v>9</v>
      </c>
    </row>
    <row r="3050" spans="1:11" hidden="1" x14ac:dyDescent="0.25">
      <c r="A3050" s="434">
        <v>244180454</v>
      </c>
      <c r="B3050" s="434">
        <v>5485</v>
      </c>
      <c r="C3050" s="434" t="s">
        <v>61</v>
      </c>
      <c r="D3050" s="434" t="s">
        <v>13</v>
      </c>
      <c r="I3050" s="434">
        <v>14</v>
      </c>
    </row>
    <row r="3051" spans="1:11" hidden="1" x14ac:dyDescent="0.25">
      <c r="A3051" s="434">
        <v>244180693</v>
      </c>
      <c r="B3051" s="434">
        <v>20581</v>
      </c>
      <c r="C3051" s="434" t="s">
        <v>61</v>
      </c>
      <c r="D3051" s="434" t="s">
        <v>13</v>
      </c>
      <c r="I3051" s="434">
        <v>11</v>
      </c>
      <c r="J3051" s="434">
        <v>0</v>
      </c>
      <c r="K3051" s="434">
        <v>1970</v>
      </c>
    </row>
    <row r="3052" spans="1:11" x14ac:dyDescent="0.25">
      <c r="A3052" s="434">
        <v>244197000</v>
      </c>
      <c r="B3052" s="434">
        <v>6619</v>
      </c>
      <c r="C3052" s="434" t="s">
        <v>59</v>
      </c>
      <c r="D3052" s="434" t="s">
        <v>17</v>
      </c>
      <c r="E3052" s="434">
        <v>0</v>
      </c>
      <c r="F3052" s="434">
        <v>1471</v>
      </c>
      <c r="G3052" s="434">
        <v>0</v>
      </c>
      <c r="H3052" s="434">
        <v>493</v>
      </c>
      <c r="I3052" s="434">
        <v>42.9</v>
      </c>
      <c r="J3052" s="434">
        <v>0</v>
      </c>
    </row>
    <row r="3053" spans="1:11" hidden="1" x14ac:dyDescent="0.25">
      <c r="A3053" s="434">
        <v>244198000</v>
      </c>
      <c r="B3053" s="434">
        <v>257406</v>
      </c>
      <c r="C3053" s="434" t="s">
        <v>35</v>
      </c>
      <c r="D3053" s="434" t="s">
        <v>25</v>
      </c>
      <c r="E3053" s="434">
        <v>18.5</v>
      </c>
      <c r="F3053" s="434">
        <v>8400</v>
      </c>
      <c r="G3053" s="434">
        <v>7519</v>
      </c>
      <c r="H3053" s="434">
        <v>7520</v>
      </c>
      <c r="I3053" s="434">
        <v>137.5</v>
      </c>
      <c r="J3053" s="434">
        <v>0</v>
      </c>
      <c r="K3053" s="434">
        <v>2003</v>
      </c>
    </row>
    <row r="3054" spans="1:11" hidden="1" x14ac:dyDescent="0.25">
      <c r="A3054" s="434">
        <v>244203000</v>
      </c>
      <c r="B3054" s="434">
        <v>2824</v>
      </c>
      <c r="C3054" s="434" t="s">
        <v>61</v>
      </c>
      <c r="D3054" s="434" t="s">
        <v>25</v>
      </c>
      <c r="E3054" s="434">
        <v>15.5</v>
      </c>
      <c r="F3054" s="434">
        <v>7649</v>
      </c>
      <c r="G3054" s="434">
        <v>13740</v>
      </c>
      <c r="H3054" s="434">
        <v>16341</v>
      </c>
      <c r="I3054" s="434">
        <v>145.9</v>
      </c>
      <c r="J3054" s="434">
        <v>0</v>
      </c>
      <c r="K3054" s="434">
        <v>1984</v>
      </c>
    </row>
    <row r="3055" spans="1:11" x14ac:dyDescent="0.25">
      <c r="A3055" s="434">
        <v>244205000</v>
      </c>
      <c r="B3055" s="434">
        <v>1279</v>
      </c>
      <c r="C3055" s="434" t="s">
        <v>59</v>
      </c>
      <c r="D3055" s="434" t="s">
        <v>17</v>
      </c>
      <c r="E3055" s="434">
        <v>0</v>
      </c>
      <c r="F3055" s="434">
        <v>1398</v>
      </c>
      <c r="G3055" s="434">
        <v>0</v>
      </c>
      <c r="H3055" s="434">
        <v>546</v>
      </c>
      <c r="I3055" s="434">
        <v>43.99</v>
      </c>
      <c r="J3055" s="434">
        <v>0</v>
      </c>
    </row>
    <row r="3056" spans="1:11" hidden="1" x14ac:dyDescent="0.25">
      <c r="A3056" s="434">
        <v>244218000</v>
      </c>
      <c r="B3056" s="434">
        <v>78195</v>
      </c>
      <c r="C3056" s="434" t="s">
        <v>61</v>
      </c>
      <c r="D3056" s="434" t="s">
        <v>22</v>
      </c>
      <c r="E3056" s="434">
        <v>10</v>
      </c>
      <c r="F3056" s="434">
        <v>1103</v>
      </c>
      <c r="G3056" s="434">
        <v>2600</v>
      </c>
      <c r="H3056" s="434">
        <v>1862</v>
      </c>
      <c r="I3056" s="434">
        <v>87.27</v>
      </c>
      <c r="J3056" s="434">
        <v>0</v>
      </c>
      <c r="K3056" s="434">
        <v>2008</v>
      </c>
    </row>
    <row r="3057" spans="1:11" x14ac:dyDescent="0.25">
      <c r="A3057" s="434">
        <v>244221000</v>
      </c>
      <c r="B3057" s="434">
        <v>689</v>
      </c>
      <c r="C3057" s="434" t="s">
        <v>59</v>
      </c>
      <c r="D3057" s="434" t="s">
        <v>17</v>
      </c>
      <c r="E3057" s="434">
        <v>0</v>
      </c>
      <c r="F3057" s="434">
        <v>1469</v>
      </c>
      <c r="G3057" s="434">
        <v>0</v>
      </c>
      <c r="H3057" s="434">
        <v>549</v>
      </c>
      <c r="I3057" s="434">
        <v>43.99</v>
      </c>
      <c r="J3057" s="434">
        <v>0</v>
      </c>
    </row>
    <row r="3058" spans="1:11" hidden="1" x14ac:dyDescent="0.25">
      <c r="A3058" s="434">
        <v>244224000</v>
      </c>
      <c r="B3058" s="434">
        <v>19716</v>
      </c>
      <c r="C3058" s="434" t="s">
        <v>31</v>
      </c>
      <c r="D3058" s="434" t="s">
        <v>25</v>
      </c>
      <c r="E3058" s="434">
        <v>13</v>
      </c>
      <c r="F3058" s="434">
        <v>3840</v>
      </c>
      <c r="G3058" s="434">
        <v>9254</v>
      </c>
      <c r="H3058" s="434">
        <v>6668</v>
      </c>
      <c r="I3058" s="434">
        <v>106.97</v>
      </c>
      <c r="K3058" s="434">
        <v>2010</v>
      </c>
    </row>
    <row r="3059" spans="1:11" hidden="1" x14ac:dyDescent="0.25">
      <c r="A3059" s="434">
        <v>244227000</v>
      </c>
      <c r="B3059" s="434">
        <v>31040</v>
      </c>
      <c r="C3059" s="434" t="s">
        <v>61</v>
      </c>
      <c r="D3059" s="434" t="s">
        <v>25</v>
      </c>
      <c r="E3059" s="434">
        <v>12</v>
      </c>
      <c r="F3059" s="434">
        <v>2040</v>
      </c>
      <c r="G3059" s="434">
        <v>6500</v>
      </c>
      <c r="H3059" s="434">
        <v>4106</v>
      </c>
      <c r="I3059" s="434">
        <v>118.9</v>
      </c>
      <c r="K3059" s="434">
        <v>2008</v>
      </c>
    </row>
    <row r="3060" spans="1:11" hidden="1" x14ac:dyDescent="0.25">
      <c r="A3060" s="434">
        <v>244234000</v>
      </c>
      <c r="B3060" s="434">
        <v>240641</v>
      </c>
      <c r="C3060" s="434" t="s">
        <v>28</v>
      </c>
      <c r="D3060" s="434" t="s">
        <v>22</v>
      </c>
      <c r="E3060" s="434">
        <v>12.5</v>
      </c>
      <c r="F3060" s="434">
        <v>2640</v>
      </c>
      <c r="G3060" s="434">
        <v>4536</v>
      </c>
      <c r="H3060" s="434">
        <v>2999</v>
      </c>
      <c r="I3060" s="434">
        <v>89.78</v>
      </c>
      <c r="J3060" s="434">
        <v>0</v>
      </c>
      <c r="K3060" s="434">
        <v>2008</v>
      </c>
    </row>
    <row r="3061" spans="1:11" hidden="1" x14ac:dyDescent="0.25">
      <c r="A3061" s="434">
        <v>244239000</v>
      </c>
      <c r="B3061" s="434">
        <v>111515</v>
      </c>
      <c r="C3061" s="434" t="s">
        <v>61</v>
      </c>
      <c r="D3061" s="434" t="s">
        <v>22</v>
      </c>
      <c r="E3061" s="434">
        <v>10</v>
      </c>
      <c r="F3061" s="434">
        <v>1103</v>
      </c>
      <c r="G3061" s="434">
        <v>2600</v>
      </c>
      <c r="H3061" s="434">
        <v>1862</v>
      </c>
      <c r="I3061" s="434">
        <v>87.27</v>
      </c>
      <c r="J3061" s="434">
        <v>0</v>
      </c>
      <c r="K3061" s="434">
        <v>2008</v>
      </c>
    </row>
    <row r="3062" spans="1:11" hidden="1" x14ac:dyDescent="0.25">
      <c r="A3062" s="434">
        <v>244246000</v>
      </c>
      <c r="B3062" s="434">
        <v>6469</v>
      </c>
      <c r="C3062" s="434" t="s">
        <v>61</v>
      </c>
      <c r="D3062" s="434" t="s">
        <v>22</v>
      </c>
      <c r="E3062" s="434">
        <v>11.5</v>
      </c>
      <c r="F3062" s="434">
        <v>1350</v>
      </c>
      <c r="G3062" s="434">
        <v>3200</v>
      </c>
      <c r="H3062" s="434">
        <v>2058</v>
      </c>
      <c r="I3062" s="434">
        <v>81.5</v>
      </c>
      <c r="K3062" s="434">
        <v>1993</v>
      </c>
    </row>
    <row r="3063" spans="1:11" hidden="1" x14ac:dyDescent="0.25">
      <c r="A3063" s="434">
        <v>244250192</v>
      </c>
      <c r="B3063" s="434">
        <v>1998</v>
      </c>
      <c r="C3063" s="434" t="s">
        <v>61</v>
      </c>
      <c r="D3063" s="434" t="s">
        <v>13</v>
      </c>
      <c r="I3063" s="434">
        <v>14</v>
      </c>
      <c r="J3063" s="434">
        <v>0</v>
      </c>
      <c r="K3063" s="434">
        <v>1970</v>
      </c>
    </row>
    <row r="3064" spans="1:11" hidden="1" x14ac:dyDescent="0.25">
      <c r="A3064" s="434">
        <v>244250196</v>
      </c>
      <c r="B3064" s="434">
        <v>9467</v>
      </c>
      <c r="C3064" s="434" t="s">
        <v>61</v>
      </c>
      <c r="D3064" s="434" t="s">
        <v>13</v>
      </c>
      <c r="I3064" s="434">
        <v>22</v>
      </c>
    </row>
    <row r="3065" spans="1:11" hidden="1" x14ac:dyDescent="0.25">
      <c r="A3065" s="434">
        <v>244250295</v>
      </c>
      <c r="B3065" s="434">
        <v>8186</v>
      </c>
      <c r="C3065" s="434" t="s">
        <v>61</v>
      </c>
      <c r="D3065" s="434" t="s">
        <v>13</v>
      </c>
      <c r="I3065" s="434">
        <v>12</v>
      </c>
    </row>
    <row r="3066" spans="1:11" hidden="1" x14ac:dyDescent="0.25">
      <c r="A3066" s="434">
        <v>244251000</v>
      </c>
      <c r="B3066" s="434">
        <v>10784</v>
      </c>
      <c r="C3066" s="434" t="s">
        <v>56</v>
      </c>
      <c r="D3066" s="434" t="s">
        <v>17</v>
      </c>
      <c r="I3066" s="434">
        <v>52</v>
      </c>
      <c r="J3066" s="434">
        <v>0</v>
      </c>
      <c r="K3066" s="434">
        <v>1970</v>
      </c>
    </row>
    <row r="3067" spans="1:11" hidden="1" x14ac:dyDescent="0.25">
      <c r="A3067" s="434">
        <v>244252000</v>
      </c>
      <c r="B3067" s="434">
        <v>2897</v>
      </c>
      <c r="C3067" s="434" t="s">
        <v>56</v>
      </c>
      <c r="D3067" s="434" t="s">
        <v>22</v>
      </c>
      <c r="F3067" s="434">
        <v>1418</v>
      </c>
      <c r="G3067" s="434">
        <v>3333</v>
      </c>
      <c r="H3067" s="434">
        <v>2434</v>
      </c>
      <c r="I3067" s="434">
        <v>79.95</v>
      </c>
      <c r="K3067" s="434">
        <v>2019</v>
      </c>
    </row>
    <row r="3068" spans="1:11" hidden="1" x14ac:dyDescent="0.25">
      <c r="A3068" s="434">
        <v>244260727</v>
      </c>
      <c r="B3068" s="434">
        <v>36624</v>
      </c>
      <c r="C3068" s="434" t="s">
        <v>61</v>
      </c>
      <c r="D3068" s="434" t="s">
        <v>13</v>
      </c>
      <c r="I3068" s="434">
        <v>11</v>
      </c>
      <c r="J3068" s="434">
        <v>0</v>
      </c>
      <c r="K3068" s="434">
        <v>1970</v>
      </c>
    </row>
    <row r="3069" spans="1:11" hidden="1" x14ac:dyDescent="0.25">
      <c r="A3069" s="434">
        <v>244262000</v>
      </c>
      <c r="B3069" s="434">
        <v>15676</v>
      </c>
      <c r="C3069" s="434" t="s">
        <v>31</v>
      </c>
      <c r="D3069" s="434" t="s">
        <v>25</v>
      </c>
      <c r="E3069" s="434">
        <v>43599</v>
      </c>
      <c r="F3069" s="434">
        <v>6760</v>
      </c>
      <c r="G3069" s="434">
        <v>12760</v>
      </c>
      <c r="H3069" s="434">
        <v>8448</v>
      </c>
      <c r="I3069" s="434">
        <v>136.34</v>
      </c>
      <c r="J3069" s="434">
        <v>0</v>
      </c>
    </row>
    <row r="3070" spans="1:11" hidden="1" x14ac:dyDescent="0.25">
      <c r="A3070" s="434">
        <v>244264000</v>
      </c>
      <c r="B3070" s="434">
        <v>333203</v>
      </c>
      <c r="C3070" s="434" t="s">
        <v>31</v>
      </c>
      <c r="D3070" s="434" t="s">
        <v>22</v>
      </c>
      <c r="E3070" s="434">
        <v>12.5</v>
      </c>
      <c r="F3070" s="434">
        <v>2459</v>
      </c>
      <c r="G3070" s="434">
        <v>5390</v>
      </c>
      <c r="H3070" s="434">
        <v>2904</v>
      </c>
      <c r="I3070" s="434">
        <v>89</v>
      </c>
      <c r="J3070" s="434">
        <v>0</v>
      </c>
      <c r="K3070" s="434">
        <v>1997</v>
      </c>
    </row>
    <row r="3071" spans="1:11" hidden="1" x14ac:dyDescent="0.25">
      <c r="A3071" s="434">
        <v>244266000</v>
      </c>
      <c r="B3071" s="434">
        <v>7862</v>
      </c>
      <c r="C3071" s="434" t="s">
        <v>31</v>
      </c>
      <c r="D3071" s="434" t="s">
        <v>25</v>
      </c>
      <c r="E3071" s="434">
        <v>43599</v>
      </c>
      <c r="F3071" s="434">
        <v>6760</v>
      </c>
      <c r="G3071" s="434">
        <v>12760</v>
      </c>
      <c r="H3071" s="434">
        <v>8448</v>
      </c>
      <c r="I3071" s="434">
        <v>136.5</v>
      </c>
      <c r="J3071" s="434">
        <v>0</v>
      </c>
    </row>
    <row r="3072" spans="1:11" hidden="1" x14ac:dyDescent="0.25">
      <c r="A3072" s="434">
        <v>244267000</v>
      </c>
      <c r="B3072" s="434">
        <v>309605</v>
      </c>
      <c r="C3072" s="434" t="s">
        <v>16</v>
      </c>
      <c r="D3072" s="434" t="s">
        <v>25</v>
      </c>
      <c r="E3072" s="434">
        <v>13</v>
      </c>
      <c r="F3072" s="434">
        <v>2838</v>
      </c>
      <c r="G3072" s="434">
        <v>4999</v>
      </c>
      <c r="H3072" s="434">
        <v>4074</v>
      </c>
      <c r="I3072" s="434">
        <v>104.55</v>
      </c>
      <c r="J3072" s="434">
        <v>4167</v>
      </c>
      <c r="K3072" s="434">
        <v>2003</v>
      </c>
    </row>
    <row r="3073" spans="1:11" hidden="1" x14ac:dyDescent="0.25">
      <c r="A3073" s="434">
        <v>244270270</v>
      </c>
      <c r="B3073" s="434">
        <v>2165</v>
      </c>
      <c r="C3073" s="434" t="s">
        <v>61</v>
      </c>
      <c r="D3073" s="434" t="s">
        <v>13</v>
      </c>
      <c r="I3073" s="434">
        <v>12</v>
      </c>
      <c r="J3073" s="434">
        <v>0</v>
      </c>
      <c r="K3073" s="434">
        <v>1970</v>
      </c>
    </row>
    <row r="3074" spans="1:11" hidden="1" x14ac:dyDescent="0.25">
      <c r="A3074" s="434">
        <v>244270406</v>
      </c>
      <c r="B3074" s="434">
        <v>23446</v>
      </c>
      <c r="C3074" s="434" t="s">
        <v>61</v>
      </c>
      <c r="D3074" s="434" t="s">
        <v>13</v>
      </c>
      <c r="I3074" s="434">
        <v>15</v>
      </c>
    </row>
    <row r="3075" spans="1:11" hidden="1" x14ac:dyDescent="0.25">
      <c r="A3075" s="434">
        <v>244271000</v>
      </c>
      <c r="B3075" s="434">
        <v>6656</v>
      </c>
      <c r="C3075" s="434" t="s">
        <v>61</v>
      </c>
      <c r="D3075" s="434" t="s">
        <v>22</v>
      </c>
      <c r="E3075" s="434">
        <v>13</v>
      </c>
      <c r="F3075" s="434">
        <v>1520</v>
      </c>
      <c r="G3075" s="434">
        <v>3836</v>
      </c>
      <c r="H3075" s="434">
        <v>2545</v>
      </c>
      <c r="I3075" s="434">
        <v>88.6</v>
      </c>
      <c r="J3075" s="434">
        <v>0</v>
      </c>
      <c r="K3075" s="434">
        <v>2003</v>
      </c>
    </row>
    <row r="3076" spans="1:11" hidden="1" x14ac:dyDescent="0.25">
      <c r="A3076" s="434">
        <v>244275000</v>
      </c>
      <c r="B3076" s="434">
        <v>8883</v>
      </c>
      <c r="C3076" s="434" t="s">
        <v>56</v>
      </c>
      <c r="D3076" s="434" t="s">
        <v>25</v>
      </c>
      <c r="E3076" s="434">
        <v>15.5</v>
      </c>
      <c r="F3076" s="434">
        <v>11158</v>
      </c>
      <c r="G3076" s="434">
        <v>12387</v>
      </c>
      <c r="H3076" s="434">
        <v>10188</v>
      </c>
      <c r="I3076" s="434">
        <v>133.54</v>
      </c>
      <c r="J3076" s="434">
        <v>0</v>
      </c>
      <c r="K3076" s="434">
        <v>1985</v>
      </c>
    </row>
    <row r="3077" spans="1:11" hidden="1" x14ac:dyDescent="0.25">
      <c r="A3077" s="434">
        <v>244281000</v>
      </c>
      <c r="B3077" s="434">
        <v>8635</v>
      </c>
      <c r="C3077" s="434" t="s">
        <v>20</v>
      </c>
      <c r="D3077" s="434" t="s">
        <v>22</v>
      </c>
      <c r="E3077" s="434">
        <v>14.5</v>
      </c>
      <c r="F3077" s="434">
        <v>3521</v>
      </c>
      <c r="G3077" s="434">
        <v>4442</v>
      </c>
      <c r="H3077" s="434">
        <v>3419</v>
      </c>
      <c r="I3077" s="434">
        <v>99.87</v>
      </c>
      <c r="J3077" s="434">
        <v>0</v>
      </c>
      <c r="K3077" s="434">
        <v>1970</v>
      </c>
    </row>
    <row r="3078" spans="1:11" hidden="1" x14ac:dyDescent="0.25">
      <c r="A3078" s="434">
        <v>244285000</v>
      </c>
      <c r="B3078" s="434">
        <v>152649</v>
      </c>
      <c r="C3078" s="434" t="s">
        <v>24</v>
      </c>
      <c r="D3078" s="434" t="s">
        <v>22</v>
      </c>
      <c r="E3078" s="434">
        <v>16</v>
      </c>
      <c r="F3078" s="434">
        <v>2014</v>
      </c>
      <c r="G3078" s="434">
        <v>2250</v>
      </c>
      <c r="H3078" s="434">
        <v>2294</v>
      </c>
      <c r="I3078" s="434">
        <v>99.9</v>
      </c>
      <c r="J3078" s="434">
        <v>2700</v>
      </c>
      <c r="K3078" s="434">
        <v>2008</v>
      </c>
    </row>
    <row r="3079" spans="1:11" hidden="1" x14ac:dyDescent="0.25">
      <c r="A3079" s="434">
        <v>244297000</v>
      </c>
      <c r="B3079" s="434">
        <v>49549</v>
      </c>
      <c r="C3079" s="434" t="s">
        <v>61</v>
      </c>
      <c r="D3079" s="434" t="s">
        <v>25</v>
      </c>
      <c r="E3079" s="434">
        <v>13</v>
      </c>
      <c r="F3079" s="434">
        <v>2968</v>
      </c>
      <c r="G3079" s="434">
        <v>7433</v>
      </c>
      <c r="H3079" s="434">
        <v>4695</v>
      </c>
      <c r="I3079" s="434">
        <v>122.34</v>
      </c>
      <c r="J3079" s="434">
        <v>0</v>
      </c>
      <c r="K3079" s="434">
        <v>2008</v>
      </c>
    </row>
    <row r="3080" spans="1:11" hidden="1" x14ac:dyDescent="0.25">
      <c r="A3080" s="434">
        <v>244300000</v>
      </c>
      <c r="B3080" s="434">
        <v>13288</v>
      </c>
      <c r="C3080" s="434" t="s">
        <v>56</v>
      </c>
      <c r="D3080" s="434" t="s">
        <v>25</v>
      </c>
      <c r="E3080" s="434">
        <v>13</v>
      </c>
      <c r="F3080" s="434">
        <v>2060</v>
      </c>
      <c r="G3080" s="434">
        <v>9200</v>
      </c>
      <c r="H3080" s="434">
        <v>5291</v>
      </c>
      <c r="I3080" s="434">
        <v>100.89</v>
      </c>
      <c r="J3080" s="434">
        <v>0</v>
      </c>
      <c r="K3080" s="434">
        <v>1970</v>
      </c>
    </row>
    <row r="3081" spans="1:11" hidden="1" x14ac:dyDescent="0.25">
      <c r="A3081" s="434">
        <v>244301000</v>
      </c>
      <c r="B3081" s="434">
        <v>59438</v>
      </c>
      <c r="C3081" s="434" t="s">
        <v>61</v>
      </c>
      <c r="D3081" s="434" t="s">
        <v>25</v>
      </c>
      <c r="E3081" s="434">
        <v>16</v>
      </c>
      <c r="F3081" s="434">
        <v>7796</v>
      </c>
      <c r="G3081" s="434">
        <v>17356</v>
      </c>
      <c r="H3081" s="434">
        <v>11864</v>
      </c>
      <c r="I3081" s="434">
        <v>143</v>
      </c>
      <c r="J3081" s="434">
        <v>0</v>
      </c>
      <c r="K3081" s="434">
        <v>2006</v>
      </c>
    </row>
    <row r="3082" spans="1:11" hidden="1" x14ac:dyDescent="0.25">
      <c r="A3082" s="434">
        <v>244302000</v>
      </c>
      <c r="B3082" s="434">
        <v>194970</v>
      </c>
      <c r="C3082" s="434" t="s">
        <v>31</v>
      </c>
      <c r="D3082" s="434" t="s">
        <v>22</v>
      </c>
      <c r="E3082" s="434">
        <v>11.5</v>
      </c>
      <c r="F3082" s="434">
        <v>1800</v>
      </c>
      <c r="G3082" s="434">
        <v>4934</v>
      </c>
      <c r="H3082" s="434">
        <v>2829</v>
      </c>
      <c r="I3082" s="434">
        <v>89.75</v>
      </c>
      <c r="J3082" s="434">
        <v>0</v>
      </c>
      <c r="K3082" s="434">
        <v>1970</v>
      </c>
    </row>
    <row r="3083" spans="1:11" hidden="1" x14ac:dyDescent="0.25">
      <c r="A3083" s="434">
        <v>244321000</v>
      </c>
      <c r="B3083" s="434">
        <v>183063</v>
      </c>
      <c r="C3083" s="434" t="s">
        <v>31</v>
      </c>
      <c r="D3083" s="434" t="s">
        <v>22</v>
      </c>
      <c r="E3083" s="434">
        <v>11.8</v>
      </c>
      <c r="F3083" s="434">
        <v>1900</v>
      </c>
      <c r="G3083" s="434">
        <v>4780</v>
      </c>
      <c r="H3083" s="434">
        <v>2810</v>
      </c>
      <c r="I3083" s="434">
        <v>89</v>
      </c>
      <c r="J3083" s="434">
        <v>0</v>
      </c>
      <c r="K3083" s="434">
        <v>2004</v>
      </c>
    </row>
    <row r="3084" spans="1:11" hidden="1" x14ac:dyDescent="0.25">
      <c r="A3084" s="434">
        <v>244336000</v>
      </c>
      <c r="B3084" s="434">
        <v>6031</v>
      </c>
      <c r="C3084" s="434" t="s">
        <v>61</v>
      </c>
      <c r="D3084" s="434" t="s">
        <v>22</v>
      </c>
      <c r="E3084" s="434">
        <v>12.3</v>
      </c>
      <c r="F3084" s="434">
        <v>2879</v>
      </c>
      <c r="G3084" s="434">
        <v>4247</v>
      </c>
      <c r="H3084" s="434">
        <v>3037</v>
      </c>
      <c r="I3084" s="434">
        <v>90.25</v>
      </c>
      <c r="J3084" s="434">
        <v>0</v>
      </c>
      <c r="K3084" s="434">
        <v>2002</v>
      </c>
    </row>
    <row r="3085" spans="1:11" hidden="1" x14ac:dyDescent="0.25">
      <c r="A3085" s="434">
        <v>244338000</v>
      </c>
      <c r="B3085" s="434">
        <v>23462</v>
      </c>
      <c r="C3085" s="434" t="s">
        <v>61</v>
      </c>
      <c r="D3085" s="434" t="s">
        <v>25</v>
      </c>
      <c r="E3085" s="434">
        <v>13</v>
      </c>
      <c r="F3085" s="434">
        <v>3000</v>
      </c>
      <c r="G3085" s="434">
        <v>6041</v>
      </c>
      <c r="H3085" s="434">
        <v>4206</v>
      </c>
      <c r="I3085" s="434">
        <v>113.76</v>
      </c>
      <c r="J3085" s="434">
        <v>0</v>
      </c>
      <c r="K3085" s="434">
        <v>2006</v>
      </c>
    </row>
    <row r="3086" spans="1:11" hidden="1" x14ac:dyDescent="0.25">
      <c r="A3086" s="434">
        <v>244339000</v>
      </c>
      <c r="B3086" s="434">
        <v>34050</v>
      </c>
      <c r="C3086" s="434" t="s">
        <v>31</v>
      </c>
      <c r="D3086" s="434" t="s">
        <v>25</v>
      </c>
      <c r="E3086" s="434">
        <v>13.8</v>
      </c>
      <c r="F3086" s="434">
        <v>3280</v>
      </c>
      <c r="G3086" s="434">
        <v>6358</v>
      </c>
      <c r="H3086" s="434">
        <v>4503</v>
      </c>
      <c r="I3086" s="434">
        <v>111.75</v>
      </c>
      <c r="J3086" s="434">
        <v>0</v>
      </c>
      <c r="K3086" s="434">
        <v>1970</v>
      </c>
    </row>
    <row r="3087" spans="1:11" hidden="1" x14ac:dyDescent="0.25">
      <c r="A3087" s="434">
        <v>244340000</v>
      </c>
      <c r="B3087" s="434">
        <v>17810</v>
      </c>
      <c r="C3087" s="434" t="s">
        <v>31</v>
      </c>
      <c r="D3087" s="434" t="s">
        <v>25</v>
      </c>
      <c r="E3087" s="434">
        <v>13</v>
      </c>
      <c r="F3087" s="434">
        <v>3840</v>
      </c>
      <c r="G3087" s="434">
        <v>9278</v>
      </c>
      <c r="H3087" s="434">
        <v>6668</v>
      </c>
      <c r="I3087" s="434">
        <v>106.99</v>
      </c>
      <c r="K3087" s="434">
        <v>2011</v>
      </c>
    </row>
    <row r="3088" spans="1:11" hidden="1" x14ac:dyDescent="0.25">
      <c r="A3088" s="434">
        <v>244341000</v>
      </c>
      <c r="B3088" s="434">
        <v>23087</v>
      </c>
      <c r="C3088" s="434" t="s">
        <v>48</v>
      </c>
      <c r="D3088" s="434" t="s">
        <v>22</v>
      </c>
      <c r="G3088" s="434">
        <v>3175</v>
      </c>
      <c r="H3088" s="434">
        <v>6078</v>
      </c>
      <c r="I3088" s="434">
        <v>93.4</v>
      </c>
    </row>
    <row r="3089" spans="1:11" hidden="1" x14ac:dyDescent="0.25">
      <c r="A3089" s="434">
        <v>244347000</v>
      </c>
      <c r="B3089" s="434">
        <v>3080</v>
      </c>
      <c r="C3089" s="434" t="s">
        <v>31</v>
      </c>
      <c r="D3089" s="434" t="s">
        <v>22</v>
      </c>
      <c r="E3089" s="434">
        <v>11.5</v>
      </c>
      <c r="F3089" s="434">
        <v>1325</v>
      </c>
      <c r="G3089" s="434">
        <v>3264</v>
      </c>
      <c r="H3089" s="434">
        <v>2957</v>
      </c>
      <c r="I3089" s="434">
        <v>92.2</v>
      </c>
      <c r="K3089" s="434">
        <v>2019</v>
      </c>
    </row>
    <row r="3090" spans="1:11" hidden="1" x14ac:dyDescent="0.25">
      <c r="A3090" s="434">
        <v>244363000</v>
      </c>
      <c r="B3090" s="434">
        <v>178765</v>
      </c>
      <c r="C3090" s="434" t="s">
        <v>31</v>
      </c>
      <c r="D3090" s="434" t="s">
        <v>22</v>
      </c>
      <c r="E3090" s="434">
        <v>13</v>
      </c>
      <c r="F3090" s="434">
        <v>1224</v>
      </c>
      <c r="G3090" s="434">
        <v>2950</v>
      </c>
      <c r="H3090" s="434">
        <v>2199</v>
      </c>
      <c r="I3090" s="434">
        <v>89.95</v>
      </c>
      <c r="J3090" s="434">
        <v>0</v>
      </c>
      <c r="K3090" s="434">
        <v>1970</v>
      </c>
    </row>
    <row r="3091" spans="1:11" hidden="1" x14ac:dyDescent="0.25">
      <c r="A3091" s="434">
        <v>244366000</v>
      </c>
      <c r="B3091" s="434">
        <v>91898</v>
      </c>
      <c r="C3091" s="434" t="s">
        <v>61</v>
      </c>
      <c r="D3091" s="434" t="s">
        <v>22</v>
      </c>
      <c r="E3091" s="434">
        <v>10.8</v>
      </c>
      <c r="F3091" s="434">
        <v>1520</v>
      </c>
      <c r="G3091" s="434">
        <v>3800</v>
      </c>
      <c r="H3091" s="434">
        <v>2545</v>
      </c>
      <c r="I3091" s="434">
        <v>88.6</v>
      </c>
      <c r="J3091" s="434">
        <v>0</v>
      </c>
      <c r="K3091" s="434">
        <v>2008</v>
      </c>
    </row>
    <row r="3092" spans="1:11" hidden="1" x14ac:dyDescent="0.25">
      <c r="A3092" s="434">
        <v>244367000</v>
      </c>
      <c r="B3092" s="434">
        <v>95519</v>
      </c>
      <c r="C3092" s="434" t="s">
        <v>20</v>
      </c>
      <c r="D3092" s="434" t="s">
        <v>25</v>
      </c>
      <c r="E3092" s="434">
        <v>14.5</v>
      </c>
      <c r="F3092" s="434">
        <v>3860</v>
      </c>
      <c r="G3092" s="434">
        <v>6616</v>
      </c>
      <c r="H3092" s="434">
        <v>4098</v>
      </c>
      <c r="I3092" s="434">
        <v>110</v>
      </c>
      <c r="J3092" s="434">
        <v>0</v>
      </c>
      <c r="K3092" s="434">
        <v>1970</v>
      </c>
    </row>
    <row r="3093" spans="1:11" hidden="1" x14ac:dyDescent="0.25">
      <c r="A3093" s="434">
        <v>244376000</v>
      </c>
      <c r="B3093" s="434">
        <v>73332</v>
      </c>
      <c r="C3093" s="434" t="s">
        <v>61</v>
      </c>
      <c r="D3093" s="434" t="s">
        <v>25</v>
      </c>
      <c r="E3093" s="434">
        <v>13</v>
      </c>
      <c r="F3093" s="434">
        <v>2640</v>
      </c>
      <c r="G3093" s="434">
        <v>6000</v>
      </c>
      <c r="H3093" s="434">
        <v>3990</v>
      </c>
      <c r="I3093" s="434">
        <v>110.78</v>
      </c>
      <c r="J3093" s="434">
        <v>0</v>
      </c>
      <c r="K3093" s="434">
        <v>2005</v>
      </c>
    </row>
    <row r="3094" spans="1:11" hidden="1" x14ac:dyDescent="0.25">
      <c r="A3094" s="434">
        <v>244379000</v>
      </c>
      <c r="B3094" s="434">
        <v>25793</v>
      </c>
      <c r="C3094" s="434" t="s">
        <v>31</v>
      </c>
      <c r="D3094" s="434" t="s">
        <v>25</v>
      </c>
      <c r="E3094" s="434">
        <v>14.5</v>
      </c>
      <c r="F3094" s="434">
        <v>4900</v>
      </c>
      <c r="G3094" s="434">
        <v>6993</v>
      </c>
      <c r="H3094" s="434">
        <v>7966</v>
      </c>
      <c r="I3094" s="434">
        <v>110.49</v>
      </c>
      <c r="J3094" s="434">
        <v>0</v>
      </c>
      <c r="K3094" s="434">
        <v>2000</v>
      </c>
    </row>
    <row r="3095" spans="1:11" hidden="1" x14ac:dyDescent="0.25">
      <c r="A3095" s="434">
        <v>244389000</v>
      </c>
      <c r="B3095" s="434">
        <v>57709</v>
      </c>
      <c r="C3095" s="434" t="s">
        <v>61</v>
      </c>
      <c r="D3095" s="434" t="s">
        <v>25</v>
      </c>
      <c r="E3095" s="434">
        <v>13</v>
      </c>
      <c r="F3095" s="434">
        <v>2640</v>
      </c>
      <c r="G3095" s="434">
        <v>6100</v>
      </c>
      <c r="H3095" s="434">
        <v>3990</v>
      </c>
      <c r="I3095" s="434">
        <v>110.78</v>
      </c>
      <c r="J3095" s="434">
        <v>0</v>
      </c>
      <c r="K3095" s="434">
        <v>2007</v>
      </c>
    </row>
    <row r="3096" spans="1:11" hidden="1" x14ac:dyDescent="0.25">
      <c r="A3096" s="434">
        <v>244391080</v>
      </c>
      <c r="B3096" s="434">
        <v>2988</v>
      </c>
      <c r="C3096" s="434" t="s">
        <v>61</v>
      </c>
      <c r="D3096" s="434" t="s">
        <v>13</v>
      </c>
      <c r="I3096" s="434">
        <v>12</v>
      </c>
    </row>
    <row r="3097" spans="1:11" x14ac:dyDescent="0.25">
      <c r="A3097" s="434">
        <v>244399000</v>
      </c>
      <c r="B3097" s="434">
        <v>831</v>
      </c>
      <c r="C3097" s="434" t="s">
        <v>59</v>
      </c>
      <c r="D3097" s="434" t="s">
        <v>17</v>
      </c>
      <c r="E3097" s="434">
        <v>0</v>
      </c>
      <c r="F3097" s="434">
        <v>1845</v>
      </c>
      <c r="G3097" s="434">
        <v>0</v>
      </c>
      <c r="H3097" s="434">
        <v>471</v>
      </c>
      <c r="I3097" s="434">
        <v>42</v>
      </c>
      <c r="J3097" s="434">
        <v>0</v>
      </c>
    </row>
    <row r="3098" spans="1:11" hidden="1" x14ac:dyDescent="0.25">
      <c r="A3098" s="434">
        <v>244402000</v>
      </c>
      <c r="B3098" s="434">
        <v>4455</v>
      </c>
      <c r="C3098" s="434" t="s">
        <v>31</v>
      </c>
      <c r="D3098" s="434" t="s">
        <v>22</v>
      </c>
      <c r="E3098" s="434">
        <v>10.4</v>
      </c>
      <c r="F3098" s="434">
        <v>944</v>
      </c>
      <c r="G3098" s="434">
        <v>2460</v>
      </c>
      <c r="H3098" s="434">
        <v>1556</v>
      </c>
      <c r="I3098" s="434">
        <v>82.45</v>
      </c>
      <c r="K3098" s="434">
        <v>2003</v>
      </c>
    </row>
    <row r="3099" spans="1:11" hidden="1" x14ac:dyDescent="0.25">
      <c r="A3099" s="434">
        <v>244424000</v>
      </c>
      <c r="B3099" s="434">
        <v>6168</v>
      </c>
      <c r="C3099" s="434" t="s">
        <v>61</v>
      </c>
      <c r="D3099" s="434" t="s">
        <v>22</v>
      </c>
      <c r="E3099" s="434">
        <v>12.3</v>
      </c>
      <c r="F3099" s="434">
        <v>2400</v>
      </c>
      <c r="G3099" s="434">
        <v>4247</v>
      </c>
      <c r="H3099" s="434">
        <v>3057</v>
      </c>
      <c r="I3099" s="434">
        <v>90.25</v>
      </c>
      <c r="J3099" s="434">
        <v>0</v>
      </c>
      <c r="K3099" s="434">
        <v>2007</v>
      </c>
    </row>
    <row r="3100" spans="1:11" x14ac:dyDescent="0.25">
      <c r="A3100" s="434">
        <v>244427000</v>
      </c>
      <c r="B3100" s="434">
        <v>2549</v>
      </c>
      <c r="C3100" s="434" t="s">
        <v>59</v>
      </c>
      <c r="D3100" s="434" t="s">
        <v>17</v>
      </c>
      <c r="E3100" s="434">
        <v>0</v>
      </c>
      <c r="F3100" s="434">
        <v>0</v>
      </c>
      <c r="G3100" s="434">
        <v>0</v>
      </c>
      <c r="H3100" s="434">
        <v>503</v>
      </c>
      <c r="I3100" s="434">
        <v>42.5</v>
      </c>
      <c r="J3100" s="434">
        <v>0</v>
      </c>
    </row>
    <row r="3101" spans="1:11" hidden="1" x14ac:dyDescent="0.25">
      <c r="A3101" s="434">
        <v>244447000</v>
      </c>
      <c r="B3101" s="434">
        <v>7592</v>
      </c>
      <c r="C3101" s="434" t="s">
        <v>56</v>
      </c>
      <c r="D3101" s="434" t="s">
        <v>13</v>
      </c>
      <c r="E3101" s="434">
        <v>10</v>
      </c>
      <c r="F3101" s="434">
        <v>918</v>
      </c>
      <c r="G3101" s="434">
        <v>45</v>
      </c>
      <c r="H3101" s="434">
        <v>198</v>
      </c>
      <c r="I3101" s="434">
        <v>27.62</v>
      </c>
      <c r="J3101" s="434">
        <v>0</v>
      </c>
    </row>
    <row r="3102" spans="1:11" hidden="1" x14ac:dyDescent="0.25">
      <c r="A3102" s="434">
        <v>244457000</v>
      </c>
      <c r="B3102" s="434">
        <v>44232</v>
      </c>
      <c r="C3102" s="434" t="s">
        <v>61</v>
      </c>
      <c r="D3102" s="434" t="s">
        <v>25</v>
      </c>
      <c r="E3102" s="434">
        <v>15.5</v>
      </c>
      <c r="F3102" s="434">
        <v>4370</v>
      </c>
      <c r="G3102" s="434">
        <v>12000</v>
      </c>
      <c r="H3102" s="434">
        <v>8999</v>
      </c>
      <c r="I3102" s="434">
        <v>142.94999999999999</v>
      </c>
      <c r="J3102" s="434">
        <v>0</v>
      </c>
      <c r="K3102" s="434">
        <v>2007</v>
      </c>
    </row>
    <row r="3103" spans="1:11" hidden="1" x14ac:dyDescent="0.25">
      <c r="A3103" s="434">
        <v>244468000</v>
      </c>
      <c r="B3103" s="434">
        <v>37632</v>
      </c>
      <c r="C3103" s="434" t="s">
        <v>54</v>
      </c>
      <c r="D3103" s="434" t="s">
        <v>17</v>
      </c>
      <c r="E3103" s="434">
        <v>11</v>
      </c>
      <c r="F3103" s="434">
        <v>2090</v>
      </c>
      <c r="G3103" s="434">
        <v>220</v>
      </c>
      <c r="H3103" s="434">
        <v>327</v>
      </c>
      <c r="I3103" s="434">
        <v>32.08</v>
      </c>
      <c r="J3103" s="434">
        <v>0</v>
      </c>
      <c r="K3103" s="434">
        <v>1970</v>
      </c>
    </row>
    <row r="3104" spans="1:11" hidden="1" x14ac:dyDescent="0.25">
      <c r="A3104" s="434">
        <v>244469000</v>
      </c>
      <c r="B3104" s="434">
        <v>5073</v>
      </c>
      <c r="C3104" s="434" t="s">
        <v>54</v>
      </c>
      <c r="D3104" s="434" t="s">
        <v>17</v>
      </c>
      <c r="E3104" s="434">
        <v>13</v>
      </c>
      <c r="F3104" s="434">
        <v>3890</v>
      </c>
      <c r="G3104" s="434">
        <v>242</v>
      </c>
      <c r="H3104" s="434">
        <v>480</v>
      </c>
      <c r="I3104" s="434">
        <v>32.03</v>
      </c>
      <c r="J3104" s="434">
        <v>0</v>
      </c>
      <c r="K3104" s="434">
        <v>2008</v>
      </c>
    </row>
    <row r="3105" spans="1:11" hidden="1" x14ac:dyDescent="0.25">
      <c r="A3105" s="434">
        <v>244476000</v>
      </c>
      <c r="B3105" s="434">
        <v>2997</v>
      </c>
      <c r="C3105" s="434" t="s">
        <v>56</v>
      </c>
      <c r="D3105" s="434" t="s">
        <v>25</v>
      </c>
      <c r="E3105" s="434">
        <v>13</v>
      </c>
      <c r="F3105" s="434">
        <v>4320</v>
      </c>
      <c r="G3105" s="434">
        <v>7745</v>
      </c>
      <c r="H3105" s="434">
        <v>5116</v>
      </c>
      <c r="I3105" s="434">
        <v>116.5</v>
      </c>
      <c r="K3105" s="434">
        <v>2004</v>
      </c>
    </row>
    <row r="3106" spans="1:11" hidden="1" x14ac:dyDescent="0.25">
      <c r="A3106" s="434">
        <v>244482000</v>
      </c>
      <c r="B3106" s="434">
        <v>36378</v>
      </c>
      <c r="C3106" s="434" t="s">
        <v>61</v>
      </c>
      <c r="D3106" s="434" t="s">
        <v>22</v>
      </c>
      <c r="E3106" s="434">
        <v>11.5</v>
      </c>
      <c r="F3106" s="434">
        <v>1249</v>
      </c>
      <c r="G3106" s="434">
        <v>3704</v>
      </c>
      <c r="H3106" s="434">
        <v>2409</v>
      </c>
      <c r="I3106" s="434">
        <v>82.5</v>
      </c>
      <c r="J3106" s="434">
        <v>0</v>
      </c>
      <c r="K3106" s="434">
        <v>2005</v>
      </c>
    </row>
    <row r="3107" spans="1:11" hidden="1" x14ac:dyDescent="0.25">
      <c r="A3107" s="434">
        <v>244503000</v>
      </c>
      <c r="B3107" s="434">
        <v>1147034</v>
      </c>
      <c r="C3107" s="434" t="s">
        <v>20</v>
      </c>
      <c r="D3107" s="434" t="s">
        <v>22</v>
      </c>
      <c r="E3107" s="434">
        <v>12.5</v>
      </c>
      <c r="F3107" s="434">
        <v>2130</v>
      </c>
      <c r="G3107" s="434">
        <v>3848</v>
      </c>
      <c r="H3107" s="434">
        <v>2874</v>
      </c>
      <c r="I3107" s="434">
        <v>96</v>
      </c>
      <c r="J3107" s="434">
        <v>0</v>
      </c>
      <c r="K3107" s="434">
        <v>1970</v>
      </c>
    </row>
    <row r="3108" spans="1:11" hidden="1" x14ac:dyDescent="0.25">
      <c r="A3108" s="434">
        <v>244519000</v>
      </c>
      <c r="B3108" s="434">
        <v>863</v>
      </c>
      <c r="C3108" s="434" t="s">
        <v>31</v>
      </c>
      <c r="D3108" s="434" t="s">
        <v>33</v>
      </c>
      <c r="E3108" s="434">
        <v>22</v>
      </c>
      <c r="F3108" s="434">
        <v>25200</v>
      </c>
      <c r="G3108" s="434">
        <v>18250</v>
      </c>
      <c r="H3108" s="434">
        <v>28289</v>
      </c>
      <c r="I3108" s="434">
        <v>205</v>
      </c>
      <c r="J3108" s="434">
        <v>0</v>
      </c>
      <c r="K3108" s="434">
        <v>2007</v>
      </c>
    </row>
    <row r="3109" spans="1:11" hidden="1" x14ac:dyDescent="0.25">
      <c r="A3109" s="434">
        <v>244527000</v>
      </c>
      <c r="B3109" s="434">
        <v>10112</v>
      </c>
      <c r="C3109" s="434" t="s">
        <v>56</v>
      </c>
      <c r="D3109" s="434" t="s">
        <v>29</v>
      </c>
      <c r="E3109" s="434">
        <v>19</v>
      </c>
      <c r="F3109" s="434">
        <v>15600</v>
      </c>
      <c r="G3109" s="434">
        <v>0</v>
      </c>
      <c r="H3109" s="434">
        <v>28395</v>
      </c>
      <c r="I3109" s="434">
        <v>176.35</v>
      </c>
      <c r="J3109" s="434">
        <v>0</v>
      </c>
    </row>
    <row r="3110" spans="1:11" hidden="1" x14ac:dyDescent="0.25">
      <c r="A3110" s="434">
        <v>244530000</v>
      </c>
      <c r="B3110" s="434">
        <v>40489</v>
      </c>
      <c r="C3110" s="434" t="s">
        <v>20</v>
      </c>
      <c r="D3110" s="434" t="s">
        <v>22</v>
      </c>
      <c r="E3110" s="434">
        <v>12</v>
      </c>
      <c r="F3110" s="434">
        <v>1765</v>
      </c>
      <c r="G3110" s="434">
        <v>3731</v>
      </c>
      <c r="H3110" s="434">
        <v>2140</v>
      </c>
      <c r="I3110" s="434">
        <v>91.29</v>
      </c>
      <c r="J3110" s="434">
        <v>3403</v>
      </c>
      <c r="K3110" s="434">
        <v>2000</v>
      </c>
    </row>
    <row r="3111" spans="1:11" hidden="1" x14ac:dyDescent="0.25">
      <c r="A3111" s="434">
        <v>244536000</v>
      </c>
      <c r="B3111" s="434">
        <v>74132</v>
      </c>
      <c r="C3111" s="434" t="s">
        <v>46</v>
      </c>
      <c r="D3111" s="434" t="s">
        <v>17</v>
      </c>
      <c r="E3111" s="434">
        <v>11</v>
      </c>
      <c r="F3111" s="434">
        <v>3838</v>
      </c>
      <c r="G3111" s="434">
        <v>100</v>
      </c>
      <c r="H3111" s="434">
        <v>607</v>
      </c>
      <c r="I3111" s="434">
        <v>36.58</v>
      </c>
      <c r="J3111" s="434">
        <v>0</v>
      </c>
      <c r="K3111" s="434">
        <v>2010</v>
      </c>
    </row>
    <row r="3112" spans="1:11" hidden="1" x14ac:dyDescent="0.25">
      <c r="A3112" s="434">
        <v>244538000</v>
      </c>
      <c r="B3112" s="434">
        <v>92742</v>
      </c>
      <c r="C3112" s="434" t="s">
        <v>56</v>
      </c>
      <c r="D3112" s="434" t="s">
        <v>17</v>
      </c>
      <c r="E3112" s="434">
        <v>12</v>
      </c>
      <c r="F3112" s="434">
        <v>1618</v>
      </c>
      <c r="G3112" s="434">
        <v>610</v>
      </c>
      <c r="H3112" s="434">
        <v>1017</v>
      </c>
      <c r="I3112" s="434">
        <v>49.49</v>
      </c>
      <c r="J3112" s="434">
        <v>0</v>
      </c>
      <c r="K3112" s="434">
        <v>1975</v>
      </c>
    </row>
    <row r="3113" spans="1:11" hidden="1" x14ac:dyDescent="0.25">
      <c r="A3113" s="434">
        <v>244542000</v>
      </c>
      <c r="B3113" s="434">
        <v>4138</v>
      </c>
      <c r="C3113" s="434" t="s">
        <v>31</v>
      </c>
      <c r="D3113" s="434" t="s">
        <v>25</v>
      </c>
      <c r="E3113" s="434">
        <v>16</v>
      </c>
      <c r="F3113" s="434">
        <v>4197</v>
      </c>
      <c r="G3113" s="434">
        <v>5448</v>
      </c>
      <c r="H3113" s="434">
        <v>3998</v>
      </c>
      <c r="I3113" s="434">
        <v>107.6</v>
      </c>
      <c r="J3113" s="434">
        <v>7398</v>
      </c>
      <c r="K3113" s="434">
        <v>1989</v>
      </c>
    </row>
    <row r="3114" spans="1:11" hidden="1" x14ac:dyDescent="0.25">
      <c r="A3114" s="434">
        <v>244543000</v>
      </c>
      <c r="B3114" s="434">
        <v>54406</v>
      </c>
      <c r="C3114" s="434" t="s">
        <v>61</v>
      </c>
      <c r="D3114" s="434" t="s">
        <v>17</v>
      </c>
      <c r="E3114" s="434">
        <v>10</v>
      </c>
      <c r="F3114" s="434">
        <v>403</v>
      </c>
      <c r="G3114" s="434">
        <v>60</v>
      </c>
      <c r="H3114" s="434">
        <v>606</v>
      </c>
      <c r="I3114" s="434">
        <v>59.7</v>
      </c>
      <c r="J3114" s="434">
        <v>0</v>
      </c>
      <c r="K3114" s="434">
        <v>1970</v>
      </c>
    </row>
    <row r="3115" spans="1:11" hidden="1" x14ac:dyDescent="0.25">
      <c r="A3115" s="434">
        <v>244554000</v>
      </c>
      <c r="B3115" s="434">
        <v>34798</v>
      </c>
      <c r="C3115" s="434" t="s">
        <v>61</v>
      </c>
      <c r="D3115" s="434" t="s">
        <v>22</v>
      </c>
      <c r="E3115" s="434">
        <v>13</v>
      </c>
      <c r="F3115" s="434">
        <v>2638</v>
      </c>
      <c r="G3115" s="434">
        <v>3638</v>
      </c>
      <c r="H3115" s="434">
        <v>2528</v>
      </c>
      <c r="I3115" s="434">
        <v>89.99</v>
      </c>
      <c r="J3115" s="434">
        <v>0</v>
      </c>
      <c r="K3115" s="434">
        <v>2007</v>
      </c>
    </row>
    <row r="3116" spans="1:11" hidden="1" x14ac:dyDescent="0.25">
      <c r="A3116" s="434">
        <v>244557000</v>
      </c>
      <c r="B3116" s="434">
        <v>104378</v>
      </c>
      <c r="C3116" s="434" t="s">
        <v>61</v>
      </c>
      <c r="D3116" s="434" t="s">
        <v>22</v>
      </c>
      <c r="E3116" s="434">
        <v>11</v>
      </c>
      <c r="F3116" s="434">
        <v>1442</v>
      </c>
      <c r="G3116" s="434">
        <v>3150</v>
      </c>
      <c r="H3116" s="434">
        <v>2281</v>
      </c>
      <c r="I3116" s="434">
        <v>88.97</v>
      </c>
      <c r="J3116" s="434">
        <v>0</v>
      </c>
      <c r="K3116" s="434">
        <v>2008</v>
      </c>
    </row>
    <row r="3117" spans="1:11" hidden="1" x14ac:dyDescent="0.25">
      <c r="A3117" s="434">
        <v>244559000</v>
      </c>
      <c r="B3117" s="434">
        <v>61734</v>
      </c>
      <c r="C3117" s="434" t="s">
        <v>61</v>
      </c>
      <c r="D3117" s="434" t="s">
        <v>25</v>
      </c>
      <c r="E3117" s="434">
        <v>16.399999999999999</v>
      </c>
      <c r="F3117" s="434">
        <v>8648</v>
      </c>
      <c r="G3117" s="434">
        <v>16050</v>
      </c>
      <c r="H3117" s="434">
        <v>10990</v>
      </c>
      <c r="I3117" s="434">
        <v>138.04</v>
      </c>
      <c r="J3117" s="434">
        <v>0</v>
      </c>
      <c r="K3117" s="434">
        <v>1997</v>
      </c>
    </row>
    <row r="3118" spans="1:11" hidden="1" x14ac:dyDescent="0.25">
      <c r="A3118" s="434">
        <v>244561000</v>
      </c>
      <c r="B3118" s="434">
        <v>107053</v>
      </c>
      <c r="C3118" s="434" t="s">
        <v>35</v>
      </c>
      <c r="D3118" s="434" t="s">
        <v>22</v>
      </c>
      <c r="E3118" s="434">
        <v>15</v>
      </c>
      <c r="F3118" s="434">
        <v>4000</v>
      </c>
      <c r="G3118" s="434">
        <v>4800</v>
      </c>
      <c r="H3118" s="434">
        <v>3871</v>
      </c>
      <c r="I3118" s="434">
        <v>99.97</v>
      </c>
      <c r="J3118" s="434">
        <v>0</v>
      </c>
      <c r="K3118" s="434">
        <v>2012</v>
      </c>
    </row>
    <row r="3119" spans="1:11" hidden="1" x14ac:dyDescent="0.25">
      <c r="A3119" s="434">
        <v>244562000</v>
      </c>
      <c r="B3119" s="434">
        <v>59346</v>
      </c>
      <c r="C3119" s="434" t="s">
        <v>61</v>
      </c>
      <c r="D3119" s="434" t="s">
        <v>25</v>
      </c>
      <c r="E3119" s="434">
        <v>13</v>
      </c>
      <c r="F3119" s="434">
        <v>2640</v>
      </c>
      <c r="G3119" s="434">
        <v>6000</v>
      </c>
      <c r="H3119" s="434">
        <v>3990</v>
      </c>
      <c r="I3119" s="434">
        <v>110.78</v>
      </c>
      <c r="J3119" s="434">
        <v>0</v>
      </c>
      <c r="K3119" s="434">
        <v>2007</v>
      </c>
    </row>
    <row r="3120" spans="1:11" hidden="1" x14ac:dyDescent="0.25">
      <c r="A3120" s="434">
        <v>244571000</v>
      </c>
      <c r="B3120" s="434">
        <v>8669</v>
      </c>
      <c r="C3120" s="434" t="s">
        <v>54</v>
      </c>
      <c r="D3120" s="434" t="s">
        <v>13</v>
      </c>
      <c r="E3120" s="434">
        <v>11</v>
      </c>
      <c r="F3120" s="434">
        <v>2460</v>
      </c>
      <c r="G3120" s="434">
        <v>0</v>
      </c>
      <c r="H3120" s="434">
        <v>218</v>
      </c>
      <c r="I3120" s="434">
        <v>27.02</v>
      </c>
      <c r="J3120" s="434">
        <v>0</v>
      </c>
      <c r="K3120" s="434">
        <v>1970</v>
      </c>
    </row>
    <row r="3121" spans="1:11" hidden="1" x14ac:dyDescent="0.25">
      <c r="A3121" s="434">
        <v>244573000</v>
      </c>
      <c r="B3121" s="434">
        <v>8886</v>
      </c>
      <c r="C3121" s="434" t="s">
        <v>31</v>
      </c>
      <c r="D3121" s="434" t="s">
        <v>22</v>
      </c>
      <c r="E3121" s="434">
        <v>12</v>
      </c>
      <c r="F3121" s="434">
        <v>1520</v>
      </c>
      <c r="G3121" s="434">
        <v>3820</v>
      </c>
      <c r="H3121" s="434">
        <v>2545</v>
      </c>
      <c r="I3121" s="434">
        <v>88.6</v>
      </c>
      <c r="J3121" s="434">
        <v>0</v>
      </c>
      <c r="K3121" s="434">
        <v>2004</v>
      </c>
    </row>
    <row r="3122" spans="1:11" hidden="1" x14ac:dyDescent="0.25">
      <c r="A3122" s="434">
        <v>244573039</v>
      </c>
      <c r="B3122" s="434">
        <v>4635</v>
      </c>
      <c r="C3122" s="434" t="s">
        <v>61</v>
      </c>
      <c r="D3122" s="434" t="s">
        <v>13</v>
      </c>
      <c r="I3122" s="434">
        <v>12</v>
      </c>
      <c r="J3122" s="434">
        <v>0</v>
      </c>
      <c r="K3122" s="434">
        <v>1970</v>
      </c>
    </row>
    <row r="3123" spans="1:11" hidden="1" x14ac:dyDescent="0.25">
      <c r="A3123" s="434">
        <v>244573077</v>
      </c>
      <c r="B3123" s="434">
        <v>1868</v>
      </c>
      <c r="C3123" s="434" t="s">
        <v>61</v>
      </c>
      <c r="D3123" s="434" t="s">
        <v>13</v>
      </c>
      <c r="I3123" s="434">
        <v>7</v>
      </c>
    </row>
    <row r="3124" spans="1:11" hidden="1" x14ac:dyDescent="0.25">
      <c r="A3124" s="434">
        <v>244575000</v>
      </c>
      <c r="B3124" s="434">
        <v>46931</v>
      </c>
      <c r="C3124" s="434" t="s">
        <v>61</v>
      </c>
      <c r="D3124" s="434" t="s">
        <v>25</v>
      </c>
      <c r="E3124" s="434">
        <v>14.4</v>
      </c>
      <c r="F3124" s="434">
        <v>2640</v>
      </c>
      <c r="G3124" s="434">
        <v>6000</v>
      </c>
      <c r="H3124" s="434">
        <v>3990</v>
      </c>
      <c r="I3124" s="434">
        <v>110.78</v>
      </c>
      <c r="K3124" s="434">
        <v>2005</v>
      </c>
    </row>
    <row r="3125" spans="1:11" x14ac:dyDescent="0.25">
      <c r="A3125" s="434">
        <v>244577000</v>
      </c>
      <c r="B3125" s="434">
        <v>1243</v>
      </c>
      <c r="C3125" s="434" t="s">
        <v>59</v>
      </c>
      <c r="D3125" s="434" t="s">
        <v>17</v>
      </c>
      <c r="E3125" s="434">
        <v>0</v>
      </c>
      <c r="F3125" s="434">
        <v>1471</v>
      </c>
      <c r="G3125" s="434">
        <v>365</v>
      </c>
      <c r="H3125" s="434">
        <v>503</v>
      </c>
      <c r="I3125" s="434">
        <v>42.35</v>
      </c>
      <c r="J3125" s="434">
        <v>0</v>
      </c>
    </row>
    <row r="3126" spans="1:11" hidden="1" x14ac:dyDescent="0.25">
      <c r="A3126" s="434">
        <v>244580000</v>
      </c>
      <c r="B3126" s="434">
        <v>15951</v>
      </c>
      <c r="C3126" s="434" t="s">
        <v>61</v>
      </c>
      <c r="D3126" s="434" t="s">
        <v>22</v>
      </c>
      <c r="E3126" s="434">
        <v>11.5</v>
      </c>
      <c r="F3126" s="434">
        <v>1320</v>
      </c>
      <c r="G3126" s="434">
        <v>2953</v>
      </c>
      <c r="H3126" s="434">
        <v>2056</v>
      </c>
      <c r="I3126" s="434">
        <v>88.95</v>
      </c>
      <c r="J3126" s="434">
        <v>0</v>
      </c>
      <c r="K3126" s="434">
        <v>2000</v>
      </c>
    </row>
    <row r="3127" spans="1:11" x14ac:dyDescent="0.25">
      <c r="A3127" s="434">
        <v>244583000</v>
      </c>
      <c r="B3127" s="434">
        <v>5195</v>
      </c>
      <c r="C3127" s="434" t="s">
        <v>59</v>
      </c>
      <c r="D3127" s="434" t="s">
        <v>25</v>
      </c>
      <c r="E3127" s="434">
        <v>16</v>
      </c>
      <c r="F3127" s="434">
        <v>6600</v>
      </c>
      <c r="G3127" s="434">
        <v>5162</v>
      </c>
      <c r="H3127" s="434">
        <v>6128</v>
      </c>
      <c r="I3127" s="434">
        <v>113.97</v>
      </c>
      <c r="J3127" s="434">
        <v>0</v>
      </c>
      <c r="K3127" s="434">
        <v>1970</v>
      </c>
    </row>
    <row r="3128" spans="1:11" hidden="1" x14ac:dyDescent="0.25">
      <c r="A3128" s="434">
        <v>244584000</v>
      </c>
      <c r="B3128" s="434">
        <v>14386</v>
      </c>
      <c r="C3128" s="434" t="s">
        <v>61</v>
      </c>
      <c r="D3128" s="434" t="s">
        <v>29</v>
      </c>
      <c r="E3128" s="434">
        <v>17</v>
      </c>
      <c r="F3128" s="434">
        <v>12062</v>
      </c>
      <c r="G3128" s="434">
        <v>21250</v>
      </c>
      <c r="H3128" s="434">
        <v>16676</v>
      </c>
      <c r="I3128" s="434">
        <v>172.6</v>
      </c>
      <c r="J3128" s="434">
        <v>0</v>
      </c>
      <c r="K3128" s="434">
        <v>2004</v>
      </c>
    </row>
    <row r="3129" spans="1:11" hidden="1" x14ac:dyDescent="0.25">
      <c r="A3129" s="434">
        <v>244590000</v>
      </c>
      <c r="B3129" s="434">
        <v>824</v>
      </c>
      <c r="C3129" s="434" t="s">
        <v>31</v>
      </c>
      <c r="D3129" s="434" t="s">
        <v>29</v>
      </c>
      <c r="E3129" s="434">
        <v>19</v>
      </c>
      <c r="F3129" s="434">
        <v>9450</v>
      </c>
      <c r="G3129" s="434">
        <v>8600</v>
      </c>
      <c r="H3129" s="434">
        <v>12635</v>
      </c>
      <c r="I3129" s="434">
        <v>153.05000000000001</v>
      </c>
      <c r="J3129" s="434">
        <v>0</v>
      </c>
      <c r="K3129" s="434">
        <v>2004</v>
      </c>
    </row>
    <row r="3130" spans="1:11" hidden="1" x14ac:dyDescent="0.25">
      <c r="A3130" s="434">
        <v>244602000</v>
      </c>
      <c r="B3130" s="434">
        <v>17296</v>
      </c>
      <c r="C3130" s="434" t="s">
        <v>39</v>
      </c>
      <c r="D3130" s="434" t="s">
        <v>13</v>
      </c>
      <c r="E3130" s="434">
        <v>0</v>
      </c>
      <c r="F3130" s="434">
        <v>588</v>
      </c>
      <c r="G3130" s="434">
        <v>0</v>
      </c>
      <c r="H3130" s="434">
        <v>109</v>
      </c>
      <c r="I3130" s="434">
        <v>29.39</v>
      </c>
      <c r="J3130" s="434">
        <v>0</v>
      </c>
      <c r="K3130" s="434">
        <v>1961</v>
      </c>
    </row>
    <row r="3131" spans="1:11" hidden="1" x14ac:dyDescent="0.25">
      <c r="A3131" s="434">
        <v>244613000</v>
      </c>
      <c r="B3131" s="434">
        <v>32608</v>
      </c>
      <c r="C3131" s="434" t="s">
        <v>61</v>
      </c>
      <c r="D3131" s="434" t="s">
        <v>22</v>
      </c>
      <c r="E3131" s="434">
        <v>11.3</v>
      </c>
      <c r="F3131" s="434">
        <v>1350</v>
      </c>
      <c r="G3131" s="434">
        <v>3200</v>
      </c>
      <c r="H3131" s="434">
        <v>2409</v>
      </c>
      <c r="I3131" s="434">
        <v>82.5</v>
      </c>
      <c r="J3131" s="434">
        <v>0</v>
      </c>
      <c r="K3131" s="434">
        <v>2004</v>
      </c>
    </row>
    <row r="3132" spans="1:11" hidden="1" x14ac:dyDescent="0.25">
      <c r="A3132" s="434">
        <v>244615000</v>
      </c>
      <c r="B3132" s="434">
        <v>18105</v>
      </c>
      <c r="C3132" s="434" t="s">
        <v>61</v>
      </c>
      <c r="D3132" s="434" t="s">
        <v>22</v>
      </c>
      <c r="E3132" s="434">
        <v>12</v>
      </c>
      <c r="F3132" s="434">
        <v>1520</v>
      </c>
      <c r="G3132" s="434">
        <v>3800</v>
      </c>
      <c r="H3132" s="434">
        <v>2545</v>
      </c>
      <c r="I3132" s="434">
        <v>88.6</v>
      </c>
      <c r="J3132" s="434">
        <v>0</v>
      </c>
      <c r="K3132" s="434">
        <v>2007</v>
      </c>
    </row>
    <row r="3133" spans="1:11" hidden="1" x14ac:dyDescent="0.25">
      <c r="A3133" s="434">
        <v>244615026</v>
      </c>
      <c r="B3133" s="434">
        <v>4732</v>
      </c>
      <c r="C3133" s="434" t="s">
        <v>61</v>
      </c>
      <c r="D3133" s="434" t="s">
        <v>13</v>
      </c>
      <c r="I3133" s="434">
        <v>15</v>
      </c>
    </row>
    <row r="3134" spans="1:11" hidden="1" x14ac:dyDescent="0.25">
      <c r="A3134" s="434">
        <v>244615045</v>
      </c>
      <c r="B3134" s="434">
        <v>44733</v>
      </c>
      <c r="C3134" s="434" t="s">
        <v>61</v>
      </c>
      <c r="D3134" s="434" t="s">
        <v>13</v>
      </c>
      <c r="I3134" s="434">
        <v>19</v>
      </c>
    </row>
    <row r="3135" spans="1:11" hidden="1" x14ac:dyDescent="0.25">
      <c r="A3135" s="434">
        <v>244615122</v>
      </c>
      <c r="B3135" s="434">
        <v>65370</v>
      </c>
      <c r="C3135" s="434" t="s">
        <v>61</v>
      </c>
      <c r="D3135" s="434" t="s">
        <v>13</v>
      </c>
      <c r="I3135" s="434">
        <v>12</v>
      </c>
      <c r="J3135" s="434">
        <v>0</v>
      </c>
      <c r="K3135" s="434">
        <v>1970</v>
      </c>
    </row>
    <row r="3136" spans="1:11" hidden="1" x14ac:dyDescent="0.25">
      <c r="A3136" s="434">
        <v>244615184</v>
      </c>
      <c r="B3136" s="434">
        <v>50284</v>
      </c>
      <c r="C3136" s="434" t="s">
        <v>61</v>
      </c>
      <c r="D3136" s="434" t="s">
        <v>25</v>
      </c>
      <c r="E3136" s="434">
        <v>15.5</v>
      </c>
      <c r="F3136" s="434">
        <v>3840</v>
      </c>
      <c r="G3136" s="434">
        <v>8300</v>
      </c>
      <c r="H3136" s="434">
        <v>6939</v>
      </c>
      <c r="I3136" s="434">
        <v>132.22999999999999</v>
      </c>
      <c r="J3136" s="434">
        <v>0</v>
      </c>
      <c r="K3136" s="434">
        <v>1998</v>
      </c>
    </row>
    <row r="3137" spans="1:11" hidden="1" x14ac:dyDescent="0.25">
      <c r="A3137" s="434">
        <v>244615234</v>
      </c>
      <c r="B3137" s="434">
        <v>2418</v>
      </c>
      <c r="C3137" s="434" t="s">
        <v>61</v>
      </c>
      <c r="D3137" s="434" t="s">
        <v>13</v>
      </c>
      <c r="I3137" s="434">
        <v>11</v>
      </c>
      <c r="J3137" s="434">
        <v>0</v>
      </c>
      <c r="K3137" s="434">
        <v>1970</v>
      </c>
    </row>
    <row r="3138" spans="1:11" hidden="1" x14ac:dyDescent="0.25">
      <c r="A3138" s="434">
        <v>244615331</v>
      </c>
      <c r="B3138" s="434">
        <v>2555</v>
      </c>
      <c r="C3138" s="434" t="s">
        <v>61</v>
      </c>
      <c r="D3138" s="434" t="s">
        <v>13</v>
      </c>
      <c r="I3138" s="434">
        <v>12</v>
      </c>
      <c r="J3138" s="434">
        <v>0</v>
      </c>
      <c r="K3138" s="434">
        <v>1970</v>
      </c>
    </row>
    <row r="3139" spans="1:11" hidden="1" x14ac:dyDescent="0.25">
      <c r="A3139" s="434">
        <v>244615465</v>
      </c>
      <c r="B3139" s="434">
        <v>2356</v>
      </c>
      <c r="C3139" s="434" t="s">
        <v>61</v>
      </c>
      <c r="D3139" s="434" t="s">
        <v>13</v>
      </c>
      <c r="I3139" s="434">
        <v>12</v>
      </c>
      <c r="J3139" s="434">
        <v>0</v>
      </c>
      <c r="K3139" s="434">
        <v>1970</v>
      </c>
    </row>
    <row r="3140" spans="1:11" hidden="1" x14ac:dyDescent="0.25">
      <c r="A3140" s="434">
        <v>244615481</v>
      </c>
      <c r="B3140" s="434">
        <v>1802</v>
      </c>
      <c r="C3140" s="434" t="s">
        <v>61</v>
      </c>
      <c r="D3140" s="434" t="s">
        <v>13</v>
      </c>
      <c r="I3140" s="434">
        <v>14</v>
      </c>
      <c r="J3140" s="434">
        <v>0</v>
      </c>
      <c r="K3140" s="434">
        <v>1970</v>
      </c>
    </row>
    <row r="3141" spans="1:11" hidden="1" x14ac:dyDescent="0.25">
      <c r="A3141" s="434">
        <v>244615602</v>
      </c>
      <c r="B3141" s="434">
        <v>9073</v>
      </c>
      <c r="C3141" s="434" t="s">
        <v>61</v>
      </c>
      <c r="D3141" s="434" t="s">
        <v>13</v>
      </c>
      <c r="I3141" s="434">
        <v>12</v>
      </c>
    </row>
    <row r="3142" spans="1:11" hidden="1" x14ac:dyDescent="0.25">
      <c r="A3142" s="434">
        <v>244615929</v>
      </c>
      <c r="B3142" s="434">
        <v>23456</v>
      </c>
      <c r="C3142" s="434" t="s">
        <v>31</v>
      </c>
      <c r="D3142" s="434" t="s">
        <v>25</v>
      </c>
      <c r="E3142" s="434">
        <v>18</v>
      </c>
      <c r="F3142" s="434">
        <v>9000</v>
      </c>
      <c r="G3142" s="434">
        <v>6902</v>
      </c>
      <c r="H3142" s="434">
        <v>12802</v>
      </c>
      <c r="I3142" s="434">
        <v>142.30000000000001</v>
      </c>
      <c r="J3142" s="434">
        <v>0</v>
      </c>
      <c r="K3142" s="434">
        <v>2010</v>
      </c>
    </row>
    <row r="3143" spans="1:11" hidden="1" x14ac:dyDescent="0.25">
      <c r="A3143" s="434">
        <v>244615976</v>
      </c>
      <c r="B3143" s="434">
        <v>2316</v>
      </c>
      <c r="C3143" s="434" t="s">
        <v>31</v>
      </c>
      <c r="D3143" s="434" t="s">
        <v>22</v>
      </c>
      <c r="E3143" s="434">
        <v>11.2</v>
      </c>
      <c r="F3143" s="434">
        <v>1104</v>
      </c>
      <c r="G3143" s="434">
        <v>2570</v>
      </c>
      <c r="H3143" s="434">
        <v>1767</v>
      </c>
      <c r="I3143" s="434">
        <v>87.5</v>
      </c>
      <c r="K3143" s="434">
        <v>2013</v>
      </c>
    </row>
    <row r="3144" spans="1:11" hidden="1" x14ac:dyDescent="0.25">
      <c r="A3144" s="434">
        <v>244617000</v>
      </c>
      <c r="B3144" s="434">
        <v>28420</v>
      </c>
      <c r="C3144" s="434" t="s">
        <v>61</v>
      </c>
      <c r="D3144" s="434" t="s">
        <v>22</v>
      </c>
      <c r="E3144" s="434">
        <v>12</v>
      </c>
      <c r="F3144" s="434">
        <v>1860</v>
      </c>
      <c r="G3144" s="434">
        <v>4500</v>
      </c>
      <c r="H3144" s="434">
        <v>2999</v>
      </c>
      <c r="I3144" s="434">
        <v>89.95</v>
      </c>
      <c r="J3144" s="434">
        <v>0</v>
      </c>
      <c r="K3144" s="434">
        <v>2009</v>
      </c>
    </row>
    <row r="3145" spans="1:11" hidden="1" x14ac:dyDescent="0.25">
      <c r="A3145" s="434">
        <v>244620017</v>
      </c>
      <c r="B3145" s="434">
        <v>2328</v>
      </c>
      <c r="C3145" s="434" t="s">
        <v>61</v>
      </c>
      <c r="D3145" s="434" t="s">
        <v>13</v>
      </c>
      <c r="I3145" s="434">
        <v>12</v>
      </c>
      <c r="J3145" s="434">
        <v>0</v>
      </c>
      <c r="K3145" s="434">
        <v>1970</v>
      </c>
    </row>
    <row r="3146" spans="1:11" hidden="1" x14ac:dyDescent="0.25">
      <c r="A3146" s="434">
        <v>244620052</v>
      </c>
      <c r="B3146" s="434">
        <v>312399</v>
      </c>
      <c r="C3146" s="434" t="s">
        <v>61</v>
      </c>
      <c r="D3146" s="434" t="s">
        <v>25</v>
      </c>
      <c r="E3146" s="434">
        <v>17</v>
      </c>
      <c r="F3146" s="434">
        <v>3600</v>
      </c>
      <c r="G3146" s="434">
        <v>3394</v>
      </c>
      <c r="H3146" s="434">
        <v>2981</v>
      </c>
      <c r="I3146" s="434">
        <v>105</v>
      </c>
      <c r="J3146" s="434">
        <v>0</v>
      </c>
      <c r="K3146" s="434">
        <v>2009</v>
      </c>
    </row>
    <row r="3147" spans="1:11" hidden="1" x14ac:dyDescent="0.25">
      <c r="A3147" s="434">
        <v>244620096</v>
      </c>
      <c r="B3147" s="434">
        <v>17500</v>
      </c>
      <c r="C3147" s="434" t="s">
        <v>61</v>
      </c>
      <c r="D3147" s="434" t="s">
        <v>13</v>
      </c>
      <c r="I3147" s="434">
        <v>11</v>
      </c>
    </row>
    <row r="3148" spans="1:11" hidden="1" x14ac:dyDescent="0.25">
      <c r="A3148" s="434">
        <v>244620116</v>
      </c>
      <c r="B3148" s="434">
        <v>59933</v>
      </c>
      <c r="C3148" s="434" t="s">
        <v>61</v>
      </c>
      <c r="D3148" s="434" t="s">
        <v>13</v>
      </c>
      <c r="I3148" s="434">
        <v>10</v>
      </c>
      <c r="J3148" s="434">
        <v>0</v>
      </c>
      <c r="K3148" s="434">
        <v>1970</v>
      </c>
    </row>
    <row r="3149" spans="1:11" hidden="1" x14ac:dyDescent="0.25">
      <c r="A3149" s="434">
        <v>244620158</v>
      </c>
      <c r="B3149" s="434">
        <v>56733</v>
      </c>
      <c r="C3149" s="434" t="s">
        <v>61</v>
      </c>
      <c r="D3149" s="434" t="s">
        <v>13</v>
      </c>
      <c r="I3149" s="434">
        <v>16</v>
      </c>
      <c r="J3149" s="434">
        <v>0</v>
      </c>
      <c r="K3149" s="434">
        <v>1970</v>
      </c>
    </row>
    <row r="3150" spans="1:11" hidden="1" x14ac:dyDescent="0.25">
      <c r="A3150" s="434">
        <v>244620168</v>
      </c>
      <c r="B3150" s="434">
        <v>4468</v>
      </c>
      <c r="C3150" s="434" t="s">
        <v>61</v>
      </c>
      <c r="D3150" s="434" t="s">
        <v>13</v>
      </c>
      <c r="I3150" s="434">
        <v>11</v>
      </c>
      <c r="J3150" s="434">
        <v>0</v>
      </c>
      <c r="K3150" s="434">
        <v>1970</v>
      </c>
    </row>
    <row r="3151" spans="1:11" hidden="1" x14ac:dyDescent="0.25">
      <c r="A3151" s="434">
        <v>244620225</v>
      </c>
      <c r="B3151" s="434">
        <v>31737</v>
      </c>
      <c r="C3151" s="434" t="s">
        <v>61</v>
      </c>
      <c r="D3151" s="434" t="s">
        <v>13</v>
      </c>
      <c r="I3151" s="434">
        <v>18</v>
      </c>
      <c r="J3151" s="434">
        <v>0</v>
      </c>
      <c r="K3151" s="434">
        <v>1970</v>
      </c>
    </row>
    <row r="3152" spans="1:11" hidden="1" x14ac:dyDescent="0.25">
      <c r="A3152" s="434">
        <v>244620571</v>
      </c>
      <c r="B3152" s="434">
        <v>6969</v>
      </c>
      <c r="C3152" s="434" t="s">
        <v>31</v>
      </c>
      <c r="D3152" s="434" t="s">
        <v>25</v>
      </c>
      <c r="E3152" s="434">
        <v>18</v>
      </c>
      <c r="F3152" s="434">
        <v>9000</v>
      </c>
      <c r="G3152" s="434">
        <v>8250</v>
      </c>
      <c r="H3152" s="434">
        <v>14802</v>
      </c>
      <c r="I3152" s="434">
        <v>142</v>
      </c>
      <c r="K3152" s="434">
        <v>2016</v>
      </c>
    </row>
    <row r="3153" spans="1:11" hidden="1" x14ac:dyDescent="0.25">
      <c r="A3153" s="434">
        <v>244620675</v>
      </c>
      <c r="B3153" s="434">
        <v>6639</v>
      </c>
      <c r="C3153" s="434" t="s">
        <v>61</v>
      </c>
      <c r="D3153" s="434" t="s">
        <v>25</v>
      </c>
      <c r="E3153" s="434">
        <v>13.5</v>
      </c>
      <c r="F3153" s="434">
        <v>3000</v>
      </c>
      <c r="G3153" s="434">
        <v>8736</v>
      </c>
      <c r="H3153" s="434">
        <v>5925</v>
      </c>
      <c r="I3153" s="434">
        <v>127.03</v>
      </c>
      <c r="J3153" s="434">
        <v>0</v>
      </c>
      <c r="K3153" s="434">
        <v>2014</v>
      </c>
    </row>
    <row r="3154" spans="1:11" hidden="1" x14ac:dyDescent="0.25">
      <c r="A3154" s="434">
        <v>244620862</v>
      </c>
      <c r="B3154" s="434">
        <v>15276</v>
      </c>
      <c r="C3154" s="434" t="s">
        <v>61</v>
      </c>
      <c r="D3154" s="434" t="s">
        <v>13</v>
      </c>
      <c r="I3154" s="434">
        <v>13</v>
      </c>
    </row>
    <row r="3155" spans="1:11" hidden="1" x14ac:dyDescent="0.25">
      <c r="A3155" s="434">
        <v>244620932</v>
      </c>
      <c r="B3155" s="434">
        <v>7811</v>
      </c>
      <c r="C3155" s="434" t="s">
        <v>61</v>
      </c>
      <c r="D3155" s="434" t="s">
        <v>13</v>
      </c>
      <c r="I3155" s="434">
        <v>20</v>
      </c>
    </row>
    <row r="3156" spans="1:11" hidden="1" x14ac:dyDescent="0.25">
      <c r="A3156" s="434">
        <v>244620947</v>
      </c>
      <c r="B3156" s="434">
        <v>1</v>
      </c>
      <c r="C3156" s="434" t="s">
        <v>56</v>
      </c>
      <c r="D3156" s="434" t="s">
        <v>17</v>
      </c>
      <c r="F3156" s="434">
        <v>4082</v>
      </c>
      <c r="I3156" s="434">
        <v>40</v>
      </c>
      <c r="K3156" s="434">
        <v>2007</v>
      </c>
    </row>
    <row r="3157" spans="1:11" hidden="1" x14ac:dyDescent="0.25">
      <c r="A3157" s="434">
        <v>244620952</v>
      </c>
      <c r="B3157" s="434">
        <v>1</v>
      </c>
      <c r="C3157" s="434" t="s">
        <v>31</v>
      </c>
      <c r="D3157" s="434" t="s">
        <v>22</v>
      </c>
      <c r="F3157" s="434">
        <v>1014</v>
      </c>
      <c r="G3157" s="434">
        <v>1688</v>
      </c>
      <c r="H3157" s="434">
        <v>1023</v>
      </c>
      <c r="I3157" s="434">
        <v>85.92</v>
      </c>
      <c r="K3157" s="434">
        <v>2003</v>
      </c>
    </row>
    <row r="3158" spans="1:11" hidden="1" x14ac:dyDescent="0.25">
      <c r="A3158" s="434">
        <v>244621000</v>
      </c>
      <c r="B3158" s="434">
        <v>72812</v>
      </c>
      <c r="C3158" s="434" t="s">
        <v>61</v>
      </c>
      <c r="D3158" s="434" t="s">
        <v>25</v>
      </c>
      <c r="E3158" s="434">
        <v>15.5</v>
      </c>
      <c r="F3158" s="434">
        <v>2879</v>
      </c>
      <c r="G3158" s="434">
        <v>5360</v>
      </c>
      <c r="H3158" s="434">
        <v>4235</v>
      </c>
      <c r="I3158" s="434">
        <v>108.5</v>
      </c>
      <c r="J3158" s="434">
        <v>0</v>
      </c>
      <c r="K3158" s="434">
        <v>2001</v>
      </c>
    </row>
    <row r="3159" spans="1:11" hidden="1" x14ac:dyDescent="0.25">
      <c r="A3159" s="434">
        <v>244630007</v>
      </c>
      <c r="B3159" s="434">
        <v>1</v>
      </c>
      <c r="C3159" s="434" t="s">
        <v>20</v>
      </c>
      <c r="D3159" s="434" t="s">
        <v>25</v>
      </c>
      <c r="F3159" s="434">
        <v>1360</v>
      </c>
      <c r="G3159" s="434">
        <v>3192</v>
      </c>
      <c r="H3159" s="434">
        <v>1934</v>
      </c>
      <c r="I3159" s="434">
        <v>109.83</v>
      </c>
      <c r="J3159" s="434">
        <v>4307</v>
      </c>
      <c r="K3159" s="434">
        <v>1987</v>
      </c>
    </row>
    <row r="3160" spans="1:11" hidden="1" x14ac:dyDescent="0.25">
      <c r="A3160" s="434">
        <v>244630152</v>
      </c>
      <c r="B3160" s="434">
        <v>14631</v>
      </c>
      <c r="C3160" s="434" t="s">
        <v>61</v>
      </c>
      <c r="D3160" s="434" t="s">
        <v>13</v>
      </c>
      <c r="I3160" s="434">
        <v>12</v>
      </c>
    </row>
    <row r="3161" spans="1:11" hidden="1" x14ac:dyDescent="0.25">
      <c r="A3161" s="434">
        <v>244630204</v>
      </c>
      <c r="B3161" s="434">
        <v>2207</v>
      </c>
      <c r="C3161" s="434" t="s">
        <v>61</v>
      </c>
      <c r="D3161" s="434" t="s">
        <v>13</v>
      </c>
      <c r="I3161" s="434">
        <v>12</v>
      </c>
      <c r="J3161" s="434">
        <v>0</v>
      </c>
      <c r="K3161" s="434">
        <v>1970</v>
      </c>
    </row>
    <row r="3162" spans="1:11" hidden="1" x14ac:dyDescent="0.25">
      <c r="A3162" s="434">
        <v>244630231</v>
      </c>
      <c r="B3162" s="434">
        <v>64195</v>
      </c>
      <c r="C3162" s="434" t="s">
        <v>31</v>
      </c>
      <c r="D3162" s="434" t="s">
        <v>17</v>
      </c>
      <c r="E3162" s="434">
        <v>9</v>
      </c>
      <c r="F3162" s="434">
        <v>746</v>
      </c>
      <c r="G3162" s="434">
        <v>1739</v>
      </c>
      <c r="H3162" s="434">
        <v>999</v>
      </c>
      <c r="I3162" s="434">
        <v>63.55</v>
      </c>
      <c r="J3162" s="434">
        <v>0</v>
      </c>
      <c r="K3162" s="434">
        <v>1970</v>
      </c>
    </row>
    <row r="3163" spans="1:11" hidden="1" x14ac:dyDescent="0.25">
      <c r="A3163" s="434">
        <v>244630263</v>
      </c>
      <c r="B3163" s="434">
        <v>213757</v>
      </c>
      <c r="C3163" s="434" t="s">
        <v>61</v>
      </c>
      <c r="D3163" s="434" t="s">
        <v>13</v>
      </c>
      <c r="I3163" s="434">
        <v>20</v>
      </c>
      <c r="J3163" s="434">
        <v>0</v>
      </c>
      <c r="K3163" s="434">
        <v>1970</v>
      </c>
    </row>
    <row r="3164" spans="1:11" hidden="1" x14ac:dyDescent="0.25">
      <c r="A3164" s="434">
        <v>244630339</v>
      </c>
      <c r="B3164" s="434">
        <v>10870</v>
      </c>
      <c r="C3164" s="434" t="s">
        <v>61</v>
      </c>
      <c r="D3164" s="434" t="s">
        <v>13</v>
      </c>
      <c r="I3164" s="434">
        <v>14</v>
      </c>
    </row>
    <row r="3165" spans="1:11" hidden="1" x14ac:dyDescent="0.25">
      <c r="A3165" s="434">
        <v>244630644</v>
      </c>
      <c r="B3165" s="434">
        <v>1065</v>
      </c>
      <c r="C3165" s="434" t="s">
        <v>54</v>
      </c>
      <c r="D3165" s="434" t="s">
        <v>17</v>
      </c>
      <c r="E3165" s="434">
        <v>0</v>
      </c>
      <c r="F3165" s="434">
        <v>2610</v>
      </c>
      <c r="G3165" s="434">
        <v>0</v>
      </c>
      <c r="H3165" s="434">
        <v>327</v>
      </c>
      <c r="I3165" s="434">
        <v>32.270000000000003</v>
      </c>
      <c r="J3165" s="434">
        <v>0</v>
      </c>
      <c r="K3165" s="434">
        <v>2017</v>
      </c>
    </row>
    <row r="3166" spans="1:11" hidden="1" x14ac:dyDescent="0.25">
      <c r="A3166" s="434">
        <v>244630660</v>
      </c>
      <c r="B3166" s="434">
        <v>3014</v>
      </c>
      <c r="C3166" s="434" t="s">
        <v>61</v>
      </c>
      <c r="D3166" s="434" t="s">
        <v>13</v>
      </c>
      <c r="I3166" s="434">
        <v>8</v>
      </c>
      <c r="J3166" s="434">
        <v>0</v>
      </c>
      <c r="K3166" s="434">
        <v>1970</v>
      </c>
    </row>
    <row r="3167" spans="1:11" hidden="1" x14ac:dyDescent="0.25">
      <c r="A3167" s="434">
        <v>244630705</v>
      </c>
      <c r="B3167" s="434">
        <v>7692</v>
      </c>
      <c r="C3167" s="434" t="s">
        <v>61</v>
      </c>
      <c r="D3167" s="434" t="s">
        <v>13</v>
      </c>
      <c r="I3167" s="434">
        <v>13</v>
      </c>
    </row>
    <row r="3168" spans="1:11" hidden="1" x14ac:dyDescent="0.25">
      <c r="A3168" s="434">
        <v>244630729</v>
      </c>
      <c r="B3168" s="434">
        <v>14990</v>
      </c>
      <c r="C3168" s="434" t="s">
        <v>61</v>
      </c>
      <c r="D3168" s="434" t="s">
        <v>25</v>
      </c>
      <c r="E3168" s="434">
        <v>11.5</v>
      </c>
      <c r="F3168" s="434">
        <v>2880</v>
      </c>
      <c r="G3168" s="434">
        <v>8100</v>
      </c>
      <c r="H3168" s="434">
        <v>5598</v>
      </c>
      <c r="I3168" s="434">
        <v>108.1</v>
      </c>
      <c r="J3168" s="434">
        <v>0</v>
      </c>
      <c r="K3168" s="434">
        <v>2008</v>
      </c>
    </row>
    <row r="3169" spans="1:11" hidden="1" x14ac:dyDescent="0.25">
      <c r="A3169" s="434">
        <v>244630930</v>
      </c>
      <c r="B3169" s="434">
        <v>1721</v>
      </c>
      <c r="C3169" s="434" t="s">
        <v>61</v>
      </c>
      <c r="D3169" s="434" t="s">
        <v>13</v>
      </c>
      <c r="I3169" s="434">
        <v>17</v>
      </c>
      <c r="J3169" s="434">
        <v>0</v>
      </c>
      <c r="K3169" s="434">
        <v>1970</v>
      </c>
    </row>
    <row r="3170" spans="1:11" hidden="1" x14ac:dyDescent="0.25">
      <c r="A3170" s="434">
        <v>244632000</v>
      </c>
      <c r="B3170" s="434">
        <v>107369</v>
      </c>
      <c r="C3170" s="434" t="s">
        <v>61</v>
      </c>
      <c r="D3170" s="434" t="s">
        <v>25</v>
      </c>
      <c r="E3170" s="434">
        <v>15</v>
      </c>
      <c r="F3170" s="434">
        <v>3958</v>
      </c>
      <c r="G3170" s="434">
        <v>9900</v>
      </c>
      <c r="H3170" s="434">
        <v>6361</v>
      </c>
      <c r="I3170" s="434">
        <v>132.22999999999999</v>
      </c>
      <c r="J3170" s="434">
        <v>0</v>
      </c>
      <c r="K3170" s="434">
        <v>2001</v>
      </c>
    </row>
    <row r="3171" spans="1:11" hidden="1" x14ac:dyDescent="0.25">
      <c r="A3171" s="434">
        <v>244638000</v>
      </c>
      <c r="B3171" s="434">
        <v>11230</v>
      </c>
      <c r="C3171" s="434" t="s">
        <v>61</v>
      </c>
      <c r="D3171" s="434" t="s">
        <v>25</v>
      </c>
      <c r="E3171" s="434">
        <v>14.8</v>
      </c>
      <c r="F3171" s="434">
        <v>3837</v>
      </c>
      <c r="G3171" s="434">
        <v>9775</v>
      </c>
      <c r="H3171" s="434">
        <v>6312</v>
      </c>
      <c r="I3171" s="434">
        <v>132.19999999999999</v>
      </c>
      <c r="K3171" s="434">
        <v>2008</v>
      </c>
    </row>
    <row r="3172" spans="1:11" hidden="1" x14ac:dyDescent="0.25">
      <c r="A3172" s="434">
        <v>244641000</v>
      </c>
      <c r="B3172" s="434">
        <v>4549</v>
      </c>
      <c r="C3172" s="434" t="s">
        <v>56</v>
      </c>
      <c r="D3172" s="434" t="s">
        <v>17</v>
      </c>
      <c r="E3172" s="434">
        <v>11.5</v>
      </c>
      <c r="F3172" s="434">
        <v>1074</v>
      </c>
      <c r="H3172" s="434">
        <v>965</v>
      </c>
      <c r="I3172" s="434">
        <v>57.5</v>
      </c>
      <c r="K3172" s="434">
        <v>2002</v>
      </c>
    </row>
    <row r="3173" spans="1:11" hidden="1" x14ac:dyDescent="0.25">
      <c r="A3173" s="434">
        <v>244642000</v>
      </c>
      <c r="B3173" s="434">
        <v>208723</v>
      </c>
      <c r="C3173" s="434" t="s">
        <v>61</v>
      </c>
      <c r="D3173" s="434" t="s">
        <v>25</v>
      </c>
      <c r="E3173" s="434">
        <v>14.7</v>
      </c>
      <c r="F3173" s="434">
        <v>3000</v>
      </c>
      <c r="G3173" s="434">
        <v>8059</v>
      </c>
      <c r="H3173" s="434">
        <v>5887</v>
      </c>
      <c r="I3173" s="434">
        <v>128.44999999999999</v>
      </c>
      <c r="J3173" s="434">
        <v>0</v>
      </c>
      <c r="K3173" s="434">
        <v>2011</v>
      </c>
    </row>
    <row r="3174" spans="1:11" hidden="1" x14ac:dyDescent="0.25">
      <c r="A3174" s="434">
        <v>244650165</v>
      </c>
      <c r="B3174" s="434">
        <v>39177</v>
      </c>
      <c r="C3174" s="434" t="s">
        <v>61</v>
      </c>
      <c r="D3174" s="434" t="s">
        <v>22</v>
      </c>
      <c r="E3174" s="434">
        <v>12.3</v>
      </c>
      <c r="F3174" s="434">
        <v>1520</v>
      </c>
      <c r="G3174" s="434">
        <v>3850</v>
      </c>
      <c r="H3174" s="434">
        <v>2545</v>
      </c>
      <c r="I3174" s="434">
        <v>88.6</v>
      </c>
      <c r="J3174" s="434">
        <v>0</v>
      </c>
      <c r="K3174" s="434">
        <v>2013</v>
      </c>
    </row>
    <row r="3175" spans="1:11" hidden="1" x14ac:dyDescent="0.25">
      <c r="A3175" s="434">
        <v>244650173</v>
      </c>
      <c r="B3175" s="434">
        <v>39885</v>
      </c>
      <c r="C3175" s="434" t="s">
        <v>61</v>
      </c>
      <c r="D3175" s="434" t="s">
        <v>13</v>
      </c>
      <c r="I3175" s="434">
        <v>17</v>
      </c>
      <c r="J3175" s="434">
        <v>0</v>
      </c>
      <c r="K3175" s="434">
        <v>1970</v>
      </c>
    </row>
    <row r="3176" spans="1:11" hidden="1" x14ac:dyDescent="0.25">
      <c r="A3176" s="434">
        <v>244650277</v>
      </c>
      <c r="B3176" s="434">
        <v>856</v>
      </c>
      <c r="C3176" s="434" t="s">
        <v>61</v>
      </c>
      <c r="D3176" s="434" t="s">
        <v>13</v>
      </c>
      <c r="I3176" s="434">
        <v>15</v>
      </c>
    </row>
    <row r="3177" spans="1:11" hidden="1" x14ac:dyDescent="0.25">
      <c r="A3177" s="434">
        <v>244650317</v>
      </c>
      <c r="B3177" s="434">
        <v>27848</v>
      </c>
      <c r="C3177" s="434" t="s">
        <v>31</v>
      </c>
      <c r="D3177" s="434" t="s">
        <v>22</v>
      </c>
      <c r="E3177" s="434">
        <v>11.5</v>
      </c>
      <c r="F3177" s="434">
        <v>1292</v>
      </c>
      <c r="G3177" s="434">
        <v>3850</v>
      </c>
      <c r="H3177" s="434">
        <v>2597</v>
      </c>
      <c r="I3177" s="434">
        <v>88.6</v>
      </c>
      <c r="J3177" s="434">
        <v>0</v>
      </c>
      <c r="K3177" s="434">
        <v>1970</v>
      </c>
    </row>
    <row r="3178" spans="1:11" hidden="1" x14ac:dyDescent="0.25">
      <c r="A3178" s="434">
        <v>244650331</v>
      </c>
      <c r="B3178" s="434">
        <v>26124</v>
      </c>
      <c r="C3178" s="434" t="s">
        <v>31</v>
      </c>
      <c r="D3178" s="434" t="s">
        <v>25</v>
      </c>
      <c r="E3178" s="434">
        <v>13.4</v>
      </c>
      <c r="F3178" s="434">
        <v>2592</v>
      </c>
      <c r="G3178" s="434">
        <v>8200</v>
      </c>
      <c r="H3178" s="434">
        <v>5667</v>
      </c>
      <c r="I3178" s="434">
        <v>118.14</v>
      </c>
      <c r="J3178" s="434">
        <v>0</v>
      </c>
      <c r="K3178" s="434">
        <v>1970</v>
      </c>
    </row>
    <row r="3179" spans="1:11" hidden="1" x14ac:dyDescent="0.25">
      <c r="A3179" s="434">
        <v>244650642</v>
      </c>
      <c r="B3179" s="434">
        <v>33380</v>
      </c>
      <c r="C3179" s="434" t="s">
        <v>61</v>
      </c>
      <c r="D3179" s="434" t="s">
        <v>13</v>
      </c>
      <c r="I3179" s="434">
        <v>13</v>
      </c>
      <c r="J3179" s="434">
        <v>0</v>
      </c>
      <c r="K3179" s="434">
        <v>1970</v>
      </c>
    </row>
    <row r="3180" spans="1:11" hidden="1" x14ac:dyDescent="0.25">
      <c r="A3180" s="434">
        <v>244650649</v>
      </c>
      <c r="B3180" s="434">
        <v>3489</v>
      </c>
      <c r="C3180" s="434" t="s">
        <v>61</v>
      </c>
      <c r="D3180" s="434" t="s">
        <v>13</v>
      </c>
      <c r="I3180" s="434">
        <v>14</v>
      </c>
    </row>
    <row r="3181" spans="1:11" hidden="1" x14ac:dyDescent="0.25">
      <c r="A3181" s="434">
        <v>244650652</v>
      </c>
      <c r="B3181" s="434">
        <v>17327</v>
      </c>
      <c r="C3181" s="434" t="s">
        <v>46</v>
      </c>
      <c r="D3181" s="434" t="s">
        <v>13</v>
      </c>
      <c r="G3181" s="434">
        <v>25</v>
      </c>
      <c r="H3181" s="434">
        <v>168</v>
      </c>
      <c r="I3181" s="434">
        <v>25.75</v>
      </c>
    </row>
    <row r="3182" spans="1:11" hidden="1" x14ac:dyDescent="0.25">
      <c r="A3182" s="434">
        <v>244650949</v>
      </c>
      <c r="B3182" s="434">
        <v>123122</v>
      </c>
      <c r="C3182" s="434" t="s">
        <v>56</v>
      </c>
      <c r="D3182" s="434" t="s">
        <v>17</v>
      </c>
      <c r="I3182" s="434">
        <v>42</v>
      </c>
      <c r="J3182" s="434">
        <v>0</v>
      </c>
      <c r="K3182" s="434">
        <v>1970</v>
      </c>
    </row>
    <row r="3183" spans="1:11" hidden="1" x14ac:dyDescent="0.25">
      <c r="A3183" s="434">
        <v>244650997</v>
      </c>
      <c r="B3183" s="434">
        <v>1</v>
      </c>
      <c r="C3183" s="434" t="s">
        <v>16</v>
      </c>
      <c r="D3183" s="434" t="s">
        <v>25</v>
      </c>
      <c r="I3183" s="434">
        <v>135</v>
      </c>
      <c r="J3183" s="434">
        <v>0</v>
      </c>
      <c r="K3183" s="434">
        <v>1970</v>
      </c>
    </row>
    <row r="3184" spans="1:11" hidden="1" x14ac:dyDescent="0.25">
      <c r="A3184" s="434">
        <v>244660143</v>
      </c>
      <c r="B3184" s="434">
        <v>4860</v>
      </c>
      <c r="C3184" s="434" t="s">
        <v>61</v>
      </c>
      <c r="D3184" s="434" t="s">
        <v>13</v>
      </c>
      <c r="I3184" s="434">
        <v>13</v>
      </c>
    </row>
    <row r="3185" spans="1:11" hidden="1" x14ac:dyDescent="0.25">
      <c r="A3185" s="434">
        <v>244660160</v>
      </c>
      <c r="B3185" s="434">
        <v>1</v>
      </c>
      <c r="C3185" s="434" t="s">
        <v>20</v>
      </c>
      <c r="D3185" s="434" t="s">
        <v>17</v>
      </c>
      <c r="F3185" s="434">
        <v>316</v>
      </c>
      <c r="G3185" s="434">
        <v>728</v>
      </c>
      <c r="H3185" s="434">
        <v>441</v>
      </c>
      <c r="I3185" s="434">
        <v>69</v>
      </c>
      <c r="J3185" s="434">
        <v>600</v>
      </c>
      <c r="K3185" s="434">
        <v>1958</v>
      </c>
    </row>
    <row r="3186" spans="1:11" hidden="1" x14ac:dyDescent="0.25">
      <c r="A3186" s="434">
        <v>244662000</v>
      </c>
      <c r="B3186" s="434">
        <v>96983</v>
      </c>
      <c r="C3186" s="434" t="s">
        <v>31</v>
      </c>
      <c r="D3186" s="434" t="s">
        <v>22</v>
      </c>
      <c r="E3186" s="434">
        <v>13</v>
      </c>
      <c r="F3186" s="434">
        <v>1440</v>
      </c>
      <c r="G3186" s="434">
        <v>2950</v>
      </c>
      <c r="H3186" s="434">
        <v>2200</v>
      </c>
      <c r="I3186" s="434">
        <v>89.95</v>
      </c>
      <c r="J3186" s="434">
        <v>5910</v>
      </c>
      <c r="K3186" s="434">
        <v>2008</v>
      </c>
    </row>
    <row r="3187" spans="1:11" hidden="1" x14ac:dyDescent="0.25">
      <c r="A3187" s="434">
        <v>244666000</v>
      </c>
      <c r="B3187" s="434">
        <v>113838</v>
      </c>
      <c r="C3187" s="434" t="s">
        <v>31</v>
      </c>
      <c r="D3187" s="434" t="s">
        <v>25</v>
      </c>
      <c r="E3187" s="434">
        <v>13</v>
      </c>
      <c r="F3187" s="434">
        <v>2550</v>
      </c>
      <c r="G3187" s="434">
        <v>7588</v>
      </c>
      <c r="H3187" s="434">
        <v>4723</v>
      </c>
      <c r="I3187" s="434">
        <v>116.08</v>
      </c>
      <c r="J3187" s="434">
        <v>0</v>
      </c>
      <c r="K3187" s="434">
        <v>1970</v>
      </c>
    </row>
    <row r="3188" spans="1:11" hidden="1" x14ac:dyDescent="0.25">
      <c r="A3188" s="434">
        <v>244670116</v>
      </c>
      <c r="B3188" s="434">
        <v>3003</v>
      </c>
      <c r="C3188" s="434" t="s">
        <v>61</v>
      </c>
      <c r="D3188" s="434" t="s">
        <v>13</v>
      </c>
      <c r="I3188" s="434">
        <v>13</v>
      </c>
      <c r="J3188" s="434">
        <v>0</v>
      </c>
      <c r="K3188" s="434">
        <v>1970</v>
      </c>
    </row>
    <row r="3189" spans="1:11" x14ac:dyDescent="0.25">
      <c r="A3189" s="434">
        <v>244672000</v>
      </c>
      <c r="B3189" s="434">
        <v>11298</v>
      </c>
      <c r="C3189" s="434" t="s">
        <v>59</v>
      </c>
      <c r="D3189" s="434" t="s">
        <v>17</v>
      </c>
      <c r="E3189" s="434">
        <v>0</v>
      </c>
      <c r="F3189" s="434">
        <v>1471</v>
      </c>
      <c r="G3189" s="434">
        <v>0</v>
      </c>
      <c r="H3189" s="434">
        <v>489</v>
      </c>
      <c r="I3189" s="434">
        <v>42</v>
      </c>
      <c r="J3189" s="434">
        <v>0</v>
      </c>
    </row>
    <row r="3190" spans="1:11" hidden="1" x14ac:dyDescent="0.25">
      <c r="A3190" s="434">
        <v>244674000</v>
      </c>
      <c r="B3190" s="434">
        <v>77673</v>
      </c>
      <c r="C3190" s="434" t="s">
        <v>61</v>
      </c>
      <c r="D3190" s="434" t="s">
        <v>25</v>
      </c>
      <c r="E3190" s="434">
        <v>14</v>
      </c>
      <c r="F3190" s="434">
        <v>2999</v>
      </c>
      <c r="G3190" s="434">
        <v>8334</v>
      </c>
      <c r="H3190" s="434">
        <v>5418</v>
      </c>
      <c r="I3190" s="434">
        <v>126.2</v>
      </c>
      <c r="J3190" s="434">
        <v>0</v>
      </c>
      <c r="K3190" s="434">
        <v>2011</v>
      </c>
    </row>
    <row r="3191" spans="1:11" hidden="1" x14ac:dyDescent="0.25">
      <c r="A3191" s="434">
        <v>244675000</v>
      </c>
      <c r="B3191" s="434">
        <v>1132350</v>
      </c>
      <c r="C3191" s="434" t="s">
        <v>31</v>
      </c>
      <c r="D3191" s="434" t="s">
        <v>22</v>
      </c>
      <c r="E3191" s="434">
        <v>17</v>
      </c>
      <c r="F3191" s="434">
        <v>1800</v>
      </c>
      <c r="G3191" s="434">
        <v>4216</v>
      </c>
      <c r="H3191" s="434">
        <v>2992</v>
      </c>
      <c r="I3191" s="434">
        <v>98.2</v>
      </c>
      <c r="J3191" s="434">
        <v>0</v>
      </c>
      <c r="K3191" s="434">
        <v>2011</v>
      </c>
    </row>
    <row r="3192" spans="1:11" hidden="1" x14ac:dyDescent="0.25">
      <c r="A3192" s="434">
        <v>244678000</v>
      </c>
      <c r="B3192" s="434">
        <v>137674</v>
      </c>
      <c r="C3192" s="434" t="s">
        <v>20</v>
      </c>
      <c r="D3192" s="434" t="s">
        <v>25</v>
      </c>
      <c r="E3192" s="434">
        <v>13.5</v>
      </c>
      <c r="F3192" s="434">
        <v>4060</v>
      </c>
      <c r="G3192" s="434">
        <v>7515</v>
      </c>
      <c r="H3192" s="434">
        <v>4212</v>
      </c>
      <c r="I3192" s="434">
        <v>116.35</v>
      </c>
      <c r="J3192" s="434">
        <v>8047</v>
      </c>
      <c r="K3192" s="434">
        <v>2009</v>
      </c>
    </row>
    <row r="3193" spans="1:11" hidden="1" x14ac:dyDescent="0.25">
      <c r="A3193" s="434">
        <v>244683000</v>
      </c>
      <c r="B3193" s="434">
        <v>37893</v>
      </c>
      <c r="C3193" s="434" t="s">
        <v>61</v>
      </c>
      <c r="D3193" s="434" t="s">
        <v>22</v>
      </c>
      <c r="E3193" s="434">
        <v>11.5</v>
      </c>
      <c r="F3193" s="434">
        <v>1978</v>
      </c>
      <c r="G3193" s="434">
        <v>4450</v>
      </c>
      <c r="H3193" s="434">
        <v>2994</v>
      </c>
      <c r="I3193" s="434">
        <v>89.95</v>
      </c>
      <c r="J3193" s="434">
        <v>0</v>
      </c>
      <c r="K3193" s="434">
        <v>2007</v>
      </c>
    </row>
    <row r="3194" spans="1:11" x14ac:dyDescent="0.25">
      <c r="A3194" s="434">
        <v>244687000</v>
      </c>
      <c r="B3194" s="434">
        <v>1</v>
      </c>
      <c r="C3194" s="434" t="s">
        <v>59</v>
      </c>
      <c r="D3194" s="434" t="s">
        <v>13</v>
      </c>
      <c r="E3194" s="434">
        <v>0</v>
      </c>
      <c r="F3194" s="434">
        <v>0</v>
      </c>
      <c r="G3194" s="434">
        <v>0</v>
      </c>
      <c r="H3194" s="434">
        <v>54</v>
      </c>
      <c r="I3194" s="434">
        <v>19.600000000000001</v>
      </c>
      <c r="J3194" s="434">
        <v>0</v>
      </c>
    </row>
    <row r="3195" spans="1:11" hidden="1" x14ac:dyDescent="0.25">
      <c r="A3195" s="434">
        <v>244689000</v>
      </c>
      <c r="B3195" s="434">
        <v>35425</v>
      </c>
      <c r="C3195" s="434" t="s">
        <v>61</v>
      </c>
      <c r="D3195" s="434" t="s">
        <v>25</v>
      </c>
      <c r="E3195" s="434">
        <v>13</v>
      </c>
      <c r="F3195" s="434">
        <v>2638</v>
      </c>
      <c r="G3195" s="434">
        <v>5950</v>
      </c>
      <c r="H3195" s="434">
        <v>3990</v>
      </c>
      <c r="I3195" s="434">
        <v>110.78</v>
      </c>
      <c r="J3195" s="434">
        <v>0</v>
      </c>
      <c r="K3195" s="434">
        <v>2009</v>
      </c>
    </row>
    <row r="3196" spans="1:11" hidden="1" x14ac:dyDescent="0.25">
      <c r="A3196" s="434">
        <v>244690000</v>
      </c>
      <c r="B3196" s="434">
        <v>43496</v>
      </c>
      <c r="C3196" s="434" t="s">
        <v>56</v>
      </c>
      <c r="D3196" s="434" t="s">
        <v>22</v>
      </c>
      <c r="E3196" s="434">
        <v>14</v>
      </c>
      <c r="F3196" s="434">
        <v>5884</v>
      </c>
      <c r="G3196" s="434">
        <v>425</v>
      </c>
      <c r="H3196" s="434">
        <v>2076</v>
      </c>
      <c r="I3196" s="434">
        <v>72.290000000000006</v>
      </c>
      <c r="J3196" s="434">
        <v>0</v>
      </c>
      <c r="K3196" s="434">
        <v>1984</v>
      </c>
    </row>
    <row r="3197" spans="1:11" hidden="1" x14ac:dyDescent="0.25">
      <c r="A3197" s="434">
        <v>244690041</v>
      </c>
      <c r="B3197" s="434">
        <v>544242</v>
      </c>
      <c r="C3197" s="434" t="s">
        <v>61</v>
      </c>
      <c r="D3197" s="434" t="s">
        <v>13</v>
      </c>
      <c r="I3197" s="434">
        <v>20</v>
      </c>
      <c r="J3197" s="434">
        <v>0</v>
      </c>
      <c r="K3197" s="434">
        <v>1970</v>
      </c>
    </row>
    <row r="3198" spans="1:11" hidden="1" x14ac:dyDescent="0.25">
      <c r="A3198" s="434">
        <v>244690102</v>
      </c>
      <c r="B3198" s="434">
        <v>1436</v>
      </c>
      <c r="C3198" s="434" t="s">
        <v>61</v>
      </c>
      <c r="D3198" s="434" t="s">
        <v>13</v>
      </c>
      <c r="I3198" s="434">
        <v>12</v>
      </c>
    </row>
    <row r="3199" spans="1:11" hidden="1" x14ac:dyDescent="0.25">
      <c r="A3199" s="434">
        <v>244690128</v>
      </c>
      <c r="B3199" s="434">
        <v>12364</v>
      </c>
      <c r="C3199" s="434" t="s">
        <v>61</v>
      </c>
      <c r="D3199" s="434" t="s">
        <v>13</v>
      </c>
      <c r="I3199" s="434">
        <v>14</v>
      </c>
      <c r="J3199" s="434">
        <v>0</v>
      </c>
      <c r="K3199" s="434">
        <v>1970</v>
      </c>
    </row>
    <row r="3200" spans="1:11" hidden="1" x14ac:dyDescent="0.25">
      <c r="A3200" s="434">
        <v>244690289</v>
      </c>
      <c r="B3200" s="434">
        <v>2717</v>
      </c>
      <c r="C3200" s="434" t="s">
        <v>61</v>
      </c>
      <c r="D3200" s="434" t="s">
        <v>13</v>
      </c>
      <c r="I3200" s="434">
        <v>12</v>
      </c>
    </row>
    <row r="3201" spans="1:11" hidden="1" x14ac:dyDescent="0.25">
      <c r="A3201" s="434">
        <v>244690530</v>
      </c>
      <c r="B3201" s="434">
        <v>5364</v>
      </c>
      <c r="C3201" s="434" t="s">
        <v>61</v>
      </c>
      <c r="D3201" s="434" t="s">
        <v>13</v>
      </c>
      <c r="I3201" s="434">
        <v>9</v>
      </c>
    </row>
    <row r="3202" spans="1:11" hidden="1" x14ac:dyDescent="0.25">
      <c r="A3202" s="434">
        <v>244690615</v>
      </c>
      <c r="B3202" s="434">
        <v>1099</v>
      </c>
      <c r="C3202" s="434" t="s">
        <v>61</v>
      </c>
      <c r="D3202" s="434" t="s">
        <v>13</v>
      </c>
      <c r="I3202" s="434">
        <v>9</v>
      </c>
      <c r="J3202" s="434">
        <v>0</v>
      </c>
      <c r="K3202" s="434">
        <v>1970</v>
      </c>
    </row>
    <row r="3203" spans="1:11" hidden="1" x14ac:dyDescent="0.25">
      <c r="A3203" s="434">
        <v>244690752</v>
      </c>
      <c r="B3203" s="434">
        <v>237139</v>
      </c>
      <c r="C3203" s="434" t="s">
        <v>20</v>
      </c>
      <c r="D3203" s="434" t="s">
        <v>25</v>
      </c>
      <c r="E3203" s="434">
        <v>14.5</v>
      </c>
      <c r="F3203" s="434">
        <v>4000</v>
      </c>
      <c r="G3203" s="434">
        <v>7915</v>
      </c>
      <c r="H3203" s="434">
        <v>5289</v>
      </c>
      <c r="I3203" s="434">
        <v>122.65</v>
      </c>
      <c r="J3203" s="434">
        <v>8493</v>
      </c>
      <c r="K3203" s="434">
        <v>2007</v>
      </c>
    </row>
    <row r="3204" spans="1:11" hidden="1" x14ac:dyDescent="0.25">
      <c r="A3204" s="434">
        <v>244690818</v>
      </c>
      <c r="B3204" s="434">
        <v>1481</v>
      </c>
      <c r="C3204" s="434" t="s">
        <v>61</v>
      </c>
      <c r="D3204" s="434" t="s">
        <v>13</v>
      </c>
      <c r="I3204" s="434">
        <v>15</v>
      </c>
    </row>
    <row r="3205" spans="1:11" hidden="1" x14ac:dyDescent="0.25">
      <c r="A3205" s="434">
        <v>244693000</v>
      </c>
      <c r="B3205" s="434">
        <v>30803</v>
      </c>
      <c r="C3205" s="434" t="s">
        <v>61</v>
      </c>
      <c r="D3205" s="434" t="s">
        <v>25</v>
      </c>
      <c r="E3205" s="434">
        <v>16</v>
      </c>
      <c r="F3205" s="434">
        <v>7687</v>
      </c>
      <c r="G3205" s="434">
        <v>17356</v>
      </c>
      <c r="H3205" s="434">
        <v>11864</v>
      </c>
      <c r="I3205" s="434">
        <v>143</v>
      </c>
      <c r="J3205" s="434">
        <v>0</v>
      </c>
      <c r="K3205" s="434">
        <v>2007</v>
      </c>
    </row>
    <row r="3206" spans="1:11" hidden="1" x14ac:dyDescent="0.25">
      <c r="A3206" s="434">
        <v>244694000</v>
      </c>
      <c r="B3206" s="434">
        <v>28945</v>
      </c>
      <c r="C3206" s="434" t="s">
        <v>31</v>
      </c>
      <c r="D3206" s="434" t="s">
        <v>22</v>
      </c>
      <c r="E3206" s="434">
        <v>11.5</v>
      </c>
      <c r="F3206" s="434">
        <v>1980</v>
      </c>
      <c r="G3206" s="434">
        <v>4891</v>
      </c>
      <c r="H3206" s="434">
        <v>2984</v>
      </c>
      <c r="I3206" s="434">
        <v>89.95</v>
      </c>
      <c r="J3206" s="434">
        <v>0</v>
      </c>
      <c r="K3206" s="434">
        <v>2009</v>
      </c>
    </row>
    <row r="3207" spans="1:11" hidden="1" x14ac:dyDescent="0.25">
      <c r="A3207" s="434">
        <v>244700000</v>
      </c>
      <c r="B3207" s="434">
        <v>188597</v>
      </c>
      <c r="C3207" s="434" t="s">
        <v>16</v>
      </c>
      <c r="D3207" s="434" t="s">
        <v>25</v>
      </c>
      <c r="E3207" s="434">
        <v>14</v>
      </c>
      <c r="F3207" s="434">
        <v>3080</v>
      </c>
      <c r="G3207" s="434">
        <v>4450</v>
      </c>
      <c r="H3207" s="434">
        <v>4025</v>
      </c>
      <c r="I3207" s="434">
        <v>106</v>
      </c>
      <c r="J3207" s="434">
        <v>0</v>
      </c>
      <c r="K3207" s="434">
        <v>1970</v>
      </c>
    </row>
    <row r="3208" spans="1:11" hidden="1" x14ac:dyDescent="0.25">
      <c r="A3208" s="434">
        <v>244700336</v>
      </c>
      <c r="B3208" s="434">
        <v>81497</v>
      </c>
      <c r="C3208" s="434" t="s">
        <v>31</v>
      </c>
      <c r="D3208" s="434" t="s">
        <v>25</v>
      </c>
      <c r="I3208" s="434">
        <v>119</v>
      </c>
    </row>
    <row r="3209" spans="1:11" hidden="1" x14ac:dyDescent="0.25">
      <c r="A3209" s="434">
        <v>244700794</v>
      </c>
      <c r="B3209" s="434">
        <v>23</v>
      </c>
      <c r="C3209" s="434" t="s">
        <v>20</v>
      </c>
      <c r="D3209" s="434" t="s">
        <v>25</v>
      </c>
      <c r="E3209" s="434">
        <v>11</v>
      </c>
      <c r="F3209" s="434">
        <v>1350</v>
      </c>
      <c r="G3209" s="434">
        <v>3300</v>
      </c>
      <c r="H3209" s="434">
        <v>1900</v>
      </c>
      <c r="I3209" s="434">
        <v>134.68</v>
      </c>
      <c r="K3209" s="434">
        <v>2011</v>
      </c>
    </row>
    <row r="3210" spans="1:11" hidden="1" x14ac:dyDescent="0.25">
      <c r="A3210" s="434">
        <v>244700957</v>
      </c>
      <c r="B3210" s="434">
        <v>48373</v>
      </c>
      <c r="C3210" s="434" t="s">
        <v>56</v>
      </c>
      <c r="D3210" s="434" t="s">
        <v>13</v>
      </c>
      <c r="E3210" s="434">
        <v>10</v>
      </c>
      <c r="F3210" s="434">
        <v>1940</v>
      </c>
      <c r="G3210" s="434">
        <v>0</v>
      </c>
      <c r="H3210" s="434">
        <v>255</v>
      </c>
      <c r="I3210" s="434">
        <v>26.48</v>
      </c>
      <c r="J3210" s="434">
        <v>0</v>
      </c>
      <c r="K3210" s="434">
        <v>2015</v>
      </c>
    </row>
    <row r="3211" spans="1:11" hidden="1" x14ac:dyDescent="0.25">
      <c r="A3211" s="434">
        <v>244703000</v>
      </c>
      <c r="B3211" s="434">
        <v>49814</v>
      </c>
      <c r="C3211" s="434" t="s">
        <v>61</v>
      </c>
      <c r="D3211" s="434" t="s">
        <v>25</v>
      </c>
      <c r="E3211" s="434">
        <v>13</v>
      </c>
      <c r="F3211" s="434">
        <v>2638</v>
      </c>
      <c r="G3211" s="434">
        <v>6665</v>
      </c>
      <c r="H3211" s="434">
        <v>3990</v>
      </c>
      <c r="I3211" s="434">
        <v>110.78</v>
      </c>
      <c r="J3211" s="434">
        <v>0</v>
      </c>
      <c r="K3211" s="434">
        <v>2008</v>
      </c>
    </row>
    <row r="3212" spans="1:11" hidden="1" x14ac:dyDescent="0.25">
      <c r="A3212" s="434">
        <v>244707000</v>
      </c>
      <c r="B3212" s="434">
        <v>31951</v>
      </c>
      <c r="C3212" s="434" t="s">
        <v>61</v>
      </c>
      <c r="D3212" s="434" t="s">
        <v>25</v>
      </c>
      <c r="E3212" s="434">
        <v>14</v>
      </c>
      <c r="F3212" s="434">
        <v>5396</v>
      </c>
      <c r="G3212" s="434">
        <v>12016</v>
      </c>
      <c r="H3212" s="434">
        <v>8999</v>
      </c>
      <c r="I3212" s="434">
        <v>142.94999999999999</v>
      </c>
      <c r="J3212" s="434">
        <v>0</v>
      </c>
      <c r="K3212" s="434">
        <v>2010</v>
      </c>
    </row>
    <row r="3213" spans="1:11" hidden="1" x14ac:dyDescent="0.25">
      <c r="A3213" s="434">
        <v>244710091</v>
      </c>
      <c r="B3213" s="434">
        <v>33078</v>
      </c>
      <c r="C3213" s="434" t="s">
        <v>31</v>
      </c>
      <c r="D3213" s="434" t="s">
        <v>22</v>
      </c>
      <c r="I3213" s="434">
        <v>87</v>
      </c>
    </row>
    <row r="3214" spans="1:11" hidden="1" x14ac:dyDescent="0.25">
      <c r="A3214" s="434">
        <v>244710117</v>
      </c>
      <c r="B3214" s="434">
        <v>2011</v>
      </c>
      <c r="C3214" s="434" t="s">
        <v>61</v>
      </c>
      <c r="D3214" s="434" t="s">
        <v>25</v>
      </c>
      <c r="E3214" s="434">
        <v>11.5</v>
      </c>
      <c r="F3214" s="434">
        <v>2880</v>
      </c>
      <c r="G3214" s="434">
        <v>8100</v>
      </c>
      <c r="H3214" s="434">
        <v>5598</v>
      </c>
      <c r="I3214" s="434">
        <v>108.1</v>
      </c>
      <c r="J3214" s="434">
        <v>0</v>
      </c>
      <c r="K3214" s="434">
        <v>2008</v>
      </c>
    </row>
    <row r="3215" spans="1:11" hidden="1" x14ac:dyDescent="0.25">
      <c r="A3215" s="434">
        <v>244710164</v>
      </c>
      <c r="B3215" s="434">
        <v>1</v>
      </c>
      <c r="C3215" s="434" t="s">
        <v>20</v>
      </c>
      <c r="D3215" s="434" t="s">
        <v>22</v>
      </c>
      <c r="F3215" s="434">
        <v>746</v>
      </c>
      <c r="G3215" s="434">
        <v>1689</v>
      </c>
      <c r="H3215" s="434">
        <v>1023</v>
      </c>
      <c r="I3215" s="434">
        <v>86</v>
      </c>
      <c r="K3215" s="434">
        <v>2010</v>
      </c>
    </row>
    <row r="3216" spans="1:11" hidden="1" x14ac:dyDescent="0.25">
      <c r="A3216" s="434">
        <v>244710425</v>
      </c>
      <c r="B3216" s="434">
        <v>45189</v>
      </c>
      <c r="C3216" s="434" t="s">
        <v>31</v>
      </c>
      <c r="D3216" s="434" t="s">
        <v>22</v>
      </c>
      <c r="E3216" s="434">
        <v>12.5</v>
      </c>
      <c r="F3216" s="434">
        <v>1740</v>
      </c>
      <c r="G3216" s="434">
        <v>5169</v>
      </c>
      <c r="H3216" s="434">
        <v>2999</v>
      </c>
      <c r="I3216" s="434">
        <v>86.93</v>
      </c>
      <c r="J3216" s="434">
        <v>0</v>
      </c>
      <c r="K3216" s="434">
        <v>2016</v>
      </c>
    </row>
    <row r="3217" spans="1:11" hidden="1" x14ac:dyDescent="0.25">
      <c r="A3217" s="434">
        <v>244710969</v>
      </c>
      <c r="B3217" s="434">
        <v>9628</v>
      </c>
      <c r="C3217" s="434" t="s">
        <v>31</v>
      </c>
      <c r="D3217" s="434" t="s">
        <v>22</v>
      </c>
      <c r="E3217" s="434">
        <v>10</v>
      </c>
      <c r="F3217" s="434">
        <v>745</v>
      </c>
      <c r="G3217" s="434">
        <v>3688</v>
      </c>
      <c r="H3217" s="434">
        <v>2544</v>
      </c>
      <c r="I3217" s="434">
        <v>88</v>
      </c>
      <c r="K3217" s="434">
        <v>2016</v>
      </c>
    </row>
    <row r="3218" spans="1:11" hidden="1" x14ac:dyDescent="0.25">
      <c r="A3218" s="434">
        <v>244726000</v>
      </c>
      <c r="B3218" s="434">
        <v>11348</v>
      </c>
      <c r="C3218" s="434" t="s">
        <v>61</v>
      </c>
      <c r="D3218" s="434" t="s">
        <v>29</v>
      </c>
      <c r="E3218" s="434">
        <v>16.850000000000001</v>
      </c>
      <c r="F3218" s="434">
        <v>8400</v>
      </c>
      <c r="G3218" s="434">
        <v>17967</v>
      </c>
      <c r="H3218" s="434">
        <v>13706</v>
      </c>
      <c r="I3218" s="434">
        <v>156.93</v>
      </c>
      <c r="J3218" s="434">
        <v>0</v>
      </c>
      <c r="K3218" s="434">
        <v>2010</v>
      </c>
    </row>
    <row r="3219" spans="1:11" hidden="1" x14ac:dyDescent="0.25">
      <c r="A3219" s="434">
        <v>244730000</v>
      </c>
      <c r="B3219" s="434">
        <v>8157</v>
      </c>
      <c r="C3219" s="434" t="s">
        <v>61</v>
      </c>
      <c r="D3219" s="434" t="s">
        <v>29</v>
      </c>
      <c r="E3219" s="434">
        <v>17</v>
      </c>
      <c r="F3219" s="434">
        <v>12062</v>
      </c>
      <c r="G3219" s="434">
        <v>21250</v>
      </c>
      <c r="H3219" s="434">
        <v>16639</v>
      </c>
      <c r="I3219" s="434">
        <v>172.6</v>
      </c>
      <c r="K3219" s="434">
        <v>2000</v>
      </c>
    </row>
    <row r="3220" spans="1:11" hidden="1" x14ac:dyDescent="0.25">
      <c r="A3220" s="434">
        <v>244730263</v>
      </c>
      <c r="B3220" s="434">
        <v>1812</v>
      </c>
      <c r="C3220" s="434" t="s">
        <v>61</v>
      </c>
      <c r="D3220" s="434" t="s">
        <v>13</v>
      </c>
      <c r="I3220" s="434">
        <v>10</v>
      </c>
      <c r="J3220" s="434">
        <v>0</v>
      </c>
      <c r="K3220" s="434">
        <v>1970</v>
      </c>
    </row>
    <row r="3221" spans="1:11" hidden="1" x14ac:dyDescent="0.25">
      <c r="A3221" s="434">
        <v>244730469</v>
      </c>
      <c r="B3221" s="434">
        <v>3823</v>
      </c>
      <c r="C3221" s="434" t="s">
        <v>31</v>
      </c>
      <c r="D3221" s="434" t="s">
        <v>22</v>
      </c>
      <c r="E3221" s="434">
        <v>10</v>
      </c>
      <c r="F3221" s="434">
        <v>746</v>
      </c>
      <c r="G3221" s="434">
        <v>3694</v>
      </c>
      <c r="H3221" s="434">
        <v>2544</v>
      </c>
      <c r="I3221" s="434">
        <v>88</v>
      </c>
      <c r="J3221" s="434">
        <v>0</v>
      </c>
      <c r="K3221" s="434">
        <v>1970</v>
      </c>
    </row>
    <row r="3222" spans="1:11" hidden="1" x14ac:dyDescent="0.25">
      <c r="A3222" s="434">
        <v>244730687</v>
      </c>
      <c r="B3222" s="434">
        <v>4499</v>
      </c>
      <c r="C3222" s="434" t="s">
        <v>61</v>
      </c>
      <c r="D3222" s="434" t="s">
        <v>13</v>
      </c>
      <c r="I3222" s="434">
        <v>12</v>
      </c>
    </row>
    <row r="3223" spans="1:11" hidden="1" x14ac:dyDescent="0.25">
      <c r="A3223" s="434">
        <v>244730944</v>
      </c>
      <c r="B3223" s="434">
        <v>109279</v>
      </c>
      <c r="C3223" s="434" t="s">
        <v>31</v>
      </c>
      <c r="D3223" s="434" t="s">
        <v>25</v>
      </c>
      <c r="E3223" s="434">
        <v>13</v>
      </c>
      <c r="F3223" s="434">
        <v>2640</v>
      </c>
      <c r="G3223" s="434">
        <v>8660</v>
      </c>
      <c r="H3223" s="434">
        <v>5065</v>
      </c>
      <c r="I3223" s="434">
        <v>119.49</v>
      </c>
      <c r="J3223" s="434">
        <v>0</v>
      </c>
      <c r="K3223" s="434">
        <v>1970</v>
      </c>
    </row>
    <row r="3224" spans="1:11" hidden="1" x14ac:dyDescent="0.25">
      <c r="A3224" s="434">
        <v>244734000</v>
      </c>
      <c r="B3224" s="434">
        <v>91373</v>
      </c>
      <c r="C3224" s="434" t="s">
        <v>20</v>
      </c>
      <c r="D3224" s="434" t="s">
        <v>25</v>
      </c>
      <c r="E3224" s="434">
        <v>13</v>
      </c>
      <c r="F3224" s="434">
        <v>2430</v>
      </c>
      <c r="G3224" s="434">
        <v>7559</v>
      </c>
      <c r="H3224" s="434">
        <v>4107</v>
      </c>
      <c r="I3224" s="434">
        <v>114.66</v>
      </c>
      <c r="J3224" s="434">
        <v>8034</v>
      </c>
      <c r="K3224" s="434">
        <v>2004</v>
      </c>
    </row>
    <row r="3225" spans="1:11" hidden="1" x14ac:dyDescent="0.25">
      <c r="A3225" s="434">
        <v>244736000</v>
      </c>
      <c r="B3225" s="434">
        <v>25755</v>
      </c>
      <c r="C3225" s="434" t="s">
        <v>56</v>
      </c>
      <c r="D3225" s="434" t="s">
        <v>17</v>
      </c>
      <c r="E3225" s="434">
        <v>12</v>
      </c>
      <c r="F3225" s="434">
        <v>1156</v>
      </c>
      <c r="G3225" s="434">
        <v>0</v>
      </c>
      <c r="H3225" s="434">
        <v>528</v>
      </c>
      <c r="I3225" s="434">
        <v>41.58</v>
      </c>
      <c r="J3225" s="434">
        <v>0</v>
      </c>
      <c r="K3225" s="434">
        <v>1970</v>
      </c>
    </row>
    <row r="3226" spans="1:11" hidden="1" x14ac:dyDescent="0.25">
      <c r="A3226" s="434">
        <v>244740046</v>
      </c>
      <c r="B3226" s="434">
        <v>2563</v>
      </c>
      <c r="C3226" s="434" t="s">
        <v>61</v>
      </c>
      <c r="D3226" s="434" t="s">
        <v>13</v>
      </c>
      <c r="I3226" s="434">
        <v>14</v>
      </c>
      <c r="J3226" s="434">
        <v>0</v>
      </c>
      <c r="K3226" s="434">
        <v>1970</v>
      </c>
    </row>
    <row r="3227" spans="1:11" hidden="1" x14ac:dyDescent="0.25">
      <c r="A3227" s="434">
        <v>244740210</v>
      </c>
      <c r="B3227" s="434">
        <v>123355</v>
      </c>
      <c r="C3227" s="434" t="s">
        <v>46</v>
      </c>
      <c r="D3227" s="434" t="s">
        <v>22</v>
      </c>
      <c r="E3227" s="434">
        <v>14</v>
      </c>
      <c r="F3227" s="434">
        <v>12000</v>
      </c>
      <c r="G3227" s="434">
        <v>3158</v>
      </c>
      <c r="H3227" s="434">
        <v>3470</v>
      </c>
      <c r="I3227" s="434">
        <v>72</v>
      </c>
      <c r="K3227" s="434">
        <v>2013</v>
      </c>
    </row>
    <row r="3228" spans="1:11" hidden="1" x14ac:dyDescent="0.25">
      <c r="A3228" s="434">
        <v>244740548</v>
      </c>
      <c r="B3228" s="434">
        <v>14206</v>
      </c>
      <c r="C3228" s="434" t="s">
        <v>61</v>
      </c>
      <c r="D3228" s="434" t="s">
        <v>13</v>
      </c>
      <c r="I3228" s="434">
        <v>12</v>
      </c>
      <c r="J3228" s="434">
        <v>0</v>
      </c>
      <c r="K3228" s="434">
        <v>1970</v>
      </c>
    </row>
    <row r="3229" spans="1:11" hidden="1" x14ac:dyDescent="0.25">
      <c r="A3229" s="434">
        <v>244740574</v>
      </c>
      <c r="B3229" s="434">
        <v>9314</v>
      </c>
      <c r="C3229" s="434" t="s">
        <v>61</v>
      </c>
      <c r="D3229" s="434" t="s">
        <v>13</v>
      </c>
      <c r="I3229" s="434">
        <v>13</v>
      </c>
    </row>
    <row r="3230" spans="1:11" hidden="1" x14ac:dyDescent="0.25">
      <c r="A3230" s="434">
        <v>244740921</v>
      </c>
      <c r="B3230" s="434">
        <v>25058</v>
      </c>
      <c r="C3230" s="434" t="s">
        <v>54</v>
      </c>
      <c r="D3230" s="434" t="s">
        <v>17</v>
      </c>
      <c r="E3230" s="434">
        <v>13.5</v>
      </c>
      <c r="F3230" s="434">
        <v>5280</v>
      </c>
      <c r="G3230" s="434">
        <v>0</v>
      </c>
      <c r="H3230" s="434">
        <v>497</v>
      </c>
      <c r="I3230" s="434">
        <v>34.5</v>
      </c>
      <c r="J3230" s="434">
        <v>0</v>
      </c>
      <c r="K3230" s="434">
        <v>2006</v>
      </c>
    </row>
    <row r="3231" spans="1:11" hidden="1" x14ac:dyDescent="0.25">
      <c r="A3231" s="434">
        <v>244741000</v>
      </c>
      <c r="B3231" s="434">
        <v>60233</v>
      </c>
      <c r="C3231" s="434" t="s">
        <v>31</v>
      </c>
      <c r="D3231" s="434" t="s">
        <v>22</v>
      </c>
      <c r="E3231" s="434">
        <v>12.5</v>
      </c>
      <c r="F3231" s="434">
        <v>1850</v>
      </c>
      <c r="G3231" s="434">
        <v>3480</v>
      </c>
      <c r="H3231" s="434">
        <v>2474</v>
      </c>
      <c r="I3231" s="434">
        <v>82.5</v>
      </c>
      <c r="J3231" s="434">
        <v>0</v>
      </c>
      <c r="K3231" s="434">
        <v>1970</v>
      </c>
    </row>
    <row r="3232" spans="1:11" hidden="1" x14ac:dyDescent="0.25">
      <c r="A3232" s="434">
        <v>244750397</v>
      </c>
      <c r="B3232" s="434">
        <v>242338</v>
      </c>
      <c r="C3232" s="434" t="s">
        <v>31</v>
      </c>
      <c r="D3232" s="434" t="s">
        <v>22</v>
      </c>
      <c r="E3232" s="434">
        <v>11.5</v>
      </c>
      <c r="F3232" s="434">
        <v>1950</v>
      </c>
      <c r="G3232" s="434">
        <v>5000</v>
      </c>
      <c r="H3232" s="434">
        <v>2911</v>
      </c>
      <c r="I3232" s="434">
        <v>89</v>
      </c>
      <c r="J3232" s="434">
        <v>0</v>
      </c>
      <c r="K3232" s="434">
        <v>2013</v>
      </c>
    </row>
    <row r="3233" spans="1:11" hidden="1" x14ac:dyDescent="0.25">
      <c r="A3233" s="434">
        <v>244750534</v>
      </c>
      <c r="B3233" s="434">
        <v>399893</v>
      </c>
      <c r="C3233" s="434" t="s">
        <v>48</v>
      </c>
      <c r="D3233" s="434" t="s">
        <v>17</v>
      </c>
      <c r="E3233" s="434">
        <v>13</v>
      </c>
      <c r="F3233" s="434">
        <v>2.79</v>
      </c>
      <c r="G3233" s="434">
        <v>940</v>
      </c>
      <c r="H3233" s="434">
        <v>1573</v>
      </c>
      <c r="I3233" s="434">
        <v>68.510000000000005</v>
      </c>
      <c r="J3233" s="434">
        <v>0</v>
      </c>
      <c r="K3233" s="434">
        <v>1970</v>
      </c>
    </row>
    <row r="3234" spans="1:11" hidden="1" x14ac:dyDescent="0.25">
      <c r="A3234" s="434">
        <v>244750645</v>
      </c>
      <c r="B3234" s="434">
        <v>49905</v>
      </c>
      <c r="C3234" s="434" t="s">
        <v>31</v>
      </c>
      <c r="D3234" s="434" t="s">
        <v>22</v>
      </c>
      <c r="E3234" s="434">
        <v>12.5</v>
      </c>
      <c r="F3234" s="434">
        <v>1740</v>
      </c>
      <c r="G3234" s="434">
        <v>5158</v>
      </c>
      <c r="H3234" s="434">
        <v>2999</v>
      </c>
      <c r="I3234" s="434">
        <v>86.93</v>
      </c>
      <c r="J3234" s="434">
        <v>0</v>
      </c>
      <c r="K3234" s="434">
        <v>2015</v>
      </c>
    </row>
    <row r="3235" spans="1:11" hidden="1" x14ac:dyDescent="0.25">
      <c r="A3235" s="434">
        <v>244750715</v>
      </c>
      <c r="B3235" s="434">
        <v>3438</v>
      </c>
      <c r="C3235" s="434" t="s">
        <v>61</v>
      </c>
      <c r="D3235" s="434" t="s">
        <v>29</v>
      </c>
      <c r="E3235" s="434">
        <v>15</v>
      </c>
      <c r="F3235" s="434">
        <v>7200</v>
      </c>
      <c r="G3235" s="434">
        <v>21050</v>
      </c>
      <c r="H3235" s="434">
        <v>14796</v>
      </c>
      <c r="I3235" s="434">
        <v>172.34</v>
      </c>
      <c r="J3235" s="434">
        <v>0</v>
      </c>
      <c r="K3235" s="434">
        <v>2013</v>
      </c>
    </row>
    <row r="3236" spans="1:11" hidden="1" x14ac:dyDescent="0.25">
      <c r="A3236" s="434">
        <v>244750716</v>
      </c>
      <c r="B3236" s="434">
        <v>83032</v>
      </c>
      <c r="C3236" s="434" t="s">
        <v>61</v>
      </c>
      <c r="D3236" s="434" t="s">
        <v>25</v>
      </c>
      <c r="E3236" s="434">
        <v>13.7</v>
      </c>
      <c r="F3236" s="434">
        <v>4500</v>
      </c>
      <c r="G3236" s="434">
        <v>12000</v>
      </c>
      <c r="H3236" s="434">
        <v>7680</v>
      </c>
      <c r="I3236" s="434">
        <v>144.56</v>
      </c>
      <c r="J3236" s="434">
        <v>0</v>
      </c>
      <c r="K3236" s="434">
        <v>2013</v>
      </c>
    </row>
    <row r="3237" spans="1:11" hidden="1" x14ac:dyDescent="0.25">
      <c r="A3237" s="434">
        <v>244750720</v>
      </c>
      <c r="B3237" s="434">
        <v>2622</v>
      </c>
      <c r="C3237" s="434" t="s">
        <v>61</v>
      </c>
      <c r="D3237" s="434" t="s">
        <v>13</v>
      </c>
      <c r="I3237" s="434">
        <v>11</v>
      </c>
    </row>
    <row r="3238" spans="1:11" hidden="1" x14ac:dyDescent="0.25">
      <c r="A3238" s="434">
        <v>244750806</v>
      </c>
      <c r="B3238" s="434">
        <v>107296</v>
      </c>
      <c r="C3238" s="434" t="s">
        <v>56</v>
      </c>
      <c r="D3238" s="434" t="s">
        <v>13</v>
      </c>
      <c r="I3238" s="434">
        <v>22</v>
      </c>
    </row>
    <row r="3239" spans="1:11" hidden="1" x14ac:dyDescent="0.25">
      <c r="A3239" s="434">
        <v>244750953</v>
      </c>
      <c r="B3239" s="434">
        <v>7467</v>
      </c>
      <c r="C3239" s="434" t="s">
        <v>61</v>
      </c>
      <c r="D3239" s="434" t="s">
        <v>13</v>
      </c>
      <c r="I3239" s="434">
        <v>11</v>
      </c>
    </row>
    <row r="3240" spans="1:11" hidden="1" x14ac:dyDescent="0.25">
      <c r="A3240" s="434">
        <v>244765000</v>
      </c>
      <c r="B3240" s="434">
        <v>83337</v>
      </c>
      <c r="C3240" s="434" t="s">
        <v>61</v>
      </c>
      <c r="D3240" s="434" t="s">
        <v>22</v>
      </c>
      <c r="E3240" s="434">
        <v>11</v>
      </c>
      <c r="F3240" s="434">
        <v>1442</v>
      </c>
      <c r="G3240" s="434">
        <v>3200</v>
      </c>
      <c r="H3240" s="434">
        <v>2281</v>
      </c>
      <c r="I3240" s="434">
        <v>88.98</v>
      </c>
      <c r="J3240" s="434">
        <v>0</v>
      </c>
      <c r="K3240" s="434">
        <v>2007</v>
      </c>
    </row>
    <row r="3241" spans="1:11" hidden="1" x14ac:dyDescent="0.25">
      <c r="A3241" s="434">
        <v>244768000</v>
      </c>
      <c r="B3241" s="434">
        <v>24690</v>
      </c>
      <c r="C3241" s="434" t="s">
        <v>61</v>
      </c>
      <c r="D3241" s="434" t="s">
        <v>25</v>
      </c>
      <c r="E3241" s="434">
        <v>13</v>
      </c>
      <c r="F3241" s="434">
        <v>2640</v>
      </c>
      <c r="G3241" s="434">
        <v>6100</v>
      </c>
      <c r="H3241" s="434">
        <v>3990</v>
      </c>
      <c r="I3241" s="434">
        <v>110.78</v>
      </c>
      <c r="J3241" s="434">
        <v>0</v>
      </c>
      <c r="K3241" s="434">
        <v>2007</v>
      </c>
    </row>
    <row r="3242" spans="1:11" hidden="1" x14ac:dyDescent="0.25">
      <c r="A3242" s="434">
        <v>244770063</v>
      </c>
      <c r="B3242" s="434">
        <v>9120</v>
      </c>
      <c r="C3242" s="434" t="s">
        <v>31</v>
      </c>
      <c r="D3242" s="434" t="s">
        <v>25</v>
      </c>
      <c r="F3242" s="434">
        <v>2088</v>
      </c>
      <c r="G3242" s="434">
        <v>3146</v>
      </c>
      <c r="H3242" s="434">
        <v>1906</v>
      </c>
      <c r="I3242" s="434">
        <v>106.5</v>
      </c>
      <c r="K3242" s="434">
        <v>2012</v>
      </c>
    </row>
    <row r="3243" spans="1:11" hidden="1" x14ac:dyDescent="0.25">
      <c r="A3243" s="434">
        <v>244770145</v>
      </c>
      <c r="B3243" s="434">
        <v>70674</v>
      </c>
      <c r="C3243" s="434" t="s">
        <v>61</v>
      </c>
      <c r="D3243" s="434" t="s">
        <v>13</v>
      </c>
      <c r="I3243" s="434">
        <v>14</v>
      </c>
    </row>
    <row r="3244" spans="1:11" hidden="1" x14ac:dyDescent="0.25">
      <c r="A3244" s="434">
        <v>244770273</v>
      </c>
      <c r="B3244" s="434">
        <v>10055</v>
      </c>
      <c r="C3244" s="434" t="s">
        <v>61</v>
      </c>
      <c r="D3244" s="434" t="s">
        <v>25</v>
      </c>
      <c r="E3244" s="434">
        <v>0</v>
      </c>
      <c r="F3244" s="434">
        <v>3000</v>
      </c>
      <c r="G3244" s="434">
        <v>10600</v>
      </c>
      <c r="H3244" s="434">
        <v>6749</v>
      </c>
      <c r="I3244" s="434">
        <v>122.5</v>
      </c>
      <c r="J3244" s="434">
        <v>0</v>
      </c>
      <c r="K3244" s="434">
        <v>2016</v>
      </c>
    </row>
    <row r="3245" spans="1:11" hidden="1" x14ac:dyDescent="0.25">
      <c r="A3245" s="434">
        <v>244770290</v>
      </c>
      <c r="B3245" s="434">
        <v>4566</v>
      </c>
      <c r="C3245" s="434" t="s">
        <v>61</v>
      </c>
      <c r="D3245" s="434" t="s">
        <v>13</v>
      </c>
      <c r="I3245" s="434">
        <v>12</v>
      </c>
    </row>
    <row r="3246" spans="1:11" hidden="1" x14ac:dyDescent="0.25">
      <c r="A3246" s="434">
        <v>244770393</v>
      </c>
      <c r="B3246" s="434">
        <v>41421</v>
      </c>
      <c r="C3246" s="434" t="s">
        <v>61</v>
      </c>
      <c r="D3246" s="434" t="s">
        <v>25</v>
      </c>
      <c r="E3246" s="434">
        <v>13.5</v>
      </c>
      <c r="F3246" s="434">
        <v>3000</v>
      </c>
      <c r="G3246" s="434">
        <v>10546</v>
      </c>
      <c r="H3246" s="434">
        <v>6749</v>
      </c>
      <c r="I3246" s="434">
        <v>122.5</v>
      </c>
      <c r="J3246" s="434">
        <v>0</v>
      </c>
      <c r="K3246" s="434">
        <v>2016</v>
      </c>
    </row>
    <row r="3247" spans="1:11" hidden="1" x14ac:dyDescent="0.25">
      <c r="A3247" s="434">
        <v>244770566</v>
      </c>
      <c r="B3247" s="434">
        <v>9495</v>
      </c>
      <c r="C3247" s="434" t="s">
        <v>39</v>
      </c>
      <c r="D3247" s="434" t="s">
        <v>13</v>
      </c>
      <c r="I3247" s="434">
        <v>20</v>
      </c>
      <c r="J3247" s="434">
        <v>0</v>
      </c>
      <c r="K3247" s="434">
        <v>1970</v>
      </c>
    </row>
    <row r="3248" spans="1:11" hidden="1" x14ac:dyDescent="0.25">
      <c r="A3248" s="434">
        <v>244770967</v>
      </c>
      <c r="B3248" s="434">
        <v>1362</v>
      </c>
      <c r="C3248" s="434" t="s">
        <v>61</v>
      </c>
      <c r="D3248" s="434" t="s">
        <v>13</v>
      </c>
      <c r="I3248" s="434">
        <v>15</v>
      </c>
      <c r="J3248" s="434">
        <v>0</v>
      </c>
      <c r="K3248" s="434">
        <v>1970</v>
      </c>
    </row>
    <row r="3249" spans="1:11" hidden="1" x14ac:dyDescent="0.25">
      <c r="A3249" s="434">
        <v>244772000</v>
      </c>
      <c r="B3249" s="434">
        <v>32053</v>
      </c>
      <c r="C3249" s="434" t="s">
        <v>61</v>
      </c>
      <c r="D3249" s="434" t="s">
        <v>22</v>
      </c>
      <c r="E3249" s="434">
        <v>13</v>
      </c>
      <c r="F3249" s="434">
        <v>1774</v>
      </c>
      <c r="G3249" s="434">
        <v>3638</v>
      </c>
      <c r="H3249" s="434">
        <v>2528</v>
      </c>
      <c r="I3249" s="434">
        <v>89.99</v>
      </c>
      <c r="J3249" s="434">
        <v>0</v>
      </c>
      <c r="K3249" s="434">
        <v>2007</v>
      </c>
    </row>
    <row r="3250" spans="1:11" hidden="1" x14ac:dyDescent="0.25">
      <c r="A3250" s="434">
        <v>244780000</v>
      </c>
      <c r="B3250" s="434">
        <v>146558</v>
      </c>
      <c r="C3250" s="434" t="s">
        <v>31</v>
      </c>
      <c r="D3250" s="434" t="s">
        <v>22</v>
      </c>
      <c r="E3250" s="434">
        <v>17</v>
      </c>
      <c r="F3250" s="434">
        <v>2010</v>
      </c>
      <c r="G3250" s="434">
        <v>4106</v>
      </c>
      <c r="H3250" s="434">
        <v>2862</v>
      </c>
      <c r="I3250" s="434">
        <v>94.7</v>
      </c>
      <c r="J3250" s="434">
        <v>0</v>
      </c>
      <c r="K3250" s="434">
        <v>2010</v>
      </c>
    </row>
    <row r="3251" spans="1:11" hidden="1" x14ac:dyDescent="0.25">
      <c r="A3251" s="434">
        <v>244780026</v>
      </c>
      <c r="B3251" s="434">
        <v>5926</v>
      </c>
      <c r="C3251" s="434" t="s">
        <v>61</v>
      </c>
      <c r="D3251" s="434" t="s">
        <v>13</v>
      </c>
      <c r="I3251" s="434">
        <v>21</v>
      </c>
      <c r="J3251" s="434">
        <v>0</v>
      </c>
      <c r="K3251" s="434">
        <v>1970</v>
      </c>
    </row>
    <row r="3252" spans="1:11" hidden="1" x14ac:dyDescent="0.25">
      <c r="A3252" s="434">
        <v>244780336</v>
      </c>
      <c r="B3252" s="434">
        <v>44238</v>
      </c>
      <c r="C3252" s="434" t="s">
        <v>61</v>
      </c>
      <c r="D3252" s="434" t="s">
        <v>13</v>
      </c>
      <c r="I3252" s="434">
        <v>12</v>
      </c>
      <c r="J3252" s="434">
        <v>0</v>
      </c>
      <c r="K3252" s="434">
        <v>1970</v>
      </c>
    </row>
    <row r="3253" spans="1:11" hidden="1" x14ac:dyDescent="0.25">
      <c r="A3253" s="434">
        <v>244780424</v>
      </c>
      <c r="B3253" s="434">
        <v>146949</v>
      </c>
      <c r="C3253" s="434" t="s">
        <v>31</v>
      </c>
      <c r="D3253" s="434" t="s">
        <v>25</v>
      </c>
      <c r="E3253" s="434">
        <v>12</v>
      </c>
      <c r="F3253" s="434">
        <v>1978</v>
      </c>
      <c r="G3253" s="434">
        <v>6477</v>
      </c>
      <c r="H3253" s="434">
        <v>4298</v>
      </c>
      <c r="I3253" s="434">
        <v>118.19</v>
      </c>
      <c r="J3253" s="434">
        <v>0</v>
      </c>
      <c r="K3253" s="434">
        <v>2013</v>
      </c>
    </row>
    <row r="3254" spans="1:11" hidden="1" x14ac:dyDescent="0.25">
      <c r="A3254" s="434">
        <v>244780521</v>
      </c>
      <c r="B3254" s="434">
        <v>7574</v>
      </c>
      <c r="C3254" s="434" t="s">
        <v>61</v>
      </c>
      <c r="D3254" s="434" t="s">
        <v>13</v>
      </c>
      <c r="I3254" s="434">
        <v>13</v>
      </c>
      <c r="J3254" s="434">
        <v>0</v>
      </c>
      <c r="K3254" s="434">
        <v>1970</v>
      </c>
    </row>
    <row r="3255" spans="1:11" hidden="1" x14ac:dyDescent="0.25">
      <c r="A3255" s="434">
        <v>244780569</v>
      </c>
      <c r="B3255" s="434">
        <v>17338</v>
      </c>
      <c r="C3255" s="434" t="s">
        <v>31</v>
      </c>
      <c r="D3255" s="434" t="s">
        <v>22</v>
      </c>
      <c r="E3255" s="434">
        <v>10.5</v>
      </c>
      <c r="F3255" s="434">
        <v>1104</v>
      </c>
      <c r="G3255" s="434">
        <v>2570</v>
      </c>
      <c r="H3255" s="434">
        <v>1767</v>
      </c>
      <c r="I3255" s="434">
        <v>87.5</v>
      </c>
      <c r="J3255" s="434">
        <v>0</v>
      </c>
      <c r="K3255" s="434">
        <v>2011</v>
      </c>
    </row>
    <row r="3256" spans="1:11" hidden="1" x14ac:dyDescent="0.25">
      <c r="A3256" s="434">
        <v>244780843</v>
      </c>
      <c r="B3256" s="434">
        <v>2057</v>
      </c>
      <c r="C3256" s="434" t="s">
        <v>61</v>
      </c>
      <c r="D3256" s="434" t="s">
        <v>13</v>
      </c>
      <c r="I3256" s="434">
        <v>12</v>
      </c>
      <c r="J3256" s="434">
        <v>0</v>
      </c>
      <c r="K3256" s="434">
        <v>1970</v>
      </c>
    </row>
    <row r="3257" spans="1:11" hidden="1" x14ac:dyDescent="0.25">
      <c r="A3257" s="434">
        <v>244780980</v>
      </c>
      <c r="B3257" s="434">
        <v>1971</v>
      </c>
      <c r="C3257" s="434" t="s">
        <v>61</v>
      </c>
      <c r="D3257" s="434" t="s">
        <v>13</v>
      </c>
      <c r="I3257" s="434">
        <v>10</v>
      </c>
      <c r="J3257" s="434">
        <v>0</v>
      </c>
      <c r="K3257" s="434">
        <v>1970</v>
      </c>
    </row>
    <row r="3258" spans="1:11" hidden="1" x14ac:dyDescent="0.25">
      <c r="A3258" s="434">
        <v>244784000</v>
      </c>
      <c r="B3258" s="434">
        <v>15456</v>
      </c>
      <c r="C3258" s="434" t="s">
        <v>16</v>
      </c>
      <c r="D3258" s="434" t="s">
        <v>22</v>
      </c>
      <c r="E3258" s="434">
        <v>14</v>
      </c>
      <c r="F3258" s="434">
        <v>4000</v>
      </c>
      <c r="G3258" s="434">
        <v>4700</v>
      </c>
      <c r="H3258" s="434">
        <v>4621</v>
      </c>
      <c r="I3258" s="434">
        <v>99.9</v>
      </c>
      <c r="J3258" s="434">
        <v>4300</v>
      </c>
      <c r="K3258" s="434">
        <v>2012</v>
      </c>
    </row>
    <row r="3259" spans="1:11" hidden="1" x14ac:dyDescent="0.25">
      <c r="A3259" s="434">
        <v>244789000</v>
      </c>
      <c r="B3259" s="434">
        <v>56337</v>
      </c>
      <c r="C3259" s="434" t="s">
        <v>31</v>
      </c>
      <c r="D3259" s="434" t="s">
        <v>25</v>
      </c>
      <c r="E3259" s="434">
        <v>12</v>
      </c>
      <c r="F3259" s="434">
        <v>2040</v>
      </c>
      <c r="G3259" s="434">
        <v>6500</v>
      </c>
      <c r="H3259" s="434">
        <v>4106</v>
      </c>
      <c r="I3259" s="434">
        <v>118.4</v>
      </c>
      <c r="J3259" s="434">
        <v>0</v>
      </c>
      <c r="K3259" s="434">
        <v>1970</v>
      </c>
    </row>
    <row r="3260" spans="1:11" hidden="1" x14ac:dyDescent="0.25">
      <c r="A3260" s="434">
        <v>244790009</v>
      </c>
      <c r="B3260" s="434">
        <v>33284</v>
      </c>
      <c r="C3260" s="434" t="s">
        <v>31</v>
      </c>
      <c r="D3260" s="434" t="s">
        <v>25</v>
      </c>
      <c r="E3260" s="434">
        <v>15</v>
      </c>
      <c r="F3260" s="434">
        <v>3840</v>
      </c>
      <c r="G3260" s="434">
        <v>7873</v>
      </c>
      <c r="H3260" s="434">
        <v>4803</v>
      </c>
      <c r="I3260" s="434">
        <v>118.55</v>
      </c>
      <c r="J3260" s="434">
        <v>0</v>
      </c>
      <c r="K3260" s="434">
        <v>1970</v>
      </c>
    </row>
    <row r="3261" spans="1:11" hidden="1" x14ac:dyDescent="0.25">
      <c r="A3261" s="434">
        <v>244790047</v>
      </c>
      <c r="B3261" s="434">
        <v>82316</v>
      </c>
      <c r="C3261" s="434" t="s">
        <v>61</v>
      </c>
      <c r="D3261" s="434" t="s">
        <v>25</v>
      </c>
      <c r="E3261" s="434">
        <v>11</v>
      </c>
      <c r="F3261" s="434">
        <v>4000</v>
      </c>
      <c r="G3261" s="434">
        <v>4200</v>
      </c>
      <c r="H3261" s="434">
        <v>5460</v>
      </c>
      <c r="I3261" s="434">
        <v>111.6</v>
      </c>
      <c r="J3261" s="434">
        <v>0</v>
      </c>
      <c r="K3261" s="434">
        <v>2015</v>
      </c>
    </row>
    <row r="3262" spans="1:11" hidden="1" x14ac:dyDescent="0.25">
      <c r="A3262" s="434">
        <v>244790079</v>
      </c>
      <c r="B3262" s="434">
        <v>217868</v>
      </c>
      <c r="C3262" s="434" t="s">
        <v>46</v>
      </c>
      <c r="D3262" s="434" t="s">
        <v>22</v>
      </c>
      <c r="E3262" s="434">
        <v>14</v>
      </c>
      <c r="F3262" s="434">
        <v>12000</v>
      </c>
      <c r="G3262" s="434">
        <v>3142</v>
      </c>
      <c r="H3262" s="434">
        <v>3470</v>
      </c>
      <c r="I3262" s="434">
        <v>72</v>
      </c>
      <c r="J3262" s="434">
        <v>0</v>
      </c>
      <c r="K3262" s="434">
        <v>2013</v>
      </c>
    </row>
    <row r="3263" spans="1:11" hidden="1" x14ac:dyDescent="0.25">
      <c r="A3263" s="434">
        <v>244790091</v>
      </c>
      <c r="B3263" s="434">
        <v>1</v>
      </c>
      <c r="C3263" s="434" t="s">
        <v>46</v>
      </c>
      <c r="D3263" s="434" t="s">
        <v>17</v>
      </c>
      <c r="G3263" s="434">
        <v>0</v>
      </c>
      <c r="H3263" s="434">
        <v>159</v>
      </c>
      <c r="I3263" s="434">
        <v>31.3</v>
      </c>
    </row>
    <row r="3264" spans="1:11" hidden="1" x14ac:dyDescent="0.25">
      <c r="A3264" s="434">
        <v>244790145</v>
      </c>
      <c r="B3264" s="434">
        <v>1679</v>
      </c>
      <c r="C3264" s="434" t="s">
        <v>31</v>
      </c>
      <c r="D3264" s="434" t="s">
        <v>25</v>
      </c>
      <c r="E3264" s="434">
        <v>17.3</v>
      </c>
      <c r="F3264" s="434">
        <v>5400</v>
      </c>
      <c r="G3264" s="434">
        <v>7505</v>
      </c>
      <c r="H3264" s="434">
        <v>5471</v>
      </c>
      <c r="I3264" s="434">
        <v>126.29</v>
      </c>
      <c r="J3264" s="434">
        <v>10261</v>
      </c>
      <c r="K3264" s="434">
        <v>1994</v>
      </c>
    </row>
    <row r="3265" spans="1:11" hidden="1" x14ac:dyDescent="0.25">
      <c r="A3265" s="434">
        <v>244790234</v>
      </c>
      <c r="B3265" s="434">
        <v>9895</v>
      </c>
      <c r="C3265" s="434" t="s">
        <v>61</v>
      </c>
      <c r="D3265" s="434" t="s">
        <v>22</v>
      </c>
      <c r="E3265" s="434">
        <v>11.5</v>
      </c>
      <c r="F3265" s="434">
        <v>1980</v>
      </c>
      <c r="G3265" s="434">
        <v>4925</v>
      </c>
      <c r="H3265" s="434">
        <v>2984</v>
      </c>
      <c r="I3265" s="434">
        <v>89.95</v>
      </c>
      <c r="K3265" s="434">
        <v>2013</v>
      </c>
    </row>
    <row r="3266" spans="1:11" hidden="1" x14ac:dyDescent="0.25">
      <c r="A3266" s="434">
        <v>244790314</v>
      </c>
      <c r="B3266" s="434">
        <v>2020</v>
      </c>
      <c r="C3266" s="434" t="s">
        <v>61</v>
      </c>
      <c r="D3266" s="434" t="s">
        <v>25</v>
      </c>
      <c r="E3266" s="434">
        <v>11.5</v>
      </c>
      <c r="F3266" s="434">
        <v>2880</v>
      </c>
      <c r="G3266" s="434">
        <v>8100</v>
      </c>
      <c r="H3266" s="434">
        <v>5598</v>
      </c>
      <c r="I3266" s="434">
        <v>108.1</v>
      </c>
      <c r="J3266" s="434">
        <v>0</v>
      </c>
      <c r="K3266" s="434">
        <v>2008</v>
      </c>
    </row>
    <row r="3267" spans="1:11" hidden="1" x14ac:dyDescent="0.25">
      <c r="A3267" s="434">
        <v>244790356</v>
      </c>
      <c r="B3267" s="434">
        <v>3726</v>
      </c>
      <c r="C3267" s="434" t="s">
        <v>61</v>
      </c>
      <c r="D3267" s="434" t="s">
        <v>13</v>
      </c>
      <c r="I3267" s="434">
        <v>10</v>
      </c>
    </row>
    <row r="3268" spans="1:11" hidden="1" x14ac:dyDescent="0.25">
      <c r="A3268" s="434">
        <v>244790369</v>
      </c>
      <c r="B3268" s="434">
        <v>10427</v>
      </c>
      <c r="C3268" s="434" t="s">
        <v>31</v>
      </c>
      <c r="D3268" s="434" t="s">
        <v>22</v>
      </c>
      <c r="E3268" s="434">
        <v>13.5</v>
      </c>
      <c r="F3268" s="434">
        <v>2208</v>
      </c>
      <c r="G3268" s="434">
        <v>3500</v>
      </c>
      <c r="H3268" s="434">
        <v>2588</v>
      </c>
      <c r="I3268" s="434">
        <v>88.3</v>
      </c>
      <c r="J3268" s="434">
        <v>0</v>
      </c>
      <c r="K3268" s="434">
        <v>2012</v>
      </c>
    </row>
    <row r="3269" spans="1:11" hidden="1" x14ac:dyDescent="0.25">
      <c r="A3269" s="434">
        <v>244790370</v>
      </c>
      <c r="B3269" s="434">
        <v>12097</v>
      </c>
      <c r="C3269" s="434" t="s">
        <v>31</v>
      </c>
      <c r="D3269" s="434" t="s">
        <v>22</v>
      </c>
      <c r="E3269" s="434">
        <v>13.5</v>
      </c>
      <c r="F3269" s="434">
        <v>2208</v>
      </c>
      <c r="G3269" s="434">
        <v>3500</v>
      </c>
      <c r="H3269" s="434">
        <v>2622</v>
      </c>
      <c r="I3269" s="434">
        <v>88.3</v>
      </c>
      <c r="J3269" s="434">
        <v>0</v>
      </c>
      <c r="K3269" s="434">
        <v>2012</v>
      </c>
    </row>
    <row r="3270" spans="1:11" hidden="1" x14ac:dyDescent="0.25">
      <c r="A3270" s="434">
        <v>244790509</v>
      </c>
      <c r="B3270" s="434">
        <v>12873</v>
      </c>
      <c r="C3270" s="434" t="s">
        <v>61</v>
      </c>
      <c r="D3270" s="434" t="s">
        <v>25</v>
      </c>
      <c r="F3270" s="434">
        <v>1980</v>
      </c>
      <c r="G3270" s="434">
        <v>5641</v>
      </c>
      <c r="H3270" s="434">
        <v>3603</v>
      </c>
      <c r="I3270" s="434">
        <v>101.15</v>
      </c>
      <c r="K3270" s="434">
        <v>2013</v>
      </c>
    </row>
    <row r="3271" spans="1:11" hidden="1" x14ac:dyDescent="0.25">
      <c r="A3271" s="434">
        <v>244790522</v>
      </c>
      <c r="B3271" s="434">
        <v>8657</v>
      </c>
      <c r="C3271" s="434" t="s">
        <v>24</v>
      </c>
      <c r="D3271" s="434" t="s">
        <v>22</v>
      </c>
      <c r="E3271" s="434">
        <v>13.5</v>
      </c>
      <c r="F3271" s="434">
        <v>2700</v>
      </c>
      <c r="G3271" s="434">
        <v>3605</v>
      </c>
      <c r="H3271" s="434">
        <v>5831</v>
      </c>
      <c r="I3271" s="434">
        <v>99.95</v>
      </c>
      <c r="J3271" s="434">
        <v>4715</v>
      </c>
      <c r="K3271" s="434">
        <v>2014</v>
      </c>
    </row>
    <row r="3272" spans="1:11" hidden="1" x14ac:dyDescent="0.25">
      <c r="A3272" s="434">
        <v>244790523</v>
      </c>
      <c r="B3272" s="434">
        <v>7206</v>
      </c>
      <c r="C3272" s="434" t="s">
        <v>24</v>
      </c>
      <c r="D3272" s="434" t="s">
        <v>22</v>
      </c>
      <c r="F3272" s="434">
        <v>2700</v>
      </c>
      <c r="G3272" s="434">
        <v>3604</v>
      </c>
      <c r="H3272" s="434">
        <v>5831</v>
      </c>
      <c r="I3272" s="434">
        <v>99.95</v>
      </c>
      <c r="J3272" s="434">
        <v>4765</v>
      </c>
      <c r="K3272" s="434">
        <v>2014</v>
      </c>
    </row>
    <row r="3273" spans="1:11" hidden="1" x14ac:dyDescent="0.25">
      <c r="A3273" s="434">
        <v>244790606</v>
      </c>
      <c r="B3273" s="434">
        <v>34046</v>
      </c>
      <c r="C3273" s="434" t="s">
        <v>61</v>
      </c>
      <c r="D3273" s="434" t="s">
        <v>25</v>
      </c>
      <c r="E3273" s="434">
        <v>11</v>
      </c>
      <c r="F3273" s="434">
        <v>4000</v>
      </c>
      <c r="G3273" s="434">
        <v>4200</v>
      </c>
      <c r="H3273" s="434">
        <v>5460</v>
      </c>
      <c r="I3273" s="434">
        <v>111.6</v>
      </c>
      <c r="J3273" s="434">
        <v>0</v>
      </c>
      <c r="K3273" s="434">
        <v>2013</v>
      </c>
    </row>
    <row r="3274" spans="1:11" hidden="1" x14ac:dyDescent="0.25">
      <c r="A3274" s="434">
        <v>244790607</v>
      </c>
      <c r="B3274" s="434">
        <v>48160</v>
      </c>
      <c r="C3274" s="434" t="s">
        <v>61</v>
      </c>
      <c r="D3274" s="434" t="s">
        <v>25</v>
      </c>
      <c r="E3274" s="434">
        <v>17</v>
      </c>
      <c r="F3274" s="434">
        <v>4000</v>
      </c>
      <c r="G3274" s="434">
        <v>4200</v>
      </c>
      <c r="H3274" s="434">
        <v>5460</v>
      </c>
      <c r="I3274" s="434">
        <v>111.6</v>
      </c>
      <c r="J3274" s="434">
        <v>0</v>
      </c>
      <c r="K3274" s="434">
        <v>2013</v>
      </c>
    </row>
    <row r="3275" spans="1:11" hidden="1" x14ac:dyDescent="0.25">
      <c r="A3275" s="434">
        <v>244790608</v>
      </c>
      <c r="B3275" s="434">
        <v>92635</v>
      </c>
      <c r="C3275" s="434" t="s">
        <v>61</v>
      </c>
      <c r="D3275" s="434" t="s">
        <v>25</v>
      </c>
      <c r="E3275" s="434">
        <v>17</v>
      </c>
      <c r="F3275" s="434">
        <v>4000</v>
      </c>
      <c r="G3275" s="434">
        <v>4200</v>
      </c>
      <c r="H3275" s="434">
        <v>5460</v>
      </c>
      <c r="I3275" s="434">
        <v>111.6</v>
      </c>
      <c r="J3275" s="434">
        <v>0</v>
      </c>
      <c r="K3275" s="434">
        <v>2014</v>
      </c>
    </row>
    <row r="3276" spans="1:11" hidden="1" x14ac:dyDescent="0.25">
      <c r="A3276" s="434">
        <v>244790685</v>
      </c>
      <c r="B3276" s="434">
        <v>10249</v>
      </c>
      <c r="C3276" s="434" t="s">
        <v>54</v>
      </c>
      <c r="D3276" s="434" t="s">
        <v>17</v>
      </c>
      <c r="E3276" s="434">
        <v>12</v>
      </c>
      <c r="F3276" s="434">
        <v>3744</v>
      </c>
      <c r="G3276" s="434">
        <v>254</v>
      </c>
      <c r="H3276" s="434">
        <v>448</v>
      </c>
      <c r="I3276" s="434">
        <v>32</v>
      </c>
      <c r="J3276" s="434">
        <v>0</v>
      </c>
      <c r="K3276" s="434">
        <v>2006</v>
      </c>
    </row>
    <row r="3277" spans="1:11" hidden="1" x14ac:dyDescent="0.25">
      <c r="A3277" s="434">
        <v>244790715</v>
      </c>
      <c r="B3277" s="434">
        <v>228892</v>
      </c>
      <c r="C3277" s="434" t="s">
        <v>31</v>
      </c>
      <c r="D3277" s="434" t="s">
        <v>22</v>
      </c>
      <c r="E3277" s="434">
        <v>11.5</v>
      </c>
      <c r="F3277" s="434">
        <v>1950</v>
      </c>
      <c r="G3277" s="434">
        <v>5000</v>
      </c>
      <c r="H3277" s="434">
        <v>2911</v>
      </c>
      <c r="I3277" s="434">
        <v>89</v>
      </c>
      <c r="J3277" s="434">
        <v>0</v>
      </c>
      <c r="K3277" s="434">
        <v>2013</v>
      </c>
    </row>
    <row r="3278" spans="1:11" hidden="1" x14ac:dyDescent="0.25">
      <c r="A3278" s="434">
        <v>244790899</v>
      </c>
      <c r="B3278" s="434">
        <v>8224</v>
      </c>
      <c r="C3278" s="434" t="s">
        <v>54</v>
      </c>
      <c r="D3278" s="434" t="s">
        <v>17</v>
      </c>
      <c r="E3278" s="434">
        <v>13</v>
      </c>
      <c r="F3278" s="434">
        <v>3372</v>
      </c>
      <c r="G3278" s="434">
        <v>0</v>
      </c>
      <c r="H3278" s="434">
        <v>463</v>
      </c>
      <c r="I3278" s="434">
        <v>32.5</v>
      </c>
      <c r="J3278" s="434">
        <v>0</v>
      </c>
    </row>
    <row r="3279" spans="1:11" hidden="1" x14ac:dyDescent="0.25">
      <c r="A3279" s="434">
        <v>244790915</v>
      </c>
      <c r="B3279" s="434">
        <v>1802</v>
      </c>
      <c r="C3279" s="434" t="s">
        <v>61</v>
      </c>
      <c r="D3279" s="434" t="s">
        <v>13</v>
      </c>
      <c r="I3279" s="434">
        <v>12</v>
      </c>
      <c r="J3279" s="434">
        <v>0</v>
      </c>
      <c r="K3279" s="434">
        <v>1970</v>
      </c>
    </row>
    <row r="3280" spans="1:11" hidden="1" x14ac:dyDescent="0.25">
      <c r="A3280" s="434">
        <v>244790950</v>
      </c>
      <c r="B3280" s="434">
        <v>60827</v>
      </c>
      <c r="C3280" s="434" t="s">
        <v>16</v>
      </c>
      <c r="D3280" s="434" t="s">
        <v>25</v>
      </c>
      <c r="E3280" s="434">
        <v>12</v>
      </c>
      <c r="F3280" s="434">
        <v>2640</v>
      </c>
      <c r="G3280" s="434">
        <v>7072</v>
      </c>
      <c r="H3280" s="434">
        <v>4631</v>
      </c>
      <c r="I3280" s="434">
        <v>104.52</v>
      </c>
      <c r="J3280" s="434">
        <v>8206</v>
      </c>
      <c r="K3280" s="434">
        <v>2013</v>
      </c>
    </row>
    <row r="3281" spans="1:11" hidden="1" x14ac:dyDescent="0.25">
      <c r="A3281" s="434">
        <v>244796000</v>
      </c>
      <c r="B3281" s="434">
        <v>71409</v>
      </c>
      <c r="C3281" s="434" t="s">
        <v>31</v>
      </c>
      <c r="D3281" s="434" t="s">
        <v>22</v>
      </c>
      <c r="E3281" s="434">
        <v>13</v>
      </c>
      <c r="F3281" s="434">
        <v>1980</v>
      </c>
      <c r="G3281" s="434">
        <v>3300</v>
      </c>
      <c r="H3281" s="434">
        <v>2702</v>
      </c>
      <c r="I3281" s="434">
        <v>90.04</v>
      </c>
      <c r="J3281" s="434">
        <v>0</v>
      </c>
      <c r="K3281" s="434">
        <v>2012</v>
      </c>
    </row>
    <row r="3282" spans="1:11" hidden="1" x14ac:dyDescent="0.25">
      <c r="A3282" s="434">
        <v>244810054</v>
      </c>
      <c r="B3282" s="434">
        <v>18731</v>
      </c>
      <c r="C3282" s="434" t="s">
        <v>31</v>
      </c>
      <c r="D3282" s="434" t="s">
        <v>29</v>
      </c>
      <c r="E3282" s="434">
        <v>15</v>
      </c>
      <c r="F3282" s="434">
        <v>8325</v>
      </c>
      <c r="G3282" s="434">
        <v>14000</v>
      </c>
      <c r="H3282" s="434">
        <v>18099</v>
      </c>
      <c r="I3282" s="434">
        <v>152.6</v>
      </c>
      <c r="J3282" s="434">
        <v>0</v>
      </c>
      <c r="K3282" s="434">
        <v>1970</v>
      </c>
    </row>
    <row r="3283" spans="1:11" hidden="1" x14ac:dyDescent="0.25">
      <c r="A3283" s="434">
        <v>244810209</v>
      </c>
      <c r="B3283" s="434">
        <v>3758</v>
      </c>
      <c r="C3283" s="434" t="s">
        <v>61</v>
      </c>
      <c r="D3283" s="434" t="s">
        <v>29</v>
      </c>
      <c r="E3283" s="434">
        <v>15</v>
      </c>
      <c r="F3283" s="434">
        <v>7200</v>
      </c>
      <c r="G3283" s="434">
        <v>21050</v>
      </c>
      <c r="H3283" s="434">
        <v>14796</v>
      </c>
      <c r="I3283" s="434">
        <v>172.34</v>
      </c>
      <c r="K3283" s="434">
        <v>2013</v>
      </c>
    </row>
    <row r="3284" spans="1:11" hidden="1" x14ac:dyDescent="0.25">
      <c r="A3284" s="434">
        <v>244810323</v>
      </c>
      <c r="B3284" s="434">
        <v>97846</v>
      </c>
      <c r="C3284" s="434" t="s">
        <v>31</v>
      </c>
      <c r="D3284" s="434" t="s">
        <v>25</v>
      </c>
      <c r="E3284" s="434">
        <v>13</v>
      </c>
      <c r="F3284" s="434">
        <v>2665</v>
      </c>
      <c r="G3284" s="434">
        <v>8565</v>
      </c>
      <c r="H3284" s="434">
        <v>5065</v>
      </c>
      <c r="I3284" s="434">
        <v>119.49</v>
      </c>
      <c r="J3284" s="434">
        <v>0</v>
      </c>
      <c r="K3284" s="434">
        <v>1970</v>
      </c>
    </row>
    <row r="3285" spans="1:11" hidden="1" x14ac:dyDescent="0.25">
      <c r="A3285" s="434">
        <v>244810401</v>
      </c>
      <c r="B3285" s="434">
        <v>60129</v>
      </c>
      <c r="C3285" s="434" t="s">
        <v>54</v>
      </c>
      <c r="D3285" s="434" t="s">
        <v>17</v>
      </c>
      <c r="E3285" s="434">
        <v>10</v>
      </c>
      <c r="F3285" s="434">
        <v>3840</v>
      </c>
      <c r="G3285" s="434">
        <v>429</v>
      </c>
      <c r="H3285" s="434">
        <v>627</v>
      </c>
      <c r="I3285" s="434">
        <v>34.39</v>
      </c>
      <c r="J3285" s="434">
        <v>0</v>
      </c>
      <c r="K3285" s="434">
        <v>2014</v>
      </c>
    </row>
    <row r="3286" spans="1:11" hidden="1" x14ac:dyDescent="0.25">
      <c r="A3286" s="434">
        <v>244810415</v>
      </c>
      <c r="B3286" s="434">
        <v>3183</v>
      </c>
      <c r="C3286" s="434" t="s">
        <v>61</v>
      </c>
      <c r="D3286" s="434" t="s">
        <v>17</v>
      </c>
      <c r="E3286" s="434">
        <v>12</v>
      </c>
      <c r="F3286" s="434">
        <v>1324</v>
      </c>
      <c r="G3286" s="434">
        <v>323</v>
      </c>
      <c r="H3286" s="434">
        <v>720</v>
      </c>
      <c r="I3286" s="434">
        <v>55.5</v>
      </c>
      <c r="J3286" s="434">
        <v>0</v>
      </c>
      <c r="K3286" s="434">
        <v>1970</v>
      </c>
    </row>
    <row r="3287" spans="1:11" hidden="1" x14ac:dyDescent="0.25">
      <c r="A3287" s="434">
        <v>244810418</v>
      </c>
      <c r="B3287" s="434">
        <v>53609</v>
      </c>
      <c r="C3287" s="434" t="s">
        <v>61</v>
      </c>
      <c r="D3287" s="434" t="s">
        <v>25</v>
      </c>
      <c r="E3287" s="434">
        <v>17</v>
      </c>
      <c r="F3287" s="434">
        <v>4000</v>
      </c>
      <c r="G3287" s="434">
        <v>4200</v>
      </c>
      <c r="H3287" s="434">
        <v>5460</v>
      </c>
      <c r="I3287" s="434">
        <v>111.6</v>
      </c>
      <c r="J3287" s="434">
        <v>0</v>
      </c>
      <c r="K3287" s="434">
        <v>2014</v>
      </c>
    </row>
    <row r="3288" spans="1:11" hidden="1" x14ac:dyDescent="0.25">
      <c r="A3288" s="434">
        <v>244810443</v>
      </c>
      <c r="B3288" s="434">
        <v>24838</v>
      </c>
      <c r="C3288" s="434" t="s">
        <v>61</v>
      </c>
      <c r="D3288" s="434" t="s">
        <v>25</v>
      </c>
      <c r="E3288" s="434">
        <v>17</v>
      </c>
      <c r="F3288" s="434">
        <v>4000</v>
      </c>
      <c r="G3288" s="434">
        <v>4200</v>
      </c>
      <c r="H3288" s="434">
        <v>5460</v>
      </c>
      <c r="I3288" s="434">
        <v>111.6</v>
      </c>
      <c r="J3288" s="434">
        <v>0</v>
      </c>
      <c r="K3288" s="434">
        <v>2014</v>
      </c>
    </row>
    <row r="3289" spans="1:11" hidden="1" x14ac:dyDescent="0.25">
      <c r="A3289" s="434">
        <v>244810490</v>
      </c>
      <c r="B3289" s="434">
        <v>30134</v>
      </c>
      <c r="C3289" s="434" t="s">
        <v>16</v>
      </c>
      <c r="D3289" s="434" t="s">
        <v>25</v>
      </c>
      <c r="E3289" s="434">
        <v>12</v>
      </c>
      <c r="F3289" s="434">
        <v>2640</v>
      </c>
      <c r="G3289" s="434">
        <v>7067</v>
      </c>
      <c r="H3289" s="434">
        <v>4631</v>
      </c>
      <c r="I3289" s="434">
        <v>104.52</v>
      </c>
      <c r="J3289" s="434">
        <v>8206</v>
      </c>
      <c r="K3289" s="434">
        <v>2013</v>
      </c>
    </row>
    <row r="3290" spans="1:11" hidden="1" x14ac:dyDescent="0.25">
      <c r="A3290" s="434">
        <v>244810568</v>
      </c>
      <c r="B3290" s="434">
        <v>13289</v>
      </c>
      <c r="C3290" s="434" t="s">
        <v>61</v>
      </c>
      <c r="D3290" s="434" t="s">
        <v>13</v>
      </c>
      <c r="I3290" s="434">
        <v>13</v>
      </c>
    </row>
    <row r="3291" spans="1:11" hidden="1" x14ac:dyDescent="0.25">
      <c r="A3291" s="434">
        <v>244810589</v>
      </c>
      <c r="B3291" s="434">
        <v>93547</v>
      </c>
      <c r="C3291" s="434" t="s">
        <v>31</v>
      </c>
      <c r="D3291" s="434" t="s">
        <v>22</v>
      </c>
      <c r="E3291" s="434">
        <v>11.5</v>
      </c>
      <c r="F3291" s="434">
        <v>2494</v>
      </c>
      <c r="G3291" s="434">
        <v>5050</v>
      </c>
      <c r="H3291" s="434">
        <v>2998</v>
      </c>
      <c r="I3291" s="434">
        <v>95.16</v>
      </c>
      <c r="J3291" s="434">
        <v>0</v>
      </c>
      <c r="K3291" s="434">
        <v>1970</v>
      </c>
    </row>
    <row r="3292" spans="1:11" hidden="1" x14ac:dyDescent="0.25">
      <c r="A3292" s="434">
        <v>244810593</v>
      </c>
      <c r="B3292" s="434">
        <v>7463</v>
      </c>
      <c r="C3292" s="434" t="s">
        <v>31</v>
      </c>
      <c r="D3292" s="434" t="s">
        <v>13</v>
      </c>
      <c r="H3292" s="434">
        <v>130</v>
      </c>
      <c r="I3292" s="434">
        <v>29.88</v>
      </c>
      <c r="K3292" s="434">
        <v>1967</v>
      </c>
    </row>
    <row r="3293" spans="1:11" hidden="1" x14ac:dyDescent="0.25">
      <c r="A3293" s="434">
        <v>244810614</v>
      </c>
      <c r="B3293" s="434">
        <v>5260</v>
      </c>
      <c r="C3293" s="434" t="s">
        <v>61</v>
      </c>
      <c r="D3293" s="434" t="s">
        <v>25</v>
      </c>
      <c r="E3293" s="434">
        <v>12</v>
      </c>
      <c r="F3293" s="434">
        <v>3997</v>
      </c>
      <c r="G3293" s="434">
        <v>10000</v>
      </c>
      <c r="H3293" s="434">
        <v>6693</v>
      </c>
      <c r="I3293" s="434">
        <v>116.26</v>
      </c>
      <c r="J3293" s="434">
        <v>0</v>
      </c>
      <c r="K3293" s="434">
        <v>2013</v>
      </c>
    </row>
    <row r="3294" spans="1:11" hidden="1" x14ac:dyDescent="0.25">
      <c r="A3294" s="434">
        <v>244810617</v>
      </c>
      <c r="B3294" s="434">
        <v>260093</v>
      </c>
      <c r="C3294" s="434" t="s">
        <v>61</v>
      </c>
      <c r="D3294" s="434" t="s">
        <v>29</v>
      </c>
      <c r="E3294" s="434">
        <v>13.5</v>
      </c>
      <c r="F3294" s="434">
        <v>4500</v>
      </c>
      <c r="G3294" s="434">
        <v>23000</v>
      </c>
      <c r="H3294" s="434">
        <v>14224</v>
      </c>
      <c r="I3294" s="434">
        <v>169.75</v>
      </c>
      <c r="J3294" s="434">
        <v>0</v>
      </c>
      <c r="K3294" s="434">
        <v>2014</v>
      </c>
    </row>
    <row r="3295" spans="1:11" hidden="1" x14ac:dyDescent="0.25">
      <c r="A3295" s="434">
        <v>244810690</v>
      </c>
      <c r="B3295" s="434">
        <v>58751</v>
      </c>
      <c r="C3295" s="434" t="s">
        <v>31</v>
      </c>
      <c r="D3295" s="434" t="s">
        <v>25</v>
      </c>
      <c r="E3295" s="434">
        <v>14.5</v>
      </c>
      <c r="F3295" s="434">
        <v>5796</v>
      </c>
      <c r="G3295" s="434">
        <v>8567</v>
      </c>
      <c r="H3295" s="434">
        <v>6301</v>
      </c>
      <c r="I3295" s="434">
        <v>132.19999999999999</v>
      </c>
      <c r="J3295" s="434">
        <v>0</v>
      </c>
      <c r="K3295" s="434">
        <v>1970</v>
      </c>
    </row>
    <row r="3296" spans="1:11" hidden="1" x14ac:dyDescent="0.25">
      <c r="A3296" s="434">
        <v>244810730</v>
      </c>
      <c r="B3296" s="434">
        <v>6858</v>
      </c>
      <c r="C3296" s="434" t="s">
        <v>31</v>
      </c>
      <c r="D3296" s="434" t="s">
        <v>22</v>
      </c>
      <c r="E3296" s="434">
        <v>10.5</v>
      </c>
      <c r="F3296" s="434">
        <v>1104</v>
      </c>
      <c r="G3296" s="434">
        <v>2625</v>
      </c>
      <c r="H3296" s="434">
        <v>1767</v>
      </c>
      <c r="I3296" s="434">
        <v>87.5</v>
      </c>
      <c r="J3296" s="434">
        <v>0</v>
      </c>
      <c r="K3296" s="434">
        <v>2010</v>
      </c>
    </row>
    <row r="3297" spans="1:11" hidden="1" x14ac:dyDescent="0.25">
      <c r="A3297" s="434">
        <v>244813000</v>
      </c>
      <c r="B3297" s="434">
        <v>3367</v>
      </c>
      <c r="C3297" s="434" t="s">
        <v>16</v>
      </c>
      <c r="D3297" s="434" t="s">
        <v>25</v>
      </c>
      <c r="E3297" s="434">
        <v>14.7</v>
      </c>
      <c r="F3297" s="434">
        <v>4347</v>
      </c>
      <c r="G3297" s="434">
        <v>6310</v>
      </c>
      <c r="H3297" s="434">
        <v>6280</v>
      </c>
      <c r="I3297" s="434">
        <v>116.9</v>
      </c>
      <c r="J3297" s="434">
        <v>6200</v>
      </c>
      <c r="K3297" s="434">
        <v>2003</v>
      </c>
    </row>
    <row r="3298" spans="1:11" hidden="1" x14ac:dyDescent="0.25">
      <c r="A3298" s="434">
        <v>244819000</v>
      </c>
      <c r="B3298" s="434">
        <v>10372</v>
      </c>
      <c r="C3298" s="434" t="s">
        <v>61</v>
      </c>
      <c r="D3298" s="434" t="s">
        <v>22</v>
      </c>
      <c r="E3298" s="434">
        <v>12</v>
      </c>
      <c r="F3298" s="434">
        <v>1520</v>
      </c>
      <c r="G3298" s="434">
        <v>3850</v>
      </c>
      <c r="H3298" s="434">
        <v>2545</v>
      </c>
      <c r="I3298" s="434">
        <v>88.6</v>
      </c>
      <c r="J3298" s="434">
        <v>0</v>
      </c>
      <c r="K3298" s="434">
        <v>2008</v>
      </c>
    </row>
    <row r="3299" spans="1:11" hidden="1" x14ac:dyDescent="0.25">
      <c r="A3299" s="434">
        <v>244820055</v>
      </c>
      <c r="B3299" s="434">
        <v>528208</v>
      </c>
      <c r="C3299" s="434" t="s">
        <v>61</v>
      </c>
      <c r="D3299" s="434" t="s">
        <v>29</v>
      </c>
      <c r="E3299" s="434">
        <v>13.5</v>
      </c>
      <c r="F3299" s="434">
        <v>4500</v>
      </c>
      <c r="G3299" s="434">
        <v>23000</v>
      </c>
      <c r="H3299" s="434">
        <v>14141</v>
      </c>
      <c r="I3299" s="434">
        <v>169.75</v>
      </c>
      <c r="J3299" s="434">
        <v>0</v>
      </c>
      <c r="K3299" s="434">
        <v>2014</v>
      </c>
    </row>
    <row r="3300" spans="1:11" hidden="1" x14ac:dyDescent="0.25">
      <c r="A3300" s="434">
        <v>244820153</v>
      </c>
      <c r="B3300" s="434">
        <v>2252</v>
      </c>
      <c r="C3300" s="434" t="s">
        <v>61</v>
      </c>
      <c r="D3300" s="434" t="s">
        <v>13</v>
      </c>
      <c r="I3300" s="434">
        <v>14</v>
      </c>
    </row>
    <row r="3301" spans="1:11" hidden="1" x14ac:dyDescent="0.25">
      <c r="A3301" s="434">
        <v>244820165</v>
      </c>
      <c r="B3301" s="434">
        <v>84305</v>
      </c>
      <c r="C3301" s="434" t="s">
        <v>31</v>
      </c>
      <c r="D3301" s="434" t="s">
        <v>25</v>
      </c>
      <c r="E3301" s="434">
        <v>13</v>
      </c>
      <c r="F3301" s="434">
        <v>2665</v>
      </c>
      <c r="G3301" s="434">
        <v>8660</v>
      </c>
      <c r="H3301" s="434">
        <v>5065</v>
      </c>
      <c r="I3301" s="434">
        <v>119.49</v>
      </c>
      <c r="J3301" s="434">
        <v>0</v>
      </c>
      <c r="K3301" s="434">
        <v>1970</v>
      </c>
    </row>
    <row r="3302" spans="1:11" hidden="1" x14ac:dyDescent="0.25">
      <c r="A3302" s="434">
        <v>244820172</v>
      </c>
      <c r="B3302" s="434">
        <v>396</v>
      </c>
      <c r="C3302" s="434" t="s">
        <v>61</v>
      </c>
      <c r="D3302" s="434" t="s">
        <v>13</v>
      </c>
      <c r="I3302" s="434">
        <v>12</v>
      </c>
      <c r="J3302" s="434">
        <v>0</v>
      </c>
      <c r="K3302" s="434">
        <v>1970</v>
      </c>
    </row>
    <row r="3303" spans="1:11" hidden="1" x14ac:dyDescent="0.25">
      <c r="A3303" s="434">
        <v>244820252</v>
      </c>
      <c r="B3303" s="434">
        <v>712</v>
      </c>
      <c r="C3303" s="434" t="s">
        <v>61</v>
      </c>
      <c r="D3303" s="434" t="s">
        <v>13</v>
      </c>
      <c r="I3303" s="434">
        <v>7</v>
      </c>
    </row>
    <row r="3304" spans="1:11" hidden="1" x14ac:dyDescent="0.25">
      <c r="A3304" s="434">
        <v>244820323</v>
      </c>
      <c r="B3304" s="434">
        <v>1316</v>
      </c>
      <c r="C3304" s="434" t="s">
        <v>61</v>
      </c>
      <c r="D3304" s="434" t="s">
        <v>13</v>
      </c>
      <c r="I3304" s="434">
        <v>13</v>
      </c>
    </row>
    <row r="3305" spans="1:11" hidden="1" x14ac:dyDescent="0.25">
      <c r="A3305" s="434">
        <v>244820418</v>
      </c>
      <c r="B3305" s="434">
        <v>809</v>
      </c>
      <c r="C3305" s="434" t="s">
        <v>31</v>
      </c>
      <c r="D3305" s="434" t="s">
        <v>25</v>
      </c>
      <c r="E3305" s="434">
        <v>43600</v>
      </c>
      <c r="F3305" s="434">
        <v>4320</v>
      </c>
      <c r="G3305" s="434">
        <v>5584</v>
      </c>
      <c r="H3305" s="434">
        <v>4450</v>
      </c>
      <c r="I3305" s="434">
        <v>100.58</v>
      </c>
      <c r="J3305" s="434">
        <v>0</v>
      </c>
    </row>
    <row r="3306" spans="1:11" hidden="1" x14ac:dyDescent="0.25">
      <c r="A3306" s="434">
        <v>244820422</v>
      </c>
      <c r="B3306" s="434">
        <v>31619</v>
      </c>
      <c r="C3306" s="434" t="s">
        <v>31</v>
      </c>
      <c r="D3306" s="434" t="s">
        <v>29</v>
      </c>
      <c r="E3306" s="434">
        <v>15</v>
      </c>
      <c r="F3306" s="434">
        <v>7650</v>
      </c>
      <c r="G3306" s="434">
        <v>12989</v>
      </c>
      <c r="H3306" s="434">
        <v>18099</v>
      </c>
      <c r="I3306" s="434">
        <v>152.6</v>
      </c>
      <c r="J3306" s="434">
        <v>0</v>
      </c>
      <c r="K3306" s="434">
        <v>1970</v>
      </c>
    </row>
    <row r="3307" spans="1:11" hidden="1" x14ac:dyDescent="0.25">
      <c r="A3307" s="434">
        <v>244820424</v>
      </c>
      <c r="B3307" s="434">
        <v>3158</v>
      </c>
      <c r="C3307" s="434" t="s">
        <v>61</v>
      </c>
      <c r="D3307" s="434" t="s">
        <v>13</v>
      </c>
      <c r="I3307" s="434">
        <v>11</v>
      </c>
      <c r="J3307" s="434">
        <v>0</v>
      </c>
      <c r="K3307" s="434">
        <v>1970</v>
      </c>
    </row>
    <row r="3308" spans="1:11" hidden="1" x14ac:dyDescent="0.25">
      <c r="A3308" s="434">
        <v>244820905</v>
      </c>
      <c r="B3308" s="434">
        <v>1808</v>
      </c>
      <c r="C3308" s="434" t="s">
        <v>61</v>
      </c>
      <c r="D3308" s="434" t="s">
        <v>13</v>
      </c>
      <c r="I3308" s="434">
        <v>13</v>
      </c>
      <c r="J3308" s="434">
        <v>0</v>
      </c>
      <c r="K3308" s="434">
        <v>1970</v>
      </c>
    </row>
    <row r="3309" spans="1:11" hidden="1" x14ac:dyDescent="0.25">
      <c r="A3309" s="434">
        <v>244820968</v>
      </c>
      <c r="B3309" s="434">
        <v>9091</v>
      </c>
      <c r="C3309" s="434" t="s">
        <v>48</v>
      </c>
      <c r="D3309" s="434" t="s">
        <v>25</v>
      </c>
      <c r="E3309" s="434">
        <v>10</v>
      </c>
      <c r="F3309" s="434">
        <v>9348</v>
      </c>
      <c r="G3309" s="434">
        <v>6578</v>
      </c>
      <c r="H3309" s="434">
        <v>9675</v>
      </c>
      <c r="I3309" s="434">
        <v>122.68</v>
      </c>
      <c r="J3309" s="434">
        <v>0</v>
      </c>
      <c r="K3309" s="434">
        <v>2015</v>
      </c>
    </row>
    <row r="3310" spans="1:11" hidden="1" x14ac:dyDescent="0.25">
      <c r="A3310" s="434">
        <v>244826000</v>
      </c>
      <c r="B3310" s="434">
        <v>7111</v>
      </c>
      <c r="C3310" s="434" t="s">
        <v>31</v>
      </c>
      <c r="D3310" s="434" t="s">
        <v>25</v>
      </c>
      <c r="E3310" s="434">
        <v>14.5</v>
      </c>
      <c r="F3310" s="434">
        <v>5430</v>
      </c>
      <c r="G3310" s="434">
        <v>12754</v>
      </c>
      <c r="H3310" s="434">
        <v>8448</v>
      </c>
      <c r="I3310" s="434">
        <v>136.34</v>
      </c>
      <c r="J3310" s="434">
        <v>0</v>
      </c>
      <c r="K3310" s="434">
        <v>1970</v>
      </c>
    </row>
    <row r="3311" spans="1:11" hidden="1" x14ac:dyDescent="0.25">
      <c r="A3311" s="434">
        <v>244828000</v>
      </c>
      <c r="B3311" s="434">
        <v>38325</v>
      </c>
      <c r="C3311" s="434" t="s">
        <v>61</v>
      </c>
      <c r="D3311" s="434" t="s">
        <v>25</v>
      </c>
      <c r="E3311" s="434">
        <v>13</v>
      </c>
      <c r="F3311" s="434">
        <v>2968</v>
      </c>
      <c r="G3311" s="434">
        <v>7433</v>
      </c>
      <c r="H3311" s="434">
        <v>4695</v>
      </c>
      <c r="I3311" s="434">
        <v>122.34</v>
      </c>
      <c r="J3311" s="434">
        <v>0</v>
      </c>
      <c r="K3311" s="434">
        <v>2007</v>
      </c>
    </row>
    <row r="3312" spans="1:11" hidden="1" x14ac:dyDescent="0.25">
      <c r="A3312" s="434">
        <v>244830098</v>
      </c>
      <c r="B3312" s="434">
        <v>120945</v>
      </c>
      <c r="C3312" s="434" t="s">
        <v>31</v>
      </c>
      <c r="D3312" s="434" t="s">
        <v>25</v>
      </c>
      <c r="E3312" s="434">
        <v>13</v>
      </c>
      <c r="F3312" s="434">
        <v>2665</v>
      </c>
      <c r="G3312" s="434">
        <v>8660</v>
      </c>
      <c r="H3312" s="434">
        <v>5065</v>
      </c>
      <c r="I3312" s="434">
        <v>119.49</v>
      </c>
      <c r="J3312" s="434">
        <v>0</v>
      </c>
      <c r="K3312" s="434">
        <v>1970</v>
      </c>
    </row>
    <row r="3313" spans="1:11" hidden="1" x14ac:dyDescent="0.25">
      <c r="A3313" s="434">
        <v>244830168</v>
      </c>
      <c r="B3313" s="434">
        <v>4831</v>
      </c>
      <c r="C3313" s="434" t="s">
        <v>46</v>
      </c>
      <c r="D3313" s="434" t="s">
        <v>22</v>
      </c>
      <c r="E3313" s="434">
        <v>14</v>
      </c>
      <c r="F3313" s="434">
        <v>7164</v>
      </c>
      <c r="G3313" s="434">
        <v>4200</v>
      </c>
      <c r="H3313" s="434">
        <v>3650</v>
      </c>
      <c r="I3313" s="434">
        <v>83.4</v>
      </c>
      <c r="J3313" s="434">
        <v>0</v>
      </c>
      <c r="K3313" s="434">
        <v>2015</v>
      </c>
    </row>
    <row r="3314" spans="1:11" hidden="1" x14ac:dyDescent="0.25">
      <c r="A3314" s="434">
        <v>244830182</v>
      </c>
      <c r="B3314" s="434">
        <v>9711</v>
      </c>
      <c r="C3314" s="434" t="s">
        <v>24</v>
      </c>
      <c r="D3314" s="434" t="s">
        <v>22</v>
      </c>
      <c r="E3314" s="434">
        <v>14.5</v>
      </c>
      <c r="F3314" s="434">
        <v>1408</v>
      </c>
      <c r="G3314" s="434">
        <v>2373</v>
      </c>
      <c r="H3314" s="434">
        <v>2938</v>
      </c>
      <c r="I3314" s="434">
        <v>87.18</v>
      </c>
      <c r="J3314" s="434">
        <v>3005</v>
      </c>
      <c r="K3314" s="434">
        <v>2016</v>
      </c>
    </row>
    <row r="3315" spans="1:11" hidden="1" x14ac:dyDescent="0.25">
      <c r="A3315" s="434">
        <v>244830183</v>
      </c>
      <c r="B3315" s="434">
        <v>30726</v>
      </c>
      <c r="C3315" s="434" t="s">
        <v>24</v>
      </c>
      <c r="D3315" s="434" t="s">
        <v>22</v>
      </c>
      <c r="E3315" s="434">
        <v>12.5</v>
      </c>
      <c r="F3315" s="434">
        <v>1408</v>
      </c>
      <c r="G3315" s="434">
        <v>2380</v>
      </c>
      <c r="H3315" s="434">
        <v>2938</v>
      </c>
      <c r="I3315" s="434">
        <v>87.18</v>
      </c>
      <c r="J3315" s="434">
        <v>3005</v>
      </c>
      <c r="K3315" s="434">
        <v>2015</v>
      </c>
    </row>
    <row r="3316" spans="1:11" hidden="1" x14ac:dyDescent="0.25">
      <c r="A3316" s="434">
        <v>244830212</v>
      </c>
      <c r="B3316" s="434">
        <v>5143</v>
      </c>
      <c r="C3316" s="434" t="s">
        <v>61</v>
      </c>
      <c r="D3316" s="434" t="s">
        <v>13</v>
      </c>
      <c r="I3316" s="434">
        <v>11</v>
      </c>
      <c r="J3316" s="434">
        <v>0</v>
      </c>
      <c r="K3316" s="434">
        <v>1970</v>
      </c>
    </row>
    <row r="3317" spans="1:11" hidden="1" x14ac:dyDescent="0.25">
      <c r="A3317" s="434">
        <v>244830401</v>
      </c>
      <c r="B3317" s="434">
        <v>16120</v>
      </c>
      <c r="C3317" s="434" t="s">
        <v>28</v>
      </c>
      <c r="D3317" s="434" t="s">
        <v>29</v>
      </c>
      <c r="E3317" s="434">
        <v>14</v>
      </c>
      <c r="F3317" s="434">
        <v>8300</v>
      </c>
      <c r="G3317" s="434">
        <v>35000</v>
      </c>
      <c r="H3317" s="434">
        <v>24210</v>
      </c>
      <c r="I3317" s="434">
        <v>180</v>
      </c>
      <c r="J3317" s="434">
        <v>0</v>
      </c>
      <c r="K3317" s="434">
        <v>2015</v>
      </c>
    </row>
    <row r="3318" spans="1:11" hidden="1" x14ac:dyDescent="0.25">
      <c r="A3318" s="434">
        <v>244830430</v>
      </c>
      <c r="B3318" s="434">
        <v>32082</v>
      </c>
      <c r="C3318" s="434" t="s">
        <v>31</v>
      </c>
      <c r="D3318" s="434" t="s">
        <v>29</v>
      </c>
      <c r="E3318" s="434">
        <v>14</v>
      </c>
      <c r="F3318" s="434">
        <v>18080</v>
      </c>
      <c r="G3318" s="434">
        <v>20675</v>
      </c>
      <c r="H3318" s="434">
        <v>23134</v>
      </c>
      <c r="I3318" s="434">
        <v>173</v>
      </c>
      <c r="J3318" s="434">
        <v>0</v>
      </c>
      <c r="K3318" s="434">
        <v>2016</v>
      </c>
    </row>
    <row r="3319" spans="1:11" hidden="1" x14ac:dyDescent="0.25">
      <c r="A3319" s="434">
        <v>244830431</v>
      </c>
      <c r="B3319" s="434">
        <v>10880</v>
      </c>
      <c r="C3319" s="434" t="s">
        <v>31</v>
      </c>
      <c r="D3319" s="434" t="s">
        <v>29</v>
      </c>
      <c r="E3319" s="434">
        <v>14</v>
      </c>
      <c r="F3319" s="434">
        <v>18080</v>
      </c>
      <c r="G3319" s="434">
        <v>21000</v>
      </c>
      <c r="H3319" s="434">
        <v>23134</v>
      </c>
      <c r="I3319" s="434">
        <v>173</v>
      </c>
      <c r="J3319" s="434">
        <v>0</v>
      </c>
      <c r="K3319" s="434">
        <v>2016</v>
      </c>
    </row>
    <row r="3320" spans="1:11" hidden="1" x14ac:dyDescent="0.25">
      <c r="A3320" s="434">
        <v>244830547</v>
      </c>
      <c r="B3320" s="434">
        <v>204289</v>
      </c>
      <c r="C3320" s="434" t="s">
        <v>44</v>
      </c>
      <c r="D3320" s="434" t="s">
        <v>36</v>
      </c>
      <c r="E3320" s="434">
        <v>23</v>
      </c>
      <c r="F3320" s="434">
        <v>48000</v>
      </c>
      <c r="G3320" s="434">
        <v>9480</v>
      </c>
      <c r="H3320" s="434">
        <v>99836</v>
      </c>
      <c r="I3320" s="434">
        <v>299.5</v>
      </c>
      <c r="J3320" s="434">
        <v>0</v>
      </c>
      <c r="K3320" s="434">
        <v>2016</v>
      </c>
    </row>
    <row r="3321" spans="1:11" hidden="1" x14ac:dyDescent="0.25">
      <c r="A3321" s="434">
        <v>244830550</v>
      </c>
      <c r="B3321" s="434">
        <v>1</v>
      </c>
      <c r="C3321" s="434" t="s">
        <v>31</v>
      </c>
      <c r="D3321" s="434" t="s">
        <v>22</v>
      </c>
      <c r="F3321" s="434">
        <v>2640</v>
      </c>
      <c r="G3321" s="434">
        <v>4266</v>
      </c>
      <c r="H3321" s="434">
        <v>2585</v>
      </c>
      <c r="I3321" s="434">
        <v>96.06</v>
      </c>
      <c r="K3321" s="434">
        <v>2003</v>
      </c>
    </row>
    <row r="3322" spans="1:11" hidden="1" x14ac:dyDescent="0.25">
      <c r="A3322" s="434">
        <v>244830668</v>
      </c>
      <c r="B3322" s="434">
        <v>118569</v>
      </c>
      <c r="C3322" s="434" t="s">
        <v>46</v>
      </c>
      <c r="D3322" s="434" t="s">
        <v>13</v>
      </c>
      <c r="G3322" s="434">
        <v>25</v>
      </c>
      <c r="H3322" s="434">
        <v>167</v>
      </c>
      <c r="I3322" s="434">
        <v>25.75</v>
      </c>
    </row>
    <row r="3323" spans="1:11" hidden="1" x14ac:dyDescent="0.25">
      <c r="A3323" s="434">
        <v>244830692</v>
      </c>
      <c r="B3323" s="434">
        <v>47250</v>
      </c>
      <c r="C3323" s="434" t="s">
        <v>61</v>
      </c>
      <c r="D3323" s="434" t="s">
        <v>13</v>
      </c>
      <c r="I3323" s="434">
        <v>14</v>
      </c>
      <c r="J3323" s="434">
        <v>0</v>
      </c>
      <c r="K3323" s="434">
        <v>1970</v>
      </c>
    </row>
    <row r="3324" spans="1:11" hidden="1" x14ac:dyDescent="0.25">
      <c r="A3324" s="434">
        <v>244830702</v>
      </c>
      <c r="B3324" s="434">
        <v>54788</v>
      </c>
      <c r="C3324" s="434" t="s">
        <v>61</v>
      </c>
      <c r="D3324" s="434" t="s">
        <v>13</v>
      </c>
      <c r="I3324" s="434">
        <v>12</v>
      </c>
      <c r="J3324" s="434">
        <v>0</v>
      </c>
      <c r="K3324" s="434">
        <v>1970</v>
      </c>
    </row>
    <row r="3325" spans="1:11" hidden="1" x14ac:dyDescent="0.25">
      <c r="A3325" s="434">
        <v>244830782</v>
      </c>
      <c r="B3325" s="434">
        <v>40952</v>
      </c>
      <c r="C3325" s="434" t="s">
        <v>31</v>
      </c>
      <c r="D3325" s="434" t="s">
        <v>25</v>
      </c>
      <c r="E3325" s="434">
        <v>11.5</v>
      </c>
      <c r="F3325" s="434">
        <v>2550</v>
      </c>
      <c r="G3325" s="434">
        <v>8113</v>
      </c>
      <c r="H3325" s="434">
        <v>5598</v>
      </c>
      <c r="I3325" s="434">
        <v>108.18</v>
      </c>
      <c r="J3325" s="434">
        <v>0</v>
      </c>
      <c r="K3325" s="434">
        <v>1970</v>
      </c>
    </row>
    <row r="3326" spans="1:11" hidden="1" x14ac:dyDescent="0.25">
      <c r="A3326" s="434">
        <v>244830808</v>
      </c>
      <c r="B3326" s="434">
        <v>22411</v>
      </c>
      <c r="C3326" s="434" t="s">
        <v>46</v>
      </c>
      <c r="D3326" s="434" t="s">
        <v>17</v>
      </c>
      <c r="E3326" s="434">
        <v>16</v>
      </c>
      <c r="F3326" s="434">
        <v>14000</v>
      </c>
      <c r="G3326" s="434">
        <v>3244</v>
      </c>
      <c r="H3326" s="434">
        <v>2789</v>
      </c>
      <c r="I3326" s="434">
        <v>64.97</v>
      </c>
      <c r="K3326" s="434">
        <v>2007</v>
      </c>
    </row>
    <row r="3327" spans="1:11" hidden="1" x14ac:dyDescent="0.25">
      <c r="A3327" s="434">
        <v>244830809</v>
      </c>
      <c r="B3327" s="434">
        <v>14304</v>
      </c>
      <c r="C3327" s="434" t="s">
        <v>46</v>
      </c>
      <c r="D3327" s="434" t="s">
        <v>17</v>
      </c>
      <c r="E3327" s="434">
        <v>18</v>
      </c>
      <c r="F3327" s="434">
        <v>13809</v>
      </c>
      <c r="G3327" s="434">
        <v>1494</v>
      </c>
      <c r="H3327" s="434">
        <v>1767</v>
      </c>
      <c r="I3327" s="434">
        <v>58.55</v>
      </c>
      <c r="K3327" s="434">
        <v>2006</v>
      </c>
    </row>
    <row r="3328" spans="1:11" hidden="1" x14ac:dyDescent="0.25">
      <c r="A3328" s="434">
        <v>244830810</v>
      </c>
      <c r="B3328" s="434">
        <v>6691</v>
      </c>
      <c r="C3328" s="434" t="s">
        <v>46</v>
      </c>
      <c r="D3328" s="434" t="s">
        <v>22</v>
      </c>
      <c r="E3328" s="434">
        <v>18</v>
      </c>
      <c r="F3328" s="434">
        <v>18000</v>
      </c>
      <c r="G3328" s="434">
        <v>3609</v>
      </c>
      <c r="H3328" s="434">
        <v>3732</v>
      </c>
      <c r="I3328" s="434">
        <v>74.17</v>
      </c>
      <c r="K3328" s="434">
        <v>2010</v>
      </c>
    </row>
    <row r="3329" spans="1:11" hidden="1" x14ac:dyDescent="0.25">
      <c r="A3329" s="434">
        <v>244830811</v>
      </c>
      <c r="B3329" s="434">
        <v>24930</v>
      </c>
      <c r="C3329" s="434" t="s">
        <v>46</v>
      </c>
      <c r="D3329" s="434" t="s">
        <v>17</v>
      </c>
      <c r="E3329" s="434">
        <v>16</v>
      </c>
      <c r="F3329" s="434">
        <v>14000</v>
      </c>
      <c r="G3329" s="434">
        <v>3217</v>
      </c>
      <c r="H3329" s="434">
        <v>2789</v>
      </c>
      <c r="I3329" s="434">
        <v>64.97</v>
      </c>
      <c r="J3329" s="434">
        <v>0</v>
      </c>
      <c r="K3329" s="434">
        <v>2008</v>
      </c>
    </row>
    <row r="3330" spans="1:11" hidden="1" x14ac:dyDescent="0.25">
      <c r="A3330" s="434">
        <v>244830812</v>
      </c>
      <c r="B3330" s="434">
        <v>25532</v>
      </c>
      <c r="C3330" s="434" t="s">
        <v>46</v>
      </c>
      <c r="D3330" s="434" t="s">
        <v>22</v>
      </c>
      <c r="E3330" s="434">
        <v>18</v>
      </c>
      <c r="F3330" s="434">
        <v>18000</v>
      </c>
      <c r="G3330" s="434">
        <v>3587</v>
      </c>
      <c r="H3330" s="434">
        <v>3732</v>
      </c>
      <c r="I3330" s="434">
        <v>74.36</v>
      </c>
      <c r="K3330" s="434">
        <v>2009</v>
      </c>
    </row>
    <row r="3331" spans="1:11" hidden="1" x14ac:dyDescent="0.25">
      <c r="A3331" s="434">
        <v>244830813</v>
      </c>
      <c r="B3331" s="434">
        <v>8144</v>
      </c>
      <c r="C3331" s="434" t="s">
        <v>54</v>
      </c>
      <c r="D3331" s="434" t="s">
        <v>17</v>
      </c>
      <c r="E3331" s="434">
        <v>12</v>
      </c>
      <c r="F3331" s="434">
        <v>15004</v>
      </c>
      <c r="G3331" s="434">
        <v>1494</v>
      </c>
      <c r="H3331" s="434">
        <v>1767</v>
      </c>
      <c r="I3331" s="434">
        <v>58.47</v>
      </c>
      <c r="J3331" s="434">
        <v>0</v>
      </c>
    </row>
    <row r="3332" spans="1:11" hidden="1" x14ac:dyDescent="0.25">
      <c r="A3332" s="434">
        <v>244830814</v>
      </c>
      <c r="B3332" s="434">
        <v>13294</v>
      </c>
      <c r="C3332" s="434" t="s">
        <v>31</v>
      </c>
      <c r="D3332" s="434" t="s">
        <v>29</v>
      </c>
      <c r="E3332" s="434">
        <v>13</v>
      </c>
      <c r="F3332" s="434">
        <v>18219</v>
      </c>
      <c r="G3332" s="434">
        <v>21000</v>
      </c>
      <c r="H3332" s="434">
        <v>23134</v>
      </c>
      <c r="I3332" s="434">
        <v>173</v>
      </c>
      <c r="J3332" s="434">
        <v>0</v>
      </c>
      <c r="K3332" s="434">
        <v>2016</v>
      </c>
    </row>
    <row r="3333" spans="1:11" hidden="1" x14ac:dyDescent="0.25">
      <c r="A3333" s="434">
        <v>244830818</v>
      </c>
      <c r="B3333" s="434">
        <v>15338</v>
      </c>
      <c r="C3333" s="434" t="s">
        <v>61</v>
      </c>
      <c r="D3333" s="434" t="s">
        <v>25</v>
      </c>
      <c r="E3333" s="434">
        <v>15</v>
      </c>
      <c r="F3333" s="434">
        <v>3840</v>
      </c>
      <c r="G3333" s="434">
        <v>7200</v>
      </c>
      <c r="H3333" s="434">
        <v>4938</v>
      </c>
      <c r="I3333" s="434">
        <v>118.55</v>
      </c>
      <c r="J3333" s="434">
        <v>0</v>
      </c>
      <c r="K3333" s="434">
        <v>2001</v>
      </c>
    </row>
    <row r="3334" spans="1:11" hidden="1" x14ac:dyDescent="0.25">
      <c r="A3334" s="434">
        <v>244830834</v>
      </c>
      <c r="B3334" s="434">
        <v>16010</v>
      </c>
      <c r="C3334" s="434" t="s">
        <v>61</v>
      </c>
      <c r="D3334" s="434" t="s">
        <v>25</v>
      </c>
      <c r="E3334" s="434">
        <v>15</v>
      </c>
      <c r="F3334" s="434">
        <v>3861</v>
      </c>
      <c r="G3334" s="434">
        <v>7848</v>
      </c>
      <c r="H3334" s="434">
        <v>4938</v>
      </c>
      <c r="I3334" s="434">
        <v>118.55</v>
      </c>
      <c r="J3334" s="434">
        <v>0</v>
      </c>
      <c r="K3334" s="434">
        <v>2001</v>
      </c>
    </row>
    <row r="3335" spans="1:11" hidden="1" x14ac:dyDescent="0.25">
      <c r="A3335" s="434">
        <v>244847000</v>
      </c>
      <c r="B3335" s="434">
        <v>81147</v>
      </c>
      <c r="C3335" s="434" t="s">
        <v>31</v>
      </c>
      <c r="D3335" s="434" t="s">
        <v>22</v>
      </c>
      <c r="E3335" s="434">
        <v>11</v>
      </c>
      <c r="F3335" s="434">
        <v>1442</v>
      </c>
      <c r="G3335" s="434">
        <v>3250</v>
      </c>
      <c r="H3335" s="434">
        <v>2281</v>
      </c>
      <c r="I3335" s="434">
        <v>88.98</v>
      </c>
      <c r="J3335" s="434">
        <v>0</v>
      </c>
      <c r="K3335" s="434">
        <v>2010</v>
      </c>
    </row>
    <row r="3336" spans="1:11" hidden="1" x14ac:dyDescent="0.25">
      <c r="A3336" s="434">
        <v>244848000</v>
      </c>
      <c r="B3336" s="434">
        <v>10593</v>
      </c>
      <c r="C3336" s="434" t="s">
        <v>61</v>
      </c>
      <c r="D3336" s="434" t="s">
        <v>29</v>
      </c>
      <c r="E3336" s="434">
        <v>16.850000000000001</v>
      </c>
      <c r="F3336" s="434">
        <v>8400</v>
      </c>
      <c r="G3336" s="434">
        <v>17967</v>
      </c>
      <c r="H3336" s="434">
        <v>13706</v>
      </c>
      <c r="I3336" s="434">
        <v>156.93</v>
      </c>
      <c r="J3336" s="434">
        <v>0</v>
      </c>
      <c r="K3336" s="434">
        <v>2009</v>
      </c>
    </row>
    <row r="3337" spans="1:11" hidden="1" x14ac:dyDescent="0.25">
      <c r="A3337" s="434">
        <v>244850075</v>
      </c>
      <c r="B3337" s="434">
        <v>115048</v>
      </c>
      <c r="C3337" s="434" t="s">
        <v>31</v>
      </c>
      <c r="D3337" s="434" t="s">
        <v>25</v>
      </c>
      <c r="E3337" s="434">
        <v>13</v>
      </c>
      <c r="F3337" s="434">
        <v>2665</v>
      </c>
      <c r="G3337" s="434">
        <v>8660</v>
      </c>
      <c r="H3337" s="434">
        <v>5065</v>
      </c>
      <c r="I3337" s="434">
        <v>119.49</v>
      </c>
      <c r="J3337" s="434">
        <v>0</v>
      </c>
      <c r="K3337" s="434">
        <v>1970</v>
      </c>
    </row>
    <row r="3338" spans="1:11" hidden="1" x14ac:dyDescent="0.25">
      <c r="A3338" s="434">
        <v>244850087</v>
      </c>
      <c r="B3338" s="434">
        <v>94476</v>
      </c>
      <c r="C3338" s="434" t="s">
        <v>61</v>
      </c>
      <c r="D3338" s="434" t="s">
        <v>22</v>
      </c>
      <c r="E3338" s="434">
        <v>11</v>
      </c>
      <c r="F3338" s="434">
        <v>1200</v>
      </c>
      <c r="G3338" s="434">
        <v>3285</v>
      </c>
      <c r="H3338" s="434">
        <v>2989</v>
      </c>
      <c r="I3338" s="434">
        <v>92.2</v>
      </c>
      <c r="J3338" s="434">
        <v>0</v>
      </c>
      <c r="K3338" s="434">
        <v>2015</v>
      </c>
    </row>
    <row r="3339" spans="1:11" hidden="1" x14ac:dyDescent="0.25">
      <c r="A3339" s="434">
        <v>244850093</v>
      </c>
      <c r="B3339" s="434">
        <v>5215</v>
      </c>
      <c r="C3339" s="434" t="s">
        <v>54</v>
      </c>
      <c r="D3339" s="434" t="s">
        <v>17</v>
      </c>
      <c r="E3339" s="434">
        <v>0</v>
      </c>
      <c r="F3339" s="434">
        <v>4980</v>
      </c>
      <c r="G3339" s="434">
        <v>0</v>
      </c>
      <c r="H3339" s="434">
        <v>450</v>
      </c>
      <c r="I3339" s="434">
        <v>32.700000000000003</v>
      </c>
      <c r="J3339" s="434">
        <v>0</v>
      </c>
      <c r="K3339" s="434">
        <v>2018</v>
      </c>
    </row>
    <row r="3340" spans="1:11" hidden="1" x14ac:dyDescent="0.25">
      <c r="A3340" s="434">
        <v>244850097</v>
      </c>
      <c r="B3340" s="434">
        <v>28034</v>
      </c>
      <c r="C3340" s="434" t="s">
        <v>31</v>
      </c>
      <c r="D3340" s="434" t="s">
        <v>29</v>
      </c>
      <c r="E3340" s="434">
        <v>13</v>
      </c>
      <c r="F3340" s="434">
        <v>18219</v>
      </c>
      <c r="G3340" s="434">
        <v>21000</v>
      </c>
      <c r="H3340" s="434">
        <v>23134</v>
      </c>
      <c r="I3340" s="434">
        <v>173</v>
      </c>
      <c r="J3340" s="434">
        <v>0</v>
      </c>
      <c r="K3340" s="434">
        <v>2017</v>
      </c>
    </row>
    <row r="3341" spans="1:11" hidden="1" x14ac:dyDescent="0.25">
      <c r="A3341" s="434">
        <v>244850116</v>
      </c>
      <c r="B3341" s="434">
        <v>1054</v>
      </c>
      <c r="C3341" s="434" t="s">
        <v>31</v>
      </c>
      <c r="D3341" s="434" t="s">
        <v>22</v>
      </c>
      <c r="E3341" s="434">
        <v>10</v>
      </c>
      <c r="F3341" s="434">
        <v>0</v>
      </c>
      <c r="G3341" s="434">
        <v>3700</v>
      </c>
      <c r="H3341" s="434">
        <v>2544</v>
      </c>
      <c r="I3341" s="434">
        <v>88</v>
      </c>
      <c r="J3341" s="434">
        <v>0</v>
      </c>
    </row>
    <row r="3342" spans="1:11" hidden="1" x14ac:dyDescent="0.25">
      <c r="A3342" s="434">
        <v>244850156</v>
      </c>
      <c r="B3342" s="434">
        <v>2378</v>
      </c>
      <c r="C3342" s="434" t="s">
        <v>54</v>
      </c>
      <c r="D3342" s="434" t="s">
        <v>17</v>
      </c>
      <c r="E3342" s="434">
        <v>10.5</v>
      </c>
      <c r="F3342" s="434">
        <v>1599</v>
      </c>
      <c r="G3342" s="434">
        <v>114</v>
      </c>
      <c r="H3342" s="434">
        <v>382</v>
      </c>
      <c r="I3342" s="434">
        <v>30.02</v>
      </c>
      <c r="J3342" s="434">
        <v>0</v>
      </c>
      <c r="K3342" s="434">
        <v>2015</v>
      </c>
    </row>
    <row r="3343" spans="1:11" hidden="1" x14ac:dyDescent="0.25">
      <c r="A3343" s="434">
        <v>244850226</v>
      </c>
      <c r="B3343" s="434">
        <v>11396</v>
      </c>
      <c r="C3343" s="434" t="s">
        <v>61</v>
      </c>
      <c r="D3343" s="434" t="s">
        <v>25</v>
      </c>
      <c r="F3343" s="434">
        <v>3000</v>
      </c>
      <c r="G3343" s="434">
        <v>10600</v>
      </c>
      <c r="H3343" s="434">
        <v>6749</v>
      </c>
      <c r="I3343" s="434">
        <v>122.5</v>
      </c>
      <c r="K3343" s="434">
        <v>2015</v>
      </c>
    </row>
    <row r="3344" spans="1:11" hidden="1" x14ac:dyDescent="0.25">
      <c r="A3344" s="434">
        <v>244850275</v>
      </c>
      <c r="B3344" s="434">
        <v>1</v>
      </c>
      <c r="C3344" s="434" t="s">
        <v>35</v>
      </c>
      <c r="D3344" s="434" t="s">
        <v>25</v>
      </c>
      <c r="F3344" s="434">
        <v>3992</v>
      </c>
      <c r="G3344" s="434">
        <v>5518</v>
      </c>
      <c r="H3344" s="434">
        <v>3344</v>
      </c>
      <c r="I3344" s="434">
        <v>135</v>
      </c>
      <c r="K3344" s="434">
        <v>2008</v>
      </c>
    </row>
    <row r="3345" spans="1:11" hidden="1" x14ac:dyDescent="0.25">
      <c r="A3345" s="434">
        <v>244850438</v>
      </c>
      <c r="B3345" s="434">
        <v>6377</v>
      </c>
      <c r="C3345" s="434" t="s">
        <v>61</v>
      </c>
      <c r="D3345" s="434" t="s">
        <v>13</v>
      </c>
      <c r="I3345" s="434">
        <v>7</v>
      </c>
      <c r="J3345" s="434">
        <v>0</v>
      </c>
      <c r="K3345" s="434">
        <v>1970</v>
      </c>
    </row>
    <row r="3346" spans="1:11" hidden="1" x14ac:dyDescent="0.25">
      <c r="A3346" s="434">
        <v>244850612</v>
      </c>
      <c r="B3346" s="434">
        <v>52202</v>
      </c>
      <c r="C3346" s="434" t="s">
        <v>61</v>
      </c>
      <c r="D3346" s="434" t="s">
        <v>25</v>
      </c>
      <c r="E3346" s="434">
        <v>14</v>
      </c>
      <c r="F3346" s="434">
        <v>3960</v>
      </c>
      <c r="G3346" s="434">
        <v>8864</v>
      </c>
      <c r="H3346" s="434">
        <v>6130</v>
      </c>
      <c r="I3346" s="434">
        <v>132.22999999999999</v>
      </c>
      <c r="J3346" s="434">
        <v>0</v>
      </c>
      <c r="K3346" s="434">
        <v>1999</v>
      </c>
    </row>
    <row r="3347" spans="1:11" hidden="1" x14ac:dyDescent="0.25">
      <c r="A3347" s="434">
        <v>244850715</v>
      </c>
      <c r="B3347" s="434">
        <v>141639</v>
      </c>
      <c r="C3347" s="434" t="s">
        <v>61</v>
      </c>
      <c r="D3347" s="434" t="s">
        <v>13</v>
      </c>
      <c r="I3347" s="434">
        <v>20</v>
      </c>
      <c r="J3347" s="434">
        <v>0</v>
      </c>
      <c r="K3347" s="434">
        <v>1970</v>
      </c>
    </row>
    <row r="3348" spans="1:11" hidden="1" x14ac:dyDescent="0.25">
      <c r="A3348" s="434">
        <v>244850852</v>
      </c>
      <c r="B3348" s="434">
        <v>15317</v>
      </c>
      <c r="C3348" s="434" t="s">
        <v>61</v>
      </c>
      <c r="D3348" s="434" t="s">
        <v>25</v>
      </c>
      <c r="E3348" s="434">
        <v>13</v>
      </c>
      <c r="F3348" s="434">
        <v>4320</v>
      </c>
      <c r="G3348" s="434">
        <v>10684</v>
      </c>
      <c r="H3348" s="434">
        <v>7767</v>
      </c>
      <c r="I3348" s="434">
        <v>145.63</v>
      </c>
      <c r="K3348" s="434">
        <v>2005</v>
      </c>
    </row>
    <row r="3349" spans="1:11" hidden="1" x14ac:dyDescent="0.25">
      <c r="A3349" s="434">
        <v>244850853</v>
      </c>
      <c r="B3349" s="434">
        <v>34936</v>
      </c>
      <c r="C3349" s="434" t="s">
        <v>61</v>
      </c>
      <c r="D3349" s="434" t="s">
        <v>25</v>
      </c>
      <c r="E3349" s="434">
        <v>13</v>
      </c>
      <c r="F3349" s="434">
        <v>4258</v>
      </c>
      <c r="G3349" s="434">
        <v>10609</v>
      </c>
      <c r="H3349" s="434">
        <v>7767</v>
      </c>
      <c r="I3349" s="434">
        <v>145.63</v>
      </c>
      <c r="J3349" s="434">
        <v>0</v>
      </c>
      <c r="K3349" s="434">
        <v>2005</v>
      </c>
    </row>
    <row r="3350" spans="1:11" hidden="1" x14ac:dyDescent="0.25">
      <c r="A3350" s="434">
        <v>244850854</v>
      </c>
      <c r="B3350" s="434">
        <v>14508</v>
      </c>
      <c r="C3350" s="434" t="s">
        <v>61</v>
      </c>
      <c r="D3350" s="434" t="s">
        <v>25</v>
      </c>
      <c r="E3350" s="434">
        <v>13</v>
      </c>
      <c r="F3350" s="434">
        <v>4261</v>
      </c>
      <c r="G3350" s="434">
        <v>10574</v>
      </c>
      <c r="H3350" s="434">
        <v>7767</v>
      </c>
      <c r="I3350" s="434">
        <v>145.63</v>
      </c>
      <c r="J3350" s="434">
        <v>0</v>
      </c>
      <c r="K3350" s="434">
        <v>2006</v>
      </c>
    </row>
    <row r="3351" spans="1:11" hidden="1" x14ac:dyDescent="0.25">
      <c r="A3351" s="434">
        <v>244850855</v>
      </c>
      <c r="B3351" s="434">
        <v>30291</v>
      </c>
      <c r="C3351" s="434" t="s">
        <v>61</v>
      </c>
      <c r="D3351" s="434" t="s">
        <v>25</v>
      </c>
      <c r="E3351" s="434">
        <v>13</v>
      </c>
      <c r="F3351" s="434">
        <v>4261</v>
      </c>
      <c r="G3351" s="434">
        <v>10568</v>
      </c>
      <c r="H3351" s="434">
        <v>7767</v>
      </c>
      <c r="I3351" s="434">
        <v>145.63</v>
      </c>
      <c r="J3351" s="434">
        <v>0</v>
      </c>
      <c r="K3351" s="434">
        <v>2006</v>
      </c>
    </row>
    <row r="3352" spans="1:11" hidden="1" x14ac:dyDescent="0.25">
      <c r="A3352" s="434">
        <v>244850900</v>
      </c>
      <c r="B3352" s="434">
        <v>66073</v>
      </c>
      <c r="C3352" s="434" t="s">
        <v>61</v>
      </c>
      <c r="D3352" s="434" t="s">
        <v>25</v>
      </c>
      <c r="E3352" s="434">
        <v>16</v>
      </c>
      <c r="F3352" s="434">
        <v>5279</v>
      </c>
      <c r="G3352" s="434">
        <v>9141</v>
      </c>
      <c r="H3352" s="434">
        <v>6540</v>
      </c>
      <c r="I3352" s="434">
        <v>134.55000000000001</v>
      </c>
      <c r="J3352" s="434">
        <v>0</v>
      </c>
      <c r="K3352" s="434">
        <v>1997</v>
      </c>
    </row>
    <row r="3353" spans="1:11" hidden="1" x14ac:dyDescent="0.25">
      <c r="A3353" s="434">
        <v>244850959</v>
      </c>
      <c r="B3353" s="434">
        <v>196491</v>
      </c>
      <c r="C3353" s="434" t="s">
        <v>54</v>
      </c>
      <c r="D3353" s="434" t="s">
        <v>17</v>
      </c>
      <c r="E3353" s="434">
        <v>43598</v>
      </c>
      <c r="F3353" s="434">
        <v>5276</v>
      </c>
      <c r="G3353" s="434">
        <v>0</v>
      </c>
      <c r="H3353" s="434">
        <v>497</v>
      </c>
      <c r="I3353" s="434">
        <v>34.5</v>
      </c>
      <c r="J3353" s="434">
        <v>0</v>
      </c>
    </row>
    <row r="3354" spans="1:11" hidden="1" x14ac:dyDescent="0.25">
      <c r="A3354" s="434">
        <v>244850968</v>
      </c>
      <c r="B3354" s="434">
        <v>56347</v>
      </c>
      <c r="C3354" s="434" t="s">
        <v>35</v>
      </c>
      <c r="D3354" s="434" t="s">
        <v>25</v>
      </c>
      <c r="E3354" s="434">
        <v>18.5</v>
      </c>
      <c r="F3354" s="434">
        <v>9240</v>
      </c>
      <c r="G3354" s="434">
        <v>9654</v>
      </c>
      <c r="H3354" s="434">
        <v>7713</v>
      </c>
      <c r="I3354" s="434">
        <v>141.69999999999999</v>
      </c>
      <c r="J3354" s="434">
        <v>0</v>
      </c>
      <c r="K3354" s="434">
        <v>2005</v>
      </c>
    </row>
    <row r="3355" spans="1:11" hidden="1" x14ac:dyDescent="0.25">
      <c r="A3355" s="434">
        <v>244850970</v>
      </c>
      <c r="B3355" s="434">
        <v>232499</v>
      </c>
      <c r="C3355" s="434" t="s">
        <v>35</v>
      </c>
      <c r="D3355" s="434" t="s">
        <v>25</v>
      </c>
      <c r="E3355" s="434">
        <v>18.5</v>
      </c>
      <c r="F3355" s="434">
        <v>9240</v>
      </c>
      <c r="G3355" s="434">
        <v>9604</v>
      </c>
      <c r="H3355" s="434">
        <v>7713</v>
      </c>
      <c r="I3355" s="434">
        <v>141.69999999999999</v>
      </c>
      <c r="J3355" s="434">
        <v>0</v>
      </c>
      <c r="K3355" s="434">
        <v>2005</v>
      </c>
    </row>
    <row r="3356" spans="1:11" hidden="1" x14ac:dyDescent="0.25">
      <c r="A3356" s="434">
        <v>244850971</v>
      </c>
      <c r="B3356" s="434">
        <v>2</v>
      </c>
      <c r="C3356" s="434" t="s">
        <v>56</v>
      </c>
      <c r="D3356" s="434" t="s">
        <v>17</v>
      </c>
      <c r="I3356" s="434">
        <v>34</v>
      </c>
      <c r="J3356" s="434">
        <v>0</v>
      </c>
      <c r="K3356" s="434">
        <v>1970</v>
      </c>
    </row>
    <row r="3357" spans="1:11" hidden="1" x14ac:dyDescent="0.25">
      <c r="A3357" s="434">
        <v>244850974</v>
      </c>
      <c r="B3357" s="434">
        <v>39610</v>
      </c>
      <c r="C3357" s="434" t="s">
        <v>46</v>
      </c>
      <c r="D3357" s="434" t="s">
        <v>17</v>
      </c>
      <c r="E3357" s="434">
        <v>12.6</v>
      </c>
      <c r="F3357" s="434">
        <v>3680</v>
      </c>
      <c r="G3357" s="434">
        <v>200</v>
      </c>
      <c r="H3357" s="434">
        <v>365</v>
      </c>
      <c r="I3357" s="434">
        <v>30.66</v>
      </c>
      <c r="J3357" s="434">
        <v>0</v>
      </c>
      <c r="K3357" s="434">
        <v>2015</v>
      </c>
    </row>
    <row r="3358" spans="1:11" hidden="1" x14ac:dyDescent="0.25">
      <c r="A3358" s="434">
        <v>244850975</v>
      </c>
      <c r="B3358" s="434">
        <v>44595</v>
      </c>
      <c r="C3358" s="434" t="s">
        <v>46</v>
      </c>
      <c r="D3358" s="434" t="s">
        <v>17</v>
      </c>
      <c r="E3358" s="434">
        <v>13</v>
      </c>
      <c r="F3358" s="434">
        <v>3680</v>
      </c>
      <c r="G3358" s="434">
        <v>200</v>
      </c>
      <c r="H3358" s="434">
        <v>385</v>
      </c>
      <c r="I3358" s="434">
        <v>30.66</v>
      </c>
      <c r="J3358" s="434">
        <v>0</v>
      </c>
      <c r="K3358" s="434">
        <v>2015</v>
      </c>
    </row>
    <row r="3359" spans="1:11" hidden="1" x14ac:dyDescent="0.25">
      <c r="A3359" s="434">
        <v>244855000</v>
      </c>
      <c r="B3359" s="434">
        <v>142275</v>
      </c>
      <c r="C3359" s="434" t="s">
        <v>31</v>
      </c>
      <c r="D3359" s="434" t="s">
        <v>25</v>
      </c>
      <c r="E3359" s="434">
        <v>14</v>
      </c>
      <c r="F3359" s="434">
        <v>4000</v>
      </c>
      <c r="G3359" s="434">
        <v>11850</v>
      </c>
      <c r="H3359" s="434">
        <v>7367</v>
      </c>
      <c r="I3359" s="434">
        <v>142.65</v>
      </c>
      <c r="J3359" s="434">
        <v>0</v>
      </c>
      <c r="K3359" s="434">
        <v>2012</v>
      </c>
    </row>
    <row r="3360" spans="1:11" hidden="1" x14ac:dyDescent="0.25">
      <c r="A3360" s="434">
        <v>244860000</v>
      </c>
      <c r="B3360" s="434">
        <v>22220</v>
      </c>
      <c r="C3360" s="434" t="s">
        <v>61</v>
      </c>
      <c r="D3360" s="434" t="s">
        <v>22</v>
      </c>
      <c r="E3360" s="434">
        <v>12</v>
      </c>
      <c r="F3360" s="434">
        <v>1980</v>
      </c>
      <c r="G3360" s="434">
        <v>4450</v>
      </c>
      <c r="H3360" s="434">
        <v>2998</v>
      </c>
      <c r="I3360" s="434">
        <v>89.95</v>
      </c>
      <c r="K3360" s="434">
        <v>2012</v>
      </c>
    </row>
    <row r="3361" spans="1:11" hidden="1" x14ac:dyDescent="0.25">
      <c r="A3361" s="434">
        <v>244860007</v>
      </c>
      <c r="B3361" s="434">
        <v>22974</v>
      </c>
      <c r="C3361" s="434" t="s">
        <v>61</v>
      </c>
      <c r="D3361" s="434" t="s">
        <v>25</v>
      </c>
      <c r="E3361" s="434">
        <v>14</v>
      </c>
      <c r="F3361" s="434">
        <v>2999</v>
      </c>
      <c r="G3361" s="434">
        <v>8330</v>
      </c>
      <c r="H3361" s="434">
        <v>5750</v>
      </c>
      <c r="I3361" s="434">
        <v>136.1</v>
      </c>
      <c r="J3361" s="434">
        <v>0</v>
      </c>
      <c r="K3361" s="434">
        <v>2015</v>
      </c>
    </row>
    <row r="3362" spans="1:11" hidden="1" x14ac:dyDescent="0.25">
      <c r="A3362" s="434">
        <v>244860035</v>
      </c>
      <c r="B3362" s="434">
        <v>3694</v>
      </c>
      <c r="C3362" s="434" t="s">
        <v>61</v>
      </c>
      <c r="D3362" s="434" t="s">
        <v>13</v>
      </c>
      <c r="I3362" s="434">
        <v>13</v>
      </c>
      <c r="J3362" s="434">
        <v>0</v>
      </c>
      <c r="K3362" s="434">
        <v>1970</v>
      </c>
    </row>
    <row r="3363" spans="1:11" hidden="1" x14ac:dyDescent="0.25">
      <c r="A3363" s="434">
        <v>244860255</v>
      </c>
      <c r="B3363" s="434">
        <v>31698</v>
      </c>
      <c r="C3363" s="434" t="s">
        <v>61</v>
      </c>
      <c r="D3363" s="434" t="s">
        <v>25</v>
      </c>
      <c r="E3363" s="434">
        <v>13.5</v>
      </c>
      <c r="F3363" s="434">
        <v>3000</v>
      </c>
      <c r="G3363" s="434">
        <v>10600</v>
      </c>
      <c r="H3363" s="434">
        <v>6749</v>
      </c>
      <c r="I3363" s="434">
        <v>122.5</v>
      </c>
      <c r="J3363" s="434">
        <v>0</v>
      </c>
      <c r="K3363" s="434">
        <v>2015</v>
      </c>
    </row>
    <row r="3364" spans="1:11" hidden="1" x14ac:dyDescent="0.25">
      <c r="A3364" s="434">
        <v>244860278</v>
      </c>
      <c r="B3364" s="434">
        <v>40880</v>
      </c>
      <c r="C3364" s="434" t="s">
        <v>31</v>
      </c>
      <c r="D3364" s="434" t="s">
        <v>22</v>
      </c>
      <c r="E3364" s="434">
        <v>10</v>
      </c>
      <c r="F3364" s="434">
        <v>745</v>
      </c>
      <c r="G3364" s="434">
        <v>3700</v>
      </c>
      <c r="H3364" s="434">
        <v>2544</v>
      </c>
      <c r="I3364" s="434">
        <v>88</v>
      </c>
      <c r="J3364" s="434">
        <v>0</v>
      </c>
      <c r="K3364" s="434">
        <v>2015</v>
      </c>
    </row>
    <row r="3365" spans="1:11" hidden="1" x14ac:dyDescent="0.25">
      <c r="A3365" s="434">
        <v>244860282</v>
      </c>
      <c r="B3365" s="434">
        <v>89137</v>
      </c>
      <c r="C3365" s="434" t="s">
        <v>61</v>
      </c>
      <c r="D3365" s="434" t="s">
        <v>25</v>
      </c>
      <c r="E3365" s="434">
        <v>16</v>
      </c>
      <c r="F3365" s="434">
        <v>3898</v>
      </c>
      <c r="G3365" s="434">
        <v>5537</v>
      </c>
      <c r="H3365" s="434">
        <v>4454</v>
      </c>
      <c r="I3365" s="434">
        <v>100.8</v>
      </c>
      <c r="J3365" s="434">
        <v>0</v>
      </c>
      <c r="K3365" s="434">
        <v>2000</v>
      </c>
    </row>
    <row r="3366" spans="1:11" hidden="1" x14ac:dyDescent="0.25">
      <c r="A3366" s="434">
        <v>244860325</v>
      </c>
      <c r="B3366" s="434">
        <v>54385</v>
      </c>
      <c r="C3366" s="434" t="s">
        <v>31</v>
      </c>
      <c r="D3366" s="434" t="s">
        <v>25</v>
      </c>
      <c r="E3366" s="434">
        <v>16</v>
      </c>
      <c r="F3366" s="434">
        <v>5280</v>
      </c>
      <c r="G3366" s="434">
        <v>9200</v>
      </c>
      <c r="H3366" s="434">
        <v>6540</v>
      </c>
      <c r="I3366" s="434">
        <v>134.55000000000001</v>
      </c>
      <c r="J3366" s="434">
        <v>0</v>
      </c>
      <c r="K3366" s="434">
        <v>1970</v>
      </c>
    </row>
    <row r="3367" spans="1:11" hidden="1" x14ac:dyDescent="0.25">
      <c r="A3367" s="434">
        <v>244860549</v>
      </c>
      <c r="B3367" s="434">
        <v>1205</v>
      </c>
      <c r="C3367" s="434" t="s">
        <v>46</v>
      </c>
      <c r="D3367" s="434" t="s">
        <v>22</v>
      </c>
      <c r="E3367" s="434">
        <v>14.5</v>
      </c>
      <c r="F3367" s="434">
        <v>7164</v>
      </c>
      <c r="G3367" s="434">
        <v>4200</v>
      </c>
      <c r="H3367" s="434">
        <v>3650</v>
      </c>
      <c r="I3367" s="434">
        <v>83.4</v>
      </c>
      <c r="J3367" s="434">
        <v>0</v>
      </c>
      <c r="K3367" s="434">
        <v>2016</v>
      </c>
    </row>
    <row r="3368" spans="1:11" hidden="1" x14ac:dyDescent="0.25">
      <c r="A3368" s="434">
        <v>244860672</v>
      </c>
      <c r="B3368" s="434">
        <v>4042</v>
      </c>
      <c r="C3368" s="434" t="s">
        <v>61</v>
      </c>
      <c r="D3368" s="434" t="s">
        <v>13</v>
      </c>
      <c r="I3368" s="434">
        <v>10</v>
      </c>
    </row>
    <row r="3369" spans="1:11" hidden="1" x14ac:dyDescent="0.25">
      <c r="A3369" s="434">
        <v>244860914</v>
      </c>
      <c r="B3369" s="434">
        <v>33</v>
      </c>
      <c r="C3369" s="434" t="s">
        <v>61</v>
      </c>
      <c r="D3369" s="434" t="s">
        <v>13</v>
      </c>
      <c r="I3369" s="434">
        <v>13</v>
      </c>
      <c r="J3369" s="434">
        <v>0</v>
      </c>
      <c r="K3369" s="434">
        <v>1970</v>
      </c>
    </row>
    <row r="3370" spans="1:11" hidden="1" x14ac:dyDescent="0.25">
      <c r="A3370" s="434">
        <v>244860916</v>
      </c>
      <c r="B3370" s="434">
        <v>72350</v>
      </c>
      <c r="C3370" s="434" t="s">
        <v>48</v>
      </c>
      <c r="D3370" s="434" t="s">
        <v>29</v>
      </c>
      <c r="G3370" s="434">
        <v>17668</v>
      </c>
      <c r="H3370" s="434">
        <v>21133</v>
      </c>
      <c r="I3370" s="434">
        <v>154.4</v>
      </c>
    </row>
    <row r="3371" spans="1:11" hidden="1" x14ac:dyDescent="0.25">
      <c r="A3371" s="434">
        <v>244864000</v>
      </c>
      <c r="B3371" s="434">
        <v>17353</v>
      </c>
      <c r="C3371" s="434" t="s">
        <v>31</v>
      </c>
      <c r="D3371" s="434" t="s">
        <v>22</v>
      </c>
      <c r="E3371" s="434">
        <v>13</v>
      </c>
      <c r="F3371" s="434">
        <v>2640</v>
      </c>
      <c r="G3371" s="434">
        <v>4537</v>
      </c>
      <c r="H3371" s="434">
        <v>2999</v>
      </c>
      <c r="I3371" s="434">
        <v>89.78</v>
      </c>
      <c r="J3371" s="434">
        <v>0</v>
      </c>
      <c r="K3371" s="434">
        <v>1970</v>
      </c>
    </row>
    <row r="3372" spans="1:11" hidden="1" x14ac:dyDescent="0.25">
      <c r="A3372" s="434">
        <v>244865000</v>
      </c>
      <c r="B3372" s="434">
        <v>19492</v>
      </c>
      <c r="C3372" s="434" t="s">
        <v>61</v>
      </c>
      <c r="D3372" s="434" t="s">
        <v>22</v>
      </c>
      <c r="E3372" s="434">
        <v>11.5</v>
      </c>
      <c r="F3372" s="434">
        <v>1980</v>
      </c>
      <c r="G3372" s="434">
        <v>4450</v>
      </c>
      <c r="H3372" s="434">
        <v>2984</v>
      </c>
      <c r="I3372" s="434">
        <v>89.95</v>
      </c>
      <c r="J3372" s="434">
        <v>0</v>
      </c>
      <c r="K3372" s="434">
        <v>2008</v>
      </c>
    </row>
    <row r="3373" spans="1:11" hidden="1" x14ac:dyDescent="0.25">
      <c r="A3373" s="434">
        <v>244868000</v>
      </c>
      <c r="B3373" s="434">
        <v>128738</v>
      </c>
      <c r="C3373" s="434" t="s">
        <v>31</v>
      </c>
      <c r="D3373" s="434" t="s">
        <v>22</v>
      </c>
      <c r="E3373" s="434">
        <v>13</v>
      </c>
      <c r="F3373" s="434">
        <v>1200</v>
      </c>
      <c r="G3373" s="434">
        <v>3000</v>
      </c>
      <c r="H3373" s="434">
        <v>2989</v>
      </c>
      <c r="I3373" s="434">
        <v>92.2</v>
      </c>
      <c r="J3373" s="434">
        <v>0</v>
      </c>
      <c r="K3373" s="434">
        <v>1970</v>
      </c>
    </row>
    <row r="3374" spans="1:11" hidden="1" x14ac:dyDescent="0.25">
      <c r="A3374" s="434">
        <v>244870000</v>
      </c>
      <c r="B3374" s="434">
        <v>40203</v>
      </c>
      <c r="C3374" s="434" t="s">
        <v>61</v>
      </c>
      <c r="D3374" s="434" t="s">
        <v>22</v>
      </c>
      <c r="E3374" s="434">
        <v>12.5</v>
      </c>
      <c r="F3374" s="434">
        <v>2638</v>
      </c>
      <c r="G3374" s="434">
        <v>4536</v>
      </c>
      <c r="H3374" s="434">
        <v>2999</v>
      </c>
      <c r="I3374" s="434">
        <v>89.78</v>
      </c>
      <c r="J3374" s="434">
        <v>0</v>
      </c>
      <c r="K3374" s="434">
        <v>2007</v>
      </c>
    </row>
    <row r="3375" spans="1:11" hidden="1" x14ac:dyDescent="0.25">
      <c r="A3375" s="434">
        <v>244870189</v>
      </c>
      <c r="B3375" s="434">
        <v>73872</v>
      </c>
      <c r="C3375" s="434" t="s">
        <v>31</v>
      </c>
      <c r="D3375" s="434" t="s">
        <v>22</v>
      </c>
      <c r="E3375" s="434">
        <v>12.5</v>
      </c>
      <c r="F3375" s="434">
        <v>1740</v>
      </c>
      <c r="G3375" s="434">
        <v>5158</v>
      </c>
      <c r="H3375" s="434">
        <v>2999</v>
      </c>
      <c r="I3375" s="434">
        <v>86.93</v>
      </c>
      <c r="J3375" s="434">
        <v>0</v>
      </c>
      <c r="K3375" s="434">
        <v>2016</v>
      </c>
    </row>
    <row r="3376" spans="1:11" hidden="1" x14ac:dyDescent="0.25">
      <c r="A3376" s="434">
        <v>244870247</v>
      </c>
      <c r="B3376" s="434">
        <v>14319</v>
      </c>
      <c r="C3376" s="434" t="s">
        <v>54</v>
      </c>
      <c r="D3376" s="434" t="s">
        <v>13</v>
      </c>
      <c r="E3376" s="434">
        <v>10.5</v>
      </c>
      <c r="F3376" s="434">
        <v>1304</v>
      </c>
      <c r="G3376" s="434">
        <v>0</v>
      </c>
      <c r="H3376" s="434">
        <v>150</v>
      </c>
      <c r="I3376" s="434">
        <v>23.95</v>
      </c>
      <c r="J3376" s="434">
        <v>0</v>
      </c>
      <c r="K3376" s="434">
        <v>2015</v>
      </c>
    </row>
    <row r="3377" spans="1:11" hidden="1" x14ac:dyDescent="0.25">
      <c r="A3377" s="434">
        <v>244870388</v>
      </c>
      <c r="B3377" s="434">
        <v>37179</v>
      </c>
      <c r="C3377" s="434" t="s">
        <v>61</v>
      </c>
      <c r="D3377" s="434" t="s">
        <v>13</v>
      </c>
      <c r="I3377" s="434">
        <v>24</v>
      </c>
      <c r="J3377" s="434">
        <v>0</v>
      </c>
      <c r="K3377" s="434">
        <v>1970</v>
      </c>
    </row>
    <row r="3378" spans="1:11" hidden="1" x14ac:dyDescent="0.25">
      <c r="A3378" s="434">
        <v>244870420</v>
      </c>
      <c r="B3378" s="434">
        <v>6234</v>
      </c>
      <c r="C3378" s="434" t="s">
        <v>31</v>
      </c>
      <c r="D3378" s="434" t="s">
        <v>22</v>
      </c>
      <c r="E3378" s="434">
        <v>10</v>
      </c>
      <c r="F3378" s="434">
        <v>745</v>
      </c>
      <c r="G3378" s="434">
        <v>3702</v>
      </c>
      <c r="H3378" s="434">
        <v>2544</v>
      </c>
      <c r="I3378" s="434">
        <v>88</v>
      </c>
      <c r="K3378" s="434">
        <v>2016</v>
      </c>
    </row>
    <row r="3379" spans="1:11" hidden="1" x14ac:dyDescent="0.25">
      <c r="A3379" s="434">
        <v>244870427</v>
      </c>
      <c r="B3379" s="434">
        <v>40722</v>
      </c>
      <c r="C3379" s="434" t="s">
        <v>24</v>
      </c>
      <c r="D3379" s="434" t="s">
        <v>22</v>
      </c>
      <c r="E3379" s="434">
        <v>14.3</v>
      </c>
      <c r="F3379" s="434">
        <v>2310</v>
      </c>
      <c r="G3379" s="434">
        <v>4026</v>
      </c>
      <c r="H3379" s="434">
        <v>3827</v>
      </c>
      <c r="I3379" s="434">
        <v>95.5</v>
      </c>
      <c r="J3379" s="434">
        <v>4000</v>
      </c>
      <c r="K3379" s="434">
        <v>2007</v>
      </c>
    </row>
    <row r="3380" spans="1:11" hidden="1" x14ac:dyDescent="0.25">
      <c r="A3380" s="434">
        <v>244870428</v>
      </c>
      <c r="B3380" s="434">
        <v>73911</v>
      </c>
      <c r="C3380" s="434" t="s">
        <v>24</v>
      </c>
      <c r="D3380" s="434" t="s">
        <v>22</v>
      </c>
      <c r="E3380" s="434">
        <v>14.3</v>
      </c>
      <c r="F3380" s="434">
        <v>2310</v>
      </c>
      <c r="G3380" s="434">
        <v>4026</v>
      </c>
      <c r="H3380" s="434">
        <v>3827</v>
      </c>
      <c r="I3380" s="434">
        <v>95.5</v>
      </c>
      <c r="J3380" s="434">
        <v>4000</v>
      </c>
      <c r="K3380" s="434">
        <v>2009</v>
      </c>
    </row>
    <row r="3381" spans="1:11" hidden="1" x14ac:dyDescent="0.25">
      <c r="A3381" s="434">
        <v>244870429</v>
      </c>
      <c r="B3381" s="434">
        <v>105418</v>
      </c>
      <c r="C3381" s="434" t="s">
        <v>24</v>
      </c>
      <c r="D3381" s="434" t="s">
        <v>25</v>
      </c>
      <c r="E3381" s="434">
        <v>15.5</v>
      </c>
      <c r="F3381" s="434">
        <v>5920</v>
      </c>
      <c r="G3381" s="434">
        <v>8573</v>
      </c>
      <c r="H3381" s="434">
        <v>7251</v>
      </c>
      <c r="I3381" s="434">
        <v>115</v>
      </c>
      <c r="J3381" s="434">
        <v>8046</v>
      </c>
      <c r="K3381" s="434">
        <v>2009</v>
      </c>
    </row>
    <row r="3382" spans="1:11" hidden="1" x14ac:dyDescent="0.25">
      <c r="A3382" s="434">
        <v>244870430</v>
      </c>
      <c r="B3382" s="434">
        <v>112250</v>
      </c>
      <c r="C3382" s="434" t="s">
        <v>24</v>
      </c>
      <c r="D3382" s="434" t="s">
        <v>25</v>
      </c>
      <c r="E3382" s="434">
        <v>15.7</v>
      </c>
      <c r="F3382" s="434">
        <v>5920</v>
      </c>
      <c r="G3382" s="434">
        <v>8573</v>
      </c>
      <c r="H3382" s="434">
        <v>7251</v>
      </c>
      <c r="I3382" s="434">
        <v>115</v>
      </c>
      <c r="J3382" s="434">
        <v>8046</v>
      </c>
      <c r="K3382" s="434">
        <v>2009</v>
      </c>
    </row>
    <row r="3383" spans="1:11" hidden="1" x14ac:dyDescent="0.25">
      <c r="A3383" s="434">
        <v>244870438</v>
      </c>
      <c r="B3383" s="434">
        <v>21126</v>
      </c>
      <c r="C3383" s="434" t="s">
        <v>46</v>
      </c>
      <c r="D3383" s="434" t="s">
        <v>22</v>
      </c>
      <c r="E3383" s="434">
        <v>13</v>
      </c>
      <c r="F3383" s="434">
        <v>18000</v>
      </c>
      <c r="G3383" s="434">
        <v>4250</v>
      </c>
      <c r="H3383" s="434">
        <v>5901</v>
      </c>
      <c r="I3383" s="434">
        <v>88.9</v>
      </c>
      <c r="K3383" s="434">
        <v>2017</v>
      </c>
    </row>
    <row r="3384" spans="1:11" hidden="1" x14ac:dyDescent="0.25">
      <c r="A3384" s="434">
        <v>244870673</v>
      </c>
      <c r="B3384" s="434">
        <v>4841</v>
      </c>
      <c r="C3384" s="434" t="s">
        <v>31</v>
      </c>
      <c r="D3384" s="434" t="s">
        <v>22</v>
      </c>
      <c r="E3384" s="434">
        <v>10</v>
      </c>
      <c r="F3384" s="434">
        <v>1140</v>
      </c>
      <c r="G3384" s="434">
        <v>2470</v>
      </c>
      <c r="H3384" s="434">
        <v>1898</v>
      </c>
      <c r="I3384" s="434">
        <v>88</v>
      </c>
      <c r="J3384" s="434">
        <v>0</v>
      </c>
      <c r="K3384" s="434">
        <v>2000</v>
      </c>
    </row>
    <row r="3385" spans="1:11" hidden="1" x14ac:dyDescent="0.25">
      <c r="A3385" s="434">
        <v>244870674</v>
      </c>
      <c r="B3385" s="434">
        <v>3404</v>
      </c>
      <c r="C3385" s="434" t="s">
        <v>31</v>
      </c>
      <c r="D3385" s="434" t="s">
        <v>22</v>
      </c>
      <c r="E3385" s="434">
        <v>10</v>
      </c>
      <c r="F3385" s="434">
        <v>1140</v>
      </c>
      <c r="G3385" s="434">
        <v>2470</v>
      </c>
      <c r="H3385" s="434">
        <v>1898</v>
      </c>
      <c r="I3385" s="434">
        <v>88</v>
      </c>
      <c r="J3385" s="434">
        <v>0</v>
      </c>
      <c r="K3385" s="434">
        <v>2000</v>
      </c>
    </row>
    <row r="3386" spans="1:11" hidden="1" x14ac:dyDescent="0.25">
      <c r="A3386" s="434">
        <v>244870811</v>
      </c>
      <c r="B3386" s="434">
        <v>37200</v>
      </c>
      <c r="C3386" s="434" t="s">
        <v>61</v>
      </c>
      <c r="D3386" s="434" t="s">
        <v>13</v>
      </c>
      <c r="I3386" s="434">
        <v>24</v>
      </c>
      <c r="J3386" s="434">
        <v>0</v>
      </c>
      <c r="K3386" s="434">
        <v>1970</v>
      </c>
    </row>
    <row r="3387" spans="1:11" hidden="1" x14ac:dyDescent="0.25">
      <c r="A3387" s="434">
        <v>244870930</v>
      </c>
      <c r="B3387" s="434">
        <v>5970</v>
      </c>
      <c r="C3387" s="434" t="s">
        <v>61</v>
      </c>
      <c r="D3387" s="434" t="s">
        <v>13</v>
      </c>
      <c r="I3387" s="434">
        <v>9</v>
      </c>
    </row>
    <row r="3388" spans="1:11" hidden="1" x14ac:dyDescent="0.25">
      <c r="A3388" s="434">
        <v>244875000</v>
      </c>
      <c r="B3388" s="434">
        <v>19262</v>
      </c>
      <c r="C3388" s="434" t="s">
        <v>39</v>
      </c>
      <c r="D3388" s="434" t="s">
        <v>17</v>
      </c>
      <c r="E3388" s="434">
        <v>10</v>
      </c>
      <c r="F3388" s="434">
        <v>221</v>
      </c>
      <c r="G3388" s="434">
        <v>457</v>
      </c>
      <c r="H3388" s="434">
        <v>321</v>
      </c>
      <c r="I3388" s="434">
        <v>45.41</v>
      </c>
      <c r="J3388" s="434">
        <v>0</v>
      </c>
      <c r="K3388" s="434">
        <v>1926</v>
      </c>
    </row>
    <row r="3389" spans="1:11" hidden="1" x14ac:dyDescent="0.25">
      <c r="A3389" s="434">
        <v>244878000</v>
      </c>
      <c r="B3389" s="434">
        <v>137103</v>
      </c>
      <c r="C3389" s="434" t="s">
        <v>20</v>
      </c>
      <c r="D3389" s="434" t="s">
        <v>25</v>
      </c>
      <c r="E3389" s="434">
        <v>13</v>
      </c>
      <c r="F3389" s="434">
        <v>3837</v>
      </c>
      <c r="G3389" s="434">
        <v>7108</v>
      </c>
      <c r="H3389" s="434">
        <v>4745</v>
      </c>
      <c r="I3389" s="434">
        <v>119.1</v>
      </c>
      <c r="J3389" s="434">
        <v>7606</v>
      </c>
      <c r="K3389" s="434">
        <v>2004</v>
      </c>
    </row>
    <row r="3390" spans="1:11" hidden="1" x14ac:dyDescent="0.25">
      <c r="A3390" s="434">
        <v>244879000</v>
      </c>
      <c r="B3390" s="434">
        <v>4239</v>
      </c>
      <c r="C3390" s="434" t="s">
        <v>46</v>
      </c>
      <c r="D3390" s="434" t="s">
        <v>17</v>
      </c>
      <c r="E3390" s="434">
        <v>0</v>
      </c>
      <c r="F3390" s="434">
        <v>1546</v>
      </c>
      <c r="G3390" s="434">
        <v>0</v>
      </c>
      <c r="H3390" s="434">
        <v>570</v>
      </c>
      <c r="I3390" s="434">
        <v>53.95</v>
      </c>
      <c r="J3390" s="434">
        <v>0</v>
      </c>
      <c r="K3390" s="434">
        <v>1952</v>
      </c>
    </row>
    <row r="3391" spans="1:11" hidden="1" x14ac:dyDescent="0.25">
      <c r="A3391" s="434">
        <v>244886000</v>
      </c>
      <c r="B3391" s="434">
        <v>18690</v>
      </c>
      <c r="C3391" s="434" t="s">
        <v>61</v>
      </c>
      <c r="D3391" s="434" t="s">
        <v>22</v>
      </c>
      <c r="E3391" s="434">
        <v>12</v>
      </c>
      <c r="F3391" s="434">
        <v>1773</v>
      </c>
      <c r="G3391" s="434">
        <v>3171</v>
      </c>
      <c r="H3391" s="434">
        <v>2335</v>
      </c>
      <c r="I3391" s="434">
        <v>82.48</v>
      </c>
      <c r="J3391" s="434">
        <v>0</v>
      </c>
      <c r="K3391" s="434">
        <v>2000</v>
      </c>
    </row>
    <row r="3392" spans="1:11" hidden="1" x14ac:dyDescent="0.25">
      <c r="A3392" s="434">
        <v>244889000</v>
      </c>
      <c r="B3392" s="434">
        <v>2994</v>
      </c>
      <c r="C3392" s="434" t="s">
        <v>20</v>
      </c>
      <c r="D3392" s="434" t="s">
        <v>25</v>
      </c>
      <c r="E3392" s="434">
        <v>14</v>
      </c>
      <c r="F3392" s="434">
        <v>4437</v>
      </c>
      <c r="G3392" s="434">
        <v>8674</v>
      </c>
      <c r="H3392" s="434">
        <v>5815</v>
      </c>
      <c r="I3392" s="434">
        <v>115</v>
      </c>
      <c r="J3392" s="434">
        <v>8956</v>
      </c>
      <c r="K3392" s="434">
        <v>2005</v>
      </c>
    </row>
    <row r="3393" spans="1:11" hidden="1" x14ac:dyDescent="0.25">
      <c r="A3393" s="434">
        <v>244890000</v>
      </c>
      <c r="B3393" s="434">
        <v>11756</v>
      </c>
      <c r="C3393" s="434" t="s">
        <v>31</v>
      </c>
      <c r="D3393" s="434" t="s">
        <v>22</v>
      </c>
      <c r="E3393" s="434">
        <v>10.7</v>
      </c>
      <c r="F3393" s="434">
        <v>1492</v>
      </c>
      <c r="G3393" s="434">
        <v>3697</v>
      </c>
      <c r="H3393" s="434">
        <v>2450</v>
      </c>
      <c r="I3393" s="434">
        <v>87.95</v>
      </c>
      <c r="J3393" s="434">
        <v>0</v>
      </c>
      <c r="K3393" s="434">
        <v>1970</v>
      </c>
    </row>
    <row r="3394" spans="1:11" hidden="1" x14ac:dyDescent="0.25">
      <c r="A3394" s="434">
        <v>244890472</v>
      </c>
      <c r="B3394" s="434">
        <v>6839</v>
      </c>
      <c r="C3394" s="434" t="s">
        <v>31</v>
      </c>
      <c r="D3394" s="434" t="s">
        <v>25</v>
      </c>
      <c r="E3394" s="434">
        <v>18.5</v>
      </c>
      <c r="F3394" s="434">
        <v>8994</v>
      </c>
      <c r="G3394" s="434">
        <v>6500</v>
      </c>
      <c r="H3394" s="434">
        <v>6475</v>
      </c>
      <c r="I3394" s="434">
        <v>141.56</v>
      </c>
      <c r="J3394" s="434">
        <v>0</v>
      </c>
      <c r="K3394" s="434">
        <v>2016</v>
      </c>
    </row>
    <row r="3395" spans="1:11" hidden="1" x14ac:dyDescent="0.25">
      <c r="A3395" s="434">
        <v>244890607</v>
      </c>
      <c r="B3395" s="434">
        <v>10855</v>
      </c>
      <c r="C3395" s="434" t="s">
        <v>54</v>
      </c>
      <c r="D3395" s="434" t="s">
        <v>17</v>
      </c>
      <c r="E3395" s="434">
        <v>13</v>
      </c>
      <c r="F3395" s="434">
        <v>5420</v>
      </c>
      <c r="G3395" s="434">
        <v>276</v>
      </c>
      <c r="H3395" s="434">
        <v>484</v>
      </c>
      <c r="I3395" s="434">
        <v>32.14</v>
      </c>
      <c r="J3395" s="434">
        <v>0</v>
      </c>
      <c r="K3395" s="434">
        <v>2010</v>
      </c>
    </row>
    <row r="3396" spans="1:11" hidden="1" x14ac:dyDescent="0.25">
      <c r="A3396" s="434">
        <v>244890853</v>
      </c>
      <c r="B3396" s="434">
        <v>9181</v>
      </c>
      <c r="C3396" s="434" t="s">
        <v>54</v>
      </c>
      <c r="D3396" s="434" t="s">
        <v>13</v>
      </c>
      <c r="E3396" s="434">
        <v>10.5</v>
      </c>
      <c r="F3396" s="434">
        <v>1508</v>
      </c>
      <c r="G3396" s="434">
        <v>89</v>
      </c>
      <c r="H3396" s="434">
        <v>156</v>
      </c>
      <c r="I3396" s="434">
        <v>24.31</v>
      </c>
      <c r="J3396" s="434">
        <v>0</v>
      </c>
      <c r="K3396" s="434">
        <v>1988</v>
      </c>
    </row>
    <row r="3397" spans="1:11" hidden="1" x14ac:dyDescent="0.25">
      <c r="A3397" s="434">
        <v>244890901</v>
      </c>
      <c r="B3397" s="434">
        <v>699</v>
      </c>
      <c r="C3397" s="434" t="s">
        <v>31</v>
      </c>
      <c r="D3397" s="434" t="s">
        <v>22</v>
      </c>
      <c r="E3397" s="434">
        <v>10</v>
      </c>
      <c r="F3397" s="434">
        <v>745</v>
      </c>
      <c r="G3397" s="434">
        <v>3692</v>
      </c>
      <c r="H3397" s="434">
        <v>2544</v>
      </c>
      <c r="I3397" s="434">
        <v>88</v>
      </c>
      <c r="J3397" s="434">
        <v>0</v>
      </c>
      <c r="K3397" s="434">
        <v>2016</v>
      </c>
    </row>
    <row r="3398" spans="1:11" hidden="1" x14ac:dyDescent="0.25">
      <c r="A3398" s="434">
        <v>244899000</v>
      </c>
      <c r="B3398" s="434">
        <v>49574</v>
      </c>
      <c r="C3398" s="434" t="s">
        <v>44</v>
      </c>
      <c r="D3398" s="434" t="s">
        <v>22</v>
      </c>
      <c r="E3398" s="434">
        <v>12</v>
      </c>
      <c r="F3398" s="434">
        <v>3739</v>
      </c>
      <c r="G3398" s="434">
        <v>700</v>
      </c>
      <c r="H3398" s="434">
        <v>3434</v>
      </c>
      <c r="I3398" s="434">
        <v>89.32</v>
      </c>
      <c r="J3398" s="434">
        <v>0</v>
      </c>
      <c r="K3398" s="434">
        <v>1970</v>
      </c>
    </row>
    <row r="3399" spans="1:11" hidden="1" x14ac:dyDescent="0.25">
      <c r="A3399" s="434">
        <v>244900083</v>
      </c>
      <c r="B3399" s="434">
        <v>1978</v>
      </c>
      <c r="C3399" s="434" t="s">
        <v>61</v>
      </c>
      <c r="D3399" s="434" t="s">
        <v>13</v>
      </c>
      <c r="I3399" s="434">
        <v>13</v>
      </c>
    </row>
    <row r="3400" spans="1:11" hidden="1" x14ac:dyDescent="0.25">
      <c r="A3400" s="434">
        <v>244901000</v>
      </c>
      <c r="B3400" s="434">
        <v>48424</v>
      </c>
      <c r="C3400" s="434" t="s">
        <v>61</v>
      </c>
      <c r="D3400" s="434" t="s">
        <v>22</v>
      </c>
      <c r="E3400" s="434">
        <v>12.5</v>
      </c>
      <c r="F3400" s="434">
        <v>1774</v>
      </c>
      <c r="G3400" s="434">
        <v>3792</v>
      </c>
      <c r="H3400" s="434">
        <v>2868</v>
      </c>
      <c r="I3400" s="434">
        <v>89.25</v>
      </c>
      <c r="J3400" s="434">
        <v>0</v>
      </c>
      <c r="K3400" s="434">
        <v>2000</v>
      </c>
    </row>
    <row r="3401" spans="1:11" hidden="1" x14ac:dyDescent="0.25">
      <c r="A3401" s="434">
        <v>244903000</v>
      </c>
      <c r="B3401" s="434">
        <v>4318</v>
      </c>
      <c r="C3401" s="434" t="s">
        <v>61</v>
      </c>
      <c r="D3401" s="434" t="s">
        <v>29</v>
      </c>
      <c r="E3401" s="434">
        <v>17</v>
      </c>
      <c r="F3401" s="434">
        <v>12062</v>
      </c>
      <c r="G3401" s="434">
        <v>21250</v>
      </c>
      <c r="H3401" s="434">
        <v>16639</v>
      </c>
      <c r="I3401" s="434">
        <v>172.6</v>
      </c>
      <c r="J3401" s="434">
        <v>0</v>
      </c>
      <c r="K3401" s="434">
        <v>2001</v>
      </c>
    </row>
    <row r="3402" spans="1:11" hidden="1" x14ac:dyDescent="0.25">
      <c r="A3402" s="434">
        <v>244905000</v>
      </c>
      <c r="B3402" s="434">
        <v>10410</v>
      </c>
      <c r="C3402" s="434" t="s">
        <v>54</v>
      </c>
      <c r="D3402" s="434" t="s">
        <v>13</v>
      </c>
      <c r="E3402" s="434">
        <v>10</v>
      </c>
      <c r="F3402" s="434">
        <v>1264</v>
      </c>
      <c r="G3402" s="434">
        <v>0</v>
      </c>
      <c r="H3402" s="434">
        <v>123</v>
      </c>
      <c r="I3402" s="434">
        <v>22.35</v>
      </c>
      <c r="J3402" s="434">
        <v>0</v>
      </c>
      <c r="K3402" s="434">
        <v>2007</v>
      </c>
    </row>
    <row r="3403" spans="1:11" hidden="1" x14ac:dyDescent="0.25">
      <c r="A3403" s="434">
        <v>244908000</v>
      </c>
      <c r="B3403" s="434">
        <v>22803</v>
      </c>
      <c r="C3403" s="434" t="s">
        <v>61</v>
      </c>
      <c r="D3403" s="434" t="s">
        <v>22</v>
      </c>
      <c r="E3403" s="434">
        <v>12</v>
      </c>
      <c r="F3403" s="434">
        <v>1520</v>
      </c>
      <c r="G3403" s="434">
        <v>3800</v>
      </c>
      <c r="H3403" s="434">
        <v>2545</v>
      </c>
      <c r="I3403" s="434">
        <v>88.6</v>
      </c>
      <c r="J3403" s="434">
        <v>0</v>
      </c>
      <c r="K3403" s="434">
        <v>2007</v>
      </c>
    </row>
    <row r="3404" spans="1:11" hidden="1" x14ac:dyDescent="0.25">
      <c r="A3404" s="434">
        <v>244909000</v>
      </c>
      <c r="B3404" s="434">
        <v>33683</v>
      </c>
      <c r="C3404" s="434" t="s">
        <v>61</v>
      </c>
      <c r="D3404" s="434" t="s">
        <v>25</v>
      </c>
      <c r="E3404" s="434">
        <v>12.8</v>
      </c>
      <c r="F3404" s="434">
        <v>2997</v>
      </c>
      <c r="G3404" s="434">
        <v>8200</v>
      </c>
      <c r="H3404" s="434">
        <v>5425</v>
      </c>
      <c r="I3404" s="434">
        <v>118.14</v>
      </c>
      <c r="J3404" s="434">
        <v>0</v>
      </c>
      <c r="K3404" s="434">
        <v>2011</v>
      </c>
    </row>
    <row r="3405" spans="1:11" hidden="1" x14ac:dyDescent="0.25">
      <c r="A3405" s="434">
        <v>244910000</v>
      </c>
      <c r="B3405" s="434">
        <v>42485</v>
      </c>
      <c r="C3405" s="434" t="s">
        <v>31</v>
      </c>
      <c r="D3405" s="434" t="s">
        <v>25</v>
      </c>
      <c r="E3405" s="434">
        <v>13.8</v>
      </c>
      <c r="F3405" s="434">
        <v>3280</v>
      </c>
      <c r="G3405" s="434">
        <v>6359</v>
      </c>
      <c r="H3405" s="434">
        <v>4503</v>
      </c>
      <c r="I3405" s="434">
        <v>111.75</v>
      </c>
      <c r="J3405" s="434">
        <v>0</v>
      </c>
      <c r="K3405" s="434">
        <v>1970</v>
      </c>
    </row>
    <row r="3406" spans="1:11" hidden="1" x14ac:dyDescent="0.25">
      <c r="A3406" s="434">
        <v>244912000</v>
      </c>
      <c r="B3406" s="434">
        <v>271</v>
      </c>
      <c r="C3406" s="434" t="s">
        <v>31</v>
      </c>
      <c r="D3406" s="434" t="s">
        <v>33</v>
      </c>
      <c r="E3406" s="434">
        <v>22</v>
      </c>
      <c r="F3406" s="434">
        <v>25200</v>
      </c>
      <c r="G3406" s="434">
        <v>18250</v>
      </c>
      <c r="H3406" s="434">
        <v>28289</v>
      </c>
      <c r="I3406" s="434">
        <v>205</v>
      </c>
      <c r="J3406" s="434">
        <v>0</v>
      </c>
      <c r="K3406" s="434">
        <v>2007</v>
      </c>
    </row>
    <row r="3407" spans="1:11" hidden="1" x14ac:dyDescent="0.25">
      <c r="A3407" s="434">
        <v>244918000</v>
      </c>
      <c r="B3407" s="434">
        <v>135582</v>
      </c>
      <c r="C3407" s="434" t="s">
        <v>31</v>
      </c>
      <c r="D3407" s="434" t="s">
        <v>22</v>
      </c>
      <c r="E3407" s="434">
        <v>13</v>
      </c>
      <c r="F3407" s="434">
        <v>1200</v>
      </c>
      <c r="G3407" s="434">
        <v>3000</v>
      </c>
      <c r="H3407" s="434">
        <v>2989</v>
      </c>
      <c r="I3407" s="434">
        <v>92.2</v>
      </c>
      <c r="J3407" s="434">
        <v>0</v>
      </c>
      <c r="K3407" s="434">
        <v>1970</v>
      </c>
    </row>
    <row r="3408" spans="1:11" hidden="1" x14ac:dyDescent="0.25">
      <c r="A3408" s="434">
        <v>244925000</v>
      </c>
      <c r="B3408" s="434">
        <v>3295</v>
      </c>
      <c r="C3408" s="434" t="s">
        <v>56</v>
      </c>
      <c r="D3408" s="434" t="s">
        <v>17</v>
      </c>
      <c r="E3408" s="434">
        <v>11.6</v>
      </c>
      <c r="F3408" s="434">
        <v>2551</v>
      </c>
      <c r="G3408" s="434">
        <v>525</v>
      </c>
      <c r="H3408" s="434">
        <v>1615</v>
      </c>
      <c r="I3408" s="434">
        <v>66.069999999999993</v>
      </c>
      <c r="J3408" s="434">
        <v>0</v>
      </c>
      <c r="K3408" s="434">
        <v>1991</v>
      </c>
    </row>
    <row r="3409" spans="1:11" hidden="1" x14ac:dyDescent="0.25">
      <c r="A3409" s="434">
        <v>244928000</v>
      </c>
      <c r="B3409" s="434">
        <v>10436</v>
      </c>
      <c r="C3409" s="434" t="s">
        <v>61</v>
      </c>
      <c r="D3409" s="434" t="s">
        <v>25</v>
      </c>
      <c r="E3409" s="434">
        <v>14.7</v>
      </c>
      <c r="F3409" s="434">
        <v>3840</v>
      </c>
      <c r="G3409" s="434">
        <v>7781</v>
      </c>
      <c r="H3409" s="434">
        <v>4990</v>
      </c>
      <c r="I3409" s="434">
        <v>118.55</v>
      </c>
      <c r="J3409" s="434">
        <v>0</v>
      </c>
      <c r="K3409" s="434">
        <v>2007</v>
      </c>
    </row>
    <row r="3410" spans="1:11" hidden="1" x14ac:dyDescent="0.25">
      <c r="A3410" s="434">
        <v>244952000</v>
      </c>
      <c r="B3410" s="434">
        <v>5400</v>
      </c>
      <c r="C3410" s="434" t="s">
        <v>31</v>
      </c>
      <c r="D3410" s="434" t="s">
        <v>22</v>
      </c>
      <c r="E3410" s="434">
        <v>10.5</v>
      </c>
      <c r="F3410" s="434">
        <v>1520</v>
      </c>
      <c r="G3410" s="434">
        <v>3850</v>
      </c>
      <c r="H3410" s="434">
        <v>2545</v>
      </c>
      <c r="I3410" s="434">
        <v>88.6</v>
      </c>
      <c r="J3410" s="434">
        <v>0</v>
      </c>
      <c r="K3410" s="434">
        <v>1970</v>
      </c>
    </row>
    <row r="3411" spans="1:11" hidden="1" x14ac:dyDescent="0.25">
      <c r="A3411" s="434">
        <v>244956000</v>
      </c>
      <c r="B3411" s="434">
        <v>163144</v>
      </c>
      <c r="C3411" s="434" t="s">
        <v>31</v>
      </c>
      <c r="D3411" s="434" t="s">
        <v>22</v>
      </c>
      <c r="E3411" s="434">
        <v>17</v>
      </c>
      <c r="F3411" s="434">
        <v>2010</v>
      </c>
      <c r="G3411" s="434">
        <v>3637</v>
      </c>
      <c r="H3411" s="434">
        <v>2862</v>
      </c>
      <c r="I3411" s="434">
        <v>94.7</v>
      </c>
      <c r="J3411" s="434">
        <v>0</v>
      </c>
      <c r="K3411" s="434">
        <v>2011</v>
      </c>
    </row>
    <row r="3412" spans="1:11" hidden="1" x14ac:dyDescent="0.25">
      <c r="A3412" s="434">
        <v>244961000</v>
      </c>
      <c r="B3412" s="434">
        <v>3957</v>
      </c>
      <c r="C3412" s="434" t="s">
        <v>20</v>
      </c>
      <c r="D3412" s="434" t="s">
        <v>25</v>
      </c>
      <c r="E3412" s="434">
        <v>14</v>
      </c>
      <c r="F3412" s="434">
        <v>4440</v>
      </c>
      <c r="G3412" s="434">
        <v>8673</v>
      </c>
      <c r="H3412" s="434">
        <v>5815</v>
      </c>
      <c r="I3412" s="434">
        <v>115</v>
      </c>
      <c r="J3412" s="434">
        <v>8956</v>
      </c>
      <c r="K3412" s="434">
        <v>2005</v>
      </c>
    </row>
    <row r="3413" spans="1:11" hidden="1" x14ac:dyDescent="0.25">
      <c r="A3413" s="434">
        <v>244962000</v>
      </c>
      <c r="B3413" s="434">
        <v>753578</v>
      </c>
      <c r="C3413" s="434" t="s">
        <v>56</v>
      </c>
      <c r="D3413" s="434" t="s">
        <v>29</v>
      </c>
      <c r="E3413" s="434">
        <v>14.1</v>
      </c>
      <c r="F3413" s="434">
        <v>7297</v>
      </c>
      <c r="G3413" s="434">
        <v>25063</v>
      </c>
      <c r="H3413" s="434">
        <v>18226</v>
      </c>
      <c r="I3413" s="434">
        <v>166.3</v>
      </c>
      <c r="J3413" s="434">
        <v>0</v>
      </c>
      <c r="K3413" s="434">
        <v>2001</v>
      </c>
    </row>
    <row r="3414" spans="1:11" hidden="1" x14ac:dyDescent="0.25">
      <c r="A3414" s="434">
        <v>244966000</v>
      </c>
      <c r="B3414" s="434">
        <v>32162</v>
      </c>
      <c r="C3414" s="434" t="s">
        <v>56</v>
      </c>
      <c r="D3414" s="434" t="s">
        <v>22</v>
      </c>
      <c r="E3414" s="434">
        <v>10</v>
      </c>
      <c r="F3414" s="434">
        <v>2236</v>
      </c>
      <c r="G3414" s="434">
        <v>4650</v>
      </c>
      <c r="H3414" s="434">
        <v>3315</v>
      </c>
      <c r="I3414" s="434">
        <v>96.1</v>
      </c>
      <c r="J3414" s="434">
        <v>0</v>
      </c>
      <c r="K3414" s="434">
        <v>2010</v>
      </c>
    </row>
    <row r="3415" spans="1:11" hidden="1" x14ac:dyDescent="0.25">
      <c r="A3415" s="434">
        <v>244967000</v>
      </c>
      <c r="B3415" s="434">
        <v>10998</v>
      </c>
      <c r="C3415" s="434" t="s">
        <v>61</v>
      </c>
      <c r="D3415" s="434" t="s">
        <v>22</v>
      </c>
      <c r="E3415" s="434">
        <v>10.5</v>
      </c>
      <c r="F3415" s="434">
        <v>749</v>
      </c>
      <c r="G3415" s="434">
        <v>3173</v>
      </c>
      <c r="H3415" s="434">
        <v>2339</v>
      </c>
      <c r="I3415" s="434">
        <v>89.99</v>
      </c>
      <c r="J3415" s="434">
        <v>0</v>
      </c>
      <c r="K3415" s="434">
        <v>2003</v>
      </c>
    </row>
    <row r="3416" spans="1:11" hidden="1" x14ac:dyDescent="0.25">
      <c r="A3416" s="434">
        <v>244971000</v>
      </c>
      <c r="B3416" s="434">
        <v>2610</v>
      </c>
      <c r="C3416" s="434" t="s">
        <v>31</v>
      </c>
      <c r="D3416" s="434" t="s">
        <v>22</v>
      </c>
      <c r="E3416" s="434">
        <v>11.5</v>
      </c>
      <c r="F3416" s="434">
        <v>1978</v>
      </c>
      <c r="G3416" s="434">
        <v>4891</v>
      </c>
      <c r="H3416" s="434">
        <v>2984</v>
      </c>
      <c r="I3416" s="434">
        <v>89.95</v>
      </c>
      <c r="K3416" s="434">
        <v>2009</v>
      </c>
    </row>
    <row r="3417" spans="1:11" hidden="1" x14ac:dyDescent="0.25">
      <c r="A3417" s="434">
        <v>244972000</v>
      </c>
      <c r="B3417" s="434">
        <v>32100</v>
      </c>
      <c r="C3417" s="434" t="s">
        <v>28</v>
      </c>
      <c r="D3417" s="434" t="s">
        <v>17</v>
      </c>
      <c r="E3417" s="434">
        <v>9</v>
      </c>
      <c r="F3417" s="434">
        <v>1252</v>
      </c>
      <c r="G3417" s="434">
        <v>994</v>
      </c>
      <c r="H3417" s="434">
        <v>1082</v>
      </c>
      <c r="I3417" s="434">
        <v>62.5</v>
      </c>
      <c r="K3417" s="434">
        <v>1983</v>
      </c>
    </row>
    <row r="3418" spans="1:11" hidden="1" x14ac:dyDescent="0.25">
      <c r="A3418" s="434">
        <v>244976000</v>
      </c>
      <c r="B3418" s="434">
        <v>80272</v>
      </c>
      <c r="C3418" s="434" t="s">
        <v>61</v>
      </c>
      <c r="D3418" s="434" t="s">
        <v>25</v>
      </c>
      <c r="E3418" s="434">
        <v>16</v>
      </c>
      <c r="F3418" s="434">
        <v>5280</v>
      </c>
      <c r="G3418" s="434">
        <v>9185</v>
      </c>
      <c r="H3418" s="434">
        <v>6540</v>
      </c>
      <c r="I3418" s="434">
        <v>135.55000000000001</v>
      </c>
      <c r="J3418" s="434">
        <v>0</v>
      </c>
      <c r="K3418" s="434">
        <v>2000</v>
      </c>
    </row>
    <row r="3419" spans="1:11" hidden="1" x14ac:dyDescent="0.25">
      <c r="A3419" s="434">
        <v>244985000</v>
      </c>
      <c r="B3419" s="434">
        <v>1522</v>
      </c>
      <c r="C3419" s="434" t="s">
        <v>35</v>
      </c>
      <c r="D3419" s="434" t="s">
        <v>22</v>
      </c>
      <c r="E3419" s="434">
        <v>14.5</v>
      </c>
      <c r="F3419" s="434">
        <v>4000</v>
      </c>
      <c r="G3419" s="434">
        <v>4800</v>
      </c>
      <c r="H3419" s="434">
        <v>3971</v>
      </c>
      <c r="I3419" s="434">
        <v>99.97</v>
      </c>
      <c r="K3419" s="434">
        <v>2007</v>
      </c>
    </row>
    <row r="3420" spans="1:11" hidden="1" x14ac:dyDescent="0.25">
      <c r="A3420" s="434">
        <v>244989000</v>
      </c>
      <c r="B3420" s="434">
        <v>31607</v>
      </c>
      <c r="C3420" s="434" t="s">
        <v>61</v>
      </c>
      <c r="D3420" s="434" t="s">
        <v>25</v>
      </c>
      <c r="E3420" s="434">
        <v>12</v>
      </c>
      <c r="F3420" s="434">
        <v>2040</v>
      </c>
      <c r="G3420" s="434">
        <v>6500</v>
      </c>
      <c r="H3420" s="434">
        <v>4057</v>
      </c>
      <c r="I3420" s="434">
        <v>118.9</v>
      </c>
      <c r="J3420" s="434">
        <v>0</v>
      </c>
      <c r="K3420" s="434">
        <v>2007</v>
      </c>
    </row>
    <row r="3421" spans="1:11" hidden="1" x14ac:dyDescent="0.25">
      <c r="A3421" s="434">
        <v>244992000</v>
      </c>
      <c r="B3421" s="434">
        <v>630</v>
      </c>
      <c r="C3421" s="434" t="s">
        <v>56</v>
      </c>
      <c r="D3421" s="434" t="s">
        <v>22</v>
      </c>
      <c r="E3421" s="434">
        <v>10</v>
      </c>
      <c r="F3421" s="434">
        <v>2238</v>
      </c>
      <c r="G3421" s="434">
        <v>4650</v>
      </c>
      <c r="H3421" s="434">
        <v>3315</v>
      </c>
      <c r="I3421" s="434">
        <v>96.1</v>
      </c>
      <c r="K3421" s="434">
        <v>2010</v>
      </c>
    </row>
    <row r="3422" spans="1:11" hidden="1" x14ac:dyDescent="0.25">
      <c r="A3422" s="434">
        <v>244995000</v>
      </c>
      <c r="B3422" s="434">
        <v>53069</v>
      </c>
      <c r="C3422" s="434" t="s">
        <v>61</v>
      </c>
      <c r="D3422" s="434" t="s">
        <v>22</v>
      </c>
      <c r="E3422" s="434">
        <v>13</v>
      </c>
      <c r="F3422" s="434">
        <v>1776</v>
      </c>
      <c r="G3422" s="434">
        <v>3636</v>
      </c>
      <c r="H3422" s="434">
        <v>2528</v>
      </c>
      <c r="I3422" s="434">
        <v>89.99</v>
      </c>
      <c r="J3422" s="434">
        <v>0</v>
      </c>
      <c r="K3422" s="434">
        <v>2007</v>
      </c>
    </row>
    <row r="3423" spans="1:11" hidden="1" x14ac:dyDescent="0.25">
      <c r="A3423" s="434">
        <v>244997000</v>
      </c>
      <c r="B3423" s="434">
        <v>863575</v>
      </c>
      <c r="C3423" s="434" t="s">
        <v>31</v>
      </c>
      <c r="D3423" s="434" t="s">
        <v>22</v>
      </c>
      <c r="E3423" s="434">
        <v>13</v>
      </c>
      <c r="F3423" s="434">
        <v>1800</v>
      </c>
      <c r="G3423" s="434">
        <v>4216</v>
      </c>
      <c r="H3423" s="434">
        <v>2992</v>
      </c>
      <c r="I3423" s="434">
        <v>98.2</v>
      </c>
      <c r="J3423" s="434">
        <v>0</v>
      </c>
      <c r="K3423" s="434">
        <v>2011</v>
      </c>
    </row>
    <row r="3424" spans="1:11" hidden="1" x14ac:dyDescent="0.25">
      <c r="A3424" s="434">
        <v>244998000</v>
      </c>
      <c r="B3424" s="434">
        <v>12107</v>
      </c>
      <c r="C3424" s="434" t="s">
        <v>31</v>
      </c>
      <c r="D3424" s="434" t="s">
        <v>22</v>
      </c>
      <c r="E3424" s="434">
        <v>12</v>
      </c>
      <c r="F3424" s="434">
        <v>1249</v>
      </c>
      <c r="G3424" s="434">
        <v>3002</v>
      </c>
      <c r="H3424" s="434">
        <v>1978</v>
      </c>
      <c r="I3424" s="434">
        <v>79.98</v>
      </c>
      <c r="J3424" s="434">
        <v>0</v>
      </c>
      <c r="K3424" s="434">
        <v>1970</v>
      </c>
    </row>
    <row r="3425" spans="1:11" hidden="1" x14ac:dyDescent="0.25">
      <c r="A3425" s="434">
        <v>245014000</v>
      </c>
      <c r="B3425" s="434">
        <v>4663</v>
      </c>
      <c r="C3425" s="434" t="s">
        <v>61</v>
      </c>
      <c r="D3425" s="434" t="s">
        <v>22</v>
      </c>
      <c r="E3425" s="434">
        <v>10.5</v>
      </c>
      <c r="F3425" s="434">
        <v>1440</v>
      </c>
      <c r="G3425" s="434">
        <v>2928</v>
      </c>
      <c r="H3425" s="434">
        <v>2080</v>
      </c>
      <c r="I3425" s="434">
        <v>88.95</v>
      </c>
      <c r="J3425" s="434">
        <v>0</v>
      </c>
      <c r="K3425" s="434">
        <v>2001</v>
      </c>
    </row>
    <row r="3426" spans="1:11" hidden="1" x14ac:dyDescent="0.25">
      <c r="A3426" s="434">
        <v>245015000</v>
      </c>
      <c r="B3426" s="434">
        <v>578829</v>
      </c>
      <c r="C3426" s="434" t="s">
        <v>31</v>
      </c>
      <c r="D3426" s="434" t="s">
        <v>22</v>
      </c>
      <c r="E3426" s="434">
        <v>9.5</v>
      </c>
      <c r="F3426" s="434">
        <v>1118</v>
      </c>
      <c r="G3426" s="434">
        <v>1830</v>
      </c>
      <c r="H3426" s="434">
        <v>1435</v>
      </c>
      <c r="I3426" s="434">
        <v>79.989999999999995</v>
      </c>
      <c r="J3426" s="434">
        <v>0</v>
      </c>
      <c r="K3426" s="434">
        <v>2004</v>
      </c>
    </row>
    <row r="3427" spans="1:11" hidden="1" x14ac:dyDescent="0.25">
      <c r="A3427" s="434">
        <v>245017000</v>
      </c>
      <c r="B3427" s="434">
        <v>63784</v>
      </c>
      <c r="C3427" s="434" t="s">
        <v>61</v>
      </c>
      <c r="D3427" s="434" t="s">
        <v>22</v>
      </c>
      <c r="E3427" s="434">
        <v>13</v>
      </c>
      <c r="F3427" s="434">
        <v>1420</v>
      </c>
      <c r="G3427" s="434">
        <v>2900</v>
      </c>
      <c r="H3427" s="434">
        <v>2186</v>
      </c>
      <c r="I3427" s="434">
        <v>89.99</v>
      </c>
      <c r="J3427" s="434">
        <v>0</v>
      </c>
      <c r="K3427" s="434">
        <v>2006</v>
      </c>
    </row>
    <row r="3428" spans="1:11" hidden="1" x14ac:dyDescent="0.25">
      <c r="A3428" s="434">
        <v>245020000</v>
      </c>
      <c r="B3428" s="434">
        <v>14762</v>
      </c>
      <c r="C3428" s="434" t="s">
        <v>61</v>
      </c>
      <c r="D3428" s="434" t="s">
        <v>25</v>
      </c>
      <c r="E3428" s="434">
        <v>15</v>
      </c>
      <c r="F3428" s="434">
        <v>5396</v>
      </c>
      <c r="G3428" s="434">
        <v>12016</v>
      </c>
      <c r="H3428" s="434">
        <v>8999</v>
      </c>
      <c r="I3428" s="434">
        <v>142.94999999999999</v>
      </c>
      <c r="J3428" s="434">
        <v>0</v>
      </c>
      <c r="K3428" s="434">
        <v>2010</v>
      </c>
    </row>
    <row r="3429" spans="1:11" hidden="1" x14ac:dyDescent="0.25">
      <c r="A3429" s="434">
        <v>245021000</v>
      </c>
      <c r="B3429" s="434">
        <v>9933</v>
      </c>
      <c r="C3429" s="434" t="s">
        <v>31</v>
      </c>
      <c r="D3429" s="434" t="s">
        <v>25</v>
      </c>
      <c r="E3429" s="434">
        <v>14.5</v>
      </c>
      <c r="F3429" s="434">
        <v>3900</v>
      </c>
      <c r="G3429" s="434">
        <v>7051</v>
      </c>
      <c r="H3429" s="434">
        <v>7971</v>
      </c>
      <c r="I3429" s="434">
        <v>110.49</v>
      </c>
      <c r="J3429" s="434">
        <v>0</v>
      </c>
      <c r="K3429" s="434">
        <v>2001</v>
      </c>
    </row>
    <row r="3430" spans="1:11" hidden="1" x14ac:dyDescent="0.25">
      <c r="A3430" s="434">
        <v>245026000</v>
      </c>
      <c r="B3430" s="434">
        <v>189846</v>
      </c>
      <c r="C3430" s="434" t="s">
        <v>56</v>
      </c>
      <c r="D3430" s="434" t="s">
        <v>22</v>
      </c>
      <c r="E3430" s="434">
        <v>9.5</v>
      </c>
      <c r="F3430" s="434">
        <v>1418</v>
      </c>
      <c r="G3430" s="434">
        <v>3251</v>
      </c>
      <c r="H3430" s="434">
        <v>2494</v>
      </c>
      <c r="I3430" s="434">
        <v>79.95</v>
      </c>
      <c r="K3430" s="434">
        <v>2020</v>
      </c>
    </row>
    <row r="3431" spans="1:11" hidden="1" x14ac:dyDescent="0.25">
      <c r="A3431" s="434">
        <v>245029000</v>
      </c>
      <c r="B3431" s="434">
        <v>10112</v>
      </c>
      <c r="C3431" s="434" t="s">
        <v>61</v>
      </c>
      <c r="D3431" s="434" t="s">
        <v>22</v>
      </c>
      <c r="E3431" s="434">
        <v>11</v>
      </c>
      <c r="F3431" s="434">
        <v>1320</v>
      </c>
      <c r="G3431" s="434">
        <v>2928</v>
      </c>
      <c r="H3431" s="434">
        <v>2080</v>
      </c>
      <c r="I3431" s="434">
        <v>88.95</v>
      </c>
      <c r="J3431" s="434">
        <v>0</v>
      </c>
      <c r="K3431" s="434">
        <v>2003</v>
      </c>
    </row>
    <row r="3432" spans="1:11" hidden="1" x14ac:dyDescent="0.25">
      <c r="A3432" s="434">
        <v>245031000</v>
      </c>
      <c r="B3432" s="434">
        <v>27099</v>
      </c>
      <c r="C3432" s="434" t="s">
        <v>31</v>
      </c>
      <c r="D3432" s="434" t="s">
        <v>25</v>
      </c>
      <c r="E3432" s="434">
        <v>15</v>
      </c>
      <c r="F3432" s="434">
        <v>9510</v>
      </c>
      <c r="G3432" s="434">
        <v>17356</v>
      </c>
      <c r="H3432" s="434">
        <v>11864</v>
      </c>
      <c r="I3432" s="434">
        <v>143</v>
      </c>
      <c r="J3432" s="434">
        <v>0</v>
      </c>
      <c r="K3432" s="434">
        <v>1970</v>
      </c>
    </row>
    <row r="3433" spans="1:11" hidden="1" x14ac:dyDescent="0.25">
      <c r="A3433" s="434">
        <v>245032000</v>
      </c>
      <c r="B3433" s="434">
        <v>26701</v>
      </c>
      <c r="C3433" s="434" t="s">
        <v>61</v>
      </c>
      <c r="D3433" s="434" t="s">
        <v>13</v>
      </c>
      <c r="I3433" s="434">
        <v>19</v>
      </c>
    </row>
    <row r="3434" spans="1:11" hidden="1" x14ac:dyDescent="0.25">
      <c r="A3434" s="434">
        <v>245033000</v>
      </c>
      <c r="B3434" s="434">
        <v>11580</v>
      </c>
      <c r="C3434" s="434" t="s">
        <v>61</v>
      </c>
      <c r="D3434" s="434" t="s">
        <v>29</v>
      </c>
      <c r="E3434" s="434">
        <v>16.850000000000001</v>
      </c>
      <c r="F3434" s="434">
        <v>8400</v>
      </c>
      <c r="G3434" s="434">
        <v>17967</v>
      </c>
      <c r="H3434" s="434">
        <v>13706</v>
      </c>
      <c r="I3434" s="434">
        <v>156.88999999999999</v>
      </c>
      <c r="J3434" s="434">
        <v>0</v>
      </c>
      <c r="K3434" s="434">
        <v>2009</v>
      </c>
    </row>
    <row r="3435" spans="1:11" hidden="1" x14ac:dyDescent="0.25">
      <c r="A3435" s="434">
        <v>245038000</v>
      </c>
      <c r="B3435" s="434">
        <v>20660</v>
      </c>
      <c r="C3435" s="434" t="s">
        <v>54</v>
      </c>
      <c r="D3435" s="434" t="s">
        <v>13</v>
      </c>
      <c r="F3435" s="434">
        <v>1492</v>
      </c>
      <c r="H3435" s="434">
        <v>230</v>
      </c>
      <c r="I3435" s="434">
        <v>25.8</v>
      </c>
      <c r="K3435" s="434">
        <v>2009</v>
      </c>
    </row>
    <row r="3436" spans="1:11" hidden="1" x14ac:dyDescent="0.25">
      <c r="A3436" s="434">
        <v>245039000</v>
      </c>
      <c r="B3436" s="434">
        <v>29460</v>
      </c>
      <c r="C3436" s="434" t="s">
        <v>46</v>
      </c>
      <c r="D3436" s="434" t="s">
        <v>17</v>
      </c>
      <c r="E3436" s="434">
        <v>10</v>
      </c>
      <c r="F3436" s="434">
        <v>4473</v>
      </c>
      <c r="G3436" s="434">
        <v>0</v>
      </c>
      <c r="H3436" s="434">
        <v>332</v>
      </c>
      <c r="I3436" s="434">
        <v>30.5</v>
      </c>
      <c r="J3436" s="434">
        <v>0</v>
      </c>
      <c r="K3436" s="434">
        <v>2008</v>
      </c>
    </row>
    <row r="3437" spans="1:11" hidden="1" x14ac:dyDescent="0.25">
      <c r="A3437" s="434">
        <v>245043000</v>
      </c>
      <c r="B3437" s="434">
        <v>13182</v>
      </c>
      <c r="C3437" s="434" t="s">
        <v>56</v>
      </c>
      <c r="D3437" s="434" t="s">
        <v>22</v>
      </c>
      <c r="E3437" s="434">
        <v>12.3</v>
      </c>
      <c r="F3437" s="434">
        <v>6120</v>
      </c>
      <c r="G3437" s="434">
        <v>8327</v>
      </c>
      <c r="H3437" s="434">
        <v>5005</v>
      </c>
      <c r="I3437" s="434">
        <v>97.5</v>
      </c>
      <c r="K3437" s="434">
        <v>2007</v>
      </c>
    </row>
    <row r="3438" spans="1:11" hidden="1" x14ac:dyDescent="0.25">
      <c r="A3438" s="434">
        <v>245044000</v>
      </c>
      <c r="B3438" s="434">
        <v>39598</v>
      </c>
      <c r="C3438" s="434" t="s">
        <v>61</v>
      </c>
      <c r="D3438" s="434" t="s">
        <v>22</v>
      </c>
      <c r="E3438" s="434">
        <v>11.5</v>
      </c>
      <c r="F3438" s="434">
        <v>1978</v>
      </c>
      <c r="G3438" s="434">
        <v>4450</v>
      </c>
      <c r="H3438" s="434">
        <v>2984</v>
      </c>
      <c r="I3438" s="434">
        <v>89.95</v>
      </c>
      <c r="J3438" s="434">
        <v>0</v>
      </c>
      <c r="K3438" s="434">
        <v>2007</v>
      </c>
    </row>
    <row r="3439" spans="1:11" hidden="1" x14ac:dyDescent="0.25">
      <c r="A3439" s="434">
        <v>245046000</v>
      </c>
      <c r="B3439" s="434">
        <v>101661</v>
      </c>
      <c r="C3439" s="434" t="s">
        <v>61</v>
      </c>
      <c r="D3439" s="434" t="s">
        <v>25</v>
      </c>
      <c r="E3439" s="434">
        <v>12.5</v>
      </c>
      <c r="F3439" s="434">
        <v>2968</v>
      </c>
      <c r="G3439" s="434">
        <v>7433</v>
      </c>
      <c r="H3439" s="434">
        <v>4695</v>
      </c>
      <c r="I3439" s="434">
        <v>122.34</v>
      </c>
      <c r="J3439" s="434">
        <v>0</v>
      </c>
      <c r="K3439" s="434">
        <v>2008</v>
      </c>
    </row>
    <row r="3440" spans="1:11" hidden="1" x14ac:dyDescent="0.25">
      <c r="A3440" s="434">
        <v>245050000</v>
      </c>
      <c r="B3440" s="434">
        <v>46841</v>
      </c>
      <c r="C3440" s="434" t="s">
        <v>61</v>
      </c>
      <c r="D3440" s="434" t="s">
        <v>22</v>
      </c>
      <c r="E3440" s="434">
        <v>12.3</v>
      </c>
      <c r="F3440" s="434">
        <v>1805</v>
      </c>
      <c r="G3440" s="434">
        <v>3850</v>
      </c>
      <c r="H3440" s="434">
        <v>2545</v>
      </c>
      <c r="I3440" s="434">
        <v>88.6</v>
      </c>
      <c r="J3440" s="434">
        <v>0</v>
      </c>
      <c r="K3440" s="434">
        <v>2008</v>
      </c>
    </row>
    <row r="3441" spans="1:11" hidden="1" x14ac:dyDescent="0.25">
      <c r="A3441" s="434">
        <v>245057000</v>
      </c>
      <c r="B3441" s="434">
        <v>204808</v>
      </c>
      <c r="C3441" s="434" t="s">
        <v>31</v>
      </c>
      <c r="D3441" s="434" t="s">
        <v>22</v>
      </c>
      <c r="E3441" s="434">
        <v>11.8</v>
      </c>
      <c r="F3441" s="434">
        <v>1900</v>
      </c>
      <c r="G3441" s="434">
        <v>4780</v>
      </c>
      <c r="H3441" s="434">
        <v>2810</v>
      </c>
      <c r="I3441" s="434">
        <v>89</v>
      </c>
      <c r="J3441" s="434">
        <v>0</v>
      </c>
      <c r="K3441" s="434">
        <v>2004</v>
      </c>
    </row>
    <row r="3442" spans="1:11" hidden="1" x14ac:dyDescent="0.25">
      <c r="A3442" s="434">
        <v>245058000</v>
      </c>
      <c r="B3442" s="434">
        <v>130496</v>
      </c>
      <c r="C3442" s="434" t="s">
        <v>31</v>
      </c>
      <c r="D3442" s="434" t="s">
        <v>22</v>
      </c>
      <c r="E3442" s="434">
        <v>11</v>
      </c>
      <c r="F3442" s="434">
        <v>1200</v>
      </c>
      <c r="G3442" s="434">
        <v>3285</v>
      </c>
      <c r="H3442" s="434">
        <v>2989</v>
      </c>
      <c r="I3442" s="434">
        <v>92.2</v>
      </c>
      <c r="J3442" s="434">
        <v>0</v>
      </c>
      <c r="K3442" s="434">
        <v>1970</v>
      </c>
    </row>
    <row r="3443" spans="1:11" hidden="1" x14ac:dyDescent="0.25">
      <c r="A3443" s="434">
        <v>245060000</v>
      </c>
      <c r="B3443" s="434">
        <v>7936</v>
      </c>
      <c r="C3443" s="434" t="s">
        <v>61</v>
      </c>
      <c r="D3443" s="434" t="s">
        <v>22</v>
      </c>
      <c r="E3443" s="434">
        <v>11.5</v>
      </c>
      <c r="F3443" s="434">
        <v>1978</v>
      </c>
      <c r="G3443" s="434">
        <v>4450</v>
      </c>
      <c r="H3443" s="434">
        <v>2998</v>
      </c>
      <c r="I3443" s="434">
        <v>89.95</v>
      </c>
      <c r="K3443" s="434">
        <v>2010</v>
      </c>
    </row>
    <row r="3444" spans="1:11" hidden="1" x14ac:dyDescent="0.25">
      <c r="A3444" s="434">
        <v>245064000</v>
      </c>
      <c r="B3444" s="434">
        <v>75208</v>
      </c>
      <c r="C3444" s="434" t="s">
        <v>31</v>
      </c>
      <c r="D3444" s="434" t="s">
        <v>25</v>
      </c>
      <c r="E3444" s="434">
        <v>15</v>
      </c>
      <c r="F3444" s="434">
        <v>4980</v>
      </c>
      <c r="G3444" s="434">
        <v>8930</v>
      </c>
      <c r="H3444" s="434">
        <v>6301</v>
      </c>
      <c r="I3444" s="434">
        <v>132</v>
      </c>
      <c r="J3444" s="434">
        <v>0</v>
      </c>
      <c r="K3444" s="434">
        <v>1970</v>
      </c>
    </row>
    <row r="3445" spans="1:11" hidden="1" x14ac:dyDescent="0.25">
      <c r="A3445" s="434">
        <v>245068000</v>
      </c>
      <c r="B3445" s="434">
        <v>51423</v>
      </c>
      <c r="C3445" s="434" t="s">
        <v>31</v>
      </c>
      <c r="D3445" s="434" t="s">
        <v>25</v>
      </c>
      <c r="E3445" s="434">
        <v>14.5</v>
      </c>
      <c r="F3445" s="434">
        <v>4458</v>
      </c>
      <c r="G3445" s="434">
        <v>9085</v>
      </c>
      <c r="H3445" s="434">
        <v>6142</v>
      </c>
      <c r="I3445" s="434">
        <v>130</v>
      </c>
      <c r="J3445" s="434">
        <v>0</v>
      </c>
      <c r="K3445" s="434">
        <v>1970</v>
      </c>
    </row>
    <row r="3446" spans="1:11" hidden="1" x14ac:dyDescent="0.25">
      <c r="A3446" s="434">
        <v>245070000</v>
      </c>
      <c r="B3446" s="434">
        <v>204246</v>
      </c>
      <c r="C3446" s="434" t="s">
        <v>61</v>
      </c>
      <c r="D3446" s="434" t="s">
        <v>22</v>
      </c>
      <c r="E3446" s="434">
        <v>10</v>
      </c>
      <c r="F3446" s="434">
        <v>1103</v>
      </c>
      <c r="G3446" s="434">
        <v>2600</v>
      </c>
      <c r="H3446" s="434">
        <v>1862</v>
      </c>
      <c r="I3446" s="434">
        <v>87.27</v>
      </c>
      <c r="J3446" s="434">
        <v>0</v>
      </c>
      <c r="K3446" s="434">
        <v>2009</v>
      </c>
    </row>
    <row r="3447" spans="1:11" hidden="1" x14ac:dyDescent="0.25">
      <c r="A3447" s="434">
        <v>245072000</v>
      </c>
      <c r="B3447" s="434">
        <v>83689</v>
      </c>
      <c r="C3447" s="434" t="s">
        <v>61</v>
      </c>
      <c r="D3447" s="434" t="s">
        <v>22</v>
      </c>
      <c r="E3447" s="434">
        <v>10</v>
      </c>
      <c r="F3447" s="434">
        <v>1103</v>
      </c>
      <c r="G3447" s="434">
        <v>2600</v>
      </c>
      <c r="H3447" s="434">
        <v>1862</v>
      </c>
      <c r="I3447" s="434">
        <v>87.27</v>
      </c>
      <c r="J3447" s="434">
        <v>0</v>
      </c>
      <c r="K3447" s="434">
        <v>2008</v>
      </c>
    </row>
    <row r="3448" spans="1:11" hidden="1" x14ac:dyDescent="0.25">
      <c r="A3448" s="434">
        <v>245073000</v>
      </c>
      <c r="B3448" s="434">
        <v>22135</v>
      </c>
      <c r="C3448" s="434" t="s">
        <v>20</v>
      </c>
      <c r="D3448" s="434" t="s">
        <v>22</v>
      </c>
      <c r="E3448" s="434">
        <v>15</v>
      </c>
      <c r="F3448" s="434">
        <v>3497</v>
      </c>
      <c r="G3448" s="434">
        <v>5180</v>
      </c>
      <c r="H3448" s="434">
        <v>3674</v>
      </c>
      <c r="I3448" s="434">
        <v>99.98</v>
      </c>
      <c r="J3448" s="434">
        <v>5800</v>
      </c>
      <c r="K3448" s="434">
        <v>2008</v>
      </c>
    </row>
    <row r="3449" spans="1:11" hidden="1" x14ac:dyDescent="0.25">
      <c r="A3449" s="434">
        <v>245081000</v>
      </c>
      <c r="B3449" s="434">
        <v>2376</v>
      </c>
      <c r="C3449" s="434" t="s">
        <v>46</v>
      </c>
      <c r="D3449" s="434" t="s">
        <v>17</v>
      </c>
      <c r="F3449" s="434">
        <v>3200</v>
      </c>
      <c r="G3449" s="434">
        <v>935</v>
      </c>
      <c r="H3449" s="434">
        <v>1159</v>
      </c>
      <c r="I3449" s="434">
        <v>52.8</v>
      </c>
      <c r="K3449" s="434">
        <v>2012</v>
      </c>
    </row>
    <row r="3450" spans="1:11" hidden="1" x14ac:dyDescent="0.25">
      <c r="A3450" s="434">
        <v>245086000</v>
      </c>
      <c r="B3450" s="434">
        <v>42415</v>
      </c>
      <c r="C3450" s="434" t="s">
        <v>61</v>
      </c>
      <c r="D3450" s="434" t="s">
        <v>25</v>
      </c>
      <c r="E3450" s="434">
        <v>12.8</v>
      </c>
      <c r="F3450" s="434">
        <v>2997</v>
      </c>
      <c r="G3450" s="434">
        <v>8200</v>
      </c>
      <c r="H3450" s="434">
        <v>5425</v>
      </c>
      <c r="I3450" s="434">
        <v>118.14</v>
      </c>
      <c r="J3450" s="434">
        <v>0</v>
      </c>
      <c r="K3450" s="434">
        <v>2011</v>
      </c>
    </row>
    <row r="3451" spans="1:11" hidden="1" x14ac:dyDescent="0.25">
      <c r="A3451" s="434">
        <v>245088000</v>
      </c>
      <c r="B3451" s="434">
        <v>737220</v>
      </c>
      <c r="C3451" s="434" t="s">
        <v>35</v>
      </c>
      <c r="D3451" s="434" t="s">
        <v>25</v>
      </c>
      <c r="E3451" s="434">
        <v>18</v>
      </c>
      <c r="F3451" s="434">
        <v>7200</v>
      </c>
      <c r="G3451" s="434">
        <v>9450</v>
      </c>
      <c r="H3451" s="434">
        <v>7642</v>
      </c>
      <c r="I3451" s="434">
        <v>134.65</v>
      </c>
      <c r="J3451" s="434">
        <v>0</v>
      </c>
      <c r="K3451" s="434">
        <v>2004</v>
      </c>
    </row>
    <row r="3452" spans="1:11" hidden="1" x14ac:dyDescent="0.25">
      <c r="A3452" s="434">
        <v>245091000</v>
      </c>
      <c r="B3452" s="434">
        <v>35602</v>
      </c>
      <c r="C3452" s="434" t="s">
        <v>61</v>
      </c>
      <c r="D3452" s="434" t="s">
        <v>25</v>
      </c>
      <c r="E3452" s="434">
        <v>13</v>
      </c>
      <c r="F3452" s="434">
        <v>2638</v>
      </c>
      <c r="G3452" s="434">
        <v>6000</v>
      </c>
      <c r="H3452" s="434">
        <v>3990</v>
      </c>
      <c r="I3452" s="434">
        <v>110.78</v>
      </c>
      <c r="J3452" s="434">
        <v>0</v>
      </c>
      <c r="K3452" s="434">
        <v>2007</v>
      </c>
    </row>
    <row r="3453" spans="1:11" hidden="1" x14ac:dyDescent="0.25">
      <c r="A3453" s="434">
        <v>245098000</v>
      </c>
      <c r="B3453" s="434">
        <v>46289</v>
      </c>
      <c r="C3453" s="434" t="s">
        <v>31</v>
      </c>
      <c r="D3453" s="434" t="s">
        <v>22</v>
      </c>
      <c r="I3453" s="434">
        <v>79</v>
      </c>
    </row>
    <row r="3454" spans="1:11" hidden="1" x14ac:dyDescent="0.25">
      <c r="A3454" s="434">
        <v>245115000</v>
      </c>
      <c r="B3454" s="434">
        <v>42975</v>
      </c>
      <c r="C3454" s="434" t="s">
        <v>61</v>
      </c>
      <c r="D3454" s="434" t="s">
        <v>17</v>
      </c>
      <c r="I3454" s="434">
        <v>35</v>
      </c>
    </row>
    <row r="3455" spans="1:11" hidden="1" x14ac:dyDescent="0.25">
      <c r="A3455" s="434">
        <v>245118000</v>
      </c>
      <c r="B3455" s="434">
        <v>39037</v>
      </c>
      <c r="C3455" s="434" t="s">
        <v>61</v>
      </c>
      <c r="D3455" s="434" t="s">
        <v>25</v>
      </c>
      <c r="E3455" s="434">
        <v>17</v>
      </c>
      <c r="F3455" s="434">
        <v>3600</v>
      </c>
      <c r="G3455" s="434">
        <v>3750</v>
      </c>
      <c r="H3455" s="434">
        <v>2981</v>
      </c>
      <c r="I3455" s="434">
        <v>105</v>
      </c>
      <c r="J3455" s="434">
        <v>0</v>
      </c>
      <c r="K3455" s="434">
        <v>2010</v>
      </c>
    </row>
    <row r="3456" spans="1:11" hidden="1" x14ac:dyDescent="0.25">
      <c r="A3456" s="434">
        <v>245136000</v>
      </c>
      <c r="B3456" s="434">
        <v>38349</v>
      </c>
      <c r="C3456" s="434" t="s">
        <v>61</v>
      </c>
      <c r="D3456" s="434" t="s">
        <v>17</v>
      </c>
      <c r="E3456" s="434">
        <v>0</v>
      </c>
      <c r="F3456" s="434">
        <v>294</v>
      </c>
      <c r="G3456" s="434">
        <v>0</v>
      </c>
      <c r="H3456" s="434">
        <v>159</v>
      </c>
      <c r="I3456" s="434">
        <v>49</v>
      </c>
      <c r="J3456" s="434">
        <v>0</v>
      </c>
      <c r="K3456" s="434">
        <v>1919</v>
      </c>
    </row>
    <row r="3457" spans="1:11" hidden="1" x14ac:dyDescent="0.25">
      <c r="A3457" s="434">
        <v>245137000</v>
      </c>
      <c r="B3457" s="434">
        <v>18891</v>
      </c>
      <c r="C3457" s="434" t="s">
        <v>61</v>
      </c>
      <c r="D3457" s="434" t="s">
        <v>22</v>
      </c>
      <c r="E3457" s="434">
        <v>11.3</v>
      </c>
      <c r="F3457" s="434">
        <v>1251</v>
      </c>
      <c r="G3457" s="434">
        <v>3697</v>
      </c>
      <c r="H3457" s="434">
        <v>2409</v>
      </c>
      <c r="I3457" s="434">
        <v>82.5</v>
      </c>
      <c r="J3457" s="434">
        <v>0</v>
      </c>
      <c r="K3457" s="434">
        <v>2008</v>
      </c>
    </row>
    <row r="3458" spans="1:11" hidden="1" x14ac:dyDescent="0.25">
      <c r="A3458" s="434">
        <v>245141000</v>
      </c>
      <c r="B3458" s="434">
        <v>18562</v>
      </c>
      <c r="C3458" s="434" t="s">
        <v>48</v>
      </c>
      <c r="D3458" s="434" t="s">
        <v>17</v>
      </c>
      <c r="E3458" s="434">
        <v>12</v>
      </c>
      <c r="F3458" s="434">
        <v>4190</v>
      </c>
      <c r="G3458" s="434">
        <v>867</v>
      </c>
      <c r="H3458" s="434">
        <v>1659</v>
      </c>
      <c r="I3458" s="434">
        <v>68.2</v>
      </c>
      <c r="J3458" s="434">
        <v>0</v>
      </c>
      <c r="K3458" s="434">
        <v>2012</v>
      </c>
    </row>
    <row r="3459" spans="1:11" hidden="1" x14ac:dyDescent="0.25">
      <c r="A3459" s="434">
        <v>245143000</v>
      </c>
      <c r="B3459" s="434">
        <v>20881</v>
      </c>
      <c r="C3459" s="434" t="s">
        <v>61</v>
      </c>
      <c r="D3459" s="434" t="s">
        <v>13</v>
      </c>
      <c r="I3459" s="434">
        <v>12</v>
      </c>
      <c r="J3459" s="434">
        <v>0</v>
      </c>
      <c r="K3459" s="434">
        <v>1970</v>
      </c>
    </row>
    <row r="3460" spans="1:11" hidden="1" x14ac:dyDescent="0.25">
      <c r="A3460" s="434">
        <v>245147000</v>
      </c>
      <c r="B3460" s="434">
        <v>78827</v>
      </c>
      <c r="C3460" s="434" t="s">
        <v>61</v>
      </c>
      <c r="D3460" s="434" t="s">
        <v>25</v>
      </c>
      <c r="E3460" s="434">
        <v>11.5</v>
      </c>
      <c r="F3460" s="434">
        <v>2040</v>
      </c>
      <c r="G3460" s="434">
        <v>6558</v>
      </c>
      <c r="H3460" s="434">
        <v>4087</v>
      </c>
      <c r="I3460" s="434">
        <v>118.9</v>
      </c>
      <c r="J3460" s="434">
        <v>0</v>
      </c>
      <c r="K3460" s="434">
        <v>2008</v>
      </c>
    </row>
    <row r="3461" spans="1:11" hidden="1" x14ac:dyDescent="0.25">
      <c r="A3461" s="434">
        <v>245149000</v>
      </c>
      <c r="B3461" s="434">
        <v>86419</v>
      </c>
      <c r="C3461" s="434" t="s">
        <v>31</v>
      </c>
      <c r="D3461" s="434" t="s">
        <v>25</v>
      </c>
      <c r="E3461" s="434">
        <v>15</v>
      </c>
      <c r="F3461" s="434">
        <v>5100</v>
      </c>
      <c r="G3461" s="434">
        <v>8930</v>
      </c>
      <c r="H3461" s="434">
        <v>6301</v>
      </c>
      <c r="I3461" s="434">
        <v>133</v>
      </c>
      <c r="J3461" s="434">
        <v>0</v>
      </c>
      <c r="K3461" s="434">
        <v>1970</v>
      </c>
    </row>
    <row r="3462" spans="1:11" hidden="1" x14ac:dyDescent="0.25">
      <c r="A3462" s="434">
        <v>245155000</v>
      </c>
      <c r="B3462" s="434">
        <v>24266</v>
      </c>
      <c r="C3462" s="434" t="s">
        <v>56</v>
      </c>
      <c r="D3462" s="434" t="s">
        <v>17</v>
      </c>
      <c r="E3462" s="434">
        <v>17</v>
      </c>
      <c r="F3462" s="434">
        <v>3542</v>
      </c>
      <c r="G3462" s="434">
        <v>200</v>
      </c>
      <c r="H3462" s="434">
        <v>1150</v>
      </c>
      <c r="I3462" s="434">
        <v>61.52</v>
      </c>
      <c r="J3462" s="434">
        <v>0</v>
      </c>
      <c r="K3462" s="434">
        <v>1970</v>
      </c>
    </row>
    <row r="3463" spans="1:11" hidden="1" x14ac:dyDescent="0.25">
      <c r="A3463" s="434">
        <v>245157000</v>
      </c>
      <c r="B3463" s="434">
        <v>16788</v>
      </c>
      <c r="C3463" s="434" t="s">
        <v>61</v>
      </c>
      <c r="D3463" s="434" t="s">
        <v>22</v>
      </c>
      <c r="E3463" s="434">
        <v>12.5</v>
      </c>
      <c r="F3463" s="434">
        <v>1800</v>
      </c>
      <c r="G3463" s="434">
        <v>3714</v>
      </c>
      <c r="H3463" s="434">
        <v>2780</v>
      </c>
      <c r="I3463" s="434">
        <v>89.1</v>
      </c>
      <c r="J3463" s="434">
        <v>0</v>
      </c>
      <c r="K3463" s="434">
        <v>1999</v>
      </c>
    </row>
    <row r="3464" spans="1:11" x14ac:dyDescent="0.25">
      <c r="A3464" s="434">
        <v>245159000</v>
      </c>
      <c r="B3464" s="434">
        <v>931</v>
      </c>
      <c r="C3464" s="434" t="s">
        <v>59</v>
      </c>
      <c r="D3464" s="434" t="s">
        <v>17</v>
      </c>
      <c r="E3464" s="434">
        <v>0</v>
      </c>
      <c r="F3464" s="434">
        <v>1471</v>
      </c>
      <c r="G3464" s="434">
        <v>0</v>
      </c>
      <c r="H3464" s="434">
        <v>496</v>
      </c>
      <c r="I3464" s="434">
        <v>42.35</v>
      </c>
      <c r="J3464" s="434">
        <v>0</v>
      </c>
    </row>
    <row r="3465" spans="1:11" hidden="1" x14ac:dyDescent="0.25">
      <c r="A3465" s="434">
        <v>245167000</v>
      </c>
      <c r="B3465" s="434">
        <v>5</v>
      </c>
      <c r="C3465" s="434" t="s">
        <v>44</v>
      </c>
      <c r="D3465" s="434" t="s">
        <v>33</v>
      </c>
      <c r="I3465" s="434">
        <v>238</v>
      </c>
    </row>
    <row r="3466" spans="1:11" hidden="1" x14ac:dyDescent="0.25">
      <c r="A3466" s="434">
        <v>245169000</v>
      </c>
      <c r="B3466" s="434">
        <v>6750</v>
      </c>
      <c r="C3466" s="434" t="s">
        <v>31</v>
      </c>
      <c r="D3466" s="434" t="s">
        <v>22</v>
      </c>
      <c r="E3466" s="434">
        <v>12</v>
      </c>
      <c r="F3466" s="434">
        <v>1248</v>
      </c>
      <c r="G3466" s="434">
        <v>3750</v>
      </c>
      <c r="H3466" s="434">
        <v>2409</v>
      </c>
      <c r="I3466" s="434">
        <v>82.5</v>
      </c>
      <c r="J3466" s="434">
        <v>0</v>
      </c>
      <c r="K3466" s="434">
        <v>2009</v>
      </c>
    </row>
    <row r="3467" spans="1:11" hidden="1" x14ac:dyDescent="0.25">
      <c r="A3467" s="434">
        <v>245170000</v>
      </c>
      <c r="B3467" s="434">
        <v>122747</v>
      </c>
      <c r="C3467" s="434" t="s">
        <v>61</v>
      </c>
      <c r="D3467" s="434" t="s">
        <v>25</v>
      </c>
      <c r="E3467" s="434">
        <v>16</v>
      </c>
      <c r="F3467" s="434">
        <v>5276</v>
      </c>
      <c r="G3467" s="434">
        <v>9141</v>
      </c>
      <c r="H3467" s="434">
        <v>6540</v>
      </c>
      <c r="I3467" s="434">
        <v>134.55000000000001</v>
      </c>
      <c r="J3467" s="434">
        <v>0</v>
      </c>
      <c r="K3467" s="434">
        <v>2000</v>
      </c>
    </row>
    <row r="3468" spans="1:11" hidden="1" x14ac:dyDescent="0.25">
      <c r="A3468" s="434">
        <v>245176000</v>
      </c>
      <c r="B3468" s="434">
        <v>26389</v>
      </c>
      <c r="C3468" s="434" t="s">
        <v>61</v>
      </c>
      <c r="D3468" s="434" t="s">
        <v>22</v>
      </c>
      <c r="E3468" s="434">
        <v>13</v>
      </c>
      <c r="F3468" s="434">
        <v>2638</v>
      </c>
      <c r="G3468" s="434">
        <v>3636</v>
      </c>
      <c r="H3468" s="434">
        <v>2528</v>
      </c>
      <c r="I3468" s="434">
        <v>89.99</v>
      </c>
      <c r="J3468" s="434">
        <v>0</v>
      </c>
      <c r="K3468" s="434">
        <v>2008</v>
      </c>
    </row>
    <row r="3469" spans="1:11" hidden="1" x14ac:dyDescent="0.25">
      <c r="A3469" s="434">
        <v>245180000</v>
      </c>
      <c r="B3469" s="434">
        <v>29250</v>
      </c>
      <c r="C3469" s="434" t="s">
        <v>61</v>
      </c>
      <c r="D3469" s="434" t="s">
        <v>22</v>
      </c>
      <c r="E3469" s="434">
        <v>12.5</v>
      </c>
      <c r="F3469" s="434">
        <v>1800</v>
      </c>
      <c r="G3469" s="434">
        <v>3792</v>
      </c>
      <c r="H3469" s="434">
        <v>2868</v>
      </c>
      <c r="I3469" s="434">
        <v>89.25</v>
      </c>
      <c r="J3469" s="434">
        <v>0</v>
      </c>
      <c r="K3469" s="434">
        <v>2001</v>
      </c>
    </row>
    <row r="3470" spans="1:11" hidden="1" x14ac:dyDescent="0.25">
      <c r="A3470" s="434">
        <v>245181000</v>
      </c>
      <c r="B3470" s="434">
        <v>1066</v>
      </c>
      <c r="C3470" s="434" t="s">
        <v>61</v>
      </c>
      <c r="D3470" s="434" t="s">
        <v>22</v>
      </c>
      <c r="E3470" s="434">
        <v>12.3</v>
      </c>
      <c r="F3470" s="434">
        <v>2879</v>
      </c>
      <c r="G3470" s="434">
        <v>4247</v>
      </c>
      <c r="H3470" s="434">
        <v>3037</v>
      </c>
      <c r="I3470" s="434">
        <v>90.25</v>
      </c>
      <c r="K3470" s="434">
        <v>2002</v>
      </c>
    </row>
    <row r="3471" spans="1:11" hidden="1" x14ac:dyDescent="0.25">
      <c r="A3471" s="434">
        <v>245184000</v>
      </c>
      <c r="B3471" s="434">
        <v>642837</v>
      </c>
      <c r="C3471" s="434" t="s">
        <v>61</v>
      </c>
      <c r="D3471" s="434" t="s">
        <v>22</v>
      </c>
      <c r="E3471" s="434">
        <v>14</v>
      </c>
      <c r="F3471" s="434">
        <v>2720</v>
      </c>
      <c r="G3471" s="434">
        <v>5756</v>
      </c>
      <c r="H3471" s="434">
        <v>3970</v>
      </c>
      <c r="I3471" s="434">
        <v>99.99</v>
      </c>
      <c r="J3471" s="434">
        <v>0</v>
      </c>
      <c r="K3471" s="434">
        <v>2008</v>
      </c>
    </row>
    <row r="3472" spans="1:11" hidden="1" x14ac:dyDescent="0.25">
      <c r="A3472" s="434">
        <v>245186000</v>
      </c>
      <c r="B3472" s="434">
        <v>20741</v>
      </c>
      <c r="C3472" s="434" t="s">
        <v>31</v>
      </c>
      <c r="D3472" s="434" t="s">
        <v>22</v>
      </c>
      <c r="E3472" s="434">
        <v>17</v>
      </c>
      <c r="F3472" s="434">
        <v>2010</v>
      </c>
      <c r="G3472" s="434">
        <v>3652</v>
      </c>
      <c r="H3472" s="434">
        <v>2862</v>
      </c>
      <c r="I3472" s="434">
        <v>94.7</v>
      </c>
      <c r="J3472" s="434">
        <v>0</v>
      </c>
      <c r="K3472" s="434">
        <v>2011</v>
      </c>
    </row>
    <row r="3473" spans="1:11" hidden="1" x14ac:dyDescent="0.25">
      <c r="A3473" s="434">
        <v>245190000</v>
      </c>
      <c r="B3473" s="434">
        <v>251800</v>
      </c>
      <c r="C3473" s="434" t="s">
        <v>28</v>
      </c>
      <c r="D3473" s="434" t="s">
        <v>22</v>
      </c>
      <c r="E3473" s="434">
        <v>12.5</v>
      </c>
      <c r="F3473" s="434">
        <v>2300</v>
      </c>
      <c r="G3473" s="434">
        <v>4537</v>
      </c>
      <c r="H3473" s="434">
        <v>2999</v>
      </c>
      <c r="I3473" s="434">
        <v>89.99</v>
      </c>
      <c r="J3473" s="434">
        <v>0</v>
      </c>
      <c r="K3473" s="434">
        <v>2008</v>
      </c>
    </row>
    <row r="3474" spans="1:11" hidden="1" x14ac:dyDescent="0.25">
      <c r="A3474" s="434">
        <v>245196000</v>
      </c>
      <c r="B3474" s="434">
        <v>3397</v>
      </c>
      <c r="C3474" s="434" t="s">
        <v>20</v>
      </c>
      <c r="D3474" s="434" t="s">
        <v>25</v>
      </c>
      <c r="E3474" s="434">
        <v>13</v>
      </c>
      <c r="F3474" s="434">
        <v>3861</v>
      </c>
      <c r="G3474" s="434">
        <v>10020</v>
      </c>
      <c r="H3474" s="434">
        <v>6742</v>
      </c>
      <c r="I3474" s="434">
        <v>126.73</v>
      </c>
      <c r="J3474" s="434">
        <v>10928</v>
      </c>
      <c r="K3474" s="434">
        <v>1997</v>
      </c>
    </row>
    <row r="3475" spans="1:11" hidden="1" x14ac:dyDescent="0.25">
      <c r="A3475" s="434">
        <v>245198000</v>
      </c>
      <c r="B3475" s="434">
        <v>748</v>
      </c>
      <c r="C3475" s="434" t="s">
        <v>16</v>
      </c>
      <c r="D3475" s="434" t="s">
        <v>25</v>
      </c>
      <c r="F3475" s="434">
        <v>4000</v>
      </c>
      <c r="G3475" s="434">
        <v>9015</v>
      </c>
      <c r="H3475" s="434">
        <v>6334</v>
      </c>
      <c r="I3475" s="434">
        <v>108.5</v>
      </c>
      <c r="J3475" s="434">
        <v>7593</v>
      </c>
      <c r="K3475" s="434">
        <v>2012</v>
      </c>
    </row>
    <row r="3476" spans="1:11" hidden="1" x14ac:dyDescent="0.25">
      <c r="A3476" s="434">
        <v>245206000</v>
      </c>
      <c r="B3476" s="434">
        <v>55566</v>
      </c>
      <c r="C3476" s="434" t="s">
        <v>44</v>
      </c>
      <c r="D3476" s="434" t="s">
        <v>36</v>
      </c>
      <c r="E3476" s="434">
        <v>23.9</v>
      </c>
      <c r="F3476" s="434">
        <v>65000</v>
      </c>
      <c r="G3476" s="434">
        <v>9125</v>
      </c>
      <c r="H3476" s="434">
        <v>86273</v>
      </c>
      <c r="I3476" s="434">
        <v>285.43</v>
      </c>
      <c r="J3476" s="434">
        <v>0</v>
      </c>
      <c r="K3476" s="434">
        <v>2008</v>
      </c>
    </row>
    <row r="3477" spans="1:11" hidden="1" x14ac:dyDescent="0.25">
      <c r="A3477" s="434">
        <v>245215000</v>
      </c>
      <c r="B3477" s="434">
        <v>116838</v>
      </c>
      <c r="C3477" s="434" t="s">
        <v>61</v>
      </c>
      <c r="D3477" s="434" t="s">
        <v>22</v>
      </c>
      <c r="E3477" s="434">
        <v>10</v>
      </c>
      <c r="F3477" s="434">
        <v>1103</v>
      </c>
      <c r="G3477" s="434">
        <v>2620</v>
      </c>
      <c r="H3477" s="434">
        <v>1862</v>
      </c>
      <c r="I3477" s="434">
        <v>87.27</v>
      </c>
      <c r="J3477" s="434">
        <v>0</v>
      </c>
      <c r="K3477" s="434">
        <v>2007</v>
      </c>
    </row>
    <row r="3478" spans="1:11" hidden="1" x14ac:dyDescent="0.25">
      <c r="A3478" s="434">
        <v>245219000</v>
      </c>
      <c r="B3478" s="434">
        <v>132417</v>
      </c>
      <c r="C3478" s="434" t="s">
        <v>31</v>
      </c>
      <c r="D3478" s="434" t="s">
        <v>22</v>
      </c>
      <c r="E3478" s="434">
        <v>12.5</v>
      </c>
      <c r="F3478" s="434">
        <v>2323</v>
      </c>
      <c r="G3478" s="434">
        <v>3284</v>
      </c>
      <c r="H3478" s="434">
        <v>2561</v>
      </c>
      <c r="I3478" s="434">
        <v>88</v>
      </c>
      <c r="J3478" s="434">
        <v>0</v>
      </c>
      <c r="K3478" s="434">
        <v>1970</v>
      </c>
    </row>
    <row r="3479" spans="1:11" hidden="1" x14ac:dyDescent="0.25">
      <c r="A3479" s="434">
        <v>245223000</v>
      </c>
      <c r="B3479" s="434">
        <v>109928</v>
      </c>
      <c r="C3479" s="434" t="s">
        <v>61</v>
      </c>
      <c r="D3479" s="434" t="s">
        <v>22</v>
      </c>
      <c r="E3479" s="434">
        <v>11</v>
      </c>
      <c r="F3479" s="434">
        <v>1442</v>
      </c>
      <c r="G3479" s="434">
        <v>3245</v>
      </c>
      <c r="H3479" s="434">
        <v>2281</v>
      </c>
      <c r="I3479" s="434">
        <v>88.97</v>
      </c>
      <c r="J3479" s="434">
        <v>0</v>
      </c>
      <c r="K3479" s="434">
        <v>2009</v>
      </c>
    </row>
    <row r="3480" spans="1:11" hidden="1" x14ac:dyDescent="0.25">
      <c r="A3480" s="434">
        <v>245226000</v>
      </c>
      <c r="B3480" s="434">
        <v>128977</v>
      </c>
      <c r="C3480" s="434" t="s">
        <v>61</v>
      </c>
      <c r="D3480" s="434" t="s">
        <v>29</v>
      </c>
      <c r="E3480" s="434">
        <v>14</v>
      </c>
      <c r="F3480" s="434">
        <v>4500</v>
      </c>
      <c r="G3480" s="434">
        <v>14595</v>
      </c>
      <c r="H3480" s="434">
        <v>8911</v>
      </c>
      <c r="I3480" s="434">
        <v>154.6</v>
      </c>
      <c r="J3480" s="434">
        <v>0</v>
      </c>
      <c r="K3480" s="434">
        <v>2010</v>
      </c>
    </row>
    <row r="3481" spans="1:11" hidden="1" x14ac:dyDescent="0.25">
      <c r="A3481" s="434">
        <v>245227000</v>
      </c>
      <c r="B3481" s="434">
        <v>50714</v>
      </c>
      <c r="C3481" s="434" t="s">
        <v>35</v>
      </c>
      <c r="D3481" s="434" t="s">
        <v>22</v>
      </c>
      <c r="E3481" s="434">
        <v>15</v>
      </c>
      <c r="F3481" s="434">
        <v>3280</v>
      </c>
      <c r="G3481" s="434">
        <v>4800</v>
      </c>
      <c r="H3481" s="434">
        <v>3871</v>
      </c>
      <c r="I3481" s="434">
        <v>99.97</v>
      </c>
      <c r="J3481" s="434">
        <v>0</v>
      </c>
      <c r="K3481" s="434">
        <v>2012</v>
      </c>
    </row>
    <row r="3482" spans="1:11" hidden="1" x14ac:dyDescent="0.25">
      <c r="A3482" s="434">
        <v>245237000</v>
      </c>
      <c r="B3482" s="434">
        <v>56447</v>
      </c>
      <c r="C3482" s="434" t="s">
        <v>31</v>
      </c>
      <c r="D3482" s="434" t="s">
        <v>25</v>
      </c>
      <c r="E3482" s="434">
        <v>13.4</v>
      </c>
      <c r="F3482" s="434">
        <v>2995</v>
      </c>
      <c r="G3482" s="434">
        <v>8137</v>
      </c>
      <c r="H3482" s="434">
        <v>5667</v>
      </c>
      <c r="I3482" s="434">
        <v>118.14</v>
      </c>
      <c r="J3482" s="434">
        <v>0</v>
      </c>
      <c r="K3482" s="434">
        <v>1970</v>
      </c>
    </row>
    <row r="3483" spans="1:11" hidden="1" x14ac:dyDescent="0.25">
      <c r="A3483" s="434">
        <v>245239000</v>
      </c>
      <c r="B3483" s="434">
        <v>46294</v>
      </c>
      <c r="C3483" s="434" t="s">
        <v>56</v>
      </c>
      <c r="D3483" s="434" t="s">
        <v>22</v>
      </c>
      <c r="E3483" s="434">
        <v>12</v>
      </c>
      <c r="F3483" s="434">
        <v>1103</v>
      </c>
      <c r="G3483" s="434">
        <v>3192</v>
      </c>
      <c r="H3483" s="434">
        <v>2973</v>
      </c>
      <c r="I3483" s="434">
        <v>90.74</v>
      </c>
      <c r="J3483" s="434">
        <v>0</v>
      </c>
      <c r="K3483" s="434">
        <v>1974</v>
      </c>
    </row>
    <row r="3484" spans="1:11" hidden="1" x14ac:dyDescent="0.25">
      <c r="A3484" s="434">
        <v>245241000</v>
      </c>
      <c r="B3484" s="434">
        <v>23344</v>
      </c>
      <c r="C3484" s="434" t="s">
        <v>31</v>
      </c>
      <c r="D3484" s="434" t="s">
        <v>22</v>
      </c>
      <c r="E3484" s="434">
        <v>17</v>
      </c>
      <c r="F3484" s="434">
        <v>2010</v>
      </c>
      <c r="G3484" s="434">
        <v>4114</v>
      </c>
      <c r="H3484" s="434">
        <v>2850</v>
      </c>
      <c r="I3484" s="434">
        <v>94.7</v>
      </c>
      <c r="J3484" s="434">
        <v>0</v>
      </c>
      <c r="K3484" s="434">
        <v>2010</v>
      </c>
    </row>
    <row r="3485" spans="1:11" hidden="1" x14ac:dyDescent="0.25">
      <c r="A3485" s="434">
        <v>245250000</v>
      </c>
      <c r="B3485" s="434">
        <v>90362</v>
      </c>
      <c r="C3485" s="434" t="s">
        <v>61</v>
      </c>
      <c r="D3485" s="434" t="s">
        <v>25</v>
      </c>
      <c r="E3485" s="434">
        <v>16.5</v>
      </c>
      <c r="F3485" s="434">
        <v>5279</v>
      </c>
      <c r="G3485" s="434">
        <v>8867</v>
      </c>
      <c r="H3485" s="434">
        <v>6219</v>
      </c>
      <c r="I3485" s="434">
        <v>133.41</v>
      </c>
      <c r="J3485" s="434">
        <v>0</v>
      </c>
      <c r="K3485" s="434">
        <v>2000</v>
      </c>
    </row>
    <row r="3486" spans="1:11" hidden="1" x14ac:dyDescent="0.25">
      <c r="A3486" s="434">
        <v>245257000</v>
      </c>
      <c r="B3486" s="434">
        <v>132069</v>
      </c>
      <c r="C3486" s="434" t="s">
        <v>31</v>
      </c>
      <c r="D3486" s="434" t="s">
        <v>22</v>
      </c>
      <c r="E3486" s="434">
        <v>10.7</v>
      </c>
      <c r="F3486" s="434">
        <v>749</v>
      </c>
      <c r="G3486" s="434">
        <v>2315</v>
      </c>
      <c r="H3486" s="434">
        <v>1546</v>
      </c>
      <c r="I3486" s="434">
        <v>85.75</v>
      </c>
      <c r="J3486" s="434">
        <v>0</v>
      </c>
      <c r="K3486" s="434">
        <v>1996</v>
      </c>
    </row>
    <row r="3487" spans="1:11" hidden="1" x14ac:dyDescent="0.25">
      <c r="A3487" s="434">
        <v>245261000</v>
      </c>
      <c r="B3487" s="434">
        <v>11652</v>
      </c>
      <c r="C3487" s="434" t="s">
        <v>61</v>
      </c>
      <c r="D3487" s="434" t="s">
        <v>29</v>
      </c>
      <c r="E3487" s="434">
        <v>17</v>
      </c>
      <c r="F3487" s="434">
        <v>12062</v>
      </c>
      <c r="G3487" s="434">
        <v>21349</v>
      </c>
      <c r="H3487" s="434">
        <v>16639</v>
      </c>
      <c r="I3487" s="434">
        <v>172.6</v>
      </c>
      <c r="J3487" s="434">
        <v>0</v>
      </c>
      <c r="K3487" s="434">
        <v>2001</v>
      </c>
    </row>
    <row r="3488" spans="1:11" hidden="1" x14ac:dyDescent="0.25">
      <c r="A3488" s="434">
        <v>245271000</v>
      </c>
      <c r="B3488" s="434">
        <v>52965</v>
      </c>
      <c r="C3488" s="434" t="s">
        <v>61</v>
      </c>
      <c r="D3488" s="434" t="s">
        <v>22</v>
      </c>
      <c r="E3488" s="434">
        <v>10.5</v>
      </c>
      <c r="F3488" s="434">
        <v>1319</v>
      </c>
      <c r="G3488" s="434">
        <v>2948</v>
      </c>
      <c r="H3488" s="434">
        <v>2080</v>
      </c>
      <c r="I3488" s="434">
        <v>88.95</v>
      </c>
      <c r="J3488" s="434">
        <v>0</v>
      </c>
      <c r="K3488" s="434">
        <v>2001</v>
      </c>
    </row>
    <row r="3489" spans="1:11" hidden="1" x14ac:dyDescent="0.25">
      <c r="A3489" s="434">
        <v>245278000</v>
      </c>
      <c r="B3489" s="434">
        <v>88337</v>
      </c>
      <c r="C3489" s="434" t="s">
        <v>61</v>
      </c>
      <c r="D3489" s="434" t="s">
        <v>25</v>
      </c>
      <c r="E3489" s="434">
        <v>13.7</v>
      </c>
      <c r="F3489" s="434">
        <v>4500</v>
      </c>
      <c r="G3489" s="434">
        <v>11280</v>
      </c>
      <c r="H3489" s="434">
        <v>7196</v>
      </c>
      <c r="I3489" s="434">
        <v>137.84</v>
      </c>
      <c r="J3489" s="434">
        <v>0</v>
      </c>
      <c r="K3489" s="434">
        <v>2009</v>
      </c>
    </row>
    <row r="3490" spans="1:11" hidden="1" x14ac:dyDescent="0.25">
      <c r="A3490" s="434">
        <v>245279000</v>
      </c>
      <c r="B3490" s="434">
        <v>107129</v>
      </c>
      <c r="C3490" s="434" t="s">
        <v>61</v>
      </c>
      <c r="D3490" s="434" t="s">
        <v>25</v>
      </c>
      <c r="E3490" s="434">
        <v>16.5</v>
      </c>
      <c r="F3490" s="434">
        <v>5279</v>
      </c>
      <c r="G3490" s="434">
        <v>8867</v>
      </c>
      <c r="H3490" s="434">
        <v>6235</v>
      </c>
      <c r="I3490" s="434">
        <v>133.38999999999999</v>
      </c>
      <c r="J3490" s="434">
        <v>0</v>
      </c>
      <c r="K3490" s="434">
        <v>1999</v>
      </c>
    </row>
    <row r="3491" spans="1:11" hidden="1" x14ac:dyDescent="0.25">
      <c r="A3491" s="434">
        <v>245281000</v>
      </c>
      <c r="B3491" s="434">
        <v>84778</v>
      </c>
      <c r="C3491" s="434" t="s">
        <v>61</v>
      </c>
      <c r="D3491" s="434" t="s">
        <v>22</v>
      </c>
      <c r="E3491" s="434">
        <v>11</v>
      </c>
      <c r="F3491" s="434">
        <v>1442</v>
      </c>
      <c r="G3491" s="434">
        <v>3150</v>
      </c>
      <c r="H3491" s="434">
        <v>2281</v>
      </c>
      <c r="I3491" s="434">
        <v>88.97</v>
      </c>
      <c r="J3491" s="434">
        <v>0</v>
      </c>
      <c r="K3491" s="434">
        <v>2008</v>
      </c>
    </row>
    <row r="3492" spans="1:11" hidden="1" x14ac:dyDescent="0.25">
      <c r="A3492" s="434">
        <v>245284000</v>
      </c>
      <c r="B3492" s="434">
        <v>454090</v>
      </c>
      <c r="C3492" s="434" t="s">
        <v>20</v>
      </c>
      <c r="D3492" s="434" t="s">
        <v>25</v>
      </c>
      <c r="E3492" s="434">
        <v>15</v>
      </c>
      <c r="F3492" s="434">
        <v>3520</v>
      </c>
      <c r="G3492" s="434">
        <v>4250</v>
      </c>
      <c r="H3492" s="434">
        <v>3983</v>
      </c>
      <c r="I3492" s="434">
        <v>105.6</v>
      </c>
      <c r="J3492" s="434">
        <v>0</v>
      </c>
      <c r="K3492" s="434">
        <v>1970</v>
      </c>
    </row>
    <row r="3493" spans="1:11" hidden="1" x14ac:dyDescent="0.25">
      <c r="A3493" s="434">
        <v>245286000</v>
      </c>
      <c r="B3493" s="434">
        <v>18714</v>
      </c>
      <c r="C3493" s="434" t="s">
        <v>24</v>
      </c>
      <c r="D3493" s="434" t="s">
        <v>25</v>
      </c>
      <c r="E3493" s="434">
        <v>15.5</v>
      </c>
      <c r="F3493" s="434">
        <v>3606</v>
      </c>
      <c r="G3493" s="434">
        <v>6875</v>
      </c>
      <c r="H3493" s="434">
        <v>5831</v>
      </c>
      <c r="I3493" s="434">
        <v>115.98</v>
      </c>
      <c r="J3493" s="434">
        <v>6080</v>
      </c>
      <c r="K3493" s="434">
        <v>2000</v>
      </c>
    </row>
    <row r="3494" spans="1:11" hidden="1" x14ac:dyDescent="0.25">
      <c r="A3494" s="434">
        <v>245296000</v>
      </c>
      <c r="B3494" s="434">
        <v>25750</v>
      </c>
      <c r="C3494" s="434" t="s">
        <v>31</v>
      </c>
      <c r="D3494" s="434" t="s">
        <v>25</v>
      </c>
      <c r="E3494" s="434">
        <v>12</v>
      </c>
      <c r="F3494" s="434">
        <v>2880</v>
      </c>
      <c r="G3494" s="434">
        <v>6000</v>
      </c>
      <c r="H3494" s="434">
        <v>5198</v>
      </c>
      <c r="I3494" s="434">
        <v>107.95</v>
      </c>
      <c r="J3494" s="434">
        <v>0</v>
      </c>
      <c r="K3494" s="434">
        <v>1970</v>
      </c>
    </row>
    <row r="3495" spans="1:11" hidden="1" x14ac:dyDescent="0.25">
      <c r="A3495" s="434">
        <v>245297000</v>
      </c>
      <c r="B3495" s="434">
        <v>119687</v>
      </c>
      <c r="C3495" s="434" t="s">
        <v>31</v>
      </c>
      <c r="D3495" s="434" t="s">
        <v>25</v>
      </c>
      <c r="E3495" s="434">
        <v>13.7</v>
      </c>
      <c r="F3495" s="434">
        <v>4496</v>
      </c>
      <c r="G3495" s="434">
        <v>12004</v>
      </c>
      <c r="H3495" s="434">
        <v>7680</v>
      </c>
      <c r="I3495" s="434">
        <v>144.56</v>
      </c>
      <c r="J3495" s="434">
        <v>0</v>
      </c>
      <c r="K3495" s="434">
        <v>2011</v>
      </c>
    </row>
    <row r="3496" spans="1:11" hidden="1" x14ac:dyDescent="0.25">
      <c r="A3496" s="434">
        <v>245299000</v>
      </c>
      <c r="B3496" s="434">
        <v>40853</v>
      </c>
      <c r="C3496" s="434" t="s">
        <v>61</v>
      </c>
      <c r="D3496" s="434" t="s">
        <v>25</v>
      </c>
      <c r="E3496" s="434">
        <v>16</v>
      </c>
      <c r="F3496" s="434">
        <v>7200</v>
      </c>
      <c r="G3496" s="434">
        <v>17294</v>
      </c>
      <c r="H3496" s="434">
        <v>11885</v>
      </c>
      <c r="I3496" s="434">
        <v>142.91999999999999</v>
      </c>
      <c r="J3496" s="434">
        <v>0</v>
      </c>
      <c r="K3496" s="434">
        <v>2012</v>
      </c>
    </row>
    <row r="3497" spans="1:11" hidden="1" x14ac:dyDescent="0.25">
      <c r="A3497" s="434">
        <v>245301000</v>
      </c>
      <c r="B3497" s="434">
        <v>24035</v>
      </c>
      <c r="C3497" s="434" t="s">
        <v>61</v>
      </c>
      <c r="D3497" s="434" t="s">
        <v>22</v>
      </c>
      <c r="E3497" s="434">
        <v>12.5</v>
      </c>
      <c r="F3497" s="434">
        <v>2208</v>
      </c>
      <c r="G3497" s="434">
        <v>3500</v>
      </c>
      <c r="H3497" s="434">
        <v>2622</v>
      </c>
      <c r="I3497" s="434">
        <v>88.5</v>
      </c>
      <c r="J3497" s="434">
        <v>0</v>
      </c>
      <c r="K3497" s="434">
        <v>2010</v>
      </c>
    </row>
    <row r="3498" spans="1:11" hidden="1" x14ac:dyDescent="0.25">
      <c r="A3498" s="434">
        <v>245304000</v>
      </c>
      <c r="B3498" s="434">
        <v>46601</v>
      </c>
      <c r="C3498" s="434" t="s">
        <v>44</v>
      </c>
      <c r="D3498" s="434" t="s">
        <v>36</v>
      </c>
      <c r="E3498" s="434">
        <v>22</v>
      </c>
      <c r="F3498" s="434">
        <v>65840</v>
      </c>
      <c r="G3498" s="434">
        <v>10965</v>
      </c>
      <c r="H3498" s="434">
        <v>82305</v>
      </c>
      <c r="I3498" s="434">
        <v>285.27999999999997</v>
      </c>
      <c r="J3498" s="434">
        <v>0</v>
      </c>
      <c r="K3498" s="434">
        <v>2002</v>
      </c>
    </row>
    <row r="3499" spans="1:11" hidden="1" x14ac:dyDescent="0.25">
      <c r="A3499" s="434">
        <v>245306000</v>
      </c>
      <c r="B3499" s="434">
        <v>27512</v>
      </c>
      <c r="C3499" s="434" t="s">
        <v>61</v>
      </c>
      <c r="D3499" s="434" t="s">
        <v>22</v>
      </c>
      <c r="E3499" s="434">
        <v>13.5</v>
      </c>
      <c r="F3499" s="434">
        <v>2640</v>
      </c>
      <c r="G3499" s="434">
        <v>4500</v>
      </c>
      <c r="H3499" s="434">
        <v>2999</v>
      </c>
      <c r="I3499" s="434">
        <v>89.78</v>
      </c>
      <c r="J3499" s="434">
        <v>0</v>
      </c>
      <c r="K3499" s="434">
        <v>2005</v>
      </c>
    </row>
    <row r="3500" spans="1:11" hidden="1" x14ac:dyDescent="0.25">
      <c r="A3500" s="434">
        <v>245309000</v>
      </c>
      <c r="B3500" s="434">
        <v>21428</v>
      </c>
      <c r="C3500" s="434" t="s">
        <v>54</v>
      </c>
      <c r="D3500" s="434" t="s">
        <v>22</v>
      </c>
      <c r="E3500" s="434">
        <v>14.5</v>
      </c>
      <c r="F3500" s="434">
        <v>12800</v>
      </c>
      <c r="G3500" s="434">
        <v>3567</v>
      </c>
      <c r="H3500" s="434">
        <v>3239</v>
      </c>
      <c r="I3500" s="434">
        <v>75.05</v>
      </c>
      <c r="J3500" s="434">
        <v>0</v>
      </c>
      <c r="K3500" s="434">
        <v>1970</v>
      </c>
    </row>
    <row r="3501" spans="1:11" hidden="1" x14ac:dyDescent="0.25">
      <c r="A3501" s="434">
        <v>245315000</v>
      </c>
      <c r="B3501" s="434">
        <v>144546</v>
      </c>
      <c r="C3501" s="434" t="s">
        <v>61</v>
      </c>
      <c r="D3501" s="434" t="s">
        <v>25</v>
      </c>
      <c r="E3501" s="434">
        <v>16</v>
      </c>
      <c r="F3501" s="434">
        <v>5279</v>
      </c>
      <c r="G3501" s="434">
        <v>9141</v>
      </c>
      <c r="H3501" s="434">
        <v>6540</v>
      </c>
      <c r="I3501" s="434">
        <v>134.5</v>
      </c>
      <c r="J3501" s="434">
        <v>0</v>
      </c>
      <c r="K3501" s="434">
        <v>1999</v>
      </c>
    </row>
    <row r="3502" spans="1:11" x14ac:dyDescent="0.25">
      <c r="A3502" s="434">
        <v>245325000</v>
      </c>
      <c r="B3502" s="434">
        <v>17286</v>
      </c>
      <c r="C3502" s="434" t="s">
        <v>59</v>
      </c>
      <c r="D3502" s="434" t="s">
        <v>17</v>
      </c>
      <c r="E3502" s="434">
        <v>0</v>
      </c>
      <c r="F3502" s="434">
        <v>1052</v>
      </c>
      <c r="G3502" s="434">
        <v>0</v>
      </c>
      <c r="H3502" s="434">
        <v>336</v>
      </c>
      <c r="I3502" s="434">
        <v>35.340000000000003</v>
      </c>
      <c r="J3502" s="434">
        <v>0</v>
      </c>
    </row>
    <row r="3503" spans="1:11" hidden="1" x14ac:dyDescent="0.25">
      <c r="A3503" s="434">
        <v>245329000</v>
      </c>
      <c r="B3503" s="434">
        <v>2469</v>
      </c>
      <c r="C3503" s="434" t="s">
        <v>61</v>
      </c>
      <c r="D3503" s="434" t="s">
        <v>13</v>
      </c>
      <c r="I3503" s="434">
        <v>16</v>
      </c>
    </row>
    <row r="3504" spans="1:11" hidden="1" x14ac:dyDescent="0.25">
      <c r="A3504" s="434">
        <v>245339000</v>
      </c>
      <c r="B3504" s="434">
        <v>3377</v>
      </c>
      <c r="C3504" s="434" t="s">
        <v>31</v>
      </c>
      <c r="D3504" s="434" t="s">
        <v>22</v>
      </c>
      <c r="E3504" s="434">
        <v>10.1</v>
      </c>
      <c r="F3504" s="434">
        <v>1014</v>
      </c>
      <c r="G3504" s="434">
        <v>2500</v>
      </c>
      <c r="H3504" s="434">
        <v>1552</v>
      </c>
      <c r="I3504" s="434">
        <v>81.900000000000006</v>
      </c>
      <c r="J3504" s="434">
        <v>0</v>
      </c>
      <c r="K3504" s="434">
        <v>2004</v>
      </c>
    </row>
    <row r="3505" spans="1:11" hidden="1" x14ac:dyDescent="0.25">
      <c r="A3505" s="434">
        <v>245347000</v>
      </c>
      <c r="B3505" s="434">
        <v>19195</v>
      </c>
      <c r="C3505" s="434" t="s">
        <v>61</v>
      </c>
      <c r="D3505" s="434" t="s">
        <v>25</v>
      </c>
      <c r="E3505" s="434">
        <v>16</v>
      </c>
      <c r="F3505" s="434">
        <v>7200</v>
      </c>
      <c r="G3505" s="434">
        <v>17407</v>
      </c>
      <c r="H3505" s="434">
        <v>11864</v>
      </c>
      <c r="I3505" s="434">
        <v>142.91999999999999</v>
      </c>
      <c r="J3505" s="434">
        <v>0</v>
      </c>
      <c r="K3505" s="434">
        <v>2010</v>
      </c>
    </row>
    <row r="3506" spans="1:11" hidden="1" x14ac:dyDescent="0.25">
      <c r="A3506" s="434">
        <v>245355000</v>
      </c>
      <c r="B3506" s="434">
        <v>3471</v>
      </c>
      <c r="C3506" s="434" t="s">
        <v>54</v>
      </c>
      <c r="D3506" s="434" t="s">
        <v>22</v>
      </c>
      <c r="E3506" s="434">
        <v>43599</v>
      </c>
      <c r="F3506" s="434">
        <v>11996</v>
      </c>
      <c r="G3506" s="434">
        <v>3567</v>
      </c>
      <c r="H3506" s="434">
        <v>3239</v>
      </c>
      <c r="I3506" s="434">
        <v>75</v>
      </c>
      <c r="J3506" s="434">
        <v>0</v>
      </c>
    </row>
    <row r="3507" spans="1:11" hidden="1" x14ac:dyDescent="0.25">
      <c r="A3507" s="434">
        <v>245368000</v>
      </c>
      <c r="B3507" s="434">
        <v>1613</v>
      </c>
      <c r="C3507" s="434" t="s">
        <v>61</v>
      </c>
      <c r="D3507" s="434" t="s">
        <v>13</v>
      </c>
      <c r="I3507" s="434">
        <v>16</v>
      </c>
    </row>
    <row r="3508" spans="1:11" hidden="1" x14ac:dyDescent="0.25">
      <c r="A3508" s="434">
        <v>245377000</v>
      </c>
      <c r="B3508" s="434">
        <v>298101</v>
      </c>
      <c r="C3508" s="434" t="s">
        <v>31</v>
      </c>
      <c r="D3508" s="434" t="s">
        <v>22</v>
      </c>
      <c r="E3508" s="434">
        <v>9.5</v>
      </c>
      <c r="F3508" s="434">
        <v>990</v>
      </c>
      <c r="G3508" s="434">
        <v>1842</v>
      </c>
      <c r="H3508" s="434">
        <v>1435</v>
      </c>
      <c r="I3508" s="434">
        <v>79.989999999999995</v>
      </c>
      <c r="J3508" s="434">
        <v>0</v>
      </c>
      <c r="K3508" s="434">
        <v>1970</v>
      </c>
    </row>
    <row r="3509" spans="1:11" hidden="1" x14ac:dyDescent="0.25">
      <c r="A3509" s="434">
        <v>245391000</v>
      </c>
      <c r="B3509" s="434">
        <v>16475</v>
      </c>
      <c r="C3509" s="434" t="s">
        <v>31</v>
      </c>
      <c r="D3509" s="434" t="s">
        <v>22</v>
      </c>
      <c r="E3509" s="434">
        <v>17</v>
      </c>
      <c r="F3509" s="434">
        <v>2010</v>
      </c>
      <c r="G3509" s="434">
        <v>3659</v>
      </c>
      <c r="H3509" s="434">
        <v>2862</v>
      </c>
      <c r="I3509" s="434">
        <v>94.7</v>
      </c>
      <c r="J3509" s="434">
        <v>0</v>
      </c>
      <c r="K3509" s="434">
        <v>2010</v>
      </c>
    </row>
    <row r="3510" spans="1:11" hidden="1" x14ac:dyDescent="0.25">
      <c r="A3510" s="434">
        <v>245392000</v>
      </c>
      <c r="B3510" s="434">
        <v>13333</v>
      </c>
      <c r="C3510" s="434" t="s">
        <v>31</v>
      </c>
      <c r="D3510" s="434" t="s">
        <v>22</v>
      </c>
      <c r="F3510" s="434">
        <v>1740</v>
      </c>
      <c r="G3510" s="434">
        <v>5160</v>
      </c>
      <c r="H3510" s="434">
        <v>2999</v>
      </c>
      <c r="I3510" s="434">
        <v>86.93</v>
      </c>
      <c r="K3510" s="434">
        <v>2021</v>
      </c>
    </row>
    <row r="3511" spans="1:11" hidden="1" x14ac:dyDescent="0.25">
      <c r="A3511" s="434">
        <v>245394000</v>
      </c>
      <c r="B3511" s="434">
        <v>61331</v>
      </c>
      <c r="C3511" s="434" t="s">
        <v>61</v>
      </c>
      <c r="D3511" s="434" t="s">
        <v>25</v>
      </c>
      <c r="E3511" s="434">
        <v>16.399999999999999</v>
      </c>
      <c r="F3511" s="434">
        <v>8648</v>
      </c>
      <c r="G3511" s="434">
        <v>16050</v>
      </c>
      <c r="H3511" s="434">
        <v>10990</v>
      </c>
      <c r="I3511" s="434">
        <v>138.04</v>
      </c>
      <c r="J3511" s="434">
        <v>0</v>
      </c>
      <c r="K3511" s="434">
        <v>1997</v>
      </c>
    </row>
    <row r="3512" spans="1:11" hidden="1" x14ac:dyDescent="0.25">
      <c r="A3512" s="434">
        <v>245407000</v>
      </c>
      <c r="B3512" s="434">
        <v>139287</v>
      </c>
      <c r="C3512" s="434" t="s">
        <v>61</v>
      </c>
      <c r="D3512" s="434" t="s">
        <v>22</v>
      </c>
      <c r="E3512" s="434">
        <v>10</v>
      </c>
      <c r="F3512" s="434">
        <v>1103</v>
      </c>
      <c r="G3512" s="434">
        <v>2600</v>
      </c>
      <c r="H3512" s="434">
        <v>1862</v>
      </c>
      <c r="I3512" s="434">
        <v>87.27</v>
      </c>
      <c r="J3512" s="434">
        <v>0</v>
      </c>
      <c r="K3512" s="434">
        <v>2007</v>
      </c>
    </row>
    <row r="3513" spans="1:11" hidden="1" x14ac:dyDescent="0.25">
      <c r="A3513" s="434">
        <v>245413000</v>
      </c>
      <c r="B3513" s="434">
        <v>120339</v>
      </c>
      <c r="C3513" s="434" t="s">
        <v>61</v>
      </c>
      <c r="D3513" s="434" t="s">
        <v>25</v>
      </c>
      <c r="E3513" s="434">
        <v>16.5</v>
      </c>
      <c r="F3513" s="434">
        <v>5279</v>
      </c>
      <c r="G3513" s="434">
        <v>8860</v>
      </c>
      <c r="H3513" s="434">
        <v>6205</v>
      </c>
      <c r="I3513" s="434">
        <v>133.41</v>
      </c>
      <c r="J3513" s="434">
        <v>0</v>
      </c>
      <c r="K3513" s="434">
        <v>1999</v>
      </c>
    </row>
    <row r="3514" spans="1:11" hidden="1" x14ac:dyDescent="0.25">
      <c r="A3514" s="434">
        <v>245429000</v>
      </c>
      <c r="B3514" s="434">
        <v>26632</v>
      </c>
      <c r="C3514" s="434" t="s">
        <v>61</v>
      </c>
      <c r="D3514" s="434" t="s">
        <v>13</v>
      </c>
      <c r="I3514" s="434">
        <v>16</v>
      </c>
    </row>
    <row r="3515" spans="1:11" hidden="1" x14ac:dyDescent="0.25">
      <c r="A3515" s="434">
        <v>245432000</v>
      </c>
      <c r="B3515" s="434">
        <v>818597</v>
      </c>
      <c r="C3515" s="434" t="s">
        <v>31</v>
      </c>
      <c r="D3515" s="434" t="s">
        <v>22</v>
      </c>
      <c r="I3515" s="434">
        <v>89</v>
      </c>
    </row>
    <row r="3516" spans="1:11" hidden="1" x14ac:dyDescent="0.25">
      <c r="A3516" s="434">
        <v>245433000</v>
      </c>
      <c r="B3516" s="434">
        <v>62055</v>
      </c>
      <c r="C3516" s="434" t="s">
        <v>31</v>
      </c>
      <c r="D3516" s="434" t="s">
        <v>25</v>
      </c>
      <c r="E3516" s="434">
        <v>13</v>
      </c>
      <c r="F3516" s="434">
        <v>2320</v>
      </c>
      <c r="G3516" s="434">
        <v>6059</v>
      </c>
      <c r="H3516" s="434">
        <v>3990</v>
      </c>
      <c r="I3516" s="434">
        <v>110.78</v>
      </c>
      <c r="J3516" s="434">
        <v>0</v>
      </c>
      <c r="K3516" s="434">
        <v>1970</v>
      </c>
    </row>
    <row r="3517" spans="1:11" hidden="1" x14ac:dyDescent="0.25">
      <c r="A3517" s="434">
        <v>245439000</v>
      </c>
      <c r="B3517" s="434">
        <v>6655</v>
      </c>
      <c r="C3517" s="434" t="s">
        <v>54</v>
      </c>
      <c r="D3517" s="434" t="s">
        <v>17</v>
      </c>
      <c r="E3517" s="434">
        <v>10</v>
      </c>
      <c r="F3517" s="434">
        <v>1425</v>
      </c>
      <c r="G3517" s="434">
        <v>295</v>
      </c>
      <c r="H3517" s="434">
        <v>364</v>
      </c>
      <c r="I3517" s="434">
        <v>31.3</v>
      </c>
      <c r="J3517" s="434">
        <v>0</v>
      </c>
      <c r="K3517" s="434">
        <v>2012</v>
      </c>
    </row>
    <row r="3518" spans="1:11" x14ac:dyDescent="0.25">
      <c r="A3518" s="434">
        <v>245449000</v>
      </c>
      <c r="B3518" s="434">
        <v>35276</v>
      </c>
      <c r="C3518" s="434" t="s">
        <v>59</v>
      </c>
      <c r="D3518" s="434" t="s">
        <v>13</v>
      </c>
      <c r="E3518" s="434">
        <v>0</v>
      </c>
      <c r="F3518" s="434">
        <v>0</v>
      </c>
      <c r="G3518" s="434">
        <v>0</v>
      </c>
      <c r="H3518" s="434">
        <v>60</v>
      </c>
      <c r="I3518" s="434">
        <v>19.98</v>
      </c>
      <c r="J3518" s="434">
        <v>0</v>
      </c>
      <c r="K3518" s="434">
        <v>1970</v>
      </c>
    </row>
    <row r="3519" spans="1:11" hidden="1" x14ac:dyDescent="0.25">
      <c r="A3519" s="434">
        <v>245451000</v>
      </c>
      <c r="B3519" s="434">
        <v>28038</v>
      </c>
      <c r="C3519" s="434" t="s">
        <v>35</v>
      </c>
      <c r="D3519" s="434" t="s">
        <v>25</v>
      </c>
      <c r="E3519" s="434">
        <v>15.5</v>
      </c>
      <c r="F3519" s="434">
        <v>3825</v>
      </c>
      <c r="G3519" s="434">
        <v>5214</v>
      </c>
      <c r="H3519" s="434">
        <v>3999</v>
      </c>
      <c r="I3519" s="434">
        <v>100.6</v>
      </c>
      <c r="J3519" s="434">
        <v>0</v>
      </c>
      <c r="K3519" s="434">
        <v>1995</v>
      </c>
    </row>
    <row r="3520" spans="1:11" hidden="1" x14ac:dyDescent="0.25">
      <c r="A3520" s="434">
        <v>245455000</v>
      </c>
      <c r="B3520" s="434">
        <v>408866</v>
      </c>
      <c r="C3520" s="434" t="s">
        <v>31</v>
      </c>
      <c r="D3520" s="434" t="s">
        <v>25</v>
      </c>
      <c r="E3520" s="434">
        <v>12.5</v>
      </c>
      <c r="F3520" s="434">
        <v>2879</v>
      </c>
      <c r="G3520" s="434">
        <v>6384</v>
      </c>
      <c r="H3520" s="434">
        <v>4112</v>
      </c>
      <c r="I3520" s="434">
        <v>107.13</v>
      </c>
      <c r="J3520" s="434">
        <v>0</v>
      </c>
      <c r="K3520" s="434">
        <v>2001</v>
      </c>
    </row>
    <row r="3521" spans="1:11" hidden="1" x14ac:dyDescent="0.25">
      <c r="A3521" s="434">
        <v>245460000</v>
      </c>
      <c r="B3521" s="434">
        <v>18650</v>
      </c>
      <c r="C3521" s="434" t="s">
        <v>46</v>
      </c>
      <c r="D3521" s="434" t="s">
        <v>17</v>
      </c>
      <c r="E3521" s="434">
        <v>13.5</v>
      </c>
      <c r="F3521" s="434">
        <v>4476</v>
      </c>
      <c r="G3521" s="434">
        <v>580</v>
      </c>
      <c r="H3521" s="434">
        <v>422</v>
      </c>
      <c r="I3521" s="434">
        <v>34.1</v>
      </c>
      <c r="J3521" s="434">
        <v>0</v>
      </c>
      <c r="K3521" s="434">
        <v>2011</v>
      </c>
    </row>
    <row r="3522" spans="1:11" hidden="1" x14ac:dyDescent="0.25">
      <c r="A3522" s="434">
        <v>245461000</v>
      </c>
      <c r="B3522" s="434">
        <v>76016</v>
      </c>
      <c r="C3522" s="434" t="s">
        <v>20</v>
      </c>
      <c r="D3522" s="434" t="s">
        <v>25</v>
      </c>
      <c r="E3522" s="434">
        <v>13</v>
      </c>
      <c r="F3522" s="434">
        <v>2460</v>
      </c>
      <c r="G3522" s="434">
        <v>6535</v>
      </c>
      <c r="H3522" s="434">
        <v>3653</v>
      </c>
      <c r="I3522" s="434">
        <v>103.46</v>
      </c>
      <c r="J3522" s="434">
        <v>6893</v>
      </c>
      <c r="K3522" s="434">
        <v>1999</v>
      </c>
    </row>
    <row r="3523" spans="1:11" hidden="1" x14ac:dyDescent="0.25">
      <c r="A3523" s="434">
        <v>245464000</v>
      </c>
      <c r="B3523" s="434">
        <v>30644</v>
      </c>
      <c r="C3523" s="434" t="s">
        <v>44</v>
      </c>
      <c r="D3523" s="434" t="s">
        <v>36</v>
      </c>
      <c r="E3523" s="434">
        <v>21</v>
      </c>
      <c r="F3523" s="434">
        <v>48000</v>
      </c>
      <c r="G3523" s="434">
        <v>9000</v>
      </c>
      <c r="H3523" s="434">
        <v>99935</v>
      </c>
      <c r="I3523" s="434">
        <v>299.5</v>
      </c>
      <c r="K3523" s="434">
        <v>2021</v>
      </c>
    </row>
    <row r="3524" spans="1:11" hidden="1" x14ac:dyDescent="0.25">
      <c r="A3524" s="434">
        <v>245465000</v>
      </c>
      <c r="B3524" s="434">
        <v>233606</v>
      </c>
      <c r="C3524" s="434" t="s">
        <v>61</v>
      </c>
      <c r="D3524" s="434" t="s">
        <v>22</v>
      </c>
      <c r="E3524" s="434">
        <v>10</v>
      </c>
      <c r="F3524" s="434">
        <v>1104</v>
      </c>
      <c r="G3524" s="434">
        <v>2600</v>
      </c>
      <c r="H3524" s="434">
        <v>1862</v>
      </c>
      <c r="I3524" s="434">
        <v>87.27</v>
      </c>
      <c r="J3524" s="434">
        <v>0</v>
      </c>
      <c r="K3524" s="434">
        <v>2009</v>
      </c>
    </row>
    <row r="3525" spans="1:11" hidden="1" x14ac:dyDescent="0.25">
      <c r="A3525" s="434">
        <v>245466000</v>
      </c>
      <c r="B3525" s="434">
        <v>87067</v>
      </c>
      <c r="C3525" s="434" t="s">
        <v>61</v>
      </c>
      <c r="D3525" s="434" t="s">
        <v>29</v>
      </c>
      <c r="E3525" s="434">
        <v>14.5</v>
      </c>
      <c r="F3525" s="434">
        <v>4500</v>
      </c>
      <c r="G3525" s="434">
        <v>14603</v>
      </c>
      <c r="H3525" s="434">
        <v>8911</v>
      </c>
      <c r="I3525" s="434">
        <v>154.6</v>
      </c>
      <c r="J3525" s="434">
        <v>0</v>
      </c>
      <c r="K3525" s="434">
        <v>2010</v>
      </c>
    </row>
    <row r="3526" spans="1:11" hidden="1" x14ac:dyDescent="0.25">
      <c r="A3526" s="434">
        <v>245468000</v>
      </c>
      <c r="B3526" s="434">
        <v>21885</v>
      </c>
      <c r="C3526" s="434" t="s">
        <v>31</v>
      </c>
      <c r="D3526" s="434" t="s">
        <v>25</v>
      </c>
      <c r="E3526" s="434">
        <v>12</v>
      </c>
      <c r="F3526" s="434">
        <v>2200</v>
      </c>
      <c r="G3526" s="434">
        <v>6063</v>
      </c>
      <c r="H3526" s="434">
        <v>3991</v>
      </c>
      <c r="I3526" s="434">
        <v>111.4</v>
      </c>
      <c r="J3526" s="434">
        <v>0</v>
      </c>
      <c r="K3526" s="434">
        <v>1970</v>
      </c>
    </row>
    <row r="3527" spans="1:11" hidden="1" x14ac:dyDescent="0.25">
      <c r="A3527" s="434">
        <v>245471000</v>
      </c>
      <c r="B3527" s="434">
        <v>164890</v>
      </c>
      <c r="C3527" s="434" t="s">
        <v>61</v>
      </c>
      <c r="D3527" s="434" t="s">
        <v>22</v>
      </c>
      <c r="E3527" s="434">
        <v>10</v>
      </c>
      <c r="F3527" s="434">
        <v>1104</v>
      </c>
      <c r="G3527" s="434">
        <v>2600</v>
      </c>
      <c r="H3527" s="434">
        <v>1862</v>
      </c>
      <c r="I3527" s="434">
        <v>87.27</v>
      </c>
      <c r="J3527" s="434">
        <v>0</v>
      </c>
      <c r="K3527" s="434">
        <v>2010</v>
      </c>
    </row>
    <row r="3528" spans="1:11" hidden="1" x14ac:dyDescent="0.25">
      <c r="A3528" s="434">
        <v>245472000</v>
      </c>
      <c r="B3528" s="434">
        <v>1053</v>
      </c>
      <c r="C3528" s="434" t="s">
        <v>61</v>
      </c>
      <c r="D3528" s="434" t="s">
        <v>22</v>
      </c>
      <c r="E3528" s="434">
        <v>12.3</v>
      </c>
      <c r="F3528" s="434">
        <v>2879</v>
      </c>
      <c r="G3528" s="434">
        <v>4250</v>
      </c>
      <c r="H3528" s="434">
        <v>3037</v>
      </c>
      <c r="I3528" s="434">
        <v>90.25</v>
      </c>
      <c r="K3528" s="434">
        <v>2002</v>
      </c>
    </row>
    <row r="3529" spans="1:11" hidden="1" x14ac:dyDescent="0.25">
      <c r="A3529" s="434">
        <v>245482000</v>
      </c>
      <c r="B3529" s="434">
        <v>36628</v>
      </c>
      <c r="C3529" s="434" t="s">
        <v>31</v>
      </c>
      <c r="D3529" s="434" t="s">
        <v>25</v>
      </c>
      <c r="E3529" s="434">
        <v>14.5</v>
      </c>
      <c r="F3529" s="434">
        <v>5430</v>
      </c>
      <c r="G3529" s="434">
        <v>12754</v>
      </c>
      <c r="H3529" s="434">
        <v>8448</v>
      </c>
      <c r="I3529" s="434">
        <v>136.35</v>
      </c>
      <c r="J3529" s="434">
        <v>0</v>
      </c>
      <c r="K3529" s="434">
        <v>1970</v>
      </c>
    </row>
    <row r="3530" spans="1:11" hidden="1" x14ac:dyDescent="0.25">
      <c r="A3530" s="434">
        <v>245483000</v>
      </c>
      <c r="B3530" s="434">
        <v>6774</v>
      </c>
      <c r="C3530" s="434" t="s">
        <v>31</v>
      </c>
      <c r="D3530" s="434" t="s">
        <v>25</v>
      </c>
      <c r="E3530" s="434">
        <v>14.5</v>
      </c>
      <c r="F3530" s="434">
        <v>5430</v>
      </c>
      <c r="G3530" s="434">
        <v>12754</v>
      </c>
      <c r="H3530" s="434">
        <v>8448</v>
      </c>
      <c r="I3530" s="434">
        <v>136.34</v>
      </c>
      <c r="J3530" s="434">
        <v>0</v>
      </c>
      <c r="K3530" s="434">
        <v>1970</v>
      </c>
    </row>
    <row r="3531" spans="1:11" hidden="1" x14ac:dyDescent="0.25">
      <c r="A3531" s="434">
        <v>245491000</v>
      </c>
      <c r="B3531" s="434">
        <v>60561</v>
      </c>
      <c r="C3531" s="434" t="s">
        <v>61</v>
      </c>
      <c r="D3531" s="434" t="s">
        <v>25</v>
      </c>
      <c r="E3531" s="434">
        <v>14.5</v>
      </c>
      <c r="F3531" s="434">
        <v>3840</v>
      </c>
      <c r="G3531" s="434">
        <v>8700</v>
      </c>
      <c r="H3531" s="434">
        <v>6130</v>
      </c>
      <c r="I3531" s="434">
        <v>132.22999999999999</v>
      </c>
      <c r="K3531" s="434">
        <v>1999</v>
      </c>
    </row>
    <row r="3532" spans="1:11" hidden="1" x14ac:dyDescent="0.25">
      <c r="A3532" s="434">
        <v>245496000</v>
      </c>
      <c r="B3532" s="434">
        <v>13706</v>
      </c>
      <c r="C3532" s="434" t="s">
        <v>56</v>
      </c>
      <c r="D3532" s="434" t="s">
        <v>22</v>
      </c>
      <c r="E3532" s="434">
        <v>10</v>
      </c>
      <c r="F3532" s="434">
        <v>2238</v>
      </c>
      <c r="G3532" s="434">
        <v>4650</v>
      </c>
      <c r="H3532" s="434">
        <v>3315</v>
      </c>
      <c r="I3532" s="434">
        <v>96.1</v>
      </c>
      <c r="J3532" s="434">
        <v>0</v>
      </c>
      <c r="K3532" s="434">
        <v>2010</v>
      </c>
    </row>
    <row r="3533" spans="1:11" hidden="1" x14ac:dyDescent="0.25">
      <c r="A3533" s="434">
        <v>245497000</v>
      </c>
      <c r="B3533" s="434">
        <v>99978</v>
      </c>
      <c r="C3533" s="434" t="s">
        <v>31</v>
      </c>
      <c r="D3533" s="434" t="s">
        <v>22</v>
      </c>
      <c r="E3533" s="434">
        <v>12</v>
      </c>
      <c r="F3533" s="434">
        <v>1520</v>
      </c>
      <c r="G3533" s="434">
        <v>3850</v>
      </c>
      <c r="H3533" s="434">
        <v>2545</v>
      </c>
      <c r="I3533" s="434">
        <v>88.78</v>
      </c>
      <c r="J3533" s="434">
        <v>0</v>
      </c>
      <c r="K3533" s="434">
        <v>2004</v>
      </c>
    </row>
    <row r="3534" spans="1:11" hidden="1" x14ac:dyDescent="0.25">
      <c r="A3534" s="434">
        <v>245501000</v>
      </c>
      <c r="B3534" s="434">
        <v>106988</v>
      </c>
      <c r="C3534" s="434" t="s">
        <v>31</v>
      </c>
      <c r="D3534" s="434" t="s">
        <v>25</v>
      </c>
      <c r="E3534" s="434">
        <v>12</v>
      </c>
      <c r="F3534" s="434">
        <v>2040</v>
      </c>
      <c r="G3534" s="434">
        <v>6500</v>
      </c>
      <c r="H3534" s="434">
        <v>4106</v>
      </c>
      <c r="I3534" s="434">
        <v>118.4</v>
      </c>
      <c r="J3534" s="434">
        <v>0</v>
      </c>
      <c r="K3534" s="434">
        <v>1970</v>
      </c>
    </row>
    <row r="3535" spans="1:11" hidden="1" x14ac:dyDescent="0.25">
      <c r="A3535" s="434">
        <v>245513000</v>
      </c>
      <c r="B3535" s="434">
        <v>24513</v>
      </c>
      <c r="C3535" s="434" t="s">
        <v>61</v>
      </c>
      <c r="D3535" s="434" t="s">
        <v>22</v>
      </c>
      <c r="E3535" s="434">
        <v>12.3</v>
      </c>
      <c r="F3535" s="434">
        <v>1805</v>
      </c>
      <c r="G3535" s="434">
        <v>3850</v>
      </c>
      <c r="H3535" s="434">
        <v>2549</v>
      </c>
      <c r="I3535" s="434">
        <v>88.6</v>
      </c>
      <c r="J3535" s="434">
        <v>0</v>
      </c>
      <c r="K3535" s="434">
        <v>2011</v>
      </c>
    </row>
    <row r="3536" spans="1:11" hidden="1" x14ac:dyDescent="0.25">
      <c r="A3536" s="434">
        <v>245518000</v>
      </c>
      <c r="B3536" s="434">
        <v>33187</v>
      </c>
      <c r="C3536" s="434" t="s">
        <v>28</v>
      </c>
      <c r="D3536" s="434" t="s">
        <v>22</v>
      </c>
      <c r="E3536" s="434">
        <v>6.5</v>
      </c>
      <c r="F3536" s="434">
        <v>3531</v>
      </c>
      <c r="G3536" s="434">
        <v>2692</v>
      </c>
      <c r="H3536" s="434">
        <v>2601</v>
      </c>
      <c r="I3536" s="434">
        <v>83.39</v>
      </c>
      <c r="J3536" s="434">
        <v>0</v>
      </c>
      <c r="K3536" s="434">
        <v>1969</v>
      </c>
    </row>
    <row r="3537" spans="1:11" hidden="1" x14ac:dyDescent="0.25">
      <c r="A3537" s="434">
        <v>245525000</v>
      </c>
      <c r="B3537" s="434">
        <v>226174</v>
      </c>
      <c r="C3537" s="434" t="s">
        <v>31</v>
      </c>
      <c r="D3537" s="434" t="s">
        <v>25</v>
      </c>
      <c r="E3537" s="434">
        <v>14</v>
      </c>
      <c r="F3537" s="434">
        <v>2959</v>
      </c>
      <c r="G3537" s="434">
        <v>8052</v>
      </c>
      <c r="H3537" s="434">
        <v>5887</v>
      </c>
      <c r="I3537" s="434">
        <v>128.46</v>
      </c>
      <c r="J3537" s="434">
        <v>0</v>
      </c>
      <c r="K3537" s="434">
        <v>1970</v>
      </c>
    </row>
    <row r="3538" spans="1:11" hidden="1" x14ac:dyDescent="0.25">
      <c r="A3538" s="434">
        <v>245528000</v>
      </c>
      <c r="B3538" s="434">
        <v>960179</v>
      </c>
      <c r="C3538" s="434" t="s">
        <v>31</v>
      </c>
      <c r="D3538" s="434" t="s">
        <v>22</v>
      </c>
      <c r="E3538" s="434">
        <v>11.5</v>
      </c>
      <c r="F3538" s="434">
        <v>1683</v>
      </c>
      <c r="G3538" s="434">
        <v>4450</v>
      </c>
      <c r="H3538" s="434">
        <v>2984</v>
      </c>
      <c r="I3538" s="434">
        <v>89.95</v>
      </c>
      <c r="J3538" s="434">
        <v>0</v>
      </c>
      <c r="K3538" s="434">
        <v>1970</v>
      </c>
    </row>
    <row r="3539" spans="1:11" hidden="1" x14ac:dyDescent="0.25">
      <c r="A3539" s="434">
        <v>245529000</v>
      </c>
      <c r="B3539" s="434">
        <v>91168</v>
      </c>
      <c r="C3539" s="434" t="s">
        <v>61</v>
      </c>
      <c r="D3539" s="434" t="s">
        <v>22</v>
      </c>
      <c r="E3539" s="434">
        <v>12</v>
      </c>
      <c r="F3539" s="434">
        <v>1800</v>
      </c>
      <c r="G3539" s="434">
        <v>3200</v>
      </c>
      <c r="H3539" s="434">
        <v>2311</v>
      </c>
      <c r="I3539" s="434">
        <v>82.5</v>
      </c>
      <c r="J3539" s="434">
        <v>0</v>
      </c>
      <c r="K3539" s="434">
        <v>2001</v>
      </c>
    </row>
    <row r="3540" spans="1:11" hidden="1" x14ac:dyDescent="0.25">
      <c r="A3540" s="434">
        <v>245535000</v>
      </c>
      <c r="B3540" s="434">
        <v>47831</v>
      </c>
      <c r="C3540" s="434" t="s">
        <v>61</v>
      </c>
      <c r="D3540" s="434" t="s">
        <v>25</v>
      </c>
      <c r="E3540" s="434">
        <v>13</v>
      </c>
      <c r="F3540" s="434">
        <v>2968</v>
      </c>
      <c r="G3540" s="434">
        <v>7433</v>
      </c>
      <c r="H3540" s="434">
        <v>4695</v>
      </c>
      <c r="I3540" s="434">
        <v>122.34</v>
      </c>
      <c r="J3540" s="434">
        <v>0</v>
      </c>
      <c r="K3540" s="434">
        <v>2008</v>
      </c>
    </row>
    <row r="3541" spans="1:11" hidden="1" x14ac:dyDescent="0.25">
      <c r="A3541" s="434">
        <v>245539000</v>
      </c>
      <c r="B3541" s="434">
        <v>57287</v>
      </c>
      <c r="C3541" s="434" t="s">
        <v>61</v>
      </c>
      <c r="D3541" s="434" t="s">
        <v>25</v>
      </c>
      <c r="E3541" s="434">
        <v>16.399999999999999</v>
      </c>
      <c r="F3541" s="434">
        <v>8648</v>
      </c>
      <c r="G3541" s="434">
        <v>16050</v>
      </c>
      <c r="H3541" s="434">
        <v>10990</v>
      </c>
      <c r="I3541" s="434">
        <v>138.04</v>
      </c>
      <c r="J3541" s="434">
        <v>0</v>
      </c>
      <c r="K3541" s="434">
        <v>1998</v>
      </c>
    </row>
    <row r="3542" spans="1:11" hidden="1" x14ac:dyDescent="0.25">
      <c r="A3542" s="434">
        <v>245546000</v>
      </c>
      <c r="B3542" s="434">
        <v>12971</v>
      </c>
      <c r="C3542" s="434" t="s">
        <v>61</v>
      </c>
      <c r="D3542" s="434" t="s">
        <v>29</v>
      </c>
      <c r="E3542" s="434">
        <v>17</v>
      </c>
      <c r="F3542" s="434">
        <v>12062</v>
      </c>
      <c r="G3542" s="434">
        <v>21402</v>
      </c>
      <c r="H3542" s="434">
        <v>16641</v>
      </c>
      <c r="I3542" s="434">
        <v>168.14</v>
      </c>
      <c r="J3542" s="434">
        <v>0</v>
      </c>
      <c r="K3542" s="434">
        <v>2000</v>
      </c>
    </row>
    <row r="3543" spans="1:11" hidden="1" x14ac:dyDescent="0.25">
      <c r="A3543" s="434">
        <v>245547000</v>
      </c>
      <c r="B3543" s="434">
        <v>61601</v>
      </c>
      <c r="C3543" s="434" t="s">
        <v>31</v>
      </c>
      <c r="D3543" s="434" t="s">
        <v>25</v>
      </c>
      <c r="E3543" s="434">
        <v>12</v>
      </c>
      <c r="F3543" s="434">
        <v>2550</v>
      </c>
      <c r="G3543" s="434">
        <v>6000</v>
      </c>
      <c r="H3543" s="434">
        <v>5198</v>
      </c>
      <c r="I3543" s="434">
        <v>107.95</v>
      </c>
      <c r="J3543" s="434">
        <v>0</v>
      </c>
      <c r="K3543" s="434">
        <v>1970</v>
      </c>
    </row>
    <row r="3544" spans="1:11" hidden="1" x14ac:dyDescent="0.25">
      <c r="A3544" s="434">
        <v>245554000</v>
      </c>
      <c r="B3544" s="434">
        <v>1935</v>
      </c>
      <c r="C3544" s="434" t="s">
        <v>31</v>
      </c>
      <c r="D3544" s="434" t="s">
        <v>25</v>
      </c>
      <c r="E3544" s="434">
        <v>17</v>
      </c>
      <c r="F3544" s="434">
        <v>9000</v>
      </c>
      <c r="G3544" s="434">
        <v>13278</v>
      </c>
      <c r="H3544" s="434">
        <v>15057</v>
      </c>
      <c r="I3544" s="434">
        <v>144.80000000000001</v>
      </c>
      <c r="K3544" s="434">
        <v>2008</v>
      </c>
    </row>
    <row r="3545" spans="1:11" hidden="1" x14ac:dyDescent="0.25">
      <c r="A3545" s="434">
        <v>245555000</v>
      </c>
      <c r="B3545" s="434">
        <v>2337</v>
      </c>
      <c r="C3545" s="434" t="s">
        <v>54</v>
      </c>
      <c r="D3545" s="434" t="s">
        <v>17</v>
      </c>
      <c r="E3545" s="434">
        <v>13</v>
      </c>
      <c r="F3545" s="434">
        <v>3838</v>
      </c>
      <c r="G3545" s="434">
        <v>0</v>
      </c>
      <c r="H3545" s="434">
        <v>499</v>
      </c>
      <c r="I3545" s="434">
        <v>35.700000000000003</v>
      </c>
      <c r="J3545" s="434">
        <v>0</v>
      </c>
      <c r="K3545" s="434">
        <v>2008</v>
      </c>
    </row>
    <row r="3546" spans="1:11" x14ac:dyDescent="0.25">
      <c r="A3546" s="434">
        <v>245564000</v>
      </c>
      <c r="B3546" s="434">
        <v>260</v>
      </c>
      <c r="C3546" s="434" t="s">
        <v>59</v>
      </c>
      <c r="D3546" s="434" t="s">
        <v>17</v>
      </c>
      <c r="E3546" s="434">
        <v>0</v>
      </c>
      <c r="F3546" s="434">
        <v>0</v>
      </c>
      <c r="G3546" s="434">
        <v>0</v>
      </c>
      <c r="H3546" s="434">
        <v>405</v>
      </c>
      <c r="I3546" s="434">
        <v>39.06</v>
      </c>
      <c r="J3546" s="434">
        <v>0</v>
      </c>
    </row>
    <row r="3547" spans="1:11" hidden="1" x14ac:dyDescent="0.25">
      <c r="A3547" s="434">
        <v>245570000</v>
      </c>
      <c r="B3547" s="434">
        <v>5535</v>
      </c>
      <c r="C3547" s="434" t="s">
        <v>35</v>
      </c>
      <c r="D3547" s="434" t="s">
        <v>22</v>
      </c>
      <c r="E3547" s="434">
        <v>15</v>
      </c>
      <c r="F3547" s="434">
        <v>3520</v>
      </c>
      <c r="G3547" s="434">
        <v>4622</v>
      </c>
      <c r="H3547" s="434">
        <v>2996</v>
      </c>
      <c r="I3547" s="434">
        <v>99.95</v>
      </c>
      <c r="J3547" s="434">
        <v>0</v>
      </c>
      <c r="K3547" s="434">
        <v>1995</v>
      </c>
    </row>
    <row r="3548" spans="1:11" hidden="1" x14ac:dyDescent="0.25">
      <c r="A3548" s="434">
        <v>245573000</v>
      </c>
      <c r="B3548" s="434">
        <v>143691</v>
      </c>
      <c r="C3548" s="434" t="s">
        <v>20</v>
      </c>
      <c r="D3548" s="434" t="s">
        <v>25</v>
      </c>
      <c r="E3548" s="434">
        <v>13</v>
      </c>
      <c r="F3548" s="434">
        <v>2430</v>
      </c>
      <c r="G3548" s="434">
        <v>7559</v>
      </c>
      <c r="H3548" s="434">
        <v>4107</v>
      </c>
      <c r="I3548" s="434">
        <v>114.66</v>
      </c>
      <c r="J3548" s="434">
        <v>8032</v>
      </c>
      <c r="K3548" s="434">
        <v>2001</v>
      </c>
    </row>
    <row r="3549" spans="1:11" hidden="1" x14ac:dyDescent="0.25">
      <c r="A3549" s="434">
        <v>245578000</v>
      </c>
      <c r="B3549" s="434">
        <v>7052</v>
      </c>
      <c r="C3549" s="434" t="s">
        <v>61</v>
      </c>
      <c r="D3549" s="434" t="s">
        <v>29</v>
      </c>
      <c r="E3549" s="434">
        <v>17</v>
      </c>
      <c r="F3549" s="434">
        <v>12062</v>
      </c>
      <c r="G3549" s="434">
        <v>21402</v>
      </c>
      <c r="H3549" s="434">
        <v>16641</v>
      </c>
      <c r="I3549" s="434">
        <v>168.14</v>
      </c>
      <c r="J3549" s="434">
        <v>0</v>
      </c>
      <c r="K3549" s="434">
        <v>2000</v>
      </c>
    </row>
    <row r="3550" spans="1:11" hidden="1" x14ac:dyDescent="0.25">
      <c r="A3550" s="434">
        <v>245601000</v>
      </c>
      <c r="B3550" s="434">
        <v>25485</v>
      </c>
      <c r="C3550" s="434" t="s">
        <v>56</v>
      </c>
      <c r="D3550" s="434" t="s">
        <v>29</v>
      </c>
      <c r="E3550" s="434">
        <v>15.5</v>
      </c>
      <c r="F3550" s="434">
        <v>21422</v>
      </c>
      <c r="G3550" s="434">
        <v>17614</v>
      </c>
      <c r="H3550" s="434">
        <v>18259</v>
      </c>
      <c r="I3550" s="434">
        <v>159.65</v>
      </c>
      <c r="J3550" s="434">
        <v>0</v>
      </c>
      <c r="K3550" s="434">
        <v>1996</v>
      </c>
    </row>
    <row r="3551" spans="1:11" hidden="1" x14ac:dyDescent="0.25">
      <c r="A3551" s="434">
        <v>245604000</v>
      </c>
      <c r="B3551" s="434">
        <v>18292</v>
      </c>
      <c r="C3551" s="434" t="s">
        <v>31</v>
      </c>
      <c r="D3551" s="434" t="s">
        <v>22</v>
      </c>
      <c r="I3551" s="434">
        <v>89</v>
      </c>
    </row>
    <row r="3552" spans="1:11" hidden="1" x14ac:dyDescent="0.25">
      <c r="A3552" s="434">
        <v>245610000</v>
      </c>
      <c r="B3552" s="434">
        <v>113098</v>
      </c>
      <c r="C3552" s="434" t="s">
        <v>20</v>
      </c>
      <c r="D3552" s="434" t="s">
        <v>25</v>
      </c>
      <c r="E3552" s="434">
        <v>12</v>
      </c>
      <c r="F3552" s="434">
        <v>2430</v>
      </c>
      <c r="G3552" s="434">
        <v>7559</v>
      </c>
      <c r="H3552" s="434">
        <v>4107</v>
      </c>
      <c r="I3552" s="434">
        <v>114.66</v>
      </c>
      <c r="J3552" s="434">
        <v>8032</v>
      </c>
      <c r="K3552" s="434">
        <v>2003</v>
      </c>
    </row>
    <row r="3553" spans="1:11" x14ac:dyDescent="0.25">
      <c r="A3553" s="434">
        <v>245612000</v>
      </c>
      <c r="B3553" s="434">
        <v>1113</v>
      </c>
      <c r="C3553" s="434" t="s">
        <v>59</v>
      </c>
      <c r="D3553" s="434" t="s">
        <v>17</v>
      </c>
      <c r="E3553" s="434">
        <v>43598</v>
      </c>
      <c r="F3553" s="434">
        <v>1471</v>
      </c>
      <c r="G3553" s="434">
        <v>0</v>
      </c>
      <c r="H3553" s="434">
        <v>458</v>
      </c>
      <c r="I3553" s="434">
        <v>41.4</v>
      </c>
      <c r="J3553" s="434">
        <v>0</v>
      </c>
    </row>
    <row r="3554" spans="1:11" hidden="1" x14ac:dyDescent="0.25">
      <c r="A3554" s="434">
        <v>245615000</v>
      </c>
      <c r="B3554" s="434">
        <v>26893</v>
      </c>
      <c r="C3554" s="434" t="s">
        <v>61</v>
      </c>
      <c r="D3554" s="434" t="s">
        <v>22</v>
      </c>
      <c r="E3554" s="434">
        <v>11.5</v>
      </c>
      <c r="F3554" s="434">
        <v>1800</v>
      </c>
      <c r="G3554" s="434">
        <v>4504</v>
      </c>
      <c r="H3554" s="434">
        <v>2993</v>
      </c>
      <c r="I3554" s="434">
        <v>89.99</v>
      </c>
      <c r="J3554" s="434">
        <v>0</v>
      </c>
      <c r="K3554" s="434">
        <v>2008</v>
      </c>
    </row>
    <row r="3555" spans="1:11" hidden="1" x14ac:dyDescent="0.25">
      <c r="A3555" s="434">
        <v>245634000</v>
      </c>
      <c r="B3555" s="434">
        <v>51756</v>
      </c>
      <c r="C3555" s="434" t="s">
        <v>61</v>
      </c>
      <c r="D3555" s="434" t="s">
        <v>25</v>
      </c>
      <c r="E3555" s="434">
        <v>16</v>
      </c>
      <c r="F3555" s="434">
        <v>7200</v>
      </c>
      <c r="G3555" s="434">
        <v>17355</v>
      </c>
      <c r="H3555" s="434">
        <v>11864</v>
      </c>
      <c r="I3555" s="434">
        <v>142.91999999999999</v>
      </c>
      <c r="J3555" s="434">
        <v>0</v>
      </c>
      <c r="K3555" s="434">
        <v>2012</v>
      </c>
    </row>
    <row r="3556" spans="1:11" hidden="1" x14ac:dyDescent="0.25">
      <c r="A3556" s="434">
        <v>245639000</v>
      </c>
      <c r="B3556" s="434">
        <v>87195</v>
      </c>
      <c r="C3556" s="434" t="s">
        <v>61</v>
      </c>
      <c r="D3556" s="434" t="s">
        <v>25</v>
      </c>
      <c r="E3556" s="434">
        <v>14</v>
      </c>
      <c r="F3556" s="434">
        <v>4500</v>
      </c>
      <c r="G3556" s="434">
        <v>14603</v>
      </c>
      <c r="H3556" s="434">
        <v>8911</v>
      </c>
      <c r="I3556" s="434">
        <v>142.80000000000001</v>
      </c>
      <c r="J3556" s="434">
        <v>0</v>
      </c>
      <c r="K3556" s="434">
        <v>2011</v>
      </c>
    </row>
    <row r="3557" spans="1:11" hidden="1" x14ac:dyDescent="0.25">
      <c r="A3557" s="434">
        <v>245649000</v>
      </c>
      <c r="B3557" s="434">
        <v>189132</v>
      </c>
      <c r="C3557" s="434" t="s">
        <v>61</v>
      </c>
      <c r="D3557" s="434" t="s">
        <v>13</v>
      </c>
      <c r="I3557" s="434">
        <v>23</v>
      </c>
      <c r="J3557" s="434">
        <v>0</v>
      </c>
      <c r="K3557" s="434">
        <v>1970</v>
      </c>
    </row>
    <row r="3558" spans="1:11" hidden="1" x14ac:dyDescent="0.25">
      <c r="A3558" s="434">
        <v>245669000</v>
      </c>
      <c r="B3558" s="434">
        <v>44848</v>
      </c>
      <c r="C3558" s="434" t="s">
        <v>24</v>
      </c>
      <c r="D3558" s="434" t="s">
        <v>22</v>
      </c>
      <c r="E3558" s="434">
        <v>0</v>
      </c>
      <c r="F3558" s="434">
        <v>1471</v>
      </c>
      <c r="G3558" s="434">
        <v>2200</v>
      </c>
      <c r="H3558" s="434">
        <v>2950</v>
      </c>
      <c r="I3558" s="434">
        <v>87.18</v>
      </c>
      <c r="J3558" s="434">
        <v>3000</v>
      </c>
    </row>
    <row r="3559" spans="1:11" hidden="1" x14ac:dyDescent="0.25">
      <c r="A3559" s="434">
        <v>245682000</v>
      </c>
      <c r="B3559" s="434">
        <v>14131</v>
      </c>
      <c r="C3559" s="434" t="s">
        <v>61</v>
      </c>
      <c r="D3559" s="434" t="s">
        <v>22</v>
      </c>
      <c r="E3559" s="434">
        <v>11.5</v>
      </c>
      <c r="F3559" s="434">
        <v>1980</v>
      </c>
      <c r="G3559" s="434">
        <v>4446</v>
      </c>
      <c r="H3559" s="434">
        <v>2967</v>
      </c>
      <c r="I3559" s="434">
        <v>89.94</v>
      </c>
      <c r="K3559" s="434">
        <v>2010</v>
      </c>
    </row>
    <row r="3560" spans="1:11" hidden="1" x14ac:dyDescent="0.25">
      <c r="A3560" s="434">
        <v>245689000</v>
      </c>
      <c r="B3560" s="434">
        <v>73020</v>
      </c>
      <c r="C3560" s="434" t="s">
        <v>20</v>
      </c>
      <c r="D3560" s="434" t="s">
        <v>25</v>
      </c>
      <c r="E3560" s="434">
        <v>12</v>
      </c>
      <c r="F3560" s="434">
        <v>2430</v>
      </c>
      <c r="G3560" s="434">
        <v>7559</v>
      </c>
      <c r="H3560" s="434">
        <v>4107</v>
      </c>
      <c r="I3560" s="434">
        <v>114.66</v>
      </c>
      <c r="J3560" s="434">
        <v>8032</v>
      </c>
      <c r="K3560" s="434">
        <v>2003</v>
      </c>
    </row>
    <row r="3561" spans="1:11" hidden="1" x14ac:dyDescent="0.25">
      <c r="A3561" s="434">
        <v>245690000</v>
      </c>
      <c r="B3561" s="434">
        <v>18739</v>
      </c>
      <c r="C3561" s="434" t="s">
        <v>56</v>
      </c>
      <c r="D3561" s="434" t="s">
        <v>22</v>
      </c>
      <c r="E3561" s="434">
        <v>0</v>
      </c>
      <c r="F3561" s="434">
        <v>3450</v>
      </c>
      <c r="G3561" s="434">
        <v>5860</v>
      </c>
      <c r="H3561" s="434">
        <v>2091</v>
      </c>
      <c r="I3561" s="434">
        <v>81.42</v>
      </c>
      <c r="J3561" s="434">
        <v>0</v>
      </c>
    </row>
    <row r="3562" spans="1:11" hidden="1" x14ac:dyDescent="0.25">
      <c r="A3562" s="434">
        <v>245698000</v>
      </c>
      <c r="B3562" s="434">
        <v>412921</v>
      </c>
      <c r="C3562" s="434" t="s">
        <v>61</v>
      </c>
      <c r="D3562" s="434" t="s">
        <v>13</v>
      </c>
      <c r="I3562" s="434">
        <v>22</v>
      </c>
      <c r="J3562" s="434">
        <v>0</v>
      </c>
      <c r="K3562" s="434">
        <v>1970</v>
      </c>
    </row>
    <row r="3563" spans="1:11" hidden="1" x14ac:dyDescent="0.25">
      <c r="A3563" s="434">
        <v>245716000</v>
      </c>
      <c r="B3563" s="434">
        <v>18483</v>
      </c>
      <c r="C3563" s="434" t="s">
        <v>31</v>
      </c>
      <c r="D3563" s="434" t="s">
        <v>25</v>
      </c>
      <c r="E3563" s="434">
        <v>14.5</v>
      </c>
      <c r="F3563" s="434">
        <v>5430</v>
      </c>
      <c r="G3563" s="434">
        <v>12760</v>
      </c>
      <c r="H3563" s="434">
        <v>8448</v>
      </c>
      <c r="I3563" s="434">
        <v>136.34</v>
      </c>
      <c r="J3563" s="434">
        <v>0</v>
      </c>
      <c r="K3563" s="434">
        <v>1970</v>
      </c>
    </row>
    <row r="3564" spans="1:11" hidden="1" x14ac:dyDescent="0.25">
      <c r="A3564" s="434">
        <v>245717000</v>
      </c>
      <c r="B3564" s="434">
        <v>259477</v>
      </c>
      <c r="C3564" s="434" t="s">
        <v>31</v>
      </c>
      <c r="D3564" s="434" t="s">
        <v>22</v>
      </c>
      <c r="E3564" s="434">
        <v>12.5</v>
      </c>
      <c r="F3564" s="434">
        <v>2460</v>
      </c>
      <c r="G3564" s="434">
        <v>5398</v>
      </c>
      <c r="H3564" s="434">
        <v>2904</v>
      </c>
      <c r="I3564" s="434">
        <v>89</v>
      </c>
      <c r="J3564" s="434">
        <v>0</v>
      </c>
      <c r="K3564" s="434">
        <v>1970</v>
      </c>
    </row>
    <row r="3565" spans="1:11" hidden="1" x14ac:dyDescent="0.25">
      <c r="A3565" s="434">
        <v>245718000</v>
      </c>
      <c r="B3565" s="434">
        <v>22812</v>
      </c>
      <c r="C3565" s="434" t="s">
        <v>56</v>
      </c>
      <c r="D3565" s="434" t="s">
        <v>22</v>
      </c>
      <c r="E3565" s="434">
        <v>10.3</v>
      </c>
      <c r="F3565" s="434">
        <v>1912</v>
      </c>
      <c r="G3565" s="434">
        <v>3050</v>
      </c>
      <c r="H3565" s="434">
        <v>2276</v>
      </c>
      <c r="I3565" s="434">
        <v>75.55</v>
      </c>
      <c r="J3565" s="434">
        <v>0</v>
      </c>
      <c r="K3565" s="434">
        <v>1997</v>
      </c>
    </row>
    <row r="3566" spans="1:11" hidden="1" x14ac:dyDescent="0.25">
      <c r="A3566" s="434">
        <v>245726000</v>
      </c>
      <c r="B3566" s="434">
        <v>19284</v>
      </c>
      <c r="C3566" s="434" t="s">
        <v>61</v>
      </c>
      <c r="D3566" s="434" t="s">
        <v>22</v>
      </c>
      <c r="E3566" s="434">
        <v>11.5</v>
      </c>
      <c r="F3566" s="434">
        <v>1978</v>
      </c>
      <c r="G3566" s="434">
        <v>4450</v>
      </c>
      <c r="H3566" s="434">
        <v>2998</v>
      </c>
      <c r="I3566" s="434">
        <v>89.95</v>
      </c>
      <c r="J3566" s="434">
        <v>0</v>
      </c>
      <c r="K3566" s="434">
        <v>2010</v>
      </c>
    </row>
    <row r="3567" spans="1:11" hidden="1" x14ac:dyDescent="0.25">
      <c r="A3567" s="434">
        <v>245727000</v>
      </c>
      <c r="B3567" s="434">
        <v>15256</v>
      </c>
      <c r="C3567" s="434" t="s">
        <v>31</v>
      </c>
      <c r="D3567" s="434" t="s">
        <v>22</v>
      </c>
      <c r="E3567" s="434">
        <v>12</v>
      </c>
      <c r="F3567" s="434">
        <v>1249</v>
      </c>
      <c r="G3567" s="434">
        <v>3002</v>
      </c>
      <c r="H3567" s="434">
        <v>1978</v>
      </c>
      <c r="I3567" s="434">
        <v>79.98</v>
      </c>
      <c r="J3567" s="434">
        <v>0</v>
      </c>
      <c r="K3567" s="434">
        <v>1970</v>
      </c>
    </row>
    <row r="3568" spans="1:11" hidden="1" x14ac:dyDescent="0.25">
      <c r="A3568" s="434">
        <v>245732000</v>
      </c>
      <c r="B3568" s="434">
        <v>29545</v>
      </c>
      <c r="C3568" s="434" t="s">
        <v>31</v>
      </c>
      <c r="D3568" s="434" t="s">
        <v>29</v>
      </c>
      <c r="E3568" s="434">
        <v>16</v>
      </c>
      <c r="F3568" s="434">
        <v>9000</v>
      </c>
      <c r="G3568" s="434">
        <v>8000</v>
      </c>
      <c r="H3568" s="434">
        <v>15382</v>
      </c>
      <c r="I3568" s="434">
        <v>151.49</v>
      </c>
      <c r="J3568" s="434">
        <v>0</v>
      </c>
      <c r="K3568" s="434">
        <v>2013</v>
      </c>
    </row>
    <row r="3569" spans="1:11" x14ac:dyDescent="0.25">
      <c r="A3569" s="434">
        <v>245738000</v>
      </c>
      <c r="B3569" s="434">
        <v>1</v>
      </c>
      <c r="C3569" s="434" t="s">
        <v>59</v>
      </c>
      <c r="D3569" s="434" t="s">
        <v>17</v>
      </c>
      <c r="E3569" s="434">
        <v>0</v>
      </c>
      <c r="F3569" s="434">
        <v>1471</v>
      </c>
      <c r="G3569" s="434">
        <v>600</v>
      </c>
      <c r="H3569" s="434">
        <v>510</v>
      </c>
      <c r="I3569" s="434">
        <v>42.46</v>
      </c>
      <c r="J3569" s="434">
        <v>0</v>
      </c>
    </row>
    <row r="3570" spans="1:11" hidden="1" x14ac:dyDescent="0.25">
      <c r="A3570" s="434">
        <v>245739000</v>
      </c>
      <c r="B3570" s="434">
        <v>22373</v>
      </c>
      <c r="C3570" s="434" t="s">
        <v>31</v>
      </c>
      <c r="D3570" s="434" t="s">
        <v>22</v>
      </c>
      <c r="E3570" s="434">
        <v>12.7</v>
      </c>
      <c r="F3570" s="434">
        <v>1248</v>
      </c>
      <c r="G3570" s="434">
        <v>2117</v>
      </c>
      <c r="H3570" s="434">
        <v>1978</v>
      </c>
      <c r="I3570" s="434">
        <v>79.98</v>
      </c>
      <c r="J3570" s="434">
        <v>0</v>
      </c>
      <c r="K3570" s="434">
        <v>2001</v>
      </c>
    </row>
    <row r="3571" spans="1:11" hidden="1" x14ac:dyDescent="0.25">
      <c r="A3571" s="434">
        <v>245741000</v>
      </c>
      <c r="B3571" s="434">
        <v>607237</v>
      </c>
      <c r="C3571" s="434" t="s">
        <v>31</v>
      </c>
      <c r="D3571" s="434" t="s">
        <v>22</v>
      </c>
      <c r="E3571" s="434">
        <v>17</v>
      </c>
      <c r="F3571" s="434">
        <v>2010</v>
      </c>
      <c r="G3571" s="434">
        <v>3659</v>
      </c>
      <c r="H3571" s="434">
        <v>2862</v>
      </c>
      <c r="I3571" s="434">
        <v>94.7</v>
      </c>
      <c r="J3571" s="434">
        <v>0</v>
      </c>
      <c r="K3571" s="434">
        <v>2009</v>
      </c>
    </row>
    <row r="3572" spans="1:11" hidden="1" x14ac:dyDescent="0.25">
      <c r="A3572" s="434">
        <v>245745000</v>
      </c>
      <c r="B3572" s="434">
        <v>1</v>
      </c>
      <c r="C3572" s="434" t="s">
        <v>31</v>
      </c>
      <c r="D3572" s="434" t="s">
        <v>22</v>
      </c>
      <c r="E3572" s="434">
        <v>12.5</v>
      </c>
      <c r="F3572" s="434">
        <v>1740</v>
      </c>
      <c r="G3572" s="434">
        <v>5100</v>
      </c>
      <c r="H3572" s="434">
        <v>2999</v>
      </c>
      <c r="I3572" s="434">
        <v>86.93</v>
      </c>
      <c r="J3572" s="434">
        <v>0</v>
      </c>
      <c r="K3572" s="434">
        <v>2020</v>
      </c>
    </row>
    <row r="3573" spans="1:11" hidden="1" x14ac:dyDescent="0.25">
      <c r="A3573" s="434">
        <v>245746000</v>
      </c>
      <c r="B3573" s="434">
        <v>52849</v>
      </c>
      <c r="C3573" s="434" t="s">
        <v>56</v>
      </c>
      <c r="D3573" s="434" t="s">
        <v>25</v>
      </c>
      <c r="E3573" s="434">
        <v>15</v>
      </c>
      <c r="F3573" s="434">
        <v>6252</v>
      </c>
      <c r="G3573" s="434">
        <v>14310</v>
      </c>
      <c r="H3573" s="434">
        <v>13489</v>
      </c>
      <c r="I3573" s="434">
        <v>138.98400000000001</v>
      </c>
      <c r="J3573" s="434">
        <v>0</v>
      </c>
      <c r="K3573" s="434">
        <v>1979</v>
      </c>
    </row>
    <row r="3574" spans="1:11" hidden="1" x14ac:dyDescent="0.25">
      <c r="A3574" s="434">
        <v>245772000</v>
      </c>
      <c r="B3574" s="434">
        <v>17677</v>
      </c>
      <c r="C3574" s="434" t="s">
        <v>61</v>
      </c>
      <c r="D3574" s="434" t="s">
        <v>25</v>
      </c>
      <c r="E3574" s="434">
        <v>15.5</v>
      </c>
      <c r="F3574" s="434">
        <v>2879</v>
      </c>
      <c r="G3574" s="434">
        <v>5441</v>
      </c>
      <c r="H3574" s="434">
        <v>4235</v>
      </c>
      <c r="I3574" s="434">
        <v>108.5</v>
      </c>
      <c r="J3574" s="434">
        <v>0</v>
      </c>
      <c r="K3574" s="434">
        <v>1999</v>
      </c>
    </row>
    <row r="3575" spans="1:11" hidden="1" x14ac:dyDescent="0.25">
      <c r="A3575" s="434">
        <v>245789000</v>
      </c>
      <c r="B3575" s="434">
        <v>2261</v>
      </c>
      <c r="C3575" s="434" t="s">
        <v>61</v>
      </c>
      <c r="D3575" s="434" t="s">
        <v>29</v>
      </c>
      <c r="E3575" s="434">
        <v>17</v>
      </c>
      <c r="F3575" s="434">
        <v>12062</v>
      </c>
      <c r="G3575" s="434">
        <v>21402</v>
      </c>
      <c r="H3575" s="434">
        <v>16641</v>
      </c>
      <c r="I3575" s="434">
        <v>168.14</v>
      </c>
      <c r="J3575" s="434">
        <v>0</v>
      </c>
      <c r="K3575" s="434">
        <v>2000</v>
      </c>
    </row>
    <row r="3576" spans="1:11" hidden="1" x14ac:dyDescent="0.25">
      <c r="A3576" s="434">
        <v>245806000</v>
      </c>
      <c r="B3576" s="434">
        <v>159637</v>
      </c>
      <c r="C3576" s="434" t="s">
        <v>61</v>
      </c>
      <c r="D3576" s="434" t="s">
        <v>25</v>
      </c>
      <c r="E3576" s="434">
        <v>14</v>
      </c>
      <c r="F3576" s="434">
        <v>4500</v>
      </c>
      <c r="G3576" s="434">
        <v>14000</v>
      </c>
      <c r="H3576" s="434">
        <v>8911</v>
      </c>
      <c r="I3576" s="434">
        <v>142.80000000000001</v>
      </c>
      <c r="J3576" s="434">
        <v>0</v>
      </c>
      <c r="K3576" s="434">
        <v>2012</v>
      </c>
    </row>
    <row r="3577" spans="1:11" hidden="1" x14ac:dyDescent="0.25">
      <c r="A3577" s="434">
        <v>245815000</v>
      </c>
      <c r="B3577" s="434">
        <v>22383</v>
      </c>
      <c r="C3577" s="434" t="s">
        <v>31</v>
      </c>
      <c r="D3577" s="434" t="s">
        <v>22</v>
      </c>
      <c r="E3577" s="434">
        <v>10</v>
      </c>
      <c r="F3577" s="434">
        <v>773</v>
      </c>
      <c r="G3577" s="434">
        <v>1424</v>
      </c>
      <c r="H3577" s="434">
        <v>1116</v>
      </c>
      <c r="I3577" s="434">
        <v>79.27</v>
      </c>
      <c r="J3577" s="434">
        <v>0</v>
      </c>
      <c r="K3577" s="434">
        <v>1983</v>
      </c>
    </row>
    <row r="3578" spans="1:11" hidden="1" x14ac:dyDescent="0.25">
      <c r="A3578" s="434">
        <v>245816000</v>
      </c>
      <c r="B3578" s="434">
        <v>14634</v>
      </c>
      <c r="C3578" s="434" t="s">
        <v>61</v>
      </c>
      <c r="D3578" s="434" t="s">
        <v>29</v>
      </c>
      <c r="E3578" s="434">
        <v>17</v>
      </c>
      <c r="F3578" s="434">
        <v>12062</v>
      </c>
      <c r="G3578" s="434">
        <v>21402</v>
      </c>
      <c r="H3578" s="434">
        <v>16641</v>
      </c>
      <c r="I3578" s="434">
        <v>168.15</v>
      </c>
      <c r="J3578" s="434">
        <v>0</v>
      </c>
      <c r="K3578" s="434">
        <v>2000</v>
      </c>
    </row>
    <row r="3579" spans="1:11" hidden="1" x14ac:dyDescent="0.25">
      <c r="A3579" s="434">
        <v>245820000</v>
      </c>
      <c r="B3579" s="434">
        <v>21472</v>
      </c>
      <c r="C3579" s="434" t="s">
        <v>56</v>
      </c>
      <c r="D3579" s="434" t="s">
        <v>22</v>
      </c>
      <c r="E3579" s="434">
        <v>11.5</v>
      </c>
      <c r="F3579" s="434">
        <v>3542</v>
      </c>
      <c r="G3579" s="434">
        <v>5224</v>
      </c>
      <c r="H3579" s="434">
        <v>3442</v>
      </c>
      <c r="I3579" s="434">
        <v>95</v>
      </c>
      <c r="J3579" s="434">
        <v>0</v>
      </c>
      <c r="K3579" s="434">
        <v>2002</v>
      </c>
    </row>
    <row r="3580" spans="1:11" hidden="1" x14ac:dyDescent="0.25">
      <c r="A3580" s="434">
        <v>245824000</v>
      </c>
      <c r="B3580" s="434">
        <v>64411</v>
      </c>
      <c r="C3580" s="434" t="s">
        <v>31</v>
      </c>
      <c r="D3580" s="434" t="s">
        <v>22</v>
      </c>
      <c r="E3580" s="434">
        <v>10.5</v>
      </c>
      <c r="F3580" s="434">
        <v>1000</v>
      </c>
      <c r="G3580" s="434">
        <v>2355</v>
      </c>
      <c r="H3580" s="434">
        <v>1786</v>
      </c>
      <c r="I3580" s="434">
        <v>87</v>
      </c>
      <c r="J3580" s="434">
        <v>0</v>
      </c>
      <c r="K3580" s="434">
        <v>1970</v>
      </c>
    </row>
    <row r="3581" spans="1:11" hidden="1" x14ac:dyDescent="0.25">
      <c r="A3581" s="434">
        <v>245839000</v>
      </c>
      <c r="B3581" s="434">
        <v>14284</v>
      </c>
      <c r="C3581" s="434" t="s">
        <v>31</v>
      </c>
      <c r="D3581" s="434" t="s">
        <v>25</v>
      </c>
      <c r="E3581" s="434">
        <v>14.5</v>
      </c>
      <c r="F3581" s="434">
        <v>5430</v>
      </c>
      <c r="G3581" s="434">
        <v>12754</v>
      </c>
      <c r="H3581" s="434">
        <v>8448</v>
      </c>
      <c r="I3581" s="434">
        <v>136.35</v>
      </c>
      <c r="J3581" s="434">
        <v>0</v>
      </c>
      <c r="K3581" s="434">
        <v>1970</v>
      </c>
    </row>
    <row r="3582" spans="1:11" hidden="1" x14ac:dyDescent="0.25">
      <c r="A3582" s="434">
        <v>245852000</v>
      </c>
      <c r="B3582" s="434">
        <v>54556</v>
      </c>
      <c r="C3582" s="434" t="s">
        <v>54</v>
      </c>
      <c r="D3582" s="434" t="s">
        <v>13</v>
      </c>
      <c r="E3582" s="434">
        <v>10.5</v>
      </c>
      <c r="F3582" s="434">
        <v>1790</v>
      </c>
      <c r="G3582" s="434">
        <v>0</v>
      </c>
      <c r="H3582" s="434">
        <v>296</v>
      </c>
      <c r="I3582" s="434">
        <v>27.27</v>
      </c>
      <c r="J3582" s="434">
        <v>0</v>
      </c>
      <c r="K3582" s="434">
        <v>2017</v>
      </c>
    </row>
    <row r="3583" spans="1:11" hidden="1" x14ac:dyDescent="0.25">
      <c r="A3583" s="434">
        <v>245854000</v>
      </c>
      <c r="B3583" s="434">
        <v>16251</v>
      </c>
      <c r="C3583" s="434" t="s">
        <v>28</v>
      </c>
      <c r="D3583" s="434" t="s">
        <v>29</v>
      </c>
      <c r="E3583" s="434">
        <v>14</v>
      </c>
      <c r="F3583" s="434">
        <v>8300</v>
      </c>
      <c r="G3583" s="434">
        <v>35000</v>
      </c>
      <c r="H3583" s="434">
        <v>24210</v>
      </c>
      <c r="I3583" s="434">
        <v>179.98500000000001</v>
      </c>
      <c r="K3583" s="434">
        <v>2013</v>
      </c>
    </row>
    <row r="3584" spans="1:11" hidden="1" x14ac:dyDescent="0.25">
      <c r="A3584" s="434">
        <v>245859000</v>
      </c>
      <c r="B3584" s="434">
        <v>220222</v>
      </c>
      <c r="C3584" s="434" t="s">
        <v>31</v>
      </c>
      <c r="D3584" s="434" t="s">
        <v>22</v>
      </c>
      <c r="E3584" s="434">
        <v>10</v>
      </c>
      <c r="F3584" s="434">
        <v>746</v>
      </c>
      <c r="G3584" s="434">
        <v>1492</v>
      </c>
      <c r="H3584" s="434">
        <v>998</v>
      </c>
      <c r="I3584" s="434">
        <v>78.91</v>
      </c>
      <c r="J3584" s="434">
        <v>0</v>
      </c>
      <c r="K3584" s="434">
        <v>1985</v>
      </c>
    </row>
    <row r="3585" spans="1:11" hidden="1" x14ac:dyDescent="0.25">
      <c r="A3585" s="434">
        <v>245861000</v>
      </c>
      <c r="B3585" s="434">
        <v>817117</v>
      </c>
      <c r="C3585" s="434" t="s">
        <v>56</v>
      </c>
      <c r="D3585" s="434" t="s">
        <v>29</v>
      </c>
      <c r="E3585" s="434">
        <v>15</v>
      </c>
      <c r="F3585" s="434">
        <v>11358</v>
      </c>
      <c r="G3585" s="434">
        <v>19558</v>
      </c>
      <c r="H3585" s="434">
        <v>21401</v>
      </c>
      <c r="I3585" s="434">
        <v>154.6</v>
      </c>
      <c r="J3585" s="434">
        <v>0</v>
      </c>
      <c r="K3585" s="434">
        <v>2011</v>
      </c>
    </row>
    <row r="3586" spans="1:11" hidden="1" x14ac:dyDescent="0.25">
      <c r="A3586" s="434">
        <v>245864000</v>
      </c>
      <c r="B3586" s="434">
        <v>187453</v>
      </c>
      <c r="C3586" s="434" t="s">
        <v>61</v>
      </c>
      <c r="D3586" s="434" t="s">
        <v>25</v>
      </c>
      <c r="E3586" s="434">
        <v>14.5</v>
      </c>
      <c r="F3586" s="434">
        <v>3960</v>
      </c>
      <c r="G3586" s="434">
        <v>9900</v>
      </c>
      <c r="H3586" s="434">
        <v>6320</v>
      </c>
      <c r="I3586" s="434">
        <v>132.19999999999999</v>
      </c>
      <c r="J3586" s="434">
        <v>0</v>
      </c>
      <c r="K3586" s="434">
        <v>2002</v>
      </c>
    </row>
    <row r="3587" spans="1:11" hidden="1" x14ac:dyDescent="0.25">
      <c r="A3587" s="434">
        <v>245867000</v>
      </c>
      <c r="B3587" s="434">
        <v>21778</v>
      </c>
      <c r="C3587" s="434" t="s">
        <v>31</v>
      </c>
      <c r="D3587" s="434" t="s">
        <v>25</v>
      </c>
      <c r="E3587" s="434">
        <v>16.5</v>
      </c>
      <c r="F3587" s="434">
        <v>7800</v>
      </c>
      <c r="G3587" s="434">
        <v>8734</v>
      </c>
      <c r="H3587" s="434">
        <v>6714</v>
      </c>
      <c r="I3587" s="434">
        <v>100.42</v>
      </c>
      <c r="J3587" s="434">
        <v>0</v>
      </c>
      <c r="K3587" s="434">
        <v>1970</v>
      </c>
    </row>
    <row r="3588" spans="1:11" hidden="1" x14ac:dyDescent="0.25">
      <c r="A3588" s="434">
        <v>245870000</v>
      </c>
      <c r="B3588" s="434">
        <v>44148</v>
      </c>
      <c r="C3588" s="434" t="s">
        <v>31</v>
      </c>
      <c r="D3588" s="434" t="s">
        <v>22</v>
      </c>
      <c r="E3588" s="434">
        <v>14</v>
      </c>
      <c r="F3588" s="434">
        <v>2200</v>
      </c>
      <c r="G3588" s="434">
        <v>4000</v>
      </c>
      <c r="H3588" s="434">
        <v>2997</v>
      </c>
      <c r="I3588" s="434">
        <v>89.63</v>
      </c>
      <c r="J3588" s="434">
        <v>0</v>
      </c>
      <c r="K3588" s="434">
        <v>2008</v>
      </c>
    </row>
    <row r="3589" spans="1:11" hidden="1" x14ac:dyDescent="0.25">
      <c r="A3589" s="434">
        <v>245871000</v>
      </c>
      <c r="B3589" s="434">
        <v>196129</v>
      </c>
      <c r="C3589" s="434" t="s">
        <v>61</v>
      </c>
      <c r="D3589" s="434" t="s">
        <v>22</v>
      </c>
      <c r="E3589" s="434">
        <v>11.5</v>
      </c>
      <c r="F3589" s="434">
        <v>1800</v>
      </c>
      <c r="G3589" s="434">
        <v>5050</v>
      </c>
      <c r="H3589" s="434">
        <v>2999</v>
      </c>
      <c r="I3589" s="434">
        <v>94.99</v>
      </c>
      <c r="J3589" s="434">
        <v>0</v>
      </c>
      <c r="K3589" s="434">
        <v>1999</v>
      </c>
    </row>
    <row r="3590" spans="1:11" hidden="1" x14ac:dyDescent="0.25">
      <c r="A3590" s="434">
        <v>245877000</v>
      </c>
      <c r="B3590" s="434">
        <v>7971</v>
      </c>
      <c r="C3590" s="434" t="s">
        <v>61</v>
      </c>
      <c r="D3590" s="434" t="s">
        <v>17</v>
      </c>
      <c r="E3590" s="434">
        <v>9</v>
      </c>
      <c r="F3590" s="434">
        <v>166</v>
      </c>
      <c r="G3590" s="434">
        <v>279</v>
      </c>
      <c r="H3590" s="434">
        <v>227</v>
      </c>
      <c r="I3590" s="434">
        <v>41.5</v>
      </c>
      <c r="J3590" s="434">
        <v>0</v>
      </c>
      <c r="K3590" s="434">
        <v>1913</v>
      </c>
    </row>
    <row r="3591" spans="1:11" hidden="1" x14ac:dyDescent="0.25">
      <c r="A3591" s="434">
        <v>245881000</v>
      </c>
      <c r="B3591" s="434">
        <v>297058</v>
      </c>
      <c r="C3591" s="434" t="s">
        <v>24</v>
      </c>
      <c r="D3591" s="434" t="s">
        <v>22</v>
      </c>
      <c r="E3591" s="434">
        <v>12.5</v>
      </c>
      <c r="F3591" s="434">
        <v>2000</v>
      </c>
      <c r="G3591" s="434">
        <v>2161</v>
      </c>
      <c r="H3591" s="434">
        <v>2410</v>
      </c>
      <c r="I3591" s="434">
        <v>99.9</v>
      </c>
      <c r="J3591" s="434">
        <v>2700</v>
      </c>
      <c r="K3591" s="434">
        <v>2010</v>
      </c>
    </row>
    <row r="3592" spans="1:11" hidden="1" x14ac:dyDescent="0.25">
      <c r="A3592" s="434">
        <v>245882000</v>
      </c>
      <c r="B3592" s="434">
        <v>966</v>
      </c>
      <c r="C3592" s="434" t="s">
        <v>31</v>
      </c>
      <c r="D3592" s="434" t="s">
        <v>22</v>
      </c>
      <c r="E3592" s="434">
        <v>11</v>
      </c>
      <c r="F3592" s="434">
        <v>1000</v>
      </c>
      <c r="G3592" s="434">
        <v>3193</v>
      </c>
      <c r="H3592" s="434">
        <v>2337</v>
      </c>
      <c r="I3592" s="434">
        <v>89.99</v>
      </c>
      <c r="J3592" s="434">
        <v>0</v>
      </c>
      <c r="K3592" s="434">
        <v>1970</v>
      </c>
    </row>
    <row r="3593" spans="1:11" hidden="1" x14ac:dyDescent="0.25">
      <c r="A3593" s="434">
        <v>245889000</v>
      </c>
      <c r="B3593" s="434">
        <v>238615</v>
      </c>
      <c r="C3593" s="434" t="s">
        <v>24</v>
      </c>
      <c r="D3593" s="434" t="s">
        <v>22</v>
      </c>
      <c r="E3593" s="434">
        <v>12.5</v>
      </c>
      <c r="F3593" s="434">
        <v>2012</v>
      </c>
      <c r="G3593" s="434">
        <v>2161</v>
      </c>
      <c r="H3593" s="434">
        <v>2410</v>
      </c>
      <c r="I3593" s="434">
        <v>99.9</v>
      </c>
      <c r="J3593" s="434">
        <v>2700</v>
      </c>
      <c r="K3593" s="434">
        <v>2010</v>
      </c>
    </row>
    <row r="3594" spans="1:11" hidden="1" x14ac:dyDescent="0.25">
      <c r="A3594" s="434">
        <v>245890000</v>
      </c>
      <c r="B3594" s="434">
        <v>1553</v>
      </c>
      <c r="C3594" s="434" t="s">
        <v>61</v>
      </c>
      <c r="D3594" s="434" t="s">
        <v>25</v>
      </c>
      <c r="E3594" s="434">
        <v>13.5</v>
      </c>
      <c r="F3594" s="434">
        <v>3000</v>
      </c>
      <c r="G3594" s="434">
        <v>8327</v>
      </c>
      <c r="H3594" s="434">
        <v>5568</v>
      </c>
      <c r="I3594" s="434">
        <v>119.05</v>
      </c>
      <c r="J3594" s="434">
        <v>0</v>
      </c>
      <c r="K3594" s="434">
        <v>2011</v>
      </c>
    </row>
    <row r="3595" spans="1:11" x14ac:dyDescent="0.25">
      <c r="A3595" s="434">
        <v>245899000</v>
      </c>
      <c r="B3595" s="434">
        <v>5613</v>
      </c>
      <c r="C3595" s="434" t="s">
        <v>59</v>
      </c>
      <c r="D3595" s="434" t="s">
        <v>17</v>
      </c>
      <c r="E3595" s="434">
        <v>0</v>
      </c>
      <c r="F3595" s="434">
        <v>1470</v>
      </c>
      <c r="G3595" s="434">
        <v>365</v>
      </c>
      <c r="H3595" s="434">
        <v>503</v>
      </c>
      <c r="I3595" s="434">
        <v>42.35</v>
      </c>
      <c r="J3595" s="434">
        <v>0</v>
      </c>
    </row>
    <row r="3596" spans="1:11" hidden="1" x14ac:dyDescent="0.25">
      <c r="A3596" s="434">
        <v>245901000</v>
      </c>
      <c r="B3596" s="434">
        <v>87095</v>
      </c>
      <c r="C3596" s="434" t="s">
        <v>61</v>
      </c>
      <c r="D3596" s="434" t="s">
        <v>25</v>
      </c>
      <c r="E3596" s="434">
        <v>12</v>
      </c>
      <c r="F3596" s="434">
        <v>2610</v>
      </c>
      <c r="G3596" s="434">
        <v>6050</v>
      </c>
      <c r="H3596" s="434">
        <v>4255</v>
      </c>
      <c r="I3596" s="434">
        <v>114.4</v>
      </c>
      <c r="J3596" s="434">
        <v>0</v>
      </c>
      <c r="K3596" s="434">
        <v>2010</v>
      </c>
    </row>
    <row r="3597" spans="1:11" hidden="1" x14ac:dyDescent="0.25">
      <c r="A3597" s="434">
        <v>245902000</v>
      </c>
      <c r="B3597" s="434">
        <v>136144</v>
      </c>
      <c r="C3597" s="434" t="s">
        <v>20</v>
      </c>
      <c r="D3597" s="434" t="s">
        <v>25</v>
      </c>
      <c r="E3597" s="434">
        <v>13</v>
      </c>
      <c r="F3597" s="434">
        <v>2430</v>
      </c>
      <c r="G3597" s="434">
        <v>6535</v>
      </c>
      <c r="H3597" s="434">
        <v>3653</v>
      </c>
      <c r="I3597" s="434">
        <v>103.46</v>
      </c>
      <c r="J3597" s="434">
        <v>0</v>
      </c>
      <c r="K3597" s="434">
        <v>1970</v>
      </c>
    </row>
    <row r="3598" spans="1:11" hidden="1" x14ac:dyDescent="0.25">
      <c r="A3598" s="434">
        <v>245909000</v>
      </c>
      <c r="B3598" s="434">
        <v>18748</v>
      </c>
      <c r="C3598" s="434" t="s">
        <v>61</v>
      </c>
      <c r="D3598" s="434" t="s">
        <v>22</v>
      </c>
      <c r="E3598" s="434">
        <v>13</v>
      </c>
      <c r="F3598" s="434">
        <v>2638</v>
      </c>
      <c r="G3598" s="434">
        <v>3611</v>
      </c>
      <c r="H3598" s="434">
        <v>2528</v>
      </c>
      <c r="I3598" s="434">
        <v>89.99</v>
      </c>
      <c r="J3598" s="434">
        <v>0</v>
      </c>
      <c r="K3598" s="434">
        <v>2008</v>
      </c>
    </row>
    <row r="3599" spans="1:11" hidden="1" x14ac:dyDescent="0.25">
      <c r="A3599" s="434">
        <v>245911000</v>
      </c>
      <c r="B3599" s="434">
        <v>12769</v>
      </c>
      <c r="C3599" s="434" t="s">
        <v>16</v>
      </c>
      <c r="D3599" s="434" t="s">
        <v>25</v>
      </c>
      <c r="E3599" s="434">
        <v>15</v>
      </c>
      <c r="F3599" s="434">
        <v>3840</v>
      </c>
      <c r="G3599" s="434">
        <v>8297</v>
      </c>
      <c r="H3599" s="434">
        <v>5396</v>
      </c>
      <c r="I3599" s="434">
        <v>117.18</v>
      </c>
      <c r="J3599" s="434">
        <v>6386</v>
      </c>
      <c r="K3599" s="434">
        <v>1999</v>
      </c>
    </row>
    <row r="3600" spans="1:11" hidden="1" x14ac:dyDescent="0.25">
      <c r="A3600" s="434">
        <v>245912000</v>
      </c>
      <c r="B3600" s="434">
        <v>11131</v>
      </c>
      <c r="C3600" s="434" t="s">
        <v>61</v>
      </c>
      <c r="D3600" s="434" t="s">
        <v>29</v>
      </c>
      <c r="E3600" s="434">
        <v>16</v>
      </c>
      <c r="F3600" s="434">
        <v>8400</v>
      </c>
      <c r="G3600" s="434">
        <v>18500</v>
      </c>
      <c r="H3600" s="434">
        <v>13558</v>
      </c>
      <c r="I3600" s="434">
        <v>156.93</v>
      </c>
      <c r="J3600" s="434">
        <v>0</v>
      </c>
      <c r="K3600" s="434">
        <v>2008</v>
      </c>
    </row>
    <row r="3601" spans="1:11" hidden="1" x14ac:dyDescent="0.25">
      <c r="A3601" s="434">
        <v>245916000</v>
      </c>
      <c r="B3601" s="434">
        <v>17588</v>
      </c>
      <c r="C3601" s="434" t="s">
        <v>31</v>
      </c>
      <c r="D3601" s="434" t="s">
        <v>25</v>
      </c>
      <c r="E3601" s="434">
        <v>43537</v>
      </c>
      <c r="F3601" s="434">
        <v>3530</v>
      </c>
      <c r="G3601" s="434">
        <v>7120</v>
      </c>
      <c r="H3601" s="434">
        <v>5132</v>
      </c>
      <c r="I3601" s="434">
        <v>117.15</v>
      </c>
      <c r="J3601" s="434">
        <v>0</v>
      </c>
    </row>
    <row r="3602" spans="1:11" x14ac:dyDescent="0.25">
      <c r="A3602" s="434">
        <v>245922000</v>
      </c>
      <c r="B3602" s="434">
        <v>1</v>
      </c>
      <c r="C3602" s="434" t="s">
        <v>59</v>
      </c>
      <c r="D3602" s="434" t="s">
        <v>17</v>
      </c>
      <c r="E3602" s="434">
        <v>0</v>
      </c>
      <c r="F3602" s="434">
        <v>0</v>
      </c>
      <c r="G3602" s="434">
        <v>0</v>
      </c>
      <c r="H3602" s="434">
        <v>560</v>
      </c>
      <c r="I3602" s="434">
        <v>44.15</v>
      </c>
      <c r="J3602" s="434">
        <v>0</v>
      </c>
    </row>
    <row r="3603" spans="1:11" hidden="1" x14ac:dyDescent="0.25">
      <c r="A3603" s="434">
        <v>245926000</v>
      </c>
      <c r="B3603" s="434">
        <v>117146</v>
      </c>
      <c r="C3603" s="434" t="s">
        <v>61</v>
      </c>
      <c r="D3603" s="434" t="s">
        <v>22</v>
      </c>
      <c r="E3603" s="434">
        <v>11</v>
      </c>
      <c r="F3603" s="434">
        <v>1104</v>
      </c>
      <c r="G3603" s="434">
        <v>2620</v>
      </c>
      <c r="H3603" s="434">
        <v>1862</v>
      </c>
      <c r="I3603" s="434">
        <v>87.27</v>
      </c>
      <c r="J3603" s="434">
        <v>0</v>
      </c>
      <c r="K3603" s="434">
        <v>2010</v>
      </c>
    </row>
    <row r="3604" spans="1:11" hidden="1" x14ac:dyDescent="0.25">
      <c r="A3604" s="434">
        <v>245930000</v>
      </c>
      <c r="B3604" s="434">
        <v>144787</v>
      </c>
      <c r="C3604" s="434" t="s">
        <v>61</v>
      </c>
      <c r="D3604" s="434" t="s">
        <v>25</v>
      </c>
      <c r="E3604" s="434">
        <v>15</v>
      </c>
      <c r="F3604" s="434">
        <v>4197</v>
      </c>
      <c r="G3604" s="434">
        <v>9900</v>
      </c>
      <c r="H3604" s="434">
        <v>6361</v>
      </c>
      <c r="I3604" s="434">
        <v>132.22999999999999</v>
      </c>
      <c r="J3604" s="434">
        <v>0</v>
      </c>
      <c r="K3604" s="434">
        <v>2001</v>
      </c>
    </row>
    <row r="3605" spans="1:11" hidden="1" x14ac:dyDescent="0.25">
      <c r="A3605" s="434">
        <v>245931000</v>
      </c>
      <c r="B3605" s="434">
        <v>4808</v>
      </c>
      <c r="C3605" s="434" t="s">
        <v>54</v>
      </c>
      <c r="D3605" s="434" t="s">
        <v>17</v>
      </c>
      <c r="E3605" s="434">
        <v>13</v>
      </c>
      <c r="F3605" s="434">
        <v>2650</v>
      </c>
      <c r="G3605" s="434">
        <v>178</v>
      </c>
      <c r="H3605" s="434">
        <v>499</v>
      </c>
      <c r="I3605" s="434">
        <v>33.1</v>
      </c>
      <c r="J3605" s="434">
        <v>0</v>
      </c>
      <c r="K3605" s="434">
        <v>2009</v>
      </c>
    </row>
    <row r="3606" spans="1:11" hidden="1" x14ac:dyDescent="0.25">
      <c r="A3606" s="434">
        <v>245932000</v>
      </c>
      <c r="B3606" s="434">
        <v>20126</v>
      </c>
      <c r="C3606" s="434" t="s">
        <v>54</v>
      </c>
      <c r="D3606" s="434" t="s">
        <v>17</v>
      </c>
      <c r="E3606" s="434">
        <v>13</v>
      </c>
      <c r="F3606" s="434">
        <v>5296</v>
      </c>
      <c r="G3606" s="434">
        <v>187</v>
      </c>
      <c r="H3606" s="434">
        <v>487</v>
      </c>
      <c r="I3606" s="434">
        <v>33.1</v>
      </c>
      <c r="J3606" s="434">
        <v>0</v>
      </c>
      <c r="K3606" s="434">
        <v>2010</v>
      </c>
    </row>
    <row r="3607" spans="1:11" hidden="1" x14ac:dyDescent="0.25">
      <c r="A3607" s="434">
        <v>245934000</v>
      </c>
      <c r="B3607" s="434">
        <v>36343</v>
      </c>
      <c r="C3607" s="434" t="s">
        <v>20</v>
      </c>
      <c r="D3607" s="434" t="s">
        <v>25</v>
      </c>
      <c r="E3607" s="434">
        <v>12</v>
      </c>
      <c r="F3607" s="434">
        <v>2430</v>
      </c>
      <c r="G3607" s="434">
        <v>7559</v>
      </c>
      <c r="H3607" s="434">
        <v>4107</v>
      </c>
      <c r="I3607" s="434">
        <v>114.66</v>
      </c>
      <c r="J3607" s="434">
        <v>8032</v>
      </c>
      <c r="K3607" s="434">
        <v>2003</v>
      </c>
    </row>
    <row r="3608" spans="1:11" hidden="1" x14ac:dyDescent="0.25">
      <c r="A3608" s="434">
        <v>245947000</v>
      </c>
      <c r="B3608" s="434">
        <v>18854</v>
      </c>
      <c r="C3608" s="434" t="s">
        <v>31</v>
      </c>
      <c r="D3608" s="434" t="s">
        <v>22</v>
      </c>
      <c r="E3608" s="434">
        <v>11.5</v>
      </c>
      <c r="F3608" s="434">
        <v>1978</v>
      </c>
      <c r="G3608" s="434">
        <v>4891</v>
      </c>
      <c r="H3608" s="434">
        <v>2984</v>
      </c>
      <c r="I3608" s="434">
        <v>89.95</v>
      </c>
      <c r="J3608" s="434">
        <v>0</v>
      </c>
      <c r="K3608" s="434">
        <v>2010</v>
      </c>
    </row>
    <row r="3609" spans="1:11" hidden="1" x14ac:dyDescent="0.25">
      <c r="A3609" s="434">
        <v>245949000</v>
      </c>
      <c r="B3609" s="434">
        <v>22024</v>
      </c>
      <c r="C3609" s="434" t="s">
        <v>61</v>
      </c>
      <c r="D3609" s="434" t="s">
        <v>25</v>
      </c>
      <c r="E3609" s="434">
        <v>16</v>
      </c>
      <c r="F3609" s="434">
        <v>7794</v>
      </c>
      <c r="G3609" s="434">
        <v>8200</v>
      </c>
      <c r="H3609" s="434">
        <v>6714</v>
      </c>
      <c r="I3609" s="434">
        <v>100.5</v>
      </c>
      <c r="J3609" s="434">
        <v>0</v>
      </c>
      <c r="K3609" s="434">
        <v>1999</v>
      </c>
    </row>
    <row r="3610" spans="1:11" hidden="1" x14ac:dyDescent="0.25">
      <c r="A3610" s="434">
        <v>245952000</v>
      </c>
      <c r="B3610" s="434">
        <v>105605</v>
      </c>
      <c r="C3610" s="434" t="s">
        <v>61</v>
      </c>
      <c r="D3610" s="434" t="s">
        <v>25</v>
      </c>
      <c r="E3610" s="434">
        <v>13.7</v>
      </c>
      <c r="F3610" s="434">
        <v>4497</v>
      </c>
      <c r="G3610" s="434">
        <v>11000</v>
      </c>
      <c r="H3610" s="434">
        <v>7196</v>
      </c>
      <c r="I3610" s="434">
        <v>137.84</v>
      </c>
      <c r="J3610" s="434">
        <v>0</v>
      </c>
      <c r="K3610" s="434">
        <v>2010</v>
      </c>
    </row>
    <row r="3611" spans="1:11" hidden="1" x14ac:dyDescent="0.25">
      <c r="A3611" s="434">
        <v>245953000</v>
      </c>
      <c r="B3611" s="434">
        <v>47336</v>
      </c>
      <c r="C3611" s="434" t="s">
        <v>61</v>
      </c>
      <c r="D3611" s="434" t="s">
        <v>25</v>
      </c>
      <c r="E3611" s="434">
        <v>16</v>
      </c>
      <c r="F3611" s="434">
        <v>7200</v>
      </c>
      <c r="G3611" s="434">
        <v>17294</v>
      </c>
      <c r="H3611" s="434">
        <v>11885</v>
      </c>
      <c r="I3611" s="434">
        <v>142.91999999999999</v>
      </c>
      <c r="J3611" s="434">
        <v>0</v>
      </c>
      <c r="K3611" s="434">
        <v>2010</v>
      </c>
    </row>
    <row r="3612" spans="1:11" hidden="1" x14ac:dyDescent="0.25">
      <c r="A3612" s="434">
        <v>245955000</v>
      </c>
      <c r="B3612" s="434">
        <v>9472</v>
      </c>
      <c r="C3612" s="434" t="s">
        <v>61</v>
      </c>
      <c r="D3612" s="434" t="s">
        <v>29</v>
      </c>
      <c r="E3612" s="434">
        <v>16.850000000000001</v>
      </c>
      <c r="F3612" s="434">
        <v>8400</v>
      </c>
      <c r="G3612" s="434">
        <v>18143</v>
      </c>
      <c r="H3612" s="434">
        <v>13558</v>
      </c>
      <c r="I3612" s="434">
        <v>156.93</v>
      </c>
      <c r="J3612" s="434">
        <v>0</v>
      </c>
      <c r="K3612" s="434">
        <v>2009</v>
      </c>
    </row>
    <row r="3613" spans="1:11" hidden="1" x14ac:dyDescent="0.25">
      <c r="A3613" s="434">
        <v>245958000</v>
      </c>
      <c r="B3613" s="434">
        <v>2894</v>
      </c>
      <c r="C3613" s="434" t="s">
        <v>20</v>
      </c>
      <c r="D3613" s="434" t="s">
        <v>25</v>
      </c>
      <c r="E3613" s="434">
        <v>14</v>
      </c>
      <c r="F3613" s="434">
        <v>4440</v>
      </c>
      <c r="G3613" s="434">
        <v>8643</v>
      </c>
      <c r="H3613" s="434">
        <v>5815</v>
      </c>
      <c r="I3613" s="434">
        <v>115</v>
      </c>
      <c r="J3613" s="434">
        <v>8958</v>
      </c>
      <c r="K3613" s="434">
        <v>2005</v>
      </c>
    </row>
    <row r="3614" spans="1:11" hidden="1" x14ac:dyDescent="0.25">
      <c r="A3614" s="434">
        <v>245959000</v>
      </c>
      <c r="B3614" s="434">
        <v>45312</v>
      </c>
      <c r="C3614" s="434" t="s">
        <v>61</v>
      </c>
      <c r="D3614" s="434" t="s">
        <v>25</v>
      </c>
      <c r="E3614" s="434">
        <v>17</v>
      </c>
      <c r="F3614" s="434">
        <v>1978</v>
      </c>
      <c r="G3614" s="434">
        <v>6500</v>
      </c>
      <c r="H3614" s="434">
        <v>4057</v>
      </c>
      <c r="I3614" s="434">
        <v>118.9</v>
      </c>
      <c r="J3614" s="434">
        <v>0</v>
      </c>
      <c r="K3614" s="434">
        <v>2008</v>
      </c>
    </row>
    <row r="3615" spans="1:11" hidden="1" x14ac:dyDescent="0.25">
      <c r="A3615" s="434">
        <v>245961000</v>
      </c>
      <c r="B3615" s="434">
        <v>37912</v>
      </c>
      <c r="C3615" s="434" t="s">
        <v>31</v>
      </c>
      <c r="D3615" s="434" t="s">
        <v>25</v>
      </c>
      <c r="E3615" s="434">
        <v>14.1</v>
      </c>
      <c r="F3615" s="434">
        <v>4000</v>
      </c>
      <c r="G3615" s="434">
        <v>11000</v>
      </c>
      <c r="H3615" s="434">
        <v>6621</v>
      </c>
      <c r="I3615" s="434">
        <v>132</v>
      </c>
      <c r="J3615" s="434">
        <v>0</v>
      </c>
      <c r="K3615" s="434">
        <v>1970</v>
      </c>
    </row>
    <row r="3616" spans="1:11" hidden="1" x14ac:dyDescent="0.25">
      <c r="A3616" s="434">
        <v>245965000</v>
      </c>
      <c r="B3616" s="434">
        <v>30159</v>
      </c>
      <c r="C3616" s="434" t="s">
        <v>56</v>
      </c>
      <c r="D3616" s="434" t="s">
        <v>25</v>
      </c>
      <c r="I3616" s="434">
        <v>122</v>
      </c>
      <c r="J3616" s="434">
        <v>0</v>
      </c>
      <c r="K3616" s="434">
        <v>1970</v>
      </c>
    </row>
    <row r="3617" spans="1:11" hidden="1" x14ac:dyDescent="0.25">
      <c r="A3617" s="434">
        <v>245969000</v>
      </c>
      <c r="B3617" s="434">
        <v>6215</v>
      </c>
      <c r="C3617" s="434" t="s">
        <v>46</v>
      </c>
      <c r="D3617" s="434" t="s">
        <v>22</v>
      </c>
      <c r="E3617" s="434">
        <v>13</v>
      </c>
      <c r="F3617" s="434">
        <v>4010</v>
      </c>
      <c r="G3617" s="434">
        <v>3250</v>
      </c>
      <c r="H3617" s="434">
        <v>2177</v>
      </c>
      <c r="I3617" s="434">
        <v>73.599999999999994</v>
      </c>
      <c r="J3617" s="434">
        <v>0</v>
      </c>
      <c r="K3617" s="434">
        <v>2010</v>
      </c>
    </row>
    <row r="3618" spans="1:11" hidden="1" x14ac:dyDescent="0.25">
      <c r="A3618" s="434">
        <v>245973000</v>
      </c>
      <c r="B3618" s="434">
        <v>2301</v>
      </c>
      <c r="C3618" s="434" t="s">
        <v>31</v>
      </c>
      <c r="D3618" s="434" t="s">
        <v>25</v>
      </c>
      <c r="E3618" s="434">
        <v>16.5</v>
      </c>
      <c r="F3618" s="434">
        <v>4900</v>
      </c>
      <c r="G3618" s="434">
        <v>5937</v>
      </c>
      <c r="H3618" s="434">
        <v>5100</v>
      </c>
      <c r="I3618" s="434">
        <v>117.27</v>
      </c>
      <c r="J3618" s="434">
        <v>7425</v>
      </c>
      <c r="K3618" s="434">
        <v>1997</v>
      </c>
    </row>
    <row r="3619" spans="1:11" hidden="1" x14ac:dyDescent="0.25">
      <c r="A3619" s="434">
        <v>245974000</v>
      </c>
      <c r="B3619" s="434">
        <v>129593</v>
      </c>
      <c r="C3619" s="434" t="s">
        <v>56</v>
      </c>
      <c r="D3619" s="434" t="s">
        <v>17</v>
      </c>
      <c r="E3619" s="434">
        <v>0</v>
      </c>
      <c r="F3619" s="434">
        <v>1020</v>
      </c>
      <c r="G3619" s="434">
        <v>0</v>
      </c>
      <c r="H3619" s="434">
        <v>1400</v>
      </c>
      <c r="I3619" s="434">
        <v>64.8</v>
      </c>
      <c r="J3619" s="434">
        <v>0</v>
      </c>
      <c r="K3619" s="434">
        <v>1970</v>
      </c>
    </row>
    <row r="3620" spans="1:11" hidden="1" x14ac:dyDescent="0.25">
      <c r="A3620" s="434">
        <v>245975000</v>
      </c>
      <c r="B3620" s="434">
        <v>76215</v>
      </c>
      <c r="C3620" s="434" t="s">
        <v>31</v>
      </c>
      <c r="D3620" s="434" t="s">
        <v>22</v>
      </c>
      <c r="E3620" s="434">
        <v>11.5</v>
      </c>
      <c r="F3620" s="434">
        <v>1499</v>
      </c>
      <c r="G3620" s="434">
        <v>4868</v>
      </c>
      <c r="H3620" s="434">
        <v>2999</v>
      </c>
      <c r="I3620" s="434">
        <v>89.99</v>
      </c>
      <c r="J3620" s="434">
        <v>0</v>
      </c>
      <c r="K3620" s="434">
        <v>1970</v>
      </c>
    </row>
    <row r="3621" spans="1:11" hidden="1" x14ac:dyDescent="0.25">
      <c r="A3621" s="434">
        <v>245977000</v>
      </c>
      <c r="B3621" s="434">
        <v>70175</v>
      </c>
      <c r="C3621" s="434" t="s">
        <v>31</v>
      </c>
      <c r="D3621" s="434" t="s">
        <v>25</v>
      </c>
      <c r="E3621" s="434">
        <v>13</v>
      </c>
      <c r="F3621" s="434">
        <v>2244</v>
      </c>
      <c r="G3621" s="434">
        <v>5950</v>
      </c>
      <c r="H3621" s="434">
        <v>3990</v>
      </c>
      <c r="I3621" s="434">
        <v>110.78</v>
      </c>
      <c r="J3621" s="434">
        <v>0</v>
      </c>
      <c r="K3621" s="434">
        <v>1970</v>
      </c>
    </row>
    <row r="3622" spans="1:11" hidden="1" x14ac:dyDescent="0.25">
      <c r="A3622" s="434">
        <v>245980000</v>
      </c>
      <c r="B3622" s="434">
        <v>1439</v>
      </c>
      <c r="C3622" s="434" t="s">
        <v>61</v>
      </c>
      <c r="D3622" s="434" t="s">
        <v>25</v>
      </c>
      <c r="E3622" s="434">
        <v>12</v>
      </c>
      <c r="F3622" s="434">
        <v>3997</v>
      </c>
      <c r="G3622" s="434">
        <v>10049</v>
      </c>
      <c r="H3622" s="434">
        <v>6693</v>
      </c>
      <c r="I3622" s="434">
        <v>116.26</v>
      </c>
      <c r="K3622" s="434">
        <v>2010</v>
      </c>
    </row>
    <row r="3623" spans="1:11" hidden="1" x14ac:dyDescent="0.25">
      <c r="A3623" s="434">
        <v>245981000</v>
      </c>
      <c r="B3623" s="434">
        <v>11174</v>
      </c>
      <c r="C3623" s="434" t="s">
        <v>61</v>
      </c>
      <c r="D3623" s="434" t="s">
        <v>25</v>
      </c>
      <c r="E3623" s="434">
        <v>16</v>
      </c>
      <c r="F3623" s="434">
        <v>7800</v>
      </c>
      <c r="G3623" s="434">
        <v>8600</v>
      </c>
      <c r="H3623" s="434">
        <v>6714</v>
      </c>
      <c r="I3623" s="434">
        <v>100.5</v>
      </c>
      <c r="K3623" s="434">
        <v>1999</v>
      </c>
    </row>
    <row r="3624" spans="1:11" hidden="1" x14ac:dyDescent="0.25">
      <c r="A3624" s="434">
        <v>246002000</v>
      </c>
      <c r="B3624" s="434">
        <v>50458</v>
      </c>
      <c r="C3624" s="434" t="s">
        <v>31</v>
      </c>
      <c r="D3624" s="434" t="s">
        <v>22</v>
      </c>
      <c r="E3624" s="434">
        <v>11.5</v>
      </c>
      <c r="F3624" s="434">
        <v>1499</v>
      </c>
      <c r="G3624" s="434">
        <v>4933</v>
      </c>
      <c r="H3624" s="434">
        <v>2999</v>
      </c>
      <c r="I3624" s="434">
        <v>89.99</v>
      </c>
      <c r="J3624" s="434">
        <v>0</v>
      </c>
      <c r="K3624" s="434">
        <v>1970</v>
      </c>
    </row>
    <row r="3625" spans="1:11" hidden="1" x14ac:dyDescent="0.25">
      <c r="A3625" s="434">
        <v>246011000</v>
      </c>
      <c r="B3625" s="434">
        <v>102303</v>
      </c>
      <c r="C3625" s="434" t="s">
        <v>39</v>
      </c>
      <c r="D3625" s="434" t="s">
        <v>17</v>
      </c>
      <c r="E3625" s="434">
        <v>8.3000000000000007</v>
      </c>
      <c r="F3625" s="434">
        <v>221</v>
      </c>
      <c r="G3625" s="434">
        <v>350</v>
      </c>
      <c r="H3625" s="434">
        <v>226</v>
      </c>
      <c r="I3625" s="434">
        <v>38.08</v>
      </c>
      <c r="J3625" s="434">
        <v>0</v>
      </c>
      <c r="K3625" s="434">
        <v>1918</v>
      </c>
    </row>
    <row r="3626" spans="1:11" x14ac:dyDescent="0.25">
      <c r="A3626" s="434">
        <v>246014000</v>
      </c>
      <c r="B3626" s="434">
        <v>16666</v>
      </c>
      <c r="C3626" s="434" t="s">
        <v>59</v>
      </c>
      <c r="D3626" s="434" t="s">
        <v>17</v>
      </c>
      <c r="E3626" s="434">
        <v>0</v>
      </c>
      <c r="F3626" s="434">
        <v>1470</v>
      </c>
      <c r="G3626" s="434">
        <v>0</v>
      </c>
      <c r="H3626" s="434">
        <v>449</v>
      </c>
      <c r="I3626" s="434">
        <v>40.9</v>
      </c>
      <c r="J3626" s="434">
        <v>0</v>
      </c>
    </row>
    <row r="3627" spans="1:11" hidden="1" x14ac:dyDescent="0.25">
      <c r="A3627" s="434">
        <v>246029000</v>
      </c>
      <c r="B3627" s="434">
        <v>110736</v>
      </c>
      <c r="C3627" s="434" t="s">
        <v>61</v>
      </c>
      <c r="D3627" s="434" t="s">
        <v>25</v>
      </c>
      <c r="E3627" s="434">
        <v>14.5</v>
      </c>
      <c r="F3627" s="434">
        <v>4200</v>
      </c>
      <c r="G3627" s="434">
        <v>9900</v>
      </c>
      <c r="H3627" s="434">
        <v>6361</v>
      </c>
      <c r="I3627" s="434">
        <v>132.22999999999999</v>
      </c>
      <c r="J3627" s="434">
        <v>0</v>
      </c>
      <c r="K3627" s="434">
        <v>2001</v>
      </c>
    </row>
    <row r="3628" spans="1:11" x14ac:dyDescent="0.25">
      <c r="A3628" s="434">
        <v>246032000</v>
      </c>
      <c r="B3628" s="434">
        <v>444</v>
      </c>
      <c r="C3628" s="434" t="s">
        <v>59</v>
      </c>
      <c r="D3628" s="434" t="s">
        <v>17</v>
      </c>
      <c r="E3628" s="434">
        <v>0</v>
      </c>
      <c r="F3628" s="434">
        <v>1470</v>
      </c>
      <c r="G3628" s="434">
        <v>365</v>
      </c>
      <c r="H3628" s="434">
        <v>494</v>
      </c>
      <c r="I3628" s="434">
        <v>42.35</v>
      </c>
      <c r="J3628" s="434">
        <v>0</v>
      </c>
    </row>
    <row r="3629" spans="1:11" hidden="1" x14ac:dyDescent="0.25">
      <c r="A3629" s="434">
        <v>246051000</v>
      </c>
      <c r="B3629" s="434">
        <v>3295</v>
      </c>
      <c r="C3629" s="434" t="s">
        <v>31</v>
      </c>
      <c r="D3629" s="434" t="s">
        <v>25</v>
      </c>
      <c r="E3629" s="434">
        <v>18.7</v>
      </c>
      <c r="F3629" s="434">
        <v>7999</v>
      </c>
      <c r="G3629" s="434">
        <v>9620</v>
      </c>
      <c r="H3629" s="434">
        <v>6564</v>
      </c>
      <c r="I3629" s="434">
        <v>141.69999999999999</v>
      </c>
      <c r="K3629" s="434">
        <v>2009</v>
      </c>
    </row>
    <row r="3630" spans="1:11" hidden="1" x14ac:dyDescent="0.25">
      <c r="A3630" s="434">
        <v>246061000</v>
      </c>
      <c r="B3630" s="434">
        <v>9735</v>
      </c>
      <c r="C3630" s="434" t="s">
        <v>61</v>
      </c>
      <c r="D3630" s="434" t="s">
        <v>22</v>
      </c>
      <c r="E3630" s="434">
        <v>11.5</v>
      </c>
      <c r="F3630" s="434">
        <v>1800</v>
      </c>
      <c r="G3630" s="434">
        <v>4500</v>
      </c>
      <c r="H3630" s="434">
        <v>2999</v>
      </c>
      <c r="I3630" s="434">
        <v>89.95</v>
      </c>
      <c r="K3630" s="434">
        <v>2010</v>
      </c>
    </row>
    <row r="3631" spans="1:11" hidden="1" x14ac:dyDescent="0.25">
      <c r="A3631" s="434">
        <v>246062000</v>
      </c>
      <c r="B3631" s="434">
        <v>4453</v>
      </c>
      <c r="C3631" s="434" t="s">
        <v>31</v>
      </c>
      <c r="D3631" s="434" t="s">
        <v>22</v>
      </c>
      <c r="E3631" s="434">
        <v>10</v>
      </c>
      <c r="F3631" s="434">
        <v>1500</v>
      </c>
      <c r="G3631" s="434">
        <v>3710</v>
      </c>
      <c r="H3631" s="434">
        <v>2449</v>
      </c>
      <c r="I3631" s="434">
        <v>87.9</v>
      </c>
      <c r="J3631" s="434">
        <v>0</v>
      </c>
      <c r="K3631" s="434">
        <v>1970</v>
      </c>
    </row>
    <row r="3632" spans="1:11" hidden="1" x14ac:dyDescent="0.25">
      <c r="A3632" s="434">
        <v>246063000</v>
      </c>
      <c r="B3632" s="434">
        <v>67026</v>
      </c>
      <c r="C3632" s="434" t="s">
        <v>61</v>
      </c>
      <c r="D3632" s="434" t="s">
        <v>22</v>
      </c>
      <c r="E3632" s="434">
        <v>11.6</v>
      </c>
      <c r="F3632" s="434">
        <v>1799</v>
      </c>
      <c r="G3632" s="434">
        <v>4500</v>
      </c>
      <c r="H3632" s="434">
        <v>2992</v>
      </c>
      <c r="I3632" s="434">
        <v>89.95</v>
      </c>
      <c r="J3632" s="434">
        <v>0</v>
      </c>
      <c r="K3632" s="434">
        <v>2009</v>
      </c>
    </row>
    <row r="3633" spans="1:11" hidden="1" x14ac:dyDescent="0.25">
      <c r="A3633" s="434">
        <v>246064000</v>
      </c>
      <c r="B3633" s="434">
        <v>18672</v>
      </c>
      <c r="C3633" s="434" t="s">
        <v>61</v>
      </c>
      <c r="D3633" s="434" t="s">
        <v>22</v>
      </c>
      <c r="E3633" s="434">
        <v>12.5</v>
      </c>
      <c r="F3633" s="434">
        <v>1800</v>
      </c>
      <c r="G3633" s="434">
        <v>3100</v>
      </c>
      <c r="H3633" s="434">
        <v>2311</v>
      </c>
      <c r="I3633" s="434">
        <v>82.5</v>
      </c>
      <c r="J3633" s="434">
        <v>0</v>
      </c>
      <c r="K3633" s="434">
        <v>2001</v>
      </c>
    </row>
    <row r="3634" spans="1:11" hidden="1" x14ac:dyDescent="0.25">
      <c r="A3634" s="434">
        <v>246084000</v>
      </c>
      <c r="B3634" s="434">
        <v>5947</v>
      </c>
      <c r="C3634" s="434" t="s">
        <v>39</v>
      </c>
      <c r="D3634" s="434" t="s">
        <v>17</v>
      </c>
      <c r="E3634" s="434">
        <v>0</v>
      </c>
      <c r="F3634" s="434">
        <v>191</v>
      </c>
      <c r="G3634" s="434">
        <v>0</v>
      </c>
      <c r="H3634" s="434">
        <v>131</v>
      </c>
      <c r="I3634" s="434">
        <v>40</v>
      </c>
      <c r="J3634" s="434">
        <v>0</v>
      </c>
      <c r="K3634" s="434">
        <v>1910</v>
      </c>
    </row>
    <row r="3635" spans="1:11" hidden="1" x14ac:dyDescent="0.25">
      <c r="A3635" s="434">
        <v>246090000</v>
      </c>
      <c r="B3635" s="434">
        <v>90916</v>
      </c>
      <c r="C3635" s="434" t="s">
        <v>61</v>
      </c>
      <c r="D3635" s="434" t="s">
        <v>22</v>
      </c>
      <c r="E3635" s="434">
        <v>11.6</v>
      </c>
      <c r="F3635" s="434">
        <v>1799</v>
      </c>
      <c r="G3635" s="434">
        <v>4500</v>
      </c>
      <c r="H3635" s="434">
        <v>2992</v>
      </c>
      <c r="I3635" s="434">
        <v>89.95</v>
      </c>
      <c r="J3635" s="434">
        <v>0</v>
      </c>
      <c r="K3635" s="434">
        <v>2009</v>
      </c>
    </row>
    <row r="3636" spans="1:11" hidden="1" x14ac:dyDescent="0.25">
      <c r="A3636" s="434">
        <v>246100000</v>
      </c>
      <c r="B3636" s="434">
        <v>13954</v>
      </c>
      <c r="C3636" s="434" t="s">
        <v>61</v>
      </c>
      <c r="D3636" s="434" t="s">
        <v>29</v>
      </c>
      <c r="E3636" s="434">
        <v>17</v>
      </c>
      <c r="F3636" s="434">
        <v>12062</v>
      </c>
      <c r="G3636" s="434">
        <v>23660</v>
      </c>
      <c r="H3636" s="434">
        <v>18321</v>
      </c>
      <c r="I3636" s="434">
        <v>185.4</v>
      </c>
      <c r="J3636" s="434">
        <v>0</v>
      </c>
      <c r="K3636" s="434">
        <v>2004</v>
      </c>
    </row>
    <row r="3637" spans="1:11" hidden="1" x14ac:dyDescent="0.25">
      <c r="A3637" s="434">
        <v>246110000</v>
      </c>
      <c r="B3637" s="434">
        <v>28621</v>
      </c>
      <c r="C3637" s="434" t="s">
        <v>61</v>
      </c>
      <c r="D3637" s="434" t="s">
        <v>25</v>
      </c>
      <c r="E3637" s="434">
        <v>15</v>
      </c>
      <c r="F3637" s="434">
        <v>4000</v>
      </c>
      <c r="G3637" s="434">
        <v>7124</v>
      </c>
      <c r="H3637" s="434">
        <v>6046</v>
      </c>
      <c r="I3637" s="434">
        <v>122.05</v>
      </c>
      <c r="J3637" s="434">
        <v>0</v>
      </c>
      <c r="K3637" s="434">
        <v>2008</v>
      </c>
    </row>
    <row r="3638" spans="1:11" hidden="1" x14ac:dyDescent="0.25">
      <c r="A3638" s="434">
        <v>246111000</v>
      </c>
      <c r="B3638" s="434">
        <v>13966</v>
      </c>
      <c r="C3638" s="434" t="s">
        <v>31</v>
      </c>
      <c r="D3638" s="434" t="s">
        <v>25</v>
      </c>
      <c r="I3638" s="434">
        <v>101</v>
      </c>
    </row>
    <row r="3639" spans="1:11" hidden="1" x14ac:dyDescent="0.25">
      <c r="A3639" s="434">
        <v>246117000</v>
      </c>
      <c r="B3639" s="434">
        <v>4518</v>
      </c>
      <c r="C3639" s="434" t="s">
        <v>61</v>
      </c>
      <c r="D3639" s="434" t="s">
        <v>25</v>
      </c>
      <c r="E3639" s="434">
        <v>13.5</v>
      </c>
      <c r="F3639" s="434">
        <v>3000</v>
      </c>
      <c r="G3639" s="434">
        <v>8703</v>
      </c>
      <c r="H3639" s="434">
        <v>5925</v>
      </c>
      <c r="I3639" s="434">
        <v>127.3</v>
      </c>
      <c r="K3639" s="434">
        <v>2012</v>
      </c>
    </row>
    <row r="3640" spans="1:11" hidden="1" x14ac:dyDescent="0.25">
      <c r="A3640" s="434">
        <v>246122000</v>
      </c>
      <c r="B3640" s="434">
        <v>27434</v>
      </c>
      <c r="C3640" s="434" t="s">
        <v>24</v>
      </c>
      <c r="D3640" s="434" t="s">
        <v>25</v>
      </c>
      <c r="E3640" s="434">
        <v>15.5</v>
      </c>
      <c r="F3640" s="434">
        <v>6000</v>
      </c>
      <c r="G3640" s="434">
        <v>6685</v>
      </c>
      <c r="H3640" s="434">
        <v>6288</v>
      </c>
      <c r="I3640" s="434">
        <v>115</v>
      </c>
      <c r="J3640" s="434">
        <v>6573</v>
      </c>
      <c r="K3640" s="434">
        <v>2013</v>
      </c>
    </row>
    <row r="3641" spans="1:11" hidden="1" x14ac:dyDescent="0.25">
      <c r="A3641" s="434">
        <v>246125000</v>
      </c>
      <c r="B3641" s="434">
        <v>22709</v>
      </c>
      <c r="C3641" s="434" t="s">
        <v>61</v>
      </c>
      <c r="D3641" s="434" t="s">
        <v>22</v>
      </c>
      <c r="E3641" s="434">
        <v>12.5</v>
      </c>
      <c r="F3641" s="434">
        <v>2640</v>
      </c>
      <c r="G3641" s="434">
        <v>4500</v>
      </c>
      <c r="H3641" s="434">
        <v>2999</v>
      </c>
      <c r="I3641" s="434">
        <v>89.78</v>
      </c>
      <c r="J3641" s="434">
        <v>0</v>
      </c>
      <c r="K3641" s="434">
        <v>2005</v>
      </c>
    </row>
    <row r="3642" spans="1:11" hidden="1" x14ac:dyDescent="0.25">
      <c r="A3642" s="434">
        <v>246127000</v>
      </c>
      <c r="B3642" s="434">
        <v>89657</v>
      </c>
      <c r="C3642" s="434" t="s">
        <v>61</v>
      </c>
      <c r="D3642" s="434" t="s">
        <v>25</v>
      </c>
      <c r="E3642" s="434">
        <v>14</v>
      </c>
      <c r="F3642" s="434">
        <v>4000</v>
      </c>
      <c r="G3642" s="434">
        <v>7092</v>
      </c>
      <c r="H3642" s="434">
        <v>6046</v>
      </c>
      <c r="I3642" s="434">
        <v>122.05</v>
      </c>
      <c r="J3642" s="434">
        <v>0</v>
      </c>
      <c r="K3642" s="434">
        <v>2008</v>
      </c>
    </row>
    <row r="3643" spans="1:11" hidden="1" x14ac:dyDescent="0.25">
      <c r="A3643" s="434">
        <v>246130000</v>
      </c>
      <c r="B3643" s="434">
        <v>34135</v>
      </c>
      <c r="C3643" s="434" t="s">
        <v>56</v>
      </c>
      <c r="D3643" s="434" t="s">
        <v>17</v>
      </c>
      <c r="E3643" s="434">
        <v>10</v>
      </c>
      <c r="F3643" s="434">
        <v>1940</v>
      </c>
      <c r="G3643" s="434">
        <v>239</v>
      </c>
      <c r="H3643" s="434">
        <v>406</v>
      </c>
      <c r="I3643" s="434">
        <v>37.9</v>
      </c>
      <c r="J3643" s="434">
        <v>0</v>
      </c>
      <c r="K3643" s="434">
        <v>1970</v>
      </c>
    </row>
    <row r="3644" spans="1:11" hidden="1" x14ac:dyDescent="0.25">
      <c r="A3644" s="434">
        <v>246131000</v>
      </c>
      <c r="B3644" s="434">
        <v>8745</v>
      </c>
      <c r="C3644" s="434" t="s">
        <v>46</v>
      </c>
      <c r="D3644" s="434" t="s">
        <v>13</v>
      </c>
      <c r="E3644" s="434">
        <v>11</v>
      </c>
      <c r="F3644" s="434">
        <v>530</v>
      </c>
      <c r="G3644" s="434">
        <v>66</v>
      </c>
      <c r="H3644" s="434">
        <v>104</v>
      </c>
      <c r="I3644" s="434">
        <v>22.4</v>
      </c>
      <c r="J3644" s="434">
        <v>0</v>
      </c>
      <c r="K3644" s="434">
        <v>1981</v>
      </c>
    </row>
    <row r="3645" spans="1:11" hidden="1" x14ac:dyDescent="0.25">
      <c r="A3645" s="434">
        <v>246134000</v>
      </c>
      <c r="B3645" s="434">
        <v>137453</v>
      </c>
      <c r="C3645" s="434" t="s">
        <v>61</v>
      </c>
      <c r="D3645" s="434" t="s">
        <v>22</v>
      </c>
      <c r="E3645" s="434">
        <v>12</v>
      </c>
      <c r="F3645" s="434">
        <v>1800</v>
      </c>
      <c r="G3645" s="434">
        <v>5250</v>
      </c>
      <c r="H3645" s="434">
        <v>3739</v>
      </c>
      <c r="I3645" s="434">
        <v>99.99</v>
      </c>
      <c r="J3645" s="434">
        <v>0</v>
      </c>
      <c r="K3645" s="434">
        <v>2011</v>
      </c>
    </row>
    <row r="3646" spans="1:11" hidden="1" x14ac:dyDescent="0.25">
      <c r="A3646" s="434">
        <v>246140000</v>
      </c>
      <c r="B3646" s="434">
        <v>31368</v>
      </c>
      <c r="C3646" s="434" t="s">
        <v>61</v>
      </c>
      <c r="D3646" s="434" t="s">
        <v>22</v>
      </c>
      <c r="E3646" s="434">
        <v>11.3</v>
      </c>
      <c r="F3646" s="434">
        <v>1251</v>
      </c>
      <c r="G3646" s="434">
        <v>3650</v>
      </c>
      <c r="H3646" s="434">
        <v>2409</v>
      </c>
      <c r="I3646" s="434">
        <v>82.5</v>
      </c>
      <c r="J3646" s="434">
        <v>0</v>
      </c>
      <c r="K3646" s="434">
        <v>2006</v>
      </c>
    </row>
    <row r="3647" spans="1:11" hidden="1" x14ac:dyDescent="0.25">
      <c r="A3647" s="434">
        <v>246141000</v>
      </c>
      <c r="B3647" s="434">
        <v>118233</v>
      </c>
      <c r="C3647" s="434" t="s">
        <v>35</v>
      </c>
      <c r="D3647" s="434" t="s">
        <v>22</v>
      </c>
      <c r="E3647" s="434">
        <v>15.9</v>
      </c>
      <c r="F3647" s="434">
        <v>3520</v>
      </c>
      <c r="G3647" s="434">
        <v>4662</v>
      </c>
      <c r="H3647" s="434">
        <v>2996</v>
      </c>
      <c r="I3647" s="434">
        <v>99.95</v>
      </c>
      <c r="J3647" s="434">
        <v>0</v>
      </c>
      <c r="K3647" s="434">
        <v>1995</v>
      </c>
    </row>
    <row r="3648" spans="1:11" hidden="1" x14ac:dyDescent="0.25">
      <c r="A3648" s="434">
        <v>246162000</v>
      </c>
      <c r="B3648" s="434">
        <v>1231324</v>
      </c>
      <c r="C3648" s="434" t="s">
        <v>31</v>
      </c>
      <c r="D3648" s="434" t="s">
        <v>22</v>
      </c>
      <c r="E3648" s="434">
        <v>11</v>
      </c>
      <c r="F3648" s="434">
        <v>1125</v>
      </c>
      <c r="G3648" s="434">
        <v>2280</v>
      </c>
      <c r="H3648" s="434">
        <v>1596</v>
      </c>
      <c r="I3648" s="434">
        <v>82</v>
      </c>
      <c r="J3648" s="434">
        <v>0</v>
      </c>
      <c r="K3648" s="434">
        <v>1970</v>
      </c>
    </row>
    <row r="3649" spans="1:11" hidden="1" x14ac:dyDescent="0.25">
      <c r="A3649" s="434">
        <v>246167000</v>
      </c>
      <c r="B3649" s="434">
        <v>360092</v>
      </c>
      <c r="C3649" s="434" t="s">
        <v>44</v>
      </c>
      <c r="D3649" s="434" t="s">
        <v>33</v>
      </c>
      <c r="E3649" s="434">
        <v>22.5</v>
      </c>
      <c r="F3649" s="434">
        <v>57700</v>
      </c>
      <c r="G3649" s="434">
        <v>6351</v>
      </c>
      <c r="H3649" s="434">
        <v>61849</v>
      </c>
      <c r="I3649" s="434">
        <v>237.95</v>
      </c>
      <c r="J3649" s="434">
        <v>0</v>
      </c>
      <c r="K3649" s="434">
        <v>1970</v>
      </c>
    </row>
    <row r="3650" spans="1:11" hidden="1" x14ac:dyDescent="0.25">
      <c r="A3650" s="434">
        <v>246168000</v>
      </c>
      <c r="B3650" s="434">
        <v>88452</v>
      </c>
      <c r="C3650" s="434" t="s">
        <v>61</v>
      </c>
      <c r="D3650" s="434" t="s">
        <v>22</v>
      </c>
      <c r="E3650" s="434">
        <v>11</v>
      </c>
      <c r="F3650" s="434">
        <v>749</v>
      </c>
      <c r="G3650" s="434">
        <v>3471</v>
      </c>
      <c r="H3650" s="434">
        <v>2375</v>
      </c>
      <c r="I3650" s="434">
        <v>89</v>
      </c>
      <c r="J3650" s="434">
        <v>0</v>
      </c>
      <c r="K3650" s="434">
        <v>1997</v>
      </c>
    </row>
    <row r="3651" spans="1:11" hidden="1" x14ac:dyDescent="0.25">
      <c r="A3651" s="434">
        <v>246169000</v>
      </c>
      <c r="B3651" s="434">
        <v>25790</v>
      </c>
      <c r="C3651" s="434" t="s">
        <v>31</v>
      </c>
      <c r="D3651" s="434" t="s">
        <v>22</v>
      </c>
      <c r="E3651" s="434">
        <v>9.6</v>
      </c>
      <c r="F3651" s="434">
        <v>1860</v>
      </c>
      <c r="G3651" s="434">
        <v>3400</v>
      </c>
      <c r="H3651" s="434">
        <v>2548</v>
      </c>
      <c r="I3651" s="434">
        <v>89</v>
      </c>
      <c r="J3651" s="434">
        <v>0</v>
      </c>
      <c r="K3651" s="434">
        <v>1970</v>
      </c>
    </row>
    <row r="3652" spans="1:11" hidden="1" x14ac:dyDescent="0.25">
      <c r="A3652" s="434">
        <v>246179000</v>
      </c>
      <c r="B3652" s="434">
        <v>161002</v>
      </c>
      <c r="C3652" s="434" t="s">
        <v>31</v>
      </c>
      <c r="D3652" s="434" t="s">
        <v>22</v>
      </c>
      <c r="E3652" s="434">
        <v>10</v>
      </c>
      <c r="F3652" s="434">
        <v>749</v>
      </c>
      <c r="G3652" s="434">
        <v>2270</v>
      </c>
      <c r="H3652" s="434">
        <v>1666</v>
      </c>
      <c r="I3652" s="434">
        <v>82</v>
      </c>
      <c r="J3652" s="434">
        <v>0</v>
      </c>
      <c r="K3652" s="434">
        <v>1993</v>
      </c>
    </row>
    <row r="3653" spans="1:11" hidden="1" x14ac:dyDescent="0.25">
      <c r="A3653" s="434">
        <v>246188000</v>
      </c>
      <c r="B3653" s="434">
        <v>1579613</v>
      </c>
      <c r="C3653" s="434" t="s">
        <v>61</v>
      </c>
      <c r="D3653" s="434" t="s">
        <v>25</v>
      </c>
      <c r="E3653" s="434">
        <v>12</v>
      </c>
      <c r="F3653" s="434">
        <v>2039</v>
      </c>
      <c r="G3653" s="434">
        <v>6000</v>
      </c>
      <c r="H3653" s="434">
        <v>4035</v>
      </c>
      <c r="I3653" s="434">
        <v>111.4</v>
      </c>
      <c r="J3653" s="434">
        <v>0</v>
      </c>
      <c r="K3653" s="434">
        <v>2006</v>
      </c>
    </row>
    <row r="3654" spans="1:11" hidden="1" x14ac:dyDescent="0.25">
      <c r="A3654" s="434">
        <v>246190000</v>
      </c>
      <c r="B3654" s="434">
        <v>1355</v>
      </c>
      <c r="C3654" s="434" t="s">
        <v>31</v>
      </c>
      <c r="D3654" s="434" t="s">
        <v>25</v>
      </c>
      <c r="E3654" s="434">
        <v>12.5</v>
      </c>
      <c r="F3654" s="434">
        <v>3360</v>
      </c>
      <c r="G3654" s="434">
        <v>6900</v>
      </c>
      <c r="H3654" s="434">
        <v>5624</v>
      </c>
      <c r="I3654" s="434">
        <v>109.7</v>
      </c>
      <c r="J3654" s="434">
        <v>0</v>
      </c>
      <c r="K3654" s="434">
        <v>1970</v>
      </c>
    </row>
    <row r="3655" spans="1:11" hidden="1" x14ac:dyDescent="0.25">
      <c r="A3655" s="434">
        <v>246191000</v>
      </c>
      <c r="B3655" s="434">
        <v>59759</v>
      </c>
      <c r="C3655" s="434" t="s">
        <v>35</v>
      </c>
      <c r="D3655" s="434" t="s">
        <v>25</v>
      </c>
      <c r="E3655" s="434">
        <v>18.5</v>
      </c>
      <c r="F3655" s="434">
        <v>8400</v>
      </c>
      <c r="G3655" s="434">
        <v>8700</v>
      </c>
      <c r="H3655" s="434">
        <v>7520</v>
      </c>
      <c r="I3655" s="434">
        <v>137.5</v>
      </c>
      <c r="J3655" s="434">
        <v>0</v>
      </c>
      <c r="K3655" s="434">
        <v>2003</v>
      </c>
    </row>
    <row r="3656" spans="1:11" hidden="1" x14ac:dyDescent="0.25">
      <c r="A3656" s="434">
        <v>246198000</v>
      </c>
      <c r="B3656" s="434">
        <v>28701</v>
      </c>
      <c r="C3656" s="434" t="s">
        <v>61</v>
      </c>
      <c r="D3656" s="434" t="s">
        <v>17</v>
      </c>
      <c r="E3656" s="434">
        <v>14</v>
      </c>
      <c r="F3656" s="434">
        <v>552</v>
      </c>
      <c r="G3656" s="434">
        <v>0</v>
      </c>
      <c r="H3656" s="434">
        <v>303</v>
      </c>
      <c r="I3656" s="434">
        <v>39.799999999999997</v>
      </c>
      <c r="J3656" s="434">
        <v>0</v>
      </c>
      <c r="K3656" s="434">
        <v>1970</v>
      </c>
    </row>
    <row r="3657" spans="1:11" hidden="1" x14ac:dyDescent="0.25">
      <c r="A3657" s="434">
        <v>246199000</v>
      </c>
      <c r="B3657" s="434">
        <v>3210</v>
      </c>
      <c r="C3657" s="434" t="s">
        <v>61</v>
      </c>
      <c r="D3657" s="434" t="s">
        <v>22</v>
      </c>
      <c r="E3657" s="434">
        <v>10.5</v>
      </c>
      <c r="F3657" s="434">
        <v>1320</v>
      </c>
      <c r="G3657" s="434">
        <v>2964</v>
      </c>
      <c r="H3657" s="434">
        <v>2056</v>
      </c>
      <c r="I3657" s="434">
        <v>88.95</v>
      </c>
      <c r="J3657" s="434">
        <v>0</v>
      </c>
      <c r="K3657" s="434">
        <v>2000</v>
      </c>
    </row>
    <row r="3658" spans="1:11" hidden="1" x14ac:dyDescent="0.25">
      <c r="A3658" s="434">
        <v>246213000</v>
      </c>
      <c r="B3658" s="434">
        <v>846</v>
      </c>
      <c r="C3658" s="434" t="s">
        <v>42</v>
      </c>
      <c r="D3658" s="434" t="s">
        <v>29</v>
      </c>
      <c r="E3658" s="434">
        <v>22.5</v>
      </c>
      <c r="F3658" s="434">
        <v>25500</v>
      </c>
      <c r="G3658" s="434">
        <v>6791</v>
      </c>
      <c r="H3658" s="434">
        <v>17464</v>
      </c>
      <c r="I3658" s="434">
        <v>166.77</v>
      </c>
      <c r="J3658" s="434">
        <v>0</v>
      </c>
      <c r="K3658" s="434">
        <v>1993</v>
      </c>
    </row>
    <row r="3659" spans="1:11" hidden="1" x14ac:dyDescent="0.25">
      <c r="A3659" s="434">
        <v>246215000</v>
      </c>
      <c r="B3659" s="434">
        <v>4548</v>
      </c>
      <c r="C3659" s="434" t="s">
        <v>61</v>
      </c>
      <c r="D3659" s="434" t="s">
        <v>25</v>
      </c>
      <c r="E3659" s="434">
        <v>15</v>
      </c>
      <c r="F3659" s="434">
        <v>2970</v>
      </c>
      <c r="G3659" s="434">
        <v>7210</v>
      </c>
      <c r="H3659" s="434">
        <v>5132</v>
      </c>
      <c r="I3659" s="434">
        <v>118.14</v>
      </c>
      <c r="J3659" s="434">
        <v>0</v>
      </c>
      <c r="K3659" s="434">
        <v>2009</v>
      </c>
    </row>
    <row r="3660" spans="1:11" hidden="1" x14ac:dyDescent="0.25">
      <c r="A3660" s="434">
        <v>246227000</v>
      </c>
      <c r="B3660" s="434">
        <v>29390</v>
      </c>
      <c r="C3660" s="434" t="s">
        <v>61</v>
      </c>
      <c r="D3660" s="434" t="s">
        <v>25</v>
      </c>
      <c r="E3660" s="434">
        <v>12</v>
      </c>
      <c r="F3660" s="434">
        <v>1800</v>
      </c>
      <c r="G3660" s="434">
        <v>5648</v>
      </c>
      <c r="H3660" s="434">
        <v>3603</v>
      </c>
      <c r="I3660" s="434">
        <v>101.15</v>
      </c>
      <c r="J3660" s="434">
        <v>0</v>
      </c>
      <c r="K3660" s="434">
        <v>2012</v>
      </c>
    </row>
    <row r="3661" spans="1:11" hidden="1" x14ac:dyDescent="0.25">
      <c r="A3661" s="434">
        <v>246230000</v>
      </c>
      <c r="B3661" s="434">
        <v>2308</v>
      </c>
      <c r="C3661" s="434" t="s">
        <v>31</v>
      </c>
      <c r="D3661" s="434" t="s">
        <v>25</v>
      </c>
      <c r="E3661" s="434">
        <v>12</v>
      </c>
      <c r="F3661" s="434">
        <v>3360</v>
      </c>
      <c r="G3661" s="434">
        <v>7177</v>
      </c>
      <c r="H3661" s="434">
        <v>5602</v>
      </c>
      <c r="I3661" s="434">
        <v>109.7</v>
      </c>
      <c r="J3661" s="434">
        <v>0</v>
      </c>
      <c r="K3661" s="434">
        <v>1970</v>
      </c>
    </row>
    <row r="3662" spans="1:11" hidden="1" x14ac:dyDescent="0.25">
      <c r="A3662" s="434">
        <v>246231000</v>
      </c>
      <c r="B3662" s="434">
        <v>1180</v>
      </c>
      <c r="C3662" s="434" t="s">
        <v>31</v>
      </c>
      <c r="D3662" s="434" t="s">
        <v>22</v>
      </c>
      <c r="E3662" s="434">
        <v>11</v>
      </c>
      <c r="F3662" s="434">
        <v>749</v>
      </c>
      <c r="G3662" s="434">
        <v>1864</v>
      </c>
      <c r="H3662" s="434">
        <v>1552</v>
      </c>
      <c r="I3662" s="434">
        <v>82.224999999999994</v>
      </c>
      <c r="J3662" s="434">
        <v>0</v>
      </c>
      <c r="K3662" s="434">
        <v>2004</v>
      </c>
    </row>
    <row r="3663" spans="1:11" hidden="1" x14ac:dyDescent="0.25">
      <c r="A3663" s="434">
        <v>246232000</v>
      </c>
      <c r="B3663" s="434">
        <v>2205</v>
      </c>
      <c r="C3663" s="434" t="s">
        <v>61</v>
      </c>
      <c r="D3663" s="434" t="s">
        <v>25</v>
      </c>
      <c r="E3663" s="434">
        <v>15</v>
      </c>
      <c r="F3663" s="434">
        <v>2970</v>
      </c>
      <c r="G3663" s="434">
        <v>7210</v>
      </c>
      <c r="H3663" s="434">
        <v>5132</v>
      </c>
      <c r="I3663" s="434">
        <v>118.14</v>
      </c>
      <c r="J3663" s="434">
        <v>0</v>
      </c>
      <c r="K3663" s="434">
        <v>2009</v>
      </c>
    </row>
    <row r="3664" spans="1:11" hidden="1" x14ac:dyDescent="0.25">
      <c r="A3664" s="434">
        <v>246236000</v>
      </c>
      <c r="B3664" s="434">
        <v>192756</v>
      </c>
      <c r="C3664" s="434" t="s">
        <v>61</v>
      </c>
      <c r="D3664" s="434" t="s">
        <v>22</v>
      </c>
      <c r="E3664" s="434">
        <v>11</v>
      </c>
      <c r="F3664" s="434">
        <v>1103</v>
      </c>
      <c r="G3664" s="434">
        <v>2620</v>
      </c>
      <c r="H3664" s="434">
        <v>1862</v>
      </c>
      <c r="I3664" s="434">
        <v>87.27</v>
      </c>
      <c r="J3664" s="434">
        <v>0</v>
      </c>
      <c r="K3664" s="434">
        <v>2010</v>
      </c>
    </row>
    <row r="3665" spans="1:11" hidden="1" x14ac:dyDescent="0.25">
      <c r="A3665" s="434">
        <v>246244000</v>
      </c>
      <c r="B3665" s="434">
        <v>6284</v>
      </c>
      <c r="C3665" s="434" t="s">
        <v>31</v>
      </c>
      <c r="D3665" s="434" t="s">
        <v>25</v>
      </c>
      <c r="E3665" s="434">
        <v>18</v>
      </c>
      <c r="F3665" s="434">
        <v>9000</v>
      </c>
      <c r="G3665" s="434">
        <v>6880</v>
      </c>
      <c r="H3665" s="434">
        <v>12802</v>
      </c>
      <c r="I3665" s="434">
        <v>140.66</v>
      </c>
      <c r="K3665" s="434">
        <v>2011</v>
      </c>
    </row>
    <row r="3666" spans="1:11" hidden="1" x14ac:dyDescent="0.25">
      <c r="A3666" s="434">
        <v>246246000</v>
      </c>
      <c r="B3666" s="434">
        <v>14288</v>
      </c>
      <c r="C3666" s="434" t="s">
        <v>31</v>
      </c>
      <c r="D3666" s="434" t="s">
        <v>25</v>
      </c>
      <c r="E3666" s="434">
        <v>14.7</v>
      </c>
      <c r="F3666" s="434">
        <v>3840</v>
      </c>
      <c r="G3666" s="434">
        <v>7705</v>
      </c>
      <c r="H3666" s="434">
        <v>5057</v>
      </c>
      <c r="I3666" s="434">
        <v>119.98</v>
      </c>
      <c r="J3666" s="434">
        <v>0</v>
      </c>
      <c r="K3666" s="434">
        <v>1970</v>
      </c>
    </row>
    <row r="3667" spans="1:11" hidden="1" x14ac:dyDescent="0.25">
      <c r="A3667" s="434">
        <v>246248000</v>
      </c>
      <c r="B3667" s="434">
        <v>1418482</v>
      </c>
      <c r="C3667" s="434" t="s">
        <v>61</v>
      </c>
      <c r="D3667" s="434" t="s">
        <v>22</v>
      </c>
      <c r="E3667" s="434">
        <v>13.5</v>
      </c>
      <c r="F3667" s="434">
        <v>2460</v>
      </c>
      <c r="G3667" s="434">
        <v>4250</v>
      </c>
      <c r="H3667" s="434">
        <v>3322</v>
      </c>
      <c r="I3667" s="434">
        <v>88.05</v>
      </c>
      <c r="J3667" s="434">
        <v>0</v>
      </c>
      <c r="K3667" s="434">
        <v>1997</v>
      </c>
    </row>
    <row r="3668" spans="1:11" hidden="1" x14ac:dyDescent="0.25">
      <c r="A3668" s="434">
        <v>246252000</v>
      </c>
      <c r="B3668" s="434">
        <v>109556</v>
      </c>
      <c r="C3668" s="434" t="s">
        <v>31</v>
      </c>
      <c r="D3668" s="434" t="s">
        <v>25</v>
      </c>
      <c r="E3668" s="434">
        <v>13</v>
      </c>
      <c r="F3668" s="434">
        <v>2640</v>
      </c>
      <c r="G3668" s="434">
        <v>6000</v>
      </c>
      <c r="H3668" s="434">
        <v>3990</v>
      </c>
      <c r="I3668" s="434">
        <v>110.78</v>
      </c>
      <c r="J3668" s="434">
        <v>0</v>
      </c>
      <c r="K3668" s="434">
        <v>1970</v>
      </c>
    </row>
    <row r="3669" spans="1:11" hidden="1" x14ac:dyDescent="0.25">
      <c r="A3669" s="434">
        <v>246255000</v>
      </c>
      <c r="B3669" s="434">
        <v>2290</v>
      </c>
      <c r="C3669" s="434" t="s">
        <v>35</v>
      </c>
      <c r="D3669" s="434" t="s">
        <v>25</v>
      </c>
      <c r="E3669" s="434">
        <v>18</v>
      </c>
      <c r="F3669" s="434">
        <v>7200</v>
      </c>
      <c r="G3669" s="434">
        <v>9146</v>
      </c>
      <c r="H3669" s="434">
        <v>7642</v>
      </c>
      <c r="I3669" s="434">
        <v>134.65</v>
      </c>
      <c r="J3669" s="434">
        <v>0</v>
      </c>
      <c r="K3669" s="434">
        <v>2005</v>
      </c>
    </row>
    <row r="3670" spans="1:11" hidden="1" x14ac:dyDescent="0.25">
      <c r="A3670" s="434">
        <v>246257000</v>
      </c>
      <c r="B3670" s="434">
        <v>148964</v>
      </c>
      <c r="C3670" s="434" t="s">
        <v>20</v>
      </c>
      <c r="D3670" s="434" t="s">
        <v>25</v>
      </c>
      <c r="E3670" s="434">
        <v>14.5</v>
      </c>
      <c r="F3670" s="434">
        <v>3840</v>
      </c>
      <c r="G3670" s="434">
        <v>6844</v>
      </c>
      <c r="H3670" s="434">
        <v>4859</v>
      </c>
      <c r="I3670" s="434">
        <v>119.1</v>
      </c>
      <c r="J3670" s="434">
        <v>7831</v>
      </c>
      <c r="K3670" s="434">
        <v>2007</v>
      </c>
    </row>
    <row r="3671" spans="1:11" hidden="1" x14ac:dyDescent="0.25">
      <c r="A3671" s="434">
        <v>246262000</v>
      </c>
      <c r="B3671" s="434">
        <v>34745</v>
      </c>
      <c r="C3671" s="434" t="s">
        <v>56</v>
      </c>
      <c r="D3671" s="434" t="s">
        <v>17</v>
      </c>
      <c r="F3671" s="434">
        <v>1988</v>
      </c>
      <c r="G3671" s="434">
        <v>204</v>
      </c>
      <c r="H3671" s="434">
        <v>482</v>
      </c>
      <c r="I3671" s="434">
        <v>43.07</v>
      </c>
      <c r="K3671" s="434">
        <v>2021</v>
      </c>
    </row>
    <row r="3672" spans="1:11" hidden="1" x14ac:dyDescent="0.25">
      <c r="A3672" s="434">
        <v>246263000</v>
      </c>
      <c r="B3672" s="434">
        <v>17709</v>
      </c>
      <c r="C3672" s="434" t="s">
        <v>61</v>
      </c>
      <c r="D3672" s="434" t="s">
        <v>25</v>
      </c>
      <c r="E3672" s="434">
        <v>16</v>
      </c>
      <c r="F3672" s="434">
        <v>7200</v>
      </c>
      <c r="G3672" s="434">
        <v>17294</v>
      </c>
      <c r="H3672" s="434">
        <v>11885</v>
      </c>
      <c r="I3672" s="434">
        <v>142.91999999999999</v>
      </c>
      <c r="J3672" s="434">
        <v>0</v>
      </c>
      <c r="K3672" s="434">
        <v>2011</v>
      </c>
    </row>
    <row r="3673" spans="1:11" hidden="1" x14ac:dyDescent="0.25">
      <c r="A3673" s="434">
        <v>246264000</v>
      </c>
      <c r="B3673" s="434">
        <v>38880</v>
      </c>
      <c r="C3673" s="434" t="s">
        <v>61</v>
      </c>
      <c r="D3673" s="434" t="s">
        <v>22</v>
      </c>
      <c r="E3673" s="434">
        <v>12.5</v>
      </c>
      <c r="F3673" s="434">
        <v>2640</v>
      </c>
      <c r="G3673" s="434">
        <v>4536</v>
      </c>
      <c r="H3673" s="434">
        <v>2999</v>
      </c>
      <c r="I3673" s="434">
        <v>89.78</v>
      </c>
      <c r="J3673" s="434">
        <v>0</v>
      </c>
      <c r="K3673" s="434">
        <v>2004</v>
      </c>
    </row>
    <row r="3674" spans="1:11" hidden="1" x14ac:dyDescent="0.25">
      <c r="A3674" s="434">
        <v>246265000</v>
      </c>
      <c r="B3674" s="434">
        <v>22462</v>
      </c>
      <c r="C3674" s="434" t="s">
        <v>31</v>
      </c>
      <c r="D3674" s="434" t="s">
        <v>29</v>
      </c>
      <c r="E3674" s="434">
        <v>17.5</v>
      </c>
      <c r="F3674" s="434">
        <v>12599</v>
      </c>
      <c r="G3674" s="434">
        <v>15126</v>
      </c>
      <c r="H3674" s="434">
        <v>18289</v>
      </c>
      <c r="I3674" s="434">
        <v>158.6</v>
      </c>
      <c r="K3674" s="434">
        <v>2004</v>
      </c>
    </row>
    <row r="3675" spans="1:11" hidden="1" x14ac:dyDescent="0.25">
      <c r="A3675" s="434">
        <v>246271000</v>
      </c>
      <c r="B3675" s="434">
        <v>8817</v>
      </c>
      <c r="C3675" s="434" t="s">
        <v>20</v>
      </c>
      <c r="D3675" s="434" t="s">
        <v>25</v>
      </c>
      <c r="E3675" s="434">
        <v>15</v>
      </c>
      <c r="F3675" s="434">
        <v>3784</v>
      </c>
      <c r="G3675" s="434">
        <v>6414</v>
      </c>
      <c r="H3675" s="434">
        <v>4670</v>
      </c>
      <c r="I3675" s="434">
        <v>118</v>
      </c>
      <c r="J3675" s="434">
        <v>6896</v>
      </c>
      <c r="K3675" s="434">
        <v>2000</v>
      </c>
    </row>
    <row r="3676" spans="1:11" hidden="1" x14ac:dyDescent="0.25">
      <c r="A3676" s="434">
        <v>246272000</v>
      </c>
      <c r="B3676" s="434">
        <v>250213</v>
      </c>
      <c r="C3676" s="434" t="s">
        <v>20</v>
      </c>
      <c r="D3676" s="434" t="s">
        <v>25</v>
      </c>
      <c r="E3676" s="434">
        <v>15.5</v>
      </c>
      <c r="F3676" s="434">
        <v>5400</v>
      </c>
      <c r="G3676" s="434">
        <v>6554</v>
      </c>
      <c r="H3676" s="434">
        <v>6441</v>
      </c>
      <c r="I3676" s="434">
        <v>115</v>
      </c>
      <c r="J3676" s="434">
        <v>6500</v>
      </c>
      <c r="K3676" s="434">
        <v>2013</v>
      </c>
    </row>
    <row r="3677" spans="1:11" hidden="1" x14ac:dyDescent="0.25">
      <c r="A3677" s="434">
        <v>246279000</v>
      </c>
      <c r="B3677" s="434">
        <v>131248</v>
      </c>
      <c r="C3677" s="434" t="s">
        <v>28</v>
      </c>
      <c r="D3677" s="434" t="s">
        <v>25</v>
      </c>
      <c r="E3677" s="434">
        <v>13.5</v>
      </c>
      <c r="F3677" s="434">
        <v>4000</v>
      </c>
      <c r="G3677" s="434">
        <v>10036</v>
      </c>
      <c r="H3677" s="434">
        <v>6069</v>
      </c>
      <c r="I3677" s="434">
        <v>123.3</v>
      </c>
      <c r="J3677" s="434">
        <v>0</v>
      </c>
      <c r="K3677" s="434">
        <v>2012</v>
      </c>
    </row>
    <row r="3678" spans="1:11" hidden="1" x14ac:dyDescent="0.25">
      <c r="A3678" s="434">
        <v>246286000</v>
      </c>
      <c r="B3678" s="434">
        <v>57464</v>
      </c>
      <c r="C3678" s="434" t="s">
        <v>61</v>
      </c>
      <c r="D3678" s="434" t="s">
        <v>25</v>
      </c>
      <c r="E3678" s="434">
        <v>12</v>
      </c>
      <c r="F3678" s="434">
        <v>1800</v>
      </c>
      <c r="G3678" s="434">
        <v>5648</v>
      </c>
      <c r="H3678" s="434">
        <v>3603</v>
      </c>
      <c r="I3678" s="434">
        <v>101.15</v>
      </c>
      <c r="J3678" s="434">
        <v>0</v>
      </c>
      <c r="K3678" s="434">
        <v>2012</v>
      </c>
    </row>
    <row r="3679" spans="1:11" hidden="1" x14ac:dyDescent="0.25">
      <c r="A3679" s="434">
        <v>246287000</v>
      </c>
      <c r="B3679" s="434">
        <v>52559</v>
      </c>
      <c r="C3679" s="434" t="s">
        <v>31</v>
      </c>
      <c r="D3679" s="434" t="s">
        <v>22</v>
      </c>
      <c r="E3679" s="434">
        <v>12.5</v>
      </c>
      <c r="F3679" s="434">
        <v>1800</v>
      </c>
      <c r="G3679" s="434">
        <v>4530</v>
      </c>
      <c r="H3679" s="434">
        <v>2999</v>
      </c>
      <c r="I3679" s="434">
        <v>89.99</v>
      </c>
      <c r="J3679" s="434">
        <v>0</v>
      </c>
      <c r="K3679" s="434">
        <v>1970</v>
      </c>
    </row>
    <row r="3680" spans="1:11" hidden="1" x14ac:dyDescent="0.25">
      <c r="A3680" s="434">
        <v>246293000</v>
      </c>
      <c r="B3680" s="434">
        <v>8337</v>
      </c>
      <c r="C3680" s="434" t="s">
        <v>61</v>
      </c>
      <c r="D3680" s="434" t="s">
        <v>29</v>
      </c>
      <c r="E3680" s="434">
        <v>17</v>
      </c>
      <c r="F3680" s="434">
        <v>12062</v>
      </c>
      <c r="G3680" s="434">
        <v>23660</v>
      </c>
      <c r="H3680" s="434">
        <v>18321</v>
      </c>
      <c r="I3680" s="434">
        <v>185.4</v>
      </c>
      <c r="J3680" s="434">
        <v>0</v>
      </c>
      <c r="K3680" s="434">
        <v>2005</v>
      </c>
    </row>
    <row r="3681" spans="1:11" hidden="1" x14ac:dyDescent="0.25">
      <c r="A3681" s="434">
        <v>246295000</v>
      </c>
      <c r="B3681" s="434">
        <v>159073</v>
      </c>
      <c r="C3681" s="434" t="s">
        <v>24</v>
      </c>
      <c r="D3681" s="434" t="s">
        <v>22</v>
      </c>
      <c r="E3681" s="434">
        <v>16</v>
      </c>
      <c r="F3681" s="434">
        <v>2012</v>
      </c>
      <c r="G3681" s="434">
        <v>1814</v>
      </c>
      <c r="H3681" s="434">
        <v>2294</v>
      </c>
      <c r="I3681" s="434">
        <v>99.9</v>
      </c>
      <c r="J3681" s="434">
        <v>2700</v>
      </c>
      <c r="K3681" s="434">
        <v>2007</v>
      </c>
    </row>
    <row r="3682" spans="1:11" hidden="1" x14ac:dyDescent="0.25">
      <c r="A3682" s="434">
        <v>246302000</v>
      </c>
      <c r="B3682" s="434">
        <v>34308</v>
      </c>
      <c r="C3682" s="434" t="s">
        <v>61</v>
      </c>
      <c r="D3682" s="434" t="s">
        <v>25</v>
      </c>
      <c r="E3682" s="434">
        <v>16</v>
      </c>
      <c r="F3682" s="434">
        <v>7200</v>
      </c>
      <c r="G3682" s="434">
        <v>17294</v>
      </c>
      <c r="H3682" s="434">
        <v>11885</v>
      </c>
      <c r="I3682" s="434">
        <v>142.91999999999999</v>
      </c>
      <c r="J3682" s="434">
        <v>0</v>
      </c>
      <c r="K3682" s="434">
        <v>2011</v>
      </c>
    </row>
    <row r="3683" spans="1:11" hidden="1" x14ac:dyDescent="0.25">
      <c r="A3683" s="434">
        <v>246303000</v>
      </c>
      <c r="B3683" s="434">
        <v>38727</v>
      </c>
      <c r="C3683" s="434" t="s">
        <v>61</v>
      </c>
      <c r="D3683" s="434" t="s">
        <v>25</v>
      </c>
      <c r="E3683" s="434">
        <v>17</v>
      </c>
      <c r="F3683" s="434">
        <v>1978</v>
      </c>
      <c r="G3683" s="434">
        <v>6500</v>
      </c>
      <c r="H3683" s="434">
        <v>4106</v>
      </c>
      <c r="I3683" s="434">
        <v>118.9</v>
      </c>
      <c r="J3683" s="434">
        <v>0</v>
      </c>
      <c r="K3683" s="434">
        <v>2009</v>
      </c>
    </row>
    <row r="3684" spans="1:11" hidden="1" x14ac:dyDescent="0.25">
      <c r="A3684" s="434">
        <v>246308000</v>
      </c>
      <c r="B3684" s="434">
        <v>35027</v>
      </c>
      <c r="C3684" s="434" t="s">
        <v>31</v>
      </c>
      <c r="D3684" s="434" t="s">
        <v>25</v>
      </c>
      <c r="E3684" s="434">
        <v>14.5</v>
      </c>
      <c r="F3684" s="434">
        <v>6760</v>
      </c>
      <c r="G3684" s="434">
        <v>12760</v>
      </c>
      <c r="H3684" s="434">
        <v>8448</v>
      </c>
      <c r="I3684" s="434">
        <v>137</v>
      </c>
      <c r="J3684" s="434">
        <v>0</v>
      </c>
      <c r="K3684" s="434">
        <v>1970</v>
      </c>
    </row>
    <row r="3685" spans="1:11" hidden="1" x14ac:dyDescent="0.25">
      <c r="A3685" s="434">
        <v>246309000</v>
      </c>
      <c r="B3685" s="434">
        <v>5890</v>
      </c>
      <c r="C3685" s="434" t="s">
        <v>61</v>
      </c>
      <c r="D3685" s="434" t="s">
        <v>25</v>
      </c>
      <c r="E3685" s="434">
        <v>17</v>
      </c>
      <c r="F3685" s="434">
        <v>9000</v>
      </c>
      <c r="G3685" s="434">
        <v>13017</v>
      </c>
      <c r="H3685" s="434">
        <v>15012</v>
      </c>
      <c r="I3685" s="434">
        <v>144.80000000000001</v>
      </c>
      <c r="K3685" s="434">
        <v>2009</v>
      </c>
    </row>
    <row r="3686" spans="1:11" hidden="1" x14ac:dyDescent="0.25">
      <c r="A3686" s="434">
        <v>246315000</v>
      </c>
      <c r="B3686" s="434">
        <v>330538</v>
      </c>
      <c r="C3686" s="434" t="s">
        <v>16</v>
      </c>
      <c r="D3686" s="434" t="s">
        <v>25</v>
      </c>
      <c r="E3686" s="434">
        <v>14</v>
      </c>
      <c r="F3686" s="434">
        <v>2876</v>
      </c>
      <c r="G3686" s="434">
        <v>4500</v>
      </c>
      <c r="H3686" s="434">
        <v>4064</v>
      </c>
      <c r="I3686" s="434">
        <v>106</v>
      </c>
      <c r="J3686" s="434">
        <v>4305</v>
      </c>
      <c r="K3686" s="434">
        <v>2004</v>
      </c>
    </row>
    <row r="3687" spans="1:11" hidden="1" x14ac:dyDescent="0.25">
      <c r="A3687" s="434">
        <v>246321000</v>
      </c>
      <c r="B3687" s="434">
        <v>4436</v>
      </c>
      <c r="C3687" s="434" t="s">
        <v>31</v>
      </c>
      <c r="D3687" s="434" t="s">
        <v>25</v>
      </c>
      <c r="E3687" s="434">
        <v>14.5</v>
      </c>
      <c r="F3687" s="434">
        <v>5430</v>
      </c>
      <c r="G3687" s="434">
        <v>12754</v>
      </c>
      <c r="H3687" s="434">
        <v>8448</v>
      </c>
      <c r="I3687" s="434">
        <v>136.35</v>
      </c>
      <c r="J3687" s="434">
        <v>0</v>
      </c>
      <c r="K3687" s="434">
        <v>1970</v>
      </c>
    </row>
    <row r="3688" spans="1:11" hidden="1" x14ac:dyDescent="0.25">
      <c r="A3688" s="434">
        <v>246329000</v>
      </c>
      <c r="B3688" s="434">
        <v>20484</v>
      </c>
      <c r="C3688" s="434" t="s">
        <v>44</v>
      </c>
      <c r="D3688" s="434" t="s">
        <v>17</v>
      </c>
      <c r="E3688" s="434">
        <v>13</v>
      </c>
      <c r="F3688" s="434">
        <v>450</v>
      </c>
      <c r="G3688" s="434">
        <v>0</v>
      </c>
      <c r="H3688" s="434">
        <v>257</v>
      </c>
      <c r="I3688" s="434">
        <v>37.17</v>
      </c>
      <c r="J3688" s="434">
        <v>0</v>
      </c>
      <c r="K3688" s="434">
        <v>1970</v>
      </c>
    </row>
    <row r="3689" spans="1:11" hidden="1" x14ac:dyDescent="0.25">
      <c r="A3689" s="434">
        <v>246337000</v>
      </c>
      <c r="B3689" s="434">
        <v>267300</v>
      </c>
      <c r="C3689" s="434" t="s">
        <v>39</v>
      </c>
      <c r="D3689" s="434" t="s">
        <v>17</v>
      </c>
      <c r="E3689" s="434">
        <v>0</v>
      </c>
      <c r="F3689" s="434">
        <v>294</v>
      </c>
      <c r="G3689" s="434">
        <v>0</v>
      </c>
      <c r="H3689" s="434">
        <v>212</v>
      </c>
      <c r="I3689" s="434">
        <v>37.56</v>
      </c>
      <c r="J3689" s="434">
        <v>0</v>
      </c>
      <c r="K3689" s="434">
        <v>1957</v>
      </c>
    </row>
    <row r="3690" spans="1:11" hidden="1" x14ac:dyDescent="0.25">
      <c r="A3690" s="434">
        <v>246340000</v>
      </c>
      <c r="B3690" s="434">
        <v>47332</v>
      </c>
      <c r="C3690" s="434" t="s">
        <v>31</v>
      </c>
      <c r="D3690" s="434" t="s">
        <v>22</v>
      </c>
      <c r="E3690" s="434">
        <v>11</v>
      </c>
      <c r="F3690" s="434">
        <v>1800</v>
      </c>
      <c r="G3690" s="434">
        <v>5215</v>
      </c>
      <c r="H3690" s="434">
        <v>2999</v>
      </c>
      <c r="I3690" s="434">
        <v>89.95</v>
      </c>
      <c r="J3690" s="434">
        <v>0</v>
      </c>
      <c r="K3690" s="434">
        <v>1970</v>
      </c>
    </row>
    <row r="3691" spans="1:11" hidden="1" x14ac:dyDescent="0.25">
      <c r="A3691" s="434">
        <v>246346000</v>
      </c>
      <c r="B3691" s="434">
        <v>31386</v>
      </c>
      <c r="C3691" s="434" t="s">
        <v>20</v>
      </c>
      <c r="D3691" s="434" t="s">
        <v>22</v>
      </c>
      <c r="E3691" s="434">
        <v>15</v>
      </c>
      <c r="F3691" s="434">
        <v>3497</v>
      </c>
      <c r="G3691" s="434">
        <v>5180</v>
      </c>
      <c r="H3691" s="434">
        <v>3674</v>
      </c>
      <c r="I3691" s="434">
        <v>99.98</v>
      </c>
      <c r="J3691" s="434">
        <v>5800</v>
      </c>
      <c r="K3691" s="434">
        <v>2009</v>
      </c>
    </row>
    <row r="3692" spans="1:11" hidden="1" x14ac:dyDescent="0.25">
      <c r="A3692" s="434">
        <v>246358000</v>
      </c>
      <c r="B3692" s="434">
        <v>11597</v>
      </c>
      <c r="C3692" s="434" t="s">
        <v>61</v>
      </c>
      <c r="D3692" s="434" t="s">
        <v>25</v>
      </c>
      <c r="E3692" s="434">
        <v>14.7</v>
      </c>
      <c r="F3692" s="434">
        <v>3000</v>
      </c>
      <c r="G3692" s="434">
        <v>8045</v>
      </c>
      <c r="H3692" s="434">
        <v>5887</v>
      </c>
      <c r="I3692" s="434">
        <v>128.44999999999999</v>
      </c>
      <c r="J3692" s="434">
        <v>0</v>
      </c>
      <c r="K3692" s="434">
        <v>2010</v>
      </c>
    </row>
    <row r="3693" spans="1:11" hidden="1" x14ac:dyDescent="0.25">
      <c r="A3693" s="434">
        <v>246361000</v>
      </c>
      <c r="B3693" s="434">
        <v>19181</v>
      </c>
      <c r="C3693" s="434" t="s">
        <v>35</v>
      </c>
      <c r="D3693" s="434" t="s">
        <v>25</v>
      </c>
      <c r="E3693" s="434">
        <v>18</v>
      </c>
      <c r="F3693" s="434">
        <v>8400</v>
      </c>
      <c r="G3693" s="434">
        <v>13740</v>
      </c>
      <c r="H3693" s="434">
        <v>11662</v>
      </c>
      <c r="I3693" s="434">
        <v>149.13999999999999</v>
      </c>
      <c r="J3693" s="434">
        <v>0</v>
      </c>
      <c r="K3693" s="434">
        <v>1970</v>
      </c>
    </row>
    <row r="3694" spans="1:11" hidden="1" x14ac:dyDescent="0.25">
      <c r="A3694" s="434">
        <v>246367000</v>
      </c>
      <c r="B3694" s="434">
        <v>125534</v>
      </c>
      <c r="C3694" s="434" t="s">
        <v>31</v>
      </c>
      <c r="D3694" s="434" t="s">
        <v>22</v>
      </c>
      <c r="E3694" s="434">
        <v>11</v>
      </c>
      <c r="F3694" s="434">
        <v>1103</v>
      </c>
      <c r="G3694" s="434">
        <v>2620</v>
      </c>
      <c r="H3694" s="434">
        <v>1862</v>
      </c>
      <c r="I3694" s="434">
        <v>87.33</v>
      </c>
      <c r="J3694" s="434">
        <v>0</v>
      </c>
      <c r="K3694" s="434">
        <v>2010</v>
      </c>
    </row>
    <row r="3695" spans="1:11" hidden="1" x14ac:dyDescent="0.25">
      <c r="A3695" s="434">
        <v>246371000</v>
      </c>
      <c r="B3695" s="434">
        <v>44416</v>
      </c>
      <c r="C3695" s="434" t="s">
        <v>61</v>
      </c>
      <c r="D3695" s="434" t="s">
        <v>25</v>
      </c>
      <c r="E3695" s="434">
        <v>13</v>
      </c>
      <c r="F3695" s="434">
        <v>2640</v>
      </c>
      <c r="G3695" s="434">
        <v>6000</v>
      </c>
      <c r="H3695" s="434">
        <v>3990</v>
      </c>
      <c r="I3695" s="434">
        <v>110.78</v>
      </c>
      <c r="J3695" s="434">
        <v>0</v>
      </c>
      <c r="K3695" s="434">
        <v>2005</v>
      </c>
    </row>
    <row r="3696" spans="1:11" hidden="1" x14ac:dyDescent="0.25">
      <c r="A3696" s="434">
        <v>246374000</v>
      </c>
      <c r="B3696" s="434">
        <v>17276</v>
      </c>
      <c r="C3696" s="434" t="s">
        <v>31</v>
      </c>
      <c r="D3696" s="434" t="s">
        <v>22</v>
      </c>
      <c r="E3696" s="434">
        <v>11.5</v>
      </c>
      <c r="F3696" s="434">
        <v>1440</v>
      </c>
      <c r="G3696" s="434">
        <v>3121</v>
      </c>
      <c r="H3696" s="434">
        <v>2241</v>
      </c>
      <c r="I3696" s="434">
        <v>88.7</v>
      </c>
      <c r="K3696" s="434">
        <v>2006</v>
      </c>
    </row>
    <row r="3697" spans="1:11" hidden="1" x14ac:dyDescent="0.25">
      <c r="A3697" s="434">
        <v>246375000</v>
      </c>
      <c r="B3697" s="434">
        <v>31178</v>
      </c>
      <c r="C3697" s="434" t="s">
        <v>54</v>
      </c>
      <c r="D3697" s="434" t="s">
        <v>13</v>
      </c>
      <c r="E3697" s="434">
        <v>13</v>
      </c>
      <c r="F3697" s="434">
        <v>2610</v>
      </c>
      <c r="G3697" s="434">
        <v>0</v>
      </c>
      <c r="H3697" s="434">
        <v>186</v>
      </c>
      <c r="I3697" s="434">
        <v>26.09</v>
      </c>
      <c r="J3697" s="434">
        <v>0</v>
      </c>
      <c r="K3697" s="434">
        <v>2005</v>
      </c>
    </row>
    <row r="3698" spans="1:11" hidden="1" x14ac:dyDescent="0.25">
      <c r="A3698" s="434">
        <v>246376000</v>
      </c>
      <c r="B3698" s="434">
        <v>57053</v>
      </c>
      <c r="C3698" s="434" t="s">
        <v>46</v>
      </c>
      <c r="D3698" s="434" t="s">
        <v>17</v>
      </c>
      <c r="E3698" s="434">
        <v>12</v>
      </c>
      <c r="F3698" s="434">
        <v>3306</v>
      </c>
      <c r="G3698" s="434">
        <v>0</v>
      </c>
      <c r="H3698" s="434">
        <v>254</v>
      </c>
      <c r="I3698" s="434">
        <v>31.1</v>
      </c>
      <c r="J3698" s="434">
        <v>0</v>
      </c>
      <c r="K3698" s="434">
        <v>2010</v>
      </c>
    </row>
    <row r="3699" spans="1:11" hidden="1" x14ac:dyDescent="0.25">
      <c r="A3699" s="434">
        <v>246388000</v>
      </c>
      <c r="B3699" s="434">
        <v>123964</v>
      </c>
      <c r="C3699" s="434" t="s">
        <v>61</v>
      </c>
      <c r="D3699" s="434" t="s">
        <v>25</v>
      </c>
      <c r="E3699" s="434">
        <v>15</v>
      </c>
      <c r="F3699" s="434">
        <v>2913</v>
      </c>
      <c r="G3699" s="434">
        <v>9060</v>
      </c>
      <c r="H3699" s="434">
        <v>6412</v>
      </c>
      <c r="I3699" s="434">
        <v>130.65</v>
      </c>
      <c r="J3699" s="434">
        <v>0</v>
      </c>
      <c r="K3699" s="434">
        <v>1998</v>
      </c>
    </row>
    <row r="3700" spans="1:11" hidden="1" x14ac:dyDescent="0.25">
      <c r="A3700" s="434">
        <v>246394000</v>
      </c>
      <c r="B3700" s="434">
        <v>1397011</v>
      </c>
      <c r="C3700" s="434" t="s">
        <v>61</v>
      </c>
      <c r="D3700" s="434" t="s">
        <v>22</v>
      </c>
      <c r="E3700" s="434">
        <v>13.5</v>
      </c>
      <c r="F3700" s="434">
        <v>2460</v>
      </c>
      <c r="G3700" s="434">
        <v>4161</v>
      </c>
      <c r="H3700" s="434">
        <v>3322</v>
      </c>
      <c r="I3700" s="434">
        <v>88.05</v>
      </c>
      <c r="J3700" s="434">
        <v>0</v>
      </c>
      <c r="K3700" s="434">
        <v>1997</v>
      </c>
    </row>
    <row r="3701" spans="1:11" hidden="1" x14ac:dyDescent="0.25">
      <c r="A3701" s="434">
        <v>246395000</v>
      </c>
      <c r="B3701" s="434">
        <v>29570</v>
      </c>
      <c r="C3701" s="434" t="s">
        <v>61</v>
      </c>
      <c r="D3701" s="434" t="s">
        <v>22</v>
      </c>
      <c r="E3701" s="434">
        <v>11.8</v>
      </c>
      <c r="F3701" s="434">
        <v>1249</v>
      </c>
      <c r="G3701" s="434">
        <v>3675</v>
      </c>
      <c r="H3701" s="434">
        <v>2409</v>
      </c>
      <c r="I3701" s="434">
        <v>82.5</v>
      </c>
      <c r="J3701" s="434">
        <v>0</v>
      </c>
      <c r="K3701" s="434">
        <v>2005</v>
      </c>
    </row>
    <row r="3702" spans="1:11" hidden="1" x14ac:dyDescent="0.25">
      <c r="A3702" s="434">
        <v>246396000</v>
      </c>
      <c r="B3702" s="434">
        <v>7875</v>
      </c>
      <c r="C3702" s="434" t="s">
        <v>61</v>
      </c>
      <c r="D3702" s="434" t="s">
        <v>29</v>
      </c>
      <c r="E3702" s="434">
        <v>17</v>
      </c>
      <c r="F3702" s="434">
        <v>12062</v>
      </c>
      <c r="G3702" s="434">
        <v>23688</v>
      </c>
      <c r="H3702" s="434">
        <v>18321</v>
      </c>
      <c r="I3702" s="434">
        <v>185.4</v>
      </c>
      <c r="J3702" s="434">
        <v>0</v>
      </c>
      <c r="K3702" s="434">
        <v>2005</v>
      </c>
    </row>
    <row r="3703" spans="1:11" hidden="1" x14ac:dyDescent="0.25">
      <c r="A3703" s="434">
        <v>246399000</v>
      </c>
      <c r="B3703" s="434">
        <v>295634</v>
      </c>
      <c r="C3703" s="434" t="s">
        <v>61</v>
      </c>
      <c r="D3703" s="434" t="s">
        <v>22</v>
      </c>
      <c r="E3703" s="434">
        <v>12.5</v>
      </c>
      <c r="F3703" s="434">
        <v>1520</v>
      </c>
      <c r="G3703" s="434">
        <v>3800</v>
      </c>
      <c r="H3703" s="434">
        <v>2978</v>
      </c>
      <c r="I3703" s="434">
        <v>89.95</v>
      </c>
      <c r="J3703" s="434">
        <v>0</v>
      </c>
      <c r="K3703" s="434">
        <v>2010</v>
      </c>
    </row>
    <row r="3704" spans="1:11" hidden="1" x14ac:dyDescent="0.25">
      <c r="A3704" s="434">
        <v>246403000</v>
      </c>
      <c r="B3704" s="434">
        <v>231581</v>
      </c>
      <c r="C3704" s="434" t="s">
        <v>61</v>
      </c>
      <c r="D3704" s="434" t="s">
        <v>22</v>
      </c>
      <c r="E3704" s="434">
        <v>12</v>
      </c>
      <c r="F3704" s="434">
        <v>1520</v>
      </c>
      <c r="G3704" s="434">
        <v>3900</v>
      </c>
      <c r="H3704" s="434">
        <v>2978</v>
      </c>
      <c r="I3704" s="434">
        <v>89.95</v>
      </c>
      <c r="J3704" s="434">
        <v>0</v>
      </c>
      <c r="K3704" s="434">
        <v>2010</v>
      </c>
    </row>
    <row r="3705" spans="1:11" hidden="1" x14ac:dyDescent="0.25">
      <c r="A3705" s="434">
        <v>246412000</v>
      </c>
      <c r="B3705" s="434">
        <v>27597</v>
      </c>
      <c r="C3705" s="434" t="s">
        <v>61</v>
      </c>
      <c r="D3705" s="434" t="s">
        <v>22</v>
      </c>
      <c r="E3705" s="434">
        <v>12.5</v>
      </c>
      <c r="F3705" s="434">
        <v>2208</v>
      </c>
      <c r="G3705" s="434">
        <v>3500</v>
      </c>
      <c r="H3705" s="434">
        <v>2622</v>
      </c>
      <c r="I3705" s="434">
        <v>88.5</v>
      </c>
      <c r="J3705" s="434">
        <v>0</v>
      </c>
      <c r="K3705" s="434">
        <v>2010</v>
      </c>
    </row>
    <row r="3706" spans="1:11" hidden="1" x14ac:dyDescent="0.25">
      <c r="A3706" s="434">
        <v>246414000</v>
      </c>
      <c r="B3706" s="434">
        <v>62029</v>
      </c>
      <c r="C3706" s="434" t="s">
        <v>20</v>
      </c>
      <c r="D3706" s="434" t="s">
        <v>22</v>
      </c>
      <c r="E3706" s="434">
        <v>12</v>
      </c>
      <c r="F3706" s="434">
        <v>1325</v>
      </c>
      <c r="G3706" s="434">
        <v>2819</v>
      </c>
      <c r="H3706" s="434">
        <v>1810</v>
      </c>
      <c r="I3706" s="434">
        <v>90</v>
      </c>
      <c r="J3706" s="434">
        <v>0</v>
      </c>
      <c r="K3706" s="434">
        <v>1970</v>
      </c>
    </row>
    <row r="3707" spans="1:11" hidden="1" x14ac:dyDescent="0.25">
      <c r="A3707" s="434">
        <v>246419000</v>
      </c>
      <c r="B3707" s="434">
        <v>48118</v>
      </c>
      <c r="C3707" s="434" t="s">
        <v>20</v>
      </c>
      <c r="D3707" s="434" t="s">
        <v>22</v>
      </c>
      <c r="E3707" s="434">
        <v>11</v>
      </c>
      <c r="F3707" s="434">
        <v>1324</v>
      </c>
      <c r="G3707" s="434">
        <v>2831</v>
      </c>
      <c r="H3707" s="434">
        <v>1813</v>
      </c>
      <c r="I3707" s="434">
        <v>90</v>
      </c>
      <c r="J3707" s="434">
        <v>0</v>
      </c>
      <c r="K3707" s="434">
        <v>1970</v>
      </c>
    </row>
    <row r="3708" spans="1:11" x14ac:dyDescent="0.25">
      <c r="A3708" s="434">
        <v>246429000</v>
      </c>
      <c r="B3708" s="434">
        <v>1193</v>
      </c>
      <c r="C3708" s="434" t="s">
        <v>59</v>
      </c>
      <c r="D3708" s="434" t="s">
        <v>25</v>
      </c>
      <c r="E3708" s="434">
        <v>16</v>
      </c>
      <c r="F3708" s="434">
        <v>7500</v>
      </c>
      <c r="G3708" s="434">
        <v>8720</v>
      </c>
      <c r="H3708" s="434">
        <v>9494</v>
      </c>
      <c r="I3708" s="434">
        <v>142.30000000000001</v>
      </c>
      <c r="J3708" s="434">
        <v>0</v>
      </c>
      <c r="K3708" s="434">
        <v>1970</v>
      </c>
    </row>
    <row r="3709" spans="1:11" hidden="1" x14ac:dyDescent="0.25">
      <c r="A3709" s="434">
        <v>246430000</v>
      </c>
      <c r="B3709" s="434">
        <v>18787</v>
      </c>
      <c r="C3709" s="434" t="s">
        <v>61</v>
      </c>
      <c r="D3709" s="434" t="s">
        <v>29</v>
      </c>
      <c r="E3709" s="434">
        <v>15.5</v>
      </c>
      <c r="F3709" s="434">
        <v>7560</v>
      </c>
      <c r="G3709" s="434">
        <v>20396</v>
      </c>
      <c r="H3709" s="434">
        <v>16037</v>
      </c>
      <c r="I3709" s="434">
        <v>174.1</v>
      </c>
      <c r="J3709" s="434">
        <v>0</v>
      </c>
      <c r="K3709" s="434">
        <v>2006</v>
      </c>
    </row>
    <row r="3710" spans="1:11" hidden="1" x14ac:dyDescent="0.25">
      <c r="A3710" s="434">
        <v>246432000</v>
      </c>
      <c r="B3710" s="434">
        <v>29452</v>
      </c>
      <c r="C3710" s="434" t="s">
        <v>61</v>
      </c>
      <c r="D3710" s="434" t="s">
        <v>25</v>
      </c>
      <c r="E3710" s="434">
        <v>14</v>
      </c>
      <c r="F3710" s="434">
        <v>3960</v>
      </c>
      <c r="G3710" s="434">
        <v>8800</v>
      </c>
      <c r="H3710" s="434">
        <v>6142</v>
      </c>
      <c r="I3710" s="434">
        <v>130.16999999999999</v>
      </c>
      <c r="J3710" s="434">
        <v>0</v>
      </c>
      <c r="K3710" s="434">
        <v>2000</v>
      </c>
    </row>
    <row r="3711" spans="1:11" hidden="1" x14ac:dyDescent="0.25">
      <c r="A3711" s="434">
        <v>246435000</v>
      </c>
      <c r="B3711" s="434">
        <v>34689</v>
      </c>
      <c r="C3711" s="434" t="s">
        <v>31</v>
      </c>
      <c r="D3711" s="434" t="s">
        <v>25</v>
      </c>
      <c r="E3711" s="434">
        <v>15.5</v>
      </c>
      <c r="F3711" s="434">
        <v>4350</v>
      </c>
      <c r="G3711" s="434">
        <v>12044</v>
      </c>
      <c r="H3711" s="434">
        <v>8999</v>
      </c>
      <c r="I3711" s="434">
        <v>142.94999999999999</v>
      </c>
      <c r="J3711" s="434">
        <v>0</v>
      </c>
      <c r="K3711" s="434">
        <v>1970</v>
      </c>
    </row>
    <row r="3712" spans="1:11" hidden="1" x14ac:dyDescent="0.25">
      <c r="A3712" s="434">
        <v>246436000</v>
      </c>
      <c r="B3712" s="434">
        <v>7958</v>
      </c>
      <c r="C3712" s="434" t="s">
        <v>20</v>
      </c>
      <c r="D3712" s="434" t="s">
        <v>25</v>
      </c>
      <c r="E3712" s="434">
        <v>15</v>
      </c>
      <c r="F3712" s="434">
        <v>3784</v>
      </c>
      <c r="G3712" s="434">
        <v>6470</v>
      </c>
      <c r="H3712" s="434">
        <v>4670</v>
      </c>
      <c r="I3712" s="434">
        <v>118</v>
      </c>
      <c r="J3712" s="434">
        <v>6896</v>
      </c>
      <c r="K3712" s="434">
        <v>2000</v>
      </c>
    </row>
    <row r="3713" spans="1:11" hidden="1" x14ac:dyDescent="0.25">
      <c r="A3713" s="434">
        <v>246441000</v>
      </c>
      <c r="B3713" s="434">
        <v>115248</v>
      </c>
      <c r="C3713" s="434" t="s">
        <v>61</v>
      </c>
      <c r="D3713" s="434" t="s">
        <v>25</v>
      </c>
      <c r="E3713" s="434">
        <v>14.5</v>
      </c>
      <c r="F3713" s="434">
        <v>3840</v>
      </c>
      <c r="G3713" s="434">
        <v>8727</v>
      </c>
      <c r="H3713" s="434">
        <v>6130</v>
      </c>
      <c r="I3713" s="434">
        <v>132.22999999999999</v>
      </c>
      <c r="J3713" s="434">
        <v>0</v>
      </c>
      <c r="K3713" s="434">
        <v>2000</v>
      </c>
    </row>
    <row r="3714" spans="1:11" hidden="1" x14ac:dyDescent="0.25">
      <c r="A3714" s="434">
        <v>246443000</v>
      </c>
      <c r="B3714" s="434">
        <v>108982</v>
      </c>
      <c r="C3714" s="434" t="s">
        <v>31</v>
      </c>
      <c r="D3714" s="434" t="s">
        <v>22</v>
      </c>
      <c r="E3714" s="434">
        <v>12</v>
      </c>
      <c r="F3714" s="434">
        <v>1442</v>
      </c>
      <c r="G3714" s="434">
        <v>3261</v>
      </c>
      <c r="H3714" s="434">
        <v>2281</v>
      </c>
      <c r="I3714" s="434">
        <v>88.94</v>
      </c>
      <c r="J3714" s="434">
        <v>0</v>
      </c>
      <c r="K3714" s="434">
        <v>2009</v>
      </c>
    </row>
    <row r="3715" spans="1:11" hidden="1" x14ac:dyDescent="0.25">
      <c r="A3715" s="434">
        <v>246447000</v>
      </c>
      <c r="B3715" s="434">
        <v>35940</v>
      </c>
      <c r="C3715" s="434" t="s">
        <v>61</v>
      </c>
      <c r="D3715" s="434" t="s">
        <v>25</v>
      </c>
      <c r="E3715" s="434">
        <v>15.5</v>
      </c>
      <c r="F3715" s="434">
        <v>2879</v>
      </c>
      <c r="G3715" s="434">
        <v>5375</v>
      </c>
      <c r="H3715" s="434">
        <v>4235</v>
      </c>
      <c r="I3715" s="434">
        <v>108.5</v>
      </c>
      <c r="J3715" s="434">
        <v>0</v>
      </c>
      <c r="K3715" s="434">
        <v>2000</v>
      </c>
    </row>
    <row r="3716" spans="1:11" hidden="1" x14ac:dyDescent="0.25">
      <c r="A3716" s="434">
        <v>246449000</v>
      </c>
      <c r="B3716" s="434">
        <v>841345</v>
      </c>
      <c r="C3716" s="434" t="s">
        <v>28</v>
      </c>
      <c r="D3716" s="434" t="s">
        <v>22</v>
      </c>
      <c r="E3716" s="434">
        <v>15</v>
      </c>
      <c r="F3716" s="434">
        <v>1492</v>
      </c>
      <c r="G3716" s="434">
        <v>3565</v>
      </c>
      <c r="H3716" s="434">
        <v>2450</v>
      </c>
      <c r="I3716" s="434">
        <v>87.95</v>
      </c>
      <c r="J3716" s="434">
        <v>0</v>
      </c>
      <c r="K3716" s="434">
        <v>2000</v>
      </c>
    </row>
    <row r="3717" spans="1:11" hidden="1" x14ac:dyDescent="0.25">
      <c r="A3717" s="434">
        <v>246452000</v>
      </c>
      <c r="B3717" s="434">
        <v>13937</v>
      </c>
      <c r="C3717" s="434" t="s">
        <v>61</v>
      </c>
      <c r="D3717" s="434" t="s">
        <v>29</v>
      </c>
      <c r="E3717" s="434">
        <v>17</v>
      </c>
      <c r="F3717" s="434">
        <v>12062</v>
      </c>
      <c r="G3717" s="434">
        <v>21402</v>
      </c>
      <c r="H3717" s="434">
        <v>16641</v>
      </c>
      <c r="I3717" s="434">
        <v>168.14</v>
      </c>
      <c r="J3717" s="434">
        <v>0</v>
      </c>
      <c r="K3717" s="434">
        <v>2000</v>
      </c>
    </row>
    <row r="3718" spans="1:11" hidden="1" x14ac:dyDescent="0.25">
      <c r="A3718" s="434">
        <v>246455000</v>
      </c>
      <c r="B3718" s="434">
        <v>11797</v>
      </c>
      <c r="C3718" s="434" t="s">
        <v>31</v>
      </c>
      <c r="D3718" s="434" t="s">
        <v>22</v>
      </c>
      <c r="E3718" s="434">
        <v>11.5</v>
      </c>
      <c r="F3718" s="434">
        <v>1978</v>
      </c>
      <c r="G3718" s="434">
        <v>4891</v>
      </c>
      <c r="H3718" s="434">
        <v>2984</v>
      </c>
      <c r="I3718" s="434">
        <v>89.95</v>
      </c>
      <c r="J3718" s="434">
        <v>0</v>
      </c>
      <c r="K3718" s="434">
        <v>2011</v>
      </c>
    </row>
    <row r="3719" spans="1:11" hidden="1" x14ac:dyDescent="0.25">
      <c r="A3719" s="434">
        <v>246456000</v>
      </c>
      <c r="B3719" s="434">
        <v>17537</v>
      </c>
      <c r="C3719" s="434" t="s">
        <v>61</v>
      </c>
      <c r="D3719" s="434" t="s">
        <v>29</v>
      </c>
      <c r="E3719" s="434">
        <v>17</v>
      </c>
      <c r="F3719" s="434">
        <v>12062</v>
      </c>
      <c r="G3719" s="434">
        <v>21402</v>
      </c>
      <c r="H3719" s="434">
        <v>16641</v>
      </c>
      <c r="I3719" s="434">
        <v>168.14</v>
      </c>
      <c r="J3719" s="434">
        <v>0</v>
      </c>
      <c r="K3719" s="434">
        <v>2000</v>
      </c>
    </row>
    <row r="3720" spans="1:11" hidden="1" x14ac:dyDescent="0.25">
      <c r="A3720" s="434">
        <v>246457000</v>
      </c>
      <c r="B3720" s="434">
        <v>21754</v>
      </c>
      <c r="C3720" s="434" t="s">
        <v>61</v>
      </c>
      <c r="D3720" s="434" t="s">
        <v>22</v>
      </c>
      <c r="E3720" s="434">
        <v>12.5</v>
      </c>
      <c r="F3720" s="434">
        <v>1800</v>
      </c>
      <c r="G3720" s="434">
        <v>3780</v>
      </c>
      <c r="H3720" s="434">
        <v>2868</v>
      </c>
      <c r="I3720" s="434">
        <v>89.25</v>
      </c>
      <c r="J3720" s="434">
        <v>0</v>
      </c>
      <c r="K3720" s="434">
        <v>2000</v>
      </c>
    </row>
    <row r="3721" spans="1:11" hidden="1" x14ac:dyDescent="0.25">
      <c r="A3721" s="434">
        <v>246458000</v>
      </c>
      <c r="B3721" s="434">
        <v>25471</v>
      </c>
      <c r="C3721" s="434" t="s">
        <v>31</v>
      </c>
      <c r="D3721" s="434" t="s">
        <v>22</v>
      </c>
      <c r="E3721" s="434">
        <v>11.5</v>
      </c>
      <c r="F3721" s="434">
        <v>1292</v>
      </c>
      <c r="G3721" s="434">
        <v>3729</v>
      </c>
      <c r="H3721" s="434">
        <v>2597</v>
      </c>
      <c r="I3721" s="434">
        <v>88.6</v>
      </c>
      <c r="J3721" s="434">
        <v>0</v>
      </c>
      <c r="K3721" s="434">
        <v>1970</v>
      </c>
    </row>
    <row r="3722" spans="1:11" hidden="1" x14ac:dyDescent="0.25">
      <c r="A3722" s="434">
        <v>246460000</v>
      </c>
      <c r="B3722" s="434">
        <v>13901</v>
      </c>
      <c r="C3722" s="434" t="s">
        <v>31</v>
      </c>
      <c r="D3722" s="434" t="s">
        <v>25</v>
      </c>
      <c r="E3722" s="434">
        <v>13.5</v>
      </c>
      <c r="F3722" s="434">
        <v>3000</v>
      </c>
      <c r="G3722" s="434">
        <v>7572</v>
      </c>
      <c r="H3722" s="434">
        <v>6902</v>
      </c>
      <c r="I3722" s="434">
        <v>100.32</v>
      </c>
      <c r="J3722" s="434">
        <v>0</v>
      </c>
      <c r="K3722" s="434">
        <v>1970</v>
      </c>
    </row>
    <row r="3723" spans="1:11" hidden="1" x14ac:dyDescent="0.25">
      <c r="A3723" s="434">
        <v>246466000</v>
      </c>
      <c r="B3723" s="434">
        <v>15767</v>
      </c>
      <c r="C3723" s="434" t="s">
        <v>61</v>
      </c>
      <c r="D3723" s="434" t="s">
        <v>29</v>
      </c>
      <c r="E3723" s="434">
        <v>17</v>
      </c>
      <c r="F3723" s="434">
        <v>12062</v>
      </c>
      <c r="G3723" s="434">
        <v>21250</v>
      </c>
      <c r="H3723" s="434">
        <v>16639</v>
      </c>
      <c r="I3723" s="434">
        <v>172.6</v>
      </c>
      <c r="J3723" s="434">
        <v>0</v>
      </c>
      <c r="K3723" s="434">
        <v>2000</v>
      </c>
    </row>
    <row r="3724" spans="1:11" hidden="1" x14ac:dyDescent="0.25">
      <c r="A3724" s="434">
        <v>246467000</v>
      </c>
      <c r="B3724" s="434">
        <v>2737</v>
      </c>
      <c r="C3724" s="434" t="s">
        <v>61</v>
      </c>
      <c r="D3724" s="434" t="s">
        <v>25</v>
      </c>
      <c r="E3724" s="434">
        <v>17</v>
      </c>
      <c r="F3724" s="434">
        <v>8635</v>
      </c>
      <c r="G3724" s="434">
        <v>13262</v>
      </c>
      <c r="H3724" s="434">
        <v>15022</v>
      </c>
      <c r="I3724" s="434">
        <v>144.21</v>
      </c>
      <c r="K3724" s="434">
        <v>2004</v>
      </c>
    </row>
    <row r="3725" spans="1:11" hidden="1" x14ac:dyDescent="0.25">
      <c r="A3725" s="434">
        <v>246472000</v>
      </c>
      <c r="B3725" s="434">
        <v>12453</v>
      </c>
      <c r="C3725" s="434" t="s">
        <v>56</v>
      </c>
      <c r="D3725" s="434" t="s">
        <v>25</v>
      </c>
      <c r="E3725" s="434">
        <v>16</v>
      </c>
      <c r="F3725" s="434">
        <v>17280</v>
      </c>
      <c r="G3725" s="434">
        <v>25169</v>
      </c>
      <c r="H3725" s="434">
        <v>16153</v>
      </c>
      <c r="I3725" s="434">
        <v>149.43</v>
      </c>
      <c r="J3725" s="434">
        <v>0</v>
      </c>
      <c r="K3725" s="434">
        <v>1999</v>
      </c>
    </row>
    <row r="3726" spans="1:11" hidden="1" x14ac:dyDescent="0.25">
      <c r="A3726" s="434">
        <v>246474000</v>
      </c>
      <c r="B3726" s="434">
        <v>358915</v>
      </c>
      <c r="C3726" s="434" t="s">
        <v>61</v>
      </c>
      <c r="D3726" s="434" t="s">
        <v>22</v>
      </c>
      <c r="E3726" s="434">
        <v>12</v>
      </c>
      <c r="F3726" s="434">
        <v>1520</v>
      </c>
      <c r="G3726" s="434">
        <v>3930</v>
      </c>
      <c r="H3726" s="434">
        <v>2978</v>
      </c>
      <c r="I3726" s="434">
        <v>89.95</v>
      </c>
      <c r="J3726" s="434">
        <v>0</v>
      </c>
      <c r="K3726" s="434">
        <v>2011</v>
      </c>
    </row>
    <row r="3727" spans="1:11" hidden="1" x14ac:dyDescent="0.25">
      <c r="A3727" s="434">
        <v>246476000</v>
      </c>
      <c r="B3727" s="434">
        <v>1023557</v>
      </c>
      <c r="C3727" s="434" t="s">
        <v>31</v>
      </c>
      <c r="D3727" s="434" t="s">
        <v>22</v>
      </c>
      <c r="E3727" s="434">
        <v>10</v>
      </c>
      <c r="F3727" s="434">
        <v>1000</v>
      </c>
      <c r="G3727" s="434">
        <v>2432</v>
      </c>
      <c r="H3727" s="434">
        <v>1780</v>
      </c>
      <c r="I3727" s="434">
        <v>82.2</v>
      </c>
      <c r="J3727" s="434">
        <v>0</v>
      </c>
      <c r="K3727" s="434">
        <v>2000</v>
      </c>
    </row>
    <row r="3728" spans="1:11" hidden="1" x14ac:dyDescent="0.25">
      <c r="A3728" s="434">
        <v>246479000</v>
      </c>
      <c r="B3728" s="434">
        <v>269645</v>
      </c>
      <c r="C3728" s="434" t="s">
        <v>61</v>
      </c>
      <c r="D3728" s="434" t="s">
        <v>22</v>
      </c>
      <c r="E3728" s="434">
        <v>12</v>
      </c>
      <c r="F3728" s="434">
        <v>1520</v>
      </c>
      <c r="G3728" s="434">
        <v>3930</v>
      </c>
      <c r="H3728" s="434">
        <v>2978</v>
      </c>
      <c r="I3728" s="434">
        <v>89.95</v>
      </c>
      <c r="J3728" s="434">
        <v>0</v>
      </c>
      <c r="K3728" s="434">
        <v>2011</v>
      </c>
    </row>
    <row r="3729" spans="1:11" hidden="1" x14ac:dyDescent="0.25">
      <c r="A3729" s="434">
        <v>246481000</v>
      </c>
      <c r="B3729" s="434">
        <v>7620</v>
      </c>
      <c r="C3729" s="434" t="s">
        <v>31</v>
      </c>
      <c r="D3729" s="434" t="s">
        <v>25</v>
      </c>
      <c r="E3729" s="434">
        <v>17</v>
      </c>
      <c r="F3729" s="434">
        <v>1710</v>
      </c>
      <c r="G3729" s="434">
        <v>12922</v>
      </c>
      <c r="H3729" s="434">
        <v>15022</v>
      </c>
      <c r="I3729" s="434">
        <v>144.21</v>
      </c>
      <c r="K3729" s="434">
        <v>2004</v>
      </c>
    </row>
    <row r="3730" spans="1:11" hidden="1" x14ac:dyDescent="0.25">
      <c r="A3730" s="434">
        <v>246483000</v>
      </c>
      <c r="B3730" s="434">
        <v>2353545</v>
      </c>
      <c r="C3730" s="434" t="s">
        <v>61</v>
      </c>
      <c r="D3730" s="434" t="s">
        <v>22</v>
      </c>
      <c r="E3730" s="434">
        <v>11</v>
      </c>
      <c r="F3730" s="434">
        <v>1495</v>
      </c>
      <c r="G3730" s="434">
        <v>3780</v>
      </c>
      <c r="H3730" s="434">
        <v>2451</v>
      </c>
      <c r="I3730" s="434">
        <v>87.99</v>
      </c>
      <c r="J3730" s="434">
        <v>0</v>
      </c>
      <c r="K3730" s="434">
        <v>2000</v>
      </c>
    </row>
    <row r="3731" spans="1:11" hidden="1" x14ac:dyDescent="0.25">
      <c r="A3731" s="434">
        <v>246484000</v>
      </c>
      <c r="B3731" s="434">
        <v>61101</v>
      </c>
      <c r="C3731" s="434" t="s">
        <v>61</v>
      </c>
      <c r="D3731" s="434" t="s">
        <v>25</v>
      </c>
      <c r="E3731" s="434">
        <v>14</v>
      </c>
      <c r="F3731" s="434">
        <v>3233</v>
      </c>
      <c r="G3731" s="434">
        <v>6350</v>
      </c>
      <c r="H3731" s="434">
        <v>4503</v>
      </c>
      <c r="I3731" s="434">
        <v>111.75</v>
      </c>
      <c r="J3731" s="434">
        <v>0</v>
      </c>
      <c r="K3731" s="434">
        <v>2000</v>
      </c>
    </row>
    <row r="3732" spans="1:11" hidden="1" x14ac:dyDescent="0.25">
      <c r="A3732" s="434">
        <v>246494000</v>
      </c>
      <c r="B3732" s="434">
        <v>12599</v>
      </c>
      <c r="C3732" s="434" t="s">
        <v>39</v>
      </c>
      <c r="D3732" s="434" t="s">
        <v>17</v>
      </c>
      <c r="E3732" s="434">
        <v>11</v>
      </c>
      <c r="F3732" s="434">
        <v>746</v>
      </c>
      <c r="G3732" s="434">
        <v>120</v>
      </c>
      <c r="H3732" s="434">
        <v>723</v>
      </c>
      <c r="I3732" s="434">
        <v>66.56</v>
      </c>
      <c r="J3732" s="434">
        <v>0</v>
      </c>
      <c r="K3732" s="434">
        <v>2000</v>
      </c>
    </row>
    <row r="3733" spans="1:11" hidden="1" x14ac:dyDescent="0.25">
      <c r="A3733" s="434">
        <v>246497000</v>
      </c>
      <c r="B3733" s="434">
        <v>105313</v>
      </c>
      <c r="C3733" s="434" t="s">
        <v>35</v>
      </c>
      <c r="D3733" s="434" t="s">
        <v>25</v>
      </c>
      <c r="E3733" s="434">
        <v>17.5</v>
      </c>
      <c r="F3733" s="434">
        <v>5994</v>
      </c>
      <c r="G3733" s="434">
        <v>6840</v>
      </c>
      <c r="H3733" s="434">
        <v>5056</v>
      </c>
      <c r="I3733" s="434">
        <v>117.9</v>
      </c>
      <c r="J3733" s="434">
        <v>0</v>
      </c>
      <c r="K3733" s="434">
        <v>2000</v>
      </c>
    </row>
    <row r="3734" spans="1:11" hidden="1" x14ac:dyDescent="0.25">
      <c r="A3734" s="434">
        <v>246498000</v>
      </c>
      <c r="B3734" s="434">
        <v>112317</v>
      </c>
      <c r="C3734" s="434" t="s">
        <v>61</v>
      </c>
      <c r="D3734" s="434" t="s">
        <v>22</v>
      </c>
      <c r="E3734" s="434">
        <v>12.5</v>
      </c>
      <c r="F3734" s="434">
        <v>1440</v>
      </c>
      <c r="G3734" s="434">
        <v>2850</v>
      </c>
      <c r="H3734" s="434">
        <v>2137</v>
      </c>
      <c r="I3734" s="434">
        <v>90</v>
      </c>
      <c r="J3734" s="434">
        <v>0</v>
      </c>
      <c r="K3734" s="434">
        <v>2000</v>
      </c>
    </row>
    <row r="3735" spans="1:11" hidden="1" x14ac:dyDescent="0.25">
      <c r="A3735" s="434">
        <v>246499000</v>
      </c>
      <c r="B3735" s="434">
        <v>18352</v>
      </c>
      <c r="C3735" s="434" t="s">
        <v>61</v>
      </c>
      <c r="D3735" s="434" t="s">
        <v>22</v>
      </c>
      <c r="E3735" s="434">
        <v>11.5</v>
      </c>
      <c r="F3735" s="434">
        <v>1249</v>
      </c>
      <c r="G3735" s="434">
        <v>3670</v>
      </c>
      <c r="H3735" s="434">
        <v>2409</v>
      </c>
      <c r="I3735" s="434">
        <v>82.5</v>
      </c>
      <c r="J3735" s="434">
        <v>0</v>
      </c>
      <c r="K3735" s="434">
        <v>2005</v>
      </c>
    </row>
    <row r="3736" spans="1:11" hidden="1" x14ac:dyDescent="0.25">
      <c r="A3736" s="434">
        <v>246501000</v>
      </c>
      <c r="B3736" s="434">
        <v>3896</v>
      </c>
      <c r="C3736" s="434" t="s">
        <v>39</v>
      </c>
      <c r="D3736" s="434" t="s">
        <v>17</v>
      </c>
      <c r="E3736" s="434">
        <v>0</v>
      </c>
      <c r="F3736" s="434">
        <v>268</v>
      </c>
      <c r="G3736" s="434">
        <v>0</v>
      </c>
      <c r="H3736" s="434">
        <v>153</v>
      </c>
      <c r="I3736" s="434">
        <v>41.6</v>
      </c>
      <c r="J3736" s="434">
        <v>0</v>
      </c>
      <c r="K3736" s="434">
        <v>1970</v>
      </c>
    </row>
    <row r="3737" spans="1:11" hidden="1" x14ac:dyDescent="0.25">
      <c r="A3737" s="434">
        <v>246507000</v>
      </c>
      <c r="B3737" s="434">
        <v>28682</v>
      </c>
      <c r="C3737" s="434" t="s">
        <v>61</v>
      </c>
      <c r="D3737" s="434" t="s">
        <v>25</v>
      </c>
      <c r="E3737" s="434">
        <v>13</v>
      </c>
      <c r="F3737" s="434">
        <v>2640</v>
      </c>
      <c r="G3737" s="434">
        <v>6000</v>
      </c>
      <c r="H3737" s="434">
        <v>3990</v>
      </c>
      <c r="I3737" s="434">
        <v>110.78</v>
      </c>
      <c r="J3737" s="434">
        <v>0</v>
      </c>
      <c r="K3737" s="434">
        <v>2005</v>
      </c>
    </row>
    <row r="3738" spans="1:11" hidden="1" x14ac:dyDescent="0.25">
      <c r="A3738" s="434">
        <v>246512000</v>
      </c>
      <c r="B3738" s="434">
        <v>1555309</v>
      </c>
      <c r="C3738" s="434" t="s">
        <v>61</v>
      </c>
      <c r="D3738" s="434" t="s">
        <v>25</v>
      </c>
      <c r="E3738" s="434">
        <v>13</v>
      </c>
      <c r="F3738" s="434">
        <v>2640</v>
      </c>
      <c r="G3738" s="434">
        <v>6000</v>
      </c>
      <c r="H3738" s="434">
        <v>3990</v>
      </c>
      <c r="I3738" s="434">
        <v>110.78</v>
      </c>
      <c r="J3738" s="434">
        <v>0</v>
      </c>
      <c r="K3738" s="434">
        <v>2006</v>
      </c>
    </row>
    <row r="3739" spans="1:11" hidden="1" x14ac:dyDescent="0.25">
      <c r="A3739" s="434">
        <v>246515000</v>
      </c>
      <c r="B3739" s="434">
        <v>1</v>
      </c>
      <c r="C3739" s="434" t="s">
        <v>54</v>
      </c>
      <c r="D3739" s="434" t="s">
        <v>13</v>
      </c>
      <c r="E3739" s="434">
        <v>5.2</v>
      </c>
      <c r="F3739" s="434">
        <v>1640</v>
      </c>
      <c r="H3739" s="434">
        <v>206</v>
      </c>
      <c r="I3739" s="434">
        <v>26.04</v>
      </c>
      <c r="K3739" s="434">
        <v>2006</v>
      </c>
    </row>
    <row r="3740" spans="1:11" hidden="1" x14ac:dyDescent="0.25">
      <c r="A3740" s="434">
        <v>246518000</v>
      </c>
      <c r="B3740" s="434">
        <v>372510</v>
      </c>
      <c r="C3740" s="434" t="s">
        <v>61</v>
      </c>
      <c r="D3740" s="434" t="s">
        <v>25</v>
      </c>
      <c r="E3740" s="434">
        <v>17</v>
      </c>
      <c r="F3740" s="434">
        <v>3600</v>
      </c>
      <c r="G3740" s="434">
        <v>3750</v>
      </c>
      <c r="H3740" s="434">
        <v>2981</v>
      </c>
      <c r="I3740" s="434">
        <v>105</v>
      </c>
      <c r="J3740" s="434">
        <v>0</v>
      </c>
      <c r="K3740" s="434">
        <v>2007</v>
      </c>
    </row>
    <row r="3741" spans="1:11" hidden="1" x14ac:dyDescent="0.25">
      <c r="A3741" s="434">
        <v>246519000</v>
      </c>
      <c r="B3741" s="434">
        <v>55165</v>
      </c>
      <c r="C3741" s="434" t="s">
        <v>61</v>
      </c>
      <c r="D3741" s="434" t="s">
        <v>25</v>
      </c>
      <c r="E3741" s="434">
        <v>16</v>
      </c>
      <c r="F3741" s="434">
        <v>7200</v>
      </c>
      <c r="G3741" s="434">
        <v>17294</v>
      </c>
      <c r="H3741" s="434">
        <v>11885</v>
      </c>
      <c r="I3741" s="434">
        <v>142.91999999999999</v>
      </c>
      <c r="J3741" s="434">
        <v>0</v>
      </c>
      <c r="K3741" s="434">
        <v>2010</v>
      </c>
    </row>
    <row r="3742" spans="1:11" hidden="1" x14ac:dyDescent="0.25">
      <c r="A3742" s="434">
        <v>246523000</v>
      </c>
      <c r="B3742" s="434">
        <v>53600</v>
      </c>
      <c r="C3742" s="434" t="s">
        <v>31</v>
      </c>
      <c r="D3742" s="434" t="s">
        <v>22</v>
      </c>
      <c r="E3742" s="434">
        <v>11</v>
      </c>
      <c r="F3742" s="434">
        <v>749</v>
      </c>
      <c r="G3742" s="434">
        <v>2100</v>
      </c>
      <c r="H3742" s="434">
        <v>1546</v>
      </c>
      <c r="I3742" s="434">
        <v>85.13</v>
      </c>
      <c r="J3742" s="434">
        <v>0</v>
      </c>
      <c r="K3742" s="434">
        <v>1995</v>
      </c>
    </row>
    <row r="3743" spans="1:11" hidden="1" x14ac:dyDescent="0.25">
      <c r="A3743" s="434">
        <v>246524000</v>
      </c>
      <c r="B3743" s="434">
        <v>22349</v>
      </c>
      <c r="C3743" s="434" t="s">
        <v>61</v>
      </c>
      <c r="D3743" s="434" t="s">
        <v>25</v>
      </c>
      <c r="E3743" s="434">
        <v>14</v>
      </c>
      <c r="F3743" s="434">
        <v>4370</v>
      </c>
      <c r="G3743" s="434">
        <v>12000</v>
      </c>
      <c r="H3743" s="434">
        <v>8999</v>
      </c>
      <c r="I3743" s="434">
        <v>142.94999999999999</v>
      </c>
      <c r="J3743" s="434">
        <v>0</v>
      </c>
      <c r="K3743" s="434">
        <v>2006</v>
      </c>
    </row>
    <row r="3744" spans="1:11" hidden="1" x14ac:dyDescent="0.25">
      <c r="A3744" s="434">
        <v>246526000</v>
      </c>
      <c r="B3744" s="434">
        <v>12522</v>
      </c>
      <c r="C3744" s="434" t="s">
        <v>54</v>
      </c>
      <c r="D3744" s="434" t="s">
        <v>13</v>
      </c>
      <c r="E3744" s="434">
        <v>10</v>
      </c>
      <c r="F3744" s="434">
        <v>1492</v>
      </c>
      <c r="G3744" s="434">
        <v>120</v>
      </c>
      <c r="H3744" s="434">
        <v>230</v>
      </c>
      <c r="I3744" s="434">
        <v>25.8</v>
      </c>
      <c r="K3744" s="434">
        <v>2006</v>
      </c>
    </row>
    <row r="3745" spans="1:11" hidden="1" x14ac:dyDescent="0.25">
      <c r="A3745" s="434">
        <v>246535000</v>
      </c>
      <c r="B3745" s="434">
        <v>27369</v>
      </c>
      <c r="C3745" s="434" t="s">
        <v>61</v>
      </c>
      <c r="D3745" s="434" t="s">
        <v>25</v>
      </c>
      <c r="E3745" s="434">
        <v>13</v>
      </c>
      <c r="F3745" s="434">
        <v>2640</v>
      </c>
      <c r="G3745" s="434">
        <v>6100</v>
      </c>
      <c r="H3745" s="434">
        <v>3990</v>
      </c>
      <c r="I3745" s="434">
        <v>110.78</v>
      </c>
      <c r="J3745" s="434">
        <v>0</v>
      </c>
      <c r="K3745" s="434">
        <v>2006</v>
      </c>
    </row>
    <row r="3746" spans="1:11" hidden="1" x14ac:dyDescent="0.25">
      <c r="A3746" s="434">
        <v>246541000</v>
      </c>
      <c r="B3746" s="434">
        <v>116368</v>
      </c>
      <c r="C3746" s="434" t="s">
        <v>20</v>
      </c>
      <c r="D3746" s="434" t="s">
        <v>25</v>
      </c>
      <c r="E3746" s="434">
        <v>13.5</v>
      </c>
      <c r="F3746" s="434">
        <v>3360</v>
      </c>
      <c r="G3746" s="434">
        <v>7515</v>
      </c>
      <c r="H3746" s="434">
        <v>4212</v>
      </c>
      <c r="I3746" s="434">
        <v>116.35</v>
      </c>
      <c r="J3746" s="434">
        <v>8047</v>
      </c>
      <c r="K3746" s="434">
        <v>2009</v>
      </c>
    </row>
    <row r="3747" spans="1:11" hidden="1" x14ac:dyDescent="0.25">
      <c r="A3747" s="434">
        <v>246542000</v>
      </c>
      <c r="B3747" s="434">
        <v>30386</v>
      </c>
      <c r="C3747" s="434" t="s">
        <v>61</v>
      </c>
      <c r="D3747" s="434" t="s">
        <v>22</v>
      </c>
      <c r="E3747" s="434">
        <v>13</v>
      </c>
      <c r="F3747" s="434">
        <v>1774</v>
      </c>
      <c r="G3747" s="434">
        <v>3638</v>
      </c>
      <c r="H3747" s="434">
        <v>2528</v>
      </c>
      <c r="I3747" s="434">
        <v>89.99</v>
      </c>
      <c r="J3747" s="434">
        <v>0</v>
      </c>
      <c r="K3747" s="434">
        <v>2006</v>
      </c>
    </row>
    <row r="3748" spans="1:11" hidden="1" x14ac:dyDescent="0.25">
      <c r="A3748" s="434">
        <v>246543000</v>
      </c>
      <c r="B3748" s="434">
        <v>8722</v>
      </c>
      <c r="C3748" s="434" t="s">
        <v>48</v>
      </c>
      <c r="D3748" s="434" t="s">
        <v>22</v>
      </c>
      <c r="I3748" s="434">
        <v>90</v>
      </c>
    </row>
    <row r="3749" spans="1:11" hidden="1" x14ac:dyDescent="0.25">
      <c r="A3749" s="434">
        <v>246546000</v>
      </c>
      <c r="B3749" s="434">
        <v>164249</v>
      </c>
      <c r="C3749" s="434" t="s">
        <v>28</v>
      </c>
      <c r="D3749" s="434" t="s">
        <v>22</v>
      </c>
      <c r="E3749" s="434">
        <v>12.5</v>
      </c>
      <c r="F3749" s="434">
        <v>2640</v>
      </c>
      <c r="G3749" s="434">
        <v>4177</v>
      </c>
      <c r="H3749" s="434">
        <v>3087</v>
      </c>
      <c r="I3749" s="434">
        <v>89.78</v>
      </c>
      <c r="J3749" s="434">
        <v>0</v>
      </c>
      <c r="K3749" s="434">
        <v>2006</v>
      </c>
    </row>
    <row r="3750" spans="1:11" hidden="1" x14ac:dyDescent="0.25">
      <c r="A3750" s="434">
        <v>246553000</v>
      </c>
      <c r="B3750" s="434">
        <v>173047</v>
      </c>
      <c r="C3750" s="434" t="s">
        <v>16</v>
      </c>
      <c r="D3750" s="434" t="s">
        <v>25</v>
      </c>
      <c r="E3750" s="434">
        <v>13</v>
      </c>
      <c r="F3750" s="434">
        <v>2838</v>
      </c>
      <c r="G3750" s="434">
        <v>4999</v>
      </c>
      <c r="H3750" s="434">
        <v>4074</v>
      </c>
      <c r="I3750" s="434">
        <v>104.55</v>
      </c>
      <c r="J3750" s="434">
        <v>4167</v>
      </c>
      <c r="K3750" s="434">
        <v>2004</v>
      </c>
    </row>
    <row r="3751" spans="1:11" hidden="1" x14ac:dyDescent="0.25">
      <c r="A3751" s="434">
        <v>246555000</v>
      </c>
      <c r="B3751" s="434">
        <v>42924</v>
      </c>
      <c r="C3751" s="434" t="s">
        <v>61</v>
      </c>
      <c r="D3751" s="434" t="s">
        <v>25</v>
      </c>
      <c r="E3751" s="434">
        <v>13</v>
      </c>
      <c r="F3751" s="434">
        <v>2640</v>
      </c>
      <c r="G3751" s="434">
        <v>6000</v>
      </c>
      <c r="H3751" s="434">
        <v>3990</v>
      </c>
      <c r="I3751" s="434">
        <v>110.78</v>
      </c>
      <c r="J3751" s="434">
        <v>0</v>
      </c>
      <c r="K3751" s="434">
        <v>2006</v>
      </c>
    </row>
    <row r="3752" spans="1:11" hidden="1" x14ac:dyDescent="0.25">
      <c r="A3752" s="434">
        <v>246556000</v>
      </c>
      <c r="B3752" s="434">
        <v>21533</v>
      </c>
      <c r="C3752" s="434" t="s">
        <v>61</v>
      </c>
      <c r="D3752" s="434" t="s">
        <v>25</v>
      </c>
      <c r="E3752" s="434">
        <v>16</v>
      </c>
      <c r="F3752" s="434">
        <v>7687</v>
      </c>
      <c r="G3752" s="434">
        <v>17356</v>
      </c>
      <c r="H3752" s="434">
        <v>11864</v>
      </c>
      <c r="I3752" s="434">
        <v>143</v>
      </c>
      <c r="J3752" s="434">
        <v>0</v>
      </c>
      <c r="K3752" s="434">
        <v>2006</v>
      </c>
    </row>
    <row r="3753" spans="1:11" hidden="1" x14ac:dyDescent="0.25">
      <c r="A3753" s="434">
        <v>246558000</v>
      </c>
      <c r="B3753" s="434">
        <v>18529</v>
      </c>
      <c r="C3753" s="434" t="s">
        <v>61</v>
      </c>
      <c r="D3753" s="434" t="s">
        <v>22</v>
      </c>
      <c r="E3753" s="434">
        <v>12</v>
      </c>
      <c r="F3753" s="434">
        <v>1773</v>
      </c>
      <c r="G3753" s="434">
        <v>3171</v>
      </c>
      <c r="H3753" s="434">
        <v>2301</v>
      </c>
      <c r="I3753" s="434">
        <v>82.48</v>
      </c>
      <c r="J3753" s="434">
        <v>0</v>
      </c>
      <c r="K3753" s="434">
        <v>2000</v>
      </c>
    </row>
    <row r="3754" spans="1:11" hidden="1" x14ac:dyDescent="0.25">
      <c r="A3754" s="434">
        <v>246565000</v>
      </c>
      <c r="B3754" s="434">
        <v>7013</v>
      </c>
      <c r="C3754" s="434" t="s">
        <v>46</v>
      </c>
      <c r="D3754" s="434" t="s">
        <v>22</v>
      </c>
      <c r="E3754" s="434">
        <v>12.5</v>
      </c>
      <c r="F3754" s="434">
        <v>4920</v>
      </c>
      <c r="G3754" s="434">
        <v>3854</v>
      </c>
      <c r="H3754" s="434">
        <v>2810</v>
      </c>
      <c r="I3754" s="434">
        <v>75</v>
      </c>
      <c r="K3754" s="434">
        <v>2006</v>
      </c>
    </row>
    <row r="3755" spans="1:11" hidden="1" x14ac:dyDescent="0.25">
      <c r="A3755" s="434">
        <v>246566000</v>
      </c>
      <c r="B3755" s="434">
        <v>38241</v>
      </c>
      <c r="C3755" s="434" t="s">
        <v>54</v>
      </c>
      <c r="D3755" s="434" t="s">
        <v>17</v>
      </c>
      <c r="F3755" s="434">
        <v>3800</v>
      </c>
      <c r="H3755" s="434">
        <v>499</v>
      </c>
      <c r="I3755" s="434">
        <v>35.700000000000003</v>
      </c>
      <c r="K3755" s="434">
        <v>2009</v>
      </c>
    </row>
    <row r="3756" spans="1:11" hidden="1" x14ac:dyDescent="0.25">
      <c r="A3756" s="434">
        <v>246571000</v>
      </c>
      <c r="B3756" s="434">
        <v>150574</v>
      </c>
      <c r="C3756" s="434" t="s">
        <v>48</v>
      </c>
      <c r="D3756" s="434" t="s">
        <v>13</v>
      </c>
      <c r="E3756" s="434">
        <v>11</v>
      </c>
      <c r="F3756" s="434">
        <v>2040</v>
      </c>
      <c r="G3756" s="434">
        <v>20</v>
      </c>
      <c r="H3756" s="434">
        <v>122</v>
      </c>
      <c r="I3756" s="434">
        <v>29</v>
      </c>
      <c r="J3756" s="434">
        <v>0</v>
      </c>
      <c r="K3756" s="434">
        <v>1955</v>
      </c>
    </row>
    <row r="3757" spans="1:11" hidden="1" x14ac:dyDescent="0.25">
      <c r="A3757" s="434">
        <v>246572000</v>
      </c>
      <c r="B3757" s="434">
        <v>28032</v>
      </c>
      <c r="C3757" s="434" t="s">
        <v>61</v>
      </c>
      <c r="D3757" s="434" t="s">
        <v>25</v>
      </c>
      <c r="E3757" s="434">
        <v>16</v>
      </c>
      <c r="F3757" s="434">
        <v>7687</v>
      </c>
      <c r="G3757" s="434">
        <v>17355</v>
      </c>
      <c r="H3757" s="434">
        <v>11864</v>
      </c>
      <c r="I3757" s="434">
        <v>143</v>
      </c>
      <c r="J3757" s="434">
        <v>0</v>
      </c>
      <c r="K3757" s="434">
        <v>2007</v>
      </c>
    </row>
    <row r="3758" spans="1:11" hidden="1" x14ac:dyDescent="0.25">
      <c r="A3758" s="434">
        <v>246573000</v>
      </c>
      <c r="B3758" s="434">
        <v>3659</v>
      </c>
      <c r="C3758" s="434" t="s">
        <v>44</v>
      </c>
      <c r="D3758" s="434" t="s">
        <v>22</v>
      </c>
      <c r="E3758" s="434">
        <v>12</v>
      </c>
      <c r="F3758" s="434">
        <v>2721</v>
      </c>
      <c r="G3758" s="434">
        <v>700</v>
      </c>
      <c r="H3758" s="434">
        <v>3434</v>
      </c>
      <c r="I3758" s="434">
        <v>89.32</v>
      </c>
      <c r="J3758" s="434">
        <v>0</v>
      </c>
      <c r="K3758" s="434">
        <v>1976</v>
      </c>
    </row>
    <row r="3759" spans="1:11" hidden="1" x14ac:dyDescent="0.25">
      <c r="A3759" s="434">
        <v>246578000</v>
      </c>
      <c r="B3759" s="434">
        <v>33220</v>
      </c>
      <c r="C3759" s="434" t="s">
        <v>31</v>
      </c>
      <c r="D3759" s="434" t="s">
        <v>22</v>
      </c>
      <c r="E3759" s="434">
        <v>10.5</v>
      </c>
      <c r="F3759" s="434">
        <v>1292</v>
      </c>
      <c r="G3759" s="434">
        <v>3794</v>
      </c>
      <c r="H3759" s="434">
        <v>2545</v>
      </c>
      <c r="I3759" s="434">
        <v>88.6</v>
      </c>
      <c r="J3759" s="434">
        <v>0</v>
      </c>
      <c r="K3759" s="434">
        <v>1970</v>
      </c>
    </row>
    <row r="3760" spans="1:11" hidden="1" x14ac:dyDescent="0.25">
      <c r="A3760" s="434">
        <v>246590000</v>
      </c>
      <c r="B3760" s="434">
        <v>101728</v>
      </c>
      <c r="C3760" s="434" t="s">
        <v>54</v>
      </c>
      <c r="D3760" s="434" t="s">
        <v>13</v>
      </c>
      <c r="E3760" s="434">
        <v>11</v>
      </c>
      <c r="F3760" s="434">
        <v>2206</v>
      </c>
      <c r="G3760" s="434">
        <v>0</v>
      </c>
      <c r="H3760" s="434">
        <v>221</v>
      </c>
      <c r="I3760" s="434">
        <v>27.19</v>
      </c>
      <c r="J3760" s="434">
        <v>0</v>
      </c>
      <c r="K3760" s="434">
        <v>1970</v>
      </c>
    </row>
    <row r="3761" spans="1:11" hidden="1" x14ac:dyDescent="0.25">
      <c r="A3761" s="434">
        <v>246591000</v>
      </c>
      <c r="B3761" s="434">
        <v>6707</v>
      </c>
      <c r="C3761" s="434" t="s">
        <v>61</v>
      </c>
      <c r="D3761" s="434" t="s">
        <v>25</v>
      </c>
      <c r="E3761" s="434">
        <v>14</v>
      </c>
      <c r="F3761" s="434">
        <v>5430</v>
      </c>
      <c r="G3761" s="434">
        <v>12500</v>
      </c>
      <c r="H3761" s="434">
        <v>8620</v>
      </c>
      <c r="I3761" s="434">
        <v>137</v>
      </c>
      <c r="J3761" s="434">
        <v>0</v>
      </c>
      <c r="K3761" s="434">
        <v>2011</v>
      </c>
    </row>
    <row r="3762" spans="1:11" hidden="1" x14ac:dyDescent="0.25">
      <c r="A3762" s="434">
        <v>246592000</v>
      </c>
      <c r="B3762" s="434">
        <v>12773</v>
      </c>
      <c r="C3762" s="434" t="s">
        <v>61</v>
      </c>
      <c r="D3762" s="434" t="s">
        <v>25</v>
      </c>
      <c r="E3762" s="434">
        <v>14</v>
      </c>
      <c r="F3762" s="434">
        <v>5430</v>
      </c>
      <c r="G3762" s="434">
        <v>12500</v>
      </c>
      <c r="H3762" s="434">
        <v>8620</v>
      </c>
      <c r="I3762" s="434">
        <v>137</v>
      </c>
      <c r="J3762" s="434">
        <v>0</v>
      </c>
      <c r="K3762" s="434">
        <v>2010</v>
      </c>
    </row>
    <row r="3763" spans="1:11" hidden="1" x14ac:dyDescent="0.25">
      <c r="A3763" s="434">
        <v>246593000</v>
      </c>
      <c r="B3763" s="434">
        <v>214621</v>
      </c>
      <c r="C3763" s="434" t="s">
        <v>31</v>
      </c>
      <c r="D3763" s="434" t="s">
        <v>22</v>
      </c>
      <c r="E3763" s="434">
        <v>11</v>
      </c>
      <c r="F3763" s="434">
        <v>1104</v>
      </c>
      <c r="G3763" s="434">
        <v>2620</v>
      </c>
      <c r="H3763" s="434">
        <v>1862</v>
      </c>
      <c r="I3763" s="434">
        <v>87.33</v>
      </c>
      <c r="J3763" s="434">
        <v>0</v>
      </c>
      <c r="K3763" s="434">
        <v>2010</v>
      </c>
    </row>
    <row r="3764" spans="1:11" hidden="1" x14ac:dyDescent="0.25">
      <c r="A3764" s="434">
        <v>246594000</v>
      </c>
      <c r="B3764" s="434">
        <v>12176</v>
      </c>
      <c r="C3764" s="434" t="s">
        <v>61</v>
      </c>
      <c r="D3764" s="434" t="s">
        <v>22</v>
      </c>
      <c r="E3764" s="434">
        <v>12</v>
      </c>
      <c r="F3764" s="434">
        <v>1249</v>
      </c>
      <c r="G3764" s="434">
        <v>3750</v>
      </c>
      <c r="H3764" s="434">
        <v>2409</v>
      </c>
      <c r="I3764" s="434">
        <v>82.5</v>
      </c>
      <c r="J3764" s="434">
        <v>0</v>
      </c>
      <c r="K3764" s="434">
        <v>2009</v>
      </c>
    </row>
    <row r="3765" spans="1:11" hidden="1" x14ac:dyDescent="0.25">
      <c r="A3765" s="434">
        <v>246596000</v>
      </c>
      <c r="B3765" s="434">
        <v>38815</v>
      </c>
      <c r="C3765" s="434" t="s">
        <v>61</v>
      </c>
      <c r="D3765" s="434" t="s">
        <v>25</v>
      </c>
      <c r="E3765" s="434">
        <v>12.5</v>
      </c>
      <c r="F3765" s="434">
        <v>2997</v>
      </c>
      <c r="G3765" s="434">
        <v>8284</v>
      </c>
      <c r="H3765" s="434">
        <v>5425</v>
      </c>
      <c r="I3765" s="434">
        <v>118.14</v>
      </c>
      <c r="J3765" s="434">
        <v>0</v>
      </c>
      <c r="K3765" s="434">
        <v>2010</v>
      </c>
    </row>
    <row r="3766" spans="1:11" hidden="1" x14ac:dyDescent="0.25">
      <c r="A3766" s="434">
        <v>246598000</v>
      </c>
      <c r="B3766" s="434">
        <v>75851</v>
      </c>
      <c r="C3766" s="434" t="s">
        <v>61</v>
      </c>
      <c r="D3766" s="434" t="s">
        <v>29</v>
      </c>
      <c r="E3766" s="434">
        <v>14</v>
      </c>
      <c r="F3766" s="434">
        <v>4500</v>
      </c>
      <c r="G3766" s="434">
        <v>14603</v>
      </c>
      <c r="H3766" s="434">
        <v>8911</v>
      </c>
      <c r="I3766" s="434">
        <v>154.6</v>
      </c>
      <c r="J3766" s="434">
        <v>0</v>
      </c>
      <c r="K3766" s="434">
        <v>2009</v>
      </c>
    </row>
    <row r="3767" spans="1:11" hidden="1" x14ac:dyDescent="0.25">
      <c r="A3767" s="434">
        <v>246602000</v>
      </c>
      <c r="B3767" s="434">
        <v>126233</v>
      </c>
      <c r="C3767" s="434" t="s">
        <v>61</v>
      </c>
      <c r="D3767" s="434" t="s">
        <v>25</v>
      </c>
      <c r="E3767" s="434">
        <v>14.7</v>
      </c>
      <c r="F3767" s="434">
        <v>3000</v>
      </c>
      <c r="G3767" s="434">
        <v>8100</v>
      </c>
      <c r="H3767" s="434">
        <v>5887</v>
      </c>
      <c r="I3767" s="434">
        <v>128.44999999999999</v>
      </c>
      <c r="J3767" s="434">
        <v>0</v>
      </c>
      <c r="K3767" s="434">
        <v>2010</v>
      </c>
    </row>
    <row r="3768" spans="1:11" hidden="1" x14ac:dyDescent="0.25">
      <c r="A3768" s="434">
        <v>246605000</v>
      </c>
      <c r="B3768" s="434">
        <v>752050</v>
      </c>
      <c r="C3768" s="434" t="s">
        <v>24</v>
      </c>
      <c r="D3768" s="434" t="s">
        <v>25</v>
      </c>
      <c r="E3768" s="434">
        <v>14.8</v>
      </c>
      <c r="F3768" s="434">
        <v>4458</v>
      </c>
      <c r="G3768" s="434">
        <v>8669</v>
      </c>
      <c r="H3768" s="434">
        <v>7821</v>
      </c>
      <c r="I3768" s="434">
        <v>118.06</v>
      </c>
      <c r="J3768" s="434">
        <v>7543</v>
      </c>
      <c r="K3768" s="434">
        <v>2000</v>
      </c>
    </row>
    <row r="3769" spans="1:11" hidden="1" x14ac:dyDescent="0.25">
      <c r="A3769" s="434">
        <v>246606000</v>
      </c>
      <c r="B3769" s="434">
        <v>69328</v>
      </c>
      <c r="C3769" s="434" t="s">
        <v>61</v>
      </c>
      <c r="D3769" s="434" t="s">
        <v>22</v>
      </c>
      <c r="F3769" s="434">
        <v>1800</v>
      </c>
      <c r="G3769" s="434">
        <v>3750</v>
      </c>
      <c r="H3769" s="434">
        <v>2663</v>
      </c>
      <c r="I3769" s="434">
        <v>87.9</v>
      </c>
      <c r="K3769" s="434">
        <v>2009</v>
      </c>
    </row>
    <row r="3770" spans="1:11" hidden="1" x14ac:dyDescent="0.25">
      <c r="A3770" s="434">
        <v>246607000</v>
      </c>
      <c r="B3770" s="434">
        <v>35147</v>
      </c>
      <c r="C3770" s="434" t="s">
        <v>46</v>
      </c>
      <c r="D3770" s="434" t="s">
        <v>17</v>
      </c>
      <c r="E3770" s="434">
        <v>12</v>
      </c>
      <c r="F3770" s="434">
        <v>2340</v>
      </c>
      <c r="G3770" s="434">
        <v>130</v>
      </c>
      <c r="H3770" s="434">
        <v>254</v>
      </c>
      <c r="I3770" s="434">
        <v>31.1</v>
      </c>
      <c r="J3770" s="434">
        <v>0</v>
      </c>
      <c r="K3770" s="434">
        <v>2009</v>
      </c>
    </row>
    <row r="3771" spans="1:11" hidden="1" x14ac:dyDescent="0.25">
      <c r="A3771" s="434">
        <v>246611000</v>
      </c>
      <c r="B3771" s="434">
        <v>15939</v>
      </c>
      <c r="C3771" s="434" t="s">
        <v>61</v>
      </c>
      <c r="D3771" s="434" t="s">
        <v>25</v>
      </c>
      <c r="E3771" s="434">
        <v>17</v>
      </c>
      <c r="F3771" s="434">
        <v>1978</v>
      </c>
      <c r="G3771" s="434">
        <v>6500</v>
      </c>
      <c r="H3771" s="434">
        <v>4057</v>
      </c>
      <c r="I3771" s="434">
        <v>118.9</v>
      </c>
      <c r="K3771" s="434">
        <v>2009</v>
      </c>
    </row>
    <row r="3772" spans="1:11" hidden="1" x14ac:dyDescent="0.25">
      <c r="A3772" s="434">
        <v>246613000</v>
      </c>
      <c r="B3772" s="434">
        <v>10099</v>
      </c>
      <c r="C3772" s="434" t="s">
        <v>61</v>
      </c>
      <c r="D3772" s="434" t="s">
        <v>22</v>
      </c>
      <c r="E3772" s="434">
        <v>11.5</v>
      </c>
      <c r="F3772" s="434">
        <v>1980</v>
      </c>
      <c r="G3772" s="434">
        <v>4450</v>
      </c>
      <c r="H3772" s="434">
        <v>2998</v>
      </c>
      <c r="I3772" s="434">
        <v>89.95</v>
      </c>
      <c r="J3772" s="434">
        <v>0</v>
      </c>
      <c r="K3772" s="434">
        <v>2008</v>
      </c>
    </row>
    <row r="3773" spans="1:11" hidden="1" x14ac:dyDescent="0.25">
      <c r="A3773" s="434">
        <v>246614000</v>
      </c>
      <c r="B3773" s="434">
        <v>20321</v>
      </c>
      <c r="C3773" s="434" t="s">
        <v>31</v>
      </c>
      <c r="D3773" s="434" t="s">
        <v>25</v>
      </c>
      <c r="I3773" s="434">
        <v>137</v>
      </c>
    </row>
    <row r="3774" spans="1:11" hidden="1" x14ac:dyDescent="0.25">
      <c r="A3774" s="434">
        <v>246619000</v>
      </c>
      <c r="B3774" s="434">
        <v>24703</v>
      </c>
      <c r="C3774" s="434" t="s">
        <v>61</v>
      </c>
      <c r="D3774" s="434" t="s">
        <v>25</v>
      </c>
      <c r="E3774" s="434">
        <v>14</v>
      </c>
      <c r="F3774" s="434">
        <v>5430</v>
      </c>
      <c r="G3774" s="434">
        <v>12178</v>
      </c>
      <c r="H3774" s="434">
        <v>8620</v>
      </c>
      <c r="I3774" s="434">
        <v>137</v>
      </c>
      <c r="J3774" s="434">
        <v>0</v>
      </c>
      <c r="K3774" s="434">
        <v>2011</v>
      </c>
    </row>
    <row r="3775" spans="1:11" hidden="1" x14ac:dyDescent="0.25">
      <c r="A3775" s="434">
        <v>246620000</v>
      </c>
      <c r="B3775" s="434">
        <v>17044</v>
      </c>
      <c r="C3775" s="434" t="s">
        <v>61</v>
      </c>
      <c r="D3775" s="434" t="s">
        <v>25</v>
      </c>
      <c r="E3775" s="434">
        <v>14</v>
      </c>
      <c r="F3775" s="434">
        <v>5430</v>
      </c>
      <c r="G3775" s="434">
        <v>12500</v>
      </c>
      <c r="H3775" s="434">
        <v>8620</v>
      </c>
      <c r="I3775" s="434">
        <v>137</v>
      </c>
      <c r="J3775" s="434">
        <v>0</v>
      </c>
      <c r="K3775" s="434">
        <v>2011</v>
      </c>
    </row>
    <row r="3776" spans="1:11" hidden="1" x14ac:dyDescent="0.25">
      <c r="A3776" s="434">
        <v>246621000</v>
      </c>
      <c r="B3776" s="434">
        <v>15549</v>
      </c>
      <c r="C3776" s="434" t="s">
        <v>61</v>
      </c>
      <c r="D3776" s="434" t="s">
        <v>25</v>
      </c>
      <c r="E3776" s="434">
        <v>14</v>
      </c>
      <c r="F3776" s="434">
        <v>6300</v>
      </c>
      <c r="G3776" s="434">
        <v>12178</v>
      </c>
      <c r="H3776" s="434">
        <v>8620</v>
      </c>
      <c r="I3776" s="434">
        <v>137</v>
      </c>
      <c r="J3776" s="434">
        <v>0</v>
      </c>
      <c r="K3776" s="434">
        <v>2012</v>
      </c>
    </row>
    <row r="3777" spans="1:11" hidden="1" x14ac:dyDescent="0.25">
      <c r="A3777" s="434">
        <v>246625000</v>
      </c>
      <c r="B3777" s="434">
        <v>124670</v>
      </c>
      <c r="C3777" s="434" t="s">
        <v>61</v>
      </c>
      <c r="D3777" s="434" t="s">
        <v>25</v>
      </c>
      <c r="E3777" s="434">
        <v>14</v>
      </c>
      <c r="F3777" s="434">
        <v>2970</v>
      </c>
      <c r="G3777" s="434">
        <v>11850</v>
      </c>
      <c r="H3777" s="434">
        <v>7367</v>
      </c>
      <c r="I3777" s="434">
        <v>142.65</v>
      </c>
      <c r="J3777" s="434">
        <v>0</v>
      </c>
      <c r="K3777" s="434">
        <v>2012</v>
      </c>
    </row>
    <row r="3778" spans="1:11" hidden="1" x14ac:dyDescent="0.25">
      <c r="A3778" s="434">
        <v>246626000</v>
      </c>
      <c r="B3778" s="434">
        <v>48562</v>
      </c>
      <c r="C3778" s="434" t="s">
        <v>31</v>
      </c>
      <c r="D3778" s="434" t="s">
        <v>22</v>
      </c>
      <c r="E3778" s="434">
        <v>11.5</v>
      </c>
      <c r="F3778" s="434">
        <v>1978</v>
      </c>
      <c r="G3778" s="434">
        <v>4891</v>
      </c>
      <c r="H3778" s="434">
        <v>2984</v>
      </c>
      <c r="I3778" s="434">
        <v>89.95</v>
      </c>
      <c r="J3778" s="434">
        <v>0</v>
      </c>
      <c r="K3778" s="434">
        <v>2009</v>
      </c>
    </row>
    <row r="3779" spans="1:11" hidden="1" x14ac:dyDescent="0.25">
      <c r="A3779" s="434">
        <v>246629000</v>
      </c>
      <c r="B3779" s="434">
        <v>5174</v>
      </c>
      <c r="C3779" s="434" t="s">
        <v>61</v>
      </c>
      <c r="D3779" s="434" t="s">
        <v>25</v>
      </c>
      <c r="E3779" s="434">
        <v>14.2</v>
      </c>
      <c r="F3779" s="434">
        <v>4000</v>
      </c>
      <c r="G3779" s="434">
        <v>7133</v>
      </c>
      <c r="H3779" s="434">
        <v>6046</v>
      </c>
      <c r="I3779" s="434">
        <v>122.1</v>
      </c>
      <c r="J3779" s="434">
        <v>0</v>
      </c>
      <c r="K3779" s="434">
        <v>2009</v>
      </c>
    </row>
    <row r="3780" spans="1:11" hidden="1" x14ac:dyDescent="0.25">
      <c r="A3780" s="434">
        <v>246634000</v>
      </c>
      <c r="B3780" s="434">
        <v>104827</v>
      </c>
      <c r="C3780" s="434" t="s">
        <v>61</v>
      </c>
      <c r="D3780" s="434" t="s">
        <v>25</v>
      </c>
      <c r="E3780" s="434">
        <v>13.7</v>
      </c>
      <c r="F3780" s="434">
        <v>4497</v>
      </c>
      <c r="G3780" s="434">
        <v>11197</v>
      </c>
      <c r="H3780" s="434">
        <v>7196</v>
      </c>
      <c r="I3780" s="434">
        <v>137.84</v>
      </c>
      <c r="J3780" s="434">
        <v>0</v>
      </c>
      <c r="K3780" s="434">
        <v>2009</v>
      </c>
    </row>
    <row r="3781" spans="1:11" hidden="1" x14ac:dyDescent="0.25">
      <c r="A3781" s="434">
        <v>246639000</v>
      </c>
      <c r="B3781" s="434">
        <v>19329</v>
      </c>
      <c r="C3781" s="434" t="s">
        <v>31</v>
      </c>
      <c r="D3781" s="434" t="s">
        <v>22</v>
      </c>
      <c r="E3781" s="434">
        <v>12</v>
      </c>
      <c r="F3781" s="434">
        <v>1249</v>
      </c>
      <c r="G3781" s="434">
        <v>3750</v>
      </c>
      <c r="H3781" s="434">
        <v>2409</v>
      </c>
      <c r="I3781" s="434">
        <v>82.5</v>
      </c>
      <c r="J3781" s="434">
        <v>0</v>
      </c>
      <c r="K3781" s="434">
        <v>2009</v>
      </c>
    </row>
    <row r="3782" spans="1:11" hidden="1" x14ac:dyDescent="0.25">
      <c r="A3782" s="434">
        <v>246644000</v>
      </c>
      <c r="B3782" s="434">
        <v>19622</v>
      </c>
      <c r="C3782" s="434" t="s">
        <v>61</v>
      </c>
      <c r="D3782" s="434" t="s">
        <v>22</v>
      </c>
      <c r="E3782" s="434">
        <v>11.5</v>
      </c>
      <c r="F3782" s="434">
        <v>1980</v>
      </c>
      <c r="G3782" s="434">
        <v>4439</v>
      </c>
      <c r="H3782" s="434">
        <v>2967</v>
      </c>
      <c r="I3782" s="434">
        <v>89.95</v>
      </c>
      <c r="K3782" s="434">
        <v>2009</v>
      </c>
    </row>
    <row r="3783" spans="1:11" hidden="1" x14ac:dyDescent="0.25">
      <c r="A3783" s="434">
        <v>246646000</v>
      </c>
      <c r="B3783" s="434">
        <v>14382</v>
      </c>
      <c r="C3783" s="434" t="s">
        <v>61</v>
      </c>
      <c r="D3783" s="434" t="s">
        <v>25</v>
      </c>
      <c r="E3783" s="434">
        <v>14.1</v>
      </c>
      <c r="F3783" s="434">
        <v>4000</v>
      </c>
      <c r="G3783" s="434">
        <v>11048</v>
      </c>
      <c r="H3783" s="434">
        <v>6621</v>
      </c>
      <c r="I3783" s="434">
        <v>132.5</v>
      </c>
      <c r="J3783" s="434">
        <v>0</v>
      </c>
      <c r="K3783" s="434">
        <v>2010</v>
      </c>
    </row>
    <row r="3784" spans="1:11" hidden="1" x14ac:dyDescent="0.25">
      <c r="A3784" s="434">
        <v>246649000</v>
      </c>
      <c r="B3784" s="434">
        <v>81241</v>
      </c>
      <c r="C3784" s="434" t="s">
        <v>61</v>
      </c>
      <c r="D3784" s="434" t="s">
        <v>25</v>
      </c>
      <c r="E3784" s="434">
        <v>14</v>
      </c>
      <c r="F3784" s="434">
        <v>2999</v>
      </c>
      <c r="G3784" s="434">
        <v>8334</v>
      </c>
      <c r="H3784" s="434">
        <v>5418</v>
      </c>
      <c r="I3784" s="434">
        <v>126.13</v>
      </c>
      <c r="J3784" s="434">
        <v>0</v>
      </c>
      <c r="K3784" s="434">
        <v>2009</v>
      </c>
    </row>
    <row r="3785" spans="1:11" hidden="1" x14ac:dyDescent="0.25">
      <c r="A3785" s="434">
        <v>246655000</v>
      </c>
      <c r="B3785" s="434">
        <v>75136</v>
      </c>
      <c r="C3785" s="434" t="s">
        <v>31</v>
      </c>
      <c r="D3785" s="434" t="s">
        <v>22</v>
      </c>
      <c r="E3785" s="434">
        <v>13</v>
      </c>
      <c r="F3785" s="434">
        <v>1980</v>
      </c>
      <c r="G3785" s="434">
        <v>3300</v>
      </c>
      <c r="H3785" s="434">
        <v>2702</v>
      </c>
      <c r="I3785" s="434">
        <v>89.98</v>
      </c>
      <c r="J3785" s="434">
        <v>0</v>
      </c>
      <c r="K3785" s="434">
        <v>2010</v>
      </c>
    </row>
    <row r="3786" spans="1:11" hidden="1" x14ac:dyDescent="0.25">
      <c r="A3786" s="434">
        <v>246659000</v>
      </c>
      <c r="B3786" s="434">
        <v>38165</v>
      </c>
      <c r="C3786" s="434" t="s">
        <v>31</v>
      </c>
      <c r="D3786" s="434" t="s">
        <v>29</v>
      </c>
      <c r="E3786" s="434">
        <v>17</v>
      </c>
      <c r="F3786" s="434">
        <v>8400</v>
      </c>
      <c r="G3786" s="434">
        <v>18276</v>
      </c>
      <c r="H3786" s="434">
        <v>14784</v>
      </c>
      <c r="I3786" s="434">
        <v>156.93</v>
      </c>
      <c r="J3786" s="434">
        <v>0</v>
      </c>
      <c r="K3786" s="434">
        <v>2011</v>
      </c>
    </row>
    <row r="3787" spans="1:11" hidden="1" x14ac:dyDescent="0.25">
      <c r="A3787" s="434">
        <v>246660000</v>
      </c>
      <c r="B3787" s="434">
        <v>31148</v>
      </c>
      <c r="C3787" s="434" t="s">
        <v>31</v>
      </c>
      <c r="D3787" s="434" t="s">
        <v>29</v>
      </c>
      <c r="E3787" s="434">
        <v>17</v>
      </c>
      <c r="F3787" s="434">
        <v>8400</v>
      </c>
      <c r="G3787" s="434">
        <v>17500</v>
      </c>
      <c r="H3787" s="434">
        <v>13400</v>
      </c>
      <c r="I3787" s="434">
        <v>156.93</v>
      </c>
      <c r="J3787" s="434">
        <v>0</v>
      </c>
      <c r="K3787" s="434">
        <v>2011</v>
      </c>
    </row>
    <row r="3788" spans="1:11" hidden="1" x14ac:dyDescent="0.25">
      <c r="A3788" s="434">
        <v>246661000</v>
      </c>
      <c r="B3788" s="434">
        <v>27939</v>
      </c>
      <c r="C3788" s="434" t="s">
        <v>31</v>
      </c>
      <c r="D3788" s="434" t="s">
        <v>29</v>
      </c>
      <c r="E3788" s="434">
        <v>17</v>
      </c>
      <c r="F3788" s="434">
        <v>8400</v>
      </c>
      <c r="G3788" s="434">
        <v>18103</v>
      </c>
      <c r="H3788" s="434">
        <v>14784</v>
      </c>
      <c r="I3788" s="434">
        <v>156.93</v>
      </c>
      <c r="J3788" s="434">
        <v>0</v>
      </c>
      <c r="K3788" s="434">
        <v>2011</v>
      </c>
    </row>
    <row r="3789" spans="1:11" hidden="1" x14ac:dyDescent="0.25">
      <c r="A3789" s="434">
        <v>246662000</v>
      </c>
      <c r="B3789" s="434">
        <v>27346</v>
      </c>
      <c r="C3789" s="434" t="s">
        <v>31</v>
      </c>
      <c r="D3789" s="434" t="s">
        <v>29</v>
      </c>
      <c r="E3789" s="434">
        <v>15.8</v>
      </c>
      <c r="F3789" s="434">
        <v>8400</v>
      </c>
      <c r="G3789" s="434">
        <v>17500</v>
      </c>
      <c r="H3789" s="434">
        <v>13400</v>
      </c>
      <c r="I3789" s="434">
        <v>156.93</v>
      </c>
      <c r="J3789" s="434">
        <v>0</v>
      </c>
      <c r="K3789" s="434">
        <v>2011</v>
      </c>
    </row>
    <row r="3790" spans="1:11" hidden="1" x14ac:dyDescent="0.25">
      <c r="A3790" s="434">
        <v>246663000</v>
      </c>
      <c r="B3790" s="434">
        <v>14428</v>
      </c>
      <c r="C3790" s="434" t="s">
        <v>31</v>
      </c>
      <c r="D3790" s="434" t="s">
        <v>29</v>
      </c>
      <c r="E3790" s="434">
        <v>17</v>
      </c>
      <c r="F3790" s="434">
        <v>8400</v>
      </c>
      <c r="G3790" s="434">
        <v>18148</v>
      </c>
      <c r="H3790" s="434">
        <v>14784</v>
      </c>
      <c r="I3790" s="434">
        <v>156.93</v>
      </c>
      <c r="J3790" s="434">
        <v>0</v>
      </c>
      <c r="K3790" s="434">
        <v>2011</v>
      </c>
    </row>
    <row r="3791" spans="1:11" hidden="1" x14ac:dyDescent="0.25">
      <c r="A3791" s="434">
        <v>246666000</v>
      </c>
      <c r="B3791" s="434">
        <v>22689</v>
      </c>
      <c r="C3791" s="434" t="s">
        <v>61</v>
      </c>
      <c r="D3791" s="434" t="s">
        <v>25</v>
      </c>
      <c r="E3791" s="434">
        <v>17</v>
      </c>
      <c r="F3791" s="434">
        <v>1978</v>
      </c>
      <c r="G3791" s="434">
        <v>6500</v>
      </c>
      <c r="H3791" s="434">
        <v>4106</v>
      </c>
      <c r="I3791" s="434">
        <v>118.4</v>
      </c>
      <c r="J3791" s="434">
        <v>0</v>
      </c>
      <c r="K3791" s="434">
        <v>2010</v>
      </c>
    </row>
    <row r="3792" spans="1:11" hidden="1" x14ac:dyDescent="0.25">
      <c r="A3792" s="434">
        <v>246667000</v>
      </c>
      <c r="B3792" s="434">
        <v>19954</v>
      </c>
      <c r="C3792" s="434" t="s">
        <v>61</v>
      </c>
      <c r="D3792" s="434" t="s">
        <v>22</v>
      </c>
      <c r="E3792" s="434">
        <v>12</v>
      </c>
      <c r="F3792" s="434">
        <v>1249</v>
      </c>
      <c r="G3792" s="434">
        <v>3750</v>
      </c>
      <c r="H3792" s="434">
        <v>2409</v>
      </c>
      <c r="I3792" s="434">
        <v>82.5</v>
      </c>
      <c r="J3792" s="434">
        <v>0</v>
      </c>
      <c r="K3792" s="434">
        <v>2010</v>
      </c>
    </row>
    <row r="3793" spans="1:11" hidden="1" x14ac:dyDescent="0.25">
      <c r="A3793" s="434">
        <v>246668000</v>
      </c>
      <c r="B3793" s="434">
        <v>152956</v>
      </c>
      <c r="C3793" s="434" t="s">
        <v>61</v>
      </c>
      <c r="D3793" s="434" t="s">
        <v>25</v>
      </c>
      <c r="E3793" s="434">
        <v>12</v>
      </c>
      <c r="F3793" s="434">
        <v>2610</v>
      </c>
      <c r="G3793" s="434">
        <v>6050</v>
      </c>
      <c r="H3793" s="434">
        <v>4255</v>
      </c>
      <c r="I3793" s="434">
        <v>114.4</v>
      </c>
      <c r="J3793" s="434">
        <v>0</v>
      </c>
      <c r="K3793" s="434">
        <v>2011</v>
      </c>
    </row>
    <row r="3794" spans="1:11" hidden="1" x14ac:dyDescent="0.25">
      <c r="A3794" s="434">
        <v>246669000</v>
      </c>
      <c r="B3794" s="434">
        <v>43193</v>
      </c>
      <c r="C3794" s="434" t="s">
        <v>61</v>
      </c>
      <c r="D3794" s="434" t="s">
        <v>25</v>
      </c>
      <c r="E3794" s="434">
        <v>12</v>
      </c>
      <c r="F3794" s="434">
        <v>2610</v>
      </c>
      <c r="G3794" s="434">
        <v>6050</v>
      </c>
      <c r="H3794" s="434">
        <v>4255</v>
      </c>
      <c r="I3794" s="434">
        <v>114.4</v>
      </c>
      <c r="J3794" s="434">
        <v>0</v>
      </c>
      <c r="K3794" s="434">
        <v>2011</v>
      </c>
    </row>
    <row r="3795" spans="1:11" hidden="1" x14ac:dyDescent="0.25">
      <c r="A3795" s="434">
        <v>246670000</v>
      </c>
      <c r="B3795" s="434">
        <v>134633</v>
      </c>
      <c r="C3795" s="434" t="s">
        <v>61</v>
      </c>
      <c r="D3795" s="434" t="s">
        <v>25</v>
      </c>
      <c r="E3795" s="434">
        <v>12</v>
      </c>
      <c r="F3795" s="434">
        <v>2610</v>
      </c>
      <c r="G3795" s="434">
        <v>6050</v>
      </c>
      <c r="H3795" s="434">
        <v>4255</v>
      </c>
      <c r="I3795" s="434">
        <v>114.4</v>
      </c>
      <c r="J3795" s="434">
        <v>0</v>
      </c>
      <c r="K3795" s="434">
        <v>2011</v>
      </c>
    </row>
    <row r="3796" spans="1:11" hidden="1" x14ac:dyDescent="0.25">
      <c r="A3796" s="434">
        <v>246671000</v>
      </c>
      <c r="B3796" s="434">
        <v>12354</v>
      </c>
      <c r="C3796" s="434" t="s">
        <v>61</v>
      </c>
      <c r="D3796" s="434" t="s">
        <v>29</v>
      </c>
      <c r="E3796" s="434">
        <v>17.5</v>
      </c>
      <c r="F3796" s="434">
        <v>9800</v>
      </c>
      <c r="G3796" s="434">
        <v>19366</v>
      </c>
      <c r="H3796" s="434">
        <v>17634</v>
      </c>
      <c r="I3796" s="434">
        <v>168.68</v>
      </c>
      <c r="K3796" s="434">
        <v>2010</v>
      </c>
    </row>
    <row r="3797" spans="1:11" hidden="1" x14ac:dyDescent="0.25">
      <c r="A3797" s="434">
        <v>246684000</v>
      </c>
      <c r="B3797" s="434">
        <v>5073</v>
      </c>
      <c r="C3797" s="434" t="s">
        <v>31</v>
      </c>
      <c r="D3797" s="434" t="s">
        <v>22</v>
      </c>
      <c r="E3797" s="434">
        <v>0</v>
      </c>
      <c r="F3797" s="434">
        <v>0</v>
      </c>
      <c r="G3797" s="434">
        <v>3000</v>
      </c>
      <c r="H3797" s="434">
        <v>2000</v>
      </c>
      <c r="I3797" s="434">
        <v>88</v>
      </c>
      <c r="J3797" s="434">
        <v>0</v>
      </c>
    </row>
    <row r="3798" spans="1:11" hidden="1" x14ac:dyDescent="0.25">
      <c r="A3798" s="434">
        <v>246685000</v>
      </c>
      <c r="B3798" s="434">
        <v>23367</v>
      </c>
      <c r="C3798" s="434" t="s">
        <v>31</v>
      </c>
      <c r="D3798" s="434" t="s">
        <v>22</v>
      </c>
      <c r="E3798" s="434">
        <v>10</v>
      </c>
      <c r="F3798" s="434">
        <v>746</v>
      </c>
      <c r="G3798" s="434">
        <v>3700</v>
      </c>
      <c r="H3798" s="434">
        <v>2544</v>
      </c>
      <c r="I3798" s="434">
        <v>88</v>
      </c>
      <c r="J3798" s="434">
        <v>0</v>
      </c>
      <c r="K3798" s="434">
        <v>1970</v>
      </c>
    </row>
    <row r="3799" spans="1:11" hidden="1" x14ac:dyDescent="0.25">
      <c r="A3799" s="434">
        <v>246694000</v>
      </c>
      <c r="B3799" s="434">
        <v>107720</v>
      </c>
      <c r="C3799" s="434" t="s">
        <v>20</v>
      </c>
      <c r="D3799" s="434" t="s">
        <v>25</v>
      </c>
      <c r="E3799" s="434">
        <v>15.3</v>
      </c>
      <c r="F3799" s="434">
        <v>6214</v>
      </c>
      <c r="G3799" s="434">
        <v>13658</v>
      </c>
      <c r="H3799" s="434">
        <v>9490</v>
      </c>
      <c r="I3799" s="434">
        <v>140.19999999999999</v>
      </c>
      <c r="J3799" s="434">
        <v>14900</v>
      </c>
      <c r="K3799" s="434">
        <v>2004</v>
      </c>
    </row>
    <row r="3800" spans="1:11" hidden="1" x14ac:dyDescent="0.25">
      <c r="A3800" s="434">
        <v>246695000</v>
      </c>
      <c r="B3800" s="434">
        <v>1106634</v>
      </c>
      <c r="C3800" s="434" t="s">
        <v>56</v>
      </c>
      <c r="D3800" s="434" t="s">
        <v>29</v>
      </c>
      <c r="E3800" s="434">
        <v>14.7</v>
      </c>
      <c r="F3800" s="434">
        <v>8000</v>
      </c>
      <c r="G3800" s="434">
        <v>30000</v>
      </c>
      <c r="H3800" s="434">
        <v>19995</v>
      </c>
      <c r="I3800" s="434">
        <v>175</v>
      </c>
      <c r="J3800" s="434">
        <v>0</v>
      </c>
      <c r="K3800" s="434">
        <v>2011</v>
      </c>
    </row>
    <row r="3801" spans="1:11" hidden="1" x14ac:dyDescent="0.25">
      <c r="A3801" s="434">
        <v>246697000</v>
      </c>
      <c r="B3801" s="434">
        <v>153347</v>
      </c>
      <c r="C3801" s="434" t="s">
        <v>16</v>
      </c>
      <c r="D3801" s="434" t="s">
        <v>25</v>
      </c>
      <c r="E3801" s="434">
        <v>15</v>
      </c>
      <c r="F3801" s="434">
        <v>4350</v>
      </c>
      <c r="G3801" s="434">
        <v>6384</v>
      </c>
      <c r="H3801" s="434">
        <v>4980</v>
      </c>
      <c r="I3801" s="434">
        <v>114.6</v>
      </c>
      <c r="J3801" s="434">
        <v>5590</v>
      </c>
      <c r="K3801" s="434">
        <v>2000</v>
      </c>
    </row>
    <row r="3802" spans="1:11" hidden="1" x14ac:dyDescent="0.25">
      <c r="A3802" s="434">
        <v>246699000</v>
      </c>
      <c r="B3802" s="434">
        <v>30559</v>
      </c>
      <c r="C3802" s="434" t="s">
        <v>31</v>
      </c>
      <c r="D3802" s="434" t="s">
        <v>25</v>
      </c>
      <c r="E3802" s="434">
        <v>14.1</v>
      </c>
      <c r="F3802" s="434">
        <v>3840</v>
      </c>
      <c r="G3802" s="434">
        <v>11046</v>
      </c>
      <c r="H3802" s="434">
        <v>6687</v>
      </c>
      <c r="I3802" s="434">
        <v>132.5</v>
      </c>
      <c r="J3802" s="434">
        <v>0</v>
      </c>
      <c r="K3802" s="434">
        <v>1970</v>
      </c>
    </row>
    <row r="3803" spans="1:11" hidden="1" x14ac:dyDescent="0.25">
      <c r="A3803" s="434">
        <v>246704000</v>
      </c>
      <c r="B3803" s="434">
        <v>5677</v>
      </c>
      <c r="C3803" s="434" t="s">
        <v>61</v>
      </c>
      <c r="D3803" s="434" t="s">
        <v>25</v>
      </c>
      <c r="E3803" s="434">
        <v>13.5</v>
      </c>
      <c r="F3803" s="434">
        <v>3000</v>
      </c>
      <c r="G3803" s="434">
        <v>8327</v>
      </c>
      <c r="H3803" s="434">
        <v>5569</v>
      </c>
      <c r="I3803" s="434">
        <v>119.05</v>
      </c>
      <c r="K3803" s="434">
        <v>2012</v>
      </c>
    </row>
    <row r="3804" spans="1:11" hidden="1" x14ac:dyDescent="0.25">
      <c r="A3804" s="434">
        <v>246706000</v>
      </c>
      <c r="B3804" s="434">
        <v>43837</v>
      </c>
      <c r="C3804" s="434" t="s">
        <v>31</v>
      </c>
      <c r="D3804" s="434" t="s">
        <v>25</v>
      </c>
      <c r="E3804" s="434">
        <v>13</v>
      </c>
      <c r="F3804" s="434">
        <v>3264</v>
      </c>
      <c r="G3804" s="434">
        <v>9640</v>
      </c>
      <c r="H3804" s="434">
        <v>6668</v>
      </c>
      <c r="I3804" s="434">
        <v>106.99</v>
      </c>
      <c r="J3804" s="434">
        <v>0</v>
      </c>
      <c r="K3804" s="434">
        <v>1970</v>
      </c>
    </row>
    <row r="3805" spans="1:11" hidden="1" x14ac:dyDescent="0.25">
      <c r="A3805" s="434">
        <v>246709000</v>
      </c>
      <c r="B3805" s="434">
        <v>57649</v>
      </c>
      <c r="C3805" s="434" t="s">
        <v>56</v>
      </c>
      <c r="D3805" s="434" t="s">
        <v>17</v>
      </c>
      <c r="E3805" s="434">
        <v>11.5</v>
      </c>
      <c r="F3805" s="434">
        <v>883</v>
      </c>
      <c r="G3805" s="434">
        <v>750</v>
      </c>
      <c r="H3805" s="434">
        <v>487</v>
      </c>
      <c r="I3805" s="434">
        <v>52.7</v>
      </c>
      <c r="J3805" s="434">
        <v>0</v>
      </c>
      <c r="K3805" s="434">
        <v>1937</v>
      </c>
    </row>
    <row r="3806" spans="1:11" hidden="1" x14ac:dyDescent="0.25">
      <c r="A3806" s="434">
        <v>246714000</v>
      </c>
      <c r="B3806" s="434">
        <v>30911</v>
      </c>
      <c r="C3806" s="434" t="s">
        <v>31</v>
      </c>
      <c r="D3806" s="434" t="s">
        <v>29</v>
      </c>
      <c r="E3806" s="434">
        <v>16</v>
      </c>
      <c r="F3806" s="434">
        <v>8400</v>
      </c>
      <c r="G3806" s="434">
        <v>18680</v>
      </c>
      <c r="H3806" s="434">
        <v>15000</v>
      </c>
      <c r="I3806" s="434">
        <v>154.80000000000001</v>
      </c>
      <c r="J3806" s="434">
        <v>0</v>
      </c>
      <c r="K3806" s="434">
        <v>2013</v>
      </c>
    </row>
    <row r="3807" spans="1:11" hidden="1" x14ac:dyDescent="0.25">
      <c r="A3807" s="434">
        <v>246716000</v>
      </c>
      <c r="B3807" s="434">
        <v>71318</v>
      </c>
      <c r="C3807" s="434" t="s">
        <v>61</v>
      </c>
      <c r="D3807" s="434" t="s">
        <v>25</v>
      </c>
      <c r="E3807" s="434">
        <v>13.7</v>
      </c>
      <c r="F3807" s="434">
        <v>4497</v>
      </c>
      <c r="G3807" s="434">
        <v>11300</v>
      </c>
      <c r="H3807" s="434">
        <v>7196</v>
      </c>
      <c r="I3807" s="434">
        <v>137.84</v>
      </c>
      <c r="J3807" s="434">
        <v>0</v>
      </c>
      <c r="K3807" s="434">
        <v>2010</v>
      </c>
    </row>
    <row r="3808" spans="1:11" hidden="1" x14ac:dyDescent="0.25">
      <c r="A3808" s="434">
        <v>246719000</v>
      </c>
      <c r="B3808" s="434">
        <v>31118</v>
      </c>
      <c r="C3808" s="434" t="s">
        <v>61</v>
      </c>
      <c r="D3808" s="434" t="s">
        <v>25</v>
      </c>
      <c r="E3808" s="434">
        <v>16</v>
      </c>
      <c r="F3808" s="434">
        <v>7200</v>
      </c>
      <c r="G3808" s="434">
        <v>17407</v>
      </c>
      <c r="H3808" s="434">
        <v>11864</v>
      </c>
      <c r="I3808" s="434">
        <v>142.91999999999999</v>
      </c>
      <c r="J3808" s="434">
        <v>0</v>
      </c>
      <c r="K3808" s="434">
        <v>2010</v>
      </c>
    </row>
    <row r="3809" spans="1:11" hidden="1" x14ac:dyDescent="0.25">
      <c r="A3809" s="434">
        <v>246723000</v>
      </c>
      <c r="B3809" s="434">
        <v>1750</v>
      </c>
      <c r="C3809" s="434" t="s">
        <v>46</v>
      </c>
      <c r="D3809" s="434" t="s">
        <v>22</v>
      </c>
      <c r="E3809" s="434">
        <v>13</v>
      </c>
      <c r="F3809" s="434">
        <v>4010</v>
      </c>
      <c r="G3809" s="434">
        <v>3250</v>
      </c>
      <c r="H3809" s="434">
        <v>2100</v>
      </c>
      <c r="I3809" s="434">
        <v>73.599999999999994</v>
      </c>
      <c r="K3809" s="434">
        <v>2010</v>
      </c>
    </row>
    <row r="3810" spans="1:11" hidden="1" x14ac:dyDescent="0.25">
      <c r="A3810" s="434">
        <v>246724000</v>
      </c>
      <c r="B3810" s="434">
        <v>112861</v>
      </c>
      <c r="C3810" s="434" t="s">
        <v>61</v>
      </c>
      <c r="D3810" s="434" t="s">
        <v>22</v>
      </c>
      <c r="E3810" s="434">
        <v>11</v>
      </c>
      <c r="F3810" s="434">
        <v>1442</v>
      </c>
      <c r="G3810" s="434">
        <v>3261</v>
      </c>
      <c r="H3810" s="434">
        <v>2281</v>
      </c>
      <c r="I3810" s="434">
        <v>88.97</v>
      </c>
      <c r="J3810" s="434">
        <v>0</v>
      </c>
      <c r="K3810" s="434">
        <v>2010</v>
      </c>
    </row>
    <row r="3811" spans="1:11" hidden="1" x14ac:dyDescent="0.25">
      <c r="A3811" s="434">
        <v>246725000</v>
      </c>
      <c r="B3811" s="434">
        <v>29143</v>
      </c>
      <c r="C3811" s="434" t="s">
        <v>20</v>
      </c>
      <c r="D3811" s="434" t="s">
        <v>22</v>
      </c>
      <c r="E3811" s="434">
        <v>15</v>
      </c>
      <c r="F3811" s="434">
        <v>4165</v>
      </c>
      <c r="G3811" s="434">
        <v>5846</v>
      </c>
      <c r="H3811" s="434">
        <v>3726</v>
      </c>
      <c r="I3811" s="434">
        <v>99.9</v>
      </c>
      <c r="J3811" s="434">
        <v>0</v>
      </c>
      <c r="K3811" s="434">
        <v>1970</v>
      </c>
    </row>
    <row r="3812" spans="1:11" hidden="1" x14ac:dyDescent="0.25">
      <c r="A3812" s="434">
        <v>246733000</v>
      </c>
      <c r="B3812" s="434">
        <v>47754</v>
      </c>
      <c r="C3812" s="434" t="s">
        <v>61</v>
      </c>
      <c r="D3812" s="434" t="s">
        <v>25</v>
      </c>
      <c r="E3812" s="434">
        <v>12.8</v>
      </c>
      <c r="F3812" s="434">
        <v>2997</v>
      </c>
      <c r="G3812" s="434">
        <v>8217</v>
      </c>
      <c r="H3812" s="434">
        <v>5425</v>
      </c>
      <c r="I3812" s="434">
        <v>118.14</v>
      </c>
      <c r="J3812" s="434">
        <v>0</v>
      </c>
      <c r="K3812" s="434">
        <v>2010</v>
      </c>
    </row>
    <row r="3813" spans="1:11" hidden="1" x14ac:dyDescent="0.25">
      <c r="A3813" s="434">
        <v>246737000</v>
      </c>
      <c r="B3813" s="434">
        <v>15034</v>
      </c>
      <c r="C3813" s="434" t="s">
        <v>61</v>
      </c>
      <c r="D3813" s="434" t="s">
        <v>25</v>
      </c>
      <c r="E3813" s="434">
        <v>14</v>
      </c>
      <c r="F3813" s="434">
        <v>4000</v>
      </c>
      <c r="G3813" s="434">
        <v>9000</v>
      </c>
      <c r="H3813" s="434">
        <v>7580</v>
      </c>
      <c r="I3813" s="434">
        <v>122.21</v>
      </c>
      <c r="J3813" s="434">
        <v>13247</v>
      </c>
      <c r="K3813" s="434">
        <v>2011</v>
      </c>
    </row>
    <row r="3814" spans="1:11" hidden="1" x14ac:dyDescent="0.25">
      <c r="A3814" s="434">
        <v>246754000</v>
      </c>
      <c r="B3814" s="434">
        <v>61011</v>
      </c>
      <c r="C3814" s="434" t="s">
        <v>61</v>
      </c>
      <c r="D3814" s="434" t="s">
        <v>25</v>
      </c>
      <c r="E3814" s="434">
        <v>14</v>
      </c>
      <c r="F3814" s="434">
        <v>2999</v>
      </c>
      <c r="G3814" s="434">
        <v>8334</v>
      </c>
      <c r="H3814" s="434">
        <v>5418</v>
      </c>
      <c r="I3814" s="434">
        <v>126.2</v>
      </c>
      <c r="J3814" s="434">
        <v>0</v>
      </c>
      <c r="K3814" s="434">
        <v>2010</v>
      </c>
    </row>
    <row r="3815" spans="1:11" hidden="1" x14ac:dyDescent="0.25">
      <c r="A3815" s="434">
        <v>246757000</v>
      </c>
      <c r="B3815" s="434">
        <v>130290</v>
      </c>
      <c r="C3815" s="434" t="s">
        <v>61</v>
      </c>
      <c r="D3815" s="434" t="s">
        <v>25</v>
      </c>
      <c r="E3815" s="434">
        <v>17</v>
      </c>
      <c r="F3815" s="434">
        <v>3600</v>
      </c>
      <c r="G3815" s="434">
        <v>3750</v>
      </c>
      <c r="H3815" s="434">
        <v>2981</v>
      </c>
      <c r="I3815" s="434">
        <v>105</v>
      </c>
      <c r="J3815" s="434">
        <v>0</v>
      </c>
      <c r="K3815" s="434">
        <v>2011</v>
      </c>
    </row>
    <row r="3816" spans="1:11" hidden="1" x14ac:dyDescent="0.25">
      <c r="A3816" s="434">
        <v>246759000</v>
      </c>
      <c r="B3816" s="434">
        <v>15219</v>
      </c>
      <c r="C3816" s="434" t="s">
        <v>54</v>
      </c>
      <c r="D3816" s="434" t="s">
        <v>13</v>
      </c>
      <c r="E3816" s="434">
        <v>12.9</v>
      </c>
      <c r="F3816" s="434">
        <v>3678</v>
      </c>
      <c r="G3816" s="434">
        <v>143</v>
      </c>
      <c r="H3816" s="434">
        <v>294</v>
      </c>
      <c r="I3816" s="434">
        <v>28.67</v>
      </c>
      <c r="J3816" s="434">
        <v>0</v>
      </c>
      <c r="K3816" s="434">
        <v>2008</v>
      </c>
    </row>
    <row r="3817" spans="1:11" hidden="1" x14ac:dyDescent="0.25">
      <c r="A3817" s="434">
        <v>246765000</v>
      </c>
      <c r="B3817" s="434">
        <v>16629</v>
      </c>
      <c r="C3817" s="434" t="s">
        <v>31</v>
      </c>
      <c r="D3817" s="434" t="s">
        <v>22</v>
      </c>
      <c r="E3817" s="434">
        <v>11.5</v>
      </c>
      <c r="F3817" s="434">
        <v>1978</v>
      </c>
      <c r="G3817" s="434">
        <v>4891</v>
      </c>
      <c r="H3817" s="434">
        <v>2984</v>
      </c>
      <c r="I3817" s="434">
        <v>89.95</v>
      </c>
      <c r="K3817" s="434">
        <v>2011</v>
      </c>
    </row>
    <row r="3818" spans="1:11" hidden="1" x14ac:dyDescent="0.25">
      <c r="A3818" s="434">
        <v>246766000</v>
      </c>
      <c r="B3818" s="434">
        <v>12514</v>
      </c>
      <c r="C3818" s="434" t="s">
        <v>61</v>
      </c>
      <c r="D3818" s="434" t="s">
        <v>25</v>
      </c>
      <c r="E3818" s="434">
        <v>15.3</v>
      </c>
      <c r="F3818" s="434">
        <v>5430</v>
      </c>
      <c r="G3818" s="434">
        <v>12500</v>
      </c>
      <c r="H3818" s="434">
        <v>9524</v>
      </c>
      <c r="I3818" s="434">
        <v>142.1</v>
      </c>
      <c r="J3818" s="434">
        <v>0</v>
      </c>
      <c r="K3818" s="434">
        <v>2011</v>
      </c>
    </row>
    <row r="3819" spans="1:11" hidden="1" x14ac:dyDescent="0.25">
      <c r="A3819" s="434">
        <v>246767000</v>
      </c>
      <c r="B3819" s="434">
        <v>3409</v>
      </c>
      <c r="C3819" s="434" t="s">
        <v>61</v>
      </c>
      <c r="D3819" s="434" t="s">
        <v>25</v>
      </c>
      <c r="E3819" s="434">
        <v>15.3</v>
      </c>
      <c r="F3819" s="434">
        <v>5430</v>
      </c>
      <c r="G3819" s="434">
        <v>12500</v>
      </c>
      <c r="H3819" s="434">
        <v>9524</v>
      </c>
      <c r="I3819" s="434">
        <v>142.1</v>
      </c>
      <c r="K3819" s="434">
        <v>2011</v>
      </c>
    </row>
    <row r="3820" spans="1:11" hidden="1" x14ac:dyDescent="0.25">
      <c r="A3820" s="434">
        <v>246768000</v>
      </c>
      <c r="B3820" s="434">
        <v>28360</v>
      </c>
      <c r="C3820" s="434" t="s">
        <v>61</v>
      </c>
      <c r="D3820" s="434" t="s">
        <v>25</v>
      </c>
      <c r="E3820" s="434">
        <v>15.3</v>
      </c>
      <c r="F3820" s="434">
        <v>5430</v>
      </c>
      <c r="G3820" s="434">
        <v>12500</v>
      </c>
      <c r="H3820" s="434">
        <v>9524</v>
      </c>
      <c r="I3820" s="434">
        <v>142.1</v>
      </c>
      <c r="J3820" s="434">
        <v>0</v>
      </c>
      <c r="K3820" s="434">
        <v>2011</v>
      </c>
    </row>
    <row r="3821" spans="1:11" hidden="1" x14ac:dyDescent="0.25">
      <c r="A3821" s="434">
        <v>246770000</v>
      </c>
      <c r="B3821" s="434">
        <v>9162</v>
      </c>
      <c r="C3821" s="434" t="s">
        <v>61</v>
      </c>
      <c r="D3821" s="434" t="s">
        <v>25</v>
      </c>
      <c r="E3821" s="434">
        <v>15.3</v>
      </c>
      <c r="F3821" s="434">
        <v>5430</v>
      </c>
      <c r="G3821" s="434">
        <v>11744</v>
      </c>
      <c r="H3821" s="434">
        <v>9524</v>
      </c>
      <c r="I3821" s="434">
        <v>142.1</v>
      </c>
      <c r="J3821" s="434">
        <v>0</v>
      </c>
      <c r="K3821" s="434">
        <v>2012</v>
      </c>
    </row>
    <row r="3822" spans="1:11" hidden="1" x14ac:dyDescent="0.25">
      <c r="A3822" s="434">
        <v>246771000</v>
      </c>
      <c r="B3822" s="434">
        <v>24854</v>
      </c>
      <c r="C3822" s="434" t="s">
        <v>61</v>
      </c>
      <c r="D3822" s="434" t="s">
        <v>25</v>
      </c>
      <c r="E3822" s="434">
        <v>15.3</v>
      </c>
      <c r="F3822" s="434">
        <v>5430</v>
      </c>
      <c r="G3822" s="434">
        <v>11744</v>
      </c>
      <c r="H3822" s="434">
        <v>9524</v>
      </c>
      <c r="I3822" s="434">
        <v>142.1</v>
      </c>
      <c r="J3822" s="434">
        <v>0</v>
      </c>
      <c r="K3822" s="434">
        <v>2012</v>
      </c>
    </row>
    <row r="3823" spans="1:11" hidden="1" x14ac:dyDescent="0.25">
      <c r="A3823" s="434">
        <v>246774000</v>
      </c>
      <c r="B3823" s="434">
        <v>19179</v>
      </c>
      <c r="C3823" s="434" t="s">
        <v>54</v>
      </c>
      <c r="D3823" s="434" t="s">
        <v>13</v>
      </c>
      <c r="E3823" s="434">
        <v>13.5</v>
      </c>
      <c r="F3823" s="434">
        <v>2956</v>
      </c>
      <c r="G3823" s="434">
        <v>396</v>
      </c>
      <c r="H3823" s="434">
        <v>358</v>
      </c>
      <c r="I3823" s="434">
        <v>30</v>
      </c>
      <c r="J3823" s="434">
        <v>0</v>
      </c>
      <c r="K3823" s="434">
        <v>2002</v>
      </c>
    </row>
    <row r="3824" spans="1:11" hidden="1" x14ac:dyDescent="0.25">
      <c r="A3824" s="434">
        <v>246775000</v>
      </c>
      <c r="B3824" s="434">
        <v>27634</v>
      </c>
      <c r="C3824" s="434" t="s">
        <v>31</v>
      </c>
      <c r="D3824" s="434" t="s">
        <v>25</v>
      </c>
      <c r="E3824" s="434">
        <v>14.1</v>
      </c>
      <c r="F3824" s="434">
        <v>4000</v>
      </c>
      <c r="G3824" s="434">
        <v>11047</v>
      </c>
      <c r="H3824" s="434">
        <v>6687</v>
      </c>
      <c r="I3824" s="434">
        <v>132.6</v>
      </c>
      <c r="J3824" s="434">
        <v>0</v>
      </c>
      <c r="K3824" s="434">
        <v>1970</v>
      </c>
    </row>
    <row r="3825" spans="1:11" hidden="1" x14ac:dyDescent="0.25">
      <c r="A3825" s="434">
        <v>246776000</v>
      </c>
      <c r="B3825" s="434">
        <v>50155</v>
      </c>
      <c r="C3825" s="434" t="s">
        <v>20</v>
      </c>
      <c r="D3825" s="434" t="s">
        <v>22</v>
      </c>
      <c r="E3825" s="434">
        <v>12</v>
      </c>
      <c r="F3825" s="434">
        <v>1323</v>
      </c>
      <c r="G3825" s="434">
        <v>2250</v>
      </c>
      <c r="H3825" s="434">
        <v>1931</v>
      </c>
      <c r="I3825" s="434">
        <v>87.95</v>
      </c>
      <c r="J3825" s="434">
        <v>1127</v>
      </c>
      <c r="K3825" s="434">
        <v>2007</v>
      </c>
    </row>
    <row r="3826" spans="1:11" hidden="1" x14ac:dyDescent="0.25">
      <c r="A3826" s="434">
        <v>246778000</v>
      </c>
      <c r="B3826" s="434">
        <v>313217</v>
      </c>
      <c r="C3826" s="434" t="s">
        <v>31</v>
      </c>
      <c r="D3826" s="434" t="s">
        <v>22</v>
      </c>
      <c r="E3826" s="434">
        <v>12.5</v>
      </c>
      <c r="F3826" s="434">
        <v>1292</v>
      </c>
      <c r="G3826" s="434">
        <v>3931</v>
      </c>
      <c r="H3826" s="434">
        <v>2978</v>
      </c>
      <c r="I3826" s="434">
        <v>89.95</v>
      </c>
      <c r="J3826" s="434">
        <v>0</v>
      </c>
      <c r="K3826" s="434">
        <v>1970</v>
      </c>
    </row>
    <row r="3827" spans="1:11" hidden="1" x14ac:dyDescent="0.25">
      <c r="A3827" s="434">
        <v>246779000</v>
      </c>
      <c r="B3827" s="434">
        <v>326251</v>
      </c>
      <c r="C3827" s="434" t="s">
        <v>31</v>
      </c>
      <c r="D3827" s="434" t="s">
        <v>22</v>
      </c>
      <c r="E3827" s="434">
        <v>12.5</v>
      </c>
      <c r="F3827" s="434">
        <v>1292</v>
      </c>
      <c r="G3827" s="434">
        <v>3948</v>
      </c>
      <c r="H3827" s="434">
        <v>2978</v>
      </c>
      <c r="I3827" s="434">
        <v>89.95</v>
      </c>
      <c r="J3827" s="434">
        <v>0</v>
      </c>
      <c r="K3827" s="434">
        <v>1970</v>
      </c>
    </row>
    <row r="3828" spans="1:11" hidden="1" x14ac:dyDescent="0.25">
      <c r="A3828" s="434">
        <v>246782000</v>
      </c>
      <c r="B3828" s="434">
        <v>10221</v>
      </c>
      <c r="C3828" s="434" t="s">
        <v>61</v>
      </c>
      <c r="D3828" s="434" t="s">
        <v>22</v>
      </c>
      <c r="E3828" s="434">
        <v>11.5</v>
      </c>
      <c r="F3828" s="434">
        <v>2040</v>
      </c>
      <c r="G3828" s="434">
        <v>4550</v>
      </c>
      <c r="H3828" s="434">
        <v>2999</v>
      </c>
      <c r="I3828" s="434">
        <v>89.95</v>
      </c>
      <c r="J3828" s="434">
        <v>0</v>
      </c>
      <c r="K3828" s="434">
        <v>2011</v>
      </c>
    </row>
    <row r="3829" spans="1:11" hidden="1" x14ac:dyDescent="0.25">
      <c r="A3829" s="434">
        <v>246786000</v>
      </c>
      <c r="B3829" s="434">
        <v>119344</v>
      </c>
      <c r="C3829" s="434" t="s">
        <v>31</v>
      </c>
      <c r="D3829" s="434" t="s">
        <v>25</v>
      </c>
      <c r="E3829" s="434">
        <v>13.5</v>
      </c>
      <c r="F3829" s="434">
        <v>3500</v>
      </c>
      <c r="G3829" s="434">
        <v>7566</v>
      </c>
      <c r="H3829" s="434">
        <v>4723</v>
      </c>
      <c r="I3829" s="434">
        <v>115.62</v>
      </c>
      <c r="J3829" s="434">
        <v>0</v>
      </c>
      <c r="K3829" s="434">
        <v>1970</v>
      </c>
    </row>
    <row r="3830" spans="1:11" hidden="1" x14ac:dyDescent="0.25">
      <c r="A3830" s="434">
        <v>246787000</v>
      </c>
      <c r="B3830" s="434">
        <v>26347</v>
      </c>
      <c r="C3830" s="434" t="s">
        <v>31</v>
      </c>
      <c r="D3830" s="434" t="s">
        <v>22</v>
      </c>
      <c r="E3830" s="434">
        <v>10</v>
      </c>
      <c r="F3830" s="434">
        <v>2206</v>
      </c>
      <c r="G3830" s="434">
        <v>3500</v>
      </c>
      <c r="H3830" s="434">
        <v>2622</v>
      </c>
      <c r="I3830" s="434">
        <v>88.3</v>
      </c>
      <c r="J3830" s="434">
        <v>0</v>
      </c>
      <c r="K3830" s="434">
        <v>1970</v>
      </c>
    </row>
    <row r="3831" spans="1:11" hidden="1" x14ac:dyDescent="0.25">
      <c r="A3831" s="434">
        <v>246788000</v>
      </c>
      <c r="B3831" s="434">
        <v>72120</v>
      </c>
      <c r="C3831" s="434" t="s">
        <v>31</v>
      </c>
      <c r="D3831" s="434" t="s">
        <v>25</v>
      </c>
      <c r="E3831" s="434">
        <v>12</v>
      </c>
      <c r="F3831" s="434">
        <v>2880</v>
      </c>
      <c r="G3831" s="434">
        <v>6000</v>
      </c>
      <c r="H3831" s="434">
        <v>5198</v>
      </c>
      <c r="I3831" s="434">
        <v>107.95</v>
      </c>
      <c r="J3831" s="434">
        <v>0</v>
      </c>
      <c r="K3831" s="434">
        <v>1970</v>
      </c>
    </row>
    <row r="3832" spans="1:11" hidden="1" x14ac:dyDescent="0.25">
      <c r="A3832" s="434">
        <v>246789000</v>
      </c>
      <c r="B3832" s="434">
        <v>1686</v>
      </c>
      <c r="C3832" s="434" t="s">
        <v>31</v>
      </c>
      <c r="D3832" s="434" t="s">
        <v>25</v>
      </c>
      <c r="E3832" s="434">
        <v>13</v>
      </c>
      <c r="F3832" s="434">
        <v>4440</v>
      </c>
      <c r="G3832" s="434">
        <v>13005</v>
      </c>
      <c r="H3832" s="434">
        <v>9514</v>
      </c>
      <c r="I3832" s="434">
        <v>134.71</v>
      </c>
      <c r="K3832" s="434">
        <v>2010</v>
      </c>
    </row>
    <row r="3833" spans="1:11" hidden="1" x14ac:dyDescent="0.25">
      <c r="A3833" s="434">
        <v>246793000</v>
      </c>
      <c r="B3833" s="434">
        <v>36707</v>
      </c>
      <c r="C3833" s="434" t="s">
        <v>31</v>
      </c>
      <c r="D3833" s="434" t="s">
        <v>22</v>
      </c>
      <c r="E3833" s="434">
        <v>11.5</v>
      </c>
      <c r="F3833" s="434">
        <v>1683</v>
      </c>
      <c r="G3833" s="434">
        <v>4450</v>
      </c>
      <c r="H3833" s="434">
        <v>2984</v>
      </c>
      <c r="I3833" s="434">
        <v>89.95</v>
      </c>
      <c r="J3833" s="434">
        <v>0</v>
      </c>
      <c r="K3833" s="434">
        <v>1970</v>
      </c>
    </row>
    <row r="3834" spans="1:11" hidden="1" x14ac:dyDescent="0.25">
      <c r="A3834" s="434">
        <v>246794000</v>
      </c>
      <c r="B3834" s="434">
        <v>39012</v>
      </c>
      <c r="C3834" s="434" t="s">
        <v>61</v>
      </c>
      <c r="D3834" s="434" t="s">
        <v>22</v>
      </c>
      <c r="E3834" s="434">
        <v>12</v>
      </c>
      <c r="F3834" s="434">
        <v>1980</v>
      </c>
      <c r="G3834" s="434">
        <v>4750</v>
      </c>
      <c r="H3834" s="434">
        <v>2984</v>
      </c>
      <c r="I3834" s="434">
        <v>89.95</v>
      </c>
      <c r="K3834" s="434">
        <v>2011</v>
      </c>
    </row>
    <row r="3835" spans="1:11" hidden="1" x14ac:dyDescent="0.25">
      <c r="A3835" s="434">
        <v>246795000</v>
      </c>
      <c r="B3835" s="434">
        <v>56322</v>
      </c>
      <c r="C3835" s="434" t="s">
        <v>61</v>
      </c>
      <c r="D3835" s="434" t="s">
        <v>25</v>
      </c>
      <c r="E3835" s="434">
        <v>13.6</v>
      </c>
      <c r="F3835" s="434">
        <v>2970</v>
      </c>
      <c r="G3835" s="434">
        <v>8273</v>
      </c>
      <c r="H3835" s="434">
        <v>5425</v>
      </c>
      <c r="I3835" s="434">
        <v>118.14</v>
      </c>
      <c r="J3835" s="434">
        <v>0</v>
      </c>
      <c r="K3835" s="434">
        <v>2011</v>
      </c>
    </row>
    <row r="3836" spans="1:11" hidden="1" x14ac:dyDescent="0.25">
      <c r="A3836" s="434">
        <v>246797000</v>
      </c>
      <c r="B3836" s="434">
        <v>39749</v>
      </c>
      <c r="C3836" s="434" t="s">
        <v>61</v>
      </c>
      <c r="D3836" s="434" t="s">
        <v>25</v>
      </c>
      <c r="E3836" s="434">
        <v>16</v>
      </c>
      <c r="F3836" s="434">
        <v>7200</v>
      </c>
      <c r="G3836" s="434">
        <v>17294</v>
      </c>
      <c r="H3836" s="434">
        <v>11885</v>
      </c>
      <c r="I3836" s="434">
        <v>142.91999999999999</v>
      </c>
      <c r="J3836" s="434">
        <v>0</v>
      </c>
      <c r="K3836" s="434">
        <v>2011</v>
      </c>
    </row>
    <row r="3837" spans="1:11" hidden="1" x14ac:dyDescent="0.25">
      <c r="A3837" s="434">
        <v>246798000</v>
      </c>
      <c r="B3837" s="434">
        <v>124278</v>
      </c>
      <c r="C3837" s="434" t="s">
        <v>61</v>
      </c>
      <c r="D3837" s="434" t="s">
        <v>22</v>
      </c>
      <c r="E3837" s="434">
        <v>12</v>
      </c>
      <c r="F3837" s="434">
        <v>1800</v>
      </c>
      <c r="G3837" s="434">
        <v>5265</v>
      </c>
      <c r="H3837" s="434">
        <v>3739</v>
      </c>
      <c r="I3837" s="434">
        <v>99.99</v>
      </c>
      <c r="J3837" s="434">
        <v>0</v>
      </c>
      <c r="K3837" s="434">
        <v>2011</v>
      </c>
    </row>
    <row r="3838" spans="1:11" hidden="1" x14ac:dyDescent="0.25">
      <c r="A3838" s="434">
        <v>246802000</v>
      </c>
      <c r="B3838" s="434">
        <v>58580</v>
      </c>
      <c r="C3838" s="434" t="s">
        <v>61</v>
      </c>
      <c r="D3838" s="434" t="s">
        <v>22</v>
      </c>
      <c r="E3838" s="434">
        <v>12.5</v>
      </c>
      <c r="F3838" s="434">
        <v>1449</v>
      </c>
      <c r="G3838" s="434">
        <v>4066</v>
      </c>
      <c r="H3838" s="434">
        <v>2767</v>
      </c>
      <c r="I3838" s="434">
        <v>90.27</v>
      </c>
      <c r="J3838" s="434">
        <v>0</v>
      </c>
      <c r="K3838" s="434">
        <v>2012</v>
      </c>
    </row>
    <row r="3839" spans="1:11" hidden="1" x14ac:dyDescent="0.25">
      <c r="A3839" s="434">
        <v>246803000</v>
      </c>
      <c r="B3839" s="434">
        <v>29643</v>
      </c>
      <c r="C3839" s="434" t="s">
        <v>61</v>
      </c>
      <c r="D3839" s="434" t="s">
        <v>22</v>
      </c>
      <c r="E3839" s="434">
        <v>12.3</v>
      </c>
      <c r="F3839" s="434">
        <v>1805</v>
      </c>
      <c r="G3839" s="434">
        <v>3850</v>
      </c>
      <c r="H3839" s="434">
        <v>2545</v>
      </c>
      <c r="I3839" s="434">
        <v>88.6</v>
      </c>
      <c r="K3839" s="434">
        <v>2011</v>
      </c>
    </row>
    <row r="3840" spans="1:11" hidden="1" x14ac:dyDescent="0.25">
      <c r="A3840" s="434">
        <v>246807000</v>
      </c>
      <c r="B3840" s="434">
        <v>14403</v>
      </c>
      <c r="C3840" s="434" t="s">
        <v>31</v>
      </c>
      <c r="D3840" s="434" t="s">
        <v>22</v>
      </c>
      <c r="E3840" s="434">
        <v>11.2</v>
      </c>
      <c r="F3840" s="434">
        <v>1104</v>
      </c>
      <c r="G3840" s="434">
        <v>2570</v>
      </c>
      <c r="H3840" s="434">
        <v>1801</v>
      </c>
      <c r="I3840" s="434">
        <v>87.5</v>
      </c>
      <c r="J3840" s="434">
        <v>0</v>
      </c>
      <c r="K3840" s="434">
        <v>2012</v>
      </c>
    </row>
    <row r="3841" spans="1:11" hidden="1" x14ac:dyDescent="0.25">
      <c r="A3841" s="434">
        <v>246808000</v>
      </c>
      <c r="B3841" s="434">
        <v>24371</v>
      </c>
      <c r="C3841" s="434" t="s">
        <v>24</v>
      </c>
      <c r="D3841" s="434" t="s">
        <v>29</v>
      </c>
      <c r="E3841" s="434">
        <v>15.5</v>
      </c>
      <c r="F3841" s="434">
        <v>6845</v>
      </c>
      <c r="G3841" s="434">
        <v>18713</v>
      </c>
      <c r="H3841" s="434">
        <v>13500</v>
      </c>
      <c r="I3841" s="434">
        <v>153.91999999999999</v>
      </c>
      <c r="J3841" s="434">
        <v>17795</v>
      </c>
      <c r="K3841" s="434">
        <v>1970</v>
      </c>
    </row>
    <row r="3842" spans="1:11" hidden="1" x14ac:dyDescent="0.25">
      <c r="A3842" s="434">
        <v>246814000</v>
      </c>
      <c r="B3842" s="434">
        <v>74</v>
      </c>
      <c r="C3842" s="434" t="s">
        <v>61</v>
      </c>
      <c r="D3842" s="434" t="s">
        <v>22</v>
      </c>
      <c r="E3842" s="434">
        <v>16</v>
      </c>
      <c r="F3842" s="434">
        <v>4891</v>
      </c>
      <c r="G3842" s="434">
        <v>5930</v>
      </c>
      <c r="H3842" s="434">
        <v>4015</v>
      </c>
      <c r="I3842" s="434">
        <v>99.4</v>
      </c>
      <c r="J3842" s="434">
        <v>0</v>
      </c>
      <c r="K3842" s="434">
        <v>1996</v>
      </c>
    </row>
    <row r="3843" spans="1:11" hidden="1" x14ac:dyDescent="0.25">
      <c r="A3843" s="434">
        <v>246816000</v>
      </c>
      <c r="B3843" s="434">
        <v>10450</v>
      </c>
      <c r="C3843" s="434" t="s">
        <v>31</v>
      </c>
      <c r="D3843" s="434" t="s">
        <v>22</v>
      </c>
      <c r="E3843" s="434">
        <v>12</v>
      </c>
      <c r="F3843" s="434">
        <v>1520</v>
      </c>
      <c r="G3843" s="434">
        <v>3758</v>
      </c>
      <c r="H3843" s="434">
        <v>2545</v>
      </c>
      <c r="I3843" s="434">
        <v>88.61</v>
      </c>
      <c r="J3843" s="434">
        <v>0</v>
      </c>
      <c r="K3843" s="434">
        <v>2011</v>
      </c>
    </row>
    <row r="3844" spans="1:11" hidden="1" x14ac:dyDescent="0.25">
      <c r="A3844" s="434">
        <v>246820000</v>
      </c>
      <c r="B3844" s="434">
        <v>33917</v>
      </c>
      <c r="C3844" s="434" t="s">
        <v>61</v>
      </c>
      <c r="D3844" s="434" t="s">
        <v>25</v>
      </c>
      <c r="E3844" s="434">
        <v>14.7</v>
      </c>
      <c r="F3844" s="434">
        <v>3000</v>
      </c>
      <c r="G3844" s="434">
        <v>8053</v>
      </c>
      <c r="H3844" s="434">
        <v>5887</v>
      </c>
      <c r="I3844" s="434">
        <v>128.44999999999999</v>
      </c>
      <c r="K3844" s="434">
        <v>2011</v>
      </c>
    </row>
    <row r="3845" spans="1:11" hidden="1" x14ac:dyDescent="0.25">
      <c r="A3845" s="434">
        <v>246822000</v>
      </c>
      <c r="B3845" s="434">
        <v>138200</v>
      </c>
      <c r="C3845" s="434" t="s">
        <v>31</v>
      </c>
      <c r="D3845" s="434" t="s">
        <v>22</v>
      </c>
      <c r="E3845" s="434">
        <v>10</v>
      </c>
      <c r="F3845" s="434">
        <v>1104</v>
      </c>
      <c r="G3845" s="434">
        <v>2950</v>
      </c>
      <c r="H3845" s="434">
        <v>2256</v>
      </c>
      <c r="I3845" s="434">
        <v>87.75</v>
      </c>
      <c r="J3845" s="434">
        <v>0</v>
      </c>
      <c r="K3845" s="434">
        <v>2013</v>
      </c>
    </row>
    <row r="3846" spans="1:11" hidden="1" x14ac:dyDescent="0.25">
      <c r="A3846" s="434">
        <v>246823000</v>
      </c>
      <c r="B3846" s="434">
        <v>24917</v>
      </c>
      <c r="C3846" s="434" t="s">
        <v>20</v>
      </c>
      <c r="D3846" s="434" t="s">
        <v>22</v>
      </c>
      <c r="E3846" s="434">
        <v>14</v>
      </c>
      <c r="F3846" s="434">
        <v>4000</v>
      </c>
      <c r="G3846" s="434">
        <v>5300</v>
      </c>
      <c r="H3846" s="434">
        <v>4807</v>
      </c>
      <c r="I3846" s="434">
        <v>99.4</v>
      </c>
      <c r="J3846" s="434">
        <v>6099</v>
      </c>
      <c r="K3846" s="434">
        <v>2011</v>
      </c>
    </row>
    <row r="3847" spans="1:11" hidden="1" x14ac:dyDescent="0.25">
      <c r="A3847" s="434">
        <v>246824000</v>
      </c>
      <c r="B3847" s="434">
        <v>132694</v>
      </c>
      <c r="C3847" s="434" t="s">
        <v>61</v>
      </c>
      <c r="D3847" s="434" t="s">
        <v>29</v>
      </c>
      <c r="E3847" s="434">
        <v>14</v>
      </c>
      <c r="F3847" s="434">
        <v>4500</v>
      </c>
      <c r="G3847" s="434">
        <v>14603</v>
      </c>
      <c r="H3847" s="434">
        <v>8911</v>
      </c>
      <c r="I3847" s="434">
        <v>154.6</v>
      </c>
      <c r="J3847" s="434">
        <v>0</v>
      </c>
      <c r="K3847" s="434">
        <v>2011</v>
      </c>
    </row>
    <row r="3848" spans="1:11" hidden="1" x14ac:dyDescent="0.25">
      <c r="A3848" s="434">
        <v>246827000</v>
      </c>
      <c r="B3848" s="434">
        <v>53873</v>
      </c>
      <c r="C3848" s="434" t="s">
        <v>31</v>
      </c>
      <c r="D3848" s="434" t="s">
        <v>22</v>
      </c>
      <c r="E3848" s="434">
        <v>11</v>
      </c>
      <c r="F3848" s="434">
        <v>1442</v>
      </c>
      <c r="G3848" s="434">
        <v>3200</v>
      </c>
      <c r="H3848" s="434">
        <v>2281</v>
      </c>
      <c r="I3848" s="434">
        <v>88.98</v>
      </c>
      <c r="J3848" s="434">
        <v>0</v>
      </c>
      <c r="K3848" s="434">
        <v>2011</v>
      </c>
    </row>
    <row r="3849" spans="1:11" hidden="1" x14ac:dyDescent="0.25">
      <c r="A3849" s="434">
        <v>246830000</v>
      </c>
      <c r="B3849" s="434">
        <v>60083</v>
      </c>
      <c r="C3849" s="434" t="s">
        <v>61</v>
      </c>
      <c r="D3849" s="434" t="s">
        <v>25</v>
      </c>
      <c r="E3849" s="434">
        <v>16</v>
      </c>
      <c r="F3849" s="434">
        <v>7200</v>
      </c>
      <c r="G3849" s="434">
        <v>17294</v>
      </c>
      <c r="H3849" s="434">
        <v>11885</v>
      </c>
      <c r="I3849" s="434">
        <v>142.91999999999999</v>
      </c>
      <c r="J3849" s="434">
        <v>0</v>
      </c>
      <c r="K3849" s="434">
        <v>2011</v>
      </c>
    </row>
    <row r="3850" spans="1:11" hidden="1" x14ac:dyDescent="0.25">
      <c r="A3850" s="434">
        <v>246832000</v>
      </c>
      <c r="B3850" s="434">
        <v>39619</v>
      </c>
      <c r="C3850" s="434" t="s">
        <v>56</v>
      </c>
      <c r="D3850" s="434" t="s">
        <v>13</v>
      </c>
      <c r="E3850" s="434">
        <v>12</v>
      </c>
      <c r="F3850" s="434">
        <v>552</v>
      </c>
      <c r="G3850" s="434">
        <v>0</v>
      </c>
      <c r="H3850" s="434">
        <v>119</v>
      </c>
      <c r="I3850" s="434">
        <v>27.18</v>
      </c>
      <c r="J3850" s="434">
        <v>0</v>
      </c>
      <c r="K3850" s="434">
        <v>1968</v>
      </c>
    </row>
    <row r="3851" spans="1:11" hidden="1" x14ac:dyDescent="0.25">
      <c r="A3851" s="434">
        <v>246837000</v>
      </c>
      <c r="B3851" s="434">
        <v>555866</v>
      </c>
      <c r="C3851" s="434" t="s">
        <v>61</v>
      </c>
      <c r="D3851" s="434" t="s">
        <v>29</v>
      </c>
      <c r="E3851" s="434">
        <v>13.5</v>
      </c>
      <c r="F3851" s="434">
        <v>4500</v>
      </c>
      <c r="G3851" s="434">
        <v>23000</v>
      </c>
      <c r="H3851" s="434">
        <v>14141</v>
      </c>
      <c r="I3851" s="434">
        <v>169.75</v>
      </c>
      <c r="J3851" s="434">
        <v>0</v>
      </c>
      <c r="K3851" s="434">
        <v>2013</v>
      </c>
    </row>
    <row r="3852" spans="1:11" hidden="1" x14ac:dyDescent="0.25">
      <c r="A3852" s="434">
        <v>246838000</v>
      </c>
      <c r="B3852" s="434">
        <v>3249</v>
      </c>
      <c r="C3852" s="434" t="s">
        <v>31</v>
      </c>
      <c r="D3852" s="434" t="s">
        <v>22</v>
      </c>
      <c r="E3852" s="434">
        <v>0</v>
      </c>
      <c r="F3852" s="434">
        <v>0</v>
      </c>
      <c r="G3852" s="434">
        <v>3000</v>
      </c>
      <c r="H3852" s="434">
        <v>2000</v>
      </c>
      <c r="I3852" s="434">
        <v>88</v>
      </c>
      <c r="J3852" s="434">
        <v>0</v>
      </c>
    </row>
    <row r="3853" spans="1:11" hidden="1" x14ac:dyDescent="0.25">
      <c r="A3853" s="434">
        <v>246843000</v>
      </c>
      <c r="B3853" s="434">
        <v>279164</v>
      </c>
      <c r="C3853" s="434" t="s">
        <v>61</v>
      </c>
      <c r="D3853" s="434" t="s">
        <v>25</v>
      </c>
      <c r="E3853" s="434">
        <v>12.8</v>
      </c>
      <c r="F3853" s="434">
        <v>2997</v>
      </c>
      <c r="G3853" s="434">
        <v>8429</v>
      </c>
      <c r="H3853" s="434">
        <v>5422</v>
      </c>
      <c r="I3853" s="434">
        <v>118.14</v>
      </c>
      <c r="J3853" s="434">
        <v>0</v>
      </c>
      <c r="K3853" s="434">
        <v>2011</v>
      </c>
    </row>
    <row r="3854" spans="1:11" hidden="1" x14ac:dyDescent="0.25">
      <c r="A3854" s="434">
        <v>246845000</v>
      </c>
      <c r="B3854" s="434">
        <v>121161</v>
      </c>
      <c r="C3854" s="434" t="s">
        <v>61</v>
      </c>
      <c r="D3854" s="434" t="s">
        <v>22</v>
      </c>
      <c r="E3854" s="434">
        <v>12</v>
      </c>
      <c r="F3854" s="434">
        <v>1800</v>
      </c>
      <c r="G3854" s="434">
        <v>5276</v>
      </c>
      <c r="H3854" s="434">
        <v>3739</v>
      </c>
      <c r="I3854" s="434">
        <v>99.99</v>
      </c>
      <c r="J3854" s="434">
        <v>0</v>
      </c>
      <c r="K3854" s="434">
        <v>2012</v>
      </c>
    </row>
    <row r="3855" spans="1:11" hidden="1" x14ac:dyDescent="0.25">
      <c r="A3855" s="434">
        <v>246846000</v>
      </c>
      <c r="B3855" s="434">
        <v>87516</v>
      </c>
      <c r="C3855" s="434" t="s">
        <v>31</v>
      </c>
      <c r="D3855" s="434" t="s">
        <v>25</v>
      </c>
      <c r="E3855" s="434">
        <v>13.7</v>
      </c>
      <c r="F3855" s="434">
        <v>4500</v>
      </c>
      <c r="G3855" s="434">
        <v>12004</v>
      </c>
      <c r="H3855" s="434">
        <v>7680</v>
      </c>
      <c r="I3855" s="434">
        <v>144.56</v>
      </c>
      <c r="J3855" s="434">
        <v>0</v>
      </c>
      <c r="K3855" s="434">
        <v>2012</v>
      </c>
    </row>
    <row r="3856" spans="1:11" hidden="1" x14ac:dyDescent="0.25">
      <c r="A3856" s="434">
        <v>246854000</v>
      </c>
      <c r="B3856" s="434">
        <v>18487</v>
      </c>
      <c r="C3856" s="434" t="s">
        <v>31</v>
      </c>
      <c r="D3856" s="434" t="s">
        <v>22</v>
      </c>
      <c r="E3856" s="434">
        <v>11.5</v>
      </c>
      <c r="F3856" s="434">
        <v>1702</v>
      </c>
      <c r="G3856" s="434">
        <v>3850</v>
      </c>
      <c r="H3856" s="434">
        <v>2597</v>
      </c>
      <c r="I3856" s="434">
        <v>88.6</v>
      </c>
      <c r="J3856" s="434">
        <v>0</v>
      </c>
      <c r="K3856" s="434">
        <v>1970</v>
      </c>
    </row>
    <row r="3857" spans="1:11" hidden="1" x14ac:dyDescent="0.25">
      <c r="A3857" s="434">
        <v>246865000</v>
      </c>
      <c r="B3857" s="434">
        <v>62596</v>
      </c>
      <c r="C3857" s="434" t="s">
        <v>61</v>
      </c>
      <c r="D3857" s="434" t="s">
        <v>25</v>
      </c>
      <c r="E3857" s="434">
        <v>16</v>
      </c>
      <c r="F3857" s="434">
        <v>7200</v>
      </c>
      <c r="G3857" s="434">
        <v>17294</v>
      </c>
      <c r="H3857" s="434">
        <v>11885</v>
      </c>
      <c r="I3857" s="434">
        <v>142.91999999999999</v>
      </c>
      <c r="J3857" s="434">
        <v>0</v>
      </c>
      <c r="K3857" s="434">
        <v>2012</v>
      </c>
    </row>
    <row r="3858" spans="1:11" hidden="1" x14ac:dyDescent="0.25">
      <c r="A3858" s="434">
        <v>246866000</v>
      </c>
      <c r="B3858" s="434">
        <v>5206</v>
      </c>
      <c r="C3858" s="434" t="s">
        <v>28</v>
      </c>
      <c r="D3858" s="434" t="s">
        <v>29</v>
      </c>
      <c r="E3858" s="434">
        <v>14</v>
      </c>
      <c r="F3858" s="434">
        <v>8300</v>
      </c>
      <c r="G3858" s="434">
        <v>35018</v>
      </c>
      <c r="H3858" s="434">
        <v>24210</v>
      </c>
      <c r="I3858" s="434">
        <v>180</v>
      </c>
      <c r="J3858" s="434">
        <v>0</v>
      </c>
      <c r="K3858" s="434">
        <v>2012</v>
      </c>
    </row>
    <row r="3859" spans="1:11" hidden="1" x14ac:dyDescent="0.25">
      <c r="A3859" s="434">
        <v>246867000</v>
      </c>
      <c r="B3859" s="434">
        <v>16438</v>
      </c>
      <c r="C3859" s="434" t="s">
        <v>31</v>
      </c>
      <c r="D3859" s="434" t="s">
        <v>25</v>
      </c>
      <c r="E3859" s="434">
        <v>13.4</v>
      </c>
      <c r="F3859" s="434">
        <v>2995</v>
      </c>
      <c r="G3859" s="434">
        <v>8096</v>
      </c>
      <c r="H3859" s="434">
        <v>5667</v>
      </c>
      <c r="I3859" s="434">
        <v>118.14</v>
      </c>
      <c r="J3859" s="434">
        <v>0</v>
      </c>
      <c r="K3859" s="434">
        <v>1970</v>
      </c>
    </row>
    <row r="3860" spans="1:11" hidden="1" x14ac:dyDescent="0.25">
      <c r="A3860" s="434">
        <v>246869000</v>
      </c>
      <c r="B3860" s="434">
        <v>83855</v>
      </c>
      <c r="C3860" s="434" t="s">
        <v>61</v>
      </c>
      <c r="D3860" s="434" t="s">
        <v>22</v>
      </c>
      <c r="E3860" s="434">
        <v>12.3</v>
      </c>
      <c r="F3860" s="434">
        <v>1520</v>
      </c>
      <c r="G3860" s="434">
        <v>3850</v>
      </c>
      <c r="H3860" s="434">
        <v>2545</v>
      </c>
      <c r="I3860" s="434">
        <v>88.6</v>
      </c>
      <c r="J3860" s="434">
        <v>0</v>
      </c>
      <c r="K3860" s="434">
        <v>2012</v>
      </c>
    </row>
    <row r="3861" spans="1:11" hidden="1" x14ac:dyDescent="0.25">
      <c r="A3861" s="434">
        <v>246872000</v>
      </c>
      <c r="B3861" s="434">
        <v>29772</v>
      </c>
      <c r="C3861" s="434" t="s">
        <v>61</v>
      </c>
      <c r="D3861" s="434" t="s">
        <v>25</v>
      </c>
      <c r="E3861" s="434">
        <v>12</v>
      </c>
      <c r="F3861" s="434">
        <v>3192</v>
      </c>
      <c r="G3861" s="434">
        <v>6550</v>
      </c>
      <c r="H3861" s="434">
        <v>5198</v>
      </c>
      <c r="I3861" s="434">
        <v>107.95</v>
      </c>
      <c r="J3861" s="434">
        <v>0</v>
      </c>
      <c r="K3861" s="434">
        <v>2013</v>
      </c>
    </row>
    <row r="3862" spans="1:11" hidden="1" x14ac:dyDescent="0.25">
      <c r="A3862" s="434">
        <v>246873000</v>
      </c>
      <c r="B3862" s="434">
        <v>81773</v>
      </c>
      <c r="C3862" s="434" t="s">
        <v>61</v>
      </c>
      <c r="D3862" s="434" t="s">
        <v>25</v>
      </c>
      <c r="E3862" s="434">
        <v>12</v>
      </c>
      <c r="F3862" s="434">
        <v>3192</v>
      </c>
      <c r="G3862" s="434">
        <v>6550</v>
      </c>
      <c r="H3862" s="434">
        <v>5198</v>
      </c>
      <c r="I3862" s="434">
        <v>107.95</v>
      </c>
      <c r="J3862" s="434">
        <v>0</v>
      </c>
      <c r="K3862" s="434">
        <v>2013</v>
      </c>
    </row>
    <row r="3863" spans="1:11" hidden="1" x14ac:dyDescent="0.25">
      <c r="A3863" s="434">
        <v>246878000</v>
      </c>
      <c r="B3863" s="434">
        <v>761887</v>
      </c>
      <c r="C3863" s="434" t="s">
        <v>24</v>
      </c>
      <c r="D3863" s="434" t="s">
        <v>29</v>
      </c>
      <c r="E3863" s="434">
        <v>15.8</v>
      </c>
      <c r="F3863" s="434">
        <v>7800</v>
      </c>
      <c r="G3863" s="434">
        <v>12268</v>
      </c>
      <c r="H3863" s="434">
        <v>13501</v>
      </c>
      <c r="I3863" s="434">
        <v>155.63999999999999</v>
      </c>
      <c r="J3863" s="434">
        <v>15600</v>
      </c>
      <c r="K3863" s="434">
        <v>2012</v>
      </c>
    </row>
    <row r="3864" spans="1:11" hidden="1" x14ac:dyDescent="0.25">
      <c r="A3864" s="434">
        <v>246881000</v>
      </c>
      <c r="B3864" s="434">
        <v>32971</v>
      </c>
      <c r="C3864" s="434" t="s">
        <v>24</v>
      </c>
      <c r="D3864" s="434" t="s">
        <v>22</v>
      </c>
      <c r="E3864" s="434">
        <v>0</v>
      </c>
      <c r="F3864" s="434">
        <v>0</v>
      </c>
      <c r="G3864" s="434">
        <v>3150</v>
      </c>
      <c r="H3864" s="434">
        <v>2950</v>
      </c>
      <c r="I3864" s="434">
        <v>87.18</v>
      </c>
      <c r="J3864" s="434">
        <v>3000</v>
      </c>
    </row>
    <row r="3865" spans="1:11" hidden="1" x14ac:dyDescent="0.25">
      <c r="A3865" s="434">
        <v>246883000</v>
      </c>
      <c r="B3865" s="434">
        <v>18568</v>
      </c>
      <c r="C3865" s="434" t="s">
        <v>31</v>
      </c>
      <c r="D3865" s="434" t="s">
        <v>29</v>
      </c>
      <c r="E3865" s="434">
        <v>17</v>
      </c>
      <c r="F3865" s="434">
        <v>9000</v>
      </c>
      <c r="G3865" s="434">
        <v>8000</v>
      </c>
      <c r="H3865" s="434">
        <v>15000</v>
      </c>
      <c r="I3865" s="434">
        <v>151.5</v>
      </c>
      <c r="J3865" s="434">
        <v>0</v>
      </c>
      <c r="K3865" s="434">
        <v>2014</v>
      </c>
    </row>
    <row r="3866" spans="1:11" hidden="1" x14ac:dyDescent="0.25">
      <c r="A3866" s="434">
        <v>246887000</v>
      </c>
      <c r="B3866" s="434">
        <v>6534</v>
      </c>
      <c r="C3866" s="434" t="s">
        <v>61</v>
      </c>
      <c r="D3866" s="434" t="s">
        <v>29</v>
      </c>
      <c r="E3866" s="434">
        <v>15</v>
      </c>
      <c r="F3866" s="434">
        <v>7200</v>
      </c>
      <c r="G3866" s="434">
        <v>21050</v>
      </c>
      <c r="H3866" s="434">
        <v>14796</v>
      </c>
      <c r="I3866" s="434">
        <v>172.34</v>
      </c>
      <c r="J3866" s="434">
        <v>0</v>
      </c>
      <c r="K3866" s="434">
        <v>2013</v>
      </c>
    </row>
    <row r="3867" spans="1:11" hidden="1" x14ac:dyDescent="0.25">
      <c r="A3867" s="434">
        <v>246894000</v>
      </c>
      <c r="B3867" s="434">
        <v>9534</v>
      </c>
      <c r="C3867" s="434" t="s">
        <v>28</v>
      </c>
      <c r="D3867" s="434" t="s">
        <v>29</v>
      </c>
      <c r="E3867" s="434">
        <v>14</v>
      </c>
      <c r="F3867" s="434">
        <v>8300</v>
      </c>
      <c r="G3867" s="434">
        <v>34735</v>
      </c>
      <c r="H3867" s="434">
        <v>24210</v>
      </c>
      <c r="I3867" s="434">
        <v>179.97300000000001</v>
      </c>
      <c r="J3867" s="434">
        <v>0</v>
      </c>
      <c r="K3867" s="434">
        <v>2013</v>
      </c>
    </row>
    <row r="3868" spans="1:11" hidden="1" x14ac:dyDescent="0.25">
      <c r="A3868" s="434">
        <v>246900000</v>
      </c>
      <c r="B3868" s="434">
        <v>51118</v>
      </c>
      <c r="C3868" s="434" t="s">
        <v>61</v>
      </c>
      <c r="D3868" s="434" t="s">
        <v>25</v>
      </c>
      <c r="E3868" s="434">
        <v>14</v>
      </c>
      <c r="F3868" s="434">
        <v>2970</v>
      </c>
      <c r="G3868" s="434">
        <v>11850</v>
      </c>
      <c r="H3868" s="434">
        <v>7367</v>
      </c>
      <c r="I3868" s="434">
        <v>142.65</v>
      </c>
      <c r="J3868" s="434">
        <v>0</v>
      </c>
      <c r="K3868" s="434">
        <v>2013</v>
      </c>
    </row>
    <row r="3869" spans="1:11" hidden="1" x14ac:dyDescent="0.25">
      <c r="A3869" s="434">
        <v>246912000</v>
      </c>
      <c r="B3869" s="434">
        <v>34578</v>
      </c>
      <c r="C3869" s="434" t="s">
        <v>61</v>
      </c>
      <c r="D3869" s="434" t="s">
        <v>29</v>
      </c>
      <c r="E3869" s="434">
        <v>15</v>
      </c>
      <c r="F3869" s="434">
        <v>7200</v>
      </c>
      <c r="G3869" s="434">
        <v>21050</v>
      </c>
      <c r="H3869" s="434">
        <v>14796</v>
      </c>
      <c r="I3869" s="434">
        <v>172.34</v>
      </c>
      <c r="J3869" s="434">
        <v>0</v>
      </c>
      <c r="K3869" s="434">
        <v>2013</v>
      </c>
    </row>
    <row r="3870" spans="1:11" hidden="1" x14ac:dyDescent="0.25">
      <c r="A3870" s="434">
        <v>246921000</v>
      </c>
      <c r="B3870" s="434">
        <v>24076</v>
      </c>
      <c r="C3870" s="434" t="s">
        <v>61</v>
      </c>
      <c r="D3870" s="434" t="s">
        <v>25</v>
      </c>
      <c r="E3870" s="434">
        <v>14</v>
      </c>
      <c r="F3870" s="434">
        <v>4000</v>
      </c>
      <c r="G3870" s="434">
        <v>10049</v>
      </c>
      <c r="H3870" s="434">
        <v>6693</v>
      </c>
      <c r="I3870" s="434">
        <v>116.26</v>
      </c>
      <c r="J3870" s="434">
        <v>0</v>
      </c>
      <c r="K3870" s="434">
        <v>2013</v>
      </c>
    </row>
    <row r="3871" spans="1:11" hidden="1" x14ac:dyDescent="0.25">
      <c r="A3871" s="434">
        <v>246925000</v>
      </c>
      <c r="B3871" s="434">
        <v>23271</v>
      </c>
      <c r="C3871" s="434" t="s">
        <v>56</v>
      </c>
      <c r="D3871" s="434" t="s">
        <v>13</v>
      </c>
      <c r="E3871" s="434">
        <v>10</v>
      </c>
      <c r="F3871" s="434">
        <v>2127</v>
      </c>
      <c r="G3871" s="434">
        <v>0</v>
      </c>
      <c r="H3871" s="434">
        <v>341</v>
      </c>
      <c r="I3871" s="434">
        <v>29.9</v>
      </c>
      <c r="J3871" s="434">
        <v>0</v>
      </c>
      <c r="K3871" s="434">
        <v>2013</v>
      </c>
    </row>
    <row r="3872" spans="1:11" hidden="1" x14ac:dyDescent="0.25">
      <c r="A3872" s="434">
        <v>247003000</v>
      </c>
      <c r="B3872" s="434">
        <v>8819</v>
      </c>
      <c r="C3872" s="434" t="s">
        <v>20</v>
      </c>
      <c r="D3872" s="434" t="s">
        <v>22</v>
      </c>
      <c r="E3872" s="434">
        <v>13.5</v>
      </c>
      <c r="F3872" s="434">
        <v>2204</v>
      </c>
      <c r="G3872" s="434">
        <v>2698</v>
      </c>
      <c r="H3872" s="434">
        <v>2349</v>
      </c>
      <c r="I3872" s="434">
        <v>89.6</v>
      </c>
      <c r="J3872" s="434">
        <v>2966</v>
      </c>
      <c r="K3872" s="434">
        <v>1994</v>
      </c>
    </row>
    <row r="3873" spans="1:11" hidden="1" x14ac:dyDescent="0.25">
      <c r="A3873" s="434">
        <v>247006000</v>
      </c>
      <c r="B3873" s="434">
        <v>6225</v>
      </c>
      <c r="C3873" s="434" t="s">
        <v>20</v>
      </c>
      <c r="D3873" s="434" t="s">
        <v>22</v>
      </c>
      <c r="E3873" s="434">
        <v>13.5</v>
      </c>
      <c r="F3873" s="434">
        <v>2204</v>
      </c>
      <c r="G3873" s="434">
        <v>2698</v>
      </c>
      <c r="H3873" s="434">
        <v>2349</v>
      </c>
      <c r="I3873" s="434">
        <v>89.6</v>
      </c>
      <c r="J3873" s="434">
        <v>2966</v>
      </c>
      <c r="K3873" s="434">
        <v>1994</v>
      </c>
    </row>
    <row r="3874" spans="1:11" hidden="1" x14ac:dyDescent="0.25">
      <c r="A3874" s="434">
        <v>247018700</v>
      </c>
      <c r="B3874" s="434">
        <v>219</v>
      </c>
      <c r="C3874" s="434" t="s">
        <v>31</v>
      </c>
      <c r="D3874" s="434" t="s">
        <v>29</v>
      </c>
      <c r="E3874" s="434">
        <v>22</v>
      </c>
      <c r="F3874" s="434">
        <v>13199</v>
      </c>
      <c r="G3874" s="434">
        <v>18440</v>
      </c>
      <c r="H3874" s="434">
        <v>52485</v>
      </c>
      <c r="I3874" s="434">
        <v>181.2</v>
      </c>
      <c r="K3874" s="434">
        <v>2001</v>
      </c>
    </row>
    <row r="3875" spans="1:11" hidden="1" x14ac:dyDescent="0.25">
      <c r="A3875" s="434">
        <v>247019600</v>
      </c>
      <c r="B3875" s="434">
        <v>1</v>
      </c>
      <c r="C3875" s="434" t="s">
        <v>31</v>
      </c>
      <c r="D3875" s="434" t="s">
        <v>29</v>
      </c>
      <c r="E3875" s="434">
        <v>22</v>
      </c>
      <c r="F3875" s="434">
        <v>13199</v>
      </c>
      <c r="G3875" s="434">
        <v>18885</v>
      </c>
      <c r="H3875" s="434">
        <v>52485</v>
      </c>
      <c r="I3875" s="434">
        <v>181.2</v>
      </c>
      <c r="J3875" s="434">
        <v>0</v>
      </c>
      <c r="K3875" s="434">
        <v>2001</v>
      </c>
    </row>
    <row r="3876" spans="1:11" hidden="1" x14ac:dyDescent="0.25">
      <c r="A3876" s="434">
        <v>247028700</v>
      </c>
      <c r="B3876" s="434">
        <v>26298</v>
      </c>
      <c r="C3876" s="434" t="s">
        <v>48</v>
      </c>
      <c r="D3876" s="434" t="s">
        <v>22</v>
      </c>
      <c r="E3876" s="434">
        <v>16</v>
      </c>
      <c r="F3876" s="434">
        <v>2591</v>
      </c>
      <c r="G3876" s="434">
        <v>649</v>
      </c>
      <c r="H3876" s="434">
        <v>1408</v>
      </c>
      <c r="I3876" s="434">
        <v>72.64</v>
      </c>
      <c r="J3876" s="434">
        <v>0</v>
      </c>
      <c r="K3876" s="434">
        <v>1973</v>
      </c>
    </row>
    <row r="3877" spans="1:11" hidden="1" x14ac:dyDescent="0.25">
      <c r="A3877" s="434">
        <v>247057000</v>
      </c>
      <c r="B3877" s="434">
        <v>23016</v>
      </c>
      <c r="C3877" s="434" t="s">
        <v>48</v>
      </c>
      <c r="D3877" s="434" t="s">
        <v>25</v>
      </c>
      <c r="E3877" s="434">
        <v>14</v>
      </c>
      <c r="F3877" s="434">
        <v>7444</v>
      </c>
      <c r="G3877" s="434">
        <v>3400</v>
      </c>
      <c r="H3877" s="434">
        <v>8345</v>
      </c>
      <c r="I3877" s="434">
        <v>111.5</v>
      </c>
      <c r="J3877" s="434">
        <v>0</v>
      </c>
      <c r="K3877" s="434">
        <v>1996</v>
      </c>
    </row>
    <row r="3878" spans="1:11" hidden="1" x14ac:dyDescent="0.25">
      <c r="A3878" s="434">
        <v>247060900</v>
      </c>
      <c r="B3878" s="434">
        <v>11446</v>
      </c>
      <c r="C3878" s="434" t="s">
        <v>20</v>
      </c>
      <c r="D3878" s="434" t="s">
        <v>29</v>
      </c>
      <c r="E3878" s="434">
        <v>14</v>
      </c>
      <c r="F3878" s="434">
        <v>9480</v>
      </c>
      <c r="G3878" s="434">
        <v>37320</v>
      </c>
      <c r="H3878" s="434">
        <v>25600</v>
      </c>
      <c r="I3878" s="434">
        <v>180</v>
      </c>
      <c r="J3878" s="434">
        <v>43410</v>
      </c>
      <c r="K3878" s="434">
        <v>2002</v>
      </c>
    </row>
    <row r="3879" spans="1:11" hidden="1" x14ac:dyDescent="0.25">
      <c r="A3879" s="434">
        <v>247062400</v>
      </c>
      <c r="B3879" s="434">
        <v>2682</v>
      </c>
      <c r="C3879" s="434" t="s">
        <v>20</v>
      </c>
      <c r="D3879" s="434" t="s">
        <v>29</v>
      </c>
      <c r="E3879" s="434">
        <v>15.2</v>
      </c>
      <c r="F3879" s="434">
        <v>9000</v>
      </c>
      <c r="G3879" s="434">
        <v>35795</v>
      </c>
      <c r="H3879" s="434">
        <v>23375</v>
      </c>
      <c r="I3879" s="434">
        <v>175.87</v>
      </c>
      <c r="J3879" s="434">
        <v>43150</v>
      </c>
      <c r="K3879" s="434">
        <v>2002</v>
      </c>
    </row>
    <row r="3880" spans="1:11" hidden="1" x14ac:dyDescent="0.25">
      <c r="A3880" s="434">
        <v>247069800</v>
      </c>
      <c r="B3880" s="434">
        <v>27661</v>
      </c>
      <c r="C3880" s="434" t="s">
        <v>20</v>
      </c>
      <c r="D3880" s="434" t="s">
        <v>29</v>
      </c>
      <c r="E3880" s="434">
        <v>14.6</v>
      </c>
      <c r="F3880" s="434">
        <v>9467</v>
      </c>
      <c r="G3880" s="434">
        <v>37320</v>
      </c>
      <c r="H3880" s="434">
        <v>25651</v>
      </c>
      <c r="I3880" s="434">
        <v>180</v>
      </c>
      <c r="J3880" s="434">
        <v>0</v>
      </c>
      <c r="K3880" s="434">
        <v>1970</v>
      </c>
    </row>
    <row r="3881" spans="1:11" hidden="1" x14ac:dyDescent="0.25">
      <c r="A3881" s="434">
        <v>247087700</v>
      </c>
      <c r="B3881" s="434">
        <v>2827</v>
      </c>
      <c r="C3881" s="434" t="s">
        <v>20</v>
      </c>
      <c r="D3881" s="434" t="s">
        <v>29</v>
      </c>
      <c r="E3881" s="434">
        <v>15.2</v>
      </c>
      <c r="F3881" s="434">
        <v>9598</v>
      </c>
      <c r="G3881" s="434">
        <v>35676</v>
      </c>
      <c r="H3881" s="434">
        <v>23375</v>
      </c>
      <c r="I3881" s="434">
        <v>175.87</v>
      </c>
      <c r="J3881" s="434">
        <v>40963</v>
      </c>
      <c r="K3881" s="434">
        <v>2003</v>
      </c>
    </row>
    <row r="3882" spans="1:11" hidden="1" x14ac:dyDescent="0.25">
      <c r="A3882" s="434">
        <v>247088200</v>
      </c>
      <c r="B3882" s="434">
        <v>163322</v>
      </c>
      <c r="C3882" s="434" t="s">
        <v>44</v>
      </c>
      <c r="D3882" s="434" t="s">
        <v>36</v>
      </c>
      <c r="E3882" s="434">
        <v>22</v>
      </c>
      <c r="F3882" s="434">
        <v>62370</v>
      </c>
      <c r="G3882" s="434">
        <v>7500</v>
      </c>
      <c r="H3882" s="434">
        <v>85619</v>
      </c>
      <c r="I3882" s="434">
        <v>292.5</v>
      </c>
      <c r="J3882" s="434">
        <v>0</v>
      </c>
      <c r="K3882" s="434">
        <v>1970</v>
      </c>
    </row>
    <row r="3883" spans="1:11" hidden="1" x14ac:dyDescent="0.25">
      <c r="A3883" s="434">
        <v>247094800</v>
      </c>
      <c r="B3883" s="434">
        <v>128618</v>
      </c>
      <c r="C3883" s="434" t="s">
        <v>44</v>
      </c>
      <c r="D3883" s="434" t="s">
        <v>36</v>
      </c>
      <c r="E3883" s="434">
        <v>20</v>
      </c>
      <c r="F3883" s="434">
        <v>66000</v>
      </c>
      <c r="G3883" s="434">
        <v>8200</v>
      </c>
      <c r="H3883" s="434">
        <v>102587</v>
      </c>
      <c r="I3883" s="434">
        <v>272.2</v>
      </c>
      <c r="J3883" s="434">
        <v>0</v>
      </c>
      <c r="K3883" s="434">
        <v>2003</v>
      </c>
    </row>
    <row r="3884" spans="1:11" hidden="1" x14ac:dyDescent="0.25">
      <c r="A3884" s="434">
        <v>247102500</v>
      </c>
      <c r="B3884" s="434">
        <v>23033</v>
      </c>
      <c r="C3884" s="434" t="s">
        <v>20</v>
      </c>
      <c r="D3884" s="434" t="s">
        <v>25</v>
      </c>
      <c r="E3884" s="434">
        <v>15</v>
      </c>
      <c r="F3884" s="434">
        <v>7281</v>
      </c>
      <c r="G3884" s="434">
        <v>12003</v>
      </c>
      <c r="H3884" s="434">
        <v>8428</v>
      </c>
      <c r="I3884" s="434">
        <v>136.5</v>
      </c>
      <c r="J3884" s="434">
        <v>13513</v>
      </c>
      <c r="K3884" s="434">
        <v>2004</v>
      </c>
    </row>
    <row r="3885" spans="1:11" hidden="1" x14ac:dyDescent="0.25">
      <c r="A3885" s="434">
        <v>247113300</v>
      </c>
      <c r="B3885" s="434">
        <v>55290</v>
      </c>
      <c r="C3885" s="434" t="s">
        <v>44</v>
      </c>
      <c r="D3885" s="434" t="s">
        <v>36</v>
      </c>
      <c r="E3885" s="434">
        <v>20</v>
      </c>
      <c r="F3885" s="434">
        <v>63000</v>
      </c>
      <c r="G3885" s="434">
        <v>9859</v>
      </c>
      <c r="H3885" s="434">
        <v>102587</v>
      </c>
      <c r="I3885" s="434">
        <v>272.2</v>
      </c>
      <c r="J3885" s="434">
        <v>0</v>
      </c>
      <c r="K3885" s="434">
        <v>2004</v>
      </c>
    </row>
    <row r="3886" spans="1:11" hidden="1" x14ac:dyDescent="0.25">
      <c r="A3886" s="434">
        <v>247114900</v>
      </c>
      <c r="B3886" s="434">
        <v>147220</v>
      </c>
      <c r="C3886" s="434" t="s">
        <v>44</v>
      </c>
      <c r="D3886" s="434" t="s">
        <v>33</v>
      </c>
      <c r="E3886" s="434">
        <v>21</v>
      </c>
      <c r="F3886" s="434">
        <v>27400</v>
      </c>
      <c r="G3886" s="434">
        <v>4232</v>
      </c>
      <c r="H3886" s="434">
        <v>42289</v>
      </c>
      <c r="I3886" s="434">
        <v>202.85</v>
      </c>
      <c r="J3886" s="434">
        <v>0</v>
      </c>
      <c r="K3886" s="434">
        <v>2002</v>
      </c>
    </row>
    <row r="3887" spans="1:11" hidden="1" x14ac:dyDescent="0.25">
      <c r="A3887" s="434">
        <v>247117300</v>
      </c>
      <c r="B3887" s="434">
        <v>380063</v>
      </c>
      <c r="C3887" s="434" t="s">
        <v>44</v>
      </c>
      <c r="D3887" s="434" t="s">
        <v>29</v>
      </c>
      <c r="E3887" s="434">
        <v>20</v>
      </c>
      <c r="F3887" s="434">
        <v>21720</v>
      </c>
      <c r="G3887" s="434">
        <v>3752</v>
      </c>
      <c r="H3887" s="434">
        <v>38557</v>
      </c>
      <c r="I3887" s="434">
        <v>193.34</v>
      </c>
      <c r="J3887" s="434">
        <v>0</v>
      </c>
      <c r="K3887" s="434">
        <v>1970</v>
      </c>
    </row>
    <row r="3888" spans="1:11" hidden="1" x14ac:dyDescent="0.25">
      <c r="A3888" s="434">
        <v>247117400</v>
      </c>
      <c r="B3888" s="434">
        <v>200713</v>
      </c>
      <c r="C3888" s="434" t="s">
        <v>44</v>
      </c>
      <c r="D3888" s="434" t="s">
        <v>33</v>
      </c>
      <c r="E3888" s="434">
        <v>20</v>
      </c>
      <c r="F3888" s="434">
        <v>27400</v>
      </c>
      <c r="G3888" s="434">
        <v>4157</v>
      </c>
      <c r="H3888" s="434">
        <v>42289</v>
      </c>
      <c r="I3888" s="434">
        <v>202.85</v>
      </c>
      <c r="J3888" s="434">
        <v>0</v>
      </c>
      <c r="K3888" s="434">
        <v>2003</v>
      </c>
    </row>
    <row r="3889" spans="1:11" hidden="1" x14ac:dyDescent="0.25">
      <c r="A3889" s="434">
        <v>247118700</v>
      </c>
      <c r="B3889" s="434">
        <v>8016</v>
      </c>
      <c r="C3889" s="434" t="s">
        <v>20</v>
      </c>
      <c r="D3889" s="434" t="s">
        <v>29</v>
      </c>
      <c r="E3889" s="434">
        <v>15</v>
      </c>
      <c r="F3889" s="434">
        <v>8463</v>
      </c>
      <c r="G3889" s="434">
        <v>40218</v>
      </c>
      <c r="H3889" s="434">
        <v>25063</v>
      </c>
      <c r="I3889" s="434">
        <v>175.93</v>
      </c>
      <c r="J3889" s="434">
        <v>42561</v>
      </c>
      <c r="K3889" s="434">
        <v>2005</v>
      </c>
    </row>
    <row r="3890" spans="1:11" hidden="1" x14ac:dyDescent="0.25">
      <c r="A3890" s="434">
        <v>247148700</v>
      </c>
      <c r="B3890" s="434">
        <v>77</v>
      </c>
      <c r="C3890" s="434" t="s">
        <v>24</v>
      </c>
      <c r="D3890" s="434" t="s">
        <v>33</v>
      </c>
      <c r="E3890" s="434">
        <v>14.8</v>
      </c>
      <c r="F3890" s="434">
        <v>12003</v>
      </c>
      <c r="G3890" s="434">
        <v>105411</v>
      </c>
      <c r="H3890" s="434">
        <v>56346</v>
      </c>
      <c r="I3890" s="434">
        <v>239</v>
      </c>
      <c r="J3890" s="434">
        <v>115572</v>
      </c>
      <c r="K3890" s="434">
        <v>2003</v>
      </c>
    </row>
    <row r="3891" spans="1:11" hidden="1" x14ac:dyDescent="0.25">
      <c r="A3891" s="434">
        <v>247153600</v>
      </c>
      <c r="B3891" s="434">
        <v>99008</v>
      </c>
      <c r="C3891" s="434" t="s">
        <v>46</v>
      </c>
      <c r="D3891" s="434" t="s">
        <v>17</v>
      </c>
      <c r="E3891" s="434">
        <v>14.5</v>
      </c>
      <c r="F3891" s="434">
        <v>8000</v>
      </c>
      <c r="G3891" s="434">
        <v>1907</v>
      </c>
      <c r="H3891" s="434">
        <v>1658</v>
      </c>
      <c r="I3891" s="434">
        <v>55.4</v>
      </c>
      <c r="J3891" s="434">
        <v>0</v>
      </c>
      <c r="K3891" s="434">
        <v>2006</v>
      </c>
    </row>
    <row r="3892" spans="1:11" hidden="1" x14ac:dyDescent="0.25">
      <c r="A3892" s="434">
        <v>247182500</v>
      </c>
      <c r="B3892" s="434">
        <v>12137</v>
      </c>
      <c r="C3892" s="434" t="s">
        <v>20</v>
      </c>
      <c r="D3892" s="434" t="s">
        <v>29</v>
      </c>
      <c r="E3892" s="434">
        <v>15</v>
      </c>
      <c r="F3892" s="434">
        <v>8561</v>
      </c>
      <c r="G3892" s="434">
        <v>40057</v>
      </c>
      <c r="H3892" s="434">
        <v>25431</v>
      </c>
      <c r="I3892" s="434">
        <v>175.96</v>
      </c>
      <c r="J3892" s="434">
        <v>42885</v>
      </c>
      <c r="K3892" s="434">
        <v>2006</v>
      </c>
    </row>
    <row r="3893" spans="1:11" hidden="1" x14ac:dyDescent="0.25">
      <c r="A3893" s="434">
        <v>247187700</v>
      </c>
      <c r="B3893" s="434">
        <v>70558</v>
      </c>
      <c r="C3893" s="434" t="s">
        <v>44</v>
      </c>
      <c r="D3893" s="434" t="s">
        <v>36</v>
      </c>
      <c r="E3893" s="434">
        <v>22.5</v>
      </c>
      <c r="F3893" s="434">
        <v>36000</v>
      </c>
      <c r="G3893" s="434">
        <v>8810</v>
      </c>
      <c r="H3893" s="434">
        <v>69203</v>
      </c>
      <c r="I3893" s="434">
        <v>251.89</v>
      </c>
      <c r="J3893" s="434">
        <v>0</v>
      </c>
      <c r="K3893" s="434">
        <v>2007</v>
      </c>
    </row>
    <row r="3894" spans="1:11" hidden="1" x14ac:dyDescent="0.25">
      <c r="A3894" s="434">
        <v>247224200</v>
      </c>
      <c r="B3894" s="434">
        <v>3471</v>
      </c>
      <c r="C3894" s="434" t="s">
        <v>20</v>
      </c>
      <c r="D3894" s="434" t="s">
        <v>25</v>
      </c>
      <c r="E3894" s="434">
        <v>15</v>
      </c>
      <c r="F3894" s="434">
        <v>7995</v>
      </c>
      <c r="G3894" s="434">
        <v>18818</v>
      </c>
      <c r="H3894" s="434">
        <v>12008</v>
      </c>
      <c r="I3894" s="434">
        <v>143</v>
      </c>
      <c r="J3894" s="434">
        <v>18894</v>
      </c>
      <c r="K3894" s="434">
        <v>2008</v>
      </c>
    </row>
    <row r="3895" spans="1:11" hidden="1" x14ac:dyDescent="0.25">
      <c r="A3895" s="434">
        <v>247226430</v>
      </c>
      <c r="B3895" s="434">
        <v>4274</v>
      </c>
      <c r="C3895" s="434" t="s">
        <v>61</v>
      </c>
      <c r="D3895" s="434" t="s">
        <v>13</v>
      </c>
      <c r="I3895" s="434">
        <v>14</v>
      </c>
    </row>
    <row r="3896" spans="1:11" hidden="1" x14ac:dyDescent="0.25">
      <c r="A3896" s="434">
        <v>247226900</v>
      </c>
      <c r="B3896" s="434">
        <v>50469</v>
      </c>
      <c r="C3896" s="434" t="s">
        <v>20</v>
      </c>
      <c r="D3896" s="434" t="s">
        <v>29</v>
      </c>
      <c r="E3896" s="434">
        <v>15.9</v>
      </c>
      <c r="F3896" s="434">
        <v>13560</v>
      </c>
      <c r="G3896" s="434">
        <v>51246</v>
      </c>
      <c r="H3896" s="434">
        <v>30119</v>
      </c>
      <c r="I3896" s="434">
        <v>183</v>
      </c>
      <c r="J3896" s="434">
        <v>51579</v>
      </c>
      <c r="K3896" s="434">
        <v>2007</v>
      </c>
    </row>
    <row r="3897" spans="1:11" hidden="1" x14ac:dyDescent="0.25">
      <c r="A3897" s="434">
        <v>247229700</v>
      </c>
      <c r="B3897" s="434">
        <v>192959</v>
      </c>
      <c r="C3897" s="434" t="s">
        <v>44</v>
      </c>
      <c r="D3897" s="434" t="s">
        <v>36</v>
      </c>
      <c r="E3897" s="434">
        <v>21.8</v>
      </c>
      <c r="F3897" s="434">
        <v>36000</v>
      </c>
      <c r="G3897" s="434">
        <v>8765</v>
      </c>
      <c r="H3897" s="434">
        <v>69203</v>
      </c>
      <c r="I3897" s="434">
        <v>251.89</v>
      </c>
      <c r="J3897" s="434">
        <v>0</v>
      </c>
      <c r="K3897" s="434">
        <v>2008</v>
      </c>
    </row>
    <row r="3898" spans="1:11" hidden="1" x14ac:dyDescent="0.25">
      <c r="A3898" s="434">
        <v>247235700</v>
      </c>
      <c r="B3898" s="434">
        <v>11905</v>
      </c>
      <c r="C3898" s="434" t="s">
        <v>16</v>
      </c>
      <c r="D3898" s="434" t="s">
        <v>33</v>
      </c>
      <c r="E3898" s="434">
        <v>14.5</v>
      </c>
      <c r="F3898" s="434">
        <v>12138</v>
      </c>
      <c r="G3898" s="434">
        <v>109060</v>
      </c>
      <c r="H3898" s="434">
        <v>60185</v>
      </c>
      <c r="I3898" s="434">
        <v>243</v>
      </c>
      <c r="J3898" s="434">
        <v>0</v>
      </c>
      <c r="K3898" s="434">
        <v>1970</v>
      </c>
    </row>
    <row r="3899" spans="1:11" hidden="1" x14ac:dyDescent="0.25">
      <c r="A3899" s="434">
        <v>247237300</v>
      </c>
      <c r="B3899" s="434">
        <v>2914</v>
      </c>
      <c r="C3899" s="434" t="s">
        <v>46</v>
      </c>
      <c r="D3899" s="434" t="s">
        <v>22</v>
      </c>
      <c r="G3899" s="434">
        <v>2945</v>
      </c>
      <c r="H3899" s="434">
        <v>2899</v>
      </c>
      <c r="I3899" s="434">
        <v>76.25</v>
      </c>
    </row>
    <row r="3900" spans="1:11" hidden="1" x14ac:dyDescent="0.25">
      <c r="A3900" s="434">
        <v>247239700</v>
      </c>
      <c r="B3900" s="434">
        <v>436</v>
      </c>
      <c r="C3900" s="434" t="s">
        <v>20</v>
      </c>
      <c r="D3900" s="434" t="s">
        <v>29</v>
      </c>
      <c r="E3900" s="434">
        <v>14.9</v>
      </c>
      <c r="F3900" s="434">
        <v>9960</v>
      </c>
      <c r="G3900" s="434">
        <v>40408</v>
      </c>
      <c r="H3900" s="434">
        <v>25864</v>
      </c>
      <c r="I3900" s="434">
        <v>179.96</v>
      </c>
      <c r="J3900" s="434">
        <v>47803</v>
      </c>
      <c r="K3900" s="434">
        <v>2010</v>
      </c>
    </row>
    <row r="3901" spans="1:11" hidden="1" x14ac:dyDescent="0.25">
      <c r="A3901" s="434">
        <v>247240100</v>
      </c>
      <c r="B3901" s="434">
        <v>8940</v>
      </c>
      <c r="C3901" s="434" t="s">
        <v>20</v>
      </c>
      <c r="D3901" s="434" t="s">
        <v>29</v>
      </c>
      <c r="E3901" s="434">
        <v>14.5</v>
      </c>
      <c r="F3901" s="434">
        <v>9960</v>
      </c>
      <c r="G3901" s="434">
        <v>49999</v>
      </c>
      <c r="H3901" s="434">
        <v>30221</v>
      </c>
      <c r="I3901" s="434">
        <v>183.2</v>
      </c>
      <c r="J3901" s="434">
        <v>51472</v>
      </c>
      <c r="K3901" s="434">
        <v>2010</v>
      </c>
    </row>
    <row r="3902" spans="1:11" hidden="1" x14ac:dyDescent="0.25">
      <c r="A3902" s="434">
        <v>247241600</v>
      </c>
      <c r="B3902" s="434">
        <v>35749</v>
      </c>
      <c r="C3902" s="434" t="s">
        <v>31</v>
      </c>
      <c r="D3902" s="434" t="s">
        <v>25</v>
      </c>
      <c r="E3902" s="434">
        <v>14.8</v>
      </c>
      <c r="F3902" s="434">
        <v>3400</v>
      </c>
      <c r="G3902" s="434">
        <v>9770</v>
      </c>
      <c r="H3902" s="434">
        <v>6351</v>
      </c>
      <c r="I3902" s="434">
        <v>132.19999999999999</v>
      </c>
      <c r="J3902" s="434">
        <v>0</v>
      </c>
      <c r="K3902" s="434">
        <v>1970</v>
      </c>
    </row>
    <row r="3903" spans="1:11" hidden="1" x14ac:dyDescent="0.25">
      <c r="A3903" s="434">
        <v>247255400</v>
      </c>
      <c r="B3903" s="434">
        <v>425227</v>
      </c>
      <c r="C3903" s="434" t="s">
        <v>44</v>
      </c>
      <c r="D3903" s="434" t="s">
        <v>36</v>
      </c>
      <c r="E3903" s="434">
        <v>22.5</v>
      </c>
      <c r="F3903" s="434">
        <v>36000</v>
      </c>
      <c r="G3903" s="434">
        <v>3737</v>
      </c>
      <c r="H3903" s="434">
        <v>69203</v>
      </c>
      <c r="I3903" s="434">
        <v>251.89</v>
      </c>
      <c r="J3903" s="434">
        <v>0</v>
      </c>
      <c r="K3903" s="434">
        <v>2009</v>
      </c>
    </row>
    <row r="3904" spans="1:11" hidden="1" x14ac:dyDescent="0.25">
      <c r="A3904" s="434">
        <v>247256300</v>
      </c>
      <c r="B3904" s="434">
        <v>7227</v>
      </c>
      <c r="C3904" s="434" t="s">
        <v>28</v>
      </c>
      <c r="D3904" s="434" t="s">
        <v>33</v>
      </c>
      <c r="E3904" s="434">
        <v>14.1</v>
      </c>
      <c r="F3904" s="434">
        <v>13550</v>
      </c>
      <c r="G3904" s="434">
        <v>93271</v>
      </c>
      <c r="H3904" s="434">
        <v>51255</v>
      </c>
      <c r="I3904" s="434">
        <v>229.2</v>
      </c>
      <c r="J3904" s="434">
        <v>0</v>
      </c>
      <c r="K3904" s="434">
        <v>2009</v>
      </c>
    </row>
    <row r="3905" spans="1:11" hidden="1" x14ac:dyDescent="0.25">
      <c r="A3905" s="434">
        <v>247256400</v>
      </c>
      <c r="B3905" s="434">
        <v>3756</v>
      </c>
      <c r="C3905" s="434" t="s">
        <v>20</v>
      </c>
      <c r="D3905" s="434" t="s">
        <v>29</v>
      </c>
      <c r="E3905" s="434">
        <v>14</v>
      </c>
      <c r="F3905" s="434">
        <v>9000</v>
      </c>
      <c r="G3905" s="434">
        <v>25998</v>
      </c>
      <c r="H3905" s="434">
        <v>17644</v>
      </c>
      <c r="I3905" s="434">
        <v>169.9</v>
      </c>
      <c r="J3905" s="434">
        <v>31259</v>
      </c>
      <c r="K3905" s="434">
        <v>2008</v>
      </c>
    </row>
    <row r="3906" spans="1:11" hidden="1" x14ac:dyDescent="0.25">
      <c r="A3906" s="434">
        <v>247257900</v>
      </c>
      <c r="B3906" s="434">
        <v>135664</v>
      </c>
      <c r="C3906" s="434" t="s">
        <v>44</v>
      </c>
      <c r="D3906" s="434" t="s">
        <v>36</v>
      </c>
      <c r="E3906" s="434">
        <v>21.6</v>
      </c>
      <c r="F3906" s="434">
        <v>64000</v>
      </c>
      <c r="G3906" s="434">
        <v>7600</v>
      </c>
      <c r="H3906" s="434">
        <v>92720</v>
      </c>
      <c r="I3906" s="434">
        <v>292</v>
      </c>
      <c r="J3906" s="434">
        <v>0</v>
      </c>
      <c r="K3906" s="434">
        <v>2009</v>
      </c>
    </row>
    <row r="3907" spans="1:11" hidden="1" x14ac:dyDescent="0.25">
      <c r="A3907" s="434">
        <v>247258100</v>
      </c>
      <c r="B3907" s="434">
        <v>357394</v>
      </c>
      <c r="C3907" s="434" t="s">
        <v>44</v>
      </c>
      <c r="D3907" s="434" t="s">
        <v>36</v>
      </c>
      <c r="E3907" s="434">
        <v>21.5</v>
      </c>
      <c r="F3907" s="434">
        <v>75600</v>
      </c>
      <c r="G3907" s="434">
        <v>10000</v>
      </c>
      <c r="H3907" s="434">
        <v>114425</v>
      </c>
      <c r="I3907" s="434">
        <v>290</v>
      </c>
      <c r="J3907" s="434">
        <v>0</v>
      </c>
      <c r="K3907" s="434">
        <v>2009</v>
      </c>
    </row>
    <row r="3908" spans="1:11" hidden="1" x14ac:dyDescent="0.25">
      <c r="A3908" s="434">
        <v>247258200</v>
      </c>
      <c r="B3908" s="434">
        <v>11921</v>
      </c>
      <c r="C3908" s="434" t="s">
        <v>16</v>
      </c>
      <c r="D3908" s="434" t="s">
        <v>33</v>
      </c>
      <c r="I3908" s="434">
        <v>249</v>
      </c>
    </row>
    <row r="3909" spans="1:11" hidden="1" x14ac:dyDescent="0.25">
      <c r="A3909" s="434">
        <v>247265500</v>
      </c>
      <c r="B3909" s="434">
        <v>12024</v>
      </c>
      <c r="C3909" s="434" t="s">
        <v>16</v>
      </c>
      <c r="D3909" s="434" t="s">
        <v>33</v>
      </c>
      <c r="E3909" s="434">
        <v>14.5</v>
      </c>
      <c r="F3909" s="434">
        <v>12138</v>
      </c>
      <c r="G3909" s="434">
        <v>109060</v>
      </c>
      <c r="H3909" s="434">
        <v>60185</v>
      </c>
      <c r="I3909" s="434">
        <v>243</v>
      </c>
      <c r="J3909" s="434">
        <v>0</v>
      </c>
      <c r="K3909" s="434">
        <v>1970</v>
      </c>
    </row>
    <row r="3910" spans="1:11" hidden="1" x14ac:dyDescent="0.25">
      <c r="A3910" s="434">
        <v>247266600</v>
      </c>
      <c r="B3910" s="434">
        <v>46442</v>
      </c>
      <c r="C3910" s="434" t="s">
        <v>46</v>
      </c>
      <c r="D3910" s="434" t="s">
        <v>17</v>
      </c>
      <c r="E3910" s="434">
        <v>14.5</v>
      </c>
      <c r="F3910" s="434">
        <v>8000</v>
      </c>
      <c r="G3910" s="434">
        <v>1918</v>
      </c>
      <c r="H3910" s="434">
        <v>1658</v>
      </c>
      <c r="I3910" s="434">
        <v>55.4</v>
      </c>
      <c r="J3910" s="434">
        <v>0</v>
      </c>
      <c r="K3910" s="434">
        <v>2009</v>
      </c>
    </row>
    <row r="3911" spans="1:11" hidden="1" x14ac:dyDescent="0.25">
      <c r="A3911" s="434">
        <v>247270700</v>
      </c>
      <c r="B3911" s="434">
        <v>20186</v>
      </c>
      <c r="C3911" s="434" t="s">
        <v>28</v>
      </c>
      <c r="D3911" s="434" t="s">
        <v>33</v>
      </c>
      <c r="E3911" s="434">
        <v>14.5</v>
      </c>
      <c r="F3911" s="434">
        <v>10010</v>
      </c>
      <c r="G3911" s="434">
        <v>82790</v>
      </c>
      <c r="H3911" s="434">
        <v>42887</v>
      </c>
      <c r="I3911" s="434">
        <v>228.99</v>
      </c>
      <c r="J3911" s="434">
        <v>0</v>
      </c>
      <c r="K3911" s="434">
        <v>1970</v>
      </c>
    </row>
    <row r="3912" spans="1:11" hidden="1" x14ac:dyDescent="0.25">
      <c r="A3912" s="434">
        <v>247271400</v>
      </c>
      <c r="B3912" s="434">
        <v>31806</v>
      </c>
      <c r="C3912" s="434" t="s">
        <v>20</v>
      </c>
      <c r="D3912" s="434" t="s">
        <v>29</v>
      </c>
      <c r="E3912" s="434">
        <v>14.9</v>
      </c>
      <c r="F3912" s="434">
        <v>9480</v>
      </c>
      <c r="G3912" s="434">
        <v>40248</v>
      </c>
      <c r="H3912" s="434">
        <v>25385</v>
      </c>
      <c r="I3912" s="434">
        <v>175.98500000000001</v>
      </c>
      <c r="J3912" s="434">
        <v>43018</v>
      </c>
      <c r="K3912" s="434">
        <v>2009</v>
      </c>
    </row>
    <row r="3913" spans="1:11" hidden="1" x14ac:dyDescent="0.25">
      <c r="A3913" s="434">
        <v>247274800</v>
      </c>
      <c r="B3913" s="434">
        <v>11296</v>
      </c>
      <c r="C3913" s="434" t="s">
        <v>28</v>
      </c>
      <c r="D3913" s="434" t="s">
        <v>33</v>
      </c>
      <c r="E3913" s="434">
        <v>14.1</v>
      </c>
      <c r="F3913" s="434">
        <v>11526</v>
      </c>
      <c r="G3913" s="434">
        <v>93313</v>
      </c>
      <c r="H3913" s="434">
        <v>51255</v>
      </c>
      <c r="I3913" s="434">
        <v>229.2</v>
      </c>
      <c r="J3913" s="434">
        <v>0</v>
      </c>
      <c r="K3913" s="434">
        <v>1970</v>
      </c>
    </row>
    <row r="3914" spans="1:11" hidden="1" x14ac:dyDescent="0.25">
      <c r="A3914" s="434">
        <v>247275300</v>
      </c>
      <c r="B3914" s="434">
        <v>49082</v>
      </c>
      <c r="C3914" s="434" t="s">
        <v>16</v>
      </c>
      <c r="D3914" s="434" t="s">
        <v>33</v>
      </c>
      <c r="E3914" s="434">
        <v>15</v>
      </c>
      <c r="F3914" s="434">
        <v>11526</v>
      </c>
      <c r="G3914" s="434">
        <v>115727</v>
      </c>
      <c r="H3914" s="434">
        <v>61241</v>
      </c>
      <c r="I3914" s="434">
        <v>248.97</v>
      </c>
      <c r="J3914" s="434">
        <v>0</v>
      </c>
      <c r="K3914" s="434">
        <v>1970</v>
      </c>
    </row>
    <row r="3915" spans="1:11" hidden="1" x14ac:dyDescent="0.25">
      <c r="A3915" s="434">
        <v>247275900</v>
      </c>
      <c r="B3915" s="434">
        <v>2736</v>
      </c>
      <c r="C3915" s="434" t="s">
        <v>24</v>
      </c>
      <c r="D3915" s="434" t="s">
        <v>36</v>
      </c>
      <c r="E3915" s="434">
        <v>15.7</v>
      </c>
      <c r="F3915" s="434">
        <v>18660</v>
      </c>
      <c r="G3915" s="434">
        <v>158319</v>
      </c>
      <c r="H3915" s="434">
        <v>81499</v>
      </c>
      <c r="I3915" s="434">
        <v>274.39</v>
      </c>
      <c r="J3915" s="434">
        <v>167440</v>
      </c>
      <c r="K3915" s="434">
        <v>2009</v>
      </c>
    </row>
    <row r="3916" spans="1:11" hidden="1" x14ac:dyDescent="0.25">
      <c r="A3916" s="434">
        <v>247276200</v>
      </c>
      <c r="B3916" s="434">
        <v>11516</v>
      </c>
      <c r="C3916" s="434" t="s">
        <v>16</v>
      </c>
      <c r="D3916" s="434" t="s">
        <v>25</v>
      </c>
      <c r="E3916" s="434">
        <v>13.7</v>
      </c>
      <c r="F3916" s="434">
        <v>4000</v>
      </c>
      <c r="G3916" s="434">
        <v>9228</v>
      </c>
      <c r="H3916" s="434">
        <v>6290</v>
      </c>
      <c r="I3916" s="434">
        <v>108.5</v>
      </c>
      <c r="J3916" s="434">
        <v>7594</v>
      </c>
      <c r="K3916" s="434">
        <v>2009</v>
      </c>
    </row>
    <row r="3917" spans="1:11" hidden="1" x14ac:dyDescent="0.25">
      <c r="A3917" s="434">
        <v>247276500</v>
      </c>
      <c r="B3917" s="434">
        <v>19328</v>
      </c>
      <c r="C3917" s="434" t="s">
        <v>20</v>
      </c>
      <c r="D3917" s="434" t="s">
        <v>29</v>
      </c>
      <c r="E3917" s="434">
        <v>15</v>
      </c>
      <c r="F3917" s="434">
        <v>15820</v>
      </c>
      <c r="G3917" s="434">
        <v>53116</v>
      </c>
      <c r="H3917" s="434">
        <v>29313</v>
      </c>
      <c r="I3917" s="434">
        <v>183.2</v>
      </c>
      <c r="J3917" s="434">
        <v>0</v>
      </c>
      <c r="K3917" s="434">
        <v>1970</v>
      </c>
    </row>
    <row r="3918" spans="1:11" hidden="1" x14ac:dyDescent="0.25">
      <c r="A3918" s="434">
        <v>247278400</v>
      </c>
      <c r="B3918" s="434">
        <v>28206</v>
      </c>
      <c r="C3918" s="434" t="s">
        <v>46</v>
      </c>
      <c r="D3918" s="434" t="s">
        <v>17</v>
      </c>
      <c r="E3918" s="434">
        <v>14.8</v>
      </c>
      <c r="F3918" s="434">
        <v>6000</v>
      </c>
      <c r="G3918" s="434">
        <v>1268</v>
      </c>
      <c r="H3918" s="434">
        <v>1397</v>
      </c>
      <c r="I3918" s="434">
        <v>50</v>
      </c>
      <c r="J3918" s="434">
        <v>0</v>
      </c>
      <c r="K3918" s="434">
        <v>2010</v>
      </c>
    </row>
    <row r="3919" spans="1:11" hidden="1" x14ac:dyDescent="0.25">
      <c r="A3919" s="434">
        <v>247278500</v>
      </c>
      <c r="B3919" s="434">
        <v>71622</v>
      </c>
      <c r="C3919" s="434" t="s">
        <v>46</v>
      </c>
      <c r="D3919" s="434" t="s">
        <v>17</v>
      </c>
      <c r="E3919" s="434">
        <v>12</v>
      </c>
      <c r="F3919" s="434">
        <v>6000</v>
      </c>
      <c r="G3919" s="434">
        <v>1268</v>
      </c>
      <c r="H3919" s="434">
        <v>1397</v>
      </c>
      <c r="I3919" s="434">
        <v>50</v>
      </c>
      <c r="J3919" s="434">
        <v>0</v>
      </c>
      <c r="K3919" s="434">
        <v>2010</v>
      </c>
    </row>
    <row r="3920" spans="1:11" hidden="1" x14ac:dyDescent="0.25">
      <c r="A3920" s="434">
        <v>247279600</v>
      </c>
      <c r="B3920" s="434">
        <v>16567</v>
      </c>
      <c r="C3920" s="434" t="s">
        <v>20</v>
      </c>
      <c r="D3920" s="434" t="s">
        <v>29</v>
      </c>
      <c r="E3920" s="434">
        <v>14.5</v>
      </c>
      <c r="F3920" s="434">
        <v>9480</v>
      </c>
      <c r="G3920" s="434">
        <v>51434</v>
      </c>
      <c r="H3920" s="434">
        <v>29614</v>
      </c>
      <c r="I3920" s="434">
        <v>183</v>
      </c>
      <c r="J3920" s="434">
        <v>51922</v>
      </c>
      <c r="K3920" s="434">
        <v>2009</v>
      </c>
    </row>
    <row r="3921" spans="1:11" hidden="1" x14ac:dyDescent="0.25">
      <c r="A3921" s="434">
        <v>247282300</v>
      </c>
      <c r="B3921" s="434">
        <v>26891</v>
      </c>
      <c r="C3921" s="434" t="s">
        <v>28</v>
      </c>
      <c r="D3921" s="434" t="s">
        <v>33</v>
      </c>
      <c r="E3921" s="434">
        <v>14.1</v>
      </c>
      <c r="F3921" s="434">
        <v>11526</v>
      </c>
      <c r="G3921" s="434">
        <v>93234</v>
      </c>
      <c r="H3921" s="434">
        <v>51255</v>
      </c>
      <c r="I3921" s="434">
        <v>229.2</v>
      </c>
      <c r="J3921" s="434">
        <v>0</v>
      </c>
      <c r="K3921" s="434">
        <v>1970</v>
      </c>
    </row>
    <row r="3922" spans="1:11" hidden="1" x14ac:dyDescent="0.25">
      <c r="A3922" s="434">
        <v>247283400</v>
      </c>
      <c r="B3922" s="434">
        <v>790</v>
      </c>
      <c r="C3922" s="434" t="s">
        <v>28</v>
      </c>
      <c r="D3922" s="434" t="s">
        <v>36</v>
      </c>
      <c r="E3922" s="434">
        <v>14.9</v>
      </c>
      <c r="F3922" s="434">
        <v>16860</v>
      </c>
      <c r="G3922" s="434">
        <v>176189</v>
      </c>
      <c r="H3922" s="434">
        <v>91971</v>
      </c>
      <c r="I3922" s="434">
        <v>291.8</v>
      </c>
      <c r="K3922" s="434">
        <v>2009</v>
      </c>
    </row>
    <row r="3923" spans="1:11" hidden="1" x14ac:dyDescent="0.25">
      <c r="A3923" s="434">
        <v>247283800</v>
      </c>
      <c r="B3923" s="434">
        <v>9217</v>
      </c>
      <c r="C3923" s="434" t="s">
        <v>16</v>
      </c>
      <c r="D3923" s="434" t="s">
        <v>33</v>
      </c>
      <c r="I3923" s="434">
        <v>243</v>
      </c>
    </row>
    <row r="3924" spans="1:11" hidden="1" x14ac:dyDescent="0.25">
      <c r="A3924" s="434">
        <v>247285700</v>
      </c>
      <c r="B3924" s="434">
        <v>204</v>
      </c>
      <c r="C3924" s="434" t="s">
        <v>28</v>
      </c>
      <c r="D3924" s="434" t="s">
        <v>33</v>
      </c>
      <c r="E3924" s="434">
        <v>14.5</v>
      </c>
      <c r="F3924" s="434">
        <v>9710</v>
      </c>
      <c r="G3924" s="434">
        <v>82217</v>
      </c>
      <c r="H3924" s="434">
        <v>43024</v>
      </c>
      <c r="I3924" s="434">
        <v>228.99</v>
      </c>
      <c r="J3924" s="434">
        <v>0</v>
      </c>
      <c r="K3924" s="434">
        <v>2010</v>
      </c>
    </row>
    <row r="3925" spans="1:11" hidden="1" x14ac:dyDescent="0.25">
      <c r="A3925" s="434">
        <v>247285800</v>
      </c>
      <c r="B3925" s="434">
        <v>858</v>
      </c>
      <c r="C3925" s="434" t="s">
        <v>16</v>
      </c>
      <c r="D3925" s="434" t="s">
        <v>33</v>
      </c>
      <c r="E3925" s="434">
        <v>14.6</v>
      </c>
      <c r="F3925" s="434">
        <v>13570</v>
      </c>
      <c r="G3925" s="434">
        <v>108835</v>
      </c>
      <c r="H3925" s="434">
        <v>60193</v>
      </c>
      <c r="I3925" s="434">
        <v>243</v>
      </c>
      <c r="J3925" s="434">
        <v>123030</v>
      </c>
      <c r="K3925" s="434">
        <v>2010</v>
      </c>
    </row>
    <row r="3926" spans="1:11" hidden="1" x14ac:dyDescent="0.25">
      <c r="A3926" s="434">
        <v>247287500</v>
      </c>
      <c r="B3926" s="434">
        <v>4629</v>
      </c>
      <c r="C3926" s="434" t="s">
        <v>16</v>
      </c>
      <c r="D3926" s="434" t="s">
        <v>33</v>
      </c>
      <c r="E3926" s="434">
        <v>14.8</v>
      </c>
      <c r="F3926" s="434">
        <v>13551</v>
      </c>
      <c r="G3926" s="434">
        <v>115708</v>
      </c>
      <c r="H3926" s="434">
        <v>61241</v>
      </c>
      <c r="I3926" s="434">
        <v>248.971</v>
      </c>
      <c r="J3926" s="434">
        <v>123648</v>
      </c>
      <c r="K3926" s="434">
        <v>2010</v>
      </c>
    </row>
    <row r="3927" spans="1:11" hidden="1" x14ac:dyDescent="0.25">
      <c r="A3927" s="434">
        <v>247289600</v>
      </c>
      <c r="B3927" s="434">
        <v>6269</v>
      </c>
      <c r="C3927" s="434" t="s">
        <v>28</v>
      </c>
      <c r="D3927" s="434" t="s">
        <v>29</v>
      </c>
      <c r="E3927" s="434">
        <v>14</v>
      </c>
      <c r="F3927" s="434">
        <v>8300</v>
      </c>
      <c r="G3927" s="434">
        <v>34602</v>
      </c>
      <c r="H3927" s="434">
        <v>22988</v>
      </c>
      <c r="I3927" s="434">
        <v>180</v>
      </c>
      <c r="K3927" s="434">
        <v>2010</v>
      </c>
    </row>
    <row r="3928" spans="1:11" hidden="1" x14ac:dyDescent="0.25">
      <c r="A3928" s="434">
        <v>247290000</v>
      </c>
      <c r="B3928" s="434">
        <v>625</v>
      </c>
      <c r="C3928" s="434" t="s">
        <v>31</v>
      </c>
      <c r="D3928" s="434" t="s">
        <v>29</v>
      </c>
      <c r="E3928" s="434">
        <v>21</v>
      </c>
      <c r="F3928" s="434">
        <v>15548</v>
      </c>
      <c r="G3928" s="434">
        <v>18360</v>
      </c>
      <c r="H3928" s="434">
        <v>51714</v>
      </c>
      <c r="I3928" s="434">
        <v>181.2</v>
      </c>
      <c r="K3928" s="434">
        <v>1999</v>
      </c>
    </row>
    <row r="3929" spans="1:11" hidden="1" x14ac:dyDescent="0.25">
      <c r="A3929" s="434">
        <v>247291600</v>
      </c>
      <c r="B3929" s="434">
        <v>8954</v>
      </c>
      <c r="C3929" s="434" t="s">
        <v>28</v>
      </c>
      <c r="D3929" s="434" t="s">
        <v>33</v>
      </c>
      <c r="E3929" s="434">
        <v>14.5</v>
      </c>
      <c r="F3929" s="434">
        <v>9710</v>
      </c>
      <c r="G3929" s="434">
        <v>82256</v>
      </c>
      <c r="H3929" s="434">
        <v>43024</v>
      </c>
      <c r="I3929" s="434">
        <v>228.99</v>
      </c>
      <c r="K3929" s="434">
        <v>2010</v>
      </c>
    </row>
    <row r="3930" spans="1:11" hidden="1" x14ac:dyDescent="0.25">
      <c r="A3930" s="434">
        <v>247293200</v>
      </c>
      <c r="B3930" s="434">
        <v>18476</v>
      </c>
      <c r="C3930" s="434" t="s">
        <v>24</v>
      </c>
      <c r="D3930" s="434" t="s">
        <v>36</v>
      </c>
      <c r="E3930" s="434">
        <v>15.7</v>
      </c>
      <c r="F3930" s="434">
        <v>18660</v>
      </c>
      <c r="G3930" s="434">
        <v>158253</v>
      </c>
      <c r="H3930" s="434">
        <v>81499</v>
      </c>
      <c r="I3930" s="434">
        <v>274.39</v>
      </c>
      <c r="J3930" s="434">
        <v>167440</v>
      </c>
      <c r="K3930" s="434">
        <v>2011</v>
      </c>
    </row>
    <row r="3931" spans="1:11" hidden="1" x14ac:dyDescent="0.25">
      <c r="A3931" s="434">
        <v>247293900</v>
      </c>
      <c r="B3931" s="434">
        <v>17642</v>
      </c>
      <c r="C3931" s="434" t="s">
        <v>24</v>
      </c>
      <c r="D3931" s="434" t="s">
        <v>25</v>
      </c>
      <c r="E3931" s="434">
        <v>15.3</v>
      </c>
      <c r="F3931" s="434">
        <v>4000</v>
      </c>
      <c r="G3931" s="434">
        <v>4960</v>
      </c>
      <c r="H3931" s="434">
        <v>4761</v>
      </c>
      <c r="I3931" s="434">
        <v>104</v>
      </c>
      <c r="J3931" s="434">
        <v>4500</v>
      </c>
      <c r="K3931" s="434">
        <v>2011</v>
      </c>
    </row>
    <row r="3932" spans="1:11" hidden="1" x14ac:dyDescent="0.25">
      <c r="A3932" s="434">
        <v>247294200</v>
      </c>
      <c r="B3932" s="434">
        <v>1</v>
      </c>
      <c r="C3932" s="434" t="s">
        <v>39</v>
      </c>
      <c r="D3932" s="434" t="s">
        <v>17</v>
      </c>
      <c r="E3932" s="434">
        <v>31</v>
      </c>
      <c r="F3932" s="434">
        <v>3240</v>
      </c>
      <c r="G3932" s="434">
        <v>112</v>
      </c>
      <c r="H3932" s="434">
        <v>242</v>
      </c>
      <c r="I3932" s="434">
        <v>37.5</v>
      </c>
      <c r="K3932" s="434">
        <v>2010</v>
      </c>
    </row>
    <row r="3933" spans="1:11" hidden="1" x14ac:dyDescent="0.25">
      <c r="A3933" s="434">
        <v>247296300</v>
      </c>
      <c r="B3933" s="434">
        <v>13153</v>
      </c>
      <c r="C3933" s="434" t="s">
        <v>20</v>
      </c>
      <c r="D3933" s="434" t="s">
        <v>29</v>
      </c>
      <c r="E3933" s="434">
        <v>15.2</v>
      </c>
      <c r="F3933" s="434">
        <v>12180</v>
      </c>
      <c r="G3933" s="434">
        <v>51745</v>
      </c>
      <c r="H3933" s="434">
        <v>29700</v>
      </c>
      <c r="I3933" s="434">
        <v>183.32</v>
      </c>
      <c r="J3933" s="434">
        <v>0</v>
      </c>
      <c r="K3933" s="434">
        <v>1970</v>
      </c>
    </row>
    <row r="3934" spans="1:11" hidden="1" x14ac:dyDescent="0.25">
      <c r="A3934" s="434">
        <v>247298800</v>
      </c>
      <c r="B3934" s="434">
        <v>1</v>
      </c>
      <c r="C3934" s="434" t="s">
        <v>28</v>
      </c>
      <c r="D3934" s="434" t="s">
        <v>33</v>
      </c>
      <c r="E3934" s="434">
        <v>43599</v>
      </c>
      <c r="F3934" s="434">
        <v>13560</v>
      </c>
      <c r="G3934" s="434">
        <v>92500</v>
      </c>
      <c r="H3934" s="434">
        <v>51255</v>
      </c>
      <c r="I3934" s="434">
        <v>229.2</v>
      </c>
      <c r="J3934" s="434">
        <v>0</v>
      </c>
    </row>
    <row r="3935" spans="1:11" hidden="1" x14ac:dyDescent="0.25">
      <c r="A3935" s="434">
        <v>247299500</v>
      </c>
      <c r="B3935" s="434">
        <v>7898</v>
      </c>
      <c r="C3935" s="434" t="s">
        <v>28</v>
      </c>
      <c r="D3935" s="434" t="s">
        <v>25</v>
      </c>
      <c r="E3935" s="434">
        <v>13</v>
      </c>
      <c r="F3935" s="434">
        <v>3310</v>
      </c>
      <c r="G3935" s="434">
        <v>15332</v>
      </c>
      <c r="H3935" s="434">
        <v>10154</v>
      </c>
      <c r="I3935" s="434">
        <v>145.6</v>
      </c>
      <c r="J3935" s="434">
        <v>0</v>
      </c>
      <c r="K3935" s="434">
        <v>1970</v>
      </c>
    </row>
    <row r="3936" spans="1:11" hidden="1" x14ac:dyDescent="0.25">
      <c r="A3936" s="434">
        <v>247300600</v>
      </c>
      <c r="B3936" s="434">
        <v>16752</v>
      </c>
      <c r="C3936" s="434" t="s">
        <v>28</v>
      </c>
      <c r="D3936" s="434" t="s">
        <v>33</v>
      </c>
      <c r="E3936" s="434">
        <v>14.1</v>
      </c>
      <c r="F3936" s="434">
        <v>11526</v>
      </c>
      <c r="G3936" s="434">
        <v>93237</v>
      </c>
      <c r="H3936" s="434">
        <v>51255</v>
      </c>
      <c r="I3936" s="434">
        <v>229.2</v>
      </c>
      <c r="J3936" s="434">
        <v>0</v>
      </c>
      <c r="K3936" s="434">
        <v>1970</v>
      </c>
    </row>
    <row r="3937" spans="1:11" hidden="1" x14ac:dyDescent="0.25">
      <c r="A3937" s="434">
        <v>247301100</v>
      </c>
      <c r="B3937" s="434">
        <v>1612</v>
      </c>
      <c r="C3937" s="434" t="s">
        <v>24</v>
      </c>
      <c r="D3937" s="434" t="s">
        <v>36</v>
      </c>
      <c r="E3937" s="434">
        <v>15.5</v>
      </c>
      <c r="F3937" s="434">
        <v>18660</v>
      </c>
      <c r="G3937" s="434">
        <v>158319</v>
      </c>
      <c r="H3937" s="434">
        <v>81499</v>
      </c>
      <c r="I3937" s="434">
        <v>274.39299999999997</v>
      </c>
      <c r="J3937" s="434">
        <v>167440</v>
      </c>
      <c r="K3937" s="434">
        <v>2011</v>
      </c>
    </row>
    <row r="3938" spans="1:11" hidden="1" x14ac:dyDescent="0.25">
      <c r="A3938" s="434">
        <v>247301400</v>
      </c>
      <c r="B3938" s="434">
        <v>19121</v>
      </c>
      <c r="C3938" s="434" t="s">
        <v>28</v>
      </c>
      <c r="D3938" s="434" t="s">
        <v>36</v>
      </c>
      <c r="E3938" s="434">
        <v>14.5</v>
      </c>
      <c r="F3938" s="434">
        <v>13374</v>
      </c>
      <c r="G3938" s="434">
        <v>114671</v>
      </c>
      <c r="H3938" s="434">
        <v>63415</v>
      </c>
      <c r="I3938" s="434">
        <v>255.26</v>
      </c>
      <c r="J3938" s="434">
        <v>0</v>
      </c>
      <c r="K3938" s="434">
        <v>1970</v>
      </c>
    </row>
    <row r="3939" spans="1:11" hidden="1" x14ac:dyDescent="0.25">
      <c r="A3939" s="434">
        <v>247301500</v>
      </c>
      <c r="B3939" s="434">
        <v>16503</v>
      </c>
      <c r="C3939" s="434" t="s">
        <v>24</v>
      </c>
      <c r="D3939" s="434" t="s">
        <v>33</v>
      </c>
      <c r="E3939" s="434">
        <v>15</v>
      </c>
      <c r="F3939" s="434">
        <v>13548</v>
      </c>
      <c r="G3939" s="434">
        <v>115896</v>
      </c>
      <c r="H3939" s="434">
        <v>61248</v>
      </c>
      <c r="I3939" s="434">
        <v>248.97</v>
      </c>
      <c r="J3939" s="434">
        <v>123641</v>
      </c>
      <c r="K3939" s="434">
        <v>2010</v>
      </c>
    </row>
    <row r="3940" spans="1:11" hidden="1" x14ac:dyDescent="0.25">
      <c r="A3940" s="434">
        <v>247302900</v>
      </c>
      <c r="B3940" s="434">
        <v>620691</v>
      </c>
      <c r="C3940" s="434" t="s">
        <v>44</v>
      </c>
      <c r="D3940" s="434" t="s">
        <v>36</v>
      </c>
      <c r="E3940" s="434">
        <v>22.5</v>
      </c>
      <c r="F3940" s="434">
        <v>36000</v>
      </c>
      <c r="G3940" s="434">
        <v>7892</v>
      </c>
      <c r="H3940" s="434">
        <v>71304</v>
      </c>
      <c r="I3940" s="434">
        <v>253.33</v>
      </c>
      <c r="J3940" s="434">
        <v>0</v>
      </c>
      <c r="K3940" s="434">
        <v>2011</v>
      </c>
    </row>
    <row r="3941" spans="1:11" hidden="1" x14ac:dyDescent="0.25">
      <c r="A3941" s="434">
        <v>247304500</v>
      </c>
      <c r="B3941" s="434">
        <v>5402</v>
      </c>
      <c r="C3941" s="434" t="s">
        <v>28</v>
      </c>
      <c r="D3941" s="434" t="s">
        <v>36</v>
      </c>
      <c r="E3941" s="434">
        <v>14.5</v>
      </c>
      <c r="F3941" s="434">
        <v>13374</v>
      </c>
      <c r="G3941" s="434">
        <v>114727</v>
      </c>
      <c r="H3941" s="434">
        <v>64100</v>
      </c>
      <c r="I3941" s="434">
        <v>255.26</v>
      </c>
      <c r="J3941" s="434">
        <v>0</v>
      </c>
      <c r="K3941" s="434">
        <v>1970</v>
      </c>
    </row>
    <row r="3942" spans="1:11" hidden="1" x14ac:dyDescent="0.25">
      <c r="A3942" s="434">
        <v>247306600</v>
      </c>
      <c r="B3942" s="434">
        <v>29536</v>
      </c>
      <c r="C3942" s="434" t="s">
        <v>20</v>
      </c>
      <c r="D3942" s="434" t="s">
        <v>29</v>
      </c>
      <c r="E3942" s="434">
        <v>14</v>
      </c>
      <c r="F3942" s="434">
        <v>11.06</v>
      </c>
      <c r="G3942" s="434">
        <v>3814</v>
      </c>
      <c r="H3942" s="434">
        <v>25487</v>
      </c>
      <c r="I3942" s="434">
        <v>180</v>
      </c>
      <c r="J3942" s="434">
        <v>0</v>
      </c>
      <c r="K3942" s="434">
        <v>1970</v>
      </c>
    </row>
    <row r="3943" spans="1:11" hidden="1" x14ac:dyDescent="0.25">
      <c r="A3943" s="434">
        <v>247311100</v>
      </c>
      <c r="B3943" s="434">
        <v>290591</v>
      </c>
      <c r="C3943" s="434" t="s">
        <v>44</v>
      </c>
      <c r="D3943" s="434" t="s">
        <v>36</v>
      </c>
      <c r="E3943" s="434">
        <v>19.600000000000001</v>
      </c>
      <c r="F3943" s="434">
        <v>75600</v>
      </c>
      <c r="G3943" s="434">
        <v>10000</v>
      </c>
      <c r="H3943" s="434">
        <v>113307</v>
      </c>
      <c r="I3943" s="434">
        <v>290.2</v>
      </c>
      <c r="J3943" s="434">
        <v>0</v>
      </c>
      <c r="K3943" s="434">
        <v>2011</v>
      </c>
    </row>
    <row r="3944" spans="1:11" hidden="1" x14ac:dyDescent="0.25">
      <c r="A3944" s="434">
        <v>247311300</v>
      </c>
      <c r="B3944" s="434">
        <v>585</v>
      </c>
      <c r="C3944" s="434" t="s">
        <v>28</v>
      </c>
      <c r="D3944" s="434" t="s">
        <v>29</v>
      </c>
      <c r="E3944" s="434">
        <v>13</v>
      </c>
      <c r="F3944" s="434">
        <v>4900</v>
      </c>
      <c r="G3944" s="434">
        <v>25013</v>
      </c>
      <c r="H3944" s="434">
        <v>15273</v>
      </c>
      <c r="I3944" s="434">
        <v>157</v>
      </c>
      <c r="J3944" s="434">
        <v>0</v>
      </c>
    </row>
    <row r="3945" spans="1:11" hidden="1" x14ac:dyDescent="0.25">
      <c r="A3945" s="434">
        <v>247312400</v>
      </c>
      <c r="B3945" s="434">
        <v>11314</v>
      </c>
      <c r="C3945" s="434" t="s">
        <v>28</v>
      </c>
      <c r="D3945" s="434" t="s">
        <v>29</v>
      </c>
      <c r="E3945" s="434">
        <v>14.5</v>
      </c>
      <c r="F3945" s="434">
        <v>8058</v>
      </c>
      <c r="G3945" s="434">
        <v>58444</v>
      </c>
      <c r="H3945" s="434">
        <v>34492</v>
      </c>
      <c r="I3945" s="434">
        <v>196</v>
      </c>
      <c r="J3945" s="434">
        <v>0</v>
      </c>
      <c r="K3945" s="434">
        <v>1970</v>
      </c>
    </row>
    <row r="3946" spans="1:11" hidden="1" x14ac:dyDescent="0.25">
      <c r="A3946" s="434">
        <v>247312700</v>
      </c>
      <c r="B3946" s="434">
        <v>15968</v>
      </c>
      <c r="C3946" s="434" t="s">
        <v>24</v>
      </c>
      <c r="D3946" s="434" t="s">
        <v>33</v>
      </c>
      <c r="E3946" s="434">
        <v>15.6</v>
      </c>
      <c r="F3946" s="434">
        <v>13560</v>
      </c>
      <c r="G3946" s="434">
        <v>107546</v>
      </c>
      <c r="H3946" s="434">
        <v>60205</v>
      </c>
      <c r="I3946" s="434">
        <v>243.8</v>
      </c>
      <c r="J3946" s="434">
        <v>121064</v>
      </c>
      <c r="K3946" s="434">
        <v>2011</v>
      </c>
    </row>
    <row r="3947" spans="1:11" hidden="1" x14ac:dyDescent="0.25">
      <c r="A3947" s="434">
        <v>247312900</v>
      </c>
      <c r="B3947" s="434">
        <v>37296</v>
      </c>
      <c r="C3947" s="434" t="s">
        <v>44</v>
      </c>
      <c r="D3947" s="434" t="s">
        <v>36</v>
      </c>
      <c r="E3947" s="434">
        <v>22.5</v>
      </c>
      <c r="F3947" s="434">
        <v>36000</v>
      </c>
      <c r="G3947" s="434">
        <v>7757</v>
      </c>
      <c r="H3947" s="434">
        <v>71304</v>
      </c>
      <c r="I3947" s="434">
        <v>253.33</v>
      </c>
      <c r="J3947" s="434">
        <v>0</v>
      </c>
      <c r="K3947" s="434">
        <v>2012</v>
      </c>
    </row>
    <row r="3948" spans="1:11" hidden="1" x14ac:dyDescent="0.25">
      <c r="A3948" s="434">
        <v>247313300</v>
      </c>
      <c r="B3948" s="434">
        <v>14275</v>
      </c>
      <c r="C3948" s="434" t="s">
        <v>28</v>
      </c>
      <c r="D3948" s="434" t="s">
        <v>29</v>
      </c>
      <c r="E3948" s="434">
        <v>14.5</v>
      </c>
      <c r="F3948" s="434">
        <v>9960</v>
      </c>
      <c r="G3948" s="434">
        <v>58433</v>
      </c>
      <c r="H3948" s="434">
        <v>34492</v>
      </c>
      <c r="I3948" s="434">
        <v>196</v>
      </c>
      <c r="J3948" s="434">
        <v>0</v>
      </c>
      <c r="K3948" s="434">
        <v>1970</v>
      </c>
    </row>
    <row r="3949" spans="1:11" hidden="1" x14ac:dyDescent="0.25">
      <c r="A3949" s="434">
        <v>247316800</v>
      </c>
      <c r="B3949" s="434">
        <v>17898</v>
      </c>
      <c r="C3949" s="434" t="s">
        <v>20</v>
      </c>
      <c r="D3949" s="434" t="s">
        <v>29</v>
      </c>
      <c r="E3949" s="434">
        <v>43599</v>
      </c>
      <c r="F3949" s="434">
        <v>9480</v>
      </c>
      <c r="G3949" s="434">
        <v>51034</v>
      </c>
      <c r="H3949" s="434">
        <v>29840</v>
      </c>
      <c r="I3949" s="434">
        <v>183</v>
      </c>
      <c r="J3949" s="434">
        <v>0</v>
      </c>
    </row>
    <row r="3950" spans="1:11" hidden="1" x14ac:dyDescent="0.25">
      <c r="A3950" s="434">
        <v>247318500</v>
      </c>
      <c r="B3950" s="434">
        <v>3524</v>
      </c>
      <c r="C3950" s="434" t="s">
        <v>20</v>
      </c>
      <c r="D3950" s="434" t="s">
        <v>25</v>
      </c>
      <c r="E3950" s="434">
        <v>14</v>
      </c>
      <c r="F3950" s="434">
        <v>5920</v>
      </c>
      <c r="G3950" s="434">
        <v>18000</v>
      </c>
      <c r="H3950" s="434">
        <v>11393</v>
      </c>
      <c r="I3950" s="434">
        <v>147.5</v>
      </c>
      <c r="J3950" s="434">
        <v>0</v>
      </c>
      <c r="K3950" s="434">
        <v>1970</v>
      </c>
    </row>
    <row r="3951" spans="1:11" hidden="1" x14ac:dyDescent="0.25">
      <c r="A3951" s="434">
        <v>247322800</v>
      </c>
      <c r="B3951" s="434">
        <v>40973</v>
      </c>
      <c r="C3951" s="434" t="s">
        <v>44</v>
      </c>
      <c r="D3951" s="434" t="s">
        <v>36</v>
      </c>
      <c r="E3951" s="434">
        <v>22.5</v>
      </c>
      <c r="F3951" s="434">
        <v>36000</v>
      </c>
      <c r="G3951" s="434">
        <v>7833</v>
      </c>
      <c r="H3951" s="434">
        <v>71304</v>
      </c>
      <c r="I3951" s="434">
        <v>253.33</v>
      </c>
      <c r="J3951" s="434">
        <v>0</v>
      </c>
      <c r="K3951" s="434">
        <v>2013</v>
      </c>
    </row>
    <row r="3952" spans="1:11" hidden="1" x14ac:dyDescent="0.25">
      <c r="A3952" s="434">
        <v>247324400</v>
      </c>
      <c r="B3952" s="434">
        <v>13482</v>
      </c>
      <c r="C3952" s="434" t="s">
        <v>28</v>
      </c>
      <c r="D3952" s="434" t="s">
        <v>29</v>
      </c>
      <c r="E3952" s="434">
        <v>43721</v>
      </c>
      <c r="F3952" s="434">
        <v>6480</v>
      </c>
      <c r="G3952" s="434">
        <v>34000</v>
      </c>
      <c r="H3952" s="434">
        <v>22419</v>
      </c>
      <c r="I3952" s="434">
        <v>180.4</v>
      </c>
      <c r="J3952" s="434">
        <v>0</v>
      </c>
    </row>
    <row r="3953" spans="1:11" hidden="1" x14ac:dyDescent="0.25">
      <c r="A3953" s="434">
        <v>247325500</v>
      </c>
      <c r="B3953" s="434">
        <v>2487</v>
      </c>
      <c r="C3953" s="434" t="s">
        <v>24</v>
      </c>
      <c r="D3953" s="434" t="s">
        <v>22</v>
      </c>
      <c r="E3953" s="434">
        <v>14.3</v>
      </c>
      <c r="F3953" s="434">
        <v>2310</v>
      </c>
      <c r="G3953" s="434">
        <v>4026</v>
      </c>
      <c r="H3953" s="434">
        <v>3827</v>
      </c>
      <c r="I3953" s="434">
        <v>95.5</v>
      </c>
      <c r="J3953" s="434">
        <v>3927</v>
      </c>
      <c r="K3953" s="434">
        <v>2007</v>
      </c>
    </row>
    <row r="3954" spans="1:11" hidden="1" x14ac:dyDescent="0.25">
      <c r="A3954" s="434">
        <v>247325600</v>
      </c>
      <c r="B3954" s="434">
        <v>5574</v>
      </c>
      <c r="C3954" s="434" t="s">
        <v>24</v>
      </c>
      <c r="D3954" s="434" t="s">
        <v>22</v>
      </c>
      <c r="E3954" s="434">
        <v>14.3</v>
      </c>
      <c r="F3954" s="434">
        <v>2310</v>
      </c>
      <c r="G3954" s="434">
        <v>4026</v>
      </c>
      <c r="H3954" s="434">
        <v>3827</v>
      </c>
      <c r="I3954" s="434">
        <v>95.5</v>
      </c>
      <c r="J3954" s="434">
        <v>3927</v>
      </c>
      <c r="K3954" s="434">
        <v>2007</v>
      </c>
    </row>
    <row r="3955" spans="1:11" hidden="1" x14ac:dyDescent="0.25">
      <c r="A3955" s="434">
        <v>247346000</v>
      </c>
      <c r="B3955" s="434">
        <v>2181</v>
      </c>
      <c r="C3955" s="434" t="s">
        <v>20</v>
      </c>
      <c r="D3955" s="434" t="s">
        <v>25</v>
      </c>
      <c r="E3955" s="434">
        <v>14.5</v>
      </c>
      <c r="F3955" s="434">
        <v>5281</v>
      </c>
      <c r="G3955" s="434">
        <v>9976</v>
      </c>
      <c r="H3955" s="434">
        <v>6695</v>
      </c>
      <c r="I3955" s="434">
        <v>131.25</v>
      </c>
      <c r="J3955" s="434">
        <v>10860</v>
      </c>
      <c r="K3955" s="434">
        <v>1999</v>
      </c>
    </row>
    <row r="3956" spans="1:11" hidden="1" x14ac:dyDescent="0.25">
      <c r="A3956" s="434">
        <v>247349900</v>
      </c>
      <c r="B3956" s="434">
        <v>15086</v>
      </c>
      <c r="C3956" s="434" t="s">
        <v>46</v>
      </c>
      <c r="D3956" s="434" t="s">
        <v>22</v>
      </c>
      <c r="E3956" s="434">
        <v>16.5</v>
      </c>
      <c r="F3956" s="434">
        <v>11900</v>
      </c>
      <c r="G3956" s="434">
        <v>2921</v>
      </c>
      <c r="H3956" s="434">
        <v>3740</v>
      </c>
      <c r="I3956" s="434">
        <v>79.900000000000006</v>
      </c>
      <c r="J3956" s="434">
        <v>0</v>
      </c>
      <c r="K3956" s="434">
        <v>1970</v>
      </c>
    </row>
    <row r="3957" spans="1:11" hidden="1" x14ac:dyDescent="0.25">
      <c r="A3957" s="434">
        <v>247353200</v>
      </c>
      <c r="B3957" s="434">
        <v>4318</v>
      </c>
      <c r="C3957" s="434" t="s">
        <v>20</v>
      </c>
      <c r="D3957" s="434" t="s">
        <v>22</v>
      </c>
      <c r="E3957" s="434">
        <v>12</v>
      </c>
      <c r="F3957" s="434">
        <v>2640</v>
      </c>
      <c r="G3957" s="434">
        <v>4604</v>
      </c>
      <c r="H3957" s="434">
        <v>3364</v>
      </c>
      <c r="I3957" s="434">
        <v>95.9</v>
      </c>
      <c r="J3957" s="434">
        <v>4669</v>
      </c>
      <c r="K3957" s="434">
        <v>2011</v>
      </c>
    </row>
    <row r="3958" spans="1:11" hidden="1" x14ac:dyDescent="0.25">
      <c r="A3958" s="434">
        <v>247353800</v>
      </c>
      <c r="B3958" s="434">
        <v>12639</v>
      </c>
      <c r="C3958" s="434" t="s">
        <v>44</v>
      </c>
      <c r="D3958" s="434" t="s">
        <v>36</v>
      </c>
      <c r="E3958" s="434">
        <v>0</v>
      </c>
      <c r="F3958" s="434">
        <v>0</v>
      </c>
      <c r="G3958" s="434">
        <v>9200</v>
      </c>
      <c r="H3958" s="434">
        <v>125000</v>
      </c>
      <c r="I3958" s="434">
        <v>300</v>
      </c>
      <c r="J3958" s="434">
        <v>0</v>
      </c>
    </row>
    <row r="3959" spans="1:11" hidden="1" x14ac:dyDescent="0.25">
      <c r="A3959" s="434">
        <v>247355300</v>
      </c>
      <c r="B3959" s="434">
        <v>4193</v>
      </c>
      <c r="C3959" s="434" t="s">
        <v>28</v>
      </c>
      <c r="D3959" s="434" t="s">
        <v>29</v>
      </c>
      <c r="E3959" s="434">
        <v>43599</v>
      </c>
      <c r="F3959" s="434">
        <v>7860</v>
      </c>
      <c r="G3959" s="434">
        <v>37064</v>
      </c>
      <c r="H3959" s="434">
        <v>23758</v>
      </c>
      <c r="I3959" s="434">
        <v>183</v>
      </c>
      <c r="J3959" s="434">
        <v>0</v>
      </c>
    </row>
    <row r="3960" spans="1:11" hidden="1" x14ac:dyDescent="0.25">
      <c r="A3960" s="434">
        <v>247363700</v>
      </c>
      <c r="B3960" s="434">
        <v>9288</v>
      </c>
      <c r="C3960" s="434" t="s">
        <v>46</v>
      </c>
      <c r="D3960" s="434" t="s">
        <v>22</v>
      </c>
      <c r="G3960" s="434">
        <v>3907</v>
      </c>
      <c r="H3960" s="434">
        <v>4495</v>
      </c>
      <c r="I3960" s="434">
        <v>83.83</v>
      </c>
    </row>
    <row r="3961" spans="1:11" hidden="1" x14ac:dyDescent="0.25">
      <c r="A3961" s="434">
        <v>247374600</v>
      </c>
      <c r="B3961" s="434">
        <v>50505</v>
      </c>
      <c r="C3961" s="434" t="s">
        <v>46</v>
      </c>
      <c r="D3961" s="434" t="s">
        <v>22</v>
      </c>
      <c r="G3961" s="434">
        <v>3899</v>
      </c>
      <c r="H3961" s="434">
        <v>3715</v>
      </c>
      <c r="I3961" s="434">
        <v>83.83</v>
      </c>
    </row>
    <row r="3962" spans="1:11" hidden="1" x14ac:dyDescent="0.25">
      <c r="A3962" s="434">
        <v>247385300</v>
      </c>
      <c r="B3962" s="434">
        <v>28113</v>
      </c>
      <c r="C3962" s="434" t="s">
        <v>44</v>
      </c>
      <c r="D3962" s="434" t="s">
        <v>36</v>
      </c>
      <c r="E3962" s="434">
        <v>20</v>
      </c>
      <c r="F3962" s="434">
        <v>0</v>
      </c>
      <c r="G3962" s="434">
        <v>9200</v>
      </c>
      <c r="H3962" s="434">
        <v>125000</v>
      </c>
      <c r="I3962" s="434">
        <v>300</v>
      </c>
      <c r="J3962" s="434">
        <v>0</v>
      </c>
    </row>
    <row r="3963" spans="1:11" hidden="1" x14ac:dyDescent="0.25">
      <c r="A3963" s="434">
        <v>247386800</v>
      </c>
      <c r="B3963" s="434">
        <v>1</v>
      </c>
      <c r="C3963" s="434" t="s">
        <v>31</v>
      </c>
      <c r="D3963" s="434" t="s">
        <v>29</v>
      </c>
      <c r="E3963" s="434">
        <v>18</v>
      </c>
      <c r="F3963" s="434">
        <v>12000</v>
      </c>
      <c r="G3963" s="434">
        <v>12784</v>
      </c>
      <c r="H3963" s="434">
        <v>24133</v>
      </c>
      <c r="I3963" s="434">
        <v>191.4</v>
      </c>
      <c r="J3963" s="434">
        <v>0</v>
      </c>
      <c r="K3963" s="434">
        <v>2017</v>
      </c>
    </row>
    <row r="3964" spans="1:11" hidden="1" x14ac:dyDescent="0.25">
      <c r="A3964" s="434">
        <v>247389200</v>
      </c>
      <c r="B3964" s="434">
        <v>4289</v>
      </c>
      <c r="C3964" s="434" t="s">
        <v>44</v>
      </c>
      <c r="D3964" s="434" t="s">
        <v>40</v>
      </c>
      <c r="E3964" s="434">
        <v>17</v>
      </c>
      <c r="F3964" s="434">
        <v>57600</v>
      </c>
      <c r="G3964" s="434">
        <v>17986</v>
      </c>
      <c r="H3964" s="434">
        <v>183858</v>
      </c>
      <c r="I3964" s="434">
        <v>337</v>
      </c>
      <c r="K3964" s="434">
        <v>2018</v>
      </c>
    </row>
    <row r="3965" spans="1:11" hidden="1" x14ac:dyDescent="0.25">
      <c r="A3965" s="434">
        <v>247399000</v>
      </c>
      <c r="B3965" s="434">
        <v>82448</v>
      </c>
      <c r="C3965" s="434" t="s">
        <v>24</v>
      </c>
      <c r="D3965" s="434" t="s">
        <v>25</v>
      </c>
      <c r="E3965" s="434">
        <v>15.5</v>
      </c>
      <c r="F3965" s="434">
        <v>7796</v>
      </c>
      <c r="G3965" s="434">
        <v>17520</v>
      </c>
      <c r="H3965" s="434">
        <v>12800</v>
      </c>
      <c r="I3965" s="434">
        <v>145.34</v>
      </c>
      <c r="J3965" s="434">
        <v>17865</v>
      </c>
      <c r="K3965" s="434">
        <v>1999</v>
      </c>
    </row>
    <row r="3966" spans="1:11" hidden="1" x14ac:dyDescent="0.25">
      <c r="A3966" s="434">
        <v>247567000</v>
      </c>
      <c r="B3966" s="434">
        <v>1456</v>
      </c>
      <c r="C3966" s="434" t="s">
        <v>24</v>
      </c>
      <c r="D3966" s="434" t="s">
        <v>25</v>
      </c>
      <c r="E3966" s="434">
        <v>15.5</v>
      </c>
      <c r="F3966" s="434">
        <v>7796</v>
      </c>
      <c r="G3966" s="434">
        <v>17520</v>
      </c>
      <c r="H3966" s="434">
        <v>12800</v>
      </c>
      <c r="I3966" s="434">
        <v>145.18</v>
      </c>
      <c r="J3966" s="434">
        <v>17918</v>
      </c>
      <c r="K3966" s="434">
        <v>1999</v>
      </c>
    </row>
    <row r="3967" spans="1:11" hidden="1" x14ac:dyDescent="0.25">
      <c r="A3967" s="434">
        <v>247604000</v>
      </c>
      <c r="B3967" s="434">
        <v>4836</v>
      </c>
      <c r="C3967" s="434" t="s">
        <v>20</v>
      </c>
      <c r="D3967" s="434" t="s">
        <v>25</v>
      </c>
      <c r="E3967" s="434">
        <v>14</v>
      </c>
      <c r="F3967" s="434">
        <v>7800</v>
      </c>
      <c r="G3967" s="434">
        <v>12000</v>
      </c>
      <c r="H3967" s="434">
        <v>8428</v>
      </c>
      <c r="I3967" s="434">
        <v>136.07</v>
      </c>
      <c r="J3967" s="434">
        <v>0</v>
      </c>
      <c r="K3967" s="434">
        <v>1970</v>
      </c>
    </row>
    <row r="3968" spans="1:11" hidden="1" x14ac:dyDescent="0.25">
      <c r="A3968" s="434">
        <v>247661000</v>
      </c>
      <c r="B3968" s="434">
        <v>8793</v>
      </c>
      <c r="C3968" s="434" t="s">
        <v>20</v>
      </c>
      <c r="D3968" s="434" t="s">
        <v>25</v>
      </c>
      <c r="E3968" s="434">
        <v>13.5</v>
      </c>
      <c r="F3968" s="434">
        <v>3960</v>
      </c>
      <c r="G3968" s="434">
        <v>7071</v>
      </c>
      <c r="H3968" s="434">
        <v>5006</v>
      </c>
      <c r="I3968" s="434">
        <v>119.1</v>
      </c>
      <c r="J3968" s="434">
        <v>0</v>
      </c>
      <c r="K3968" s="434">
        <v>1970</v>
      </c>
    </row>
    <row r="3969" spans="1:11" hidden="1" x14ac:dyDescent="0.25">
      <c r="A3969" s="434">
        <v>247697000</v>
      </c>
      <c r="B3969" s="434">
        <v>14288</v>
      </c>
      <c r="C3969" s="434" t="s">
        <v>20</v>
      </c>
      <c r="D3969" s="434" t="s">
        <v>25</v>
      </c>
      <c r="E3969" s="434">
        <v>13.5</v>
      </c>
      <c r="F3969" s="434">
        <v>3960</v>
      </c>
      <c r="G3969" s="434">
        <v>7014</v>
      </c>
      <c r="H3969" s="434">
        <v>4896</v>
      </c>
      <c r="I3969" s="434">
        <v>118.6</v>
      </c>
      <c r="J3969" s="434">
        <v>6931</v>
      </c>
      <c r="K3969" s="434">
        <v>1998</v>
      </c>
    </row>
    <row r="3970" spans="1:11" hidden="1" x14ac:dyDescent="0.25">
      <c r="A3970" s="434">
        <v>247817000</v>
      </c>
      <c r="B3970" s="434">
        <v>320129</v>
      </c>
      <c r="C3970" s="434" t="s">
        <v>44</v>
      </c>
      <c r="D3970" s="434" t="s">
        <v>33</v>
      </c>
      <c r="E3970" s="434">
        <v>19.8</v>
      </c>
      <c r="F3970" s="434">
        <v>21184</v>
      </c>
      <c r="G3970" s="434">
        <v>7781</v>
      </c>
      <c r="H3970" s="434">
        <v>56769</v>
      </c>
      <c r="I3970" s="434">
        <v>220.52</v>
      </c>
      <c r="J3970" s="434">
        <v>0</v>
      </c>
      <c r="K3970" s="434">
        <v>1970</v>
      </c>
    </row>
    <row r="3971" spans="1:11" hidden="1" x14ac:dyDescent="0.25">
      <c r="A3971" s="434">
        <v>248005000</v>
      </c>
      <c r="B3971" s="434">
        <v>7484</v>
      </c>
      <c r="C3971" s="434" t="s">
        <v>28</v>
      </c>
      <c r="D3971" s="434" t="s">
        <v>36</v>
      </c>
      <c r="E3971" s="434">
        <v>15</v>
      </c>
      <c r="F3971" s="434">
        <v>16852</v>
      </c>
      <c r="G3971" s="434">
        <v>173949</v>
      </c>
      <c r="H3971" s="434">
        <v>88930</v>
      </c>
      <c r="I3971" s="434">
        <v>289</v>
      </c>
      <c r="J3971" s="434">
        <v>0</v>
      </c>
      <c r="K3971" s="434">
        <v>2006</v>
      </c>
    </row>
    <row r="3972" spans="1:11" hidden="1" x14ac:dyDescent="0.25">
      <c r="A3972" s="434">
        <v>248006000</v>
      </c>
      <c r="B3972" s="434">
        <v>195838</v>
      </c>
      <c r="C3972" s="434" t="s">
        <v>24</v>
      </c>
      <c r="D3972" s="434" t="s">
        <v>33</v>
      </c>
      <c r="E3972" s="434">
        <v>15</v>
      </c>
      <c r="F3972" s="434">
        <v>11820</v>
      </c>
      <c r="G3972" s="434">
        <v>112949</v>
      </c>
      <c r="H3972" s="434">
        <v>62557</v>
      </c>
      <c r="I3972" s="434">
        <v>249.97</v>
      </c>
      <c r="J3972" s="434">
        <v>123933</v>
      </c>
      <c r="K3972" s="434">
        <v>2017</v>
      </c>
    </row>
    <row r="3973" spans="1:11" hidden="1" x14ac:dyDescent="0.25">
      <c r="A3973" s="434">
        <v>248010000</v>
      </c>
      <c r="B3973" s="434">
        <v>7149</v>
      </c>
      <c r="C3973" s="434" t="s">
        <v>28</v>
      </c>
      <c r="D3973" s="434" t="s">
        <v>29</v>
      </c>
      <c r="E3973" s="434">
        <v>13.8</v>
      </c>
      <c r="F3973" s="434">
        <v>6050</v>
      </c>
      <c r="G3973" s="434">
        <v>37888</v>
      </c>
      <c r="H3973" s="434">
        <v>23689</v>
      </c>
      <c r="I3973" s="434">
        <v>181</v>
      </c>
      <c r="J3973" s="434">
        <v>0</v>
      </c>
      <c r="K3973" s="434">
        <v>2017</v>
      </c>
    </row>
    <row r="3974" spans="1:11" hidden="1" x14ac:dyDescent="0.25">
      <c r="A3974" s="434">
        <v>248017000</v>
      </c>
      <c r="B3974" s="434">
        <v>6851</v>
      </c>
      <c r="C3974" s="434" t="s">
        <v>28</v>
      </c>
      <c r="D3974" s="434" t="s">
        <v>29</v>
      </c>
      <c r="E3974" s="434">
        <v>14.5</v>
      </c>
      <c r="F3974" s="434">
        <v>4690</v>
      </c>
      <c r="G3974" s="434">
        <v>43477</v>
      </c>
      <c r="H3974" s="434">
        <v>26411</v>
      </c>
      <c r="I3974" s="434">
        <v>189.99</v>
      </c>
      <c r="K3974" s="434">
        <v>2017</v>
      </c>
    </row>
    <row r="3975" spans="1:11" hidden="1" x14ac:dyDescent="0.25">
      <c r="A3975" s="434">
        <v>248020000</v>
      </c>
      <c r="B3975" s="434">
        <v>206972</v>
      </c>
      <c r="C3975" s="434" t="s">
        <v>24</v>
      </c>
      <c r="D3975" s="434" t="s">
        <v>33</v>
      </c>
      <c r="E3975" s="434">
        <v>15</v>
      </c>
      <c r="F3975" s="434">
        <v>11820</v>
      </c>
      <c r="G3975" s="434">
        <v>113737</v>
      </c>
      <c r="H3975" s="434">
        <v>62557</v>
      </c>
      <c r="I3975" s="434">
        <v>249.9</v>
      </c>
      <c r="J3975" s="434">
        <v>123933</v>
      </c>
      <c r="K3975" s="434">
        <v>2017</v>
      </c>
    </row>
    <row r="3976" spans="1:11" hidden="1" x14ac:dyDescent="0.25">
      <c r="A3976" s="434">
        <v>248022000</v>
      </c>
      <c r="B3976" s="434">
        <v>71090</v>
      </c>
      <c r="C3976" s="434" t="s">
        <v>24</v>
      </c>
      <c r="D3976" s="434" t="s">
        <v>33</v>
      </c>
      <c r="F3976" s="434">
        <v>11820</v>
      </c>
      <c r="G3976" s="434">
        <v>113737</v>
      </c>
      <c r="H3976" s="434">
        <v>62557</v>
      </c>
      <c r="I3976" s="434">
        <v>249.9</v>
      </c>
      <c r="J3976" s="434">
        <v>123933</v>
      </c>
      <c r="K3976" s="434">
        <v>2017</v>
      </c>
    </row>
    <row r="3977" spans="1:11" hidden="1" x14ac:dyDescent="0.25">
      <c r="A3977" s="434">
        <v>248024000</v>
      </c>
      <c r="B3977" s="434">
        <v>79454</v>
      </c>
      <c r="C3977" s="434" t="s">
        <v>24</v>
      </c>
      <c r="D3977" s="434" t="s">
        <v>33</v>
      </c>
      <c r="F3977" s="434">
        <v>11820</v>
      </c>
      <c r="G3977" s="434">
        <v>113039</v>
      </c>
      <c r="H3977" s="434">
        <v>62557</v>
      </c>
      <c r="I3977" s="434">
        <v>249.9</v>
      </c>
      <c r="J3977" s="434">
        <v>123933</v>
      </c>
      <c r="K3977" s="434">
        <v>2017</v>
      </c>
    </row>
    <row r="3978" spans="1:11" hidden="1" x14ac:dyDescent="0.25">
      <c r="A3978" s="434">
        <v>248033000</v>
      </c>
      <c r="B3978" s="434">
        <v>11667</v>
      </c>
      <c r="C3978" s="434" t="s">
        <v>16</v>
      </c>
      <c r="D3978" s="434" t="s">
        <v>29</v>
      </c>
      <c r="E3978" s="434">
        <v>15.7</v>
      </c>
      <c r="F3978" s="434">
        <v>8580</v>
      </c>
      <c r="G3978" s="434">
        <v>47302</v>
      </c>
      <c r="H3978" s="434">
        <v>27015</v>
      </c>
      <c r="I3978" s="434">
        <v>182.5</v>
      </c>
      <c r="J3978" s="434">
        <v>50530</v>
      </c>
      <c r="K3978" s="434">
        <v>2009</v>
      </c>
    </row>
    <row r="3979" spans="1:11" hidden="1" x14ac:dyDescent="0.25">
      <c r="A3979" s="434">
        <v>248039000</v>
      </c>
      <c r="B3979" s="434">
        <v>1016428</v>
      </c>
      <c r="C3979" s="434" t="s">
        <v>61</v>
      </c>
      <c r="D3979" s="434" t="s">
        <v>29</v>
      </c>
      <c r="E3979" s="434">
        <v>16</v>
      </c>
      <c r="F3979" s="434">
        <v>22105</v>
      </c>
      <c r="G3979" s="434">
        <v>12705</v>
      </c>
      <c r="H3979" s="434">
        <v>18151</v>
      </c>
      <c r="I3979" s="434">
        <v>153.6</v>
      </c>
      <c r="K3979" s="434">
        <v>2011</v>
      </c>
    </row>
    <row r="3980" spans="1:11" hidden="1" x14ac:dyDescent="0.25">
      <c r="A3980" s="434">
        <v>248043000</v>
      </c>
      <c r="B3980" s="434">
        <v>86369</v>
      </c>
      <c r="C3980" s="434" t="s">
        <v>20</v>
      </c>
      <c r="D3980" s="434" t="s">
        <v>25</v>
      </c>
      <c r="E3980" s="434">
        <v>13.5</v>
      </c>
      <c r="F3980" s="434">
        <v>4440</v>
      </c>
      <c r="G3980" s="434">
        <v>13019</v>
      </c>
      <c r="H3980" s="434">
        <v>8539</v>
      </c>
      <c r="I3980" s="434">
        <v>128.6</v>
      </c>
      <c r="J3980" s="434">
        <v>13395</v>
      </c>
      <c r="K3980" s="434">
        <v>2010</v>
      </c>
    </row>
    <row r="3981" spans="1:11" hidden="1" x14ac:dyDescent="0.25">
      <c r="A3981" s="434">
        <v>248056000</v>
      </c>
      <c r="B3981" s="434">
        <v>869</v>
      </c>
      <c r="C3981" s="434" t="s">
        <v>28</v>
      </c>
      <c r="D3981" s="434" t="s">
        <v>29</v>
      </c>
      <c r="E3981" s="434">
        <v>14</v>
      </c>
      <c r="F3981" s="434">
        <v>6650</v>
      </c>
      <c r="G3981" s="434">
        <v>41536</v>
      </c>
      <c r="H3981" s="434">
        <v>27781</v>
      </c>
      <c r="I3981" s="434">
        <v>185</v>
      </c>
      <c r="K3981" s="434">
        <v>2017</v>
      </c>
    </row>
    <row r="3982" spans="1:11" hidden="1" x14ac:dyDescent="0.25">
      <c r="A3982" s="434">
        <v>248067000</v>
      </c>
      <c r="B3982" s="434">
        <v>4299</v>
      </c>
      <c r="C3982" s="434" t="s">
        <v>28</v>
      </c>
      <c r="D3982" s="434" t="s">
        <v>29</v>
      </c>
      <c r="E3982" s="434">
        <v>14</v>
      </c>
      <c r="F3982" s="434">
        <v>7368</v>
      </c>
      <c r="G3982" s="434">
        <v>37495</v>
      </c>
      <c r="H3982" s="434">
        <v>24050</v>
      </c>
      <c r="I3982" s="434">
        <v>189.99</v>
      </c>
      <c r="J3982" s="434">
        <v>0</v>
      </c>
      <c r="K3982" s="434">
        <v>1970</v>
      </c>
    </row>
    <row r="3983" spans="1:11" hidden="1" x14ac:dyDescent="0.25">
      <c r="A3983" s="434">
        <v>248070000</v>
      </c>
      <c r="B3983" s="434">
        <v>10394</v>
      </c>
      <c r="C3983" s="434" t="s">
        <v>20</v>
      </c>
      <c r="D3983" s="434" t="s">
        <v>25</v>
      </c>
      <c r="G3983" s="434">
        <v>9554</v>
      </c>
      <c r="H3983" s="434">
        <v>6572</v>
      </c>
      <c r="I3983" s="434">
        <v>125</v>
      </c>
      <c r="J3983" s="434">
        <v>0</v>
      </c>
      <c r="K3983" s="434">
        <v>1970</v>
      </c>
    </row>
    <row r="3984" spans="1:11" hidden="1" x14ac:dyDescent="0.25">
      <c r="A3984" s="434">
        <v>248071000</v>
      </c>
      <c r="B3984" s="434">
        <v>6172</v>
      </c>
      <c r="C3984" s="434" t="s">
        <v>20</v>
      </c>
      <c r="D3984" s="434" t="s">
        <v>25</v>
      </c>
      <c r="G3984" s="434">
        <v>9887</v>
      </c>
      <c r="H3984" s="434">
        <v>6785</v>
      </c>
      <c r="I3984" s="434">
        <v>127</v>
      </c>
      <c r="J3984" s="434">
        <v>0</v>
      </c>
      <c r="K3984" s="434">
        <v>1970</v>
      </c>
    </row>
    <row r="3985" spans="1:11" hidden="1" x14ac:dyDescent="0.25">
      <c r="A3985" s="434">
        <v>248090000</v>
      </c>
      <c r="B3985" s="434">
        <v>6101</v>
      </c>
      <c r="C3985" s="434" t="s">
        <v>61</v>
      </c>
      <c r="D3985" s="434" t="s">
        <v>13</v>
      </c>
      <c r="I3985" s="434">
        <v>27</v>
      </c>
      <c r="J3985" s="434">
        <v>0</v>
      </c>
      <c r="K3985" s="434">
        <v>1970</v>
      </c>
    </row>
    <row r="3986" spans="1:11" hidden="1" x14ac:dyDescent="0.25">
      <c r="A3986" s="434">
        <v>248091000</v>
      </c>
      <c r="B3986" s="434">
        <v>863</v>
      </c>
      <c r="C3986" s="434" t="s">
        <v>31</v>
      </c>
      <c r="D3986" s="434" t="s">
        <v>29</v>
      </c>
      <c r="E3986" s="434">
        <v>14</v>
      </c>
      <c r="F3986" s="434">
        <v>5850</v>
      </c>
      <c r="G3986" s="434">
        <v>25056</v>
      </c>
      <c r="H3986" s="434">
        <v>15861</v>
      </c>
      <c r="I3986" s="434">
        <v>157.22999999999999</v>
      </c>
      <c r="K3986" s="434">
        <v>2012</v>
      </c>
    </row>
    <row r="3987" spans="1:11" hidden="1" x14ac:dyDescent="0.25">
      <c r="A3987" s="434">
        <v>248092000</v>
      </c>
      <c r="B3987" s="434">
        <v>1294</v>
      </c>
      <c r="C3987" s="434" t="s">
        <v>28</v>
      </c>
      <c r="D3987" s="434" t="s">
        <v>29</v>
      </c>
      <c r="E3987" s="434">
        <v>14</v>
      </c>
      <c r="F3987" s="434">
        <v>6480</v>
      </c>
      <c r="G3987" s="434">
        <v>28291</v>
      </c>
      <c r="H3987" s="434">
        <v>17025</v>
      </c>
      <c r="I3987" s="434">
        <v>169.37</v>
      </c>
      <c r="K3987" s="434">
        <v>2009</v>
      </c>
    </row>
    <row r="3988" spans="1:11" hidden="1" x14ac:dyDescent="0.25">
      <c r="A3988" s="434">
        <v>248095000</v>
      </c>
      <c r="B3988" s="434">
        <v>25365</v>
      </c>
      <c r="C3988" s="434" t="s">
        <v>20</v>
      </c>
      <c r="D3988" s="434" t="s">
        <v>25</v>
      </c>
      <c r="F3988" s="434">
        <v>3997</v>
      </c>
      <c r="G3988" s="434">
        <v>8280</v>
      </c>
      <c r="H3988" s="434">
        <v>5651</v>
      </c>
      <c r="I3988" s="434">
        <v>123.9</v>
      </c>
      <c r="J3988" s="434">
        <v>8761</v>
      </c>
      <c r="K3988" s="434">
        <v>2009</v>
      </c>
    </row>
    <row r="3989" spans="1:11" hidden="1" x14ac:dyDescent="0.25">
      <c r="A3989" s="434">
        <v>248097000</v>
      </c>
      <c r="B3989" s="434">
        <v>983</v>
      </c>
      <c r="C3989" s="434" t="s">
        <v>31</v>
      </c>
      <c r="D3989" s="434" t="s">
        <v>22</v>
      </c>
      <c r="E3989" s="434">
        <v>14.8</v>
      </c>
      <c r="F3989" s="434">
        <v>2940</v>
      </c>
      <c r="G3989" s="434">
        <v>4825</v>
      </c>
      <c r="H3989" s="434">
        <v>2986</v>
      </c>
      <c r="I3989" s="434">
        <v>96.63</v>
      </c>
      <c r="J3989" s="434">
        <v>0</v>
      </c>
      <c r="K3989" s="434">
        <v>1998</v>
      </c>
    </row>
    <row r="3990" spans="1:11" hidden="1" x14ac:dyDescent="0.25">
      <c r="A3990" s="434">
        <v>248102000</v>
      </c>
      <c r="B3990" s="434">
        <v>17648</v>
      </c>
      <c r="C3990" s="434" t="s">
        <v>24</v>
      </c>
      <c r="D3990" s="434" t="s">
        <v>22</v>
      </c>
      <c r="E3990" s="434">
        <v>14</v>
      </c>
      <c r="F3990" s="434">
        <v>3310</v>
      </c>
      <c r="G3990" s="434">
        <v>5073</v>
      </c>
      <c r="H3990" s="434">
        <v>4279</v>
      </c>
      <c r="I3990" s="434">
        <v>99.98</v>
      </c>
      <c r="J3990" s="434">
        <v>5018</v>
      </c>
      <c r="K3990" s="434">
        <v>2006</v>
      </c>
    </row>
    <row r="3991" spans="1:11" hidden="1" x14ac:dyDescent="0.25">
      <c r="A3991" s="434">
        <v>248108000</v>
      </c>
      <c r="B3991" s="434">
        <v>2254</v>
      </c>
      <c r="C3991" s="434" t="s">
        <v>24</v>
      </c>
      <c r="D3991" s="434" t="s">
        <v>36</v>
      </c>
      <c r="E3991" s="434">
        <v>15.5</v>
      </c>
      <c r="F3991" s="434">
        <v>15275</v>
      </c>
      <c r="G3991" s="434">
        <v>159513</v>
      </c>
      <c r="H3991" s="434">
        <v>82870</v>
      </c>
      <c r="I3991" s="434">
        <v>274.2</v>
      </c>
      <c r="J3991" s="434">
        <v>171751</v>
      </c>
      <c r="K3991" s="434">
        <v>2017</v>
      </c>
    </row>
    <row r="3992" spans="1:11" hidden="1" x14ac:dyDescent="0.25">
      <c r="A3992" s="434">
        <v>248110000</v>
      </c>
      <c r="B3992" s="434">
        <v>4592</v>
      </c>
      <c r="C3992" s="434" t="s">
        <v>28</v>
      </c>
      <c r="D3992" s="434" t="s">
        <v>33</v>
      </c>
      <c r="E3992" s="434">
        <v>14</v>
      </c>
      <c r="F3992" s="434">
        <v>10500</v>
      </c>
      <c r="G3992" s="434">
        <v>76294</v>
      </c>
      <c r="H3992" s="434">
        <v>39964</v>
      </c>
      <c r="I3992" s="434">
        <v>225</v>
      </c>
      <c r="J3992" s="434">
        <v>0</v>
      </c>
      <c r="K3992" s="434">
        <v>2005</v>
      </c>
    </row>
    <row r="3993" spans="1:11" hidden="1" x14ac:dyDescent="0.25">
      <c r="A3993" s="434">
        <v>248114000</v>
      </c>
      <c r="B3993" s="434">
        <v>692752</v>
      </c>
      <c r="C3993" s="434" t="s">
        <v>20</v>
      </c>
      <c r="D3993" s="434" t="s">
        <v>25</v>
      </c>
      <c r="E3993" s="434">
        <v>16</v>
      </c>
      <c r="F3993" s="434">
        <v>2682</v>
      </c>
      <c r="G3993" s="434">
        <v>5795</v>
      </c>
      <c r="H3993" s="434">
        <v>3991</v>
      </c>
      <c r="I3993" s="434">
        <v>108.5</v>
      </c>
      <c r="J3993" s="434">
        <v>6359</v>
      </c>
      <c r="K3993" s="434">
        <v>2006</v>
      </c>
    </row>
    <row r="3994" spans="1:11" hidden="1" x14ac:dyDescent="0.25">
      <c r="A3994" s="434">
        <v>248127000</v>
      </c>
      <c r="B3994" s="434">
        <v>76822</v>
      </c>
      <c r="C3994" s="434" t="s">
        <v>20</v>
      </c>
      <c r="D3994" s="434" t="s">
        <v>25</v>
      </c>
      <c r="E3994" s="434">
        <v>13.5</v>
      </c>
      <c r="F3994" s="434">
        <v>4440</v>
      </c>
      <c r="G3994" s="434">
        <v>13019</v>
      </c>
      <c r="H3994" s="434">
        <v>8539</v>
      </c>
      <c r="I3994" s="434">
        <v>128.6</v>
      </c>
      <c r="J3994" s="434">
        <v>13395</v>
      </c>
      <c r="K3994" s="434">
        <v>2010</v>
      </c>
    </row>
    <row r="3995" spans="1:11" hidden="1" x14ac:dyDescent="0.25">
      <c r="A3995" s="434">
        <v>248132000</v>
      </c>
      <c r="B3995" s="434">
        <v>41629</v>
      </c>
      <c r="C3995" s="434" t="s">
        <v>20</v>
      </c>
      <c r="D3995" s="434" t="s">
        <v>29</v>
      </c>
      <c r="E3995" s="434">
        <v>14.5</v>
      </c>
      <c r="F3995" s="434">
        <v>7860</v>
      </c>
      <c r="G3995" s="434">
        <v>37596</v>
      </c>
      <c r="H3995" s="434">
        <v>23339</v>
      </c>
      <c r="I3995" s="434">
        <v>184.31</v>
      </c>
      <c r="J3995" s="434">
        <v>40840</v>
      </c>
      <c r="K3995" s="434">
        <v>2009</v>
      </c>
    </row>
    <row r="3996" spans="1:11" hidden="1" x14ac:dyDescent="0.25">
      <c r="A3996" s="434">
        <v>248134000</v>
      </c>
      <c r="B3996" s="434">
        <v>13556</v>
      </c>
      <c r="C3996" s="434" t="s">
        <v>28</v>
      </c>
      <c r="D3996" s="434" t="s">
        <v>36</v>
      </c>
      <c r="E3996" s="434">
        <v>14.5</v>
      </c>
      <c r="F3996" s="434">
        <v>13560</v>
      </c>
      <c r="G3996" s="434">
        <v>179759</v>
      </c>
      <c r="H3996" s="434">
        <v>94232</v>
      </c>
      <c r="I3996" s="434">
        <v>292</v>
      </c>
      <c r="J3996" s="434">
        <v>0</v>
      </c>
      <c r="K3996" s="434">
        <v>2009</v>
      </c>
    </row>
    <row r="3997" spans="1:11" hidden="1" x14ac:dyDescent="0.25">
      <c r="A3997" s="434">
        <v>248135000</v>
      </c>
      <c r="B3997" s="434">
        <v>25765</v>
      </c>
      <c r="C3997" s="434" t="s">
        <v>28</v>
      </c>
      <c r="D3997" s="434" t="s">
        <v>29</v>
      </c>
      <c r="E3997" s="434">
        <v>14.8</v>
      </c>
      <c r="F3997" s="434">
        <v>7860</v>
      </c>
      <c r="G3997" s="434">
        <v>36746</v>
      </c>
      <c r="H3997" s="434">
        <v>23683</v>
      </c>
      <c r="I3997" s="434">
        <v>186.4</v>
      </c>
      <c r="J3997" s="434">
        <v>0</v>
      </c>
      <c r="K3997" s="434">
        <v>2011</v>
      </c>
    </row>
    <row r="3998" spans="1:11" hidden="1" x14ac:dyDescent="0.25">
      <c r="A3998" s="434">
        <v>248147000</v>
      </c>
      <c r="B3998" s="434">
        <v>601</v>
      </c>
      <c r="C3998" s="434" t="s">
        <v>28</v>
      </c>
      <c r="D3998" s="434" t="s">
        <v>33</v>
      </c>
      <c r="E3998" s="434">
        <v>14.5</v>
      </c>
      <c r="F3998" s="434">
        <v>8827</v>
      </c>
      <c r="G3998" s="434">
        <v>75506</v>
      </c>
      <c r="H3998" s="434">
        <v>41342</v>
      </c>
      <c r="I3998" s="434">
        <v>225</v>
      </c>
      <c r="J3998" s="434">
        <v>0</v>
      </c>
      <c r="K3998" s="434">
        <v>2010</v>
      </c>
    </row>
    <row r="3999" spans="1:11" hidden="1" x14ac:dyDescent="0.25">
      <c r="A3999" s="434">
        <v>248148000</v>
      </c>
      <c r="B3999" s="434">
        <v>21119</v>
      </c>
      <c r="C3999" s="434" t="s">
        <v>24</v>
      </c>
      <c r="D3999" s="434" t="s">
        <v>33</v>
      </c>
      <c r="E3999" s="434">
        <v>15.7</v>
      </c>
      <c r="F3999" s="434">
        <v>13560</v>
      </c>
      <c r="G3999" s="434">
        <v>115666</v>
      </c>
      <c r="H3999" s="434">
        <v>61320</v>
      </c>
      <c r="I3999" s="434">
        <v>248.97</v>
      </c>
      <c r="J3999" s="434">
        <v>123646</v>
      </c>
      <c r="K3999" s="434">
        <v>2012</v>
      </c>
    </row>
    <row r="4000" spans="1:11" hidden="1" x14ac:dyDescent="0.25">
      <c r="A4000" s="434">
        <v>248152000</v>
      </c>
      <c r="B4000" s="434">
        <v>13482</v>
      </c>
      <c r="C4000" s="434" t="s">
        <v>24</v>
      </c>
      <c r="D4000" s="434" t="s">
        <v>33</v>
      </c>
      <c r="E4000" s="434">
        <v>14.7</v>
      </c>
      <c r="F4000" s="434">
        <v>16080</v>
      </c>
      <c r="G4000" s="434">
        <v>113293</v>
      </c>
      <c r="H4000" s="434">
        <v>62350</v>
      </c>
      <c r="I4000" s="434">
        <v>249.97</v>
      </c>
      <c r="J4000" s="434">
        <v>125792</v>
      </c>
      <c r="K4000" s="434">
        <v>2017</v>
      </c>
    </row>
    <row r="4001" spans="1:11" hidden="1" x14ac:dyDescent="0.25">
      <c r="A4001" s="434">
        <v>248153000</v>
      </c>
      <c r="B4001" s="434">
        <v>888</v>
      </c>
      <c r="C4001" s="434" t="s">
        <v>28</v>
      </c>
      <c r="D4001" s="434" t="s">
        <v>29</v>
      </c>
      <c r="E4001" s="434">
        <v>14</v>
      </c>
      <c r="F4001" s="434">
        <v>5850</v>
      </c>
      <c r="G4001" s="434">
        <v>28436</v>
      </c>
      <c r="H4001" s="434">
        <v>16960</v>
      </c>
      <c r="I4001" s="434">
        <v>169.26</v>
      </c>
      <c r="K4001" s="434">
        <v>2004</v>
      </c>
    </row>
    <row r="4002" spans="1:11" hidden="1" x14ac:dyDescent="0.25">
      <c r="A4002" s="434">
        <v>248159000</v>
      </c>
      <c r="B4002" s="434">
        <v>19598</v>
      </c>
      <c r="C4002" s="434" t="s">
        <v>16</v>
      </c>
      <c r="D4002" s="434" t="s">
        <v>29</v>
      </c>
      <c r="E4002" s="434">
        <v>15.7</v>
      </c>
      <c r="F4002" s="434">
        <v>8580</v>
      </c>
      <c r="G4002" s="434">
        <v>47329</v>
      </c>
      <c r="H4002" s="434">
        <v>27015</v>
      </c>
      <c r="I4002" s="434">
        <v>182.5</v>
      </c>
      <c r="J4002" s="434">
        <v>50530</v>
      </c>
      <c r="K4002" s="434">
        <v>2010</v>
      </c>
    </row>
    <row r="4003" spans="1:11" hidden="1" x14ac:dyDescent="0.25">
      <c r="A4003" s="434">
        <v>248161000</v>
      </c>
      <c r="B4003" s="434">
        <v>1729</v>
      </c>
      <c r="C4003" s="434" t="s">
        <v>61</v>
      </c>
      <c r="D4003" s="434" t="s">
        <v>29</v>
      </c>
      <c r="E4003" s="434">
        <v>19.2</v>
      </c>
      <c r="F4003" s="434">
        <v>16520</v>
      </c>
      <c r="G4003" s="434">
        <v>30469</v>
      </c>
      <c r="H4003" s="434">
        <v>24167</v>
      </c>
      <c r="I4003" s="434">
        <v>199.8</v>
      </c>
      <c r="J4003" s="434">
        <v>0</v>
      </c>
      <c r="K4003" s="434">
        <v>2004</v>
      </c>
    </row>
    <row r="4004" spans="1:11" hidden="1" x14ac:dyDescent="0.25">
      <c r="A4004" s="434">
        <v>248163000</v>
      </c>
      <c r="B4004" s="434">
        <v>1286</v>
      </c>
      <c r="C4004" s="434" t="s">
        <v>20</v>
      </c>
      <c r="D4004" s="434" t="s">
        <v>25</v>
      </c>
      <c r="E4004" s="434">
        <v>14</v>
      </c>
      <c r="F4004" s="434">
        <v>6000</v>
      </c>
      <c r="G4004" s="434">
        <v>18290</v>
      </c>
      <c r="H4004" s="434">
        <v>10135</v>
      </c>
      <c r="I4004" s="434">
        <v>147.5</v>
      </c>
      <c r="J4004" s="434">
        <v>20465</v>
      </c>
      <c r="K4004" s="434">
        <v>2009</v>
      </c>
    </row>
    <row r="4005" spans="1:11" hidden="1" x14ac:dyDescent="0.25">
      <c r="A4005" s="434">
        <v>248178000</v>
      </c>
      <c r="B4005" s="434">
        <v>38279</v>
      </c>
      <c r="C4005" s="434" t="s">
        <v>20</v>
      </c>
      <c r="D4005" s="434" t="s">
        <v>22</v>
      </c>
      <c r="G4005" s="434">
        <v>4115</v>
      </c>
      <c r="H4005" s="434">
        <v>2974</v>
      </c>
      <c r="I4005" s="434">
        <v>98</v>
      </c>
      <c r="J4005" s="434">
        <v>0</v>
      </c>
      <c r="K4005" s="434">
        <v>1970</v>
      </c>
    </row>
    <row r="4006" spans="1:11" hidden="1" x14ac:dyDescent="0.25">
      <c r="A4006" s="434">
        <v>248179000</v>
      </c>
      <c r="B4006" s="434">
        <v>22002</v>
      </c>
      <c r="C4006" s="434" t="s">
        <v>28</v>
      </c>
      <c r="D4006" s="434" t="s">
        <v>33</v>
      </c>
      <c r="E4006" s="434">
        <v>14.5</v>
      </c>
      <c r="F4006" s="434">
        <v>10500</v>
      </c>
      <c r="G4006" s="434">
        <v>87328</v>
      </c>
      <c r="H4006" s="434">
        <v>47984</v>
      </c>
      <c r="I4006" s="434">
        <v>229</v>
      </c>
      <c r="J4006" s="434">
        <v>0</v>
      </c>
      <c r="K4006" s="434">
        <v>2010</v>
      </c>
    </row>
    <row r="4007" spans="1:11" hidden="1" x14ac:dyDescent="0.25">
      <c r="A4007" s="434">
        <v>248184000</v>
      </c>
      <c r="B4007" s="434">
        <v>10645</v>
      </c>
      <c r="C4007" s="434" t="s">
        <v>28</v>
      </c>
      <c r="D4007" s="434" t="s">
        <v>29</v>
      </c>
      <c r="E4007" s="434">
        <v>14</v>
      </c>
      <c r="F4007" s="434">
        <v>9480</v>
      </c>
      <c r="G4007" s="434">
        <v>56968</v>
      </c>
      <c r="H4007" s="434">
        <v>33036</v>
      </c>
      <c r="I4007" s="434">
        <v>189.99</v>
      </c>
      <c r="J4007" s="434">
        <v>0</v>
      </c>
      <c r="K4007" s="434">
        <v>2010</v>
      </c>
    </row>
    <row r="4008" spans="1:11" hidden="1" x14ac:dyDescent="0.25">
      <c r="A4008" s="434">
        <v>248188000</v>
      </c>
      <c r="B4008" s="434">
        <v>14854</v>
      </c>
      <c r="C4008" s="434" t="s">
        <v>28</v>
      </c>
      <c r="D4008" s="434" t="s">
        <v>36</v>
      </c>
      <c r="E4008" s="434">
        <v>14.5</v>
      </c>
      <c r="F4008" s="434">
        <v>16860</v>
      </c>
      <c r="G4008" s="434">
        <v>205170</v>
      </c>
      <c r="H4008" s="434">
        <v>107162</v>
      </c>
      <c r="I4008" s="434">
        <v>299.95</v>
      </c>
      <c r="J4008" s="434">
        <v>0</v>
      </c>
      <c r="K4008" s="434">
        <v>2013</v>
      </c>
    </row>
    <row r="4009" spans="1:11" hidden="1" x14ac:dyDescent="0.25">
      <c r="A4009" s="434">
        <v>248200000</v>
      </c>
      <c r="B4009" s="434">
        <v>1775763</v>
      </c>
      <c r="C4009" s="434" t="s">
        <v>28</v>
      </c>
      <c r="D4009" s="434" t="s">
        <v>25</v>
      </c>
      <c r="E4009" s="434">
        <v>12</v>
      </c>
      <c r="F4009" s="434">
        <v>2796</v>
      </c>
      <c r="G4009" s="434">
        <v>6258</v>
      </c>
      <c r="H4009" s="434">
        <v>3883</v>
      </c>
      <c r="I4009" s="434">
        <v>103.49</v>
      </c>
      <c r="J4009" s="434">
        <v>0</v>
      </c>
      <c r="K4009" s="434">
        <v>1970</v>
      </c>
    </row>
    <row r="4010" spans="1:11" hidden="1" x14ac:dyDescent="0.25">
      <c r="A4010" s="434">
        <v>248208000</v>
      </c>
      <c r="B4010" s="434">
        <v>694</v>
      </c>
      <c r="C4010" s="434" t="s">
        <v>28</v>
      </c>
      <c r="D4010" s="434" t="s">
        <v>29</v>
      </c>
      <c r="E4010" s="434">
        <v>14.8</v>
      </c>
      <c r="F4010" s="434">
        <v>8890</v>
      </c>
      <c r="G4010" s="434">
        <v>55771</v>
      </c>
      <c r="H4010" s="434">
        <v>31532</v>
      </c>
      <c r="I4010" s="434">
        <v>190</v>
      </c>
      <c r="J4010" s="434">
        <v>0</v>
      </c>
      <c r="K4010" s="434">
        <v>2010</v>
      </c>
    </row>
    <row r="4011" spans="1:11" hidden="1" x14ac:dyDescent="0.25">
      <c r="A4011" s="434">
        <v>248216000</v>
      </c>
      <c r="B4011" s="434">
        <v>1584525</v>
      </c>
      <c r="C4011" s="434" t="s">
        <v>31</v>
      </c>
      <c r="D4011" s="434" t="s">
        <v>22</v>
      </c>
      <c r="E4011" s="434">
        <v>10</v>
      </c>
      <c r="F4011" s="434">
        <v>1500</v>
      </c>
      <c r="G4011" s="434">
        <v>3479</v>
      </c>
      <c r="H4011" s="434">
        <v>2449</v>
      </c>
      <c r="I4011" s="434">
        <v>87.85</v>
      </c>
      <c r="J4011" s="434">
        <v>0</v>
      </c>
      <c r="K4011" s="434">
        <v>1970</v>
      </c>
    </row>
    <row r="4012" spans="1:11" hidden="1" x14ac:dyDescent="0.25">
      <c r="A4012" s="434">
        <v>248219000</v>
      </c>
      <c r="B4012" s="434">
        <v>72800</v>
      </c>
      <c r="C4012" s="434" t="s">
        <v>46</v>
      </c>
      <c r="D4012" s="434" t="s">
        <v>17</v>
      </c>
      <c r="E4012" s="434">
        <v>10</v>
      </c>
      <c r="F4012" s="434">
        <v>3840</v>
      </c>
      <c r="G4012" s="434">
        <v>1343</v>
      </c>
      <c r="H4012" s="434">
        <v>1678</v>
      </c>
      <c r="I4012" s="434">
        <v>59.25</v>
      </c>
      <c r="J4012" s="434">
        <v>0</v>
      </c>
      <c r="K4012" s="434">
        <v>2009</v>
      </c>
    </row>
    <row r="4013" spans="1:11" hidden="1" x14ac:dyDescent="0.25">
      <c r="A4013" s="434">
        <v>248221000</v>
      </c>
      <c r="B4013" s="434">
        <v>551381</v>
      </c>
      <c r="C4013" s="434" t="s">
        <v>20</v>
      </c>
      <c r="D4013" s="434" t="s">
        <v>25</v>
      </c>
      <c r="E4013" s="434">
        <v>14.5</v>
      </c>
      <c r="F4013" s="434">
        <v>2997</v>
      </c>
      <c r="G4013" s="434">
        <v>6405</v>
      </c>
      <c r="H4013" s="434">
        <v>4222</v>
      </c>
      <c r="I4013" s="434">
        <v>109</v>
      </c>
      <c r="J4013" s="434">
        <v>6883</v>
      </c>
      <c r="K4013" s="434">
        <v>2010</v>
      </c>
    </row>
    <row r="4014" spans="1:11" hidden="1" x14ac:dyDescent="0.25">
      <c r="A4014" s="434">
        <v>248224000</v>
      </c>
      <c r="B4014" s="434">
        <v>889</v>
      </c>
      <c r="C4014" s="434" t="s">
        <v>24</v>
      </c>
      <c r="D4014" s="434" t="s">
        <v>36</v>
      </c>
      <c r="E4014" s="434">
        <v>15.6</v>
      </c>
      <c r="F4014" s="434">
        <v>18660</v>
      </c>
      <c r="G4014" s="434">
        <v>164565</v>
      </c>
      <c r="H4014" s="434">
        <v>85431</v>
      </c>
      <c r="I4014" s="434">
        <v>274</v>
      </c>
      <c r="J4014" s="434">
        <v>173737</v>
      </c>
      <c r="K4014" s="434">
        <v>2005</v>
      </c>
    </row>
    <row r="4015" spans="1:11" hidden="1" x14ac:dyDescent="0.25">
      <c r="A4015" s="434">
        <v>248245000</v>
      </c>
      <c r="B4015" s="434">
        <v>629638</v>
      </c>
      <c r="C4015" s="434" t="s">
        <v>31</v>
      </c>
      <c r="D4015" s="434" t="s">
        <v>25</v>
      </c>
      <c r="E4015" s="434">
        <v>11</v>
      </c>
      <c r="F4015" s="434">
        <v>3973</v>
      </c>
      <c r="G4015" s="434">
        <v>7107</v>
      </c>
      <c r="H4015" s="434">
        <v>4913</v>
      </c>
      <c r="I4015" s="434">
        <v>111</v>
      </c>
      <c r="J4015" s="434">
        <v>0</v>
      </c>
      <c r="K4015" s="434">
        <v>1970</v>
      </c>
    </row>
    <row r="4016" spans="1:11" hidden="1" x14ac:dyDescent="0.25">
      <c r="A4016" s="434">
        <v>248252000</v>
      </c>
      <c r="B4016" s="434">
        <v>6417</v>
      </c>
      <c r="C4016" s="434" t="s">
        <v>20</v>
      </c>
      <c r="D4016" s="434" t="s">
        <v>22</v>
      </c>
      <c r="E4016" s="434">
        <v>13</v>
      </c>
      <c r="F4016" s="434">
        <v>1823</v>
      </c>
      <c r="G4016" s="434">
        <v>3446</v>
      </c>
      <c r="H4016" s="434">
        <v>2314</v>
      </c>
      <c r="I4016" s="434">
        <v>88.22</v>
      </c>
      <c r="J4016" s="434">
        <v>3668</v>
      </c>
      <c r="K4016" s="434">
        <v>2004</v>
      </c>
    </row>
    <row r="4017" spans="1:11" hidden="1" x14ac:dyDescent="0.25">
      <c r="A4017" s="434">
        <v>248256000</v>
      </c>
      <c r="B4017" s="434">
        <v>24055</v>
      </c>
      <c r="C4017" s="434" t="s">
        <v>28</v>
      </c>
      <c r="D4017" s="434" t="s">
        <v>29</v>
      </c>
      <c r="E4017" s="434">
        <v>13.9</v>
      </c>
      <c r="F4017" s="434">
        <v>9480</v>
      </c>
      <c r="G4017" s="434">
        <v>55838</v>
      </c>
      <c r="H4017" s="434">
        <v>30822</v>
      </c>
      <c r="I4017" s="434">
        <v>189.9</v>
      </c>
      <c r="J4017" s="434">
        <v>0</v>
      </c>
      <c r="K4017" s="434">
        <v>2006</v>
      </c>
    </row>
    <row r="4018" spans="1:11" hidden="1" x14ac:dyDescent="0.25">
      <c r="A4018" s="434">
        <v>248275000</v>
      </c>
      <c r="B4018" s="434">
        <v>11264</v>
      </c>
      <c r="C4018" s="434" t="s">
        <v>61</v>
      </c>
      <c r="D4018" s="434" t="s">
        <v>22</v>
      </c>
      <c r="E4018" s="434">
        <v>12</v>
      </c>
      <c r="F4018" s="434">
        <v>1850</v>
      </c>
      <c r="G4018" s="434">
        <v>4527</v>
      </c>
      <c r="H4018" s="434">
        <v>3183</v>
      </c>
      <c r="I4018" s="434">
        <v>89.98</v>
      </c>
      <c r="J4018" s="434">
        <v>0</v>
      </c>
      <c r="K4018" s="434">
        <v>2005</v>
      </c>
    </row>
    <row r="4019" spans="1:11" hidden="1" x14ac:dyDescent="0.25">
      <c r="A4019" s="434">
        <v>248277000</v>
      </c>
      <c r="B4019" s="434">
        <v>198887</v>
      </c>
      <c r="C4019" s="434" t="s">
        <v>44</v>
      </c>
      <c r="D4019" s="434" t="s">
        <v>25</v>
      </c>
      <c r="E4019" s="434">
        <v>17</v>
      </c>
      <c r="F4019" s="434">
        <v>7060</v>
      </c>
      <c r="G4019" s="434">
        <v>1796</v>
      </c>
      <c r="H4019" s="434">
        <v>9570</v>
      </c>
      <c r="I4019" s="434">
        <v>139.30000000000001</v>
      </c>
      <c r="J4019" s="434">
        <v>0</v>
      </c>
      <c r="K4019" s="434">
        <v>1970</v>
      </c>
    </row>
    <row r="4020" spans="1:11" hidden="1" x14ac:dyDescent="0.25">
      <c r="A4020" s="434">
        <v>248282000</v>
      </c>
      <c r="B4020" s="434">
        <v>11834</v>
      </c>
      <c r="C4020" s="434" t="s">
        <v>20</v>
      </c>
      <c r="D4020" s="434" t="s">
        <v>22</v>
      </c>
      <c r="E4020" s="434">
        <v>13.5</v>
      </c>
      <c r="F4020" s="434">
        <v>1978</v>
      </c>
      <c r="G4020" s="434">
        <v>3442</v>
      </c>
      <c r="H4020" s="434">
        <v>2637</v>
      </c>
      <c r="I4020" s="434">
        <v>92.86</v>
      </c>
      <c r="J4020" s="434">
        <v>4182</v>
      </c>
      <c r="K4020" s="434">
        <v>2009</v>
      </c>
    </row>
    <row r="4021" spans="1:11" hidden="1" x14ac:dyDescent="0.25">
      <c r="A4021" s="434">
        <v>248288000</v>
      </c>
      <c r="B4021" s="434">
        <v>1405</v>
      </c>
      <c r="C4021" s="434" t="s">
        <v>20</v>
      </c>
      <c r="D4021" s="434" t="s">
        <v>25</v>
      </c>
      <c r="E4021" s="434">
        <v>14</v>
      </c>
      <c r="F4021" s="434">
        <v>4440</v>
      </c>
      <c r="G4021" s="434">
        <v>14368</v>
      </c>
      <c r="H4021" s="434">
        <v>8995</v>
      </c>
      <c r="I4021" s="434">
        <v>142.97999999999999</v>
      </c>
      <c r="J4021" s="434">
        <v>15116</v>
      </c>
      <c r="K4021" s="434">
        <v>2010</v>
      </c>
    </row>
    <row r="4022" spans="1:11" hidden="1" x14ac:dyDescent="0.25">
      <c r="A4022" s="434">
        <v>248290000</v>
      </c>
      <c r="B4022" s="434">
        <v>1323133</v>
      </c>
      <c r="C4022" s="434" t="s">
        <v>56</v>
      </c>
      <c r="D4022" s="434" t="s">
        <v>22</v>
      </c>
      <c r="E4022" s="434">
        <v>16</v>
      </c>
      <c r="F4022" s="434">
        <v>8948</v>
      </c>
      <c r="G4022" s="434">
        <v>2297</v>
      </c>
      <c r="H4022" s="434">
        <v>5399</v>
      </c>
      <c r="I4022" s="434">
        <v>85.3</v>
      </c>
      <c r="J4022" s="434">
        <v>0</v>
      </c>
      <c r="K4022" s="434">
        <v>2010</v>
      </c>
    </row>
    <row r="4023" spans="1:11" hidden="1" x14ac:dyDescent="0.25">
      <c r="A4023" s="434">
        <v>248292000</v>
      </c>
      <c r="B4023" s="434">
        <v>4199</v>
      </c>
      <c r="C4023" s="434" t="s">
        <v>24</v>
      </c>
      <c r="D4023" s="434" t="s">
        <v>33</v>
      </c>
      <c r="F4023" s="434">
        <v>11140</v>
      </c>
      <c r="G4023" s="434">
        <v>112948</v>
      </c>
      <c r="H4023" s="434">
        <v>62513</v>
      </c>
      <c r="I4023" s="434">
        <v>249.91800000000001</v>
      </c>
      <c r="J4023" s="434">
        <v>124517</v>
      </c>
      <c r="K4023" s="434">
        <v>2018</v>
      </c>
    </row>
    <row r="4024" spans="1:11" hidden="1" x14ac:dyDescent="0.25">
      <c r="A4024" s="434">
        <v>248295000</v>
      </c>
      <c r="B4024" s="434">
        <v>1370</v>
      </c>
      <c r="C4024" s="434" t="s">
        <v>20</v>
      </c>
      <c r="D4024" s="434" t="s">
        <v>25</v>
      </c>
      <c r="E4024" s="434">
        <v>12</v>
      </c>
      <c r="F4024" s="434">
        <v>2660</v>
      </c>
      <c r="G4024" s="434">
        <v>5645</v>
      </c>
      <c r="H4024" s="434">
        <v>4028</v>
      </c>
      <c r="I4024" s="434">
        <v>105.5</v>
      </c>
      <c r="J4024" s="434">
        <v>6270</v>
      </c>
      <c r="K4024" s="434">
        <v>2017</v>
      </c>
    </row>
    <row r="4025" spans="1:11" hidden="1" x14ac:dyDescent="0.25">
      <c r="A4025" s="434">
        <v>248298000</v>
      </c>
      <c r="B4025" s="434">
        <v>112</v>
      </c>
      <c r="C4025" s="434" t="s">
        <v>20</v>
      </c>
      <c r="D4025" s="434" t="s">
        <v>29</v>
      </c>
      <c r="E4025" s="434">
        <v>15</v>
      </c>
      <c r="F4025" s="434">
        <v>9960</v>
      </c>
      <c r="G4025" s="434">
        <v>46702</v>
      </c>
      <c r="H4025" s="434">
        <v>29348</v>
      </c>
      <c r="I4025" s="434">
        <v>183.21</v>
      </c>
      <c r="J4025" s="434">
        <v>51509</v>
      </c>
      <c r="K4025" s="434">
        <v>2007</v>
      </c>
    </row>
    <row r="4026" spans="1:11" hidden="1" x14ac:dyDescent="0.25">
      <c r="A4026" s="434">
        <v>248306000</v>
      </c>
      <c r="B4026" s="434">
        <v>42481</v>
      </c>
      <c r="C4026" s="434" t="s">
        <v>28</v>
      </c>
      <c r="D4026" s="434" t="s">
        <v>29</v>
      </c>
      <c r="E4026" s="434">
        <v>14</v>
      </c>
      <c r="F4026" s="434">
        <v>5884</v>
      </c>
      <c r="G4026" s="434">
        <v>21470</v>
      </c>
      <c r="H4026" s="434">
        <v>13965</v>
      </c>
      <c r="I4026" s="434">
        <v>168.58</v>
      </c>
      <c r="J4026" s="434">
        <v>0</v>
      </c>
      <c r="K4026" s="434">
        <v>1998</v>
      </c>
    </row>
    <row r="4027" spans="1:11" hidden="1" x14ac:dyDescent="0.25">
      <c r="A4027" s="434">
        <v>248313000</v>
      </c>
      <c r="B4027" s="434">
        <v>526393</v>
      </c>
      <c r="C4027" s="434" t="s">
        <v>31</v>
      </c>
      <c r="D4027" s="434" t="s">
        <v>25</v>
      </c>
      <c r="E4027" s="434">
        <v>12.5</v>
      </c>
      <c r="F4027" s="434">
        <v>3680</v>
      </c>
      <c r="G4027" s="434">
        <v>8334</v>
      </c>
      <c r="H4027" s="434">
        <v>6118</v>
      </c>
      <c r="I4027" s="434">
        <v>123.05</v>
      </c>
      <c r="J4027" s="434">
        <v>0</v>
      </c>
      <c r="K4027" s="434">
        <v>1970</v>
      </c>
    </row>
    <row r="4028" spans="1:11" hidden="1" x14ac:dyDescent="0.25">
      <c r="A4028" s="434">
        <v>248314000</v>
      </c>
      <c r="B4028" s="434">
        <v>24216</v>
      </c>
      <c r="C4028" s="434" t="s">
        <v>31</v>
      </c>
      <c r="D4028" s="434" t="s">
        <v>33</v>
      </c>
      <c r="I4028" s="434">
        <v>225</v>
      </c>
    </row>
    <row r="4029" spans="1:11" hidden="1" x14ac:dyDescent="0.25">
      <c r="A4029" s="434">
        <v>248326000</v>
      </c>
      <c r="B4029" s="434">
        <v>1</v>
      </c>
      <c r="C4029" s="434" t="s">
        <v>28</v>
      </c>
      <c r="D4029" s="434" t="s">
        <v>29</v>
      </c>
      <c r="E4029" s="434">
        <v>14</v>
      </c>
      <c r="F4029" s="434">
        <v>9960</v>
      </c>
      <c r="G4029" s="434">
        <v>58608</v>
      </c>
      <c r="H4029" s="434">
        <v>34318</v>
      </c>
      <c r="I4029" s="434">
        <v>196</v>
      </c>
      <c r="K4029" s="434">
        <v>2010</v>
      </c>
    </row>
    <row r="4030" spans="1:11" hidden="1" x14ac:dyDescent="0.25">
      <c r="A4030" s="434">
        <v>248359000</v>
      </c>
      <c r="B4030" s="434">
        <v>6905</v>
      </c>
      <c r="C4030" s="434" t="s">
        <v>20</v>
      </c>
      <c r="D4030" s="434" t="s">
        <v>25</v>
      </c>
      <c r="E4030" s="434">
        <v>13</v>
      </c>
      <c r="F4030" s="434">
        <v>2640</v>
      </c>
      <c r="G4030" s="434">
        <v>5717</v>
      </c>
      <c r="H4030" s="434">
        <v>3950</v>
      </c>
      <c r="I4030" s="434">
        <v>105.5</v>
      </c>
      <c r="J4030" s="434">
        <v>6587</v>
      </c>
      <c r="K4030" s="434">
        <v>2009</v>
      </c>
    </row>
    <row r="4031" spans="1:11" hidden="1" x14ac:dyDescent="0.25">
      <c r="A4031" s="434">
        <v>248363000</v>
      </c>
      <c r="B4031" s="434">
        <v>13418</v>
      </c>
      <c r="C4031" s="434" t="s">
        <v>20</v>
      </c>
      <c r="D4031" s="434" t="s">
        <v>25</v>
      </c>
      <c r="E4031" s="434">
        <v>13</v>
      </c>
      <c r="F4031" s="434">
        <v>2640</v>
      </c>
      <c r="G4031" s="434">
        <v>5717</v>
      </c>
      <c r="H4031" s="434">
        <v>3950</v>
      </c>
      <c r="I4031" s="434">
        <v>105.5</v>
      </c>
      <c r="J4031" s="434">
        <v>6587</v>
      </c>
      <c r="K4031" s="434">
        <v>2009</v>
      </c>
    </row>
    <row r="4032" spans="1:11" hidden="1" x14ac:dyDescent="0.25">
      <c r="A4032" s="434">
        <v>248367000</v>
      </c>
      <c r="B4032" s="434">
        <v>315969</v>
      </c>
      <c r="C4032" s="434" t="s">
        <v>31</v>
      </c>
      <c r="D4032" s="434" t="s">
        <v>22</v>
      </c>
      <c r="E4032" s="434">
        <v>10.3</v>
      </c>
      <c r="F4032" s="434">
        <v>1445</v>
      </c>
      <c r="G4032" s="434">
        <v>3594</v>
      </c>
      <c r="H4032" s="434">
        <v>2451</v>
      </c>
      <c r="I4032" s="434">
        <v>88</v>
      </c>
      <c r="J4032" s="434">
        <v>0</v>
      </c>
      <c r="K4032" s="434">
        <v>1970</v>
      </c>
    </row>
    <row r="4033" spans="1:11" hidden="1" x14ac:dyDescent="0.25">
      <c r="A4033" s="434">
        <v>248368000</v>
      </c>
      <c r="B4033" s="434">
        <v>84118</v>
      </c>
      <c r="C4033" s="434" t="s">
        <v>44</v>
      </c>
      <c r="D4033" s="434" t="s">
        <v>33</v>
      </c>
      <c r="E4033" s="434">
        <v>21</v>
      </c>
      <c r="F4033" s="434">
        <v>22706</v>
      </c>
      <c r="G4033" s="434">
        <v>4217</v>
      </c>
      <c r="H4033" s="434">
        <v>33930</v>
      </c>
      <c r="I4033" s="434">
        <v>214.66</v>
      </c>
      <c r="J4033" s="434">
        <v>0</v>
      </c>
      <c r="K4033" s="434">
        <v>1970</v>
      </c>
    </row>
    <row r="4034" spans="1:11" hidden="1" x14ac:dyDescent="0.25">
      <c r="A4034" s="434">
        <v>248372000</v>
      </c>
      <c r="B4034" s="434">
        <v>2433</v>
      </c>
      <c r="C4034" s="434" t="s">
        <v>24</v>
      </c>
      <c r="D4034" s="434" t="s">
        <v>33</v>
      </c>
      <c r="E4034" s="434">
        <v>13.5</v>
      </c>
      <c r="F4034" s="434">
        <v>12400</v>
      </c>
      <c r="G4034" s="434">
        <v>115126</v>
      </c>
      <c r="H4034" s="434">
        <v>64321</v>
      </c>
      <c r="I4034" s="434">
        <v>249.9</v>
      </c>
      <c r="J4034" s="434">
        <v>132109</v>
      </c>
      <c r="K4034" s="434">
        <v>2018</v>
      </c>
    </row>
    <row r="4035" spans="1:11" hidden="1" x14ac:dyDescent="0.25">
      <c r="A4035" s="434">
        <v>248373000</v>
      </c>
      <c r="B4035" s="434">
        <v>26860</v>
      </c>
      <c r="C4035" s="434" t="s">
        <v>20</v>
      </c>
      <c r="D4035" s="434" t="s">
        <v>25</v>
      </c>
      <c r="G4035" s="434">
        <v>5529</v>
      </c>
      <c r="H4035" s="434">
        <v>3356</v>
      </c>
      <c r="I4035" s="434">
        <v>106</v>
      </c>
      <c r="J4035" s="434">
        <v>0</v>
      </c>
      <c r="K4035" s="434">
        <v>1970</v>
      </c>
    </row>
    <row r="4036" spans="1:11" hidden="1" x14ac:dyDescent="0.25">
      <c r="A4036" s="434">
        <v>248374000</v>
      </c>
      <c r="B4036" s="434">
        <v>47615</v>
      </c>
      <c r="C4036" s="434" t="s">
        <v>20</v>
      </c>
      <c r="D4036" s="434" t="s">
        <v>25</v>
      </c>
      <c r="E4036" s="434">
        <v>13.5</v>
      </c>
      <c r="F4036" s="434">
        <v>4440</v>
      </c>
      <c r="G4036" s="434">
        <v>13019</v>
      </c>
      <c r="H4036" s="434">
        <v>8539</v>
      </c>
      <c r="I4036" s="434">
        <v>128.6</v>
      </c>
      <c r="J4036" s="434">
        <v>13395</v>
      </c>
      <c r="K4036" s="434">
        <v>2010</v>
      </c>
    </row>
    <row r="4037" spans="1:11" hidden="1" x14ac:dyDescent="0.25">
      <c r="A4037" s="434">
        <v>248375000</v>
      </c>
      <c r="B4037" s="434">
        <v>1141674</v>
      </c>
      <c r="C4037" s="434" t="s">
        <v>28</v>
      </c>
      <c r="D4037" s="434" t="s">
        <v>25</v>
      </c>
      <c r="E4037" s="434">
        <v>13</v>
      </c>
      <c r="F4037" s="434">
        <v>3383</v>
      </c>
      <c r="G4037" s="434">
        <v>10110</v>
      </c>
      <c r="H4037" s="434">
        <v>6944</v>
      </c>
      <c r="I4037" s="434">
        <v>117.6528</v>
      </c>
      <c r="J4037" s="434">
        <v>0</v>
      </c>
      <c r="K4037" s="434">
        <v>1983</v>
      </c>
    </row>
    <row r="4038" spans="1:11" hidden="1" x14ac:dyDescent="0.25">
      <c r="A4038" s="434">
        <v>248379000</v>
      </c>
      <c r="B4038" s="434">
        <v>1576284</v>
      </c>
      <c r="C4038" s="434" t="s">
        <v>28</v>
      </c>
      <c r="D4038" s="434" t="s">
        <v>25</v>
      </c>
      <c r="E4038" s="434">
        <v>12.5</v>
      </c>
      <c r="F4038" s="434">
        <v>2796</v>
      </c>
      <c r="G4038" s="434">
        <v>6258</v>
      </c>
      <c r="H4038" s="434">
        <v>3883</v>
      </c>
      <c r="I4038" s="434">
        <v>103.49</v>
      </c>
      <c r="J4038" s="434">
        <v>0</v>
      </c>
      <c r="K4038" s="434">
        <v>1970</v>
      </c>
    </row>
    <row r="4039" spans="1:11" hidden="1" x14ac:dyDescent="0.25">
      <c r="A4039" s="434">
        <v>248384000</v>
      </c>
      <c r="B4039" s="434">
        <v>1484564</v>
      </c>
      <c r="C4039" s="434" t="s">
        <v>20</v>
      </c>
      <c r="D4039" s="434" t="s">
        <v>22</v>
      </c>
      <c r="E4039" s="434">
        <v>12</v>
      </c>
      <c r="F4039" s="434">
        <v>1324</v>
      </c>
      <c r="G4039" s="434">
        <v>2200</v>
      </c>
      <c r="H4039" s="434">
        <v>1665</v>
      </c>
      <c r="I4039" s="434">
        <v>77.12</v>
      </c>
      <c r="J4039" s="434">
        <v>0</v>
      </c>
      <c r="K4039" s="434">
        <v>1970</v>
      </c>
    </row>
    <row r="4040" spans="1:11" hidden="1" x14ac:dyDescent="0.25">
      <c r="A4040" s="434">
        <v>248389000</v>
      </c>
      <c r="B4040" s="434">
        <v>22180</v>
      </c>
      <c r="C4040" s="434" t="s">
        <v>28</v>
      </c>
      <c r="D4040" s="434" t="s">
        <v>36</v>
      </c>
      <c r="E4040" s="434">
        <v>14.5</v>
      </c>
      <c r="F4040" s="434">
        <v>16860</v>
      </c>
      <c r="G4040" s="434">
        <v>178090</v>
      </c>
      <c r="H4040" s="434">
        <v>91373</v>
      </c>
      <c r="I4040" s="434">
        <v>292</v>
      </c>
      <c r="J4040" s="434">
        <v>0</v>
      </c>
      <c r="K4040" s="434">
        <v>2010</v>
      </c>
    </row>
    <row r="4041" spans="1:11" hidden="1" x14ac:dyDescent="0.25">
      <c r="A4041" s="434">
        <v>248390000</v>
      </c>
      <c r="B4041" s="434">
        <v>35702</v>
      </c>
      <c r="C4041" s="434" t="s">
        <v>28</v>
      </c>
      <c r="D4041" s="434" t="s">
        <v>33</v>
      </c>
      <c r="E4041" s="434">
        <v>14</v>
      </c>
      <c r="F4041" s="434">
        <v>12240</v>
      </c>
      <c r="G4041" s="434">
        <v>73880</v>
      </c>
      <c r="H4041" s="434">
        <v>40135</v>
      </c>
      <c r="I4041" s="434">
        <v>224.9</v>
      </c>
      <c r="J4041" s="434">
        <v>0</v>
      </c>
      <c r="K4041" s="434">
        <v>2004</v>
      </c>
    </row>
    <row r="4042" spans="1:11" hidden="1" x14ac:dyDescent="0.25">
      <c r="A4042" s="434">
        <v>248397000</v>
      </c>
      <c r="B4042" s="434">
        <v>6531</v>
      </c>
      <c r="C4042" s="434" t="s">
        <v>28</v>
      </c>
      <c r="D4042" s="434" t="s">
        <v>36</v>
      </c>
      <c r="E4042" s="434">
        <v>14.5</v>
      </c>
      <c r="F4042" s="434">
        <v>18660</v>
      </c>
      <c r="G4042" s="434">
        <v>180263</v>
      </c>
      <c r="H4042" s="434">
        <v>90091</v>
      </c>
      <c r="I4042" s="434">
        <v>288.93</v>
      </c>
      <c r="J4042" s="434">
        <v>0</v>
      </c>
      <c r="K4042" s="434">
        <v>2005</v>
      </c>
    </row>
    <row r="4043" spans="1:11" hidden="1" x14ac:dyDescent="0.25">
      <c r="A4043" s="434">
        <v>248410000</v>
      </c>
      <c r="B4043" s="434">
        <v>3934</v>
      </c>
      <c r="C4043" s="434" t="s">
        <v>24</v>
      </c>
      <c r="D4043" s="434" t="s">
        <v>33</v>
      </c>
      <c r="E4043" s="434">
        <v>14.5</v>
      </c>
      <c r="F4043" s="434">
        <v>16080</v>
      </c>
      <c r="G4043" s="434">
        <v>113600</v>
      </c>
      <c r="H4043" s="434">
        <v>62350</v>
      </c>
      <c r="I4043" s="434">
        <v>249.94</v>
      </c>
      <c r="J4043" s="434">
        <v>125792</v>
      </c>
      <c r="K4043" s="434">
        <v>2017</v>
      </c>
    </row>
    <row r="4044" spans="1:11" hidden="1" x14ac:dyDescent="0.25">
      <c r="A4044" s="434">
        <v>248418000</v>
      </c>
      <c r="B4044" s="434">
        <v>128661</v>
      </c>
      <c r="C4044" s="434" t="s">
        <v>48</v>
      </c>
      <c r="D4044" s="434" t="s">
        <v>25</v>
      </c>
      <c r="E4044" s="434">
        <v>12</v>
      </c>
      <c r="F4044" s="434">
        <v>14916</v>
      </c>
      <c r="G4044" s="434">
        <v>7607</v>
      </c>
      <c r="H4044" s="434">
        <v>20323</v>
      </c>
      <c r="I4044" s="434">
        <v>130</v>
      </c>
      <c r="J4044" s="434">
        <v>0</v>
      </c>
      <c r="K4044" s="434">
        <v>1970</v>
      </c>
    </row>
    <row r="4045" spans="1:11" hidden="1" x14ac:dyDescent="0.25">
      <c r="A4045" s="434">
        <v>248439000</v>
      </c>
      <c r="B4045" s="434">
        <v>106575</v>
      </c>
      <c r="C4045" s="434" t="s">
        <v>20</v>
      </c>
      <c r="D4045" s="434" t="s">
        <v>25</v>
      </c>
      <c r="E4045" s="434">
        <v>13.5</v>
      </c>
      <c r="F4045" s="434">
        <v>4440</v>
      </c>
      <c r="G4045" s="434">
        <v>13019</v>
      </c>
      <c r="H4045" s="434">
        <v>8539</v>
      </c>
      <c r="I4045" s="434">
        <v>128.6</v>
      </c>
      <c r="J4045" s="434">
        <v>13395</v>
      </c>
      <c r="K4045" s="434">
        <v>2010</v>
      </c>
    </row>
    <row r="4046" spans="1:11" hidden="1" x14ac:dyDescent="0.25">
      <c r="A4046" s="434">
        <v>248440000</v>
      </c>
      <c r="B4046" s="434">
        <v>9760</v>
      </c>
      <c r="C4046" s="434" t="s">
        <v>31</v>
      </c>
      <c r="D4046" s="434" t="s">
        <v>29</v>
      </c>
      <c r="F4046" s="434">
        <v>8725</v>
      </c>
      <c r="G4046" s="434">
        <v>38800</v>
      </c>
      <c r="H4046" s="434">
        <v>25569</v>
      </c>
      <c r="I4046" s="434">
        <v>179.84200000000001</v>
      </c>
      <c r="K4046" s="434">
        <v>2017</v>
      </c>
    </row>
    <row r="4047" spans="1:11" hidden="1" x14ac:dyDescent="0.25">
      <c r="A4047" s="434">
        <v>248441000</v>
      </c>
      <c r="B4047" s="434">
        <v>12225</v>
      </c>
      <c r="C4047" s="434" t="s">
        <v>28</v>
      </c>
      <c r="D4047" s="434" t="s">
        <v>36</v>
      </c>
      <c r="E4047" s="434">
        <v>14.5</v>
      </c>
      <c r="F4047" s="434">
        <v>16860</v>
      </c>
      <c r="G4047" s="434">
        <v>178064</v>
      </c>
      <c r="H4047" s="434">
        <v>91373</v>
      </c>
      <c r="I4047" s="434">
        <v>292</v>
      </c>
      <c r="J4047" s="434">
        <v>0</v>
      </c>
      <c r="K4047" s="434">
        <v>2010</v>
      </c>
    </row>
    <row r="4048" spans="1:11" hidden="1" x14ac:dyDescent="0.25">
      <c r="A4048" s="434">
        <v>248448000</v>
      </c>
      <c r="B4048" s="434">
        <v>583774</v>
      </c>
      <c r="C4048" s="434" t="s">
        <v>31</v>
      </c>
      <c r="D4048" s="434" t="s">
        <v>22</v>
      </c>
      <c r="E4048" s="434">
        <v>10.5</v>
      </c>
      <c r="F4048" s="434">
        <v>1200</v>
      </c>
      <c r="G4048" s="434">
        <v>3597</v>
      </c>
      <c r="H4048" s="434">
        <v>2451</v>
      </c>
      <c r="I4048" s="434">
        <v>88.26</v>
      </c>
      <c r="J4048" s="434">
        <v>0</v>
      </c>
      <c r="K4048" s="434">
        <v>1970</v>
      </c>
    </row>
    <row r="4049" spans="1:11" hidden="1" x14ac:dyDescent="0.25">
      <c r="A4049" s="434">
        <v>248459000</v>
      </c>
      <c r="B4049" s="434">
        <v>4922</v>
      </c>
      <c r="C4049" s="434" t="s">
        <v>28</v>
      </c>
      <c r="D4049" s="434" t="s">
        <v>36</v>
      </c>
      <c r="E4049" s="434">
        <v>15.4</v>
      </c>
      <c r="F4049" s="434">
        <v>16852</v>
      </c>
      <c r="G4049" s="434">
        <v>169293</v>
      </c>
      <c r="H4049" s="434">
        <v>89441</v>
      </c>
      <c r="I4049" s="434">
        <v>289.89999999999998</v>
      </c>
      <c r="J4049" s="434">
        <v>0</v>
      </c>
      <c r="K4049" s="434">
        <v>2010</v>
      </c>
    </row>
    <row r="4050" spans="1:11" hidden="1" x14ac:dyDescent="0.25">
      <c r="A4050" s="434">
        <v>248465000</v>
      </c>
      <c r="B4050" s="434">
        <v>62213</v>
      </c>
      <c r="C4050" s="434" t="s">
        <v>54</v>
      </c>
      <c r="D4050" s="434" t="s">
        <v>17</v>
      </c>
      <c r="E4050" s="434">
        <v>13.5</v>
      </c>
      <c r="F4050" s="434">
        <v>2866</v>
      </c>
      <c r="G4050" s="434">
        <v>0</v>
      </c>
      <c r="H4050" s="434">
        <v>490</v>
      </c>
      <c r="I4050" s="434">
        <v>32</v>
      </c>
      <c r="J4050" s="434">
        <v>0</v>
      </c>
      <c r="K4050" s="434">
        <v>1970</v>
      </c>
    </row>
    <row r="4051" spans="1:11" hidden="1" x14ac:dyDescent="0.25">
      <c r="A4051" s="434">
        <v>248472000</v>
      </c>
      <c r="B4051" s="434">
        <v>21821</v>
      </c>
      <c r="C4051" s="434" t="s">
        <v>28</v>
      </c>
      <c r="D4051" s="434" t="s">
        <v>29</v>
      </c>
      <c r="E4051" s="434">
        <v>13.2</v>
      </c>
      <c r="F4051" s="434">
        <v>5180</v>
      </c>
      <c r="G4051" s="434">
        <v>25011</v>
      </c>
      <c r="H4051" s="434">
        <v>15467</v>
      </c>
      <c r="I4051" s="434">
        <v>157</v>
      </c>
      <c r="J4051" s="434">
        <v>0</v>
      </c>
      <c r="K4051" s="434">
        <v>2010</v>
      </c>
    </row>
    <row r="4052" spans="1:11" hidden="1" x14ac:dyDescent="0.25">
      <c r="A4052" s="434">
        <v>248475000</v>
      </c>
      <c r="B4052" s="434">
        <v>1457</v>
      </c>
      <c r="C4052" s="434" t="s">
        <v>20</v>
      </c>
      <c r="D4052" s="434" t="s">
        <v>25</v>
      </c>
      <c r="E4052" s="434">
        <v>11.5</v>
      </c>
      <c r="F4052" s="434">
        <v>3310</v>
      </c>
      <c r="G4052" s="434">
        <v>9016</v>
      </c>
      <c r="H4052" s="434">
        <v>6190</v>
      </c>
      <c r="I4052" s="434">
        <v>117.6</v>
      </c>
      <c r="J4052" s="434">
        <v>9435</v>
      </c>
      <c r="K4052" s="434">
        <v>2010</v>
      </c>
    </row>
    <row r="4053" spans="1:11" hidden="1" x14ac:dyDescent="0.25">
      <c r="A4053" s="434">
        <v>248480000</v>
      </c>
      <c r="B4053" s="434">
        <v>23339</v>
      </c>
      <c r="C4053" s="434" t="s">
        <v>20</v>
      </c>
      <c r="D4053" s="434" t="s">
        <v>29</v>
      </c>
      <c r="E4053" s="434">
        <v>14.5</v>
      </c>
      <c r="F4053" s="434">
        <v>7746</v>
      </c>
      <c r="G4053" s="434">
        <v>37250</v>
      </c>
      <c r="H4053" s="434">
        <v>23339</v>
      </c>
      <c r="I4053" s="434">
        <v>184.31</v>
      </c>
      <c r="J4053" s="434">
        <v>40840</v>
      </c>
      <c r="K4053" s="434">
        <v>2010</v>
      </c>
    </row>
    <row r="4054" spans="1:11" hidden="1" x14ac:dyDescent="0.25">
      <c r="A4054" s="434">
        <v>248494000</v>
      </c>
      <c r="B4054" s="434">
        <v>477510</v>
      </c>
      <c r="C4054" s="434" t="s">
        <v>31</v>
      </c>
      <c r="D4054" s="434" t="s">
        <v>25</v>
      </c>
      <c r="E4054" s="434">
        <v>12.5</v>
      </c>
      <c r="F4054" s="434">
        <v>3680</v>
      </c>
      <c r="G4054" s="434">
        <v>8301</v>
      </c>
      <c r="H4054" s="434">
        <v>6118</v>
      </c>
      <c r="I4054" s="434">
        <v>123.07</v>
      </c>
      <c r="J4054" s="434">
        <v>0</v>
      </c>
      <c r="K4054" s="434">
        <v>1970</v>
      </c>
    </row>
    <row r="4055" spans="1:11" hidden="1" x14ac:dyDescent="0.25">
      <c r="A4055" s="434">
        <v>248506000</v>
      </c>
      <c r="B4055" s="434">
        <v>9015</v>
      </c>
      <c r="C4055" s="434" t="s">
        <v>28</v>
      </c>
      <c r="D4055" s="434" t="s">
        <v>29</v>
      </c>
      <c r="E4055" s="434">
        <v>14</v>
      </c>
      <c r="F4055" s="434">
        <v>8300</v>
      </c>
      <c r="G4055" s="434">
        <v>34428</v>
      </c>
      <c r="H4055" s="434">
        <v>23456</v>
      </c>
      <c r="I4055" s="434">
        <v>180</v>
      </c>
      <c r="K4055" s="434">
        <v>2012</v>
      </c>
    </row>
    <row r="4056" spans="1:11" hidden="1" x14ac:dyDescent="0.25">
      <c r="A4056" s="434">
        <v>248510000</v>
      </c>
      <c r="B4056" s="434">
        <v>2607</v>
      </c>
      <c r="C4056" s="434" t="s">
        <v>28</v>
      </c>
      <c r="D4056" s="434" t="s">
        <v>29</v>
      </c>
      <c r="E4056" s="434">
        <v>14</v>
      </c>
      <c r="F4056" s="434">
        <v>7900</v>
      </c>
      <c r="G4056" s="434">
        <v>34357</v>
      </c>
      <c r="H4056" s="434">
        <v>23456</v>
      </c>
      <c r="I4056" s="434">
        <v>180</v>
      </c>
      <c r="K4056" s="434">
        <v>2010</v>
      </c>
    </row>
    <row r="4057" spans="1:11" hidden="1" x14ac:dyDescent="0.25">
      <c r="A4057" s="434">
        <v>248513000</v>
      </c>
      <c r="B4057" s="434">
        <v>45301</v>
      </c>
      <c r="C4057" s="434" t="s">
        <v>44</v>
      </c>
      <c r="D4057" s="434" t="s">
        <v>40</v>
      </c>
      <c r="E4057" s="434">
        <v>21</v>
      </c>
      <c r="F4057" s="434">
        <v>44400</v>
      </c>
      <c r="G4057" s="434">
        <v>7900</v>
      </c>
      <c r="H4057" s="434">
        <v>111554</v>
      </c>
      <c r="I4057" s="434">
        <v>315.7</v>
      </c>
      <c r="J4057" s="434">
        <v>0</v>
      </c>
      <c r="K4057" s="434">
        <v>2018</v>
      </c>
    </row>
    <row r="4058" spans="1:11" hidden="1" x14ac:dyDescent="0.25">
      <c r="A4058" s="434">
        <v>248532000</v>
      </c>
      <c r="B4058" s="434">
        <v>32336</v>
      </c>
      <c r="C4058" s="434" t="s">
        <v>24</v>
      </c>
      <c r="D4058" s="434" t="s">
        <v>22</v>
      </c>
      <c r="E4058" s="434">
        <v>14</v>
      </c>
      <c r="F4058" s="434">
        <v>1948</v>
      </c>
      <c r="G4058" s="434">
        <v>3824</v>
      </c>
      <c r="H4058" s="434">
        <v>3430</v>
      </c>
      <c r="I4058" s="434">
        <v>88.4</v>
      </c>
      <c r="J4058" s="434">
        <v>3315</v>
      </c>
      <c r="K4058" s="434">
        <v>2010</v>
      </c>
    </row>
    <row r="4059" spans="1:11" hidden="1" x14ac:dyDescent="0.25">
      <c r="A4059" s="434">
        <v>248536000</v>
      </c>
      <c r="B4059" s="434">
        <v>18552</v>
      </c>
      <c r="C4059" s="434" t="s">
        <v>20</v>
      </c>
      <c r="D4059" s="434" t="s">
        <v>29</v>
      </c>
      <c r="E4059" s="434">
        <v>14.5</v>
      </c>
      <c r="F4059" s="434">
        <v>8310</v>
      </c>
      <c r="G4059" s="434">
        <v>47431</v>
      </c>
      <c r="H4059" s="434">
        <v>27526</v>
      </c>
      <c r="I4059" s="434">
        <v>182.43</v>
      </c>
      <c r="J4059" s="434">
        <v>0</v>
      </c>
      <c r="K4059" s="434">
        <v>1970</v>
      </c>
    </row>
    <row r="4060" spans="1:11" hidden="1" x14ac:dyDescent="0.25">
      <c r="A4060" s="434">
        <v>248540000</v>
      </c>
      <c r="B4060" s="434">
        <v>7627</v>
      </c>
      <c r="C4060" s="434" t="s">
        <v>28</v>
      </c>
      <c r="D4060" s="434" t="s">
        <v>29</v>
      </c>
      <c r="E4060" s="434">
        <v>14</v>
      </c>
      <c r="F4060" s="434">
        <v>7172</v>
      </c>
      <c r="G4060" s="434">
        <v>45455</v>
      </c>
      <c r="H4060" s="434">
        <v>26091</v>
      </c>
      <c r="I4060" s="434">
        <v>185.74</v>
      </c>
      <c r="J4060" s="434">
        <v>0</v>
      </c>
      <c r="K4060" s="434">
        <v>1970</v>
      </c>
    </row>
    <row r="4061" spans="1:11" hidden="1" x14ac:dyDescent="0.25">
      <c r="A4061" s="434">
        <v>248547000</v>
      </c>
      <c r="B4061" s="434">
        <v>9515</v>
      </c>
      <c r="C4061" s="434" t="s">
        <v>24</v>
      </c>
      <c r="D4061" s="434" t="s">
        <v>36</v>
      </c>
      <c r="F4061" s="434">
        <v>16160</v>
      </c>
      <c r="G4061" s="434">
        <v>158167</v>
      </c>
      <c r="H4061" s="434">
        <v>81349</v>
      </c>
      <c r="I4061" s="434">
        <v>274.17</v>
      </c>
      <c r="J4061" s="434">
        <v>166673</v>
      </c>
      <c r="K4061" s="434">
        <v>2018</v>
      </c>
    </row>
    <row r="4062" spans="1:11" hidden="1" x14ac:dyDescent="0.25">
      <c r="A4062" s="434">
        <v>248553000</v>
      </c>
      <c r="B4062" s="434">
        <v>53236</v>
      </c>
      <c r="C4062" s="434" t="s">
        <v>20</v>
      </c>
      <c r="D4062" s="434" t="s">
        <v>25</v>
      </c>
      <c r="E4062" s="434">
        <v>13.5</v>
      </c>
      <c r="F4062" s="434">
        <v>4440</v>
      </c>
      <c r="G4062" s="434">
        <v>13023</v>
      </c>
      <c r="H4062" s="434">
        <v>8537</v>
      </c>
      <c r="I4062" s="434">
        <v>128.6</v>
      </c>
      <c r="J4062" s="434">
        <v>13395</v>
      </c>
      <c r="K4062" s="434">
        <v>2010</v>
      </c>
    </row>
    <row r="4063" spans="1:11" hidden="1" x14ac:dyDescent="0.25">
      <c r="A4063" s="434">
        <v>248561000</v>
      </c>
      <c r="B4063" s="434">
        <v>8567</v>
      </c>
      <c r="C4063" s="434" t="s">
        <v>28</v>
      </c>
      <c r="D4063" s="434" t="s">
        <v>29</v>
      </c>
      <c r="E4063" s="434">
        <v>0</v>
      </c>
      <c r="F4063" s="434">
        <v>0</v>
      </c>
      <c r="G4063" s="434">
        <v>57000</v>
      </c>
      <c r="H4063" s="434">
        <v>32300</v>
      </c>
      <c r="I4063" s="434">
        <v>189.99</v>
      </c>
      <c r="J4063" s="434">
        <v>0</v>
      </c>
    </row>
    <row r="4064" spans="1:11" hidden="1" x14ac:dyDescent="0.25">
      <c r="A4064" s="434">
        <v>248563000</v>
      </c>
      <c r="B4064" s="434">
        <v>48287</v>
      </c>
      <c r="C4064" s="434" t="s">
        <v>28</v>
      </c>
      <c r="D4064" s="434" t="s">
        <v>33</v>
      </c>
      <c r="E4064" s="434">
        <v>14</v>
      </c>
      <c r="F4064" s="434">
        <v>12240</v>
      </c>
      <c r="G4064" s="434">
        <v>76596</v>
      </c>
      <c r="H4064" s="434">
        <v>39737</v>
      </c>
      <c r="I4064" s="434">
        <v>224.94</v>
      </c>
      <c r="J4064" s="434">
        <v>0</v>
      </c>
      <c r="K4064" s="434">
        <v>2007</v>
      </c>
    </row>
    <row r="4065" spans="1:11" hidden="1" x14ac:dyDescent="0.25">
      <c r="A4065" s="434">
        <v>248568000</v>
      </c>
      <c r="B4065" s="434">
        <v>2072</v>
      </c>
      <c r="C4065" s="434" t="s">
        <v>46</v>
      </c>
      <c r="D4065" s="434" t="s">
        <v>22</v>
      </c>
      <c r="E4065" s="434">
        <v>16.5</v>
      </c>
      <c r="F4065" s="434">
        <v>12000</v>
      </c>
      <c r="G4065" s="434">
        <v>3567</v>
      </c>
      <c r="H4065" s="434">
        <v>3239</v>
      </c>
      <c r="I4065" s="434">
        <v>75</v>
      </c>
      <c r="K4065" s="434">
        <v>2006</v>
      </c>
    </row>
    <row r="4066" spans="1:11" hidden="1" x14ac:dyDescent="0.25">
      <c r="A4066" s="434">
        <v>248581000</v>
      </c>
      <c r="B4066" s="434">
        <v>19369</v>
      </c>
      <c r="C4066" s="434" t="s">
        <v>31</v>
      </c>
      <c r="D4066" s="434" t="s">
        <v>22</v>
      </c>
      <c r="I4066" s="434">
        <v>89</v>
      </c>
    </row>
    <row r="4067" spans="1:11" hidden="1" x14ac:dyDescent="0.25">
      <c r="A4067" s="434">
        <v>248585000</v>
      </c>
      <c r="B4067" s="434">
        <v>644</v>
      </c>
      <c r="C4067" s="434" t="s">
        <v>24</v>
      </c>
      <c r="D4067" s="434" t="s">
        <v>36</v>
      </c>
      <c r="E4067" s="434">
        <v>15.55</v>
      </c>
      <c r="F4067" s="434">
        <v>18660</v>
      </c>
      <c r="G4067" s="434">
        <v>163288</v>
      </c>
      <c r="H4067" s="434">
        <v>84601</v>
      </c>
      <c r="I4067" s="434">
        <v>274</v>
      </c>
      <c r="J4067" s="434">
        <v>173947</v>
      </c>
      <c r="K4067" s="434">
        <v>2006</v>
      </c>
    </row>
    <row r="4068" spans="1:11" hidden="1" x14ac:dyDescent="0.25">
      <c r="A4068" s="434">
        <v>248596000</v>
      </c>
      <c r="B4068" s="434">
        <v>18787</v>
      </c>
      <c r="C4068" s="434" t="s">
        <v>61</v>
      </c>
      <c r="D4068" s="434" t="s">
        <v>29</v>
      </c>
      <c r="E4068" s="434">
        <v>14.3</v>
      </c>
      <c r="F4068" s="434">
        <v>24000</v>
      </c>
      <c r="G4068" s="434">
        <v>18765</v>
      </c>
      <c r="H4068" s="434">
        <v>23520</v>
      </c>
      <c r="I4068" s="434">
        <v>151</v>
      </c>
      <c r="K4068" s="434">
        <v>2018</v>
      </c>
    </row>
    <row r="4069" spans="1:11" hidden="1" x14ac:dyDescent="0.25">
      <c r="A4069" s="434">
        <v>248599000</v>
      </c>
      <c r="B4069" s="434">
        <v>7255</v>
      </c>
      <c r="C4069" s="434" t="s">
        <v>31</v>
      </c>
      <c r="D4069" s="434" t="s">
        <v>25</v>
      </c>
      <c r="E4069" s="434">
        <v>14.3</v>
      </c>
      <c r="F4069" s="434">
        <v>6550</v>
      </c>
      <c r="G4069" s="434">
        <v>17064</v>
      </c>
      <c r="H4069" s="434">
        <v>11848</v>
      </c>
      <c r="I4069" s="434">
        <v>149.4</v>
      </c>
      <c r="J4069" s="434">
        <v>0</v>
      </c>
      <c r="K4069" s="434">
        <v>1970</v>
      </c>
    </row>
    <row r="4070" spans="1:11" hidden="1" x14ac:dyDescent="0.25">
      <c r="A4070" s="434">
        <v>248614000</v>
      </c>
      <c r="B4070" s="434">
        <v>918</v>
      </c>
      <c r="C4070" s="434" t="s">
        <v>28</v>
      </c>
      <c r="D4070" s="434" t="s">
        <v>33</v>
      </c>
      <c r="E4070" s="434">
        <v>14.8</v>
      </c>
      <c r="F4070" s="434">
        <v>9932</v>
      </c>
      <c r="G4070" s="434">
        <v>81270</v>
      </c>
      <c r="H4070" s="434">
        <v>43301</v>
      </c>
      <c r="I4070" s="434">
        <v>229</v>
      </c>
      <c r="K4070" s="434">
        <v>2017</v>
      </c>
    </row>
    <row r="4071" spans="1:11" hidden="1" x14ac:dyDescent="0.25">
      <c r="A4071" s="434">
        <v>248615000</v>
      </c>
      <c r="B4071" s="434">
        <v>11288</v>
      </c>
      <c r="C4071" s="434" t="s">
        <v>61</v>
      </c>
      <c r="D4071" s="434" t="s">
        <v>25</v>
      </c>
      <c r="E4071" s="434">
        <v>12.45</v>
      </c>
      <c r="F4071" s="434">
        <v>2010</v>
      </c>
      <c r="G4071" s="434">
        <v>5499</v>
      </c>
      <c r="H4071" s="434">
        <v>3183</v>
      </c>
      <c r="I4071" s="434">
        <v>106.86</v>
      </c>
      <c r="J4071" s="434">
        <v>0</v>
      </c>
      <c r="K4071" s="434">
        <v>2007</v>
      </c>
    </row>
    <row r="4072" spans="1:11" hidden="1" x14ac:dyDescent="0.25">
      <c r="A4072" s="434">
        <v>248618000</v>
      </c>
      <c r="B4072" s="434">
        <v>12494</v>
      </c>
      <c r="C4072" s="434" t="s">
        <v>61</v>
      </c>
      <c r="D4072" s="434" t="s">
        <v>17</v>
      </c>
      <c r="E4072" s="434">
        <v>0</v>
      </c>
      <c r="F4072" s="434">
        <v>1940</v>
      </c>
      <c r="G4072" s="434">
        <v>113</v>
      </c>
      <c r="H4072" s="434">
        <v>497</v>
      </c>
      <c r="I4072" s="434">
        <v>49.5</v>
      </c>
      <c r="J4072" s="434">
        <v>0</v>
      </c>
      <c r="K4072" s="434">
        <v>1970</v>
      </c>
    </row>
    <row r="4073" spans="1:11" hidden="1" x14ac:dyDescent="0.25">
      <c r="A4073" s="434">
        <v>248621000</v>
      </c>
      <c r="B4073" s="434">
        <v>91684</v>
      </c>
      <c r="C4073" s="434" t="s">
        <v>20</v>
      </c>
      <c r="D4073" s="434" t="s">
        <v>25</v>
      </c>
      <c r="E4073" s="434">
        <v>13.5</v>
      </c>
      <c r="F4073" s="434">
        <v>4440</v>
      </c>
      <c r="G4073" s="434">
        <v>13019</v>
      </c>
      <c r="H4073" s="434">
        <v>8537</v>
      </c>
      <c r="I4073" s="434">
        <v>128.6</v>
      </c>
      <c r="J4073" s="434">
        <v>13395</v>
      </c>
      <c r="K4073" s="434">
        <v>2010</v>
      </c>
    </row>
    <row r="4074" spans="1:11" hidden="1" x14ac:dyDescent="0.25">
      <c r="A4074" s="434">
        <v>248622000</v>
      </c>
      <c r="B4074" s="434">
        <v>15410</v>
      </c>
      <c r="C4074" s="434" t="s">
        <v>61</v>
      </c>
      <c r="D4074" s="434" t="s">
        <v>25</v>
      </c>
      <c r="E4074" s="434">
        <v>12.45</v>
      </c>
      <c r="F4074" s="434">
        <v>1800</v>
      </c>
      <c r="G4074" s="434">
        <v>5499</v>
      </c>
      <c r="H4074" s="434">
        <v>4125</v>
      </c>
      <c r="I4074" s="434">
        <v>106.86</v>
      </c>
      <c r="K4074" s="434">
        <v>2006</v>
      </c>
    </row>
    <row r="4075" spans="1:11" hidden="1" x14ac:dyDescent="0.25">
      <c r="A4075" s="434">
        <v>248627000</v>
      </c>
      <c r="B4075" s="434">
        <v>189411</v>
      </c>
      <c r="C4075" s="434" t="s">
        <v>20</v>
      </c>
      <c r="D4075" s="434" t="s">
        <v>25</v>
      </c>
      <c r="G4075" s="434">
        <v>6870</v>
      </c>
      <c r="H4075" s="434">
        <v>4859</v>
      </c>
      <c r="I4075" s="434">
        <v>119</v>
      </c>
      <c r="J4075" s="434">
        <v>0</v>
      </c>
      <c r="K4075" s="434">
        <v>1970</v>
      </c>
    </row>
    <row r="4076" spans="1:11" hidden="1" x14ac:dyDescent="0.25">
      <c r="A4076" s="434">
        <v>248647000</v>
      </c>
      <c r="B4076" s="434">
        <v>663</v>
      </c>
      <c r="C4076" s="434" t="s">
        <v>28</v>
      </c>
      <c r="D4076" s="434" t="s">
        <v>29</v>
      </c>
      <c r="E4076" s="434">
        <v>0</v>
      </c>
      <c r="F4076" s="434">
        <v>9480</v>
      </c>
      <c r="G4076" s="434">
        <v>51241</v>
      </c>
      <c r="H4076" s="434">
        <v>30655</v>
      </c>
      <c r="I4076" s="434">
        <v>182.98</v>
      </c>
      <c r="J4076" s="434">
        <v>0</v>
      </c>
      <c r="K4076" s="434">
        <v>2009</v>
      </c>
    </row>
    <row r="4077" spans="1:11" hidden="1" x14ac:dyDescent="0.25">
      <c r="A4077" s="434">
        <v>248649000</v>
      </c>
      <c r="B4077" s="434">
        <v>1</v>
      </c>
      <c r="C4077" s="434" t="s">
        <v>35</v>
      </c>
      <c r="D4077" s="434" t="s">
        <v>36</v>
      </c>
      <c r="E4077" s="434">
        <v>22</v>
      </c>
      <c r="F4077" s="434">
        <v>47500</v>
      </c>
      <c r="G4077" s="434">
        <v>109808</v>
      </c>
      <c r="H4077" s="434">
        <v>95256</v>
      </c>
      <c r="I4077" s="434">
        <v>299.83999999999997</v>
      </c>
      <c r="J4077" s="434">
        <v>0</v>
      </c>
      <c r="K4077" s="434">
        <v>2018</v>
      </c>
    </row>
    <row r="4078" spans="1:11" hidden="1" x14ac:dyDescent="0.25">
      <c r="A4078" s="434">
        <v>248658000</v>
      </c>
      <c r="B4078" s="434">
        <v>6185</v>
      </c>
      <c r="C4078" s="434" t="s">
        <v>28</v>
      </c>
      <c r="D4078" s="434" t="s">
        <v>29</v>
      </c>
      <c r="E4078" s="434">
        <v>14</v>
      </c>
      <c r="F4078" s="434">
        <v>8730</v>
      </c>
      <c r="G4078" s="434">
        <v>37500</v>
      </c>
      <c r="H4078" s="434">
        <v>23270</v>
      </c>
      <c r="I4078" s="434">
        <v>189.99</v>
      </c>
      <c r="J4078" s="434">
        <v>0</v>
      </c>
    </row>
    <row r="4079" spans="1:11" hidden="1" x14ac:dyDescent="0.25">
      <c r="A4079" s="434">
        <v>248672000</v>
      </c>
      <c r="B4079" s="434">
        <v>1618</v>
      </c>
      <c r="C4079" s="434" t="s">
        <v>24</v>
      </c>
      <c r="D4079" s="434" t="s">
        <v>33</v>
      </c>
      <c r="E4079" s="434">
        <v>14</v>
      </c>
      <c r="F4079" s="434">
        <v>12600</v>
      </c>
      <c r="G4079" s="434">
        <v>112927</v>
      </c>
      <c r="H4079" s="434">
        <v>63364</v>
      </c>
      <c r="I4079" s="434">
        <v>250</v>
      </c>
      <c r="J4079" s="434">
        <v>123856</v>
      </c>
      <c r="K4079" s="434">
        <v>2018</v>
      </c>
    </row>
    <row r="4080" spans="1:11" hidden="1" x14ac:dyDescent="0.25">
      <c r="A4080" s="434">
        <v>248674000</v>
      </c>
      <c r="B4080" s="434">
        <v>394954</v>
      </c>
      <c r="C4080" s="434" t="s">
        <v>31</v>
      </c>
      <c r="D4080" s="434" t="s">
        <v>25</v>
      </c>
      <c r="E4080" s="434">
        <v>12.5</v>
      </c>
      <c r="F4080" s="434">
        <v>3680</v>
      </c>
      <c r="G4080" s="434">
        <v>8339</v>
      </c>
      <c r="H4080" s="434">
        <v>6118</v>
      </c>
      <c r="I4080" s="434">
        <v>123.13</v>
      </c>
      <c r="J4080" s="434">
        <v>0</v>
      </c>
      <c r="K4080" s="434">
        <v>1970</v>
      </c>
    </row>
    <row r="4081" spans="1:11" hidden="1" x14ac:dyDescent="0.25">
      <c r="A4081" s="434">
        <v>248675000</v>
      </c>
      <c r="B4081" s="434">
        <v>405213</v>
      </c>
      <c r="C4081" s="434" t="s">
        <v>31</v>
      </c>
      <c r="D4081" s="434" t="s">
        <v>25</v>
      </c>
      <c r="E4081" s="434">
        <v>12.5</v>
      </c>
      <c r="F4081" s="434">
        <v>3680</v>
      </c>
      <c r="G4081" s="434">
        <v>8354</v>
      </c>
      <c r="H4081" s="434">
        <v>6118</v>
      </c>
      <c r="I4081" s="434">
        <v>123.04</v>
      </c>
      <c r="J4081" s="434">
        <v>0</v>
      </c>
      <c r="K4081" s="434">
        <v>1970</v>
      </c>
    </row>
    <row r="4082" spans="1:11" hidden="1" x14ac:dyDescent="0.25">
      <c r="A4082" s="434">
        <v>248676000</v>
      </c>
      <c r="B4082" s="434">
        <v>521272</v>
      </c>
      <c r="C4082" s="434" t="s">
        <v>31</v>
      </c>
      <c r="D4082" s="434" t="s">
        <v>25</v>
      </c>
      <c r="E4082" s="434">
        <v>12.5</v>
      </c>
      <c r="F4082" s="434">
        <v>3680</v>
      </c>
      <c r="G4082" s="434">
        <v>8321</v>
      </c>
      <c r="H4082" s="434">
        <v>6118</v>
      </c>
      <c r="I4082" s="434">
        <v>123.03</v>
      </c>
      <c r="J4082" s="434">
        <v>0</v>
      </c>
      <c r="K4082" s="434">
        <v>1970</v>
      </c>
    </row>
    <row r="4083" spans="1:11" hidden="1" x14ac:dyDescent="0.25">
      <c r="A4083" s="434">
        <v>248678000</v>
      </c>
      <c r="B4083" s="434">
        <v>520948</v>
      </c>
      <c r="C4083" s="434" t="s">
        <v>31</v>
      </c>
      <c r="D4083" s="434" t="s">
        <v>25</v>
      </c>
      <c r="E4083" s="434">
        <v>12.5</v>
      </c>
      <c r="F4083" s="434">
        <v>3680</v>
      </c>
      <c r="G4083" s="434">
        <v>8313</v>
      </c>
      <c r="H4083" s="434">
        <v>6118</v>
      </c>
      <c r="I4083" s="434">
        <v>123.04</v>
      </c>
      <c r="J4083" s="434">
        <v>0</v>
      </c>
      <c r="K4083" s="434">
        <v>1970</v>
      </c>
    </row>
    <row r="4084" spans="1:11" hidden="1" x14ac:dyDescent="0.25">
      <c r="A4084" s="434">
        <v>248680000</v>
      </c>
      <c r="B4084" s="434">
        <v>636</v>
      </c>
      <c r="C4084" s="434" t="s">
        <v>28</v>
      </c>
      <c r="D4084" s="434" t="s">
        <v>29</v>
      </c>
      <c r="E4084" s="434">
        <v>14</v>
      </c>
      <c r="F4084" s="434">
        <v>6650</v>
      </c>
      <c r="G4084" s="434">
        <v>41550</v>
      </c>
      <c r="H4084" s="434">
        <v>27781</v>
      </c>
      <c r="I4084" s="434">
        <v>185</v>
      </c>
      <c r="K4084" s="434">
        <v>2019</v>
      </c>
    </row>
    <row r="4085" spans="1:11" hidden="1" x14ac:dyDescent="0.25">
      <c r="A4085" s="434">
        <v>248688000</v>
      </c>
      <c r="B4085" s="434">
        <v>4543</v>
      </c>
      <c r="C4085" s="434" t="s">
        <v>20</v>
      </c>
      <c r="D4085" s="434" t="s">
        <v>29</v>
      </c>
      <c r="E4085" s="434">
        <v>14.7</v>
      </c>
      <c r="F4085" s="434">
        <v>8562</v>
      </c>
      <c r="G4085" s="434">
        <v>44990</v>
      </c>
      <c r="H4085" s="434">
        <v>27254</v>
      </c>
      <c r="I4085" s="434">
        <v>182.4</v>
      </c>
      <c r="J4085" s="434">
        <v>49664</v>
      </c>
      <c r="K4085" s="434">
        <v>2000</v>
      </c>
    </row>
    <row r="4086" spans="1:11" hidden="1" x14ac:dyDescent="0.25">
      <c r="A4086" s="434">
        <v>248689000</v>
      </c>
      <c r="B4086" s="434">
        <v>452231</v>
      </c>
      <c r="C4086" s="434" t="s">
        <v>31</v>
      </c>
      <c r="D4086" s="434" t="s">
        <v>22</v>
      </c>
      <c r="E4086" s="434">
        <v>10.5</v>
      </c>
      <c r="F4086" s="434">
        <v>1200</v>
      </c>
      <c r="G4086" s="434">
        <v>3583</v>
      </c>
      <c r="H4086" s="434">
        <v>2451</v>
      </c>
      <c r="I4086" s="434">
        <v>88.25</v>
      </c>
      <c r="J4086" s="434">
        <v>0</v>
      </c>
      <c r="K4086" s="434">
        <v>1970</v>
      </c>
    </row>
    <row r="4087" spans="1:11" hidden="1" x14ac:dyDescent="0.25">
      <c r="A4087" s="434">
        <v>248697000</v>
      </c>
      <c r="B4087" s="434">
        <v>8081</v>
      </c>
      <c r="C4087" s="434" t="s">
        <v>28</v>
      </c>
      <c r="D4087" s="434" t="s">
        <v>29</v>
      </c>
      <c r="E4087" s="434">
        <v>14</v>
      </c>
      <c r="F4087" s="434">
        <v>7900</v>
      </c>
      <c r="G4087" s="434">
        <v>34613</v>
      </c>
      <c r="H4087" s="434">
        <v>24210</v>
      </c>
      <c r="I4087" s="434">
        <v>180</v>
      </c>
      <c r="K4087" s="434">
        <v>2011</v>
      </c>
    </row>
    <row r="4088" spans="1:11" hidden="1" x14ac:dyDescent="0.25">
      <c r="A4088" s="434">
        <v>248698000</v>
      </c>
      <c r="B4088" s="434">
        <v>13209</v>
      </c>
      <c r="C4088" s="434" t="s">
        <v>28</v>
      </c>
      <c r="D4088" s="434" t="s">
        <v>29</v>
      </c>
      <c r="E4088" s="434">
        <v>14</v>
      </c>
      <c r="F4088" s="434">
        <v>7900</v>
      </c>
      <c r="G4088" s="434">
        <v>34613</v>
      </c>
      <c r="H4088" s="434">
        <v>24210</v>
      </c>
      <c r="I4088" s="434">
        <v>180</v>
      </c>
      <c r="J4088" s="434">
        <v>0</v>
      </c>
      <c r="K4088" s="434">
        <v>2011</v>
      </c>
    </row>
    <row r="4089" spans="1:11" hidden="1" x14ac:dyDescent="0.25">
      <c r="A4089" s="434">
        <v>248700000</v>
      </c>
      <c r="B4089" s="434">
        <v>208253</v>
      </c>
      <c r="C4089" s="434" t="s">
        <v>28</v>
      </c>
      <c r="D4089" s="434" t="s">
        <v>29</v>
      </c>
      <c r="E4089" s="434">
        <v>14</v>
      </c>
      <c r="F4089" s="434">
        <v>7368</v>
      </c>
      <c r="G4089" s="434">
        <v>37852</v>
      </c>
      <c r="H4089" s="434">
        <v>24165</v>
      </c>
      <c r="I4089" s="434">
        <v>189.99</v>
      </c>
      <c r="J4089" s="434">
        <v>0</v>
      </c>
      <c r="K4089" s="434">
        <v>1970</v>
      </c>
    </row>
    <row r="4090" spans="1:11" hidden="1" x14ac:dyDescent="0.25">
      <c r="A4090" s="434">
        <v>248716000</v>
      </c>
      <c r="B4090" s="434">
        <v>35184</v>
      </c>
      <c r="C4090" s="434" t="s">
        <v>16</v>
      </c>
      <c r="D4090" s="434" t="s">
        <v>33</v>
      </c>
      <c r="E4090" s="434">
        <v>16.899999999999999</v>
      </c>
      <c r="F4090" s="434">
        <v>15820</v>
      </c>
      <c r="G4090" s="434">
        <v>116779</v>
      </c>
      <c r="H4090" s="434">
        <v>67032</v>
      </c>
      <c r="I4090" s="434">
        <v>249.86</v>
      </c>
      <c r="J4090" s="434">
        <v>134587</v>
      </c>
      <c r="K4090" s="434">
        <v>2007</v>
      </c>
    </row>
    <row r="4091" spans="1:11" hidden="1" x14ac:dyDescent="0.25">
      <c r="A4091" s="434">
        <v>248721000</v>
      </c>
      <c r="B4091" s="434">
        <v>26994</v>
      </c>
      <c r="C4091" s="434" t="s">
        <v>28</v>
      </c>
      <c r="D4091" s="434" t="s">
        <v>29</v>
      </c>
      <c r="E4091" s="434">
        <v>14</v>
      </c>
      <c r="F4091" s="434">
        <v>7854</v>
      </c>
      <c r="G4091" s="434">
        <v>29800</v>
      </c>
      <c r="H4091" s="434">
        <v>19865</v>
      </c>
      <c r="I4091" s="434">
        <v>186</v>
      </c>
      <c r="J4091" s="434">
        <v>0</v>
      </c>
      <c r="K4091" s="434">
        <v>2010</v>
      </c>
    </row>
    <row r="4092" spans="1:11" hidden="1" x14ac:dyDescent="0.25">
      <c r="A4092" s="434">
        <v>248724000</v>
      </c>
      <c r="B4092" s="434">
        <v>25382</v>
      </c>
      <c r="C4092" s="434" t="s">
        <v>28</v>
      </c>
      <c r="D4092" s="434" t="s">
        <v>29</v>
      </c>
      <c r="E4092" s="434">
        <v>14</v>
      </c>
      <c r="F4092" s="434">
        <v>7854</v>
      </c>
      <c r="G4092" s="434">
        <v>29782</v>
      </c>
      <c r="H4092" s="434">
        <v>19865</v>
      </c>
      <c r="I4092" s="434">
        <v>186</v>
      </c>
      <c r="J4092" s="434">
        <v>0</v>
      </c>
      <c r="K4092" s="434">
        <v>2010</v>
      </c>
    </row>
    <row r="4093" spans="1:11" hidden="1" x14ac:dyDescent="0.25">
      <c r="A4093" s="434">
        <v>248730000</v>
      </c>
      <c r="B4093" s="434">
        <v>58416</v>
      </c>
      <c r="C4093" s="434" t="s">
        <v>24</v>
      </c>
      <c r="D4093" s="434" t="s">
        <v>22</v>
      </c>
      <c r="E4093" s="434">
        <v>14</v>
      </c>
      <c r="F4093" s="434">
        <v>1948</v>
      </c>
      <c r="G4093" s="434">
        <v>3804</v>
      </c>
      <c r="H4093" s="434">
        <v>3430</v>
      </c>
      <c r="I4093" s="434">
        <v>88.4</v>
      </c>
      <c r="J4093" s="434">
        <v>3315</v>
      </c>
      <c r="K4093" s="434">
        <v>2010</v>
      </c>
    </row>
    <row r="4094" spans="1:11" hidden="1" x14ac:dyDescent="0.25">
      <c r="A4094" s="434">
        <v>248736000</v>
      </c>
      <c r="B4094" s="434">
        <v>5133</v>
      </c>
      <c r="C4094" s="434" t="s">
        <v>28</v>
      </c>
      <c r="D4094" s="434" t="s">
        <v>33</v>
      </c>
      <c r="E4094" s="434">
        <v>14.5</v>
      </c>
      <c r="F4094" s="434">
        <v>12378</v>
      </c>
      <c r="G4094" s="434">
        <v>93236</v>
      </c>
      <c r="H4094" s="434">
        <v>51265</v>
      </c>
      <c r="I4094" s="434">
        <v>229.2</v>
      </c>
      <c r="K4094" s="434">
        <v>2010</v>
      </c>
    </row>
    <row r="4095" spans="1:11" hidden="1" x14ac:dyDescent="0.25">
      <c r="A4095" s="434">
        <v>248737000</v>
      </c>
      <c r="B4095" s="434">
        <v>919</v>
      </c>
      <c r="C4095" s="434" t="s">
        <v>31</v>
      </c>
      <c r="D4095" s="434" t="s">
        <v>25</v>
      </c>
      <c r="E4095" s="434">
        <v>14</v>
      </c>
      <c r="F4095" s="434">
        <v>2608</v>
      </c>
      <c r="G4095" s="434">
        <v>8200</v>
      </c>
      <c r="H4095" s="434">
        <v>5857</v>
      </c>
      <c r="I4095" s="434">
        <v>120</v>
      </c>
      <c r="K4095" s="434">
        <v>2010</v>
      </c>
    </row>
    <row r="4096" spans="1:11" hidden="1" x14ac:dyDescent="0.25">
      <c r="A4096" s="434">
        <v>248745000</v>
      </c>
      <c r="B4096" s="434">
        <v>2387</v>
      </c>
      <c r="C4096" s="434" t="s">
        <v>20</v>
      </c>
      <c r="D4096" s="434" t="s">
        <v>29</v>
      </c>
      <c r="E4096" s="434">
        <v>15.5</v>
      </c>
      <c r="F4096" s="434">
        <v>7860</v>
      </c>
      <c r="G4096" s="434">
        <v>25029</v>
      </c>
      <c r="H4096" s="434">
        <v>17800</v>
      </c>
      <c r="I4096" s="434">
        <v>170.1</v>
      </c>
      <c r="J4096" s="434">
        <v>28997</v>
      </c>
      <c r="K4096" s="434">
        <v>2010</v>
      </c>
    </row>
    <row r="4097" spans="1:11" hidden="1" x14ac:dyDescent="0.25">
      <c r="A4097" s="434">
        <v>248746000</v>
      </c>
      <c r="B4097" s="434">
        <v>36921</v>
      </c>
      <c r="C4097" s="434" t="s">
        <v>28</v>
      </c>
      <c r="D4097" s="434" t="s">
        <v>29</v>
      </c>
      <c r="E4097" s="434">
        <v>13</v>
      </c>
      <c r="F4097" s="434">
        <v>5180</v>
      </c>
      <c r="G4097" s="434">
        <v>25041</v>
      </c>
      <c r="H4097" s="434">
        <v>15545</v>
      </c>
      <c r="I4097" s="434">
        <v>157</v>
      </c>
      <c r="J4097" s="434">
        <v>0</v>
      </c>
      <c r="K4097" s="434">
        <v>2010</v>
      </c>
    </row>
    <row r="4098" spans="1:11" hidden="1" x14ac:dyDescent="0.25">
      <c r="A4098" s="434">
        <v>248751000</v>
      </c>
      <c r="B4098" s="434">
        <v>19913</v>
      </c>
      <c r="C4098" s="434" t="s">
        <v>20</v>
      </c>
      <c r="D4098" s="434" t="s">
        <v>22</v>
      </c>
      <c r="E4098" s="434">
        <v>14</v>
      </c>
      <c r="F4098" s="434">
        <v>1959</v>
      </c>
      <c r="G4098" s="434">
        <v>4755</v>
      </c>
      <c r="H4098" s="434">
        <v>3280</v>
      </c>
      <c r="I4098" s="434">
        <v>99.9</v>
      </c>
      <c r="J4098" s="434">
        <v>5021</v>
      </c>
      <c r="K4098" s="434">
        <v>2010</v>
      </c>
    </row>
    <row r="4099" spans="1:11" hidden="1" x14ac:dyDescent="0.25">
      <c r="A4099" s="434">
        <v>248752000</v>
      </c>
      <c r="B4099" s="434">
        <v>5188</v>
      </c>
      <c r="C4099" s="434" t="s">
        <v>20</v>
      </c>
      <c r="D4099" s="434" t="s">
        <v>25</v>
      </c>
      <c r="E4099" s="434">
        <v>14.2</v>
      </c>
      <c r="F4099" s="434">
        <v>3000</v>
      </c>
      <c r="G4099" s="434">
        <v>7064</v>
      </c>
      <c r="H4099" s="434">
        <v>4812</v>
      </c>
      <c r="I4099" s="434">
        <v>109.92</v>
      </c>
      <c r="J4099" s="434">
        <v>7596</v>
      </c>
      <c r="K4099" s="434">
        <v>2010</v>
      </c>
    </row>
    <row r="4100" spans="1:11" hidden="1" x14ac:dyDescent="0.25">
      <c r="A4100" s="434">
        <v>248762000</v>
      </c>
      <c r="B4100" s="434">
        <v>8310</v>
      </c>
      <c r="C4100" s="434" t="s">
        <v>44</v>
      </c>
      <c r="D4100" s="434" t="s">
        <v>29</v>
      </c>
      <c r="E4100" s="434">
        <v>18</v>
      </c>
      <c r="F4100" s="434">
        <v>24000</v>
      </c>
      <c r="G4100" s="434">
        <v>2700</v>
      </c>
      <c r="H4100" s="434">
        <v>30277</v>
      </c>
      <c r="I4100" s="434">
        <v>181</v>
      </c>
      <c r="K4100" s="434">
        <v>2001</v>
      </c>
    </row>
    <row r="4101" spans="1:11" hidden="1" x14ac:dyDescent="0.25">
      <c r="A4101" s="434">
        <v>248764000</v>
      </c>
      <c r="B4101" s="434">
        <v>356494</v>
      </c>
      <c r="C4101" s="434" t="s">
        <v>31</v>
      </c>
      <c r="D4101" s="434" t="s">
        <v>22</v>
      </c>
      <c r="E4101" s="434">
        <v>10.5</v>
      </c>
      <c r="F4101" s="434">
        <v>1200</v>
      </c>
      <c r="G4101" s="434">
        <v>3586</v>
      </c>
      <c r="H4101" s="434">
        <v>2451</v>
      </c>
      <c r="I4101" s="434">
        <v>88.23</v>
      </c>
      <c r="J4101" s="434">
        <v>0</v>
      </c>
      <c r="K4101" s="434">
        <v>1970</v>
      </c>
    </row>
    <row r="4102" spans="1:11" hidden="1" x14ac:dyDescent="0.25">
      <c r="A4102" s="434">
        <v>248769000</v>
      </c>
      <c r="B4102" s="434">
        <v>17301</v>
      </c>
      <c r="C4102" s="434" t="s">
        <v>28</v>
      </c>
      <c r="D4102" s="434" t="s">
        <v>29</v>
      </c>
      <c r="E4102" s="434">
        <v>14</v>
      </c>
      <c r="F4102" s="434">
        <v>8000</v>
      </c>
      <c r="G4102" s="434">
        <v>33465</v>
      </c>
      <c r="H4102" s="434">
        <v>24079</v>
      </c>
      <c r="I4102" s="434">
        <v>180</v>
      </c>
      <c r="J4102" s="434">
        <v>0</v>
      </c>
      <c r="K4102" s="434">
        <v>2010</v>
      </c>
    </row>
    <row r="4103" spans="1:11" hidden="1" x14ac:dyDescent="0.25">
      <c r="A4103" s="434">
        <v>248770000</v>
      </c>
      <c r="B4103" s="434">
        <v>1605</v>
      </c>
      <c r="C4103" s="434" t="s">
        <v>28</v>
      </c>
      <c r="D4103" s="434" t="s">
        <v>29</v>
      </c>
      <c r="E4103" s="434">
        <v>14</v>
      </c>
      <c r="F4103" s="434">
        <v>8000</v>
      </c>
      <c r="G4103" s="434">
        <v>33413</v>
      </c>
      <c r="H4103" s="434">
        <v>24079</v>
      </c>
      <c r="I4103" s="434">
        <v>180</v>
      </c>
      <c r="J4103" s="434">
        <v>0</v>
      </c>
      <c r="K4103" s="434">
        <v>2011</v>
      </c>
    </row>
    <row r="4104" spans="1:11" hidden="1" x14ac:dyDescent="0.25">
      <c r="A4104" s="434">
        <v>248793000</v>
      </c>
      <c r="B4104" s="434">
        <v>15248</v>
      </c>
      <c r="C4104" s="434" t="s">
        <v>20</v>
      </c>
      <c r="D4104" s="434" t="s">
        <v>22</v>
      </c>
      <c r="E4104" s="434">
        <v>13.5</v>
      </c>
      <c r="F4104" s="434">
        <v>1361</v>
      </c>
      <c r="G4104" s="434">
        <v>3650</v>
      </c>
      <c r="H4104" s="434">
        <v>2750</v>
      </c>
      <c r="I4104" s="434">
        <v>92.86</v>
      </c>
      <c r="J4104" s="434">
        <v>4066</v>
      </c>
      <c r="K4104" s="434">
        <v>2004</v>
      </c>
    </row>
    <row r="4105" spans="1:11" hidden="1" x14ac:dyDescent="0.25">
      <c r="A4105" s="434">
        <v>248811000</v>
      </c>
      <c r="B4105" s="434">
        <v>11359</v>
      </c>
      <c r="C4105" s="434" t="s">
        <v>35</v>
      </c>
      <c r="D4105" s="434" t="s">
        <v>33</v>
      </c>
      <c r="G4105" s="434">
        <v>31160</v>
      </c>
      <c r="H4105" s="434">
        <v>30567</v>
      </c>
      <c r="I4105" s="434">
        <v>203</v>
      </c>
      <c r="J4105" s="434">
        <v>0</v>
      </c>
      <c r="K4105" s="434">
        <v>1970</v>
      </c>
    </row>
    <row r="4106" spans="1:11" hidden="1" x14ac:dyDescent="0.25">
      <c r="A4106" s="434">
        <v>248821000</v>
      </c>
      <c r="B4106" s="434">
        <v>19252</v>
      </c>
      <c r="C4106" s="434" t="s">
        <v>24</v>
      </c>
      <c r="D4106" s="434" t="s">
        <v>33</v>
      </c>
      <c r="E4106" s="434">
        <v>15.6</v>
      </c>
      <c r="F4106" s="434">
        <v>13550</v>
      </c>
      <c r="G4106" s="434">
        <v>107507</v>
      </c>
      <c r="H4106" s="434">
        <v>60379</v>
      </c>
      <c r="I4106" s="434">
        <v>243.8</v>
      </c>
      <c r="J4106" s="434">
        <v>121056</v>
      </c>
      <c r="K4106" s="434">
        <v>2010</v>
      </c>
    </row>
    <row r="4107" spans="1:11" hidden="1" x14ac:dyDescent="0.25">
      <c r="A4107" s="434">
        <v>248822000</v>
      </c>
      <c r="B4107" s="434">
        <v>11051</v>
      </c>
      <c r="C4107" s="434" t="s">
        <v>24</v>
      </c>
      <c r="D4107" s="434" t="s">
        <v>33</v>
      </c>
      <c r="E4107" s="434">
        <v>15.6</v>
      </c>
      <c r="F4107" s="434">
        <v>13560</v>
      </c>
      <c r="G4107" s="434">
        <v>107488</v>
      </c>
      <c r="H4107" s="434">
        <v>60379</v>
      </c>
      <c r="I4107" s="434">
        <v>243.8</v>
      </c>
      <c r="J4107" s="434">
        <v>121056</v>
      </c>
      <c r="K4107" s="434">
        <v>2010</v>
      </c>
    </row>
    <row r="4108" spans="1:11" hidden="1" x14ac:dyDescent="0.25">
      <c r="A4108" s="434">
        <v>248826000</v>
      </c>
      <c r="B4108" s="434">
        <v>30808</v>
      </c>
      <c r="C4108" s="434" t="s">
        <v>28</v>
      </c>
      <c r="D4108" s="434" t="s">
        <v>29</v>
      </c>
      <c r="E4108" s="434">
        <v>14.5</v>
      </c>
      <c r="F4108" s="434">
        <v>9960</v>
      </c>
      <c r="G4108" s="434">
        <v>58551</v>
      </c>
      <c r="H4108" s="434">
        <v>34374</v>
      </c>
      <c r="I4108" s="434">
        <v>196</v>
      </c>
      <c r="J4108" s="434">
        <v>0</v>
      </c>
      <c r="K4108" s="434">
        <v>2011</v>
      </c>
    </row>
    <row r="4109" spans="1:11" hidden="1" x14ac:dyDescent="0.25">
      <c r="A4109" s="434">
        <v>248828000</v>
      </c>
      <c r="B4109" s="434">
        <v>537</v>
      </c>
      <c r="C4109" s="434" t="s">
        <v>28</v>
      </c>
      <c r="D4109" s="434" t="s">
        <v>29</v>
      </c>
      <c r="E4109" s="434">
        <v>14.5</v>
      </c>
      <c r="F4109" s="434">
        <v>9960</v>
      </c>
      <c r="G4109" s="434">
        <v>58480</v>
      </c>
      <c r="H4109" s="434">
        <v>34374</v>
      </c>
      <c r="I4109" s="434">
        <v>196</v>
      </c>
      <c r="K4109" s="434">
        <v>2010</v>
      </c>
    </row>
    <row r="4110" spans="1:11" hidden="1" x14ac:dyDescent="0.25">
      <c r="A4110" s="434">
        <v>248835000</v>
      </c>
      <c r="B4110" s="434">
        <v>504614</v>
      </c>
      <c r="C4110" s="434" t="s">
        <v>31</v>
      </c>
      <c r="D4110" s="434" t="s">
        <v>22</v>
      </c>
      <c r="E4110" s="434">
        <v>10.5</v>
      </c>
      <c r="F4110" s="434">
        <v>1200</v>
      </c>
      <c r="G4110" s="434">
        <v>3600</v>
      </c>
      <c r="H4110" s="434">
        <v>2451</v>
      </c>
      <c r="I4110" s="434">
        <v>88.24</v>
      </c>
      <c r="J4110" s="434">
        <v>0</v>
      </c>
      <c r="K4110" s="434">
        <v>1970</v>
      </c>
    </row>
    <row r="4111" spans="1:11" hidden="1" x14ac:dyDescent="0.25">
      <c r="A4111" s="434">
        <v>248849000</v>
      </c>
      <c r="B4111" s="434">
        <v>1839</v>
      </c>
      <c r="C4111" s="434" t="s">
        <v>46</v>
      </c>
      <c r="D4111" s="434" t="s">
        <v>17</v>
      </c>
      <c r="G4111" s="434">
        <v>925</v>
      </c>
      <c r="H4111" s="434">
        <v>1463</v>
      </c>
      <c r="I4111" s="434">
        <v>51.8</v>
      </c>
    </row>
    <row r="4112" spans="1:11" hidden="1" x14ac:dyDescent="0.25">
      <c r="A4112" s="434">
        <v>248876000</v>
      </c>
      <c r="B4112" s="434">
        <v>22241</v>
      </c>
      <c r="C4112" s="434" t="s">
        <v>28</v>
      </c>
      <c r="D4112" s="434" t="s">
        <v>36</v>
      </c>
      <c r="E4112" s="434">
        <v>15.4</v>
      </c>
      <c r="F4112" s="434">
        <v>18660</v>
      </c>
      <c r="G4112" s="434">
        <v>179754</v>
      </c>
      <c r="H4112" s="434">
        <v>94082</v>
      </c>
      <c r="I4112" s="434">
        <v>292</v>
      </c>
      <c r="J4112" s="434">
        <v>0</v>
      </c>
      <c r="K4112" s="434">
        <v>2011</v>
      </c>
    </row>
    <row r="4113" spans="1:11" hidden="1" x14ac:dyDescent="0.25">
      <c r="A4113" s="434">
        <v>248886000</v>
      </c>
      <c r="B4113" s="434">
        <v>785410</v>
      </c>
      <c r="C4113" s="434" t="s">
        <v>20</v>
      </c>
      <c r="D4113" s="434" t="s">
        <v>22</v>
      </c>
      <c r="E4113" s="434">
        <v>13</v>
      </c>
      <c r="F4113" s="434">
        <v>2400</v>
      </c>
      <c r="G4113" s="434">
        <v>3453</v>
      </c>
      <c r="H4113" s="434">
        <v>3049</v>
      </c>
      <c r="I4113" s="434">
        <v>88</v>
      </c>
      <c r="J4113" s="434">
        <v>3274</v>
      </c>
      <c r="K4113" s="434">
        <v>2007</v>
      </c>
    </row>
    <row r="4114" spans="1:11" hidden="1" x14ac:dyDescent="0.25">
      <c r="A4114" s="434">
        <v>248891000</v>
      </c>
      <c r="B4114" s="434">
        <v>1270576</v>
      </c>
      <c r="C4114" s="434" t="s">
        <v>20</v>
      </c>
      <c r="D4114" s="434" t="s">
        <v>25</v>
      </c>
      <c r="E4114" s="434">
        <v>13.5</v>
      </c>
      <c r="F4114" s="434">
        <v>2400</v>
      </c>
      <c r="G4114" s="434">
        <v>5824</v>
      </c>
      <c r="H4114" s="434">
        <v>3753</v>
      </c>
      <c r="I4114" s="434">
        <v>105.5</v>
      </c>
      <c r="J4114" s="434">
        <v>6302</v>
      </c>
      <c r="K4114" s="434">
        <v>2003</v>
      </c>
    </row>
    <row r="4115" spans="1:11" hidden="1" x14ac:dyDescent="0.25">
      <c r="A4115" s="434">
        <v>248897000</v>
      </c>
      <c r="B4115" s="434">
        <v>1093</v>
      </c>
      <c r="C4115" s="434" t="s">
        <v>20</v>
      </c>
      <c r="D4115" s="434" t="s">
        <v>25</v>
      </c>
      <c r="E4115" s="434">
        <v>14</v>
      </c>
      <c r="F4115" s="434">
        <v>5920</v>
      </c>
      <c r="G4115" s="434">
        <v>17539</v>
      </c>
      <c r="H4115" s="434">
        <v>11259</v>
      </c>
      <c r="I4115" s="434">
        <v>144</v>
      </c>
      <c r="J4115" s="434">
        <v>17893</v>
      </c>
      <c r="K4115" s="434">
        <v>2008</v>
      </c>
    </row>
    <row r="4116" spans="1:11" hidden="1" x14ac:dyDescent="0.25">
      <c r="A4116" s="434">
        <v>248907000</v>
      </c>
      <c r="B4116" s="434">
        <v>1368807</v>
      </c>
      <c r="C4116" s="434" t="s">
        <v>31</v>
      </c>
      <c r="D4116" s="434" t="s">
        <v>25</v>
      </c>
      <c r="E4116" s="434">
        <v>15</v>
      </c>
      <c r="F4116" s="434">
        <v>2942</v>
      </c>
      <c r="G4116" s="434">
        <v>5353</v>
      </c>
      <c r="H4116" s="434">
        <v>5167</v>
      </c>
      <c r="I4116" s="434">
        <v>113.4</v>
      </c>
      <c r="J4116" s="434">
        <v>0</v>
      </c>
      <c r="K4116" s="434">
        <v>1970</v>
      </c>
    </row>
    <row r="4117" spans="1:11" hidden="1" x14ac:dyDescent="0.25">
      <c r="A4117" s="434">
        <v>248934000</v>
      </c>
      <c r="B4117" s="434">
        <v>13434</v>
      </c>
      <c r="C4117" s="434" t="s">
        <v>35</v>
      </c>
      <c r="D4117" s="434" t="s">
        <v>36</v>
      </c>
      <c r="E4117" s="434">
        <v>24.5</v>
      </c>
      <c r="F4117" s="434">
        <v>48840</v>
      </c>
      <c r="G4117" s="434">
        <v>66520</v>
      </c>
      <c r="H4117" s="434">
        <v>64502</v>
      </c>
      <c r="I4117" s="434">
        <v>276.3</v>
      </c>
      <c r="J4117" s="434">
        <v>0</v>
      </c>
      <c r="K4117" s="434">
        <v>1970</v>
      </c>
    </row>
    <row r="4118" spans="1:11" hidden="1" x14ac:dyDescent="0.25">
      <c r="A4118" s="434">
        <v>248938000</v>
      </c>
      <c r="B4118" s="434">
        <v>41708</v>
      </c>
      <c r="C4118" s="434" t="s">
        <v>28</v>
      </c>
      <c r="D4118" s="434" t="s">
        <v>29</v>
      </c>
      <c r="E4118" s="434">
        <v>14</v>
      </c>
      <c r="F4118" s="434">
        <v>7860</v>
      </c>
      <c r="G4118" s="434">
        <v>30686</v>
      </c>
      <c r="H4118" s="434">
        <v>19906</v>
      </c>
      <c r="I4118" s="434">
        <v>186</v>
      </c>
      <c r="J4118" s="434">
        <v>0</v>
      </c>
      <c r="K4118" s="434">
        <v>2011</v>
      </c>
    </row>
    <row r="4119" spans="1:11" hidden="1" x14ac:dyDescent="0.25">
      <c r="A4119" s="434">
        <v>248939000</v>
      </c>
      <c r="B4119" s="434">
        <v>27777</v>
      </c>
      <c r="C4119" s="434" t="s">
        <v>44</v>
      </c>
      <c r="D4119" s="434" t="s">
        <v>40</v>
      </c>
      <c r="E4119" s="434">
        <v>24</v>
      </c>
      <c r="F4119" s="434">
        <v>67200</v>
      </c>
      <c r="G4119" s="434">
        <v>9500</v>
      </c>
      <c r="H4119" s="434">
        <v>122210</v>
      </c>
      <c r="I4119" s="434">
        <v>315</v>
      </c>
      <c r="J4119" s="434">
        <v>0</v>
      </c>
      <c r="K4119" s="434">
        <v>2011</v>
      </c>
    </row>
    <row r="4120" spans="1:11" hidden="1" x14ac:dyDescent="0.25">
      <c r="A4120" s="434">
        <v>248940000</v>
      </c>
      <c r="B4120" s="434">
        <v>18140</v>
      </c>
      <c r="C4120" s="434" t="s">
        <v>20</v>
      </c>
      <c r="D4120" s="434" t="s">
        <v>25</v>
      </c>
      <c r="E4120" s="434">
        <v>14</v>
      </c>
      <c r="F4120" s="434">
        <v>5920</v>
      </c>
      <c r="G4120" s="434">
        <v>17596</v>
      </c>
      <c r="H4120" s="434">
        <v>11259</v>
      </c>
      <c r="I4120" s="434">
        <v>144</v>
      </c>
      <c r="J4120" s="434">
        <v>17900</v>
      </c>
      <c r="K4120" s="434">
        <v>2008</v>
      </c>
    </row>
    <row r="4121" spans="1:11" hidden="1" x14ac:dyDescent="0.25">
      <c r="A4121" s="434">
        <v>248941000</v>
      </c>
      <c r="B4121" s="434">
        <v>9037</v>
      </c>
      <c r="C4121" s="434" t="s">
        <v>20</v>
      </c>
      <c r="D4121" s="434" t="s">
        <v>25</v>
      </c>
      <c r="E4121" s="434">
        <v>14</v>
      </c>
      <c r="F4121" s="434">
        <v>5916</v>
      </c>
      <c r="G4121" s="434">
        <v>17604</v>
      </c>
      <c r="H4121" s="434">
        <v>11259</v>
      </c>
      <c r="I4121" s="434">
        <v>144</v>
      </c>
      <c r="J4121" s="434">
        <v>17900</v>
      </c>
      <c r="K4121" s="434">
        <v>2008</v>
      </c>
    </row>
    <row r="4122" spans="1:11" hidden="1" x14ac:dyDescent="0.25">
      <c r="A4122" s="434">
        <v>248942000</v>
      </c>
      <c r="B4122" s="434">
        <v>10286</v>
      </c>
      <c r="C4122" s="434" t="s">
        <v>46</v>
      </c>
      <c r="D4122" s="434" t="s">
        <v>17</v>
      </c>
      <c r="E4122" s="434">
        <v>0</v>
      </c>
      <c r="F4122" s="434">
        <v>5440</v>
      </c>
      <c r="G4122" s="434">
        <v>933</v>
      </c>
      <c r="H4122" s="434">
        <v>1463</v>
      </c>
      <c r="I4122" s="434">
        <v>51.8</v>
      </c>
      <c r="J4122" s="434">
        <v>0</v>
      </c>
    </row>
    <row r="4123" spans="1:11" hidden="1" x14ac:dyDescent="0.25">
      <c r="A4123" s="434">
        <v>248944000</v>
      </c>
      <c r="B4123" s="434">
        <v>16480</v>
      </c>
      <c r="C4123" s="434" t="s">
        <v>24</v>
      </c>
      <c r="D4123" s="434" t="s">
        <v>33</v>
      </c>
      <c r="E4123" s="434">
        <v>15</v>
      </c>
      <c r="F4123" s="434">
        <v>12879</v>
      </c>
      <c r="G4123" s="434">
        <v>114550</v>
      </c>
      <c r="H4123" s="434">
        <v>62877</v>
      </c>
      <c r="I4123" s="434">
        <v>250</v>
      </c>
      <c r="J4123" s="434">
        <v>124092</v>
      </c>
      <c r="K4123" s="434">
        <v>2004</v>
      </c>
    </row>
    <row r="4124" spans="1:11" hidden="1" x14ac:dyDescent="0.25">
      <c r="A4124" s="434">
        <v>248950000</v>
      </c>
      <c r="B4124" s="434">
        <v>13538</v>
      </c>
      <c r="C4124" s="434" t="s">
        <v>28</v>
      </c>
      <c r="D4124" s="434" t="s">
        <v>29</v>
      </c>
      <c r="E4124" s="434">
        <v>13.5</v>
      </c>
      <c r="F4124" s="434">
        <v>9960</v>
      </c>
      <c r="G4124" s="434">
        <v>58410</v>
      </c>
      <c r="H4124" s="434">
        <v>34374</v>
      </c>
      <c r="I4124" s="434">
        <v>196</v>
      </c>
      <c r="J4124" s="434">
        <v>0</v>
      </c>
      <c r="K4124" s="434">
        <v>2011</v>
      </c>
    </row>
    <row r="4125" spans="1:11" hidden="1" x14ac:dyDescent="0.25">
      <c r="A4125" s="434">
        <v>248952000</v>
      </c>
      <c r="B4125" s="434">
        <v>4100</v>
      </c>
      <c r="C4125" s="434" t="s">
        <v>16</v>
      </c>
      <c r="D4125" s="434" t="s">
        <v>33</v>
      </c>
      <c r="E4125" s="434">
        <v>16</v>
      </c>
      <c r="F4125" s="434">
        <v>12240</v>
      </c>
      <c r="G4125" s="434">
        <v>74999</v>
      </c>
      <c r="H4125" s="434">
        <v>42827</v>
      </c>
      <c r="I4125" s="434">
        <v>228.6</v>
      </c>
      <c r="J4125" s="434">
        <v>81708</v>
      </c>
      <c r="K4125" s="434">
        <v>2010</v>
      </c>
    </row>
    <row r="4126" spans="1:11" hidden="1" x14ac:dyDescent="0.25">
      <c r="A4126" s="434">
        <v>248953000</v>
      </c>
      <c r="B4126" s="434">
        <v>35784</v>
      </c>
      <c r="C4126" s="434" t="s">
        <v>44</v>
      </c>
      <c r="D4126" s="434" t="s">
        <v>25</v>
      </c>
      <c r="E4126" s="434">
        <v>13</v>
      </c>
      <c r="F4126" s="434">
        <v>3000</v>
      </c>
      <c r="G4126" s="434">
        <v>379</v>
      </c>
      <c r="H4126" s="434">
        <v>3849</v>
      </c>
      <c r="I4126" s="434">
        <v>105.9</v>
      </c>
      <c r="J4126" s="434">
        <v>0</v>
      </c>
      <c r="K4126" s="434">
        <v>2001</v>
      </c>
    </row>
    <row r="4127" spans="1:11" hidden="1" x14ac:dyDescent="0.25">
      <c r="A4127" s="434">
        <v>248959000</v>
      </c>
      <c r="B4127" s="434">
        <v>845</v>
      </c>
      <c r="C4127" s="434" t="s">
        <v>16</v>
      </c>
      <c r="D4127" s="434" t="s">
        <v>33</v>
      </c>
      <c r="F4127" s="434">
        <v>16080</v>
      </c>
      <c r="G4127" s="434">
        <v>74999</v>
      </c>
      <c r="H4127" s="434">
        <v>43693</v>
      </c>
      <c r="I4127" s="434">
        <v>228.4</v>
      </c>
      <c r="J4127" s="434">
        <v>84139</v>
      </c>
      <c r="K4127" s="434">
        <v>2019</v>
      </c>
    </row>
    <row r="4128" spans="1:11" hidden="1" x14ac:dyDescent="0.25">
      <c r="A4128" s="434">
        <v>248964000</v>
      </c>
      <c r="B4128" s="434">
        <v>68388</v>
      </c>
      <c r="C4128" s="434" t="s">
        <v>24</v>
      </c>
      <c r="D4128" s="434" t="s">
        <v>33</v>
      </c>
      <c r="E4128" s="434">
        <v>15</v>
      </c>
      <c r="F4128" s="434">
        <v>14400</v>
      </c>
      <c r="G4128" s="434">
        <v>115708</v>
      </c>
      <c r="H4128" s="434">
        <v>61332</v>
      </c>
      <c r="I4128" s="434">
        <v>248.97</v>
      </c>
      <c r="J4128" s="434">
        <v>124102</v>
      </c>
      <c r="K4128" s="434">
        <v>2011</v>
      </c>
    </row>
    <row r="4129" spans="1:11" hidden="1" x14ac:dyDescent="0.25">
      <c r="A4129" s="434">
        <v>248970000</v>
      </c>
      <c r="B4129" s="434">
        <v>4409</v>
      </c>
      <c r="C4129" s="434" t="s">
        <v>20</v>
      </c>
      <c r="D4129" s="434" t="s">
        <v>25</v>
      </c>
      <c r="E4129" s="434">
        <v>12.5</v>
      </c>
      <c r="F4129" s="434">
        <v>2718</v>
      </c>
      <c r="G4129" s="434">
        <v>8615</v>
      </c>
      <c r="H4129" s="434">
        <v>5256</v>
      </c>
      <c r="I4129" s="434">
        <v>110</v>
      </c>
      <c r="J4129" s="434">
        <v>9519</v>
      </c>
      <c r="K4129" s="434">
        <v>2010</v>
      </c>
    </row>
    <row r="4130" spans="1:11" hidden="1" x14ac:dyDescent="0.25">
      <c r="A4130" s="434">
        <v>248971000</v>
      </c>
      <c r="B4130" s="434">
        <v>971</v>
      </c>
      <c r="C4130" s="434" t="s">
        <v>61</v>
      </c>
      <c r="D4130" s="434" t="s">
        <v>25</v>
      </c>
      <c r="E4130" s="434">
        <v>12.5</v>
      </c>
      <c r="F4130" s="434">
        <v>2010</v>
      </c>
      <c r="G4130" s="434">
        <v>5490</v>
      </c>
      <c r="H4130" s="434">
        <v>4102</v>
      </c>
      <c r="I4130" s="434">
        <v>106.78</v>
      </c>
      <c r="K4130" s="434">
        <v>2010</v>
      </c>
    </row>
    <row r="4131" spans="1:11" hidden="1" x14ac:dyDescent="0.25">
      <c r="A4131" s="434">
        <v>248976000</v>
      </c>
      <c r="B4131" s="434">
        <v>190619</v>
      </c>
      <c r="C4131" s="434" t="s">
        <v>24</v>
      </c>
      <c r="D4131" s="434" t="s">
        <v>22</v>
      </c>
      <c r="E4131" s="434">
        <v>13</v>
      </c>
      <c r="F4131" s="434">
        <v>3252</v>
      </c>
      <c r="G4131" s="434">
        <v>5072</v>
      </c>
      <c r="H4131" s="434">
        <v>4313</v>
      </c>
      <c r="I4131" s="434">
        <v>99.9</v>
      </c>
      <c r="J4131" s="434">
        <v>5000</v>
      </c>
      <c r="K4131" s="434">
        <v>2011</v>
      </c>
    </row>
    <row r="4132" spans="1:11" hidden="1" x14ac:dyDescent="0.25">
      <c r="A4132" s="434">
        <v>248993000</v>
      </c>
      <c r="B4132" s="434">
        <v>5685</v>
      </c>
      <c r="C4132" s="434" t="s">
        <v>24</v>
      </c>
      <c r="D4132" s="434" t="s">
        <v>36</v>
      </c>
      <c r="E4132" s="434">
        <v>14.7</v>
      </c>
      <c r="F4132" s="434">
        <v>17652</v>
      </c>
      <c r="G4132" s="434">
        <v>114850</v>
      </c>
      <c r="H4132" s="434">
        <v>63619</v>
      </c>
      <c r="I4132" s="434">
        <v>253.59299999999999</v>
      </c>
      <c r="J4132" s="434">
        <v>124587</v>
      </c>
      <c r="K4132" s="434">
        <v>2006</v>
      </c>
    </row>
    <row r="4133" spans="1:11" hidden="1" x14ac:dyDescent="0.25">
      <c r="A4133" s="434">
        <v>249000681</v>
      </c>
      <c r="B4133" s="434">
        <v>38541</v>
      </c>
      <c r="C4133" s="434" t="s">
        <v>61</v>
      </c>
      <c r="D4133" s="434" t="s">
        <v>13</v>
      </c>
      <c r="I4133" s="434">
        <v>18</v>
      </c>
      <c r="J4133" s="434">
        <v>0</v>
      </c>
      <c r="K4133" s="434">
        <v>1970</v>
      </c>
    </row>
    <row r="4134" spans="1:11" hidden="1" x14ac:dyDescent="0.25">
      <c r="A4134" s="434">
        <v>249007000</v>
      </c>
      <c r="B4134" s="434">
        <v>9651</v>
      </c>
      <c r="C4134" s="434" t="s">
        <v>16</v>
      </c>
      <c r="D4134" s="434" t="s">
        <v>33</v>
      </c>
      <c r="E4134" s="434">
        <v>14</v>
      </c>
      <c r="F4134" s="434">
        <v>11050</v>
      </c>
      <c r="G4134" s="434">
        <v>109999</v>
      </c>
      <c r="H4134" s="434">
        <v>62388</v>
      </c>
      <c r="I4134" s="434">
        <v>249.94900000000001</v>
      </c>
      <c r="J4134" s="434">
        <v>122276</v>
      </c>
      <c r="K4134" s="434">
        <v>2015</v>
      </c>
    </row>
    <row r="4135" spans="1:11" hidden="1" x14ac:dyDescent="0.25">
      <c r="A4135" s="434">
        <v>249008000</v>
      </c>
      <c r="B4135" s="434">
        <v>31689</v>
      </c>
      <c r="C4135" s="434" t="s">
        <v>28</v>
      </c>
      <c r="D4135" s="434" t="s">
        <v>29</v>
      </c>
      <c r="E4135" s="434">
        <v>14.5</v>
      </c>
      <c r="F4135" s="434">
        <v>9480</v>
      </c>
      <c r="G4135" s="434">
        <v>50326</v>
      </c>
      <c r="H4135" s="434">
        <v>27989</v>
      </c>
      <c r="I4135" s="434">
        <v>189.8</v>
      </c>
      <c r="K4135" s="434">
        <v>2003</v>
      </c>
    </row>
    <row r="4136" spans="1:11" hidden="1" x14ac:dyDescent="0.25">
      <c r="A4136" s="434">
        <v>249011000</v>
      </c>
      <c r="B4136" s="434">
        <v>946</v>
      </c>
      <c r="C4136" s="434" t="s">
        <v>31</v>
      </c>
      <c r="D4136" s="434" t="s">
        <v>29</v>
      </c>
      <c r="E4136" s="434">
        <v>20</v>
      </c>
      <c r="F4136" s="434">
        <v>14000</v>
      </c>
      <c r="G4136" s="434">
        <v>22889</v>
      </c>
      <c r="H4136" s="434">
        <v>73358</v>
      </c>
      <c r="I4136" s="434">
        <v>199.99</v>
      </c>
      <c r="J4136" s="434">
        <v>0</v>
      </c>
      <c r="K4136" s="434">
        <v>2018</v>
      </c>
    </row>
    <row r="4137" spans="1:11" hidden="1" x14ac:dyDescent="0.25">
      <c r="A4137" s="434">
        <v>249012000</v>
      </c>
      <c r="B4137" s="434">
        <v>179373</v>
      </c>
      <c r="C4137" s="434" t="s">
        <v>24</v>
      </c>
      <c r="D4137" s="434" t="s">
        <v>33</v>
      </c>
      <c r="E4137" s="434">
        <v>15</v>
      </c>
      <c r="F4137" s="434">
        <v>13560</v>
      </c>
      <c r="G4137" s="434">
        <v>115633</v>
      </c>
      <c r="H4137" s="434">
        <v>62796</v>
      </c>
      <c r="I4137" s="434">
        <v>250</v>
      </c>
      <c r="J4137" s="434">
        <v>124258</v>
      </c>
      <c r="K4137" s="434">
        <v>2004</v>
      </c>
    </row>
    <row r="4138" spans="1:11" hidden="1" x14ac:dyDescent="0.25">
      <c r="A4138" s="434">
        <v>249018000</v>
      </c>
      <c r="B4138" s="434">
        <v>14892</v>
      </c>
      <c r="C4138" s="434" t="s">
        <v>20</v>
      </c>
      <c r="D4138" s="434" t="s">
        <v>22</v>
      </c>
      <c r="I4138" s="434">
        <v>99</v>
      </c>
    </row>
    <row r="4139" spans="1:11" hidden="1" x14ac:dyDescent="0.25">
      <c r="A4139" s="434">
        <v>249028000</v>
      </c>
      <c r="B4139" s="434">
        <v>17716</v>
      </c>
      <c r="C4139" s="434" t="s">
        <v>20</v>
      </c>
      <c r="D4139" s="434" t="s">
        <v>25</v>
      </c>
      <c r="E4139" s="434">
        <v>12.5</v>
      </c>
      <c r="F4139" s="434">
        <v>2999</v>
      </c>
      <c r="G4139" s="434">
        <v>6138</v>
      </c>
      <c r="H4139" s="434">
        <v>3999</v>
      </c>
      <c r="I4139" s="434">
        <v>107.34</v>
      </c>
      <c r="J4139" s="434">
        <v>6548</v>
      </c>
      <c r="K4139" s="434">
        <v>2008</v>
      </c>
    </row>
    <row r="4140" spans="1:11" hidden="1" x14ac:dyDescent="0.25">
      <c r="A4140" s="434">
        <v>249046000</v>
      </c>
      <c r="B4140" s="434">
        <v>45135</v>
      </c>
      <c r="C4140" s="434" t="s">
        <v>44</v>
      </c>
      <c r="D4140" s="434" t="s">
        <v>36</v>
      </c>
      <c r="E4140" s="434">
        <v>24</v>
      </c>
      <c r="F4140" s="434">
        <v>58000</v>
      </c>
      <c r="G4140" s="434">
        <v>11763</v>
      </c>
      <c r="H4140" s="434">
        <v>90280</v>
      </c>
      <c r="I4140" s="434">
        <v>294</v>
      </c>
      <c r="J4140" s="434">
        <v>0</v>
      </c>
      <c r="K4140" s="434">
        <v>2002</v>
      </c>
    </row>
    <row r="4141" spans="1:11" hidden="1" x14ac:dyDescent="0.25">
      <c r="A4141" s="434">
        <v>249048000</v>
      </c>
      <c r="B4141" s="434">
        <v>81013</v>
      </c>
      <c r="C4141" s="434" t="s">
        <v>44</v>
      </c>
      <c r="D4141" s="434" t="s">
        <v>36</v>
      </c>
      <c r="E4141" s="434">
        <v>24</v>
      </c>
      <c r="F4141" s="434">
        <v>50120</v>
      </c>
      <c r="G4141" s="434">
        <v>11778</v>
      </c>
      <c r="H4141" s="434">
        <v>90940</v>
      </c>
      <c r="I4141" s="434">
        <v>294</v>
      </c>
      <c r="J4141" s="434">
        <v>0</v>
      </c>
      <c r="K4141" s="434">
        <v>2001</v>
      </c>
    </row>
    <row r="4142" spans="1:11" hidden="1" x14ac:dyDescent="0.25">
      <c r="A4142" s="434">
        <v>249050000</v>
      </c>
      <c r="B4142" s="434">
        <v>21062</v>
      </c>
      <c r="C4142" s="434" t="s">
        <v>24</v>
      </c>
      <c r="D4142" s="434" t="s">
        <v>22</v>
      </c>
      <c r="E4142" s="434">
        <v>14</v>
      </c>
      <c r="F4142" s="434">
        <v>2625</v>
      </c>
      <c r="G4142" s="434">
        <v>3620</v>
      </c>
      <c r="H4142" s="434">
        <v>3023</v>
      </c>
      <c r="I4142" s="434">
        <v>88</v>
      </c>
      <c r="J4142" s="434">
        <v>3200</v>
      </c>
      <c r="K4142" s="434">
        <v>1991</v>
      </c>
    </row>
    <row r="4143" spans="1:11" hidden="1" x14ac:dyDescent="0.25">
      <c r="A4143" s="434">
        <v>249051000</v>
      </c>
      <c r="B4143" s="434">
        <v>354786</v>
      </c>
      <c r="C4143" s="434" t="s">
        <v>44</v>
      </c>
      <c r="D4143" s="434" t="s">
        <v>36</v>
      </c>
      <c r="E4143" s="434">
        <v>21.5</v>
      </c>
      <c r="F4143" s="434">
        <v>50400</v>
      </c>
      <c r="G4143" s="434">
        <v>6500</v>
      </c>
      <c r="H4143" s="434">
        <v>76998</v>
      </c>
      <c r="I4143" s="434">
        <v>262.5</v>
      </c>
      <c r="J4143" s="434">
        <v>0</v>
      </c>
      <c r="K4143" s="434">
        <v>1996</v>
      </c>
    </row>
    <row r="4144" spans="1:11" hidden="1" x14ac:dyDescent="0.25">
      <c r="A4144" s="434">
        <v>249053000</v>
      </c>
      <c r="B4144" s="434">
        <v>19070</v>
      </c>
      <c r="C4144" s="434" t="s">
        <v>44</v>
      </c>
      <c r="D4144" s="434" t="s">
        <v>36</v>
      </c>
      <c r="E4144" s="434">
        <v>21.5</v>
      </c>
      <c r="F4144" s="434">
        <v>50400</v>
      </c>
      <c r="G4144" s="434">
        <v>9600</v>
      </c>
      <c r="H4144" s="434">
        <v>77302</v>
      </c>
      <c r="I4144" s="434">
        <v>262.51</v>
      </c>
      <c r="J4144" s="434">
        <v>0</v>
      </c>
      <c r="K4144" s="434">
        <v>1997</v>
      </c>
    </row>
    <row r="4145" spans="1:11" hidden="1" x14ac:dyDescent="0.25">
      <c r="A4145" s="434">
        <v>249066000</v>
      </c>
      <c r="B4145" s="434">
        <v>420831</v>
      </c>
      <c r="C4145" s="434" t="s">
        <v>31</v>
      </c>
      <c r="D4145" s="434" t="s">
        <v>22</v>
      </c>
      <c r="E4145" s="434">
        <v>12.5</v>
      </c>
      <c r="F4145" s="434">
        <v>2452</v>
      </c>
      <c r="G4145" s="434">
        <v>4206</v>
      </c>
      <c r="H4145" s="434">
        <v>2811</v>
      </c>
      <c r="I4145" s="434">
        <v>91</v>
      </c>
      <c r="J4145" s="434">
        <v>0</v>
      </c>
      <c r="K4145" s="434">
        <v>1970</v>
      </c>
    </row>
    <row r="4146" spans="1:11" hidden="1" x14ac:dyDescent="0.25">
      <c r="A4146" s="434">
        <v>249075000</v>
      </c>
      <c r="B4146" s="434">
        <v>521850</v>
      </c>
      <c r="C4146" s="434" t="s">
        <v>31</v>
      </c>
      <c r="D4146" s="434" t="s">
        <v>22</v>
      </c>
      <c r="E4146" s="434">
        <v>12.5</v>
      </c>
      <c r="F4146" s="434">
        <v>2200</v>
      </c>
      <c r="G4146" s="434">
        <v>4228</v>
      </c>
      <c r="H4146" s="434">
        <v>2901</v>
      </c>
      <c r="I4146" s="434">
        <v>91.2</v>
      </c>
      <c r="J4146" s="434">
        <v>0</v>
      </c>
      <c r="K4146" s="434">
        <v>1970</v>
      </c>
    </row>
    <row r="4147" spans="1:11" hidden="1" x14ac:dyDescent="0.25">
      <c r="A4147" s="434">
        <v>249076000</v>
      </c>
      <c r="B4147" s="434">
        <v>585608</v>
      </c>
      <c r="C4147" s="434" t="s">
        <v>31</v>
      </c>
      <c r="D4147" s="434" t="s">
        <v>22</v>
      </c>
      <c r="E4147" s="434">
        <v>10.6</v>
      </c>
      <c r="F4147" s="434">
        <v>1500</v>
      </c>
      <c r="G4147" s="434">
        <v>3735</v>
      </c>
      <c r="H4147" s="434">
        <v>2446</v>
      </c>
      <c r="I4147" s="434">
        <v>87.73</v>
      </c>
      <c r="J4147" s="434">
        <v>0</v>
      </c>
      <c r="K4147" s="434">
        <v>1970</v>
      </c>
    </row>
    <row r="4148" spans="1:11" hidden="1" x14ac:dyDescent="0.25">
      <c r="A4148" s="434">
        <v>249077000</v>
      </c>
      <c r="B4148" s="434">
        <v>624566</v>
      </c>
      <c r="C4148" s="434" t="s">
        <v>31</v>
      </c>
      <c r="D4148" s="434" t="s">
        <v>22</v>
      </c>
      <c r="E4148" s="434">
        <v>10.6</v>
      </c>
      <c r="F4148" s="434">
        <v>1500</v>
      </c>
      <c r="G4148" s="434">
        <v>3735</v>
      </c>
      <c r="H4148" s="434">
        <v>2446</v>
      </c>
      <c r="I4148" s="434">
        <v>87.9</v>
      </c>
      <c r="J4148" s="434">
        <v>0</v>
      </c>
      <c r="K4148" s="434">
        <v>1970</v>
      </c>
    </row>
    <row r="4149" spans="1:11" hidden="1" x14ac:dyDescent="0.25">
      <c r="A4149" s="434">
        <v>249078000</v>
      </c>
      <c r="B4149" s="434">
        <v>3565</v>
      </c>
      <c r="C4149" s="434" t="s">
        <v>24</v>
      </c>
      <c r="D4149" s="434" t="s">
        <v>33</v>
      </c>
      <c r="E4149" s="434">
        <v>15</v>
      </c>
      <c r="F4149" s="434">
        <v>13548</v>
      </c>
      <c r="G4149" s="434">
        <v>116050</v>
      </c>
      <c r="H4149" s="434">
        <v>61248</v>
      </c>
      <c r="I4149" s="434">
        <v>248.97</v>
      </c>
      <c r="J4149" s="434">
        <v>124092</v>
      </c>
      <c r="K4149" s="434">
        <v>2008</v>
      </c>
    </row>
    <row r="4150" spans="1:11" hidden="1" x14ac:dyDescent="0.25">
      <c r="A4150" s="434">
        <v>249085000</v>
      </c>
      <c r="B4150" s="434">
        <v>776</v>
      </c>
      <c r="C4150" s="434" t="s">
        <v>20</v>
      </c>
      <c r="D4150" s="434" t="s">
        <v>25</v>
      </c>
      <c r="E4150" s="434">
        <v>15</v>
      </c>
      <c r="F4150" s="434">
        <v>2041</v>
      </c>
      <c r="G4150" s="434">
        <v>8241</v>
      </c>
      <c r="H4150" s="434">
        <v>5095</v>
      </c>
      <c r="I4150" s="434">
        <v>116.9</v>
      </c>
      <c r="J4150" s="434">
        <v>8564</v>
      </c>
      <c r="K4150" s="434">
        <v>2003</v>
      </c>
    </row>
    <row r="4151" spans="1:11" hidden="1" x14ac:dyDescent="0.25">
      <c r="A4151" s="434">
        <v>249110000</v>
      </c>
      <c r="B4151" s="434">
        <v>60623</v>
      </c>
      <c r="C4151" s="434" t="s">
        <v>48</v>
      </c>
      <c r="D4151" s="434" t="s">
        <v>40</v>
      </c>
      <c r="E4151" s="434">
        <v>14</v>
      </c>
      <c r="F4151" s="434">
        <v>94640</v>
      </c>
      <c r="G4151" s="434">
        <v>499125</v>
      </c>
      <c r="H4151" s="434">
        <v>403342</v>
      </c>
      <c r="I4151" s="434">
        <v>382</v>
      </c>
      <c r="K4151" s="434">
        <v>2015</v>
      </c>
    </row>
    <row r="4152" spans="1:11" hidden="1" x14ac:dyDescent="0.25">
      <c r="A4152" s="434">
        <v>249116000</v>
      </c>
      <c r="B4152" s="434">
        <v>33983</v>
      </c>
      <c r="C4152" s="434" t="s">
        <v>16</v>
      </c>
      <c r="D4152" s="434" t="s">
        <v>33</v>
      </c>
      <c r="E4152" s="434">
        <v>14.5</v>
      </c>
      <c r="F4152" s="434">
        <v>12443</v>
      </c>
      <c r="G4152" s="434">
        <v>105423</v>
      </c>
      <c r="H4152" s="434">
        <v>57066</v>
      </c>
      <c r="I4152" s="434">
        <v>243.86</v>
      </c>
      <c r="J4152" s="434">
        <v>0</v>
      </c>
      <c r="K4152" s="434">
        <v>1970</v>
      </c>
    </row>
    <row r="4153" spans="1:11" hidden="1" x14ac:dyDescent="0.25">
      <c r="A4153" s="434">
        <v>249118000</v>
      </c>
      <c r="B4153" s="434">
        <v>6494</v>
      </c>
      <c r="C4153" s="434" t="s">
        <v>48</v>
      </c>
      <c r="D4153" s="434" t="s">
        <v>36</v>
      </c>
      <c r="E4153" s="434">
        <v>13</v>
      </c>
      <c r="F4153" s="434">
        <v>48000</v>
      </c>
      <c r="G4153" s="434">
        <v>127435</v>
      </c>
      <c r="H4153" s="434">
        <v>94855</v>
      </c>
      <c r="I4153" s="434">
        <v>299.89999999999998</v>
      </c>
      <c r="J4153" s="434">
        <v>0</v>
      </c>
      <c r="K4153" s="434">
        <v>1972</v>
      </c>
    </row>
    <row r="4154" spans="1:11" hidden="1" x14ac:dyDescent="0.25">
      <c r="A4154" s="434">
        <v>249120000</v>
      </c>
      <c r="B4154" s="434">
        <v>6421</v>
      </c>
      <c r="C4154" s="434" t="s">
        <v>28</v>
      </c>
      <c r="D4154" s="434" t="s">
        <v>29</v>
      </c>
      <c r="E4154" s="434">
        <v>14</v>
      </c>
      <c r="F4154" s="434">
        <v>7300</v>
      </c>
      <c r="G4154" s="434">
        <v>60436</v>
      </c>
      <c r="H4154" s="434">
        <v>34241</v>
      </c>
      <c r="I4154" s="434">
        <v>199.98</v>
      </c>
      <c r="K4154" s="434">
        <v>2015</v>
      </c>
    </row>
    <row r="4155" spans="1:11" hidden="1" x14ac:dyDescent="0.25">
      <c r="A4155" s="434">
        <v>249122000</v>
      </c>
      <c r="B4155" s="434">
        <v>52808</v>
      </c>
      <c r="C4155" s="434" t="s">
        <v>46</v>
      </c>
      <c r="D4155" s="434" t="s">
        <v>17</v>
      </c>
      <c r="E4155" s="434">
        <v>12</v>
      </c>
      <c r="F4155" s="434">
        <v>3840</v>
      </c>
      <c r="G4155" s="434">
        <v>760</v>
      </c>
      <c r="H4155" s="434">
        <v>975</v>
      </c>
      <c r="I4155" s="434">
        <v>48</v>
      </c>
      <c r="J4155" s="434">
        <v>0</v>
      </c>
      <c r="K4155" s="434">
        <v>2007</v>
      </c>
    </row>
    <row r="4156" spans="1:11" hidden="1" x14ac:dyDescent="0.25">
      <c r="A4156" s="434">
        <v>249124000</v>
      </c>
      <c r="B4156" s="434">
        <v>1993</v>
      </c>
      <c r="C4156" s="434" t="s">
        <v>20</v>
      </c>
      <c r="D4156" s="434" t="s">
        <v>25</v>
      </c>
      <c r="E4156" s="434">
        <v>13</v>
      </c>
      <c r="F4156" s="434">
        <v>3000</v>
      </c>
      <c r="G4156" s="434">
        <v>6221</v>
      </c>
      <c r="H4156" s="434">
        <v>4365</v>
      </c>
      <c r="I4156" s="434">
        <v>121.62</v>
      </c>
      <c r="J4156" s="434">
        <v>7072</v>
      </c>
      <c r="K4156" s="434">
        <v>2008</v>
      </c>
    </row>
    <row r="4157" spans="1:11" hidden="1" x14ac:dyDescent="0.25">
      <c r="A4157" s="434">
        <v>249126000</v>
      </c>
      <c r="B4157" s="434">
        <v>712</v>
      </c>
      <c r="C4157" s="434" t="s">
        <v>20</v>
      </c>
      <c r="D4157" s="434" t="s">
        <v>25</v>
      </c>
      <c r="E4157" s="434">
        <v>13.8</v>
      </c>
      <c r="F4157" s="434">
        <v>3900</v>
      </c>
      <c r="G4157" s="434">
        <v>8817</v>
      </c>
      <c r="H4157" s="434">
        <v>5303</v>
      </c>
      <c r="I4157" s="434">
        <v>114.99</v>
      </c>
      <c r="J4157" s="434">
        <v>8154</v>
      </c>
      <c r="K4157" s="434">
        <v>2006</v>
      </c>
    </row>
    <row r="4158" spans="1:11" hidden="1" x14ac:dyDescent="0.25">
      <c r="A4158" s="434">
        <v>249128000</v>
      </c>
      <c r="B4158" s="434">
        <v>6926</v>
      </c>
      <c r="C4158" s="434" t="s">
        <v>20</v>
      </c>
      <c r="D4158" s="434" t="s">
        <v>22</v>
      </c>
      <c r="E4158" s="434">
        <v>13.5</v>
      </c>
      <c r="F4158" s="434">
        <v>2640</v>
      </c>
      <c r="G4158" s="434">
        <v>4750</v>
      </c>
      <c r="H4158" s="434">
        <v>3100</v>
      </c>
      <c r="I4158" s="434">
        <v>99.9</v>
      </c>
      <c r="J4158" s="434">
        <v>5170</v>
      </c>
      <c r="K4158" s="434">
        <v>2008</v>
      </c>
    </row>
    <row r="4159" spans="1:11" hidden="1" x14ac:dyDescent="0.25">
      <c r="A4159" s="434">
        <v>249129000</v>
      </c>
      <c r="B4159" s="434">
        <v>75861</v>
      </c>
      <c r="C4159" s="434" t="s">
        <v>28</v>
      </c>
      <c r="D4159" s="434" t="s">
        <v>29</v>
      </c>
      <c r="E4159" s="434">
        <v>13.7</v>
      </c>
      <c r="F4159" s="434">
        <v>5508</v>
      </c>
      <c r="G4159" s="434">
        <v>32631</v>
      </c>
      <c r="H4159" s="434">
        <v>20939</v>
      </c>
      <c r="I4159" s="434">
        <v>179.9</v>
      </c>
      <c r="J4159" s="434">
        <v>0</v>
      </c>
      <c r="K4159" s="434">
        <v>1970</v>
      </c>
    </row>
    <row r="4160" spans="1:11" hidden="1" x14ac:dyDescent="0.25">
      <c r="A4160" s="434">
        <v>249145000</v>
      </c>
      <c r="B4160" s="434">
        <v>41773</v>
      </c>
      <c r="C4160" s="434" t="s">
        <v>61</v>
      </c>
      <c r="D4160" s="434" t="s">
        <v>25</v>
      </c>
      <c r="E4160" s="434">
        <v>12</v>
      </c>
      <c r="F4160" s="434">
        <v>1800</v>
      </c>
      <c r="G4160" s="434">
        <v>5400</v>
      </c>
      <c r="H4160" s="434">
        <v>4102</v>
      </c>
      <c r="I4160" s="434">
        <v>106.73</v>
      </c>
      <c r="J4160" s="434">
        <v>0</v>
      </c>
      <c r="K4160" s="434">
        <v>2006</v>
      </c>
    </row>
    <row r="4161" spans="1:11" hidden="1" x14ac:dyDescent="0.25">
      <c r="A4161" s="434">
        <v>249153000</v>
      </c>
      <c r="B4161" s="434">
        <v>8255</v>
      </c>
      <c r="C4161" s="434" t="s">
        <v>28</v>
      </c>
      <c r="D4161" s="434" t="s">
        <v>36</v>
      </c>
      <c r="E4161" s="434">
        <v>14.5</v>
      </c>
      <c r="F4161" s="434">
        <v>16860</v>
      </c>
      <c r="G4161" s="434">
        <v>177804</v>
      </c>
      <c r="H4161" s="434">
        <v>91407</v>
      </c>
      <c r="I4161" s="434">
        <v>292</v>
      </c>
      <c r="J4161" s="434">
        <v>0</v>
      </c>
      <c r="K4161" s="434">
        <v>2008</v>
      </c>
    </row>
    <row r="4162" spans="1:11" hidden="1" x14ac:dyDescent="0.25">
      <c r="A4162" s="434">
        <v>249161000</v>
      </c>
      <c r="B4162" s="434">
        <v>10550</v>
      </c>
      <c r="C4162" s="434" t="s">
        <v>28</v>
      </c>
      <c r="D4162" s="434" t="s">
        <v>33</v>
      </c>
      <c r="E4162" s="434">
        <v>14.4</v>
      </c>
      <c r="F4162" s="434">
        <v>10200</v>
      </c>
      <c r="G4162" s="434">
        <v>73600</v>
      </c>
      <c r="H4162" s="434">
        <v>40244</v>
      </c>
      <c r="I4162" s="434">
        <v>225</v>
      </c>
      <c r="J4162" s="434">
        <v>0</v>
      </c>
      <c r="K4162" s="434">
        <v>1970</v>
      </c>
    </row>
    <row r="4163" spans="1:11" hidden="1" x14ac:dyDescent="0.25">
      <c r="A4163" s="434">
        <v>249171000</v>
      </c>
      <c r="B4163" s="434">
        <v>11530</v>
      </c>
      <c r="C4163" s="434" t="s">
        <v>28</v>
      </c>
      <c r="D4163" s="434" t="s">
        <v>29</v>
      </c>
      <c r="E4163" s="434">
        <v>14.5</v>
      </c>
      <c r="F4163" s="434">
        <v>6575</v>
      </c>
      <c r="G4163" s="434">
        <v>37976</v>
      </c>
      <c r="H4163" s="434">
        <v>23974</v>
      </c>
      <c r="I4163" s="434">
        <v>189.99</v>
      </c>
      <c r="J4163" s="434">
        <v>0</v>
      </c>
      <c r="K4163" s="434">
        <v>2016</v>
      </c>
    </row>
    <row r="4164" spans="1:11" hidden="1" x14ac:dyDescent="0.25">
      <c r="A4164" s="434">
        <v>249172000</v>
      </c>
      <c r="B4164" s="434">
        <v>40922</v>
      </c>
      <c r="C4164" s="434" t="s">
        <v>28</v>
      </c>
      <c r="D4164" s="434" t="s">
        <v>29</v>
      </c>
      <c r="E4164" s="434">
        <v>14.8</v>
      </c>
      <c r="F4164" s="434">
        <v>6575</v>
      </c>
      <c r="G4164" s="434">
        <v>37985</v>
      </c>
      <c r="H4164" s="434">
        <v>23974</v>
      </c>
      <c r="I4164" s="434">
        <v>189.99</v>
      </c>
      <c r="J4164" s="434">
        <v>0</v>
      </c>
      <c r="K4164" s="434">
        <v>1970</v>
      </c>
    </row>
    <row r="4165" spans="1:11" hidden="1" x14ac:dyDescent="0.25">
      <c r="A4165" s="434">
        <v>249174000</v>
      </c>
      <c r="B4165" s="434">
        <v>9658</v>
      </c>
      <c r="C4165" s="434" t="s">
        <v>28</v>
      </c>
      <c r="D4165" s="434" t="s">
        <v>33</v>
      </c>
      <c r="E4165" s="434">
        <v>14.5</v>
      </c>
      <c r="F4165" s="434">
        <v>8.9730000000000008</v>
      </c>
      <c r="G4165" s="434">
        <v>75776</v>
      </c>
      <c r="H4165" s="434">
        <v>38849</v>
      </c>
      <c r="I4165" s="434">
        <v>225</v>
      </c>
      <c r="J4165" s="434">
        <v>0</v>
      </c>
      <c r="K4165" s="434">
        <v>1970</v>
      </c>
    </row>
    <row r="4166" spans="1:11" hidden="1" x14ac:dyDescent="0.25">
      <c r="A4166" s="434">
        <v>249193000</v>
      </c>
      <c r="B4166" s="434">
        <v>37822</v>
      </c>
      <c r="C4166" s="434" t="s">
        <v>20</v>
      </c>
      <c r="D4166" s="434" t="s">
        <v>25</v>
      </c>
      <c r="E4166" s="434">
        <v>14</v>
      </c>
      <c r="F4166" s="434">
        <v>6120</v>
      </c>
      <c r="G4166" s="434">
        <v>16651</v>
      </c>
      <c r="H4166" s="434">
        <v>11935</v>
      </c>
      <c r="I4166" s="434">
        <v>144.19</v>
      </c>
      <c r="J4166" s="434">
        <v>0</v>
      </c>
      <c r="K4166" s="434">
        <v>1970</v>
      </c>
    </row>
    <row r="4167" spans="1:11" hidden="1" x14ac:dyDescent="0.25">
      <c r="A4167" s="434">
        <v>249206000</v>
      </c>
      <c r="B4167" s="434">
        <v>24619</v>
      </c>
      <c r="C4167" s="434" t="s">
        <v>20</v>
      </c>
      <c r="D4167" s="434" t="s">
        <v>25</v>
      </c>
      <c r="E4167" s="434">
        <v>0</v>
      </c>
      <c r="F4167" s="434">
        <v>6300</v>
      </c>
      <c r="G4167" s="434">
        <v>16716</v>
      </c>
      <c r="H4167" s="434">
        <v>11935</v>
      </c>
      <c r="I4167" s="434">
        <v>144.05000000000001</v>
      </c>
      <c r="J4167" s="434">
        <v>0</v>
      </c>
      <c r="K4167" s="434">
        <v>1970</v>
      </c>
    </row>
    <row r="4168" spans="1:11" hidden="1" x14ac:dyDescent="0.25">
      <c r="A4168" s="434">
        <v>249207000</v>
      </c>
      <c r="B4168" s="434">
        <v>40226</v>
      </c>
      <c r="C4168" s="434" t="s">
        <v>20</v>
      </c>
      <c r="D4168" s="434" t="s">
        <v>25</v>
      </c>
      <c r="E4168" s="434">
        <v>0</v>
      </c>
      <c r="F4168" s="434">
        <v>6300</v>
      </c>
      <c r="G4168" s="434">
        <v>16664</v>
      </c>
      <c r="H4168" s="434">
        <v>11935</v>
      </c>
      <c r="I4168" s="434">
        <v>144.05000000000001</v>
      </c>
      <c r="J4168" s="434">
        <v>0</v>
      </c>
      <c r="K4168" s="434">
        <v>1970</v>
      </c>
    </row>
    <row r="4169" spans="1:11" hidden="1" x14ac:dyDescent="0.25">
      <c r="A4169" s="434">
        <v>249208000</v>
      </c>
      <c r="B4169" s="434">
        <v>78072</v>
      </c>
      <c r="C4169" s="434" t="s">
        <v>20</v>
      </c>
      <c r="D4169" s="434" t="s">
        <v>29</v>
      </c>
      <c r="F4169" s="434">
        <v>11700</v>
      </c>
      <c r="G4169" s="434">
        <v>20918</v>
      </c>
      <c r="H4169" s="434">
        <v>22887</v>
      </c>
      <c r="I4169" s="434">
        <v>180.3</v>
      </c>
      <c r="J4169" s="434">
        <v>27566</v>
      </c>
      <c r="K4169" s="434">
        <v>2016</v>
      </c>
    </row>
    <row r="4170" spans="1:11" hidden="1" x14ac:dyDescent="0.25">
      <c r="A4170" s="434">
        <v>249209000</v>
      </c>
      <c r="B4170" s="434">
        <v>5042</v>
      </c>
      <c r="C4170" s="434" t="s">
        <v>20</v>
      </c>
      <c r="D4170" s="434" t="s">
        <v>25</v>
      </c>
      <c r="E4170" s="434">
        <v>13.3</v>
      </c>
      <c r="F4170" s="434">
        <v>4440</v>
      </c>
      <c r="G4170" s="434">
        <v>8110</v>
      </c>
      <c r="H4170" s="434">
        <v>5744</v>
      </c>
      <c r="I4170" s="434">
        <v>115.255</v>
      </c>
      <c r="J4170" s="434">
        <v>8500</v>
      </c>
      <c r="K4170" s="434">
        <v>2009</v>
      </c>
    </row>
    <row r="4171" spans="1:11" hidden="1" x14ac:dyDescent="0.25">
      <c r="A4171" s="434">
        <v>249210000</v>
      </c>
      <c r="B4171" s="434">
        <v>3625</v>
      </c>
      <c r="C4171" s="434" t="s">
        <v>20</v>
      </c>
      <c r="D4171" s="434" t="s">
        <v>25</v>
      </c>
      <c r="E4171" s="434">
        <v>13.3</v>
      </c>
      <c r="F4171" s="434">
        <v>4440</v>
      </c>
      <c r="G4171" s="434">
        <v>8140</v>
      </c>
      <c r="H4171" s="434">
        <v>5744</v>
      </c>
      <c r="I4171" s="434">
        <v>115.255</v>
      </c>
      <c r="J4171" s="434">
        <v>8498</v>
      </c>
      <c r="K4171" s="434">
        <v>2008</v>
      </c>
    </row>
    <row r="4172" spans="1:11" hidden="1" x14ac:dyDescent="0.25">
      <c r="A4172" s="434">
        <v>249211000</v>
      </c>
      <c r="B4172" s="434">
        <v>599844</v>
      </c>
      <c r="C4172" s="434" t="s">
        <v>31</v>
      </c>
      <c r="D4172" s="434" t="s">
        <v>22</v>
      </c>
      <c r="E4172" s="434">
        <v>10.5</v>
      </c>
      <c r="F4172" s="434">
        <v>1500</v>
      </c>
      <c r="G4172" s="434">
        <v>3720</v>
      </c>
      <c r="H4172" s="434">
        <v>2446</v>
      </c>
      <c r="I4172" s="434">
        <v>87.9</v>
      </c>
      <c r="J4172" s="434">
        <v>0</v>
      </c>
      <c r="K4172" s="434">
        <v>1970</v>
      </c>
    </row>
    <row r="4173" spans="1:11" hidden="1" x14ac:dyDescent="0.25">
      <c r="A4173" s="434">
        <v>249213000</v>
      </c>
      <c r="B4173" s="434">
        <v>6338</v>
      </c>
      <c r="C4173" s="434" t="s">
        <v>20</v>
      </c>
      <c r="D4173" s="434" t="s">
        <v>25</v>
      </c>
      <c r="E4173" s="434">
        <v>13.3</v>
      </c>
      <c r="F4173" s="434">
        <v>4440</v>
      </c>
      <c r="G4173" s="434">
        <v>8115</v>
      </c>
      <c r="H4173" s="434">
        <v>5744</v>
      </c>
      <c r="I4173" s="434">
        <v>115.255</v>
      </c>
      <c r="J4173" s="434">
        <v>8487</v>
      </c>
      <c r="K4173" s="434">
        <v>2008</v>
      </c>
    </row>
    <row r="4174" spans="1:11" hidden="1" x14ac:dyDescent="0.25">
      <c r="A4174" s="434">
        <v>249217000</v>
      </c>
      <c r="B4174" s="434">
        <v>648</v>
      </c>
      <c r="C4174" s="434" t="s">
        <v>28</v>
      </c>
      <c r="D4174" s="434" t="s">
        <v>29</v>
      </c>
      <c r="E4174" s="434">
        <v>14.2</v>
      </c>
      <c r="F4174" s="434">
        <v>9480</v>
      </c>
      <c r="G4174" s="434">
        <v>56763</v>
      </c>
      <c r="H4174" s="434">
        <v>32964</v>
      </c>
      <c r="I4174" s="434">
        <v>189.99</v>
      </c>
      <c r="K4174" s="434">
        <v>2011</v>
      </c>
    </row>
    <row r="4175" spans="1:11" hidden="1" x14ac:dyDescent="0.25">
      <c r="A4175" s="434">
        <v>249225000</v>
      </c>
      <c r="B4175" s="434">
        <v>7938</v>
      </c>
      <c r="C4175" s="434" t="s">
        <v>61</v>
      </c>
      <c r="D4175" s="434" t="s">
        <v>29</v>
      </c>
      <c r="E4175" s="434">
        <v>15</v>
      </c>
      <c r="F4175" s="434">
        <v>8800</v>
      </c>
      <c r="G4175" s="434">
        <v>33227</v>
      </c>
      <c r="H4175" s="434">
        <v>22863</v>
      </c>
      <c r="I4175" s="434">
        <v>179.44</v>
      </c>
      <c r="J4175" s="434">
        <v>0</v>
      </c>
      <c r="K4175" s="434">
        <v>2010</v>
      </c>
    </row>
    <row r="4176" spans="1:11" hidden="1" x14ac:dyDescent="0.25">
      <c r="A4176" s="434">
        <v>249227000</v>
      </c>
      <c r="B4176" s="434">
        <v>2163</v>
      </c>
      <c r="C4176" s="434" t="s">
        <v>61</v>
      </c>
      <c r="D4176" s="434" t="s">
        <v>29</v>
      </c>
      <c r="E4176" s="434">
        <v>15</v>
      </c>
      <c r="F4176" s="434">
        <v>8794</v>
      </c>
      <c r="G4176" s="434">
        <v>33217</v>
      </c>
      <c r="H4176" s="434">
        <v>22863</v>
      </c>
      <c r="I4176" s="434">
        <v>179.46</v>
      </c>
      <c r="K4176" s="434">
        <v>2010</v>
      </c>
    </row>
    <row r="4177" spans="1:11" hidden="1" x14ac:dyDescent="0.25">
      <c r="A4177" s="434">
        <v>249232000</v>
      </c>
      <c r="B4177" s="434">
        <v>16952</v>
      </c>
      <c r="C4177" s="434" t="s">
        <v>20</v>
      </c>
      <c r="D4177" s="434" t="s">
        <v>25</v>
      </c>
      <c r="E4177" s="434">
        <v>14</v>
      </c>
      <c r="F4177" s="434">
        <v>6300</v>
      </c>
      <c r="G4177" s="434">
        <v>16642</v>
      </c>
      <c r="H4177" s="434">
        <v>11935</v>
      </c>
      <c r="I4177" s="434">
        <v>144.05000000000001</v>
      </c>
      <c r="J4177" s="434">
        <v>0</v>
      </c>
      <c r="K4177" s="434">
        <v>1970</v>
      </c>
    </row>
    <row r="4178" spans="1:11" hidden="1" x14ac:dyDescent="0.25">
      <c r="A4178" s="434">
        <v>249234000</v>
      </c>
      <c r="B4178" s="434">
        <v>19062</v>
      </c>
      <c r="C4178" s="434" t="s">
        <v>28</v>
      </c>
      <c r="D4178" s="434" t="s">
        <v>36</v>
      </c>
      <c r="E4178" s="434">
        <v>14.5</v>
      </c>
      <c r="F4178" s="434">
        <v>13560</v>
      </c>
      <c r="G4178" s="434">
        <v>114248</v>
      </c>
      <c r="H4178" s="434">
        <v>63940</v>
      </c>
      <c r="I4178" s="434">
        <v>255</v>
      </c>
      <c r="J4178" s="434">
        <v>0</v>
      </c>
      <c r="K4178" s="434">
        <v>1970</v>
      </c>
    </row>
    <row r="4179" spans="1:11" hidden="1" x14ac:dyDescent="0.25">
      <c r="A4179" s="434">
        <v>249241000</v>
      </c>
      <c r="B4179" s="434">
        <v>14644</v>
      </c>
      <c r="C4179" s="434" t="s">
        <v>31</v>
      </c>
      <c r="D4179" s="434" t="s">
        <v>29</v>
      </c>
      <c r="E4179" s="434">
        <v>14</v>
      </c>
      <c r="F4179" s="434">
        <v>6060</v>
      </c>
      <c r="G4179" s="434">
        <v>38330</v>
      </c>
      <c r="H4179" s="434">
        <v>25431</v>
      </c>
      <c r="I4179" s="434">
        <v>179.99</v>
      </c>
      <c r="J4179" s="434">
        <v>0</v>
      </c>
      <c r="K4179" s="434">
        <v>1970</v>
      </c>
    </row>
    <row r="4180" spans="1:11" hidden="1" x14ac:dyDescent="0.25">
      <c r="A4180" s="434">
        <v>249246000</v>
      </c>
      <c r="B4180" s="434">
        <v>39142</v>
      </c>
      <c r="C4180" s="434" t="s">
        <v>20</v>
      </c>
      <c r="D4180" s="434" t="s">
        <v>25</v>
      </c>
      <c r="I4180" s="434">
        <v>144</v>
      </c>
    </row>
    <row r="4181" spans="1:11" hidden="1" x14ac:dyDescent="0.25">
      <c r="A4181" s="434">
        <v>249249000</v>
      </c>
      <c r="B4181" s="434">
        <v>3373</v>
      </c>
      <c r="C4181" s="434" t="s">
        <v>20</v>
      </c>
      <c r="D4181" s="434" t="s">
        <v>25</v>
      </c>
      <c r="E4181" s="434">
        <v>13</v>
      </c>
      <c r="F4181" s="434">
        <v>6150</v>
      </c>
      <c r="G4181" s="434">
        <v>19355</v>
      </c>
      <c r="H4181" s="434">
        <v>11792</v>
      </c>
      <c r="I4181" s="434">
        <v>146.6</v>
      </c>
      <c r="J4181" s="434">
        <v>0</v>
      </c>
      <c r="K4181" s="434">
        <v>1970</v>
      </c>
    </row>
    <row r="4182" spans="1:11" hidden="1" x14ac:dyDescent="0.25">
      <c r="A4182" s="434">
        <v>249251000</v>
      </c>
      <c r="B4182" s="434">
        <v>23840</v>
      </c>
      <c r="C4182" s="434" t="s">
        <v>28</v>
      </c>
      <c r="D4182" s="434" t="s">
        <v>36</v>
      </c>
      <c r="E4182" s="434">
        <v>14.5</v>
      </c>
      <c r="F4182" s="434">
        <v>15330</v>
      </c>
      <c r="G4182" s="434">
        <v>179179</v>
      </c>
      <c r="H4182" s="434">
        <v>92916</v>
      </c>
      <c r="I4182" s="434">
        <v>292</v>
      </c>
      <c r="J4182" s="434">
        <v>0</v>
      </c>
      <c r="K4182" s="434">
        <v>2016</v>
      </c>
    </row>
    <row r="4183" spans="1:11" hidden="1" x14ac:dyDescent="0.25">
      <c r="A4183" s="434">
        <v>249252000</v>
      </c>
      <c r="B4183" s="434">
        <v>17156</v>
      </c>
      <c r="C4183" s="434" t="s">
        <v>28</v>
      </c>
      <c r="D4183" s="434" t="s">
        <v>36</v>
      </c>
      <c r="E4183" s="434">
        <v>14.5</v>
      </c>
      <c r="F4183" s="434">
        <v>15330</v>
      </c>
      <c r="G4183" s="434">
        <v>179129</v>
      </c>
      <c r="H4183" s="434">
        <v>92916</v>
      </c>
      <c r="I4183" s="434">
        <v>292</v>
      </c>
      <c r="J4183" s="434">
        <v>0</v>
      </c>
      <c r="K4183" s="434">
        <v>2016</v>
      </c>
    </row>
    <row r="4184" spans="1:11" hidden="1" x14ac:dyDescent="0.25">
      <c r="A4184" s="434">
        <v>249253000</v>
      </c>
      <c r="B4184" s="434">
        <v>1</v>
      </c>
      <c r="C4184" s="434" t="s">
        <v>35</v>
      </c>
      <c r="D4184" s="434" t="s">
        <v>36</v>
      </c>
      <c r="E4184" s="434">
        <v>24.5</v>
      </c>
      <c r="F4184" s="434">
        <v>36560</v>
      </c>
      <c r="G4184" s="434">
        <v>50842</v>
      </c>
      <c r="H4184" s="434">
        <v>40030</v>
      </c>
      <c r="I4184" s="434">
        <v>260.05</v>
      </c>
      <c r="K4184" s="434">
        <v>2008</v>
      </c>
    </row>
    <row r="4185" spans="1:11" hidden="1" x14ac:dyDescent="0.25">
      <c r="A4185" s="434">
        <v>249254000</v>
      </c>
      <c r="B4185" s="434">
        <v>13660</v>
      </c>
      <c r="C4185" s="434" t="s">
        <v>28</v>
      </c>
      <c r="D4185" s="434" t="s">
        <v>36</v>
      </c>
      <c r="E4185" s="434">
        <v>14.5</v>
      </c>
      <c r="F4185" s="434">
        <v>15330</v>
      </c>
      <c r="G4185" s="434">
        <v>179167</v>
      </c>
      <c r="H4185" s="434">
        <v>92916</v>
      </c>
      <c r="I4185" s="434">
        <v>292</v>
      </c>
      <c r="J4185" s="434">
        <v>0</v>
      </c>
      <c r="K4185" s="434">
        <v>2016</v>
      </c>
    </row>
    <row r="4186" spans="1:11" hidden="1" x14ac:dyDescent="0.25">
      <c r="A4186" s="434">
        <v>249255000</v>
      </c>
      <c r="B4186" s="434">
        <v>2209</v>
      </c>
      <c r="C4186" s="434" t="s">
        <v>20</v>
      </c>
      <c r="D4186" s="434" t="s">
        <v>25</v>
      </c>
      <c r="E4186" s="434">
        <v>14.5</v>
      </c>
      <c r="F4186" s="434">
        <v>4497</v>
      </c>
      <c r="G4186" s="434">
        <v>10744</v>
      </c>
      <c r="H4186" s="434">
        <v>7260</v>
      </c>
      <c r="I4186" s="434">
        <v>131.85</v>
      </c>
      <c r="J4186" s="434">
        <v>12272</v>
      </c>
      <c r="K4186" s="434">
        <v>2008</v>
      </c>
    </row>
    <row r="4187" spans="1:11" hidden="1" x14ac:dyDescent="0.25">
      <c r="A4187" s="434">
        <v>249262000</v>
      </c>
      <c r="B4187" s="434">
        <v>30035</v>
      </c>
      <c r="C4187" s="434" t="s">
        <v>28</v>
      </c>
      <c r="D4187" s="434" t="s">
        <v>33</v>
      </c>
      <c r="E4187" s="434">
        <v>14.2</v>
      </c>
      <c r="F4187" s="434">
        <v>14270</v>
      </c>
      <c r="G4187" s="434">
        <v>81200</v>
      </c>
      <c r="H4187" s="434">
        <v>44012</v>
      </c>
      <c r="I4187" s="434">
        <v>229</v>
      </c>
      <c r="J4187" s="434">
        <v>0</v>
      </c>
      <c r="K4187" s="434">
        <v>2016</v>
      </c>
    </row>
    <row r="4188" spans="1:11" hidden="1" x14ac:dyDescent="0.25">
      <c r="A4188" s="434">
        <v>249263000</v>
      </c>
      <c r="B4188" s="434">
        <v>26050</v>
      </c>
      <c r="C4188" s="434" t="s">
        <v>20</v>
      </c>
      <c r="D4188" s="434" t="s">
        <v>29</v>
      </c>
      <c r="E4188" s="434">
        <v>14.9</v>
      </c>
      <c r="F4188" s="434">
        <v>8061</v>
      </c>
      <c r="G4188" s="434">
        <v>50554</v>
      </c>
      <c r="H4188" s="434">
        <v>30123</v>
      </c>
      <c r="I4188" s="434">
        <v>183</v>
      </c>
      <c r="J4188" s="434">
        <v>0</v>
      </c>
      <c r="K4188" s="434">
        <v>1970</v>
      </c>
    </row>
    <row r="4189" spans="1:11" hidden="1" x14ac:dyDescent="0.25">
      <c r="A4189" s="434">
        <v>249266000</v>
      </c>
      <c r="B4189" s="434">
        <v>26001</v>
      </c>
      <c r="C4189" s="434" t="s">
        <v>16</v>
      </c>
      <c r="D4189" s="434" t="s">
        <v>33</v>
      </c>
      <c r="E4189" s="434">
        <v>16.899999999999999</v>
      </c>
      <c r="F4189" s="434">
        <v>15820</v>
      </c>
      <c r="G4189" s="434">
        <v>116905</v>
      </c>
      <c r="H4189" s="434">
        <v>67032</v>
      </c>
      <c r="I4189" s="434">
        <v>249.86</v>
      </c>
      <c r="J4189" s="434">
        <v>134589</v>
      </c>
      <c r="K4189" s="434">
        <v>2007</v>
      </c>
    </row>
    <row r="4190" spans="1:11" hidden="1" x14ac:dyDescent="0.25">
      <c r="A4190" s="434">
        <v>249279000</v>
      </c>
      <c r="B4190" s="434">
        <v>5160</v>
      </c>
      <c r="C4190" s="434" t="s">
        <v>16</v>
      </c>
      <c r="D4190" s="434" t="s">
        <v>33</v>
      </c>
      <c r="F4190" s="434">
        <v>11050</v>
      </c>
      <c r="G4190" s="434">
        <v>109999</v>
      </c>
      <c r="H4190" s="434">
        <v>62388</v>
      </c>
      <c r="I4190" s="434">
        <v>249.94900000000001</v>
      </c>
      <c r="J4190" s="434">
        <v>122276</v>
      </c>
      <c r="K4190" s="434">
        <v>2016</v>
      </c>
    </row>
    <row r="4191" spans="1:11" hidden="1" x14ac:dyDescent="0.25">
      <c r="A4191" s="434">
        <v>249280000</v>
      </c>
      <c r="B4191" s="434">
        <v>662</v>
      </c>
      <c r="C4191" s="434" t="s">
        <v>28</v>
      </c>
      <c r="D4191" s="434" t="s">
        <v>33</v>
      </c>
      <c r="E4191" s="434">
        <v>43539</v>
      </c>
      <c r="F4191" s="434">
        <v>10320</v>
      </c>
      <c r="G4191" s="434">
        <v>76633</v>
      </c>
      <c r="H4191" s="434">
        <v>39736</v>
      </c>
      <c r="I4191" s="434">
        <v>224.94</v>
      </c>
      <c r="J4191" s="434">
        <v>0</v>
      </c>
    </row>
    <row r="4192" spans="1:11" hidden="1" x14ac:dyDescent="0.25">
      <c r="A4192" s="434">
        <v>249283000</v>
      </c>
      <c r="B4192" s="434">
        <v>58759</v>
      </c>
      <c r="C4192" s="434" t="s">
        <v>20</v>
      </c>
      <c r="D4192" s="434" t="s">
        <v>25</v>
      </c>
      <c r="E4192" s="434">
        <v>14.5</v>
      </c>
      <c r="F4192" s="434">
        <v>3840</v>
      </c>
      <c r="G4192" s="434">
        <v>7701</v>
      </c>
      <c r="H4192" s="434">
        <v>5261</v>
      </c>
      <c r="I4192" s="434">
        <v>122.66</v>
      </c>
      <c r="J4192" s="434">
        <v>0</v>
      </c>
      <c r="K4192" s="434">
        <v>1970</v>
      </c>
    </row>
    <row r="4193" spans="1:11" hidden="1" x14ac:dyDescent="0.25">
      <c r="A4193" s="434">
        <v>249287000</v>
      </c>
      <c r="B4193" s="434">
        <v>923</v>
      </c>
      <c r="C4193" s="434" t="s">
        <v>20</v>
      </c>
      <c r="D4193" s="434" t="s">
        <v>29</v>
      </c>
      <c r="E4193" s="434">
        <v>14</v>
      </c>
      <c r="F4193" s="434">
        <v>6900</v>
      </c>
      <c r="G4193" s="434">
        <v>19801</v>
      </c>
      <c r="H4193" s="434">
        <v>14034</v>
      </c>
      <c r="I4193" s="434">
        <v>155</v>
      </c>
      <c r="J4193" s="434">
        <v>22190</v>
      </c>
      <c r="K4193" s="434">
        <v>2016</v>
      </c>
    </row>
    <row r="4194" spans="1:11" hidden="1" x14ac:dyDescent="0.25">
      <c r="A4194" s="434">
        <v>249290000</v>
      </c>
      <c r="B4194" s="434">
        <v>10513</v>
      </c>
      <c r="C4194" s="434" t="s">
        <v>28</v>
      </c>
      <c r="D4194" s="434" t="s">
        <v>36</v>
      </c>
      <c r="E4194" s="434">
        <v>15</v>
      </c>
      <c r="F4194" s="434">
        <v>16860</v>
      </c>
      <c r="G4194" s="434">
        <v>170039</v>
      </c>
      <c r="H4194" s="434">
        <v>89510</v>
      </c>
      <c r="I4194" s="434">
        <v>289.89999999999998</v>
      </c>
      <c r="J4194" s="434">
        <v>0</v>
      </c>
      <c r="K4194" s="434">
        <v>2008</v>
      </c>
    </row>
    <row r="4195" spans="1:11" hidden="1" x14ac:dyDescent="0.25">
      <c r="A4195" s="434">
        <v>249294000</v>
      </c>
      <c r="B4195" s="434">
        <v>4375</v>
      </c>
      <c r="C4195" s="434" t="s">
        <v>20</v>
      </c>
      <c r="D4195" s="434" t="s">
        <v>29</v>
      </c>
      <c r="E4195" s="434">
        <v>14.2</v>
      </c>
      <c r="F4195" s="434">
        <v>9960</v>
      </c>
      <c r="G4195" s="434">
        <v>51277</v>
      </c>
      <c r="H4195" s="434">
        <v>30600</v>
      </c>
      <c r="I4195" s="434">
        <v>183</v>
      </c>
      <c r="J4195" s="434">
        <v>52141</v>
      </c>
      <c r="K4195" s="434">
        <v>2008</v>
      </c>
    </row>
    <row r="4196" spans="1:11" hidden="1" x14ac:dyDescent="0.25">
      <c r="A4196" s="434">
        <v>249297000</v>
      </c>
      <c r="B4196" s="434">
        <v>7545</v>
      </c>
      <c r="C4196" s="434" t="s">
        <v>35</v>
      </c>
      <c r="D4196" s="434" t="s">
        <v>29</v>
      </c>
      <c r="E4196" s="434">
        <v>19</v>
      </c>
      <c r="F4196" s="434">
        <v>10010</v>
      </c>
      <c r="G4196" s="434">
        <v>18400</v>
      </c>
      <c r="H4196" s="434">
        <v>14240</v>
      </c>
      <c r="I4196" s="434">
        <v>158.75</v>
      </c>
      <c r="J4196" s="434">
        <v>0</v>
      </c>
      <c r="K4196" s="434">
        <v>2002</v>
      </c>
    </row>
    <row r="4197" spans="1:11" hidden="1" x14ac:dyDescent="0.25">
      <c r="A4197" s="434">
        <v>249304000</v>
      </c>
      <c r="B4197" s="434">
        <v>16740</v>
      </c>
      <c r="C4197" s="434" t="s">
        <v>28</v>
      </c>
      <c r="D4197" s="434" t="s">
        <v>33</v>
      </c>
      <c r="E4197" s="434">
        <v>43599</v>
      </c>
      <c r="F4197" s="434">
        <v>11300</v>
      </c>
      <c r="G4197" s="434">
        <v>79600</v>
      </c>
      <c r="H4197" s="434">
        <v>42868</v>
      </c>
      <c r="I4197" s="434">
        <v>229</v>
      </c>
      <c r="J4197" s="434">
        <v>0</v>
      </c>
    </row>
    <row r="4198" spans="1:11" hidden="1" x14ac:dyDescent="0.25">
      <c r="A4198" s="434">
        <v>249311000</v>
      </c>
      <c r="B4198" s="434">
        <v>703753</v>
      </c>
      <c r="C4198" s="434" t="s">
        <v>31</v>
      </c>
      <c r="D4198" s="434" t="s">
        <v>22</v>
      </c>
      <c r="E4198" s="434">
        <v>10.5</v>
      </c>
      <c r="F4198" s="434">
        <v>1500</v>
      </c>
      <c r="G4198" s="434">
        <v>3713</v>
      </c>
      <c r="H4198" s="434">
        <v>2446</v>
      </c>
      <c r="I4198" s="434">
        <v>87.9</v>
      </c>
      <c r="J4198" s="434">
        <v>0</v>
      </c>
      <c r="K4198" s="434">
        <v>1970</v>
      </c>
    </row>
    <row r="4199" spans="1:11" hidden="1" x14ac:dyDescent="0.25">
      <c r="A4199" s="434">
        <v>249319000</v>
      </c>
      <c r="B4199" s="434">
        <v>715</v>
      </c>
      <c r="C4199" s="434" t="s">
        <v>61</v>
      </c>
      <c r="D4199" s="434" t="s">
        <v>29</v>
      </c>
      <c r="E4199" s="434">
        <v>19.2</v>
      </c>
      <c r="F4199" s="434">
        <v>16520</v>
      </c>
      <c r="G4199" s="434">
        <v>30346</v>
      </c>
      <c r="H4199" s="434">
        <v>24115</v>
      </c>
      <c r="I4199" s="434">
        <v>199.8</v>
      </c>
      <c r="J4199" s="434">
        <v>0</v>
      </c>
      <c r="K4199" s="434">
        <v>2009</v>
      </c>
    </row>
    <row r="4200" spans="1:11" hidden="1" x14ac:dyDescent="0.25">
      <c r="A4200" s="434">
        <v>249327000</v>
      </c>
      <c r="B4200" s="434">
        <v>59869</v>
      </c>
      <c r="C4200" s="434" t="s">
        <v>61</v>
      </c>
      <c r="D4200" s="434" t="s">
        <v>22</v>
      </c>
      <c r="E4200" s="434">
        <v>11.5</v>
      </c>
      <c r="F4200" s="434">
        <v>1950</v>
      </c>
      <c r="G4200" s="434">
        <v>4570</v>
      </c>
      <c r="H4200" s="434">
        <v>2997</v>
      </c>
      <c r="I4200" s="434">
        <v>89.99</v>
      </c>
      <c r="J4200" s="434">
        <v>0</v>
      </c>
      <c r="K4200" s="434">
        <v>2008</v>
      </c>
    </row>
    <row r="4201" spans="1:11" hidden="1" x14ac:dyDescent="0.25">
      <c r="A4201" s="434">
        <v>249332000</v>
      </c>
      <c r="B4201" s="434">
        <v>17884</v>
      </c>
      <c r="C4201" s="434" t="s">
        <v>20</v>
      </c>
      <c r="D4201" s="434" t="s">
        <v>25</v>
      </c>
      <c r="E4201" s="434">
        <v>14.8</v>
      </c>
      <c r="F4201" s="434">
        <v>6300</v>
      </c>
      <c r="G4201" s="434">
        <v>16790</v>
      </c>
      <c r="H4201" s="434">
        <v>12137</v>
      </c>
      <c r="I4201" s="434">
        <v>144.05000000000001</v>
      </c>
      <c r="J4201" s="434">
        <v>19572</v>
      </c>
      <c r="K4201" s="434">
        <v>2008</v>
      </c>
    </row>
    <row r="4202" spans="1:11" hidden="1" x14ac:dyDescent="0.25">
      <c r="A4202" s="434">
        <v>249335000</v>
      </c>
      <c r="B4202" s="434">
        <v>20464</v>
      </c>
      <c r="C4202" s="434" t="s">
        <v>48</v>
      </c>
      <c r="D4202" s="434" t="s">
        <v>25</v>
      </c>
      <c r="E4202" s="434">
        <v>15</v>
      </c>
      <c r="F4202" s="434">
        <v>14000</v>
      </c>
      <c r="G4202" s="434">
        <v>7000</v>
      </c>
      <c r="H4202" s="434">
        <v>11680</v>
      </c>
      <c r="I4202" s="434">
        <v>133.6</v>
      </c>
      <c r="J4202" s="434">
        <v>0</v>
      </c>
      <c r="K4202" s="434">
        <v>2009</v>
      </c>
    </row>
    <row r="4203" spans="1:11" hidden="1" x14ac:dyDescent="0.25">
      <c r="A4203" s="434">
        <v>249340000</v>
      </c>
      <c r="B4203" s="434">
        <v>10553</v>
      </c>
      <c r="C4203" s="434" t="s">
        <v>20</v>
      </c>
      <c r="D4203" s="434" t="s">
        <v>29</v>
      </c>
      <c r="I4203" s="434">
        <v>183</v>
      </c>
    </row>
    <row r="4204" spans="1:11" hidden="1" x14ac:dyDescent="0.25">
      <c r="A4204" s="434">
        <v>249343000</v>
      </c>
      <c r="B4204" s="434">
        <v>2866</v>
      </c>
      <c r="C4204" s="434" t="s">
        <v>20</v>
      </c>
      <c r="D4204" s="434" t="s">
        <v>25</v>
      </c>
      <c r="E4204" s="434">
        <v>15</v>
      </c>
      <c r="F4204" s="434">
        <v>442</v>
      </c>
      <c r="G4204" s="434">
        <v>11320</v>
      </c>
      <c r="H4204" s="434">
        <v>7315</v>
      </c>
      <c r="I4204" s="434">
        <v>129.5</v>
      </c>
      <c r="J4204" s="434">
        <v>12214</v>
      </c>
      <c r="K4204" s="434">
        <v>2008</v>
      </c>
    </row>
    <row r="4205" spans="1:11" hidden="1" x14ac:dyDescent="0.25">
      <c r="A4205" s="434">
        <v>249344000</v>
      </c>
      <c r="B4205" s="434">
        <v>5167</v>
      </c>
      <c r="C4205" s="434" t="s">
        <v>20</v>
      </c>
      <c r="D4205" s="434" t="s">
        <v>29</v>
      </c>
      <c r="E4205" s="434">
        <v>14.5</v>
      </c>
      <c r="F4205" s="434">
        <v>8561</v>
      </c>
      <c r="G4205" s="434">
        <v>49511</v>
      </c>
      <c r="H4205" s="434">
        <v>29982</v>
      </c>
      <c r="I4205" s="434">
        <v>183</v>
      </c>
      <c r="J4205" s="434">
        <v>52162</v>
      </c>
      <c r="K4205" s="434">
        <v>2003</v>
      </c>
    </row>
    <row r="4206" spans="1:11" hidden="1" x14ac:dyDescent="0.25">
      <c r="A4206" s="434">
        <v>249359000</v>
      </c>
      <c r="B4206" s="434">
        <v>594260</v>
      </c>
      <c r="C4206" s="434" t="s">
        <v>31</v>
      </c>
      <c r="D4206" s="434" t="s">
        <v>22</v>
      </c>
      <c r="E4206" s="434">
        <v>10.5</v>
      </c>
      <c r="F4206" s="434">
        <v>1500</v>
      </c>
      <c r="G4206" s="434">
        <v>3704</v>
      </c>
      <c r="H4206" s="434">
        <v>2446</v>
      </c>
      <c r="I4206" s="434">
        <v>87.96</v>
      </c>
      <c r="J4206" s="434">
        <v>0</v>
      </c>
      <c r="K4206" s="434">
        <v>1970</v>
      </c>
    </row>
    <row r="4207" spans="1:11" hidden="1" x14ac:dyDescent="0.25">
      <c r="A4207" s="434">
        <v>249362000</v>
      </c>
      <c r="B4207" s="434">
        <v>82353</v>
      </c>
      <c r="C4207" s="434" t="s">
        <v>24</v>
      </c>
      <c r="D4207" s="434" t="s">
        <v>22</v>
      </c>
      <c r="E4207" s="434">
        <v>13.5</v>
      </c>
      <c r="F4207" s="434">
        <v>3000</v>
      </c>
      <c r="G4207" s="434">
        <v>4994</v>
      </c>
      <c r="H4207" s="434">
        <v>5036</v>
      </c>
      <c r="I4207" s="434">
        <v>99.9</v>
      </c>
      <c r="J4207" s="434">
        <v>5043</v>
      </c>
      <c r="K4207" s="434">
        <v>2012</v>
      </c>
    </row>
    <row r="4208" spans="1:11" hidden="1" x14ac:dyDescent="0.25">
      <c r="A4208" s="434">
        <v>249374000</v>
      </c>
      <c r="B4208" s="434">
        <v>55161</v>
      </c>
      <c r="C4208" s="434" t="s">
        <v>16</v>
      </c>
      <c r="D4208" s="434" t="s">
        <v>25</v>
      </c>
      <c r="E4208" s="434">
        <v>13</v>
      </c>
      <c r="F4208" s="434">
        <v>3060</v>
      </c>
      <c r="G4208" s="434">
        <v>6066</v>
      </c>
      <c r="H4208" s="434">
        <v>5539</v>
      </c>
      <c r="I4208" s="434">
        <v>106.84</v>
      </c>
      <c r="J4208" s="434">
        <v>5680</v>
      </c>
      <c r="K4208" s="434">
        <v>2011</v>
      </c>
    </row>
    <row r="4209" spans="1:11" hidden="1" x14ac:dyDescent="0.25">
      <c r="A4209" s="434">
        <v>249375000</v>
      </c>
      <c r="B4209" s="434">
        <v>112913</v>
      </c>
      <c r="C4209" s="434" t="s">
        <v>28</v>
      </c>
      <c r="D4209" s="434" t="s">
        <v>22</v>
      </c>
      <c r="E4209" s="434">
        <v>12.5</v>
      </c>
      <c r="F4209" s="434">
        <v>2640</v>
      </c>
      <c r="G4209" s="434">
        <v>7182</v>
      </c>
      <c r="H4209" s="434">
        <v>4783</v>
      </c>
      <c r="I4209" s="434">
        <v>99.88</v>
      </c>
      <c r="J4209" s="434">
        <v>0</v>
      </c>
      <c r="K4209" s="434">
        <v>1970</v>
      </c>
    </row>
    <row r="4210" spans="1:11" hidden="1" x14ac:dyDescent="0.25">
      <c r="A4210" s="434">
        <v>249377000</v>
      </c>
      <c r="B4210" s="434">
        <v>685994</v>
      </c>
      <c r="C4210" s="434" t="s">
        <v>31</v>
      </c>
      <c r="D4210" s="434" t="s">
        <v>22</v>
      </c>
      <c r="E4210" s="434">
        <v>10.5</v>
      </c>
      <c r="F4210" s="434">
        <v>1500</v>
      </c>
      <c r="G4210" s="434">
        <v>3712</v>
      </c>
      <c r="H4210" s="434">
        <v>2446</v>
      </c>
      <c r="I4210" s="434">
        <v>87.9</v>
      </c>
      <c r="J4210" s="434">
        <v>0</v>
      </c>
      <c r="K4210" s="434">
        <v>1970</v>
      </c>
    </row>
    <row r="4211" spans="1:11" hidden="1" x14ac:dyDescent="0.25">
      <c r="A4211" s="434">
        <v>249378000</v>
      </c>
      <c r="B4211" s="434">
        <v>11023</v>
      </c>
      <c r="C4211" s="434" t="s">
        <v>31</v>
      </c>
      <c r="D4211" s="434" t="s">
        <v>25</v>
      </c>
      <c r="E4211" s="434">
        <v>12.5</v>
      </c>
      <c r="F4211" s="434">
        <v>4320</v>
      </c>
      <c r="G4211" s="434">
        <v>16825</v>
      </c>
      <c r="H4211" s="434">
        <v>11927</v>
      </c>
      <c r="I4211" s="434">
        <v>147.55000000000001</v>
      </c>
      <c r="J4211" s="434">
        <v>0</v>
      </c>
      <c r="K4211" s="434">
        <v>1970</v>
      </c>
    </row>
    <row r="4212" spans="1:11" hidden="1" x14ac:dyDescent="0.25">
      <c r="A4212" s="434">
        <v>249379000</v>
      </c>
      <c r="B4212" s="434">
        <v>2039</v>
      </c>
      <c r="C4212" s="434" t="s">
        <v>20</v>
      </c>
      <c r="D4212" s="434" t="s">
        <v>25</v>
      </c>
      <c r="E4212" s="434">
        <v>14.5</v>
      </c>
      <c r="F4212" s="434">
        <v>4500</v>
      </c>
      <c r="G4212" s="434">
        <v>10736</v>
      </c>
      <c r="H4212" s="434">
        <v>7833</v>
      </c>
      <c r="I4212" s="434">
        <v>131.85</v>
      </c>
      <c r="J4212" s="434">
        <v>12596</v>
      </c>
      <c r="K4212" s="434">
        <v>2008</v>
      </c>
    </row>
    <row r="4213" spans="1:11" hidden="1" x14ac:dyDescent="0.25">
      <c r="A4213" s="434">
        <v>249380000</v>
      </c>
      <c r="B4213" s="434">
        <v>334016</v>
      </c>
      <c r="C4213" s="434" t="s">
        <v>31</v>
      </c>
      <c r="D4213" s="434" t="s">
        <v>22</v>
      </c>
      <c r="E4213" s="434">
        <v>10.3</v>
      </c>
      <c r="F4213" s="434">
        <v>1550</v>
      </c>
      <c r="G4213" s="434">
        <v>3596</v>
      </c>
      <c r="H4213" s="434">
        <v>2451</v>
      </c>
      <c r="I4213" s="434">
        <v>88</v>
      </c>
      <c r="J4213" s="434">
        <v>0</v>
      </c>
      <c r="K4213" s="434">
        <v>1970</v>
      </c>
    </row>
    <row r="4214" spans="1:11" hidden="1" x14ac:dyDescent="0.25">
      <c r="A4214" s="434">
        <v>249384000</v>
      </c>
      <c r="B4214" s="434">
        <v>35131</v>
      </c>
      <c r="C4214" s="434" t="s">
        <v>31</v>
      </c>
      <c r="D4214" s="434" t="s">
        <v>25</v>
      </c>
      <c r="E4214" s="434">
        <v>12.5</v>
      </c>
      <c r="F4214" s="434">
        <v>4320</v>
      </c>
      <c r="G4214" s="434">
        <v>16807</v>
      </c>
      <c r="H4214" s="434">
        <v>11927</v>
      </c>
      <c r="I4214" s="434">
        <v>147.55000000000001</v>
      </c>
      <c r="J4214" s="434">
        <v>0</v>
      </c>
      <c r="K4214" s="434">
        <v>1970</v>
      </c>
    </row>
    <row r="4215" spans="1:11" hidden="1" x14ac:dyDescent="0.25">
      <c r="A4215" s="434">
        <v>249385000</v>
      </c>
      <c r="B4215" s="434">
        <v>15490</v>
      </c>
      <c r="C4215" s="434" t="s">
        <v>28</v>
      </c>
      <c r="D4215" s="434" t="s">
        <v>25</v>
      </c>
      <c r="E4215" s="434">
        <v>13.8</v>
      </c>
      <c r="F4215" s="434">
        <v>4.6340000000000003</v>
      </c>
      <c r="G4215" s="434">
        <v>16239</v>
      </c>
      <c r="H4215" s="434">
        <v>9978</v>
      </c>
      <c r="I4215" s="434">
        <v>137.03</v>
      </c>
      <c r="J4215" s="434">
        <v>0</v>
      </c>
      <c r="K4215" s="434">
        <v>1970</v>
      </c>
    </row>
    <row r="4216" spans="1:11" hidden="1" x14ac:dyDescent="0.25">
      <c r="A4216" s="434">
        <v>249386000</v>
      </c>
      <c r="B4216" s="434">
        <v>6237</v>
      </c>
      <c r="C4216" s="434" t="s">
        <v>28</v>
      </c>
      <c r="D4216" s="434" t="s">
        <v>29</v>
      </c>
      <c r="E4216" s="434">
        <v>14.4</v>
      </c>
      <c r="F4216" s="434">
        <v>8050</v>
      </c>
      <c r="G4216" s="434">
        <v>63459</v>
      </c>
      <c r="H4216" s="434">
        <v>36300</v>
      </c>
      <c r="I4216" s="434">
        <v>199.99</v>
      </c>
      <c r="J4216" s="434">
        <v>0</v>
      </c>
      <c r="K4216" s="434">
        <v>2017</v>
      </c>
    </row>
    <row r="4217" spans="1:11" hidden="1" x14ac:dyDescent="0.25">
      <c r="A4217" s="434">
        <v>249393000</v>
      </c>
      <c r="B4217" s="434">
        <v>1486</v>
      </c>
      <c r="C4217" s="434" t="s">
        <v>28</v>
      </c>
      <c r="D4217" s="434" t="s">
        <v>29</v>
      </c>
      <c r="E4217" s="434">
        <v>14.5</v>
      </c>
      <c r="F4217" s="434">
        <v>8090</v>
      </c>
      <c r="G4217" s="434">
        <v>50170</v>
      </c>
      <c r="H4217" s="434">
        <v>27996</v>
      </c>
      <c r="I4217" s="434">
        <v>189.9</v>
      </c>
      <c r="K4217" s="434">
        <v>2001</v>
      </c>
    </row>
    <row r="4218" spans="1:11" hidden="1" x14ac:dyDescent="0.25">
      <c r="A4218" s="434">
        <v>249397000</v>
      </c>
      <c r="B4218" s="434">
        <v>363</v>
      </c>
      <c r="C4218" s="434" t="s">
        <v>28</v>
      </c>
      <c r="D4218" s="434" t="s">
        <v>29</v>
      </c>
      <c r="E4218" s="434">
        <v>14.5</v>
      </c>
      <c r="F4218" s="434">
        <v>9480</v>
      </c>
      <c r="G4218" s="434">
        <v>55699</v>
      </c>
      <c r="H4218" s="434">
        <v>30684</v>
      </c>
      <c r="I4218" s="434">
        <v>189.99</v>
      </c>
      <c r="K4218" s="434">
        <v>2006</v>
      </c>
    </row>
    <row r="4219" spans="1:11" hidden="1" x14ac:dyDescent="0.25">
      <c r="A4219" s="434">
        <v>249399000</v>
      </c>
      <c r="B4219" s="434">
        <v>67853</v>
      </c>
      <c r="C4219" s="434" t="s">
        <v>61</v>
      </c>
      <c r="D4219" s="434" t="s">
        <v>22</v>
      </c>
      <c r="E4219" s="434">
        <v>12</v>
      </c>
      <c r="F4219" s="434">
        <v>1850</v>
      </c>
      <c r="G4219" s="434">
        <v>4527</v>
      </c>
      <c r="H4219" s="434">
        <v>3183</v>
      </c>
      <c r="I4219" s="434">
        <v>89.98</v>
      </c>
      <c r="J4219" s="434">
        <v>0</v>
      </c>
      <c r="K4219" s="434">
        <v>2005</v>
      </c>
    </row>
    <row r="4220" spans="1:11" hidden="1" x14ac:dyDescent="0.25">
      <c r="A4220" s="434">
        <v>249400000</v>
      </c>
      <c r="B4220" s="434">
        <v>17573</v>
      </c>
      <c r="C4220" s="434" t="s">
        <v>28</v>
      </c>
      <c r="D4220" s="434" t="s">
        <v>36</v>
      </c>
      <c r="E4220" s="434">
        <v>14.5</v>
      </c>
      <c r="F4220" s="434">
        <v>17494</v>
      </c>
      <c r="G4220" s="434">
        <v>207566</v>
      </c>
      <c r="H4220" s="434">
        <v>108237</v>
      </c>
      <c r="I4220" s="434">
        <v>299.88</v>
      </c>
      <c r="J4220" s="434">
        <v>0</v>
      </c>
      <c r="K4220" s="434">
        <v>1970</v>
      </c>
    </row>
    <row r="4221" spans="1:11" hidden="1" x14ac:dyDescent="0.25">
      <c r="A4221" s="434">
        <v>249401000</v>
      </c>
      <c r="B4221" s="434">
        <v>2142</v>
      </c>
      <c r="C4221" s="434" t="s">
        <v>24</v>
      </c>
      <c r="D4221" s="434" t="s">
        <v>33</v>
      </c>
      <c r="F4221" s="434">
        <v>12400</v>
      </c>
      <c r="G4221" s="434">
        <v>55000</v>
      </c>
      <c r="H4221" s="434">
        <v>48022</v>
      </c>
      <c r="I4221" s="434">
        <v>225.12</v>
      </c>
      <c r="J4221" s="434">
        <v>84000</v>
      </c>
      <c r="K4221" s="434">
        <v>2016</v>
      </c>
    </row>
    <row r="4222" spans="1:11" hidden="1" x14ac:dyDescent="0.25">
      <c r="A4222" s="434">
        <v>249403000</v>
      </c>
      <c r="B4222" s="434">
        <v>9613</v>
      </c>
      <c r="C4222" s="434" t="s">
        <v>20</v>
      </c>
      <c r="D4222" s="434" t="s">
        <v>25</v>
      </c>
      <c r="G4222" s="434">
        <v>6090</v>
      </c>
      <c r="H4222" s="434">
        <v>3997</v>
      </c>
      <c r="I4222" s="434">
        <v>108</v>
      </c>
      <c r="J4222" s="434">
        <v>0</v>
      </c>
      <c r="K4222" s="434">
        <v>1970</v>
      </c>
    </row>
    <row r="4223" spans="1:11" hidden="1" x14ac:dyDescent="0.25">
      <c r="A4223" s="434">
        <v>249421000</v>
      </c>
      <c r="B4223" s="434">
        <v>2013</v>
      </c>
      <c r="C4223" s="434" t="s">
        <v>20</v>
      </c>
      <c r="D4223" s="434" t="s">
        <v>25</v>
      </c>
      <c r="E4223" s="434">
        <v>13</v>
      </c>
      <c r="F4223" s="434">
        <v>2990</v>
      </c>
      <c r="G4223" s="434">
        <v>5517</v>
      </c>
      <c r="H4223" s="434">
        <v>3997</v>
      </c>
      <c r="I4223" s="434">
        <v>107.6</v>
      </c>
      <c r="J4223" s="434">
        <v>6387</v>
      </c>
      <c r="K4223" s="434">
        <v>2009</v>
      </c>
    </row>
    <row r="4224" spans="1:11" hidden="1" x14ac:dyDescent="0.25">
      <c r="A4224" s="434">
        <v>249425000</v>
      </c>
      <c r="B4224" s="434">
        <v>889964</v>
      </c>
      <c r="C4224" s="434" t="s">
        <v>20</v>
      </c>
      <c r="D4224" s="434" t="s">
        <v>22</v>
      </c>
      <c r="E4224" s="434">
        <v>15</v>
      </c>
      <c r="F4224" s="434">
        <v>4165</v>
      </c>
      <c r="G4224" s="434">
        <v>5846</v>
      </c>
      <c r="H4224" s="434">
        <v>3726</v>
      </c>
      <c r="I4224" s="434">
        <v>99.93</v>
      </c>
      <c r="J4224" s="434">
        <v>0</v>
      </c>
      <c r="K4224" s="434">
        <v>1970</v>
      </c>
    </row>
    <row r="4225" spans="1:11" hidden="1" x14ac:dyDescent="0.25">
      <c r="A4225" s="434">
        <v>249431000</v>
      </c>
      <c r="B4225" s="434">
        <v>8889</v>
      </c>
      <c r="C4225" s="434" t="s">
        <v>28</v>
      </c>
      <c r="D4225" s="434" t="s">
        <v>33</v>
      </c>
      <c r="E4225" s="434">
        <v>15.3</v>
      </c>
      <c r="F4225" s="434">
        <v>9528</v>
      </c>
      <c r="G4225" s="434">
        <v>81677</v>
      </c>
      <c r="H4225" s="434">
        <v>44442</v>
      </c>
      <c r="I4225" s="434">
        <v>228.89999</v>
      </c>
      <c r="J4225" s="434">
        <v>0</v>
      </c>
      <c r="K4225" s="434">
        <v>2016</v>
      </c>
    </row>
    <row r="4226" spans="1:11" hidden="1" x14ac:dyDescent="0.25">
      <c r="A4226" s="434">
        <v>249435000</v>
      </c>
      <c r="B4226" s="434">
        <v>53539</v>
      </c>
      <c r="C4226" s="434" t="s">
        <v>20</v>
      </c>
      <c r="D4226" s="434" t="s">
        <v>29</v>
      </c>
      <c r="E4226" s="434">
        <v>14.5</v>
      </c>
      <c r="F4226" s="434">
        <v>7280</v>
      </c>
      <c r="G4226" s="434">
        <v>39011</v>
      </c>
      <c r="H4226" s="434">
        <v>24184</v>
      </c>
      <c r="I4226" s="434">
        <v>184.26</v>
      </c>
      <c r="J4226" s="434">
        <v>41633</v>
      </c>
      <c r="K4226" s="434">
        <v>2016</v>
      </c>
    </row>
    <row r="4227" spans="1:11" hidden="1" x14ac:dyDescent="0.25">
      <c r="A4227" s="434">
        <v>249440000</v>
      </c>
      <c r="B4227" s="434">
        <v>9175</v>
      </c>
      <c r="C4227" s="434" t="s">
        <v>20</v>
      </c>
      <c r="D4227" s="434" t="s">
        <v>29</v>
      </c>
      <c r="E4227" s="434">
        <v>14.5</v>
      </c>
      <c r="F4227" s="434">
        <v>10680</v>
      </c>
      <c r="G4227" s="434">
        <v>49996</v>
      </c>
      <c r="H4227" s="434">
        <v>29795</v>
      </c>
      <c r="I4227" s="434">
        <v>183</v>
      </c>
      <c r="J4227" s="434">
        <v>51734</v>
      </c>
      <c r="K4227" s="434">
        <v>2016</v>
      </c>
    </row>
    <row r="4228" spans="1:11" hidden="1" x14ac:dyDescent="0.25">
      <c r="A4228" s="434">
        <v>249443000</v>
      </c>
      <c r="B4228" s="434">
        <v>2021</v>
      </c>
      <c r="C4228" s="434" t="s">
        <v>20</v>
      </c>
      <c r="D4228" s="434" t="s">
        <v>29</v>
      </c>
      <c r="E4228" s="434">
        <v>14.5</v>
      </c>
      <c r="F4228" s="434">
        <v>10680</v>
      </c>
      <c r="G4228" s="434">
        <v>50300</v>
      </c>
      <c r="H4228" s="434">
        <v>29795</v>
      </c>
      <c r="I4228" s="434">
        <v>183</v>
      </c>
      <c r="J4228" s="434">
        <v>51734</v>
      </c>
      <c r="K4228" s="434">
        <v>2016</v>
      </c>
    </row>
    <row r="4229" spans="1:11" hidden="1" x14ac:dyDescent="0.25">
      <c r="A4229" s="434">
        <v>249445000</v>
      </c>
      <c r="B4229" s="434">
        <v>22546</v>
      </c>
      <c r="C4229" s="434" t="s">
        <v>20</v>
      </c>
      <c r="D4229" s="434" t="s">
        <v>29</v>
      </c>
      <c r="E4229" s="434">
        <v>15.5</v>
      </c>
      <c r="F4229" s="434">
        <v>7860</v>
      </c>
      <c r="G4229" s="434">
        <v>25385</v>
      </c>
      <c r="H4229" s="434">
        <v>17822</v>
      </c>
      <c r="I4229" s="434">
        <v>170.10900000000001</v>
      </c>
      <c r="J4229" s="434">
        <v>29129</v>
      </c>
      <c r="K4229" s="434">
        <v>2008</v>
      </c>
    </row>
    <row r="4230" spans="1:11" hidden="1" x14ac:dyDescent="0.25">
      <c r="A4230" s="434">
        <v>249446000</v>
      </c>
      <c r="B4230" s="434">
        <v>134940</v>
      </c>
      <c r="C4230" s="434" t="s">
        <v>20</v>
      </c>
      <c r="D4230" s="434" t="s">
        <v>25</v>
      </c>
      <c r="E4230" s="434">
        <v>14.5</v>
      </c>
      <c r="F4230" s="434">
        <v>3837</v>
      </c>
      <c r="G4230" s="434">
        <v>7749</v>
      </c>
      <c r="H4230" s="434">
        <v>5823</v>
      </c>
      <c r="I4230" s="434">
        <v>122.66</v>
      </c>
      <c r="J4230" s="434">
        <v>8601</v>
      </c>
      <c r="K4230" s="434">
        <v>2008</v>
      </c>
    </row>
    <row r="4231" spans="1:11" hidden="1" x14ac:dyDescent="0.25">
      <c r="A4231" s="434">
        <v>249453000</v>
      </c>
      <c r="B4231" s="434">
        <v>50398</v>
      </c>
      <c r="C4231" s="434" t="s">
        <v>20</v>
      </c>
      <c r="D4231" s="434" t="s">
        <v>25</v>
      </c>
      <c r="G4231" s="434">
        <v>11259</v>
      </c>
      <c r="H4231" s="434">
        <v>7321</v>
      </c>
      <c r="I4231" s="434">
        <v>129</v>
      </c>
      <c r="J4231" s="434">
        <v>0</v>
      </c>
      <c r="K4231" s="434">
        <v>1970</v>
      </c>
    </row>
    <row r="4232" spans="1:11" hidden="1" x14ac:dyDescent="0.25">
      <c r="A4232" s="434">
        <v>249456000</v>
      </c>
      <c r="B4232" s="434">
        <v>18848</v>
      </c>
      <c r="C4232" s="434" t="s">
        <v>20</v>
      </c>
      <c r="D4232" s="434" t="s">
        <v>29</v>
      </c>
      <c r="E4232" s="434">
        <v>11</v>
      </c>
      <c r="F4232" s="434">
        <v>9960</v>
      </c>
      <c r="G4232" s="434">
        <v>50326</v>
      </c>
      <c r="H4232" s="434">
        <v>30312</v>
      </c>
      <c r="I4232" s="434">
        <v>183.2</v>
      </c>
      <c r="J4232" s="434">
        <v>51472</v>
      </c>
      <c r="K4232" s="434">
        <v>2011</v>
      </c>
    </row>
    <row r="4233" spans="1:11" hidden="1" x14ac:dyDescent="0.25">
      <c r="A4233" s="434">
        <v>249458000</v>
      </c>
      <c r="B4233" s="434">
        <v>14443</v>
      </c>
      <c r="C4233" s="434" t="s">
        <v>20</v>
      </c>
      <c r="D4233" s="434" t="s">
        <v>29</v>
      </c>
      <c r="E4233" s="434">
        <v>43722</v>
      </c>
      <c r="F4233" s="434">
        <v>8061</v>
      </c>
      <c r="G4233" s="434">
        <v>50100</v>
      </c>
      <c r="H4233" s="434">
        <v>30000</v>
      </c>
      <c r="I4233" s="434">
        <v>183</v>
      </c>
      <c r="J4233" s="434">
        <v>0</v>
      </c>
    </row>
    <row r="4234" spans="1:11" hidden="1" x14ac:dyDescent="0.25">
      <c r="A4234" s="434">
        <v>249459000</v>
      </c>
      <c r="B4234" s="434">
        <v>8235</v>
      </c>
      <c r="C4234" s="434" t="s">
        <v>20</v>
      </c>
      <c r="D4234" s="434" t="s">
        <v>29</v>
      </c>
      <c r="E4234" s="434">
        <v>11</v>
      </c>
      <c r="F4234" s="434">
        <v>9960</v>
      </c>
      <c r="G4234" s="434">
        <v>50385</v>
      </c>
      <c r="H4234" s="434">
        <v>30312</v>
      </c>
      <c r="I4234" s="434">
        <v>183.2</v>
      </c>
      <c r="J4234" s="434">
        <v>51473</v>
      </c>
      <c r="K4234" s="434">
        <v>2011</v>
      </c>
    </row>
    <row r="4235" spans="1:11" hidden="1" x14ac:dyDescent="0.25">
      <c r="A4235" s="434">
        <v>249460000</v>
      </c>
      <c r="B4235" s="434">
        <v>2035</v>
      </c>
      <c r="C4235" s="434" t="s">
        <v>16</v>
      </c>
      <c r="D4235" s="434" t="s">
        <v>29</v>
      </c>
      <c r="E4235" s="434">
        <v>15.7</v>
      </c>
      <c r="F4235" s="434">
        <v>10613</v>
      </c>
      <c r="G4235" s="434">
        <v>53603</v>
      </c>
      <c r="H4235" s="434">
        <v>31433</v>
      </c>
      <c r="I4235" s="434">
        <v>185.93</v>
      </c>
      <c r="J4235" s="434">
        <v>56765</v>
      </c>
      <c r="K4235" s="434">
        <v>2010</v>
      </c>
    </row>
    <row r="4236" spans="1:11" hidden="1" x14ac:dyDescent="0.25">
      <c r="A4236" s="434">
        <v>249465000</v>
      </c>
      <c r="B4236" s="434">
        <v>656247</v>
      </c>
      <c r="C4236" s="434" t="s">
        <v>20</v>
      </c>
      <c r="D4236" s="434" t="s">
        <v>22</v>
      </c>
      <c r="E4236" s="434">
        <v>15</v>
      </c>
      <c r="F4236" s="434">
        <v>4165</v>
      </c>
      <c r="G4236" s="434">
        <v>5846</v>
      </c>
      <c r="H4236" s="434">
        <v>3726</v>
      </c>
      <c r="I4236" s="434">
        <v>99.99</v>
      </c>
      <c r="J4236" s="434">
        <v>0</v>
      </c>
      <c r="K4236" s="434">
        <v>1970</v>
      </c>
    </row>
    <row r="4237" spans="1:11" hidden="1" x14ac:dyDescent="0.25">
      <c r="A4237" s="434">
        <v>249467000</v>
      </c>
      <c r="B4237" s="434">
        <v>19872</v>
      </c>
      <c r="C4237" s="434" t="s">
        <v>31</v>
      </c>
      <c r="D4237" s="434" t="s">
        <v>22</v>
      </c>
      <c r="E4237" s="434">
        <v>10.5</v>
      </c>
      <c r="F4237" s="434">
        <v>1550</v>
      </c>
      <c r="G4237" s="434">
        <v>3604</v>
      </c>
      <c r="H4237" s="434">
        <v>2451</v>
      </c>
      <c r="I4237" s="434">
        <v>88.3</v>
      </c>
      <c r="J4237" s="434">
        <v>0</v>
      </c>
      <c r="K4237" s="434">
        <v>1970</v>
      </c>
    </row>
    <row r="4238" spans="1:11" hidden="1" x14ac:dyDescent="0.25">
      <c r="A4238" s="434">
        <v>249472000</v>
      </c>
      <c r="B4238" s="434">
        <v>40424</v>
      </c>
      <c r="C4238" s="434" t="s">
        <v>28</v>
      </c>
      <c r="D4238" s="434" t="s">
        <v>36</v>
      </c>
      <c r="E4238" s="434">
        <v>14.5</v>
      </c>
      <c r="F4238" s="434">
        <v>15860</v>
      </c>
      <c r="G4238" s="434">
        <v>182476</v>
      </c>
      <c r="H4238" s="434">
        <v>93297</v>
      </c>
      <c r="I4238" s="434">
        <v>292</v>
      </c>
      <c r="J4238" s="434">
        <v>0</v>
      </c>
      <c r="K4238" s="434">
        <v>2015</v>
      </c>
    </row>
    <row r="4239" spans="1:11" hidden="1" x14ac:dyDescent="0.25">
      <c r="A4239" s="434">
        <v>249489000</v>
      </c>
      <c r="B4239" s="434">
        <v>10243</v>
      </c>
      <c r="C4239" s="434" t="s">
        <v>28</v>
      </c>
      <c r="D4239" s="434" t="s">
        <v>36</v>
      </c>
      <c r="E4239" s="434">
        <v>14</v>
      </c>
      <c r="F4239" s="434">
        <v>21840</v>
      </c>
      <c r="G4239" s="434">
        <v>180940</v>
      </c>
      <c r="H4239" s="434">
        <v>94385</v>
      </c>
      <c r="I4239" s="434">
        <v>292</v>
      </c>
      <c r="K4239" s="434">
        <v>2016</v>
      </c>
    </row>
    <row r="4240" spans="1:11" hidden="1" x14ac:dyDescent="0.25">
      <c r="A4240" s="434">
        <v>249502000</v>
      </c>
      <c r="B4240" s="434">
        <v>3186</v>
      </c>
      <c r="C4240" s="434" t="s">
        <v>20</v>
      </c>
      <c r="D4240" s="434" t="s">
        <v>25</v>
      </c>
      <c r="E4240" s="434">
        <v>13.7</v>
      </c>
      <c r="F4240" s="434">
        <v>3900</v>
      </c>
      <c r="G4240" s="434">
        <v>8907</v>
      </c>
      <c r="H4240" s="434">
        <v>5551</v>
      </c>
      <c r="I4240" s="434">
        <v>115.5</v>
      </c>
      <c r="J4240" s="434">
        <v>9840</v>
      </c>
      <c r="K4240" s="434">
        <v>2004</v>
      </c>
    </row>
    <row r="4241" spans="1:11" hidden="1" x14ac:dyDescent="0.25">
      <c r="A4241" s="434">
        <v>249512000</v>
      </c>
      <c r="B4241" s="434">
        <v>982</v>
      </c>
      <c r="C4241" s="434" t="s">
        <v>20</v>
      </c>
      <c r="D4241" s="434" t="s">
        <v>29</v>
      </c>
      <c r="E4241" s="434">
        <v>15.5</v>
      </c>
      <c r="F4241" s="434">
        <v>7860</v>
      </c>
      <c r="G4241" s="434">
        <v>25421</v>
      </c>
      <c r="H4241" s="434">
        <v>17789</v>
      </c>
      <c r="I4241" s="434">
        <v>170.10900000000001</v>
      </c>
      <c r="J4241" s="434">
        <v>29121</v>
      </c>
      <c r="K4241" s="434">
        <v>2008</v>
      </c>
    </row>
    <row r="4242" spans="1:11" hidden="1" x14ac:dyDescent="0.25">
      <c r="A4242" s="434">
        <v>249517000</v>
      </c>
      <c r="B4242" s="434">
        <v>22394</v>
      </c>
      <c r="C4242" s="434" t="s">
        <v>28</v>
      </c>
      <c r="D4242" s="434" t="s">
        <v>29</v>
      </c>
      <c r="E4242" s="434">
        <v>14</v>
      </c>
      <c r="F4242" s="434">
        <v>6650</v>
      </c>
      <c r="G4242" s="434">
        <v>41607</v>
      </c>
      <c r="H4242" s="434">
        <v>27781</v>
      </c>
      <c r="I4242" s="434">
        <v>185</v>
      </c>
      <c r="J4242" s="434">
        <v>0</v>
      </c>
      <c r="K4242" s="434">
        <v>2016</v>
      </c>
    </row>
    <row r="4243" spans="1:11" hidden="1" x14ac:dyDescent="0.25">
      <c r="A4243" s="434">
        <v>249528000</v>
      </c>
      <c r="B4243" s="434">
        <v>794941</v>
      </c>
      <c r="C4243" s="434" t="s">
        <v>31</v>
      </c>
      <c r="D4243" s="434" t="s">
        <v>22</v>
      </c>
      <c r="E4243" s="434">
        <v>10.5</v>
      </c>
      <c r="F4243" s="434">
        <v>1500</v>
      </c>
      <c r="G4243" s="434">
        <v>3680</v>
      </c>
      <c r="H4243" s="434">
        <v>2446</v>
      </c>
      <c r="I4243" s="434">
        <v>87.9</v>
      </c>
      <c r="J4243" s="434">
        <v>0</v>
      </c>
      <c r="K4243" s="434">
        <v>1970</v>
      </c>
    </row>
    <row r="4244" spans="1:11" hidden="1" x14ac:dyDescent="0.25">
      <c r="A4244" s="434">
        <v>249533000</v>
      </c>
      <c r="B4244" s="434">
        <v>23063</v>
      </c>
      <c r="C4244" s="434" t="s">
        <v>20</v>
      </c>
      <c r="D4244" s="434" t="s">
        <v>29</v>
      </c>
      <c r="E4244" s="434">
        <v>15.5</v>
      </c>
      <c r="F4244" s="434">
        <v>7860</v>
      </c>
      <c r="G4244" s="434">
        <v>25419</v>
      </c>
      <c r="H4244" s="434">
        <v>17822</v>
      </c>
      <c r="I4244" s="434">
        <v>170.10900000000001</v>
      </c>
      <c r="J4244" s="434">
        <v>29136</v>
      </c>
      <c r="K4244" s="434">
        <v>2009</v>
      </c>
    </row>
    <row r="4245" spans="1:11" hidden="1" x14ac:dyDescent="0.25">
      <c r="A4245" s="434">
        <v>249534000</v>
      </c>
      <c r="B4245" s="434">
        <v>20958</v>
      </c>
      <c r="C4245" s="434" t="s">
        <v>20</v>
      </c>
      <c r="D4245" s="434" t="s">
        <v>29</v>
      </c>
      <c r="E4245" s="434">
        <v>15.5</v>
      </c>
      <c r="F4245" s="434">
        <v>7860</v>
      </c>
      <c r="G4245" s="434">
        <v>25431</v>
      </c>
      <c r="H4245" s="434">
        <v>17822</v>
      </c>
      <c r="I4245" s="434">
        <v>170.10900000000001</v>
      </c>
      <c r="J4245" s="434">
        <v>29129</v>
      </c>
      <c r="K4245" s="434">
        <v>2009</v>
      </c>
    </row>
    <row r="4246" spans="1:11" hidden="1" x14ac:dyDescent="0.25">
      <c r="A4246" s="434">
        <v>249544000</v>
      </c>
      <c r="B4246" s="434">
        <v>33828</v>
      </c>
      <c r="C4246" s="434" t="s">
        <v>44</v>
      </c>
      <c r="D4246" s="434" t="s">
        <v>33</v>
      </c>
      <c r="E4246" s="434">
        <v>21</v>
      </c>
      <c r="F4246" s="434">
        <v>22705</v>
      </c>
      <c r="G4246" s="434">
        <v>4243</v>
      </c>
      <c r="H4246" s="434">
        <v>33933</v>
      </c>
      <c r="I4246" s="434">
        <v>214.66</v>
      </c>
      <c r="J4246" s="434">
        <v>0</v>
      </c>
      <c r="K4246" s="434">
        <v>1984</v>
      </c>
    </row>
    <row r="4247" spans="1:11" hidden="1" x14ac:dyDescent="0.25">
      <c r="A4247" s="434">
        <v>249545000</v>
      </c>
      <c r="B4247" s="434">
        <v>17791</v>
      </c>
      <c r="C4247" s="434" t="s">
        <v>24</v>
      </c>
      <c r="D4247" s="434" t="s">
        <v>33</v>
      </c>
      <c r="E4247" s="434">
        <v>15</v>
      </c>
      <c r="F4247" s="434">
        <v>13560</v>
      </c>
      <c r="G4247" s="434">
        <v>104821</v>
      </c>
      <c r="H4247" s="434">
        <v>58418</v>
      </c>
      <c r="I4247" s="434">
        <v>243.8</v>
      </c>
      <c r="J4247" s="434">
        <v>113657</v>
      </c>
      <c r="K4247" s="434">
        <v>2007</v>
      </c>
    </row>
    <row r="4248" spans="1:11" hidden="1" x14ac:dyDescent="0.25">
      <c r="A4248" s="434">
        <v>249547000</v>
      </c>
      <c r="B4248" s="434">
        <v>42093</v>
      </c>
      <c r="C4248" s="434" t="s">
        <v>24</v>
      </c>
      <c r="D4248" s="434" t="s">
        <v>33</v>
      </c>
      <c r="E4248" s="434">
        <v>14.6</v>
      </c>
      <c r="F4248" s="434">
        <v>13551</v>
      </c>
      <c r="G4248" s="434">
        <v>106850</v>
      </c>
      <c r="H4248" s="434">
        <v>58418</v>
      </c>
      <c r="I4248" s="434">
        <v>243.8</v>
      </c>
      <c r="J4248" s="434">
        <v>113657</v>
      </c>
      <c r="K4248" s="434">
        <v>2009</v>
      </c>
    </row>
    <row r="4249" spans="1:11" hidden="1" x14ac:dyDescent="0.25">
      <c r="A4249" s="434">
        <v>249548000</v>
      </c>
      <c r="B4249" s="434">
        <v>24646</v>
      </c>
      <c r="C4249" s="434" t="s">
        <v>20</v>
      </c>
      <c r="D4249" s="434" t="s">
        <v>22</v>
      </c>
      <c r="E4249" s="434">
        <v>11.6</v>
      </c>
      <c r="F4249" s="434">
        <v>1920</v>
      </c>
      <c r="G4249" s="434">
        <v>3557</v>
      </c>
      <c r="H4249" s="434">
        <v>2865</v>
      </c>
      <c r="I4249" s="434">
        <v>88.1</v>
      </c>
      <c r="J4249" s="434">
        <v>0</v>
      </c>
      <c r="K4249" s="434">
        <v>1970</v>
      </c>
    </row>
    <row r="4250" spans="1:11" hidden="1" x14ac:dyDescent="0.25">
      <c r="A4250" s="434">
        <v>249549000</v>
      </c>
      <c r="B4250" s="434">
        <v>19728</v>
      </c>
      <c r="C4250" s="434" t="s">
        <v>24</v>
      </c>
      <c r="D4250" s="434" t="s">
        <v>33</v>
      </c>
      <c r="E4250" s="434">
        <v>15.1</v>
      </c>
      <c r="F4250" s="434">
        <v>16660</v>
      </c>
      <c r="G4250" s="434">
        <v>106159</v>
      </c>
      <c r="H4250" s="434">
        <v>57711</v>
      </c>
      <c r="I4250" s="434">
        <v>246.6</v>
      </c>
      <c r="J4250" s="434">
        <v>117021</v>
      </c>
      <c r="K4250" s="434">
        <v>2006</v>
      </c>
    </row>
    <row r="4251" spans="1:11" hidden="1" x14ac:dyDescent="0.25">
      <c r="A4251" s="434">
        <v>249550000</v>
      </c>
      <c r="B4251" s="434">
        <v>24095</v>
      </c>
      <c r="C4251" s="434" t="s">
        <v>16</v>
      </c>
      <c r="D4251" s="434" t="s">
        <v>33</v>
      </c>
      <c r="E4251" s="434">
        <v>14.6</v>
      </c>
      <c r="F4251" s="434">
        <v>13551</v>
      </c>
      <c r="G4251" s="434">
        <v>106850</v>
      </c>
      <c r="H4251" s="434">
        <v>58418</v>
      </c>
      <c r="I4251" s="434">
        <v>243.8</v>
      </c>
      <c r="J4251" s="434">
        <v>113657</v>
      </c>
      <c r="K4251" s="434">
        <v>2010</v>
      </c>
    </row>
    <row r="4252" spans="1:11" hidden="1" x14ac:dyDescent="0.25">
      <c r="A4252" s="434">
        <v>249551000</v>
      </c>
      <c r="B4252" s="434">
        <v>51685</v>
      </c>
      <c r="C4252" s="434" t="s">
        <v>20</v>
      </c>
      <c r="D4252" s="434" t="s">
        <v>29</v>
      </c>
      <c r="E4252" s="434">
        <v>0</v>
      </c>
      <c r="F4252" s="434">
        <v>11700</v>
      </c>
      <c r="G4252" s="434">
        <v>20738</v>
      </c>
      <c r="H4252" s="434">
        <v>22887</v>
      </c>
      <c r="I4252" s="434">
        <v>180.3</v>
      </c>
      <c r="J4252" s="434">
        <v>27500</v>
      </c>
      <c r="K4252" s="434">
        <v>2017</v>
      </c>
    </row>
    <row r="4253" spans="1:11" hidden="1" x14ac:dyDescent="0.25">
      <c r="A4253" s="434">
        <v>249553000</v>
      </c>
      <c r="B4253" s="434">
        <v>18672</v>
      </c>
      <c r="C4253" s="434" t="s">
        <v>28</v>
      </c>
      <c r="D4253" s="434" t="s">
        <v>33</v>
      </c>
      <c r="E4253" s="434">
        <v>14.5</v>
      </c>
      <c r="F4253" s="434">
        <v>10170</v>
      </c>
      <c r="G4253" s="434">
        <v>81640</v>
      </c>
      <c r="H4253" s="434">
        <v>44252</v>
      </c>
      <c r="I4253" s="434">
        <v>229</v>
      </c>
      <c r="J4253" s="434">
        <v>0</v>
      </c>
      <c r="K4253" s="434">
        <v>1970</v>
      </c>
    </row>
    <row r="4254" spans="1:11" hidden="1" x14ac:dyDescent="0.25">
      <c r="A4254" s="434">
        <v>249557000</v>
      </c>
      <c r="B4254" s="434">
        <v>48561</v>
      </c>
      <c r="C4254" s="434" t="s">
        <v>20</v>
      </c>
      <c r="D4254" s="434" t="s">
        <v>29</v>
      </c>
      <c r="F4254" s="434">
        <v>11700</v>
      </c>
      <c r="G4254" s="434">
        <v>20738</v>
      </c>
      <c r="H4254" s="434">
        <v>22887</v>
      </c>
      <c r="I4254" s="434">
        <v>180.3</v>
      </c>
      <c r="J4254" s="434">
        <v>27500</v>
      </c>
      <c r="K4254" s="434">
        <v>2017</v>
      </c>
    </row>
    <row r="4255" spans="1:11" hidden="1" x14ac:dyDescent="0.25">
      <c r="A4255" s="434">
        <v>249560000</v>
      </c>
      <c r="B4255" s="434">
        <v>54755</v>
      </c>
      <c r="C4255" s="434" t="s">
        <v>46</v>
      </c>
      <c r="D4255" s="434" t="s">
        <v>17</v>
      </c>
      <c r="E4255" s="434">
        <v>16.2</v>
      </c>
      <c r="F4255" s="434">
        <v>6355</v>
      </c>
      <c r="G4255" s="434">
        <v>1230</v>
      </c>
      <c r="H4255" s="434">
        <v>1780</v>
      </c>
      <c r="I4255" s="434">
        <v>66.650000000000006</v>
      </c>
      <c r="J4255" s="434">
        <v>0</v>
      </c>
      <c r="K4255" s="434">
        <v>1985</v>
      </c>
    </row>
    <row r="4256" spans="1:11" hidden="1" x14ac:dyDescent="0.25">
      <c r="A4256" s="434">
        <v>249562000</v>
      </c>
      <c r="B4256" s="434">
        <v>8294</v>
      </c>
      <c r="C4256" s="434" t="s">
        <v>28</v>
      </c>
      <c r="D4256" s="434" t="s">
        <v>29</v>
      </c>
      <c r="E4256" s="434">
        <v>14.5</v>
      </c>
      <c r="F4256" s="434">
        <v>8090</v>
      </c>
      <c r="G4256" s="434">
        <v>50326</v>
      </c>
      <c r="H4256" s="434">
        <v>27985</v>
      </c>
      <c r="I4256" s="434">
        <v>189.8</v>
      </c>
      <c r="J4256" s="434">
        <v>0</v>
      </c>
      <c r="K4256" s="434">
        <v>2001</v>
      </c>
    </row>
    <row r="4257" spans="1:11" hidden="1" x14ac:dyDescent="0.25">
      <c r="A4257" s="434">
        <v>249567000</v>
      </c>
      <c r="B4257" s="434">
        <v>4171</v>
      </c>
      <c r="C4257" s="434" t="s">
        <v>20</v>
      </c>
      <c r="D4257" s="434" t="s">
        <v>25</v>
      </c>
      <c r="E4257" s="434">
        <v>12.5</v>
      </c>
      <c r="F4257" s="434">
        <v>2999</v>
      </c>
      <c r="G4257" s="434">
        <v>6138</v>
      </c>
      <c r="H4257" s="434">
        <v>3999</v>
      </c>
      <c r="I4257" s="434">
        <v>107.34</v>
      </c>
      <c r="J4257" s="434">
        <v>6548</v>
      </c>
      <c r="K4257" s="434">
        <v>2008</v>
      </c>
    </row>
    <row r="4258" spans="1:11" hidden="1" x14ac:dyDescent="0.25">
      <c r="A4258" s="434">
        <v>249575000</v>
      </c>
      <c r="B4258" s="434">
        <v>12267</v>
      </c>
      <c r="C4258" s="434" t="s">
        <v>16</v>
      </c>
      <c r="D4258" s="434" t="s">
        <v>33</v>
      </c>
      <c r="E4258" s="434">
        <v>14.6</v>
      </c>
      <c r="F4258" s="434">
        <v>13551</v>
      </c>
      <c r="G4258" s="434">
        <v>106892</v>
      </c>
      <c r="H4258" s="434">
        <v>58418</v>
      </c>
      <c r="I4258" s="434">
        <v>243.8</v>
      </c>
      <c r="J4258" s="434">
        <v>113657</v>
      </c>
      <c r="K4258" s="434">
        <v>2010</v>
      </c>
    </row>
    <row r="4259" spans="1:11" hidden="1" x14ac:dyDescent="0.25">
      <c r="A4259" s="434">
        <v>249576000</v>
      </c>
      <c r="B4259" s="434">
        <v>38681</v>
      </c>
      <c r="C4259" s="434" t="s">
        <v>16</v>
      </c>
      <c r="D4259" s="434" t="s">
        <v>33</v>
      </c>
      <c r="E4259" s="434">
        <v>15.7</v>
      </c>
      <c r="F4259" s="434">
        <v>15540</v>
      </c>
      <c r="G4259" s="434">
        <v>109637</v>
      </c>
      <c r="H4259" s="434">
        <v>61724</v>
      </c>
      <c r="I4259" s="434">
        <v>244.6</v>
      </c>
      <c r="J4259" s="434">
        <v>117921</v>
      </c>
      <c r="K4259" s="434">
        <v>2004</v>
      </c>
    </row>
    <row r="4260" spans="1:11" hidden="1" x14ac:dyDescent="0.25">
      <c r="A4260" s="434">
        <v>249577000</v>
      </c>
      <c r="B4260" s="434">
        <v>23706</v>
      </c>
      <c r="C4260" s="434" t="s">
        <v>16</v>
      </c>
      <c r="D4260" s="434" t="s">
        <v>33</v>
      </c>
      <c r="E4260" s="434">
        <v>14.6</v>
      </c>
      <c r="F4260" s="434">
        <v>13551</v>
      </c>
      <c r="G4260" s="434">
        <v>106850</v>
      </c>
      <c r="H4260" s="434">
        <v>58418</v>
      </c>
      <c r="I4260" s="434">
        <v>243.8</v>
      </c>
      <c r="J4260" s="434">
        <v>113657</v>
      </c>
      <c r="K4260" s="434">
        <v>2009</v>
      </c>
    </row>
    <row r="4261" spans="1:11" hidden="1" x14ac:dyDescent="0.25">
      <c r="A4261" s="434">
        <v>249579000</v>
      </c>
      <c r="B4261" s="434">
        <v>3498</v>
      </c>
      <c r="C4261" s="434" t="s">
        <v>20</v>
      </c>
      <c r="D4261" s="434" t="s">
        <v>29</v>
      </c>
      <c r="E4261" s="434">
        <v>14</v>
      </c>
      <c r="F4261" s="434">
        <v>6900</v>
      </c>
      <c r="G4261" s="434">
        <v>19801</v>
      </c>
      <c r="H4261" s="434">
        <v>14034</v>
      </c>
      <c r="I4261" s="434">
        <v>155.88999999999999</v>
      </c>
      <c r="J4261" s="434">
        <v>22190</v>
      </c>
      <c r="K4261" s="434">
        <v>2016</v>
      </c>
    </row>
    <row r="4262" spans="1:11" hidden="1" x14ac:dyDescent="0.25">
      <c r="A4262" s="434">
        <v>249580000</v>
      </c>
      <c r="B4262" s="434">
        <v>14202</v>
      </c>
      <c r="C4262" s="434" t="s">
        <v>16</v>
      </c>
      <c r="D4262" s="434" t="s">
        <v>33</v>
      </c>
      <c r="E4262" s="434">
        <v>15</v>
      </c>
      <c r="F4262" s="434">
        <v>11292</v>
      </c>
      <c r="G4262" s="434">
        <v>73338</v>
      </c>
      <c r="H4262" s="434">
        <v>42010</v>
      </c>
      <c r="I4262" s="434">
        <v>228.6</v>
      </c>
      <c r="J4262" s="434">
        <v>81276</v>
      </c>
      <c r="K4262" s="434">
        <v>2009</v>
      </c>
    </row>
    <row r="4263" spans="1:11" hidden="1" x14ac:dyDescent="0.25">
      <c r="A4263" s="434">
        <v>249581000</v>
      </c>
      <c r="B4263" s="434">
        <v>56327</v>
      </c>
      <c r="C4263" s="434" t="s">
        <v>20</v>
      </c>
      <c r="D4263" s="434" t="s">
        <v>22</v>
      </c>
      <c r="E4263" s="434">
        <v>12.5</v>
      </c>
      <c r="F4263" s="434">
        <v>2160</v>
      </c>
      <c r="G4263" s="434">
        <v>4995</v>
      </c>
      <c r="H4263" s="434">
        <v>3308</v>
      </c>
      <c r="I4263" s="434">
        <v>99.84</v>
      </c>
      <c r="J4263" s="434">
        <v>5238</v>
      </c>
      <c r="K4263" s="434">
        <v>2013</v>
      </c>
    </row>
    <row r="4264" spans="1:11" hidden="1" x14ac:dyDescent="0.25">
      <c r="A4264" s="434">
        <v>249583000</v>
      </c>
      <c r="B4264" s="434">
        <v>23036</v>
      </c>
      <c r="C4264" s="434" t="s">
        <v>24</v>
      </c>
      <c r="D4264" s="434" t="s">
        <v>33</v>
      </c>
      <c r="E4264" s="434">
        <v>15</v>
      </c>
      <c r="F4264" s="434">
        <v>13560</v>
      </c>
      <c r="G4264" s="434">
        <v>104402</v>
      </c>
      <c r="H4264" s="434">
        <v>58418</v>
      </c>
      <c r="I4264" s="434">
        <v>243.8</v>
      </c>
      <c r="J4264" s="434">
        <v>113657</v>
      </c>
      <c r="K4264" s="434">
        <v>2006</v>
      </c>
    </row>
    <row r="4265" spans="1:11" hidden="1" x14ac:dyDescent="0.25">
      <c r="A4265" s="434">
        <v>249585000</v>
      </c>
      <c r="B4265" s="434">
        <v>22643</v>
      </c>
      <c r="C4265" s="434" t="s">
        <v>31</v>
      </c>
      <c r="D4265" s="434" t="s">
        <v>25</v>
      </c>
      <c r="E4265" s="434">
        <v>13.8</v>
      </c>
      <c r="F4265" s="434">
        <v>5400</v>
      </c>
      <c r="G4265" s="434">
        <v>9793</v>
      </c>
      <c r="H4265" s="434">
        <v>7775</v>
      </c>
      <c r="I4265" s="434">
        <v>126.08</v>
      </c>
      <c r="J4265" s="434">
        <v>0</v>
      </c>
      <c r="K4265" s="434">
        <v>1970</v>
      </c>
    </row>
    <row r="4266" spans="1:11" hidden="1" x14ac:dyDescent="0.25">
      <c r="A4266" s="434">
        <v>249592000</v>
      </c>
      <c r="B4266" s="434">
        <v>40664</v>
      </c>
      <c r="C4266" s="434" t="s">
        <v>16</v>
      </c>
      <c r="D4266" s="434" t="s">
        <v>33</v>
      </c>
      <c r="E4266" s="434">
        <v>14.6</v>
      </c>
      <c r="F4266" s="434">
        <v>13551</v>
      </c>
      <c r="G4266" s="434">
        <v>106850</v>
      </c>
      <c r="H4266" s="434">
        <v>58418</v>
      </c>
      <c r="I4266" s="434">
        <v>243.8</v>
      </c>
      <c r="J4266" s="434">
        <v>113657</v>
      </c>
      <c r="K4266" s="434">
        <v>2009</v>
      </c>
    </row>
    <row r="4267" spans="1:11" hidden="1" x14ac:dyDescent="0.25">
      <c r="A4267" s="434">
        <v>249598000</v>
      </c>
      <c r="B4267" s="434">
        <v>14913</v>
      </c>
      <c r="C4267" s="434" t="s">
        <v>20</v>
      </c>
      <c r="D4267" s="434" t="s">
        <v>25</v>
      </c>
      <c r="E4267" s="434">
        <v>14.5</v>
      </c>
      <c r="F4267" s="434">
        <v>4497</v>
      </c>
      <c r="G4267" s="434">
        <v>10744</v>
      </c>
      <c r="H4267" s="434">
        <v>7260</v>
      </c>
      <c r="I4267" s="434">
        <v>131.85</v>
      </c>
      <c r="J4267" s="434">
        <v>12272</v>
      </c>
      <c r="K4267" s="434">
        <v>2009</v>
      </c>
    </row>
    <row r="4268" spans="1:11" hidden="1" x14ac:dyDescent="0.25">
      <c r="A4268" s="434">
        <v>249605000</v>
      </c>
      <c r="B4268" s="434">
        <v>600446</v>
      </c>
      <c r="C4268" s="434" t="s">
        <v>28</v>
      </c>
      <c r="D4268" s="434" t="s">
        <v>29</v>
      </c>
      <c r="E4268" s="434">
        <v>12.5</v>
      </c>
      <c r="F4268" s="434">
        <v>8000</v>
      </c>
      <c r="G4268" s="434">
        <v>29827</v>
      </c>
      <c r="H4268" s="434">
        <v>19538</v>
      </c>
      <c r="I4268" s="434">
        <v>175</v>
      </c>
      <c r="J4268" s="434">
        <v>0</v>
      </c>
      <c r="K4268" s="434">
        <v>2010</v>
      </c>
    </row>
    <row r="4269" spans="1:11" hidden="1" x14ac:dyDescent="0.25">
      <c r="A4269" s="434">
        <v>249616000</v>
      </c>
      <c r="B4269" s="434">
        <v>27670</v>
      </c>
      <c r="C4269" s="434" t="s">
        <v>20</v>
      </c>
      <c r="D4269" s="434" t="s">
        <v>22</v>
      </c>
      <c r="E4269" s="434">
        <v>13.5</v>
      </c>
      <c r="F4269" s="434">
        <v>1980</v>
      </c>
      <c r="G4269" s="434">
        <v>3356</v>
      </c>
      <c r="H4269" s="434">
        <v>2607</v>
      </c>
      <c r="I4269" s="434">
        <v>92.86</v>
      </c>
      <c r="J4269" s="434">
        <v>4082</v>
      </c>
      <c r="K4269" s="434">
        <v>2009</v>
      </c>
    </row>
    <row r="4270" spans="1:11" hidden="1" x14ac:dyDescent="0.25">
      <c r="A4270" s="434">
        <v>249617000</v>
      </c>
      <c r="B4270" s="434">
        <v>11380</v>
      </c>
      <c r="C4270" s="434" t="s">
        <v>28</v>
      </c>
      <c r="D4270" s="434" t="s">
        <v>29</v>
      </c>
      <c r="E4270" s="434">
        <v>14.5</v>
      </c>
      <c r="F4270" s="434">
        <v>13560</v>
      </c>
      <c r="G4270" s="434">
        <v>50169</v>
      </c>
      <c r="H4270" s="434">
        <v>28029</v>
      </c>
      <c r="I4270" s="434">
        <v>189.8</v>
      </c>
      <c r="J4270" s="434">
        <v>0</v>
      </c>
      <c r="K4270" s="434">
        <v>2001</v>
      </c>
    </row>
    <row r="4271" spans="1:11" hidden="1" x14ac:dyDescent="0.25">
      <c r="A4271" s="434">
        <v>249624000</v>
      </c>
      <c r="B4271" s="434">
        <v>29868</v>
      </c>
      <c r="C4271" s="434" t="s">
        <v>61</v>
      </c>
      <c r="D4271" s="434" t="s">
        <v>25</v>
      </c>
      <c r="E4271" s="434">
        <v>14</v>
      </c>
      <c r="F4271" s="434">
        <v>3840</v>
      </c>
      <c r="G4271" s="434">
        <v>6725</v>
      </c>
      <c r="H4271" s="434">
        <v>4871</v>
      </c>
      <c r="I4271" s="434">
        <v>118.55</v>
      </c>
      <c r="J4271" s="434">
        <v>0</v>
      </c>
      <c r="K4271" s="434">
        <v>1999</v>
      </c>
    </row>
    <row r="4272" spans="1:11" hidden="1" x14ac:dyDescent="0.25">
      <c r="A4272" s="434">
        <v>249625000</v>
      </c>
      <c r="B4272" s="434">
        <v>14391</v>
      </c>
      <c r="C4272" s="434" t="s">
        <v>28</v>
      </c>
      <c r="D4272" s="434" t="s">
        <v>29</v>
      </c>
      <c r="E4272" s="434">
        <v>13.6</v>
      </c>
      <c r="F4272" s="434">
        <v>5508</v>
      </c>
      <c r="G4272" s="434">
        <v>32252</v>
      </c>
      <c r="H4272" s="434">
        <v>20924</v>
      </c>
      <c r="I4272" s="434">
        <v>179.9</v>
      </c>
      <c r="J4272" s="434">
        <v>0</v>
      </c>
      <c r="K4272" s="434">
        <v>1970</v>
      </c>
    </row>
    <row r="4273" spans="1:11" hidden="1" x14ac:dyDescent="0.25">
      <c r="A4273" s="434">
        <v>249627000</v>
      </c>
      <c r="B4273" s="434">
        <v>65507</v>
      </c>
      <c r="C4273" s="434" t="s">
        <v>61</v>
      </c>
      <c r="D4273" s="434" t="s">
        <v>25</v>
      </c>
      <c r="E4273" s="434">
        <v>14</v>
      </c>
      <c r="F4273" s="434">
        <v>3840</v>
      </c>
      <c r="G4273" s="434">
        <v>6715</v>
      </c>
      <c r="H4273" s="434">
        <v>4871</v>
      </c>
      <c r="I4273" s="434">
        <v>118.55</v>
      </c>
      <c r="J4273" s="434">
        <v>0</v>
      </c>
      <c r="K4273" s="434">
        <v>2000</v>
      </c>
    </row>
    <row r="4274" spans="1:11" hidden="1" x14ac:dyDescent="0.25">
      <c r="A4274" s="434">
        <v>249632000</v>
      </c>
      <c r="B4274" s="434">
        <v>7412</v>
      </c>
      <c r="C4274" s="434" t="s">
        <v>28</v>
      </c>
      <c r="D4274" s="434" t="s">
        <v>36</v>
      </c>
      <c r="E4274" s="434">
        <v>14.5</v>
      </c>
      <c r="F4274" s="434">
        <v>16860</v>
      </c>
      <c r="G4274" s="434">
        <v>177897</v>
      </c>
      <c r="H4274" s="434">
        <v>91373</v>
      </c>
      <c r="I4274" s="434">
        <v>292</v>
      </c>
      <c r="J4274" s="434">
        <v>0</v>
      </c>
      <c r="K4274" s="434">
        <v>2009</v>
      </c>
    </row>
    <row r="4275" spans="1:11" hidden="1" x14ac:dyDescent="0.25">
      <c r="A4275" s="434">
        <v>249634000</v>
      </c>
      <c r="B4275" s="434">
        <v>8925</v>
      </c>
      <c r="C4275" s="434" t="s">
        <v>28</v>
      </c>
      <c r="D4275" s="434" t="s">
        <v>36</v>
      </c>
      <c r="E4275" s="434">
        <v>14.5</v>
      </c>
      <c r="F4275" s="434">
        <v>16860</v>
      </c>
      <c r="G4275" s="434">
        <v>177944</v>
      </c>
      <c r="H4275" s="434">
        <v>91373</v>
      </c>
      <c r="I4275" s="434">
        <v>292</v>
      </c>
      <c r="J4275" s="434">
        <v>0</v>
      </c>
      <c r="K4275" s="434">
        <v>2009</v>
      </c>
    </row>
    <row r="4276" spans="1:11" hidden="1" x14ac:dyDescent="0.25">
      <c r="A4276" s="434">
        <v>249636000</v>
      </c>
      <c r="B4276" s="434">
        <v>17412</v>
      </c>
      <c r="C4276" s="434" t="s">
        <v>24</v>
      </c>
      <c r="D4276" s="434" t="s">
        <v>33</v>
      </c>
      <c r="E4276" s="434">
        <v>16.8</v>
      </c>
      <c r="F4276" s="434">
        <v>13560</v>
      </c>
      <c r="G4276" s="434">
        <v>54994</v>
      </c>
      <c r="H4276" s="434">
        <v>47059</v>
      </c>
      <c r="I4276" s="434">
        <v>225.49</v>
      </c>
      <c r="J4276" s="434">
        <v>82385</v>
      </c>
      <c r="K4276" s="434">
        <v>2008</v>
      </c>
    </row>
    <row r="4277" spans="1:11" hidden="1" x14ac:dyDescent="0.25">
      <c r="A4277" s="434">
        <v>249637000</v>
      </c>
      <c r="B4277" s="434">
        <v>28956</v>
      </c>
      <c r="C4277" s="434" t="s">
        <v>28</v>
      </c>
      <c r="D4277" s="434" t="s">
        <v>29</v>
      </c>
      <c r="E4277" s="434">
        <v>14</v>
      </c>
      <c r="F4277" s="434">
        <v>7960</v>
      </c>
      <c r="G4277" s="434">
        <v>21454</v>
      </c>
      <c r="H4277" s="434">
        <v>13965</v>
      </c>
      <c r="I4277" s="434">
        <v>168.3</v>
      </c>
      <c r="J4277" s="434">
        <v>0</v>
      </c>
      <c r="K4277" s="434">
        <v>2004</v>
      </c>
    </row>
    <row r="4278" spans="1:11" hidden="1" x14ac:dyDescent="0.25">
      <c r="A4278" s="434">
        <v>249639000</v>
      </c>
      <c r="B4278" s="434">
        <v>50482</v>
      </c>
      <c r="C4278" s="434" t="s">
        <v>44</v>
      </c>
      <c r="D4278" s="434" t="s">
        <v>36</v>
      </c>
      <c r="E4278" s="434">
        <v>24</v>
      </c>
      <c r="F4278" s="434">
        <v>57494</v>
      </c>
      <c r="G4278" s="434">
        <v>5200</v>
      </c>
      <c r="H4278" s="434">
        <v>69130</v>
      </c>
      <c r="I4278" s="434">
        <v>264.26</v>
      </c>
      <c r="J4278" s="434">
        <v>0</v>
      </c>
      <c r="K4278" s="434">
        <v>1996</v>
      </c>
    </row>
    <row r="4279" spans="1:11" hidden="1" x14ac:dyDescent="0.25">
      <c r="A4279" s="434">
        <v>249644000</v>
      </c>
      <c r="B4279" s="434">
        <v>2952</v>
      </c>
      <c r="C4279" s="434" t="s">
        <v>20</v>
      </c>
      <c r="D4279" s="434" t="s">
        <v>29</v>
      </c>
      <c r="E4279" s="434">
        <v>14.9</v>
      </c>
      <c r="F4279" s="434">
        <v>9960</v>
      </c>
      <c r="G4279" s="434">
        <v>50100</v>
      </c>
      <c r="H4279" s="434">
        <v>30040</v>
      </c>
      <c r="I4279" s="434">
        <v>183</v>
      </c>
      <c r="J4279" s="434">
        <v>52115</v>
      </c>
      <c r="K4279" s="434">
        <v>2009</v>
      </c>
    </row>
    <row r="4280" spans="1:11" hidden="1" x14ac:dyDescent="0.25">
      <c r="A4280" s="434">
        <v>249647000</v>
      </c>
      <c r="B4280" s="434">
        <v>584928</v>
      </c>
      <c r="C4280" s="434" t="s">
        <v>31</v>
      </c>
      <c r="D4280" s="434" t="s">
        <v>22</v>
      </c>
      <c r="E4280" s="434">
        <v>10.5</v>
      </c>
      <c r="F4280" s="434">
        <v>1501</v>
      </c>
      <c r="G4280" s="434">
        <v>3707</v>
      </c>
      <c r="H4280" s="434">
        <v>2446</v>
      </c>
      <c r="I4280" s="434">
        <v>87.9</v>
      </c>
      <c r="J4280" s="434">
        <v>0</v>
      </c>
      <c r="K4280" s="434">
        <v>1970</v>
      </c>
    </row>
    <row r="4281" spans="1:11" hidden="1" x14ac:dyDescent="0.25">
      <c r="A4281" s="434">
        <v>249650000</v>
      </c>
      <c r="B4281" s="434">
        <v>21352</v>
      </c>
      <c r="C4281" s="434" t="s">
        <v>28</v>
      </c>
      <c r="D4281" s="434" t="s">
        <v>33</v>
      </c>
      <c r="E4281" s="434">
        <v>15.3</v>
      </c>
      <c r="F4281" s="434">
        <v>10320</v>
      </c>
      <c r="G4281" s="434">
        <v>76629</v>
      </c>
      <c r="H4281" s="434">
        <v>39736</v>
      </c>
      <c r="I4281" s="434">
        <v>224.94</v>
      </c>
      <c r="J4281" s="434">
        <v>0</v>
      </c>
      <c r="K4281" s="434">
        <v>2005</v>
      </c>
    </row>
    <row r="4282" spans="1:11" hidden="1" x14ac:dyDescent="0.25">
      <c r="A4282" s="434">
        <v>249652000</v>
      </c>
      <c r="B4282" s="434">
        <v>34218</v>
      </c>
      <c r="C4282" s="434" t="s">
        <v>20</v>
      </c>
      <c r="D4282" s="434" t="s">
        <v>29</v>
      </c>
      <c r="F4282" s="434">
        <v>11700</v>
      </c>
      <c r="G4282" s="434">
        <v>20918</v>
      </c>
      <c r="H4282" s="434">
        <v>22887</v>
      </c>
      <c r="I4282" s="434">
        <v>180.3</v>
      </c>
      <c r="J4282" s="434">
        <v>27566</v>
      </c>
      <c r="K4282" s="434">
        <v>2017</v>
      </c>
    </row>
    <row r="4283" spans="1:11" hidden="1" x14ac:dyDescent="0.25">
      <c r="A4283" s="434">
        <v>249658000</v>
      </c>
      <c r="B4283" s="434">
        <v>49441</v>
      </c>
      <c r="C4283" s="434" t="s">
        <v>20</v>
      </c>
      <c r="D4283" s="434" t="s">
        <v>29</v>
      </c>
      <c r="F4283" s="434">
        <v>11700</v>
      </c>
      <c r="G4283" s="434">
        <v>20916</v>
      </c>
      <c r="H4283" s="434">
        <v>22887</v>
      </c>
      <c r="I4283" s="434">
        <v>180.3</v>
      </c>
      <c r="J4283" s="434">
        <v>27566</v>
      </c>
      <c r="K4283" s="434">
        <v>2016</v>
      </c>
    </row>
    <row r="4284" spans="1:11" hidden="1" x14ac:dyDescent="0.25">
      <c r="A4284" s="434">
        <v>249660000</v>
      </c>
      <c r="B4284" s="434">
        <v>23296</v>
      </c>
      <c r="C4284" s="434" t="s">
        <v>44</v>
      </c>
      <c r="D4284" s="434" t="s">
        <v>36</v>
      </c>
      <c r="E4284" s="434">
        <v>21</v>
      </c>
      <c r="F4284" s="434">
        <v>44400</v>
      </c>
      <c r="G4284" s="434">
        <v>7900</v>
      </c>
      <c r="H4284" s="434">
        <v>98811</v>
      </c>
      <c r="I4284" s="434">
        <v>295.255</v>
      </c>
      <c r="J4284" s="434">
        <v>0</v>
      </c>
      <c r="K4284" s="434">
        <v>2017</v>
      </c>
    </row>
    <row r="4285" spans="1:11" hidden="1" x14ac:dyDescent="0.25">
      <c r="A4285" s="434">
        <v>249661000</v>
      </c>
      <c r="B4285" s="434">
        <v>6877</v>
      </c>
      <c r="C4285" s="434" t="s">
        <v>24</v>
      </c>
      <c r="D4285" s="434" t="s">
        <v>33</v>
      </c>
      <c r="I4285" s="434">
        <v>225</v>
      </c>
    </row>
    <row r="4286" spans="1:11" hidden="1" x14ac:dyDescent="0.25">
      <c r="A4286" s="434">
        <v>249666000</v>
      </c>
      <c r="B4286" s="434">
        <v>76739</v>
      </c>
      <c r="C4286" s="434" t="s">
        <v>44</v>
      </c>
      <c r="D4286" s="434" t="s">
        <v>40</v>
      </c>
      <c r="E4286" s="434">
        <v>24</v>
      </c>
      <c r="F4286" s="434">
        <v>67200</v>
      </c>
      <c r="G4286" s="434">
        <v>9500</v>
      </c>
      <c r="H4286" s="434">
        <v>121878</v>
      </c>
      <c r="I4286" s="434">
        <v>317.14</v>
      </c>
      <c r="J4286" s="434">
        <v>0</v>
      </c>
      <c r="K4286" s="434">
        <v>2010</v>
      </c>
    </row>
    <row r="4287" spans="1:11" hidden="1" x14ac:dyDescent="0.25">
      <c r="A4287" s="434">
        <v>249685000</v>
      </c>
      <c r="B4287" s="434">
        <v>19568</v>
      </c>
      <c r="C4287" s="434" t="s">
        <v>61</v>
      </c>
      <c r="D4287" s="434" t="s">
        <v>13</v>
      </c>
      <c r="I4287" s="434">
        <v>30</v>
      </c>
    </row>
    <row r="4288" spans="1:11" hidden="1" x14ac:dyDescent="0.25">
      <c r="A4288" s="434">
        <v>249687000</v>
      </c>
      <c r="B4288" s="434">
        <v>16904</v>
      </c>
      <c r="C4288" s="434" t="s">
        <v>28</v>
      </c>
      <c r="D4288" s="434" t="s">
        <v>33</v>
      </c>
      <c r="E4288" s="434">
        <v>14</v>
      </c>
      <c r="F4288" s="434">
        <v>11292</v>
      </c>
      <c r="G4288" s="434">
        <v>75123</v>
      </c>
      <c r="H4288" s="434">
        <v>40170</v>
      </c>
      <c r="I4288" s="434">
        <v>225</v>
      </c>
      <c r="J4288" s="434">
        <v>0</v>
      </c>
      <c r="K4288" s="434">
        <v>2009</v>
      </c>
    </row>
    <row r="4289" spans="1:11" hidden="1" x14ac:dyDescent="0.25">
      <c r="A4289" s="434">
        <v>249689000</v>
      </c>
      <c r="B4289" s="434">
        <v>521024</v>
      </c>
      <c r="C4289" s="434" t="s">
        <v>20</v>
      </c>
      <c r="D4289" s="434" t="s">
        <v>25</v>
      </c>
      <c r="E4289" s="434">
        <v>16</v>
      </c>
      <c r="F4289" s="434">
        <v>2682</v>
      </c>
      <c r="G4289" s="434">
        <v>5565</v>
      </c>
      <c r="H4289" s="434">
        <v>3981</v>
      </c>
      <c r="I4289" s="434">
        <v>108.5</v>
      </c>
      <c r="J4289" s="434">
        <v>6359</v>
      </c>
      <c r="K4289" s="434">
        <v>2007</v>
      </c>
    </row>
    <row r="4290" spans="1:11" hidden="1" x14ac:dyDescent="0.25">
      <c r="A4290" s="434">
        <v>249693000</v>
      </c>
      <c r="B4290" s="434">
        <v>7302</v>
      </c>
      <c r="C4290" s="434" t="s">
        <v>16</v>
      </c>
      <c r="D4290" s="434" t="s">
        <v>33</v>
      </c>
      <c r="E4290" s="434">
        <v>15</v>
      </c>
      <c r="F4290" s="434">
        <v>12205</v>
      </c>
      <c r="G4290" s="434">
        <v>114034</v>
      </c>
      <c r="H4290" s="434">
        <v>63758</v>
      </c>
      <c r="I4290" s="434">
        <v>249.89999</v>
      </c>
      <c r="J4290" s="434">
        <v>126053</v>
      </c>
      <c r="K4290" s="434">
        <v>2017</v>
      </c>
    </row>
    <row r="4291" spans="1:11" hidden="1" x14ac:dyDescent="0.25">
      <c r="A4291" s="434">
        <v>249699000</v>
      </c>
      <c r="B4291" s="434">
        <v>1360</v>
      </c>
      <c r="C4291" s="434" t="s">
        <v>28</v>
      </c>
      <c r="D4291" s="434" t="s">
        <v>29</v>
      </c>
      <c r="E4291" s="434">
        <v>14.5</v>
      </c>
      <c r="F4291" s="434">
        <v>4690</v>
      </c>
      <c r="G4291" s="434">
        <v>43389</v>
      </c>
      <c r="H4291" s="434">
        <v>26411</v>
      </c>
      <c r="I4291" s="434">
        <v>189.99</v>
      </c>
      <c r="K4291" s="434">
        <v>2016</v>
      </c>
    </row>
    <row r="4292" spans="1:11" hidden="1" x14ac:dyDescent="0.25">
      <c r="A4292" s="434">
        <v>249701000</v>
      </c>
      <c r="B4292" s="434">
        <v>134606</v>
      </c>
      <c r="C4292" s="434" t="s">
        <v>20</v>
      </c>
      <c r="D4292" s="434" t="s">
        <v>25</v>
      </c>
      <c r="E4292" s="434">
        <v>14</v>
      </c>
      <c r="F4292" s="434">
        <v>2663</v>
      </c>
      <c r="G4292" s="434">
        <v>6416</v>
      </c>
      <c r="H4292" s="434">
        <v>4263</v>
      </c>
      <c r="I4292" s="434">
        <v>109</v>
      </c>
      <c r="J4292" s="434">
        <v>6857</v>
      </c>
      <c r="K4292" s="434">
        <v>2009</v>
      </c>
    </row>
    <row r="4293" spans="1:11" hidden="1" x14ac:dyDescent="0.25">
      <c r="A4293" s="434">
        <v>249702000</v>
      </c>
      <c r="B4293" s="434">
        <v>1105</v>
      </c>
      <c r="C4293" s="434" t="s">
        <v>20</v>
      </c>
      <c r="D4293" s="434" t="s">
        <v>25</v>
      </c>
      <c r="E4293" s="434">
        <v>14.5</v>
      </c>
      <c r="F4293" s="434">
        <v>2638</v>
      </c>
      <c r="G4293" s="434">
        <v>5659</v>
      </c>
      <c r="H4293" s="434">
        <v>4028</v>
      </c>
      <c r="I4293" s="434">
        <v>105.5</v>
      </c>
      <c r="J4293" s="434">
        <v>6278</v>
      </c>
      <c r="K4293" s="434">
        <v>2009</v>
      </c>
    </row>
    <row r="4294" spans="1:11" hidden="1" x14ac:dyDescent="0.25">
      <c r="A4294" s="434">
        <v>249720000</v>
      </c>
      <c r="B4294" s="434">
        <v>621447</v>
      </c>
      <c r="C4294" s="434" t="s">
        <v>31</v>
      </c>
      <c r="D4294" s="434" t="s">
        <v>22</v>
      </c>
      <c r="E4294" s="434">
        <v>10.5</v>
      </c>
      <c r="F4294" s="434">
        <v>1501</v>
      </c>
      <c r="G4294" s="434">
        <v>3695</v>
      </c>
      <c r="H4294" s="434">
        <v>2446</v>
      </c>
      <c r="I4294" s="434">
        <v>87.9</v>
      </c>
      <c r="J4294" s="434">
        <v>0</v>
      </c>
      <c r="K4294" s="434">
        <v>1970</v>
      </c>
    </row>
    <row r="4295" spans="1:11" hidden="1" x14ac:dyDescent="0.25">
      <c r="A4295" s="434">
        <v>249727000</v>
      </c>
      <c r="B4295" s="434">
        <v>139864</v>
      </c>
      <c r="C4295" s="434" t="s">
        <v>44</v>
      </c>
      <c r="D4295" s="434" t="s">
        <v>33</v>
      </c>
      <c r="E4295" s="434">
        <v>19.5</v>
      </c>
      <c r="F4295" s="434">
        <v>19980</v>
      </c>
      <c r="G4295" s="434">
        <v>5632</v>
      </c>
      <c r="H4295" s="434">
        <v>47427</v>
      </c>
      <c r="I4295" s="434">
        <v>207.99549999999999</v>
      </c>
      <c r="J4295" s="434">
        <v>0</v>
      </c>
      <c r="K4295" s="434">
        <v>1990</v>
      </c>
    </row>
    <row r="4296" spans="1:11" hidden="1" x14ac:dyDescent="0.25">
      <c r="A4296" s="434">
        <v>249737000</v>
      </c>
      <c r="B4296" s="434">
        <v>7498</v>
      </c>
      <c r="C4296" s="434" t="s">
        <v>24</v>
      </c>
      <c r="D4296" s="434" t="s">
        <v>33</v>
      </c>
      <c r="F4296" s="434">
        <v>13560</v>
      </c>
      <c r="G4296" s="434">
        <v>54994</v>
      </c>
      <c r="H4296" s="434">
        <v>47059</v>
      </c>
      <c r="I4296" s="434">
        <v>225.49</v>
      </c>
      <c r="J4296" s="434">
        <v>82440</v>
      </c>
      <c r="K4296" s="434">
        <v>2008</v>
      </c>
    </row>
    <row r="4297" spans="1:11" hidden="1" x14ac:dyDescent="0.25">
      <c r="A4297" s="434">
        <v>249740000</v>
      </c>
      <c r="B4297" s="434">
        <v>43907</v>
      </c>
      <c r="C4297" s="434" t="s">
        <v>28</v>
      </c>
      <c r="D4297" s="434" t="s">
        <v>29</v>
      </c>
      <c r="E4297" s="434">
        <v>14</v>
      </c>
      <c r="F4297" s="434">
        <v>9960</v>
      </c>
      <c r="G4297" s="434">
        <v>29618</v>
      </c>
      <c r="H4297" s="434">
        <v>20491</v>
      </c>
      <c r="I4297" s="434">
        <v>190</v>
      </c>
      <c r="J4297" s="434">
        <v>0</v>
      </c>
      <c r="K4297" s="434">
        <v>2010</v>
      </c>
    </row>
    <row r="4298" spans="1:11" hidden="1" x14ac:dyDescent="0.25">
      <c r="A4298" s="434">
        <v>249742000</v>
      </c>
      <c r="B4298" s="434">
        <v>50225</v>
      </c>
      <c r="C4298" s="434" t="s">
        <v>28</v>
      </c>
      <c r="D4298" s="434" t="s">
        <v>29</v>
      </c>
      <c r="E4298" s="434">
        <v>14</v>
      </c>
      <c r="F4298" s="434">
        <v>9960</v>
      </c>
      <c r="G4298" s="434">
        <v>29720</v>
      </c>
      <c r="H4298" s="434">
        <v>20491</v>
      </c>
      <c r="I4298" s="434">
        <v>190</v>
      </c>
      <c r="J4298" s="434">
        <v>0</v>
      </c>
      <c r="K4298" s="434">
        <v>2010</v>
      </c>
    </row>
    <row r="4299" spans="1:11" hidden="1" x14ac:dyDescent="0.25">
      <c r="A4299" s="434">
        <v>249745000</v>
      </c>
      <c r="B4299" s="434">
        <v>11084</v>
      </c>
      <c r="C4299" s="434" t="s">
        <v>28</v>
      </c>
      <c r="D4299" s="434" t="s">
        <v>29</v>
      </c>
      <c r="E4299" s="434">
        <v>14</v>
      </c>
      <c r="F4299" s="434">
        <v>6263</v>
      </c>
      <c r="G4299" s="434">
        <v>37300</v>
      </c>
      <c r="H4299" s="434">
        <v>23270</v>
      </c>
      <c r="I4299" s="434">
        <v>189.99</v>
      </c>
      <c r="J4299" s="434">
        <v>0</v>
      </c>
    </row>
    <row r="4300" spans="1:11" hidden="1" x14ac:dyDescent="0.25">
      <c r="A4300" s="434">
        <v>249746000</v>
      </c>
      <c r="B4300" s="434">
        <v>19010</v>
      </c>
      <c r="C4300" s="434" t="s">
        <v>24</v>
      </c>
      <c r="D4300" s="434" t="s">
        <v>33</v>
      </c>
      <c r="E4300" s="434">
        <v>14.6</v>
      </c>
      <c r="F4300" s="434">
        <v>15810</v>
      </c>
      <c r="G4300" s="434">
        <v>112931</v>
      </c>
      <c r="H4300" s="434">
        <v>62775</v>
      </c>
      <c r="I4300" s="434">
        <v>249.96</v>
      </c>
      <c r="J4300" s="434">
        <v>127452</v>
      </c>
      <c r="K4300" s="434">
        <v>2009</v>
      </c>
    </row>
    <row r="4301" spans="1:11" hidden="1" x14ac:dyDescent="0.25">
      <c r="A4301" s="434">
        <v>249747000</v>
      </c>
      <c r="B4301" s="434">
        <v>45225</v>
      </c>
      <c r="C4301" s="434" t="s">
        <v>24</v>
      </c>
      <c r="D4301" s="434" t="s">
        <v>33</v>
      </c>
      <c r="E4301" s="434">
        <v>14.6</v>
      </c>
      <c r="F4301" s="434">
        <v>15820</v>
      </c>
      <c r="G4301" s="434">
        <v>112935</v>
      </c>
      <c r="H4301" s="434">
        <v>62775</v>
      </c>
      <c r="I4301" s="434">
        <v>249.96</v>
      </c>
      <c r="J4301" s="434">
        <v>124640</v>
      </c>
      <c r="K4301" s="434">
        <v>2009</v>
      </c>
    </row>
    <row r="4302" spans="1:11" hidden="1" x14ac:dyDescent="0.25">
      <c r="A4302" s="434">
        <v>249749000</v>
      </c>
      <c r="B4302" s="434">
        <v>26822</v>
      </c>
      <c r="C4302" s="434" t="s">
        <v>20</v>
      </c>
      <c r="D4302" s="434" t="s">
        <v>25</v>
      </c>
      <c r="E4302" s="434">
        <v>14.5</v>
      </c>
      <c r="F4302" s="434">
        <v>3840</v>
      </c>
      <c r="G4302" s="434">
        <v>6824</v>
      </c>
      <c r="H4302" s="434">
        <v>4859</v>
      </c>
      <c r="I4302" s="434">
        <v>119.1</v>
      </c>
      <c r="J4302" s="434">
        <v>0</v>
      </c>
      <c r="K4302" s="434">
        <v>1970</v>
      </c>
    </row>
    <row r="4303" spans="1:11" x14ac:dyDescent="0.25">
      <c r="A4303" s="434">
        <v>249753000</v>
      </c>
      <c r="B4303" s="434">
        <v>227859</v>
      </c>
      <c r="C4303" s="434" t="s">
        <v>59</v>
      </c>
      <c r="D4303" s="434" t="s">
        <v>17</v>
      </c>
      <c r="E4303" s="434">
        <v>0</v>
      </c>
      <c r="F4303" s="434">
        <v>820</v>
      </c>
      <c r="G4303" s="434">
        <v>0</v>
      </c>
      <c r="H4303" s="434">
        <v>246</v>
      </c>
      <c r="I4303" s="434">
        <v>37.799999999999997</v>
      </c>
      <c r="J4303" s="434">
        <v>0</v>
      </c>
      <c r="K4303" s="434">
        <v>1970</v>
      </c>
    </row>
    <row r="4304" spans="1:11" hidden="1" x14ac:dyDescent="0.25">
      <c r="A4304" s="434">
        <v>249772000</v>
      </c>
      <c r="B4304" s="434">
        <v>788695</v>
      </c>
      <c r="C4304" s="434" t="s">
        <v>61</v>
      </c>
      <c r="D4304" s="434" t="s">
        <v>22</v>
      </c>
      <c r="E4304" s="434">
        <v>10.5</v>
      </c>
      <c r="F4304" s="434">
        <v>1501</v>
      </c>
      <c r="G4304" s="434">
        <v>3699</v>
      </c>
      <c r="H4304" s="434">
        <v>2446</v>
      </c>
      <c r="I4304" s="434">
        <v>87.9</v>
      </c>
      <c r="J4304" s="434">
        <v>0</v>
      </c>
      <c r="K4304" s="434">
        <v>1996</v>
      </c>
    </row>
    <row r="4305" spans="1:11" hidden="1" x14ac:dyDescent="0.25">
      <c r="A4305" s="434">
        <v>249773000</v>
      </c>
      <c r="B4305" s="434">
        <v>1</v>
      </c>
      <c r="C4305" s="434" t="s">
        <v>35</v>
      </c>
      <c r="D4305" s="434" t="s">
        <v>40</v>
      </c>
      <c r="E4305" s="434">
        <v>23</v>
      </c>
      <c r="F4305" s="434">
        <v>49200</v>
      </c>
      <c r="G4305" s="434">
        <v>131600</v>
      </c>
      <c r="H4305" s="434">
        <v>148386</v>
      </c>
      <c r="I4305" s="434">
        <v>369</v>
      </c>
      <c r="K4305" s="434">
        <v>2016</v>
      </c>
    </row>
    <row r="4306" spans="1:11" hidden="1" x14ac:dyDescent="0.25">
      <c r="A4306" s="434">
        <v>249775000</v>
      </c>
      <c r="B4306" s="434">
        <v>2447</v>
      </c>
      <c r="C4306" s="434" t="s">
        <v>20</v>
      </c>
      <c r="D4306" s="434" t="s">
        <v>29</v>
      </c>
      <c r="E4306" s="434">
        <v>14.5</v>
      </c>
      <c r="F4306" s="434">
        <v>7290</v>
      </c>
      <c r="G4306" s="434">
        <v>39309</v>
      </c>
      <c r="H4306" s="434">
        <v>24184</v>
      </c>
      <c r="I4306" s="434">
        <v>184.26</v>
      </c>
      <c r="J4306" s="434">
        <v>41633</v>
      </c>
      <c r="K4306" s="434">
        <v>2016</v>
      </c>
    </row>
    <row r="4307" spans="1:11" hidden="1" x14ac:dyDescent="0.25">
      <c r="A4307" s="434">
        <v>249776000</v>
      </c>
      <c r="B4307" s="434">
        <v>11422</v>
      </c>
      <c r="C4307" s="434" t="s">
        <v>20</v>
      </c>
      <c r="D4307" s="434" t="s">
        <v>25</v>
      </c>
      <c r="E4307" s="434">
        <v>13</v>
      </c>
      <c r="F4307" s="434">
        <v>3839</v>
      </c>
      <c r="G4307" s="434">
        <v>7478</v>
      </c>
      <c r="H4307" s="434">
        <v>4295</v>
      </c>
      <c r="I4307" s="434">
        <v>116.35</v>
      </c>
      <c r="J4307" s="434">
        <v>8046</v>
      </c>
      <c r="K4307" s="434">
        <v>2004</v>
      </c>
    </row>
    <row r="4308" spans="1:11" hidden="1" x14ac:dyDescent="0.25">
      <c r="A4308" s="434">
        <v>249801000</v>
      </c>
      <c r="B4308" s="434">
        <v>16342</v>
      </c>
      <c r="C4308" s="434" t="s">
        <v>31</v>
      </c>
      <c r="D4308" s="434" t="s">
        <v>25</v>
      </c>
      <c r="E4308" s="434">
        <v>12</v>
      </c>
      <c r="F4308" s="434">
        <v>2950</v>
      </c>
      <c r="G4308" s="434">
        <v>11775</v>
      </c>
      <c r="H4308" s="434">
        <v>7988</v>
      </c>
      <c r="I4308" s="434">
        <v>140.30000000000001</v>
      </c>
      <c r="J4308" s="434">
        <v>0</v>
      </c>
      <c r="K4308" s="434">
        <v>2009</v>
      </c>
    </row>
    <row r="4309" spans="1:11" hidden="1" x14ac:dyDescent="0.25">
      <c r="A4309" s="434">
        <v>249803000</v>
      </c>
      <c r="B4309" s="434">
        <v>60860</v>
      </c>
      <c r="C4309" s="434" t="s">
        <v>20</v>
      </c>
      <c r="D4309" s="434" t="s">
        <v>25</v>
      </c>
      <c r="E4309" s="434">
        <v>14</v>
      </c>
      <c r="F4309" s="434">
        <v>3837</v>
      </c>
      <c r="G4309" s="434">
        <v>7770</v>
      </c>
      <c r="H4309" s="434">
        <v>5636</v>
      </c>
      <c r="I4309" s="434">
        <v>122.66</v>
      </c>
      <c r="J4309" s="434">
        <v>8430</v>
      </c>
      <c r="K4309" s="434">
        <v>2009</v>
      </c>
    </row>
    <row r="4310" spans="1:11" hidden="1" x14ac:dyDescent="0.25">
      <c r="A4310" s="434">
        <v>249806000</v>
      </c>
      <c r="B4310" s="434">
        <v>862</v>
      </c>
      <c r="C4310" s="434" t="s">
        <v>28</v>
      </c>
      <c r="D4310" s="434" t="s">
        <v>29</v>
      </c>
      <c r="E4310" s="434">
        <v>14.5</v>
      </c>
      <c r="F4310" s="434">
        <v>7800</v>
      </c>
      <c r="G4310" s="434">
        <v>52441</v>
      </c>
      <c r="H4310" s="434">
        <v>30058</v>
      </c>
      <c r="I4310" s="434">
        <v>189.99</v>
      </c>
      <c r="K4310" s="434">
        <v>2003</v>
      </c>
    </row>
    <row r="4311" spans="1:11" hidden="1" x14ac:dyDescent="0.25">
      <c r="A4311" s="434">
        <v>249807000</v>
      </c>
      <c r="B4311" s="434">
        <v>588</v>
      </c>
      <c r="C4311" s="434" t="s">
        <v>28</v>
      </c>
      <c r="D4311" s="434" t="s">
        <v>33</v>
      </c>
      <c r="E4311" s="434">
        <v>14</v>
      </c>
      <c r="F4311" s="434">
        <v>8830</v>
      </c>
      <c r="G4311" s="434">
        <v>76492</v>
      </c>
      <c r="H4311" s="434">
        <v>39964</v>
      </c>
      <c r="I4311" s="434">
        <v>225</v>
      </c>
      <c r="K4311" s="434">
        <v>2004</v>
      </c>
    </row>
    <row r="4312" spans="1:11" hidden="1" x14ac:dyDescent="0.25">
      <c r="A4312" s="434">
        <v>249810000</v>
      </c>
      <c r="B4312" s="434">
        <v>31147</v>
      </c>
      <c r="C4312" s="434" t="s">
        <v>24</v>
      </c>
      <c r="D4312" s="434" t="s">
        <v>22</v>
      </c>
      <c r="E4312" s="434">
        <v>16</v>
      </c>
      <c r="F4312" s="434">
        <v>4440</v>
      </c>
      <c r="G4312" s="434">
        <v>4970</v>
      </c>
      <c r="H4312" s="434">
        <v>4253</v>
      </c>
      <c r="I4312" s="434">
        <v>99.98</v>
      </c>
      <c r="J4312" s="434">
        <v>5000</v>
      </c>
      <c r="K4312" s="434">
        <v>2006</v>
      </c>
    </row>
    <row r="4313" spans="1:11" hidden="1" x14ac:dyDescent="0.25">
      <c r="A4313" s="434">
        <v>249811000</v>
      </c>
      <c r="B4313" s="434">
        <v>18643</v>
      </c>
      <c r="C4313" s="434" t="s">
        <v>24</v>
      </c>
      <c r="D4313" s="434" t="s">
        <v>36</v>
      </c>
      <c r="E4313" s="434">
        <v>15.5</v>
      </c>
      <c r="F4313" s="434">
        <v>18280</v>
      </c>
      <c r="G4313" s="434">
        <v>158692</v>
      </c>
      <c r="H4313" s="434">
        <v>82648</v>
      </c>
      <c r="I4313" s="434">
        <v>279.31200000000001</v>
      </c>
      <c r="J4313" s="434">
        <v>170644</v>
      </c>
      <c r="K4313" s="434">
        <v>2017</v>
      </c>
    </row>
    <row r="4314" spans="1:11" hidden="1" x14ac:dyDescent="0.25">
      <c r="A4314" s="434">
        <v>249817000</v>
      </c>
      <c r="B4314" s="434">
        <v>1472</v>
      </c>
      <c r="C4314" s="434" t="s">
        <v>20</v>
      </c>
      <c r="D4314" s="434" t="s">
        <v>22</v>
      </c>
      <c r="E4314" s="434">
        <v>12.5</v>
      </c>
      <c r="F4314" s="434">
        <v>2000</v>
      </c>
      <c r="G4314" s="434">
        <v>3165</v>
      </c>
      <c r="H4314" s="434">
        <v>2166</v>
      </c>
      <c r="I4314" s="434">
        <v>88.33</v>
      </c>
      <c r="J4314" s="434">
        <v>3341</v>
      </c>
      <c r="K4314" s="434">
        <v>2009</v>
      </c>
    </row>
    <row r="4315" spans="1:11" hidden="1" x14ac:dyDescent="0.25">
      <c r="A4315" s="434">
        <v>249822000</v>
      </c>
      <c r="B4315" s="434">
        <v>6714</v>
      </c>
      <c r="C4315" s="434" t="s">
        <v>24</v>
      </c>
      <c r="D4315" s="434" t="s">
        <v>33</v>
      </c>
      <c r="E4315" s="434">
        <v>13.7</v>
      </c>
      <c r="F4315" s="434">
        <v>11520</v>
      </c>
      <c r="G4315" s="434">
        <v>105869</v>
      </c>
      <c r="H4315" s="434">
        <v>57314</v>
      </c>
      <c r="I4315" s="434">
        <v>244</v>
      </c>
      <c r="J4315" s="434">
        <v>115702</v>
      </c>
      <c r="K4315" s="434">
        <v>2003</v>
      </c>
    </row>
    <row r="4316" spans="1:11" hidden="1" x14ac:dyDescent="0.25">
      <c r="A4316" s="434">
        <v>249829000</v>
      </c>
      <c r="B4316" s="434">
        <v>1</v>
      </c>
      <c r="C4316" s="434" t="s">
        <v>54</v>
      </c>
      <c r="D4316" s="434" t="s">
        <v>13</v>
      </c>
      <c r="F4316" s="434">
        <v>2386</v>
      </c>
      <c r="H4316" s="434">
        <v>162</v>
      </c>
      <c r="I4316" s="434">
        <v>24.35</v>
      </c>
      <c r="K4316" s="434">
        <v>2016</v>
      </c>
    </row>
    <row r="4317" spans="1:11" hidden="1" x14ac:dyDescent="0.25">
      <c r="A4317" s="434">
        <v>249832000</v>
      </c>
      <c r="B4317" s="434">
        <v>2218</v>
      </c>
      <c r="C4317" s="434" t="s">
        <v>28</v>
      </c>
      <c r="D4317" s="434" t="s">
        <v>29</v>
      </c>
      <c r="E4317" s="434">
        <v>14.5</v>
      </c>
      <c r="F4317" s="434">
        <v>4690</v>
      </c>
      <c r="G4317" s="434">
        <v>43457</v>
      </c>
      <c r="H4317" s="434">
        <v>26411</v>
      </c>
      <c r="I4317" s="434">
        <v>189.99</v>
      </c>
      <c r="K4317" s="434">
        <v>2017</v>
      </c>
    </row>
    <row r="4318" spans="1:11" hidden="1" x14ac:dyDescent="0.25">
      <c r="A4318" s="434">
        <v>249836000</v>
      </c>
      <c r="B4318" s="434">
        <v>4064</v>
      </c>
      <c r="C4318" s="434" t="s">
        <v>20</v>
      </c>
      <c r="D4318" s="434" t="s">
        <v>29</v>
      </c>
      <c r="E4318" s="434">
        <v>14.5</v>
      </c>
      <c r="F4318" s="434">
        <v>10680</v>
      </c>
      <c r="G4318" s="434">
        <v>49999</v>
      </c>
      <c r="H4318" s="434">
        <v>29658</v>
      </c>
      <c r="I4318" s="434">
        <v>183.2</v>
      </c>
      <c r="J4318" s="434">
        <v>46392</v>
      </c>
      <c r="K4318" s="434">
        <v>2017</v>
      </c>
    </row>
    <row r="4319" spans="1:11" hidden="1" x14ac:dyDescent="0.25">
      <c r="A4319" s="434">
        <v>249841000</v>
      </c>
      <c r="B4319" s="434">
        <v>9570</v>
      </c>
      <c r="C4319" s="434" t="s">
        <v>31</v>
      </c>
      <c r="D4319" s="434" t="s">
        <v>25</v>
      </c>
      <c r="E4319" s="434">
        <v>12</v>
      </c>
      <c r="F4319" s="434">
        <v>12000</v>
      </c>
      <c r="G4319" s="434">
        <v>19300</v>
      </c>
      <c r="H4319" s="434">
        <v>15751</v>
      </c>
      <c r="I4319" s="434">
        <v>146.96</v>
      </c>
      <c r="J4319" s="434">
        <v>0</v>
      </c>
      <c r="K4319" s="434">
        <v>1970</v>
      </c>
    </row>
    <row r="4320" spans="1:11" hidden="1" x14ac:dyDescent="0.25">
      <c r="A4320" s="434">
        <v>249845000</v>
      </c>
      <c r="B4320" s="434">
        <v>6928</v>
      </c>
      <c r="C4320" s="434" t="s">
        <v>28</v>
      </c>
      <c r="D4320" s="434" t="s">
        <v>29</v>
      </c>
      <c r="E4320" s="434">
        <v>14.2</v>
      </c>
      <c r="F4320" s="434">
        <v>9480</v>
      </c>
      <c r="G4320" s="434">
        <v>56666</v>
      </c>
      <c r="H4320" s="434">
        <v>33044</v>
      </c>
      <c r="I4320" s="434">
        <v>189.99</v>
      </c>
      <c r="J4320" s="434">
        <v>0</v>
      </c>
      <c r="K4320" s="434">
        <v>2010</v>
      </c>
    </row>
    <row r="4321" spans="1:11" hidden="1" x14ac:dyDescent="0.25">
      <c r="A4321" s="434">
        <v>249848000</v>
      </c>
      <c r="B4321" s="434">
        <v>12877</v>
      </c>
      <c r="C4321" s="434" t="s">
        <v>24</v>
      </c>
      <c r="D4321" s="434" t="s">
        <v>36</v>
      </c>
      <c r="E4321" s="434">
        <v>15.7</v>
      </c>
      <c r="F4321" s="434">
        <v>18660</v>
      </c>
      <c r="G4321" s="434">
        <v>158795</v>
      </c>
      <c r="H4321" s="434">
        <v>81100</v>
      </c>
      <c r="I4321" s="434">
        <v>274.29000000000002</v>
      </c>
      <c r="J4321" s="434">
        <v>167976</v>
      </c>
      <c r="K4321" s="434">
        <v>2009</v>
      </c>
    </row>
    <row r="4322" spans="1:11" hidden="1" x14ac:dyDescent="0.25">
      <c r="A4322" s="434">
        <v>249849000</v>
      </c>
      <c r="B4322" s="434">
        <v>700898</v>
      </c>
      <c r="C4322" s="434" t="s">
        <v>31</v>
      </c>
      <c r="D4322" s="434" t="s">
        <v>22</v>
      </c>
      <c r="E4322" s="434">
        <v>10.5</v>
      </c>
      <c r="F4322" s="434">
        <v>1500</v>
      </c>
      <c r="G4322" s="434">
        <v>3695</v>
      </c>
      <c r="H4322" s="434">
        <v>2446</v>
      </c>
      <c r="I4322" s="434">
        <v>87.9</v>
      </c>
      <c r="J4322" s="434">
        <v>0</v>
      </c>
      <c r="K4322" s="434">
        <v>1970</v>
      </c>
    </row>
    <row r="4323" spans="1:11" hidden="1" x14ac:dyDescent="0.25">
      <c r="A4323" s="434">
        <v>249852000</v>
      </c>
      <c r="B4323" s="434">
        <v>14360</v>
      </c>
      <c r="C4323" s="434" t="s">
        <v>20</v>
      </c>
      <c r="D4323" s="434" t="s">
        <v>29</v>
      </c>
      <c r="E4323" s="434">
        <v>14.5</v>
      </c>
      <c r="F4323" s="434">
        <v>6082</v>
      </c>
      <c r="G4323" s="434">
        <v>50295</v>
      </c>
      <c r="H4323" s="434">
        <v>29705</v>
      </c>
      <c r="I4323" s="434">
        <v>183.06800000000001</v>
      </c>
      <c r="J4323" s="434">
        <v>51842</v>
      </c>
      <c r="K4323" s="434">
        <v>2017</v>
      </c>
    </row>
    <row r="4324" spans="1:11" hidden="1" x14ac:dyDescent="0.25">
      <c r="A4324" s="434">
        <v>249853000</v>
      </c>
      <c r="B4324" s="434">
        <v>39539</v>
      </c>
      <c r="C4324" s="434" t="s">
        <v>24</v>
      </c>
      <c r="D4324" s="434" t="s">
        <v>33</v>
      </c>
      <c r="E4324" s="434">
        <v>14.5</v>
      </c>
      <c r="F4324" s="434">
        <v>14280</v>
      </c>
      <c r="G4324" s="434">
        <v>112936</v>
      </c>
      <c r="H4324" s="434">
        <v>61468</v>
      </c>
      <c r="I4324" s="434">
        <v>249.89</v>
      </c>
      <c r="J4324" s="434">
        <v>127768</v>
      </c>
      <c r="K4324" s="434">
        <v>2017</v>
      </c>
    </row>
    <row r="4325" spans="1:11" hidden="1" x14ac:dyDescent="0.25">
      <c r="A4325" s="434">
        <v>249855000</v>
      </c>
      <c r="B4325" s="434">
        <v>20380</v>
      </c>
      <c r="C4325" s="434" t="s">
        <v>24</v>
      </c>
      <c r="D4325" s="434" t="s">
        <v>33</v>
      </c>
      <c r="F4325" s="434">
        <v>14280</v>
      </c>
      <c r="G4325" s="434">
        <v>112870</v>
      </c>
      <c r="H4325" s="434">
        <v>61468</v>
      </c>
      <c r="I4325" s="434">
        <v>249.87</v>
      </c>
      <c r="J4325" s="434">
        <v>123893</v>
      </c>
      <c r="K4325" s="434">
        <v>2017</v>
      </c>
    </row>
    <row r="4326" spans="1:11" hidden="1" x14ac:dyDescent="0.25">
      <c r="A4326" s="434">
        <v>249856000</v>
      </c>
      <c r="B4326" s="434">
        <v>32097</v>
      </c>
      <c r="C4326" s="434" t="s">
        <v>24</v>
      </c>
      <c r="D4326" s="434" t="s">
        <v>33</v>
      </c>
      <c r="F4326" s="434">
        <v>14280</v>
      </c>
      <c r="G4326" s="434">
        <v>112887</v>
      </c>
      <c r="H4326" s="434">
        <v>61468</v>
      </c>
      <c r="I4326" s="434">
        <v>249.89</v>
      </c>
      <c r="J4326" s="434">
        <v>127650</v>
      </c>
      <c r="K4326" s="434">
        <v>2017</v>
      </c>
    </row>
    <row r="4327" spans="1:11" hidden="1" x14ac:dyDescent="0.25">
      <c r="A4327" s="434">
        <v>249857000</v>
      </c>
      <c r="B4327" s="434">
        <v>7738</v>
      </c>
      <c r="C4327" s="434" t="s">
        <v>24</v>
      </c>
      <c r="D4327" s="434" t="s">
        <v>33</v>
      </c>
      <c r="E4327" s="434">
        <v>14.5</v>
      </c>
      <c r="F4327" s="434">
        <v>14280</v>
      </c>
      <c r="G4327" s="434">
        <v>112829</v>
      </c>
      <c r="H4327" s="434">
        <v>61468</v>
      </c>
      <c r="I4327" s="434">
        <v>249.89</v>
      </c>
      <c r="J4327" s="434">
        <v>127650</v>
      </c>
      <c r="K4327" s="434">
        <v>2017</v>
      </c>
    </row>
    <row r="4328" spans="1:11" hidden="1" x14ac:dyDescent="0.25">
      <c r="A4328" s="434">
        <v>249862000</v>
      </c>
      <c r="B4328" s="434">
        <v>7772</v>
      </c>
      <c r="C4328" s="434" t="s">
        <v>24</v>
      </c>
      <c r="D4328" s="434" t="s">
        <v>36</v>
      </c>
      <c r="E4328" s="434">
        <v>14.5</v>
      </c>
      <c r="F4328" s="434">
        <v>14300</v>
      </c>
      <c r="G4328" s="434">
        <v>158715</v>
      </c>
      <c r="H4328" s="434">
        <v>82648</v>
      </c>
      <c r="I4328" s="434">
        <v>279.31200000000001</v>
      </c>
      <c r="J4328" s="434">
        <v>170644</v>
      </c>
      <c r="K4328" s="434">
        <v>2017</v>
      </c>
    </row>
    <row r="4329" spans="1:11" hidden="1" x14ac:dyDescent="0.25">
      <c r="A4329" s="434">
        <v>249875000</v>
      </c>
      <c r="B4329" s="434">
        <v>739</v>
      </c>
      <c r="C4329" s="434" t="s">
        <v>28</v>
      </c>
      <c r="D4329" s="434" t="s">
        <v>33</v>
      </c>
      <c r="E4329" s="434">
        <v>15.2</v>
      </c>
      <c r="F4329" s="434">
        <v>12240</v>
      </c>
      <c r="G4329" s="434">
        <v>76608</v>
      </c>
      <c r="H4329" s="434">
        <v>39768</v>
      </c>
      <c r="I4329" s="434">
        <v>224.94</v>
      </c>
      <c r="J4329" s="434">
        <v>0</v>
      </c>
      <c r="K4329" s="434">
        <v>2005</v>
      </c>
    </row>
    <row r="4330" spans="1:11" hidden="1" x14ac:dyDescent="0.25">
      <c r="A4330" s="434">
        <v>249878000</v>
      </c>
      <c r="B4330" s="434">
        <v>25234</v>
      </c>
      <c r="C4330" s="434" t="s">
        <v>24</v>
      </c>
      <c r="D4330" s="434" t="s">
        <v>33</v>
      </c>
      <c r="E4330" s="434">
        <v>14.5</v>
      </c>
      <c r="F4330" s="434">
        <v>11140</v>
      </c>
      <c r="G4330" s="434">
        <v>113850</v>
      </c>
      <c r="H4330" s="434">
        <v>62513</v>
      </c>
      <c r="I4330" s="434">
        <v>249.9</v>
      </c>
      <c r="J4330" s="434">
        <v>124517</v>
      </c>
      <c r="K4330" s="434">
        <v>2017</v>
      </c>
    </row>
    <row r="4331" spans="1:11" hidden="1" x14ac:dyDescent="0.25">
      <c r="A4331" s="434">
        <v>249879000</v>
      </c>
      <c r="B4331" s="434">
        <v>692122</v>
      </c>
      <c r="C4331" s="434" t="s">
        <v>61</v>
      </c>
      <c r="D4331" s="434" t="s">
        <v>22</v>
      </c>
      <c r="E4331" s="434">
        <v>10.5</v>
      </c>
      <c r="F4331" s="434">
        <v>1501</v>
      </c>
      <c r="G4331" s="434">
        <v>3699</v>
      </c>
      <c r="H4331" s="434">
        <v>2446</v>
      </c>
      <c r="I4331" s="434">
        <v>88</v>
      </c>
      <c r="J4331" s="434">
        <v>0</v>
      </c>
      <c r="K4331" s="434">
        <v>1997</v>
      </c>
    </row>
    <row r="4332" spans="1:11" hidden="1" x14ac:dyDescent="0.25">
      <c r="A4332" s="434">
        <v>249885000</v>
      </c>
      <c r="B4332" s="434">
        <v>7290</v>
      </c>
      <c r="C4332" s="434" t="s">
        <v>28</v>
      </c>
      <c r="D4332" s="434" t="s">
        <v>29</v>
      </c>
      <c r="E4332" s="434">
        <v>0</v>
      </c>
      <c r="F4332" s="434">
        <v>7000</v>
      </c>
      <c r="G4332" s="434">
        <v>21177</v>
      </c>
      <c r="H4332" s="434">
        <v>13965</v>
      </c>
      <c r="I4332" s="434">
        <v>168.5</v>
      </c>
      <c r="J4332" s="434">
        <v>0</v>
      </c>
      <c r="K4332" s="434">
        <v>2010</v>
      </c>
    </row>
    <row r="4333" spans="1:11" hidden="1" x14ac:dyDescent="0.25">
      <c r="A4333" s="434">
        <v>249890000</v>
      </c>
      <c r="B4333" s="434">
        <v>14187</v>
      </c>
      <c r="C4333" s="434" t="s">
        <v>28</v>
      </c>
      <c r="D4333" s="434" t="s">
        <v>25</v>
      </c>
      <c r="E4333" s="434">
        <v>13</v>
      </c>
      <c r="F4333" s="434">
        <v>4.9000000000000004</v>
      </c>
      <c r="G4333" s="434">
        <v>13971</v>
      </c>
      <c r="H4333" s="434">
        <v>1022</v>
      </c>
      <c r="I4333" s="434">
        <v>142.13999999999999</v>
      </c>
      <c r="J4333" s="434">
        <v>0</v>
      </c>
      <c r="K4333" s="434">
        <v>1970</v>
      </c>
    </row>
    <row r="4334" spans="1:11" hidden="1" x14ac:dyDescent="0.25">
      <c r="A4334" s="434">
        <v>249891000</v>
      </c>
      <c r="B4334" s="434">
        <v>20495</v>
      </c>
      <c r="C4334" s="434" t="s">
        <v>24</v>
      </c>
      <c r="D4334" s="434" t="s">
        <v>22</v>
      </c>
      <c r="E4334" s="434">
        <v>13</v>
      </c>
      <c r="F4334" s="434">
        <v>3200</v>
      </c>
      <c r="G4334" s="434">
        <v>3090</v>
      </c>
      <c r="H4334" s="434">
        <v>2709</v>
      </c>
      <c r="I4334" s="434">
        <v>75</v>
      </c>
      <c r="J4334" s="434">
        <v>3000</v>
      </c>
      <c r="K4334" s="434">
        <v>2004</v>
      </c>
    </row>
    <row r="4335" spans="1:11" hidden="1" x14ac:dyDescent="0.25">
      <c r="A4335" s="434">
        <v>249892000</v>
      </c>
      <c r="B4335" s="434">
        <v>7816</v>
      </c>
      <c r="C4335" s="434" t="s">
        <v>28</v>
      </c>
      <c r="D4335" s="434" t="s">
        <v>29</v>
      </c>
      <c r="E4335" s="434">
        <v>14</v>
      </c>
      <c r="F4335" s="434">
        <v>6100</v>
      </c>
      <c r="G4335" s="434">
        <v>38618</v>
      </c>
      <c r="H4335" s="434">
        <v>25546</v>
      </c>
      <c r="I4335" s="434">
        <v>180</v>
      </c>
      <c r="K4335" s="434">
        <v>2017</v>
      </c>
    </row>
    <row r="4336" spans="1:11" hidden="1" x14ac:dyDescent="0.25">
      <c r="A4336" s="434">
        <v>249893000</v>
      </c>
      <c r="B4336" s="434">
        <v>6378</v>
      </c>
      <c r="C4336" s="434" t="s">
        <v>28</v>
      </c>
      <c r="D4336" s="434" t="s">
        <v>29</v>
      </c>
      <c r="E4336" s="434">
        <v>14</v>
      </c>
      <c r="F4336" s="434">
        <v>6100</v>
      </c>
      <c r="G4336" s="434">
        <v>38541</v>
      </c>
      <c r="H4336" s="434">
        <v>25546</v>
      </c>
      <c r="I4336" s="434">
        <v>180</v>
      </c>
      <c r="K4336" s="434">
        <v>2017</v>
      </c>
    </row>
    <row r="4337" spans="1:11" hidden="1" x14ac:dyDescent="0.25">
      <c r="A4337" s="434">
        <v>249895000</v>
      </c>
      <c r="B4337" s="434">
        <v>696</v>
      </c>
      <c r="C4337" s="434" t="s">
        <v>28</v>
      </c>
      <c r="D4337" s="434" t="s">
        <v>29</v>
      </c>
      <c r="E4337" s="434">
        <v>14</v>
      </c>
      <c r="F4337" s="434">
        <v>7135</v>
      </c>
      <c r="G4337" s="434">
        <v>28542</v>
      </c>
      <c r="H4337" s="434">
        <v>18005</v>
      </c>
      <c r="I4337" s="434">
        <v>172</v>
      </c>
      <c r="K4337" s="434">
        <v>1996</v>
      </c>
    </row>
    <row r="4338" spans="1:11" hidden="1" x14ac:dyDescent="0.25">
      <c r="A4338" s="434">
        <v>249900000</v>
      </c>
      <c r="B4338" s="434">
        <v>12372</v>
      </c>
      <c r="C4338" s="434" t="s">
        <v>28</v>
      </c>
      <c r="D4338" s="434" t="s">
        <v>33</v>
      </c>
      <c r="E4338" s="434">
        <v>16.399999999999999</v>
      </c>
      <c r="F4338" s="434">
        <v>10055</v>
      </c>
      <c r="G4338" s="434">
        <v>73925</v>
      </c>
      <c r="H4338" s="434">
        <v>39893</v>
      </c>
      <c r="I4338" s="434">
        <v>225</v>
      </c>
      <c r="J4338" s="434">
        <v>0</v>
      </c>
      <c r="K4338" s="434">
        <v>1970</v>
      </c>
    </row>
    <row r="4339" spans="1:11" hidden="1" x14ac:dyDescent="0.25">
      <c r="A4339" s="434">
        <v>249903000</v>
      </c>
      <c r="B4339" s="434">
        <v>21845</v>
      </c>
      <c r="C4339" s="434" t="s">
        <v>61</v>
      </c>
      <c r="D4339" s="434" t="s">
        <v>25</v>
      </c>
      <c r="E4339" s="434">
        <v>16</v>
      </c>
      <c r="F4339" s="434">
        <v>16680</v>
      </c>
      <c r="G4339" s="434">
        <v>6639</v>
      </c>
      <c r="H4339" s="434">
        <v>12397</v>
      </c>
      <c r="I4339" s="434">
        <v>129</v>
      </c>
      <c r="K4339" s="434">
        <v>2016</v>
      </c>
    </row>
    <row r="4340" spans="1:11" hidden="1" x14ac:dyDescent="0.25">
      <c r="A4340" s="434">
        <v>249910000</v>
      </c>
      <c r="B4340" s="434">
        <v>598236</v>
      </c>
      <c r="C4340" s="434" t="s">
        <v>31</v>
      </c>
      <c r="D4340" s="434" t="s">
        <v>22</v>
      </c>
      <c r="E4340" s="434">
        <v>10.5</v>
      </c>
      <c r="F4340" s="434">
        <v>1500</v>
      </c>
      <c r="G4340" s="434">
        <v>3695</v>
      </c>
      <c r="H4340" s="434">
        <v>2446</v>
      </c>
      <c r="I4340" s="434">
        <v>87.9</v>
      </c>
      <c r="J4340" s="434">
        <v>0</v>
      </c>
      <c r="K4340" s="434">
        <v>1970</v>
      </c>
    </row>
    <row r="4341" spans="1:11" hidden="1" x14ac:dyDescent="0.25">
      <c r="A4341" s="434">
        <v>249911000</v>
      </c>
      <c r="B4341" s="434">
        <v>4868</v>
      </c>
      <c r="C4341" s="434" t="s">
        <v>20</v>
      </c>
      <c r="D4341" s="434" t="s">
        <v>22</v>
      </c>
      <c r="E4341" s="434">
        <v>12.5</v>
      </c>
      <c r="F4341" s="434">
        <v>1999</v>
      </c>
      <c r="G4341" s="434">
        <v>3146</v>
      </c>
      <c r="H4341" s="434">
        <v>2166</v>
      </c>
      <c r="I4341" s="434">
        <v>88.33</v>
      </c>
      <c r="J4341" s="434">
        <v>3341</v>
      </c>
      <c r="K4341" s="434">
        <v>2009</v>
      </c>
    </row>
    <row r="4342" spans="1:11" hidden="1" x14ac:dyDescent="0.25">
      <c r="A4342" s="434">
        <v>249913000</v>
      </c>
      <c r="B4342" s="434">
        <v>2355</v>
      </c>
      <c r="C4342" s="434" t="s">
        <v>20</v>
      </c>
      <c r="D4342" s="434" t="s">
        <v>25</v>
      </c>
      <c r="E4342" s="434">
        <v>13.5</v>
      </c>
      <c r="F4342" s="434">
        <v>4458</v>
      </c>
      <c r="G4342" s="434">
        <v>6046</v>
      </c>
      <c r="H4342" s="434">
        <v>4667</v>
      </c>
      <c r="I4342" s="434">
        <v>103.6</v>
      </c>
      <c r="J4342" s="434">
        <v>6878</v>
      </c>
      <c r="K4342" s="434">
        <v>1999</v>
      </c>
    </row>
    <row r="4343" spans="1:11" hidden="1" x14ac:dyDescent="0.25">
      <c r="A4343" s="434">
        <v>249914000</v>
      </c>
      <c r="B4343" s="434">
        <v>10987</v>
      </c>
      <c r="C4343" s="434" t="s">
        <v>28</v>
      </c>
      <c r="D4343" s="434" t="s">
        <v>33</v>
      </c>
      <c r="E4343" s="434">
        <v>14.5</v>
      </c>
      <c r="F4343" s="434">
        <v>7430</v>
      </c>
      <c r="G4343" s="434">
        <v>81944</v>
      </c>
      <c r="H4343" s="434">
        <v>43283</v>
      </c>
      <c r="I4343" s="434">
        <v>229</v>
      </c>
      <c r="J4343" s="434">
        <v>0</v>
      </c>
      <c r="K4343" s="434">
        <v>1970</v>
      </c>
    </row>
    <row r="4344" spans="1:11" hidden="1" x14ac:dyDescent="0.25">
      <c r="A4344" s="434">
        <v>249928000</v>
      </c>
      <c r="B4344" s="434">
        <v>34342</v>
      </c>
      <c r="C4344" s="434" t="s">
        <v>61</v>
      </c>
      <c r="D4344" s="434" t="s">
        <v>25</v>
      </c>
      <c r="E4344" s="434">
        <v>12</v>
      </c>
      <c r="F4344" s="434">
        <v>2361</v>
      </c>
      <c r="G4344" s="434">
        <v>4811</v>
      </c>
      <c r="H4344" s="434">
        <v>3618</v>
      </c>
      <c r="I4344" s="434">
        <v>100.7</v>
      </c>
      <c r="K4344" s="434">
        <v>2005</v>
      </c>
    </row>
    <row r="4345" spans="1:11" hidden="1" x14ac:dyDescent="0.25">
      <c r="A4345" s="434">
        <v>249930000</v>
      </c>
      <c r="B4345" s="434">
        <v>4719</v>
      </c>
      <c r="C4345" s="434" t="s">
        <v>20</v>
      </c>
      <c r="D4345" s="434" t="s">
        <v>22</v>
      </c>
      <c r="E4345" s="434">
        <v>11</v>
      </c>
      <c r="F4345" s="434">
        <v>1878</v>
      </c>
      <c r="G4345" s="434">
        <v>3074</v>
      </c>
      <c r="H4345" s="434">
        <v>2093</v>
      </c>
      <c r="I4345" s="434">
        <v>84.97</v>
      </c>
      <c r="J4345" s="434">
        <v>3343</v>
      </c>
      <c r="K4345" s="434">
        <v>2010</v>
      </c>
    </row>
    <row r="4346" spans="1:11" hidden="1" x14ac:dyDescent="0.25">
      <c r="A4346" s="434">
        <v>249934000</v>
      </c>
      <c r="B4346" s="434">
        <v>874025</v>
      </c>
      <c r="C4346" s="434" t="s">
        <v>61</v>
      </c>
      <c r="D4346" s="434" t="s">
        <v>22</v>
      </c>
      <c r="E4346" s="434">
        <v>10.5</v>
      </c>
      <c r="F4346" s="434">
        <v>1500</v>
      </c>
      <c r="G4346" s="434">
        <v>3735</v>
      </c>
      <c r="H4346" s="434">
        <v>2446</v>
      </c>
      <c r="I4346" s="434">
        <v>87.99</v>
      </c>
      <c r="J4346" s="434">
        <v>0</v>
      </c>
      <c r="K4346" s="434">
        <v>1997</v>
      </c>
    </row>
    <row r="4347" spans="1:11" hidden="1" x14ac:dyDescent="0.25">
      <c r="A4347" s="434">
        <v>249945000</v>
      </c>
      <c r="B4347" s="434">
        <v>10891</v>
      </c>
      <c r="C4347" s="434" t="s">
        <v>28</v>
      </c>
      <c r="D4347" s="434" t="s">
        <v>33</v>
      </c>
      <c r="E4347" s="434">
        <v>14.5</v>
      </c>
      <c r="F4347" s="434">
        <v>11300</v>
      </c>
      <c r="G4347" s="434">
        <v>87375</v>
      </c>
      <c r="H4347" s="434">
        <v>47984</v>
      </c>
      <c r="I4347" s="434">
        <v>229</v>
      </c>
      <c r="J4347" s="434">
        <v>0</v>
      </c>
      <c r="K4347" s="434">
        <v>2010</v>
      </c>
    </row>
    <row r="4348" spans="1:11" hidden="1" x14ac:dyDescent="0.25">
      <c r="A4348" s="434">
        <v>249947000</v>
      </c>
      <c r="B4348" s="434">
        <v>7168</v>
      </c>
      <c r="C4348" s="434" t="s">
        <v>28</v>
      </c>
      <c r="D4348" s="434" t="s">
        <v>33</v>
      </c>
      <c r="E4348" s="434">
        <v>14.5</v>
      </c>
      <c r="F4348" s="434">
        <v>11300</v>
      </c>
      <c r="G4348" s="434">
        <v>87375</v>
      </c>
      <c r="H4348" s="434">
        <v>47984</v>
      </c>
      <c r="I4348" s="434">
        <v>229</v>
      </c>
      <c r="K4348" s="434">
        <v>2010</v>
      </c>
    </row>
    <row r="4349" spans="1:11" hidden="1" x14ac:dyDescent="0.25">
      <c r="A4349" s="434">
        <v>249948000</v>
      </c>
      <c r="B4349" s="434">
        <v>44317</v>
      </c>
      <c r="C4349" s="434" t="s">
        <v>24</v>
      </c>
      <c r="D4349" s="434" t="s">
        <v>33</v>
      </c>
      <c r="F4349" s="434">
        <v>11820</v>
      </c>
      <c r="G4349" s="434">
        <v>112700</v>
      </c>
      <c r="H4349" s="434">
        <v>62557</v>
      </c>
      <c r="I4349" s="434">
        <v>249.97</v>
      </c>
      <c r="J4349" s="434">
        <v>124778</v>
      </c>
      <c r="K4349" s="434">
        <v>2016</v>
      </c>
    </row>
    <row r="4350" spans="1:11" hidden="1" x14ac:dyDescent="0.25">
      <c r="A4350" s="434">
        <v>249949000</v>
      </c>
      <c r="B4350" s="434">
        <v>8533</v>
      </c>
      <c r="C4350" s="434" t="s">
        <v>28</v>
      </c>
      <c r="D4350" s="434" t="s">
        <v>33</v>
      </c>
      <c r="E4350" s="434">
        <v>14.5</v>
      </c>
      <c r="F4350" s="434">
        <v>11620</v>
      </c>
      <c r="G4350" s="434">
        <v>82668</v>
      </c>
      <c r="H4350" s="434">
        <v>42887</v>
      </c>
      <c r="I4350" s="434">
        <v>228.99</v>
      </c>
      <c r="J4350" s="434">
        <v>0</v>
      </c>
      <c r="K4350" s="434">
        <v>2007</v>
      </c>
    </row>
    <row r="4351" spans="1:11" hidden="1" x14ac:dyDescent="0.25">
      <c r="A4351" s="434">
        <v>249952000</v>
      </c>
      <c r="B4351" s="434">
        <v>59192</v>
      </c>
      <c r="C4351" s="434" t="s">
        <v>46</v>
      </c>
      <c r="D4351" s="434" t="s">
        <v>17</v>
      </c>
      <c r="E4351" s="434">
        <v>15.8</v>
      </c>
      <c r="F4351" s="434">
        <v>5182</v>
      </c>
      <c r="G4351" s="434">
        <v>2100</v>
      </c>
      <c r="H4351" s="434">
        <v>1474</v>
      </c>
      <c r="I4351" s="434">
        <v>64.59</v>
      </c>
      <c r="J4351" s="434">
        <v>0</v>
      </c>
      <c r="K4351" s="434">
        <v>1980</v>
      </c>
    </row>
    <row r="4352" spans="1:11" hidden="1" x14ac:dyDescent="0.25">
      <c r="A4352" s="434">
        <v>249953000</v>
      </c>
      <c r="B4352" s="434">
        <v>4437</v>
      </c>
      <c r="C4352" s="434" t="s">
        <v>28</v>
      </c>
      <c r="D4352" s="434" t="s">
        <v>36</v>
      </c>
      <c r="E4352" s="434">
        <v>14</v>
      </c>
      <c r="F4352" s="434">
        <v>16852</v>
      </c>
      <c r="G4352" s="434">
        <v>173880</v>
      </c>
      <c r="H4352" s="434">
        <v>88930</v>
      </c>
      <c r="I4352" s="434">
        <v>289</v>
      </c>
      <c r="K4352" s="434">
        <v>2004</v>
      </c>
    </row>
    <row r="4353" spans="1:11" hidden="1" x14ac:dyDescent="0.25">
      <c r="A4353" s="434">
        <v>249954000</v>
      </c>
      <c r="B4353" s="434">
        <v>10464</v>
      </c>
      <c r="C4353" s="434" t="s">
        <v>28</v>
      </c>
      <c r="D4353" s="434" t="s">
        <v>36</v>
      </c>
      <c r="E4353" s="434">
        <v>14.5</v>
      </c>
      <c r="F4353" s="434">
        <v>18660</v>
      </c>
      <c r="G4353" s="434">
        <v>180022</v>
      </c>
      <c r="H4353" s="434">
        <v>94232</v>
      </c>
      <c r="I4353" s="434">
        <v>292</v>
      </c>
      <c r="J4353" s="434">
        <v>0</v>
      </c>
      <c r="K4353" s="434">
        <v>2009</v>
      </c>
    </row>
    <row r="4354" spans="1:11" hidden="1" x14ac:dyDescent="0.25">
      <c r="A4354" s="434">
        <v>249959000</v>
      </c>
      <c r="B4354" s="434">
        <v>51329</v>
      </c>
      <c r="C4354" s="434" t="s">
        <v>20</v>
      </c>
      <c r="D4354" s="434" t="s">
        <v>22</v>
      </c>
      <c r="E4354" s="434">
        <v>14</v>
      </c>
      <c r="F4354" s="434">
        <v>1710</v>
      </c>
      <c r="G4354" s="434">
        <v>4127</v>
      </c>
      <c r="H4354" s="434">
        <v>2974</v>
      </c>
      <c r="I4354" s="434">
        <v>98.71</v>
      </c>
      <c r="J4354" s="434">
        <v>0</v>
      </c>
      <c r="K4354" s="434">
        <v>1970</v>
      </c>
    </row>
    <row r="4355" spans="1:11" hidden="1" x14ac:dyDescent="0.25">
      <c r="A4355" s="434">
        <v>249960000</v>
      </c>
      <c r="B4355" s="434">
        <v>497</v>
      </c>
      <c r="C4355" s="434" t="s">
        <v>20</v>
      </c>
      <c r="D4355" s="434" t="s">
        <v>25</v>
      </c>
      <c r="E4355" s="434">
        <v>14.5</v>
      </c>
      <c r="F4355" s="434">
        <v>2638</v>
      </c>
      <c r="G4355" s="434">
        <v>6435</v>
      </c>
      <c r="H4355" s="434">
        <v>4276</v>
      </c>
      <c r="I4355" s="434">
        <v>109</v>
      </c>
      <c r="J4355" s="434">
        <v>6857</v>
      </c>
      <c r="K4355" s="434">
        <v>2009</v>
      </c>
    </row>
    <row r="4356" spans="1:11" hidden="1" x14ac:dyDescent="0.25">
      <c r="A4356" s="434">
        <v>249962000</v>
      </c>
      <c r="B4356" s="434">
        <v>617441</v>
      </c>
      <c r="C4356" s="434" t="s">
        <v>31</v>
      </c>
      <c r="D4356" s="434" t="s">
        <v>29</v>
      </c>
      <c r="E4356" s="434">
        <v>17.5</v>
      </c>
      <c r="F4356" s="434">
        <v>12600</v>
      </c>
      <c r="G4356" s="434">
        <v>18972</v>
      </c>
      <c r="H4356" s="434">
        <v>20851</v>
      </c>
      <c r="I4356" s="434">
        <v>178.6</v>
      </c>
      <c r="J4356" s="434">
        <v>0</v>
      </c>
      <c r="K4356" s="434">
        <v>1970</v>
      </c>
    </row>
    <row r="4357" spans="1:11" hidden="1" x14ac:dyDescent="0.25">
      <c r="A4357" s="434">
        <v>249963000</v>
      </c>
      <c r="B4357" s="434">
        <v>9827</v>
      </c>
      <c r="C4357" s="434" t="s">
        <v>28</v>
      </c>
      <c r="D4357" s="434" t="s">
        <v>29</v>
      </c>
      <c r="E4357" s="434">
        <v>14.3</v>
      </c>
      <c r="F4357" s="434">
        <v>6620</v>
      </c>
      <c r="G4357" s="434">
        <v>32642</v>
      </c>
      <c r="H4357" s="434">
        <v>19885</v>
      </c>
      <c r="I4357" s="434">
        <v>177</v>
      </c>
      <c r="J4357" s="434">
        <v>0</v>
      </c>
      <c r="K4357" s="434">
        <v>1970</v>
      </c>
    </row>
    <row r="4358" spans="1:11" hidden="1" x14ac:dyDescent="0.25">
      <c r="A4358" s="434">
        <v>249967000</v>
      </c>
      <c r="B4358" s="434">
        <v>4074</v>
      </c>
      <c r="C4358" s="434" t="s">
        <v>28</v>
      </c>
      <c r="D4358" s="434" t="s">
        <v>29</v>
      </c>
      <c r="E4358" s="434">
        <v>14.3</v>
      </c>
      <c r="F4358" s="434">
        <v>7024</v>
      </c>
      <c r="G4358" s="434">
        <v>46412</v>
      </c>
      <c r="H4358" s="434">
        <v>25531</v>
      </c>
      <c r="I4358" s="434">
        <v>183</v>
      </c>
      <c r="K4358" s="434">
        <v>2006</v>
      </c>
    </row>
    <row r="4359" spans="1:11" hidden="1" x14ac:dyDescent="0.25">
      <c r="A4359" s="434">
        <v>249969000</v>
      </c>
      <c r="B4359" s="434">
        <v>62408</v>
      </c>
      <c r="C4359" s="434" t="s">
        <v>24</v>
      </c>
      <c r="D4359" s="434" t="s">
        <v>22</v>
      </c>
      <c r="E4359" s="434">
        <v>13</v>
      </c>
      <c r="F4359" s="434">
        <v>3200</v>
      </c>
      <c r="G4359" s="434">
        <v>3090</v>
      </c>
      <c r="H4359" s="434">
        <v>2718</v>
      </c>
      <c r="I4359" s="434">
        <v>75</v>
      </c>
      <c r="J4359" s="434">
        <v>3029</v>
      </c>
      <c r="K4359" s="434">
        <v>2004</v>
      </c>
    </row>
    <row r="4360" spans="1:11" hidden="1" x14ac:dyDescent="0.25">
      <c r="A4360" s="434">
        <v>249971000</v>
      </c>
      <c r="B4360" s="434">
        <v>5115</v>
      </c>
      <c r="C4360" s="434" t="s">
        <v>16</v>
      </c>
      <c r="D4360" s="434" t="s">
        <v>29</v>
      </c>
      <c r="E4360" s="434">
        <v>14</v>
      </c>
      <c r="F4360" s="434">
        <v>9480</v>
      </c>
      <c r="G4360" s="434">
        <v>38554</v>
      </c>
      <c r="H4360" s="434">
        <v>24048</v>
      </c>
      <c r="I4360" s="434">
        <v>182.86</v>
      </c>
      <c r="J4360" s="434">
        <v>37963</v>
      </c>
      <c r="K4360" s="434">
        <v>2006</v>
      </c>
    </row>
    <row r="4361" spans="1:11" hidden="1" x14ac:dyDescent="0.25">
      <c r="A4361" s="434">
        <v>249973000</v>
      </c>
      <c r="B4361" s="434">
        <v>106475</v>
      </c>
      <c r="C4361" s="434" t="s">
        <v>44</v>
      </c>
      <c r="D4361" s="434" t="s">
        <v>40</v>
      </c>
      <c r="E4361" s="434">
        <v>21.8</v>
      </c>
      <c r="F4361" s="434">
        <v>64170</v>
      </c>
      <c r="G4361" s="434">
        <v>12200</v>
      </c>
      <c r="H4361" s="434">
        <v>171598</v>
      </c>
      <c r="I4361" s="434">
        <v>315.83</v>
      </c>
      <c r="J4361" s="434">
        <v>0</v>
      </c>
      <c r="K4361" s="434">
        <v>2017</v>
      </c>
    </row>
    <row r="4362" spans="1:11" hidden="1" x14ac:dyDescent="0.25">
      <c r="A4362" s="434">
        <v>249974000</v>
      </c>
      <c r="B4362" s="434">
        <v>5041</v>
      </c>
      <c r="C4362" s="434" t="s">
        <v>20</v>
      </c>
      <c r="D4362" s="434" t="s">
        <v>29</v>
      </c>
      <c r="E4362" s="434">
        <v>14.2</v>
      </c>
      <c r="F4362" s="434">
        <v>9960</v>
      </c>
      <c r="G4362" s="434">
        <v>51218</v>
      </c>
      <c r="H4362" s="434">
        <v>30068</v>
      </c>
      <c r="I4362" s="434">
        <v>183.06299999999999</v>
      </c>
      <c r="J4362" s="434">
        <v>52047</v>
      </c>
      <c r="K4362" s="434">
        <v>2007</v>
      </c>
    </row>
    <row r="4363" spans="1:11" hidden="1" x14ac:dyDescent="0.25">
      <c r="A4363" s="434">
        <v>249975000</v>
      </c>
      <c r="B4363" s="434">
        <v>620</v>
      </c>
      <c r="C4363" s="434" t="s">
        <v>28</v>
      </c>
      <c r="D4363" s="434" t="s">
        <v>33</v>
      </c>
      <c r="E4363" s="434">
        <v>14.5</v>
      </c>
      <c r="F4363" s="434">
        <v>8877</v>
      </c>
      <c r="G4363" s="434">
        <v>73311</v>
      </c>
      <c r="H4363" s="434">
        <v>38367</v>
      </c>
      <c r="I4363" s="434">
        <v>225</v>
      </c>
      <c r="K4363" s="434">
        <v>2001</v>
      </c>
    </row>
    <row r="4364" spans="1:11" hidden="1" x14ac:dyDescent="0.25">
      <c r="A4364" s="434">
        <v>249981000</v>
      </c>
      <c r="B4364" s="434">
        <v>1154</v>
      </c>
      <c r="C4364" s="434" t="s">
        <v>16</v>
      </c>
      <c r="D4364" s="434" t="s">
        <v>33</v>
      </c>
      <c r="E4364" s="434">
        <v>15</v>
      </c>
      <c r="F4364" s="434">
        <v>12205</v>
      </c>
      <c r="G4364" s="434">
        <v>114055</v>
      </c>
      <c r="H4364" s="434">
        <v>63758</v>
      </c>
      <c r="I4364" s="434">
        <v>249.89999</v>
      </c>
      <c r="J4364" s="434">
        <v>126053</v>
      </c>
      <c r="K4364" s="434">
        <v>2017</v>
      </c>
    </row>
    <row r="4365" spans="1:11" hidden="1" x14ac:dyDescent="0.25">
      <c r="A4365" s="434">
        <v>249986000</v>
      </c>
      <c r="B4365" s="434">
        <v>7801</v>
      </c>
      <c r="C4365" s="434" t="s">
        <v>16</v>
      </c>
      <c r="D4365" s="434" t="s">
        <v>33</v>
      </c>
      <c r="E4365" s="434">
        <v>15</v>
      </c>
      <c r="F4365" s="434">
        <v>12205</v>
      </c>
      <c r="G4365" s="434">
        <v>114129</v>
      </c>
      <c r="H4365" s="434">
        <v>63758</v>
      </c>
      <c r="I4365" s="434">
        <v>249.89999</v>
      </c>
      <c r="J4365" s="434">
        <v>126053</v>
      </c>
      <c r="K4365" s="434">
        <v>2017</v>
      </c>
    </row>
    <row r="4366" spans="1:11" hidden="1" x14ac:dyDescent="0.25">
      <c r="A4366" s="434">
        <v>249987000</v>
      </c>
      <c r="B4366" s="434">
        <v>65426</v>
      </c>
      <c r="C4366" s="434" t="s">
        <v>24</v>
      </c>
      <c r="D4366" s="434" t="s">
        <v>33</v>
      </c>
      <c r="E4366" s="434">
        <v>15</v>
      </c>
      <c r="F4366" s="434">
        <v>11820</v>
      </c>
      <c r="G4366" s="434">
        <v>113737</v>
      </c>
      <c r="H4366" s="434">
        <v>62557</v>
      </c>
      <c r="I4366" s="434">
        <v>249.97</v>
      </c>
      <c r="J4366" s="434">
        <v>123933</v>
      </c>
      <c r="K4366" s="434">
        <v>2017</v>
      </c>
    </row>
    <row r="4367" spans="1:11" hidden="1" x14ac:dyDescent="0.25">
      <c r="A4367" s="434">
        <v>249993000</v>
      </c>
      <c r="B4367" s="434">
        <v>58611</v>
      </c>
      <c r="C4367" s="434" t="s">
        <v>20</v>
      </c>
      <c r="D4367" s="434" t="s">
        <v>22</v>
      </c>
      <c r="G4367" s="434">
        <v>4121</v>
      </c>
      <c r="H4367" s="434">
        <v>2974</v>
      </c>
      <c r="I4367" s="434">
        <v>99</v>
      </c>
      <c r="J4367" s="434">
        <v>0</v>
      </c>
      <c r="K4367" s="434">
        <v>1970</v>
      </c>
    </row>
    <row r="4368" spans="1:11" hidden="1" x14ac:dyDescent="0.25">
      <c r="A4368" s="434">
        <v>249994000</v>
      </c>
      <c r="B4368" s="434">
        <v>5528</v>
      </c>
      <c r="C4368" s="434" t="s">
        <v>20</v>
      </c>
      <c r="D4368" s="434" t="s">
        <v>22</v>
      </c>
      <c r="E4368" s="434">
        <v>14.5</v>
      </c>
      <c r="F4368" s="434">
        <v>2999</v>
      </c>
      <c r="G4368" s="434">
        <v>5513</v>
      </c>
      <c r="H4368" s="434">
        <v>3644</v>
      </c>
      <c r="I4368" s="434">
        <v>99.98</v>
      </c>
      <c r="J4368" s="434">
        <v>6240</v>
      </c>
      <c r="K4368" s="434">
        <v>2009</v>
      </c>
    </row>
    <row r="4369" spans="1:11" hidden="1" x14ac:dyDescent="0.25">
      <c r="A4369" s="434">
        <v>249997000</v>
      </c>
      <c r="B4369" s="434">
        <v>60622</v>
      </c>
      <c r="C4369" s="434" t="s">
        <v>24</v>
      </c>
      <c r="D4369" s="434" t="s">
        <v>33</v>
      </c>
      <c r="E4369" s="434">
        <v>14.5</v>
      </c>
      <c r="F4369" s="434">
        <v>16080</v>
      </c>
      <c r="G4369" s="434">
        <v>113563</v>
      </c>
      <c r="H4369" s="434">
        <v>60751</v>
      </c>
      <c r="I4369" s="434">
        <v>249.9</v>
      </c>
      <c r="J4369" s="434">
        <v>120891</v>
      </c>
      <c r="K4369" s="434">
        <v>2017</v>
      </c>
    </row>
    <row r="4370" spans="1:11" hidden="1" x14ac:dyDescent="0.25">
      <c r="A4370" s="434">
        <v>249998000</v>
      </c>
      <c r="B4370" s="434">
        <v>29551</v>
      </c>
      <c r="C4370" s="434" t="s">
        <v>24</v>
      </c>
      <c r="D4370" s="434" t="s">
        <v>33</v>
      </c>
      <c r="E4370" s="434">
        <v>14.5</v>
      </c>
      <c r="F4370" s="434">
        <v>11760</v>
      </c>
      <c r="G4370" s="434">
        <v>113563</v>
      </c>
      <c r="H4370" s="434">
        <v>60751</v>
      </c>
      <c r="I4370" s="434">
        <v>249.9</v>
      </c>
      <c r="J4370" s="434">
        <v>120891</v>
      </c>
      <c r="K4370" s="434">
        <v>2017</v>
      </c>
    </row>
    <row r="4371" spans="1:11" hidden="1" x14ac:dyDescent="0.25">
      <c r="A4371" s="434">
        <v>250000040</v>
      </c>
      <c r="B4371" s="434">
        <v>61117</v>
      </c>
      <c r="C4371" s="434" t="s">
        <v>61</v>
      </c>
      <c r="D4371" s="434" t="s">
        <v>22</v>
      </c>
      <c r="E4371" s="434">
        <v>11.5</v>
      </c>
      <c r="F4371" s="434">
        <v>1800</v>
      </c>
      <c r="G4371" s="434">
        <v>4530</v>
      </c>
      <c r="H4371" s="434">
        <v>2999</v>
      </c>
      <c r="I4371" s="434">
        <v>89.99</v>
      </c>
      <c r="J4371" s="434">
        <v>0</v>
      </c>
      <c r="K4371" s="434">
        <v>2006</v>
      </c>
    </row>
    <row r="4372" spans="1:11" x14ac:dyDescent="0.25">
      <c r="A4372" s="434">
        <v>250000096</v>
      </c>
      <c r="B4372" s="434">
        <v>5828</v>
      </c>
      <c r="C4372" s="434" t="s">
        <v>59</v>
      </c>
      <c r="D4372" s="434" t="s">
        <v>17</v>
      </c>
      <c r="E4372" s="434">
        <v>13</v>
      </c>
      <c r="F4372" s="434">
        <v>2708</v>
      </c>
      <c r="G4372" s="434">
        <v>0</v>
      </c>
      <c r="H4372" s="434">
        <v>1093</v>
      </c>
      <c r="I4372" s="434">
        <v>58</v>
      </c>
      <c r="J4372" s="434">
        <v>0</v>
      </c>
      <c r="K4372" s="434">
        <v>1970</v>
      </c>
    </row>
    <row r="4373" spans="1:11" x14ac:dyDescent="0.25">
      <c r="A4373" s="434">
        <v>250000097</v>
      </c>
      <c r="B4373" s="434">
        <v>12564</v>
      </c>
      <c r="C4373" s="434" t="s">
        <v>59</v>
      </c>
      <c r="D4373" s="434" t="s">
        <v>17</v>
      </c>
      <c r="E4373" s="434">
        <v>13</v>
      </c>
      <c r="F4373" s="434">
        <v>2708</v>
      </c>
      <c r="G4373" s="434">
        <v>0</v>
      </c>
      <c r="H4373" s="434">
        <v>1093</v>
      </c>
      <c r="I4373" s="434">
        <v>58</v>
      </c>
      <c r="J4373" s="434">
        <v>0</v>
      </c>
      <c r="K4373" s="434">
        <v>1970</v>
      </c>
    </row>
    <row r="4374" spans="1:11" hidden="1" x14ac:dyDescent="0.25">
      <c r="A4374" s="434">
        <v>250000444</v>
      </c>
      <c r="B4374" s="434">
        <v>91038</v>
      </c>
      <c r="C4374" s="434" t="s">
        <v>61</v>
      </c>
      <c r="D4374" s="434" t="s">
        <v>22</v>
      </c>
      <c r="E4374" s="434">
        <v>11.5</v>
      </c>
      <c r="F4374" s="434">
        <v>1800</v>
      </c>
      <c r="G4374" s="434">
        <v>4504</v>
      </c>
      <c r="H4374" s="434">
        <v>2999</v>
      </c>
      <c r="I4374" s="434">
        <v>89.99</v>
      </c>
      <c r="J4374" s="434">
        <v>0</v>
      </c>
      <c r="K4374" s="434">
        <v>2005</v>
      </c>
    </row>
    <row r="4375" spans="1:11" x14ac:dyDescent="0.25">
      <c r="A4375" s="434">
        <v>250000527</v>
      </c>
      <c r="B4375" s="434">
        <v>12590</v>
      </c>
      <c r="C4375" s="434" t="s">
        <v>59</v>
      </c>
      <c r="D4375" s="434" t="s">
        <v>13</v>
      </c>
      <c r="E4375" s="434">
        <v>0</v>
      </c>
      <c r="F4375" s="434">
        <v>0</v>
      </c>
      <c r="G4375" s="434">
        <v>0</v>
      </c>
      <c r="H4375" s="434">
        <v>276</v>
      </c>
      <c r="I4375" s="434">
        <v>26.52</v>
      </c>
      <c r="J4375" s="434">
        <v>0</v>
      </c>
      <c r="K4375" s="434">
        <v>1970</v>
      </c>
    </row>
    <row r="4376" spans="1:11" hidden="1" x14ac:dyDescent="0.25">
      <c r="A4376" s="434">
        <v>250000609</v>
      </c>
      <c r="B4376" s="434">
        <v>69072</v>
      </c>
      <c r="C4376" s="434" t="s">
        <v>31</v>
      </c>
      <c r="D4376" s="434" t="s">
        <v>22</v>
      </c>
      <c r="E4376" s="434">
        <v>11.5</v>
      </c>
      <c r="F4376" s="434">
        <v>1499</v>
      </c>
      <c r="G4376" s="434">
        <v>4933</v>
      </c>
      <c r="H4376" s="434">
        <v>2999</v>
      </c>
      <c r="I4376" s="434">
        <v>89.99</v>
      </c>
      <c r="J4376" s="434">
        <v>0</v>
      </c>
      <c r="K4376" s="434">
        <v>1970</v>
      </c>
    </row>
    <row r="4377" spans="1:11" hidden="1" x14ac:dyDescent="0.25">
      <c r="A4377" s="434">
        <v>250000772</v>
      </c>
      <c r="B4377" s="434">
        <v>34366</v>
      </c>
      <c r="C4377" s="434" t="s">
        <v>31</v>
      </c>
      <c r="D4377" s="434" t="s">
        <v>22</v>
      </c>
      <c r="E4377" s="434">
        <v>11.5</v>
      </c>
      <c r="F4377" s="434">
        <v>1800</v>
      </c>
      <c r="G4377" s="434">
        <v>4933</v>
      </c>
      <c r="H4377" s="434">
        <v>2999</v>
      </c>
      <c r="I4377" s="434">
        <v>89.99</v>
      </c>
      <c r="J4377" s="434">
        <v>0</v>
      </c>
      <c r="K4377" s="434">
        <v>1970</v>
      </c>
    </row>
    <row r="4378" spans="1:11" hidden="1" x14ac:dyDescent="0.25">
      <c r="A4378" s="434">
        <v>250000817</v>
      </c>
      <c r="B4378" s="434">
        <v>77919</v>
      </c>
      <c r="C4378" s="434" t="s">
        <v>31</v>
      </c>
      <c r="D4378" s="434" t="s">
        <v>22</v>
      </c>
      <c r="E4378" s="434">
        <v>11.5</v>
      </c>
      <c r="F4378" s="434">
        <v>1978</v>
      </c>
      <c r="G4378" s="434">
        <v>4889</v>
      </c>
      <c r="H4378" s="434">
        <v>2998</v>
      </c>
      <c r="I4378" s="434">
        <v>89.95</v>
      </c>
      <c r="J4378" s="434">
        <v>0</v>
      </c>
      <c r="K4378" s="434">
        <v>2006</v>
      </c>
    </row>
    <row r="4379" spans="1:11" hidden="1" x14ac:dyDescent="0.25">
      <c r="A4379" s="434">
        <v>250000818</v>
      </c>
      <c r="B4379" s="434">
        <v>68399</v>
      </c>
      <c r="C4379" s="434" t="s">
        <v>31</v>
      </c>
      <c r="D4379" s="434" t="s">
        <v>22</v>
      </c>
      <c r="E4379" s="434">
        <v>11.5</v>
      </c>
      <c r="F4379" s="434">
        <v>1978</v>
      </c>
      <c r="G4379" s="434">
        <v>4500</v>
      </c>
      <c r="H4379" s="434">
        <v>2998</v>
      </c>
      <c r="I4379" s="434">
        <v>89.95</v>
      </c>
      <c r="J4379" s="434">
        <v>0</v>
      </c>
      <c r="K4379" s="434">
        <v>2006</v>
      </c>
    </row>
    <row r="4380" spans="1:11" x14ac:dyDescent="0.25">
      <c r="A4380" s="434">
        <v>250000870</v>
      </c>
      <c r="B4380" s="434">
        <v>47756</v>
      </c>
      <c r="C4380" s="434" t="s">
        <v>59</v>
      </c>
      <c r="D4380" s="434" t="s">
        <v>17</v>
      </c>
      <c r="E4380" s="434">
        <v>14</v>
      </c>
      <c r="F4380" s="434">
        <v>3001</v>
      </c>
      <c r="G4380" s="434">
        <v>1200</v>
      </c>
      <c r="H4380" s="434">
        <v>1094</v>
      </c>
      <c r="I4380" s="434">
        <v>50.72</v>
      </c>
      <c r="J4380" s="434">
        <v>0</v>
      </c>
      <c r="K4380" s="434">
        <v>1970</v>
      </c>
    </row>
    <row r="4381" spans="1:11" x14ac:dyDescent="0.25">
      <c r="A4381" s="434">
        <v>250000887</v>
      </c>
      <c r="B4381" s="434">
        <v>17018</v>
      </c>
      <c r="C4381" s="434" t="s">
        <v>59</v>
      </c>
      <c r="D4381" s="434" t="s">
        <v>17</v>
      </c>
      <c r="E4381" s="434">
        <v>14</v>
      </c>
      <c r="F4381" s="434">
        <v>3001</v>
      </c>
      <c r="G4381" s="434">
        <v>1200</v>
      </c>
      <c r="H4381" s="434">
        <v>1094</v>
      </c>
      <c r="I4381" s="434">
        <v>50.72</v>
      </c>
      <c r="J4381" s="434">
        <v>0</v>
      </c>
      <c r="K4381" s="434">
        <v>1970</v>
      </c>
    </row>
    <row r="4382" spans="1:11" x14ac:dyDescent="0.25">
      <c r="A4382" s="434">
        <v>250000956</v>
      </c>
      <c r="B4382" s="434">
        <v>14160</v>
      </c>
      <c r="C4382" s="434" t="s">
        <v>59</v>
      </c>
      <c r="D4382" s="434" t="s">
        <v>13</v>
      </c>
      <c r="E4382" s="434">
        <v>9</v>
      </c>
      <c r="F4382" s="434">
        <v>824</v>
      </c>
      <c r="G4382" s="434">
        <v>0</v>
      </c>
      <c r="H4382" s="434">
        <v>224</v>
      </c>
      <c r="I4382" s="434">
        <v>23.2</v>
      </c>
      <c r="J4382" s="434">
        <v>0</v>
      </c>
      <c r="K4382" s="434">
        <v>1970</v>
      </c>
    </row>
    <row r="4383" spans="1:11" hidden="1" x14ac:dyDescent="0.25">
      <c r="A4383" s="434">
        <v>250000962</v>
      </c>
      <c r="B4383" s="434">
        <v>90487</v>
      </c>
      <c r="C4383" s="434" t="s">
        <v>61</v>
      </c>
      <c r="D4383" s="434" t="s">
        <v>22</v>
      </c>
      <c r="E4383" s="434">
        <v>11.5</v>
      </c>
      <c r="F4383" s="434">
        <v>1800</v>
      </c>
      <c r="G4383" s="434">
        <v>4530</v>
      </c>
      <c r="H4383" s="434">
        <v>2999</v>
      </c>
      <c r="I4383" s="434">
        <v>89.99</v>
      </c>
      <c r="J4383" s="434">
        <v>0</v>
      </c>
      <c r="K4383" s="434">
        <v>2007</v>
      </c>
    </row>
    <row r="4384" spans="1:11" hidden="1" x14ac:dyDescent="0.25">
      <c r="A4384" s="434">
        <v>250000963</v>
      </c>
      <c r="B4384" s="434">
        <v>61320</v>
      </c>
      <c r="C4384" s="434" t="s">
        <v>31</v>
      </c>
      <c r="D4384" s="434" t="s">
        <v>22</v>
      </c>
      <c r="E4384" s="434">
        <v>11.5</v>
      </c>
      <c r="F4384" s="434">
        <v>1978</v>
      </c>
      <c r="G4384" s="434">
        <v>4500</v>
      </c>
      <c r="H4384" s="434">
        <v>2998</v>
      </c>
      <c r="I4384" s="434">
        <v>89.95</v>
      </c>
      <c r="J4384" s="434">
        <v>0</v>
      </c>
      <c r="K4384" s="434">
        <v>2007</v>
      </c>
    </row>
    <row r="4385" spans="1:11" hidden="1" x14ac:dyDescent="0.25">
      <c r="A4385" s="434">
        <v>250000964</v>
      </c>
      <c r="B4385" s="434">
        <v>61037</v>
      </c>
      <c r="C4385" s="434" t="s">
        <v>31</v>
      </c>
      <c r="D4385" s="434" t="s">
        <v>22</v>
      </c>
      <c r="E4385" s="434">
        <v>11.5</v>
      </c>
      <c r="F4385" s="434">
        <v>1978</v>
      </c>
      <c r="G4385" s="434">
        <v>4500</v>
      </c>
      <c r="H4385" s="434">
        <v>2998</v>
      </c>
      <c r="I4385" s="434">
        <v>89.95</v>
      </c>
      <c r="J4385" s="434">
        <v>0</v>
      </c>
      <c r="K4385" s="434">
        <v>2007</v>
      </c>
    </row>
    <row r="4386" spans="1:11" hidden="1" x14ac:dyDescent="0.25">
      <c r="A4386" s="434">
        <v>250001109</v>
      </c>
      <c r="B4386" s="434">
        <v>53711</v>
      </c>
      <c r="C4386" s="434" t="s">
        <v>61</v>
      </c>
      <c r="D4386" s="434" t="s">
        <v>22</v>
      </c>
      <c r="E4386" s="434">
        <v>11.5</v>
      </c>
      <c r="F4386" s="434">
        <v>1800</v>
      </c>
      <c r="G4386" s="434">
        <v>4485</v>
      </c>
      <c r="H4386" s="434">
        <v>2999</v>
      </c>
      <c r="I4386" s="434">
        <v>89.99</v>
      </c>
      <c r="J4386" s="434">
        <v>0</v>
      </c>
      <c r="K4386" s="434">
        <v>2007</v>
      </c>
    </row>
    <row r="4387" spans="1:11" hidden="1" x14ac:dyDescent="0.25">
      <c r="A4387" s="434">
        <v>250001268</v>
      </c>
      <c r="B4387" s="434">
        <v>44797</v>
      </c>
      <c r="C4387" s="434" t="s">
        <v>61</v>
      </c>
      <c r="D4387" s="434" t="s">
        <v>22</v>
      </c>
      <c r="E4387" s="434">
        <v>11.5</v>
      </c>
      <c r="F4387" s="434">
        <v>1800</v>
      </c>
      <c r="G4387" s="434">
        <v>4530</v>
      </c>
      <c r="H4387" s="434">
        <v>2999</v>
      </c>
      <c r="I4387" s="434">
        <v>89.99</v>
      </c>
      <c r="J4387" s="434">
        <v>0</v>
      </c>
      <c r="K4387" s="434">
        <v>2007</v>
      </c>
    </row>
    <row r="4388" spans="1:11" hidden="1" x14ac:dyDescent="0.25">
      <c r="A4388" s="434">
        <v>250001396</v>
      </c>
      <c r="B4388" s="434">
        <v>65039</v>
      </c>
      <c r="C4388" s="434" t="s">
        <v>31</v>
      </c>
      <c r="D4388" s="434" t="s">
        <v>22</v>
      </c>
      <c r="E4388" s="434">
        <v>11.5</v>
      </c>
      <c r="F4388" s="434">
        <v>1978</v>
      </c>
      <c r="G4388" s="434">
        <v>4500</v>
      </c>
      <c r="H4388" s="434">
        <v>2998</v>
      </c>
      <c r="I4388" s="434">
        <v>89.95</v>
      </c>
      <c r="J4388" s="434">
        <v>0</v>
      </c>
      <c r="K4388" s="434">
        <v>2008</v>
      </c>
    </row>
    <row r="4389" spans="1:11" hidden="1" x14ac:dyDescent="0.25">
      <c r="A4389" s="434">
        <v>250001594</v>
      </c>
      <c r="B4389" s="434">
        <v>77805</v>
      </c>
      <c r="C4389" s="434" t="s">
        <v>31</v>
      </c>
      <c r="D4389" s="434" t="s">
        <v>22</v>
      </c>
      <c r="E4389" s="434">
        <v>11.5</v>
      </c>
      <c r="F4389" s="434">
        <v>1978</v>
      </c>
      <c r="G4389" s="434">
        <v>4500</v>
      </c>
      <c r="H4389" s="434">
        <v>2998</v>
      </c>
      <c r="I4389" s="434">
        <v>89.95</v>
      </c>
      <c r="J4389" s="434">
        <v>0</v>
      </c>
      <c r="K4389" s="434">
        <v>2008</v>
      </c>
    </row>
    <row r="4390" spans="1:11" hidden="1" x14ac:dyDescent="0.25">
      <c r="A4390" s="434">
        <v>250001723</v>
      </c>
      <c r="B4390" s="434">
        <v>28620</v>
      </c>
      <c r="C4390" s="434" t="s">
        <v>31</v>
      </c>
      <c r="D4390" s="434" t="s">
        <v>25</v>
      </c>
      <c r="E4390" s="434">
        <v>14</v>
      </c>
      <c r="F4390" s="434">
        <v>5400</v>
      </c>
      <c r="G4390" s="434">
        <v>14009</v>
      </c>
      <c r="H4390" s="434">
        <v>9750</v>
      </c>
      <c r="I4390" s="434">
        <v>136.47</v>
      </c>
      <c r="J4390" s="434">
        <v>0</v>
      </c>
      <c r="K4390" s="434">
        <v>2009</v>
      </c>
    </row>
    <row r="4391" spans="1:11" x14ac:dyDescent="0.25">
      <c r="A4391" s="434">
        <v>250001885</v>
      </c>
      <c r="B4391" s="434">
        <v>39804</v>
      </c>
      <c r="C4391" s="434" t="s">
        <v>59</v>
      </c>
      <c r="D4391" s="434" t="s">
        <v>13</v>
      </c>
      <c r="E4391" s="434">
        <v>0</v>
      </c>
      <c r="F4391" s="434">
        <v>526</v>
      </c>
      <c r="G4391" s="434">
        <v>0</v>
      </c>
      <c r="H4391" s="434">
        <v>216</v>
      </c>
      <c r="I4391" s="434">
        <v>23.21</v>
      </c>
      <c r="J4391" s="434">
        <v>0</v>
      </c>
      <c r="K4391" s="434">
        <v>1970</v>
      </c>
    </row>
    <row r="4392" spans="1:11" hidden="1" x14ac:dyDescent="0.25">
      <c r="A4392" s="434">
        <v>250002012</v>
      </c>
      <c r="B4392" s="434">
        <v>136403</v>
      </c>
      <c r="C4392" s="434" t="s">
        <v>31</v>
      </c>
      <c r="D4392" s="434" t="s">
        <v>25</v>
      </c>
      <c r="E4392" s="434">
        <v>13</v>
      </c>
      <c r="F4392" s="434">
        <v>5400</v>
      </c>
      <c r="G4392" s="434">
        <v>14008</v>
      </c>
      <c r="H4392" s="434">
        <v>9758</v>
      </c>
      <c r="I4392" s="434">
        <v>136.47</v>
      </c>
      <c r="J4392" s="434">
        <v>0</v>
      </c>
      <c r="K4392" s="434">
        <v>2010</v>
      </c>
    </row>
    <row r="4393" spans="1:11" hidden="1" x14ac:dyDescent="0.25">
      <c r="A4393" s="434">
        <v>250002033</v>
      </c>
      <c r="B4393" s="434">
        <v>40381</v>
      </c>
      <c r="C4393" s="434" t="s">
        <v>31</v>
      </c>
      <c r="D4393" s="434" t="s">
        <v>22</v>
      </c>
      <c r="E4393" s="434">
        <v>12.5</v>
      </c>
      <c r="F4393" s="434">
        <v>2039</v>
      </c>
      <c r="G4393" s="434">
        <v>4500</v>
      </c>
      <c r="H4393" s="434">
        <v>2998</v>
      </c>
      <c r="I4393" s="434">
        <v>89.95</v>
      </c>
      <c r="J4393" s="434">
        <v>0</v>
      </c>
      <c r="K4393" s="434">
        <v>2010</v>
      </c>
    </row>
    <row r="4394" spans="1:11" x14ac:dyDescent="0.25">
      <c r="A4394" s="434">
        <v>250002036</v>
      </c>
      <c r="B4394" s="434">
        <v>11446</v>
      </c>
      <c r="C4394" s="434" t="s">
        <v>59</v>
      </c>
      <c r="D4394" s="434" t="s">
        <v>17</v>
      </c>
      <c r="E4394" s="434">
        <v>0</v>
      </c>
      <c r="F4394" s="434">
        <v>3840</v>
      </c>
      <c r="G4394" s="434">
        <v>1700</v>
      </c>
      <c r="H4394" s="434">
        <v>1198</v>
      </c>
      <c r="I4394" s="434">
        <v>55.9</v>
      </c>
      <c r="J4394" s="434">
        <v>0</v>
      </c>
      <c r="K4394" s="434">
        <v>1970</v>
      </c>
    </row>
    <row r="4395" spans="1:11" hidden="1" x14ac:dyDescent="0.25">
      <c r="A4395" s="434">
        <v>250002045</v>
      </c>
      <c r="B4395" s="434">
        <v>50496</v>
      </c>
      <c r="C4395" s="434" t="s">
        <v>31</v>
      </c>
      <c r="D4395" s="434" t="s">
        <v>25</v>
      </c>
      <c r="E4395" s="434">
        <v>14</v>
      </c>
      <c r="F4395" s="434">
        <v>5400</v>
      </c>
      <c r="G4395" s="434">
        <v>13975</v>
      </c>
      <c r="H4395" s="434">
        <v>9758</v>
      </c>
      <c r="I4395" s="434">
        <v>136.47</v>
      </c>
      <c r="J4395" s="434">
        <v>0</v>
      </c>
      <c r="K4395" s="434">
        <v>2010</v>
      </c>
    </row>
    <row r="4396" spans="1:11" hidden="1" x14ac:dyDescent="0.25">
      <c r="A4396" s="434">
        <v>250002133</v>
      </c>
      <c r="B4396" s="434">
        <v>72143</v>
      </c>
      <c r="C4396" s="434" t="s">
        <v>31</v>
      </c>
      <c r="D4396" s="434" t="s">
        <v>25</v>
      </c>
      <c r="E4396" s="434">
        <v>14</v>
      </c>
      <c r="F4396" s="434">
        <v>5400</v>
      </c>
      <c r="G4396" s="434">
        <v>13950</v>
      </c>
      <c r="H4396" s="434">
        <v>9682</v>
      </c>
      <c r="I4396" s="434">
        <v>136.47</v>
      </c>
      <c r="J4396" s="434">
        <v>0</v>
      </c>
      <c r="K4396" s="434">
        <v>2010</v>
      </c>
    </row>
    <row r="4397" spans="1:11" hidden="1" x14ac:dyDescent="0.25">
      <c r="A4397" s="434">
        <v>250002173</v>
      </c>
      <c r="B4397" s="434">
        <v>53490</v>
      </c>
      <c r="C4397" s="434" t="s">
        <v>31</v>
      </c>
      <c r="D4397" s="434" t="s">
        <v>22</v>
      </c>
      <c r="E4397" s="434">
        <v>12.5</v>
      </c>
      <c r="F4397" s="434">
        <v>2039</v>
      </c>
      <c r="G4397" s="434">
        <v>4500</v>
      </c>
      <c r="H4397" s="434">
        <v>2998</v>
      </c>
      <c r="I4397" s="434">
        <v>89.95</v>
      </c>
      <c r="J4397" s="434">
        <v>0</v>
      </c>
      <c r="K4397" s="434">
        <v>2010</v>
      </c>
    </row>
    <row r="4398" spans="1:11" hidden="1" x14ac:dyDescent="0.25">
      <c r="A4398" s="434">
        <v>250002286</v>
      </c>
      <c r="B4398" s="434">
        <v>42606</v>
      </c>
      <c r="C4398" s="434" t="s">
        <v>31</v>
      </c>
      <c r="D4398" s="434" t="s">
        <v>22</v>
      </c>
      <c r="E4398" s="434">
        <v>11.5</v>
      </c>
      <c r="F4398" s="434">
        <v>2040</v>
      </c>
      <c r="G4398" s="434">
        <v>4500</v>
      </c>
      <c r="H4398" s="434">
        <v>2998</v>
      </c>
      <c r="I4398" s="434">
        <v>89.95</v>
      </c>
      <c r="J4398" s="434">
        <v>0</v>
      </c>
      <c r="K4398" s="434">
        <v>2011</v>
      </c>
    </row>
    <row r="4399" spans="1:11" hidden="1" x14ac:dyDescent="0.25">
      <c r="A4399" s="434">
        <v>250002345</v>
      </c>
      <c r="B4399" s="434">
        <v>17676</v>
      </c>
      <c r="C4399" s="434" t="s">
        <v>61</v>
      </c>
      <c r="D4399" s="434" t="s">
        <v>13</v>
      </c>
      <c r="I4399" s="434">
        <v>10</v>
      </c>
      <c r="J4399" s="434">
        <v>0</v>
      </c>
      <c r="K4399" s="434">
        <v>1970</v>
      </c>
    </row>
    <row r="4400" spans="1:11" x14ac:dyDescent="0.25">
      <c r="A4400" s="434">
        <v>250002424</v>
      </c>
      <c r="B4400" s="434">
        <v>10279</v>
      </c>
      <c r="C4400" s="434" t="s">
        <v>59</v>
      </c>
      <c r="D4400" s="434" t="s">
        <v>17</v>
      </c>
      <c r="E4400" s="434">
        <v>0</v>
      </c>
      <c r="F4400" s="434">
        <v>2721</v>
      </c>
      <c r="G4400" s="434">
        <v>1230</v>
      </c>
      <c r="H4400" s="434">
        <v>1152</v>
      </c>
      <c r="I4400" s="434">
        <v>53</v>
      </c>
      <c r="J4400" s="434">
        <v>0</v>
      </c>
    </row>
    <row r="4401" spans="1:11" hidden="1" x14ac:dyDescent="0.25">
      <c r="A4401" s="434">
        <v>250002434</v>
      </c>
      <c r="B4401" s="434">
        <v>38290</v>
      </c>
      <c r="C4401" s="434" t="s">
        <v>31</v>
      </c>
      <c r="D4401" s="434" t="s">
        <v>25</v>
      </c>
      <c r="E4401" s="434">
        <v>14</v>
      </c>
      <c r="F4401" s="434">
        <v>5400</v>
      </c>
      <c r="G4401" s="434">
        <v>14990</v>
      </c>
      <c r="H4401" s="434">
        <v>9758</v>
      </c>
      <c r="I4401" s="434">
        <v>136.47</v>
      </c>
      <c r="J4401" s="434">
        <v>0</v>
      </c>
      <c r="K4401" s="434">
        <v>2011</v>
      </c>
    </row>
    <row r="4402" spans="1:11" hidden="1" x14ac:dyDescent="0.25">
      <c r="A4402" s="434">
        <v>250002443</v>
      </c>
      <c r="B4402" s="434">
        <v>56228</v>
      </c>
      <c r="C4402" s="434" t="s">
        <v>31</v>
      </c>
      <c r="D4402" s="434" t="s">
        <v>22</v>
      </c>
      <c r="E4402" s="434">
        <v>11.5</v>
      </c>
      <c r="F4402" s="434">
        <v>2000</v>
      </c>
      <c r="G4402" s="434">
        <v>4500</v>
      </c>
      <c r="H4402" s="434">
        <v>2998</v>
      </c>
      <c r="I4402" s="434">
        <v>89.95</v>
      </c>
      <c r="J4402" s="434">
        <v>0</v>
      </c>
      <c r="K4402" s="434">
        <v>2011</v>
      </c>
    </row>
    <row r="4403" spans="1:11" x14ac:dyDescent="0.25">
      <c r="A4403" s="434">
        <v>250002464</v>
      </c>
      <c r="B4403" s="434">
        <v>53432</v>
      </c>
      <c r="C4403" s="434" t="s">
        <v>59</v>
      </c>
      <c r="D4403" s="434" t="s">
        <v>17</v>
      </c>
      <c r="E4403" s="434">
        <v>16.5</v>
      </c>
      <c r="F4403" s="434">
        <v>6701</v>
      </c>
      <c r="G4403" s="434">
        <v>1700</v>
      </c>
      <c r="H4403" s="434">
        <v>1375</v>
      </c>
      <c r="I4403" s="434">
        <v>62.6</v>
      </c>
      <c r="J4403" s="434">
        <v>0</v>
      </c>
      <c r="K4403" s="434">
        <v>1970</v>
      </c>
    </row>
    <row r="4404" spans="1:11" hidden="1" x14ac:dyDescent="0.25">
      <c r="A4404" s="434">
        <v>250002686</v>
      </c>
      <c r="B4404" s="434">
        <v>55300</v>
      </c>
      <c r="C4404" s="434" t="s">
        <v>61</v>
      </c>
      <c r="D4404" s="434" t="s">
        <v>22</v>
      </c>
      <c r="E4404" s="434">
        <v>12.3</v>
      </c>
      <c r="F4404" s="434">
        <v>1520</v>
      </c>
      <c r="G4404" s="434">
        <v>3850</v>
      </c>
      <c r="H4404" s="434">
        <v>2545</v>
      </c>
      <c r="I4404" s="434">
        <v>88.6</v>
      </c>
      <c r="J4404" s="434">
        <v>0</v>
      </c>
      <c r="K4404" s="434">
        <v>2012</v>
      </c>
    </row>
    <row r="4405" spans="1:11" hidden="1" x14ac:dyDescent="0.25">
      <c r="A4405" s="434">
        <v>250002821</v>
      </c>
      <c r="B4405" s="434">
        <v>19197</v>
      </c>
      <c r="C4405" s="434" t="s">
        <v>31</v>
      </c>
      <c r="D4405" s="434" t="s">
        <v>25</v>
      </c>
      <c r="E4405" s="434">
        <v>14.5</v>
      </c>
      <c r="F4405" s="434">
        <v>5400</v>
      </c>
      <c r="G4405" s="434">
        <v>14450</v>
      </c>
      <c r="H4405" s="434">
        <v>9758</v>
      </c>
      <c r="I4405" s="434">
        <v>136.47</v>
      </c>
      <c r="J4405" s="434">
        <v>0</v>
      </c>
      <c r="K4405" s="434">
        <v>1970</v>
      </c>
    </row>
    <row r="4406" spans="1:11" hidden="1" x14ac:dyDescent="0.25">
      <c r="A4406" s="434">
        <v>250002887</v>
      </c>
      <c r="B4406" s="434">
        <v>13031</v>
      </c>
      <c r="C4406" s="434" t="s">
        <v>28</v>
      </c>
      <c r="D4406" s="434" t="s">
        <v>29</v>
      </c>
      <c r="E4406" s="434">
        <v>14</v>
      </c>
      <c r="F4406" s="434">
        <v>6050</v>
      </c>
      <c r="G4406" s="434">
        <v>34905</v>
      </c>
      <c r="H4406" s="434">
        <v>22868</v>
      </c>
      <c r="I4406" s="434">
        <v>182</v>
      </c>
      <c r="J4406" s="434">
        <v>0</v>
      </c>
      <c r="K4406" s="434">
        <v>1970</v>
      </c>
    </row>
    <row r="4407" spans="1:11" x14ac:dyDescent="0.25">
      <c r="A4407" s="434">
        <v>250003404</v>
      </c>
      <c r="B4407" s="434">
        <v>5656</v>
      </c>
      <c r="C4407" s="434" t="s">
        <v>59</v>
      </c>
      <c r="D4407" s="434" t="s">
        <v>13</v>
      </c>
      <c r="E4407" s="434">
        <v>0</v>
      </c>
      <c r="F4407" s="434">
        <v>937</v>
      </c>
      <c r="G4407" s="434">
        <v>0</v>
      </c>
      <c r="H4407" s="434">
        <v>325</v>
      </c>
      <c r="I4407" s="434">
        <v>27.4</v>
      </c>
      <c r="J4407" s="434">
        <v>0</v>
      </c>
      <c r="K4407" s="434">
        <v>1970</v>
      </c>
    </row>
    <row r="4408" spans="1:11" x14ac:dyDescent="0.25">
      <c r="A4408" s="434">
        <v>250003406</v>
      </c>
      <c r="B4408" s="434">
        <v>5073</v>
      </c>
      <c r="C4408" s="434" t="s">
        <v>59</v>
      </c>
      <c r="D4408" s="434" t="s">
        <v>13</v>
      </c>
      <c r="E4408" s="434">
        <v>10</v>
      </c>
      <c r="F4408" s="434">
        <v>1103</v>
      </c>
      <c r="G4408" s="434">
        <v>0</v>
      </c>
      <c r="H4408" s="434">
        <v>327</v>
      </c>
      <c r="I4408" s="434">
        <v>27.4</v>
      </c>
      <c r="J4408" s="434">
        <v>0</v>
      </c>
      <c r="K4408" s="434">
        <v>1970</v>
      </c>
    </row>
    <row r="4409" spans="1:11" x14ac:dyDescent="0.25">
      <c r="A4409" s="434">
        <v>250003407</v>
      </c>
      <c r="B4409" s="434">
        <v>5489</v>
      </c>
      <c r="C4409" s="434" t="s">
        <v>59</v>
      </c>
      <c r="D4409" s="434" t="s">
        <v>13</v>
      </c>
      <c r="E4409" s="434">
        <v>0</v>
      </c>
      <c r="F4409" s="434">
        <v>937</v>
      </c>
      <c r="G4409" s="434">
        <v>0</v>
      </c>
      <c r="H4409" s="434">
        <v>327</v>
      </c>
      <c r="I4409" s="434">
        <v>27.35</v>
      </c>
      <c r="J4409" s="434">
        <v>0</v>
      </c>
      <c r="K4409" s="434">
        <v>1970</v>
      </c>
    </row>
    <row r="4410" spans="1:11" hidden="1" x14ac:dyDescent="0.25">
      <c r="A4410" s="434">
        <v>250004022</v>
      </c>
      <c r="B4410" s="434">
        <v>47023</v>
      </c>
      <c r="C4410" s="434" t="s">
        <v>31</v>
      </c>
      <c r="D4410" s="434" t="s">
        <v>22</v>
      </c>
      <c r="E4410" s="434">
        <v>12</v>
      </c>
      <c r="F4410" s="434">
        <v>1740</v>
      </c>
      <c r="G4410" s="434">
        <v>5085</v>
      </c>
      <c r="H4410" s="434">
        <v>2999</v>
      </c>
      <c r="I4410" s="434">
        <v>87.4</v>
      </c>
      <c r="J4410" s="434">
        <v>0</v>
      </c>
      <c r="K4410" s="434">
        <v>2016</v>
      </c>
    </row>
    <row r="4411" spans="1:11" hidden="1" x14ac:dyDescent="0.25">
      <c r="A4411" s="434">
        <v>250004214</v>
      </c>
      <c r="B4411" s="434">
        <v>36667</v>
      </c>
      <c r="C4411" s="434" t="s">
        <v>31</v>
      </c>
      <c r="D4411" s="434" t="s">
        <v>22</v>
      </c>
      <c r="E4411" s="434">
        <v>12</v>
      </c>
      <c r="F4411" s="434">
        <v>1740</v>
      </c>
      <c r="G4411" s="434">
        <v>5085</v>
      </c>
      <c r="H4411" s="434">
        <v>2999</v>
      </c>
      <c r="I4411" s="434">
        <v>87.4</v>
      </c>
      <c r="J4411" s="434">
        <v>0</v>
      </c>
      <c r="K4411" s="434">
        <v>2016</v>
      </c>
    </row>
    <row r="4412" spans="1:11" hidden="1" x14ac:dyDescent="0.25">
      <c r="A4412" s="434">
        <v>250004289</v>
      </c>
      <c r="B4412" s="434">
        <v>80878</v>
      </c>
      <c r="C4412" s="434" t="s">
        <v>31</v>
      </c>
      <c r="D4412" s="434" t="s">
        <v>22</v>
      </c>
      <c r="E4412" s="434">
        <v>12</v>
      </c>
      <c r="F4412" s="434">
        <v>1740</v>
      </c>
      <c r="G4412" s="434">
        <v>5085</v>
      </c>
      <c r="H4412" s="434">
        <v>2999</v>
      </c>
      <c r="I4412" s="434">
        <v>87.4</v>
      </c>
      <c r="J4412" s="434">
        <v>0</v>
      </c>
      <c r="K4412" s="434">
        <v>2017</v>
      </c>
    </row>
    <row r="4413" spans="1:11" hidden="1" x14ac:dyDescent="0.25">
      <c r="A4413" s="434">
        <v>250004424</v>
      </c>
      <c r="B4413" s="434">
        <v>36098</v>
      </c>
      <c r="C4413" s="434" t="s">
        <v>31</v>
      </c>
      <c r="D4413" s="434" t="s">
        <v>22</v>
      </c>
      <c r="E4413" s="434">
        <v>12</v>
      </c>
      <c r="F4413" s="434">
        <v>1740</v>
      </c>
      <c r="G4413" s="434">
        <v>5085</v>
      </c>
      <c r="H4413" s="434">
        <v>2999</v>
      </c>
      <c r="I4413" s="434">
        <v>87.4</v>
      </c>
      <c r="J4413" s="434">
        <v>0</v>
      </c>
      <c r="K4413" s="434">
        <v>2017</v>
      </c>
    </row>
    <row r="4414" spans="1:11" hidden="1" x14ac:dyDescent="0.25">
      <c r="A4414" s="434">
        <v>250004612</v>
      </c>
      <c r="B4414" s="434">
        <v>50409</v>
      </c>
      <c r="C4414" s="434" t="s">
        <v>31</v>
      </c>
      <c r="D4414" s="434" t="s">
        <v>22</v>
      </c>
      <c r="E4414" s="434">
        <v>12</v>
      </c>
      <c r="F4414" s="434">
        <v>1740</v>
      </c>
      <c r="G4414" s="434">
        <v>5094</v>
      </c>
      <c r="H4414" s="434">
        <v>2999</v>
      </c>
      <c r="I4414" s="434">
        <v>87.4</v>
      </c>
      <c r="J4414" s="434">
        <v>0</v>
      </c>
      <c r="K4414" s="434">
        <v>2017</v>
      </c>
    </row>
    <row r="4415" spans="1:11" hidden="1" x14ac:dyDescent="0.25">
      <c r="A4415" s="434">
        <v>250004629</v>
      </c>
      <c r="B4415" s="434">
        <v>53133</v>
      </c>
      <c r="C4415" s="434" t="s">
        <v>61</v>
      </c>
      <c r="D4415" s="434" t="s">
        <v>13</v>
      </c>
      <c r="I4415" s="434">
        <v>10</v>
      </c>
      <c r="J4415" s="434">
        <v>0</v>
      </c>
      <c r="K4415" s="434">
        <v>1970</v>
      </c>
    </row>
    <row r="4416" spans="1:11" x14ac:dyDescent="0.25">
      <c r="A4416" s="434">
        <v>250004765</v>
      </c>
      <c r="B4416" s="434">
        <v>22904</v>
      </c>
      <c r="C4416" s="434" t="s">
        <v>59</v>
      </c>
      <c r="D4416" s="434" t="s">
        <v>17</v>
      </c>
      <c r="E4416" s="434">
        <v>15</v>
      </c>
      <c r="F4416" s="434">
        <v>2190</v>
      </c>
      <c r="G4416" s="434">
        <v>1300</v>
      </c>
      <c r="H4416" s="434">
        <v>1128</v>
      </c>
      <c r="I4416" s="434">
        <v>56.2</v>
      </c>
      <c r="J4416" s="434">
        <v>0</v>
      </c>
      <c r="K4416" s="434">
        <v>1970</v>
      </c>
    </row>
    <row r="4417" spans="1:11" hidden="1" x14ac:dyDescent="0.25">
      <c r="A4417" s="434">
        <v>250004845</v>
      </c>
      <c r="B4417" s="434">
        <v>9171</v>
      </c>
      <c r="C4417" s="434" t="s">
        <v>31</v>
      </c>
      <c r="D4417" s="434" t="s">
        <v>25</v>
      </c>
      <c r="E4417" s="434">
        <v>43479</v>
      </c>
      <c r="F4417" s="434">
        <v>4000</v>
      </c>
      <c r="G4417" s="434">
        <v>11047</v>
      </c>
      <c r="H4417" s="434">
        <v>6687</v>
      </c>
      <c r="I4417" s="434">
        <v>132.6</v>
      </c>
      <c r="J4417" s="434">
        <v>0</v>
      </c>
    </row>
    <row r="4418" spans="1:11" hidden="1" x14ac:dyDescent="0.25">
      <c r="A4418" s="434">
        <v>250004846</v>
      </c>
      <c r="B4418" s="434">
        <v>18247</v>
      </c>
      <c r="C4418" s="434" t="s">
        <v>31</v>
      </c>
      <c r="D4418" s="434" t="s">
        <v>25</v>
      </c>
      <c r="E4418" s="434">
        <v>43479</v>
      </c>
      <c r="F4418" s="434">
        <v>3840</v>
      </c>
      <c r="G4418" s="434">
        <v>11046</v>
      </c>
      <c r="H4418" s="434">
        <v>6687</v>
      </c>
      <c r="I4418" s="434">
        <v>132.5</v>
      </c>
      <c r="J4418" s="434">
        <v>0</v>
      </c>
    </row>
    <row r="4419" spans="1:11" hidden="1" x14ac:dyDescent="0.25">
      <c r="A4419" s="434">
        <v>250005054</v>
      </c>
      <c r="B4419" s="434">
        <v>14325</v>
      </c>
      <c r="C4419" s="434" t="s">
        <v>31</v>
      </c>
      <c r="D4419" s="434" t="s">
        <v>25</v>
      </c>
      <c r="E4419" s="434">
        <v>43479</v>
      </c>
      <c r="F4419" s="434">
        <v>3840</v>
      </c>
      <c r="G4419" s="434">
        <v>11047</v>
      </c>
      <c r="H4419" s="434">
        <v>6687</v>
      </c>
      <c r="I4419" s="434">
        <v>132.5</v>
      </c>
      <c r="J4419" s="434">
        <v>0</v>
      </c>
    </row>
    <row r="4420" spans="1:11" x14ac:dyDescent="0.25">
      <c r="A4420" s="434">
        <v>250005222</v>
      </c>
      <c r="B4420" s="434">
        <v>2142</v>
      </c>
      <c r="C4420" s="434" t="s">
        <v>59</v>
      </c>
      <c r="D4420" s="434" t="s">
        <v>17</v>
      </c>
      <c r="E4420" s="434">
        <v>0</v>
      </c>
      <c r="F4420" s="434">
        <v>2040</v>
      </c>
      <c r="G4420" s="434">
        <v>1000</v>
      </c>
      <c r="H4420" s="434">
        <v>850</v>
      </c>
      <c r="I4420" s="434">
        <v>51.9</v>
      </c>
      <c r="J4420" s="434">
        <v>0</v>
      </c>
    </row>
    <row r="4421" spans="1:11" hidden="1" x14ac:dyDescent="0.25">
      <c r="A4421" s="434">
        <v>250005313</v>
      </c>
      <c r="B4421" s="434">
        <v>112792</v>
      </c>
      <c r="C4421" s="434" t="s">
        <v>31</v>
      </c>
      <c r="D4421" s="434" t="s">
        <v>17</v>
      </c>
      <c r="E4421" s="434">
        <v>10</v>
      </c>
      <c r="F4421" s="434">
        <v>872</v>
      </c>
      <c r="G4421" s="434">
        <v>512</v>
      </c>
      <c r="H4421" s="434">
        <v>597</v>
      </c>
      <c r="I4421" s="434">
        <v>39.97</v>
      </c>
      <c r="K4421" s="434">
        <v>1980</v>
      </c>
    </row>
    <row r="4422" spans="1:11" hidden="1" x14ac:dyDescent="0.25">
      <c r="A4422" s="434">
        <v>250005382</v>
      </c>
      <c r="B4422" s="434">
        <v>29783</v>
      </c>
      <c r="C4422" s="434" t="s">
        <v>31</v>
      </c>
      <c r="D4422" s="434" t="s">
        <v>25</v>
      </c>
      <c r="E4422" s="434">
        <v>13</v>
      </c>
      <c r="F4422" s="434">
        <v>3840</v>
      </c>
      <c r="G4422" s="434">
        <v>16643</v>
      </c>
      <c r="H4422" s="434">
        <v>9999</v>
      </c>
      <c r="I4422" s="434">
        <v>149.5</v>
      </c>
      <c r="J4422" s="434">
        <v>0</v>
      </c>
      <c r="K4422" s="434">
        <v>2018</v>
      </c>
    </row>
    <row r="4423" spans="1:11" hidden="1" x14ac:dyDescent="0.25">
      <c r="A4423" s="434">
        <v>250005461</v>
      </c>
      <c r="B4423" s="434">
        <v>20761</v>
      </c>
      <c r="C4423" s="434" t="s">
        <v>31</v>
      </c>
      <c r="D4423" s="434" t="s">
        <v>25</v>
      </c>
      <c r="E4423" s="434">
        <v>13</v>
      </c>
      <c r="F4423" s="434">
        <v>3840</v>
      </c>
      <c r="G4423" s="434">
        <v>16861</v>
      </c>
      <c r="H4423" s="434">
        <v>9999</v>
      </c>
      <c r="I4423" s="434">
        <v>149.5</v>
      </c>
      <c r="J4423" s="434">
        <v>0</v>
      </c>
      <c r="K4423" s="434">
        <v>2019</v>
      </c>
    </row>
    <row r="4424" spans="1:11" hidden="1" x14ac:dyDescent="0.25">
      <c r="A4424" s="434">
        <v>250005692</v>
      </c>
      <c r="B4424" s="434">
        <v>3765</v>
      </c>
      <c r="C4424" s="434" t="s">
        <v>31</v>
      </c>
      <c r="D4424" s="434" t="s">
        <v>25</v>
      </c>
      <c r="E4424" s="434">
        <v>13</v>
      </c>
      <c r="F4424" s="434">
        <v>3840</v>
      </c>
      <c r="G4424" s="434">
        <v>16861</v>
      </c>
      <c r="H4424" s="434">
        <v>10074</v>
      </c>
      <c r="I4424" s="434">
        <v>149.5</v>
      </c>
      <c r="K4424" s="434">
        <v>2019</v>
      </c>
    </row>
    <row r="4425" spans="1:11" hidden="1" x14ac:dyDescent="0.25">
      <c r="A4425" s="434">
        <v>250016000</v>
      </c>
      <c r="B4425" s="434">
        <v>31823</v>
      </c>
      <c r="C4425" s="434" t="s">
        <v>31</v>
      </c>
      <c r="D4425" s="434" t="s">
        <v>22</v>
      </c>
      <c r="E4425" s="434">
        <v>11.5</v>
      </c>
      <c r="F4425" s="434">
        <v>1499</v>
      </c>
      <c r="G4425" s="434">
        <v>4993</v>
      </c>
      <c r="H4425" s="434">
        <v>2999</v>
      </c>
      <c r="I4425" s="434">
        <v>89.99</v>
      </c>
      <c r="J4425" s="434">
        <v>0</v>
      </c>
      <c r="K4425" s="434">
        <v>1970</v>
      </c>
    </row>
    <row r="4426" spans="1:11" x14ac:dyDescent="0.25">
      <c r="A4426" s="434">
        <v>250036000</v>
      </c>
      <c r="B4426" s="434">
        <v>26914</v>
      </c>
      <c r="C4426" s="434" t="s">
        <v>59</v>
      </c>
      <c r="D4426" s="434" t="s">
        <v>17</v>
      </c>
      <c r="E4426" s="434">
        <v>0</v>
      </c>
      <c r="F4426" s="434">
        <v>1600</v>
      </c>
      <c r="G4426" s="434">
        <v>0</v>
      </c>
      <c r="H4426" s="434">
        <v>622</v>
      </c>
      <c r="I4426" s="434">
        <v>43.2</v>
      </c>
      <c r="J4426" s="434">
        <v>0</v>
      </c>
      <c r="K4426" s="434">
        <v>1970</v>
      </c>
    </row>
    <row r="4427" spans="1:11" x14ac:dyDescent="0.25">
      <c r="A4427" s="434">
        <v>250101700</v>
      </c>
      <c r="B4427" s="434">
        <v>3495</v>
      </c>
      <c r="C4427" s="434" t="s">
        <v>59</v>
      </c>
      <c r="D4427" s="434" t="s">
        <v>17</v>
      </c>
      <c r="E4427" s="434">
        <v>0</v>
      </c>
      <c r="F4427" s="434">
        <v>1103</v>
      </c>
      <c r="G4427" s="434">
        <v>530</v>
      </c>
      <c r="H4427" s="434">
        <v>447</v>
      </c>
      <c r="I4427" s="434">
        <v>37.299999999999997</v>
      </c>
      <c r="J4427" s="434">
        <v>0</v>
      </c>
    </row>
    <row r="4428" spans="1:11" x14ac:dyDescent="0.25">
      <c r="A4428" s="434">
        <v>250102600</v>
      </c>
      <c r="B4428" s="434">
        <v>85396</v>
      </c>
      <c r="C4428" s="434" t="s">
        <v>59</v>
      </c>
      <c r="D4428" s="434" t="s">
        <v>17</v>
      </c>
      <c r="E4428" s="434">
        <v>13</v>
      </c>
      <c r="F4428" s="434">
        <v>1860</v>
      </c>
      <c r="G4428" s="434">
        <v>660</v>
      </c>
      <c r="H4428" s="434">
        <v>624</v>
      </c>
      <c r="I4428" s="434">
        <v>51.2</v>
      </c>
      <c r="J4428" s="434">
        <v>0</v>
      </c>
      <c r="K4428" s="434">
        <v>1970</v>
      </c>
    </row>
    <row r="4429" spans="1:11" x14ac:dyDescent="0.25">
      <c r="A4429" s="434">
        <v>250102700</v>
      </c>
      <c r="B4429" s="434">
        <v>68622</v>
      </c>
      <c r="C4429" s="434" t="s">
        <v>59</v>
      </c>
      <c r="D4429" s="434" t="s">
        <v>17</v>
      </c>
      <c r="E4429" s="434">
        <v>13</v>
      </c>
      <c r="F4429" s="434">
        <v>2040</v>
      </c>
      <c r="G4429" s="434">
        <v>660</v>
      </c>
      <c r="H4429" s="434">
        <v>884</v>
      </c>
      <c r="I4429" s="434">
        <v>51.2</v>
      </c>
      <c r="J4429" s="434">
        <v>0</v>
      </c>
      <c r="K4429" s="434">
        <v>1970</v>
      </c>
    </row>
    <row r="4430" spans="1:11" x14ac:dyDescent="0.25">
      <c r="A4430" s="434">
        <v>250102800</v>
      </c>
      <c r="B4430" s="434">
        <v>3340</v>
      </c>
      <c r="C4430" s="434" t="s">
        <v>59</v>
      </c>
      <c r="D4430" s="434" t="s">
        <v>17</v>
      </c>
      <c r="E4430" s="434">
        <v>0</v>
      </c>
      <c r="F4430" s="434">
        <v>2030</v>
      </c>
      <c r="G4430" s="434">
        <v>548</v>
      </c>
      <c r="H4430" s="434">
        <v>447</v>
      </c>
      <c r="I4430" s="434">
        <v>37.299999999999997</v>
      </c>
      <c r="J4430" s="434">
        <v>0</v>
      </c>
    </row>
    <row r="4431" spans="1:11" x14ac:dyDescent="0.25">
      <c r="A4431" s="434">
        <v>250103700</v>
      </c>
      <c r="B4431" s="434">
        <v>39685</v>
      </c>
      <c r="C4431" s="434" t="s">
        <v>59</v>
      </c>
      <c r="D4431" s="434" t="s">
        <v>13</v>
      </c>
      <c r="E4431" s="434">
        <v>10</v>
      </c>
      <c r="F4431" s="434">
        <v>550</v>
      </c>
      <c r="G4431" s="434">
        <v>0</v>
      </c>
      <c r="H4431" s="434">
        <v>201</v>
      </c>
      <c r="I4431" s="434">
        <v>22.65</v>
      </c>
      <c r="J4431" s="434">
        <v>0</v>
      </c>
      <c r="K4431" s="434">
        <v>1970</v>
      </c>
    </row>
    <row r="4432" spans="1:11" x14ac:dyDescent="0.25">
      <c r="A4432" s="434">
        <v>250165000</v>
      </c>
      <c r="B4432" s="434">
        <v>27679</v>
      </c>
      <c r="C4432" s="434" t="s">
        <v>59</v>
      </c>
      <c r="D4432" s="434" t="s">
        <v>17</v>
      </c>
      <c r="E4432" s="434">
        <v>13.7</v>
      </c>
      <c r="F4432" s="434">
        <v>2458</v>
      </c>
      <c r="G4432" s="434">
        <v>650</v>
      </c>
      <c r="H4432" s="434">
        <v>644</v>
      </c>
      <c r="I4432" s="434">
        <v>41</v>
      </c>
      <c r="J4432" s="434">
        <v>0</v>
      </c>
      <c r="K4432" s="434">
        <v>1970</v>
      </c>
    </row>
    <row r="4433" spans="1:11" x14ac:dyDescent="0.25">
      <c r="A4433" s="434">
        <v>250183000</v>
      </c>
      <c r="B4433" s="434">
        <v>7579</v>
      </c>
      <c r="C4433" s="434" t="s">
        <v>59</v>
      </c>
      <c r="D4433" s="434" t="s">
        <v>17</v>
      </c>
      <c r="E4433" s="434">
        <v>15</v>
      </c>
      <c r="F4433" s="434">
        <v>4000</v>
      </c>
      <c r="G4433" s="434">
        <v>0</v>
      </c>
      <c r="H4433" s="434">
        <v>1783</v>
      </c>
      <c r="I4433" s="434">
        <v>59</v>
      </c>
      <c r="J4433" s="434">
        <v>0</v>
      </c>
      <c r="K4433" s="434">
        <v>1970</v>
      </c>
    </row>
    <row r="4434" spans="1:11" x14ac:dyDescent="0.25">
      <c r="A4434" s="434">
        <v>250190000</v>
      </c>
      <c r="B4434" s="434">
        <v>84512</v>
      </c>
      <c r="C4434" s="434" t="s">
        <v>59</v>
      </c>
      <c r="D4434" s="434" t="s">
        <v>22</v>
      </c>
      <c r="E4434" s="434">
        <v>0</v>
      </c>
      <c r="F4434" s="434">
        <v>4198</v>
      </c>
      <c r="G4434" s="434">
        <v>1988</v>
      </c>
      <c r="H4434" s="434">
        <v>1988</v>
      </c>
      <c r="I4434" s="434">
        <v>71.02</v>
      </c>
      <c r="J4434" s="434">
        <v>0</v>
      </c>
      <c r="K4434" s="434">
        <v>1970</v>
      </c>
    </row>
    <row r="4435" spans="1:11" hidden="1" x14ac:dyDescent="0.25">
      <c r="A4435" s="434">
        <v>250480000</v>
      </c>
      <c r="B4435" s="434">
        <v>5250</v>
      </c>
      <c r="C4435" s="434" t="s">
        <v>56</v>
      </c>
      <c r="D4435" s="434" t="s">
        <v>22</v>
      </c>
      <c r="I4435" s="434">
        <v>79</v>
      </c>
      <c r="J4435" s="434">
        <v>0</v>
      </c>
      <c r="K4435" s="434">
        <v>1970</v>
      </c>
    </row>
    <row r="4436" spans="1:11" hidden="1" x14ac:dyDescent="0.25">
      <c r="A4436" s="434">
        <v>250487000</v>
      </c>
      <c r="B4436" s="434">
        <v>32919</v>
      </c>
      <c r="C4436" s="434" t="s">
        <v>56</v>
      </c>
      <c r="D4436" s="434" t="s">
        <v>17</v>
      </c>
      <c r="E4436" s="434">
        <v>10.5</v>
      </c>
      <c r="F4436" s="434">
        <v>4380</v>
      </c>
      <c r="G4436" s="434">
        <v>957</v>
      </c>
      <c r="H4436" s="434">
        <v>2425</v>
      </c>
      <c r="I4436" s="434">
        <v>65.5</v>
      </c>
      <c r="K4436" s="434">
        <v>2002</v>
      </c>
    </row>
    <row r="4437" spans="1:11" x14ac:dyDescent="0.25">
      <c r="A4437" s="434">
        <v>250493000</v>
      </c>
      <c r="B4437" s="434">
        <v>54509</v>
      </c>
      <c r="C4437" s="434" t="s">
        <v>59</v>
      </c>
      <c r="D4437" s="434" t="s">
        <v>17</v>
      </c>
      <c r="E4437" s="434">
        <v>12</v>
      </c>
      <c r="F4437" s="434">
        <v>1860</v>
      </c>
      <c r="G4437" s="434">
        <v>0</v>
      </c>
      <c r="H4437" s="434">
        <v>798</v>
      </c>
      <c r="I4437" s="434">
        <v>48.6</v>
      </c>
      <c r="J4437" s="434">
        <v>0</v>
      </c>
      <c r="K4437" s="434">
        <v>1970</v>
      </c>
    </row>
    <row r="4438" spans="1:11" x14ac:dyDescent="0.25">
      <c r="A4438" s="434">
        <v>250494000</v>
      </c>
      <c r="B4438" s="434">
        <v>32237</v>
      </c>
      <c r="C4438" s="434" t="s">
        <v>59</v>
      </c>
      <c r="D4438" s="434" t="s">
        <v>17</v>
      </c>
      <c r="E4438" s="434">
        <v>12</v>
      </c>
      <c r="F4438" s="434">
        <v>2880</v>
      </c>
      <c r="G4438" s="434">
        <v>0</v>
      </c>
      <c r="H4438" s="434">
        <v>798</v>
      </c>
      <c r="I4438" s="434">
        <v>48.6</v>
      </c>
      <c r="J4438" s="434">
        <v>0</v>
      </c>
      <c r="K4438" s="434">
        <v>1970</v>
      </c>
    </row>
    <row r="4439" spans="1:11" x14ac:dyDescent="0.25">
      <c r="A4439" s="434">
        <v>250495000</v>
      </c>
      <c r="B4439" s="434">
        <v>61244</v>
      </c>
      <c r="C4439" s="434" t="s">
        <v>59</v>
      </c>
      <c r="D4439" s="434" t="s">
        <v>17</v>
      </c>
      <c r="E4439" s="434">
        <v>16</v>
      </c>
      <c r="F4439" s="434">
        <v>3825</v>
      </c>
      <c r="G4439" s="434">
        <v>0</v>
      </c>
      <c r="H4439" s="434">
        <v>1588</v>
      </c>
      <c r="I4439" s="434">
        <v>61.6</v>
      </c>
      <c r="J4439" s="434">
        <v>0</v>
      </c>
      <c r="K4439" s="434">
        <v>1970</v>
      </c>
    </row>
    <row r="4440" spans="1:11" hidden="1" x14ac:dyDescent="0.25">
      <c r="A4440" s="434">
        <v>250506000</v>
      </c>
      <c r="B4440" s="434">
        <v>22095</v>
      </c>
      <c r="C4440" s="434" t="s">
        <v>31</v>
      </c>
      <c r="D4440" s="434" t="s">
        <v>25</v>
      </c>
      <c r="E4440" s="434">
        <v>13.3</v>
      </c>
      <c r="F4440" s="434">
        <v>5450</v>
      </c>
      <c r="G4440" s="434">
        <v>13777</v>
      </c>
      <c r="H4440" s="434">
        <v>8938</v>
      </c>
      <c r="I4440" s="434">
        <v>136.4</v>
      </c>
      <c r="J4440" s="434">
        <v>0</v>
      </c>
      <c r="K4440" s="434">
        <v>1970</v>
      </c>
    </row>
    <row r="4441" spans="1:11" x14ac:dyDescent="0.25">
      <c r="A4441" s="434">
        <v>250512000</v>
      </c>
      <c r="B4441" s="434">
        <v>5784</v>
      </c>
      <c r="C4441" s="434" t="s">
        <v>59</v>
      </c>
      <c r="D4441" s="434" t="s">
        <v>17</v>
      </c>
      <c r="E4441" s="434">
        <v>14</v>
      </c>
      <c r="F4441" s="434">
        <v>4500</v>
      </c>
      <c r="G4441" s="434">
        <v>0</v>
      </c>
      <c r="H4441" s="434">
        <v>1499</v>
      </c>
      <c r="I4441" s="434">
        <v>64.599999999999994</v>
      </c>
      <c r="J4441" s="434">
        <v>0</v>
      </c>
    </row>
    <row r="4442" spans="1:11" hidden="1" x14ac:dyDescent="0.25">
      <c r="A4442" s="434">
        <v>250515000</v>
      </c>
      <c r="B4442" s="434">
        <v>95667</v>
      </c>
      <c r="C4442" s="434" t="s">
        <v>31</v>
      </c>
      <c r="D4442" s="434" t="s">
        <v>22</v>
      </c>
      <c r="E4442" s="434">
        <v>11.5</v>
      </c>
      <c r="F4442" s="434">
        <v>1800</v>
      </c>
      <c r="G4442" s="434">
        <v>4933</v>
      </c>
      <c r="H4442" s="434">
        <v>2999</v>
      </c>
      <c r="I4442" s="434">
        <v>89.99</v>
      </c>
      <c r="J4442" s="434">
        <v>0</v>
      </c>
      <c r="K4442" s="434">
        <v>1970</v>
      </c>
    </row>
    <row r="4443" spans="1:11" x14ac:dyDescent="0.25">
      <c r="A4443" s="434">
        <v>251015000</v>
      </c>
      <c r="B4443" s="434">
        <v>84103</v>
      </c>
      <c r="C4443" s="434" t="s">
        <v>59</v>
      </c>
      <c r="D4443" s="434" t="s">
        <v>17</v>
      </c>
      <c r="E4443" s="434">
        <v>0</v>
      </c>
      <c r="F4443" s="434">
        <v>2.0779999999999998</v>
      </c>
      <c r="G4443" s="434">
        <v>445</v>
      </c>
      <c r="H4443" s="434">
        <v>893</v>
      </c>
      <c r="I4443" s="434">
        <v>55</v>
      </c>
      <c r="J4443" s="434">
        <v>0</v>
      </c>
      <c r="K4443" s="434">
        <v>1970</v>
      </c>
    </row>
    <row r="4444" spans="1:11" x14ac:dyDescent="0.25">
      <c r="A4444" s="434">
        <v>251026000</v>
      </c>
      <c r="B4444" s="434">
        <v>115099</v>
      </c>
      <c r="C4444" s="434" t="s">
        <v>59</v>
      </c>
      <c r="D4444" s="434" t="s">
        <v>17</v>
      </c>
      <c r="E4444" s="434">
        <v>0</v>
      </c>
      <c r="F4444" s="434">
        <v>2350</v>
      </c>
      <c r="G4444" s="434">
        <v>0</v>
      </c>
      <c r="H4444" s="434">
        <v>1141</v>
      </c>
      <c r="I4444" s="434">
        <v>68.2</v>
      </c>
      <c r="J4444" s="434">
        <v>0</v>
      </c>
      <c r="K4444" s="434">
        <v>1970</v>
      </c>
    </row>
    <row r="4445" spans="1:11" x14ac:dyDescent="0.25">
      <c r="A4445" s="434">
        <v>251038000</v>
      </c>
      <c r="B4445" s="434">
        <v>215034</v>
      </c>
      <c r="C4445" s="434" t="s">
        <v>59</v>
      </c>
      <c r="D4445" s="434" t="s">
        <v>17</v>
      </c>
      <c r="E4445" s="434">
        <v>16</v>
      </c>
      <c r="F4445" s="434">
        <v>3314</v>
      </c>
      <c r="G4445" s="434">
        <v>793</v>
      </c>
      <c r="H4445" s="434">
        <v>1378</v>
      </c>
      <c r="I4445" s="434">
        <v>68.66</v>
      </c>
      <c r="J4445" s="434">
        <v>0</v>
      </c>
      <c r="K4445" s="434">
        <v>1970</v>
      </c>
    </row>
    <row r="4446" spans="1:11" x14ac:dyDescent="0.25">
      <c r="A4446" s="434">
        <v>251057000</v>
      </c>
      <c r="B4446" s="434">
        <v>2728</v>
      </c>
      <c r="C4446" s="434" t="s">
        <v>59</v>
      </c>
      <c r="D4446" s="434" t="s">
        <v>13</v>
      </c>
      <c r="E4446" s="434">
        <v>0</v>
      </c>
      <c r="F4446" s="434">
        <v>385</v>
      </c>
      <c r="G4446" s="434">
        <v>0</v>
      </c>
      <c r="H4446" s="434">
        <v>300</v>
      </c>
      <c r="I4446" s="434">
        <v>28.95</v>
      </c>
      <c r="J4446" s="434">
        <v>0</v>
      </c>
    </row>
    <row r="4447" spans="1:11" x14ac:dyDescent="0.25">
      <c r="A4447" s="434">
        <v>251062110</v>
      </c>
      <c r="B4447" s="434">
        <v>3323</v>
      </c>
      <c r="C4447" s="434" t="s">
        <v>59</v>
      </c>
      <c r="D4447" s="434" t="s">
        <v>17</v>
      </c>
      <c r="E4447" s="434">
        <v>14</v>
      </c>
      <c r="F4447" s="434">
        <v>4520</v>
      </c>
      <c r="G4447" s="434">
        <v>2236</v>
      </c>
      <c r="H4447" s="434">
        <v>1257</v>
      </c>
      <c r="I4447" s="434">
        <v>66.5</v>
      </c>
      <c r="J4447" s="434">
        <v>0</v>
      </c>
    </row>
    <row r="4448" spans="1:11" hidden="1" x14ac:dyDescent="0.25">
      <c r="A4448" s="434">
        <v>251067110</v>
      </c>
      <c r="B4448" s="434">
        <v>1153</v>
      </c>
      <c r="C4448" s="434" t="s">
        <v>39</v>
      </c>
      <c r="D4448" s="434" t="s">
        <v>17</v>
      </c>
      <c r="E4448" s="434">
        <v>12</v>
      </c>
      <c r="F4448" s="434">
        <v>398</v>
      </c>
      <c r="G4448" s="434">
        <v>0</v>
      </c>
      <c r="H4448" s="434">
        <v>298</v>
      </c>
      <c r="I4448" s="434">
        <v>34.11</v>
      </c>
      <c r="J4448" s="434">
        <v>0</v>
      </c>
      <c r="K4448" s="434">
        <v>1971</v>
      </c>
    </row>
    <row r="4449" spans="1:11" x14ac:dyDescent="0.25">
      <c r="A4449" s="434">
        <v>251079000</v>
      </c>
      <c r="B4449" s="434">
        <v>110723</v>
      </c>
      <c r="C4449" s="434" t="s">
        <v>59</v>
      </c>
      <c r="D4449" s="434" t="s">
        <v>17</v>
      </c>
      <c r="E4449" s="434">
        <v>14</v>
      </c>
      <c r="F4449" s="434">
        <v>2207</v>
      </c>
      <c r="G4449" s="434">
        <v>712</v>
      </c>
      <c r="H4449" s="434">
        <v>1319</v>
      </c>
      <c r="I4449" s="434">
        <v>69.75</v>
      </c>
      <c r="J4449" s="434">
        <v>0</v>
      </c>
      <c r="K4449" s="434">
        <v>1970</v>
      </c>
    </row>
    <row r="4450" spans="1:11" x14ac:dyDescent="0.25">
      <c r="A4450" s="434">
        <v>251083110</v>
      </c>
      <c r="B4450" s="434">
        <v>1673</v>
      </c>
      <c r="C4450" s="434" t="s">
        <v>59</v>
      </c>
      <c r="D4450" s="434" t="s">
        <v>17</v>
      </c>
      <c r="E4450" s="434">
        <v>0</v>
      </c>
      <c r="F4450" s="434">
        <v>1839</v>
      </c>
      <c r="G4450" s="434">
        <v>221</v>
      </c>
      <c r="H4450" s="434">
        <v>1028</v>
      </c>
      <c r="I4450" s="434">
        <v>47.9</v>
      </c>
      <c r="J4450" s="434">
        <v>0</v>
      </c>
    </row>
    <row r="4451" spans="1:11" x14ac:dyDescent="0.25">
      <c r="A4451" s="434">
        <v>251086000</v>
      </c>
      <c r="B4451" s="434">
        <v>2411</v>
      </c>
      <c r="C4451" s="434" t="s">
        <v>59</v>
      </c>
      <c r="D4451" s="434" t="s">
        <v>13</v>
      </c>
      <c r="E4451" s="434">
        <v>0</v>
      </c>
      <c r="F4451" s="434">
        <v>385</v>
      </c>
      <c r="G4451" s="434">
        <v>0</v>
      </c>
      <c r="H4451" s="434">
        <v>300</v>
      </c>
      <c r="I4451" s="434">
        <v>28.95</v>
      </c>
      <c r="J4451" s="434">
        <v>0</v>
      </c>
    </row>
    <row r="4452" spans="1:11" x14ac:dyDescent="0.25">
      <c r="A4452" s="434">
        <v>251089000</v>
      </c>
      <c r="B4452" s="434">
        <v>69595</v>
      </c>
      <c r="C4452" s="434" t="s">
        <v>59</v>
      </c>
      <c r="D4452" s="434" t="s">
        <v>17</v>
      </c>
      <c r="E4452" s="434">
        <v>13</v>
      </c>
      <c r="F4452" s="434">
        <v>2.883</v>
      </c>
      <c r="G4452" s="434">
        <v>0</v>
      </c>
      <c r="H4452" s="434">
        <v>1648</v>
      </c>
      <c r="I4452" s="434">
        <v>54.4</v>
      </c>
      <c r="J4452" s="434">
        <v>0</v>
      </c>
      <c r="K4452" s="434">
        <v>1970</v>
      </c>
    </row>
    <row r="4453" spans="1:11" x14ac:dyDescent="0.25">
      <c r="A4453" s="434">
        <v>251102000</v>
      </c>
      <c r="B4453" s="434">
        <v>3358</v>
      </c>
      <c r="C4453" s="434" t="s">
        <v>59</v>
      </c>
      <c r="D4453" s="434" t="s">
        <v>17</v>
      </c>
      <c r="E4453" s="434">
        <v>15</v>
      </c>
      <c r="F4453" s="434">
        <v>0</v>
      </c>
      <c r="G4453" s="434">
        <v>0</v>
      </c>
      <c r="H4453" s="434">
        <v>1470</v>
      </c>
      <c r="I4453" s="434">
        <v>56.88</v>
      </c>
      <c r="J4453" s="434">
        <v>0</v>
      </c>
    </row>
    <row r="4454" spans="1:11" hidden="1" x14ac:dyDescent="0.25">
      <c r="A4454" s="434">
        <v>251103110</v>
      </c>
      <c r="B4454" s="434">
        <v>7190</v>
      </c>
      <c r="C4454" s="434" t="s">
        <v>39</v>
      </c>
      <c r="D4454" s="434" t="s">
        <v>13</v>
      </c>
      <c r="I4454" s="434">
        <v>26</v>
      </c>
      <c r="J4454" s="434">
        <v>0</v>
      </c>
      <c r="K4454" s="434">
        <v>1970</v>
      </c>
    </row>
    <row r="4455" spans="1:11" x14ac:dyDescent="0.25">
      <c r="A4455" s="434">
        <v>251104000</v>
      </c>
      <c r="B4455" s="434">
        <v>44752</v>
      </c>
      <c r="C4455" s="434" t="s">
        <v>59</v>
      </c>
      <c r="D4455" s="434" t="s">
        <v>17</v>
      </c>
      <c r="E4455" s="434">
        <v>0</v>
      </c>
      <c r="F4455" s="434">
        <v>2040</v>
      </c>
      <c r="G4455" s="434">
        <v>800</v>
      </c>
      <c r="H4455" s="434">
        <v>1825</v>
      </c>
      <c r="I4455" s="434">
        <v>54.75</v>
      </c>
      <c r="J4455" s="434">
        <v>0</v>
      </c>
    </row>
    <row r="4456" spans="1:11" x14ac:dyDescent="0.25">
      <c r="A4456" s="434">
        <v>251123000</v>
      </c>
      <c r="B4456" s="434">
        <v>334054</v>
      </c>
      <c r="C4456" s="434" t="s">
        <v>59</v>
      </c>
      <c r="D4456" s="434" t="s">
        <v>17</v>
      </c>
      <c r="E4456" s="434">
        <v>0</v>
      </c>
      <c r="F4456" s="434">
        <v>2.4580000000000002</v>
      </c>
      <c r="G4456" s="434">
        <v>1283</v>
      </c>
      <c r="H4456" s="434">
        <v>1901</v>
      </c>
      <c r="I4456" s="434">
        <v>64</v>
      </c>
      <c r="J4456" s="434">
        <v>0</v>
      </c>
      <c r="K4456" s="434">
        <v>1970</v>
      </c>
    </row>
    <row r="4457" spans="1:11" x14ac:dyDescent="0.25">
      <c r="A4457" s="434">
        <v>251125000</v>
      </c>
      <c r="B4457" s="434">
        <v>3</v>
      </c>
      <c r="C4457" s="434" t="s">
        <v>59</v>
      </c>
      <c r="D4457" s="434" t="s">
        <v>17</v>
      </c>
      <c r="E4457" s="434">
        <v>0</v>
      </c>
      <c r="F4457" s="434">
        <v>5221</v>
      </c>
      <c r="G4457" s="434">
        <v>714</v>
      </c>
      <c r="H4457" s="434">
        <v>1411</v>
      </c>
      <c r="I4457" s="434">
        <v>66.8</v>
      </c>
      <c r="J4457" s="434">
        <v>0</v>
      </c>
      <c r="K4457" s="434">
        <v>1970</v>
      </c>
    </row>
    <row r="4458" spans="1:11" x14ac:dyDescent="0.25">
      <c r="A4458" s="434">
        <v>251126110</v>
      </c>
      <c r="B4458" s="434">
        <v>56297</v>
      </c>
      <c r="C4458" s="434" t="s">
        <v>59</v>
      </c>
      <c r="D4458" s="434" t="s">
        <v>17</v>
      </c>
      <c r="E4458" s="434">
        <v>15</v>
      </c>
      <c r="F4458" s="434">
        <v>2468</v>
      </c>
      <c r="G4458" s="434">
        <v>0</v>
      </c>
      <c r="H4458" s="434">
        <v>1469</v>
      </c>
      <c r="I4458" s="434">
        <v>56.42</v>
      </c>
      <c r="J4458" s="434">
        <v>0</v>
      </c>
    </row>
    <row r="4459" spans="1:11" x14ac:dyDescent="0.25">
      <c r="A4459" s="434">
        <v>251131000</v>
      </c>
      <c r="B4459" s="434">
        <v>1376</v>
      </c>
      <c r="C4459" s="434" t="s">
        <v>59</v>
      </c>
      <c r="D4459" s="434" t="s">
        <v>17</v>
      </c>
      <c r="E4459" s="434">
        <v>16.5</v>
      </c>
      <c r="F4459" s="434">
        <v>4320</v>
      </c>
      <c r="G4459" s="434">
        <v>850</v>
      </c>
      <c r="H4459" s="434">
        <v>1776</v>
      </c>
      <c r="I4459" s="434">
        <v>68.099999999999994</v>
      </c>
      <c r="J4459" s="434">
        <v>0</v>
      </c>
      <c r="K4459" s="434">
        <v>1970</v>
      </c>
    </row>
    <row r="4460" spans="1:11" hidden="1" x14ac:dyDescent="0.25">
      <c r="A4460" s="434">
        <v>251133110</v>
      </c>
      <c r="B4460" s="434">
        <v>2617</v>
      </c>
      <c r="C4460" s="434" t="s">
        <v>42</v>
      </c>
      <c r="D4460" s="434" t="s">
        <v>17</v>
      </c>
      <c r="E4460" s="434">
        <v>14</v>
      </c>
      <c r="F4460" s="434">
        <v>1369</v>
      </c>
      <c r="G4460" s="434">
        <v>100</v>
      </c>
      <c r="H4460" s="434">
        <v>1677</v>
      </c>
      <c r="I4460" s="434">
        <v>56.27</v>
      </c>
      <c r="J4460" s="434">
        <v>0</v>
      </c>
      <c r="K4460" s="434">
        <v>1979</v>
      </c>
    </row>
    <row r="4461" spans="1:11" x14ac:dyDescent="0.25">
      <c r="A4461" s="434">
        <v>251153000</v>
      </c>
      <c r="B4461" s="434">
        <v>406210</v>
      </c>
      <c r="C4461" s="434" t="s">
        <v>59</v>
      </c>
      <c r="D4461" s="434" t="s">
        <v>22</v>
      </c>
      <c r="E4461" s="434">
        <v>0</v>
      </c>
      <c r="F4461" s="434">
        <v>2207</v>
      </c>
      <c r="G4461" s="434">
        <v>0</v>
      </c>
      <c r="H4461" s="434">
        <v>1191</v>
      </c>
      <c r="I4461" s="434">
        <v>70.010000000000005</v>
      </c>
      <c r="J4461" s="434">
        <v>0</v>
      </c>
      <c r="K4461" s="434">
        <v>1970</v>
      </c>
    </row>
    <row r="4462" spans="1:11" x14ac:dyDescent="0.25">
      <c r="A4462" s="434">
        <v>251155000</v>
      </c>
      <c r="B4462" s="434">
        <v>222733</v>
      </c>
      <c r="C4462" s="434" t="s">
        <v>59</v>
      </c>
      <c r="D4462" s="434" t="s">
        <v>17</v>
      </c>
      <c r="E4462" s="434">
        <v>15</v>
      </c>
      <c r="F4462" s="434">
        <v>2992</v>
      </c>
      <c r="G4462" s="434">
        <v>0</v>
      </c>
      <c r="H4462" s="434">
        <v>1845</v>
      </c>
      <c r="I4462" s="434">
        <v>54.05</v>
      </c>
      <c r="J4462" s="434">
        <v>0</v>
      </c>
      <c r="K4462" s="434">
        <v>1970</v>
      </c>
    </row>
    <row r="4463" spans="1:11" x14ac:dyDescent="0.25">
      <c r="A4463" s="434">
        <v>251163000</v>
      </c>
      <c r="B4463" s="434">
        <v>128687</v>
      </c>
      <c r="C4463" s="434" t="s">
        <v>59</v>
      </c>
      <c r="D4463" s="434" t="s">
        <v>22</v>
      </c>
      <c r="E4463" s="434">
        <v>0</v>
      </c>
      <c r="F4463" s="434">
        <v>4500</v>
      </c>
      <c r="G4463" s="434">
        <v>2950</v>
      </c>
      <c r="H4463" s="434">
        <v>3750</v>
      </c>
      <c r="I4463" s="434">
        <v>80.3</v>
      </c>
      <c r="J4463" s="434">
        <v>0</v>
      </c>
    </row>
    <row r="4464" spans="1:11" x14ac:dyDescent="0.25">
      <c r="A4464" s="434">
        <v>251166110</v>
      </c>
      <c r="B4464" s="434">
        <v>10405</v>
      </c>
      <c r="C4464" s="434" t="s">
        <v>59</v>
      </c>
      <c r="D4464" s="434" t="s">
        <v>13</v>
      </c>
      <c r="I4464" s="434">
        <v>12</v>
      </c>
    </row>
    <row r="4465" spans="1:11" hidden="1" x14ac:dyDescent="0.25">
      <c r="A4465" s="434">
        <v>251173000</v>
      </c>
      <c r="B4465" s="434">
        <v>15184</v>
      </c>
      <c r="C4465" s="434" t="s">
        <v>48</v>
      </c>
      <c r="D4465" s="434" t="s">
        <v>17</v>
      </c>
      <c r="E4465" s="434">
        <v>12</v>
      </c>
      <c r="F4465" s="434">
        <v>2090</v>
      </c>
      <c r="G4465" s="434">
        <v>793</v>
      </c>
      <c r="H4465" s="434">
        <v>1411</v>
      </c>
      <c r="I4465" s="434">
        <v>68.66</v>
      </c>
      <c r="J4465" s="434">
        <v>0</v>
      </c>
      <c r="K4465" s="434">
        <v>1974</v>
      </c>
    </row>
    <row r="4466" spans="1:11" x14ac:dyDescent="0.25">
      <c r="A4466" s="434">
        <v>251174000</v>
      </c>
      <c r="B4466" s="434">
        <v>180523</v>
      </c>
      <c r="C4466" s="434" t="s">
        <v>59</v>
      </c>
      <c r="D4466" s="434" t="s">
        <v>17</v>
      </c>
      <c r="E4466" s="434">
        <v>16</v>
      </c>
      <c r="F4466" s="434">
        <v>2.0880000000000001</v>
      </c>
      <c r="G4466" s="434">
        <v>793</v>
      </c>
      <c r="H4466" s="434">
        <v>133</v>
      </c>
      <c r="I4466" s="434">
        <v>68.66</v>
      </c>
      <c r="J4466" s="434">
        <v>0</v>
      </c>
      <c r="K4466" s="434">
        <v>1970</v>
      </c>
    </row>
    <row r="4467" spans="1:11" x14ac:dyDescent="0.25">
      <c r="A4467" s="434">
        <v>251177110</v>
      </c>
      <c r="B4467" s="434">
        <v>20572</v>
      </c>
      <c r="C4467" s="434" t="s">
        <v>59</v>
      </c>
      <c r="D4467" s="434" t="s">
        <v>17</v>
      </c>
      <c r="E4467" s="434">
        <v>0</v>
      </c>
      <c r="F4467" s="434">
        <v>1839</v>
      </c>
      <c r="G4467" s="434">
        <v>0</v>
      </c>
      <c r="H4467" s="434">
        <v>1142</v>
      </c>
      <c r="I4467" s="434">
        <v>50.53</v>
      </c>
      <c r="J4467" s="434">
        <v>0</v>
      </c>
      <c r="K4467" s="434">
        <v>1970</v>
      </c>
    </row>
    <row r="4468" spans="1:11" hidden="1" x14ac:dyDescent="0.25">
      <c r="A4468" s="434">
        <v>251181110</v>
      </c>
      <c r="B4468" s="434">
        <v>2307</v>
      </c>
      <c r="C4468" s="434" t="s">
        <v>42</v>
      </c>
      <c r="D4468" s="434" t="s">
        <v>22</v>
      </c>
      <c r="E4468" s="434">
        <v>17</v>
      </c>
      <c r="F4468" s="434">
        <v>5396</v>
      </c>
      <c r="G4468" s="434">
        <v>480</v>
      </c>
      <c r="H4468" s="434">
        <v>3354</v>
      </c>
      <c r="I4468" s="434">
        <v>70.5</v>
      </c>
      <c r="J4468" s="434">
        <v>0</v>
      </c>
      <c r="K4468" s="434">
        <v>1992</v>
      </c>
    </row>
    <row r="4469" spans="1:11" hidden="1" x14ac:dyDescent="0.25">
      <c r="A4469" s="434">
        <v>251208240</v>
      </c>
      <c r="B4469" s="434">
        <v>331650</v>
      </c>
      <c r="C4469" s="434" t="s">
        <v>61</v>
      </c>
      <c r="D4469" s="434" t="s">
        <v>13</v>
      </c>
      <c r="I4469" s="434">
        <v>18</v>
      </c>
      <c r="J4469" s="434">
        <v>0</v>
      </c>
      <c r="K4469" s="434">
        <v>1970</v>
      </c>
    </row>
    <row r="4470" spans="1:11" hidden="1" x14ac:dyDescent="0.25">
      <c r="A4470" s="434">
        <v>251229110</v>
      </c>
      <c r="B4470" s="434">
        <v>188541</v>
      </c>
      <c r="C4470" s="434" t="s">
        <v>61</v>
      </c>
      <c r="D4470" s="434" t="s">
        <v>17</v>
      </c>
      <c r="I4470" s="434">
        <v>31</v>
      </c>
      <c r="J4470" s="434">
        <v>0</v>
      </c>
      <c r="K4470" s="434">
        <v>1970</v>
      </c>
    </row>
    <row r="4471" spans="1:11" x14ac:dyDescent="0.25">
      <c r="A4471" s="434">
        <v>251239000</v>
      </c>
      <c r="B4471" s="434">
        <v>4454</v>
      </c>
      <c r="C4471" s="434" t="s">
        <v>59</v>
      </c>
      <c r="D4471" s="434" t="s">
        <v>17</v>
      </c>
      <c r="E4471" s="434">
        <v>17</v>
      </c>
      <c r="F4471" s="434">
        <v>5517</v>
      </c>
      <c r="G4471" s="434">
        <v>2350</v>
      </c>
      <c r="H4471" s="434">
        <v>1969</v>
      </c>
      <c r="I4471" s="434">
        <v>64.400000000000006</v>
      </c>
      <c r="J4471" s="434">
        <v>0</v>
      </c>
      <c r="K4471" s="434">
        <v>1970</v>
      </c>
    </row>
    <row r="4472" spans="1:11" x14ac:dyDescent="0.25">
      <c r="A4472" s="434">
        <v>251267110</v>
      </c>
      <c r="B4472" s="434">
        <v>2729</v>
      </c>
      <c r="C4472" s="434" t="s">
        <v>59</v>
      </c>
      <c r="D4472" s="434" t="s">
        <v>17</v>
      </c>
      <c r="E4472" s="434">
        <v>0</v>
      </c>
      <c r="F4472" s="434">
        <v>772</v>
      </c>
      <c r="G4472" s="434">
        <v>0</v>
      </c>
      <c r="H4472" s="434">
        <v>373</v>
      </c>
      <c r="I4472" s="434">
        <v>36.28</v>
      </c>
      <c r="J4472" s="434">
        <v>0</v>
      </c>
    </row>
    <row r="4473" spans="1:11" x14ac:dyDescent="0.25">
      <c r="A4473" s="434">
        <v>251279000</v>
      </c>
      <c r="B4473" s="434">
        <v>11422</v>
      </c>
      <c r="C4473" s="434" t="s">
        <v>59</v>
      </c>
      <c r="D4473" s="434" t="s">
        <v>17</v>
      </c>
      <c r="E4473" s="434">
        <v>12</v>
      </c>
      <c r="F4473" s="434">
        <v>808</v>
      </c>
      <c r="G4473" s="434">
        <v>0</v>
      </c>
      <c r="H4473" s="434">
        <v>775</v>
      </c>
      <c r="I4473" s="434">
        <v>43.5</v>
      </c>
      <c r="J4473" s="434">
        <v>0</v>
      </c>
    </row>
    <row r="4474" spans="1:11" hidden="1" x14ac:dyDescent="0.25">
      <c r="A4474" s="434">
        <v>251289000</v>
      </c>
      <c r="B4474" s="434">
        <v>1862</v>
      </c>
      <c r="C4474" s="434" t="s">
        <v>46</v>
      </c>
      <c r="D4474" s="434" t="s">
        <v>17</v>
      </c>
      <c r="E4474" s="434">
        <v>11</v>
      </c>
      <c r="F4474" s="434">
        <v>4940</v>
      </c>
      <c r="G4474" s="434">
        <v>2000</v>
      </c>
      <c r="H4474" s="434">
        <v>1717</v>
      </c>
      <c r="I4474" s="434">
        <v>61.6</v>
      </c>
      <c r="J4474" s="434">
        <v>0</v>
      </c>
      <c r="K4474" s="434">
        <v>1970</v>
      </c>
    </row>
    <row r="4475" spans="1:11" x14ac:dyDescent="0.25">
      <c r="A4475" s="434">
        <v>251290110</v>
      </c>
      <c r="B4475" s="434">
        <v>1783</v>
      </c>
      <c r="C4475" s="434" t="s">
        <v>59</v>
      </c>
      <c r="D4475" s="434" t="s">
        <v>17</v>
      </c>
      <c r="E4475" s="434">
        <v>0</v>
      </c>
      <c r="F4475" s="434">
        <v>588</v>
      </c>
      <c r="G4475" s="434">
        <v>0</v>
      </c>
      <c r="H4475" s="434">
        <v>344</v>
      </c>
      <c r="I4475" s="434">
        <v>36.450000000000003</v>
      </c>
      <c r="J4475" s="434">
        <v>0</v>
      </c>
    </row>
    <row r="4476" spans="1:11" x14ac:dyDescent="0.25">
      <c r="A4476" s="434">
        <v>251295110</v>
      </c>
      <c r="B4476" s="434">
        <v>975</v>
      </c>
      <c r="C4476" s="434" t="s">
        <v>59</v>
      </c>
      <c r="D4476" s="434" t="s">
        <v>17</v>
      </c>
      <c r="E4476" s="434">
        <v>0</v>
      </c>
      <c r="F4476" s="434">
        <v>919</v>
      </c>
      <c r="G4476" s="434">
        <v>406</v>
      </c>
      <c r="H4476" s="434">
        <v>475</v>
      </c>
      <c r="I4476" s="434">
        <v>43.57</v>
      </c>
      <c r="J4476" s="434">
        <v>0</v>
      </c>
    </row>
    <row r="4477" spans="1:11" x14ac:dyDescent="0.25">
      <c r="A4477" s="434">
        <v>251318000</v>
      </c>
      <c r="B4477" s="434">
        <v>205820</v>
      </c>
      <c r="C4477" s="434" t="s">
        <v>59</v>
      </c>
      <c r="D4477" s="434" t="s">
        <v>17</v>
      </c>
      <c r="E4477" s="434">
        <v>14.5</v>
      </c>
      <c r="F4477" s="434">
        <v>2998</v>
      </c>
      <c r="G4477" s="434">
        <v>906</v>
      </c>
      <c r="H4477" s="434">
        <v>1854</v>
      </c>
      <c r="I4477" s="434">
        <v>59.64</v>
      </c>
      <c r="J4477" s="434">
        <v>0</v>
      </c>
      <c r="K4477" s="434">
        <v>1970</v>
      </c>
    </row>
    <row r="4478" spans="1:11" hidden="1" x14ac:dyDescent="0.25">
      <c r="A4478" s="434">
        <v>251337110</v>
      </c>
      <c r="B4478" s="434">
        <v>955</v>
      </c>
      <c r="C4478" s="434" t="s">
        <v>42</v>
      </c>
      <c r="D4478" s="434" t="s">
        <v>22</v>
      </c>
      <c r="F4478" s="434">
        <v>3579</v>
      </c>
      <c r="G4478" s="434">
        <v>315</v>
      </c>
      <c r="H4478" s="434">
        <v>3270</v>
      </c>
      <c r="I4478" s="434">
        <v>71.78</v>
      </c>
      <c r="K4478" s="434">
        <v>2019</v>
      </c>
    </row>
    <row r="4479" spans="1:11" hidden="1" x14ac:dyDescent="0.25">
      <c r="A4479" s="434">
        <v>251339110</v>
      </c>
      <c r="B4479" s="434">
        <v>329331</v>
      </c>
      <c r="C4479" s="434" t="s">
        <v>48</v>
      </c>
      <c r="D4479" s="434" t="s">
        <v>17</v>
      </c>
      <c r="E4479" s="434">
        <v>0</v>
      </c>
      <c r="F4479" s="434">
        <v>485</v>
      </c>
      <c r="G4479" s="434">
        <v>0</v>
      </c>
      <c r="H4479" s="434">
        <v>301</v>
      </c>
      <c r="I4479" s="434">
        <v>37.619999999999997</v>
      </c>
      <c r="J4479" s="434">
        <v>0</v>
      </c>
    </row>
    <row r="4480" spans="1:11" x14ac:dyDescent="0.25">
      <c r="A4480" s="434">
        <v>251357000</v>
      </c>
      <c r="B4480" s="434">
        <v>59561</v>
      </c>
      <c r="C4480" s="434" t="s">
        <v>59</v>
      </c>
      <c r="D4480" s="434" t="s">
        <v>17</v>
      </c>
      <c r="E4480" s="434">
        <v>12</v>
      </c>
      <c r="F4480" s="434">
        <v>1620</v>
      </c>
      <c r="G4480" s="434">
        <v>946</v>
      </c>
      <c r="H4480" s="434">
        <v>2081</v>
      </c>
      <c r="I4480" s="434">
        <v>62.54</v>
      </c>
      <c r="J4480" s="434">
        <v>0</v>
      </c>
      <c r="K4480" s="434">
        <v>1970</v>
      </c>
    </row>
    <row r="4481" spans="1:11" x14ac:dyDescent="0.25">
      <c r="A4481" s="434">
        <v>251360110</v>
      </c>
      <c r="B4481" s="434">
        <v>28133</v>
      </c>
      <c r="C4481" s="434" t="s">
        <v>59</v>
      </c>
      <c r="D4481" s="434" t="s">
        <v>17</v>
      </c>
      <c r="E4481" s="434">
        <v>0</v>
      </c>
      <c r="F4481" s="434">
        <v>331</v>
      </c>
      <c r="G4481" s="434">
        <v>0</v>
      </c>
      <c r="H4481" s="434">
        <v>257</v>
      </c>
      <c r="I4481" s="434">
        <v>33.229999999999997</v>
      </c>
      <c r="J4481" s="434">
        <v>0</v>
      </c>
      <c r="K4481" s="434">
        <v>1970</v>
      </c>
    </row>
    <row r="4482" spans="1:11" x14ac:dyDescent="0.25">
      <c r="A4482" s="434">
        <v>251384000</v>
      </c>
      <c r="B4482" s="434">
        <v>8769</v>
      </c>
      <c r="C4482" s="434" t="s">
        <v>59</v>
      </c>
      <c r="D4482" s="434" t="s">
        <v>17</v>
      </c>
      <c r="E4482" s="434">
        <v>43541</v>
      </c>
      <c r="F4482" s="434">
        <v>4920</v>
      </c>
      <c r="G4482" s="434">
        <v>580</v>
      </c>
      <c r="H4482" s="434">
        <v>1690</v>
      </c>
      <c r="I4482" s="434">
        <v>67.400000000000006</v>
      </c>
      <c r="J4482" s="434">
        <v>0</v>
      </c>
    </row>
    <row r="4483" spans="1:11" x14ac:dyDescent="0.25">
      <c r="A4483" s="434">
        <v>251394000</v>
      </c>
      <c r="B4483" s="434">
        <v>2419</v>
      </c>
      <c r="C4483" s="434" t="s">
        <v>59</v>
      </c>
      <c r="D4483" s="434" t="s">
        <v>17</v>
      </c>
      <c r="E4483" s="434">
        <v>0</v>
      </c>
      <c r="F4483" s="434">
        <v>1440</v>
      </c>
      <c r="G4483" s="434">
        <v>991</v>
      </c>
      <c r="H4483" s="434">
        <v>2155</v>
      </c>
      <c r="I4483" s="434">
        <v>65.03</v>
      </c>
      <c r="J4483" s="434">
        <v>0</v>
      </c>
    </row>
    <row r="4484" spans="1:11" x14ac:dyDescent="0.25">
      <c r="A4484" s="434">
        <v>251396110</v>
      </c>
      <c r="B4484" s="434">
        <v>14726</v>
      </c>
      <c r="C4484" s="434" t="s">
        <v>59</v>
      </c>
      <c r="D4484" s="434" t="s">
        <v>13</v>
      </c>
      <c r="I4484" s="434">
        <v>10</v>
      </c>
      <c r="J4484" s="434">
        <v>0</v>
      </c>
      <c r="K4484" s="434">
        <v>1970</v>
      </c>
    </row>
    <row r="4485" spans="1:11" x14ac:dyDescent="0.25">
      <c r="A4485" s="434">
        <v>251403110</v>
      </c>
      <c r="B4485" s="434">
        <v>9913</v>
      </c>
      <c r="C4485" s="434" t="s">
        <v>59</v>
      </c>
      <c r="D4485" s="434" t="s">
        <v>13</v>
      </c>
      <c r="E4485" s="434">
        <v>0</v>
      </c>
      <c r="F4485" s="434">
        <v>729</v>
      </c>
      <c r="G4485" s="434">
        <v>0</v>
      </c>
      <c r="H4485" s="434">
        <v>102</v>
      </c>
      <c r="I4485" s="434">
        <v>27.49</v>
      </c>
      <c r="J4485" s="434">
        <v>0</v>
      </c>
      <c r="K4485" s="434">
        <v>1970</v>
      </c>
    </row>
    <row r="4486" spans="1:11" x14ac:dyDescent="0.25">
      <c r="A4486" s="434">
        <v>251407000</v>
      </c>
      <c r="B4486" s="434">
        <v>1201</v>
      </c>
      <c r="C4486" s="434" t="s">
        <v>59</v>
      </c>
      <c r="D4486" s="434" t="s">
        <v>22</v>
      </c>
      <c r="E4486" s="434">
        <v>15</v>
      </c>
      <c r="F4486" s="434">
        <v>7220</v>
      </c>
      <c r="G4486" s="434">
        <v>4000</v>
      </c>
      <c r="H4486" s="434">
        <v>4138</v>
      </c>
      <c r="I4486" s="434">
        <v>86.3</v>
      </c>
      <c r="J4486" s="434">
        <v>0</v>
      </c>
      <c r="K4486" s="434">
        <v>1970</v>
      </c>
    </row>
    <row r="4487" spans="1:11" x14ac:dyDescent="0.25">
      <c r="A4487" s="434">
        <v>251414000</v>
      </c>
      <c r="B4487" s="434">
        <v>58598</v>
      </c>
      <c r="C4487" s="434" t="s">
        <v>59</v>
      </c>
      <c r="D4487" s="434" t="s">
        <v>17</v>
      </c>
      <c r="E4487" s="434">
        <v>12</v>
      </c>
      <c r="F4487" s="434">
        <v>1564</v>
      </c>
      <c r="G4487" s="434">
        <v>946</v>
      </c>
      <c r="H4487" s="434">
        <v>2081</v>
      </c>
      <c r="I4487" s="434">
        <v>62.49</v>
      </c>
      <c r="J4487" s="434">
        <v>0</v>
      </c>
      <c r="K4487" s="434">
        <v>1970</v>
      </c>
    </row>
    <row r="4488" spans="1:11" x14ac:dyDescent="0.25">
      <c r="A4488" s="434">
        <v>251427000</v>
      </c>
      <c r="B4488" s="434">
        <v>1905</v>
      </c>
      <c r="C4488" s="434" t="s">
        <v>59</v>
      </c>
      <c r="D4488" s="434" t="s">
        <v>17</v>
      </c>
      <c r="E4488" s="434">
        <v>0</v>
      </c>
      <c r="F4488" s="434">
        <v>1520</v>
      </c>
      <c r="G4488" s="434">
        <v>350</v>
      </c>
      <c r="H4488" s="434">
        <v>750</v>
      </c>
      <c r="I4488" s="434">
        <v>39.950000000000003</v>
      </c>
      <c r="J4488" s="434">
        <v>0</v>
      </c>
    </row>
    <row r="4489" spans="1:11" x14ac:dyDescent="0.25">
      <c r="A4489" s="434">
        <v>251439000</v>
      </c>
      <c r="B4489" s="434">
        <v>1527</v>
      </c>
      <c r="C4489" s="434" t="s">
        <v>59</v>
      </c>
      <c r="D4489" s="434" t="s">
        <v>17</v>
      </c>
      <c r="E4489" s="434">
        <v>17</v>
      </c>
      <c r="F4489" s="434">
        <v>4266</v>
      </c>
      <c r="G4489" s="434">
        <v>0</v>
      </c>
      <c r="H4489" s="434">
        <v>2378</v>
      </c>
      <c r="I4489" s="434">
        <v>68.3</v>
      </c>
      <c r="J4489" s="434">
        <v>0</v>
      </c>
    </row>
    <row r="4490" spans="1:11" x14ac:dyDescent="0.25">
      <c r="A4490" s="434">
        <v>251477340</v>
      </c>
      <c r="B4490" s="434">
        <v>1758</v>
      </c>
      <c r="C4490" s="434" t="s">
        <v>59</v>
      </c>
      <c r="D4490" s="434" t="s">
        <v>13</v>
      </c>
      <c r="I4490" s="434">
        <v>9</v>
      </c>
      <c r="J4490" s="434">
        <v>0</v>
      </c>
      <c r="K4490" s="434">
        <v>1970</v>
      </c>
    </row>
    <row r="4491" spans="1:11" hidden="1" x14ac:dyDescent="0.25">
      <c r="A4491" s="434">
        <v>251507000</v>
      </c>
      <c r="B4491" s="434">
        <v>24420</v>
      </c>
      <c r="C4491" s="434" t="s">
        <v>56</v>
      </c>
      <c r="D4491" s="434" t="s">
        <v>17</v>
      </c>
      <c r="E4491" s="434">
        <v>14</v>
      </c>
      <c r="F4491" s="434">
        <v>3310</v>
      </c>
      <c r="G4491" s="434">
        <v>690</v>
      </c>
      <c r="H4491" s="434">
        <v>2233</v>
      </c>
      <c r="I4491" s="434">
        <v>69.900000000000006</v>
      </c>
      <c r="J4491" s="434">
        <v>0</v>
      </c>
      <c r="K4491" s="434">
        <v>2000</v>
      </c>
    </row>
    <row r="4492" spans="1:11" x14ac:dyDescent="0.25">
      <c r="A4492" s="434">
        <v>251526000</v>
      </c>
      <c r="B4492" s="434">
        <v>3436</v>
      </c>
      <c r="C4492" s="434" t="s">
        <v>59</v>
      </c>
      <c r="D4492" s="434" t="s">
        <v>17</v>
      </c>
      <c r="E4492" s="434">
        <v>0</v>
      </c>
      <c r="F4492" s="434">
        <v>1839</v>
      </c>
      <c r="G4492" s="434">
        <v>1365</v>
      </c>
      <c r="H4492" s="434">
        <v>1591</v>
      </c>
      <c r="I4492" s="434">
        <v>60.89</v>
      </c>
      <c r="J4492" s="434">
        <v>0</v>
      </c>
    </row>
    <row r="4493" spans="1:11" hidden="1" x14ac:dyDescent="0.25">
      <c r="A4493" s="434">
        <v>251536000</v>
      </c>
      <c r="B4493" s="434">
        <v>1417</v>
      </c>
      <c r="C4493" s="434" t="s">
        <v>39</v>
      </c>
      <c r="D4493" s="434" t="s">
        <v>13</v>
      </c>
      <c r="E4493" s="434">
        <v>25</v>
      </c>
      <c r="F4493" s="434">
        <v>1987</v>
      </c>
      <c r="G4493" s="434">
        <v>40</v>
      </c>
      <c r="H4493" s="434">
        <v>183</v>
      </c>
      <c r="I4493" s="434">
        <v>26.64</v>
      </c>
      <c r="K4493" s="434">
        <v>1973</v>
      </c>
    </row>
    <row r="4494" spans="1:11" hidden="1" x14ac:dyDescent="0.25">
      <c r="A4494" s="434">
        <v>251554110</v>
      </c>
      <c r="B4494" s="434">
        <v>77160</v>
      </c>
      <c r="C4494" s="434" t="s">
        <v>56</v>
      </c>
      <c r="D4494" s="434" t="s">
        <v>17</v>
      </c>
      <c r="E4494" s="434">
        <v>0</v>
      </c>
      <c r="F4494" s="434">
        <v>1320</v>
      </c>
      <c r="G4494" s="434">
        <v>0</v>
      </c>
      <c r="H4494" s="434">
        <v>1082</v>
      </c>
      <c r="I4494" s="434">
        <v>49.85</v>
      </c>
      <c r="J4494" s="434">
        <v>0</v>
      </c>
      <c r="K4494" s="434">
        <v>1970</v>
      </c>
    </row>
    <row r="4495" spans="1:11" x14ac:dyDescent="0.25">
      <c r="A4495" s="434">
        <v>251569540</v>
      </c>
      <c r="B4495" s="434">
        <v>7078</v>
      </c>
      <c r="C4495" s="434" t="s">
        <v>59</v>
      </c>
      <c r="D4495" s="434" t="s">
        <v>13</v>
      </c>
      <c r="I4495" s="434">
        <v>9</v>
      </c>
      <c r="J4495" s="434">
        <v>0</v>
      </c>
      <c r="K4495" s="434">
        <v>1970</v>
      </c>
    </row>
    <row r="4496" spans="1:11" x14ac:dyDescent="0.25">
      <c r="A4496" s="434">
        <v>251586000</v>
      </c>
      <c r="B4496" s="434">
        <v>11104</v>
      </c>
      <c r="C4496" s="434" t="s">
        <v>59</v>
      </c>
      <c r="D4496" s="434" t="s">
        <v>17</v>
      </c>
      <c r="E4496" s="434">
        <v>12.8</v>
      </c>
      <c r="F4496" s="434">
        <v>1118</v>
      </c>
      <c r="G4496" s="434">
        <v>416</v>
      </c>
      <c r="H4496" s="434">
        <v>880</v>
      </c>
      <c r="I4496" s="434">
        <v>43.2</v>
      </c>
      <c r="J4496" s="434">
        <v>0</v>
      </c>
      <c r="K4496" s="434">
        <v>1970</v>
      </c>
    </row>
    <row r="4497" spans="1:11" hidden="1" x14ac:dyDescent="0.25">
      <c r="A4497" s="434">
        <v>251609000</v>
      </c>
      <c r="B4497" s="434">
        <v>3161</v>
      </c>
      <c r="C4497" s="434" t="s">
        <v>54</v>
      </c>
      <c r="D4497" s="434" t="s">
        <v>17</v>
      </c>
      <c r="E4497" s="434">
        <v>43597</v>
      </c>
      <c r="F4497" s="434">
        <v>3042</v>
      </c>
      <c r="G4497" s="434">
        <v>179</v>
      </c>
      <c r="H4497" s="434">
        <v>290</v>
      </c>
      <c r="I4497" s="434">
        <v>33.51</v>
      </c>
      <c r="J4497" s="434">
        <v>0</v>
      </c>
    </row>
    <row r="4498" spans="1:11" x14ac:dyDescent="0.25">
      <c r="A4498" s="434">
        <v>251718000</v>
      </c>
      <c r="B4498" s="434">
        <v>61336</v>
      </c>
      <c r="C4498" s="434" t="s">
        <v>59</v>
      </c>
      <c r="D4498" s="434" t="s">
        <v>22</v>
      </c>
      <c r="E4498" s="434">
        <v>0</v>
      </c>
      <c r="F4498" s="434">
        <v>4000</v>
      </c>
      <c r="G4498" s="434">
        <v>1550</v>
      </c>
      <c r="H4498" s="434">
        <v>3667</v>
      </c>
      <c r="I4498" s="434">
        <v>79.8</v>
      </c>
      <c r="J4498" s="434">
        <v>0</v>
      </c>
    </row>
    <row r="4499" spans="1:11" hidden="1" x14ac:dyDescent="0.25">
      <c r="A4499" s="434">
        <v>251725110</v>
      </c>
      <c r="B4499" s="434">
        <v>962</v>
      </c>
      <c r="C4499" s="434" t="s">
        <v>39</v>
      </c>
      <c r="D4499" s="434" t="s">
        <v>13</v>
      </c>
      <c r="F4499" s="434">
        <v>364</v>
      </c>
      <c r="H4499" s="434">
        <v>160</v>
      </c>
      <c r="I4499" s="434">
        <v>25.86</v>
      </c>
      <c r="K4499" s="434">
        <v>1963</v>
      </c>
    </row>
    <row r="4500" spans="1:11" x14ac:dyDescent="0.25">
      <c r="A4500" s="434">
        <v>251743000</v>
      </c>
      <c r="B4500" s="434">
        <v>832</v>
      </c>
      <c r="C4500" s="434" t="s">
        <v>59</v>
      </c>
      <c r="D4500" s="434" t="s">
        <v>17</v>
      </c>
      <c r="E4500" s="434">
        <v>0</v>
      </c>
      <c r="F4500" s="434">
        <v>750</v>
      </c>
      <c r="G4500" s="434">
        <v>327</v>
      </c>
      <c r="H4500" s="434">
        <v>902</v>
      </c>
      <c r="I4500" s="434">
        <v>45.6</v>
      </c>
      <c r="J4500" s="434">
        <v>0</v>
      </c>
    </row>
    <row r="4501" spans="1:11" x14ac:dyDescent="0.25">
      <c r="A4501" s="434">
        <v>251745000</v>
      </c>
      <c r="B4501" s="434">
        <v>11852</v>
      </c>
      <c r="C4501" s="434" t="s">
        <v>59</v>
      </c>
      <c r="D4501" s="434" t="s">
        <v>25</v>
      </c>
      <c r="E4501" s="434">
        <v>14.5</v>
      </c>
      <c r="F4501" s="434">
        <v>7990</v>
      </c>
      <c r="G4501" s="434">
        <v>5467</v>
      </c>
      <c r="H4501" s="434">
        <v>7682</v>
      </c>
      <c r="I4501" s="434">
        <v>105</v>
      </c>
      <c r="J4501" s="434">
        <v>0</v>
      </c>
      <c r="K4501" s="434">
        <v>1970</v>
      </c>
    </row>
    <row r="4502" spans="1:11" x14ac:dyDescent="0.25">
      <c r="A4502" s="434">
        <v>251764110</v>
      </c>
      <c r="B4502" s="434">
        <v>192798</v>
      </c>
      <c r="C4502" s="434" t="s">
        <v>59</v>
      </c>
      <c r="D4502" s="434" t="s">
        <v>13</v>
      </c>
      <c r="I4502" s="434">
        <v>12</v>
      </c>
      <c r="J4502" s="434">
        <v>0</v>
      </c>
      <c r="K4502" s="434">
        <v>1970</v>
      </c>
    </row>
    <row r="4503" spans="1:11" hidden="1" x14ac:dyDescent="0.25">
      <c r="A4503" s="434">
        <v>251840940</v>
      </c>
      <c r="B4503" s="434">
        <v>898</v>
      </c>
      <c r="C4503" s="434" t="s">
        <v>61</v>
      </c>
      <c r="D4503" s="434" t="s">
        <v>13</v>
      </c>
      <c r="I4503" s="434">
        <v>15</v>
      </c>
    </row>
    <row r="4504" spans="1:11" hidden="1" x14ac:dyDescent="0.25">
      <c r="A4504" s="434">
        <v>251848270</v>
      </c>
      <c r="B4504" s="434">
        <v>57541</v>
      </c>
      <c r="C4504" s="434" t="s">
        <v>31</v>
      </c>
      <c r="D4504" s="434" t="s">
        <v>17</v>
      </c>
      <c r="E4504" s="434">
        <v>7.5</v>
      </c>
      <c r="F4504" s="434">
        <v>400</v>
      </c>
      <c r="G4504" s="434">
        <v>51</v>
      </c>
      <c r="H4504" s="434">
        <v>473</v>
      </c>
      <c r="I4504" s="434">
        <v>51.15</v>
      </c>
      <c r="J4504" s="434">
        <v>0</v>
      </c>
      <c r="K4504" s="434">
        <v>1985</v>
      </c>
    </row>
    <row r="4505" spans="1:11" hidden="1" x14ac:dyDescent="0.25">
      <c r="A4505" s="434">
        <v>251848740</v>
      </c>
      <c r="B4505" s="434">
        <v>960447</v>
      </c>
      <c r="C4505" s="434" t="s">
        <v>31</v>
      </c>
      <c r="D4505" s="434" t="s">
        <v>17</v>
      </c>
      <c r="E4505" s="434">
        <v>7.5</v>
      </c>
      <c r="F4505" s="434">
        <v>400</v>
      </c>
      <c r="G4505" s="434">
        <v>563</v>
      </c>
      <c r="H4505" s="434">
        <v>495</v>
      </c>
      <c r="I4505" s="434">
        <v>51.5</v>
      </c>
      <c r="J4505" s="434">
        <v>0</v>
      </c>
      <c r="K4505" s="434">
        <v>1985</v>
      </c>
    </row>
    <row r="4506" spans="1:11" hidden="1" x14ac:dyDescent="0.25">
      <c r="A4506" s="434">
        <v>251848840</v>
      </c>
      <c r="B4506" s="434">
        <v>481739</v>
      </c>
      <c r="C4506" s="434" t="s">
        <v>31</v>
      </c>
      <c r="D4506" s="434" t="s">
        <v>17</v>
      </c>
      <c r="E4506" s="434">
        <v>7.5</v>
      </c>
      <c r="F4506" s="434">
        <v>400</v>
      </c>
      <c r="G4506" s="434">
        <v>530</v>
      </c>
      <c r="H4506" s="434">
        <v>499</v>
      </c>
      <c r="I4506" s="434">
        <v>51.15</v>
      </c>
      <c r="J4506" s="434">
        <v>0</v>
      </c>
      <c r="K4506" s="434">
        <v>1985</v>
      </c>
    </row>
    <row r="4507" spans="1:11" hidden="1" x14ac:dyDescent="0.25">
      <c r="A4507" s="434">
        <v>253008000</v>
      </c>
      <c r="B4507" s="434">
        <v>9804</v>
      </c>
      <c r="C4507" s="434" t="s">
        <v>56</v>
      </c>
      <c r="D4507" s="434" t="s">
        <v>25</v>
      </c>
      <c r="E4507" s="434">
        <v>15.26</v>
      </c>
      <c r="F4507" s="434">
        <v>11520</v>
      </c>
      <c r="G4507" s="434">
        <v>18590</v>
      </c>
      <c r="H4507" s="434">
        <v>13001</v>
      </c>
      <c r="I4507" s="434">
        <v>142.46</v>
      </c>
      <c r="J4507" s="434">
        <v>0</v>
      </c>
      <c r="K4507" s="434">
        <v>2003</v>
      </c>
    </row>
    <row r="4508" spans="1:11" hidden="1" x14ac:dyDescent="0.25">
      <c r="A4508" s="434">
        <v>253029000</v>
      </c>
      <c r="B4508" s="434">
        <v>37521</v>
      </c>
      <c r="C4508" s="434" t="s">
        <v>56</v>
      </c>
      <c r="D4508" s="434" t="s">
        <v>22</v>
      </c>
      <c r="E4508" s="434">
        <v>12.4</v>
      </c>
      <c r="F4508" s="434">
        <v>3700</v>
      </c>
      <c r="G4508" s="434">
        <v>6200</v>
      </c>
      <c r="H4508" s="434">
        <v>3843</v>
      </c>
      <c r="I4508" s="434">
        <v>99.5</v>
      </c>
      <c r="J4508" s="434">
        <v>0</v>
      </c>
      <c r="K4508" s="434">
        <v>2005</v>
      </c>
    </row>
    <row r="4509" spans="1:11" hidden="1" x14ac:dyDescent="0.25">
      <c r="A4509" s="434">
        <v>253082000</v>
      </c>
      <c r="B4509" s="434">
        <v>8823</v>
      </c>
      <c r="C4509" s="434" t="s">
        <v>56</v>
      </c>
      <c r="D4509" s="434" t="s">
        <v>29</v>
      </c>
      <c r="E4509" s="434">
        <v>15.6</v>
      </c>
      <c r="F4509" s="434">
        <v>16000</v>
      </c>
      <c r="G4509" s="434">
        <v>25900</v>
      </c>
      <c r="H4509" s="434">
        <v>17370</v>
      </c>
      <c r="I4509" s="434">
        <v>157.97</v>
      </c>
      <c r="J4509" s="434">
        <v>0</v>
      </c>
      <c r="K4509" s="434">
        <v>2002</v>
      </c>
    </row>
    <row r="4510" spans="1:11" hidden="1" x14ac:dyDescent="0.25">
      <c r="A4510" s="434">
        <v>253093000</v>
      </c>
      <c r="B4510" s="434">
        <v>15232</v>
      </c>
      <c r="C4510" s="434" t="s">
        <v>56</v>
      </c>
      <c r="D4510" s="434" t="s">
        <v>22</v>
      </c>
      <c r="E4510" s="434">
        <v>12.5</v>
      </c>
      <c r="F4510" s="434">
        <v>3678</v>
      </c>
      <c r="G4510" s="434">
        <v>4853</v>
      </c>
      <c r="H4510" s="434">
        <v>3584</v>
      </c>
      <c r="I4510" s="434">
        <v>91.22</v>
      </c>
      <c r="J4510" s="434">
        <v>0</v>
      </c>
      <c r="K4510" s="434">
        <v>1970</v>
      </c>
    </row>
    <row r="4511" spans="1:11" hidden="1" x14ac:dyDescent="0.25">
      <c r="A4511" s="434">
        <v>253109000</v>
      </c>
      <c r="B4511" s="434">
        <v>12689</v>
      </c>
      <c r="C4511" s="434" t="s">
        <v>56</v>
      </c>
      <c r="D4511" s="434" t="s">
        <v>22</v>
      </c>
      <c r="E4511" s="434">
        <v>12.4</v>
      </c>
      <c r="F4511" s="434">
        <v>3700</v>
      </c>
      <c r="G4511" s="434">
        <v>6200</v>
      </c>
      <c r="H4511" s="434">
        <v>3843</v>
      </c>
      <c r="I4511" s="434">
        <v>99.5</v>
      </c>
      <c r="J4511" s="434">
        <v>0</v>
      </c>
      <c r="K4511" s="434">
        <v>2006</v>
      </c>
    </row>
    <row r="4512" spans="1:11" hidden="1" x14ac:dyDescent="0.25">
      <c r="A4512" s="434">
        <v>253114000</v>
      </c>
      <c r="B4512" s="434">
        <v>9781</v>
      </c>
      <c r="C4512" s="434" t="s">
        <v>56</v>
      </c>
      <c r="D4512" s="434" t="s">
        <v>25</v>
      </c>
      <c r="E4512" s="434">
        <v>14</v>
      </c>
      <c r="F4512" s="434">
        <v>10000</v>
      </c>
      <c r="G4512" s="434">
        <v>14063</v>
      </c>
      <c r="H4512" s="434">
        <v>10451</v>
      </c>
      <c r="I4512" s="434">
        <v>120.53</v>
      </c>
      <c r="J4512" s="434">
        <v>0</v>
      </c>
      <c r="K4512" s="434">
        <v>1998</v>
      </c>
    </row>
    <row r="4513" spans="1:11" hidden="1" x14ac:dyDescent="0.25">
      <c r="A4513" s="434">
        <v>253134000</v>
      </c>
      <c r="B4513" s="434">
        <v>37885</v>
      </c>
      <c r="C4513" s="434" t="s">
        <v>48</v>
      </c>
      <c r="D4513" s="434" t="s">
        <v>25</v>
      </c>
      <c r="E4513" s="434">
        <v>12</v>
      </c>
      <c r="F4513" s="434">
        <v>12330</v>
      </c>
      <c r="G4513" s="434">
        <v>13433</v>
      </c>
      <c r="H4513" s="434">
        <v>16255</v>
      </c>
      <c r="I4513" s="434">
        <v>138</v>
      </c>
      <c r="J4513" s="434">
        <v>0</v>
      </c>
      <c r="K4513" s="434">
        <v>2015</v>
      </c>
    </row>
    <row r="4514" spans="1:11" hidden="1" x14ac:dyDescent="0.25">
      <c r="A4514" s="434">
        <v>253136000</v>
      </c>
      <c r="B4514" s="434">
        <v>8832</v>
      </c>
      <c r="C4514" s="434" t="s">
        <v>56</v>
      </c>
      <c r="D4514" s="434" t="s">
        <v>22</v>
      </c>
      <c r="E4514" s="434">
        <v>12.3</v>
      </c>
      <c r="F4514" s="434">
        <v>6120</v>
      </c>
      <c r="G4514" s="434">
        <v>5850</v>
      </c>
      <c r="H4514" s="434">
        <v>5005</v>
      </c>
      <c r="I4514" s="434">
        <v>97.5</v>
      </c>
      <c r="J4514" s="434">
        <v>0</v>
      </c>
      <c r="K4514" s="434">
        <v>2006</v>
      </c>
    </row>
    <row r="4515" spans="1:11" hidden="1" x14ac:dyDescent="0.25">
      <c r="A4515" s="434">
        <v>253163000</v>
      </c>
      <c r="B4515" s="434">
        <v>5727</v>
      </c>
      <c r="C4515" s="434" t="s">
        <v>20</v>
      </c>
      <c r="D4515" s="434" t="s">
        <v>22</v>
      </c>
      <c r="E4515" s="434">
        <v>13</v>
      </c>
      <c r="F4515" s="434">
        <v>1980</v>
      </c>
      <c r="G4515" s="434">
        <v>3079</v>
      </c>
      <c r="H4515" s="434">
        <v>2195</v>
      </c>
      <c r="I4515" s="434">
        <v>93.99</v>
      </c>
      <c r="J4515" s="434">
        <v>0</v>
      </c>
      <c r="K4515" s="434">
        <v>1970</v>
      </c>
    </row>
    <row r="4516" spans="1:11" hidden="1" x14ac:dyDescent="0.25">
      <c r="A4516" s="434">
        <v>253188000</v>
      </c>
      <c r="B4516" s="434">
        <v>59571</v>
      </c>
      <c r="C4516" s="434" t="s">
        <v>56</v>
      </c>
      <c r="D4516" s="434" t="s">
        <v>22</v>
      </c>
      <c r="E4516" s="434">
        <v>12.2</v>
      </c>
      <c r="F4516" s="434">
        <v>3700</v>
      </c>
      <c r="G4516" s="434">
        <v>5700</v>
      </c>
      <c r="H4516" s="434">
        <v>3911</v>
      </c>
      <c r="I4516" s="434">
        <v>99.5</v>
      </c>
      <c r="J4516" s="434">
        <v>0</v>
      </c>
      <c r="K4516" s="434">
        <v>2006</v>
      </c>
    </row>
    <row r="4517" spans="1:11" hidden="1" x14ac:dyDescent="0.25">
      <c r="A4517" s="434">
        <v>253223000</v>
      </c>
      <c r="B4517" s="434">
        <v>20677</v>
      </c>
      <c r="C4517" s="434" t="s">
        <v>48</v>
      </c>
      <c r="D4517" s="434" t="s">
        <v>17</v>
      </c>
      <c r="E4517" s="434">
        <v>10</v>
      </c>
      <c r="F4517" s="434">
        <v>810</v>
      </c>
      <c r="G4517" s="434">
        <v>247</v>
      </c>
      <c r="H4517" s="434">
        <v>436</v>
      </c>
      <c r="I4517" s="434">
        <v>39.299999999999997</v>
      </c>
      <c r="J4517" s="434">
        <v>0</v>
      </c>
      <c r="K4517" s="434">
        <v>1970</v>
      </c>
    </row>
    <row r="4518" spans="1:11" hidden="1" x14ac:dyDescent="0.25">
      <c r="A4518" s="434">
        <v>253248000</v>
      </c>
      <c r="B4518" s="434">
        <v>9188</v>
      </c>
      <c r="C4518" s="434" t="s">
        <v>56</v>
      </c>
      <c r="D4518" s="434" t="s">
        <v>25</v>
      </c>
      <c r="E4518" s="434">
        <v>15</v>
      </c>
      <c r="F4518" s="434">
        <v>11520</v>
      </c>
      <c r="G4518" s="434">
        <v>18590</v>
      </c>
      <c r="H4518" s="434">
        <v>13001</v>
      </c>
      <c r="I4518" s="434">
        <v>142.46</v>
      </c>
      <c r="J4518" s="434">
        <v>0</v>
      </c>
      <c r="K4518" s="434">
        <v>2003</v>
      </c>
    </row>
    <row r="4519" spans="1:11" hidden="1" x14ac:dyDescent="0.25">
      <c r="A4519" s="434">
        <v>253254000</v>
      </c>
      <c r="B4519" s="434">
        <v>27697</v>
      </c>
      <c r="C4519" s="434" t="s">
        <v>56</v>
      </c>
      <c r="D4519" s="434" t="s">
        <v>25</v>
      </c>
      <c r="E4519" s="434">
        <v>15.3</v>
      </c>
      <c r="F4519" s="434">
        <v>12390</v>
      </c>
      <c r="G4519" s="434">
        <v>17500</v>
      </c>
      <c r="H4519" s="434">
        <v>12065</v>
      </c>
      <c r="I4519" s="434">
        <v>142.85</v>
      </c>
      <c r="J4519" s="434">
        <v>0</v>
      </c>
      <c r="K4519" s="434">
        <v>1992</v>
      </c>
    </row>
    <row r="4520" spans="1:11" hidden="1" x14ac:dyDescent="0.25">
      <c r="A4520" s="434">
        <v>253261000</v>
      </c>
      <c r="B4520" s="434">
        <v>12686</v>
      </c>
      <c r="C4520" s="434" t="s">
        <v>56</v>
      </c>
      <c r="D4520" s="434" t="s">
        <v>25</v>
      </c>
      <c r="E4520" s="434">
        <v>13</v>
      </c>
      <c r="F4520" s="434">
        <v>21600</v>
      </c>
      <c r="G4520" s="434">
        <v>2680</v>
      </c>
      <c r="H4520" s="434">
        <v>8015</v>
      </c>
      <c r="I4520" s="434">
        <v>138.86000000000001</v>
      </c>
      <c r="J4520" s="434">
        <v>0</v>
      </c>
      <c r="K4520" s="434">
        <v>2010</v>
      </c>
    </row>
    <row r="4521" spans="1:11" hidden="1" x14ac:dyDescent="0.25">
      <c r="A4521" s="434">
        <v>253272000</v>
      </c>
      <c r="B4521" s="434">
        <v>11591</v>
      </c>
      <c r="C4521" s="434" t="s">
        <v>56</v>
      </c>
      <c r="D4521" s="434" t="s">
        <v>22</v>
      </c>
      <c r="E4521" s="434">
        <v>11</v>
      </c>
      <c r="F4521" s="434">
        <v>1565</v>
      </c>
      <c r="G4521" s="434">
        <v>3400</v>
      </c>
      <c r="H4521" s="434">
        <v>2392</v>
      </c>
      <c r="I4521" s="434">
        <v>80</v>
      </c>
      <c r="J4521" s="434">
        <v>0</v>
      </c>
      <c r="K4521" s="434">
        <v>2010</v>
      </c>
    </row>
    <row r="4522" spans="1:11" hidden="1" x14ac:dyDescent="0.25">
      <c r="A4522" s="434">
        <v>253307000</v>
      </c>
      <c r="B4522" s="434">
        <v>44075</v>
      </c>
      <c r="C4522" s="434" t="s">
        <v>56</v>
      </c>
      <c r="D4522" s="434" t="s">
        <v>13</v>
      </c>
      <c r="E4522" s="434">
        <v>8</v>
      </c>
      <c r="F4522" s="434">
        <v>1074</v>
      </c>
      <c r="G4522" s="434">
        <v>381</v>
      </c>
      <c r="H4522" s="434">
        <v>356</v>
      </c>
      <c r="I4522" s="434">
        <v>28</v>
      </c>
      <c r="J4522" s="434">
        <v>0</v>
      </c>
      <c r="K4522" s="434">
        <v>2007</v>
      </c>
    </row>
    <row r="4523" spans="1:11" hidden="1" x14ac:dyDescent="0.25">
      <c r="A4523" s="434">
        <v>253309000</v>
      </c>
      <c r="B4523" s="434">
        <v>408790</v>
      </c>
      <c r="C4523" s="434" t="s">
        <v>56</v>
      </c>
      <c r="D4523" s="434" t="s">
        <v>29</v>
      </c>
      <c r="E4523" s="434">
        <v>15.5</v>
      </c>
      <c r="F4523" s="434">
        <v>22500</v>
      </c>
      <c r="G4523" s="434">
        <v>35930</v>
      </c>
      <c r="H4523" s="434">
        <v>35034</v>
      </c>
      <c r="I4523" s="434">
        <v>191.5</v>
      </c>
      <c r="J4523" s="434">
        <v>0</v>
      </c>
      <c r="K4523" s="434">
        <v>2010</v>
      </c>
    </row>
    <row r="4524" spans="1:11" hidden="1" x14ac:dyDescent="0.25">
      <c r="A4524" s="434">
        <v>253311000</v>
      </c>
      <c r="B4524" s="434">
        <v>30395</v>
      </c>
      <c r="C4524" s="434" t="s">
        <v>56</v>
      </c>
      <c r="D4524" s="434" t="s">
        <v>22</v>
      </c>
      <c r="E4524" s="434">
        <v>12.4</v>
      </c>
      <c r="F4524" s="434">
        <v>3700</v>
      </c>
      <c r="G4524" s="434">
        <v>6200</v>
      </c>
      <c r="H4524" s="434">
        <v>3843</v>
      </c>
      <c r="I4524" s="434">
        <v>99.5</v>
      </c>
      <c r="J4524" s="434">
        <v>0</v>
      </c>
      <c r="K4524" s="434">
        <v>2007</v>
      </c>
    </row>
    <row r="4525" spans="1:11" hidden="1" x14ac:dyDescent="0.25">
      <c r="A4525" s="434">
        <v>253312000</v>
      </c>
      <c r="B4525" s="434">
        <v>12407</v>
      </c>
      <c r="C4525" s="434" t="s">
        <v>56</v>
      </c>
      <c r="D4525" s="434" t="s">
        <v>22</v>
      </c>
      <c r="E4525" s="434">
        <v>12.4</v>
      </c>
      <c r="F4525" s="434">
        <v>3700</v>
      </c>
      <c r="G4525" s="434">
        <v>6200</v>
      </c>
      <c r="H4525" s="434">
        <v>3843</v>
      </c>
      <c r="I4525" s="434">
        <v>99.5</v>
      </c>
      <c r="J4525" s="434">
        <v>0</v>
      </c>
      <c r="K4525" s="434">
        <v>2007</v>
      </c>
    </row>
    <row r="4526" spans="1:11" hidden="1" x14ac:dyDescent="0.25">
      <c r="A4526" s="434">
        <v>253337000</v>
      </c>
      <c r="B4526" s="434">
        <v>1190</v>
      </c>
      <c r="C4526" s="434" t="s">
        <v>20</v>
      </c>
      <c r="D4526" s="434" t="s">
        <v>22</v>
      </c>
      <c r="E4526" s="434">
        <v>13</v>
      </c>
      <c r="F4526" s="434">
        <v>1980</v>
      </c>
      <c r="G4526" s="434">
        <v>3052</v>
      </c>
      <c r="H4526" s="434">
        <v>2195</v>
      </c>
      <c r="I4526" s="434">
        <v>94.03</v>
      </c>
      <c r="J4526" s="434">
        <v>0</v>
      </c>
      <c r="K4526" s="434">
        <v>1970</v>
      </c>
    </row>
    <row r="4527" spans="1:11" hidden="1" x14ac:dyDescent="0.25">
      <c r="A4527" s="434">
        <v>253343000</v>
      </c>
      <c r="B4527" s="434">
        <v>175065</v>
      </c>
      <c r="C4527" s="434" t="s">
        <v>31</v>
      </c>
      <c r="D4527" s="434" t="s">
        <v>25</v>
      </c>
      <c r="E4527" s="434">
        <v>14.5</v>
      </c>
      <c r="F4527" s="434">
        <v>5916</v>
      </c>
      <c r="G4527" s="434">
        <v>5282</v>
      </c>
      <c r="H4527" s="434">
        <v>7395</v>
      </c>
      <c r="I4527" s="434">
        <v>123</v>
      </c>
      <c r="K4527" s="434">
        <v>1991</v>
      </c>
    </row>
    <row r="4528" spans="1:11" hidden="1" x14ac:dyDescent="0.25">
      <c r="A4528" s="434">
        <v>253346000</v>
      </c>
      <c r="B4528" s="434">
        <v>8754</v>
      </c>
      <c r="C4528" s="434" t="s">
        <v>20</v>
      </c>
      <c r="D4528" s="434" t="s">
        <v>22</v>
      </c>
      <c r="E4528" s="434">
        <v>12.5</v>
      </c>
      <c r="F4528" s="434">
        <v>1960</v>
      </c>
      <c r="G4528" s="434">
        <v>3090</v>
      </c>
      <c r="H4528" s="434">
        <v>2195</v>
      </c>
      <c r="I4528" s="434">
        <v>93.99</v>
      </c>
      <c r="J4528" s="434">
        <v>0</v>
      </c>
      <c r="K4528" s="434">
        <v>1970</v>
      </c>
    </row>
    <row r="4529" spans="1:11" hidden="1" x14ac:dyDescent="0.25">
      <c r="A4529" s="434">
        <v>253351000</v>
      </c>
      <c r="B4529" s="434">
        <v>22125</v>
      </c>
      <c r="C4529" s="434" t="s">
        <v>48</v>
      </c>
      <c r="D4529" s="434" t="s">
        <v>22</v>
      </c>
      <c r="G4529" s="434">
        <v>6424</v>
      </c>
      <c r="H4529" s="434">
        <v>7531</v>
      </c>
      <c r="I4529" s="434">
        <v>96</v>
      </c>
    </row>
    <row r="4530" spans="1:11" hidden="1" x14ac:dyDescent="0.25">
      <c r="A4530" s="434">
        <v>253361000</v>
      </c>
      <c r="B4530" s="434">
        <v>4243</v>
      </c>
      <c r="C4530" s="434" t="s">
        <v>61</v>
      </c>
      <c r="D4530" s="434" t="s">
        <v>22</v>
      </c>
      <c r="E4530" s="434">
        <v>12</v>
      </c>
      <c r="F4530" s="434">
        <v>2000</v>
      </c>
      <c r="G4530" s="434">
        <v>5200</v>
      </c>
      <c r="H4530" s="434">
        <v>3500</v>
      </c>
      <c r="I4530" s="434">
        <v>99.53</v>
      </c>
      <c r="J4530" s="434">
        <v>0</v>
      </c>
      <c r="K4530" s="434">
        <v>2011</v>
      </c>
    </row>
    <row r="4531" spans="1:11" hidden="1" x14ac:dyDescent="0.25">
      <c r="A4531" s="434">
        <v>253366000</v>
      </c>
      <c r="B4531" s="434">
        <v>7565</v>
      </c>
      <c r="C4531" s="434" t="s">
        <v>48</v>
      </c>
      <c r="D4531" s="434" t="s">
        <v>25</v>
      </c>
      <c r="E4531" s="434">
        <v>10</v>
      </c>
      <c r="F4531" s="434">
        <v>20400</v>
      </c>
      <c r="G4531" s="434">
        <v>8265</v>
      </c>
      <c r="H4531" s="434">
        <v>18781</v>
      </c>
      <c r="I4531" s="434">
        <v>140.29</v>
      </c>
      <c r="J4531" s="434">
        <v>0</v>
      </c>
      <c r="K4531" s="434">
        <v>1970</v>
      </c>
    </row>
    <row r="4532" spans="1:11" hidden="1" x14ac:dyDescent="0.25">
      <c r="A4532" s="434">
        <v>253368000</v>
      </c>
      <c r="B4532" s="434">
        <v>31172</v>
      </c>
      <c r="C4532" s="434" t="s">
        <v>56</v>
      </c>
      <c r="D4532" s="434" t="s">
        <v>22</v>
      </c>
      <c r="E4532" s="434">
        <v>13</v>
      </c>
      <c r="F4532" s="434">
        <v>3700</v>
      </c>
      <c r="G4532" s="434">
        <v>6200</v>
      </c>
      <c r="H4532" s="434">
        <v>3843</v>
      </c>
      <c r="I4532" s="434">
        <v>99.5</v>
      </c>
      <c r="J4532" s="434">
        <v>0</v>
      </c>
      <c r="K4532" s="434">
        <v>2011</v>
      </c>
    </row>
    <row r="4533" spans="1:11" hidden="1" x14ac:dyDescent="0.25">
      <c r="A4533" s="434">
        <v>253369000</v>
      </c>
      <c r="B4533" s="434">
        <v>23132</v>
      </c>
      <c r="C4533" s="434" t="s">
        <v>56</v>
      </c>
      <c r="D4533" s="434" t="s">
        <v>22</v>
      </c>
      <c r="E4533" s="434">
        <v>13</v>
      </c>
      <c r="F4533" s="434">
        <v>3700</v>
      </c>
      <c r="G4533" s="434">
        <v>6200</v>
      </c>
      <c r="H4533" s="434">
        <v>3843</v>
      </c>
      <c r="I4533" s="434">
        <v>99.5</v>
      </c>
      <c r="J4533" s="434">
        <v>0</v>
      </c>
      <c r="K4533" s="434">
        <v>2010</v>
      </c>
    </row>
    <row r="4534" spans="1:11" hidden="1" x14ac:dyDescent="0.25">
      <c r="A4534" s="434">
        <v>253371000</v>
      </c>
      <c r="B4534" s="434">
        <v>7194</v>
      </c>
      <c r="C4534" s="434" t="s">
        <v>61</v>
      </c>
      <c r="D4534" s="434" t="s">
        <v>22</v>
      </c>
      <c r="E4534" s="434">
        <v>12</v>
      </c>
      <c r="F4534" s="434">
        <v>2000</v>
      </c>
      <c r="G4534" s="434">
        <v>5200</v>
      </c>
      <c r="H4534" s="434">
        <v>3500</v>
      </c>
      <c r="I4534" s="434">
        <v>99.53</v>
      </c>
      <c r="K4534" s="434">
        <v>2012</v>
      </c>
    </row>
    <row r="4535" spans="1:11" hidden="1" x14ac:dyDescent="0.25">
      <c r="A4535" s="434">
        <v>253377000</v>
      </c>
      <c r="B4535" s="434">
        <v>1612</v>
      </c>
      <c r="C4535" s="434" t="s">
        <v>61</v>
      </c>
      <c r="D4535" s="434" t="s">
        <v>22</v>
      </c>
      <c r="E4535" s="434">
        <v>12</v>
      </c>
      <c r="F4535" s="434">
        <v>2000</v>
      </c>
      <c r="G4535" s="434">
        <v>5200</v>
      </c>
      <c r="H4535" s="434">
        <v>3500</v>
      </c>
      <c r="I4535" s="434">
        <v>99.53</v>
      </c>
      <c r="K4535" s="434">
        <v>2012</v>
      </c>
    </row>
    <row r="4536" spans="1:11" hidden="1" x14ac:dyDescent="0.25">
      <c r="A4536" s="434">
        <v>253383000</v>
      </c>
      <c r="B4536" s="434">
        <v>60034</v>
      </c>
      <c r="C4536" s="434" t="s">
        <v>61</v>
      </c>
      <c r="D4536" s="434" t="s">
        <v>22</v>
      </c>
      <c r="E4536" s="434">
        <v>12</v>
      </c>
      <c r="F4536" s="434">
        <v>2000</v>
      </c>
      <c r="G4536" s="434">
        <v>5200</v>
      </c>
      <c r="H4536" s="434">
        <v>3500</v>
      </c>
      <c r="I4536" s="434">
        <v>99.53</v>
      </c>
      <c r="J4536" s="434">
        <v>0</v>
      </c>
      <c r="K4536" s="434">
        <v>2011</v>
      </c>
    </row>
    <row r="4537" spans="1:11" hidden="1" x14ac:dyDescent="0.25">
      <c r="A4537" s="434">
        <v>253384000</v>
      </c>
      <c r="B4537" s="434">
        <v>27085</v>
      </c>
      <c r="C4537" s="434" t="s">
        <v>56</v>
      </c>
      <c r="D4537" s="434" t="s">
        <v>25</v>
      </c>
      <c r="E4537" s="434">
        <v>15.3</v>
      </c>
      <c r="F4537" s="434">
        <v>14400</v>
      </c>
      <c r="G4537" s="434">
        <v>26595</v>
      </c>
      <c r="H4537" s="434">
        <v>17130</v>
      </c>
      <c r="I4537" s="434">
        <v>147.6</v>
      </c>
      <c r="J4537" s="434">
        <v>0</v>
      </c>
      <c r="K4537" s="434">
        <v>2013</v>
      </c>
    </row>
    <row r="4538" spans="1:11" hidden="1" x14ac:dyDescent="0.25">
      <c r="A4538" s="434">
        <v>253387000</v>
      </c>
      <c r="B4538" s="434">
        <v>4801</v>
      </c>
      <c r="C4538" s="434" t="s">
        <v>20</v>
      </c>
      <c r="D4538" s="434" t="s">
        <v>22</v>
      </c>
      <c r="G4538" s="434">
        <v>3079</v>
      </c>
      <c r="H4538" s="434">
        <v>2195</v>
      </c>
      <c r="I4538" s="434">
        <v>94</v>
      </c>
      <c r="J4538" s="434">
        <v>0</v>
      </c>
      <c r="K4538" s="434">
        <v>1970</v>
      </c>
    </row>
    <row r="4539" spans="1:11" hidden="1" x14ac:dyDescent="0.25">
      <c r="A4539" s="434">
        <v>253414000</v>
      </c>
      <c r="B4539" s="434">
        <v>11095</v>
      </c>
      <c r="C4539" s="434" t="s">
        <v>56</v>
      </c>
      <c r="D4539" s="434" t="s">
        <v>25</v>
      </c>
      <c r="E4539" s="434">
        <v>13</v>
      </c>
      <c r="F4539" s="434">
        <v>21600</v>
      </c>
      <c r="G4539" s="434">
        <v>2680</v>
      </c>
      <c r="H4539" s="434">
        <v>8015</v>
      </c>
      <c r="I4539" s="434">
        <v>138.86000000000001</v>
      </c>
      <c r="J4539" s="434">
        <v>0</v>
      </c>
      <c r="K4539" s="434">
        <v>2011</v>
      </c>
    </row>
    <row r="4540" spans="1:11" hidden="1" x14ac:dyDescent="0.25">
      <c r="A4540" s="434">
        <v>253446000</v>
      </c>
      <c r="B4540" s="434">
        <v>12447</v>
      </c>
      <c r="C4540" s="434" t="s">
        <v>56</v>
      </c>
      <c r="D4540" s="434" t="s">
        <v>22</v>
      </c>
      <c r="E4540" s="434">
        <v>12.4</v>
      </c>
      <c r="F4540" s="434">
        <v>3744</v>
      </c>
      <c r="G4540" s="434">
        <v>6200</v>
      </c>
      <c r="H4540" s="434">
        <v>3843</v>
      </c>
      <c r="I4540" s="434">
        <v>99.5</v>
      </c>
      <c r="J4540" s="434">
        <v>0</v>
      </c>
      <c r="K4540" s="434">
        <v>2012</v>
      </c>
    </row>
    <row r="4541" spans="1:11" hidden="1" x14ac:dyDescent="0.25">
      <c r="A4541" s="434">
        <v>253447000</v>
      </c>
      <c r="B4541" s="434">
        <v>46297</v>
      </c>
      <c r="C4541" s="434" t="s">
        <v>56</v>
      </c>
      <c r="D4541" s="434" t="s">
        <v>22</v>
      </c>
      <c r="E4541" s="434">
        <v>12.4</v>
      </c>
      <c r="F4541" s="434">
        <v>3744</v>
      </c>
      <c r="G4541" s="434">
        <v>6200</v>
      </c>
      <c r="H4541" s="434">
        <v>3843</v>
      </c>
      <c r="I4541" s="434">
        <v>98</v>
      </c>
      <c r="J4541" s="434">
        <v>0</v>
      </c>
      <c r="K4541" s="434">
        <v>2012</v>
      </c>
    </row>
    <row r="4542" spans="1:11" hidden="1" x14ac:dyDescent="0.25">
      <c r="A4542" s="434">
        <v>253450000</v>
      </c>
      <c r="B4542" s="434">
        <v>24350</v>
      </c>
      <c r="C4542" s="434" t="s">
        <v>56</v>
      </c>
      <c r="D4542" s="434" t="s">
        <v>25</v>
      </c>
      <c r="E4542" s="434">
        <v>13</v>
      </c>
      <c r="F4542" s="434">
        <v>21600</v>
      </c>
      <c r="G4542" s="434">
        <v>2680</v>
      </c>
      <c r="H4542" s="434">
        <v>8015</v>
      </c>
      <c r="I4542" s="434">
        <v>138.86000000000001</v>
      </c>
      <c r="J4542" s="434">
        <v>0</v>
      </c>
      <c r="K4542" s="434">
        <v>2011</v>
      </c>
    </row>
    <row r="4543" spans="1:11" hidden="1" x14ac:dyDescent="0.25">
      <c r="A4543" s="434">
        <v>253476000</v>
      </c>
      <c r="B4543" s="434">
        <v>15445</v>
      </c>
      <c r="C4543" s="434" t="s">
        <v>56</v>
      </c>
      <c r="D4543" s="434" t="s">
        <v>22</v>
      </c>
      <c r="E4543" s="434">
        <v>12.3</v>
      </c>
      <c r="F4543" s="434">
        <v>5300</v>
      </c>
      <c r="G4543" s="434">
        <v>6955</v>
      </c>
      <c r="H4543" s="434">
        <v>4683</v>
      </c>
      <c r="I4543" s="434">
        <v>95.3</v>
      </c>
      <c r="J4543" s="434">
        <v>4400</v>
      </c>
      <c r="K4543" s="434">
        <v>2003</v>
      </c>
    </row>
    <row r="4544" spans="1:11" hidden="1" x14ac:dyDescent="0.25">
      <c r="A4544" s="434">
        <v>253495000</v>
      </c>
      <c r="B4544" s="434">
        <v>25154</v>
      </c>
      <c r="C4544" s="434" t="s">
        <v>56</v>
      </c>
      <c r="D4544" s="434" t="s">
        <v>25</v>
      </c>
      <c r="E4544" s="434">
        <v>14</v>
      </c>
      <c r="F4544" s="434">
        <v>8000</v>
      </c>
      <c r="G4544" s="434">
        <v>11800</v>
      </c>
      <c r="H4544" s="434">
        <v>8048</v>
      </c>
      <c r="I4544" s="434">
        <v>119.1</v>
      </c>
      <c r="J4544" s="434">
        <v>0</v>
      </c>
      <c r="K4544" s="434">
        <v>2012</v>
      </c>
    </row>
    <row r="4545" spans="1:11" hidden="1" x14ac:dyDescent="0.25">
      <c r="A4545" s="434">
        <v>253525000</v>
      </c>
      <c r="B4545" s="434">
        <v>53001</v>
      </c>
      <c r="C4545" s="434" t="s">
        <v>56</v>
      </c>
      <c r="D4545" s="434" t="s">
        <v>25</v>
      </c>
      <c r="E4545" s="434">
        <v>13</v>
      </c>
      <c r="F4545" s="434">
        <v>8000</v>
      </c>
      <c r="G4545" s="434">
        <v>6054</v>
      </c>
      <c r="H4545" s="434">
        <v>7737</v>
      </c>
      <c r="I4545" s="434">
        <v>115</v>
      </c>
      <c r="J4545" s="434">
        <v>0</v>
      </c>
      <c r="K4545" s="434">
        <v>2011</v>
      </c>
    </row>
    <row r="4546" spans="1:11" hidden="1" x14ac:dyDescent="0.25">
      <c r="A4546" s="434">
        <v>253596000</v>
      </c>
      <c r="B4546" s="434">
        <v>1838</v>
      </c>
      <c r="C4546" s="434" t="s">
        <v>61</v>
      </c>
      <c r="D4546" s="434" t="s">
        <v>22</v>
      </c>
      <c r="E4546" s="434">
        <v>13</v>
      </c>
      <c r="F4546" s="434">
        <v>4200</v>
      </c>
      <c r="G4546" s="434">
        <v>3377</v>
      </c>
      <c r="H4546" s="434">
        <v>3772</v>
      </c>
      <c r="I4546" s="434">
        <v>77.3</v>
      </c>
      <c r="K4546" s="434">
        <v>2004</v>
      </c>
    </row>
    <row r="4547" spans="1:11" hidden="1" x14ac:dyDescent="0.25">
      <c r="A4547" s="434">
        <v>253612000</v>
      </c>
      <c r="B4547" s="434">
        <v>2440</v>
      </c>
      <c r="C4547" s="434" t="s">
        <v>31</v>
      </c>
      <c r="D4547" s="434" t="s">
        <v>22</v>
      </c>
      <c r="E4547" s="434">
        <v>10.5</v>
      </c>
      <c r="F4547" s="434">
        <v>1109</v>
      </c>
      <c r="G4547" s="434">
        <v>3630</v>
      </c>
      <c r="H4547" s="434">
        <v>2451</v>
      </c>
      <c r="I4547" s="434">
        <v>88.24</v>
      </c>
      <c r="J4547" s="434">
        <v>0</v>
      </c>
      <c r="K4547" s="434">
        <v>2009</v>
      </c>
    </row>
    <row r="4548" spans="1:11" hidden="1" x14ac:dyDescent="0.25">
      <c r="A4548" s="434">
        <v>253613000</v>
      </c>
      <c r="B4548" s="434">
        <v>1008</v>
      </c>
      <c r="C4548" s="434" t="s">
        <v>31</v>
      </c>
      <c r="D4548" s="434" t="s">
        <v>22</v>
      </c>
      <c r="E4548" s="434">
        <v>10.5</v>
      </c>
      <c r="F4548" s="434">
        <v>1109</v>
      </c>
      <c r="G4548" s="434">
        <v>3630</v>
      </c>
      <c r="H4548" s="434">
        <v>2451</v>
      </c>
      <c r="I4548" s="434">
        <v>88.24</v>
      </c>
      <c r="K4548" s="434">
        <v>2009</v>
      </c>
    </row>
    <row r="4549" spans="1:11" hidden="1" x14ac:dyDescent="0.25">
      <c r="A4549" s="434">
        <v>253614000</v>
      </c>
      <c r="B4549" s="434">
        <v>85728</v>
      </c>
      <c r="C4549" s="434" t="s">
        <v>31</v>
      </c>
      <c r="D4549" s="434" t="s">
        <v>22</v>
      </c>
      <c r="E4549" s="434">
        <v>10.5</v>
      </c>
      <c r="F4549" s="434">
        <v>1109</v>
      </c>
      <c r="G4549" s="434">
        <v>3630</v>
      </c>
      <c r="H4549" s="434">
        <v>2451</v>
      </c>
      <c r="I4549" s="434">
        <v>88.24</v>
      </c>
      <c r="K4549" s="434">
        <v>2008</v>
      </c>
    </row>
    <row r="4550" spans="1:11" hidden="1" x14ac:dyDescent="0.25">
      <c r="A4550" s="434">
        <v>253615000</v>
      </c>
      <c r="B4550" s="434">
        <v>101324</v>
      </c>
      <c r="C4550" s="434" t="s">
        <v>31</v>
      </c>
      <c r="D4550" s="434" t="s">
        <v>22</v>
      </c>
      <c r="E4550" s="434">
        <v>10.5</v>
      </c>
      <c r="F4550" s="434">
        <v>1109</v>
      </c>
      <c r="G4550" s="434">
        <v>3595</v>
      </c>
      <c r="H4550" s="434">
        <v>2451</v>
      </c>
      <c r="I4550" s="434">
        <v>88.24</v>
      </c>
      <c r="K4550" s="434">
        <v>2010</v>
      </c>
    </row>
    <row r="4551" spans="1:11" hidden="1" x14ac:dyDescent="0.25">
      <c r="A4551" s="434">
        <v>255508851</v>
      </c>
      <c r="B4551" s="434">
        <v>9339</v>
      </c>
      <c r="C4551" s="434" t="s">
        <v>31</v>
      </c>
      <c r="D4551" s="434" t="s">
        <v>25</v>
      </c>
      <c r="E4551" s="434">
        <v>16.5</v>
      </c>
      <c r="F4551" s="434">
        <v>5400</v>
      </c>
      <c r="G4551" s="434">
        <v>7428</v>
      </c>
      <c r="H4551" s="434">
        <v>7252</v>
      </c>
      <c r="I4551" s="434">
        <v>119.8</v>
      </c>
      <c r="J4551" s="434">
        <v>0</v>
      </c>
      <c r="K4551" s="434">
        <v>1970</v>
      </c>
    </row>
    <row r="4552" spans="1:11" hidden="1" x14ac:dyDescent="0.25">
      <c r="A4552" s="434">
        <v>255601240</v>
      </c>
      <c r="B4552" s="434">
        <v>1739</v>
      </c>
      <c r="C4552" s="434" t="s">
        <v>31</v>
      </c>
      <c r="D4552" s="434" t="s">
        <v>29</v>
      </c>
      <c r="E4552" s="434">
        <v>14</v>
      </c>
      <c r="F4552" s="434">
        <v>6050</v>
      </c>
      <c r="G4552" s="434">
        <v>38330</v>
      </c>
      <c r="H4552" s="434">
        <v>25431</v>
      </c>
      <c r="I4552" s="434">
        <v>179.99</v>
      </c>
      <c r="K4552" s="434">
        <v>2015</v>
      </c>
    </row>
    <row r="4553" spans="1:11" hidden="1" x14ac:dyDescent="0.25">
      <c r="A4553" s="434">
        <v>255623000</v>
      </c>
      <c r="B4553" s="434">
        <v>22021</v>
      </c>
      <c r="C4553" s="434" t="s">
        <v>20</v>
      </c>
      <c r="D4553" s="434" t="s">
        <v>25</v>
      </c>
      <c r="E4553" s="434">
        <v>15</v>
      </c>
      <c r="F4553" s="434">
        <v>3840</v>
      </c>
      <c r="G4553" s="434">
        <v>7186</v>
      </c>
      <c r="H4553" s="434">
        <v>4814</v>
      </c>
      <c r="I4553" s="434">
        <v>119.1</v>
      </c>
      <c r="J4553" s="434">
        <v>7734</v>
      </c>
      <c r="K4553" s="434">
        <v>2003</v>
      </c>
    </row>
    <row r="4554" spans="1:11" hidden="1" x14ac:dyDescent="0.25">
      <c r="A4554" s="434">
        <v>255714000</v>
      </c>
      <c r="B4554" s="434">
        <v>37197</v>
      </c>
      <c r="C4554" s="434" t="s">
        <v>20</v>
      </c>
      <c r="D4554" s="434" t="s">
        <v>22</v>
      </c>
      <c r="E4554" s="434">
        <v>15</v>
      </c>
      <c r="F4554" s="434">
        <v>5970</v>
      </c>
      <c r="G4554" s="434">
        <v>5738</v>
      </c>
      <c r="H4554" s="434">
        <v>3785</v>
      </c>
      <c r="I4554" s="434">
        <v>99.99</v>
      </c>
      <c r="J4554" s="434">
        <v>5921</v>
      </c>
      <c r="K4554" s="434">
        <v>2003</v>
      </c>
    </row>
    <row r="4555" spans="1:11" hidden="1" x14ac:dyDescent="0.25">
      <c r="A4555" s="434">
        <v>255717000</v>
      </c>
      <c r="B4555" s="434">
        <v>260700</v>
      </c>
      <c r="C4555" s="434" t="s">
        <v>44</v>
      </c>
      <c r="D4555" s="434" t="s">
        <v>25</v>
      </c>
      <c r="E4555" s="434">
        <v>20</v>
      </c>
      <c r="F4555" s="434">
        <v>11999</v>
      </c>
      <c r="G4555" s="434">
        <v>1031</v>
      </c>
      <c r="H4555" s="434">
        <v>10417</v>
      </c>
      <c r="I4555" s="434">
        <v>130.63999999999999</v>
      </c>
      <c r="J4555" s="434">
        <v>0</v>
      </c>
      <c r="K4555" s="434">
        <v>1966</v>
      </c>
    </row>
    <row r="4556" spans="1:11" hidden="1" x14ac:dyDescent="0.25">
      <c r="A4556" s="434">
        <v>255735000</v>
      </c>
      <c r="B4556" s="434">
        <v>18834</v>
      </c>
      <c r="C4556" s="434" t="s">
        <v>20</v>
      </c>
      <c r="D4556" s="434" t="s">
        <v>22</v>
      </c>
      <c r="E4556" s="434">
        <v>15</v>
      </c>
      <c r="F4556" s="434">
        <v>5970</v>
      </c>
      <c r="G4556" s="434">
        <v>5771</v>
      </c>
      <c r="H4556" s="434">
        <v>3790</v>
      </c>
      <c r="I4556" s="434">
        <v>99.99</v>
      </c>
      <c r="J4556" s="434">
        <v>5921</v>
      </c>
      <c r="K4556" s="434">
        <v>2004</v>
      </c>
    </row>
    <row r="4557" spans="1:11" hidden="1" x14ac:dyDescent="0.25">
      <c r="A4557" s="434">
        <v>255740000</v>
      </c>
      <c r="B4557" s="434">
        <v>608</v>
      </c>
      <c r="C4557" s="434" t="s">
        <v>24</v>
      </c>
      <c r="D4557" s="434" t="s">
        <v>36</v>
      </c>
      <c r="E4557" s="434">
        <v>15.2</v>
      </c>
      <c r="F4557" s="434">
        <v>16440</v>
      </c>
      <c r="G4557" s="434">
        <v>150611</v>
      </c>
      <c r="H4557" s="434">
        <v>78896</v>
      </c>
      <c r="I4557" s="434">
        <v>274.2</v>
      </c>
      <c r="J4557" s="434">
        <v>160640</v>
      </c>
      <c r="K4557" s="434">
        <v>2004</v>
      </c>
    </row>
    <row r="4558" spans="1:11" hidden="1" x14ac:dyDescent="0.25">
      <c r="A4558" s="434">
        <v>255801380</v>
      </c>
      <c r="B4558" s="434">
        <v>261149</v>
      </c>
      <c r="C4558" s="434" t="s">
        <v>44</v>
      </c>
      <c r="D4558" s="434" t="s">
        <v>29</v>
      </c>
      <c r="E4558" s="434">
        <v>16.5</v>
      </c>
      <c r="F4558" s="434">
        <v>11000</v>
      </c>
      <c r="G4558" s="434">
        <v>2020</v>
      </c>
      <c r="H4558" s="434">
        <v>16144</v>
      </c>
      <c r="I4558" s="434">
        <v>160.69999999999999</v>
      </c>
      <c r="J4558" s="434">
        <v>0</v>
      </c>
      <c r="K4558" s="434">
        <v>1948</v>
      </c>
    </row>
    <row r="4559" spans="1:11" hidden="1" x14ac:dyDescent="0.25">
      <c r="A4559" s="434">
        <v>255801550</v>
      </c>
      <c r="B4559" s="434">
        <v>78061</v>
      </c>
      <c r="C4559" s="434" t="s">
        <v>31</v>
      </c>
      <c r="D4559" s="434" t="s">
        <v>25</v>
      </c>
      <c r="E4559" s="434">
        <v>20</v>
      </c>
      <c r="F4559" s="434">
        <v>9698</v>
      </c>
      <c r="G4559" s="434">
        <v>4443</v>
      </c>
      <c r="H4559" s="434">
        <v>11591</v>
      </c>
      <c r="I4559" s="434">
        <v>126.9</v>
      </c>
      <c r="J4559" s="434">
        <v>0</v>
      </c>
      <c r="K4559" s="434">
        <v>1997</v>
      </c>
    </row>
    <row r="4560" spans="1:11" hidden="1" x14ac:dyDescent="0.25">
      <c r="A4560" s="434">
        <v>255801560</v>
      </c>
      <c r="B4560" s="434">
        <v>353453</v>
      </c>
      <c r="C4560" s="434" t="s">
        <v>31</v>
      </c>
      <c r="D4560" s="434" t="s">
        <v>25</v>
      </c>
      <c r="E4560" s="434">
        <v>20</v>
      </c>
      <c r="F4560" s="434">
        <v>9698</v>
      </c>
      <c r="G4560" s="434">
        <v>4442</v>
      </c>
      <c r="H4560" s="434">
        <v>11591</v>
      </c>
      <c r="I4560" s="434">
        <v>126.9</v>
      </c>
      <c r="J4560" s="434">
        <v>0</v>
      </c>
      <c r="K4560" s="434">
        <v>1997</v>
      </c>
    </row>
    <row r="4561" spans="1:11" hidden="1" x14ac:dyDescent="0.25">
      <c r="A4561" s="434">
        <v>255801570</v>
      </c>
      <c r="B4561" s="434">
        <v>334301</v>
      </c>
      <c r="C4561" s="434" t="s">
        <v>31</v>
      </c>
      <c r="D4561" s="434" t="s">
        <v>25</v>
      </c>
      <c r="E4561" s="434">
        <v>20</v>
      </c>
      <c r="F4561" s="434">
        <v>9840</v>
      </c>
      <c r="G4561" s="434">
        <v>4442</v>
      </c>
      <c r="H4561" s="434">
        <v>11591</v>
      </c>
      <c r="I4561" s="434">
        <v>126.9</v>
      </c>
      <c r="J4561" s="434">
        <v>0</v>
      </c>
      <c r="K4561" s="434">
        <v>1998</v>
      </c>
    </row>
    <row r="4562" spans="1:11" hidden="1" x14ac:dyDescent="0.25">
      <c r="A4562" s="434">
        <v>255801580</v>
      </c>
      <c r="B4562" s="434">
        <v>177386</v>
      </c>
      <c r="C4562" s="434" t="s">
        <v>31</v>
      </c>
      <c r="D4562" s="434" t="s">
        <v>25</v>
      </c>
      <c r="E4562" s="434">
        <v>20</v>
      </c>
      <c r="F4562" s="434">
        <v>9840</v>
      </c>
      <c r="G4562" s="434">
        <v>4311</v>
      </c>
      <c r="H4562" s="434">
        <v>11596</v>
      </c>
      <c r="I4562" s="434">
        <v>128.81</v>
      </c>
      <c r="J4562" s="434">
        <v>0</v>
      </c>
      <c r="K4562" s="434">
        <v>1999</v>
      </c>
    </row>
    <row r="4563" spans="1:11" hidden="1" x14ac:dyDescent="0.25">
      <c r="A4563" s="434">
        <v>255801670</v>
      </c>
      <c r="B4563" s="434">
        <v>42282</v>
      </c>
      <c r="C4563" s="434" t="s">
        <v>20</v>
      </c>
      <c r="D4563" s="434" t="s">
        <v>25</v>
      </c>
      <c r="E4563" s="434">
        <v>14</v>
      </c>
      <c r="F4563" s="434">
        <v>3837</v>
      </c>
      <c r="G4563" s="434">
        <v>6954</v>
      </c>
      <c r="H4563" s="434">
        <v>4811</v>
      </c>
      <c r="I4563" s="434">
        <v>119.1</v>
      </c>
      <c r="J4563" s="434">
        <v>8043</v>
      </c>
      <c r="K4563" s="434">
        <v>2005</v>
      </c>
    </row>
    <row r="4564" spans="1:11" hidden="1" x14ac:dyDescent="0.25">
      <c r="A4564" s="434">
        <v>255801990</v>
      </c>
      <c r="B4564" s="434">
        <v>625</v>
      </c>
      <c r="C4564" s="434" t="s">
        <v>24</v>
      </c>
      <c r="D4564" s="434" t="s">
        <v>22</v>
      </c>
      <c r="E4564" s="434">
        <v>12</v>
      </c>
      <c r="F4564" s="434">
        <v>3200</v>
      </c>
      <c r="G4564" s="434">
        <v>3090</v>
      </c>
      <c r="H4564" s="434">
        <v>2708</v>
      </c>
      <c r="I4564" s="434">
        <v>75</v>
      </c>
      <c r="J4564" s="434">
        <v>3029</v>
      </c>
      <c r="K4564" s="434">
        <v>2003</v>
      </c>
    </row>
    <row r="4565" spans="1:11" hidden="1" x14ac:dyDescent="0.25">
      <c r="A4565" s="434">
        <v>255802650</v>
      </c>
      <c r="B4565" s="434">
        <v>373550</v>
      </c>
      <c r="C4565" s="434" t="s">
        <v>31</v>
      </c>
      <c r="D4565" s="434" t="s">
        <v>25</v>
      </c>
      <c r="I4565" s="434">
        <v>119</v>
      </c>
    </row>
    <row r="4566" spans="1:11" hidden="1" x14ac:dyDescent="0.25">
      <c r="A4566" s="434">
        <v>255802940</v>
      </c>
      <c r="B4566" s="434">
        <v>144991</v>
      </c>
      <c r="C4566" s="434" t="s">
        <v>24</v>
      </c>
      <c r="D4566" s="434" t="s">
        <v>22</v>
      </c>
      <c r="E4566" s="434">
        <v>14</v>
      </c>
      <c r="F4566" s="434">
        <v>2040</v>
      </c>
      <c r="G4566" s="434">
        <v>3600</v>
      </c>
      <c r="H4566" s="434">
        <v>3395</v>
      </c>
      <c r="I4566" s="434">
        <v>87.5</v>
      </c>
      <c r="J4566" s="434">
        <v>3300</v>
      </c>
      <c r="K4566" s="434">
        <v>2007</v>
      </c>
    </row>
    <row r="4567" spans="1:11" hidden="1" x14ac:dyDescent="0.25">
      <c r="A4567" s="434">
        <v>255802950</v>
      </c>
      <c r="B4567" s="434">
        <v>74278</v>
      </c>
      <c r="C4567" s="434" t="s">
        <v>24</v>
      </c>
      <c r="D4567" s="434" t="s">
        <v>22</v>
      </c>
      <c r="E4567" s="434">
        <v>14</v>
      </c>
      <c r="F4567" s="434">
        <v>1980</v>
      </c>
      <c r="G4567" s="434">
        <v>3811</v>
      </c>
      <c r="H4567" s="434">
        <v>3395</v>
      </c>
      <c r="I4567" s="434">
        <v>87.5</v>
      </c>
      <c r="J4567" s="434">
        <v>3361</v>
      </c>
      <c r="K4567" s="434">
        <v>2006</v>
      </c>
    </row>
    <row r="4568" spans="1:11" hidden="1" x14ac:dyDescent="0.25">
      <c r="A4568" s="434">
        <v>255802960</v>
      </c>
      <c r="B4568" s="434">
        <v>2449</v>
      </c>
      <c r="C4568" s="434" t="s">
        <v>54</v>
      </c>
      <c r="D4568" s="434" t="s">
        <v>17</v>
      </c>
      <c r="E4568" s="434">
        <v>13</v>
      </c>
      <c r="F4568" s="434">
        <v>4765</v>
      </c>
      <c r="G4568" s="434">
        <v>430</v>
      </c>
      <c r="H4568" s="434">
        <v>474</v>
      </c>
      <c r="I4568" s="434">
        <v>35.4</v>
      </c>
      <c r="K4568" s="434">
        <v>2005</v>
      </c>
    </row>
    <row r="4569" spans="1:11" hidden="1" x14ac:dyDescent="0.25">
      <c r="A4569" s="434">
        <v>255803350</v>
      </c>
      <c r="B4569" s="434">
        <v>2569</v>
      </c>
      <c r="C4569" s="434" t="s">
        <v>61</v>
      </c>
      <c r="D4569" s="434" t="s">
        <v>22</v>
      </c>
      <c r="E4569" s="434">
        <v>12</v>
      </c>
      <c r="F4569" s="434">
        <v>1849</v>
      </c>
      <c r="G4569" s="434">
        <v>4672</v>
      </c>
      <c r="H4569" s="434">
        <v>2956</v>
      </c>
      <c r="I4569" s="434">
        <v>89.5</v>
      </c>
      <c r="K4569" s="434">
        <v>2009</v>
      </c>
    </row>
    <row r="4570" spans="1:11" hidden="1" x14ac:dyDescent="0.25">
      <c r="A4570" s="434">
        <v>255803560</v>
      </c>
      <c r="B4570" s="434">
        <v>2168</v>
      </c>
      <c r="C4570" s="434" t="s">
        <v>20</v>
      </c>
      <c r="D4570" s="434" t="s">
        <v>22</v>
      </c>
      <c r="E4570" s="434">
        <v>13.5</v>
      </c>
      <c r="F4570" s="434">
        <v>2400</v>
      </c>
      <c r="G4570" s="434">
        <v>4794</v>
      </c>
      <c r="H4570" s="434">
        <v>2995</v>
      </c>
      <c r="I4570" s="434">
        <v>99.9</v>
      </c>
      <c r="J4570" s="434">
        <v>5170</v>
      </c>
      <c r="K4570" s="434">
        <v>2006</v>
      </c>
    </row>
    <row r="4571" spans="1:11" hidden="1" x14ac:dyDescent="0.25">
      <c r="A4571" s="434">
        <v>255803880</v>
      </c>
      <c r="B4571" s="434">
        <v>4661</v>
      </c>
      <c r="C4571" s="434" t="s">
        <v>20</v>
      </c>
      <c r="D4571" s="434" t="s">
        <v>25</v>
      </c>
      <c r="E4571" s="434">
        <v>16.5</v>
      </c>
      <c r="F4571" s="434">
        <v>6300</v>
      </c>
      <c r="G4571" s="434">
        <v>16878</v>
      </c>
      <c r="H4571" s="434">
        <v>11880</v>
      </c>
      <c r="I4571" s="434">
        <v>144.22</v>
      </c>
      <c r="J4571" s="434">
        <v>18576</v>
      </c>
      <c r="K4571" s="434">
        <v>2011</v>
      </c>
    </row>
    <row r="4572" spans="1:11" hidden="1" x14ac:dyDescent="0.25">
      <c r="A4572" s="434">
        <v>255803990</v>
      </c>
      <c r="B4572" s="434">
        <v>22743</v>
      </c>
      <c r="C4572" s="434" t="s">
        <v>20</v>
      </c>
      <c r="D4572" s="434" t="s">
        <v>22</v>
      </c>
      <c r="E4572" s="434">
        <v>15</v>
      </c>
      <c r="F4572" s="434">
        <v>4165</v>
      </c>
      <c r="G4572" s="434">
        <v>5870</v>
      </c>
      <c r="H4572" s="434">
        <v>3726</v>
      </c>
      <c r="I4572" s="434">
        <v>99.81</v>
      </c>
      <c r="J4572" s="434">
        <v>0</v>
      </c>
      <c r="K4572" s="434">
        <v>1970</v>
      </c>
    </row>
    <row r="4573" spans="1:11" hidden="1" x14ac:dyDescent="0.25">
      <c r="A4573" s="434">
        <v>255804280</v>
      </c>
      <c r="B4573" s="434">
        <v>3788</v>
      </c>
      <c r="C4573" s="434" t="s">
        <v>20</v>
      </c>
      <c r="D4573" s="434" t="s">
        <v>25</v>
      </c>
      <c r="E4573" s="434">
        <v>16.5</v>
      </c>
      <c r="F4573" s="434">
        <v>6300</v>
      </c>
      <c r="G4573" s="434">
        <v>16909</v>
      </c>
      <c r="H4573" s="434">
        <v>11880</v>
      </c>
      <c r="I4573" s="434">
        <v>144.22</v>
      </c>
      <c r="J4573" s="434">
        <v>18576</v>
      </c>
      <c r="K4573" s="434">
        <v>2011</v>
      </c>
    </row>
    <row r="4574" spans="1:11" hidden="1" x14ac:dyDescent="0.25">
      <c r="A4574" s="434">
        <v>255804290</v>
      </c>
      <c r="B4574" s="434">
        <v>2684</v>
      </c>
      <c r="C4574" s="434" t="s">
        <v>20</v>
      </c>
      <c r="D4574" s="434" t="s">
        <v>29</v>
      </c>
      <c r="E4574" s="434">
        <v>16.5</v>
      </c>
      <c r="F4574" s="434">
        <v>6300</v>
      </c>
      <c r="G4574" s="434">
        <v>19175</v>
      </c>
      <c r="H4574" s="434">
        <v>13239</v>
      </c>
      <c r="I4574" s="434">
        <v>161.68</v>
      </c>
      <c r="J4574" s="434">
        <v>21379</v>
      </c>
      <c r="K4574" s="434">
        <v>2010</v>
      </c>
    </row>
    <row r="4575" spans="1:11" hidden="1" x14ac:dyDescent="0.25">
      <c r="A4575" s="434">
        <v>255804340</v>
      </c>
      <c r="B4575" s="434">
        <v>1833</v>
      </c>
      <c r="C4575" s="434" t="s">
        <v>20</v>
      </c>
      <c r="D4575" s="434" t="s">
        <v>29</v>
      </c>
      <c r="E4575" s="434">
        <v>16.5</v>
      </c>
      <c r="F4575" s="434">
        <v>6300</v>
      </c>
      <c r="G4575" s="434">
        <v>19122</v>
      </c>
      <c r="H4575" s="434">
        <v>13239</v>
      </c>
      <c r="I4575" s="434">
        <v>161.68</v>
      </c>
      <c r="J4575" s="434">
        <v>21379</v>
      </c>
      <c r="K4575" s="434">
        <v>2010</v>
      </c>
    </row>
    <row r="4576" spans="1:11" hidden="1" x14ac:dyDescent="0.25">
      <c r="A4576" s="434">
        <v>255804460</v>
      </c>
      <c r="B4576" s="434">
        <v>8471</v>
      </c>
      <c r="C4576" s="434" t="s">
        <v>20</v>
      </c>
      <c r="D4576" s="434" t="s">
        <v>22</v>
      </c>
      <c r="E4576" s="434">
        <v>14</v>
      </c>
      <c r="F4576" s="434">
        <v>4000</v>
      </c>
      <c r="G4576" s="434">
        <v>5300</v>
      </c>
      <c r="H4576" s="434">
        <v>4781</v>
      </c>
      <c r="I4576" s="434">
        <v>99.4</v>
      </c>
      <c r="J4576" s="434">
        <v>6099</v>
      </c>
      <c r="K4576" s="434">
        <v>2011</v>
      </c>
    </row>
    <row r="4577" spans="1:11" hidden="1" x14ac:dyDescent="0.25">
      <c r="A4577" s="434">
        <v>255804470</v>
      </c>
      <c r="B4577" s="434">
        <v>3335</v>
      </c>
      <c r="C4577" s="434" t="s">
        <v>20</v>
      </c>
      <c r="D4577" s="434" t="s">
        <v>25</v>
      </c>
      <c r="E4577" s="434">
        <v>16.5</v>
      </c>
      <c r="F4577" s="434">
        <v>6300</v>
      </c>
      <c r="G4577" s="434">
        <v>16909</v>
      </c>
      <c r="H4577" s="434">
        <v>11880</v>
      </c>
      <c r="I4577" s="434">
        <v>144.22</v>
      </c>
      <c r="J4577" s="434">
        <v>18576</v>
      </c>
      <c r="K4577" s="434">
        <v>2011</v>
      </c>
    </row>
    <row r="4578" spans="1:11" hidden="1" x14ac:dyDescent="0.25">
      <c r="A4578" s="434">
        <v>255804570</v>
      </c>
      <c r="B4578" s="434">
        <v>3808</v>
      </c>
      <c r="C4578" s="434" t="s">
        <v>20</v>
      </c>
      <c r="D4578" s="434" t="s">
        <v>25</v>
      </c>
      <c r="E4578" s="434">
        <v>16.5</v>
      </c>
      <c r="F4578" s="434">
        <v>6300</v>
      </c>
      <c r="G4578" s="434">
        <v>16894</v>
      </c>
      <c r="H4578" s="434">
        <v>11880</v>
      </c>
      <c r="I4578" s="434">
        <v>144.22</v>
      </c>
      <c r="J4578" s="434">
        <v>18576</v>
      </c>
      <c r="K4578" s="434">
        <v>2011</v>
      </c>
    </row>
    <row r="4579" spans="1:11" hidden="1" x14ac:dyDescent="0.25">
      <c r="A4579" s="434">
        <v>255804740</v>
      </c>
      <c r="B4579" s="434">
        <v>3337</v>
      </c>
      <c r="C4579" s="434" t="s">
        <v>24</v>
      </c>
      <c r="D4579" s="434" t="s">
        <v>36</v>
      </c>
      <c r="E4579" s="434">
        <v>14.5</v>
      </c>
      <c r="F4579" s="434">
        <v>15720</v>
      </c>
      <c r="G4579" s="434">
        <v>159179</v>
      </c>
      <c r="H4579" s="434">
        <v>81187</v>
      </c>
      <c r="I4579" s="434">
        <v>274.23</v>
      </c>
      <c r="J4579" s="434">
        <v>167372</v>
      </c>
      <c r="K4579" s="434">
        <v>2012</v>
      </c>
    </row>
    <row r="4580" spans="1:11" hidden="1" x14ac:dyDescent="0.25">
      <c r="A4580" s="434">
        <v>255804750</v>
      </c>
      <c r="B4580" s="434">
        <v>8012</v>
      </c>
      <c r="C4580" s="434" t="s">
        <v>24</v>
      </c>
      <c r="D4580" s="434" t="s">
        <v>36</v>
      </c>
      <c r="E4580" s="434">
        <v>14.5</v>
      </c>
      <c r="F4580" s="434">
        <v>15720</v>
      </c>
      <c r="G4580" s="434">
        <v>159179</v>
      </c>
      <c r="H4580" s="434">
        <v>81187</v>
      </c>
      <c r="I4580" s="434">
        <v>274.23</v>
      </c>
      <c r="J4580" s="434">
        <v>167372</v>
      </c>
      <c r="K4580" s="434">
        <v>2012</v>
      </c>
    </row>
    <row r="4581" spans="1:11" hidden="1" x14ac:dyDescent="0.25">
      <c r="A4581" s="434">
        <v>255804840</v>
      </c>
      <c r="B4581" s="434">
        <v>2504</v>
      </c>
      <c r="C4581" s="434" t="s">
        <v>28</v>
      </c>
      <c r="D4581" s="434" t="s">
        <v>29</v>
      </c>
      <c r="E4581" s="434">
        <v>14.5</v>
      </c>
      <c r="F4581" s="434">
        <v>5920</v>
      </c>
      <c r="G4581" s="434">
        <v>21058</v>
      </c>
      <c r="H4581" s="434">
        <v>14116</v>
      </c>
      <c r="I4581" s="434">
        <v>157.9</v>
      </c>
      <c r="K4581" s="434">
        <v>2007</v>
      </c>
    </row>
    <row r="4582" spans="1:11" hidden="1" x14ac:dyDescent="0.25">
      <c r="A4582" s="434">
        <v>255804890</v>
      </c>
      <c r="B4582" s="434">
        <v>423508</v>
      </c>
      <c r="C4582" s="434" t="s">
        <v>20</v>
      </c>
      <c r="D4582" s="434" t="s">
        <v>29</v>
      </c>
      <c r="E4582" s="434">
        <v>15</v>
      </c>
      <c r="F4582" s="434">
        <v>7870</v>
      </c>
      <c r="G4582" s="434">
        <v>21823</v>
      </c>
      <c r="H4582" s="434">
        <v>14400</v>
      </c>
      <c r="I4582" s="434">
        <v>162.16</v>
      </c>
      <c r="J4582" s="434">
        <v>24723</v>
      </c>
      <c r="K4582" s="434">
        <v>2000</v>
      </c>
    </row>
    <row r="4583" spans="1:11" hidden="1" x14ac:dyDescent="0.25">
      <c r="A4583" s="434">
        <v>255804940</v>
      </c>
      <c r="B4583" s="434">
        <v>399303</v>
      </c>
      <c r="C4583" s="434" t="s">
        <v>20</v>
      </c>
      <c r="D4583" s="434" t="s">
        <v>29</v>
      </c>
      <c r="E4583" s="434">
        <v>15</v>
      </c>
      <c r="F4583" s="434">
        <v>7877</v>
      </c>
      <c r="G4583" s="434">
        <v>21823</v>
      </c>
      <c r="H4583" s="434">
        <v>14400</v>
      </c>
      <c r="I4583" s="434">
        <v>162.16</v>
      </c>
      <c r="J4583" s="434">
        <v>23832</v>
      </c>
      <c r="K4583" s="434">
        <v>2000</v>
      </c>
    </row>
    <row r="4584" spans="1:11" hidden="1" x14ac:dyDescent="0.25">
      <c r="A4584" s="434">
        <v>255804950</v>
      </c>
      <c r="B4584" s="434">
        <v>537416</v>
      </c>
      <c r="C4584" s="434" t="s">
        <v>20</v>
      </c>
      <c r="D4584" s="434" t="s">
        <v>29</v>
      </c>
      <c r="E4584" s="434">
        <v>15</v>
      </c>
      <c r="F4584" s="434">
        <v>7860</v>
      </c>
      <c r="G4584" s="434">
        <v>21823</v>
      </c>
      <c r="H4584" s="434">
        <v>14400</v>
      </c>
      <c r="I4584" s="434">
        <v>162.16</v>
      </c>
      <c r="J4584" s="434">
        <v>0</v>
      </c>
      <c r="K4584" s="434">
        <v>1970</v>
      </c>
    </row>
    <row r="4585" spans="1:11" hidden="1" x14ac:dyDescent="0.25">
      <c r="A4585" s="434">
        <v>255804960</v>
      </c>
      <c r="B4585" s="434">
        <v>492037</v>
      </c>
      <c r="C4585" s="434" t="s">
        <v>20</v>
      </c>
      <c r="D4585" s="434" t="s">
        <v>29</v>
      </c>
      <c r="E4585" s="434">
        <v>15</v>
      </c>
      <c r="F4585" s="434">
        <v>7860</v>
      </c>
      <c r="G4585" s="434">
        <v>21823</v>
      </c>
      <c r="H4585" s="434">
        <v>14400</v>
      </c>
      <c r="I4585" s="434">
        <v>162.16</v>
      </c>
      <c r="J4585" s="434">
        <v>0</v>
      </c>
      <c r="K4585" s="434">
        <v>1970</v>
      </c>
    </row>
    <row r="4586" spans="1:11" hidden="1" x14ac:dyDescent="0.25">
      <c r="A4586" s="434">
        <v>255804980</v>
      </c>
      <c r="B4586" s="434">
        <v>3223</v>
      </c>
      <c r="C4586" s="434" t="s">
        <v>28</v>
      </c>
      <c r="D4586" s="434" t="s">
        <v>29</v>
      </c>
      <c r="E4586" s="434">
        <v>43538</v>
      </c>
      <c r="F4586" s="434">
        <v>8580</v>
      </c>
      <c r="G4586" s="434">
        <v>48000</v>
      </c>
      <c r="H4586" s="434">
        <v>28747</v>
      </c>
      <c r="I4586" s="434">
        <v>189.5</v>
      </c>
      <c r="J4586" s="434">
        <v>0</v>
      </c>
    </row>
    <row r="4587" spans="1:11" hidden="1" x14ac:dyDescent="0.25">
      <c r="A4587" s="434">
        <v>255805250</v>
      </c>
      <c r="B4587" s="434">
        <v>6548</v>
      </c>
      <c r="C4587" s="434" t="s">
        <v>20</v>
      </c>
      <c r="D4587" s="434" t="s">
        <v>25</v>
      </c>
      <c r="E4587" s="434">
        <v>14</v>
      </c>
      <c r="F4587" s="434">
        <v>4440</v>
      </c>
      <c r="G4587" s="434">
        <v>8571</v>
      </c>
      <c r="H4587" s="434">
        <v>5955</v>
      </c>
      <c r="I4587" s="434">
        <v>118</v>
      </c>
      <c r="J4587" s="434">
        <v>8903</v>
      </c>
      <c r="K4587" s="434">
        <v>2004</v>
      </c>
    </row>
    <row r="4588" spans="1:11" hidden="1" x14ac:dyDescent="0.25">
      <c r="A4588" s="434">
        <v>255805340</v>
      </c>
      <c r="B4588" s="434">
        <v>3152</v>
      </c>
      <c r="C4588" s="434" t="s">
        <v>20</v>
      </c>
      <c r="D4588" s="434" t="s">
        <v>25</v>
      </c>
      <c r="E4588" s="434">
        <v>14</v>
      </c>
      <c r="F4588" s="434">
        <v>4440</v>
      </c>
      <c r="G4588" s="434">
        <v>8563</v>
      </c>
      <c r="H4588" s="434">
        <v>5900</v>
      </c>
      <c r="I4588" s="434">
        <v>118.14</v>
      </c>
      <c r="J4588" s="434">
        <v>8903</v>
      </c>
      <c r="K4588" s="434">
        <v>2004</v>
      </c>
    </row>
    <row r="4589" spans="1:11" hidden="1" x14ac:dyDescent="0.25">
      <c r="A4589" s="434">
        <v>255805360</v>
      </c>
      <c r="B4589" s="434">
        <v>138</v>
      </c>
      <c r="C4589" s="434" t="s">
        <v>28</v>
      </c>
      <c r="D4589" s="434" t="s">
        <v>29</v>
      </c>
      <c r="E4589" s="434">
        <v>14</v>
      </c>
      <c r="F4589" s="434">
        <v>8725</v>
      </c>
      <c r="G4589" s="434">
        <v>34236</v>
      </c>
      <c r="H4589" s="434">
        <v>24341</v>
      </c>
      <c r="I4589" s="434">
        <v>179.96</v>
      </c>
      <c r="J4589" s="434">
        <v>0</v>
      </c>
      <c r="K4589" s="434">
        <v>2013</v>
      </c>
    </row>
    <row r="4590" spans="1:11" hidden="1" x14ac:dyDescent="0.25">
      <c r="A4590" s="434">
        <v>255805370</v>
      </c>
      <c r="B4590" s="434">
        <v>819</v>
      </c>
      <c r="C4590" s="434" t="s">
        <v>20</v>
      </c>
      <c r="D4590" s="434" t="s">
        <v>25</v>
      </c>
      <c r="E4590" s="434">
        <v>15.1</v>
      </c>
      <c r="F4590" s="434">
        <v>4400</v>
      </c>
      <c r="G4590" s="434">
        <v>8544</v>
      </c>
      <c r="H4590" s="434">
        <v>5955</v>
      </c>
      <c r="I4590" s="434">
        <v>118.14</v>
      </c>
      <c r="J4590" s="434">
        <v>8901</v>
      </c>
      <c r="K4590" s="434">
        <v>2005</v>
      </c>
    </row>
    <row r="4591" spans="1:11" hidden="1" x14ac:dyDescent="0.25">
      <c r="A4591" s="434">
        <v>255805460</v>
      </c>
      <c r="B4591" s="434">
        <v>1803</v>
      </c>
      <c r="C4591" s="434" t="s">
        <v>28</v>
      </c>
      <c r="D4591" s="434" t="s">
        <v>29</v>
      </c>
      <c r="E4591" s="434">
        <v>43599</v>
      </c>
      <c r="F4591" s="434">
        <v>8725</v>
      </c>
      <c r="G4591" s="434">
        <v>35000</v>
      </c>
      <c r="H4591" s="434">
        <v>24366</v>
      </c>
      <c r="I4591" s="434">
        <v>180</v>
      </c>
      <c r="J4591" s="434">
        <v>0</v>
      </c>
    </row>
    <row r="4592" spans="1:11" hidden="1" x14ac:dyDescent="0.25">
      <c r="A4592" s="434">
        <v>255805470</v>
      </c>
      <c r="B4592" s="434">
        <v>20211</v>
      </c>
      <c r="C4592" s="434" t="s">
        <v>20</v>
      </c>
      <c r="D4592" s="434" t="s">
        <v>22</v>
      </c>
      <c r="E4592" s="434">
        <v>14</v>
      </c>
      <c r="F4592" s="434">
        <v>4000</v>
      </c>
      <c r="G4592" s="434">
        <v>5300</v>
      </c>
      <c r="H4592" s="434">
        <v>3125</v>
      </c>
      <c r="I4592" s="434">
        <v>99.4</v>
      </c>
      <c r="J4592" s="434">
        <v>6099</v>
      </c>
      <c r="K4592" s="434">
        <v>2013</v>
      </c>
    </row>
    <row r="4593" spans="1:11" hidden="1" x14ac:dyDescent="0.25">
      <c r="A4593" s="434">
        <v>255805540</v>
      </c>
      <c r="B4593" s="434">
        <v>4476</v>
      </c>
      <c r="C4593" s="434" t="s">
        <v>54</v>
      </c>
      <c r="D4593" s="434" t="s">
        <v>13</v>
      </c>
      <c r="E4593" s="434">
        <v>12</v>
      </c>
      <c r="F4593" s="434">
        <v>972</v>
      </c>
      <c r="G4593" s="434">
        <v>51</v>
      </c>
      <c r="H4593" s="434">
        <v>140</v>
      </c>
      <c r="I4593" s="434">
        <v>26.01</v>
      </c>
      <c r="J4593" s="434">
        <v>0</v>
      </c>
      <c r="K4593" s="434">
        <v>1970</v>
      </c>
    </row>
    <row r="4594" spans="1:11" hidden="1" x14ac:dyDescent="0.25">
      <c r="A4594" s="434">
        <v>255805552</v>
      </c>
      <c r="B4594" s="434">
        <v>6298</v>
      </c>
      <c r="C4594" s="434" t="s">
        <v>35</v>
      </c>
      <c r="D4594" s="434" t="s">
        <v>29</v>
      </c>
      <c r="E4594" s="434">
        <v>21</v>
      </c>
      <c r="F4594" s="434">
        <v>16980</v>
      </c>
      <c r="G4594" s="434">
        <v>22248</v>
      </c>
      <c r="H4594" s="434">
        <v>17360</v>
      </c>
      <c r="I4594" s="434">
        <v>178.57</v>
      </c>
      <c r="J4594" s="434">
        <v>0</v>
      </c>
      <c r="K4594" s="434">
        <v>1970</v>
      </c>
    </row>
    <row r="4595" spans="1:11" hidden="1" x14ac:dyDescent="0.25">
      <c r="A4595" s="434">
        <v>255805555</v>
      </c>
      <c r="B4595" s="434">
        <v>8953</v>
      </c>
      <c r="C4595" s="434" t="s">
        <v>35</v>
      </c>
      <c r="D4595" s="434" t="s">
        <v>25</v>
      </c>
      <c r="E4595" s="434">
        <v>18.5</v>
      </c>
      <c r="F4595" s="434">
        <v>8400</v>
      </c>
      <c r="G4595" s="434">
        <v>11360</v>
      </c>
      <c r="H4595" s="434">
        <v>9981</v>
      </c>
      <c r="I4595" s="434">
        <v>137.5</v>
      </c>
      <c r="J4595" s="434">
        <v>0</v>
      </c>
      <c r="K4595" s="434">
        <v>2004</v>
      </c>
    </row>
    <row r="4596" spans="1:11" hidden="1" x14ac:dyDescent="0.25">
      <c r="A4596" s="434">
        <v>255805557</v>
      </c>
      <c r="B4596" s="434">
        <v>26321</v>
      </c>
      <c r="C4596" s="434" t="s">
        <v>35</v>
      </c>
      <c r="D4596" s="434" t="s">
        <v>25</v>
      </c>
      <c r="E4596" s="434">
        <v>18</v>
      </c>
      <c r="F4596" s="434">
        <v>8400</v>
      </c>
      <c r="G4596" s="434">
        <v>11274</v>
      </c>
      <c r="H4596" s="434">
        <v>9981</v>
      </c>
      <c r="I4596" s="434">
        <v>133.94999999999999</v>
      </c>
      <c r="J4596" s="434">
        <v>0</v>
      </c>
      <c r="K4596" s="434">
        <v>2004</v>
      </c>
    </row>
    <row r="4597" spans="1:11" hidden="1" x14ac:dyDescent="0.25">
      <c r="A4597" s="434">
        <v>255805577</v>
      </c>
      <c r="B4597" s="434">
        <v>8363</v>
      </c>
      <c r="C4597" s="434" t="s">
        <v>35</v>
      </c>
      <c r="D4597" s="434" t="s">
        <v>25</v>
      </c>
      <c r="E4597" s="434">
        <v>17.5</v>
      </c>
      <c r="F4597" s="434">
        <v>8400</v>
      </c>
      <c r="G4597" s="434">
        <v>10950</v>
      </c>
      <c r="H4597" s="434">
        <v>8273</v>
      </c>
      <c r="I4597" s="434">
        <v>139.80000000000001</v>
      </c>
      <c r="J4597" s="434">
        <v>0</v>
      </c>
      <c r="K4597" s="434">
        <v>2008</v>
      </c>
    </row>
    <row r="4598" spans="1:11" hidden="1" x14ac:dyDescent="0.25">
      <c r="A4598" s="434">
        <v>255805594</v>
      </c>
      <c r="B4598" s="434">
        <v>4046</v>
      </c>
      <c r="C4598" s="434" t="s">
        <v>35</v>
      </c>
      <c r="D4598" s="434" t="s">
        <v>29</v>
      </c>
      <c r="E4598" s="434">
        <v>19</v>
      </c>
      <c r="F4598" s="434">
        <v>9960</v>
      </c>
      <c r="G4598" s="434">
        <v>14220</v>
      </c>
      <c r="H4598" s="434">
        <v>12514</v>
      </c>
      <c r="I4598" s="434">
        <v>159.93</v>
      </c>
      <c r="J4598" s="434">
        <v>0</v>
      </c>
      <c r="K4598" s="434">
        <v>2011</v>
      </c>
    </row>
    <row r="4599" spans="1:11" hidden="1" x14ac:dyDescent="0.25">
      <c r="A4599" s="434">
        <v>255805606</v>
      </c>
      <c r="B4599" s="434">
        <v>34359</v>
      </c>
      <c r="C4599" s="434" t="s">
        <v>31</v>
      </c>
      <c r="D4599" s="434" t="s">
        <v>29</v>
      </c>
      <c r="E4599" s="434">
        <v>20</v>
      </c>
      <c r="F4599" s="434">
        <v>12600</v>
      </c>
      <c r="G4599" s="434">
        <v>7296</v>
      </c>
      <c r="H4599" s="434">
        <v>10471</v>
      </c>
      <c r="I4599" s="434">
        <v>153.44999999999999</v>
      </c>
      <c r="J4599" s="434">
        <v>0</v>
      </c>
      <c r="K4599" s="434">
        <v>1999</v>
      </c>
    </row>
    <row r="4600" spans="1:11" hidden="1" x14ac:dyDescent="0.25">
      <c r="A4600" s="434">
        <v>255805609</v>
      </c>
      <c r="B4600" s="434">
        <v>32482</v>
      </c>
      <c r="C4600" s="434" t="s">
        <v>28</v>
      </c>
      <c r="D4600" s="434" t="s">
        <v>36</v>
      </c>
      <c r="E4600" s="434">
        <v>14</v>
      </c>
      <c r="F4600" s="434">
        <v>16200</v>
      </c>
      <c r="G4600" s="434">
        <v>207562</v>
      </c>
      <c r="H4600" s="434">
        <v>107413</v>
      </c>
      <c r="I4600" s="434">
        <v>299.97000000000003</v>
      </c>
      <c r="J4600" s="434">
        <v>0</v>
      </c>
      <c r="K4600" s="434">
        <v>2014</v>
      </c>
    </row>
    <row r="4601" spans="1:11" hidden="1" x14ac:dyDescent="0.25">
      <c r="A4601" s="434">
        <v>255805621</v>
      </c>
      <c r="B4601" s="434">
        <v>30069</v>
      </c>
      <c r="C4601" s="434" t="s">
        <v>28</v>
      </c>
      <c r="D4601" s="434" t="s">
        <v>33</v>
      </c>
      <c r="E4601" s="434">
        <v>15</v>
      </c>
      <c r="F4601" s="434">
        <v>11900</v>
      </c>
      <c r="G4601" s="434">
        <v>80446</v>
      </c>
      <c r="H4601" s="434">
        <v>44218</v>
      </c>
      <c r="I4601" s="434">
        <v>229</v>
      </c>
      <c r="J4601" s="434">
        <v>0</v>
      </c>
      <c r="K4601" s="434">
        <v>2015</v>
      </c>
    </row>
    <row r="4602" spans="1:11" hidden="1" x14ac:dyDescent="0.25">
      <c r="A4602" s="434">
        <v>255805624</v>
      </c>
      <c r="B4602" s="434">
        <v>603</v>
      </c>
      <c r="C4602" s="434" t="s">
        <v>28</v>
      </c>
      <c r="D4602" s="434" t="s">
        <v>29</v>
      </c>
      <c r="E4602" s="434">
        <v>14</v>
      </c>
      <c r="F4602" s="434">
        <v>8370</v>
      </c>
      <c r="G4602" s="434">
        <v>60915</v>
      </c>
      <c r="H4602" s="434">
        <v>34349</v>
      </c>
      <c r="I4602" s="434">
        <v>198</v>
      </c>
      <c r="J4602" s="434">
        <v>0</v>
      </c>
    </row>
    <row r="4603" spans="1:11" hidden="1" x14ac:dyDescent="0.25">
      <c r="A4603" s="434">
        <v>255805625</v>
      </c>
      <c r="B4603" s="434">
        <v>8501</v>
      </c>
      <c r="C4603" s="434" t="s">
        <v>31</v>
      </c>
      <c r="D4603" s="434" t="s">
        <v>29</v>
      </c>
      <c r="E4603" s="434">
        <v>14.1</v>
      </c>
      <c r="F4603" s="434">
        <v>6695</v>
      </c>
      <c r="G4603" s="434">
        <v>38165</v>
      </c>
      <c r="H4603" s="434">
        <v>23856</v>
      </c>
      <c r="I4603" s="434">
        <v>183</v>
      </c>
      <c r="J4603" s="434">
        <v>0</v>
      </c>
      <c r="K4603" s="434">
        <v>1970</v>
      </c>
    </row>
    <row r="4604" spans="1:11" hidden="1" x14ac:dyDescent="0.25">
      <c r="A4604" s="434">
        <v>255805656</v>
      </c>
      <c r="B4604" s="434">
        <v>15552</v>
      </c>
      <c r="C4604" s="434" t="s">
        <v>35</v>
      </c>
      <c r="D4604" s="434" t="s">
        <v>25</v>
      </c>
      <c r="E4604" s="434">
        <v>16.5</v>
      </c>
      <c r="F4604" s="434">
        <v>5300</v>
      </c>
      <c r="G4604" s="434">
        <v>7131</v>
      </c>
      <c r="H4604" s="434">
        <v>6363</v>
      </c>
      <c r="I4604" s="434">
        <v>121.88</v>
      </c>
      <c r="J4604" s="434">
        <v>0</v>
      </c>
      <c r="K4604" s="434">
        <v>1970</v>
      </c>
    </row>
    <row r="4605" spans="1:11" hidden="1" x14ac:dyDescent="0.25">
      <c r="A4605" s="434">
        <v>255805662</v>
      </c>
      <c r="B4605" s="434">
        <v>46262</v>
      </c>
      <c r="C4605" s="434" t="s">
        <v>28</v>
      </c>
      <c r="D4605" s="434" t="s">
        <v>29</v>
      </c>
      <c r="E4605" s="434">
        <v>14</v>
      </c>
      <c r="F4605" s="434">
        <v>6350</v>
      </c>
      <c r="G4605" s="434">
        <v>37430</v>
      </c>
      <c r="H4605" s="434">
        <v>24198</v>
      </c>
      <c r="I4605" s="434">
        <v>180</v>
      </c>
      <c r="J4605" s="434">
        <v>0</v>
      </c>
      <c r="K4605" s="434">
        <v>2015</v>
      </c>
    </row>
    <row r="4606" spans="1:11" hidden="1" x14ac:dyDescent="0.25">
      <c r="A4606" s="434">
        <v>255805666</v>
      </c>
      <c r="B4606" s="434">
        <v>1</v>
      </c>
      <c r="C4606" s="434" t="s">
        <v>35</v>
      </c>
      <c r="D4606" s="434" t="s">
        <v>36</v>
      </c>
      <c r="E4606" s="434">
        <v>24</v>
      </c>
      <c r="F4606" s="434">
        <v>32900</v>
      </c>
      <c r="G4606" s="434">
        <v>59483</v>
      </c>
      <c r="H4606" s="434">
        <v>47855</v>
      </c>
      <c r="I4606" s="434">
        <v>260</v>
      </c>
      <c r="K4606" s="434">
        <v>2010</v>
      </c>
    </row>
    <row r="4607" spans="1:11" hidden="1" x14ac:dyDescent="0.25">
      <c r="A4607" s="434">
        <v>255805671</v>
      </c>
      <c r="B4607" s="434">
        <v>11346</v>
      </c>
      <c r="C4607" s="434" t="s">
        <v>28</v>
      </c>
      <c r="D4607" s="434" t="s">
        <v>29</v>
      </c>
      <c r="E4607" s="434">
        <v>14</v>
      </c>
      <c r="F4607" s="434">
        <v>6350</v>
      </c>
      <c r="G4607" s="434">
        <v>37567</v>
      </c>
      <c r="H4607" s="434">
        <v>24198</v>
      </c>
      <c r="I4607" s="434">
        <v>180</v>
      </c>
      <c r="K4607" s="434">
        <v>2015</v>
      </c>
    </row>
    <row r="4608" spans="1:11" hidden="1" x14ac:dyDescent="0.25">
      <c r="A4608" s="434">
        <v>255805672</v>
      </c>
      <c r="B4608" s="434">
        <v>57038</v>
      </c>
      <c r="C4608" s="434" t="s">
        <v>28</v>
      </c>
      <c r="D4608" s="434" t="s">
        <v>33</v>
      </c>
      <c r="E4608" s="434">
        <v>15</v>
      </c>
      <c r="F4608" s="434">
        <v>11900</v>
      </c>
      <c r="G4608" s="434">
        <v>80866</v>
      </c>
      <c r="H4608" s="434">
        <v>44218</v>
      </c>
      <c r="I4608" s="434">
        <v>229</v>
      </c>
      <c r="J4608" s="434">
        <v>0</v>
      </c>
      <c r="K4608" s="434">
        <v>2015</v>
      </c>
    </row>
    <row r="4609" spans="1:11" hidden="1" x14ac:dyDescent="0.25">
      <c r="A4609" s="434">
        <v>255805676</v>
      </c>
      <c r="B4609" s="434">
        <v>1</v>
      </c>
      <c r="C4609" s="434" t="s">
        <v>35</v>
      </c>
      <c r="D4609" s="434" t="s">
        <v>36</v>
      </c>
      <c r="E4609" s="434">
        <v>26.3</v>
      </c>
      <c r="F4609" s="434">
        <v>57200</v>
      </c>
      <c r="G4609" s="434">
        <v>68037</v>
      </c>
      <c r="H4609" s="434">
        <v>65918</v>
      </c>
      <c r="I4609" s="434">
        <v>279.01</v>
      </c>
      <c r="K4609" s="434">
        <v>2003</v>
      </c>
    </row>
    <row r="4610" spans="1:11" hidden="1" x14ac:dyDescent="0.25">
      <c r="A4610" s="434">
        <v>255805678</v>
      </c>
      <c r="B4610" s="434">
        <v>2</v>
      </c>
      <c r="C4610" s="434" t="s">
        <v>35</v>
      </c>
      <c r="D4610" s="434" t="s">
        <v>36</v>
      </c>
      <c r="E4610" s="434">
        <v>26</v>
      </c>
      <c r="F4610" s="434">
        <v>68520</v>
      </c>
      <c r="G4610" s="434">
        <v>79501</v>
      </c>
      <c r="H4610" s="434">
        <v>72760</v>
      </c>
      <c r="I4610" s="434">
        <v>300</v>
      </c>
      <c r="K4610" s="434">
        <v>2001</v>
      </c>
    </row>
    <row r="4611" spans="1:11" hidden="1" x14ac:dyDescent="0.25">
      <c r="A4611" s="434">
        <v>255805679</v>
      </c>
      <c r="B4611" s="434">
        <v>7923</v>
      </c>
      <c r="C4611" s="434" t="s">
        <v>31</v>
      </c>
      <c r="D4611" s="434" t="s">
        <v>25</v>
      </c>
      <c r="E4611" s="434">
        <v>16</v>
      </c>
      <c r="F4611" s="434">
        <v>6000</v>
      </c>
      <c r="G4611" s="434">
        <v>11142</v>
      </c>
      <c r="H4611" s="434">
        <v>8407</v>
      </c>
      <c r="I4611" s="434">
        <v>129.5</v>
      </c>
      <c r="J4611" s="434">
        <v>0</v>
      </c>
      <c r="K4611" s="434">
        <v>1970</v>
      </c>
    </row>
    <row r="4612" spans="1:11" hidden="1" x14ac:dyDescent="0.25">
      <c r="A4612" s="434">
        <v>255805683</v>
      </c>
      <c r="B4612" s="434">
        <v>1</v>
      </c>
      <c r="C4612" s="434" t="s">
        <v>35</v>
      </c>
      <c r="D4612" s="434" t="s">
        <v>33</v>
      </c>
      <c r="E4612" s="434">
        <v>22</v>
      </c>
      <c r="F4612" s="434">
        <v>21545</v>
      </c>
      <c r="G4612" s="434">
        <v>34263</v>
      </c>
      <c r="H4612" s="434">
        <v>26626</v>
      </c>
      <c r="I4612" s="434">
        <v>210</v>
      </c>
      <c r="K4612" s="434">
        <v>2005</v>
      </c>
    </row>
    <row r="4613" spans="1:11" hidden="1" x14ac:dyDescent="0.25">
      <c r="A4613" s="434">
        <v>255805685</v>
      </c>
      <c r="B4613" s="434">
        <v>11167</v>
      </c>
      <c r="C4613" s="434" t="s">
        <v>28</v>
      </c>
      <c r="D4613" s="434" t="s">
        <v>36</v>
      </c>
      <c r="E4613" s="434">
        <v>14</v>
      </c>
      <c r="F4613" s="434">
        <v>16200</v>
      </c>
      <c r="G4613" s="434">
        <v>207562</v>
      </c>
      <c r="H4613" s="434">
        <v>107413</v>
      </c>
      <c r="I4613" s="434">
        <v>299.97000000000003</v>
      </c>
      <c r="J4613" s="434">
        <v>0</v>
      </c>
      <c r="K4613" s="434">
        <v>2015</v>
      </c>
    </row>
    <row r="4614" spans="1:11" hidden="1" x14ac:dyDescent="0.25">
      <c r="A4614" s="434">
        <v>255805688</v>
      </c>
      <c r="B4614" s="434">
        <v>16348</v>
      </c>
      <c r="C4614" s="434" t="s">
        <v>28</v>
      </c>
      <c r="D4614" s="434" t="s">
        <v>29</v>
      </c>
      <c r="E4614" s="434">
        <v>14</v>
      </c>
      <c r="F4614" s="434">
        <v>6100</v>
      </c>
      <c r="G4614" s="434">
        <v>38800</v>
      </c>
      <c r="H4614" s="434">
        <v>25546</v>
      </c>
      <c r="I4614" s="434">
        <v>179.95</v>
      </c>
      <c r="K4614" s="434">
        <v>2015</v>
      </c>
    </row>
    <row r="4615" spans="1:11" hidden="1" x14ac:dyDescent="0.25">
      <c r="A4615" s="434">
        <v>255805691</v>
      </c>
      <c r="B4615" s="434">
        <v>18011</v>
      </c>
      <c r="C4615" s="434" t="s">
        <v>31</v>
      </c>
      <c r="D4615" s="434" t="s">
        <v>22</v>
      </c>
      <c r="E4615" s="434">
        <v>13</v>
      </c>
      <c r="F4615" s="434">
        <v>3500</v>
      </c>
      <c r="G4615" s="434">
        <v>5555</v>
      </c>
      <c r="H4615" s="434">
        <v>4244</v>
      </c>
      <c r="I4615" s="434">
        <v>99.98</v>
      </c>
      <c r="J4615" s="434">
        <v>0</v>
      </c>
      <c r="K4615" s="434">
        <v>1970</v>
      </c>
    </row>
    <row r="4616" spans="1:11" hidden="1" x14ac:dyDescent="0.25">
      <c r="A4616" s="434">
        <v>255805693</v>
      </c>
      <c r="B4616" s="434">
        <v>20814</v>
      </c>
      <c r="C4616" s="434" t="s">
        <v>61</v>
      </c>
      <c r="D4616" s="434" t="s">
        <v>25</v>
      </c>
      <c r="E4616" s="434">
        <v>14</v>
      </c>
      <c r="F4616" s="434">
        <v>3000</v>
      </c>
      <c r="G4616" s="434">
        <v>5697</v>
      </c>
      <c r="H4616" s="434">
        <v>4071</v>
      </c>
      <c r="I4616" s="434">
        <v>103.9</v>
      </c>
      <c r="J4616" s="434">
        <v>0</v>
      </c>
      <c r="K4616" s="434">
        <v>1992</v>
      </c>
    </row>
    <row r="4617" spans="1:11" hidden="1" x14ac:dyDescent="0.25">
      <c r="A4617" s="434">
        <v>255805694</v>
      </c>
      <c r="B4617" s="434">
        <v>19053</v>
      </c>
      <c r="C4617" s="434" t="s">
        <v>31</v>
      </c>
      <c r="D4617" s="434" t="s">
        <v>25</v>
      </c>
      <c r="E4617" s="434">
        <v>13.5</v>
      </c>
      <c r="F4617" s="434">
        <v>2550</v>
      </c>
      <c r="G4617" s="434">
        <v>7574</v>
      </c>
      <c r="H4617" s="434">
        <v>4723</v>
      </c>
      <c r="I4617" s="434">
        <v>116.08</v>
      </c>
      <c r="J4617" s="434">
        <v>0</v>
      </c>
      <c r="K4617" s="434">
        <v>1970</v>
      </c>
    </row>
    <row r="4618" spans="1:11" hidden="1" x14ac:dyDescent="0.25">
      <c r="A4618" s="434">
        <v>255805695</v>
      </c>
      <c r="B4618" s="434">
        <v>26720</v>
      </c>
      <c r="C4618" s="434" t="s">
        <v>61</v>
      </c>
      <c r="D4618" s="434" t="s">
        <v>25</v>
      </c>
      <c r="E4618" s="434">
        <v>14.2</v>
      </c>
      <c r="F4618" s="434">
        <v>2990</v>
      </c>
      <c r="G4618" s="434">
        <v>7950</v>
      </c>
      <c r="H4618" s="434">
        <v>7138</v>
      </c>
      <c r="I4618" s="434">
        <v>128.44999999999999</v>
      </c>
      <c r="J4618" s="434">
        <v>0</v>
      </c>
      <c r="K4618" s="434">
        <v>2011</v>
      </c>
    </row>
    <row r="4619" spans="1:11" hidden="1" x14ac:dyDescent="0.25">
      <c r="A4619" s="434">
        <v>255805700</v>
      </c>
      <c r="B4619" s="434">
        <v>2761</v>
      </c>
      <c r="C4619" s="434" t="s">
        <v>35</v>
      </c>
      <c r="D4619" s="434" t="s">
        <v>29</v>
      </c>
      <c r="E4619" s="434">
        <v>19</v>
      </c>
      <c r="F4619" s="434">
        <v>13320</v>
      </c>
      <c r="G4619" s="434">
        <v>22967</v>
      </c>
      <c r="H4619" s="434">
        <v>16803</v>
      </c>
      <c r="I4619" s="434">
        <v>183.98</v>
      </c>
      <c r="J4619" s="434">
        <v>0</v>
      </c>
      <c r="K4619" s="434">
        <v>1970</v>
      </c>
    </row>
    <row r="4620" spans="1:11" hidden="1" x14ac:dyDescent="0.25">
      <c r="A4620" s="434">
        <v>255805751</v>
      </c>
      <c r="B4620" s="434">
        <v>5099</v>
      </c>
      <c r="C4620" s="434" t="s">
        <v>31</v>
      </c>
      <c r="D4620" s="434" t="s">
        <v>25</v>
      </c>
      <c r="E4620" s="434">
        <v>10</v>
      </c>
      <c r="F4620" s="434">
        <v>3000</v>
      </c>
      <c r="G4620" s="434">
        <v>4244</v>
      </c>
      <c r="H4620" s="434">
        <v>5952</v>
      </c>
      <c r="I4620" s="434">
        <v>104.02</v>
      </c>
      <c r="K4620" s="434">
        <v>1986</v>
      </c>
    </row>
    <row r="4621" spans="1:11" hidden="1" x14ac:dyDescent="0.25">
      <c r="A4621" s="434">
        <v>255805753</v>
      </c>
      <c r="B4621" s="434">
        <v>18407</v>
      </c>
      <c r="C4621" s="434" t="s">
        <v>20</v>
      </c>
      <c r="D4621" s="434" t="s">
        <v>22</v>
      </c>
      <c r="E4621" s="434">
        <v>15</v>
      </c>
      <c r="F4621" s="434">
        <v>4750</v>
      </c>
      <c r="G4621" s="434">
        <v>4705</v>
      </c>
      <c r="H4621" s="434">
        <v>3557</v>
      </c>
      <c r="I4621" s="434">
        <v>99.93</v>
      </c>
      <c r="J4621" s="434">
        <v>0</v>
      </c>
      <c r="K4621" s="434">
        <v>1970</v>
      </c>
    </row>
    <row r="4622" spans="1:11" hidden="1" x14ac:dyDescent="0.25">
      <c r="A4622" s="434">
        <v>255805754</v>
      </c>
      <c r="B4622" s="434">
        <v>7866</v>
      </c>
      <c r="C4622" s="434" t="s">
        <v>20</v>
      </c>
      <c r="D4622" s="434" t="s">
        <v>22</v>
      </c>
      <c r="E4622" s="434">
        <v>15</v>
      </c>
      <c r="F4622" s="434">
        <v>4707</v>
      </c>
      <c r="G4622" s="434">
        <v>4705</v>
      </c>
      <c r="H4622" s="434">
        <v>3557</v>
      </c>
      <c r="I4622" s="434">
        <v>99.93</v>
      </c>
      <c r="J4622" s="434">
        <v>4980</v>
      </c>
      <c r="K4622" s="434">
        <v>2000</v>
      </c>
    </row>
    <row r="4623" spans="1:11" hidden="1" x14ac:dyDescent="0.25">
      <c r="A4623" s="434">
        <v>255805759</v>
      </c>
      <c r="B4623" s="434">
        <v>1481</v>
      </c>
      <c r="C4623" s="434" t="s">
        <v>31</v>
      </c>
      <c r="D4623" s="434" t="s">
        <v>25</v>
      </c>
      <c r="E4623" s="434">
        <v>15</v>
      </c>
      <c r="F4623" s="434">
        <v>5160</v>
      </c>
      <c r="G4623" s="434">
        <v>5580</v>
      </c>
      <c r="H4623" s="434">
        <v>4450</v>
      </c>
      <c r="I4623" s="434">
        <v>100.58</v>
      </c>
      <c r="J4623" s="434">
        <v>0</v>
      </c>
    </row>
    <row r="4624" spans="1:11" hidden="1" x14ac:dyDescent="0.25">
      <c r="A4624" s="434">
        <v>255805765</v>
      </c>
      <c r="B4624" s="434">
        <v>8569</v>
      </c>
      <c r="C4624" s="434" t="s">
        <v>28</v>
      </c>
      <c r="D4624" s="434" t="s">
        <v>33</v>
      </c>
      <c r="E4624" s="434">
        <v>14.5</v>
      </c>
      <c r="F4624" s="434">
        <v>11900</v>
      </c>
      <c r="G4624" s="434">
        <v>80839</v>
      </c>
      <c r="H4624" s="434">
        <v>44218</v>
      </c>
      <c r="I4624" s="434">
        <v>229</v>
      </c>
      <c r="J4624" s="434">
        <v>0</v>
      </c>
      <c r="K4624" s="434">
        <v>2015</v>
      </c>
    </row>
    <row r="4625" spans="1:11" hidden="1" x14ac:dyDescent="0.25">
      <c r="A4625" s="434">
        <v>255805766</v>
      </c>
      <c r="B4625" s="434">
        <v>18063</v>
      </c>
      <c r="C4625" s="434" t="s">
        <v>31</v>
      </c>
      <c r="D4625" s="434" t="s">
        <v>25</v>
      </c>
      <c r="E4625" s="434">
        <v>20</v>
      </c>
      <c r="F4625" s="434">
        <v>13049</v>
      </c>
      <c r="G4625" s="434">
        <v>3325</v>
      </c>
      <c r="H4625" s="434">
        <v>13112</v>
      </c>
      <c r="I4625" s="434">
        <v>132.44999999999999</v>
      </c>
      <c r="J4625" s="434">
        <v>0</v>
      </c>
      <c r="K4625" s="434">
        <v>2002</v>
      </c>
    </row>
    <row r="4626" spans="1:11" hidden="1" x14ac:dyDescent="0.25">
      <c r="A4626" s="434">
        <v>255805770</v>
      </c>
      <c r="B4626" s="434">
        <v>8480</v>
      </c>
      <c r="C4626" s="434" t="s">
        <v>61</v>
      </c>
      <c r="D4626" s="434" t="s">
        <v>29</v>
      </c>
      <c r="E4626" s="434">
        <v>14</v>
      </c>
      <c r="F4626" s="434">
        <v>9800</v>
      </c>
      <c r="G4626" s="434">
        <v>19350</v>
      </c>
      <c r="H4626" s="434">
        <v>15377</v>
      </c>
      <c r="I4626" s="434">
        <v>166.25</v>
      </c>
      <c r="J4626" s="434">
        <v>0</v>
      </c>
      <c r="K4626" s="434">
        <v>2011</v>
      </c>
    </row>
    <row r="4627" spans="1:11" hidden="1" x14ac:dyDescent="0.25">
      <c r="A4627" s="434">
        <v>255805774</v>
      </c>
      <c r="B4627" s="434">
        <v>11751</v>
      </c>
      <c r="C4627" s="434" t="s">
        <v>28</v>
      </c>
      <c r="D4627" s="434" t="s">
        <v>33</v>
      </c>
      <c r="E4627" s="434">
        <v>15</v>
      </c>
      <c r="F4627" s="434">
        <v>11900</v>
      </c>
      <c r="G4627" s="434">
        <v>80943</v>
      </c>
      <c r="H4627" s="434">
        <v>44218</v>
      </c>
      <c r="I4627" s="434">
        <v>229</v>
      </c>
      <c r="J4627" s="434">
        <v>0</v>
      </c>
      <c r="K4627" s="434">
        <v>2016</v>
      </c>
    </row>
    <row r="4628" spans="1:11" hidden="1" x14ac:dyDescent="0.25">
      <c r="A4628" s="434">
        <v>255805775</v>
      </c>
      <c r="B4628" s="434">
        <v>2926</v>
      </c>
      <c r="C4628" s="434" t="s">
        <v>35</v>
      </c>
      <c r="D4628" s="434" t="s">
        <v>25</v>
      </c>
      <c r="E4628" s="434">
        <v>18</v>
      </c>
      <c r="F4628" s="434">
        <v>8400</v>
      </c>
      <c r="G4628" s="434">
        <v>11273</v>
      </c>
      <c r="H4628" s="434">
        <v>9981</v>
      </c>
      <c r="I4628" s="434">
        <v>134.4</v>
      </c>
      <c r="J4628" s="434">
        <v>0</v>
      </c>
      <c r="K4628" s="434">
        <v>2006</v>
      </c>
    </row>
    <row r="4629" spans="1:11" hidden="1" x14ac:dyDescent="0.25">
      <c r="A4629" s="434">
        <v>255805777</v>
      </c>
      <c r="B4629" s="434">
        <v>1</v>
      </c>
      <c r="C4629" s="434" t="s">
        <v>35</v>
      </c>
      <c r="D4629" s="434" t="s">
        <v>33</v>
      </c>
      <c r="E4629" s="434">
        <v>18.5</v>
      </c>
      <c r="F4629" s="434">
        <v>16259</v>
      </c>
      <c r="G4629" s="434">
        <v>32984</v>
      </c>
      <c r="H4629" s="434">
        <v>28397</v>
      </c>
      <c r="I4629" s="434">
        <v>200.05</v>
      </c>
      <c r="J4629" s="434">
        <v>0</v>
      </c>
      <c r="K4629" s="434">
        <v>1995</v>
      </c>
    </row>
    <row r="4630" spans="1:11" hidden="1" x14ac:dyDescent="0.25">
      <c r="A4630" s="434">
        <v>255805785</v>
      </c>
      <c r="B4630" s="434">
        <v>13156</v>
      </c>
      <c r="C4630" s="434" t="s">
        <v>61</v>
      </c>
      <c r="D4630" s="434" t="s">
        <v>29</v>
      </c>
      <c r="E4630" s="434">
        <v>14</v>
      </c>
      <c r="F4630" s="434">
        <v>9793</v>
      </c>
      <c r="G4630" s="434">
        <v>19350</v>
      </c>
      <c r="H4630" s="434">
        <v>15377</v>
      </c>
      <c r="I4630" s="434">
        <v>166.25</v>
      </c>
      <c r="J4630" s="434">
        <v>0</v>
      </c>
      <c r="K4630" s="434">
        <v>2011</v>
      </c>
    </row>
    <row r="4631" spans="1:11" hidden="1" x14ac:dyDescent="0.25">
      <c r="A4631" s="434">
        <v>255805788</v>
      </c>
      <c r="B4631" s="434">
        <v>1</v>
      </c>
      <c r="C4631" s="434" t="s">
        <v>35</v>
      </c>
      <c r="D4631" s="434" t="s">
        <v>29</v>
      </c>
      <c r="E4631" s="434">
        <v>19</v>
      </c>
      <c r="F4631" s="434">
        <v>12640</v>
      </c>
      <c r="G4631" s="434">
        <v>17127</v>
      </c>
      <c r="H4631" s="434">
        <v>16162</v>
      </c>
      <c r="I4631" s="434">
        <v>161.30000000000001</v>
      </c>
      <c r="K4631" s="434">
        <v>2009</v>
      </c>
    </row>
    <row r="4632" spans="1:11" hidden="1" x14ac:dyDescent="0.25">
      <c r="A4632" s="434">
        <v>255805798</v>
      </c>
      <c r="B4632" s="434">
        <v>1</v>
      </c>
      <c r="C4632" s="434" t="s">
        <v>35</v>
      </c>
      <c r="D4632" s="434" t="s">
        <v>40</v>
      </c>
      <c r="E4632" s="434">
        <v>43549</v>
      </c>
      <c r="F4632" s="434">
        <v>68520</v>
      </c>
      <c r="G4632" s="434">
        <v>142500</v>
      </c>
      <c r="H4632" s="434">
        <v>140259</v>
      </c>
      <c r="I4632" s="434">
        <v>366</v>
      </c>
      <c r="J4632" s="434">
        <v>0</v>
      </c>
    </row>
    <row r="4633" spans="1:11" hidden="1" x14ac:dyDescent="0.25">
      <c r="A4633" s="434">
        <v>255805809</v>
      </c>
      <c r="B4633" s="434">
        <v>17154</v>
      </c>
      <c r="C4633" s="434" t="s">
        <v>28</v>
      </c>
      <c r="D4633" s="434" t="s">
        <v>33</v>
      </c>
      <c r="E4633" s="434">
        <v>15</v>
      </c>
      <c r="F4633" s="434">
        <v>11900</v>
      </c>
      <c r="G4633" s="434">
        <v>80959</v>
      </c>
      <c r="H4633" s="434">
        <v>44218</v>
      </c>
      <c r="I4633" s="434">
        <v>229</v>
      </c>
      <c r="J4633" s="434">
        <v>0</v>
      </c>
      <c r="K4633" s="434">
        <v>2016</v>
      </c>
    </row>
    <row r="4634" spans="1:11" hidden="1" x14ac:dyDescent="0.25">
      <c r="A4634" s="434">
        <v>255805824</v>
      </c>
      <c r="B4634" s="434">
        <v>15700</v>
      </c>
      <c r="C4634" s="434" t="s">
        <v>31</v>
      </c>
      <c r="D4634" s="434" t="s">
        <v>22</v>
      </c>
      <c r="E4634" s="434">
        <v>15</v>
      </c>
      <c r="F4634" s="434">
        <v>3960</v>
      </c>
      <c r="G4634" s="434">
        <v>6366</v>
      </c>
      <c r="H4634" s="434">
        <v>4320</v>
      </c>
      <c r="I4634" s="434">
        <v>99.98</v>
      </c>
      <c r="J4634" s="434">
        <v>0</v>
      </c>
      <c r="K4634" s="434">
        <v>1970</v>
      </c>
    </row>
    <row r="4635" spans="1:11" hidden="1" x14ac:dyDescent="0.25">
      <c r="A4635" s="434">
        <v>255805827</v>
      </c>
      <c r="B4635" s="434">
        <v>17442</v>
      </c>
      <c r="C4635" s="434" t="s">
        <v>28</v>
      </c>
      <c r="D4635" s="434" t="s">
        <v>36</v>
      </c>
      <c r="E4635" s="434">
        <v>14.5</v>
      </c>
      <c r="F4635" s="434">
        <v>15131</v>
      </c>
      <c r="G4635" s="434">
        <v>209172</v>
      </c>
      <c r="H4635" s="434">
        <v>107666</v>
      </c>
      <c r="I4635" s="434">
        <v>299.95</v>
      </c>
      <c r="J4635" s="434">
        <v>0</v>
      </c>
      <c r="K4635" s="434">
        <v>2016</v>
      </c>
    </row>
    <row r="4636" spans="1:11" hidden="1" x14ac:dyDescent="0.25">
      <c r="A4636" s="434">
        <v>255805829</v>
      </c>
      <c r="B4636" s="434">
        <v>73648</v>
      </c>
      <c r="C4636" s="434" t="s">
        <v>31</v>
      </c>
      <c r="D4636" s="434" t="s">
        <v>25</v>
      </c>
      <c r="E4636" s="434">
        <v>12.4</v>
      </c>
      <c r="F4636" s="434">
        <v>2800</v>
      </c>
      <c r="G4636" s="434">
        <v>7678</v>
      </c>
      <c r="H4636" s="434">
        <v>5599</v>
      </c>
      <c r="I4636" s="434">
        <v>108.2</v>
      </c>
      <c r="J4636" s="434">
        <v>0</v>
      </c>
      <c r="K4636" s="434">
        <v>2009</v>
      </c>
    </row>
    <row r="4637" spans="1:11" hidden="1" x14ac:dyDescent="0.25">
      <c r="A4637" s="434">
        <v>255805836</v>
      </c>
      <c r="B4637" s="434">
        <v>3180</v>
      </c>
      <c r="C4637" s="434" t="s">
        <v>35</v>
      </c>
      <c r="D4637" s="434" t="s">
        <v>25</v>
      </c>
      <c r="F4637" s="434">
        <v>8400</v>
      </c>
      <c r="G4637" s="434">
        <v>10316</v>
      </c>
      <c r="H4637" s="434">
        <v>8032</v>
      </c>
      <c r="I4637" s="434">
        <v>137.76</v>
      </c>
      <c r="K4637" s="434">
        <v>2006</v>
      </c>
    </row>
    <row r="4638" spans="1:11" hidden="1" x14ac:dyDescent="0.25">
      <c r="A4638" s="434">
        <v>255805841</v>
      </c>
      <c r="B4638" s="434">
        <v>20767</v>
      </c>
      <c r="C4638" s="434" t="s">
        <v>35</v>
      </c>
      <c r="D4638" s="434" t="s">
        <v>25</v>
      </c>
      <c r="E4638" s="434">
        <v>18.5</v>
      </c>
      <c r="F4638" s="434">
        <v>6178</v>
      </c>
      <c r="G4638" s="434">
        <v>9322</v>
      </c>
      <c r="H4638" s="434">
        <v>7852</v>
      </c>
      <c r="I4638" s="434">
        <v>140.84</v>
      </c>
      <c r="J4638" s="434">
        <v>0</v>
      </c>
      <c r="K4638" s="434">
        <v>2006</v>
      </c>
    </row>
    <row r="4639" spans="1:11" hidden="1" x14ac:dyDescent="0.25">
      <c r="A4639" s="434">
        <v>255805843</v>
      </c>
      <c r="B4639" s="434">
        <v>11966</v>
      </c>
      <c r="C4639" s="434" t="s">
        <v>35</v>
      </c>
      <c r="D4639" s="434" t="s">
        <v>25</v>
      </c>
      <c r="E4639" s="434">
        <v>18.5</v>
      </c>
      <c r="F4639" s="434">
        <v>8100</v>
      </c>
      <c r="G4639" s="434">
        <v>9322</v>
      </c>
      <c r="H4639" s="434">
        <v>7852</v>
      </c>
      <c r="I4639" s="434">
        <v>140.84</v>
      </c>
      <c r="J4639" s="434">
        <v>0</v>
      </c>
      <c r="K4639" s="434">
        <v>2007</v>
      </c>
    </row>
    <row r="4640" spans="1:11" hidden="1" x14ac:dyDescent="0.25">
      <c r="A4640" s="434">
        <v>255805845</v>
      </c>
      <c r="B4640" s="434">
        <v>11721</v>
      </c>
      <c r="C4640" s="434" t="s">
        <v>35</v>
      </c>
      <c r="D4640" s="434" t="s">
        <v>25</v>
      </c>
      <c r="E4640" s="434">
        <v>18</v>
      </c>
      <c r="F4640" s="434">
        <v>9000</v>
      </c>
      <c r="G4640" s="434">
        <v>11433</v>
      </c>
      <c r="H4640" s="434">
        <v>9981</v>
      </c>
      <c r="I4640" s="434">
        <v>133.94999999999999</v>
      </c>
      <c r="J4640" s="434">
        <v>0</v>
      </c>
      <c r="K4640" s="434">
        <v>2007</v>
      </c>
    </row>
    <row r="4641" spans="1:11" hidden="1" x14ac:dyDescent="0.25">
      <c r="A4641" s="434">
        <v>255805860</v>
      </c>
      <c r="B4641" s="434">
        <v>867</v>
      </c>
      <c r="C4641" s="434" t="s">
        <v>28</v>
      </c>
      <c r="D4641" s="434" t="s">
        <v>29</v>
      </c>
      <c r="E4641" s="434">
        <v>14</v>
      </c>
      <c r="F4641" s="434">
        <v>6100</v>
      </c>
      <c r="G4641" s="434">
        <v>39959</v>
      </c>
      <c r="H4641" s="434">
        <v>25618</v>
      </c>
      <c r="I4641" s="434">
        <v>179.95</v>
      </c>
      <c r="K4641" s="434">
        <v>2018</v>
      </c>
    </row>
    <row r="4642" spans="1:11" hidden="1" x14ac:dyDescent="0.25">
      <c r="A4642" s="434">
        <v>255805875</v>
      </c>
      <c r="B4642" s="434">
        <v>29154</v>
      </c>
      <c r="C4642" s="434" t="s">
        <v>61</v>
      </c>
      <c r="D4642" s="434" t="s">
        <v>29</v>
      </c>
      <c r="E4642" s="434">
        <v>16.3</v>
      </c>
      <c r="F4642" s="434">
        <v>9800</v>
      </c>
      <c r="G4642" s="434">
        <v>19359</v>
      </c>
      <c r="H4642" s="434">
        <v>15549</v>
      </c>
      <c r="I4642" s="434">
        <v>166.15</v>
      </c>
      <c r="J4642" s="434">
        <v>0</v>
      </c>
      <c r="K4642" s="434">
        <v>2012</v>
      </c>
    </row>
    <row r="4643" spans="1:11" hidden="1" x14ac:dyDescent="0.25">
      <c r="A4643" s="434">
        <v>255805880</v>
      </c>
      <c r="B4643" s="434">
        <v>15605</v>
      </c>
      <c r="C4643" s="434" t="s">
        <v>61</v>
      </c>
      <c r="D4643" s="434" t="s">
        <v>22</v>
      </c>
      <c r="E4643" s="434">
        <v>14</v>
      </c>
      <c r="F4643" s="434">
        <v>1055</v>
      </c>
      <c r="G4643" s="434">
        <v>4496</v>
      </c>
      <c r="H4643" s="434">
        <v>3329</v>
      </c>
      <c r="I4643" s="434">
        <v>98.7</v>
      </c>
      <c r="J4643" s="434">
        <v>0</v>
      </c>
      <c r="K4643" s="434">
        <v>1985</v>
      </c>
    </row>
    <row r="4644" spans="1:11" hidden="1" x14ac:dyDescent="0.25">
      <c r="A4644" s="434">
        <v>255805881</v>
      </c>
      <c r="B4644" s="434">
        <v>17072</v>
      </c>
      <c r="C4644" s="434" t="s">
        <v>61</v>
      </c>
      <c r="D4644" s="434" t="s">
        <v>22</v>
      </c>
      <c r="E4644" s="434">
        <v>13.5</v>
      </c>
      <c r="F4644" s="434">
        <v>1040</v>
      </c>
      <c r="G4644" s="434">
        <v>4115</v>
      </c>
      <c r="H4644" s="434">
        <v>3329</v>
      </c>
      <c r="I4644" s="434">
        <v>98.7</v>
      </c>
      <c r="J4644" s="434">
        <v>0</v>
      </c>
      <c r="K4644" s="434">
        <v>1984</v>
      </c>
    </row>
    <row r="4645" spans="1:11" hidden="1" x14ac:dyDescent="0.25">
      <c r="A4645" s="434">
        <v>255805882</v>
      </c>
      <c r="B4645" s="434">
        <v>87761</v>
      </c>
      <c r="C4645" s="434" t="s">
        <v>61</v>
      </c>
      <c r="D4645" s="434" t="s">
        <v>25</v>
      </c>
      <c r="E4645" s="434">
        <v>12</v>
      </c>
      <c r="F4645" s="434">
        <v>2158</v>
      </c>
      <c r="G4645" s="434">
        <v>6918</v>
      </c>
      <c r="H4645" s="434">
        <v>4927</v>
      </c>
      <c r="I4645" s="434">
        <v>107.1</v>
      </c>
      <c r="J4645" s="434">
        <v>0</v>
      </c>
      <c r="K4645" s="434">
        <v>1994</v>
      </c>
    </row>
    <row r="4646" spans="1:11" hidden="1" x14ac:dyDescent="0.25">
      <c r="A4646" s="434">
        <v>255805896</v>
      </c>
      <c r="B4646" s="434">
        <v>2</v>
      </c>
      <c r="C4646" s="434" t="s">
        <v>31</v>
      </c>
      <c r="D4646" s="434" t="s">
        <v>25</v>
      </c>
      <c r="E4646" s="434">
        <v>18</v>
      </c>
      <c r="F4646" s="434">
        <v>8280</v>
      </c>
      <c r="G4646" s="434">
        <v>2900</v>
      </c>
      <c r="H4646" s="434">
        <v>9600</v>
      </c>
      <c r="I4646" s="434">
        <v>129</v>
      </c>
      <c r="J4646" s="434">
        <v>0</v>
      </c>
      <c r="K4646" s="434">
        <v>1970</v>
      </c>
    </row>
    <row r="4647" spans="1:11" hidden="1" x14ac:dyDescent="0.25">
      <c r="A4647" s="434">
        <v>255805899</v>
      </c>
      <c r="B4647" s="434">
        <v>110387</v>
      </c>
      <c r="C4647" s="434" t="s">
        <v>35</v>
      </c>
      <c r="D4647" s="434" t="s">
        <v>25</v>
      </c>
      <c r="E4647" s="434">
        <v>18</v>
      </c>
      <c r="F4647" s="434">
        <v>9000</v>
      </c>
      <c r="G4647" s="434">
        <v>13720</v>
      </c>
      <c r="H4647" s="434">
        <v>11662</v>
      </c>
      <c r="I4647" s="434">
        <v>133.94999999999999</v>
      </c>
      <c r="J4647" s="434">
        <v>0</v>
      </c>
      <c r="K4647" s="434">
        <v>2006</v>
      </c>
    </row>
    <row r="4648" spans="1:11" hidden="1" x14ac:dyDescent="0.25">
      <c r="A4648" s="434">
        <v>255805903</v>
      </c>
      <c r="B4648" s="434">
        <v>31989</v>
      </c>
      <c r="C4648" s="434" t="s">
        <v>35</v>
      </c>
      <c r="D4648" s="434" t="s">
        <v>25</v>
      </c>
      <c r="E4648" s="434">
        <v>18</v>
      </c>
      <c r="F4648" s="434">
        <v>8100</v>
      </c>
      <c r="G4648" s="434">
        <v>9236</v>
      </c>
      <c r="H4648" s="434">
        <v>6901</v>
      </c>
      <c r="I4648" s="434">
        <v>133.9</v>
      </c>
      <c r="K4648" s="434">
        <v>2005</v>
      </c>
    </row>
    <row r="4649" spans="1:11" hidden="1" x14ac:dyDescent="0.25">
      <c r="A4649" s="434">
        <v>255805905</v>
      </c>
      <c r="B4649" s="434">
        <v>10899</v>
      </c>
      <c r="C4649" s="434" t="s">
        <v>31</v>
      </c>
      <c r="D4649" s="434" t="s">
        <v>29</v>
      </c>
      <c r="E4649" s="434">
        <v>14.5</v>
      </c>
      <c r="F4649" s="434">
        <v>6475</v>
      </c>
      <c r="G4649" s="434">
        <v>28734</v>
      </c>
      <c r="H4649" s="434">
        <v>18096</v>
      </c>
      <c r="I4649" s="434">
        <v>169.37</v>
      </c>
      <c r="J4649" s="434">
        <v>0</v>
      </c>
      <c r="K4649" s="434">
        <v>2010</v>
      </c>
    </row>
    <row r="4650" spans="1:11" hidden="1" x14ac:dyDescent="0.25">
      <c r="A4650" s="434">
        <v>255805908</v>
      </c>
      <c r="B4650" s="434">
        <v>1</v>
      </c>
      <c r="C4650" s="434" t="s">
        <v>31</v>
      </c>
      <c r="D4650" s="434" t="s">
        <v>29</v>
      </c>
      <c r="E4650" s="434">
        <v>18.600000000000001</v>
      </c>
      <c r="F4650" s="434">
        <v>11100</v>
      </c>
      <c r="G4650" s="434">
        <v>16988</v>
      </c>
      <c r="H4650" s="434">
        <v>42424</v>
      </c>
      <c r="I4650" s="434">
        <v>181</v>
      </c>
      <c r="J4650" s="434">
        <v>0</v>
      </c>
      <c r="K4650" s="434">
        <v>2016</v>
      </c>
    </row>
    <row r="4651" spans="1:11" hidden="1" x14ac:dyDescent="0.25">
      <c r="A4651" s="434">
        <v>255805909</v>
      </c>
      <c r="B4651" s="434">
        <v>19913</v>
      </c>
      <c r="C4651" s="434" t="s">
        <v>28</v>
      </c>
      <c r="D4651" s="434" t="s">
        <v>36</v>
      </c>
      <c r="E4651" s="434">
        <v>14.5</v>
      </c>
      <c r="F4651" s="434">
        <v>11526</v>
      </c>
      <c r="G4651" s="434">
        <v>118863</v>
      </c>
      <c r="H4651" s="434">
        <v>65950</v>
      </c>
      <c r="I4651" s="434">
        <v>260</v>
      </c>
      <c r="J4651" s="434">
        <v>0</v>
      </c>
      <c r="K4651" s="434">
        <v>1970</v>
      </c>
    </row>
    <row r="4652" spans="1:11" hidden="1" x14ac:dyDescent="0.25">
      <c r="A4652" s="434">
        <v>255805910</v>
      </c>
      <c r="B4652" s="434">
        <v>6303</v>
      </c>
      <c r="C4652" s="434" t="s">
        <v>28</v>
      </c>
      <c r="D4652" s="434" t="s">
        <v>36</v>
      </c>
      <c r="E4652" s="434">
        <v>14.5</v>
      </c>
      <c r="F4652" s="434">
        <v>11526</v>
      </c>
      <c r="G4652" s="434">
        <v>118863</v>
      </c>
      <c r="H4652" s="434">
        <v>65950</v>
      </c>
      <c r="I4652" s="434">
        <v>260</v>
      </c>
      <c r="J4652" s="434">
        <v>0</v>
      </c>
      <c r="K4652" s="434">
        <v>1970</v>
      </c>
    </row>
    <row r="4653" spans="1:11" hidden="1" x14ac:dyDescent="0.25">
      <c r="A4653" s="434">
        <v>255805916</v>
      </c>
      <c r="B4653" s="434">
        <v>17111</v>
      </c>
      <c r="C4653" s="434" t="s">
        <v>61</v>
      </c>
      <c r="D4653" s="434" t="s">
        <v>25</v>
      </c>
      <c r="E4653" s="434">
        <v>13</v>
      </c>
      <c r="F4653" s="434">
        <v>4000</v>
      </c>
      <c r="G4653" s="434">
        <v>9300</v>
      </c>
      <c r="H4653" s="434">
        <v>6668</v>
      </c>
      <c r="I4653" s="434">
        <v>106.96</v>
      </c>
      <c r="J4653" s="434">
        <v>0</v>
      </c>
      <c r="K4653" s="434">
        <v>2011</v>
      </c>
    </row>
    <row r="4654" spans="1:11" hidden="1" x14ac:dyDescent="0.25">
      <c r="A4654" s="434">
        <v>255805917</v>
      </c>
      <c r="B4654" s="434">
        <v>38584</v>
      </c>
      <c r="C4654" s="434" t="s">
        <v>61</v>
      </c>
      <c r="D4654" s="434" t="s">
        <v>25</v>
      </c>
      <c r="E4654" s="434">
        <v>13</v>
      </c>
      <c r="F4654" s="434">
        <v>3840</v>
      </c>
      <c r="G4654" s="434">
        <v>9387</v>
      </c>
      <c r="H4654" s="434">
        <v>6668</v>
      </c>
      <c r="I4654" s="434">
        <v>106.96</v>
      </c>
      <c r="J4654" s="434">
        <v>0</v>
      </c>
      <c r="K4654" s="434">
        <v>2010</v>
      </c>
    </row>
    <row r="4655" spans="1:11" hidden="1" x14ac:dyDescent="0.25">
      <c r="A4655" s="434">
        <v>255805938</v>
      </c>
      <c r="B4655" s="434">
        <v>10151</v>
      </c>
      <c r="C4655" s="434" t="s">
        <v>61</v>
      </c>
      <c r="D4655" s="434" t="s">
        <v>25</v>
      </c>
      <c r="E4655" s="434">
        <v>15</v>
      </c>
      <c r="F4655" s="434">
        <v>3960</v>
      </c>
      <c r="G4655" s="434">
        <v>5199</v>
      </c>
      <c r="H4655" s="434">
        <v>4115</v>
      </c>
      <c r="I4655" s="434">
        <v>100.62</v>
      </c>
      <c r="K4655" s="434">
        <v>1998</v>
      </c>
    </row>
    <row r="4656" spans="1:11" hidden="1" x14ac:dyDescent="0.25">
      <c r="A4656" s="434">
        <v>255805951</v>
      </c>
      <c r="B4656" s="434">
        <v>771</v>
      </c>
      <c r="C4656" s="434" t="s">
        <v>61</v>
      </c>
      <c r="D4656" s="434" t="s">
        <v>22</v>
      </c>
      <c r="E4656" s="434">
        <v>12.3</v>
      </c>
      <c r="F4656" s="434">
        <v>1520</v>
      </c>
      <c r="G4656" s="434">
        <v>3850</v>
      </c>
      <c r="H4656" s="434">
        <v>2545</v>
      </c>
      <c r="I4656" s="434">
        <v>88.6</v>
      </c>
      <c r="J4656" s="434">
        <v>0</v>
      </c>
      <c r="K4656" s="434">
        <v>2009</v>
      </c>
    </row>
    <row r="4657" spans="1:11" hidden="1" x14ac:dyDescent="0.25">
      <c r="A4657" s="434">
        <v>255805952</v>
      </c>
      <c r="B4657" s="434">
        <v>869</v>
      </c>
      <c r="C4657" s="434" t="s">
        <v>61</v>
      </c>
      <c r="D4657" s="434" t="s">
        <v>22</v>
      </c>
      <c r="E4657" s="434">
        <v>12.3</v>
      </c>
      <c r="F4657" s="434">
        <v>1520</v>
      </c>
      <c r="G4657" s="434">
        <v>3850</v>
      </c>
      <c r="H4657" s="434">
        <v>2545</v>
      </c>
      <c r="I4657" s="434">
        <v>88.6</v>
      </c>
      <c r="J4657" s="434">
        <v>0</v>
      </c>
      <c r="K4657" s="434">
        <v>2010</v>
      </c>
    </row>
    <row r="4658" spans="1:11" hidden="1" x14ac:dyDescent="0.25">
      <c r="A4658" s="434">
        <v>255805960</v>
      </c>
      <c r="B4658" s="434">
        <v>1</v>
      </c>
      <c r="C4658" s="434" t="s">
        <v>35</v>
      </c>
      <c r="D4658" s="434" t="s">
        <v>40</v>
      </c>
      <c r="E4658" s="434">
        <v>25.2</v>
      </c>
      <c r="F4658" s="434">
        <v>68666</v>
      </c>
      <c r="G4658" s="434">
        <v>100886</v>
      </c>
      <c r="H4658" s="434">
        <v>90449</v>
      </c>
      <c r="I4658" s="434">
        <v>333.99</v>
      </c>
      <c r="K4658" s="434">
        <v>2005</v>
      </c>
    </row>
    <row r="4659" spans="1:11" hidden="1" x14ac:dyDescent="0.25">
      <c r="A4659" s="434">
        <v>255805966</v>
      </c>
      <c r="B4659" s="434">
        <v>1</v>
      </c>
      <c r="C4659" s="434" t="s">
        <v>35</v>
      </c>
      <c r="D4659" s="434" t="s">
        <v>25</v>
      </c>
      <c r="E4659" s="434">
        <v>18.5</v>
      </c>
      <c r="F4659" s="434">
        <v>9600</v>
      </c>
      <c r="G4659" s="434">
        <v>11500</v>
      </c>
      <c r="H4659" s="434">
        <v>9981</v>
      </c>
      <c r="I4659" s="434">
        <v>139</v>
      </c>
      <c r="K4659" s="434">
        <v>2006</v>
      </c>
    </row>
    <row r="4660" spans="1:11" hidden="1" x14ac:dyDescent="0.25">
      <c r="A4660" s="434">
        <v>255805980</v>
      </c>
      <c r="B4660" s="434">
        <v>29434</v>
      </c>
      <c r="C4660" s="434" t="s">
        <v>61</v>
      </c>
      <c r="D4660" s="434" t="s">
        <v>22</v>
      </c>
      <c r="E4660" s="434">
        <v>10.5</v>
      </c>
      <c r="F4660" s="434">
        <v>1500</v>
      </c>
      <c r="G4660" s="434">
        <v>3723</v>
      </c>
      <c r="H4660" s="434">
        <v>2446</v>
      </c>
      <c r="I4660" s="434">
        <v>87.98</v>
      </c>
      <c r="J4660" s="434">
        <v>0</v>
      </c>
      <c r="K4660" s="434">
        <v>1998</v>
      </c>
    </row>
    <row r="4661" spans="1:11" hidden="1" x14ac:dyDescent="0.25">
      <c r="A4661" s="434">
        <v>255805984</v>
      </c>
      <c r="B4661" s="434">
        <v>198092</v>
      </c>
      <c r="C4661" s="434" t="s">
        <v>35</v>
      </c>
      <c r="D4661" s="434" t="s">
        <v>25</v>
      </c>
      <c r="E4661" s="434">
        <v>17.5</v>
      </c>
      <c r="F4661" s="434">
        <v>7200</v>
      </c>
      <c r="G4661" s="434">
        <v>9200</v>
      </c>
      <c r="H4661" s="434">
        <v>6910</v>
      </c>
      <c r="I4661" s="434">
        <v>139.9</v>
      </c>
      <c r="J4661" s="434">
        <v>0</v>
      </c>
      <c r="K4661" s="434">
        <v>2004</v>
      </c>
    </row>
    <row r="4662" spans="1:11" hidden="1" x14ac:dyDescent="0.25">
      <c r="A4662" s="434">
        <v>255805985</v>
      </c>
      <c r="B4662" s="434">
        <v>9172</v>
      </c>
      <c r="C4662" s="434" t="s">
        <v>28</v>
      </c>
      <c r="D4662" s="434" t="s">
        <v>29</v>
      </c>
      <c r="E4662" s="434">
        <v>14.2</v>
      </c>
      <c r="F4662" s="434">
        <v>9480</v>
      </c>
      <c r="G4662" s="434">
        <v>56838</v>
      </c>
      <c r="H4662" s="434">
        <v>32987</v>
      </c>
      <c r="I4662" s="434">
        <v>189.99</v>
      </c>
      <c r="J4662" s="434">
        <v>0</v>
      </c>
      <c r="K4662" s="434">
        <v>1970</v>
      </c>
    </row>
    <row r="4663" spans="1:11" hidden="1" x14ac:dyDescent="0.25">
      <c r="A4663" s="434">
        <v>255805986</v>
      </c>
      <c r="B4663" s="434">
        <v>8894</v>
      </c>
      <c r="C4663" s="434" t="s">
        <v>28</v>
      </c>
      <c r="D4663" s="434" t="s">
        <v>36</v>
      </c>
      <c r="E4663" s="434">
        <v>15.2</v>
      </c>
      <c r="F4663" s="434">
        <v>18705</v>
      </c>
      <c r="G4663" s="434">
        <v>176838</v>
      </c>
      <c r="H4663" s="434">
        <v>89603</v>
      </c>
      <c r="I4663" s="434">
        <v>289</v>
      </c>
      <c r="J4663" s="434">
        <v>0</v>
      </c>
      <c r="K4663" s="434">
        <v>1970</v>
      </c>
    </row>
    <row r="4664" spans="1:11" hidden="1" x14ac:dyDescent="0.25">
      <c r="A4664" s="434">
        <v>255805988</v>
      </c>
      <c r="B4664" s="434">
        <v>7495</v>
      </c>
      <c r="C4664" s="434" t="s">
        <v>61</v>
      </c>
      <c r="D4664" s="434" t="s">
        <v>22</v>
      </c>
      <c r="E4664" s="434">
        <v>12</v>
      </c>
      <c r="F4664" s="434">
        <v>2000</v>
      </c>
      <c r="G4664" s="434">
        <v>5200</v>
      </c>
      <c r="H4664" s="434">
        <v>3500</v>
      </c>
      <c r="I4664" s="434">
        <v>99.53</v>
      </c>
      <c r="J4664" s="434">
        <v>0</v>
      </c>
      <c r="K4664" s="434">
        <v>2010</v>
      </c>
    </row>
    <row r="4665" spans="1:11" hidden="1" x14ac:dyDescent="0.25">
      <c r="A4665" s="434">
        <v>255805989</v>
      </c>
      <c r="B4665" s="434">
        <v>19988</v>
      </c>
      <c r="C4665" s="434" t="s">
        <v>61</v>
      </c>
      <c r="D4665" s="434" t="s">
        <v>22</v>
      </c>
      <c r="E4665" s="434">
        <v>12</v>
      </c>
      <c r="F4665" s="434">
        <v>2000</v>
      </c>
      <c r="G4665" s="434">
        <v>5200</v>
      </c>
      <c r="H4665" s="434">
        <v>3500</v>
      </c>
      <c r="I4665" s="434">
        <v>99.53</v>
      </c>
      <c r="J4665" s="434">
        <v>0</v>
      </c>
      <c r="K4665" s="434">
        <v>2010</v>
      </c>
    </row>
    <row r="4666" spans="1:11" hidden="1" x14ac:dyDescent="0.25">
      <c r="A4666" s="434">
        <v>255805993</v>
      </c>
      <c r="B4666" s="434">
        <v>45342</v>
      </c>
      <c r="C4666" s="434" t="s">
        <v>61</v>
      </c>
      <c r="D4666" s="434" t="s">
        <v>22</v>
      </c>
      <c r="E4666" s="434">
        <v>11.5</v>
      </c>
      <c r="F4666" s="434">
        <v>1500</v>
      </c>
      <c r="G4666" s="434">
        <v>3722</v>
      </c>
      <c r="H4666" s="434">
        <v>2446</v>
      </c>
      <c r="I4666" s="434">
        <v>87.1</v>
      </c>
      <c r="J4666" s="434">
        <v>0</v>
      </c>
      <c r="K4666" s="434">
        <v>1998</v>
      </c>
    </row>
    <row r="4667" spans="1:11" hidden="1" x14ac:dyDescent="0.25">
      <c r="A4667" s="434">
        <v>255805994</v>
      </c>
      <c r="B4667" s="434">
        <v>1756</v>
      </c>
      <c r="C4667" s="434" t="s">
        <v>61</v>
      </c>
      <c r="D4667" s="434" t="s">
        <v>22</v>
      </c>
      <c r="E4667" s="434">
        <v>12</v>
      </c>
      <c r="F4667" s="434">
        <v>2079</v>
      </c>
      <c r="G4667" s="434">
        <v>4247</v>
      </c>
      <c r="H4667" s="434">
        <v>2999</v>
      </c>
      <c r="I4667" s="434">
        <v>89.9</v>
      </c>
      <c r="J4667" s="434">
        <v>0</v>
      </c>
      <c r="K4667" s="434">
        <v>2001</v>
      </c>
    </row>
    <row r="4668" spans="1:11" hidden="1" x14ac:dyDescent="0.25">
      <c r="A4668" s="434">
        <v>255806006</v>
      </c>
      <c r="B4668" s="434">
        <v>39340</v>
      </c>
      <c r="C4668" s="434" t="s">
        <v>61</v>
      </c>
      <c r="D4668" s="434" t="s">
        <v>17</v>
      </c>
      <c r="E4668" s="434">
        <v>9</v>
      </c>
      <c r="F4668" s="434">
        <v>416</v>
      </c>
      <c r="G4668" s="434">
        <v>0</v>
      </c>
      <c r="H4668" s="434">
        <v>735</v>
      </c>
      <c r="I4668" s="434">
        <v>63.71</v>
      </c>
      <c r="J4668" s="434">
        <v>0</v>
      </c>
    </row>
    <row r="4669" spans="1:11" hidden="1" x14ac:dyDescent="0.25">
      <c r="A4669" s="434">
        <v>255806008</v>
      </c>
      <c r="B4669" s="434">
        <v>14113</v>
      </c>
      <c r="C4669" s="434" t="s">
        <v>35</v>
      </c>
      <c r="D4669" s="434" t="s">
        <v>25</v>
      </c>
      <c r="E4669" s="434">
        <v>18.5</v>
      </c>
      <c r="F4669" s="434">
        <v>8400</v>
      </c>
      <c r="G4669" s="434">
        <v>8622</v>
      </c>
      <c r="H4669" s="434">
        <v>7519</v>
      </c>
      <c r="I4669" s="434">
        <v>137.5</v>
      </c>
      <c r="J4669" s="434">
        <v>0</v>
      </c>
      <c r="K4669" s="434">
        <v>2003</v>
      </c>
    </row>
    <row r="4670" spans="1:11" hidden="1" x14ac:dyDescent="0.25">
      <c r="A4670" s="434">
        <v>255806033</v>
      </c>
      <c r="B4670" s="434">
        <v>1893</v>
      </c>
      <c r="C4670" s="434" t="s">
        <v>35</v>
      </c>
      <c r="D4670" s="434" t="s">
        <v>25</v>
      </c>
      <c r="E4670" s="434">
        <v>19</v>
      </c>
      <c r="F4670" s="434">
        <v>8400</v>
      </c>
      <c r="G4670" s="434">
        <v>8657</v>
      </c>
      <c r="H4670" s="434">
        <v>7519</v>
      </c>
      <c r="I4670" s="434">
        <v>137.5</v>
      </c>
      <c r="J4670" s="434">
        <v>0</v>
      </c>
      <c r="K4670" s="434">
        <v>1970</v>
      </c>
    </row>
    <row r="4671" spans="1:11" hidden="1" x14ac:dyDescent="0.25">
      <c r="A4671" s="434">
        <v>255806040</v>
      </c>
      <c r="B4671" s="434">
        <v>5273</v>
      </c>
      <c r="C4671" s="434" t="s">
        <v>28</v>
      </c>
      <c r="D4671" s="434" t="s">
        <v>29</v>
      </c>
      <c r="E4671" s="434">
        <v>14</v>
      </c>
      <c r="F4671" s="434">
        <v>5920</v>
      </c>
      <c r="G4671" s="434">
        <v>24968</v>
      </c>
      <c r="H4671" s="434">
        <v>16042</v>
      </c>
      <c r="I4671" s="434">
        <v>158.47999999999999</v>
      </c>
      <c r="K4671" s="434">
        <v>2012</v>
      </c>
    </row>
    <row r="4672" spans="1:11" hidden="1" x14ac:dyDescent="0.25">
      <c r="A4672" s="434">
        <v>255806041</v>
      </c>
      <c r="B4672" s="434">
        <v>3062</v>
      </c>
      <c r="C4672" s="434" t="s">
        <v>61</v>
      </c>
      <c r="D4672" s="434" t="s">
        <v>25</v>
      </c>
      <c r="E4672" s="434">
        <v>11.5</v>
      </c>
      <c r="F4672" s="434">
        <v>3000</v>
      </c>
      <c r="G4672" s="434">
        <v>7815</v>
      </c>
      <c r="H4672" s="434">
        <v>5630</v>
      </c>
      <c r="I4672" s="434">
        <v>108.17</v>
      </c>
      <c r="J4672" s="434">
        <v>0</v>
      </c>
      <c r="K4672" s="434">
        <v>2010</v>
      </c>
    </row>
    <row r="4673" spans="1:11" hidden="1" x14ac:dyDescent="0.25">
      <c r="A4673" s="434">
        <v>255806042</v>
      </c>
      <c r="B4673" s="434">
        <v>2738</v>
      </c>
      <c r="C4673" s="434" t="s">
        <v>61</v>
      </c>
      <c r="D4673" s="434" t="s">
        <v>25</v>
      </c>
      <c r="E4673" s="434">
        <v>11.5</v>
      </c>
      <c r="F4673" s="434">
        <v>3000</v>
      </c>
      <c r="G4673" s="434">
        <v>7880</v>
      </c>
      <c r="H4673" s="434">
        <v>5630</v>
      </c>
      <c r="I4673" s="434">
        <v>108.17</v>
      </c>
      <c r="K4673" s="434">
        <v>2009</v>
      </c>
    </row>
    <row r="4674" spans="1:11" hidden="1" x14ac:dyDescent="0.25">
      <c r="A4674" s="434">
        <v>255806043</v>
      </c>
      <c r="B4674" s="434">
        <v>4795</v>
      </c>
      <c r="C4674" s="434" t="s">
        <v>61</v>
      </c>
      <c r="D4674" s="434" t="s">
        <v>25</v>
      </c>
      <c r="E4674" s="434">
        <v>11.5</v>
      </c>
      <c r="F4674" s="434">
        <v>3000</v>
      </c>
      <c r="G4674" s="434">
        <v>7880</v>
      </c>
      <c r="H4674" s="434">
        <v>5630</v>
      </c>
      <c r="I4674" s="434">
        <v>108.17</v>
      </c>
      <c r="K4674" s="434">
        <v>2009</v>
      </c>
    </row>
    <row r="4675" spans="1:11" hidden="1" x14ac:dyDescent="0.25">
      <c r="A4675" s="434">
        <v>255806048</v>
      </c>
      <c r="B4675" s="434">
        <v>12126</v>
      </c>
      <c r="C4675" s="434" t="s">
        <v>28</v>
      </c>
      <c r="D4675" s="434" t="s">
        <v>29</v>
      </c>
      <c r="E4675" s="434">
        <v>14</v>
      </c>
      <c r="F4675" s="434">
        <v>6575</v>
      </c>
      <c r="G4675" s="434">
        <v>38040</v>
      </c>
      <c r="H4675" s="434">
        <v>23974</v>
      </c>
      <c r="I4675" s="434">
        <v>189.9</v>
      </c>
      <c r="J4675" s="434">
        <v>0</v>
      </c>
      <c r="K4675" s="434">
        <v>2015</v>
      </c>
    </row>
    <row r="4676" spans="1:11" hidden="1" x14ac:dyDescent="0.25">
      <c r="A4676" s="434">
        <v>255806059</v>
      </c>
      <c r="B4676" s="434">
        <v>12820</v>
      </c>
      <c r="C4676" s="434" t="s">
        <v>24</v>
      </c>
      <c r="D4676" s="434" t="s">
        <v>33</v>
      </c>
      <c r="E4676" s="434">
        <v>14.5</v>
      </c>
      <c r="F4676" s="434">
        <v>11110</v>
      </c>
      <c r="G4676" s="434">
        <v>112052</v>
      </c>
      <c r="H4676" s="434">
        <v>60148</v>
      </c>
      <c r="I4676" s="434">
        <v>237</v>
      </c>
      <c r="J4676" s="434">
        <v>119627</v>
      </c>
      <c r="K4676" s="434">
        <v>2018</v>
      </c>
    </row>
    <row r="4677" spans="1:11" hidden="1" x14ac:dyDescent="0.25">
      <c r="A4677" s="434">
        <v>255806081</v>
      </c>
      <c r="B4677" s="434">
        <v>963</v>
      </c>
      <c r="C4677" s="434" t="s">
        <v>35</v>
      </c>
      <c r="D4677" s="434" t="s">
        <v>29</v>
      </c>
      <c r="E4677" s="434">
        <v>21</v>
      </c>
      <c r="F4677" s="434">
        <v>16980</v>
      </c>
      <c r="G4677" s="434">
        <v>22308</v>
      </c>
      <c r="H4677" s="434">
        <v>17189</v>
      </c>
      <c r="I4677" s="434">
        <v>176.9</v>
      </c>
      <c r="K4677" s="434">
        <v>2002</v>
      </c>
    </row>
    <row r="4678" spans="1:11" hidden="1" x14ac:dyDescent="0.25">
      <c r="A4678" s="434">
        <v>255806108</v>
      </c>
      <c r="B4678" s="434">
        <v>845</v>
      </c>
      <c r="C4678" s="434" t="s">
        <v>28</v>
      </c>
      <c r="D4678" s="434" t="s">
        <v>29</v>
      </c>
      <c r="E4678" s="434">
        <v>14</v>
      </c>
      <c r="F4678" s="434">
        <v>8300</v>
      </c>
      <c r="G4678" s="434">
        <v>43368</v>
      </c>
      <c r="H4678" s="434">
        <v>26436</v>
      </c>
      <c r="I4678" s="434">
        <v>189.99</v>
      </c>
      <c r="J4678" s="434">
        <v>0</v>
      </c>
    </row>
    <row r="4679" spans="1:11" hidden="1" x14ac:dyDescent="0.25">
      <c r="A4679" s="434">
        <v>255806111</v>
      </c>
      <c r="B4679" s="434">
        <v>35807</v>
      </c>
      <c r="C4679" s="434" t="s">
        <v>61</v>
      </c>
      <c r="D4679" s="434" t="s">
        <v>25</v>
      </c>
      <c r="E4679" s="434">
        <v>13</v>
      </c>
      <c r="F4679" s="434">
        <v>4413</v>
      </c>
      <c r="G4679" s="434">
        <v>6500</v>
      </c>
      <c r="H4679" s="434">
        <v>5232</v>
      </c>
      <c r="I4679" s="434">
        <v>115.46</v>
      </c>
      <c r="J4679" s="434">
        <v>0</v>
      </c>
      <c r="K4679" s="434">
        <v>2006</v>
      </c>
    </row>
    <row r="4680" spans="1:11" hidden="1" x14ac:dyDescent="0.25">
      <c r="A4680" s="434">
        <v>255806112</v>
      </c>
      <c r="B4680" s="434">
        <v>6244</v>
      </c>
      <c r="C4680" s="434" t="s">
        <v>61</v>
      </c>
      <c r="D4680" s="434" t="s">
        <v>25</v>
      </c>
      <c r="E4680" s="434">
        <v>14.5</v>
      </c>
      <c r="F4680" s="434">
        <v>5180</v>
      </c>
      <c r="G4680" s="434">
        <v>13479</v>
      </c>
      <c r="H4680" s="434">
        <v>9177</v>
      </c>
      <c r="I4680" s="434">
        <v>136.43</v>
      </c>
      <c r="J4680" s="434">
        <v>0</v>
      </c>
      <c r="K4680" s="434">
        <v>2006</v>
      </c>
    </row>
    <row r="4681" spans="1:11" hidden="1" x14ac:dyDescent="0.25">
      <c r="A4681" s="434">
        <v>255806118</v>
      </c>
      <c r="B4681" s="434">
        <v>738</v>
      </c>
      <c r="C4681" s="434" t="s">
        <v>28</v>
      </c>
      <c r="D4681" s="434" t="s">
        <v>29</v>
      </c>
      <c r="E4681" s="434">
        <v>14.5</v>
      </c>
      <c r="F4681" s="434">
        <v>7860</v>
      </c>
      <c r="G4681" s="434">
        <v>37193</v>
      </c>
      <c r="H4681" s="434">
        <v>22792</v>
      </c>
      <c r="I4681" s="434">
        <v>199.99</v>
      </c>
      <c r="K4681" s="434">
        <v>2004</v>
      </c>
    </row>
    <row r="4682" spans="1:11" hidden="1" x14ac:dyDescent="0.25">
      <c r="A4682" s="434">
        <v>255806119</v>
      </c>
      <c r="B4682" s="434">
        <v>6038</v>
      </c>
      <c r="C4682" s="434" t="s">
        <v>61</v>
      </c>
      <c r="D4682" s="434" t="s">
        <v>22</v>
      </c>
      <c r="E4682" s="434">
        <v>12.5</v>
      </c>
      <c r="F4682" s="434">
        <v>2550</v>
      </c>
      <c r="G4682" s="434">
        <v>4450</v>
      </c>
      <c r="H4682" s="434">
        <v>2997</v>
      </c>
      <c r="I4682" s="434">
        <v>99.9</v>
      </c>
      <c r="J4682" s="434">
        <v>0</v>
      </c>
      <c r="K4682" s="434">
        <v>1998</v>
      </c>
    </row>
    <row r="4683" spans="1:11" hidden="1" x14ac:dyDescent="0.25">
      <c r="A4683" s="434">
        <v>255806122</v>
      </c>
      <c r="B4683" s="434">
        <v>1</v>
      </c>
      <c r="C4683" s="434" t="s">
        <v>35</v>
      </c>
      <c r="D4683" s="434" t="s">
        <v>29</v>
      </c>
      <c r="E4683" s="434">
        <v>20</v>
      </c>
      <c r="F4683" s="434">
        <v>15806</v>
      </c>
      <c r="G4683" s="434">
        <v>22314</v>
      </c>
      <c r="H4683" s="434">
        <v>18123</v>
      </c>
      <c r="I4683" s="434">
        <v>175.1</v>
      </c>
      <c r="K4683" s="434">
        <v>2009</v>
      </c>
    </row>
    <row r="4684" spans="1:11" hidden="1" x14ac:dyDescent="0.25">
      <c r="A4684" s="434">
        <v>255806123</v>
      </c>
      <c r="B4684" s="434">
        <v>1313</v>
      </c>
      <c r="C4684" s="434" t="s">
        <v>35</v>
      </c>
      <c r="D4684" s="434" t="s">
        <v>25</v>
      </c>
      <c r="E4684" s="434">
        <v>17.5</v>
      </c>
      <c r="F4684" s="434">
        <v>7000</v>
      </c>
      <c r="G4684" s="434">
        <v>8400</v>
      </c>
      <c r="H4684" s="434">
        <v>7150</v>
      </c>
      <c r="I4684" s="434">
        <v>129.19999999999999</v>
      </c>
      <c r="K4684" s="434">
        <v>2008</v>
      </c>
    </row>
    <row r="4685" spans="1:11" hidden="1" x14ac:dyDescent="0.25">
      <c r="A4685" s="434">
        <v>255806130</v>
      </c>
      <c r="B4685" s="434">
        <v>12198</v>
      </c>
      <c r="C4685" s="434" t="s">
        <v>61</v>
      </c>
      <c r="D4685" s="434" t="s">
        <v>25</v>
      </c>
      <c r="E4685" s="434">
        <v>13</v>
      </c>
      <c r="F4685" s="434">
        <v>3840</v>
      </c>
      <c r="G4685" s="434">
        <v>6200</v>
      </c>
      <c r="H4685" s="434">
        <v>5344</v>
      </c>
      <c r="I4685" s="434">
        <v>115.49</v>
      </c>
      <c r="K4685" s="434">
        <v>2009</v>
      </c>
    </row>
    <row r="4686" spans="1:11" hidden="1" x14ac:dyDescent="0.25">
      <c r="A4686" s="434">
        <v>255806135</v>
      </c>
      <c r="B4686" s="434">
        <v>11570</v>
      </c>
      <c r="C4686" s="434" t="s">
        <v>31</v>
      </c>
      <c r="D4686" s="434" t="s">
        <v>25</v>
      </c>
      <c r="E4686" s="434">
        <v>12</v>
      </c>
      <c r="F4686" s="434">
        <v>2760</v>
      </c>
      <c r="G4686" s="434">
        <v>7600</v>
      </c>
      <c r="H4686" s="434">
        <v>5581</v>
      </c>
      <c r="I4686" s="434">
        <v>108.21</v>
      </c>
      <c r="K4686" s="434">
        <v>2007</v>
      </c>
    </row>
    <row r="4687" spans="1:11" hidden="1" x14ac:dyDescent="0.25">
      <c r="A4687" s="434">
        <v>255806136</v>
      </c>
      <c r="B4687" s="434">
        <v>1</v>
      </c>
      <c r="C4687" s="434" t="s">
        <v>35</v>
      </c>
      <c r="D4687" s="434" t="s">
        <v>29</v>
      </c>
      <c r="E4687" s="434">
        <v>19.7</v>
      </c>
      <c r="F4687" s="434">
        <v>15820</v>
      </c>
      <c r="G4687" s="434">
        <v>21438</v>
      </c>
      <c r="H4687" s="434">
        <v>17280</v>
      </c>
      <c r="I4687" s="434">
        <v>171.99</v>
      </c>
      <c r="J4687" s="434">
        <v>0</v>
      </c>
      <c r="K4687" s="434">
        <v>2009</v>
      </c>
    </row>
    <row r="4688" spans="1:11" hidden="1" x14ac:dyDescent="0.25">
      <c r="A4688" s="434">
        <v>255806139</v>
      </c>
      <c r="B4688" s="434">
        <v>29204</v>
      </c>
      <c r="C4688" s="434" t="s">
        <v>61</v>
      </c>
      <c r="D4688" s="434" t="s">
        <v>25</v>
      </c>
      <c r="E4688" s="434">
        <v>13</v>
      </c>
      <c r="F4688" s="434">
        <v>3784</v>
      </c>
      <c r="G4688" s="434">
        <v>6419</v>
      </c>
      <c r="H4688" s="434">
        <v>5232</v>
      </c>
      <c r="I4688" s="434">
        <v>115.46</v>
      </c>
      <c r="J4688" s="434">
        <v>0</v>
      </c>
      <c r="K4688" s="434">
        <v>2005</v>
      </c>
    </row>
    <row r="4689" spans="1:11" hidden="1" x14ac:dyDescent="0.25">
      <c r="A4689" s="434">
        <v>255806141</v>
      </c>
      <c r="B4689" s="434">
        <v>1628</v>
      </c>
      <c r="C4689" s="434" t="s">
        <v>61</v>
      </c>
      <c r="D4689" s="434" t="s">
        <v>25</v>
      </c>
      <c r="E4689" s="434">
        <v>13</v>
      </c>
      <c r="F4689" s="434">
        <v>3840</v>
      </c>
      <c r="G4689" s="434">
        <v>6204</v>
      </c>
      <c r="H4689" s="434">
        <v>5344</v>
      </c>
      <c r="I4689" s="434">
        <v>115.47</v>
      </c>
      <c r="J4689" s="434">
        <v>0</v>
      </c>
      <c r="K4689" s="434">
        <v>2010</v>
      </c>
    </row>
    <row r="4690" spans="1:11" hidden="1" x14ac:dyDescent="0.25">
      <c r="A4690" s="434">
        <v>255806142</v>
      </c>
      <c r="B4690" s="434">
        <v>9354</v>
      </c>
      <c r="C4690" s="434" t="s">
        <v>61</v>
      </c>
      <c r="D4690" s="434" t="s">
        <v>25</v>
      </c>
      <c r="E4690" s="434">
        <v>14.37</v>
      </c>
      <c r="F4690" s="434">
        <v>3840</v>
      </c>
      <c r="G4690" s="434">
        <v>8930</v>
      </c>
      <c r="H4690" s="434">
        <v>6305</v>
      </c>
      <c r="I4690" s="434">
        <v>132.19999999999999</v>
      </c>
      <c r="K4690" s="434">
        <v>2001</v>
      </c>
    </row>
    <row r="4691" spans="1:11" hidden="1" x14ac:dyDescent="0.25">
      <c r="A4691" s="434">
        <v>255806146</v>
      </c>
      <c r="B4691" s="434">
        <v>3563</v>
      </c>
      <c r="C4691" s="434" t="s">
        <v>20</v>
      </c>
      <c r="D4691" s="434" t="s">
        <v>25</v>
      </c>
      <c r="E4691" s="434">
        <v>14.5</v>
      </c>
      <c r="F4691" s="434">
        <v>2400</v>
      </c>
      <c r="G4691" s="434">
        <v>5624</v>
      </c>
      <c r="H4691" s="434">
        <v>3892</v>
      </c>
      <c r="I4691" s="434">
        <v>105.5</v>
      </c>
      <c r="J4691" s="434">
        <v>6451</v>
      </c>
      <c r="K4691" s="434">
        <v>2008</v>
      </c>
    </row>
    <row r="4692" spans="1:11" hidden="1" x14ac:dyDescent="0.25">
      <c r="A4692" s="434">
        <v>255806151</v>
      </c>
      <c r="B4692" s="434">
        <v>5321</v>
      </c>
      <c r="C4692" s="434" t="s">
        <v>20</v>
      </c>
      <c r="D4692" s="434" t="s">
        <v>25</v>
      </c>
      <c r="E4692" s="434">
        <v>15.3</v>
      </c>
      <c r="F4692" s="434">
        <v>5281</v>
      </c>
      <c r="G4692" s="434">
        <v>9554</v>
      </c>
      <c r="H4692" s="434">
        <v>6572</v>
      </c>
      <c r="I4692" s="434">
        <v>125</v>
      </c>
      <c r="J4692" s="434">
        <v>10198</v>
      </c>
      <c r="K4692" s="434">
        <v>1998</v>
      </c>
    </row>
    <row r="4693" spans="1:11" hidden="1" x14ac:dyDescent="0.25">
      <c r="A4693" s="434">
        <v>255806154</v>
      </c>
      <c r="B4693" s="434">
        <v>938</v>
      </c>
      <c r="C4693" s="434" t="s">
        <v>24</v>
      </c>
      <c r="D4693" s="434" t="s">
        <v>33</v>
      </c>
      <c r="E4693" s="434">
        <v>14.8</v>
      </c>
      <c r="F4693" s="434">
        <v>13560</v>
      </c>
      <c r="G4693" s="434">
        <v>105511</v>
      </c>
      <c r="H4693" s="434">
        <v>57081</v>
      </c>
      <c r="I4693" s="434">
        <v>228.6</v>
      </c>
      <c r="J4693" s="434">
        <v>113284</v>
      </c>
      <c r="K4693" s="434">
        <v>2013</v>
      </c>
    </row>
    <row r="4694" spans="1:11" hidden="1" x14ac:dyDescent="0.25">
      <c r="A4694" s="434">
        <v>255806155</v>
      </c>
      <c r="B4694" s="434">
        <v>10597</v>
      </c>
      <c r="C4694" s="434" t="s">
        <v>24</v>
      </c>
      <c r="D4694" s="434" t="s">
        <v>33</v>
      </c>
      <c r="E4694" s="434">
        <v>14.8</v>
      </c>
      <c r="F4694" s="434">
        <v>13560</v>
      </c>
      <c r="G4694" s="434">
        <v>104583</v>
      </c>
      <c r="H4694" s="434">
        <v>56320</v>
      </c>
      <c r="I4694" s="434">
        <v>228.6</v>
      </c>
      <c r="J4694" s="434">
        <v>113284</v>
      </c>
      <c r="K4694" s="434">
        <v>2012</v>
      </c>
    </row>
    <row r="4695" spans="1:11" hidden="1" x14ac:dyDescent="0.25">
      <c r="A4695" s="434">
        <v>255806161</v>
      </c>
      <c r="B4695" s="434">
        <v>2928</v>
      </c>
      <c r="C4695" s="434" t="s">
        <v>31</v>
      </c>
      <c r="D4695" s="434" t="s">
        <v>25</v>
      </c>
      <c r="E4695" s="434">
        <v>11</v>
      </c>
      <c r="F4695" s="434">
        <v>2799</v>
      </c>
      <c r="G4695" s="434">
        <v>8046</v>
      </c>
      <c r="H4695" s="434">
        <v>5604</v>
      </c>
      <c r="I4695" s="434">
        <v>108.2</v>
      </c>
      <c r="K4695" s="434">
        <v>2006</v>
      </c>
    </row>
    <row r="4696" spans="1:11" hidden="1" x14ac:dyDescent="0.25">
      <c r="A4696" s="434">
        <v>255806162</v>
      </c>
      <c r="B4696" s="434">
        <v>2664</v>
      </c>
      <c r="C4696" s="434" t="s">
        <v>31</v>
      </c>
      <c r="D4696" s="434" t="s">
        <v>25</v>
      </c>
      <c r="E4696" s="434">
        <v>11</v>
      </c>
      <c r="F4696" s="434">
        <v>2799</v>
      </c>
      <c r="G4696" s="434">
        <v>8046</v>
      </c>
      <c r="H4696" s="434">
        <v>5604</v>
      </c>
      <c r="I4696" s="434">
        <v>108.2</v>
      </c>
      <c r="J4696" s="434">
        <v>0</v>
      </c>
      <c r="K4696" s="434">
        <v>2007</v>
      </c>
    </row>
    <row r="4697" spans="1:11" hidden="1" x14ac:dyDescent="0.25">
      <c r="A4697" s="434">
        <v>255806165</v>
      </c>
      <c r="B4697" s="434">
        <v>50288</v>
      </c>
      <c r="C4697" s="434" t="s">
        <v>35</v>
      </c>
      <c r="D4697" s="434" t="s">
        <v>25</v>
      </c>
      <c r="E4697" s="434">
        <v>16.5</v>
      </c>
      <c r="F4697" s="434">
        <v>8400</v>
      </c>
      <c r="G4697" s="434">
        <v>11200</v>
      </c>
      <c r="H4697" s="434">
        <v>9990</v>
      </c>
      <c r="I4697" s="434">
        <v>135.4</v>
      </c>
      <c r="K4697" s="434">
        <v>2005</v>
      </c>
    </row>
    <row r="4698" spans="1:11" hidden="1" x14ac:dyDescent="0.25">
      <c r="A4698" s="434">
        <v>255806167</v>
      </c>
      <c r="B4698" s="434">
        <v>857</v>
      </c>
      <c r="C4698" s="434" t="s">
        <v>28</v>
      </c>
      <c r="D4698" s="434" t="s">
        <v>29</v>
      </c>
      <c r="E4698" s="434">
        <v>43599</v>
      </c>
      <c r="F4698" s="434">
        <v>5720</v>
      </c>
      <c r="G4698" s="434">
        <v>34914</v>
      </c>
      <c r="H4698" s="434">
        <v>21502</v>
      </c>
      <c r="I4698" s="434">
        <v>179.97</v>
      </c>
      <c r="J4698" s="434">
        <v>0</v>
      </c>
      <c r="K4698" s="434">
        <v>2016</v>
      </c>
    </row>
    <row r="4699" spans="1:11" hidden="1" x14ac:dyDescent="0.25">
      <c r="A4699" s="434">
        <v>255806168</v>
      </c>
      <c r="B4699" s="434">
        <v>725</v>
      </c>
      <c r="C4699" s="434" t="s">
        <v>31</v>
      </c>
      <c r="D4699" s="434" t="s">
        <v>29</v>
      </c>
      <c r="E4699" s="434">
        <v>15.8</v>
      </c>
      <c r="F4699" s="434">
        <v>6000</v>
      </c>
      <c r="G4699" s="434">
        <v>33328</v>
      </c>
      <c r="H4699" s="434">
        <v>21203</v>
      </c>
      <c r="I4699" s="434">
        <v>179.95</v>
      </c>
      <c r="J4699" s="434">
        <v>0</v>
      </c>
      <c r="K4699" s="434">
        <v>2013</v>
      </c>
    </row>
    <row r="4700" spans="1:11" hidden="1" x14ac:dyDescent="0.25">
      <c r="A4700" s="434">
        <v>255806176</v>
      </c>
      <c r="B4700" s="434">
        <v>6517</v>
      </c>
      <c r="C4700" s="434" t="s">
        <v>61</v>
      </c>
      <c r="D4700" s="434" t="s">
        <v>25</v>
      </c>
      <c r="E4700" s="434">
        <v>15</v>
      </c>
      <c r="F4700" s="434">
        <v>7945</v>
      </c>
      <c r="G4700" s="434">
        <v>13300</v>
      </c>
      <c r="H4700" s="434">
        <v>16729</v>
      </c>
      <c r="I4700" s="434">
        <v>149.99</v>
      </c>
      <c r="J4700" s="434">
        <v>0</v>
      </c>
      <c r="K4700" s="434">
        <v>2018</v>
      </c>
    </row>
    <row r="4701" spans="1:11" hidden="1" x14ac:dyDescent="0.25">
      <c r="A4701" s="434">
        <v>255806180</v>
      </c>
      <c r="B4701" s="434">
        <v>27045</v>
      </c>
      <c r="C4701" s="434" t="s">
        <v>61</v>
      </c>
      <c r="D4701" s="434" t="s">
        <v>25</v>
      </c>
      <c r="E4701" s="434">
        <v>14.37</v>
      </c>
      <c r="F4701" s="434">
        <v>3840</v>
      </c>
      <c r="G4701" s="434">
        <v>8930</v>
      </c>
      <c r="H4701" s="434">
        <v>6301</v>
      </c>
      <c r="I4701" s="434">
        <v>132.19999999999999</v>
      </c>
      <c r="K4701" s="434">
        <v>2001</v>
      </c>
    </row>
    <row r="4702" spans="1:11" hidden="1" x14ac:dyDescent="0.25">
      <c r="A4702" s="434">
        <v>255806181</v>
      </c>
      <c r="B4702" s="434">
        <v>11549</v>
      </c>
      <c r="C4702" s="434" t="s">
        <v>31</v>
      </c>
      <c r="D4702" s="434" t="s">
        <v>29</v>
      </c>
      <c r="E4702" s="434">
        <v>15.6</v>
      </c>
      <c r="F4702" s="434">
        <v>6250</v>
      </c>
      <c r="G4702" s="434">
        <v>33387</v>
      </c>
      <c r="H4702" s="434">
        <v>21192</v>
      </c>
      <c r="I4702" s="434">
        <v>179.99</v>
      </c>
      <c r="K4702" s="434">
        <v>2009</v>
      </c>
    </row>
    <row r="4703" spans="1:11" hidden="1" x14ac:dyDescent="0.25">
      <c r="A4703" s="434">
        <v>255806186</v>
      </c>
      <c r="B4703" s="434">
        <v>8266</v>
      </c>
      <c r="C4703" s="434" t="s">
        <v>61</v>
      </c>
      <c r="D4703" s="434" t="s">
        <v>25</v>
      </c>
      <c r="E4703" s="434">
        <v>15</v>
      </c>
      <c r="F4703" s="434">
        <v>7945</v>
      </c>
      <c r="G4703" s="434">
        <v>17164</v>
      </c>
      <c r="H4703" s="434">
        <v>16732</v>
      </c>
      <c r="I4703" s="434">
        <v>149.99</v>
      </c>
      <c r="K4703" s="434">
        <v>2019</v>
      </c>
    </row>
    <row r="4704" spans="1:11" hidden="1" x14ac:dyDescent="0.25">
      <c r="A4704" s="434">
        <v>255806193</v>
      </c>
      <c r="B4704" s="434">
        <v>5190</v>
      </c>
      <c r="C4704" s="434" t="s">
        <v>44</v>
      </c>
      <c r="D4704" s="434" t="s">
        <v>25</v>
      </c>
      <c r="E4704" s="434">
        <v>16</v>
      </c>
      <c r="F4704" s="434">
        <v>7040</v>
      </c>
      <c r="G4704" s="434">
        <v>1200</v>
      </c>
      <c r="H4704" s="434">
        <v>9923</v>
      </c>
      <c r="I4704" s="434">
        <v>126</v>
      </c>
      <c r="K4704" s="434">
        <v>2019</v>
      </c>
    </row>
    <row r="4705" spans="1:11" hidden="1" x14ac:dyDescent="0.25">
      <c r="A4705" s="434">
        <v>255806196</v>
      </c>
      <c r="B4705" s="434">
        <v>1264</v>
      </c>
      <c r="C4705" s="434" t="s">
        <v>20</v>
      </c>
      <c r="D4705" s="434" t="s">
        <v>25</v>
      </c>
      <c r="E4705" s="434">
        <v>14</v>
      </c>
      <c r="F4705" s="434">
        <v>5281</v>
      </c>
      <c r="G4705" s="434">
        <v>9887</v>
      </c>
      <c r="H4705" s="434">
        <v>6785</v>
      </c>
      <c r="I4705" s="434">
        <v>126.7</v>
      </c>
      <c r="J4705" s="434">
        <v>10893</v>
      </c>
      <c r="K4705" s="434">
        <v>1999</v>
      </c>
    </row>
    <row r="4706" spans="1:11" hidden="1" x14ac:dyDescent="0.25">
      <c r="A4706" s="434">
        <v>255806202</v>
      </c>
      <c r="B4706" s="434">
        <v>25775</v>
      </c>
      <c r="C4706" s="434" t="s">
        <v>61</v>
      </c>
      <c r="D4706" s="434" t="s">
        <v>25</v>
      </c>
      <c r="E4706" s="434">
        <v>15</v>
      </c>
      <c r="F4706" s="434">
        <v>7945</v>
      </c>
      <c r="G4706" s="434">
        <v>13300</v>
      </c>
      <c r="H4706" s="434">
        <v>16732</v>
      </c>
      <c r="I4706" s="434">
        <v>149.99</v>
      </c>
      <c r="K4706" s="434">
        <v>2019</v>
      </c>
    </row>
    <row r="4707" spans="1:11" hidden="1" x14ac:dyDescent="0.25">
      <c r="A4707" s="434">
        <v>255806221</v>
      </c>
      <c r="B4707" s="434">
        <v>4224</v>
      </c>
      <c r="C4707" s="434" t="s">
        <v>61</v>
      </c>
      <c r="D4707" s="434" t="s">
        <v>25</v>
      </c>
      <c r="E4707" s="434">
        <v>15</v>
      </c>
      <c r="F4707" s="434">
        <v>7945</v>
      </c>
      <c r="G4707" s="434">
        <v>13300</v>
      </c>
      <c r="H4707" s="434">
        <v>16732</v>
      </c>
      <c r="I4707" s="434">
        <v>149.94800000000001</v>
      </c>
      <c r="K4707" s="434">
        <v>2019</v>
      </c>
    </row>
    <row r="4708" spans="1:11" hidden="1" x14ac:dyDescent="0.25">
      <c r="A4708" s="434">
        <v>255806242</v>
      </c>
      <c r="B4708" s="434">
        <v>5506</v>
      </c>
      <c r="C4708" s="434" t="s">
        <v>61</v>
      </c>
      <c r="D4708" s="434" t="s">
        <v>25</v>
      </c>
      <c r="E4708" s="434">
        <v>11.8</v>
      </c>
      <c r="F4708" s="434">
        <v>2400</v>
      </c>
      <c r="G4708" s="434">
        <v>8557</v>
      </c>
      <c r="H4708" s="434">
        <v>6190</v>
      </c>
      <c r="I4708" s="434">
        <v>109.92</v>
      </c>
      <c r="K4708" s="434">
        <v>2012</v>
      </c>
    </row>
    <row r="4709" spans="1:11" hidden="1" x14ac:dyDescent="0.25">
      <c r="A4709" s="434">
        <v>255806252</v>
      </c>
      <c r="B4709" s="434">
        <v>21041</v>
      </c>
      <c r="C4709" s="434" t="s">
        <v>28</v>
      </c>
      <c r="D4709" s="434" t="s">
        <v>33</v>
      </c>
      <c r="E4709" s="434">
        <v>14.3</v>
      </c>
      <c r="F4709" s="434">
        <v>9933</v>
      </c>
      <c r="G4709" s="434">
        <v>81284</v>
      </c>
      <c r="H4709" s="434">
        <v>44029</v>
      </c>
      <c r="I4709" s="434">
        <v>229</v>
      </c>
      <c r="K4709" s="434">
        <v>2019</v>
      </c>
    </row>
    <row r="4710" spans="1:11" hidden="1" x14ac:dyDescent="0.25">
      <c r="A4710" s="434">
        <v>255806256</v>
      </c>
      <c r="B4710" s="434">
        <v>1</v>
      </c>
      <c r="C4710" s="434" t="s">
        <v>35</v>
      </c>
      <c r="D4710" s="434" t="s">
        <v>29</v>
      </c>
      <c r="E4710" s="434">
        <v>21</v>
      </c>
      <c r="F4710" s="434">
        <v>16980</v>
      </c>
      <c r="G4710" s="434">
        <v>22267</v>
      </c>
      <c r="H4710" s="434">
        <v>17189</v>
      </c>
      <c r="I4710" s="434">
        <v>178.57</v>
      </c>
      <c r="K4710" s="434">
        <v>2006</v>
      </c>
    </row>
    <row r="4711" spans="1:11" hidden="1" x14ac:dyDescent="0.25">
      <c r="A4711" s="434">
        <v>255806272</v>
      </c>
      <c r="B4711" s="434">
        <v>3199</v>
      </c>
      <c r="C4711" s="434" t="s">
        <v>61</v>
      </c>
      <c r="D4711" s="434" t="s">
        <v>25</v>
      </c>
      <c r="E4711" s="434">
        <v>12.3</v>
      </c>
      <c r="F4711" s="434">
        <v>2361</v>
      </c>
      <c r="G4711" s="434">
        <v>4815</v>
      </c>
      <c r="H4711" s="434">
        <v>3610</v>
      </c>
      <c r="I4711" s="434">
        <v>100.71</v>
      </c>
      <c r="K4711" s="434">
        <v>2004</v>
      </c>
    </row>
    <row r="4712" spans="1:11" hidden="1" x14ac:dyDescent="0.25">
      <c r="A4712" s="434">
        <v>255806290</v>
      </c>
      <c r="B4712" s="434">
        <v>3395</v>
      </c>
      <c r="C4712" s="434" t="s">
        <v>61</v>
      </c>
      <c r="D4712" s="434" t="s">
        <v>25</v>
      </c>
      <c r="E4712" s="434">
        <v>14.7</v>
      </c>
      <c r="F4712" s="434">
        <v>3839</v>
      </c>
      <c r="G4712" s="434">
        <v>7650</v>
      </c>
      <c r="H4712" s="434">
        <v>5052</v>
      </c>
      <c r="I4712" s="434">
        <v>119.98</v>
      </c>
      <c r="K4712" s="434">
        <v>2004</v>
      </c>
    </row>
    <row r="4713" spans="1:11" hidden="1" x14ac:dyDescent="0.25">
      <c r="A4713" s="434">
        <v>255806476</v>
      </c>
      <c r="B4713" s="434">
        <v>1</v>
      </c>
      <c r="C4713" s="434" t="s">
        <v>35</v>
      </c>
      <c r="D4713" s="434" t="s">
        <v>29</v>
      </c>
      <c r="E4713" s="434">
        <v>18.5</v>
      </c>
      <c r="F4713" s="434">
        <v>9000</v>
      </c>
      <c r="G4713" s="434">
        <v>13200</v>
      </c>
      <c r="H4713" s="434">
        <v>10585</v>
      </c>
      <c r="I4713" s="434">
        <v>151.72</v>
      </c>
      <c r="K4713" s="434">
        <v>2012</v>
      </c>
    </row>
    <row r="4714" spans="1:11" hidden="1" x14ac:dyDescent="0.25">
      <c r="A4714" s="434">
        <v>255924000</v>
      </c>
      <c r="B4714" s="434">
        <v>2442</v>
      </c>
      <c r="C4714" s="434" t="s">
        <v>31</v>
      </c>
      <c r="D4714" s="434" t="s">
        <v>22</v>
      </c>
      <c r="E4714" s="434">
        <v>10</v>
      </c>
      <c r="F4714" s="434">
        <v>1618</v>
      </c>
      <c r="G4714" s="434">
        <v>3700</v>
      </c>
      <c r="H4714" s="434">
        <v>2175</v>
      </c>
      <c r="I4714" s="434">
        <v>85.66</v>
      </c>
      <c r="K4714" s="434">
        <v>2000</v>
      </c>
    </row>
    <row r="4715" spans="1:11" hidden="1" x14ac:dyDescent="0.25">
      <c r="A4715" s="434">
        <v>255971000</v>
      </c>
      <c r="B4715" s="434">
        <v>48071</v>
      </c>
      <c r="C4715" s="434" t="s">
        <v>44</v>
      </c>
      <c r="D4715" s="434" t="s">
        <v>29</v>
      </c>
      <c r="E4715" s="434">
        <v>14.5</v>
      </c>
      <c r="F4715" s="434">
        <v>7355</v>
      </c>
      <c r="G4715" s="434">
        <v>2975</v>
      </c>
      <c r="H4715" s="434">
        <v>9563</v>
      </c>
      <c r="I4715" s="434">
        <v>152.65</v>
      </c>
      <c r="J4715" s="434">
        <v>0</v>
      </c>
      <c r="K4715" s="434">
        <v>1961</v>
      </c>
    </row>
    <row r="4716" spans="1:11" hidden="1" x14ac:dyDescent="0.25">
      <c r="A4716" s="434">
        <v>256008000</v>
      </c>
      <c r="B4716" s="434">
        <v>2800</v>
      </c>
      <c r="C4716" s="434" t="s">
        <v>54</v>
      </c>
      <c r="D4716" s="434" t="s">
        <v>17</v>
      </c>
      <c r="E4716" s="434">
        <v>43602</v>
      </c>
      <c r="F4716" s="434">
        <v>10271</v>
      </c>
      <c r="G4716" s="434">
        <v>1479</v>
      </c>
      <c r="H4716" s="434">
        <v>1641</v>
      </c>
      <c r="I4716" s="434">
        <v>69.069999999999993</v>
      </c>
      <c r="J4716" s="434">
        <v>0</v>
      </c>
    </row>
    <row r="4717" spans="1:11" hidden="1" x14ac:dyDescent="0.25">
      <c r="A4717" s="434">
        <v>256016000</v>
      </c>
      <c r="B4717" s="434">
        <v>77839</v>
      </c>
      <c r="C4717" s="434" t="s">
        <v>31</v>
      </c>
      <c r="D4717" s="434" t="s">
        <v>22</v>
      </c>
      <c r="E4717" s="434">
        <v>12</v>
      </c>
      <c r="F4717" s="434">
        <v>1714</v>
      </c>
      <c r="G4717" s="434">
        <v>4161</v>
      </c>
      <c r="H4717" s="434">
        <v>2374</v>
      </c>
      <c r="I4717" s="434">
        <v>88.29</v>
      </c>
      <c r="J4717" s="434">
        <v>0</v>
      </c>
      <c r="K4717" s="434">
        <v>1990</v>
      </c>
    </row>
    <row r="4718" spans="1:11" hidden="1" x14ac:dyDescent="0.25">
      <c r="A4718" s="434">
        <v>256017000</v>
      </c>
      <c r="B4718" s="434">
        <v>2417</v>
      </c>
      <c r="C4718" s="434" t="s">
        <v>20</v>
      </c>
      <c r="D4718" s="434" t="s">
        <v>29</v>
      </c>
      <c r="E4718" s="434">
        <v>14.8</v>
      </c>
      <c r="F4718" s="434">
        <v>9480</v>
      </c>
      <c r="G4718" s="434">
        <v>46177</v>
      </c>
      <c r="H4718" s="434">
        <v>29993</v>
      </c>
      <c r="I4718" s="434">
        <v>183</v>
      </c>
      <c r="J4718" s="434">
        <v>52220</v>
      </c>
      <c r="K4718" s="434">
        <v>2006</v>
      </c>
    </row>
    <row r="4719" spans="1:11" hidden="1" x14ac:dyDescent="0.25">
      <c r="A4719" s="434">
        <v>256021000</v>
      </c>
      <c r="B4719" s="434">
        <v>1314</v>
      </c>
      <c r="C4719" s="434" t="s">
        <v>46</v>
      </c>
      <c r="D4719" s="434" t="s">
        <v>22</v>
      </c>
      <c r="E4719" s="434">
        <v>14</v>
      </c>
      <c r="F4719" s="434">
        <v>6714</v>
      </c>
      <c r="G4719" s="434">
        <v>4000</v>
      </c>
      <c r="H4719" s="434">
        <v>2793</v>
      </c>
      <c r="I4719" s="434">
        <v>79.8</v>
      </c>
      <c r="J4719" s="434">
        <v>0</v>
      </c>
      <c r="K4719" s="434">
        <v>2013</v>
      </c>
    </row>
    <row r="4720" spans="1:11" hidden="1" x14ac:dyDescent="0.25">
      <c r="A4720" s="434">
        <v>256023000</v>
      </c>
      <c r="B4720" s="434">
        <v>1281</v>
      </c>
      <c r="C4720" s="434" t="s">
        <v>46</v>
      </c>
      <c r="D4720" s="434" t="s">
        <v>22</v>
      </c>
      <c r="E4720" s="434">
        <v>14</v>
      </c>
      <c r="F4720" s="434">
        <v>6714</v>
      </c>
      <c r="G4720" s="434">
        <v>3922</v>
      </c>
      <c r="H4720" s="434">
        <v>2793</v>
      </c>
      <c r="I4720" s="434">
        <v>79.86</v>
      </c>
      <c r="J4720" s="434">
        <v>0</v>
      </c>
      <c r="K4720" s="434">
        <v>2013</v>
      </c>
    </row>
    <row r="4721" spans="1:11" hidden="1" x14ac:dyDescent="0.25">
      <c r="A4721" s="434">
        <v>256026000</v>
      </c>
      <c r="B4721" s="434">
        <v>3</v>
      </c>
      <c r="C4721" s="434" t="s">
        <v>28</v>
      </c>
      <c r="D4721" s="434" t="s">
        <v>29</v>
      </c>
      <c r="E4721" s="434">
        <v>43660</v>
      </c>
      <c r="F4721" s="434">
        <v>9480</v>
      </c>
      <c r="G4721" s="434">
        <v>53733</v>
      </c>
      <c r="H4721" s="434">
        <v>31167</v>
      </c>
      <c r="I4721" s="434">
        <v>189.99</v>
      </c>
      <c r="J4721" s="434">
        <v>0</v>
      </c>
    </row>
    <row r="4722" spans="1:11" hidden="1" x14ac:dyDescent="0.25">
      <c r="A4722" s="434">
        <v>256038000</v>
      </c>
      <c r="B4722" s="434">
        <v>1406278</v>
      </c>
      <c r="C4722" s="434" t="s">
        <v>28</v>
      </c>
      <c r="D4722" s="434" t="s">
        <v>25</v>
      </c>
      <c r="E4722" s="434">
        <v>13</v>
      </c>
      <c r="F4722" s="434">
        <v>3383</v>
      </c>
      <c r="G4722" s="434">
        <v>10110</v>
      </c>
      <c r="H4722" s="434">
        <v>6944</v>
      </c>
      <c r="I4722" s="434">
        <v>117.9</v>
      </c>
      <c r="J4722" s="434">
        <v>0</v>
      </c>
      <c r="K4722" s="434">
        <v>1982</v>
      </c>
    </row>
    <row r="4723" spans="1:11" hidden="1" x14ac:dyDescent="0.25">
      <c r="A4723" s="434">
        <v>256041000</v>
      </c>
      <c r="B4723" s="434">
        <v>8156</v>
      </c>
      <c r="C4723" s="434" t="s">
        <v>61</v>
      </c>
      <c r="D4723" s="434" t="s">
        <v>29</v>
      </c>
      <c r="E4723" s="434">
        <v>19.399999999999999</v>
      </c>
      <c r="F4723" s="434">
        <v>15820</v>
      </c>
      <c r="G4723" s="434">
        <v>30586</v>
      </c>
      <c r="H4723" s="434">
        <v>23132</v>
      </c>
      <c r="I4723" s="434">
        <v>192.9</v>
      </c>
      <c r="J4723" s="434">
        <v>0</v>
      </c>
      <c r="K4723" s="434">
        <v>2002</v>
      </c>
    </row>
    <row r="4724" spans="1:11" hidden="1" x14ac:dyDescent="0.25">
      <c r="A4724" s="434">
        <v>256050000</v>
      </c>
      <c r="B4724" s="434">
        <v>25259</v>
      </c>
      <c r="C4724" s="434" t="s">
        <v>28</v>
      </c>
      <c r="D4724" s="434" t="s">
        <v>29</v>
      </c>
      <c r="E4724" s="434">
        <v>14.6</v>
      </c>
      <c r="F4724" s="434">
        <v>8200</v>
      </c>
      <c r="G4724" s="434">
        <v>55447</v>
      </c>
      <c r="H4724" s="434">
        <v>30936</v>
      </c>
      <c r="I4724" s="434">
        <v>189.99</v>
      </c>
      <c r="J4724" s="434">
        <v>0</v>
      </c>
      <c r="K4724" s="434">
        <v>1970</v>
      </c>
    </row>
    <row r="4725" spans="1:11" hidden="1" x14ac:dyDescent="0.25">
      <c r="A4725" s="434">
        <v>256054000</v>
      </c>
      <c r="B4725" s="434">
        <v>3191</v>
      </c>
      <c r="C4725" s="434" t="s">
        <v>28</v>
      </c>
      <c r="D4725" s="434" t="s">
        <v>29</v>
      </c>
      <c r="E4725" s="434">
        <v>14.3</v>
      </c>
      <c r="F4725" s="434">
        <v>7860</v>
      </c>
      <c r="G4725" s="434">
        <v>34053</v>
      </c>
      <c r="H4725" s="434">
        <v>23985</v>
      </c>
      <c r="I4725" s="434">
        <v>180</v>
      </c>
      <c r="J4725" s="434">
        <v>0</v>
      </c>
      <c r="K4725" s="434">
        <v>2010</v>
      </c>
    </row>
    <row r="4726" spans="1:11" hidden="1" x14ac:dyDescent="0.25">
      <c r="A4726" s="434">
        <v>256070000</v>
      </c>
      <c r="B4726" s="434">
        <v>149968</v>
      </c>
      <c r="C4726" s="434" t="s">
        <v>20</v>
      </c>
      <c r="D4726" s="434" t="s">
        <v>29</v>
      </c>
      <c r="E4726" s="434">
        <v>15.4</v>
      </c>
      <c r="F4726" s="434">
        <v>8.58</v>
      </c>
      <c r="G4726" s="434">
        <v>19787</v>
      </c>
      <c r="H4726" s="434">
        <v>13846</v>
      </c>
      <c r="I4726" s="434">
        <v>157.4</v>
      </c>
      <c r="J4726" s="434">
        <v>0</v>
      </c>
      <c r="K4726" s="434">
        <v>1970</v>
      </c>
    </row>
    <row r="4727" spans="1:11" hidden="1" x14ac:dyDescent="0.25">
      <c r="A4727" s="434">
        <v>256072000</v>
      </c>
      <c r="B4727" s="434">
        <v>73970</v>
      </c>
      <c r="C4727" s="434" t="s">
        <v>16</v>
      </c>
      <c r="D4727" s="434" t="s">
        <v>29</v>
      </c>
      <c r="E4727" s="434">
        <v>15.4</v>
      </c>
      <c r="F4727" s="434">
        <v>8580</v>
      </c>
      <c r="G4727" s="434">
        <v>19995</v>
      </c>
      <c r="H4727" s="434">
        <v>12000</v>
      </c>
      <c r="I4727" s="434">
        <v>155.19999999999999</v>
      </c>
      <c r="J4727" s="434">
        <v>22233</v>
      </c>
      <c r="K4727" s="434">
        <v>2002</v>
      </c>
    </row>
    <row r="4728" spans="1:11" hidden="1" x14ac:dyDescent="0.25">
      <c r="A4728" s="434">
        <v>256074000</v>
      </c>
      <c r="B4728" s="434">
        <v>113473</v>
      </c>
      <c r="C4728" s="434" t="s">
        <v>16</v>
      </c>
      <c r="D4728" s="434" t="s">
        <v>29</v>
      </c>
      <c r="E4728" s="434">
        <v>15.4</v>
      </c>
      <c r="F4728" s="434">
        <v>8580</v>
      </c>
      <c r="G4728" s="434">
        <v>19800</v>
      </c>
      <c r="H4728" s="434">
        <v>13815</v>
      </c>
      <c r="I4728" s="434">
        <v>157.4</v>
      </c>
      <c r="J4728" s="434">
        <v>0</v>
      </c>
      <c r="K4728" s="434">
        <v>1970</v>
      </c>
    </row>
    <row r="4729" spans="1:11" hidden="1" x14ac:dyDescent="0.25">
      <c r="A4729" s="434">
        <v>256076000</v>
      </c>
      <c r="B4729" s="434">
        <v>85610</v>
      </c>
      <c r="C4729" s="434" t="s">
        <v>20</v>
      </c>
      <c r="D4729" s="434" t="s">
        <v>29</v>
      </c>
      <c r="E4729" s="434">
        <v>15.9</v>
      </c>
      <c r="F4729" s="434">
        <v>13560</v>
      </c>
      <c r="G4729" s="434">
        <v>51246</v>
      </c>
      <c r="H4729" s="434">
        <v>30119</v>
      </c>
      <c r="I4729" s="434">
        <v>183</v>
      </c>
      <c r="J4729" s="434">
        <v>53300</v>
      </c>
      <c r="K4729" s="434">
        <v>2008</v>
      </c>
    </row>
    <row r="4730" spans="1:11" hidden="1" x14ac:dyDescent="0.25">
      <c r="A4730" s="434">
        <v>256078000</v>
      </c>
      <c r="B4730" s="434">
        <v>1861</v>
      </c>
      <c r="C4730" s="434" t="s">
        <v>16</v>
      </c>
      <c r="D4730" s="434" t="s">
        <v>33</v>
      </c>
      <c r="E4730" s="434">
        <v>15</v>
      </c>
      <c r="F4730" s="434">
        <v>12879</v>
      </c>
      <c r="G4730" s="434">
        <v>112661</v>
      </c>
      <c r="H4730" s="434">
        <v>62247</v>
      </c>
      <c r="I4730" s="434">
        <v>249.97</v>
      </c>
      <c r="J4730" s="434">
        <v>0</v>
      </c>
      <c r="K4730" s="434">
        <v>1970</v>
      </c>
    </row>
    <row r="4731" spans="1:11" hidden="1" x14ac:dyDescent="0.25">
      <c r="A4731" s="434">
        <v>256080000</v>
      </c>
      <c r="B4731" s="434">
        <v>19347</v>
      </c>
      <c r="C4731" s="434" t="s">
        <v>28</v>
      </c>
      <c r="D4731" s="434" t="s">
        <v>36</v>
      </c>
      <c r="E4731" s="434">
        <v>14.25</v>
      </c>
      <c r="F4731" s="434">
        <v>16852</v>
      </c>
      <c r="G4731" s="434">
        <v>174316</v>
      </c>
      <c r="H4731" s="434">
        <v>88930</v>
      </c>
      <c r="I4731" s="434">
        <v>289</v>
      </c>
      <c r="J4731" s="434">
        <v>0</v>
      </c>
      <c r="K4731" s="434">
        <v>2006</v>
      </c>
    </row>
    <row r="4732" spans="1:11" hidden="1" x14ac:dyDescent="0.25">
      <c r="A4732" s="434">
        <v>256083000</v>
      </c>
      <c r="B4732" s="434">
        <v>136140</v>
      </c>
      <c r="C4732" s="434" t="s">
        <v>24</v>
      </c>
      <c r="D4732" s="434" t="s">
        <v>36</v>
      </c>
      <c r="E4732" s="434">
        <v>19.5</v>
      </c>
      <c r="F4732" s="434">
        <v>39000</v>
      </c>
      <c r="G4732" s="434">
        <v>89831</v>
      </c>
      <c r="H4732" s="434">
        <v>105943</v>
      </c>
      <c r="I4732" s="434">
        <v>288.89999999999998</v>
      </c>
      <c r="J4732" s="434">
        <v>161870</v>
      </c>
      <c r="K4732" s="434">
        <v>2015</v>
      </c>
    </row>
    <row r="4733" spans="1:11" hidden="1" x14ac:dyDescent="0.25">
      <c r="A4733" s="434">
        <v>256096000</v>
      </c>
      <c r="B4733" s="434">
        <v>3677</v>
      </c>
      <c r="C4733" s="434" t="s">
        <v>20</v>
      </c>
      <c r="D4733" s="434" t="s">
        <v>22</v>
      </c>
      <c r="E4733" s="434">
        <v>14</v>
      </c>
      <c r="F4733" s="434">
        <v>1850</v>
      </c>
      <c r="G4733" s="434">
        <v>4037</v>
      </c>
      <c r="H4733" s="434">
        <v>2897</v>
      </c>
      <c r="I4733" s="434">
        <v>95.5</v>
      </c>
      <c r="J4733" s="434">
        <v>4680</v>
      </c>
      <c r="K4733" s="434">
        <v>2005</v>
      </c>
    </row>
    <row r="4734" spans="1:11" hidden="1" x14ac:dyDescent="0.25">
      <c r="A4734" s="434">
        <v>256104000</v>
      </c>
      <c r="B4734" s="434">
        <v>2241</v>
      </c>
      <c r="C4734" s="434" t="s">
        <v>31</v>
      </c>
      <c r="D4734" s="434" t="s">
        <v>22</v>
      </c>
      <c r="E4734" s="434">
        <v>11</v>
      </c>
      <c r="F4734" s="434">
        <v>1290</v>
      </c>
      <c r="G4734" s="434">
        <v>3662</v>
      </c>
      <c r="H4734" s="434">
        <v>1998</v>
      </c>
      <c r="I4734" s="434">
        <v>88.15</v>
      </c>
      <c r="J4734" s="434">
        <v>0</v>
      </c>
      <c r="K4734" s="434">
        <v>1970</v>
      </c>
    </row>
    <row r="4735" spans="1:11" hidden="1" x14ac:dyDescent="0.25">
      <c r="A4735" s="434">
        <v>256105000</v>
      </c>
      <c r="B4735" s="434">
        <v>6714</v>
      </c>
      <c r="C4735" s="434" t="s">
        <v>20</v>
      </c>
      <c r="D4735" s="434" t="s">
        <v>29</v>
      </c>
      <c r="E4735" s="434">
        <v>14</v>
      </c>
      <c r="F4735" s="434">
        <v>9480</v>
      </c>
      <c r="G4735" s="434">
        <v>40416</v>
      </c>
      <c r="H4735" s="434">
        <v>25814</v>
      </c>
      <c r="I4735" s="434">
        <v>179.96</v>
      </c>
      <c r="J4735" s="434">
        <v>46822</v>
      </c>
      <c r="K4735" s="434">
        <v>2006</v>
      </c>
    </row>
    <row r="4736" spans="1:11" hidden="1" x14ac:dyDescent="0.25">
      <c r="A4736" s="434">
        <v>256116000</v>
      </c>
      <c r="B4736" s="434">
        <v>1</v>
      </c>
      <c r="C4736" s="434" t="s">
        <v>35</v>
      </c>
      <c r="D4736" s="434" t="s">
        <v>33</v>
      </c>
      <c r="E4736" s="434">
        <v>15</v>
      </c>
      <c r="F4736" s="434">
        <v>21574</v>
      </c>
      <c r="G4736" s="434">
        <v>34500</v>
      </c>
      <c r="H4736" s="434">
        <v>27059</v>
      </c>
      <c r="I4736" s="434">
        <v>211.85</v>
      </c>
      <c r="K4736" s="434">
        <v>2006</v>
      </c>
    </row>
    <row r="4737" spans="1:11" hidden="1" x14ac:dyDescent="0.25">
      <c r="A4737" s="434">
        <v>256117000</v>
      </c>
      <c r="B4737" s="434">
        <v>21345</v>
      </c>
      <c r="C4737" s="434" t="s">
        <v>28</v>
      </c>
      <c r="D4737" s="434" t="s">
        <v>29</v>
      </c>
      <c r="E4737" s="434">
        <v>43599</v>
      </c>
      <c r="F4737" s="434">
        <v>8730</v>
      </c>
      <c r="G4737" s="434">
        <v>37200</v>
      </c>
      <c r="H4737" s="434">
        <v>23975</v>
      </c>
      <c r="I4737" s="434">
        <v>189.9</v>
      </c>
      <c r="J4737" s="434">
        <v>0</v>
      </c>
    </row>
    <row r="4738" spans="1:11" hidden="1" x14ac:dyDescent="0.25">
      <c r="A4738" s="434">
        <v>256118000</v>
      </c>
      <c r="B4738" s="434">
        <v>47269</v>
      </c>
      <c r="C4738" s="434" t="s">
        <v>28</v>
      </c>
      <c r="D4738" s="434" t="s">
        <v>29</v>
      </c>
      <c r="E4738" s="434">
        <v>14</v>
      </c>
      <c r="F4738" s="434">
        <v>6575</v>
      </c>
      <c r="G4738" s="434">
        <v>38036</v>
      </c>
      <c r="H4738" s="434">
        <v>23975</v>
      </c>
      <c r="I4738" s="434">
        <v>189.9</v>
      </c>
      <c r="J4738" s="434">
        <v>0</v>
      </c>
      <c r="K4738" s="434">
        <v>2015</v>
      </c>
    </row>
    <row r="4739" spans="1:11" hidden="1" x14ac:dyDescent="0.25">
      <c r="A4739" s="434">
        <v>256122000</v>
      </c>
      <c r="B4739" s="434">
        <v>147508</v>
      </c>
      <c r="C4739" s="434" t="s">
        <v>16</v>
      </c>
      <c r="D4739" s="434" t="s">
        <v>25</v>
      </c>
      <c r="E4739" s="434">
        <v>14</v>
      </c>
      <c r="F4739" s="434">
        <v>3501</v>
      </c>
      <c r="G4739" s="434">
        <v>5850</v>
      </c>
      <c r="H4739" s="434">
        <v>3923</v>
      </c>
      <c r="I4739" s="434">
        <v>105.5</v>
      </c>
      <c r="J4739" s="434">
        <v>5929</v>
      </c>
      <c r="K4739" s="434">
        <v>2004</v>
      </c>
    </row>
    <row r="4740" spans="1:11" hidden="1" x14ac:dyDescent="0.25">
      <c r="A4740" s="434">
        <v>256123000</v>
      </c>
      <c r="B4740" s="434">
        <v>11727</v>
      </c>
      <c r="C4740" s="434" t="s">
        <v>20</v>
      </c>
      <c r="D4740" s="434" t="s">
        <v>29</v>
      </c>
      <c r="E4740" s="434">
        <v>14.5</v>
      </c>
      <c r="F4740" s="434">
        <v>8561</v>
      </c>
      <c r="G4740" s="434">
        <v>45976</v>
      </c>
      <c r="H4740" s="434">
        <v>29998</v>
      </c>
      <c r="I4740" s="434">
        <v>183</v>
      </c>
      <c r="J4740" s="434">
        <v>52126</v>
      </c>
      <c r="K4740" s="434">
        <v>2003</v>
      </c>
    </row>
    <row r="4741" spans="1:11" hidden="1" x14ac:dyDescent="0.25">
      <c r="A4741" s="434">
        <v>256128000</v>
      </c>
      <c r="B4741" s="434">
        <v>1</v>
      </c>
      <c r="C4741" s="434" t="s">
        <v>16</v>
      </c>
      <c r="D4741" s="434" t="s">
        <v>22</v>
      </c>
      <c r="E4741" s="434">
        <v>13</v>
      </c>
      <c r="F4741" s="434">
        <v>2059</v>
      </c>
      <c r="G4741" s="434">
        <v>4501</v>
      </c>
      <c r="H4741" s="434">
        <v>2813</v>
      </c>
      <c r="I4741" s="434">
        <v>92.82</v>
      </c>
      <c r="J4741" s="434">
        <v>4499</v>
      </c>
      <c r="K4741" s="434">
        <v>1977</v>
      </c>
    </row>
    <row r="4742" spans="1:11" hidden="1" x14ac:dyDescent="0.25">
      <c r="A4742" s="434">
        <v>256132000</v>
      </c>
      <c r="B4742" s="434">
        <v>1836</v>
      </c>
      <c r="C4742" s="434" t="s">
        <v>31</v>
      </c>
      <c r="D4742" s="434" t="s">
        <v>29</v>
      </c>
      <c r="E4742" s="434">
        <v>13.5</v>
      </c>
      <c r="F4742" s="434">
        <v>6480</v>
      </c>
      <c r="G4742" s="434">
        <v>26307</v>
      </c>
      <c r="H4742" s="434">
        <v>15861</v>
      </c>
      <c r="I4742" s="434">
        <v>157.22999999999999</v>
      </c>
      <c r="K4742" s="434">
        <v>2011</v>
      </c>
    </row>
    <row r="4743" spans="1:11" hidden="1" x14ac:dyDescent="0.25">
      <c r="A4743" s="434">
        <v>256149000</v>
      </c>
      <c r="B4743" s="434">
        <v>824151</v>
      </c>
      <c r="C4743" s="434" t="s">
        <v>31</v>
      </c>
      <c r="D4743" s="434" t="s">
        <v>29</v>
      </c>
      <c r="E4743" s="434">
        <v>20</v>
      </c>
      <c r="F4743" s="434">
        <v>15598</v>
      </c>
      <c r="G4743" s="434">
        <v>8843</v>
      </c>
      <c r="H4743" s="434">
        <v>12251</v>
      </c>
      <c r="I4743" s="434">
        <v>154.5</v>
      </c>
      <c r="J4743" s="434">
        <v>16800</v>
      </c>
      <c r="K4743" s="434">
        <v>1997</v>
      </c>
    </row>
    <row r="4744" spans="1:11" hidden="1" x14ac:dyDescent="0.25">
      <c r="A4744" s="434">
        <v>256159000</v>
      </c>
      <c r="B4744" s="434">
        <v>72563</v>
      </c>
      <c r="C4744" s="434" t="s">
        <v>46</v>
      </c>
      <c r="D4744" s="434" t="s">
        <v>17</v>
      </c>
      <c r="F4744" s="434">
        <v>3788</v>
      </c>
      <c r="G4744" s="434">
        <v>2000</v>
      </c>
      <c r="H4744" s="434">
        <v>1992</v>
      </c>
      <c r="I4744" s="434">
        <v>63</v>
      </c>
      <c r="K4744" s="434">
        <v>2015</v>
      </c>
    </row>
    <row r="4745" spans="1:11" hidden="1" x14ac:dyDescent="0.25">
      <c r="A4745" s="434">
        <v>256162000</v>
      </c>
      <c r="B4745" s="434">
        <v>661186</v>
      </c>
      <c r="C4745" s="434" t="s">
        <v>20</v>
      </c>
      <c r="D4745" s="434" t="s">
        <v>25</v>
      </c>
      <c r="E4745" s="434">
        <v>13</v>
      </c>
      <c r="F4745" s="434">
        <v>4200</v>
      </c>
      <c r="G4745" s="434">
        <v>6005</v>
      </c>
      <c r="H4745" s="434">
        <v>4667</v>
      </c>
      <c r="I4745" s="434">
        <v>103.6</v>
      </c>
      <c r="J4745" s="434">
        <v>0</v>
      </c>
      <c r="K4745" s="434">
        <v>1970</v>
      </c>
    </row>
    <row r="4746" spans="1:11" hidden="1" x14ac:dyDescent="0.25">
      <c r="A4746" s="434">
        <v>256173000</v>
      </c>
      <c r="B4746" s="434">
        <v>5010</v>
      </c>
      <c r="C4746" s="434" t="s">
        <v>28</v>
      </c>
      <c r="D4746" s="434" t="s">
        <v>29</v>
      </c>
      <c r="E4746" s="434">
        <v>43510</v>
      </c>
      <c r="F4746" s="434">
        <v>11900</v>
      </c>
      <c r="G4746" s="434">
        <v>64000</v>
      </c>
      <c r="H4746" s="434">
        <v>35900</v>
      </c>
      <c r="I4746" s="434">
        <v>199.9</v>
      </c>
      <c r="J4746" s="434">
        <v>0</v>
      </c>
    </row>
    <row r="4747" spans="1:11" hidden="1" x14ac:dyDescent="0.25">
      <c r="A4747" s="434">
        <v>256174000</v>
      </c>
      <c r="B4747" s="434">
        <v>3417</v>
      </c>
      <c r="C4747" s="434" t="s">
        <v>20</v>
      </c>
      <c r="D4747" s="434" t="s">
        <v>29</v>
      </c>
      <c r="E4747" s="434">
        <v>14.5</v>
      </c>
      <c r="F4747" s="434">
        <v>13560</v>
      </c>
      <c r="G4747" s="434">
        <v>50921</v>
      </c>
      <c r="H4747" s="434">
        <v>30053</v>
      </c>
      <c r="I4747" s="434">
        <v>183</v>
      </c>
      <c r="J4747" s="434">
        <v>51557</v>
      </c>
      <c r="K4747" s="434">
        <v>2006</v>
      </c>
    </row>
    <row r="4748" spans="1:11" hidden="1" x14ac:dyDescent="0.25">
      <c r="A4748" s="434">
        <v>256182000</v>
      </c>
      <c r="B4748" s="434">
        <v>34802</v>
      </c>
      <c r="C4748" s="434" t="s">
        <v>20</v>
      </c>
      <c r="D4748" s="434" t="s">
        <v>29</v>
      </c>
      <c r="E4748" s="434">
        <v>14.5</v>
      </c>
      <c r="F4748" s="434">
        <v>13560</v>
      </c>
      <c r="G4748" s="434">
        <v>50858</v>
      </c>
      <c r="H4748" s="434">
        <v>30053</v>
      </c>
      <c r="I4748" s="434">
        <v>183</v>
      </c>
      <c r="J4748" s="434">
        <v>0</v>
      </c>
      <c r="K4748" s="434">
        <v>1970</v>
      </c>
    </row>
    <row r="4749" spans="1:11" hidden="1" x14ac:dyDescent="0.25">
      <c r="A4749" s="434">
        <v>256204000</v>
      </c>
      <c r="B4749" s="434">
        <v>60635</v>
      </c>
      <c r="C4749" s="434" t="s">
        <v>44</v>
      </c>
      <c r="D4749" s="434" t="s">
        <v>29</v>
      </c>
      <c r="E4749" s="434">
        <v>20</v>
      </c>
      <c r="F4749" s="434">
        <v>13491</v>
      </c>
      <c r="G4749" s="434">
        <v>2700</v>
      </c>
      <c r="H4749" s="434">
        <v>30277</v>
      </c>
      <c r="I4749" s="434">
        <v>181</v>
      </c>
      <c r="J4749" s="434">
        <v>0</v>
      </c>
      <c r="K4749" s="434">
        <v>2000</v>
      </c>
    </row>
    <row r="4750" spans="1:11" hidden="1" x14ac:dyDescent="0.25">
      <c r="A4750" s="434">
        <v>256208000</v>
      </c>
      <c r="B4750" s="434">
        <v>253339</v>
      </c>
      <c r="C4750" s="434" t="s">
        <v>44</v>
      </c>
      <c r="D4750" s="434" t="s">
        <v>29</v>
      </c>
      <c r="E4750" s="434">
        <v>21</v>
      </c>
      <c r="F4750" s="434">
        <v>21270</v>
      </c>
      <c r="G4750" s="434">
        <v>5168</v>
      </c>
      <c r="H4750" s="434">
        <v>37049</v>
      </c>
      <c r="I4750" s="434">
        <v>199.63</v>
      </c>
      <c r="J4750" s="434">
        <v>0</v>
      </c>
      <c r="K4750" s="434">
        <v>1970</v>
      </c>
    </row>
    <row r="4751" spans="1:11" hidden="1" x14ac:dyDescent="0.25">
      <c r="A4751" s="434">
        <v>256209000</v>
      </c>
      <c r="B4751" s="434">
        <v>11271</v>
      </c>
      <c r="C4751" s="434" t="s">
        <v>20</v>
      </c>
      <c r="D4751" s="434" t="s">
        <v>29</v>
      </c>
      <c r="E4751" s="434">
        <v>15</v>
      </c>
      <c r="F4751" s="434">
        <v>8561</v>
      </c>
      <c r="G4751" s="434">
        <v>40102</v>
      </c>
      <c r="H4751" s="434">
        <v>25373</v>
      </c>
      <c r="I4751" s="434">
        <v>175.96</v>
      </c>
      <c r="J4751" s="434">
        <v>42885</v>
      </c>
      <c r="K4751" s="434">
        <v>2006</v>
      </c>
    </row>
    <row r="4752" spans="1:11" hidden="1" x14ac:dyDescent="0.25">
      <c r="A4752" s="434">
        <v>256216000</v>
      </c>
      <c r="B4752" s="434">
        <v>54718</v>
      </c>
      <c r="C4752" s="434" t="s">
        <v>44</v>
      </c>
      <c r="D4752" s="434" t="s">
        <v>29</v>
      </c>
      <c r="E4752" s="434">
        <v>18</v>
      </c>
      <c r="F4752" s="434">
        <v>24000</v>
      </c>
      <c r="G4752" s="434">
        <v>2700</v>
      </c>
      <c r="H4752" s="434">
        <v>30277</v>
      </c>
      <c r="I4752" s="434">
        <v>181</v>
      </c>
      <c r="J4752" s="434">
        <v>0</v>
      </c>
      <c r="K4752" s="434">
        <v>2000</v>
      </c>
    </row>
    <row r="4753" spans="1:11" hidden="1" x14ac:dyDescent="0.25">
      <c r="A4753" s="434">
        <v>256227000</v>
      </c>
      <c r="B4753" s="434">
        <v>1</v>
      </c>
      <c r="C4753" s="434" t="s">
        <v>20</v>
      </c>
      <c r="D4753" s="434" t="s">
        <v>25</v>
      </c>
      <c r="E4753" s="434">
        <v>14</v>
      </c>
      <c r="F4753" s="434">
        <v>3900</v>
      </c>
      <c r="G4753" s="434">
        <v>8807</v>
      </c>
      <c r="H4753" s="434">
        <v>5451</v>
      </c>
      <c r="I4753" s="434">
        <v>112</v>
      </c>
      <c r="J4753" s="434">
        <v>9244</v>
      </c>
      <c r="K4753" s="434">
        <v>2004</v>
      </c>
    </row>
    <row r="4754" spans="1:11" hidden="1" x14ac:dyDescent="0.25">
      <c r="A4754" s="434">
        <v>256235000</v>
      </c>
      <c r="B4754" s="434">
        <v>116573</v>
      </c>
      <c r="C4754" s="434" t="s">
        <v>44</v>
      </c>
      <c r="D4754" s="434" t="s">
        <v>36</v>
      </c>
      <c r="E4754" s="434">
        <v>21</v>
      </c>
      <c r="F4754" s="434">
        <v>44400</v>
      </c>
      <c r="G4754" s="434">
        <v>7900</v>
      </c>
      <c r="H4754" s="434">
        <v>98785</v>
      </c>
      <c r="I4754" s="434">
        <v>295.26100000000002</v>
      </c>
      <c r="J4754" s="434">
        <v>0</v>
      </c>
      <c r="K4754" s="434">
        <v>2016</v>
      </c>
    </row>
    <row r="4755" spans="1:11" hidden="1" x14ac:dyDescent="0.25">
      <c r="A4755" s="434">
        <v>256241000</v>
      </c>
      <c r="B4755" s="434">
        <v>13007</v>
      </c>
      <c r="C4755" s="434" t="s">
        <v>61</v>
      </c>
      <c r="D4755" s="434" t="s">
        <v>25</v>
      </c>
      <c r="E4755" s="434">
        <v>13.2</v>
      </c>
      <c r="F4755" s="434">
        <v>3824</v>
      </c>
      <c r="G4755" s="434">
        <v>12000</v>
      </c>
      <c r="H4755" s="434">
        <v>8555</v>
      </c>
      <c r="I4755" s="434">
        <v>140.30000000000001</v>
      </c>
      <c r="K4755" s="434">
        <v>2007</v>
      </c>
    </row>
    <row r="4756" spans="1:11" hidden="1" x14ac:dyDescent="0.25">
      <c r="A4756" s="434">
        <v>256243000</v>
      </c>
      <c r="B4756" s="434">
        <v>42205</v>
      </c>
      <c r="C4756" s="434" t="s">
        <v>24</v>
      </c>
      <c r="D4756" s="434" t="s">
        <v>22</v>
      </c>
      <c r="E4756" s="434">
        <v>43598</v>
      </c>
      <c r="F4756" s="434">
        <v>2500</v>
      </c>
      <c r="G4756" s="434">
        <v>3720</v>
      </c>
      <c r="H4756" s="434">
        <v>3589</v>
      </c>
      <c r="I4756" s="434">
        <v>95</v>
      </c>
      <c r="J4756" s="434">
        <v>3455</v>
      </c>
    </row>
    <row r="4757" spans="1:11" hidden="1" x14ac:dyDescent="0.25">
      <c r="A4757" s="434">
        <v>256245000</v>
      </c>
      <c r="B4757" s="434">
        <v>99215</v>
      </c>
      <c r="C4757" s="434" t="s">
        <v>24</v>
      </c>
      <c r="D4757" s="434" t="s">
        <v>36</v>
      </c>
      <c r="F4757" s="434">
        <v>39000</v>
      </c>
      <c r="G4757" s="434">
        <v>89863</v>
      </c>
      <c r="H4757" s="434">
        <v>105943</v>
      </c>
      <c r="I4757" s="434">
        <v>288.89999999999998</v>
      </c>
      <c r="J4757" s="434">
        <v>162000</v>
      </c>
      <c r="K4757" s="434">
        <v>2016</v>
      </c>
    </row>
    <row r="4758" spans="1:11" hidden="1" x14ac:dyDescent="0.25">
      <c r="A4758" s="434">
        <v>256247000</v>
      </c>
      <c r="B4758" s="434">
        <v>53031</v>
      </c>
      <c r="C4758" s="434" t="s">
        <v>20</v>
      </c>
      <c r="D4758" s="434" t="s">
        <v>25</v>
      </c>
      <c r="E4758" s="434">
        <v>13.7</v>
      </c>
      <c r="F4758" s="434">
        <v>2720</v>
      </c>
      <c r="G4758" s="434">
        <v>5701</v>
      </c>
      <c r="H4758" s="434">
        <v>3974</v>
      </c>
      <c r="I4758" s="434">
        <v>105.5</v>
      </c>
      <c r="J4758" s="434">
        <v>6421</v>
      </c>
      <c r="K4758" s="434">
        <v>2007</v>
      </c>
    </row>
    <row r="4759" spans="1:11" hidden="1" x14ac:dyDescent="0.25">
      <c r="A4759" s="434">
        <v>256295000</v>
      </c>
      <c r="B4759" s="434">
        <v>51077</v>
      </c>
      <c r="C4759" s="434" t="s">
        <v>61</v>
      </c>
      <c r="D4759" s="434" t="s">
        <v>22</v>
      </c>
      <c r="E4759" s="434">
        <v>12.6</v>
      </c>
      <c r="F4759" s="434">
        <v>2400</v>
      </c>
      <c r="G4759" s="434">
        <v>4506</v>
      </c>
      <c r="H4759" s="434">
        <v>3117</v>
      </c>
      <c r="I4759" s="434">
        <v>99.3</v>
      </c>
      <c r="J4759" s="434">
        <v>0</v>
      </c>
      <c r="K4759" s="434">
        <v>1996</v>
      </c>
    </row>
    <row r="4760" spans="1:11" hidden="1" x14ac:dyDescent="0.25">
      <c r="A4760" s="434">
        <v>256296000</v>
      </c>
      <c r="B4760" s="434">
        <v>6997</v>
      </c>
      <c r="C4760" s="434" t="s">
        <v>28</v>
      </c>
      <c r="D4760" s="434" t="s">
        <v>36</v>
      </c>
      <c r="E4760" s="434">
        <v>15</v>
      </c>
      <c r="F4760" s="434">
        <v>16860</v>
      </c>
      <c r="G4760" s="434">
        <v>174204</v>
      </c>
      <c r="H4760" s="434">
        <v>88853</v>
      </c>
      <c r="I4760" s="434">
        <v>289</v>
      </c>
      <c r="J4760" s="434">
        <v>0</v>
      </c>
      <c r="K4760" s="434">
        <v>2006</v>
      </c>
    </row>
    <row r="4761" spans="1:11" hidden="1" x14ac:dyDescent="0.25">
      <c r="A4761" s="434">
        <v>256303000</v>
      </c>
      <c r="B4761" s="434">
        <v>22449</v>
      </c>
      <c r="C4761" s="434" t="s">
        <v>28</v>
      </c>
      <c r="D4761" s="434" t="s">
        <v>29</v>
      </c>
      <c r="E4761" s="434">
        <v>14.5</v>
      </c>
      <c r="F4761" s="434">
        <v>7260</v>
      </c>
      <c r="G4761" s="434">
        <v>60550</v>
      </c>
      <c r="H4761" s="434">
        <v>34049</v>
      </c>
      <c r="I4761" s="434">
        <v>199.98</v>
      </c>
      <c r="J4761" s="434">
        <v>0</v>
      </c>
      <c r="K4761" s="434">
        <v>1970</v>
      </c>
    </row>
    <row r="4762" spans="1:11" hidden="1" x14ac:dyDescent="0.25">
      <c r="A4762" s="434">
        <v>256312000</v>
      </c>
      <c r="B4762" s="434">
        <v>599537</v>
      </c>
      <c r="C4762" s="434" t="s">
        <v>31</v>
      </c>
      <c r="D4762" s="434" t="s">
        <v>25</v>
      </c>
      <c r="E4762" s="434">
        <v>12.5</v>
      </c>
      <c r="F4762" s="434">
        <v>2648</v>
      </c>
      <c r="G4762" s="434">
        <v>6463</v>
      </c>
      <c r="H4762" s="434">
        <v>4200</v>
      </c>
      <c r="I4762" s="434">
        <v>112.64</v>
      </c>
      <c r="J4762" s="434">
        <v>0</v>
      </c>
      <c r="K4762" s="434">
        <v>1970</v>
      </c>
    </row>
    <row r="4763" spans="1:11" hidden="1" x14ac:dyDescent="0.25">
      <c r="A4763" s="434">
        <v>256317000</v>
      </c>
      <c r="B4763" s="434">
        <v>578</v>
      </c>
      <c r="C4763" s="434" t="s">
        <v>28</v>
      </c>
      <c r="D4763" s="434" t="s">
        <v>33</v>
      </c>
      <c r="E4763" s="434">
        <v>14.5</v>
      </c>
      <c r="F4763" s="434">
        <v>8973</v>
      </c>
      <c r="G4763" s="434">
        <v>75583</v>
      </c>
      <c r="H4763" s="434">
        <v>38851</v>
      </c>
      <c r="I4763" s="434">
        <v>225</v>
      </c>
      <c r="K4763" s="434">
        <v>2004</v>
      </c>
    </row>
    <row r="4764" spans="1:11" hidden="1" x14ac:dyDescent="0.25">
      <c r="A4764" s="434">
        <v>256332000</v>
      </c>
      <c r="B4764" s="434">
        <v>814</v>
      </c>
      <c r="C4764" s="434" t="s">
        <v>16</v>
      </c>
      <c r="D4764" s="434" t="s">
        <v>29</v>
      </c>
      <c r="E4764" s="434">
        <v>15.1</v>
      </c>
      <c r="F4764" s="434">
        <v>9267</v>
      </c>
      <c r="G4764" s="434">
        <v>45822</v>
      </c>
      <c r="H4764" s="434">
        <v>28063</v>
      </c>
      <c r="I4764" s="434">
        <v>179.88</v>
      </c>
      <c r="J4764" s="434">
        <v>52947</v>
      </c>
      <c r="K4764" s="434">
        <v>2006</v>
      </c>
    </row>
    <row r="4765" spans="1:11" hidden="1" x14ac:dyDescent="0.25">
      <c r="A4765" s="434">
        <v>256334000</v>
      </c>
      <c r="B4765" s="434">
        <v>11778</v>
      </c>
      <c r="C4765" s="434" t="s">
        <v>28</v>
      </c>
      <c r="D4765" s="434" t="s">
        <v>29</v>
      </c>
      <c r="E4765" s="434">
        <v>14.5</v>
      </c>
      <c r="F4765" s="434">
        <v>7795</v>
      </c>
      <c r="G4765" s="434">
        <v>52438</v>
      </c>
      <c r="H4765" s="434">
        <v>30012</v>
      </c>
      <c r="I4765" s="434">
        <v>189.99</v>
      </c>
      <c r="J4765" s="434">
        <v>0</v>
      </c>
      <c r="K4765" s="434">
        <v>2005</v>
      </c>
    </row>
    <row r="4766" spans="1:11" hidden="1" x14ac:dyDescent="0.25">
      <c r="A4766" s="434">
        <v>256341000</v>
      </c>
      <c r="B4766" s="434">
        <v>91287</v>
      </c>
      <c r="C4766" s="434" t="s">
        <v>61</v>
      </c>
      <c r="D4766" s="434" t="s">
        <v>22</v>
      </c>
      <c r="E4766" s="434">
        <v>13</v>
      </c>
      <c r="F4766" s="434">
        <v>2400</v>
      </c>
      <c r="G4766" s="434">
        <v>4506</v>
      </c>
      <c r="H4766" s="434">
        <v>3117</v>
      </c>
      <c r="I4766" s="434">
        <v>99.3</v>
      </c>
      <c r="J4766" s="434">
        <v>0</v>
      </c>
      <c r="K4766" s="434">
        <v>1995</v>
      </c>
    </row>
    <row r="4767" spans="1:11" hidden="1" x14ac:dyDescent="0.25">
      <c r="A4767" s="434">
        <v>256345000</v>
      </c>
      <c r="B4767" s="434">
        <v>18544</v>
      </c>
      <c r="C4767" s="434" t="s">
        <v>28</v>
      </c>
      <c r="D4767" s="434" t="s">
        <v>36</v>
      </c>
      <c r="E4767" s="434">
        <v>14.5</v>
      </c>
      <c r="F4767" s="434">
        <v>11526</v>
      </c>
      <c r="G4767" s="434">
        <v>115259</v>
      </c>
      <c r="H4767" s="434">
        <v>64111</v>
      </c>
      <c r="I4767" s="434">
        <v>255.26</v>
      </c>
      <c r="J4767" s="434">
        <v>0</v>
      </c>
      <c r="K4767" s="434">
        <v>1970</v>
      </c>
    </row>
    <row r="4768" spans="1:11" hidden="1" x14ac:dyDescent="0.25">
      <c r="A4768" s="434">
        <v>256359000</v>
      </c>
      <c r="B4768" s="434">
        <v>1499</v>
      </c>
      <c r="C4768" s="434" t="s">
        <v>20</v>
      </c>
      <c r="D4768" s="434" t="s">
        <v>29</v>
      </c>
      <c r="E4768" s="434">
        <v>14</v>
      </c>
      <c r="F4768" s="434">
        <v>9960</v>
      </c>
      <c r="G4768" s="434">
        <v>40382</v>
      </c>
      <c r="H4768" s="434">
        <v>25804</v>
      </c>
      <c r="I4768" s="434">
        <v>179.93</v>
      </c>
      <c r="J4768" s="434">
        <v>46821</v>
      </c>
      <c r="K4768" s="434">
        <v>2007</v>
      </c>
    </row>
    <row r="4769" spans="1:11" hidden="1" x14ac:dyDescent="0.25">
      <c r="A4769" s="434">
        <v>256377000</v>
      </c>
      <c r="B4769" s="434">
        <v>54416</v>
      </c>
      <c r="C4769" s="434" t="s">
        <v>24</v>
      </c>
      <c r="D4769" s="434" t="s">
        <v>33</v>
      </c>
      <c r="E4769" s="434">
        <v>15</v>
      </c>
      <c r="F4769" s="434">
        <v>14400</v>
      </c>
      <c r="G4769" s="434">
        <v>115708</v>
      </c>
      <c r="H4769" s="434">
        <v>61332</v>
      </c>
      <c r="I4769" s="434">
        <v>248.97</v>
      </c>
      <c r="J4769" s="434">
        <v>124102</v>
      </c>
      <c r="K4769" s="434">
        <v>2011</v>
      </c>
    </row>
    <row r="4770" spans="1:11" hidden="1" x14ac:dyDescent="0.25">
      <c r="A4770" s="434">
        <v>256380000</v>
      </c>
      <c r="B4770" s="434">
        <v>36960</v>
      </c>
      <c r="C4770" s="434" t="s">
        <v>24</v>
      </c>
      <c r="D4770" s="434" t="s">
        <v>33</v>
      </c>
      <c r="E4770" s="434">
        <v>15</v>
      </c>
      <c r="F4770" s="434">
        <v>14400</v>
      </c>
      <c r="G4770" s="434">
        <v>115708</v>
      </c>
      <c r="H4770" s="434">
        <v>61332</v>
      </c>
      <c r="I4770" s="434">
        <v>248.97</v>
      </c>
      <c r="J4770" s="434">
        <v>124102</v>
      </c>
      <c r="K4770" s="434">
        <v>2012</v>
      </c>
    </row>
    <row r="4771" spans="1:11" hidden="1" x14ac:dyDescent="0.25">
      <c r="A4771" s="434">
        <v>256392000</v>
      </c>
      <c r="B4771" s="434">
        <v>20320</v>
      </c>
      <c r="C4771" s="434" t="s">
        <v>20</v>
      </c>
      <c r="D4771" s="434" t="s">
        <v>29</v>
      </c>
      <c r="E4771" s="434">
        <v>15.6</v>
      </c>
      <c r="F4771" s="434">
        <v>7180</v>
      </c>
      <c r="G4771" s="434">
        <v>49973</v>
      </c>
      <c r="H4771" s="434">
        <v>29812</v>
      </c>
      <c r="I4771" s="434">
        <v>183</v>
      </c>
      <c r="K4771" s="434">
        <v>2015</v>
      </c>
    </row>
    <row r="4772" spans="1:11" hidden="1" x14ac:dyDescent="0.25">
      <c r="A4772" s="434">
        <v>256394000</v>
      </c>
      <c r="B4772" s="434">
        <v>34046</v>
      </c>
      <c r="C4772" s="434" t="s">
        <v>20</v>
      </c>
      <c r="D4772" s="434" t="s">
        <v>22</v>
      </c>
      <c r="I4772" s="434">
        <v>100</v>
      </c>
    </row>
    <row r="4773" spans="1:11" hidden="1" x14ac:dyDescent="0.25">
      <c r="A4773" s="434">
        <v>256396000</v>
      </c>
      <c r="B4773" s="434">
        <v>27994</v>
      </c>
      <c r="C4773" s="434" t="s">
        <v>20</v>
      </c>
      <c r="D4773" s="434" t="s">
        <v>29</v>
      </c>
      <c r="E4773" s="434">
        <v>15.9</v>
      </c>
      <c r="F4773" s="434">
        <v>13560</v>
      </c>
      <c r="G4773" s="434">
        <v>50844</v>
      </c>
      <c r="H4773" s="434">
        <v>30053</v>
      </c>
      <c r="I4773" s="434">
        <v>183</v>
      </c>
      <c r="J4773" s="434">
        <v>51562</v>
      </c>
      <c r="K4773" s="434">
        <v>2006</v>
      </c>
    </row>
    <row r="4774" spans="1:11" hidden="1" x14ac:dyDescent="0.25">
      <c r="A4774" s="434">
        <v>256398000</v>
      </c>
      <c r="B4774" s="434">
        <v>4541</v>
      </c>
      <c r="C4774" s="434" t="s">
        <v>20</v>
      </c>
      <c r="D4774" s="434" t="s">
        <v>25</v>
      </c>
      <c r="E4774" s="434">
        <v>14.5</v>
      </c>
      <c r="F4774" s="434">
        <v>5400</v>
      </c>
      <c r="G4774" s="434">
        <v>15750</v>
      </c>
      <c r="H4774" s="434">
        <v>10605</v>
      </c>
      <c r="I4774" s="434">
        <v>148</v>
      </c>
      <c r="J4774" s="434">
        <v>17661</v>
      </c>
      <c r="K4774" s="434">
        <v>2007</v>
      </c>
    </row>
    <row r="4775" spans="1:11" hidden="1" x14ac:dyDescent="0.25">
      <c r="A4775" s="434">
        <v>256408000</v>
      </c>
      <c r="B4775" s="434">
        <v>629</v>
      </c>
      <c r="C4775" s="434" t="s">
        <v>28</v>
      </c>
      <c r="D4775" s="434" t="s">
        <v>29</v>
      </c>
      <c r="E4775" s="434">
        <v>13.8</v>
      </c>
      <c r="F4775" s="434">
        <v>6050</v>
      </c>
      <c r="G4775" s="434">
        <v>37888</v>
      </c>
      <c r="H4775" s="434">
        <v>23689</v>
      </c>
      <c r="I4775" s="434">
        <v>181</v>
      </c>
      <c r="K4775" s="434">
        <v>2015</v>
      </c>
    </row>
    <row r="4776" spans="1:11" hidden="1" x14ac:dyDescent="0.25">
      <c r="A4776" s="434">
        <v>256416000</v>
      </c>
      <c r="B4776" s="434">
        <v>27687</v>
      </c>
      <c r="C4776" s="434" t="s">
        <v>28</v>
      </c>
      <c r="D4776" s="434" t="s">
        <v>29</v>
      </c>
      <c r="E4776" s="434">
        <v>14.3</v>
      </c>
      <c r="F4776" s="434">
        <v>9780</v>
      </c>
      <c r="G4776" s="434">
        <v>42704</v>
      </c>
      <c r="H4776" s="434">
        <v>25327</v>
      </c>
      <c r="I4776" s="434">
        <v>186.43</v>
      </c>
      <c r="J4776" s="434">
        <v>0</v>
      </c>
      <c r="K4776" s="434">
        <v>2007</v>
      </c>
    </row>
    <row r="4777" spans="1:11" hidden="1" x14ac:dyDescent="0.25">
      <c r="A4777" s="434">
        <v>256426000</v>
      </c>
      <c r="B4777" s="434">
        <v>361113</v>
      </c>
      <c r="C4777" s="434" t="s">
        <v>61</v>
      </c>
      <c r="D4777" s="434" t="s">
        <v>25</v>
      </c>
      <c r="E4777" s="434">
        <v>17</v>
      </c>
      <c r="F4777" s="434">
        <v>23040</v>
      </c>
      <c r="G4777" s="434">
        <v>12036</v>
      </c>
      <c r="H4777" s="434">
        <v>16562</v>
      </c>
      <c r="I4777" s="434">
        <v>138.5</v>
      </c>
      <c r="J4777" s="434">
        <v>0</v>
      </c>
      <c r="K4777" s="434">
        <v>2007</v>
      </c>
    </row>
    <row r="4778" spans="1:11" hidden="1" x14ac:dyDescent="0.25">
      <c r="A4778" s="434">
        <v>256431000</v>
      </c>
      <c r="B4778" s="434">
        <v>11657</v>
      </c>
      <c r="C4778" s="434" t="s">
        <v>16</v>
      </c>
      <c r="D4778" s="434" t="s">
        <v>33</v>
      </c>
      <c r="I4778" s="434">
        <v>239</v>
      </c>
    </row>
    <row r="4779" spans="1:11" hidden="1" x14ac:dyDescent="0.25">
      <c r="A4779" s="434">
        <v>256433000</v>
      </c>
      <c r="B4779" s="434">
        <v>22849</v>
      </c>
      <c r="C4779" s="434" t="s">
        <v>28</v>
      </c>
      <c r="D4779" s="434" t="s">
        <v>36</v>
      </c>
      <c r="E4779" s="434">
        <v>14.5</v>
      </c>
      <c r="F4779" s="434">
        <v>16285</v>
      </c>
      <c r="G4779" s="434">
        <v>115000</v>
      </c>
      <c r="H4779" s="434">
        <v>63993</v>
      </c>
      <c r="I4779" s="434">
        <v>255</v>
      </c>
      <c r="J4779" s="434">
        <v>0</v>
      </c>
      <c r="K4779" s="434">
        <v>1970</v>
      </c>
    </row>
    <row r="4780" spans="1:11" hidden="1" x14ac:dyDescent="0.25">
      <c r="A4780" s="434">
        <v>256439000</v>
      </c>
      <c r="B4780" s="434">
        <v>8059</v>
      </c>
      <c r="C4780" s="434" t="s">
        <v>24</v>
      </c>
      <c r="D4780" s="434" t="s">
        <v>36</v>
      </c>
      <c r="E4780" s="434">
        <v>15.7</v>
      </c>
      <c r="F4780" s="434">
        <v>18660</v>
      </c>
      <c r="G4780" s="434">
        <v>159233</v>
      </c>
      <c r="H4780" s="434">
        <v>81339</v>
      </c>
      <c r="I4780" s="434">
        <v>274.26</v>
      </c>
      <c r="J4780" s="434">
        <v>167986</v>
      </c>
      <c r="K4780" s="434">
        <v>2007</v>
      </c>
    </row>
    <row r="4781" spans="1:11" hidden="1" x14ac:dyDescent="0.25">
      <c r="A4781" s="434">
        <v>256440000</v>
      </c>
      <c r="B4781" s="434">
        <v>5794</v>
      </c>
      <c r="C4781" s="434" t="s">
        <v>16</v>
      </c>
      <c r="D4781" s="434" t="s">
        <v>33</v>
      </c>
      <c r="E4781" s="434">
        <v>15</v>
      </c>
      <c r="F4781" s="434">
        <v>8271</v>
      </c>
      <c r="G4781" s="434">
        <v>113998</v>
      </c>
      <c r="H4781" s="434">
        <v>62394</v>
      </c>
      <c r="I4781" s="434">
        <v>250</v>
      </c>
      <c r="J4781" s="434">
        <v>124510</v>
      </c>
      <c r="K4781" s="434">
        <v>2015</v>
      </c>
    </row>
    <row r="4782" spans="1:11" hidden="1" x14ac:dyDescent="0.25">
      <c r="A4782" s="434">
        <v>256442000</v>
      </c>
      <c r="B4782" s="434">
        <v>1493</v>
      </c>
      <c r="C4782" s="434" t="s">
        <v>20</v>
      </c>
      <c r="D4782" s="434" t="s">
        <v>25</v>
      </c>
      <c r="E4782" s="434">
        <v>13.8</v>
      </c>
      <c r="F4782" s="434">
        <v>3900</v>
      </c>
      <c r="G4782" s="434">
        <v>8824</v>
      </c>
      <c r="H4782" s="434">
        <v>5303</v>
      </c>
      <c r="I4782" s="434">
        <v>114.9</v>
      </c>
      <c r="J4782" s="434">
        <v>8344</v>
      </c>
      <c r="K4782" s="434">
        <v>2006</v>
      </c>
    </row>
    <row r="4783" spans="1:11" hidden="1" x14ac:dyDescent="0.25">
      <c r="A4783" s="434">
        <v>256445000</v>
      </c>
      <c r="B4783" s="434">
        <v>1</v>
      </c>
      <c r="C4783" s="434" t="s">
        <v>20</v>
      </c>
      <c r="D4783" s="434" t="s">
        <v>25</v>
      </c>
      <c r="E4783" s="434">
        <v>14.5</v>
      </c>
      <c r="F4783" s="434">
        <v>3372</v>
      </c>
      <c r="G4783" s="434">
        <v>4832</v>
      </c>
      <c r="H4783" s="434">
        <v>3408</v>
      </c>
      <c r="I4783" s="434">
        <v>102.9</v>
      </c>
      <c r="J4783" s="434">
        <v>5302</v>
      </c>
      <c r="K4783" s="434">
        <v>2003</v>
      </c>
    </row>
    <row r="4784" spans="1:11" hidden="1" x14ac:dyDescent="0.25">
      <c r="A4784" s="434">
        <v>256448000</v>
      </c>
      <c r="B4784" s="434">
        <v>772</v>
      </c>
      <c r="C4784" s="434" t="s">
        <v>20</v>
      </c>
      <c r="D4784" s="434" t="s">
        <v>29</v>
      </c>
      <c r="E4784" s="434">
        <v>15</v>
      </c>
      <c r="F4784" s="434">
        <v>9960</v>
      </c>
      <c r="G4784" s="434">
        <v>50326</v>
      </c>
      <c r="H4784" s="434">
        <v>30312</v>
      </c>
      <c r="I4784" s="434">
        <v>183.2</v>
      </c>
      <c r="J4784" s="434">
        <v>51472</v>
      </c>
      <c r="K4784" s="434">
        <v>2013</v>
      </c>
    </row>
    <row r="4785" spans="1:11" hidden="1" x14ac:dyDescent="0.25">
      <c r="A4785" s="434">
        <v>256451000</v>
      </c>
      <c r="B4785" s="434">
        <v>169328</v>
      </c>
      <c r="C4785" s="434" t="s">
        <v>31</v>
      </c>
      <c r="D4785" s="434" t="s">
        <v>22</v>
      </c>
      <c r="E4785" s="434">
        <v>10.5</v>
      </c>
      <c r="F4785" s="434">
        <v>441</v>
      </c>
      <c r="G4785" s="434">
        <v>1890</v>
      </c>
      <c r="H4785" s="434">
        <v>1521</v>
      </c>
      <c r="I4785" s="434">
        <v>82.44</v>
      </c>
      <c r="J4785" s="434">
        <v>0</v>
      </c>
      <c r="K4785" s="434">
        <v>1985</v>
      </c>
    </row>
    <row r="4786" spans="1:11" hidden="1" x14ac:dyDescent="0.25">
      <c r="A4786" s="434">
        <v>256453000</v>
      </c>
      <c r="B4786" s="434">
        <v>5924</v>
      </c>
      <c r="C4786" s="434" t="s">
        <v>20</v>
      </c>
      <c r="D4786" s="434" t="s">
        <v>22</v>
      </c>
      <c r="E4786" s="434">
        <v>13.5</v>
      </c>
      <c r="F4786" s="434">
        <v>2365</v>
      </c>
      <c r="G4786" s="434">
        <v>4750</v>
      </c>
      <c r="H4786" s="434">
        <v>3100</v>
      </c>
      <c r="I4786" s="434">
        <v>99.9</v>
      </c>
      <c r="J4786" s="434">
        <v>5170</v>
      </c>
      <c r="K4786" s="434">
        <v>2007</v>
      </c>
    </row>
    <row r="4787" spans="1:11" hidden="1" x14ac:dyDescent="0.25">
      <c r="A4787" s="434">
        <v>256454000</v>
      </c>
      <c r="B4787" s="434">
        <v>8439</v>
      </c>
      <c r="C4787" s="434" t="s">
        <v>28</v>
      </c>
      <c r="D4787" s="434" t="s">
        <v>36</v>
      </c>
      <c r="E4787" s="434">
        <v>15.26</v>
      </c>
      <c r="F4787" s="434">
        <v>13235</v>
      </c>
      <c r="G4787" s="434">
        <v>180025</v>
      </c>
      <c r="H4787" s="434">
        <v>94034</v>
      </c>
      <c r="I4787" s="434">
        <v>292</v>
      </c>
      <c r="J4787" s="434">
        <v>0</v>
      </c>
      <c r="K4787" s="434">
        <v>2015</v>
      </c>
    </row>
    <row r="4788" spans="1:11" hidden="1" x14ac:dyDescent="0.25">
      <c r="A4788" s="434">
        <v>256458000</v>
      </c>
      <c r="B4788" s="434">
        <v>40689</v>
      </c>
      <c r="C4788" s="434" t="s">
        <v>28</v>
      </c>
      <c r="D4788" s="434" t="s">
        <v>36</v>
      </c>
      <c r="E4788" s="434">
        <v>15.26</v>
      </c>
      <c r="F4788" s="434">
        <v>13235</v>
      </c>
      <c r="G4788" s="434">
        <v>180025</v>
      </c>
      <c r="H4788" s="434">
        <v>94034</v>
      </c>
      <c r="I4788" s="434">
        <v>292</v>
      </c>
      <c r="J4788" s="434">
        <v>0</v>
      </c>
      <c r="K4788" s="434">
        <v>2015</v>
      </c>
    </row>
    <row r="4789" spans="1:11" hidden="1" x14ac:dyDescent="0.25">
      <c r="A4789" s="434">
        <v>256463000</v>
      </c>
      <c r="B4789" s="434">
        <v>5628</v>
      </c>
      <c r="C4789" s="434" t="s">
        <v>20</v>
      </c>
      <c r="D4789" s="434" t="s">
        <v>29</v>
      </c>
      <c r="E4789" s="434">
        <v>15</v>
      </c>
      <c r="F4789" s="434">
        <v>6000</v>
      </c>
      <c r="G4789" s="434">
        <v>20529</v>
      </c>
      <c r="H4789" s="434">
        <v>12745</v>
      </c>
      <c r="I4789" s="434">
        <v>161.65</v>
      </c>
      <c r="J4789" s="434">
        <v>22753</v>
      </c>
      <c r="K4789" s="434">
        <v>2010</v>
      </c>
    </row>
    <row r="4790" spans="1:11" hidden="1" x14ac:dyDescent="0.25">
      <c r="A4790" s="434">
        <v>256468000</v>
      </c>
      <c r="B4790" s="434">
        <v>7166</v>
      </c>
      <c r="C4790" s="434" t="s">
        <v>20</v>
      </c>
      <c r="D4790" s="434" t="s">
        <v>29</v>
      </c>
      <c r="E4790" s="434">
        <v>14.5</v>
      </c>
      <c r="F4790" s="434">
        <v>10680</v>
      </c>
      <c r="G4790" s="434">
        <v>49999</v>
      </c>
      <c r="H4790" s="434">
        <v>29715</v>
      </c>
      <c r="I4790" s="434">
        <v>183.2</v>
      </c>
      <c r="J4790" s="434">
        <v>46391</v>
      </c>
      <c r="K4790" s="434">
        <v>2015</v>
      </c>
    </row>
    <row r="4791" spans="1:11" hidden="1" x14ac:dyDescent="0.25">
      <c r="A4791" s="434">
        <v>256474000</v>
      </c>
      <c r="B4791" s="434">
        <v>5468</v>
      </c>
      <c r="C4791" s="434" t="s">
        <v>31</v>
      </c>
      <c r="D4791" s="434" t="s">
        <v>29</v>
      </c>
      <c r="E4791" s="434">
        <v>14</v>
      </c>
      <c r="F4791" s="434">
        <v>8900</v>
      </c>
      <c r="G4791" s="434">
        <v>38300</v>
      </c>
      <c r="H4791" s="434">
        <v>24184</v>
      </c>
      <c r="I4791" s="434">
        <v>179.99</v>
      </c>
      <c r="J4791" s="434">
        <v>0</v>
      </c>
    </row>
    <row r="4792" spans="1:11" hidden="1" x14ac:dyDescent="0.25">
      <c r="A4792" s="434">
        <v>256484000</v>
      </c>
      <c r="B4792" s="434">
        <v>10060</v>
      </c>
      <c r="C4792" s="434" t="s">
        <v>28</v>
      </c>
      <c r="D4792" s="434" t="s">
        <v>29</v>
      </c>
      <c r="E4792" s="434">
        <v>14</v>
      </c>
      <c r="F4792" s="434">
        <v>6050</v>
      </c>
      <c r="G4792" s="434">
        <v>39232</v>
      </c>
      <c r="H4792" s="434">
        <v>25303</v>
      </c>
      <c r="I4792" s="434">
        <v>179.99</v>
      </c>
      <c r="J4792" s="434">
        <v>0</v>
      </c>
      <c r="K4792" s="434">
        <v>1970</v>
      </c>
    </row>
    <row r="4793" spans="1:11" hidden="1" x14ac:dyDescent="0.25">
      <c r="A4793" s="434">
        <v>256495000</v>
      </c>
      <c r="B4793" s="434">
        <v>167794</v>
      </c>
      <c r="C4793" s="434" t="s">
        <v>20</v>
      </c>
      <c r="D4793" s="434" t="s">
        <v>29</v>
      </c>
      <c r="E4793" s="434">
        <v>14.5</v>
      </c>
      <c r="F4793" s="434">
        <v>11060</v>
      </c>
      <c r="G4793" s="434">
        <v>37100</v>
      </c>
      <c r="H4793" s="434">
        <v>23337</v>
      </c>
      <c r="I4793" s="434">
        <v>182.55</v>
      </c>
      <c r="J4793" s="434">
        <v>41137</v>
      </c>
      <c r="K4793" s="434">
        <v>2006</v>
      </c>
    </row>
    <row r="4794" spans="1:11" hidden="1" x14ac:dyDescent="0.25">
      <c r="A4794" s="434">
        <v>256508000</v>
      </c>
      <c r="B4794" s="434">
        <v>32931</v>
      </c>
      <c r="C4794" s="434" t="s">
        <v>24</v>
      </c>
      <c r="D4794" s="434" t="s">
        <v>22</v>
      </c>
      <c r="E4794" s="434">
        <v>13.5</v>
      </c>
      <c r="F4794" s="434">
        <v>2500</v>
      </c>
      <c r="G4794" s="434">
        <v>3720</v>
      </c>
      <c r="H4794" s="434">
        <v>3589</v>
      </c>
      <c r="I4794" s="434">
        <v>95</v>
      </c>
      <c r="J4794" s="434">
        <v>3458</v>
      </c>
      <c r="K4794" s="434">
        <v>1970</v>
      </c>
    </row>
    <row r="4795" spans="1:11" hidden="1" x14ac:dyDescent="0.25">
      <c r="A4795" s="434">
        <v>256530000</v>
      </c>
      <c r="B4795" s="434">
        <v>32712</v>
      </c>
      <c r="C4795" s="434" t="s">
        <v>46</v>
      </c>
      <c r="D4795" s="434" t="s">
        <v>22</v>
      </c>
      <c r="E4795" s="434">
        <v>14</v>
      </c>
      <c r="F4795" s="434">
        <v>4008</v>
      </c>
      <c r="G4795" s="434">
        <v>3200</v>
      </c>
      <c r="H4795" s="434">
        <v>2186</v>
      </c>
      <c r="I4795" s="434">
        <v>71.8</v>
      </c>
      <c r="K4795" s="434">
        <v>1998</v>
      </c>
    </row>
    <row r="4796" spans="1:11" hidden="1" x14ac:dyDescent="0.25">
      <c r="A4796" s="434">
        <v>256531000</v>
      </c>
      <c r="B4796" s="434">
        <v>8353</v>
      </c>
      <c r="C4796" s="434" t="s">
        <v>31</v>
      </c>
      <c r="D4796" s="434" t="s">
        <v>25</v>
      </c>
      <c r="E4796" s="434">
        <v>14</v>
      </c>
      <c r="F4796" s="434">
        <v>3840</v>
      </c>
      <c r="G4796" s="434">
        <v>7762</v>
      </c>
      <c r="H4796" s="434">
        <v>5057</v>
      </c>
      <c r="I4796" s="434">
        <v>119.98</v>
      </c>
      <c r="J4796" s="434">
        <v>0</v>
      </c>
      <c r="K4796" s="434">
        <v>1970</v>
      </c>
    </row>
    <row r="4797" spans="1:11" hidden="1" x14ac:dyDescent="0.25">
      <c r="A4797" s="434">
        <v>256541000</v>
      </c>
      <c r="B4797" s="434">
        <v>5798</v>
      </c>
      <c r="C4797" s="434" t="s">
        <v>20</v>
      </c>
      <c r="D4797" s="434" t="s">
        <v>25</v>
      </c>
      <c r="E4797" s="434">
        <v>12.5</v>
      </c>
      <c r="F4797" s="434">
        <v>2999</v>
      </c>
      <c r="G4797" s="434">
        <v>7003</v>
      </c>
      <c r="H4797" s="434">
        <v>4766</v>
      </c>
      <c r="I4797" s="434">
        <v>119.6</v>
      </c>
      <c r="J4797" s="434">
        <v>7894</v>
      </c>
      <c r="K4797" s="434">
        <v>2008</v>
      </c>
    </row>
    <row r="4798" spans="1:11" hidden="1" x14ac:dyDescent="0.25">
      <c r="A4798" s="434">
        <v>256544000</v>
      </c>
      <c r="B4798" s="434">
        <v>722</v>
      </c>
      <c r="C4798" s="434" t="s">
        <v>28</v>
      </c>
      <c r="D4798" s="434" t="s">
        <v>33</v>
      </c>
      <c r="E4798" s="434">
        <v>14</v>
      </c>
      <c r="F4798" s="434">
        <v>7943</v>
      </c>
      <c r="G4798" s="434">
        <v>72561</v>
      </c>
      <c r="H4798" s="434">
        <v>37831</v>
      </c>
      <c r="I4798" s="434">
        <v>225</v>
      </c>
      <c r="K4798" s="434">
        <v>2000</v>
      </c>
    </row>
    <row r="4799" spans="1:11" hidden="1" x14ac:dyDescent="0.25">
      <c r="A4799" s="434">
        <v>256550000</v>
      </c>
      <c r="B4799" s="434">
        <v>6245</v>
      </c>
      <c r="C4799" s="434" t="s">
        <v>16</v>
      </c>
      <c r="D4799" s="434" t="s">
        <v>33</v>
      </c>
      <c r="F4799" s="434">
        <v>11050</v>
      </c>
      <c r="G4799" s="434">
        <v>109999</v>
      </c>
      <c r="H4799" s="434">
        <v>62388</v>
      </c>
      <c r="I4799" s="434">
        <v>249.94900000000001</v>
      </c>
      <c r="J4799" s="434">
        <v>122276</v>
      </c>
      <c r="K4799" s="434">
        <v>2015</v>
      </c>
    </row>
    <row r="4800" spans="1:11" hidden="1" x14ac:dyDescent="0.25">
      <c r="A4800" s="434">
        <v>256559000</v>
      </c>
      <c r="B4800" s="434">
        <v>855313</v>
      </c>
      <c r="C4800" s="434" t="s">
        <v>31</v>
      </c>
      <c r="D4800" s="434" t="s">
        <v>22</v>
      </c>
      <c r="I4800" s="434">
        <v>87</v>
      </c>
    </row>
    <row r="4801" spans="1:11" hidden="1" x14ac:dyDescent="0.25">
      <c r="A4801" s="434">
        <v>256561000</v>
      </c>
      <c r="B4801" s="434">
        <v>156281</v>
      </c>
      <c r="C4801" s="434" t="s">
        <v>44</v>
      </c>
      <c r="D4801" s="434" t="s">
        <v>33</v>
      </c>
      <c r="E4801" s="434">
        <v>21.4</v>
      </c>
      <c r="F4801" s="434">
        <v>19960</v>
      </c>
      <c r="G4801" s="434">
        <v>4915</v>
      </c>
      <c r="H4801" s="434">
        <v>47413</v>
      </c>
      <c r="I4801" s="434">
        <v>208</v>
      </c>
      <c r="J4801" s="434">
        <v>0</v>
      </c>
      <c r="K4801" s="434">
        <v>1970</v>
      </c>
    </row>
    <row r="4802" spans="1:11" hidden="1" x14ac:dyDescent="0.25">
      <c r="A4802" s="434">
        <v>256562000</v>
      </c>
      <c r="B4802" s="434">
        <v>35686</v>
      </c>
      <c r="C4802" s="434" t="s">
        <v>28</v>
      </c>
      <c r="D4802" s="434" t="s">
        <v>29</v>
      </c>
      <c r="E4802" s="434">
        <v>13.6</v>
      </c>
      <c r="F4802" s="434">
        <v>7000</v>
      </c>
      <c r="G4802" s="434">
        <v>21211</v>
      </c>
      <c r="H4802" s="434">
        <v>13965</v>
      </c>
      <c r="I4802" s="434">
        <v>168.56</v>
      </c>
      <c r="J4802" s="434">
        <v>0</v>
      </c>
      <c r="K4802" s="434">
        <v>2007</v>
      </c>
    </row>
    <row r="4803" spans="1:11" hidden="1" x14ac:dyDescent="0.25">
      <c r="A4803" s="434">
        <v>256564000</v>
      </c>
      <c r="B4803" s="434">
        <v>32677</v>
      </c>
      <c r="C4803" s="434" t="s">
        <v>31</v>
      </c>
      <c r="D4803" s="434" t="s">
        <v>29</v>
      </c>
      <c r="E4803" s="434">
        <v>17</v>
      </c>
      <c r="F4803" s="434">
        <v>7000</v>
      </c>
      <c r="G4803" s="434">
        <v>6575</v>
      </c>
      <c r="H4803" s="434">
        <v>16342</v>
      </c>
      <c r="I4803" s="434">
        <v>152</v>
      </c>
      <c r="J4803" s="434">
        <v>0</v>
      </c>
      <c r="K4803" s="434">
        <v>2011</v>
      </c>
    </row>
    <row r="4804" spans="1:11" hidden="1" x14ac:dyDescent="0.25">
      <c r="A4804" s="434">
        <v>256595000</v>
      </c>
      <c r="B4804" s="434">
        <v>986273</v>
      </c>
      <c r="C4804" s="434" t="s">
        <v>31</v>
      </c>
      <c r="D4804" s="434" t="s">
        <v>22</v>
      </c>
      <c r="I4804" s="434">
        <v>87</v>
      </c>
    </row>
    <row r="4805" spans="1:11" hidden="1" x14ac:dyDescent="0.25">
      <c r="A4805" s="434">
        <v>256600000</v>
      </c>
      <c r="B4805" s="434">
        <v>393756</v>
      </c>
      <c r="C4805" s="434" t="s">
        <v>35</v>
      </c>
      <c r="D4805" s="434" t="s">
        <v>29</v>
      </c>
      <c r="E4805" s="434">
        <v>19</v>
      </c>
      <c r="F4805" s="434">
        <v>12177</v>
      </c>
      <c r="G4805" s="434">
        <v>17004</v>
      </c>
      <c r="H4805" s="434">
        <v>15633</v>
      </c>
      <c r="I4805" s="434">
        <v>161.09</v>
      </c>
      <c r="J4805" s="434">
        <v>0</v>
      </c>
      <c r="K4805" s="434">
        <v>1970</v>
      </c>
    </row>
    <row r="4806" spans="1:11" hidden="1" x14ac:dyDescent="0.25">
      <c r="A4806" s="434">
        <v>256624000</v>
      </c>
      <c r="B4806" s="434">
        <v>11617</v>
      </c>
      <c r="C4806" s="434" t="s">
        <v>28</v>
      </c>
      <c r="D4806" s="434" t="s">
        <v>29</v>
      </c>
      <c r="E4806" s="434">
        <v>14</v>
      </c>
      <c r="F4806" s="434">
        <v>6687</v>
      </c>
      <c r="G4806" s="434">
        <v>35443</v>
      </c>
      <c r="H4806" s="434">
        <v>22457</v>
      </c>
      <c r="I4806" s="434">
        <v>176.99</v>
      </c>
      <c r="J4806" s="434">
        <v>0</v>
      </c>
      <c r="K4806" s="434">
        <v>2016</v>
      </c>
    </row>
    <row r="4807" spans="1:11" hidden="1" x14ac:dyDescent="0.25">
      <c r="A4807" s="434">
        <v>256630000</v>
      </c>
      <c r="B4807" s="434">
        <v>6724</v>
      </c>
      <c r="C4807" s="434" t="s">
        <v>28</v>
      </c>
      <c r="D4807" s="434" t="s">
        <v>33</v>
      </c>
      <c r="E4807" s="434">
        <v>14.5</v>
      </c>
      <c r="F4807" s="434">
        <v>8973</v>
      </c>
      <c r="G4807" s="434">
        <v>75734</v>
      </c>
      <c r="H4807" s="434">
        <v>38871</v>
      </c>
      <c r="I4807" s="434">
        <v>225</v>
      </c>
      <c r="J4807" s="434">
        <v>0</v>
      </c>
      <c r="K4807" s="434">
        <v>2005</v>
      </c>
    </row>
    <row r="4808" spans="1:11" hidden="1" x14ac:dyDescent="0.25">
      <c r="A4808" s="434">
        <v>256632000</v>
      </c>
      <c r="B4808" s="434">
        <v>82979</v>
      </c>
      <c r="C4808" s="434" t="s">
        <v>61</v>
      </c>
      <c r="D4808" s="434" t="s">
        <v>22</v>
      </c>
      <c r="E4808" s="434">
        <v>12</v>
      </c>
      <c r="F4808" s="434">
        <v>1850</v>
      </c>
      <c r="G4808" s="434">
        <v>4527</v>
      </c>
      <c r="H4808" s="434">
        <v>3183</v>
      </c>
      <c r="I4808" s="434">
        <v>89.98</v>
      </c>
      <c r="J4808" s="434">
        <v>0</v>
      </c>
      <c r="K4808" s="434">
        <v>2004</v>
      </c>
    </row>
    <row r="4809" spans="1:11" hidden="1" x14ac:dyDescent="0.25">
      <c r="A4809" s="434">
        <v>256638000</v>
      </c>
      <c r="B4809" s="434">
        <v>9143</v>
      </c>
      <c r="C4809" s="434" t="s">
        <v>28</v>
      </c>
      <c r="D4809" s="434" t="s">
        <v>29</v>
      </c>
      <c r="E4809" s="434">
        <v>14.5</v>
      </c>
      <c r="F4809" s="434">
        <v>8890</v>
      </c>
      <c r="G4809" s="434">
        <v>55437</v>
      </c>
      <c r="H4809" s="434">
        <v>31617</v>
      </c>
      <c r="I4809" s="434">
        <v>190</v>
      </c>
      <c r="J4809" s="434">
        <v>0</v>
      </c>
      <c r="K4809" s="434">
        <v>2011</v>
      </c>
    </row>
    <row r="4810" spans="1:11" hidden="1" x14ac:dyDescent="0.25">
      <c r="A4810" s="434">
        <v>256642000</v>
      </c>
      <c r="B4810" s="434">
        <v>57711</v>
      </c>
      <c r="C4810" s="434" t="s">
        <v>28</v>
      </c>
      <c r="D4810" s="434" t="s">
        <v>33</v>
      </c>
      <c r="E4810" s="434">
        <v>14.5</v>
      </c>
      <c r="F4810" s="434">
        <v>9230</v>
      </c>
      <c r="G4810" s="434">
        <v>76801</v>
      </c>
      <c r="H4810" s="434">
        <v>40014</v>
      </c>
      <c r="I4810" s="434">
        <v>225</v>
      </c>
      <c r="J4810" s="434">
        <v>0</v>
      </c>
      <c r="K4810" s="434">
        <v>1970</v>
      </c>
    </row>
    <row r="4811" spans="1:11" hidden="1" x14ac:dyDescent="0.25">
      <c r="A4811" s="434">
        <v>256657000</v>
      </c>
      <c r="B4811" s="434">
        <v>15209</v>
      </c>
      <c r="C4811" s="434" t="s">
        <v>28</v>
      </c>
      <c r="D4811" s="434" t="s">
        <v>33</v>
      </c>
      <c r="E4811" s="434">
        <v>14</v>
      </c>
      <c r="F4811" s="434">
        <v>9605</v>
      </c>
      <c r="G4811" s="434">
        <v>74716</v>
      </c>
      <c r="H4811" s="434">
        <v>40562</v>
      </c>
      <c r="I4811" s="434">
        <v>225</v>
      </c>
      <c r="J4811" s="434">
        <v>0</v>
      </c>
      <c r="K4811" s="434">
        <v>1970</v>
      </c>
    </row>
    <row r="4812" spans="1:11" hidden="1" x14ac:dyDescent="0.25">
      <c r="A4812" s="434">
        <v>256662000</v>
      </c>
      <c r="B4812" s="434">
        <v>24070</v>
      </c>
      <c r="C4812" s="434" t="s">
        <v>28</v>
      </c>
      <c r="D4812" s="434" t="s">
        <v>33</v>
      </c>
      <c r="E4812" s="434">
        <v>14.5</v>
      </c>
      <c r="F4812" s="434">
        <v>10000</v>
      </c>
      <c r="G4812" s="434">
        <v>76064</v>
      </c>
      <c r="H4812" s="434">
        <v>41254</v>
      </c>
      <c r="I4812" s="434">
        <v>225</v>
      </c>
      <c r="J4812" s="434">
        <v>0</v>
      </c>
      <c r="K4812" s="434">
        <v>2012</v>
      </c>
    </row>
    <row r="4813" spans="1:11" hidden="1" x14ac:dyDescent="0.25">
      <c r="A4813" s="434">
        <v>256664000</v>
      </c>
      <c r="B4813" s="434">
        <v>24777</v>
      </c>
      <c r="C4813" s="434" t="s">
        <v>28</v>
      </c>
      <c r="D4813" s="434" t="s">
        <v>29</v>
      </c>
      <c r="E4813" s="434">
        <v>14.8</v>
      </c>
      <c r="F4813" s="434">
        <v>8615</v>
      </c>
      <c r="G4813" s="434">
        <v>38040</v>
      </c>
      <c r="H4813" s="434">
        <v>23974</v>
      </c>
      <c r="I4813" s="434">
        <v>189.99</v>
      </c>
      <c r="J4813" s="434">
        <v>0</v>
      </c>
      <c r="K4813" s="434">
        <v>1970</v>
      </c>
    </row>
    <row r="4814" spans="1:11" hidden="1" x14ac:dyDescent="0.25">
      <c r="A4814" s="434">
        <v>256668000</v>
      </c>
      <c r="B4814" s="434">
        <v>21680</v>
      </c>
      <c r="C4814" s="434" t="s">
        <v>28</v>
      </c>
      <c r="D4814" s="434" t="s">
        <v>36</v>
      </c>
      <c r="E4814" s="434">
        <v>14.5</v>
      </c>
      <c r="F4814" s="434">
        <v>16860</v>
      </c>
      <c r="G4814" s="434">
        <v>177926</v>
      </c>
      <c r="H4814" s="434">
        <v>91373</v>
      </c>
      <c r="I4814" s="434">
        <v>292</v>
      </c>
      <c r="J4814" s="434">
        <v>0</v>
      </c>
      <c r="K4814" s="434">
        <v>2007</v>
      </c>
    </row>
    <row r="4815" spans="1:11" hidden="1" x14ac:dyDescent="0.25">
      <c r="A4815" s="434">
        <v>256671000</v>
      </c>
      <c r="B4815" s="434">
        <v>9080</v>
      </c>
      <c r="C4815" s="434" t="s">
        <v>28</v>
      </c>
      <c r="D4815" s="434" t="s">
        <v>29</v>
      </c>
      <c r="E4815" s="434">
        <v>14.8</v>
      </c>
      <c r="F4815" s="434">
        <v>6.5750000000000002</v>
      </c>
      <c r="G4815" s="434">
        <v>37964</v>
      </c>
      <c r="H4815" s="434">
        <v>23974</v>
      </c>
      <c r="I4815" s="434">
        <v>189.99</v>
      </c>
      <c r="J4815" s="434">
        <v>0</v>
      </c>
      <c r="K4815" s="434">
        <v>1970</v>
      </c>
    </row>
    <row r="4816" spans="1:11" hidden="1" x14ac:dyDescent="0.25">
      <c r="A4816" s="434">
        <v>256672000</v>
      </c>
      <c r="B4816" s="434">
        <v>11565</v>
      </c>
      <c r="C4816" s="434" t="s">
        <v>28</v>
      </c>
      <c r="D4816" s="434" t="s">
        <v>29</v>
      </c>
      <c r="E4816" s="434">
        <v>14</v>
      </c>
      <c r="F4816" s="434">
        <v>6480</v>
      </c>
      <c r="G4816" s="434">
        <v>34111</v>
      </c>
      <c r="H4816" s="434">
        <v>22419</v>
      </c>
      <c r="I4816" s="434">
        <v>179.86</v>
      </c>
      <c r="J4816" s="434">
        <v>0</v>
      </c>
      <c r="K4816" s="434">
        <v>2012</v>
      </c>
    </row>
    <row r="4817" spans="1:11" hidden="1" x14ac:dyDescent="0.25">
      <c r="A4817" s="434">
        <v>256675000</v>
      </c>
      <c r="B4817" s="434">
        <v>49655</v>
      </c>
      <c r="C4817" s="434" t="s">
        <v>28</v>
      </c>
      <c r="D4817" s="434" t="s">
        <v>29</v>
      </c>
      <c r="E4817" s="434">
        <v>14</v>
      </c>
      <c r="F4817" s="434">
        <v>7860</v>
      </c>
      <c r="G4817" s="434">
        <v>30696</v>
      </c>
      <c r="H4817" s="434">
        <v>19906</v>
      </c>
      <c r="I4817" s="434">
        <v>186</v>
      </c>
      <c r="J4817" s="434">
        <v>0</v>
      </c>
      <c r="K4817" s="434">
        <v>2011</v>
      </c>
    </row>
    <row r="4818" spans="1:11" hidden="1" x14ac:dyDescent="0.25">
      <c r="A4818" s="434">
        <v>256678000</v>
      </c>
      <c r="B4818" s="434">
        <v>998</v>
      </c>
      <c r="C4818" s="434" t="s">
        <v>31</v>
      </c>
      <c r="D4818" s="434" t="s">
        <v>25</v>
      </c>
      <c r="E4818" s="434">
        <v>11.5</v>
      </c>
      <c r="F4818" s="434">
        <v>2498</v>
      </c>
      <c r="G4818" s="434">
        <v>8152</v>
      </c>
      <c r="H4818" s="434">
        <v>5222</v>
      </c>
      <c r="I4818" s="434">
        <v>119.95</v>
      </c>
      <c r="K4818" s="434">
        <v>2007</v>
      </c>
    </row>
    <row r="4819" spans="1:11" hidden="1" x14ac:dyDescent="0.25">
      <c r="A4819" s="434">
        <v>256682000</v>
      </c>
      <c r="B4819" s="434">
        <v>8601</v>
      </c>
      <c r="C4819" s="434" t="s">
        <v>28</v>
      </c>
      <c r="D4819" s="434" t="s">
        <v>29</v>
      </c>
      <c r="E4819" s="434">
        <v>14</v>
      </c>
      <c r="F4819" s="434">
        <v>6480</v>
      </c>
      <c r="G4819" s="434">
        <v>34022</v>
      </c>
      <c r="H4819" s="434">
        <v>22223</v>
      </c>
      <c r="I4819" s="434">
        <v>180</v>
      </c>
      <c r="J4819" s="434">
        <v>0</v>
      </c>
      <c r="K4819" s="434">
        <v>2012</v>
      </c>
    </row>
    <row r="4820" spans="1:11" hidden="1" x14ac:dyDescent="0.25">
      <c r="A4820" s="434">
        <v>256691000</v>
      </c>
      <c r="B4820" s="434">
        <v>4150</v>
      </c>
      <c r="C4820" s="434" t="s">
        <v>24</v>
      </c>
      <c r="D4820" s="434" t="s">
        <v>25</v>
      </c>
      <c r="E4820" s="434">
        <v>16</v>
      </c>
      <c r="F4820" s="434">
        <v>5920</v>
      </c>
      <c r="G4820" s="434">
        <v>10282</v>
      </c>
      <c r="H4820" s="434">
        <v>9126</v>
      </c>
      <c r="I4820" s="434">
        <v>120.42</v>
      </c>
      <c r="J4820" s="434">
        <v>9104</v>
      </c>
      <c r="K4820" s="434">
        <v>2008</v>
      </c>
    </row>
    <row r="4821" spans="1:11" hidden="1" x14ac:dyDescent="0.25">
      <c r="A4821" s="434">
        <v>256694000</v>
      </c>
      <c r="B4821" s="434">
        <v>11742</v>
      </c>
      <c r="C4821" s="434" t="s">
        <v>24</v>
      </c>
      <c r="D4821" s="434" t="s">
        <v>25</v>
      </c>
      <c r="E4821" s="434">
        <v>15.5</v>
      </c>
      <c r="F4821" s="434">
        <v>5920</v>
      </c>
      <c r="G4821" s="434">
        <v>10308</v>
      </c>
      <c r="H4821" s="434">
        <v>9175</v>
      </c>
      <c r="I4821" s="434">
        <v>120.42</v>
      </c>
      <c r="J4821" s="434">
        <v>9104</v>
      </c>
      <c r="K4821" s="434">
        <v>2008</v>
      </c>
    </row>
    <row r="4822" spans="1:11" hidden="1" x14ac:dyDescent="0.25">
      <c r="A4822" s="434">
        <v>256699000</v>
      </c>
      <c r="B4822" s="434">
        <v>30449</v>
      </c>
      <c r="C4822" s="434" t="s">
        <v>24</v>
      </c>
      <c r="D4822" s="434" t="s">
        <v>33</v>
      </c>
      <c r="E4822" s="434">
        <v>14.9</v>
      </c>
      <c r="F4822" s="434">
        <v>12000</v>
      </c>
      <c r="G4822" s="434">
        <v>105215</v>
      </c>
      <c r="H4822" s="434">
        <v>56227</v>
      </c>
      <c r="I4822" s="434">
        <v>239</v>
      </c>
      <c r="J4822" s="434">
        <v>115572</v>
      </c>
      <c r="K4822" s="434">
        <v>2004</v>
      </c>
    </row>
    <row r="4823" spans="1:11" hidden="1" x14ac:dyDescent="0.25">
      <c r="A4823" s="434">
        <v>256702000</v>
      </c>
      <c r="B4823" s="434">
        <v>821</v>
      </c>
      <c r="C4823" s="434" t="s">
        <v>24</v>
      </c>
      <c r="D4823" s="434" t="s">
        <v>33</v>
      </c>
      <c r="E4823" s="434">
        <v>15</v>
      </c>
      <c r="F4823" s="434">
        <v>13548</v>
      </c>
      <c r="G4823" s="434">
        <v>114800</v>
      </c>
      <c r="H4823" s="434">
        <v>62800</v>
      </c>
      <c r="I4823" s="434">
        <v>248.97</v>
      </c>
      <c r="J4823" s="434">
        <v>124092</v>
      </c>
      <c r="K4823" s="434">
        <v>2008</v>
      </c>
    </row>
    <row r="4824" spans="1:11" hidden="1" x14ac:dyDescent="0.25">
      <c r="A4824" s="434">
        <v>256703000</v>
      </c>
      <c r="B4824" s="434">
        <v>69361</v>
      </c>
      <c r="C4824" s="434" t="s">
        <v>16</v>
      </c>
      <c r="D4824" s="434" t="s">
        <v>33</v>
      </c>
      <c r="E4824" s="434">
        <v>15</v>
      </c>
      <c r="F4824" s="434">
        <v>11942</v>
      </c>
      <c r="G4824" s="434">
        <v>105946</v>
      </c>
      <c r="H4824" s="434">
        <v>59693</v>
      </c>
      <c r="I4824" s="434">
        <v>248</v>
      </c>
      <c r="J4824" s="434">
        <v>0</v>
      </c>
      <c r="K4824" s="434">
        <v>1970</v>
      </c>
    </row>
    <row r="4825" spans="1:11" hidden="1" x14ac:dyDescent="0.25">
      <c r="A4825" s="434">
        <v>256708000</v>
      </c>
      <c r="B4825" s="434">
        <v>719908</v>
      </c>
      <c r="C4825" s="434" t="s">
        <v>31</v>
      </c>
      <c r="D4825" s="434" t="s">
        <v>22</v>
      </c>
      <c r="I4825" s="434">
        <v>87</v>
      </c>
    </row>
    <row r="4826" spans="1:11" hidden="1" x14ac:dyDescent="0.25">
      <c r="A4826" s="434">
        <v>256713000</v>
      </c>
      <c r="B4826" s="434">
        <v>3996</v>
      </c>
      <c r="C4826" s="434" t="s">
        <v>28</v>
      </c>
      <c r="D4826" s="434" t="s">
        <v>29</v>
      </c>
      <c r="F4826" s="434">
        <v>6480</v>
      </c>
      <c r="G4826" s="434">
        <v>33861</v>
      </c>
      <c r="H4826" s="434">
        <v>23322</v>
      </c>
      <c r="I4826" s="434">
        <v>181.1</v>
      </c>
      <c r="K4826" s="434">
        <v>2012</v>
      </c>
    </row>
    <row r="4827" spans="1:11" hidden="1" x14ac:dyDescent="0.25">
      <c r="A4827" s="434">
        <v>256714000</v>
      </c>
      <c r="B4827" s="434">
        <v>4877</v>
      </c>
      <c r="C4827" s="434" t="s">
        <v>20</v>
      </c>
      <c r="D4827" s="434" t="s">
        <v>25</v>
      </c>
      <c r="F4827" s="434">
        <v>6000</v>
      </c>
      <c r="G4827" s="434">
        <v>9410</v>
      </c>
      <c r="H4827" s="434">
        <v>7386</v>
      </c>
      <c r="I4827" s="434">
        <v>128.09</v>
      </c>
      <c r="J4827" s="434">
        <v>10351</v>
      </c>
      <c r="K4827" s="434">
        <v>2011</v>
      </c>
    </row>
    <row r="4828" spans="1:11" hidden="1" x14ac:dyDescent="0.25">
      <c r="A4828" s="434">
        <v>256738000</v>
      </c>
      <c r="B4828" s="434">
        <v>6003</v>
      </c>
      <c r="C4828" s="434" t="s">
        <v>28</v>
      </c>
      <c r="D4828" s="434" t="s">
        <v>29</v>
      </c>
      <c r="E4828" s="434">
        <v>14.5</v>
      </c>
      <c r="F4828" s="434">
        <v>8562</v>
      </c>
      <c r="G4828" s="434">
        <v>42975</v>
      </c>
      <c r="H4828" s="434">
        <v>25503</v>
      </c>
      <c r="I4828" s="434">
        <v>185.05</v>
      </c>
      <c r="K4828" s="434">
        <v>1996</v>
      </c>
    </row>
    <row r="4829" spans="1:11" hidden="1" x14ac:dyDescent="0.25">
      <c r="A4829" s="434">
        <v>256744000</v>
      </c>
      <c r="B4829" s="434">
        <v>971</v>
      </c>
      <c r="C4829" s="434" t="s">
        <v>28</v>
      </c>
      <c r="D4829" s="434" t="s">
        <v>29</v>
      </c>
      <c r="E4829" s="434">
        <v>14</v>
      </c>
      <c r="F4829" s="434">
        <v>0</v>
      </c>
      <c r="G4829" s="434">
        <v>60486</v>
      </c>
      <c r="H4829" s="434">
        <v>34229</v>
      </c>
      <c r="I4829" s="434">
        <v>198</v>
      </c>
      <c r="J4829" s="434">
        <v>0</v>
      </c>
    </row>
    <row r="4830" spans="1:11" hidden="1" x14ac:dyDescent="0.25">
      <c r="A4830" s="434">
        <v>256755000</v>
      </c>
      <c r="B4830" s="434">
        <v>37552</v>
      </c>
      <c r="C4830" s="434" t="s">
        <v>24</v>
      </c>
      <c r="D4830" s="434" t="s">
        <v>22</v>
      </c>
      <c r="E4830" s="434">
        <v>14</v>
      </c>
      <c r="F4830" s="434">
        <v>1948</v>
      </c>
      <c r="G4830" s="434">
        <v>3824</v>
      </c>
      <c r="H4830" s="434">
        <v>3430</v>
      </c>
      <c r="I4830" s="434">
        <v>88.4</v>
      </c>
      <c r="J4830" s="434">
        <v>3315</v>
      </c>
      <c r="K4830" s="434">
        <v>2011</v>
      </c>
    </row>
    <row r="4831" spans="1:11" hidden="1" x14ac:dyDescent="0.25">
      <c r="A4831" s="434">
        <v>256757000</v>
      </c>
      <c r="B4831" s="434">
        <v>1534</v>
      </c>
      <c r="C4831" s="434" t="s">
        <v>20</v>
      </c>
      <c r="D4831" s="434" t="s">
        <v>29</v>
      </c>
      <c r="E4831" s="434">
        <v>14.5</v>
      </c>
      <c r="F4831" s="434">
        <v>7180</v>
      </c>
      <c r="G4831" s="434">
        <v>49995</v>
      </c>
      <c r="H4831" s="434">
        <v>24910</v>
      </c>
      <c r="I4831" s="434">
        <v>183.06</v>
      </c>
      <c r="J4831" s="434">
        <v>52019</v>
      </c>
      <c r="K4831" s="434">
        <v>2015</v>
      </c>
    </row>
    <row r="4832" spans="1:11" hidden="1" x14ac:dyDescent="0.25">
      <c r="A4832" s="434">
        <v>256764000</v>
      </c>
      <c r="B4832" s="434">
        <v>11159</v>
      </c>
      <c r="C4832" s="434" t="s">
        <v>20</v>
      </c>
      <c r="D4832" s="434" t="s">
        <v>29</v>
      </c>
      <c r="E4832" s="434">
        <v>13.5</v>
      </c>
      <c r="F4832" s="434">
        <v>6300</v>
      </c>
      <c r="G4832" s="434">
        <v>19118</v>
      </c>
      <c r="H4832" s="434">
        <v>13239</v>
      </c>
      <c r="I4832" s="434">
        <v>161.68</v>
      </c>
      <c r="J4832" s="434">
        <v>0</v>
      </c>
      <c r="K4832" s="434">
        <v>1970</v>
      </c>
    </row>
    <row r="4833" spans="1:11" hidden="1" x14ac:dyDescent="0.25">
      <c r="A4833" s="434">
        <v>256765000</v>
      </c>
      <c r="B4833" s="434">
        <v>8842</v>
      </c>
      <c r="C4833" s="434" t="s">
        <v>20</v>
      </c>
      <c r="D4833" s="434" t="s">
        <v>22</v>
      </c>
      <c r="E4833" s="434">
        <v>11</v>
      </c>
      <c r="F4833" s="434">
        <v>1499</v>
      </c>
      <c r="G4833" s="434">
        <v>3542</v>
      </c>
      <c r="H4833" s="434">
        <v>2490</v>
      </c>
      <c r="I4833" s="434">
        <v>88.31</v>
      </c>
      <c r="J4833" s="434">
        <v>3750</v>
      </c>
      <c r="K4833" s="434">
        <v>2007</v>
      </c>
    </row>
    <row r="4834" spans="1:11" hidden="1" x14ac:dyDescent="0.25">
      <c r="A4834" s="434">
        <v>256770000</v>
      </c>
      <c r="B4834" s="434">
        <v>36437</v>
      </c>
      <c r="C4834" s="434" t="s">
        <v>20</v>
      </c>
      <c r="D4834" s="434" t="s">
        <v>29</v>
      </c>
      <c r="E4834" s="434">
        <v>12.5</v>
      </c>
      <c r="F4834" s="434">
        <v>6300</v>
      </c>
      <c r="G4834" s="434">
        <v>19118</v>
      </c>
      <c r="H4834" s="434">
        <v>13239</v>
      </c>
      <c r="I4834" s="434">
        <v>161.68</v>
      </c>
      <c r="J4834" s="434">
        <v>0</v>
      </c>
      <c r="K4834" s="434">
        <v>1970</v>
      </c>
    </row>
    <row r="4835" spans="1:11" hidden="1" x14ac:dyDescent="0.25">
      <c r="A4835" s="434">
        <v>256784000</v>
      </c>
      <c r="B4835" s="434">
        <v>13912</v>
      </c>
      <c r="C4835" s="434" t="s">
        <v>20</v>
      </c>
      <c r="D4835" s="434" t="s">
        <v>25</v>
      </c>
      <c r="E4835" s="434">
        <v>13.5</v>
      </c>
      <c r="F4835" s="434">
        <v>2990</v>
      </c>
      <c r="G4835" s="434">
        <v>6167</v>
      </c>
      <c r="H4835" s="434">
        <v>3999</v>
      </c>
      <c r="I4835" s="434">
        <v>107.34</v>
      </c>
      <c r="J4835" s="434">
        <v>6678</v>
      </c>
      <c r="K4835" s="434">
        <v>2007</v>
      </c>
    </row>
    <row r="4836" spans="1:11" hidden="1" x14ac:dyDescent="0.25">
      <c r="A4836" s="434">
        <v>256785000</v>
      </c>
      <c r="B4836" s="434">
        <v>17546</v>
      </c>
      <c r="C4836" s="434" t="s">
        <v>28</v>
      </c>
      <c r="D4836" s="434" t="s">
        <v>29</v>
      </c>
      <c r="E4836" s="434">
        <v>14.5</v>
      </c>
      <c r="F4836" s="434">
        <v>8630</v>
      </c>
      <c r="G4836" s="434">
        <v>58722</v>
      </c>
      <c r="H4836" s="434">
        <v>33090</v>
      </c>
      <c r="I4836" s="434">
        <v>197</v>
      </c>
      <c r="J4836" s="434">
        <v>0</v>
      </c>
      <c r="K4836" s="434">
        <v>2012</v>
      </c>
    </row>
    <row r="4837" spans="1:11" hidden="1" x14ac:dyDescent="0.25">
      <c r="A4837" s="434">
        <v>256786000</v>
      </c>
      <c r="B4837" s="434">
        <v>1</v>
      </c>
      <c r="C4837" s="434" t="s">
        <v>28</v>
      </c>
      <c r="D4837" s="434" t="s">
        <v>33</v>
      </c>
      <c r="E4837" s="434">
        <v>14</v>
      </c>
      <c r="F4837" s="434">
        <v>11620</v>
      </c>
      <c r="G4837" s="434">
        <v>79791</v>
      </c>
      <c r="H4837" s="434">
        <v>43717</v>
      </c>
      <c r="I4837" s="434">
        <v>229</v>
      </c>
      <c r="K4837" s="434">
        <v>2011</v>
      </c>
    </row>
    <row r="4838" spans="1:11" hidden="1" x14ac:dyDescent="0.25">
      <c r="A4838" s="434">
        <v>256788000</v>
      </c>
      <c r="B4838" s="434">
        <v>4418</v>
      </c>
      <c r="C4838" s="434" t="s">
        <v>24</v>
      </c>
      <c r="D4838" s="434" t="s">
        <v>22</v>
      </c>
      <c r="E4838" s="434">
        <v>12.5</v>
      </c>
      <c r="F4838" s="434">
        <v>1470</v>
      </c>
      <c r="G4838" s="434">
        <v>2004</v>
      </c>
      <c r="H4838" s="434">
        <v>2223</v>
      </c>
      <c r="I4838" s="434">
        <v>73.599999999999994</v>
      </c>
      <c r="J4838" s="434">
        <v>1760</v>
      </c>
      <c r="K4838" s="434">
        <v>1992</v>
      </c>
    </row>
    <row r="4839" spans="1:11" hidden="1" x14ac:dyDescent="0.25">
      <c r="A4839" s="434">
        <v>256790000</v>
      </c>
      <c r="B4839" s="434">
        <v>13345</v>
      </c>
      <c r="C4839" s="434" t="s">
        <v>20</v>
      </c>
      <c r="D4839" s="434" t="s">
        <v>25</v>
      </c>
      <c r="E4839" s="434">
        <v>14</v>
      </c>
      <c r="F4839" s="434">
        <v>7200</v>
      </c>
      <c r="G4839" s="434">
        <v>16979</v>
      </c>
      <c r="H4839" s="434">
        <v>12164</v>
      </c>
      <c r="I4839" s="434">
        <v>144.05000000000001</v>
      </c>
      <c r="J4839" s="434">
        <v>0</v>
      </c>
    </row>
    <row r="4840" spans="1:11" hidden="1" x14ac:dyDescent="0.25">
      <c r="A4840" s="434">
        <v>256791000</v>
      </c>
      <c r="B4840" s="434">
        <v>23891</v>
      </c>
      <c r="C4840" s="434" t="s">
        <v>16</v>
      </c>
      <c r="D4840" s="434" t="s">
        <v>29</v>
      </c>
      <c r="E4840" s="434">
        <v>10</v>
      </c>
      <c r="F4840" s="434">
        <v>3240</v>
      </c>
      <c r="G4840" s="434">
        <v>13030</v>
      </c>
      <c r="H4840" s="434">
        <v>7833</v>
      </c>
      <c r="I4840" s="434">
        <v>150.15</v>
      </c>
      <c r="J4840" s="434">
        <v>14480</v>
      </c>
      <c r="K4840" s="434">
        <v>2007</v>
      </c>
    </row>
    <row r="4841" spans="1:11" hidden="1" x14ac:dyDescent="0.25">
      <c r="A4841" s="434">
        <v>256792000</v>
      </c>
      <c r="B4841" s="434">
        <v>56522</v>
      </c>
      <c r="C4841" s="434" t="s">
        <v>24</v>
      </c>
      <c r="D4841" s="434" t="s">
        <v>22</v>
      </c>
      <c r="E4841" s="434">
        <v>12</v>
      </c>
      <c r="F4841" s="434">
        <v>1833</v>
      </c>
      <c r="G4841" s="434">
        <v>2347</v>
      </c>
      <c r="H4841" s="434">
        <v>2458</v>
      </c>
      <c r="I4841" s="434">
        <v>74</v>
      </c>
      <c r="J4841" s="434">
        <v>1971</v>
      </c>
      <c r="K4841" s="434">
        <v>1996</v>
      </c>
    </row>
    <row r="4842" spans="1:11" hidden="1" x14ac:dyDescent="0.25">
      <c r="A4842" s="434">
        <v>256793000</v>
      </c>
      <c r="B4842" s="434">
        <v>75581</v>
      </c>
      <c r="C4842" s="434" t="s">
        <v>31</v>
      </c>
      <c r="D4842" s="434" t="s">
        <v>22</v>
      </c>
      <c r="E4842" s="434">
        <v>12</v>
      </c>
      <c r="F4842" s="434">
        <v>1440</v>
      </c>
      <c r="G4842" s="434">
        <v>4175</v>
      </c>
      <c r="H4842" s="434">
        <v>2497</v>
      </c>
      <c r="I4842" s="434">
        <v>88.25</v>
      </c>
      <c r="J4842" s="434">
        <v>0</v>
      </c>
      <c r="K4842" s="434">
        <v>1991</v>
      </c>
    </row>
    <row r="4843" spans="1:11" hidden="1" x14ac:dyDescent="0.25">
      <c r="A4843" s="434">
        <v>256794000</v>
      </c>
      <c r="B4843" s="434">
        <v>7465</v>
      </c>
      <c r="C4843" s="434" t="s">
        <v>28</v>
      </c>
      <c r="D4843" s="434" t="s">
        <v>33</v>
      </c>
      <c r="E4843" s="434">
        <v>14</v>
      </c>
      <c r="F4843" s="434">
        <v>11620</v>
      </c>
      <c r="G4843" s="434">
        <v>79775</v>
      </c>
      <c r="H4843" s="434">
        <v>43717</v>
      </c>
      <c r="I4843" s="434">
        <v>229</v>
      </c>
      <c r="J4843" s="434">
        <v>0</v>
      </c>
      <c r="K4843" s="434">
        <v>2010</v>
      </c>
    </row>
    <row r="4844" spans="1:11" hidden="1" x14ac:dyDescent="0.25">
      <c r="A4844" s="434">
        <v>256798000</v>
      </c>
      <c r="B4844" s="434">
        <v>12110</v>
      </c>
      <c r="C4844" s="434" t="s">
        <v>24</v>
      </c>
      <c r="D4844" s="434" t="s">
        <v>22</v>
      </c>
      <c r="E4844" s="434">
        <v>12.5</v>
      </c>
      <c r="F4844" s="434">
        <v>1470</v>
      </c>
      <c r="G4844" s="434">
        <v>2003</v>
      </c>
      <c r="H4844" s="434">
        <v>2224</v>
      </c>
      <c r="I4844" s="434">
        <v>73.599999999999994</v>
      </c>
      <c r="J4844" s="434">
        <v>1760</v>
      </c>
      <c r="K4844" s="434">
        <v>1992</v>
      </c>
    </row>
    <row r="4845" spans="1:11" hidden="1" x14ac:dyDescent="0.25">
      <c r="A4845" s="434">
        <v>256799000</v>
      </c>
      <c r="B4845" s="434">
        <v>8324</v>
      </c>
      <c r="C4845" s="434" t="s">
        <v>20</v>
      </c>
      <c r="D4845" s="434" t="s">
        <v>29</v>
      </c>
      <c r="I4845" s="434">
        <v>183</v>
      </c>
    </row>
    <row r="4846" spans="1:11" hidden="1" x14ac:dyDescent="0.25">
      <c r="A4846" s="434">
        <v>256805000</v>
      </c>
      <c r="B4846" s="434">
        <v>115329</v>
      </c>
      <c r="C4846" s="434" t="s">
        <v>24</v>
      </c>
      <c r="D4846" s="434" t="s">
        <v>22</v>
      </c>
      <c r="E4846" s="434">
        <v>12</v>
      </c>
      <c r="F4846" s="434">
        <v>1833</v>
      </c>
      <c r="G4846" s="434">
        <v>2347</v>
      </c>
      <c r="H4846" s="434">
        <v>2458</v>
      </c>
      <c r="I4846" s="434">
        <v>74</v>
      </c>
      <c r="J4846" s="434">
        <v>1971</v>
      </c>
      <c r="K4846" s="434">
        <v>1995</v>
      </c>
    </row>
    <row r="4847" spans="1:11" hidden="1" x14ac:dyDescent="0.25">
      <c r="A4847" s="434">
        <v>256806000</v>
      </c>
      <c r="B4847" s="434">
        <v>8559</v>
      </c>
      <c r="C4847" s="434" t="s">
        <v>28</v>
      </c>
      <c r="D4847" s="434" t="s">
        <v>36</v>
      </c>
      <c r="E4847" s="434">
        <v>14.6</v>
      </c>
      <c r="F4847" s="434">
        <v>16848</v>
      </c>
      <c r="G4847" s="434">
        <v>177030</v>
      </c>
      <c r="H4847" s="434">
        <v>91373</v>
      </c>
      <c r="I4847" s="434">
        <v>292</v>
      </c>
      <c r="J4847" s="434">
        <v>0</v>
      </c>
      <c r="K4847" s="434">
        <v>2008</v>
      </c>
    </row>
    <row r="4848" spans="1:11" hidden="1" x14ac:dyDescent="0.25">
      <c r="A4848" s="434">
        <v>256809000</v>
      </c>
      <c r="B4848" s="434">
        <v>64298</v>
      </c>
      <c r="C4848" s="434" t="s">
        <v>20</v>
      </c>
      <c r="D4848" s="434" t="s">
        <v>25</v>
      </c>
      <c r="E4848" s="434">
        <v>14.5</v>
      </c>
      <c r="F4848" s="434">
        <v>6209</v>
      </c>
      <c r="G4848" s="434">
        <v>16745</v>
      </c>
      <c r="H4848" s="434">
        <v>12164</v>
      </c>
      <c r="I4848" s="434">
        <v>144.05000000000001</v>
      </c>
      <c r="J4848" s="434">
        <v>19625</v>
      </c>
      <c r="K4848" s="434">
        <v>2007</v>
      </c>
    </row>
    <row r="4849" spans="1:11" hidden="1" x14ac:dyDescent="0.25">
      <c r="A4849" s="434">
        <v>256815000</v>
      </c>
      <c r="B4849" s="434">
        <v>13267</v>
      </c>
      <c r="C4849" s="434" t="s">
        <v>20</v>
      </c>
      <c r="D4849" s="434" t="s">
        <v>25</v>
      </c>
      <c r="E4849" s="434">
        <v>13</v>
      </c>
      <c r="F4849" s="434">
        <v>3000</v>
      </c>
      <c r="G4849" s="434">
        <v>6064</v>
      </c>
      <c r="H4849" s="434">
        <v>3997</v>
      </c>
      <c r="I4849" s="434">
        <v>107.6</v>
      </c>
      <c r="J4849" s="434">
        <v>6387</v>
      </c>
      <c r="K4849" s="434">
        <v>2007</v>
      </c>
    </row>
    <row r="4850" spans="1:11" hidden="1" x14ac:dyDescent="0.25">
      <c r="A4850" s="434">
        <v>256818000</v>
      </c>
      <c r="B4850" s="434">
        <v>2269</v>
      </c>
      <c r="C4850" s="434" t="s">
        <v>28</v>
      </c>
      <c r="D4850" s="434" t="s">
        <v>33</v>
      </c>
      <c r="E4850" s="434">
        <v>14</v>
      </c>
      <c r="F4850" s="434">
        <v>8990</v>
      </c>
      <c r="G4850" s="434">
        <v>75213</v>
      </c>
      <c r="H4850" s="434">
        <v>40170</v>
      </c>
      <c r="I4850" s="434">
        <v>225</v>
      </c>
      <c r="J4850" s="434">
        <v>0</v>
      </c>
      <c r="K4850" s="434">
        <v>2008</v>
      </c>
    </row>
    <row r="4851" spans="1:11" hidden="1" x14ac:dyDescent="0.25">
      <c r="A4851" s="434">
        <v>256820000</v>
      </c>
      <c r="B4851" s="434">
        <v>24270</v>
      </c>
      <c r="C4851" s="434" t="s">
        <v>28</v>
      </c>
      <c r="D4851" s="434" t="s">
        <v>29</v>
      </c>
      <c r="E4851" s="434">
        <v>14</v>
      </c>
      <c r="F4851" s="434">
        <v>6050</v>
      </c>
      <c r="G4851" s="434">
        <v>39202</v>
      </c>
      <c r="H4851" s="434">
        <v>25303</v>
      </c>
      <c r="I4851" s="434">
        <v>179.99</v>
      </c>
      <c r="J4851" s="434">
        <v>0</v>
      </c>
      <c r="K4851" s="434">
        <v>1970</v>
      </c>
    </row>
    <row r="4852" spans="1:11" hidden="1" x14ac:dyDescent="0.25">
      <c r="A4852" s="434">
        <v>256827000</v>
      </c>
      <c r="B4852" s="434">
        <v>20243</v>
      </c>
      <c r="C4852" s="434" t="s">
        <v>16</v>
      </c>
      <c r="D4852" s="434" t="s">
        <v>29</v>
      </c>
      <c r="E4852" s="434">
        <v>10</v>
      </c>
      <c r="F4852" s="434">
        <v>3240</v>
      </c>
      <c r="G4852" s="434">
        <v>13030</v>
      </c>
      <c r="H4852" s="434">
        <v>7833</v>
      </c>
      <c r="I4852" s="434">
        <v>150.15</v>
      </c>
      <c r="J4852" s="434">
        <v>0</v>
      </c>
      <c r="K4852" s="434">
        <v>1970</v>
      </c>
    </row>
    <row r="4853" spans="1:11" hidden="1" x14ac:dyDescent="0.25">
      <c r="A4853" s="434">
        <v>256831000</v>
      </c>
      <c r="B4853" s="434">
        <v>42833</v>
      </c>
      <c r="C4853" s="434" t="s">
        <v>16</v>
      </c>
      <c r="D4853" s="434" t="s">
        <v>25</v>
      </c>
      <c r="E4853" s="434">
        <v>13</v>
      </c>
      <c r="F4853" s="434">
        <v>3000</v>
      </c>
      <c r="G4853" s="434">
        <v>4916</v>
      </c>
      <c r="H4853" s="434">
        <v>4711</v>
      </c>
      <c r="I4853" s="434">
        <v>108</v>
      </c>
      <c r="J4853" s="434">
        <v>4757</v>
      </c>
      <c r="K4853" s="434">
        <v>2016</v>
      </c>
    </row>
    <row r="4854" spans="1:11" hidden="1" x14ac:dyDescent="0.25">
      <c r="A4854" s="434">
        <v>256850000</v>
      </c>
      <c r="B4854" s="434">
        <v>2840</v>
      </c>
      <c r="C4854" s="434" t="s">
        <v>61</v>
      </c>
      <c r="D4854" s="434" t="s">
        <v>29</v>
      </c>
      <c r="E4854" s="434">
        <v>19.399999999999999</v>
      </c>
      <c r="F4854" s="434">
        <v>15785</v>
      </c>
      <c r="G4854" s="434">
        <v>30346</v>
      </c>
      <c r="H4854" s="434">
        <v>23132</v>
      </c>
      <c r="I4854" s="434">
        <v>192.9</v>
      </c>
      <c r="K4854" s="434">
        <v>2003</v>
      </c>
    </row>
    <row r="4855" spans="1:11" hidden="1" x14ac:dyDescent="0.25">
      <c r="A4855" s="434">
        <v>256878000</v>
      </c>
      <c r="B4855" s="434">
        <v>198420</v>
      </c>
      <c r="C4855" s="434" t="s">
        <v>44</v>
      </c>
      <c r="D4855" s="434" t="s">
        <v>29</v>
      </c>
      <c r="E4855" s="434">
        <v>20</v>
      </c>
      <c r="F4855" s="434">
        <v>9709</v>
      </c>
      <c r="G4855" s="434">
        <v>2952</v>
      </c>
      <c r="H4855" s="434">
        <v>18627</v>
      </c>
      <c r="I4855" s="434">
        <v>164.35</v>
      </c>
      <c r="J4855" s="434">
        <v>0</v>
      </c>
      <c r="K4855" s="434">
        <v>1981</v>
      </c>
    </row>
    <row r="4856" spans="1:11" hidden="1" x14ac:dyDescent="0.25">
      <c r="A4856" s="434">
        <v>256889000</v>
      </c>
      <c r="B4856" s="434">
        <v>16452</v>
      </c>
      <c r="C4856" s="434" t="s">
        <v>28</v>
      </c>
      <c r="D4856" s="434" t="s">
        <v>29</v>
      </c>
      <c r="E4856" s="434">
        <v>14</v>
      </c>
      <c r="F4856" s="434">
        <v>6050</v>
      </c>
      <c r="G4856" s="434">
        <v>40600</v>
      </c>
      <c r="H4856" s="434">
        <v>24604</v>
      </c>
      <c r="I4856" s="434">
        <v>179.99</v>
      </c>
      <c r="K4856" s="434">
        <v>2015</v>
      </c>
    </row>
    <row r="4857" spans="1:11" hidden="1" x14ac:dyDescent="0.25">
      <c r="A4857" s="434">
        <v>256892000</v>
      </c>
      <c r="B4857" s="434">
        <v>38007</v>
      </c>
      <c r="C4857" s="434" t="s">
        <v>28</v>
      </c>
      <c r="D4857" s="434" t="s">
        <v>29</v>
      </c>
      <c r="E4857" s="434">
        <v>14.1</v>
      </c>
      <c r="F4857" s="434">
        <v>6050</v>
      </c>
      <c r="G4857" s="434">
        <v>40652</v>
      </c>
      <c r="H4857" s="434">
        <v>24604</v>
      </c>
      <c r="I4857" s="434">
        <v>179.99</v>
      </c>
      <c r="J4857" s="434">
        <v>0</v>
      </c>
      <c r="K4857" s="434">
        <v>2015</v>
      </c>
    </row>
    <row r="4858" spans="1:11" hidden="1" x14ac:dyDescent="0.25">
      <c r="A4858" s="434">
        <v>256902000</v>
      </c>
      <c r="B4858" s="434">
        <v>161763</v>
      </c>
      <c r="C4858" s="434" t="s">
        <v>20</v>
      </c>
      <c r="D4858" s="434" t="s">
        <v>29</v>
      </c>
      <c r="E4858" s="434">
        <v>14.5</v>
      </c>
      <c r="F4858" s="434">
        <v>7280</v>
      </c>
      <c r="G4858" s="434">
        <v>39060</v>
      </c>
      <c r="H4858" s="434">
        <v>24184</v>
      </c>
      <c r="I4858" s="434">
        <v>184.26</v>
      </c>
      <c r="J4858" s="434">
        <v>41633</v>
      </c>
      <c r="K4858" s="434">
        <v>2015</v>
      </c>
    </row>
    <row r="4859" spans="1:11" hidden="1" x14ac:dyDescent="0.25">
      <c r="A4859" s="434">
        <v>256908000</v>
      </c>
      <c r="B4859" s="434">
        <v>43091</v>
      </c>
      <c r="C4859" s="434" t="s">
        <v>28</v>
      </c>
      <c r="D4859" s="434" t="s">
        <v>29</v>
      </c>
      <c r="E4859" s="434">
        <v>12.4</v>
      </c>
      <c r="F4859" s="434">
        <v>3824</v>
      </c>
      <c r="G4859" s="434">
        <v>16884</v>
      </c>
      <c r="H4859" s="434">
        <v>10965</v>
      </c>
      <c r="I4859" s="434">
        <v>152</v>
      </c>
      <c r="J4859" s="434">
        <v>0</v>
      </c>
      <c r="K4859" s="434">
        <v>2007</v>
      </c>
    </row>
    <row r="4860" spans="1:11" hidden="1" x14ac:dyDescent="0.25">
      <c r="A4860" s="434">
        <v>256909000</v>
      </c>
      <c r="B4860" s="434">
        <v>35998</v>
      </c>
      <c r="C4860" s="434" t="s">
        <v>20</v>
      </c>
      <c r="D4860" s="434" t="s">
        <v>29</v>
      </c>
      <c r="E4860" s="434">
        <v>15.9</v>
      </c>
      <c r="F4860" s="434">
        <v>13560</v>
      </c>
      <c r="G4860" s="434">
        <v>51246</v>
      </c>
      <c r="H4860" s="434">
        <v>30119</v>
      </c>
      <c r="I4860" s="434">
        <v>183</v>
      </c>
      <c r="J4860" s="434">
        <v>51559</v>
      </c>
      <c r="K4860" s="434">
        <v>2008</v>
      </c>
    </row>
    <row r="4861" spans="1:11" hidden="1" x14ac:dyDescent="0.25">
      <c r="A4861" s="434">
        <v>256910000</v>
      </c>
      <c r="B4861" s="434">
        <v>52366</v>
      </c>
      <c r="C4861" s="434" t="s">
        <v>28</v>
      </c>
      <c r="D4861" s="434" t="s">
        <v>29</v>
      </c>
      <c r="E4861" s="434">
        <v>12.4</v>
      </c>
      <c r="F4861" s="434">
        <v>3824</v>
      </c>
      <c r="G4861" s="434">
        <v>16985</v>
      </c>
      <c r="H4861" s="434">
        <v>10784</v>
      </c>
      <c r="I4861" s="434">
        <v>151.5</v>
      </c>
      <c r="J4861" s="434">
        <v>0</v>
      </c>
      <c r="K4861" s="434">
        <v>2008</v>
      </c>
    </row>
    <row r="4862" spans="1:11" hidden="1" x14ac:dyDescent="0.25">
      <c r="A4862" s="434">
        <v>256913000</v>
      </c>
      <c r="B4862" s="434">
        <v>1</v>
      </c>
      <c r="C4862" s="434" t="s">
        <v>28</v>
      </c>
      <c r="D4862" s="434" t="s">
        <v>33</v>
      </c>
      <c r="E4862" s="434">
        <v>14.5</v>
      </c>
      <c r="F4862" s="434">
        <v>11060</v>
      </c>
      <c r="G4862" s="434">
        <v>75707</v>
      </c>
      <c r="H4862" s="434">
        <v>38886</v>
      </c>
      <c r="I4862" s="434">
        <v>225</v>
      </c>
      <c r="K4862" s="434">
        <v>2004</v>
      </c>
    </row>
    <row r="4863" spans="1:11" hidden="1" x14ac:dyDescent="0.25">
      <c r="A4863" s="434">
        <v>256919000</v>
      </c>
      <c r="B4863" s="434">
        <v>12096</v>
      </c>
      <c r="C4863" s="434" t="s">
        <v>28</v>
      </c>
      <c r="D4863" s="434" t="s">
        <v>29</v>
      </c>
      <c r="E4863" s="434">
        <v>13.8</v>
      </c>
      <c r="F4863" s="434">
        <v>6050</v>
      </c>
      <c r="G4863" s="434">
        <v>37650</v>
      </c>
      <c r="H4863" s="434">
        <v>23689</v>
      </c>
      <c r="I4863" s="434">
        <v>181</v>
      </c>
      <c r="J4863" s="434">
        <v>0</v>
      </c>
      <c r="K4863" s="434">
        <v>2015</v>
      </c>
    </row>
    <row r="4864" spans="1:11" hidden="1" x14ac:dyDescent="0.25">
      <c r="A4864" s="434">
        <v>256929000</v>
      </c>
      <c r="B4864" s="434">
        <v>1287</v>
      </c>
      <c r="C4864" s="434" t="s">
        <v>20</v>
      </c>
      <c r="D4864" s="434" t="s">
        <v>25</v>
      </c>
      <c r="E4864" s="434">
        <v>14.5</v>
      </c>
      <c r="F4864" s="434">
        <v>5400</v>
      </c>
      <c r="G4864" s="434">
        <v>15750</v>
      </c>
      <c r="H4864" s="434">
        <v>10350</v>
      </c>
      <c r="I4864" s="434">
        <v>148</v>
      </c>
      <c r="J4864" s="434">
        <v>17661</v>
      </c>
      <c r="K4864" s="434">
        <v>2007</v>
      </c>
    </row>
    <row r="4865" spans="1:11" hidden="1" x14ac:dyDescent="0.25">
      <c r="A4865" s="434">
        <v>256934000</v>
      </c>
      <c r="B4865" s="434">
        <v>6763</v>
      </c>
      <c r="C4865" s="434" t="s">
        <v>20</v>
      </c>
      <c r="D4865" s="434" t="s">
        <v>25</v>
      </c>
      <c r="E4865" s="434">
        <v>14</v>
      </c>
      <c r="F4865" s="434">
        <v>4000</v>
      </c>
      <c r="G4865" s="434">
        <v>7842</v>
      </c>
      <c r="H4865" s="434">
        <v>5289</v>
      </c>
      <c r="I4865" s="434">
        <v>122.526</v>
      </c>
      <c r="J4865" s="434">
        <v>8397</v>
      </c>
      <c r="K4865" s="434">
        <v>2008</v>
      </c>
    </row>
    <row r="4866" spans="1:11" hidden="1" x14ac:dyDescent="0.25">
      <c r="A4866" s="434">
        <v>256942000</v>
      </c>
      <c r="B4866" s="434">
        <v>3925</v>
      </c>
      <c r="C4866" s="434" t="s">
        <v>24</v>
      </c>
      <c r="D4866" s="434" t="s">
        <v>25</v>
      </c>
      <c r="E4866" s="434">
        <v>15</v>
      </c>
      <c r="F4866" s="434">
        <v>4550</v>
      </c>
      <c r="G4866" s="434">
        <v>6625</v>
      </c>
      <c r="H4866" s="434">
        <v>5764</v>
      </c>
      <c r="I4866" s="434">
        <v>119.3</v>
      </c>
      <c r="J4866" s="434">
        <v>7223</v>
      </c>
      <c r="K4866" s="434">
        <v>2001</v>
      </c>
    </row>
    <row r="4867" spans="1:11" hidden="1" x14ac:dyDescent="0.25">
      <c r="A4867" s="434">
        <v>256944000</v>
      </c>
      <c r="B4867" s="434">
        <v>16254</v>
      </c>
      <c r="C4867" s="434" t="s">
        <v>28</v>
      </c>
      <c r="D4867" s="434" t="s">
        <v>33</v>
      </c>
      <c r="E4867" s="434">
        <v>14</v>
      </c>
      <c r="F4867" s="434">
        <v>8990</v>
      </c>
      <c r="G4867" s="434">
        <v>75204</v>
      </c>
      <c r="H4867" s="434">
        <v>40170</v>
      </c>
      <c r="I4867" s="434">
        <v>225</v>
      </c>
      <c r="K4867" s="434">
        <v>2007</v>
      </c>
    </row>
    <row r="4868" spans="1:11" hidden="1" x14ac:dyDescent="0.25">
      <c r="A4868" s="434">
        <v>256945000</v>
      </c>
      <c r="B4868" s="434">
        <v>29463</v>
      </c>
      <c r="C4868" s="434" t="s">
        <v>20</v>
      </c>
      <c r="D4868" s="434" t="s">
        <v>29</v>
      </c>
      <c r="E4868" s="434">
        <v>14.5</v>
      </c>
      <c r="F4868" s="434">
        <v>9962</v>
      </c>
      <c r="G4868" s="434">
        <v>36939</v>
      </c>
      <c r="H4868" s="434">
        <v>23246</v>
      </c>
      <c r="I4868" s="434">
        <v>182.53</v>
      </c>
      <c r="J4868" s="434">
        <v>0</v>
      </c>
      <c r="K4868" s="434">
        <v>1970</v>
      </c>
    </row>
    <row r="4869" spans="1:11" hidden="1" x14ac:dyDescent="0.25">
      <c r="A4869" s="434">
        <v>256951000</v>
      </c>
      <c r="B4869" s="434">
        <v>586303</v>
      </c>
      <c r="C4869" s="434" t="s">
        <v>31</v>
      </c>
      <c r="D4869" s="434" t="s">
        <v>22</v>
      </c>
      <c r="I4869" s="434">
        <v>82</v>
      </c>
    </row>
    <row r="4870" spans="1:11" hidden="1" x14ac:dyDescent="0.25">
      <c r="A4870" s="434">
        <v>256953000</v>
      </c>
      <c r="B4870" s="434">
        <v>645092</v>
      </c>
      <c r="C4870" s="434" t="s">
        <v>31</v>
      </c>
      <c r="D4870" s="434" t="s">
        <v>22</v>
      </c>
      <c r="I4870" s="434">
        <v>82</v>
      </c>
    </row>
    <row r="4871" spans="1:11" hidden="1" x14ac:dyDescent="0.25">
      <c r="A4871" s="434">
        <v>256956000</v>
      </c>
      <c r="B4871" s="434">
        <v>46795</v>
      </c>
      <c r="C4871" s="434" t="s">
        <v>61</v>
      </c>
      <c r="D4871" s="434" t="s">
        <v>25</v>
      </c>
      <c r="E4871" s="434">
        <v>13</v>
      </c>
      <c r="F4871" s="434">
        <v>2640</v>
      </c>
      <c r="G4871" s="434">
        <v>4850</v>
      </c>
      <c r="H4871" s="434">
        <v>3400</v>
      </c>
      <c r="I4871" s="434">
        <v>100.7</v>
      </c>
      <c r="J4871" s="434">
        <v>0</v>
      </c>
      <c r="K4871" s="434">
        <v>2005</v>
      </c>
    </row>
    <row r="4872" spans="1:11" hidden="1" x14ac:dyDescent="0.25">
      <c r="A4872" s="434">
        <v>256974000</v>
      </c>
      <c r="B4872" s="434">
        <v>8200</v>
      </c>
      <c r="C4872" s="434" t="s">
        <v>28</v>
      </c>
      <c r="D4872" s="434" t="s">
        <v>36</v>
      </c>
      <c r="E4872" s="434">
        <v>14.5</v>
      </c>
      <c r="F4872" s="434">
        <v>16860</v>
      </c>
      <c r="G4872" s="434">
        <v>177894</v>
      </c>
      <c r="H4872" s="434">
        <v>91373</v>
      </c>
      <c r="I4872" s="434">
        <v>292</v>
      </c>
      <c r="J4872" s="434">
        <v>0</v>
      </c>
      <c r="K4872" s="434">
        <v>2008</v>
      </c>
    </row>
    <row r="4873" spans="1:11" hidden="1" x14ac:dyDescent="0.25">
      <c r="A4873" s="434">
        <v>256998000</v>
      </c>
      <c r="B4873" s="434">
        <v>24657</v>
      </c>
      <c r="C4873" s="434" t="s">
        <v>28</v>
      </c>
      <c r="D4873" s="434" t="s">
        <v>29</v>
      </c>
      <c r="E4873" s="434">
        <v>14.3</v>
      </c>
      <c r="F4873" s="434">
        <v>9960</v>
      </c>
      <c r="G4873" s="434">
        <v>42704</v>
      </c>
      <c r="H4873" s="434">
        <v>25327</v>
      </c>
      <c r="I4873" s="434">
        <v>186.45</v>
      </c>
      <c r="J4873" s="434">
        <v>0</v>
      </c>
      <c r="K4873" s="434">
        <v>2008</v>
      </c>
    </row>
    <row r="4874" spans="1:11" hidden="1" x14ac:dyDescent="0.25">
      <c r="A4874" s="434">
        <v>257000020</v>
      </c>
      <c r="B4874" s="434">
        <v>1311860</v>
      </c>
      <c r="C4874" s="434" t="s">
        <v>31</v>
      </c>
      <c r="D4874" s="434" t="s">
        <v>13</v>
      </c>
      <c r="I4874" s="434">
        <v>15</v>
      </c>
    </row>
    <row r="4875" spans="1:11" x14ac:dyDescent="0.25">
      <c r="A4875" s="434">
        <v>257000110</v>
      </c>
      <c r="B4875" s="434">
        <v>394009</v>
      </c>
      <c r="C4875" s="434" t="s">
        <v>59</v>
      </c>
      <c r="D4875" s="434" t="s">
        <v>13</v>
      </c>
      <c r="I4875" s="434">
        <v>10</v>
      </c>
      <c r="J4875" s="434">
        <v>0</v>
      </c>
      <c r="K4875" s="434">
        <v>1970</v>
      </c>
    </row>
    <row r="4876" spans="1:11" hidden="1" x14ac:dyDescent="0.25">
      <c r="A4876" s="434">
        <v>257000170</v>
      </c>
      <c r="B4876" s="434">
        <v>73</v>
      </c>
      <c r="C4876" s="434" t="s">
        <v>61</v>
      </c>
      <c r="D4876" s="434" t="s">
        <v>13</v>
      </c>
      <c r="I4876" s="434">
        <v>5</v>
      </c>
      <c r="J4876" s="434">
        <v>0</v>
      </c>
      <c r="K4876" s="434">
        <v>1970</v>
      </c>
    </row>
    <row r="4877" spans="1:11" x14ac:dyDescent="0.25">
      <c r="A4877" s="434">
        <v>257000202</v>
      </c>
      <c r="B4877" s="434">
        <v>42877</v>
      </c>
      <c r="C4877" s="434" t="s">
        <v>59</v>
      </c>
      <c r="D4877" s="434" t="s">
        <v>17</v>
      </c>
      <c r="I4877" s="434">
        <v>36</v>
      </c>
      <c r="J4877" s="434">
        <v>0</v>
      </c>
      <c r="K4877" s="434">
        <v>1970</v>
      </c>
    </row>
    <row r="4878" spans="1:11" hidden="1" x14ac:dyDescent="0.25">
      <c r="A4878" s="434">
        <v>257000210</v>
      </c>
      <c r="B4878" s="434">
        <v>1114080</v>
      </c>
      <c r="C4878" s="434" t="s">
        <v>56</v>
      </c>
      <c r="D4878" s="434" t="s">
        <v>13</v>
      </c>
      <c r="I4878" s="434">
        <v>18</v>
      </c>
    </row>
    <row r="4879" spans="1:11" x14ac:dyDescent="0.25">
      <c r="A4879" s="434">
        <v>257000250</v>
      </c>
      <c r="B4879" s="434">
        <v>284505</v>
      </c>
      <c r="C4879" s="434" t="s">
        <v>59</v>
      </c>
      <c r="D4879" s="434" t="s">
        <v>13</v>
      </c>
      <c r="I4879" s="434">
        <v>11</v>
      </c>
      <c r="J4879" s="434">
        <v>0</v>
      </c>
      <c r="K4879" s="434">
        <v>1970</v>
      </c>
    </row>
    <row r="4880" spans="1:11" hidden="1" x14ac:dyDescent="0.25">
      <c r="A4880" s="434">
        <v>257000260</v>
      </c>
      <c r="B4880" s="434">
        <v>814731</v>
      </c>
      <c r="C4880" s="434" t="s">
        <v>56</v>
      </c>
      <c r="D4880" s="434" t="s">
        <v>13</v>
      </c>
      <c r="I4880" s="434">
        <v>14</v>
      </c>
    </row>
    <row r="4881" spans="1:11" x14ac:dyDescent="0.25">
      <c r="A4881" s="434">
        <v>257000320</v>
      </c>
      <c r="B4881" s="434">
        <v>262105</v>
      </c>
      <c r="C4881" s="434" t="s">
        <v>59</v>
      </c>
      <c r="D4881" s="434" t="s">
        <v>13</v>
      </c>
      <c r="I4881" s="434">
        <v>11</v>
      </c>
    </row>
    <row r="4882" spans="1:11" x14ac:dyDescent="0.25">
      <c r="A4882" s="434">
        <v>257000340</v>
      </c>
      <c r="B4882" s="434">
        <v>130060</v>
      </c>
      <c r="C4882" s="434" t="s">
        <v>59</v>
      </c>
      <c r="D4882" s="434" t="s">
        <v>13</v>
      </c>
      <c r="I4882" s="434">
        <v>15</v>
      </c>
      <c r="J4882" s="434">
        <v>0</v>
      </c>
      <c r="K4882" s="434">
        <v>1970</v>
      </c>
    </row>
    <row r="4883" spans="1:11" hidden="1" x14ac:dyDescent="0.25">
      <c r="A4883" s="434">
        <v>257000380</v>
      </c>
      <c r="B4883" s="434">
        <v>4072</v>
      </c>
      <c r="C4883" s="434" t="s">
        <v>61</v>
      </c>
      <c r="D4883" s="434" t="s">
        <v>13</v>
      </c>
      <c r="I4883" s="434">
        <v>12</v>
      </c>
      <c r="J4883" s="434">
        <v>0</v>
      </c>
      <c r="K4883" s="434">
        <v>1970</v>
      </c>
    </row>
    <row r="4884" spans="1:11" hidden="1" x14ac:dyDescent="0.25">
      <c r="A4884" s="434">
        <v>257000390</v>
      </c>
      <c r="B4884" s="434">
        <v>75565</v>
      </c>
      <c r="C4884" s="434" t="s">
        <v>48</v>
      </c>
      <c r="D4884" s="434" t="s">
        <v>13</v>
      </c>
      <c r="I4884" s="434">
        <v>15</v>
      </c>
    </row>
    <row r="4885" spans="1:11" x14ac:dyDescent="0.25">
      <c r="A4885" s="434">
        <v>257000410</v>
      </c>
      <c r="B4885" s="434">
        <v>348165</v>
      </c>
      <c r="C4885" s="434" t="s">
        <v>59</v>
      </c>
      <c r="D4885" s="434" t="s">
        <v>13</v>
      </c>
      <c r="I4885" s="434">
        <v>13</v>
      </c>
      <c r="J4885" s="434">
        <v>0</v>
      </c>
      <c r="K4885" s="434">
        <v>1970</v>
      </c>
    </row>
    <row r="4886" spans="1:11" hidden="1" x14ac:dyDescent="0.25">
      <c r="A4886" s="434">
        <v>257000420</v>
      </c>
      <c r="B4886" s="434">
        <v>28140</v>
      </c>
      <c r="C4886" s="434" t="s">
        <v>61</v>
      </c>
      <c r="D4886" s="434" t="s">
        <v>13</v>
      </c>
      <c r="I4886" s="434">
        <v>11</v>
      </c>
    </row>
    <row r="4887" spans="1:11" x14ac:dyDescent="0.25">
      <c r="A4887" s="434">
        <v>257000430</v>
      </c>
      <c r="B4887" s="434">
        <v>124627</v>
      </c>
      <c r="C4887" s="434" t="s">
        <v>59</v>
      </c>
      <c r="D4887" s="434" t="s">
        <v>13</v>
      </c>
      <c r="I4887" s="434">
        <v>13</v>
      </c>
      <c r="J4887" s="434">
        <v>0</v>
      </c>
      <c r="K4887" s="434">
        <v>1970</v>
      </c>
    </row>
    <row r="4888" spans="1:11" x14ac:dyDescent="0.25">
      <c r="A4888" s="434">
        <v>257000440</v>
      </c>
      <c r="B4888" s="434">
        <v>558806</v>
      </c>
      <c r="C4888" s="434" t="s">
        <v>59</v>
      </c>
      <c r="D4888" s="434" t="s">
        <v>13</v>
      </c>
      <c r="I4888" s="434">
        <v>9</v>
      </c>
      <c r="J4888" s="434">
        <v>0</v>
      </c>
      <c r="K4888" s="434">
        <v>1970</v>
      </c>
    </row>
    <row r="4889" spans="1:11" hidden="1" x14ac:dyDescent="0.25">
      <c r="A4889" s="434">
        <v>257000510</v>
      </c>
      <c r="B4889" s="434">
        <v>781384</v>
      </c>
      <c r="C4889" s="434" t="s">
        <v>61</v>
      </c>
      <c r="D4889" s="434" t="s">
        <v>13</v>
      </c>
      <c r="I4889" s="434">
        <v>10</v>
      </c>
      <c r="J4889" s="434">
        <v>0</v>
      </c>
      <c r="K4889" s="434">
        <v>1970</v>
      </c>
    </row>
    <row r="4890" spans="1:11" hidden="1" x14ac:dyDescent="0.25">
      <c r="A4890" s="434">
        <v>257000520</v>
      </c>
      <c r="B4890" s="434">
        <v>146840</v>
      </c>
      <c r="C4890" s="434" t="s">
        <v>56</v>
      </c>
      <c r="D4890" s="434" t="s">
        <v>13</v>
      </c>
      <c r="I4890" s="434">
        <v>13</v>
      </c>
      <c r="J4890" s="434">
        <v>0</v>
      </c>
      <c r="K4890" s="434">
        <v>1970</v>
      </c>
    </row>
    <row r="4891" spans="1:11" hidden="1" x14ac:dyDescent="0.25">
      <c r="A4891" s="434">
        <v>257000570</v>
      </c>
      <c r="B4891" s="434">
        <v>238614</v>
      </c>
      <c r="C4891" s="434" t="s">
        <v>31</v>
      </c>
      <c r="D4891" s="434" t="s">
        <v>13</v>
      </c>
      <c r="I4891" s="434">
        <v>13</v>
      </c>
    </row>
    <row r="4892" spans="1:11" x14ac:dyDescent="0.25">
      <c r="A4892" s="434">
        <v>257000740</v>
      </c>
      <c r="B4892" s="434">
        <v>135469</v>
      </c>
      <c r="C4892" s="434" t="s">
        <v>59</v>
      </c>
      <c r="D4892" s="434" t="s">
        <v>13</v>
      </c>
      <c r="I4892" s="434">
        <v>16</v>
      </c>
      <c r="J4892" s="434">
        <v>0</v>
      </c>
      <c r="K4892" s="434">
        <v>1970</v>
      </c>
    </row>
    <row r="4893" spans="1:11" x14ac:dyDescent="0.25">
      <c r="A4893" s="434">
        <v>257000810</v>
      </c>
      <c r="B4893" s="434">
        <v>666244</v>
      </c>
      <c r="C4893" s="434" t="s">
        <v>59</v>
      </c>
      <c r="D4893" s="434" t="s">
        <v>13</v>
      </c>
      <c r="I4893" s="434">
        <v>10</v>
      </c>
      <c r="J4893" s="434">
        <v>0</v>
      </c>
      <c r="K4893" s="434">
        <v>1970</v>
      </c>
    </row>
    <row r="4894" spans="1:11" x14ac:dyDescent="0.25">
      <c r="A4894" s="434">
        <v>257000900</v>
      </c>
      <c r="B4894" s="434">
        <v>701205</v>
      </c>
      <c r="C4894" s="434" t="s">
        <v>59</v>
      </c>
      <c r="D4894" s="434" t="s">
        <v>13</v>
      </c>
      <c r="I4894" s="434">
        <v>11</v>
      </c>
      <c r="J4894" s="434">
        <v>0</v>
      </c>
      <c r="K4894" s="434">
        <v>1970</v>
      </c>
    </row>
    <row r="4895" spans="1:11" x14ac:dyDescent="0.25">
      <c r="A4895" s="434">
        <v>257000910</v>
      </c>
      <c r="B4895" s="434">
        <v>1142720</v>
      </c>
      <c r="C4895" s="434" t="s">
        <v>59</v>
      </c>
      <c r="D4895" s="434" t="s">
        <v>13</v>
      </c>
      <c r="I4895" s="434">
        <v>10</v>
      </c>
      <c r="J4895" s="434">
        <v>0</v>
      </c>
      <c r="K4895" s="434">
        <v>1970</v>
      </c>
    </row>
    <row r="4896" spans="1:11" hidden="1" x14ac:dyDescent="0.25">
      <c r="A4896" s="434">
        <v>257000940</v>
      </c>
      <c r="B4896" s="434">
        <v>158371</v>
      </c>
      <c r="C4896" s="434" t="s">
        <v>61</v>
      </c>
      <c r="D4896" s="434" t="s">
        <v>13</v>
      </c>
      <c r="I4896" s="434">
        <v>10</v>
      </c>
      <c r="J4896" s="434">
        <v>0</v>
      </c>
      <c r="K4896" s="434">
        <v>1970</v>
      </c>
    </row>
    <row r="4897" spans="1:11" hidden="1" x14ac:dyDescent="0.25">
      <c r="A4897" s="434">
        <v>257001000</v>
      </c>
      <c r="B4897" s="434">
        <v>1030690</v>
      </c>
      <c r="C4897" s="434" t="s">
        <v>39</v>
      </c>
      <c r="D4897" s="434" t="s">
        <v>22</v>
      </c>
      <c r="I4897" s="434">
        <v>81</v>
      </c>
      <c r="J4897" s="434">
        <v>0</v>
      </c>
      <c r="K4897" s="434">
        <v>1970</v>
      </c>
    </row>
    <row r="4898" spans="1:11" x14ac:dyDescent="0.25">
      <c r="A4898" s="434">
        <v>257001010</v>
      </c>
      <c r="B4898" s="434">
        <v>118504</v>
      </c>
      <c r="C4898" s="434" t="s">
        <v>59</v>
      </c>
      <c r="D4898" s="434" t="s">
        <v>13</v>
      </c>
      <c r="I4898" s="434">
        <v>10</v>
      </c>
      <c r="J4898" s="434">
        <v>0</v>
      </c>
      <c r="K4898" s="434">
        <v>1970</v>
      </c>
    </row>
    <row r="4899" spans="1:11" hidden="1" x14ac:dyDescent="0.25">
      <c r="A4899" s="434">
        <v>257001050</v>
      </c>
      <c r="B4899" s="434">
        <v>13</v>
      </c>
      <c r="C4899" s="434" t="s">
        <v>61</v>
      </c>
      <c r="D4899" s="434" t="s">
        <v>13</v>
      </c>
      <c r="I4899" s="434">
        <v>7</v>
      </c>
      <c r="J4899" s="434">
        <v>0</v>
      </c>
      <c r="K4899" s="434">
        <v>1970</v>
      </c>
    </row>
    <row r="4900" spans="1:11" hidden="1" x14ac:dyDescent="0.25">
      <c r="A4900" s="434">
        <v>257001120</v>
      </c>
      <c r="B4900" s="434">
        <v>23666</v>
      </c>
      <c r="C4900" s="434" t="s">
        <v>61</v>
      </c>
      <c r="D4900" s="434" t="s">
        <v>13</v>
      </c>
      <c r="I4900" s="434">
        <v>11</v>
      </c>
      <c r="J4900" s="434">
        <v>0</v>
      </c>
      <c r="K4900" s="434">
        <v>1970</v>
      </c>
    </row>
    <row r="4901" spans="1:11" x14ac:dyDescent="0.25">
      <c r="A4901" s="434">
        <v>257001140</v>
      </c>
      <c r="B4901" s="434">
        <v>1050910</v>
      </c>
      <c r="C4901" s="434" t="s">
        <v>59</v>
      </c>
      <c r="D4901" s="434" t="s">
        <v>13</v>
      </c>
      <c r="I4901" s="434">
        <v>14</v>
      </c>
      <c r="J4901" s="434">
        <v>0</v>
      </c>
      <c r="K4901" s="434">
        <v>1970</v>
      </c>
    </row>
    <row r="4902" spans="1:11" hidden="1" x14ac:dyDescent="0.25">
      <c r="A4902" s="434">
        <v>257001180</v>
      </c>
      <c r="B4902" s="434">
        <v>62973</v>
      </c>
      <c r="C4902" s="434" t="s">
        <v>61</v>
      </c>
      <c r="D4902" s="434" t="s">
        <v>13</v>
      </c>
      <c r="I4902" s="434">
        <v>23</v>
      </c>
      <c r="J4902" s="434">
        <v>0</v>
      </c>
      <c r="K4902" s="434">
        <v>1970</v>
      </c>
    </row>
    <row r="4903" spans="1:11" x14ac:dyDescent="0.25">
      <c r="A4903" s="434">
        <v>257001210</v>
      </c>
      <c r="B4903" s="434">
        <v>1081107</v>
      </c>
      <c r="C4903" s="434" t="s">
        <v>59</v>
      </c>
      <c r="D4903" s="434" t="s">
        <v>13</v>
      </c>
      <c r="I4903" s="434">
        <v>10</v>
      </c>
      <c r="J4903" s="434">
        <v>0</v>
      </c>
      <c r="K4903" s="434">
        <v>1970</v>
      </c>
    </row>
    <row r="4904" spans="1:11" hidden="1" x14ac:dyDescent="0.25">
      <c r="A4904" s="434">
        <v>257001234</v>
      </c>
      <c r="B4904" s="434">
        <v>23846</v>
      </c>
      <c r="C4904" s="434" t="s">
        <v>61</v>
      </c>
      <c r="D4904" s="434" t="s">
        <v>13</v>
      </c>
      <c r="I4904" s="434">
        <v>10</v>
      </c>
      <c r="J4904" s="434">
        <v>0</v>
      </c>
      <c r="K4904" s="434">
        <v>1970</v>
      </c>
    </row>
    <row r="4905" spans="1:11" x14ac:dyDescent="0.25">
      <c r="A4905" s="434">
        <v>257001340</v>
      </c>
      <c r="B4905" s="434">
        <v>189563</v>
      </c>
      <c r="C4905" s="434" t="s">
        <v>59</v>
      </c>
      <c r="D4905" s="434" t="s">
        <v>13</v>
      </c>
      <c r="I4905" s="434">
        <v>14</v>
      </c>
    </row>
    <row r="4906" spans="1:11" x14ac:dyDescent="0.25">
      <c r="A4906" s="434">
        <v>257001370</v>
      </c>
      <c r="B4906" s="434">
        <v>39708</v>
      </c>
      <c r="C4906" s="434" t="s">
        <v>59</v>
      </c>
      <c r="D4906" s="434" t="s">
        <v>13</v>
      </c>
      <c r="I4906" s="434">
        <v>10</v>
      </c>
      <c r="J4906" s="434">
        <v>0</v>
      </c>
      <c r="K4906" s="434">
        <v>1970</v>
      </c>
    </row>
    <row r="4907" spans="1:11" x14ac:dyDescent="0.25">
      <c r="A4907" s="434">
        <v>257001420</v>
      </c>
      <c r="B4907" s="434">
        <v>1194356</v>
      </c>
      <c r="C4907" s="434" t="s">
        <v>59</v>
      </c>
      <c r="D4907" s="434" t="s">
        <v>13</v>
      </c>
      <c r="I4907" s="434">
        <v>15</v>
      </c>
      <c r="J4907" s="434">
        <v>0</v>
      </c>
      <c r="K4907" s="434">
        <v>1970</v>
      </c>
    </row>
    <row r="4908" spans="1:11" hidden="1" x14ac:dyDescent="0.25">
      <c r="A4908" s="434">
        <v>257001460</v>
      </c>
      <c r="B4908" s="434">
        <v>381082</v>
      </c>
      <c r="C4908" s="434" t="s">
        <v>61</v>
      </c>
      <c r="D4908" s="434" t="s">
        <v>13</v>
      </c>
      <c r="I4908" s="434">
        <v>10</v>
      </c>
      <c r="J4908" s="434">
        <v>0</v>
      </c>
      <c r="K4908" s="434">
        <v>1970</v>
      </c>
    </row>
    <row r="4909" spans="1:11" hidden="1" x14ac:dyDescent="0.25">
      <c r="A4909" s="434">
        <v>257001590</v>
      </c>
      <c r="B4909" s="434">
        <v>219841</v>
      </c>
      <c r="C4909" s="434" t="s">
        <v>61</v>
      </c>
      <c r="D4909" s="434" t="s">
        <v>25</v>
      </c>
      <c r="F4909" s="434">
        <v>13035</v>
      </c>
      <c r="G4909" s="434">
        <v>7200</v>
      </c>
      <c r="H4909" s="434">
        <v>8377</v>
      </c>
      <c r="I4909" s="434">
        <v>117</v>
      </c>
      <c r="K4909" s="434">
        <v>2014</v>
      </c>
    </row>
    <row r="4910" spans="1:11" x14ac:dyDescent="0.25">
      <c r="A4910" s="434">
        <v>257001630</v>
      </c>
      <c r="B4910" s="434">
        <v>153652</v>
      </c>
      <c r="C4910" s="434" t="s">
        <v>59</v>
      </c>
      <c r="D4910" s="434" t="s">
        <v>13</v>
      </c>
      <c r="I4910" s="434">
        <v>18</v>
      </c>
      <c r="J4910" s="434">
        <v>0</v>
      </c>
      <c r="K4910" s="434">
        <v>1970</v>
      </c>
    </row>
    <row r="4911" spans="1:11" x14ac:dyDescent="0.25">
      <c r="A4911" s="434">
        <v>257001650</v>
      </c>
      <c r="B4911" s="434">
        <v>732465</v>
      </c>
      <c r="C4911" s="434" t="s">
        <v>59</v>
      </c>
      <c r="D4911" s="434" t="s">
        <v>22</v>
      </c>
      <c r="E4911" s="434">
        <v>15</v>
      </c>
      <c r="F4911" s="434">
        <v>6000</v>
      </c>
      <c r="G4911" s="434">
        <v>2800</v>
      </c>
      <c r="H4911" s="434">
        <v>2943</v>
      </c>
      <c r="I4911" s="434">
        <v>71.66</v>
      </c>
      <c r="J4911" s="434">
        <v>0</v>
      </c>
      <c r="K4911" s="434">
        <v>1970</v>
      </c>
    </row>
    <row r="4912" spans="1:11" hidden="1" x14ac:dyDescent="0.25">
      <c r="A4912" s="434">
        <v>257001670</v>
      </c>
      <c r="B4912" s="434">
        <v>18644</v>
      </c>
      <c r="C4912" s="434" t="s">
        <v>61</v>
      </c>
      <c r="D4912" s="434" t="s">
        <v>13</v>
      </c>
      <c r="I4912" s="434">
        <v>11</v>
      </c>
    </row>
    <row r="4913" spans="1:11" hidden="1" x14ac:dyDescent="0.25">
      <c r="A4913" s="434">
        <v>257001700</v>
      </c>
      <c r="B4913" s="434">
        <v>70206</v>
      </c>
      <c r="C4913" s="434" t="s">
        <v>39</v>
      </c>
      <c r="D4913" s="434" t="s">
        <v>13</v>
      </c>
      <c r="I4913" s="434">
        <v>9</v>
      </c>
      <c r="J4913" s="434">
        <v>0</v>
      </c>
      <c r="K4913" s="434">
        <v>1970</v>
      </c>
    </row>
    <row r="4914" spans="1:11" x14ac:dyDescent="0.25">
      <c r="A4914" s="434">
        <v>257001710</v>
      </c>
      <c r="B4914" s="434">
        <v>456239</v>
      </c>
      <c r="C4914" s="434" t="s">
        <v>59</v>
      </c>
      <c r="D4914" s="434" t="s">
        <v>13</v>
      </c>
      <c r="I4914" s="434">
        <v>10</v>
      </c>
      <c r="J4914" s="434">
        <v>0</v>
      </c>
      <c r="K4914" s="434">
        <v>1970</v>
      </c>
    </row>
    <row r="4915" spans="1:11" x14ac:dyDescent="0.25">
      <c r="A4915" s="434">
        <v>257001800</v>
      </c>
      <c r="B4915" s="434">
        <v>57997</v>
      </c>
      <c r="C4915" s="434" t="s">
        <v>59</v>
      </c>
      <c r="D4915" s="434" t="s">
        <v>13</v>
      </c>
      <c r="I4915" s="434">
        <v>10</v>
      </c>
      <c r="J4915" s="434">
        <v>0</v>
      </c>
      <c r="K4915" s="434">
        <v>1970</v>
      </c>
    </row>
    <row r="4916" spans="1:11" hidden="1" x14ac:dyDescent="0.25">
      <c r="A4916" s="434">
        <v>257001890</v>
      </c>
      <c r="B4916" s="434">
        <v>199622</v>
      </c>
      <c r="C4916" s="434" t="s">
        <v>56</v>
      </c>
      <c r="D4916" s="434" t="s">
        <v>17</v>
      </c>
      <c r="E4916" s="434">
        <v>10.5</v>
      </c>
      <c r="F4916" s="434">
        <v>399</v>
      </c>
      <c r="G4916" s="434">
        <v>0</v>
      </c>
      <c r="H4916" s="434">
        <v>329</v>
      </c>
      <c r="I4916" s="434">
        <v>36.07</v>
      </c>
      <c r="J4916" s="434">
        <v>0</v>
      </c>
      <c r="K4916" s="434">
        <v>1970</v>
      </c>
    </row>
    <row r="4917" spans="1:11" x14ac:dyDescent="0.25">
      <c r="A4917" s="434">
        <v>257001910</v>
      </c>
      <c r="B4917" s="434">
        <v>344720</v>
      </c>
      <c r="C4917" s="434" t="s">
        <v>59</v>
      </c>
      <c r="D4917" s="434" t="s">
        <v>13</v>
      </c>
      <c r="I4917" s="434">
        <v>10</v>
      </c>
      <c r="J4917" s="434">
        <v>0</v>
      </c>
      <c r="K4917" s="434">
        <v>1970</v>
      </c>
    </row>
    <row r="4918" spans="1:11" hidden="1" x14ac:dyDescent="0.25">
      <c r="A4918" s="434">
        <v>257001950</v>
      </c>
      <c r="B4918" s="434">
        <v>540690</v>
      </c>
      <c r="C4918" s="434" t="s">
        <v>46</v>
      </c>
      <c r="D4918" s="434" t="s">
        <v>17</v>
      </c>
      <c r="G4918" s="434">
        <v>527</v>
      </c>
      <c r="H4918" s="434">
        <v>497</v>
      </c>
      <c r="I4918" s="434">
        <v>48</v>
      </c>
    </row>
    <row r="4919" spans="1:11" hidden="1" x14ac:dyDescent="0.25">
      <c r="A4919" s="434">
        <v>257001960</v>
      </c>
      <c r="B4919" s="434">
        <v>1166059</v>
      </c>
      <c r="C4919" s="434" t="s">
        <v>51</v>
      </c>
      <c r="D4919" s="434" t="s">
        <v>22</v>
      </c>
      <c r="E4919" s="434">
        <v>0</v>
      </c>
      <c r="F4919" s="434">
        <v>0</v>
      </c>
      <c r="G4919" s="434">
        <v>3800</v>
      </c>
      <c r="H4919" s="434">
        <v>4632</v>
      </c>
      <c r="I4919" s="434">
        <v>79.900000000000006</v>
      </c>
      <c r="J4919" s="434">
        <v>0</v>
      </c>
      <c r="K4919" s="434">
        <v>1970</v>
      </c>
    </row>
    <row r="4920" spans="1:11" hidden="1" x14ac:dyDescent="0.25">
      <c r="A4920" s="434">
        <v>257002000</v>
      </c>
      <c r="B4920" s="434">
        <v>124964</v>
      </c>
      <c r="C4920" s="434" t="s">
        <v>61</v>
      </c>
      <c r="D4920" s="434" t="s">
        <v>13</v>
      </c>
      <c r="I4920" s="434">
        <v>17</v>
      </c>
      <c r="J4920" s="434">
        <v>0</v>
      </c>
      <c r="K4920" s="434">
        <v>1970</v>
      </c>
    </row>
    <row r="4921" spans="1:11" x14ac:dyDescent="0.25">
      <c r="A4921" s="434">
        <v>257002120</v>
      </c>
      <c r="B4921" s="434">
        <v>3060779</v>
      </c>
      <c r="C4921" s="434" t="s">
        <v>59</v>
      </c>
      <c r="D4921" s="434" t="s">
        <v>13</v>
      </c>
      <c r="I4921" s="434">
        <v>19</v>
      </c>
    </row>
    <row r="4922" spans="1:11" hidden="1" x14ac:dyDescent="0.25">
      <c r="A4922" s="434">
        <v>257002200</v>
      </c>
      <c r="B4922" s="434">
        <v>16751</v>
      </c>
      <c r="C4922" s="434" t="s">
        <v>56</v>
      </c>
      <c r="D4922" s="434" t="s">
        <v>13</v>
      </c>
      <c r="I4922" s="434">
        <v>8</v>
      </c>
      <c r="J4922" s="434">
        <v>0</v>
      </c>
      <c r="K4922" s="434">
        <v>1970</v>
      </c>
    </row>
    <row r="4923" spans="1:11" x14ac:dyDescent="0.25">
      <c r="A4923" s="434">
        <v>257002230</v>
      </c>
      <c r="B4923" s="434">
        <v>247334</v>
      </c>
      <c r="C4923" s="434" t="s">
        <v>59</v>
      </c>
      <c r="D4923" s="434" t="s">
        <v>13</v>
      </c>
      <c r="I4923" s="434">
        <v>15</v>
      </c>
      <c r="J4923" s="434">
        <v>0</v>
      </c>
      <c r="K4923" s="434">
        <v>1970</v>
      </c>
    </row>
    <row r="4924" spans="1:11" hidden="1" x14ac:dyDescent="0.25">
      <c r="A4924" s="434">
        <v>257002250</v>
      </c>
      <c r="B4924" s="434">
        <v>74293</v>
      </c>
      <c r="C4924" s="434" t="s">
        <v>61</v>
      </c>
      <c r="D4924" s="434" t="s">
        <v>13</v>
      </c>
      <c r="I4924" s="434">
        <v>16</v>
      </c>
      <c r="J4924" s="434">
        <v>0</v>
      </c>
      <c r="K4924" s="434">
        <v>1970</v>
      </c>
    </row>
    <row r="4925" spans="1:11" hidden="1" x14ac:dyDescent="0.25">
      <c r="A4925" s="434">
        <v>257002270</v>
      </c>
      <c r="B4925" s="434">
        <v>853887</v>
      </c>
      <c r="C4925" s="434" t="s">
        <v>54</v>
      </c>
      <c r="D4925" s="434" t="s">
        <v>13</v>
      </c>
      <c r="I4925" s="434">
        <v>18</v>
      </c>
    </row>
    <row r="4926" spans="1:11" hidden="1" x14ac:dyDescent="0.25">
      <c r="A4926" s="434">
        <v>257002330</v>
      </c>
      <c r="B4926" s="434">
        <v>14421</v>
      </c>
      <c r="C4926" s="434" t="s">
        <v>61</v>
      </c>
      <c r="D4926" s="434" t="s">
        <v>13</v>
      </c>
      <c r="I4926" s="434">
        <v>16</v>
      </c>
    </row>
    <row r="4927" spans="1:11" x14ac:dyDescent="0.25">
      <c r="A4927" s="434">
        <v>257002340</v>
      </c>
      <c r="B4927" s="434">
        <v>322630</v>
      </c>
      <c r="C4927" s="434" t="s">
        <v>59</v>
      </c>
      <c r="D4927" s="434" t="s">
        <v>13</v>
      </c>
      <c r="I4927" s="434">
        <v>13</v>
      </c>
      <c r="J4927" s="434">
        <v>0</v>
      </c>
      <c r="K4927" s="434">
        <v>1970</v>
      </c>
    </row>
    <row r="4928" spans="1:11" hidden="1" x14ac:dyDescent="0.25">
      <c r="A4928" s="434">
        <v>257002450</v>
      </c>
      <c r="B4928" s="434">
        <v>1413606</v>
      </c>
      <c r="C4928" s="434" t="s">
        <v>31</v>
      </c>
      <c r="D4928" s="434" t="s">
        <v>13</v>
      </c>
      <c r="I4928" s="434">
        <v>13</v>
      </c>
      <c r="J4928" s="434">
        <v>0</v>
      </c>
      <c r="K4928" s="434">
        <v>1970</v>
      </c>
    </row>
    <row r="4929" spans="1:11" hidden="1" x14ac:dyDescent="0.25">
      <c r="A4929" s="434">
        <v>257002590</v>
      </c>
      <c r="B4929" s="434">
        <v>555909</v>
      </c>
      <c r="C4929" s="434" t="s">
        <v>54</v>
      </c>
      <c r="D4929" s="434" t="s">
        <v>17</v>
      </c>
      <c r="E4929" s="434">
        <v>15</v>
      </c>
      <c r="F4929" s="434">
        <v>6000</v>
      </c>
      <c r="G4929" s="434">
        <v>576</v>
      </c>
      <c r="H4929" s="434">
        <v>1066</v>
      </c>
      <c r="I4929" s="434">
        <v>40.200000000000003</v>
      </c>
      <c r="J4929" s="434">
        <v>0</v>
      </c>
      <c r="K4929" s="434">
        <v>1970</v>
      </c>
    </row>
    <row r="4930" spans="1:11" x14ac:dyDescent="0.25">
      <c r="A4930" s="434">
        <v>257002610</v>
      </c>
      <c r="B4930" s="434">
        <v>81543</v>
      </c>
      <c r="C4930" s="434" t="s">
        <v>59</v>
      </c>
      <c r="D4930" s="434" t="s">
        <v>13</v>
      </c>
      <c r="I4930" s="434">
        <v>7</v>
      </c>
      <c r="J4930" s="434">
        <v>0</v>
      </c>
      <c r="K4930" s="434">
        <v>1970</v>
      </c>
    </row>
    <row r="4931" spans="1:11" hidden="1" x14ac:dyDescent="0.25">
      <c r="A4931" s="434">
        <v>257002640</v>
      </c>
      <c r="B4931" s="434">
        <v>565326</v>
      </c>
      <c r="C4931" s="434" t="s">
        <v>54</v>
      </c>
      <c r="D4931" s="434" t="s">
        <v>17</v>
      </c>
      <c r="E4931" s="434">
        <v>15</v>
      </c>
      <c r="F4931" s="434">
        <v>6000</v>
      </c>
      <c r="G4931" s="434">
        <v>576</v>
      </c>
      <c r="H4931" s="434">
        <v>1066</v>
      </c>
      <c r="I4931" s="434">
        <v>40.200000000000003</v>
      </c>
      <c r="J4931" s="434">
        <v>0</v>
      </c>
      <c r="K4931" s="434">
        <v>1970</v>
      </c>
    </row>
    <row r="4932" spans="1:11" hidden="1" x14ac:dyDescent="0.25">
      <c r="A4932" s="434">
        <v>257002660</v>
      </c>
      <c r="B4932" s="434">
        <v>917616</v>
      </c>
      <c r="C4932" s="434" t="s">
        <v>54</v>
      </c>
      <c r="D4932" s="434" t="s">
        <v>17</v>
      </c>
      <c r="E4932" s="434">
        <v>15</v>
      </c>
      <c r="F4932" s="434">
        <v>6000</v>
      </c>
      <c r="G4932" s="434">
        <v>576</v>
      </c>
      <c r="H4932" s="434">
        <v>1066</v>
      </c>
      <c r="I4932" s="434">
        <v>40.200000000000003</v>
      </c>
      <c r="J4932" s="434">
        <v>0</v>
      </c>
      <c r="K4932" s="434">
        <v>1970</v>
      </c>
    </row>
    <row r="4933" spans="1:11" x14ac:dyDescent="0.25">
      <c r="A4933" s="434">
        <v>257002700</v>
      </c>
      <c r="B4933" s="434">
        <v>133319</v>
      </c>
      <c r="C4933" s="434" t="s">
        <v>59</v>
      </c>
      <c r="D4933" s="434" t="s">
        <v>13</v>
      </c>
      <c r="I4933" s="434">
        <v>10</v>
      </c>
      <c r="J4933" s="434">
        <v>0</v>
      </c>
      <c r="K4933" s="434">
        <v>1970</v>
      </c>
    </row>
    <row r="4934" spans="1:11" x14ac:dyDescent="0.25">
      <c r="A4934" s="434">
        <v>257002800</v>
      </c>
      <c r="B4934" s="434">
        <v>683226</v>
      </c>
      <c r="C4934" s="434" t="s">
        <v>59</v>
      </c>
      <c r="D4934" s="434" t="s">
        <v>13</v>
      </c>
      <c r="I4934" s="434">
        <v>12</v>
      </c>
      <c r="J4934" s="434">
        <v>0</v>
      </c>
      <c r="K4934" s="434">
        <v>1970</v>
      </c>
    </row>
    <row r="4935" spans="1:11" x14ac:dyDescent="0.25">
      <c r="A4935" s="434">
        <v>257002900</v>
      </c>
      <c r="B4935" s="434">
        <v>96105</v>
      </c>
      <c r="C4935" s="434" t="s">
        <v>59</v>
      </c>
      <c r="D4935" s="434" t="s">
        <v>13</v>
      </c>
      <c r="I4935" s="434">
        <v>14</v>
      </c>
    </row>
    <row r="4936" spans="1:11" x14ac:dyDescent="0.25">
      <c r="A4936" s="434">
        <v>257002910</v>
      </c>
      <c r="B4936" s="434">
        <v>64740</v>
      </c>
      <c r="C4936" s="434" t="s">
        <v>59</v>
      </c>
      <c r="D4936" s="434" t="s">
        <v>13</v>
      </c>
      <c r="I4936" s="434">
        <v>11</v>
      </c>
      <c r="J4936" s="434">
        <v>0</v>
      </c>
      <c r="K4936" s="434">
        <v>1970</v>
      </c>
    </row>
    <row r="4937" spans="1:11" x14ac:dyDescent="0.25">
      <c r="A4937" s="434">
        <v>257002940</v>
      </c>
      <c r="B4937" s="434">
        <v>218231</v>
      </c>
      <c r="C4937" s="434" t="s">
        <v>59</v>
      </c>
      <c r="D4937" s="434" t="s">
        <v>13</v>
      </c>
      <c r="I4937" s="434">
        <v>10</v>
      </c>
      <c r="J4937" s="434">
        <v>0</v>
      </c>
      <c r="K4937" s="434">
        <v>1970</v>
      </c>
    </row>
    <row r="4938" spans="1:11" hidden="1" x14ac:dyDescent="0.25">
      <c r="A4938" s="434">
        <v>257003050</v>
      </c>
      <c r="B4938" s="434">
        <v>12476</v>
      </c>
      <c r="C4938" s="434" t="s">
        <v>61</v>
      </c>
      <c r="D4938" s="434" t="s">
        <v>13</v>
      </c>
      <c r="I4938" s="434">
        <v>11</v>
      </c>
      <c r="J4938" s="434">
        <v>0</v>
      </c>
      <c r="K4938" s="434">
        <v>1970</v>
      </c>
    </row>
    <row r="4939" spans="1:11" hidden="1" x14ac:dyDescent="0.25">
      <c r="A4939" s="434">
        <v>257003080</v>
      </c>
      <c r="B4939" s="434">
        <v>652224</v>
      </c>
      <c r="C4939" s="434" t="s">
        <v>56</v>
      </c>
      <c r="D4939" s="434" t="s">
        <v>13</v>
      </c>
      <c r="I4939" s="434">
        <v>15</v>
      </c>
    </row>
    <row r="4940" spans="1:11" hidden="1" x14ac:dyDescent="0.25">
      <c r="A4940" s="434">
        <v>257003090</v>
      </c>
      <c r="B4940" s="434">
        <v>183635</v>
      </c>
      <c r="C4940" s="434" t="s">
        <v>56</v>
      </c>
      <c r="D4940" s="434" t="s">
        <v>13</v>
      </c>
      <c r="I4940" s="434">
        <v>13</v>
      </c>
      <c r="J4940" s="434">
        <v>0</v>
      </c>
      <c r="K4940" s="434">
        <v>1970</v>
      </c>
    </row>
    <row r="4941" spans="1:11" hidden="1" x14ac:dyDescent="0.25">
      <c r="A4941" s="434">
        <v>257003200</v>
      </c>
      <c r="B4941" s="434">
        <v>1037249</v>
      </c>
      <c r="C4941" s="434" t="s">
        <v>31</v>
      </c>
      <c r="D4941" s="434" t="s">
        <v>13</v>
      </c>
      <c r="E4941" s="434">
        <v>0</v>
      </c>
      <c r="F4941" s="434">
        <v>390</v>
      </c>
      <c r="G4941" s="434">
        <v>225</v>
      </c>
      <c r="H4941" s="434">
        <v>149</v>
      </c>
      <c r="I4941" s="434">
        <v>29.02</v>
      </c>
      <c r="J4941" s="434">
        <v>0</v>
      </c>
      <c r="K4941" s="434">
        <v>1978</v>
      </c>
    </row>
    <row r="4942" spans="1:11" x14ac:dyDescent="0.25">
      <c r="A4942" s="434">
        <v>257003210</v>
      </c>
      <c r="B4942" s="434">
        <v>1146716</v>
      </c>
      <c r="C4942" s="434" t="s">
        <v>59</v>
      </c>
      <c r="D4942" s="434" t="s">
        <v>13</v>
      </c>
      <c r="I4942" s="434">
        <v>10</v>
      </c>
      <c r="J4942" s="434">
        <v>0</v>
      </c>
      <c r="K4942" s="434">
        <v>1970</v>
      </c>
    </row>
    <row r="4943" spans="1:11" x14ac:dyDescent="0.25">
      <c r="A4943" s="434">
        <v>257003230</v>
      </c>
      <c r="B4943" s="434">
        <v>167398</v>
      </c>
      <c r="C4943" s="434" t="s">
        <v>59</v>
      </c>
      <c r="D4943" s="434" t="s">
        <v>13</v>
      </c>
      <c r="I4943" s="434">
        <v>12</v>
      </c>
      <c r="J4943" s="434">
        <v>0</v>
      </c>
      <c r="K4943" s="434">
        <v>1970</v>
      </c>
    </row>
    <row r="4944" spans="1:11" x14ac:dyDescent="0.25">
      <c r="A4944" s="434">
        <v>257003330</v>
      </c>
      <c r="B4944" s="434">
        <v>264919</v>
      </c>
      <c r="C4944" s="434" t="s">
        <v>59</v>
      </c>
      <c r="D4944" s="434" t="s">
        <v>13</v>
      </c>
      <c r="I4944" s="434">
        <v>14</v>
      </c>
      <c r="J4944" s="434">
        <v>0</v>
      </c>
      <c r="K4944" s="434">
        <v>1970</v>
      </c>
    </row>
    <row r="4945" spans="1:11" x14ac:dyDescent="0.25">
      <c r="A4945" s="434">
        <v>257003340</v>
      </c>
      <c r="B4945" s="434">
        <v>851425</v>
      </c>
      <c r="C4945" s="434" t="s">
        <v>59</v>
      </c>
      <c r="D4945" s="434" t="s">
        <v>13</v>
      </c>
      <c r="I4945" s="434">
        <v>15</v>
      </c>
      <c r="J4945" s="434">
        <v>0</v>
      </c>
      <c r="K4945" s="434">
        <v>1970</v>
      </c>
    </row>
    <row r="4946" spans="1:11" hidden="1" x14ac:dyDescent="0.25">
      <c r="A4946" s="434">
        <v>257003350</v>
      </c>
      <c r="B4946" s="434">
        <v>227133</v>
      </c>
      <c r="C4946" s="434" t="s">
        <v>61</v>
      </c>
      <c r="D4946" s="434" t="s">
        <v>13</v>
      </c>
      <c r="I4946" s="434">
        <v>13</v>
      </c>
    </row>
    <row r="4947" spans="1:11" hidden="1" x14ac:dyDescent="0.25">
      <c r="A4947" s="434">
        <v>257003550</v>
      </c>
      <c r="B4947" s="434">
        <v>501566</v>
      </c>
      <c r="C4947" s="434" t="s">
        <v>56</v>
      </c>
      <c r="D4947" s="434" t="s">
        <v>13</v>
      </c>
      <c r="I4947" s="434">
        <v>12</v>
      </c>
      <c r="J4947" s="434">
        <v>0</v>
      </c>
      <c r="K4947" s="434">
        <v>1970</v>
      </c>
    </row>
    <row r="4948" spans="1:11" hidden="1" x14ac:dyDescent="0.25">
      <c r="A4948" s="434">
        <v>257003560</v>
      </c>
      <c r="B4948" s="434">
        <v>361944</v>
      </c>
      <c r="C4948" s="434" t="s">
        <v>56</v>
      </c>
      <c r="D4948" s="434" t="s">
        <v>13</v>
      </c>
      <c r="I4948" s="434">
        <v>12</v>
      </c>
      <c r="J4948" s="434">
        <v>0</v>
      </c>
      <c r="K4948" s="434">
        <v>1970</v>
      </c>
    </row>
    <row r="4949" spans="1:11" hidden="1" x14ac:dyDescent="0.25">
      <c r="A4949" s="434">
        <v>257003630</v>
      </c>
      <c r="B4949" s="434">
        <v>14001</v>
      </c>
      <c r="C4949" s="434" t="s">
        <v>61</v>
      </c>
      <c r="D4949" s="434" t="s">
        <v>13</v>
      </c>
      <c r="I4949" s="434">
        <v>11</v>
      </c>
      <c r="J4949" s="434">
        <v>0</v>
      </c>
      <c r="K4949" s="434">
        <v>1970</v>
      </c>
    </row>
    <row r="4950" spans="1:11" hidden="1" x14ac:dyDescent="0.25">
      <c r="A4950" s="434">
        <v>257003650</v>
      </c>
      <c r="B4950" s="434">
        <v>72814</v>
      </c>
      <c r="C4950" s="434" t="s">
        <v>61</v>
      </c>
      <c r="D4950" s="434" t="s">
        <v>13</v>
      </c>
      <c r="I4950" s="434">
        <v>15</v>
      </c>
      <c r="J4950" s="434">
        <v>0</v>
      </c>
      <c r="K4950" s="434">
        <v>1970</v>
      </c>
    </row>
    <row r="4951" spans="1:11" x14ac:dyDescent="0.25">
      <c r="A4951" s="434">
        <v>257003700</v>
      </c>
      <c r="B4951" s="434">
        <v>668739</v>
      </c>
      <c r="C4951" s="434" t="s">
        <v>59</v>
      </c>
      <c r="D4951" s="434" t="s">
        <v>13</v>
      </c>
      <c r="I4951" s="434">
        <v>15</v>
      </c>
      <c r="J4951" s="434">
        <v>0</v>
      </c>
      <c r="K4951" s="434">
        <v>1970</v>
      </c>
    </row>
    <row r="4952" spans="1:11" x14ac:dyDescent="0.25">
      <c r="A4952" s="434">
        <v>257003740</v>
      </c>
      <c r="B4952" s="434">
        <v>2277727</v>
      </c>
      <c r="C4952" s="434" t="s">
        <v>59</v>
      </c>
      <c r="D4952" s="434" t="s">
        <v>13</v>
      </c>
      <c r="I4952" s="434">
        <v>10</v>
      </c>
      <c r="J4952" s="434">
        <v>0</v>
      </c>
      <c r="K4952" s="434">
        <v>1970</v>
      </c>
    </row>
    <row r="4953" spans="1:11" hidden="1" x14ac:dyDescent="0.25">
      <c r="A4953" s="434">
        <v>257003800</v>
      </c>
      <c r="B4953" s="434">
        <v>633383</v>
      </c>
      <c r="C4953" s="434" t="s">
        <v>61</v>
      </c>
      <c r="D4953" s="434" t="s">
        <v>13</v>
      </c>
      <c r="I4953" s="434">
        <v>15</v>
      </c>
      <c r="J4953" s="434">
        <v>0</v>
      </c>
      <c r="K4953" s="434">
        <v>1970</v>
      </c>
    </row>
    <row r="4954" spans="1:11" x14ac:dyDescent="0.25">
      <c r="A4954" s="434">
        <v>257003810</v>
      </c>
      <c r="B4954" s="434">
        <v>187566</v>
      </c>
      <c r="C4954" s="434" t="s">
        <v>59</v>
      </c>
      <c r="D4954" s="434" t="s">
        <v>13</v>
      </c>
      <c r="I4954" s="434">
        <v>10</v>
      </c>
    </row>
    <row r="4955" spans="1:11" hidden="1" x14ac:dyDescent="0.25">
      <c r="A4955" s="434">
        <v>257003900</v>
      </c>
      <c r="B4955" s="434">
        <v>398115</v>
      </c>
      <c r="C4955" s="434" t="s">
        <v>56</v>
      </c>
      <c r="D4955" s="434" t="s">
        <v>17</v>
      </c>
      <c r="I4955" s="434">
        <v>36</v>
      </c>
      <c r="J4955" s="434">
        <v>0</v>
      </c>
      <c r="K4955" s="434">
        <v>1970</v>
      </c>
    </row>
    <row r="4956" spans="1:11" x14ac:dyDescent="0.25">
      <c r="A4956" s="434">
        <v>257003910</v>
      </c>
      <c r="B4956" s="434">
        <v>222408</v>
      </c>
      <c r="C4956" s="434" t="s">
        <v>59</v>
      </c>
      <c r="D4956" s="434" t="s">
        <v>13</v>
      </c>
      <c r="I4956" s="434">
        <v>10</v>
      </c>
      <c r="J4956" s="434">
        <v>0</v>
      </c>
      <c r="K4956" s="434">
        <v>1970</v>
      </c>
    </row>
    <row r="4957" spans="1:11" hidden="1" x14ac:dyDescent="0.25">
      <c r="A4957" s="434">
        <v>257003970</v>
      </c>
      <c r="B4957" s="434">
        <v>1200300</v>
      </c>
      <c r="C4957" s="434" t="s">
        <v>39</v>
      </c>
      <c r="D4957" s="434" t="s">
        <v>13</v>
      </c>
      <c r="E4957" s="434">
        <v>26</v>
      </c>
      <c r="F4957" s="434">
        <v>1440</v>
      </c>
      <c r="G4957" s="434">
        <v>0</v>
      </c>
      <c r="H4957" s="434">
        <v>219</v>
      </c>
      <c r="I4957" s="434">
        <v>26</v>
      </c>
      <c r="J4957" s="434">
        <v>0</v>
      </c>
      <c r="K4957" s="434">
        <v>2017</v>
      </c>
    </row>
    <row r="4958" spans="1:11" hidden="1" x14ac:dyDescent="0.25">
      <c r="A4958" s="434">
        <v>257003980</v>
      </c>
      <c r="B4958" s="434">
        <v>140089</v>
      </c>
      <c r="C4958" s="434" t="s">
        <v>61</v>
      </c>
      <c r="D4958" s="434" t="s">
        <v>13</v>
      </c>
      <c r="I4958" s="434">
        <v>14</v>
      </c>
      <c r="J4958" s="434">
        <v>0</v>
      </c>
      <c r="K4958" s="434">
        <v>1970</v>
      </c>
    </row>
    <row r="4959" spans="1:11" x14ac:dyDescent="0.25">
      <c r="A4959" s="434">
        <v>257003990</v>
      </c>
      <c r="B4959" s="434">
        <v>1410517</v>
      </c>
      <c r="C4959" s="434" t="s">
        <v>59</v>
      </c>
      <c r="D4959" s="434" t="s">
        <v>17</v>
      </c>
      <c r="E4959" s="434">
        <v>0</v>
      </c>
      <c r="F4959" s="434">
        <v>5532</v>
      </c>
      <c r="G4959" s="434">
        <v>0</v>
      </c>
      <c r="H4959" s="434">
        <v>1418</v>
      </c>
      <c r="I4959" s="434">
        <v>68.86</v>
      </c>
      <c r="J4959" s="434">
        <v>0</v>
      </c>
    </row>
    <row r="4960" spans="1:11" x14ac:dyDescent="0.25">
      <c r="A4960" s="434">
        <v>257004010</v>
      </c>
      <c r="B4960" s="434">
        <v>120349</v>
      </c>
      <c r="C4960" s="434" t="s">
        <v>59</v>
      </c>
      <c r="D4960" s="434" t="s">
        <v>13</v>
      </c>
      <c r="I4960" s="434">
        <v>11</v>
      </c>
      <c r="J4960" s="434">
        <v>0</v>
      </c>
      <c r="K4960" s="434">
        <v>1970</v>
      </c>
    </row>
    <row r="4961" spans="1:11" hidden="1" x14ac:dyDescent="0.25">
      <c r="A4961" s="434">
        <v>257004060</v>
      </c>
      <c r="B4961" s="434">
        <v>11702</v>
      </c>
      <c r="C4961" s="434" t="s">
        <v>61</v>
      </c>
      <c r="D4961" s="434" t="s">
        <v>13</v>
      </c>
      <c r="I4961" s="434">
        <v>13</v>
      </c>
      <c r="J4961" s="434">
        <v>0</v>
      </c>
      <c r="K4961" s="434">
        <v>1970</v>
      </c>
    </row>
    <row r="4962" spans="1:11" x14ac:dyDescent="0.25">
      <c r="A4962" s="434">
        <v>257004110</v>
      </c>
      <c r="B4962" s="434">
        <v>232767</v>
      </c>
      <c r="C4962" s="434" t="s">
        <v>59</v>
      </c>
      <c r="D4962" s="434" t="s">
        <v>13</v>
      </c>
      <c r="I4962" s="434">
        <v>11</v>
      </c>
      <c r="J4962" s="434">
        <v>0</v>
      </c>
      <c r="K4962" s="434">
        <v>1970</v>
      </c>
    </row>
    <row r="4963" spans="1:11" hidden="1" x14ac:dyDescent="0.25">
      <c r="A4963" s="434">
        <v>257004200</v>
      </c>
      <c r="B4963" s="434">
        <v>32167</v>
      </c>
      <c r="C4963" s="434" t="s">
        <v>56</v>
      </c>
      <c r="D4963" s="434" t="s">
        <v>13</v>
      </c>
      <c r="I4963" s="434">
        <v>12</v>
      </c>
    </row>
    <row r="4964" spans="1:11" x14ac:dyDescent="0.25">
      <c r="A4964" s="434">
        <v>257004210</v>
      </c>
      <c r="B4964" s="434">
        <v>1999411</v>
      </c>
      <c r="C4964" s="434" t="s">
        <v>59</v>
      </c>
      <c r="D4964" s="434" t="s">
        <v>13</v>
      </c>
      <c r="E4964" s="434">
        <v>0</v>
      </c>
      <c r="F4964" s="434">
        <v>478</v>
      </c>
      <c r="G4964" s="434">
        <v>130</v>
      </c>
      <c r="H4964" s="434">
        <v>185</v>
      </c>
      <c r="I4964" s="434">
        <v>14</v>
      </c>
      <c r="J4964" s="434">
        <v>0</v>
      </c>
      <c r="K4964" s="434">
        <v>1970</v>
      </c>
    </row>
    <row r="4965" spans="1:11" hidden="1" x14ac:dyDescent="0.25">
      <c r="A4965" s="434">
        <v>257004220</v>
      </c>
      <c r="B4965" s="434">
        <v>268435</v>
      </c>
      <c r="C4965" s="434" t="s">
        <v>61</v>
      </c>
      <c r="D4965" s="434" t="s">
        <v>13</v>
      </c>
      <c r="I4965" s="434">
        <v>11</v>
      </c>
    </row>
    <row r="4966" spans="1:11" x14ac:dyDescent="0.25">
      <c r="A4966" s="434">
        <v>257004240</v>
      </c>
      <c r="B4966" s="434">
        <v>541955</v>
      </c>
      <c r="C4966" s="434" t="s">
        <v>59</v>
      </c>
      <c r="D4966" s="434" t="s">
        <v>13</v>
      </c>
      <c r="I4966" s="434">
        <v>11</v>
      </c>
      <c r="J4966" s="434">
        <v>0</v>
      </c>
      <c r="K4966" s="434">
        <v>1970</v>
      </c>
    </row>
    <row r="4967" spans="1:11" hidden="1" x14ac:dyDescent="0.25">
      <c r="A4967" s="434">
        <v>257004460</v>
      </c>
      <c r="B4967" s="434">
        <v>1430490</v>
      </c>
      <c r="C4967" s="434" t="s">
        <v>56</v>
      </c>
      <c r="D4967" s="434" t="s">
        <v>13</v>
      </c>
      <c r="I4967" s="434">
        <v>13</v>
      </c>
      <c r="J4967" s="434">
        <v>0</v>
      </c>
      <c r="K4967" s="434">
        <v>1970</v>
      </c>
    </row>
    <row r="4968" spans="1:11" x14ac:dyDescent="0.25">
      <c r="A4968" s="434">
        <v>257004500</v>
      </c>
      <c r="B4968" s="434">
        <v>1155306</v>
      </c>
      <c r="C4968" s="434" t="s">
        <v>59</v>
      </c>
      <c r="D4968" s="434" t="s">
        <v>13</v>
      </c>
      <c r="I4968" s="434">
        <v>11</v>
      </c>
      <c r="J4968" s="434">
        <v>0</v>
      </c>
      <c r="K4968" s="434">
        <v>1970</v>
      </c>
    </row>
    <row r="4969" spans="1:11" hidden="1" x14ac:dyDescent="0.25">
      <c r="A4969" s="434">
        <v>257004590</v>
      </c>
      <c r="B4969" s="434">
        <v>30685</v>
      </c>
      <c r="C4969" s="434" t="s">
        <v>61</v>
      </c>
      <c r="D4969" s="434" t="s">
        <v>13</v>
      </c>
      <c r="I4969" s="434">
        <v>11</v>
      </c>
      <c r="J4969" s="434">
        <v>0</v>
      </c>
      <c r="K4969" s="434">
        <v>1970</v>
      </c>
    </row>
    <row r="4970" spans="1:11" x14ac:dyDescent="0.25">
      <c r="A4970" s="434">
        <v>257004610</v>
      </c>
      <c r="B4970" s="434">
        <v>542254</v>
      </c>
      <c r="C4970" s="434" t="s">
        <v>59</v>
      </c>
      <c r="D4970" s="434" t="s">
        <v>13</v>
      </c>
      <c r="I4970" s="434">
        <v>15</v>
      </c>
      <c r="J4970" s="434">
        <v>0</v>
      </c>
      <c r="K4970" s="434">
        <v>1970</v>
      </c>
    </row>
    <row r="4971" spans="1:11" x14ac:dyDescent="0.25">
      <c r="A4971" s="434">
        <v>257004640</v>
      </c>
      <c r="B4971" s="434">
        <v>3933512</v>
      </c>
      <c r="C4971" s="434" t="s">
        <v>59</v>
      </c>
      <c r="D4971" s="434" t="s">
        <v>13</v>
      </c>
      <c r="I4971" s="434">
        <v>11</v>
      </c>
      <c r="J4971" s="434">
        <v>0</v>
      </c>
      <c r="K4971" s="434">
        <v>1970</v>
      </c>
    </row>
    <row r="4972" spans="1:11" hidden="1" x14ac:dyDescent="0.25">
      <c r="A4972" s="434">
        <v>257004650</v>
      </c>
      <c r="B4972" s="434">
        <v>71958</v>
      </c>
      <c r="C4972" s="434" t="s">
        <v>61</v>
      </c>
      <c r="D4972" s="434" t="s">
        <v>13</v>
      </c>
      <c r="I4972" s="434">
        <v>14</v>
      </c>
      <c r="J4972" s="434">
        <v>0</v>
      </c>
      <c r="K4972" s="434">
        <v>1970</v>
      </c>
    </row>
    <row r="4973" spans="1:11" hidden="1" x14ac:dyDescent="0.25">
      <c r="A4973" s="434">
        <v>257004710</v>
      </c>
      <c r="B4973" s="434">
        <v>220062</v>
      </c>
      <c r="C4973" s="434" t="s">
        <v>61</v>
      </c>
      <c r="D4973" s="434" t="s">
        <v>13</v>
      </c>
      <c r="I4973" s="434">
        <v>9</v>
      </c>
    </row>
    <row r="4974" spans="1:11" x14ac:dyDescent="0.25">
      <c r="A4974" s="434">
        <v>257004760</v>
      </c>
      <c r="B4974" s="434">
        <v>292532</v>
      </c>
      <c r="C4974" s="434" t="s">
        <v>59</v>
      </c>
      <c r="D4974" s="434" t="s">
        <v>13</v>
      </c>
      <c r="I4974" s="434">
        <v>10</v>
      </c>
      <c r="J4974" s="434">
        <v>0</v>
      </c>
      <c r="K4974" s="434">
        <v>1970</v>
      </c>
    </row>
    <row r="4975" spans="1:11" hidden="1" x14ac:dyDescent="0.25">
      <c r="A4975" s="434">
        <v>257004900</v>
      </c>
      <c r="B4975" s="434">
        <v>120105</v>
      </c>
      <c r="C4975" s="434" t="s">
        <v>39</v>
      </c>
      <c r="D4975" s="434" t="s">
        <v>13</v>
      </c>
      <c r="I4975" s="434">
        <v>12</v>
      </c>
      <c r="J4975" s="434">
        <v>0</v>
      </c>
      <c r="K4975" s="434">
        <v>1970</v>
      </c>
    </row>
    <row r="4976" spans="1:11" x14ac:dyDescent="0.25">
      <c r="A4976" s="434">
        <v>257004910</v>
      </c>
      <c r="B4976" s="434">
        <v>1047557</v>
      </c>
      <c r="C4976" s="434" t="s">
        <v>59</v>
      </c>
      <c r="D4976" s="434" t="s">
        <v>13</v>
      </c>
      <c r="I4976" s="434">
        <v>11</v>
      </c>
      <c r="J4976" s="434">
        <v>0</v>
      </c>
      <c r="K4976" s="434">
        <v>1970</v>
      </c>
    </row>
    <row r="4977" spans="1:11" x14ac:dyDescent="0.25">
      <c r="A4977" s="434">
        <v>257005040</v>
      </c>
      <c r="B4977" s="434">
        <v>83860</v>
      </c>
      <c r="C4977" s="434" t="s">
        <v>59</v>
      </c>
      <c r="D4977" s="434" t="s">
        <v>13</v>
      </c>
      <c r="I4977" s="434">
        <v>11</v>
      </c>
      <c r="J4977" s="434">
        <v>0</v>
      </c>
      <c r="K4977" s="434">
        <v>1970</v>
      </c>
    </row>
    <row r="4978" spans="1:11" x14ac:dyDescent="0.25">
      <c r="A4978" s="434">
        <v>257005140</v>
      </c>
      <c r="B4978" s="434">
        <v>2464507</v>
      </c>
      <c r="C4978" s="434" t="s">
        <v>59</v>
      </c>
      <c r="D4978" s="434" t="s">
        <v>13</v>
      </c>
      <c r="E4978" s="434">
        <v>9</v>
      </c>
      <c r="F4978" s="434">
        <v>353</v>
      </c>
      <c r="G4978" s="434">
        <v>0</v>
      </c>
      <c r="H4978" s="434">
        <v>119</v>
      </c>
      <c r="I4978" s="434">
        <v>19.899999999999999</v>
      </c>
      <c r="J4978" s="434">
        <v>0</v>
      </c>
      <c r="K4978" s="434">
        <v>1970</v>
      </c>
    </row>
    <row r="4979" spans="1:11" hidden="1" x14ac:dyDescent="0.25">
      <c r="A4979" s="434">
        <v>257005280</v>
      </c>
      <c r="B4979" s="434">
        <v>1077986</v>
      </c>
      <c r="C4979" s="434" t="s">
        <v>31</v>
      </c>
      <c r="D4979" s="434" t="s">
        <v>13</v>
      </c>
      <c r="I4979" s="434">
        <v>11</v>
      </c>
      <c r="J4979" s="434">
        <v>0</v>
      </c>
      <c r="K4979" s="434">
        <v>1970</v>
      </c>
    </row>
    <row r="4980" spans="1:11" hidden="1" x14ac:dyDescent="0.25">
      <c r="A4980" s="434">
        <v>257005300</v>
      </c>
      <c r="B4980" s="434">
        <v>1962027</v>
      </c>
      <c r="C4980" s="434" t="s">
        <v>56</v>
      </c>
      <c r="D4980" s="434" t="s">
        <v>13</v>
      </c>
      <c r="E4980" s="434">
        <v>19</v>
      </c>
      <c r="F4980" s="434">
        <v>882</v>
      </c>
      <c r="G4980" s="434">
        <v>0</v>
      </c>
      <c r="H4980" s="434">
        <v>125</v>
      </c>
      <c r="I4980" s="434">
        <v>22</v>
      </c>
      <c r="J4980" s="434">
        <v>0</v>
      </c>
      <c r="K4980" s="434">
        <v>2009</v>
      </c>
    </row>
    <row r="4981" spans="1:11" x14ac:dyDescent="0.25">
      <c r="A4981" s="434">
        <v>257005340</v>
      </c>
      <c r="B4981" s="434">
        <v>71015</v>
      </c>
      <c r="C4981" s="434" t="s">
        <v>59</v>
      </c>
      <c r="D4981" s="434" t="s">
        <v>13</v>
      </c>
      <c r="I4981" s="434">
        <v>9</v>
      </c>
      <c r="J4981" s="434">
        <v>0</v>
      </c>
      <c r="K4981" s="434">
        <v>1970</v>
      </c>
    </row>
    <row r="4982" spans="1:11" hidden="1" x14ac:dyDescent="0.25">
      <c r="A4982" s="434">
        <v>257005350</v>
      </c>
      <c r="B4982" s="434">
        <v>1307638</v>
      </c>
      <c r="C4982" s="434" t="s">
        <v>31</v>
      </c>
      <c r="D4982" s="434" t="s">
        <v>13</v>
      </c>
      <c r="I4982" s="434">
        <v>11</v>
      </c>
      <c r="J4982" s="434">
        <v>0</v>
      </c>
      <c r="K4982" s="434">
        <v>1970</v>
      </c>
    </row>
    <row r="4983" spans="1:11" hidden="1" x14ac:dyDescent="0.25">
      <c r="A4983" s="434">
        <v>257005360</v>
      </c>
      <c r="B4983" s="434">
        <v>1202440</v>
      </c>
      <c r="C4983" s="434" t="s">
        <v>31</v>
      </c>
      <c r="D4983" s="434" t="s">
        <v>13</v>
      </c>
      <c r="I4983" s="434">
        <v>11</v>
      </c>
      <c r="J4983" s="434">
        <v>0</v>
      </c>
      <c r="K4983" s="434">
        <v>1970</v>
      </c>
    </row>
    <row r="4984" spans="1:11" x14ac:dyDescent="0.25">
      <c r="A4984" s="434">
        <v>257005560</v>
      </c>
      <c r="B4984" s="434">
        <v>398098</v>
      </c>
      <c r="C4984" s="434" t="s">
        <v>59</v>
      </c>
      <c r="D4984" s="434" t="s">
        <v>13</v>
      </c>
      <c r="I4984" s="434">
        <v>7</v>
      </c>
      <c r="J4984" s="434">
        <v>0</v>
      </c>
      <c r="K4984" s="434">
        <v>1970</v>
      </c>
    </row>
    <row r="4985" spans="1:11" x14ac:dyDescent="0.25">
      <c r="A4985" s="434">
        <v>257005570</v>
      </c>
      <c r="B4985" s="434">
        <v>101864</v>
      </c>
      <c r="C4985" s="434" t="s">
        <v>59</v>
      </c>
      <c r="D4985" s="434" t="s">
        <v>13</v>
      </c>
      <c r="I4985" s="434">
        <v>8</v>
      </c>
      <c r="J4985" s="434">
        <v>0</v>
      </c>
      <c r="K4985" s="434">
        <v>1970</v>
      </c>
    </row>
    <row r="4986" spans="1:11" hidden="1" x14ac:dyDescent="0.25">
      <c r="A4986" s="434">
        <v>257005600</v>
      </c>
      <c r="B4986" s="434">
        <v>285453</v>
      </c>
      <c r="C4986" s="434" t="s">
        <v>61</v>
      </c>
      <c r="D4986" s="434" t="s">
        <v>13</v>
      </c>
      <c r="I4986" s="434">
        <v>15</v>
      </c>
    </row>
    <row r="4987" spans="1:11" x14ac:dyDescent="0.25">
      <c r="A4987" s="434">
        <v>257005610</v>
      </c>
      <c r="B4987" s="434">
        <v>351470</v>
      </c>
      <c r="C4987" s="434" t="s">
        <v>59</v>
      </c>
      <c r="D4987" s="434" t="s">
        <v>13</v>
      </c>
      <c r="I4987" s="434">
        <v>10</v>
      </c>
      <c r="J4987" s="434">
        <v>0</v>
      </c>
      <c r="K4987" s="434">
        <v>1970</v>
      </c>
    </row>
    <row r="4988" spans="1:11" hidden="1" x14ac:dyDescent="0.25">
      <c r="A4988" s="434">
        <v>257005630</v>
      </c>
      <c r="B4988" s="434">
        <v>171681</v>
      </c>
      <c r="C4988" s="434" t="s">
        <v>61</v>
      </c>
      <c r="D4988" s="434" t="s">
        <v>13</v>
      </c>
      <c r="I4988" s="434">
        <v>14</v>
      </c>
      <c r="J4988" s="434">
        <v>0</v>
      </c>
      <c r="K4988" s="434">
        <v>1970</v>
      </c>
    </row>
    <row r="4989" spans="1:11" x14ac:dyDescent="0.25">
      <c r="A4989" s="434">
        <v>257005690</v>
      </c>
      <c r="B4989" s="434">
        <v>18524</v>
      </c>
      <c r="C4989" s="434" t="s">
        <v>59</v>
      </c>
      <c r="D4989" s="434" t="s">
        <v>13</v>
      </c>
      <c r="I4989" s="434">
        <v>6</v>
      </c>
      <c r="J4989" s="434">
        <v>0</v>
      </c>
      <c r="K4989" s="434">
        <v>1970</v>
      </c>
    </row>
    <row r="4990" spans="1:11" x14ac:dyDescent="0.25">
      <c r="A4990" s="434">
        <v>257005700</v>
      </c>
      <c r="B4990" s="434">
        <v>250230</v>
      </c>
      <c r="C4990" s="434" t="s">
        <v>59</v>
      </c>
      <c r="D4990" s="434" t="s">
        <v>13</v>
      </c>
      <c r="I4990" s="434">
        <v>11</v>
      </c>
      <c r="J4990" s="434">
        <v>0</v>
      </c>
      <c r="K4990" s="434">
        <v>1970</v>
      </c>
    </row>
    <row r="4991" spans="1:11" x14ac:dyDescent="0.25">
      <c r="A4991" s="434">
        <v>257005730</v>
      </c>
      <c r="B4991" s="434">
        <v>88437</v>
      </c>
      <c r="C4991" s="434" t="s">
        <v>59</v>
      </c>
      <c r="D4991" s="434" t="s">
        <v>13</v>
      </c>
      <c r="I4991" s="434">
        <v>8</v>
      </c>
      <c r="J4991" s="434">
        <v>0</v>
      </c>
      <c r="K4991" s="434">
        <v>1970</v>
      </c>
    </row>
    <row r="4992" spans="1:11" hidden="1" x14ac:dyDescent="0.25">
      <c r="A4992" s="434">
        <v>257005750</v>
      </c>
      <c r="B4992" s="434">
        <v>1917</v>
      </c>
      <c r="C4992" s="434" t="s">
        <v>61</v>
      </c>
      <c r="D4992" s="434" t="s">
        <v>13</v>
      </c>
      <c r="I4992" s="434">
        <v>11</v>
      </c>
    </row>
    <row r="4993" spans="1:11" hidden="1" x14ac:dyDescent="0.25">
      <c r="A4993" s="434">
        <v>257005830</v>
      </c>
      <c r="B4993" s="434">
        <v>137819</v>
      </c>
      <c r="C4993" s="434" t="s">
        <v>39</v>
      </c>
      <c r="D4993" s="434" t="s">
        <v>13</v>
      </c>
      <c r="I4993" s="434">
        <v>10</v>
      </c>
      <c r="J4993" s="434">
        <v>0</v>
      </c>
      <c r="K4993" s="434">
        <v>1970</v>
      </c>
    </row>
    <row r="4994" spans="1:11" x14ac:dyDescent="0.25">
      <c r="A4994" s="434">
        <v>257005840</v>
      </c>
      <c r="B4994" s="434">
        <v>2825883</v>
      </c>
      <c r="C4994" s="434" t="s">
        <v>59</v>
      </c>
      <c r="D4994" s="434" t="s">
        <v>13</v>
      </c>
      <c r="I4994" s="434">
        <v>18</v>
      </c>
      <c r="J4994" s="434">
        <v>0</v>
      </c>
      <c r="K4994" s="434">
        <v>1970</v>
      </c>
    </row>
    <row r="4995" spans="1:11" hidden="1" x14ac:dyDescent="0.25">
      <c r="A4995" s="434">
        <v>257006000</v>
      </c>
      <c r="B4995" s="434">
        <v>1500295</v>
      </c>
      <c r="C4995" s="434" t="s">
        <v>46</v>
      </c>
      <c r="D4995" s="434" t="s">
        <v>22</v>
      </c>
      <c r="E4995" s="434">
        <v>15</v>
      </c>
      <c r="F4995" s="434">
        <v>6660</v>
      </c>
      <c r="G4995" s="434">
        <v>4700</v>
      </c>
      <c r="H4995" s="434">
        <v>3958</v>
      </c>
      <c r="I4995" s="434">
        <v>87.9</v>
      </c>
      <c r="J4995" s="434">
        <v>0</v>
      </c>
      <c r="K4995" s="434">
        <v>2012</v>
      </c>
    </row>
    <row r="4996" spans="1:11" hidden="1" x14ac:dyDescent="0.25">
      <c r="A4996" s="434">
        <v>257006070</v>
      </c>
      <c r="B4996" s="434">
        <v>14719</v>
      </c>
      <c r="C4996" s="434" t="s">
        <v>39</v>
      </c>
      <c r="D4996" s="434" t="s">
        <v>13</v>
      </c>
      <c r="I4996" s="434">
        <v>9</v>
      </c>
    </row>
    <row r="4997" spans="1:11" hidden="1" x14ac:dyDescent="0.25">
      <c r="A4997" s="434">
        <v>257006099</v>
      </c>
      <c r="B4997" s="434">
        <v>1950839</v>
      </c>
      <c r="C4997" s="434" t="s">
        <v>56</v>
      </c>
      <c r="D4997" s="434" t="s">
        <v>13</v>
      </c>
      <c r="I4997" s="434">
        <v>14</v>
      </c>
      <c r="J4997" s="434">
        <v>0</v>
      </c>
      <c r="K4997" s="434">
        <v>1970</v>
      </c>
    </row>
    <row r="4998" spans="1:11" hidden="1" x14ac:dyDescent="0.25">
      <c r="A4998" s="434">
        <v>257006100</v>
      </c>
      <c r="B4998" s="434">
        <v>221513</v>
      </c>
      <c r="C4998" s="434" t="s">
        <v>56</v>
      </c>
      <c r="D4998" s="434" t="s">
        <v>13</v>
      </c>
      <c r="I4998" s="434">
        <v>14</v>
      </c>
      <c r="J4998" s="434">
        <v>0</v>
      </c>
      <c r="K4998" s="434">
        <v>1970</v>
      </c>
    </row>
    <row r="4999" spans="1:11" hidden="1" x14ac:dyDescent="0.25">
      <c r="A4999" s="434">
        <v>257006160</v>
      </c>
      <c r="B4999" s="434">
        <v>102506</v>
      </c>
      <c r="C4999" s="434" t="s">
        <v>61</v>
      </c>
      <c r="D4999" s="434" t="s">
        <v>13</v>
      </c>
      <c r="I4999" s="434">
        <v>14</v>
      </c>
      <c r="J4999" s="434">
        <v>0</v>
      </c>
      <c r="K4999" s="434">
        <v>1970</v>
      </c>
    </row>
    <row r="5000" spans="1:11" hidden="1" x14ac:dyDescent="0.25">
      <c r="A5000" s="434">
        <v>257006220</v>
      </c>
      <c r="B5000" s="434">
        <v>13674</v>
      </c>
      <c r="C5000" s="434" t="s">
        <v>61</v>
      </c>
      <c r="D5000" s="434" t="s">
        <v>13</v>
      </c>
      <c r="I5000" s="434">
        <v>10</v>
      </c>
    </row>
    <row r="5001" spans="1:11" hidden="1" x14ac:dyDescent="0.25">
      <c r="A5001" s="434">
        <v>257006270</v>
      </c>
      <c r="B5001" s="434">
        <v>130937</v>
      </c>
      <c r="C5001" s="434" t="s">
        <v>61</v>
      </c>
      <c r="D5001" s="434" t="s">
        <v>13</v>
      </c>
      <c r="I5001" s="434">
        <v>11</v>
      </c>
      <c r="J5001" s="434">
        <v>0</v>
      </c>
      <c r="K5001" s="434">
        <v>1970</v>
      </c>
    </row>
    <row r="5002" spans="1:11" hidden="1" x14ac:dyDescent="0.25">
      <c r="A5002" s="434">
        <v>257006300</v>
      </c>
      <c r="B5002" s="434">
        <v>3870608</v>
      </c>
      <c r="C5002" s="434" t="s">
        <v>56</v>
      </c>
      <c r="D5002" s="434" t="s">
        <v>13</v>
      </c>
      <c r="I5002" s="434">
        <v>17</v>
      </c>
      <c r="J5002" s="434">
        <v>0</v>
      </c>
      <c r="K5002" s="434">
        <v>1970</v>
      </c>
    </row>
    <row r="5003" spans="1:11" x14ac:dyDescent="0.25">
      <c r="A5003" s="434">
        <v>257006540</v>
      </c>
      <c r="B5003" s="434">
        <v>162047</v>
      </c>
      <c r="C5003" s="434" t="s">
        <v>59</v>
      </c>
      <c r="D5003" s="434" t="s">
        <v>13</v>
      </c>
      <c r="I5003" s="434">
        <v>10</v>
      </c>
      <c r="J5003" s="434">
        <v>0</v>
      </c>
      <c r="K5003" s="434">
        <v>1970</v>
      </c>
    </row>
    <row r="5004" spans="1:11" hidden="1" x14ac:dyDescent="0.25">
      <c r="A5004" s="434">
        <v>257006610</v>
      </c>
      <c r="B5004" s="434">
        <v>12962</v>
      </c>
      <c r="C5004" s="434" t="s">
        <v>61</v>
      </c>
      <c r="D5004" s="434" t="s">
        <v>13</v>
      </c>
      <c r="I5004" s="434">
        <v>10</v>
      </c>
      <c r="J5004" s="434">
        <v>0</v>
      </c>
      <c r="K5004" s="434">
        <v>1970</v>
      </c>
    </row>
    <row r="5005" spans="1:11" x14ac:dyDescent="0.25">
      <c r="A5005" s="434">
        <v>257006760</v>
      </c>
      <c r="B5005" s="434">
        <v>16169</v>
      </c>
      <c r="C5005" s="434" t="s">
        <v>59</v>
      </c>
      <c r="D5005" s="434" t="s">
        <v>13</v>
      </c>
      <c r="I5005" s="434">
        <v>8</v>
      </c>
      <c r="J5005" s="434">
        <v>0</v>
      </c>
      <c r="K5005" s="434">
        <v>1970</v>
      </c>
    </row>
    <row r="5006" spans="1:11" x14ac:dyDescent="0.25">
      <c r="A5006" s="434">
        <v>257006840</v>
      </c>
      <c r="B5006" s="434">
        <v>3102811</v>
      </c>
      <c r="C5006" s="434" t="s">
        <v>59</v>
      </c>
      <c r="D5006" s="434" t="s">
        <v>13</v>
      </c>
      <c r="E5006" s="434">
        <v>9</v>
      </c>
      <c r="F5006" s="434">
        <v>324</v>
      </c>
      <c r="G5006" s="434">
        <v>0</v>
      </c>
      <c r="H5006" s="434">
        <v>120</v>
      </c>
      <c r="I5006" s="434">
        <v>21.15</v>
      </c>
      <c r="J5006" s="434">
        <v>0</v>
      </c>
      <c r="K5006" s="434">
        <v>1970</v>
      </c>
    </row>
    <row r="5007" spans="1:11" x14ac:dyDescent="0.25">
      <c r="A5007" s="434">
        <v>257006900</v>
      </c>
      <c r="B5007" s="434">
        <v>258799</v>
      </c>
      <c r="C5007" s="434" t="s">
        <v>59</v>
      </c>
      <c r="D5007" s="434" t="s">
        <v>13</v>
      </c>
      <c r="I5007" s="434">
        <v>3</v>
      </c>
      <c r="J5007" s="434">
        <v>0</v>
      </c>
      <c r="K5007" s="434">
        <v>1970</v>
      </c>
    </row>
    <row r="5008" spans="1:11" hidden="1" x14ac:dyDescent="0.25">
      <c r="A5008" s="434">
        <v>257006980</v>
      </c>
      <c r="B5008" s="434">
        <v>32112</v>
      </c>
      <c r="C5008" s="434" t="s">
        <v>61</v>
      </c>
      <c r="D5008" s="434" t="s">
        <v>13</v>
      </c>
      <c r="I5008" s="434">
        <v>13</v>
      </c>
    </row>
    <row r="5009" spans="1:11" hidden="1" x14ac:dyDescent="0.25">
      <c r="A5009" s="434">
        <v>257007000</v>
      </c>
      <c r="B5009" s="434">
        <v>759598</v>
      </c>
      <c r="C5009" s="434" t="s">
        <v>46</v>
      </c>
      <c r="D5009" s="434" t="s">
        <v>22</v>
      </c>
      <c r="E5009" s="434">
        <v>15.7</v>
      </c>
      <c r="F5009" s="434">
        <v>6660</v>
      </c>
      <c r="G5009" s="434">
        <v>4700</v>
      </c>
      <c r="H5009" s="434">
        <v>3959</v>
      </c>
      <c r="I5009" s="434">
        <v>87.9</v>
      </c>
      <c r="K5009" s="434">
        <v>2011</v>
      </c>
    </row>
    <row r="5010" spans="1:11" hidden="1" x14ac:dyDescent="0.25">
      <c r="A5010" s="434">
        <v>257007100</v>
      </c>
      <c r="B5010" s="434">
        <v>13392</v>
      </c>
      <c r="C5010" s="434" t="s">
        <v>61</v>
      </c>
      <c r="D5010" s="434" t="s">
        <v>13</v>
      </c>
      <c r="I5010" s="434">
        <v>13</v>
      </c>
    </row>
    <row r="5011" spans="1:11" hidden="1" x14ac:dyDescent="0.25">
      <c r="A5011" s="434">
        <v>257007300</v>
      </c>
      <c r="B5011" s="434">
        <v>358240</v>
      </c>
      <c r="C5011" s="434" t="s">
        <v>54</v>
      </c>
      <c r="D5011" s="434" t="s">
        <v>13</v>
      </c>
      <c r="I5011" s="434">
        <v>10</v>
      </c>
    </row>
    <row r="5012" spans="1:11" hidden="1" x14ac:dyDescent="0.25">
      <c r="A5012" s="434">
        <v>257007310</v>
      </c>
      <c r="B5012" s="434">
        <v>66116</v>
      </c>
      <c r="C5012" s="434" t="s">
        <v>56</v>
      </c>
      <c r="D5012" s="434" t="s">
        <v>13</v>
      </c>
      <c r="I5012" s="434">
        <v>12</v>
      </c>
      <c r="J5012" s="434">
        <v>0</v>
      </c>
      <c r="K5012" s="434">
        <v>1970</v>
      </c>
    </row>
    <row r="5013" spans="1:11" x14ac:dyDescent="0.25">
      <c r="A5013" s="434">
        <v>257007390</v>
      </c>
      <c r="B5013" s="434">
        <v>216733</v>
      </c>
      <c r="C5013" s="434" t="s">
        <v>59</v>
      </c>
      <c r="D5013" s="434" t="s">
        <v>13</v>
      </c>
      <c r="I5013" s="434">
        <v>15</v>
      </c>
      <c r="J5013" s="434">
        <v>0</v>
      </c>
      <c r="K5013" s="434">
        <v>1970</v>
      </c>
    </row>
    <row r="5014" spans="1:11" hidden="1" x14ac:dyDescent="0.25">
      <c r="A5014" s="434">
        <v>257007430</v>
      </c>
      <c r="B5014" s="434">
        <v>450891</v>
      </c>
      <c r="C5014" s="434" t="s">
        <v>61</v>
      </c>
      <c r="D5014" s="434" t="s">
        <v>13</v>
      </c>
      <c r="I5014" s="434">
        <v>11</v>
      </c>
      <c r="J5014" s="434">
        <v>0</v>
      </c>
      <c r="K5014" s="434">
        <v>1970</v>
      </c>
    </row>
    <row r="5015" spans="1:11" hidden="1" x14ac:dyDescent="0.25">
      <c r="A5015" s="434">
        <v>257007470</v>
      </c>
      <c r="B5015" s="434">
        <v>31403</v>
      </c>
      <c r="C5015" s="434" t="s">
        <v>61</v>
      </c>
      <c r="D5015" s="434" t="s">
        <v>13</v>
      </c>
      <c r="I5015" s="434">
        <v>14</v>
      </c>
      <c r="J5015" s="434">
        <v>0</v>
      </c>
      <c r="K5015" s="434">
        <v>1970</v>
      </c>
    </row>
    <row r="5016" spans="1:11" hidden="1" x14ac:dyDescent="0.25">
      <c r="A5016" s="434">
        <v>257007490</v>
      </c>
      <c r="B5016" s="434">
        <v>435589</v>
      </c>
      <c r="C5016" s="434" t="s">
        <v>61</v>
      </c>
      <c r="D5016" s="434" t="s">
        <v>13</v>
      </c>
      <c r="I5016" s="434">
        <v>7</v>
      </c>
      <c r="J5016" s="434">
        <v>0</v>
      </c>
      <c r="K5016" s="434">
        <v>1970</v>
      </c>
    </row>
    <row r="5017" spans="1:11" x14ac:dyDescent="0.25">
      <c r="A5017" s="434">
        <v>257007500</v>
      </c>
      <c r="B5017" s="434">
        <v>558358</v>
      </c>
      <c r="C5017" s="434" t="s">
        <v>59</v>
      </c>
      <c r="D5017" s="434" t="s">
        <v>13</v>
      </c>
      <c r="I5017" s="434">
        <v>11</v>
      </c>
      <c r="J5017" s="434">
        <v>0</v>
      </c>
      <c r="K5017" s="434">
        <v>1970</v>
      </c>
    </row>
    <row r="5018" spans="1:11" hidden="1" x14ac:dyDescent="0.25">
      <c r="A5018" s="434">
        <v>257007520</v>
      </c>
      <c r="B5018" s="434">
        <v>1200122</v>
      </c>
      <c r="C5018" s="434" t="s">
        <v>56</v>
      </c>
      <c r="D5018" s="434" t="s">
        <v>17</v>
      </c>
      <c r="E5018" s="434">
        <v>11</v>
      </c>
      <c r="F5018" s="434">
        <v>580</v>
      </c>
      <c r="G5018" s="434">
        <v>869</v>
      </c>
      <c r="H5018" s="434">
        <v>520</v>
      </c>
      <c r="I5018" s="434">
        <v>53.37</v>
      </c>
      <c r="J5018" s="434">
        <v>0</v>
      </c>
      <c r="K5018" s="434">
        <v>1970</v>
      </c>
    </row>
    <row r="5019" spans="1:11" hidden="1" x14ac:dyDescent="0.25">
      <c r="A5019" s="434">
        <v>257007600</v>
      </c>
      <c r="B5019" s="434">
        <v>214249</v>
      </c>
      <c r="C5019" s="434" t="s">
        <v>61</v>
      </c>
      <c r="D5019" s="434" t="s">
        <v>13</v>
      </c>
      <c r="I5019" s="434">
        <v>12</v>
      </c>
      <c r="J5019" s="434">
        <v>0</v>
      </c>
      <c r="K5019" s="434">
        <v>1970</v>
      </c>
    </row>
    <row r="5020" spans="1:11" hidden="1" x14ac:dyDescent="0.25">
      <c r="A5020" s="434">
        <v>257007630</v>
      </c>
      <c r="B5020" s="434">
        <v>14739</v>
      </c>
      <c r="C5020" s="434" t="s">
        <v>61</v>
      </c>
      <c r="D5020" s="434" t="s">
        <v>13</v>
      </c>
      <c r="I5020" s="434">
        <v>9</v>
      </c>
    </row>
    <row r="5021" spans="1:11" hidden="1" x14ac:dyDescent="0.25">
      <c r="A5021" s="434">
        <v>257007900</v>
      </c>
      <c r="B5021" s="434">
        <v>1702273</v>
      </c>
      <c r="C5021" s="434" t="s">
        <v>56</v>
      </c>
      <c r="D5021" s="434" t="s">
        <v>13</v>
      </c>
      <c r="E5021" s="434">
        <v>8</v>
      </c>
      <c r="F5021" s="434">
        <v>612</v>
      </c>
      <c r="G5021" s="434">
        <v>0</v>
      </c>
      <c r="H5021" s="434">
        <v>145</v>
      </c>
      <c r="I5021" s="434">
        <v>23</v>
      </c>
      <c r="J5021" s="434">
        <v>0</v>
      </c>
      <c r="K5021" s="434">
        <v>2015</v>
      </c>
    </row>
    <row r="5022" spans="1:11" hidden="1" x14ac:dyDescent="0.25">
      <c r="A5022" s="434">
        <v>257008000</v>
      </c>
      <c r="B5022" s="434">
        <v>3648822</v>
      </c>
      <c r="C5022" s="434" t="s">
        <v>20</v>
      </c>
      <c r="D5022" s="434" t="s">
        <v>17</v>
      </c>
      <c r="E5022" s="434">
        <v>0</v>
      </c>
      <c r="F5022" s="434">
        <v>951</v>
      </c>
      <c r="G5022" s="434">
        <v>630</v>
      </c>
      <c r="H5022" s="434">
        <v>499</v>
      </c>
      <c r="I5022" s="434">
        <v>45</v>
      </c>
      <c r="J5022" s="434">
        <v>0</v>
      </c>
      <c r="K5022" s="434">
        <v>2011</v>
      </c>
    </row>
    <row r="5023" spans="1:11" x14ac:dyDescent="0.25">
      <c r="A5023" s="434">
        <v>257008040</v>
      </c>
      <c r="B5023" s="434">
        <v>629094</v>
      </c>
      <c r="C5023" s="434" t="s">
        <v>59</v>
      </c>
      <c r="D5023" s="434" t="s">
        <v>13</v>
      </c>
      <c r="I5023" s="434">
        <v>11</v>
      </c>
      <c r="J5023" s="434">
        <v>0</v>
      </c>
      <c r="K5023" s="434">
        <v>1970</v>
      </c>
    </row>
    <row r="5024" spans="1:11" hidden="1" x14ac:dyDescent="0.25">
      <c r="A5024" s="434">
        <v>257008070</v>
      </c>
      <c r="B5024" s="434">
        <v>5036</v>
      </c>
      <c r="C5024" s="434" t="s">
        <v>61</v>
      </c>
      <c r="D5024" s="434" t="s">
        <v>13</v>
      </c>
      <c r="I5024" s="434">
        <v>8</v>
      </c>
      <c r="J5024" s="434">
        <v>0</v>
      </c>
      <c r="K5024" s="434">
        <v>1970</v>
      </c>
    </row>
    <row r="5025" spans="1:11" hidden="1" x14ac:dyDescent="0.25">
      <c r="A5025" s="434">
        <v>257008300</v>
      </c>
      <c r="B5025" s="434">
        <v>3107101</v>
      </c>
      <c r="C5025" s="434" t="s">
        <v>61</v>
      </c>
      <c r="D5025" s="434" t="s">
        <v>13</v>
      </c>
      <c r="I5025" s="434">
        <v>17</v>
      </c>
      <c r="J5025" s="434">
        <v>0</v>
      </c>
      <c r="K5025" s="434">
        <v>1970</v>
      </c>
    </row>
    <row r="5026" spans="1:11" hidden="1" x14ac:dyDescent="0.25">
      <c r="A5026" s="434">
        <v>257008450</v>
      </c>
      <c r="B5026" s="434">
        <v>77919</v>
      </c>
      <c r="C5026" s="434" t="s">
        <v>61</v>
      </c>
      <c r="D5026" s="434" t="s">
        <v>13</v>
      </c>
      <c r="I5026" s="434">
        <v>13</v>
      </c>
      <c r="J5026" s="434">
        <v>0</v>
      </c>
      <c r="K5026" s="434">
        <v>1970</v>
      </c>
    </row>
    <row r="5027" spans="1:11" hidden="1" x14ac:dyDescent="0.25">
      <c r="A5027" s="434">
        <v>257008480</v>
      </c>
      <c r="B5027" s="434">
        <v>15871</v>
      </c>
      <c r="C5027" s="434" t="s">
        <v>61</v>
      </c>
      <c r="D5027" s="434" t="s">
        <v>13</v>
      </c>
      <c r="I5027" s="434">
        <v>7</v>
      </c>
      <c r="J5027" s="434">
        <v>0</v>
      </c>
      <c r="K5027" s="434">
        <v>1970</v>
      </c>
    </row>
    <row r="5028" spans="1:11" hidden="1" x14ac:dyDescent="0.25">
      <c r="A5028" s="434">
        <v>257008710</v>
      </c>
      <c r="B5028" s="434">
        <v>102354</v>
      </c>
      <c r="C5028" s="434" t="s">
        <v>61</v>
      </c>
      <c r="D5028" s="434" t="s">
        <v>13</v>
      </c>
      <c r="I5028" s="434">
        <v>11</v>
      </c>
      <c r="J5028" s="434">
        <v>0</v>
      </c>
      <c r="K5028" s="434">
        <v>1970</v>
      </c>
    </row>
    <row r="5029" spans="1:11" x14ac:dyDescent="0.25">
      <c r="A5029" s="434">
        <v>257008720</v>
      </c>
      <c r="B5029" s="434">
        <v>482837</v>
      </c>
      <c r="C5029" s="434" t="s">
        <v>59</v>
      </c>
      <c r="D5029" s="434" t="s">
        <v>13</v>
      </c>
      <c r="I5029" s="434">
        <v>15</v>
      </c>
      <c r="J5029" s="434">
        <v>0</v>
      </c>
      <c r="K5029" s="434">
        <v>1970</v>
      </c>
    </row>
    <row r="5030" spans="1:11" hidden="1" x14ac:dyDescent="0.25">
      <c r="A5030" s="434">
        <v>257008730</v>
      </c>
      <c r="B5030" s="434">
        <v>261192</v>
      </c>
      <c r="C5030" s="434" t="s">
        <v>56</v>
      </c>
      <c r="D5030" s="434" t="s">
        <v>13</v>
      </c>
      <c r="I5030" s="434">
        <v>13</v>
      </c>
      <c r="J5030" s="434">
        <v>0</v>
      </c>
      <c r="K5030" s="434">
        <v>1970</v>
      </c>
    </row>
    <row r="5031" spans="1:11" x14ac:dyDescent="0.25">
      <c r="A5031" s="434">
        <v>257008960</v>
      </c>
      <c r="B5031" s="434">
        <v>236487</v>
      </c>
      <c r="C5031" s="434" t="s">
        <v>59</v>
      </c>
      <c r="D5031" s="434" t="s">
        <v>13</v>
      </c>
      <c r="I5031" s="434">
        <v>9</v>
      </c>
      <c r="J5031" s="434">
        <v>0</v>
      </c>
      <c r="K5031" s="434">
        <v>1970</v>
      </c>
    </row>
    <row r="5032" spans="1:11" hidden="1" x14ac:dyDescent="0.25">
      <c r="A5032" s="434">
        <v>257008980</v>
      </c>
      <c r="B5032" s="434">
        <v>71405</v>
      </c>
      <c r="C5032" s="434" t="s">
        <v>61</v>
      </c>
      <c r="D5032" s="434" t="s">
        <v>13</v>
      </c>
      <c r="I5032" s="434">
        <v>14</v>
      </c>
      <c r="J5032" s="434">
        <v>0</v>
      </c>
      <c r="K5032" s="434">
        <v>1970</v>
      </c>
    </row>
    <row r="5033" spans="1:11" hidden="1" x14ac:dyDescent="0.25">
      <c r="A5033" s="434">
        <v>257009000</v>
      </c>
      <c r="B5033" s="434">
        <v>1063970</v>
      </c>
      <c r="C5033" s="434" t="s">
        <v>51</v>
      </c>
      <c r="D5033" s="434" t="s">
        <v>17</v>
      </c>
      <c r="E5033" s="434">
        <v>14</v>
      </c>
      <c r="F5033" s="434">
        <v>2030</v>
      </c>
      <c r="G5033" s="434">
        <v>3361</v>
      </c>
      <c r="H5033" s="434">
        <v>1828</v>
      </c>
      <c r="I5033" s="434">
        <v>69.989999999999995</v>
      </c>
      <c r="J5033" s="434">
        <v>0</v>
      </c>
      <c r="K5033" s="434">
        <v>1970</v>
      </c>
    </row>
    <row r="5034" spans="1:11" hidden="1" x14ac:dyDescent="0.25">
      <c r="A5034" s="434">
        <v>257009020</v>
      </c>
      <c r="B5034" s="434">
        <v>61161</v>
      </c>
      <c r="C5034" s="434" t="s">
        <v>61</v>
      </c>
      <c r="D5034" s="434" t="s">
        <v>13</v>
      </c>
      <c r="I5034" s="434">
        <v>17</v>
      </c>
    </row>
    <row r="5035" spans="1:11" x14ac:dyDescent="0.25">
      <c r="A5035" s="434">
        <v>257009040</v>
      </c>
      <c r="B5035" s="434">
        <v>1098308</v>
      </c>
      <c r="C5035" s="434" t="s">
        <v>59</v>
      </c>
      <c r="D5035" s="434" t="s">
        <v>13</v>
      </c>
      <c r="I5035" s="434">
        <v>10</v>
      </c>
      <c r="J5035" s="434">
        <v>0</v>
      </c>
      <c r="K5035" s="434">
        <v>1970</v>
      </c>
    </row>
    <row r="5036" spans="1:11" hidden="1" x14ac:dyDescent="0.25">
      <c r="A5036" s="434">
        <v>257009050</v>
      </c>
      <c r="B5036" s="434">
        <v>1208533</v>
      </c>
      <c r="C5036" s="434" t="s">
        <v>51</v>
      </c>
      <c r="D5036" s="434" t="s">
        <v>22</v>
      </c>
      <c r="E5036" s="434">
        <v>0</v>
      </c>
      <c r="F5036" s="434">
        <v>2524</v>
      </c>
      <c r="G5036" s="434">
        <v>4150</v>
      </c>
      <c r="H5036" s="434">
        <v>4008</v>
      </c>
      <c r="I5036" s="434">
        <v>84.8</v>
      </c>
      <c r="J5036" s="434">
        <v>0</v>
      </c>
      <c r="K5036" s="434">
        <v>1970</v>
      </c>
    </row>
    <row r="5037" spans="1:11" hidden="1" x14ac:dyDescent="0.25">
      <c r="A5037" s="434">
        <v>257009160</v>
      </c>
      <c r="B5037" s="434">
        <v>59254</v>
      </c>
      <c r="C5037" s="434" t="s">
        <v>61</v>
      </c>
      <c r="D5037" s="434" t="s">
        <v>13</v>
      </c>
      <c r="I5037" s="434">
        <v>11</v>
      </c>
      <c r="J5037" s="434">
        <v>0</v>
      </c>
      <c r="K5037" s="434">
        <v>1970</v>
      </c>
    </row>
    <row r="5038" spans="1:11" hidden="1" x14ac:dyDescent="0.25">
      <c r="A5038" s="434">
        <v>257009300</v>
      </c>
      <c r="B5038" s="434">
        <v>3178256</v>
      </c>
      <c r="C5038" s="434" t="s">
        <v>56</v>
      </c>
      <c r="D5038" s="434" t="s">
        <v>13</v>
      </c>
      <c r="I5038" s="434">
        <v>17</v>
      </c>
      <c r="J5038" s="434">
        <v>0</v>
      </c>
      <c r="K5038" s="434">
        <v>1970</v>
      </c>
    </row>
    <row r="5039" spans="1:11" hidden="1" x14ac:dyDescent="0.25">
      <c r="A5039" s="434">
        <v>257009460</v>
      </c>
      <c r="B5039" s="434">
        <v>32981</v>
      </c>
      <c r="C5039" s="434" t="s">
        <v>61</v>
      </c>
      <c r="D5039" s="434" t="s">
        <v>13</v>
      </c>
      <c r="I5039" s="434">
        <v>11</v>
      </c>
      <c r="J5039" s="434">
        <v>0</v>
      </c>
      <c r="K5039" s="434">
        <v>1970</v>
      </c>
    </row>
    <row r="5040" spans="1:11" hidden="1" x14ac:dyDescent="0.25">
      <c r="A5040" s="434">
        <v>257009510</v>
      </c>
      <c r="B5040" s="434">
        <v>15673</v>
      </c>
      <c r="C5040" s="434" t="s">
        <v>61</v>
      </c>
      <c r="D5040" s="434" t="s">
        <v>13</v>
      </c>
      <c r="I5040" s="434">
        <v>13</v>
      </c>
      <c r="J5040" s="434">
        <v>0</v>
      </c>
      <c r="K5040" s="434">
        <v>1970</v>
      </c>
    </row>
    <row r="5041" spans="1:11" hidden="1" x14ac:dyDescent="0.25">
      <c r="A5041" s="434">
        <v>257009630</v>
      </c>
      <c r="B5041" s="434">
        <v>43131</v>
      </c>
      <c r="C5041" s="434" t="s">
        <v>61</v>
      </c>
      <c r="D5041" s="434" t="s">
        <v>13</v>
      </c>
      <c r="I5041" s="434">
        <v>11</v>
      </c>
      <c r="J5041" s="434">
        <v>0</v>
      </c>
      <c r="K5041" s="434">
        <v>1970</v>
      </c>
    </row>
    <row r="5042" spans="1:11" hidden="1" x14ac:dyDescent="0.25">
      <c r="A5042" s="434">
        <v>257009680</v>
      </c>
      <c r="B5042" s="434">
        <v>225395</v>
      </c>
      <c r="C5042" s="434" t="s">
        <v>48</v>
      </c>
      <c r="D5042" s="434" t="s">
        <v>13</v>
      </c>
      <c r="I5042" s="434">
        <v>12</v>
      </c>
    </row>
    <row r="5043" spans="1:11" hidden="1" x14ac:dyDescent="0.25">
      <c r="A5043" s="434">
        <v>257009690</v>
      </c>
      <c r="B5043" s="434">
        <v>233418</v>
      </c>
      <c r="C5043" s="434" t="s">
        <v>56</v>
      </c>
      <c r="D5043" s="434" t="s">
        <v>13</v>
      </c>
      <c r="I5043" s="434">
        <v>13</v>
      </c>
    </row>
    <row r="5044" spans="1:11" hidden="1" x14ac:dyDescent="0.25">
      <c r="A5044" s="434">
        <v>257009760</v>
      </c>
      <c r="B5044" s="434">
        <v>25174</v>
      </c>
      <c r="C5044" s="434" t="s">
        <v>61</v>
      </c>
      <c r="D5044" s="434" t="s">
        <v>13</v>
      </c>
      <c r="I5044" s="434">
        <v>12</v>
      </c>
      <c r="J5044" s="434">
        <v>0</v>
      </c>
      <c r="K5044" s="434">
        <v>1970</v>
      </c>
    </row>
    <row r="5045" spans="1:11" x14ac:dyDescent="0.25">
      <c r="A5045" s="434">
        <v>257009890</v>
      </c>
      <c r="B5045" s="434">
        <v>38752</v>
      </c>
      <c r="C5045" s="434" t="s">
        <v>59</v>
      </c>
      <c r="D5045" s="434" t="s">
        <v>13</v>
      </c>
      <c r="I5045" s="434">
        <v>6</v>
      </c>
      <c r="J5045" s="434">
        <v>0</v>
      </c>
      <c r="K5045" s="434">
        <v>1970</v>
      </c>
    </row>
    <row r="5046" spans="1:11" hidden="1" x14ac:dyDescent="0.25">
      <c r="A5046" s="434">
        <v>257009900</v>
      </c>
      <c r="B5046" s="434">
        <v>120792</v>
      </c>
      <c r="C5046" s="434" t="s">
        <v>39</v>
      </c>
      <c r="D5046" s="434" t="s">
        <v>13</v>
      </c>
      <c r="I5046" s="434">
        <v>15</v>
      </c>
    </row>
    <row r="5047" spans="1:11" hidden="1" x14ac:dyDescent="0.25">
      <c r="A5047" s="434">
        <v>257010000</v>
      </c>
      <c r="B5047" s="434">
        <v>346200</v>
      </c>
      <c r="C5047" s="434" t="s">
        <v>46</v>
      </c>
      <c r="D5047" s="434" t="s">
        <v>17</v>
      </c>
      <c r="E5047" s="434">
        <v>13.5</v>
      </c>
      <c r="F5047" s="434">
        <v>4001</v>
      </c>
      <c r="G5047" s="434">
        <v>1324</v>
      </c>
      <c r="H5047" s="434">
        <v>1368</v>
      </c>
      <c r="I5047" s="434">
        <v>57.9</v>
      </c>
      <c r="J5047" s="434">
        <v>0</v>
      </c>
      <c r="K5047" s="434">
        <v>1999</v>
      </c>
    </row>
    <row r="5048" spans="1:11" hidden="1" x14ac:dyDescent="0.25">
      <c r="A5048" s="434">
        <v>257010080</v>
      </c>
      <c r="B5048" s="434">
        <v>16264</v>
      </c>
      <c r="C5048" s="434" t="s">
        <v>61</v>
      </c>
      <c r="D5048" s="434" t="s">
        <v>13</v>
      </c>
      <c r="I5048" s="434">
        <v>12</v>
      </c>
      <c r="J5048" s="434">
        <v>0</v>
      </c>
      <c r="K5048" s="434">
        <v>1970</v>
      </c>
    </row>
    <row r="5049" spans="1:11" hidden="1" x14ac:dyDescent="0.25">
      <c r="A5049" s="434">
        <v>257010160</v>
      </c>
      <c r="B5049" s="434">
        <v>144393</v>
      </c>
      <c r="C5049" s="434" t="s">
        <v>61</v>
      </c>
      <c r="D5049" s="434" t="s">
        <v>13</v>
      </c>
      <c r="I5049" s="434">
        <v>17</v>
      </c>
    </row>
    <row r="5050" spans="1:11" hidden="1" x14ac:dyDescent="0.25">
      <c r="A5050" s="434">
        <v>257010260</v>
      </c>
      <c r="B5050" s="434">
        <v>9172</v>
      </c>
      <c r="C5050" s="434" t="s">
        <v>61</v>
      </c>
      <c r="D5050" s="434" t="s">
        <v>13</v>
      </c>
      <c r="I5050" s="434">
        <v>8</v>
      </c>
      <c r="J5050" s="434">
        <v>0</v>
      </c>
      <c r="K5050" s="434">
        <v>1970</v>
      </c>
    </row>
    <row r="5051" spans="1:11" hidden="1" x14ac:dyDescent="0.25">
      <c r="A5051" s="434">
        <v>257010400</v>
      </c>
      <c r="B5051" s="434">
        <v>431633</v>
      </c>
      <c r="C5051" s="434" t="s">
        <v>54</v>
      </c>
      <c r="D5051" s="434" t="s">
        <v>13</v>
      </c>
      <c r="I5051" s="434">
        <v>15</v>
      </c>
      <c r="J5051" s="434">
        <v>0</v>
      </c>
      <c r="K5051" s="434">
        <v>1970</v>
      </c>
    </row>
    <row r="5052" spans="1:11" hidden="1" x14ac:dyDescent="0.25">
      <c r="A5052" s="434">
        <v>257010420</v>
      </c>
      <c r="B5052" s="434">
        <v>588004</v>
      </c>
      <c r="C5052" s="434" t="s">
        <v>61</v>
      </c>
      <c r="D5052" s="434" t="s">
        <v>13</v>
      </c>
      <c r="I5052" s="434">
        <v>15</v>
      </c>
      <c r="J5052" s="434">
        <v>0</v>
      </c>
      <c r="K5052" s="434">
        <v>1970</v>
      </c>
    </row>
    <row r="5053" spans="1:11" hidden="1" x14ac:dyDescent="0.25">
      <c r="A5053" s="434">
        <v>257010430</v>
      </c>
      <c r="B5053" s="434">
        <v>467671</v>
      </c>
      <c r="C5053" s="434" t="s">
        <v>31</v>
      </c>
      <c r="D5053" s="434" t="s">
        <v>13</v>
      </c>
      <c r="I5053" s="434">
        <v>15</v>
      </c>
    </row>
    <row r="5054" spans="1:11" hidden="1" x14ac:dyDescent="0.25">
      <c r="A5054" s="434">
        <v>257010550</v>
      </c>
      <c r="B5054" s="434">
        <v>1185218</v>
      </c>
      <c r="C5054" s="434" t="s">
        <v>56</v>
      </c>
      <c r="D5054" s="434" t="s">
        <v>13</v>
      </c>
      <c r="I5054" s="434">
        <v>15</v>
      </c>
    </row>
    <row r="5055" spans="1:11" hidden="1" x14ac:dyDescent="0.25">
      <c r="A5055" s="434">
        <v>257010590</v>
      </c>
      <c r="B5055" s="434">
        <v>113757</v>
      </c>
      <c r="C5055" s="434" t="s">
        <v>61</v>
      </c>
      <c r="D5055" s="434" t="s">
        <v>25</v>
      </c>
      <c r="F5055" s="434">
        <v>19800</v>
      </c>
      <c r="G5055" s="434">
        <v>7900</v>
      </c>
      <c r="H5055" s="434">
        <v>12433</v>
      </c>
      <c r="I5055" s="434">
        <v>127.75</v>
      </c>
      <c r="K5055" s="434">
        <v>2016</v>
      </c>
    </row>
    <row r="5056" spans="1:11" hidden="1" x14ac:dyDescent="0.25">
      <c r="A5056" s="434">
        <v>257010630</v>
      </c>
      <c r="B5056" s="434">
        <v>4687</v>
      </c>
      <c r="C5056" s="434" t="s">
        <v>61</v>
      </c>
      <c r="D5056" s="434" t="s">
        <v>13</v>
      </c>
      <c r="I5056" s="434">
        <v>11</v>
      </c>
    </row>
    <row r="5057" spans="1:11" hidden="1" x14ac:dyDescent="0.25">
      <c r="A5057" s="434">
        <v>257010690</v>
      </c>
      <c r="B5057" s="434">
        <v>50195</v>
      </c>
      <c r="C5057" s="434" t="s">
        <v>61</v>
      </c>
      <c r="D5057" s="434" t="s">
        <v>13</v>
      </c>
      <c r="I5057" s="434">
        <v>14</v>
      </c>
      <c r="J5057" s="434">
        <v>0</v>
      </c>
      <c r="K5057" s="434">
        <v>1970</v>
      </c>
    </row>
    <row r="5058" spans="1:11" hidden="1" x14ac:dyDescent="0.25">
      <c r="A5058" s="434">
        <v>257010700</v>
      </c>
      <c r="B5058" s="434">
        <v>1813071</v>
      </c>
      <c r="C5058" s="434" t="s">
        <v>39</v>
      </c>
      <c r="D5058" s="434" t="s">
        <v>13</v>
      </c>
      <c r="I5058" s="434">
        <v>16</v>
      </c>
      <c r="J5058" s="434">
        <v>0</v>
      </c>
      <c r="K5058" s="434">
        <v>1970</v>
      </c>
    </row>
    <row r="5059" spans="1:11" hidden="1" x14ac:dyDescent="0.25">
      <c r="A5059" s="434">
        <v>257010730</v>
      </c>
      <c r="B5059" s="434">
        <v>1153494</v>
      </c>
      <c r="C5059" s="434" t="s">
        <v>56</v>
      </c>
      <c r="D5059" s="434" t="s">
        <v>13</v>
      </c>
      <c r="I5059" s="434">
        <v>15</v>
      </c>
    </row>
    <row r="5060" spans="1:11" hidden="1" x14ac:dyDescent="0.25">
      <c r="A5060" s="434">
        <v>257010880</v>
      </c>
      <c r="B5060" s="434">
        <v>438798</v>
      </c>
      <c r="C5060" s="434" t="s">
        <v>31</v>
      </c>
      <c r="D5060" s="434" t="s">
        <v>13</v>
      </c>
      <c r="I5060" s="434">
        <v>15</v>
      </c>
    </row>
    <row r="5061" spans="1:11" hidden="1" x14ac:dyDescent="0.25">
      <c r="A5061" s="434">
        <v>257010890</v>
      </c>
      <c r="B5061" s="434">
        <v>6664</v>
      </c>
      <c r="C5061" s="434" t="s">
        <v>61</v>
      </c>
      <c r="D5061" s="434" t="s">
        <v>13</v>
      </c>
      <c r="I5061" s="434">
        <v>9</v>
      </c>
    </row>
    <row r="5062" spans="1:11" hidden="1" x14ac:dyDescent="0.25">
      <c r="A5062" s="434">
        <v>257011000</v>
      </c>
      <c r="B5062" s="434">
        <v>1806602</v>
      </c>
      <c r="C5062" s="434" t="s">
        <v>46</v>
      </c>
      <c r="D5062" s="434" t="s">
        <v>22</v>
      </c>
      <c r="E5062" s="434">
        <v>14.5</v>
      </c>
      <c r="F5062" s="434">
        <v>6000</v>
      </c>
      <c r="G5062" s="434">
        <v>3919</v>
      </c>
      <c r="H5062" s="434">
        <v>3309</v>
      </c>
      <c r="I5062" s="434">
        <v>86</v>
      </c>
      <c r="J5062" s="434">
        <v>0</v>
      </c>
      <c r="K5062" s="434">
        <v>1970</v>
      </c>
    </row>
    <row r="5063" spans="1:11" hidden="1" x14ac:dyDescent="0.25">
      <c r="A5063" s="434">
        <v>257011050</v>
      </c>
      <c r="B5063" s="434">
        <v>14793</v>
      </c>
      <c r="C5063" s="434" t="s">
        <v>61</v>
      </c>
      <c r="D5063" s="434" t="s">
        <v>13</v>
      </c>
      <c r="I5063" s="434">
        <v>6</v>
      </c>
    </row>
    <row r="5064" spans="1:11" hidden="1" x14ac:dyDescent="0.25">
      <c r="A5064" s="434">
        <v>257011100</v>
      </c>
      <c r="B5064" s="434">
        <v>384648</v>
      </c>
      <c r="C5064" s="434" t="s">
        <v>56</v>
      </c>
      <c r="D5064" s="434" t="s">
        <v>13</v>
      </c>
      <c r="I5064" s="434">
        <v>13</v>
      </c>
      <c r="J5064" s="434">
        <v>0</v>
      </c>
      <c r="K5064" s="434">
        <v>1970</v>
      </c>
    </row>
    <row r="5065" spans="1:11" x14ac:dyDescent="0.25">
      <c r="A5065" s="434">
        <v>257011140</v>
      </c>
      <c r="B5065" s="434">
        <v>411429</v>
      </c>
      <c r="C5065" s="434" t="s">
        <v>59</v>
      </c>
      <c r="D5065" s="434" t="s">
        <v>13</v>
      </c>
      <c r="I5065" s="434">
        <v>15</v>
      </c>
      <c r="J5065" s="434">
        <v>0</v>
      </c>
      <c r="K5065" s="434">
        <v>1970</v>
      </c>
    </row>
    <row r="5066" spans="1:11" hidden="1" x14ac:dyDescent="0.25">
      <c r="A5066" s="434">
        <v>257011260</v>
      </c>
      <c r="B5066" s="434">
        <v>6946</v>
      </c>
      <c r="C5066" s="434" t="s">
        <v>61</v>
      </c>
      <c r="D5066" s="434" t="s">
        <v>13</v>
      </c>
      <c r="I5066" s="434">
        <v>6</v>
      </c>
    </row>
    <row r="5067" spans="1:11" hidden="1" x14ac:dyDescent="0.25">
      <c r="A5067" s="434">
        <v>257011290</v>
      </c>
      <c r="B5067" s="434">
        <v>648</v>
      </c>
      <c r="C5067" s="434" t="s">
        <v>61</v>
      </c>
      <c r="D5067" s="434" t="s">
        <v>13</v>
      </c>
      <c r="I5067" s="434">
        <v>15</v>
      </c>
      <c r="J5067" s="434">
        <v>0</v>
      </c>
      <c r="K5067" s="434">
        <v>1970</v>
      </c>
    </row>
    <row r="5068" spans="1:11" hidden="1" x14ac:dyDescent="0.25">
      <c r="A5068" s="434">
        <v>257011310</v>
      </c>
      <c r="B5068" s="434">
        <v>25186</v>
      </c>
      <c r="C5068" s="434" t="s">
        <v>56</v>
      </c>
      <c r="D5068" s="434" t="s">
        <v>17</v>
      </c>
      <c r="I5068" s="434">
        <v>50</v>
      </c>
      <c r="J5068" s="434">
        <v>0</v>
      </c>
      <c r="K5068" s="434">
        <v>1970</v>
      </c>
    </row>
    <row r="5069" spans="1:11" hidden="1" x14ac:dyDescent="0.25">
      <c r="A5069" s="434">
        <v>257011620</v>
      </c>
      <c r="B5069" s="434">
        <v>20689</v>
      </c>
      <c r="C5069" s="434" t="s">
        <v>46</v>
      </c>
      <c r="D5069" s="434" t="s">
        <v>17</v>
      </c>
      <c r="I5069" s="434">
        <v>48</v>
      </c>
    </row>
    <row r="5070" spans="1:11" hidden="1" x14ac:dyDescent="0.25">
      <c r="A5070" s="434">
        <v>257011630</v>
      </c>
      <c r="B5070" s="434">
        <v>218010</v>
      </c>
      <c r="C5070" s="434" t="s">
        <v>46</v>
      </c>
      <c r="D5070" s="434" t="s">
        <v>17</v>
      </c>
      <c r="G5070" s="434">
        <v>530</v>
      </c>
      <c r="H5070" s="434">
        <v>499</v>
      </c>
      <c r="I5070" s="434">
        <v>44.35</v>
      </c>
    </row>
    <row r="5071" spans="1:11" hidden="1" x14ac:dyDescent="0.25">
      <c r="A5071" s="434">
        <v>257011670</v>
      </c>
      <c r="B5071" s="434">
        <v>5843</v>
      </c>
      <c r="C5071" s="434" t="s">
        <v>61</v>
      </c>
      <c r="D5071" s="434" t="s">
        <v>13</v>
      </c>
      <c r="I5071" s="434">
        <v>10</v>
      </c>
      <c r="J5071" s="434">
        <v>0</v>
      </c>
      <c r="K5071" s="434">
        <v>1970</v>
      </c>
    </row>
    <row r="5072" spans="1:11" hidden="1" x14ac:dyDescent="0.25">
      <c r="A5072" s="434">
        <v>257011700</v>
      </c>
      <c r="B5072" s="434">
        <v>1064769</v>
      </c>
      <c r="C5072" s="434" t="s">
        <v>42</v>
      </c>
      <c r="D5072" s="434" t="s">
        <v>17</v>
      </c>
      <c r="E5072" s="434">
        <v>13.2</v>
      </c>
      <c r="F5072" s="434">
        <v>810</v>
      </c>
      <c r="G5072" s="434">
        <v>434</v>
      </c>
      <c r="H5072" s="434">
        <v>675</v>
      </c>
      <c r="I5072" s="434">
        <v>56.08</v>
      </c>
      <c r="J5072" s="434">
        <v>0</v>
      </c>
      <c r="K5072" s="434">
        <v>1987</v>
      </c>
    </row>
    <row r="5073" spans="1:11" hidden="1" x14ac:dyDescent="0.25">
      <c r="A5073" s="434">
        <v>257011800</v>
      </c>
      <c r="B5073" s="434">
        <v>1256683</v>
      </c>
      <c r="C5073" s="434" t="s">
        <v>39</v>
      </c>
      <c r="D5073" s="434" t="s">
        <v>13</v>
      </c>
      <c r="I5073" s="434">
        <v>17</v>
      </c>
      <c r="J5073" s="434">
        <v>0</v>
      </c>
      <c r="K5073" s="434">
        <v>1970</v>
      </c>
    </row>
    <row r="5074" spans="1:11" hidden="1" x14ac:dyDescent="0.25">
      <c r="A5074" s="434">
        <v>257011900</v>
      </c>
      <c r="B5074" s="434">
        <v>3876000</v>
      </c>
      <c r="C5074" s="434" t="s">
        <v>39</v>
      </c>
      <c r="D5074" s="434" t="s">
        <v>13</v>
      </c>
      <c r="E5074" s="434">
        <v>25</v>
      </c>
      <c r="F5074" s="434">
        <v>1500</v>
      </c>
      <c r="G5074" s="434">
        <v>11</v>
      </c>
      <c r="H5074" s="434">
        <v>183</v>
      </c>
      <c r="I5074" s="434">
        <v>24.5</v>
      </c>
      <c r="J5074" s="434">
        <v>0</v>
      </c>
      <c r="K5074" s="434">
        <v>2010</v>
      </c>
    </row>
    <row r="5075" spans="1:11" hidden="1" x14ac:dyDescent="0.25">
      <c r="A5075" s="434">
        <v>257011940</v>
      </c>
      <c r="B5075" s="434">
        <v>374225</v>
      </c>
      <c r="C5075" s="434" t="s">
        <v>61</v>
      </c>
      <c r="D5075" s="434" t="s">
        <v>13</v>
      </c>
      <c r="I5075" s="434">
        <v>15</v>
      </c>
      <c r="J5075" s="434">
        <v>0</v>
      </c>
      <c r="K5075" s="434">
        <v>1970</v>
      </c>
    </row>
    <row r="5076" spans="1:11" hidden="1" x14ac:dyDescent="0.25">
      <c r="A5076" s="434">
        <v>257011980</v>
      </c>
      <c r="B5076" s="434">
        <v>87617</v>
      </c>
      <c r="C5076" s="434" t="s">
        <v>61</v>
      </c>
      <c r="D5076" s="434" t="s">
        <v>13</v>
      </c>
      <c r="I5076" s="434">
        <v>11</v>
      </c>
      <c r="J5076" s="434">
        <v>0</v>
      </c>
      <c r="K5076" s="434">
        <v>1970</v>
      </c>
    </row>
    <row r="5077" spans="1:11" hidden="1" x14ac:dyDescent="0.25">
      <c r="A5077" s="434">
        <v>257012000</v>
      </c>
      <c r="B5077" s="434">
        <v>173094</v>
      </c>
      <c r="C5077" s="434" t="s">
        <v>61</v>
      </c>
      <c r="D5077" s="434" t="s">
        <v>13</v>
      </c>
      <c r="I5077" s="434">
        <v>20</v>
      </c>
      <c r="K5077" s="434">
        <v>1970</v>
      </c>
    </row>
    <row r="5078" spans="1:11" hidden="1" x14ac:dyDescent="0.25">
      <c r="A5078" s="434">
        <v>257012020</v>
      </c>
      <c r="B5078" s="434">
        <v>188529</v>
      </c>
      <c r="C5078" s="434" t="s">
        <v>61</v>
      </c>
      <c r="D5078" s="434" t="s">
        <v>13</v>
      </c>
      <c r="I5078" s="434">
        <v>11</v>
      </c>
      <c r="J5078" s="434">
        <v>0</v>
      </c>
      <c r="K5078" s="434">
        <v>1970</v>
      </c>
    </row>
    <row r="5079" spans="1:11" hidden="1" x14ac:dyDescent="0.25">
      <c r="A5079" s="434">
        <v>257012180</v>
      </c>
      <c r="B5079" s="434">
        <v>259972</v>
      </c>
      <c r="C5079" s="434" t="s">
        <v>61</v>
      </c>
      <c r="D5079" s="434" t="s">
        <v>13</v>
      </c>
      <c r="I5079" s="434">
        <v>15</v>
      </c>
      <c r="J5079" s="434">
        <v>0</v>
      </c>
      <c r="K5079" s="434">
        <v>1970</v>
      </c>
    </row>
    <row r="5080" spans="1:11" hidden="1" x14ac:dyDescent="0.25">
      <c r="A5080" s="434">
        <v>257012290</v>
      </c>
      <c r="B5080" s="434">
        <v>23471</v>
      </c>
      <c r="C5080" s="434" t="s">
        <v>61</v>
      </c>
      <c r="D5080" s="434" t="s">
        <v>13</v>
      </c>
      <c r="I5080" s="434">
        <v>11</v>
      </c>
    </row>
    <row r="5081" spans="1:11" hidden="1" x14ac:dyDescent="0.25">
      <c r="A5081" s="434">
        <v>257012300</v>
      </c>
      <c r="B5081" s="434">
        <v>97111</v>
      </c>
      <c r="C5081" s="434" t="s">
        <v>61</v>
      </c>
      <c r="D5081" s="434" t="s">
        <v>13</v>
      </c>
      <c r="I5081" s="434">
        <v>15</v>
      </c>
      <c r="J5081" s="434">
        <v>0</v>
      </c>
      <c r="K5081" s="434">
        <v>1970</v>
      </c>
    </row>
    <row r="5082" spans="1:11" hidden="1" x14ac:dyDescent="0.25">
      <c r="A5082" s="434">
        <v>257012360</v>
      </c>
      <c r="B5082" s="434">
        <v>55328</v>
      </c>
      <c r="C5082" s="434" t="s">
        <v>61</v>
      </c>
      <c r="D5082" s="434" t="s">
        <v>13</v>
      </c>
      <c r="I5082" s="434">
        <v>14</v>
      </c>
      <c r="J5082" s="434">
        <v>0</v>
      </c>
      <c r="K5082" s="434">
        <v>1970</v>
      </c>
    </row>
    <row r="5083" spans="1:11" hidden="1" x14ac:dyDescent="0.25">
      <c r="A5083" s="434">
        <v>257012420</v>
      </c>
      <c r="B5083" s="434">
        <v>9876</v>
      </c>
      <c r="C5083" s="434" t="s">
        <v>61</v>
      </c>
      <c r="D5083" s="434" t="s">
        <v>13</v>
      </c>
      <c r="I5083" s="434">
        <v>13</v>
      </c>
    </row>
    <row r="5084" spans="1:11" hidden="1" x14ac:dyDescent="0.25">
      <c r="A5084" s="434">
        <v>257012450</v>
      </c>
      <c r="B5084" s="434">
        <v>13257</v>
      </c>
      <c r="C5084" s="434" t="s">
        <v>61</v>
      </c>
      <c r="D5084" s="434" t="s">
        <v>13</v>
      </c>
      <c r="I5084" s="434">
        <v>16</v>
      </c>
      <c r="J5084" s="434">
        <v>0</v>
      </c>
      <c r="K5084" s="434">
        <v>1970</v>
      </c>
    </row>
    <row r="5085" spans="1:11" hidden="1" x14ac:dyDescent="0.25">
      <c r="A5085" s="434">
        <v>257012480</v>
      </c>
      <c r="B5085" s="434">
        <v>352698</v>
      </c>
      <c r="C5085" s="434" t="s">
        <v>46</v>
      </c>
      <c r="D5085" s="434" t="s">
        <v>17</v>
      </c>
      <c r="E5085" s="434">
        <v>10</v>
      </c>
      <c r="F5085" s="434">
        <v>4010</v>
      </c>
      <c r="G5085" s="434">
        <v>1324</v>
      </c>
      <c r="H5085" s="434">
        <v>1371</v>
      </c>
      <c r="I5085" s="434">
        <v>57.9</v>
      </c>
      <c r="J5085" s="434">
        <v>0</v>
      </c>
      <c r="K5085" s="434">
        <v>1970</v>
      </c>
    </row>
    <row r="5086" spans="1:11" x14ac:dyDescent="0.25">
      <c r="A5086" s="434">
        <v>257012540</v>
      </c>
      <c r="B5086" s="434">
        <v>843627</v>
      </c>
      <c r="C5086" s="434" t="s">
        <v>59</v>
      </c>
      <c r="D5086" s="434" t="s">
        <v>13</v>
      </c>
      <c r="I5086" s="434">
        <v>7</v>
      </c>
      <c r="J5086" s="434">
        <v>0</v>
      </c>
      <c r="K5086" s="434">
        <v>1970</v>
      </c>
    </row>
    <row r="5087" spans="1:11" hidden="1" x14ac:dyDescent="0.25">
      <c r="A5087" s="434">
        <v>257012580</v>
      </c>
      <c r="B5087" s="434">
        <v>85614</v>
      </c>
      <c r="C5087" s="434" t="s">
        <v>61</v>
      </c>
      <c r="D5087" s="434" t="s">
        <v>13</v>
      </c>
      <c r="I5087" s="434">
        <v>10</v>
      </c>
    </row>
    <row r="5088" spans="1:11" hidden="1" x14ac:dyDescent="0.25">
      <c r="A5088" s="434">
        <v>257012720</v>
      </c>
      <c r="B5088" s="434">
        <v>6154</v>
      </c>
      <c r="C5088" s="434" t="s">
        <v>61</v>
      </c>
      <c r="D5088" s="434" t="s">
        <v>13</v>
      </c>
      <c r="I5088" s="434">
        <v>14</v>
      </c>
      <c r="J5088" s="434">
        <v>0</v>
      </c>
      <c r="K5088" s="434">
        <v>1970</v>
      </c>
    </row>
    <row r="5089" spans="1:11" hidden="1" x14ac:dyDescent="0.25">
      <c r="A5089" s="434">
        <v>257012760</v>
      </c>
      <c r="B5089" s="434">
        <v>239636</v>
      </c>
      <c r="C5089" s="434" t="s">
        <v>61</v>
      </c>
      <c r="D5089" s="434" t="s">
        <v>13</v>
      </c>
      <c r="I5089" s="434">
        <v>14</v>
      </c>
      <c r="J5089" s="434">
        <v>0</v>
      </c>
      <c r="K5089" s="434">
        <v>1970</v>
      </c>
    </row>
    <row r="5090" spans="1:11" hidden="1" x14ac:dyDescent="0.25">
      <c r="A5090" s="434">
        <v>257012850</v>
      </c>
      <c r="B5090" s="434">
        <v>18857</v>
      </c>
      <c r="C5090" s="434" t="s">
        <v>61</v>
      </c>
      <c r="D5090" s="434" t="s">
        <v>13</v>
      </c>
      <c r="I5090" s="434">
        <v>6</v>
      </c>
      <c r="J5090" s="434">
        <v>0</v>
      </c>
      <c r="K5090" s="434">
        <v>1970</v>
      </c>
    </row>
    <row r="5091" spans="1:11" hidden="1" x14ac:dyDescent="0.25">
      <c r="A5091" s="434">
        <v>257012860</v>
      </c>
      <c r="B5091" s="434">
        <v>35072</v>
      </c>
      <c r="C5091" s="434" t="s">
        <v>61</v>
      </c>
      <c r="D5091" s="434" t="s">
        <v>13</v>
      </c>
      <c r="I5091" s="434">
        <v>15</v>
      </c>
    </row>
    <row r="5092" spans="1:11" x14ac:dyDescent="0.25">
      <c r="A5092" s="434">
        <v>257012900</v>
      </c>
      <c r="B5092" s="434">
        <v>1332627</v>
      </c>
      <c r="C5092" s="434" t="s">
        <v>59</v>
      </c>
      <c r="D5092" s="434" t="s">
        <v>13</v>
      </c>
      <c r="I5092" s="434">
        <v>15</v>
      </c>
    </row>
    <row r="5093" spans="1:11" hidden="1" x14ac:dyDescent="0.25">
      <c r="A5093" s="434">
        <v>257012980</v>
      </c>
      <c r="B5093" s="434">
        <v>500106</v>
      </c>
      <c r="C5093" s="434" t="s">
        <v>56</v>
      </c>
      <c r="D5093" s="434" t="s">
        <v>13</v>
      </c>
      <c r="I5093" s="434">
        <v>12</v>
      </c>
      <c r="J5093" s="434">
        <v>0</v>
      </c>
      <c r="K5093" s="434">
        <v>1970</v>
      </c>
    </row>
    <row r="5094" spans="1:11" hidden="1" x14ac:dyDescent="0.25">
      <c r="A5094" s="434">
        <v>257013000</v>
      </c>
      <c r="B5094" s="434">
        <v>1789453</v>
      </c>
      <c r="C5094" s="434" t="s">
        <v>46</v>
      </c>
      <c r="D5094" s="434" t="s">
        <v>22</v>
      </c>
      <c r="E5094" s="434">
        <v>16</v>
      </c>
      <c r="F5094" s="434">
        <v>9400</v>
      </c>
      <c r="G5094" s="434">
        <v>4900</v>
      </c>
      <c r="H5094" s="434">
        <v>4283</v>
      </c>
      <c r="I5094" s="434">
        <v>93.5</v>
      </c>
      <c r="J5094" s="434">
        <v>0</v>
      </c>
      <c r="K5094" s="434">
        <v>2012</v>
      </c>
    </row>
    <row r="5095" spans="1:11" hidden="1" x14ac:dyDescent="0.25">
      <c r="A5095" s="434">
        <v>257013060</v>
      </c>
      <c r="B5095" s="434">
        <v>31590</v>
      </c>
      <c r="C5095" s="434" t="s">
        <v>61</v>
      </c>
      <c r="D5095" s="434" t="s">
        <v>13</v>
      </c>
      <c r="I5095" s="434">
        <v>12</v>
      </c>
      <c r="J5095" s="434">
        <v>0</v>
      </c>
      <c r="K5095" s="434">
        <v>1970</v>
      </c>
    </row>
    <row r="5096" spans="1:11" x14ac:dyDescent="0.25">
      <c r="A5096" s="434">
        <v>257013140</v>
      </c>
      <c r="B5096" s="434">
        <v>184579</v>
      </c>
      <c r="C5096" s="434" t="s">
        <v>59</v>
      </c>
      <c r="D5096" s="434" t="s">
        <v>13</v>
      </c>
      <c r="I5096" s="434">
        <v>12</v>
      </c>
      <c r="J5096" s="434">
        <v>0</v>
      </c>
      <c r="K5096" s="434">
        <v>1970</v>
      </c>
    </row>
    <row r="5097" spans="1:11" hidden="1" x14ac:dyDescent="0.25">
      <c r="A5097" s="434">
        <v>257013150</v>
      </c>
      <c r="B5097" s="434">
        <v>7328</v>
      </c>
      <c r="C5097" s="434" t="s">
        <v>61</v>
      </c>
      <c r="D5097" s="434" t="s">
        <v>13</v>
      </c>
      <c r="I5097" s="434">
        <v>12</v>
      </c>
      <c r="J5097" s="434">
        <v>0</v>
      </c>
      <c r="K5097" s="434">
        <v>1970</v>
      </c>
    </row>
    <row r="5098" spans="1:11" hidden="1" x14ac:dyDescent="0.25">
      <c r="A5098" s="434">
        <v>257013230</v>
      </c>
      <c r="B5098" s="434">
        <v>1662</v>
      </c>
      <c r="C5098" s="434" t="s">
        <v>61</v>
      </c>
      <c r="D5098" s="434" t="s">
        <v>13</v>
      </c>
      <c r="I5098" s="434">
        <v>13</v>
      </c>
    </row>
    <row r="5099" spans="1:11" hidden="1" x14ac:dyDescent="0.25">
      <c r="A5099" s="434">
        <v>257013400</v>
      </c>
      <c r="B5099" s="434">
        <v>2757221</v>
      </c>
      <c r="C5099" s="434" t="s">
        <v>56</v>
      </c>
      <c r="D5099" s="434" t="s">
        <v>13</v>
      </c>
      <c r="I5099" s="434">
        <v>8</v>
      </c>
      <c r="J5099" s="434">
        <v>0</v>
      </c>
      <c r="K5099" s="434">
        <v>1970</v>
      </c>
    </row>
    <row r="5100" spans="1:11" x14ac:dyDescent="0.25">
      <c r="A5100" s="434">
        <v>257013420</v>
      </c>
      <c r="B5100" s="434">
        <v>2593880</v>
      </c>
      <c r="C5100" s="434" t="s">
        <v>59</v>
      </c>
      <c r="D5100" s="434" t="s">
        <v>13</v>
      </c>
      <c r="I5100" s="434">
        <v>19</v>
      </c>
      <c r="J5100" s="434">
        <v>0</v>
      </c>
      <c r="K5100" s="434">
        <v>1970</v>
      </c>
    </row>
    <row r="5101" spans="1:11" x14ac:dyDescent="0.25">
      <c r="A5101" s="434">
        <v>257013440</v>
      </c>
      <c r="B5101" s="434">
        <v>833497</v>
      </c>
      <c r="C5101" s="434" t="s">
        <v>59</v>
      </c>
      <c r="D5101" s="434" t="s">
        <v>13</v>
      </c>
      <c r="I5101" s="434">
        <v>11</v>
      </c>
      <c r="J5101" s="434">
        <v>0</v>
      </c>
      <c r="K5101" s="434">
        <v>1970</v>
      </c>
    </row>
    <row r="5102" spans="1:11" hidden="1" x14ac:dyDescent="0.25">
      <c r="A5102" s="434">
        <v>257013450</v>
      </c>
      <c r="B5102" s="434">
        <v>10843</v>
      </c>
      <c r="C5102" s="434" t="s">
        <v>61</v>
      </c>
      <c r="D5102" s="434" t="s">
        <v>13</v>
      </c>
      <c r="I5102" s="434">
        <v>14</v>
      </c>
      <c r="J5102" s="434">
        <v>0</v>
      </c>
      <c r="K5102" s="434">
        <v>1970</v>
      </c>
    </row>
    <row r="5103" spans="1:11" hidden="1" x14ac:dyDescent="0.25">
      <c r="A5103" s="434">
        <v>257013470</v>
      </c>
      <c r="B5103" s="434">
        <v>403385</v>
      </c>
      <c r="C5103" s="434" t="s">
        <v>61</v>
      </c>
      <c r="D5103" s="434" t="s">
        <v>13</v>
      </c>
      <c r="I5103" s="434">
        <v>15</v>
      </c>
    </row>
    <row r="5104" spans="1:11" hidden="1" x14ac:dyDescent="0.25">
      <c r="A5104" s="434">
        <v>257013620</v>
      </c>
      <c r="B5104" s="434">
        <v>431057</v>
      </c>
      <c r="C5104" s="434" t="s">
        <v>61</v>
      </c>
      <c r="D5104" s="434" t="s">
        <v>13</v>
      </c>
      <c r="I5104" s="434">
        <v>12</v>
      </c>
      <c r="J5104" s="434">
        <v>0</v>
      </c>
      <c r="K5104" s="434">
        <v>1970</v>
      </c>
    </row>
    <row r="5105" spans="1:11" hidden="1" x14ac:dyDescent="0.25">
      <c r="A5105" s="434">
        <v>257013630</v>
      </c>
      <c r="B5105" s="434">
        <v>159725</v>
      </c>
      <c r="C5105" s="434" t="s">
        <v>61</v>
      </c>
      <c r="D5105" s="434" t="s">
        <v>13</v>
      </c>
      <c r="I5105" s="434">
        <v>10</v>
      </c>
      <c r="J5105" s="434">
        <v>0</v>
      </c>
      <c r="K5105" s="434">
        <v>1970</v>
      </c>
    </row>
    <row r="5106" spans="1:11" hidden="1" x14ac:dyDescent="0.25">
      <c r="A5106" s="434">
        <v>257013700</v>
      </c>
      <c r="B5106" s="434">
        <v>2769776</v>
      </c>
      <c r="C5106" s="434" t="s">
        <v>42</v>
      </c>
      <c r="D5106" s="434" t="s">
        <v>22</v>
      </c>
      <c r="E5106" s="434">
        <v>15</v>
      </c>
      <c r="F5106" s="434">
        <v>4759</v>
      </c>
      <c r="G5106" s="434">
        <v>200</v>
      </c>
      <c r="H5106" s="434">
        <v>3423</v>
      </c>
      <c r="I5106" s="434">
        <v>96.95</v>
      </c>
      <c r="J5106" s="434">
        <v>0</v>
      </c>
      <c r="K5106" s="434">
        <v>1970</v>
      </c>
    </row>
    <row r="5107" spans="1:11" x14ac:dyDescent="0.25">
      <c r="A5107" s="434">
        <v>257013800</v>
      </c>
      <c r="B5107" s="434">
        <v>2003712</v>
      </c>
      <c r="C5107" s="434" t="s">
        <v>59</v>
      </c>
      <c r="D5107" s="434" t="s">
        <v>13</v>
      </c>
      <c r="I5107" s="434">
        <v>15</v>
      </c>
    </row>
    <row r="5108" spans="1:11" hidden="1" x14ac:dyDescent="0.25">
      <c r="A5108" s="434">
        <v>257013850</v>
      </c>
      <c r="B5108" s="434">
        <v>25528</v>
      </c>
      <c r="C5108" s="434" t="s">
        <v>61</v>
      </c>
      <c r="D5108" s="434" t="s">
        <v>13</v>
      </c>
      <c r="I5108" s="434">
        <v>12</v>
      </c>
      <c r="J5108" s="434">
        <v>0</v>
      </c>
      <c r="K5108" s="434">
        <v>1970</v>
      </c>
    </row>
    <row r="5109" spans="1:11" hidden="1" x14ac:dyDescent="0.25">
      <c r="A5109" s="434">
        <v>257013980</v>
      </c>
      <c r="B5109" s="434">
        <v>47284</v>
      </c>
      <c r="C5109" s="434" t="s">
        <v>61</v>
      </c>
      <c r="D5109" s="434" t="s">
        <v>13</v>
      </c>
      <c r="I5109" s="434">
        <v>12</v>
      </c>
    </row>
    <row r="5110" spans="1:11" hidden="1" x14ac:dyDescent="0.25">
      <c r="A5110" s="434">
        <v>257014080</v>
      </c>
      <c r="B5110" s="434">
        <v>3661</v>
      </c>
      <c r="C5110" s="434" t="s">
        <v>61</v>
      </c>
      <c r="D5110" s="434" t="s">
        <v>13</v>
      </c>
      <c r="I5110" s="434">
        <v>7</v>
      </c>
      <c r="J5110" s="434">
        <v>0</v>
      </c>
      <c r="K5110" s="434">
        <v>1970</v>
      </c>
    </row>
    <row r="5111" spans="1:11" hidden="1" x14ac:dyDescent="0.25">
      <c r="A5111" s="434">
        <v>257014180</v>
      </c>
      <c r="B5111" s="434">
        <v>81325</v>
      </c>
      <c r="C5111" s="434" t="s">
        <v>61</v>
      </c>
      <c r="D5111" s="434" t="s">
        <v>13</v>
      </c>
      <c r="I5111" s="434">
        <v>12</v>
      </c>
      <c r="J5111" s="434">
        <v>0</v>
      </c>
      <c r="K5111" s="434">
        <v>1970</v>
      </c>
    </row>
    <row r="5112" spans="1:11" x14ac:dyDescent="0.25">
      <c r="A5112" s="434">
        <v>257014270</v>
      </c>
      <c r="B5112" s="434">
        <v>779252</v>
      </c>
      <c r="C5112" s="434" t="s">
        <v>59</v>
      </c>
      <c r="D5112" s="434" t="s">
        <v>13</v>
      </c>
      <c r="I5112" s="434">
        <v>11</v>
      </c>
      <c r="J5112" s="434">
        <v>0</v>
      </c>
      <c r="K5112" s="434">
        <v>1970</v>
      </c>
    </row>
    <row r="5113" spans="1:11" hidden="1" x14ac:dyDescent="0.25">
      <c r="A5113" s="434">
        <v>257014400</v>
      </c>
      <c r="B5113" s="434">
        <v>3195964</v>
      </c>
      <c r="C5113" s="434" t="s">
        <v>56</v>
      </c>
      <c r="D5113" s="434" t="s">
        <v>13</v>
      </c>
      <c r="I5113" s="434">
        <v>18</v>
      </c>
      <c r="J5113" s="434">
        <v>0</v>
      </c>
      <c r="K5113" s="434">
        <v>1970</v>
      </c>
    </row>
    <row r="5114" spans="1:11" x14ac:dyDescent="0.25">
      <c r="A5114" s="434">
        <v>257014440</v>
      </c>
      <c r="B5114" s="434">
        <v>262967</v>
      </c>
      <c r="C5114" s="434" t="s">
        <v>59</v>
      </c>
      <c r="D5114" s="434" t="s">
        <v>13</v>
      </c>
      <c r="I5114" s="434">
        <v>10</v>
      </c>
      <c r="J5114" s="434">
        <v>0</v>
      </c>
      <c r="K5114" s="434">
        <v>1970</v>
      </c>
    </row>
    <row r="5115" spans="1:11" x14ac:dyDescent="0.25">
      <c r="A5115" s="434">
        <v>257014500</v>
      </c>
      <c r="B5115" s="434">
        <v>554700</v>
      </c>
      <c r="C5115" s="434" t="s">
        <v>59</v>
      </c>
      <c r="D5115" s="434" t="s">
        <v>13</v>
      </c>
      <c r="I5115" s="434">
        <v>11</v>
      </c>
      <c r="J5115" s="434">
        <v>0</v>
      </c>
      <c r="K5115" s="434">
        <v>1970</v>
      </c>
    </row>
    <row r="5116" spans="1:11" x14ac:dyDescent="0.25">
      <c r="A5116" s="434">
        <v>257014600</v>
      </c>
      <c r="B5116" s="434">
        <v>107949</v>
      </c>
      <c r="C5116" s="434" t="s">
        <v>59</v>
      </c>
      <c r="D5116" s="434" t="s">
        <v>13</v>
      </c>
      <c r="I5116" s="434">
        <v>11</v>
      </c>
      <c r="J5116" s="434">
        <v>0</v>
      </c>
      <c r="K5116" s="434">
        <v>1970</v>
      </c>
    </row>
    <row r="5117" spans="1:11" x14ac:dyDescent="0.25">
      <c r="A5117" s="434">
        <v>257014640</v>
      </c>
      <c r="B5117" s="434">
        <v>702006</v>
      </c>
      <c r="C5117" s="434" t="s">
        <v>59</v>
      </c>
      <c r="D5117" s="434" t="s">
        <v>13</v>
      </c>
      <c r="I5117" s="434">
        <v>14</v>
      </c>
      <c r="J5117" s="434">
        <v>0</v>
      </c>
      <c r="K5117" s="434">
        <v>1970</v>
      </c>
    </row>
    <row r="5118" spans="1:11" hidden="1" x14ac:dyDescent="0.25">
      <c r="A5118" s="434">
        <v>257014650</v>
      </c>
      <c r="B5118" s="434">
        <v>30805</v>
      </c>
      <c r="C5118" s="434" t="s">
        <v>61</v>
      </c>
      <c r="D5118" s="434" t="s">
        <v>13</v>
      </c>
      <c r="I5118" s="434">
        <v>22</v>
      </c>
      <c r="J5118" s="434">
        <v>0</v>
      </c>
      <c r="K5118" s="434">
        <v>1970</v>
      </c>
    </row>
    <row r="5119" spans="1:11" hidden="1" x14ac:dyDescent="0.25">
      <c r="A5119" s="434">
        <v>257014750</v>
      </c>
      <c r="B5119" s="434">
        <v>17334</v>
      </c>
      <c r="C5119" s="434" t="s">
        <v>61</v>
      </c>
      <c r="D5119" s="434" t="s">
        <v>13</v>
      </c>
      <c r="I5119" s="434">
        <v>8</v>
      </c>
    </row>
    <row r="5120" spans="1:11" hidden="1" x14ac:dyDescent="0.25">
      <c r="A5120" s="434">
        <v>257014780</v>
      </c>
      <c r="B5120" s="434">
        <v>32993</v>
      </c>
      <c r="C5120" s="434" t="s">
        <v>61</v>
      </c>
      <c r="D5120" s="434" t="s">
        <v>13</v>
      </c>
      <c r="I5120" s="434">
        <v>13</v>
      </c>
      <c r="J5120" s="434">
        <v>0</v>
      </c>
      <c r="K5120" s="434">
        <v>1970</v>
      </c>
    </row>
    <row r="5121" spans="1:11" hidden="1" x14ac:dyDescent="0.25">
      <c r="A5121" s="434">
        <v>257014820</v>
      </c>
      <c r="B5121" s="434">
        <v>432589</v>
      </c>
      <c r="C5121" s="434" t="s">
        <v>61</v>
      </c>
      <c r="D5121" s="434" t="s">
        <v>13</v>
      </c>
      <c r="I5121" s="434">
        <v>12</v>
      </c>
      <c r="J5121" s="434">
        <v>0</v>
      </c>
      <c r="K5121" s="434">
        <v>1970</v>
      </c>
    </row>
    <row r="5122" spans="1:11" x14ac:dyDescent="0.25">
      <c r="A5122" s="434">
        <v>257014840</v>
      </c>
      <c r="B5122" s="434">
        <v>430698</v>
      </c>
      <c r="C5122" s="434" t="s">
        <v>59</v>
      </c>
      <c r="D5122" s="434" t="s">
        <v>13</v>
      </c>
      <c r="I5122" s="434">
        <v>12</v>
      </c>
      <c r="J5122" s="434">
        <v>0</v>
      </c>
      <c r="K5122" s="434">
        <v>1970</v>
      </c>
    </row>
    <row r="5123" spans="1:11" x14ac:dyDescent="0.25">
      <c r="A5123" s="434">
        <v>257014900</v>
      </c>
      <c r="B5123" s="434">
        <v>908781</v>
      </c>
      <c r="C5123" s="434" t="s">
        <v>59</v>
      </c>
      <c r="D5123" s="434" t="s">
        <v>13</v>
      </c>
      <c r="I5123" s="434">
        <v>11</v>
      </c>
      <c r="J5123" s="434">
        <v>0</v>
      </c>
      <c r="K5123" s="434">
        <v>1970</v>
      </c>
    </row>
    <row r="5124" spans="1:11" hidden="1" x14ac:dyDescent="0.25">
      <c r="A5124" s="434">
        <v>257014990</v>
      </c>
      <c r="B5124" s="434">
        <v>258451</v>
      </c>
      <c r="C5124" s="434" t="s">
        <v>56</v>
      </c>
      <c r="D5124" s="434" t="s">
        <v>13</v>
      </c>
      <c r="I5124" s="434">
        <v>18</v>
      </c>
      <c r="J5124" s="434">
        <v>0</v>
      </c>
      <c r="K5124" s="434">
        <v>1970</v>
      </c>
    </row>
    <row r="5125" spans="1:11" x14ac:dyDescent="0.25">
      <c r="A5125" s="434">
        <v>257015000</v>
      </c>
      <c r="B5125" s="434">
        <v>1166888</v>
      </c>
      <c r="C5125" s="434" t="s">
        <v>59</v>
      </c>
      <c r="D5125" s="434" t="s">
        <v>17</v>
      </c>
      <c r="E5125" s="434">
        <v>14</v>
      </c>
      <c r="F5125" s="434">
        <v>4320</v>
      </c>
      <c r="G5125" s="434">
        <v>0</v>
      </c>
      <c r="H5125" s="434">
        <v>1464</v>
      </c>
      <c r="I5125" s="434">
        <v>63.97</v>
      </c>
      <c r="J5125" s="434">
        <v>0</v>
      </c>
      <c r="K5125" s="434">
        <v>1970</v>
      </c>
    </row>
    <row r="5126" spans="1:11" hidden="1" x14ac:dyDescent="0.25">
      <c r="A5126" s="434">
        <v>257015020</v>
      </c>
      <c r="B5126" s="434">
        <v>174618</v>
      </c>
      <c r="C5126" s="434" t="s">
        <v>39</v>
      </c>
      <c r="D5126" s="434" t="s">
        <v>13</v>
      </c>
      <c r="I5126" s="434">
        <v>21</v>
      </c>
      <c r="J5126" s="434">
        <v>0</v>
      </c>
      <c r="K5126" s="434">
        <v>1970</v>
      </c>
    </row>
    <row r="5127" spans="1:11" x14ac:dyDescent="0.25">
      <c r="A5127" s="434">
        <v>257015280</v>
      </c>
      <c r="B5127" s="434">
        <v>594051</v>
      </c>
      <c r="C5127" s="434" t="s">
        <v>59</v>
      </c>
      <c r="D5127" s="434" t="s">
        <v>13</v>
      </c>
      <c r="I5127" s="434">
        <v>11</v>
      </c>
      <c r="J5127" s="434">
        <v>0</v>
      </c>
      <c r="K5127" s="434">
        <v>1970</v>
      </c>
    </row>
    <row r="5128" spans="1:11" hidden="1" x14ac:dyDescent="0.25">
      <c r="A5128" s="434">
        <v>257015410</v>
      </c>
      <c r="B5128" s="434">
        <v>20434</v>
      </c>
      <c r="C5128" s="434" t="s">
        <v>61</v>
      </c>
      <c r="D5128" s="434" t="s">
        <v>13</v>
      </c>
      <c r="I5128" s="434">
        <v>22</v>
      </c>
      <c r="J5128" s="434">
        <v>0</v>
      </c>
      <c r="K5128" s="434">
        <v>1970</v>
      </c>
    </row>
    <row r="5129" spans="1:11" x14ac:dyDescent="0.25">
      <c r="A5129" s="434">
        <v>257015440</v>
      </c>
      <c r="B5129" s="434">
        <v>1292153</v>
      </c>
      <c r="C5129" s="434" t="s">
        <v>59</v>
      </c>
      <c r="D5129" s="434" t="s">
        <v>13</v>
      </c>
      <c r="I5129" s="434">
        <v>11</v>
      </c>
      <c r="J5129" s="434">
        <v>0</v>
      </c>
      <c r="K5129" s="434">
        <v>1970</v>
      </c>
    </row>
    <row r="5130" spans="1:11" hidden="1" x14ac:dyDescent="0.25">
      <c r="A5130" s="434">
        <v>257015500</v>
      </c>
      <c r="B5130" s="434">
        <v>1085235</v>
      </c>
      <c r="C5130" s="434" t="s">
        <v>54</v>
      </c>
      <c r="D5130" s="434" t="s">
        <v>13</v>
      </c>
      <c r="I5130" s="434">
        <v>13</v>
      </c>
      <c r="J5130" s="434">
        <v>0</v>
      </c>
      <c r="K5130" s="434">
        <v>1970</v>
      </c>
    </row>
    <row r="5131" spans="1:11" hidden="1" x14ac:dyDescent="0.25">
      <c r="A5131" s="434">
        <v>257015550</v>
      </c>
      <c r="B5131" s="434">
        <v>35548</v>
      </c>
      <c r="C5131" s="434" t="s">
        <v>61</v>
      </c>
      <c r="D5131" s="434" t="s">
        <v>13</v>
      </c>
      <c r="I5131" s="434">
        <v>7</v>
      </c>
      <c r="J5131" s="434">
        <v>0</v>
      </c>
      <c r="K5131" s="434">
        <v>1970</v>
      </c>
    </row>
    <row r="5132" spans="1:11" hidden="1" x14ac:dyDescent="0.25">
      <c r="A5132" s="434">
        <v>257015600</v>
      </c>
      <c r="B5132" s="434">
        <v>1256400</v>
      </c>
      <c r="C5132" s="434" t="s">
        <v>39</v>
      </c>
      <c r="D5132" s="434" t="s">
        <v>13</v>
      </c>
      <c r="I5132" s="434">
        <v>13</v>
      </c>
    </row>
    <row r="5133" spans="1:11" x14ac:dyDescent="0.25">
      <c r="A5133" s="434">
        <v>257015640</v>
      </c>
      <c r="B5133" s="434">
        <v>2111482</v>
      </c>
      <c r="C5133" s="434" t="s">
        <v>59</v>
      </c>
      <c r="D5133" s="434" t="s">
        <v>13</v>
      </c>
      <c r="I5133" s="434">
        <v>12</v>
      </c>
      <c r="J5133" s="434">
        <v>0</v>
      </c>
      <c r="K5133" s="434">
        <v>1970</v>
      </c>
    </row>
    <row r="5134" spans="1:11" hidden="1" x14ac:dyDescent="0.25">
      <c r="A5134" s="434">
        <v>257015700</v>
      </c>
      <c r="B5134" s="434">
        <v>3551075</v>
      </c>
      <c r="C5134" s="434" t="s">
        <v>42</v>
      </c>
      <c r="D5134" s="434" t="s">
        <v>22</v>
      </c>
      <c r="E5134" s="434">
        <v>15</v>
      </c>
      <c r="F5134" s="434">
        <v>6000</v>
      </c>
      <c r="G5134" s="434">
        <v>900</v>
      </c>
      <c r="H5134" s="434">
        <v>3418</v>
      </c>
      <c r="I5134" s="434">
        <v>96.94</v>
      </c>
      <c r="J5134" s="434">
        <v>0</v>
      </c>
      <c r="K5134" s="434">
        <v>1992</v>
      </c>
    </row>
    <row r="5135" spans="1:11" x14ac:dyDescent="0.25">
      <c r="A5135" s="434">
        <v>257015740</v>
      </c>
      <c r="B5135" s="434">
        <v>99025</v>
      </c>
      <c r="C5135" s="434" t="s">
        <v>59</v>
      </c>
      <c r="D5135" s="434" t="s">
        <v>13</v>
      </c>
      <c r="I5135" s="434">
        <v>11</v>
      </c>
      <c r="J5135" s="434">
        <v>0</v>
      </c>
      <c r="K5135" s="434">
        <v>1970</v>
      </c>
    </row>
    <row r="5136" spans="1:11" x14ac:dyDescent="0.25">
      <c r="A5136" s="434">
        <v>257015850</v>
      </c>
      <c r="B5136" s="434">
        <v>398833</v>
      </c>
      <c r="C5136" s="434" t="s">
        <v>59</v>
      </c>
      <c r="D5136" s="434" t="s">
        <v>13</v>
      </c>
      <c r="I5136" s="434">
        <v>10</v>
      </c>
    </row>
    <row r="5137" spans="1:11" hidden="1" x14ac:dyDescent="0.25">
      <c r="A5137" s="434">
        <v>257015860</v>
      </c>
      <c r="B5137" s="434">
        <v>84852</v>
      </c>
      <c r="C5137" s="434" t="s">
        <v>61</v>
      </c>
      <c r="D5137" s="434" t="s">
        <v>13</v>
      </c>
      <c r="I5137" s="434">
        <v>13</v>
      </c>
      <c r="J5137" s="434">
        <v>0</v>
      </c>
      <c r="K5137" s="434">
        <v>1970</v>
      </c>
    </row>
    <row r="5138" spans="1:11" hidden="1" x14ac:dyDescent="0.25">
      <c r="A5138" s="434">
        <v>257015900</v>
      </c>
      <c r="B5138" s="434">
        <v>2017362</v>
      </c>
      <c r="C5138" s="434" t="s">
        <v>56</v>
      </c>
      <c r="D5138" s="434" t="s">
        <v>17</v>
      </c>
      <c r="E5138" s="434">
        <v>0</v>
      </c>
      <c r="F5138" s="434">
        <v>0</v>
      </c>
      <c r="G5138" s="434">
        <v>0</v>
      </c>
      <c r="H5138" s="434">
        <v>428</v>
      </c>
      <c r="I5138" s="434">
        <v>48.42</v>
      </c>
      <c r="J5138" s="434">
        <v>0</v>
      </c>
      <c r="K5138" s="434">
        <v>1970</v>
      </c>
    </row>
    <row r="5139" spans="1:11" hidden="1" x14ac:dyDescent="0.25">
      <c r="A5139" s="434">
        <v>257015950</v>
      </c>
      <c r="B5139" s="434">
        <v>9811</v>
      </c>
      <c r="C5139" s="434" t="s">
        <v>61</v>
      </c>
      <c r="D5139" s="434" t="s">
        <v>13</v>
      </c>
      <c r="I5139" s="434">
        <v>10</v>
      </c>
      <c r="J5139" s="434">
        <v>0</v>
      </c>
      <c r="K5139" s="434">
        <v>1970</v>
      </c>
    </row>
    <row r="5140" spans="1:11" hidden="1" x14ac:dyDescent="0.25">
      <c r="A5140" s="434">
        <v>257016000</v>
      </c>
      <c r="B5140" s="434">
        <v>256878</v>
      </c>
      <c r="C5140" s="434" t="s">
        <v>48</v>
      </c>
      <c r="D5140" s="434" t="s">
        <v>25</v>
      </c>
      <c r="E5140" s="434">
        <v>15</v>
      </c>
      <c r="F5140" s="434">
        <v>13500</v>
      </c>
      <c r="G5140" s="434">
        <v>14900</v>
      </c>
      <c r="H5140" s="434">
        <v>16171</v>
      </c>
      <c r="I5140" s="434">
        <v>140</v>
      </c>
      <c r="J5140" s="434">
        <v>0</v>
      </c>
      <c r="K5140" s="434">
        <v>2017</v>
      </c>
    </row>
    <row r="5141" spans="1:11" x14ac:dyDescent="0.25">
      <c r="A5141" s="434">
        <v>257016080</v>
      </c>
      <c r="B5141" s="434">
        <v>443794</v>
      </c>
      <c r="C5141" s="434" t="s">
        <v>59</v>
      </c>
      <c r="D5141" s="434" t="s">
        <v>13</v>
      </c>
      <c r="I5141" s="434">
        <v>11</v>
      </c>
      <c r="J5141" s="434">
        <v>0</v>
      </c>
      <c r="K5141" s="434">
        <v>1970</v>
      </c>
    </row>
    <row r="5142" spans="1:11" x14ac:dyDescent="0.25">
      <c r="A5142" s="434">
        <v>257016090</v>
      </c>
      <c r="B5142" s="434">
        <v>435524</v>
      </c>
      <c r="C5142" s="434" t="s">
        <v>59</v>
      </c>
      <c r="D5142" s="434" t="s">
        <v>13</v>
      </c>
      <c r="I5142" s="434">
        <v>10</v>
      </c>
      <c r="J5142" s="434">
        <v>0</v>
      </c>
      <c r="K5142" s="434">
        <v>1970</v>
      </c>
    </row>
    <row r="5143" spans="1:11" x14ac:dyDescent="0.25">
      <c r="A5143" s="434">
        <v>257016140</v>
      </c>
      <c r="B5143" s="434">
        <v>913063</v>
      </c>
      <c r="C5143" s="434" t="s">
        <v>59</v>
      </c>
      <c r="D5143" s="434" t="s">
        <v>13</v>
      </c>
      <c r="I5143" s="434">
        <v>7</v>
      </c>
      <c r="J5143" s="434">
        <v>0</v>
      </c>
      <c r="K5143" s="434">
        <v>1970</v>
      </c>
    </row>
    <row r="5144" spans="1:11" hidden="1" x14ac:dyDescent="0.25">
      <c r="A5144" s="434">
        <v>257016190</v>
      </c>
      <c r="B5144" s="434">
        <v>5176</v>
      </c>
      <c r="C5144" s="434" t="s">
        <v>61</v>
      </c>
      <c r="D5144" s="434" t="s">
        <v>13</v>
      </c>
      <c r="I5144" s="434">
        <v>12</v>
      </c>
    </row>
    <row r="5145" spans="1:11" x14ac:dyDescent="0.25">
      <c r="A5145" s="434">
        <v>257016340</v>
      </c>
      <c r="B5145" s="434">
        <v>3418938</v>
      </c>
      <c r="C5145" s="434" t="s">
        <v>59</v>
      </c>
      <c r="D5145" s="434" t="s">
        <v>13</v>
      </c>
      <c r="I5145" s="434">
        <v>20</v>
      </c>
      <c r="J5145" s="434">
        <v>0</v>
      </c>
      <c r="K5145" s="434">
        <v>1970</v>
      </c>
    </row>
    <row r="5146" spans="1:11" hidden="1" x14ac:dyDescent="0.25">
      <c r="A5146" s="434">
        <v>257016350</v>
      </c>
      <c r="B5146" s="434">
        <v>4784</v>
      </c>
      <c r="C5146" s="434" t="s">
        <v>61</v>
      </c>
      <c r="D5146" s="434" t="s">
        <v>13</v>
      </c>
      <c r="I5146" s="434">
        <v>13</v>
      </c>
      <c r="J5146" s="434">
        <v>0</v>
      </c>
      <c r="K5146" s="434">
        <v>1970</v>
      </c>
    </row>
    <row r="5147" spans="1:11" x14ac:dyDescent="0.25">
      <c r="A5147" s="434">
        <v>257016500</v>
      </c>
      <c r="B5147" s="434">
        <v>301672</v>
      </c>
      <c r="C5147" s="434" t="s">
        <v>59</v>
      </c>
      <c r="D5147" s="434" t="s">
        <v>13</v>
      </c>
      <c r="I5147" s="434">
        <v>10</v>
      </c>
      <c r="J5147" s="434">
        <v>0</v>
      </c>
      <c r="K5147" s="434">
        <v>1970</v>
      </c>
    </row>
    <row r="5148" spans="1:11" x14ac:dyDescent="0.25">
      <c r="A5148" s="434">
        <v>257016650</v>
      </c>
      <c r="B5148" s="434">
        <v>993046</v>
      </c>
      <c r="C5148" s="434" t="s">
        <v>59</v>
      </c>
      <c r="D5148" s="434" t="s">
        <v>13</v>
      </c>
      <c r="E5148" s="434">
        <v>0</v>
      </c>
      <c r="F5148" s="434">
        <v>940</v>
      </c>
      <c r="G5148" s="434">
        <v>0</v>
      </c>
      <c r="H5148" s="434">
        <v>268</v>
      </c>
      <c r="I5148" s="434">
        <v>19.8</v>
      </c>
      <c r="J5148" s="434">
        <v>0</v>
      </c>
      <c r="K5148" s="434">
        <v>1970</v>
      </c>
    </row>
    <row r="5149" spans="1:11" hidden="1" x14ac:dyDescent="0.25">
      <c r="A5149" s="434">
        <v>257016860</v>
      </c>
      <c r="B5149" s="434">
        <v>20587</v>
      </c>
      <c r="C5149" s="434" t="s">
        <v>61</v>
      </c>
      <c r="D5149" s="434" t="s">
        <v>13</v>
      </c>
      <c r="I5149" s="434">
        <v>9</v>
      </c>
      <c r="J5149" s="434">
        <v>0</v>
      </c>
      <c r="K5149" s="434">
        <v>1970</v>
      </c>
    </row>
    <row r="5150" spans="1:11" x14ac:dyDescent="0.25">
      <c r="A5150" s="434">
        <v>257017040</v>
      </c>
      <c r="B5150" s="434">
        <v>60426</v>
      </c>
      <c r="C5150" s="434" t="s">
        <v>59</v>
      </c>
      <c r="D5150" s="434" t="s">
        <v>13</v>
      </c>
      <c r="I5150" s="434">
        <v>10</v>
      </c>
    </row>
    <row r="5151" spans="1:11" hidden="1" x14ac:dyDescent="0.25">
      <c r="A5151" s="434">
        <v>257017130</v>
      </c>
      <c r="B5151" s="434">
        <v>225568</v>
      </c>
      <c r="C5151" s="434" t="s">
        <v>61</v>
      </c>
      <c r="D5151" s="434" t="s">
        <v>13</v>
      </c>
      <c r="I5151" s="434">
        <v>11</v>
      </c>
      <c r="J5151" s="434">
        <v>0</v>
      </c>
      <c r="K5151" s="434">
        <v>1970</v>
      </c>
    </row>
    <row r="5152" spans="1:11" x14ac:dyDescent="0.25">
      <c r="A5152" s="434">
        <v>257017240</v>
      </c>
      <c r="B5152" s="434">
        <v>2995075</v>
      </c>
      <c r="C5152" s="434" t="s">
        <v>59</v>
      </c>
      <c r="D5152" s="434" t="s">
        <v>13</v>
      </c>
      <c r="I5152" s="434">
        <v>22</v>
      </c>
    </row>
    <row r="5153" spans="1:11" hidden="1" x14ac:dyDescent="0.25">
      <c r="A5153" s="434">
        <v>257017250</v>
      </c>
      <c r="B5153" s="434">
        <v>20311</v>
      </c>
      <c r="C5153" s="434" t="s">
        <v>39</v>
      </c>
      <c r="D5153" s="434" t="s">
        <v>13</v>
      </c>
      <c r="I5153" s="434">
        <v>7</v>
      </c>
      <c r="J5153" s="434">
        <v>0</v>
      </c>
      <c r="K5153" s="434">
        <v>1970</v>
      </c>
    </row>
    <row r="5154" spans="1:11" hidden="1" x14ac:dyDescent="0.25">
      <c r="A5154" s="434">
        <v>257017290</v>
      </c>
      <c r="B5154" s="434">
        <v>846467</v>
      </c>
      <c r="C5154" s="434" t="s">
        <v>42</v>
      </c>
      <c r="D5154" s="434" t="s">
        <v>25</v>
      </c>
      <c r="E5154" s="434">
        <v>14</v>
      </c>
      <c r="F5154" s="434">
        <v>2128</v>
      </c>
      <c r="G5154" s="434">
        <v>750</v>
      </c>
      <c r="H5154" s="434">
        <v>3853</v>
      </c>
      <c r="I5154" s="434">
        <v>122.1</v>
      </c>
      <c r="J5154" s="434">
        <v>0</v>
      </c>
      <c r="K5154" s="434">
        <v>2018</v>
      </c>
    </row>
    <row r="5155" spans="1:11" hidden="1" x14ac:dyDescent="0.25">
      <c r="A5155" s="434">
        <v>257017300</v>
      </c>
      <c r="B5155" s="434">
        <v>20644</v>
      </c>
      <c r="C5155" s="434" t="s">
        <v>61</v>
      </c>
      <c r="D5155" s="434" t="s">
        <v>13</v>
      </c>
      <c r="I5155" s="434">
        <v>7</v>
      </c>
      <c r="J5155" s="434">
        <v>0</v>
      </c>
      <c r="K5155" s="434">
        <v>1970</v>
      </c>
    </row>
    <row r="5156" spans="1:11" hidden="1" x14ac:dyDescent="0.25">
      <c r="A5156" s="434">
        <v>257017340</v>
      </c>
      <c r="B5156" s="434">
        <v>368174</v>
      </c>
      <c r="C5156" s="434" t="s">
        <v>61</v>
      </c>
      <c r="D5156" s="434" t="s">
        <v>13</v>
      </c>
      <c r="I5156" s="434">
        <v>12</v>
      </c>
    </row>
    <row r="5157" spans="1:11" hidden="1" x14ac:dyDescent="0.25">
      <c r="A5157" s="434">
        <v>257017350</v>
      </c>
      <c r="B5157" s="434">
        <v>3075</v>
      </c>
      <c r="C5157" s="434" t="s">
        <v>56</v>
      </c>
      <c r="D5157" s="434" t="s">
        <v>13</v>
      </c>
      <c r="I5157" s="434">
        <v>8</v>
      </c>
      <c r="J5157" s="434">
        <v>0</v>
      </c>
      <c r="K5157" s="434">
        <v>1970</v>
      </c>
    </row>
    <row r="5158" spans="1:11" hidden="1" x14ac:dyDescent="0.25">
      <c r="A5158" s="434">
        <v>257017370</v>
      </c>
      <c r="B5158" s="434">
        <v>7142</v>
      </c>
      <c r="C5158" s="434" t="s">
        <v>61</v>
      </c>
      <c r="D5158" s="434" t="s">
        <v>13</v>
      </c>
      <c r="I5158" s="434">
        <v>7</v>
      </c>
    </row>
    <row r="5159" spans="1:11" x14ac:dyDescent="0.25">
      <c r="A5159" s="434">
        <v>257017440</v>
      </c>
      <c r="B5159" s="434">
        <v>676630</v>
      </c>
      <c r="C5159" s="434" t="s">
        <v>59</v>
      </c>
      <c r="D5159" s="434" t="s">
        <v>13</v>
      </c>
      <c r="I5159" s="434">
        <v>15</v>
      </c>
      <c r="J5159" s="434">
        <v>0</v>
      </c>
      <c r="K5159" s="434">
        <v>1970</v>
      </c>
    </row>
    <row r="5160" spans="1:11" hidden="1" x14ac:dyDescent="0.25">
      <c r="A5160" s="434">
        <v>257017480</v>
      </c>
      <c r="B5160" s="434">
        <v>4312</v>
      </c>
      <c r="C5160" s="434" t="s">
        <v>61</v>
      </c>
      <c r="D5160" s="434" t="s">
        <v>13</v>
      </c>
      <c r="I5160" s="434">
        <v>7</v>
      </c>
    </row>
    <row r="5161" spans="1:11" hidden="1" x14ac:dyDescent="0.25">
      <c r="A5161" s="434">
        <v>257017910</v>
      </c>
      <c r="B5161" s="434">
        <v>452383</v>
      </c>
      <c r="C5161" s="434" t="s">
        <v>56</v>
      </c>
      <c r="D5161" s="434" t="s">
        <v>13</v>
      </c>
      <c r="I5161" s="434">
        <v>14</v>
      </c>
      <c r="J5161" s="434">
        <v>0</v>
      </c>
      <c r="K5161" s="434">
        <v>1970</v>
      </c>
    </row>
    <row r="5162" spans="1:11" hidden="1" x14ac:dyDescent="0.25">
      <c r="A5162" s="434">
        <v>257017920</v>
      </c>
      <c r="B5162" s="434">
        <v>982436</v>
      </c>
      <c r="C5162" s="434" t="s">
        <v>42</v>
      </c>
      <c r="D5162" s="434" t="s">
        <v>25</v>
      </c>
      <c r="E5162" s="434">
        <v>0</v>
      </c>
      <c r="F5162" s="434">
        <v>1192</v>
      </c>
      <c r="G5162" s="434">
        <v>859</v>
      </c>
      <c r="H5162" s="434">
        <v>2697</v>
      </c>
      <c r="I5162" s="434">
        <v>106.2</v>
      </c>
      <c r="J5162" s="434">
        <v>0</v>
      </c>
      <c r="K5162" s="434">
        <v>2017</v>
      </c>
    </row>
    <row r="5163" spans="1:11" hidden="1" x14ac:dyDescent="0.25">
      <c r="A5163" s="434">
        <v>257017930</v>
      </c>
      <c r="B5163" s="434">
        <v>735166</v>
      </c>
      <c r="C5163" s="434" t="s">
        <v>42</v>
      </c>
      <c r="D5163" s="434" t="s">
        <v>25</v>
      </c>
      <c r="E5163" s="434">
        <v>0</v>
      </c>
      <c r="F5163" s="434">
        <v>1192</v>
      </c>
      <c r="G5163" s="434">
        <v>881</v>
      </c>
      <c r="H5163" s="434">
        <v>2697</v>
      </c>
      <c r="I5163" s="434">
        <v>106.2</v>
      </c>
      <c r="J5163" s="434">
        <v>0</v>
      </c>
      <c r="K5163" s="434">
        <v>2017</v>
      </c>
    </row>
    <row r="5164" spans="1:11" x14ac:dyDescent="0.25">
      <c r="A5164" s="434">
        <v>257018000</v>
      </c>
      <c r="B5164" s="434">
        <v>3215689</v>
      </c>
      <c r="C5164" s="434" t="s">
        <v>59</v>
      </c>
      <c r="D5164" s="434" t="s">
        <v>17</v>
      </c>
      <c r="E5164" s="434">
        <v>0</v>
      </c>
      <c r="F5164" s="434">
        <v>2601</v>
      </c>
      <c r="G5164" s="434">
        <v>1700</v>
      </c>
      <c r="H5164" s="434">
        <v>1427</v>
      </c>
      <c r="I5164" s="434">
        <v>62.6</v>
      </c>
      <c r="J5164" s="434">
        <v>0</v>
      </c>
      <c r="K5164" s="434">
        <v>1970</v>
      </c>
    </row>
    <row r="5165" spans="1:11" hidden="1" x14ac:dyDescent="0.25">
      <c r="A5165" s="434">
        <v>257018060</v>
      </c>
      <c r="B5165" s="434">
        <v>4933</v>
      </c>
      <c r="C5165" s="434" t="s">
        <v>61</v>
      </c>
      <c r="D5165" s="434" t="s">
        <v>13</v>
      </c>
      <c r="I5165" s="434">
        <v>8</v>
      </c>
      <c r="J5165" s="434">
        <v>0</v>
      </c>
      <c r="K5165" s="434">
        <v>1970</v>
      </c>
    </row>
    <row r="5166" spans="1:11" x14ac:dyDescent="0.25">
      <c r="A5166" s="434">
        <v>257018140</v>
      </c>
      <c r="B5166" s="434">
        <v>1932058</v>
      </c>
      <c r="C5166" s="434" t="s">
        <v>59</v>
      </c>
      <c r="D5166" s="434" t="s">
        <v>13</v>
      </c>
      <c r="I5166" s="434">
        <v>12</v>
      </c>
      <c r="J5166" s="434">
        <v>0</v>
      </c>
      <c r="K5166" s="434">
        <v>1970</v>
      </c>
    </row>
    <row r="5167" spans="1:11" hidden="1" x14ac:dyDescent="0.25">
      <c r="A5167" s="434">
        <v>257018170</v>
      </c>
      <c r="B5167" s="434">
        <v>20925</v>
      </c>
      <c r="C5167" s="434" t="s">
        <v>61</v>
      </c>
      <c r="D5167" s="434" t="s">
        <v>13</v>
      </c>
      <c r="I5167" s="434">
        <v>11</v>
      </c>
      <c r="J5167" s="434">
        <v>0</v>
      </c>
      <c r="K5167" s="434">
        <v>1970</v>
      </c>
    </row>
    <row r="5168" spans="1:11" hidden="1" x14ac:dyDescent="0.25">
      <c r="A5168" s="434">
        <v>257018460</v>
      </c>
      <c r="B5168" s="434">
        <v>29920</v>
      </c>
      <c r="C5168" s="434" t="s">
        <v>61</v>
      </c>
      <c r="D5168" s="434" t="s">
        <v>13</v>
      </c>
      <c r="I5168" s="434">
        <v>17</v>
      </c>
      <c r="J5168" s="434">
        <v>0</v>
      </c>
      <c r="K5168" s="434">
        <v>1970</v>
      </c>
    </row>
    <row r="5169" spans="1:11" hidden="1" x14ac:dyDescent="0.25">
      <c r="A5169" s="434">
        <v>257018600</v>
      </c>
      <c r="B5169" s="434">
        <v>113498</v>
      </c>
      <c r="C5169" s="434" t="s">
        <v>56</v>
      </c>
      <c r="D5169" s="434" t="s">
        <v>13</v>
      </c>
      <c r="I5169" s="434">
        <v>10</v>
      </c>
      <c r="J5169" s="434">
        <v>0</v>
      </c>
      <c r="K5169" s="434">
        <v>1970</v>
      </c>
    </row>
    <row r="5170" spans="1:11" hidden="1" x14ac:dyDescent="0.25">
      <c r="A5170" s="434">
        <v>257018700</v>
      </c>
      <c r="B5170" s="434">
        <v>2282059</v>
      </c>
      <c r="C5170" s="434" t="s">
        <v>42</v>
      </c>
      <c r="D5170" s="434" t="s">
        <v>17</v>
      </c>
      <c r="E5170" s="434">
        <v>0</v>
      </c>
      <c r="F5170" s="434">
        <v>552</v>
      </c>
      <c r="G5170" s="434">
        <v>133</v>
      </c>
      <c r="H5170" s="434">
        <v>534</v>
      </c>
      <c r="I5170" s="434">
        <v>49.02</v>
      </c>
      <c r="J5170" s="434">
        <v>0</v>
      </c>
      <c r="K5170" s="434">
        <v>1970</v>
      </c>
    </row>
    <row r="5171" spans="1:11" x14ac:dyDescent="0.25">
      <c r="A5171" s="434">
        <v>257018840</v>
      </c>
      <c r="B5171" s="434">
        <v>293203</v>
      </c>
      <c r="C5171" s="434" t="s">
        <v>59</v>
      </c>
      <c r="D5171" s="434" t="s">
        <v>13</v>
      </c>
      <c r="I5171" s="434">
        <v>9</v>
      </c>
      <c r="J5171" s="434">
        <v>0</v>
      </c>
      <c r="K5171" s="434">
        <v>1970</v>
      </c>
    </row>
    <row r="5172" spans="1:11" hidden="1" x14ac:dyDescent="0.25">
      <c r="A5172" s="434">
        <v>257019000</v>
      </c>
      <c r="B5172" s="434">
        <v>1148954</v>
      </c>
      <c r="C5172" s="434" t="s">
        <v>56</v>
      </c>
      <c r="D5172" s="434" t="s">
        <v>25</v>
      </c>
      <c r="I5172" s="434">
        <v>105</v>
      </c>
      <c r="J5172" s="434">
        <v>0</v>
      </c>
      <c r="K5172" s="434">
        <v>1970</v>
      </c>
    </row>
    <row r="5173" spans="1:11" x14ac:dyDescent="0.25">
      <c r="A5173" s="434">
        <v>257019010</v>
      </c>
      <c r="B5173" s="434">
        <v>5167</v>
      </c>
      <c r="C5173" s="434" t="s">
        <v>59</v>
      </c>
      <c r="D5173" s="434" t="s">
        <v>13</v>
      </c>
      <c r="I5173" s="434">
        <v>12</v>
      </c>
    </row>
    <row r="5174" spans="1:11" x14ac:dyDescent="0.25">
      <c r="A5174" s="434">
        <v>257019100</v>
      </c>
      <c r="B5174" s="434">
        <v>4880</v>
      </c>
      <c r="C5174" s="434" t="s">
        <v>59</v>
      </c>
      <c r="D5174" s="434" t="s">
        <v>13</v>
      </c>
      <c r="I5174" s="434">
        <v>12</v>
      </c>
    </row>
    <row r="5175" spans="1:11" x14ac:dyDescent="0.25">
      <c r="A5175" s="434">
        <v>257019160</v>
      </c>
      <c r="B5175" s="434">
        <v>597069</v>
      </c>
      <c r="C5175" s="434" t="s">
        <v>59</v>
      </c>
      <c r="D5175" s="434" t="s">
        <v>13</v>
      </c>
      <c r="I5175" s="434">
        <v>15</v>
      </c>
      <c r="J5175" s="434">
        <v>0</v>
      </c>
      <c r="K5175" s="434">
        <v>1970</v>
      </c>
    </row>
    <row r="5176" spans="1:11" hidden="1" x14ac:dyDescent="0.25">
      <c r="A5176" s="434">
        <v>257019300</v>
      </c>
      <c r="B5176" s="434">
        <v>37</v>
      </c>
      <c r="C5176" s="434" t="s">
        <v>61</v>
      </c>
      <c r="D5176" s="434" t="s">
        <v>13</v>
      </c>
      <c r="I5176" s="434">
        <v>5</v>
      </c>
      <c r="J5176" s="434">
        <v>0</v>
      </c>
      <c r="K5176" s="434">
        <v>1970</v>
      </c>
    </row>
    <row r="5177" spans="1:11" x14ac:dyDescent="0.25">
      <c r="A5177" s="434">
        <v>257019320</v>
      </c>
      <c r="B5177" s="434">
        <v>115392</v>
      </c>
      <c r="C5177" s="434" t="s">
        <v>59</v>
      </c>
      <c r="D5177" s="434" t="s">
        <v>13</v>
      </c>
      <c r="I5177" s="434">
        <v>9</v>
      </c>
    </row>
    <row r="5178" spans="1:11" hidden="1" x14ac:dyDescent="0.25">
      <c r="A5178" s="434">
        <v>257019580</v>
      </c>
      <c r="B5178" s="434">
        <v>39596</v>
      </c>
      <c r="C5178" s="434" t="s">
        <v>61</v>
      </c>
      <c r="D5178" s="434" t="s">
        <v>13</v>
      </c>
      <c r="I5178" s="434">
        <v>10</v>
      </c>
      <c r="J5178" s="434">
        <v>0</v>
      </c>
      <c r="K5178" s="434">
        <v>1970</v>
      </c>
    </row>
    <row r="5179" spans="1:11" x14ac:dyDescent="0.25">
      <c r="A5179" s="434">
        <v>257019640</v>
      </c>
      <c r="B5179" s="434">
        <v>2428231</v>
      </c>
      <c r="C5179" s="434" t="s">
        <v>59</v>
      </c>
      <c r="D5179" s="434" t="s">
        <v>13</v>
      </c>
      <c r="E5179" s="434">
        <v>0</v>
      </c>
      <c r="F5179" s="434">
        <v>515</v>
      </c>
      <c r="G5179" s="434">
        <v>0</v>
      </c>
      <c r="H5179" s="434">
        <v>223</v>
      </c>
      <c r="I5179" s="434">
        <v>28.05</v>
      </c>
      <c r="J5179" s="434">
        <v>0</v>
      </c>
      <c r="K5179" s="434">
        <v>1970</v>
      </c>
    </row>
    <row r="5180" spans="1:11" hidden="1" x14ac:dyDescent="0.25">
      <c r="A5180" s="434">
        <v>257020000</v>
      </c>
      <c r="B5180" s="434">
        <v>1263936</v>
      </c>
      <c r="C5180" s="434" t="s">
        <v>56</v>
      </c>
      <c r="D5180" s="434" t="s">
        <v>25</v>
      </c>
      <c r="I5180" s="434">
        <v>105</v>
      </c>
      <c r="J5180" s="434">
        <v>0</v>
      </c>
      <c r="K5180" s="434">
        <v>1970</v>
      </c>
    </row>
    <row r="5181" spans="1:11" x14ac:dyDescent="0.25">
      <c r="A5181" s="434">
        <v>257020140</v>
      </c>
      <c r="B5181" s="434">
        <v>243173</v>
      </c>
      <c r="C5181" s="434" t="s">
        <v>59</v>
      </c>
      <c r="D5181" s="434" t="s">
        <v>13</v>
      </c>
      <c r="I5181" s="434">
        <v>10</v>
      </c>
      <c r="J5181" s="434">
        <v>0</v>
      </c>
      <c r="K5181" s="434">
        <v>1970</v>
      </c>
    </row>
    <row r="5182" spans="1:11" hidden="1" x14ac:dyDescent="0.25">
      <c r="A5182" s="434">
        <v>257020200</v>
      </c>
      <c r="B5182" s="434">
        <v>9437</v>
      </c>
      <c r="C5182" s="434" t="s">
        <v>61</v>
      </c>
      <c r="D5182" s="434" t="s">
        <v>13</v>
      </c>
      <c r="I5182" s="434">
        <v>15</v>
      </c>
      <c r="J5182" s="434">
        <v>0</v>
      </c>
      <c r="K5182" s="434">
        <v>1970</v>
      </c>
    </row>
    <row r="5183" spans="1:11" x14ac:dyDescent="0.25">
      <c r="A5183" s="434">
        <v>257020250</v>
      </c>
      <c r="B5183" s="434">
        <v>1141527</v>
      </c>
      <c r="C5183" s="434" t="s">
        <v>59</v>
      </c>
      <c r="D5183" s="434" t="s">
        <v>13</v>
      </c>
      <c r="I5183" s="434">
        <v>22</v>
      </c>
    </row>
    <row r="5184" spans="1:11" hidden="1" x14ac:dyDescent="0.25">
      <c r="A5184" s="434">
        <v>257020260</v>
      </c>
      <c r="B5184" s="434">
        <v>12006</v>
      </c>
      <c r="C5184" s="434" t="s">
        <v>61</v>
      </c>
      <c r="D5184" s="434" t="s">
        <v>13</v>
      </c>
      <c r="I5184" s="434">
        <v>11</v>
      </c>
      <c r="J5184" s="434">
        <v>0</v>
      </c>
      <c r="K5184" s="434">
        <v>1970</v>
      </c>
    </row>
    <row r="5185" spans="1:11" hidden="1" x14ac:dyDescent="0.25">
      <c r="A5185" s="434">
        <v>257020390</v>
      </c>
      <c r="B5185" s="434">
        <v>1199446</v>
      </c>
      <c r="C5185" s="434" t="s">
        <v>56</v>
      </c>
      <c r="D5185" s="434" t="s">
        <v>13</v>
      </c>
      <c r="E5185" s="434">
        <v>0</v>
      </c>
      <c r="F5185" s="434">
        <v>0</v>
      </c>
      <c r="G5185" s="434">
        <v>0</v>
      </c>
      <c r="H5185" s="434">
        <v>149</v>
      </c>
      <c r="I5185" s="434">
        <v>17.170000000000002</v>
      </c>
      <c r="J5185" s="434">
        <v>0</v>
      </c>
      <c r="K5185" s="434">
        <v>1970</v>
      </c>
    </row>
    <row r="5186" spans="1:11" x14ac:dyDescent="0.25">
      <c r="A5186" s="434">
        <v>257020620</v>
      </c>
      <c r="B5186" s="434">
        <v>24168</v>
      </c>
      <c r="C5186" s="434" t="s">
        <v>59</v>
      </c>
      <c r="D5186" s="434" t="s">
        <v>13</v>
      </c>
      <c r="I5186" s="434">
        <v>11</v>
      </c>
    </row>
    <row r="5187" spans="1:11" hidden="1" x14ac:dyDescent="0.25">
      <c r="A5187" s="434">
        <v>257020700</v>
      </c>
      <c r="B5187" s="434">
        <v>2909355</v>
      </c>
      <c r="C5187" s="434" t="s">
        <v>42</v>
      </c>
      <c r="D5187" s="434" t="s">
        <v>22</v>
      </c>
      <c r="E5187" s="434">
        <v>15</v>
      </c>
      <c r="F5187" s="434">
        <v>1472</v>
      </c>
      <c r="G5187" s="434">
        <v>790</v>
      </c>
      <c r="H5187" s="434">
        <v>2871</v>
      </c>
      <c r="I5187" s="434">
        <v>87</v>
      </c>
      <c r="J5187" s="434">
        <v>0</v>
      </c>
      <c r="K5187" s="434">
        <v>1986</v>
      </c>
    </row>
    <row r="5188" spans="1:11" hidden="1" x14ac:dyDescent="0.25">
      <c r="A5188" s="434">
        <v>257020770</v>
      </c>
      <c r="B5188" s="434">
        <v>1338</v>
      </c>
      <c r="C5188" s="434" t="s">
        <v>61</v>
      </c>
      <c r="D5188" s="434" t="s">
        <v>13</v>
      </c>
      <c r="I5188" s="434">
        <v>10</v>
      </c>
      <c r="J5188" s="434">
        <v>0</v>
      </c>
      <c r="K5188" s="434">
        <v>1970</v>
      </c>
    </row>
    <row r="5189" spans="1:11" hidden="1" x14ac:dyDescent="0.25">
      <c r="A5189" s="434">
        <v>257020800</v>
      </c>
      <c r="B5189" s="434">
        <v>560312</v>
      </c>
      <c r="C5189" s="434" t="s">
        <v>61</v>
      </c>
      <c r="D5189" s="434" t="s">
        <v>13</v>
      </c>
      <c r="I5189" s="434">
        <v>16</v>
      </c>
      <c r="J5189" s="434">
        <v>0</v>
      </c>
      <c r="K5189" s="434">
        <v>1970</v>
      </c>
    </row>
    <row r="5190" spans="1:11" x14ac:dyDescent="0.25">
      <c r="A5190" s="434">
        <v>257020840</v>
      </c>
      <c r="B5190" s="434">
        <v>285157</v>
      </c>
      <c r="C5190" s="434" t="s">
        <v>59</v>
      </c>
      <c r="D5190" s="434" t="s">
        <v>13</v>
      </c>
      <c r="I5190" s="434">
        <v>15</v>
      </c>
      <c r="J5190" s="434">
        <v>0</v>
      </c>
      <c r="K5190" s="434">
        <v>1970</v>
      </c>
    </row>
    <row r="5191" spans="1:11" hidden="1" x14ac:dyDescent="0.25">
      <c r="A5191" s="434">
        <v>257020890</v>
      </c>
      <c r="B5191" s="434">
        <v>168149</v>
      </c>
      <c r="C5191" s="434" t="s">
        <v>61</v>
      </c>
      <c r="D5191" s="434" t="s">
        <v>13</v>
      </c>
      <c r="I5191" s="434">
        <v>15</v>
      </c>
      <c r="J5191" s="434">
        <v>0</v>
      </c>
      <c r="K5191" s="434">
        <v>1970</v>
      </c>
    </row>
    <row r="5192" spans="1:11" hidden="1" x14ac:dyDescent="0.25">
      <c r="A5192" s="434">
        <v>257020920</v>
      </c>
      <c r="B5192" s="434">
        <v>304742</v>
      </c>
      <c r="C5192" s="434" t="s">
        <v>31</v>
      </c>
      <c r="D5192" s="434" t="s">
        <v>13</v>
      </c>
      <c r="I5192" s="434">
        <v>14</v>
      </c>
    </row>
    <row r="5193" spans="1:11" x14ac:dyDescent="0.25">
      <c r="A5193" s="434">
        <v>257020940</v>
      </c>
      <c r="B5193" s="434">
        <v>567206</v>
      </c>
      <c r="C5193" s="434" t="s">
        <v>59</v>
      </c>
      <c r="D5193" s="434" t="s">
        <v>13</v>
      </c>
      <c r="I5193" s="434">
        <v>10</v>
      </c>
      <c r="J5193" s="434">
        <v>0</v>
      </c>
      <c r="K5193" s="434">
        <v>1970</v>
      </c>
    </row>
    <row r="5194" spans="1:11" hidden="1" x14ac:dyDescent="0.25">
      <c r="A5194" s="434">
        <v>257021000</v>
      </c>
      <c r="B5194" s="434">
        <v>1262342</v>
      </c>
      <c r="C5194" s="434" t="s">
        <v>56</v>
      </c>
      <c r="D5194" s="434" t="s">
        <v>25</v>
      </c>
      <c r="I5194" s="434">
        <v>105</v>
      </c>
      <c r="J5194" s="434">
        <v>0</v>
      </c>
      <c r="K5194" s="434">
        <v>1970</v>
      </c>
    </row>
    <row r="5195" spans="1:11" x14ac:dyDescent="0.25">
      <c r="A5195" s="434">
        <v>257021140</v>
      </c>
      <c r="B5195" s="434">
        <v>238631</v>
      </c>
      <c r="C5195" s="434" t="s">
        <v>59</v>
      </c>
      <c r="D5195" s="434" t="s">
        <v>13</v>
      </c>
      <c r="I5195" s="434">
        <v>11</v>
      </c>
      <c r="J5195" s="434">
        <v>0</v>
      </c>
      <c r="K5195" s="434">
        <v>1970</v>
      </c>
    </row>
    <row r="5196" spans="1:11" x14ac:dyDescent="0.25">
      <c r="A5196" s="434">
        <v>257021440</v>
      </c>
      <c r="B5196" s="434">
        <v>96732</v>
      </c>
      <c r="C5196" s="434" t="s">
        <v>59</v>
      </c>
      <c r="D5196" s="434" t="s">
        <v>13</v>
      </c>
      <c r="I5196" s="434">
        <v>10</v>
      </c>
      <c r="J5196" s="434">
        <v>0</v>
      </c>
      <c r="K5196" s="434">
        <v>1970</v>
      </c>
    </row>
    <row r="5197" spans="1:11" hidden="1" x14ac:dyDescent="0.25">
      <c r="A5197" s="434">
        <v>257021600</v>
      </c>
      <c r="B5197" s="434">
        <v>142410</v>
      </c>
      <c r="C5197" s="434" t="s">
        <v>31</v>
      </c>
      <c r="D5197" s="434" t="s">
        <v>13</v>
      </c>
      <c r="I5197" s="434">
        <v>15</v>
      </c>
      <c r="J5197" s="434">
        <v>0</v>
      </c>
      <c r="K5197" s="434">
        <v>1970</v>
      </c>
    </row>
    <row r="5198" spans="1:11" hidden="1" x14ac:dyDescent="0.25">
      <c r="A5198" s="434">
        <v>257021700</v>
      </c>
      <c r="B5198" s="434">
        <v>2079987</v>
      </c>
      <c r="C5198" s="434" t="s">
        <v>42</v>
      </c>
      <c r="D5198" s="434" t="s">
        <v>17</v>
      </c>
      <c r="E5198" s="434">
        <v>0</v>
      </c>
      <c r="F5198" s="434">
        <v>920</v>
      </c>
      <c r="G5198" s="434">
        <v>199</v>
      </c>
      <c r="H5198" s="434">
        <v>737</v>
      </c>
      <c r="I5198" s="434">
        <v>64.510000000000005</v>
      </c>
      <c r="J5198" s="434">
        <v>0</v>
      </c>
      <c r="K5198" s="434">
        <v>1973</v>
      </c>
    </row>
    <row r="5199" spans="1:11" hidden="1" x14ac:dyDescent="0.25">
      <c r="A5199" s="434">
        <v>257021890</v>
      </c>
      <c r="B5199" s="434">
        <v>17321</v>
      </c>
      <c r="C5199" s="434" t="s">
        <v>61</v>
      </c>
      <c r="D5199" s="434" t="s">
        <v>13</v>
      </c>
      <c r="I5199" s="434">
        <v>15</v>
      </c>
      <c r="J5199" s="434">
        <v>0</v>
      </c>
      <c r="K5199" s="434">
        <v>1970</v>
      </c>
    </row>
    <row r="5200" spans="1:11" x14ac:dyDescent="0.25">
      <c r="A5200" s="434">
        <v>257021970</v>
      </c>
      <c r="B5200" s="434">
        <v>931646</v>
      </c>
      <c r="C5200" s="434" t="s">
        <v>59</v>
      </c>
      <c r="D5200" s="434" t="s">
        <v>17</v>
      </c>
      <c r="E5200" s="434">
        <v>0</v>
      </c>
      <c r="F5200" s="434">
        <v>0</v>
      </c>
      <c r="G5200" s="434">
        <v>0</v>
      </c>
      <c r="H5200" s="434">
        <v>499</v>
      </c>
      <c r="I5200" s="434">
        <v>38.65</v>
      </c>
      <c r="J5200" s="434">
        <v>0</v>
      </c>
      <c r="K5200" s="434">
        <v>1970</v>
      </c>
    </row>
    <row r="5201" spans="1:11" hidden="1" x14ac:dyDescent="0.25">
      <c r="A5201" s="434">
        <v>257022000</v>
      </c>
      <c r="B5201" s="434">
        <v>59441</v>
      </c>
      <c r="C5201" s="434" t="s">
        <v>48</v>
      </c>
      <c r="D5201" s="434" t="s">
        <v>25</v>
      </c>
      <c r="F5201" s="434">
        <v>19684</v>
      </c>
      <c r="G5201" s="434">
        <v>5800</v>
      </c>
      <c r="H5201" s="434">
        <v>12550</v>
      </c>
      <c r="I5201" s="434">
        <v>106</v>
      </c>
      <c r="K5201" s="434">
        <v>2011</v>
      </c>
    </row>
    <row r="5202" spans="1:11" hidden="1" x14ac:dyDescent="0.25">
      <c r="A5202" s="434">
        <v>257022060</v>
      </c>
      <c r="B5202" s="434">
        <v>14083</v>
      </c>
      <c r="C5202" s="434" t="s">
        <v>56</v>
      </c>
      <c r="D5202" s="434" t="s">
        <v>13</v>
      </c>
      <c r="I5202" s="434">
        <v>7</v>
      </c>
    </row>
    <row r="5203" spans="1:11" x14ac:dyDescent="0.25">
      <c r="A5203" s="434">
        <v>257022340</v>
      </c>
      <c r="B5203" s="434">
        <v>1098696</v>
      </c>
      <c r="C5203" s="434" t="s">
        <v>59</v>
      </c>
      <c r="D5203" s="434" t="s">
        <v>13</v>
      </c>
      <c r="I5203" s="434">
        <v>15</v>
      </c>
      <c r="J5203" s="434">
        <v>0</v>
      </c>
      <c r="K5203" s="434">
        <v>1970</v>
      </c>
    </row>
    <row r="5204" spans="1:11" hidden="1" x14ac:dyDescent="0.25">
      <c r="A5204" s="434">
        <v>257022460</v>
      </c>
      <c r="B5204" s="434">
        <v>1481</v>
      </c>
      <c r="C5204" s="434" t="s">
        <v>61</v>
      </c>
      <c r="D5204" s="434" t="s">
        <v>13</v>
      </c>
      <c r="I5204" s="434">
        <v>9</v>
      </c>
    </row>
    <row r="5205" spans="1:11" hidden="1" x14ac:dyDescent="0.25">
      <c r="A5205" s="434">
        <v>257022500</v>
      </c>
      <c r="B5205" s="434">
        <v>129822</v>
      </c>
      <c r="C5205" s="434" t="s">
        <v>31</v>
      </c>
      <c r="D5205" s="434" t="s">
        <v>13</v>
      </c>
      <c r="I5205" s="434">
        <v>14</v>
      </c>
      <c r="J5205" s="434">
        <v>0</v>
      </c>
      <c r="K5205" s="434">
        <v>1970</v>
      </c>
    </row>
    <row r="5206" spans="1:11" hidden="1" x14ac:dyDescent="0.25">
      <c r="A5206" s="434">
        <v>257022530</v>
      </c>
      <c r="B5206" s="434">
        <v>20505</v>
      </c>
      <c r="C5206" s="434" t="s">
        <v>61</v>
      </c>
      <c r="D5206" s="434" t="s">
        <v>13</v>
      </c>
      <c r="I5206" s="434">
        <v>11</v>
      </c>
      <c r="J5206" s="434">
        <v>0</v>
      </c>
      <c r="K5206" s="434">
        <v>1970</v>
      </c>
    </row>
    <row r="5207" spans="1:11" hidden="1" x14ac:dyDescent="0.25">
      <c r="A5207" s="434">
        <v>257022550</v>
      </c>
      <c r="B5207" s="434">
        <v>607174</v>
      </c>
      <c r="C5207" s="434" t="s">
        <v>31</v>
      </c>
      <c r="D5207" s="434" t="s">
        <v>17</v>
      </c>
      <c r="E5207" s="434">
        <v>6</v>
      </c>
      <c r="F5207" s="434">
        <v>970</v>
      </c>
      <c r="G5207" s="434">
        <v>533</v>
      </c>
      <c r="H5207" s="434">
        <v>386</v>
      </c>
      <c r="I5207" s="434">
        <v>46</v>
      </c>
      <c r="J5207" s="434">
        <v>0</v>
      </c>
      <c r="K5207" s="434">
        <v>2000</v>
      </c>
    </row>
    <row r="5208" spans="1:11" hidden="1" x14ac:dyDescent="0.25">
      <c r="A5208" s="434">
        <v>257022600</v>
      </c>
      <c r="B5208" s="434">
        <v>725377</v>
      </c>
      <c r="C5208" s="434" t="s">
        <v>61</v>
      </c>
      <c r="D5208" s="434" t="s">
        <v>13</v>
      </c>
      <c r="I5208" s="434">
        <v>13</v>
      </c>
    </row>
    <row r="5209" spans="1:11" hidden="1" x14ac:dyDescent="0.25">
      <c r="A5209" s="434">
        <v>257022700</v>
      </c>
      <c r="B5209" s="434">
        <v>2663191</v>
      </c>
      <c r="C5209" s="434" t="s">
        <v>42</v>
      </c>
      <c r="D5209" s="434" t="s">
        <v>17</v>
      </c>
      <c r="E5209" s="434">
        <v>13.25</v>
      </c>
      <c r="F5209" s="434">
        <v>1012</v>
      </c>
      <c r="G5209" s="434">
        <v>250</v>
      </c>
      <c r="H5209" s="434">
        <v>821</v>
      </c>
      <c r="I5209" s="434">
        <v>64.31</v>
      </c>
      <c r="J5209" s="434">
        <v>0</v>
      </c>
      <c r="K5209" s="434">
        <v>1975</v>
      </c>
    </row>
    <row r="5210" spans="1:11" hidden="1" x14ac:dyDescent="0.25">
      <c r="A5210" s="434">
        <v>257022710</v>
      </c>
      <c r="B5210" s="434">
        <v>11728</v>
      </c>
      <c r="C5210" s="434" t="s">
        <v>61</v>
      </c>
      <c r="D5210" s="434" t="s">
        <v>13</v>
      </c>
      <c r="I5210" s="434">
        <v>8</v>
      </c>
    </row>
    <row r="5211" spans="1:11" hidden="1" x14ac:dyDescent="0.25">
      <c r="A5211" s="434">
        <v>257022800</v>
      </c>
      <c r="B5211" s="434">
        <v>3071052</v>
      </c>
      <c r="C5211" s="434" t="s">
        <v>42</v>
      </c>
      <c r="D5211" s="434" t="s">
        <v>22</v>
      </c>
      <c r="E5211" s="434">
        <v>15</v>
      </c>
      <c r="F5211" s="434">
        <v>2207</v>
      </c>
      <c r="G5211" s="434">
        <v>796</v>
      </c>
      <c r="H5211" s="434">
        <v>2871</v>
      </c>
      <c r="I5211" s="434">
        <v>87</v>
      </c>
      <c r="J5211" s="434">
        <v>0</v>
      </c>
      <c r="K5211" s="434">
        <v>1990</v>
      </c>
    </row>
    <row r="5212" spans="1:11" x14ac:dyDescent="0.25">
      <c r="A5212" s="434">
        <v>257022870</v>
      </c>
      <c r="B5212" s="434">
        <v>118813</v>
      </c>
      <c r="C5212" s="434" t="s">
        <v>59</v>
      </c>
      <c r="D5212" s="434" t="s">
        <v>13</v>
      </c>
      <c r="I5212" s="434">
        <v>10</v>
      </c>
    </row>
    <row r="5213" spans="1:11" x14ac:dyDescent="0.25">
      <c r="A5213" s="434">
        <v>257022890</v>
      </c>
      <c r="B5213" s="434">
        <v>5319</v>
      </c>
      <c r="C5213" s="434" t="s">
        <v>59</v>
      </c>
      <c r="D5213" s="434" t="s">
        <v>13</v>
      </c>
      <c r="I5213" s="434">
        <v>7</v>
      </c>
      <c r="J5213" s="434">
        <v>0</v>
      </c>
      <c r="K5213" s="434">
        <v>1970</v>
      </c>
    </row>
    <row r="5214" spans="1:11" x14ac:dyDescent="0.25">
      <c r="A5214" s="434">
        <v>257022900</v>
      </c>
      <c r="B5214" s="434">
        <v>907564</v>
      </c>
      <c r="C5214" s="434" t="s">
        <v>59</v>
      </c>
      <c r="D5214" s="434" t="s">
        <v>13</v>
      </c>
      <c r="I5214" s="434">
        <v>13</v>
      </c>
      <c r="J5214" s="434">
        <v>0</v>
      </c>
      <c r="K5214" s="434">
        <v>1970</v>
      </c>
    </row>
    <row r="5215" spans="1:11" hidden="1" x14ac:dyDescent="0.25">
      <c r="A5215" s="434">
        <v>257022940</v>
      </c>
      <c r="B5215" s="434">
        <v>826068</v>
      </c>
      <c r="C5215" s="434" t="s">
        <v>48</v>
      </c>
      <c r="D5215" s="434" t="s">
        <v>13</v>
      </c>
      <c r="I5215" s="434">
        <v>16</v>
      </c>
      <c r="J5215" s="434">
        <v>0</v>
      </c>
      <c r="K5215" s="434">
        <v>1970</v>
      </c>
    </row>
    <row r="5216" spans="1:11" x14ac:dyDescent="0.25">
      <c r="A5216" s="434">
        <v>257022970</v>
      </c>
      <c r="B5216" s="434">
        <v>574531</v>
      </c>
      <c r="C5216" s="434" t="s">
        <v>59</v>
      </c>
      <c r="D5216" s="434" t="s">
        <v>13</v>
      </c>
      <c r="I5216" s="434">
        <v>13</v>
      </c>
      <c r="J5216" s="434">
        <v>0</v>
      </c>
      <c r="K5216" s="434">
        <v>1970</v>
      </c>
    </row>
    <row r="5217" spans="1:11" hidden="1" x14ac:dyDescent="0.25">
      <c r="A5217" s="434">
        <v>257023190</v>
      </c>
      <c r="B5217" s="434">
        <v>14181</v>
      </c>
      <c r="C5217" s="434" t="s">
        <v>61</v>
      </c>
      <c r="D5217" s="434" t="s">
        <v>13</v>
      </c>
      <c r="I5217" s="434">
        <v>4</v>
      </c>
      <c r="J5217" s="434">
        <v>0</v>
      </c>
      <c r="K5217" s="434">
        <v>1970</v>
      </c>
    </row>
    <row r="5218" spans="1:11" hidden="1" x14ac:dyDescent="0.25">
      <c r="A5218" s="434">
        <v>257023310</v>
      </c>
      <c r="B5218" s="434">
        <v>723475</v>
      </c>
      <c r="C5218" s="434" t="s">
        <v>39</v>
      </c>
      <c r="D5218" s="434" t="s">
        <v>13</v>
      </c>
      <c r="I5218" s="434">
        <v>30</v>
      </c>
      <c r="J5218" s="434">
        <v>0</v>
      </c>
      <c r="K5218" s="434">
        <v>1970</v>
      </c>
    </row>
    <row r="5219" spans="1:11" x14ac:dyDescent="0.25">
      <c r="A5219" s="434">
        <v>257023540</v>
      </c>
      <c r="B5219" s="434">
        <v>2201428</v>
      </c>
      <c r="C5219" s="434" t="s">
        <v>59</v>
      </c>
      <c r="D5219" s="434" t="s">
        <v>13</v>
      </c>
      <c r="I5219" s="434">
        <v>11</v>
      </c>
      <c r="J5219" s="434">
        <v>0</v>
      </c>
      <c r="K5219" s="434">
        <v>1970</v>
      </c>
    </row>
    <row r="5220" spans="1:11" hidden="1" x14ac:dyDescent="0.25">
      <c r="A5220" s="434">
        <v>257023610</v>
      </c>
      <c r="B5220" s="434">
        <v>370146</v>
      </c>
      <c r="C5220" s="434" t="s">
        <v>61</v>
      </c>
      <c r="D5220" s="434" t="s">
        <v>13</v>
      </c>
      <c r="I5220" s="434">
        <v>15</v>
      </c>
    </row>
    <row r="5221" spans="1:11" hidden="1" x14ac:dyDescent="0.25">
      <c r="A5221" s="434">
        <v>257023700</v>
      </c>
      <c r="B5221" s="434">
        <v>1036969</v>
      </c>
      <c r="C5221" s="434" t="s">
        <v>42</v>
      </c>
      <c r="D5221" s="434" t="s">
        <v>17</v>
      </c>
      <c r="E5221" s="434">
        <v>0</v>
      </c>
      <c r="F5221" s="434">
        <v>442</v>
      </c>
      <c r="G5221" s="434">
        <v>65</v>
      </c>
      <c r="H5221" s="434">
        <v>261</v>
      </c>
      <c r="I5221" s="434">
        <v>39.54</v>
      </c>
      <c r="J5221" s="434">
        <v>0</v>
      </c>
      <c r="K5221" s="434">
        <v>1970</v>
      </c>
    </row>
    <row r="5222" spans="1:11" hidden="1" x14ac:dyDescent="0.25">
      <c r="A5222" s="434">
        <v>257023910</v>
      </c>
      <c r="B5222" s="434">
        <v>243515</v>
      </c>
      <c r="C5222" s="434" t="s">
        <v>61</v>
      </c>
      <c r="D5222" s="434" t="s">
        <v>13</v>
      </c>
      <c r="I5222" s="434">
        <v>13</v>
      </c>
      <c r="J5222" s="434">
        <v>0</v>
      </c>
      <c r="K5222" s="434">
        <v>1970</v>
      </c>
    </row>
    <row r="5223" spans="1:11" hidden="1" x14ac:dyDescent="0.25">
      <c r="A5223" s="434">
        <v>257024000</v>
      </c>
      <c r="B5223" s="434">
        <v>182943</v>
      </c>
      <c r="C5223" s="434" t="s">
        <v>46</v>
      </c>
      <c r="D5223" s="434" t="s">
        <v>22</v>
      </c>
      <c r="E5223" s="434">
        <v>12.5</v>
      </c>
      <c r="F5223" s="434">
        <v>6960</v>
      </c>
      <c r="G5223" s="434">
        <v>4500</v>
      </c>
      <c r="H5223" s="434">
        <v>6632</v>
      </c>
      <c r="I5223" s="434">
        <v>94.75</v>
      </c>
      <c r="J5223" s="434">
        <v>0</v>
      </c>
      <c r="K5223" s="434">
        <v>2012</v>
      </c>
    </row>
    <row r="5224" spans="1:11" x14ac:dyDescent="0.25">
      <c r="A5224" s="434">
        <v>257024440</v>
      </c>
      <c r="B5224" s="434">
        <v>377737</v>
      </c>
      <c r="C5224" s="434" t="s">
        <v>59</v>
      </c>
      <c r="D5224" s="434" t="s">
        <v>13</v>
      </c>
      <c r="I5224" s="434">
        <v>9</v>
      </c>
    </row>
    <row r="5225" spans="1:11" hidden="1" x14ac:dyDescent="0.25">
      <c r="A5225" s="434">
        <v>257024500</v>
      </c>
      <c r="B5225" s="434">
        <v>3379674</v>
      </c>
      <c r="C5225" s="434" t="s">
        <v>56</v>
      </c>
      <c r="D5225" s="434" t="s">
        <v>13</v>
      </c>
      <c r="I5225" s="434">
        <v>14</v>
      </c>
      <c r="J5225" s="434">
        <v>0</v>
      </c>
      <c r="K5225" s="434">
        <v>1970</v>
      </c>
    </row>
    <row r="5226" spans="1:11" hidden="1" x14ac:dyDescent="0.25">
      <c r="A5226" s="434">
        <v>257024510</v>
      </c>
      <c r="B5226" s="434">
        <v>190415</v>
      </c>
      <c r="C5226" s="434" t="s">
        <v>61</v>
      </c>
      <c r="D5226" s="434" t="s">
        <v>13</v>
      </c>
      <c r="I5226" s="434">
        <v>11</v>
      </c>
      <c r="J5226" s="434">
        <v>0</v>
      </c>
      <c r="K5226" s="434">
        <v>1970</v>
      </c>
    </row>
    <row r="5227" spans="1:11" x14ac:dyDescent="0.25">
      <c r="A5227" s="434">
        <v>257024540</v>
      </c>
      <c r="B5227" s="434">
        <v>699771</v>
      </c>
      <c r="C5227" s="434" t="s">
        <v>59</v>
      </c>
      <c r="D5227" s="434" t="s">
        <v>13</v>
      </c>
      <c r="I5227" s="434">
        <v>10</v>
      </c>
    </row>
    <row r="5228" spans="1:11" x14ac:dyDescent="0.25">
      <c r="A5228" s="434">
        <v>257024600</v>
      </c>
      <c r="B5228" s="434">
        <v>708019</v>
      </c>
      <c r="C5228" s="434" t="s">
        <v>59</v>
      </c>
      <c r="D5228" s="434" t="s">
        <v>13</v>
      </c>
      <c r="I5228" s="434">
        <v>12</v>
      </c>
      <c r="J5228" s="434">
        <v>0</v>
      </c>
      <c r="K5228" s="434">
        <v>1970</v>
      </c>
    </row>
    <row r="5229" spans="1:11" hidden="1" x14ac:dyDescent="0.25">
      <c r="A5229" s="434">
        <v>257024650</v>
      </c>
      <c r="B5229" s="434">
        <v>217736</v>
      </c>
      <c r="C5229" s="434" t="s">
        <v>31</v>
      </c>
      <c r="D5229" s="434" t="s">
        <v>13</v>
      </c>
      <c r="I5229" s="434">
        <v>14</v>
      </c>
    </row>
    <row r="5230" spans="1:11" hidden="1" x14ac:dyDescent="0.25">
      <c r="A5230" s="434">
        <v>257024790</v>
      </c>
      <c r="B5230" s="434">
        <v>90959</v>
      </c>
      <c r="C5230" s="434" t="s">
        <v>61</v>
      </c>
      <c r="D5230" s="434" t="s">
        <v>13</v>
      </c>
      <c r="I5230" s="434">
        <v>8</v>
      </c>
      <c r="J5230" s="434">
        <v>0</v>
      </c>
      <c r="K5230" s="434">
        <v>1970</v>
      </c>
    </row>
    <row r="5231" spans="1:11" hidden="1" x14ac:dyDescent="0.25">
      <c r="A5231" s="434">
        <v>257024820</v>
      </c>
      <c r="B5231" s="434">
        <v>586432</v>
      </c>
      <c r="C5231" s="434" t="s">
        <v>39</v>
      </c>
      <c r="D5231" s="434" t="s">
        <v>17</v>
      </c>
      <c r="E5231" s="434">
        <v>16</v>
      </c>
      <c r="F5231" s="434">
        <v>0</v>
      </c>
      <c r="G5231" s="434">
        <v>47</v>
      </c>
      <c r="H5231" s="434">
        <v>753</v>
      </c>
      <c r="I5231" s="434">
        <v>42.04</v>
      </c>
      <c r="J5231" s="434">
        <v>0</v>
      </c>
      <c r="K5231" s="434">
        <v>2018</v>
      </c>
    </row>
    <row r="5232" spans="1:11" x14ac:dyDescent="0.25">
      <c r="A5232" s="434">
        <v>257024900</v>
      </c>
      <c r="B5232" s="434">
        <v>1000638</v>
      </c>
      <c r="C5232" s="434" t="s">
        <v>59</v>
      </c>
      <c r="D5232" s="434" t="s">
        <v>13</v>
      </c>
      <c r="I5232" s="434">
        <v>10</v>
      </c>
      <c r="J5232" s="434">
        <v>0</v>
      </c>
      <c r="K5232" s="434">
        <v>1970</v>
      </c>
    </row>
    <row r="5233" spans="1:11" hidden="1" x14ac:dyDescent="0.25">
      <c r="A5233" s="434">
        <v>257024960</v>
      </c>
      <c r="B5233" s="434">
        <v>954767</v>
      </c>
      <c r="C5233" s="434" t="s">
        <v>31</v>
      </c>
      <c r="D5233" s="434" t="s">
        <v>13</v>
      </c>
      <c r="I5233" s="434">
        <v>15</v>
      </c>
      <c r="J5233" s="434">
        <v>0</v>
      </c>
      <c r="K5233" s="434">
        <v>1970</v>
      </c>
    </row>
    <row r="5234" spans="1:11" hidden="1" x14ac:dyDescent="0.25">
      <c r="A5234" s="434">
        <v>257025000</v>
      </c>
      <c r="B5234" s="434">
        <v>3599</v>
      </c>
      <c r="C5234" s="434" t="s">
        <v>46</v>
      </c>
      <c r="D5234" s="434" t="s">
        <v>22</v>
      </c>
      <c r="E5234" s="434">
        <v>43597</v>
      </c>
      <c r="F5234" s="434">
        <v>6960</v>
      </c>
      <c r="G5234" s="434">
        <v>3342</v>
      </c>
      <c r="H5234" s="434">
        <v>6632</v>
      </c>
      <c r="I5234" s="434">
        <v>94.75</v>
      </c>
      <c r="J5234" s="434">
        <v>0</v>
      </c>
      <c r="K5234" s="434">
        <v>2011</v>
      </c>
    </row>
    <row r="5235" spans="1:11" hidden="1" x14ac:dyDescent="0.25">
      <c r="A5235" s="434">
        <v>257025120</v>
      </c>
      <c r="B5235" s="434">
        <v>1145405</v>
      </c>
      <c r="C5235" s="434" t="s">
        <v>61</v>
      </c>
      <c r="D5235" s="434" t="s">
        <v>13</v>
      </c>
      <c r="I5235" s="434">
        <v>15</v>
      </c>
    </row>
    <row r="5236" spans="1:11" hidden="1" x14ac:dyDescent="0.25">
      <c r="A5236" s="434">
        <v>257025130</v>
      </c>
      <c r="B5236" s="434">
        <v>403135</v>
      </c>
      <c r="C5236" s="434" t="s">
        <v>61</v>
      </c>
      <c r="D5236" s="434" t="s">
        <v>13</v>
      </c>
      <c r="I5236" s="434">
        <v>14</v>
      </c>
    </row>
    <row r="5237" spans="1:11" hidden="1" x14ac:dyDescent="0.25">
      <c r="A5237" s="434">
        <v>257025170</v>
      </c>
      <c r="B5237" s="434">
        <v>414623</v>
      </c>
      <c r="C5237" s="434" t="s">
        <v>61</v>
      </c>
      <c r="D5237" s="434" t="s">
        <v>13</v>
      </c>
      <c r="I5237" s="434">
        <v>14</v>
      </c>
    </row>
    <row r="5238" spans="1:11" hidden="1" x14ac:dyDescent="0.25">
      <c r="A5238" s="434">
        <v>257025360</v>
      </c>
      <c r="B5238" s="434">
        <v>453069</v>
      </c>
      <c r="C5238" s="434" t="s">
        <v>61</v>
      </c>
      <c r="D5238" s="434" t="s">
        <v>13</v>
      </c>
      <c r="I5238" s="434">
        <v>15</v>
      </c>
      <c r="J5238" s="434">
        <v>0</v>
      </c>
      <c r="K5238" s="434">
        <v>1970</v>
      </c>
    </row>
    <row r="5239" spans="1:11" x14ac:dyDescent="0.25">
      <c r="A5239" s="434">
        <v>257025440</v>
      </c>
      <c r="B5239" s="434">
        <v>1408245</v>
      </c>
      <c r="C5239" s="434" t="s">
        <v>59</v>
      </c>
      <c r="D5239" s="434" t="s">
        <v>13</v>
      </c>
      <c r="I5239" s="434">
        <v>12</v>
      </c>
    </row>
    <row r="5240" spans="1:11" hidden="1" x14ac:dyDescent="0.25">
      <c r="A5240" s="434">
        <v>257025490</v>
      </c>
      <c r="B5240" s="434">
        <v>17386</v>
      </c>
      <c r="C5240" s="434" t="s">
        <v>61</v>
      </c>
      <c r="D5240" s="434" t="s">
        <v>13</v>
      </c>
      <c r="I5240" s="434">
        <v>11</v>
      </c>
      <c r="J5240" s="434">
        <v>0</v>
      </c>
      <c r="K5240" s="434">
        <v>1970</v>
      </c>
    </row>
    <row r="5241" spans="1:11" hidden="1" x14ac:dyDescent="0.25">
      <c r="A5241" s="434">
        <v>257025680</v>
      </c>
      <c r="B5241" s="434">
        <v>449664</v>
      </c>
      <c r="C5241" s="434" t="s">
        <v>56</v>
      </c>
      <c r="D5241" s="434" t="s">
        <v>13</v>
      </c>
      <c r="I5241" s="434">
        <v>15</v>
      </c>
      <c r="J5241" s="434">
        <v>0</v>
      </c>
      <c r="K5241" s="434">
        <v>1970</v>
      </c>
    </row>
    <row r="5242" spans="1:11" x14ac:dyDescent="0.25">
      <c r="A5242" s="434">
        <v>257025740</v>
      </c>
      <c r="B5242" s="434">
        <v>787241</v>
      </c>
      <c r="C5242" s="434" t="s">
        <v>59</v>
      </c>
      <c r="D5242" s="434" t="s">
        <v>13</v>
      </c>
      <c r="I5242" s="434">
        <v>9</v>
      </c>
      <c r="J5242" s="434">
        <v>0</v>
      </c>
      <c r="K5242" s="434">
        <v>1970</v>
      </c>
    </row>
    <row r="5243" spans="1:11" x14ac:dyDescent="0.25">
      <c r="A5243" s="434">
        <v>257025940</v>
      </c>
      <c r="B5243" s="434">
        <v>55767</v>
      </c>
      <c r="C5243" s="434" t="s">
        <v>59</v>
      </c>
      <c r="D5243" s="434" t="s">
        <v>13</v>
      </c>
      <c r="I5243" s="434">
        <v>13</v>
      </c>
    </row>
    <row r="5244" spans="1:11" hidden="1" x14ac:dyDescent="0.25">
      <c r="A5244" s="434">
        <v>257026000</v>
      </c>
      <c r="B5244" s="434">
        <v>122444</v>
      </c>
      <c r="C5244" s="434" t="s">
        <v>46</v>
      </c>
      <c r="D5244" s="434" t="s">
        <v>22</v>
      </c>
      <c r="E5244" s="434">
        <v>15</v>
      </c>
      <c r="F5244" s="434">
        <v>9600</v>
      </c>
      <c r="G5244" s="434">
        <v>5300</v>
      </c>
      <c r="H5244" s="434">
        <v>5068</v>
      </c>
      <c r="I5244" s="434">
        <v>97</v>
      </c>
      <c r="J5244" s="434">
        <v>0</v>
      </c>
      <c r="K5244" s="434">
        <v>2014</v>
      </c>
    </row>
    <row r="5245" spans="1:11" hidden="1" x14ac:dyDescent="0.25">
      <c r="A5245" s="434">
        <v>257026150</v>
      </c>
      <c r="B5245" s="434">
        <v>40705</v>
      </c>
      <c r="C5245" s="434" t="s">
        <v>61</v>
      </c>
      <c r="D5245" s="434" t="s">
        <v>13</v>
      </c>
      <c r="I5245" s="434">
        <v>7</v>
      </c>
    </row>
    <row r="5246" spans="1:11" x14ac:dyDescent="0.25">
      <c r="A5246" s="434">
        <v>257026240</v>
      </c>
      <c r="B5246" s="434">
        <v>243372</v>
      </c>
      <c r="C5246" s="434" t="s">
        <v>59</v>
      </c>
      <c r="D5246" s="434" t="s">
        <v>13</v>
      </c>
      <c r="I5246" s="434">
        <v>10</v>
      </c>
      <c r="J5246" s="434">
        <v>0</v>
      </c>
      <c r="K5246" s="434">
        <v>1970</v>
      </c>
    </row>
    <row r="5247" spans="1:11" hidden="1" x14ac:dyDescent="0.25">
      <c r="A5247" s="434">
        <v>257026340</v>
      </c>
      <c r="B5247" s="434">
        <v>61204</v>
      </c>
      <c r="C5247" s="434" t="s">
        <v>61</v>
      </c>
      <c r="D5247" s="434" t="s">
        <v>13</v>
      </c>
      <c r="I5247" s="434">
        <v>14</v>
      </c>
      <c r="J5247" s="434">
        <v>0</v>
      </c>
      <c r="K5247" s="434">
        <v>1970</v>
      </c>
    </row>
    <row r="5248" spans="1:11" hidden="1" x14ac:dyDescent="0.25">
      <c r="A5248" s="434">
        <v>257026400</v>
      </c>
      <c r="B5248" s="434">
        <v>33850</v>
      </c>
      <c r="C5248" s="434" t="s">
        <v>39</v>
      </c>
      <c r="D5248" s="434" t="s">
        <v>13</v>
      </c>
      <c r="I5248" s="434">
        <v>12</v>
      </c>
      <c r="J5248" s="434">
        <v>0</v>
      </c>
      <c r="K5248" s="434">
        <v>1970</v>
      </c>
    </row>
    <row r="5249" spans="1:11" x14ac:dyDescent="0.25">
      <c r="A5249" s="434">
        <v>257026440</v>
      </c>
      <c r="B5249" s="434">
        <v>2673344</v>
      </c>
      <c r="C5249" s="434" t="s">
        <v>59</v>
      </c>
      <c r="D5249" s="434" t="s">
        <v>13</v>
      </c>
      <c r="I5249" s="434">
        <v>15</v>
      </c>
      <c r="J5249" s="434">
        <v>0</v>
      </c>
      <c r="K5249" s="434">
        <v>1970</v>
      </c>
    </row>
    <row r="5250" spans="1:11" x14ac:dyDescent="0.25">
      <c r="A5250" s="434">
        <v>257026640</v>
      </c>
      <c r="B5250" s="434">
        <v>609142</v>
      </c>
      <c r="C5250" s="434" t="s">
        <v>59</v>
      </c>
      <c r="D5250" s="434" t="s">
        <v>13</v>
      </c>
      <c r="I5250" s="434">
        <v>10</v>
      </c>
      <c r="J5250" s="434">
        <v>0</v>
      </c>
      <c r="K5250" s="434">
        <v>1970</v>
      </c>
    </row>
    <row r="5251" spans="1:11" x14ac:dyDescent="0.25">
      <c r="A5251" s="434">
        <v>257026770</v>
      </c>
      <c r="B5251" s="434">
        <v>483171</v>
      </c>
      <c r="C5251" s="434" t="s">
        <v>59</v>
      </c>
      <c r="D5251" s="434" t="s">
        <v>17</v>
      </c>
      <c r="E5251" s="434">
        <v>13</v>
      </c>
      <c r="F5251" s="434">
        <v>1900</v>
      </c>
      <c r="G5251" s="434">
        <v>0</v>
      </c>
      <c r="H5251" s="434">
        <v>600</v>
      </c>
      <c r="I5251" s="434">
        <v>37</v>
      </c>
      <c r="J5251" s="434">
        <v>0</v>
      </c>
      <c r="K5251" s="434">
        <v>1970</v>
      </c>
    </row>
    <row r="5252" spans="1:11" hidden="1" x14ac:dyDescent="0.25">
      <c r="A5252" s="434">
        <v>257026800</v>
      </c>
      <c r="B5252" s="434">
        <v>3433586</v>
      </c>
      <c r="C5252" s="434" t="s">
        <v>42</v>
      </c>
      <c r="D5252" s="434" t="s">
        <v>22</v>
      </c>
      <c r="E5252" s="434">
        <v>15</v>
      </c>
      <c r="F5252" s="434">
        <v>1985</v>
      </c>
      <c r="G5252" s="434">
        <v>817</v>
      </c>
      <c r="H5252" s="434">
        <v>2871</v>
      </c>
      <c r="I5252" s="434">
        <v>87</v>
      </c>
      <c r="J5252" s="434">
        <v>0</v>
      </c>
      <c r="K5252" s="434">
        <v>1987</v>
      </c>
    </row>
    <row r="5253" spans="1:11" hidden="1" x14ac:dyDescent="0.25">
      <c r="A5253" s="434">
        <v>257026860</v>
      </c>
      <c r="B5253" s="434">
        <v>1077391</v>
      </c>
      <c r="C5253" s="434" t="s">
        <v>56</v>
      </c>
      <c r="D5253" s="434" t="s">
        <v>13</v>
      </c>
      <c r="I5253" s="434">
        <v>15</v>
      </c>
      <c r="J5253" s="434">
        <v>0</v>
      </c>
      <c r="K5253" s="434">
        <v>1970</v>
      </c>
    </row>
    <row r="5254" spans="1:11" hidden="1" x14ac:dyDescent="0.25">
      <c r="A5254" s="434">
        <v>257026930</v>
      </c>
      <c r="B5254" s="434">
        <v>416365</v>
      </c>
      <c r="C5254" s="434" t="s">
        <v>31</v>
      </c>
      <c r="D5254" s="434" t="s">
        <v>13</v>
      </c>
      <c r="I5254" s="434">
        <v>15</v>
      </c>
      <c r="J5254" s="434">
        <v>0</v>
      </c>
      <c r="K5254" s="434">
        <v>1970</v>
      </c>
    </row>
    <row r="5255" spans="1:11" x14ac:dyDescent="0.25">
      <c r="A5255" s="434">
        <v>257027000</v>
      </c>
      <c r="B5255" s="434">
        <v>1256602</v>
      </c>
      <c r="C5255" s="434" t="s">
        <v>59</v>
      </c>
      <c r="D5255" s="434" t="s">
        <v>13</v>
      </c>
      <c r="I5255" s="434">
        <v>11</v>
      </c>
      <c r="J5255" s="434">
        <v>0</v>
      </c>
      <c r="K5255" s="434">
        <v>1970</v>
      </c>
    </row>
    <row r="5256" spans="1:11" x14ac:dyDescent="0.25">
      <c r="A5256" s="434">
        <v>257027040</v>
      </c>
      <c r="B5256" s="434">
        <v>1356966</v>
      </c>
      <c r="C5256" s="434" t="s">
        <v>59</v>
      </c>
      <c r="D5256" s="434" t="s">
        <v>13</v>
      </c>
      <c r="I5256" s="434">
        <v>10</v>
      </c>
      <c r="J5256" s="434">
        <v>0</v>
      </c>
      <c r="K5256" s="434">
        <v>1970</v>
      </c>
    </row>
    <row r="5257" spans="1:11" hidden="1" x14ac:dyDescent="0.25">
      <c r="A5257" s="434">
        <v>257027100</v>
      </c>
      <c r="B5257" s="434">
        <v>57188</v>
      </c>
      <c r="C5257" s="434" t="s">
        <v>61</v>
      </c>
      <c r="D5257" s="434" t="s">
        <v>13</v>
      </c>
      <c r="I5257" s="434">
        <v>16</v>
      </c>
      <c r="J5257" s="434">
        <v>0</v>
      </c>
      <c r="K5257" s="434">
        <v>1970</v>
      </c>
    </row>
    <row r="5258" spans="1:11" x14ac:dyDescent="0.25">
      <c r="A5258" s="434">
        <v>257027140</v>
      </c>
      <c r="B5258" s="434">
        <v>83100</v>
      </c>
      <c r="C5258" s="434" t="s">
        <v>59</v>
      </c>
      <c r="D5258" s="434" t="s">
        <v>13</v>
      </c>
      <c r="I5258" s="434">
        <v>10</v>
      </c>
      <c r="J5258" s="434">
        <v>0</v>
      </c>
      <c r="K5258" s="434">
        <v>1970</v>
      </c>
    </row>
    <row r="5259" spans="1:11" hidden="1" x14ac:dyDescent="0.25">
      <c r="A5259" s="434">
        <v>257027330</v>
      </c>
      <c r="B5259" s="434">
        <v>8887</v>
      </c>
      <c r="C5259" s="434" t="s">
        <v>61</v>
      </c>
      <c r="D5259" s="434" t="s">
        <v>13</v>
      </c>
      <c r="I5259" s="434">
        <v>8</v>
      </c>
      <c r="J5259" s="434">
        <v>0</v>
      </c>
      <c r="K5259" s="434">
        <v>1970</v>
      </c>
    </row>
    <row r="5260" spans="1:11" hidden="1" x14ac:dyDescent="0.25">
      <c r="A5260" s="434">
        <v>257027380</v>
      </c>
      <c r="B5260" s="434">
        <v>23069</v>
      </c>
      <c r="C5260" s="434" t="s">
        <v>61</v>
      </c>
      <c r="D5260" s="434" t="s">
        <v>13</v>
      </c>
      <c r="I5260" s="434">
        <v>14</v>
      </c>
      <c r="J5260" s="434">
        <v>0</v>
      </c>
      <c r="K5260" s="434">
        <v>1970</v>
      </c>
    </row>
    <row r="5261" spans="1:11" hidden="1" x14ac:dyDescent="0.25">
      <c r="A5261" s="434">
        <v>257027540</v>
      </c>
      <c r="B5261" s="434">
        <v>32639</v>
      </c>
      <c r="C5261" s="434" t="s">
        <v>61</v>
      </c>
      <c r="D5261" s="434" t="s">
        <v>13</v>
      </c>
      <c r="I5261" s="434">
        <v>7</v>
      </c>
      <c r="J5261" s="434">
        <v>0</v>
      </c>
      <c r="K5261" s="434">
        <v>1970</v>
      </c>
    </row>
    <row r="5262" spans="1:11" x14ac:dyDescent="0.25">
      <c r="A5262" s="434">
        <v>257027610</v>
      </c>
      <c r="B5262" s="434">
        <v>428712</v>
      </c>
      <c r="C5262" s="434" t="s">
        <v>59</v>
      </c>
      <c r="D5262" s="434" t="s">
        <v>13</v>
      </c>
      <c r="I5262" s="434">
        <v>10</v>
      </c>
      <c r="J5262" s="434">
        <v>0</v>
      </c>
      <c r="K5262" s="434">
        <v>1970</v>
      </c>
    </row>
    <row r="5263" spans="1:11" hidden="1" x14ac:dyDescent="0.25">
      <c r="A5263" s="434">
        <v>257027750</v>
      </c>
      <c r="B5263" s="434">
        <v>645258</v>
      </c>
      <c r="C5263" s="434" t="s">
        <v>39</v>
      </c>
      <c r="D5263" s="434" t="s">
        <v>13</v>
      </c>
      <c r="I5263" s="434">
        <v>15</v>
      </c>
      <c r="J5263" s="434">
        <v>0</v>
      </c>
      <c r="K5263" s="434">
        <v>1970</v>
      </c>
    </row>
    <row r="5264" spans="1:11" hidden="1" x14ac:dyDescent="0.25">
      <c r="A5264" s="434">
        <v>257027910</v>
      </c>
      <c r="B5264" s="434">
        <v>514337</v>
      </c>
      <c r="C5264" s="434" t="s">
        <v>20</v>
      </c>
      <c r="D5264" s="434" t="s">
        <v>22</v>
      </c>
      <c r="E5264" s="434">
        <v>10.5</v>
      </c>
      <c r="F5264" s="434">
        <v>1100</v>
      </c>
      <c r="G5264" s="434">
        <v>3232</v>
      </c>
      <c r="H5264" s="434">
        <v>1716</v>
      </c>
      <c r="I5264" s="434">
        <v>83.52</v>
      </c>
      <c r="J5264" s="434">
        <v>3167</v>
      </c>
      <c r="K5264" s="434">
        <v>1991</v>
      </c>
    </row>
    <row r="5265" spans="1:11" x14ac:dyDescent="0.25">
      <c r="A5265" s="434">
        <v>257027940</v>
      </c>
      <c r="B5265" s="434">
        <v>103943</v>
      </c>
      <c r="C5265" s="434" t="s">
        <v>59</v>
      </c>
      <c r="D5265" s="434" t="s">
        <v>13</v>
      </c>
      <c r="I5265" s="434">
        <v>11</v>
      </c>
    </row>
    <row r="5266" spans="1:11" x14ac:dyDescent="0.25">
      <c r="A5266" s="434">
        <v>257028050</v>
      </c>
      <c r="B5266" s="434">
        <v>281345</v>
      </c>
      <c r="C5266" s="434" t="s">
        <v>59</v>
      </c>
      <c r="D5266" s="434" t="s">
        <v>13</v>
      </c>
      <c r="I5266" s="434">
        <v>9</v>
      </c>
      <c r="J5266" s="434">
        <v>0</v>
      </c>
      <c r="K5266" s="434">
        <v>1970</v>
      </c>
    </row>
    <row r="5267" spans="1:11" hidden="1" x14ac:dyDescent="0.25">
      <c r="A5267" s="434">
        <v>257028120</v>
      </c>
      <c r="B5267" s="434">
        <v>1541</v>
      </c>
      <c r="C5267" s="434" t="s">
        <v>61</v>
      </c>
      <c r="D5267" s="434" t="s">
        <v>13</v>
      </c>
      <c r="I5267" s="434">
        <v>12</v>
      </c>
      <c r="J5267" s="434">
        <v>0</v>
      </c>
      <c r="K5267" s="434">
        <v>1970</v>
      </c>
    </row>
    <row r="5268" spans="1:11" hidden="1" x14ac:dyDescent="0.25">
      <c r="A5268" s="434">
        <v>257028190</v>
      </c>
      <c r="B5268" s="434">
        <v>96631</v>
      </c>
      <c r="C5268" s="434" t="s">
        <v>61</v>
      </c>
      <c r="D5268" s="434" t="s">
        <v>13</v>
      </c>
      <c r="I5268" s="434">
        <v>14</v>
      </c>
    </row>
    <row r="5269" spans="1:11" hidden="1" x14ac:dyDescent="0.25">
      <c r="A5269" s="434">
        <v>257028310</v>
      </c>
      <c r="B5269" s="434">
        <v>830368</v>
      </c>
      <c r="C5269" s="434" t="s">
        <v>51</v>
      </c>
      <c r="D5269" s="434" t="s">
        <v>22</v>
      </c>
      <c r="E5269" s="434">
        <v>13</v>
      </c>
      <c r="F5269" s="434">
        <v>4656</v>
      </c>
      <c r="G5269" s="434">
        <v>5500</v>
      </c>
      <c r="H5269" s="434">
        <v>3579</v>
      </c>
      <c r="I5269" s="434">
        <v>82.1</v>
      </c>
      <c r="J5269" s="434">
        <v>0</v>
      </c>
      <c r="K5269" s="434">
        <v>1970</v>
      </c>
    </row>
    <row r="5270" spans="1:11" hidden="1" x14ac:dyDescent="0.25">
      <c r="A5270" s="434">
        <v>257028390</v>
      </c>
      <c r="B5270" s="434">
        <v>87122</v>
      </c>
      <c r="C5270" s="434" t="s">
        <v>39</v>
      </c>
      <c r="D5270" s="434" t="s">
        <v>13</v>
      </c>
      <c r="I5270" s="434">
        <v>11</v>
      </c>
      <c r="J5270" s="434">
        <v>0</v>
      </c>
      <c r="K5270" s="434">
        <v>1970</v>
      </c>
    </row>
    <row r="5271" spans="1:11" x14ac:dyDescent="0.25">
      <c r="A5271" s="434">
        <v>257028440</v>
      </c>
      <c r="B5271" s="434">
        <v>786257</v>
      </c>
      <c r="C5271" s="434" t="s">
        <v>59</v>
      </c>
      <c r="D5271" s="434" t="s">
        <v>13</v>
      </c>
      <c r="I5271" s="434">
        <v>12</v>
      </c>
      <c r="J5271" s="434">
        <v>0</v>
      </c>
      <c r="K5271" s="434">
        <v>1970</v>
      </c>
    </row>
    <row r="5272" spans="1:11" x14ac:dyDescent="0.25">
      <c r="A5272" s="434">
        <v>257028500</v>
      </c>
      <c r="B5272" s="434">
        <v>632095</v>
      </c>
      <c r="C5272" s="434" t="s">
        <v>59</v>
      </c>
      <c r="D5272" s="434" t="s">
        <v>13</v>
      </c>
      <c r="I5272" s="434">
        <v>11</v>
      </c>
      <c r="J5272" s="434">
        <v>0</v>
      </c>
      <c r="K5272" s="434">
        <v>1970</v>
      </c>
    </row>
    <row r="5273" spans="1:11" x14ac:dyDescent="0.25">
      <c r="A5273" s="434">
        <v>257028630</v>
      </c>
      <c r="B5273" s="434">
        <v>138720</v>
      </c>
      <c r="C5273" s="434" t="s">
        <v>59</v>
      </c>
      <c r="D5273" s="434" t="s">
        <v>13</v>
      </c>
      <c r="I5273" s="434">
        <v>9</v>
      </c>
      <c r="J5273" s="434">
        <v>0</v>
      </c>
      <c r="K5273" s="434">
        <v>1970</v>
      </c>
    </row>
    <row r="5274" spans="1:11" x14ac:dyDescent="0.25">
      <c r="A5274" s="434">
        <v>257028640</v>
      </c>
      <c r="B5274" s="434">
        <v>192871</v>
      </c>
      <c r="C5274" s="434" t="s">
        <v>59</v>
      </c>
      <c r="D5274" s="434" t="s">
        <v>13</v>
      </c>
      <c r="I5274" s="434">
        <v>10</v>
      </c>
    </row>
    <row r="5275" spans="1:11" hidden="1" x14ac:dyDescent="0.25">
      <c r="A5275" s="434">
        <v>257028650</v>
      </c>
      <c r="B5275" s="434">
        <v>47513</v>
      </c>
      <c r="C5275" s="434" t="s">
        <v>61</v>
      </c>
      <c r="D5275" s="434" t="s">
        <v>13</v>
      </c>
      <c r="I5275" s="434">
        <v>10</v>
      </c>
      <c r="J5275" s="434">
        <v>0</v>
      </c>
      <c r="K5275" s="434">
        <v>1970</v>
      </c>
    </row>
    <row r="5276" spans="1:11" hidden="1" x14ac:dyDescent="0.25">
      <c r="A5276" s="434">
        <v>257028700</v>
      </c>
      <c r="B5276" s="434">
        <v>1404650</v>
      </c>
      <c r="C5276" s="434" t="s">
        <v>42</v>
      </c>
      <c r="D5276" s="434" t="s">
        <v>22</v>
      </c>
      <c r="E5276" s="434">
        <v>14</v>
      </c>
      <c r="F5276" s="434">
        <v>1840</v>
      </c>
      <c r="G5276" s="434">
        <v>467</v>
      </c>
      <c r="H5276" s="434">
        <v>1870</v>
      </c>
      <c r="I5276" s="434">
        <v>74.98</v>
      </c>
      <c r="J5276" s="434">
        <v>0</v>
      </c>
      <c r="K5276" s="434">
        <v>1974</v>
      </c>
    </row>
    <row r="5277" spans="1:11" x14ac:dyDescent="0.25">
      <c r="A5277" s="434">
        <v>257028790</v>
      </c>
      <c r="B5277" s="434">
        <v>307158</v>
      </c>
      <c r="C5277" s="434" t="s">
        <v>59</v>
      </c>
      <c r="D5277" s="434" t="s">
        <v>13</v>
      </c>
      <c r="I5277" s="434">
        <v>11</v>
      </c>
    </row>
    <row r="5278" spans="1:11" x14ac:dyDescent="0.25">
      <c r="A5278" s="434">
        <v>257028980</v>
      </c>
      <c r="B5278" s="434">
        <v>276630</v>
      </c>
      <c r="C5278" s="434" t="s">
        <v>59</v>
      </c>
      <c r="D5278" s="434" t="s">
        <v>13</v>
      </c>
      <c r="I5278" s="434">
        <v>10</v>
      </c>
    </row>
    <row r="5279" spans="1:11" hidden="1" x14ac:dyDescent="0.25">
      <c r="A5279" s="434">
        <v>257029000</v>
      </c>
      <c r="B5279" s="434">
        <v>4018860</v>
      </c>
      <c r="C5279" s="434" t="s">
        <v>56</v>
      </c>
      <c r="D5279" s="434" t="s">
        <v>13</v>
      </c>
      <c r="I5279" s="434">
        <v>18</v>
      </c>
      <c r="J5279" s="434">
        <v>0</v>
      </c>
      <c r="K5279" s="434">
        <v>1970</v>
      </c>
    </row>
    <row r="5280" spans="1:11" x14ac:dyDescent="0.25">
      <c r="A5280" s="434">
        <v>257029100</v>
      </c>
      <c r="B5280" s="434">
        <v>135</v>
      </c>
      <c r="C5280" s="434" t="s">
        <v>59</v>
      </c>
      <c r="D5280" s="434" t="s">
        <v>13</v>
      </c>
      <c r="I5280" s="434">
        <v>10</v>
      </c>
    </row>
    <row r="5281" spans="1:11" x14ac:dyDescent="0.25">
      <c r="A5281" s="434">
        <v>257029240</v>
      </c>
      <c r="B5281" s="434">
        <v>552367</v>
      </c>
      <c r="C5281" s="434" t="s">
        <v>59</v>
      </c>
      <c r="D5281" s="434" t="s">
        <v>13</v>
      </c>
      <c r="I5281" s="434">
        <v>14</v>
      </c>
      <c r="J5281" s="434">
        <v>0</v>
      </c>
      <c r="K5281" s="434">
        <v>1970</v>
      </c>
    </row>
    <row r="5282" spans="1:11" hidden="1" x14ac:dyDescent="0.25">
      <c r="A5282" s="434">
        <v>257029250</v>
      </c>
      <c r="B5282" s="434">
        <v>8270</v>
      </c>
      <c r="C5282" s="434" t="s">
        <v>61</v>
      </c>
      <c r="D5282" s="434" t="s">
        <v>13</v>
      </c>
      <c r="I5282" s="434">
        <v>21</v>
      </c>
    </row>
    <row r="5283" spans="1:11" x14ac:dyDescent="0.25">
      <c r="A5283" s="434">
        <v>257029260</v>
      </c>
      <c r="B5283" s="434">
        <v>1075163</v>
      </c>
      <c r="C5283" s="434" t="s">
        <v>59</v>
      </c>
      <c r="D5283" s="434" t="s">
        <v>13</v>
      </c>
      <c r="I5283" s="434">
        <v>12</v>
      </c>
      <c r="J5283" s="434">
        <v>0</v>
      </c>
      <c r="K5283" s="434">
        <v>1970</v>
      </c>
    </row>
    <row r="5284" spans="1:11" hidden="1" x14ac:dyDescent="0.25">
      <c r="A5284" s="434">
        <v>257029350</v>
      </c>
      <c r="B5284" s="434">
        <v>4107</v>
      </c>
      <c r="C5284" s="434" t="s">
        <v>61</v>
      </c>
      <c r="D5284" s="434" t="s">
        <v>13</v>
      </c>
      <c r="I5284" s="434">
        <v>11</v>
      </c>
      <c r="J5284" s="434">
        <v>0</v>
      </c>
      <c r="K5284" s="434">
        <v>1970</v>
      </c>
    </row>
    <row r="5285" spans="1:11" hidden="1" x14ac:dyDescent="0.25">
      <c r="A5285" s="434">
        <v>257029370</v>
      </c>
      <c r="B5285" s="434">
        <v>165413</v>
      </c>
      <c r="C5285" s="434" t="s">
        <v>56</v>
      </c>
      <c r="D5285" s="434" t="s">
        <v>17</v>
      </c>
      <c r="I5285" s="434">
        <v>60</v>
      </c>
    </row>
    <row r="5286" spans="1:11" hidden="1" x14ac:dyDescent="0.25">
      <c r="A5286" s="434">
        <v>257029390</v>
      </c>
      <c r="B5286" s="434">
        <v>89196</v>
      </c>
      <c r="C5286" s="434" t="s">
        <v>61</v>
      </c>
      <c r="D5286" s="434" t="s">
        <v>13</v>
      </c>
      <c r="I5286" s="434">
        <v>12</v>
      </c>
      <c r="J5286" s="434">
        <v>0</v>
      </c>
      <c r="K5286" s="434">
        <v>1970</v>
      </c>
    </row>
    <row r="5287" spans="1:11" hidden="1" x14ac:dyDescent="0.25">
      <c r="A5287" s="434">
        <v>257029400</v>
      </c>
      <c r="B5287" s="434">
        <v>2747367</v>
      </c>
      <c r="C5287" s="434" t="s">
        <v>61</v>
      </c>
      <c r="D5287" s="434" t="s">
        <v>17</v>
      </c>
      <c r="I5287" s="434">
        <v>49</v>
      </c>
      <c r="J5287" s="434">
        <v>0</v>
      </c>
      <c r="K5287" s="434">
        <v>1970</v>
      </c>
    </row>
    <row r="5288" spans="1:11" x14ac:dyDescent="0.25">
      <c r="A5288" s="434">
        <v>257029440</v>
      </c>
      <c r="B5288" s="434">
        <v>1114063</v>
      </c>
      <c r="C5288" s="434" t="s">
        <v>59</v>
      </c>
      <c r="D5288" s="434" t="s">
        <v>13</v>
      </c>
      <c r="I5288" s="434">
        <v>12</v>
      </c>
      <c r="J5288" s="434">
        <v>0</v>
      </c>
      <c r="K5288" s="434">
        <v>1970</v>
      </c>
    </row>
    <row r="5289" spans="1:11" hidden="1" x14ac:dyDescent="0.25">
      <c r="A5289" s="434">
        <v>257029450</v>
      </c>
      <c r="B5289" s="434">
        <v>23786</v>
      </c>
      <c r="C5289" s="434" t="s">
        <v>39</v>
      </c>
      <c r="D5289" s="434" t="s">
        <v>13</v>
      </c>
      <c r="I5289" s="434">
        <v>9</v>
      </c>
    </row>
    <row r="5290" spans="1:11" x14ac:dyDescent="0.25">
      <c r="A5290" s="434">
        <v>257029590</v>
      </c>
      <c r="B5290" s="434">
        <v>287091</v>
      </c>
      <c r="C5290" s="434" t="s">
        <v>59</v>
      </c>
      <c r="D5290" s="434" t="s">
        <v>13</v>
      </c>
      <c r="I5290" s="434">
        <v>10</v>
      </c>
      <c r="J5290" s="434">
        <v>0</v>
      </c>
      <c r="K5290" s="434">
        <v>1970</v>
      </c>
    </row>
    <row r="5291" spans="1:11" hidden="1" x14ac:dyDescent="0.25">
      <c r="A5291" s="434">
        <v>257029600</v>
      </c>
      <c r="B5291" s="434">
        <v>1295059</v>
      </c>
      <c r="C5291" s="434" t="s">
        <v>56</v>
      </c>
      <c r="D5291" s="434" t="s">
        <v>13</v>
      </c>
      <c r="I5291" s="434">
        <v>14</v>
      </c>
      <c r="J5291" s="434">
        <v>0</v>
      </c>
      <c r="K5291" s="434">
        <v>1970</v>
      </c>
    </row>
    <row r="5292" spans="1:11" hidden="1" x14ac:dyDescent="0.25">
      <c r="A5292" s="434">
        <v>257029700</v>
      </c>
      <c r="B5292" s="434">
        <v>1683658</v>
      </c>
      <c r="C5292" s="434" t="s">
        <v>42</v>
      </c>
      <c r="D5292" s="434" t="s">
        <v>22</v>
      </c>
      <c r="E5292" s="434">
        <v>15</v>
      </c>
      <c r="F5292" s="434">
        <v>2399</v>
      </c>
      <c r="G5292" s="434">
        <v>100</v>
      </c>
      <c r="H5292" s="434">
        <v>2631</v>
      </c>
      <c r="I5292" s="434">
        <v>84</v>
      </c>
      <c r="J5292" s="434">
        <v>0</v>
      </c>
      <c r="K5292" s="434">
        <v>1992</v>
      </c>
    </row>
    <row r="5293" spans="1:11" hidden="1" x14ac:dyDescent="0.25">
      <c r="A5293" s="434">
        <v>257029710</v>
      </c>
      <c r="B5293" s="434">
        <v>345819</v>
      </c>
      <c r="C5293" s="434" t="s">
        <v>56</v>
      </c>
      <c r="D5293" s="434" t="s">
        <v>13</v>
      </c>
      <c r="I5293" s="434">
        <v>15</v>
      </c>
      <c r="J5293" s="434">
        <v>0</v>
      </c>
      <c r="K5293" s="434">
        <v>1970</v>
      </c>
    </row>
    <row r="5294" spans="1:11" x14ac:dyDescent="0.25">
      <c r="A5294" s="434">
        <v>257029740</v>
      </c>
      <c r="B5294" s="434">
        <v>487347</v>
      </c>
      <c r="C5294" s="434" t="s">
        <v>59</v>
      </c>
      <c r="D5294" s="434" t="s">
        <v>13</v>
      </c>
      <c r="I5294" s="434">
        <v>12</v>
      </c>
      <c r="J5294" s="434">
        <v>0</v>
      </c>
      <c r="K5294" s="434">
        <v>1970</v>
      </c>
    </row>
    <row r="5295" spans="1:11" hidden="1" x14ac:dyDescent="0.25">
      <c r="A5295" s="434">
        <v>257029750</v>
      </c>
      <c r="B5295" s="434">
        <v>392934</v>
      </c>
      <c r="C5295" s="434" t="s">
        <v>31</v>
      </c>
      <c r="D5295" s="434" t="s">
        <v>13</v>
      </c>
      <c r="I5295" s="434">
        <v>14</v>
      </c>
    </row>
    <row r="5296" spans="1:11" hidden="1" x14ac:dyDescent="0.25">
      <c r="A5296" s="434">
        <v>257029890</v>
      </c>
      <c r="B5296" s="434">
        <v>16238</v>
      </c>
      <c r="C5296" s="434" t="s">
        <v>61</v>
      </c>
      <c r="D5296" s="434" t="s">
        <v>13</v>
      </c>
      <c r="I5296" s="434">
        <v>2</v>
      </c>
      <c r="J5296" s="434">
        <v>0</v>
      </c>
      <c r="K5296" s="434">
        <v>1970</v>
      </c>
    </row>
    <row r="5297" spans="1:11" hidden="1" x14ac:dyDescent="0.25">
      <c r="A5297" s="434">
        <v>257029910</v>
      </c>
      <c r="B5297" s="434">
        <v>23281</v>
      </c>
      <c r="C5297" s="434" t="s">
        <v>61</v>
      </c>
      <c r="D5297" s="434" t="s">
        <v>13</v>
      </c>
      <c r="I5297" s="434">
        <v>12</v>
      </c>
    </row>
    <row r="5298" spans="1:11" x14ac:dyDescent="0.25">
      <c r="A5298" s="434">
        <v>257029940</v>
      </c>
      <c r="B5298" s="434">
        <v>179911</v>
      </c>
      <c r="C5298" s="434" t="s">
        <v>59</v>
      </c>
      <c r="D5298" s="434" t="s">
        <v>13</v>
      </c>
      <c r="I5298" s="434">
        <v>15</v>
      </c>
      <c r="J5298" s="434">
        <v>0</v>
      </c>
      <c r="K5298" s="434">
        <v>1970</v>
      </c>
    </row>
    <row r="5299" spans="1:11" hidden="1" x14ac:dyDescent="0.25">
      <c r="A5299" s="434">
        <v>257029950</v>
      </c>
      <c r="B5299" s="434">
        <v>352549</v>
      </c>
      <c r="C5299" s="434" t="s">
        <v>61</v>
      </c>
      <c r="D5299" s="434" t="s">
        <v>13</v>
      </c>
      <c r="I5299" s="434">
        <v>15</v>
      </c>
    </row>
    <row r="5300" spans="1:11" hidden="1" x14ac:dyDescent="0.25">
      <c r="A5300" s="434">
        <v>257030000</v>
      </c>
      <c r="B5300" s="434">
        <v>1445924</v>
      </c>
      <c r="C5300" s="434" t="s">
        <v>56</v>
      </c>
      <c r="D5300" s="434" t="s">
        <v>13</v>
      </c>
      <c r="I5300" s="434">
        <v>18</v>
      </c>
    </row>
    <row r="5301" spans="1:11" hidden="1" x14ac:dyDescent="0.25">
      <c r="A5301" s="434">
        <v>257030050</v>
      </c>
      <c r="B5301" s="434">
        <v>8422</v>
      </c>
      <c r="C5301" s="434" t="s">
        <v>61</v>
      </c>
      <c r="D5301" s="434" t="s">
        <v>13</v>
      </c>
      <c r="I5301" s="434">
        <v>13</v>
      </c>
    </row>
    <row r="5302" spans="1:11" x14ac:dyDescent="0.25">
      <c r="A5302" s="434">
        <v>257030100</v>
      </c>
      <c r="B5302" s="434">
        <v>296209</v>
      </c>
      <c r="C5302" s="434" t="s">
        <v>59</v>
      </c>
      <c r="D5302" s="434" t="s">
        <v>13</v>
      </c>
      <c r="I5302" s="434">
        <v>11</v>
      </c>
      <c r="J5302" s="434">
        <v>0</v>
      </c>
      <c r="K5302" s="434">
        <v>1970</v>
      </c>
    </row>
    <row r="5303" spans="1:11" x14ac:dyDescent="0.25">
      <c r="A5303" s="434">
        <v>257030140</v>
      </c>
      <c r="B5303" s="434">
        <v>36420</v>
      </c>
      <c r="C5303" s="434" t="s">
        <v>59</v>
      </c>
      <c r="D5303" s="434" t="s">
        <v>13</v>
      </c>
      <c r="I5303" s="434">
        <v>11</v>
      </c>
      <c r="J5303" s="434">
        <v>0</v>
      </c>
      <c r="K5303" s="434">
        <v>1970</v>
      </c>
    </row>
    <row r="5304" spans="1:11" x14ac:dyDescent="0.25">
      <c r="A5304" s="434">
        <v>257030210</v>
      </c>
      <c r="B5304" s="434">
        <v>304558</v>
      </c>
      <c r="C5304" s="434" t="s">
        <v>59</v>
      </c>
      <c r="D5304" s="434" t="s">
        <v>13</v>
      </c>
      <c r="I5304" s="434">
        <v>11</v>
      </c>
      <c r="J5304" s="434">
        <v>0</v>
      </c>
      <c r="K5304" s="434">
        <v>1970</v>
      </c>
    </row>
    <row r="5305" spans="1:11" hidden="1" x14ac:dyDescent="0.25">
      <c r="A5305" s="434">
        <v>257030270</v>
      </c>
      <c r="B5305" s="434">
        <v>144268</v>
      </c>
      <c r="C5305" s="434" t="s">
        <v>56</v>
      </c>
      <c r="D5305" s="434" t="s">
        <v>13</v>
      </c>
      <c r="I5305" s="434">
        <v>15</v>
      </c>
      <c r="J5305" s="434">
        <v>0</v>
      </c>
      <c r="K5305" s="434">
        <v>1970</v>
      </c>
    </row>
    <row r="5306" spans="1:11" hidden="1" x14ac:dyDescent="0.25">
      <c r="A5306" s="434">
        <v>257030310</v>
      </c>
      <c r="B5306" s="434">
        <v>268364</v>
      </c>
      <c r="C5306" s="434" t="s">
        <v>39</v>
      </c>
      <c r="D5306" s="434" t="s">
        <v>13</v>
      </c>
      <c r="I5306" s="434">
        <v>12</v>
      </c>
    </row>
    <row r="5307" spans="1:11" x14ac:dyDescent="0.25">
      <c r="A5307" s="434">
        <v>257030340</v>
      </c>
      <c r="B5307" s="434">
        <v>443525</v>
      </c>
      <c r="C5307" s="434" t="s">
        <v>59</v>
      </c>
      <c r="D5307" s="434" t="s">
        <v>13</v>
      </c>
      <c r="I5307" s="434">
        <v>14</v>
      </c>
    </row>
    <row r="5308" spans="1:11" x14ac:dyDescent="0.25">
      <c r="A5308" s="434">
        <v>257030500</v>
      </c>
      <c r="B5308" s="434">
        <v>261973</v>
      </c>
      <c r="C5308" s="434" t="s">
        <v>59</v>
      </c>
      <c r="D5308" s="434" t="s">
        <v>13</v>
      </c>
      <c r="I5308" s="434">
        <v>13</v>
      </c>
      <c r="J5308" s="434">
        <v>0</v>
      </c>
      <c r="K5308" s="434">
        <v>1970</v>
      </c>
    </row>
    <row r="5309" spans="1:11" x14ac:dyDescent="0.25">
      <c r="A5309" s="434">
        <v>257030540</v>
      </c>
      <c r="B5309" s="434">
        <v>3762566</v>
      </c>
      <c r="C5309" s="434" t="s">
        <v>59</v>
      </c>
      <c r="D5309" s="434" t="s">
        <v>13</v>
      </c>
      <c r="I5309" s="434">
        <v>11</v>
      </c>
      <c r="J5309" s="434">
        <v>0</v>
      </c>
      <c r="K5309" s="434">
        <v>1970</v>
      </c>
    </row>
    <row r="5310" spans="1:11" x14ac:dyDescent="0.25">
      <c r="A5310" s="434">
        <v>257030600</v>
      </c>
      <c r="B5310" s="434">
        <v>772567</v>
      </c>
      <c r="C5310" s="434" t="s">
        <v>59</v>
      </c>
      <c r="D5310" s="434" t="s">
        <v>13</v>
      </c>
      <c r="I5310" s="434">
        <v>13</v>
      </c>
      <c r="J5310" s="434">
        <v>0</v>
      </c>
      <c r="K5310" s="434">
        <v>1970</v>
      </c>
    </row>
    <row r="5311" spans="1:11" hidden="1" x14ac:dyDescent="0.25">
      <c r="A5311" s="434">
        <v>257030640</v>
      </c>
      <c r="B5311" s="434">
        <v>134826</v>
      </c>
      <c r="C5311" s="434" t="s">
        <v>61</v>
      </c>
      <c r="D5311" s="434" t="s">
        <v>13</v>
      </c>
      <c r="I5311" s="434">
        <v>8</v>
      </c>
    </row>
    <row r="5312" spans="1:11" x14ac:dyDescent="0.25">
      <c r="A5312" s="434">
        <v>257030650</v>
      </c>
      <c r="B5312" s="434">
        <v>155110</v>
      </c>
      <c r="C5312" s="434" t="s">
        <v>59</v>
      </c>
      <c r="D5312" s="434" t="s">
        <v>13</v>
      </c>
      <c r="I5312" s="434">
        <v>10</v>
      </c>
    </row>
    <row r="5313" spans="1:11" hidden="1" x14ac:dyDescent="0.25">
      <c r="A5313" s="434">
        <v>257030690</v>
      </c>
      <c r="B5313" s="434">
        <v>123679</v>
      </c>
      <c r="C5313" s="434" t="s">
        <v>61</v>
      </c>
      <c r="D5313" s="434" t="s">
        <v>13</v>
      </c>
      <c r="I5313" s="434">
        <v>12</v>
      </c>
      <c r="J5313" s="434">
        <v>0</v>
      </c>
      <c r="K5313" s="434">
        <v>1970</v>
      </c>
    </row>
    <row r="5314" spans="1:11" x14ac:dyDescent="0.25">
      <c r="A5314" s="434">
        <v>257030740</v>
      </c>
      <c r="B5314" s="434">
        <v>711362</v>
      </c>
      <c r="C5314" s="434" t="s">
        <v>59</v>
      </c>
      <c r="D5314" s="434" t="s">
        <v>13</v>
      </c>
      <c r="I5314" s="434">
        <v>15</v>
      </c>
      <c r="J5314" s="434">
        <v>0</v>
      </c>
      <c r="K5314" s="434">
        <v>1970</v>
      </c>
    </row>
    <row r="5315" spans="1:11" hidden="1" x14ac:dyDescent="0.25">
      <c r="A5315" s="434">
        <v>257030900</v>
      </c>
      <c r="B5315" s="434">
        <v>141604</v>
      </c>
      <c r="C5315" s="434" t="s">
        <v>39</v>
      </c>
      <c r="D5315" s="434" t="s">
        <v>13</v>
      </c>
      <c r="I5315" s="434">
        <v>15</v>
      </c>
      <c r="J5315" s="434">
        <v>0</v>
      </c>
      <c r="K5315" s="434">
        <v>1970</v>
      </c>
    </row>
    <row r="5316" spans="1:11" x14ac:dyDescent="0.25">
      <c r="A5316" s="434">
        <v>257030910</v>
      </c>
      <c r="B5316" s="434">
        <v>219812</v>
      </c>
      <c r="C5316" s="434" t="s">
        <v>59</v>
      </c>
      <c r="D5316" s="434" t="s">
        <v>13</v>
      </c>
      <c r="I5316" s="434">
        <v>11</v>
      </c>
      <c r="J5316" s="434">
        <v>0</v>
      </c>
      <c r="K5316" s="434">
        <v>1970</v>
      </c>
    </row>
    <row r="5317" spans="1:11" hidden="1" x14ac:dyDescent="0.25">
      <c r="A5317" s="434">
        <v>257031010</v>
      </c>
      <c r="B5317" s="434">
        <v>1104473</v>
      </c>
      <c r="C5317" s="434" t="s">
        <v>61</v>
      </c>
      <c r="D5317" s="434" t="s">
        <v>13</v>
      </c>
      <c r="I5317" s="434">
        <v>11</v>
      </c>
      <c r="J5317" s="434">
        <v>0</v>
      </c>
      <c r="K5317" s="434">
        <v>1970</v>
      </c>
    </row>
    <row r="5318" spans="1:11" hidden="1" x14ac:dyDescent="0.25">
      <c r="A5318" s="434">
        <v>257031020</v>
      </c>
      <c r="B5318" s="434">
        <v>976071</v>
      </c>
      <c r="C5318" s="434" t="s">
        <v>31</v>
      </c>
      <c r="D5318" s="434" t="s">
        <v>13</v>
      </c>
      <c r="I5318" s="434">
        <v>14</v>
      </c>
      <c r="J5318" s="434">
        <v>0</v>
      </c>
      <c r="K5318" s="434">
        <v>1970</v>
      </c>
    </row>
    <row r="5319" spans="1:11" hidden="1" x14ac:dyDescent="0.25">
      <c r="A5319" s="434">
        <v>257031080</v>
      </c>
      <c r="B5319" s="434">
        <v>429349</v>
      </c>
      <c r="C5319" s="434" t="s">
        <v>31</v>
      </c>
      <c r="D5319" s="434" t="s">
        <v>22</v>
      </c>
      <c r="E5319" s="434">
        <v>11.5</v>
      </c>
      <c r="F5319" s="434">
        <v>1800</v>
      </c>
      <c r="G5319" s="434">
        <v>4581</v>
      </c>
      <c r="H5319" s="434">
        <v>2999</v>
      </c>
      <c r="I5319" s="434">
        <v>89.95</v>
      </c>
      <c r="J5319" s="434">
        <v>0</v>
      </c>
      <c r="K5319" s="434">
        <v>2002</v>
      </c>
    </row>
    <row r="5320" spans="1:11" hidden="1" x14ac:dyDescent="0.25">
      <c r="A5320" s="434">
        <v>257031090</v>
      </c>
      <c r="B5320" s="434">
        <v>9778</v>
      </c>
      <c r="C5320" s="434" t="s">
        <v>61</v>
      </c>
      <c r="D5320" s="434" t="s">
        <v>13</v>
      </c>
      <c r="I5320" s="434">
        <v>20</v>
      </c>
      <c r="J5320" s="434">
        <v>0</v>
      </c>
      <c r="K5320" s="434">
        <v>1970</v>
      </c>
    </row>
    <row r="5321" spans="1:11" hidden="1" x14ac:dyDescent="0.25">
      <c r="A5321" s="434">
        <v>257031120</v>
      </c>
      <c r="B5321" s="434">
        <v>4034</v>
      </c>
      <c r="C5321" s="434" t="s">
        <v>61</v>
      </c>
      <c r="D5321" s="434" t="s">
        <v>13</v>
      </c>
      <c r="I5321" s="434">
        <v>12</v>
      </c>
    </row>
    <row r="5322" spans="1:11" hidden="1" x14ac:dyDescent="0.25">
      <c r="A5322" s="434">
        <v>257031210</v>
      </c>
      <c r="B5322" s="434">
        <v>97300</v>
      </c>
      <c r="C5322" s="434" t="s">
        <v>61</v>
      </c>
      <c r="D5322" s="434" t="s">
        <v>13</v>
      </c>
      <c r="I5322" s="434">
        <v>8</v>
      </c>
    </row>
    <row r="5323" spans="1:11" x14ac:dyDescent="0.25">
      <c r="A5323" s="434">
        <v>257031410</v>
      </c>
      <c r="B5323" s="434">
        <v>1026418</v>
      </c>
      <c r="C5323" s="434" t="s">
        <v>59</v>
      </c>
      <c r="D5323" s="434" t="s">
        <v>13</v>
      </c>
      <c r="I5323" s="434">
        <v>13</v>
      </c>
      <c r="J5323" s="434">
        <v>0</v>
      </c>
      <c r="K5323" s="434">
        <v>1970</v>
      </c>
    </row>
    <row r="5324" spans="1:11" x14ac:dyDescent="0.25">
      <c r="A5324" s="434">
        <v>257031510</v>
      </c>
      <c r="B5324" s="434">
        <v>527020</v>
      </c>
      <c r="C5324" s="434" t="s">
        <v>59</v>
      </c>
      <c r="D5324" s="434" t="s">
        <v>13</v>
      </c>
      <c r="E5324" s="434">
        <v>0</v>
      </c>
      <c r="F5324" s="434">
        <v>518</v>
      </c>
      <c r="G5324" s="434">
        <v>0</v>
      </c>
      <c r="H5324" s="434">
        <v>197</v>
      </c>
      <c r="I5324" s="434">
        <v>19.75</v>
      </c>
      <c r="J5324" s="434">
        <v>0</v>
      </c>
      <c r="K5324" s="434">
        <v>1970</v>
      </c>
    </row>
    <row r="5325" spans="1:11" hidden="1" x14ac:dyDescent="0.25">
      <c r="A5325" s="434">
        <v>257031520</v>
      </c>
      <c r="B5325" s="434">
        <v>1</v>
      </c>
      <c r="C5325" s="434" t="s">
        <v>24</v>
      </c>
      <c r="D5325" s="434" t="s">
        <v>36</v>
      </c>
      <c r="F5325" s="434">
        <v>16400</v>
      </c>
      <c r="G5325" s="434">
        <v>157583</v>
      </c>
      <c r="H5325" s="434">
        <v>80838</v>
      </c>
      <c r="I5325" s="434">
        <v>274.29700000000003</v>
      </c>
      <c r="J5325" s="434">
        <v>164883</v>
      </c>
      <c r="K5325" s="434">
        <v>2018</v>
      </c>
    </row>
    <row r="5326" spans="1:11" hidden="1" x14ac:dyDescent="0.25">
      <c r="A5326" s="434">
        <v>257031550</v>
      </c>
      <c r="B5326" s="434">
        <v>7658</v>
      </c>
      <c r="C5326" s="434" t="s">
        <v>24</v>
      </c>
      <c r="D5326" s="434" t="s">
        <v>33</v>
      </c>
      <c r="F5326" s="434">
        <v>14280</v>
      </c>
      <c r="G5326" s="434">
        <v>112649</v>
      </c>
      <c r="H5326" s="434">
        <v>62172</v>
      </c>
      <c r="I5326" s="434">
        <v>250</v>
      </c>
      <c r="J5326" s="434">
        <v>127133</v>
      </c>
      <c r="K5326" s="434">
        <v>2018</v>
      </c>
    </row>
    <row r="5327" spans="1:11" x14ac:dyDescent="0.25">
      <c r="A5327" s="434">
        <v>257031600</v>
      </c>
      <c r="B5327" s="434">
        <v>858345</v>
      </c>
      <c r="C5327" s="434" t="s">
        <v>59</v>
      </c>
      <c r="D5327" s="434" t="s">
        <v>13</v>
      </c>
      <c r="I5327" s="434">
        <v>11</v>
      </c>
      <c r="J5327" s="434">
        <v>0</v>
      </c>
      <c r="K5327" s="434">
        <v>1970</v>
      </c>
    </row>
    <row r="5328" spans="1:11" hidden="1" x14ac:dyDescent="0.25">
      <c r="A5328" s="434">
        <v>257031760</v>
      </c>
      <c r="B5328" s="434">
        <v>18739</v>
      </c>
      <c r="C5328" s="434" t="s">
        <v>61</v>
      </c>
      <c r="D5328" s="434" t="s">
        <v>13</v>
      </c>
      <c r="I5328" s="434">
        <v>11</v>
      </c>
    </row>
    <row r="5329" spans="1:11" hidden="1" x14ac:dyDescent="0.25">
      <c r="A5329" s="434">
        <v>257031820</v>
      </c>
      <c r="B5329" s="434">
        <v>2953</v>
      </c>
      <c r="C5329" s="434" t="s">
        <v>61</v>
      </c>
      <c r="D5329" s="434" t="s">
        <v>25</v>
      </c>
      <c r="E5329" s="434">
        <v>16</v>
      </c>
      <c r="F5329" s="434">
        <v>18000</v>
      </c>
      <c r="G5329" s="434">
        <v>7000</v>
      </c>
      <c r="H5329" s="434">
        <v>12652</v>
      </c>
      <c r="I5329" s="434">
        <v>127.75</v>
      </c>
      <c r="K5329" s="434">
        <v>2012</v>
      </c>
    </row>
    <row r="5330" spans="1:11" hidden="1" x14ac:dyDescent="0.25">
      <c r="A5330" s="434">
        <v>257031860</v>
      </c>
      <c r="B5330" s="434">
        <v>220845</v>
      </c>
      <c r="C5330" s="434" t="s">
        <v>56</v>
      </c>
      <c r="D5330" s="434" t="s">
        <v>13</v>
      </c>
      <c r="I5330" s="434">
        <v>21</v>
      </c>
    </row>
    <row r="5331" spans="1:11" x14ac:dyDescent="0.25">
      <c r="A5331" s="434">
        <v>257031940</v>
      </c>
      <c r="B5331" s="434">
        <v>414740</v>
      </c>
      <c r="C5331" s="434" t="s">
        <v>59</v>
      </c>
      <c r="D5331" s="434" t="s">
        <v>13</v>
      </c>
      <c r="I5331" s="434">
        <v>13</v>
      </c>
      <c r="J5331" s="434">
        <v>0</v>
      </c>
      <c r="K5331" s="434">
        <v>1970</v>
      </c>
    </row>
    <row r="5332" spans="1:11" hidden="1" x14ac:dyDescent="0.25">
      <c r="A5332" s="434">
        <v>257031950</v>
      </c>
      <c r="B5332" s="434">
        <v>22622</v>
      </c>
      <c r="C5332" s="434" t="s">
        <v>61</v>
      </c>
      <c r="D5332" s="434" t="s">
        <v>13</v>
      </c>
      <c r="I5332" s="434">
        <v>23</v>
      </c>
      <c r="J5332" s="434">
        <v>0</v>
      </c>
      <c r="K5332" s="434">
        <v>1970</v>
      </c>
    </row>
    <row r="5333" spans="1:11" hidden="1" x14ac:dyDescent="0.25">
      <c r="A5333" s="434">
        <v>257031990</v>
      </c>
      <c r="B5333" s="434">
        <v>1082711</v>
      </c>
      <c r="C5333" s="434" t="s">
        <v>61</v>
      </c>
      <c r="D5333" s="434" t="s">
        <v>13</v>
      </c>
      <c r="I5333" s="434">
        <v>12</v>
      </c>
    </row>
    <row r="5334" spans="1:11" hidden="1" x14ac:dyDescent="0.25">
      <c r="A5334" s="434">
        <v>257032030</v>
      </c>
      <c r="B5334" s="434">
        <v>28915</v>
      </c>
      <c r="C5334" s="434" t="s">
        <v>39</v>
      </c>
      <c r="D5334" s="434" t="s">
        <v>13</v>
      </c>
      <c r="I5334" s="434">
        <v>14</v>
      </c>
      <c r="J5334" s="434">
        <v>0</v>
      </c>
      <c r="K5334" s="434">
        <v>1970</v>
      </c>
    </row>
    <row r="5335" spans="1:11" x14ac:dyDescent="0.25">
      <c r="A5335" s="434">
        <v>257032140</v>
      </c>
      <c r="B5335" s="434">
        <v>1619875</v>
      </c>
      <c r="C5335" s="434" t="s">
        <v>59</v>
      </c>
      <c r="D5335" s="434" t="s">
        <v>13</v>
      </c>
      <c r="I5335" s="434">
        <v>13</v>
      </c>
      <c r="J5335" s="434">
        <v>0</v>
      </c>
      <c r="K5335" s="434">
        <v>1970</v>
      </c>
    </row>
    <row r="5336" spans="1:11" hidden="1" x14ac:dyDescent="0.25">
      <c r="A5336" s="434">
        <v>257032310</v>
      </c>
      <c r="B5336" s="434">
        <v>703290</v>
      </c>
      <c r="C5336" s="434" t="s">
        <v>56</v>
      </c>
      <c r="D5336" s="434" t="s">
        <v>13</v>
      </c>
      <c r="E5336" s="434">
        <v>10</v>
      </c>
      <c r="F5336" s="434">
        <v>746</v>
      </c>
      <c r="G5336" s="434">
        <v>80</v>
      </c>
      <c r="H5336" s="434">
        <v>242</v>
      </c>
      <c r="I5336" s="434">
        <v>23.98</v>
      </c>
      <c r="J5336" s="434">
        <v>0</v>
      </c>
      <c r="K5336" s="434">
        <v>1970</v>
      </c>
    </row>
    <row r="5337" spans="1:11" hidden="1" x14ac:dyDescent="0.25">
      <c r="A5337" s="434">
        <v>257032500</v>
      </c>
      <c r="B5337" s="434">
        <v>1847488</v>
      </c>
      <c r="C5337" s="434" t="s">
        <v>56</v>
      </c>
      <c r="D5337" s="434" t="s">
        <v>22</v>
      </c>
      <c r="E5337" s="434">
        <v>10</v>
      </c>
      <c r="F5337" s="434">
        <v>4320</v>
      </c>
      <c r="G5337" s="434">
        <v>3500</v>
      </c>
      <c r="H5337" s="434">
        <v>3623</v>
      </c>
      <c r="I5337" s="434">
        <v>86</v>
      </c>
      <c r="J5337" s="434">
        <v>0</v>
      </c>
      <c r="K5337" s="434">
        <v>2011</v>
      </c>
    </row>
    <row r="5338" spans="1:11" hidden="1" x14ac:dyDescent="0.25">
      <c r="A5338" s="434">
        <v>257032570</v>
      </c>
      <c r="B5338" s="434">
        <v>29953</v>
      </c>
      <c r="C5338" s="434" t="s">
        <v>48</v>
      </c>
      <c r="D5338" s="434" t="s">
        <v>25</v>
      </c>
      <c r="E5338" s="434">
        <v>16</v>
      </c>
      <c r="F5338" s="434">
        <v>17946</v>
      </c>
      <c r="G5338" s="434">
        <v>4750</v>
      </c>
      <c r="H5338" s="434">
        <v>12108</v>
      </c>
      <c r="I5338" s="434">
        <v>100.8</v>
      </c>
      <c r="J5338" s="434">
        <v>0</v>
      </c>
      <c r="K5338" s="434">
        <v>2008</v>
      </c>
    </row>
    <row r="5339" spans="1:11" x14ac:dyDescent="0.25">
      <c r="A5339" s="434">
        <v>257032640</v>
      </c>
      <c r="B5339" s="434">
        <v>244254</v>
      </c>
      <c r="C5339" s="434" t="s">
        <v>59</v>
      </c>
      <c r="D5339" s="434" t="s">
        <v>13</v>
      </c>
      <c r="I5339" s="434">
        <v>9</v>
      </c>
      <c r="J5339" s="434">
        <v>0</v>
      </c>
      <c r="K5339" s="434">
        <v>1970</v>
      </c>
    </row>
    <row r="5340" spans="1:11" hidden="1" x14ac:dyDescent="0.25">
      <c r="A5340" s="434">
        <v>257032690</v>
      </c>
      <c r="B5340" s="434">
        <v>111111</v>
      </c>
      <c r="C5340" s="434" t="s">
        <v>61</v>
      </c>
      <c r="D5340" s="434" t="s">
        <v>13</v>
      </c>
      <c r="I5340" s="434">
        <v>12</v>
      </c>
    </row>
    <row r="5341" spans="1:11" hidden="1" x14ac:dyDescent="0.25">
      <c r="A5341" s="434">
        <v>257032700</v>
      </c>
      <c r="B5341" s="434">
        <v>1734887</v>
      </c>
      <c r="C5341" s="434" t="s">
        <v>42</v>
      </c>
      <c r="D5341" s="434" t="s">
        <v>17</v>
      </c>
      <c r="E5341" s="434">
        <v>0</v>
      </c>
      <c r="F5341" s="434">
        <v>736</v>
      </c>
      <c r="G5341" s="434">
        <v>220</v>
      </c>
      <c r="H5341" s="434">
        <v>904</v>
      </c>
      <c r="I5341" s="434">
        <v>52.13</v>
      </c>
      <c r="J5341" s="434">
        <v>0</v>
      </c>
      <c r="K5341" s="434">
        <v>1977</v>
      </c>
    </row>
    <row r="5342" spans="1:11" hidden="1" x14ac:dyDescent="0.25">
      <c r="A5342" s="434">
        <v>257032800</v>
      </c>
      <c r="B5342" s="434">
        <v>57791</v>
      </c>
      <c r="C5342" s="434" t="s">
        <v>56</v>
      </c>
      <c r="D5342" s="434" t="s">
        <v>13</v>
      </c>
      <c r="I5342" s="434">
        <v>15</v>
      </c>
      <c r="J5342" s="434">
        <v>0</v>
      </c>
      <c r="K5342" s="434">
        <v>1970</v>
      </c>
    </row>
    <row r="5343" spans="1:11" x14ac:dyDescent="0.25">
      <c r="A5343" s="434">
        <v>257032830</v>
      </c>
      <c r="B5343" s="434">
        <v>151347</v>
      </c>
      <c r="C5343" s="434" t="s">
        <v>59</v>
      </c>
      <c r="D5343" s="434" t="s">
        <v>17</v>
      </c>
      <c r="E5343" s="434">
        <v>0</v>
      </c>
      <c r="F5343" s="434">
        <v>1978</v>
      </c>
      <c r="G5343" s="434">
        <v>445</v>
      </c>
      <c r="H5343" s="434">
        <v>893</v>
      </c>
      <c r="I5343" s="434">
        <v>55</v>
      </c>
      <c r="J5343" s="434">
        <v>0</v>
      </c>
      <c r="K5343" s="434">
        <v>1970</v>
      </c>
    </row>
    <row r="5344" spans="1:11" hidden="1" x14ac:dyDescent="0.25">
      <c r="A5344" s="434">
        <v>257032850</v>
      </c>
      <c r="B5344" s="434">
        <v>29243</v>
      </c>
      <c r="C5344" s="434" t="s">
        <v>16</v>
      </c>
      <c r="D5344" s="434" t="s">
        <v>36</v>
      </c>
      <c r="E5344" s="434">
        <v>14.9</v>
      </c>
      <c r="F5344" s="434">
        <v>16860</v>
      </c>
      <c r="G5344" s="434">
        <v>148644</v>
      </c>
      <c r="H5344" s="434">
        <v>80918</v>
      </c>
      <c r="I5344" s="434">
        <v>276.95999999999998</v>
      </c>
      <c r="J5344" s="434">
        <v>154588</v>
      </c>
      <c r="K5344" s="434">
        <v>2005</v>
      </c>
    </row>
    <row r="5345" spans="1:11" x14ac:dyDescent="0.25">
      <c r="A5345" s="434">
        <v>257032900</v>
      </c>
      <c r="B5345" s="434">
        <v>643357</v>
      </c>
      <c r="C5345" s="434" t="s">
        <v>59</v>
      </c>
      <c r="D5345" s="434" t="s">
        <v>13</v>
      </c>
      <c r="I5345" s="434">
        <v>12</v>
      </c>
      <c r="J5345" s="434">
        <v>0</v>
      </c>
      <c r="K5345" s="434">
        <v>1970</v>
      </c>
    </row>
    <row r="5346" spans="1:11" hidden="1" x14ac:dyDescent="0.25">
      <c r="A5346" s="434">
        <v>257033070</v>
      </c>
      <c r="B5346" s="434">
        <v>993452</v>
      </c>
      <c r="C5346" s="434" t="s">
        <v>54</v>
      </c>
      <c r="D5346" s="434" t="s">
        <v>13</v>
      </c>
      <c r="E5346" s="434">
        <v>13</v>
      </c>
      <c r="F5346" s="434">
        <v>1986</v>
      </c>
      <c r="G5346" s="434">
        <v>100</v>
      </c>
      <c r="H5346" s="434">
        <v>296</v>
      </c>
      <c r="I5346" s="434">
        <v>29.42</v>
      </c>
      <c r="J5346" s="434">
        <v>0</v>
      </c>
      <c r="K5346" s="434">
        <v>1981</v>
      </c>
    </row>
    <row r="5347" spans="1:11" hidden="1" x14ac:dyDescent="0.25">
      <c r="A5347" s="434">
        <v>257033140</v>
      </c>
      <c r="B5347" s="434">
        <v>577195</v>
      </c>
      <c r="C5347" s="434" t="s">
        <v>51</v>
      </c>
      <c r="D5347" s="434" t="s">
        <v>17</v>
      </c>
      <c r="E5347" s="434">
        <v>0</v>
      </c>
      <c r="F5347" s="434">
        <v>1850</v>
      </c>
      <c r="G5347" s="434">
        <v>0</v>
      </c>
      <c r="H5347" s="434">
        <v>1951</v>
      </c>
      <c r="I5347" s="434">
        <v>59.2</v>
      </c>
      <c r="J5347" s="434">
        <v>0</v>
      </c>
    </row>
    <row r="5348" spans="1:11" hidden="1" x14ac:dyDescent="0.25">
      <c r="A5348" s="434">
        <v>257033490</v>
      </c>
      <c r="B5348" s="434">
        <v>483607</v>
      </c>
      <c r="C5348" s="434" t="s">
        <v>39</v>
      </c>
      <c r="D5348" s="434" t="s">
        <v>17</v>
      </c>
      <c r="E5348" s="434">
        <v>43727</v>
      </c>
      <c r="F5348" s="434">
        <v>736</v>
      </c>
      <c r="G5348" s="434">
        <v>0</v>
      </c>
      <c r="H5348" s="434">
        <v>386</v>
      </c>
      <c r="I5348" s="434">
        <v>37.799999999999997</v>
      </c>
      <c r="J5348" s="434">
        <v>0</v>
      </c>
      <c r="K5348" s="434">
        <v>2018</v>
      </c>
    </row>
    <row r="5349" spans="1:11" hidden="1" x14ac:dyDescent="0.25">
      <c r="A5349" s="434">
        <v>257033500</v>
      </c>
      <c r="B5349" s="434">
        <v>98094</v>
      </c>
      <c r="C5349" s="434" t="s">
        <v>54</v>
      </c>
      <c r="D5349" s="434" t="s">
        <v>13</v>
      </c>
      <c r="I5349" s="434">
        <v>12</v>
      </c>
      <c r="J5349" s="434">
        <v>0</v>
      </c>
      <c r="K5349" s="434">
        <v>1970</v>
      </c>
    </row>
    <row r="5350" spans="1:11" hidden="1" x14ac:dyDescent="0.25">
      <c r="A5350" s="434">
        <v>257033700</v>
      </c>
      <c r="B5350" s="434">
        <v>3358982</v>
      </c>
      <c r="C5350" s="434" t="s">
        <v>42</v>
      </c>
      <c r="D5350" s="434" t="s">
        <v>17</v>
      </c>
      <c r="E5350" s="434">
        <v>0</v>
      </c>
      <c r="F5350" s="434">
        <v>589</v>
      </c>
      <c r="G5350" s="434">
        <v>86</v>
      </c>
      <c r="H5350" s="434">
        <v>347</v>
      </c>
      <c r="I5350" s="434">
        <v>49.08</v>
      </c>
      <c r="J5350" s="434">
        <v>0</v>
      </c>
      <c r="K5350" s="434">
        <v>1964</v>
      </c>
    </row>
    <row r="5351" spans="1:11" hidden="1" x14ac:dyDescent="0.25">
      <c r="A5351" s="434">
        <v>257033750</v>
      </c>
      <c r="B5351" s="434">
        <v>17575</v>
      </c>
      <c r="C5351" s="434" t="s">
        <v>61</v>
      </c>
      <c r="D5351" s="434" t="s">
        <v>13</v>
      </c>
      <c r="I5351" s="434">
        <v>10</v>
      </c>
    </row>
    <row r="5352" spans="1:11" x14ac:dyDescent="0.25">
      <c r="A5352" s="434">
        <v>257033780</v>
      </c>
      <c r="B5352" s="434">
        <v>958212</v>
      </c>
      <c r="C5352" s="434" t="s">
        <v>59</v>
      </c>
      <c r="D5352" s="434" t="s">
        <v>13</v>
      </c>
      <c r="E5352" s="434">
        <v>0</v>
      </c>
      <c r="F5352" s="434">
        <v>0</v>
      </c>
      <c r="G5352" s="434">
        <v>0</v>
      </c>
      <c r="H5352" s="434">
        <v>304</v>
      </c>
      <c r="I5352" s="434">
        <v>24.55</v>
      </c>
      <c r="J5352" s="434">
        <v>0</v>
      </c>
      <c r="K5352" s="434">
        <v>1970</v>
      </c>
    </row>
    <row r="5353" spans="1:11" hidden="1" x14ac:dyDescent="0.25">
      <c r="A5353" s="434">
        <v>257033900</v>
      </c>
      <c r="B5353" s="434">
        <v>72193</v>
      </c>
      <c r="C5353" s="434" t="s">
        <v>42</v>
      </c>
      <c r="D5353" s="434" t="s">
        <v>13</v>
      </c>
      <c r="E5353" s="434">
        <v>11</v>
      </c>
      <c r="F5353" s="434">
        <v>331</v>
      </c>
      <c r="H5353" s="434">
        <v>148</v>
      </c>
      <c r="I5353" s="434">
        <v>28.95</v>
      </c>
      <c r="K5353" s="434">
        <v>1957</v>
      </c>
    </row>
    <row r="5354" spans="1:11" hidden="1" x14ac:dyDescent="0.25">
      <c r="A5354" s="434">
        <v>257034180</v>
      </c>
      <c r="B5354" s="434">
        <v>22721</v>
      </c>
      <c r="C5354" s="434" t="s">
        <v>61</v>
      </c>
      <c r="D5354" s="434" t="s">
        <v>13</v>
      </c>
      <c r="I5354" s="434">
        <v>14</v>
      </c>
    </row>
    <row r="5355" spans="1:11" x14ac:dyDescent="0.25">
      <c r="A5355" s="434">
        <v>257034440</v>
      </c>
      <c r="B5355" s="434">
        <v>1898983</v>
      </c>
      <c r="C5355" s="434" t="s">
        <v>59</v>
      </c>
      <c r="D5355" s="434" t="s">
        <v>13</v>
      </c>
      <c r="I5355" s="434">
        <v>13</v>
      </c>
    </row>
    <row r="5356" spans="1:11" x14ac:dyDescent="0.25">
      <c r="A5356" s="434">
        <v>257034520</v>
      </c>
      <c r="B5356" s="434">
        <v>172754</v>
      </c>
      <c r="C5356" s="434" t="s">
        <v>59</v>
      </c>
      <c r="D5356" s="434" t="s">
        <v>13</v>
      </c>
      <c r="I5356" s="434">
        <v>9</v>
      </c>
      <c r="J5356" s="434">
        <v>0</v>
      </c>
      <c r="K5356" s="434">
        <v>1970</v>
      </c>
    </row>
    <row r="5357" spans="1:11" hidden="1" x14ac:dyDescent="0.25">
      <c r="A5357" s="434">
        <v>257034530</v>
      </c>
      <c r="B5357" s="434">
        <v>14650</v>
      </c>
      <c r="C5357" s="434" t="s">
        <v>46</v>
      </c>
      <c r="D5357" s="434" t="s">
        <v>22</v>
      </c>
      <c r="E5357" s="434">
        <v>12.5</v>
      </c>
      <c r="F5357" s="434">
        <v>7350</v>
      </c>
      <c r="G5357" s="434">
        <v>4000</v>
      </c>
      <c r="H5357" s="434">
        <v>3527</v>
      </c>
      <c r="I5357" s="434">
        <v>81.7</v>
      </c>
      <c r="J5357" s="434">
        <v>0</v>
      </c>
      <c r="K5357" s="434">
        <v>2013</v>
      </c>
    </row>
    <row r="5358" spans="1:11" hidden="1" x14ac:dyDescent="0.25">
      <c r="A5358" s="434">
        <v>257034600</v>
      </c>
      <c r="B5358" s="434">
        <v>1046504</v>
      </c>
      <c r="C5358" s="434" t="s">
        <v>16</v>
      </c>
      <c r="D5358" s="434" t="s">
        <v>17</v>
      </c>
      <c r="E5358" s="434">
        <v>10</v>
      </c>
      <c r="F5358" s="434">
        <v>206</v>
      </c>
      <c r="G5358" s="434">
        <v>457</v>
      </c>
      <c r="H5358" s="434">
        <v>310</v>
      </c>
      <c r="I5358" s="434">
        <v>43.91</v>
      </c>
      <c r="J5358" s="434">
        <v>0</v>
      </c>
      <c r="K5358" s="434">
        <v>1965</v>
      </c>
    </row>
    <row r="5359" spans="1:11" x14ac:dyDescent="0.25">
      <c r="A5359" s="434">
        <v>257034800</v>
      </c>
      <c r="B5359" s="434">
        <v>615866</v>
      </c>
      <c r="C5359" s="434" t="s">
        <v>59</v>
      </c>
      <c r="D5359" s="434" t="s">
        <v>13</v>
      </c>
      <c r="I5359" s="434">
        <v>11</v>
      </c>
      <c r="J5359" s="434">
        <v>0</v>
      </c>
      <c r="K5359" s="434">
        <v>1970</v>
      </c>
    </row>
    <row r="5360" spans="1:11" x14ac:dyDescent="0.25">
      <c r="A5360" s="434">
        <v>257034840</v>
      </c>
      <c r="B5360" s="434">
        <v>4086739</v>
      </c>
      <c r="C5360" s="434" t="s">
        <v>59</v>
      </c>
      <c r="D5360" s="434" t="s">
        <v>13</v>
      </c>
      <c r="I5360" s="434">
        <v>9</v>
      </c>
      <c r="J5360" s="434">
        <v>0</v>
      </c>
      <c r="K5360" s="434">
        <v>1970</v>
      </c>
    </row>
    <row r="5361" spans="1:11" x14ac:dyDescent="0.25">
      <c r="A5361" s="434">
        <v>257034940</v>
      </c>
      <c r="B5361" s="434">
        <v>3170004</v>
      </c>
      <c r="C5361" s="434" t="s">
        <v>59</v>
      </c>
      <c r="D5361" s="434" t="s">
        <v>13</v>
      </c>
      <c r="I5361" s="434">
        <v>15</v>
      </c>
      <c r="J5361" s="434">
        <v>0</v>
      </c>
      <c r="K5361" s="434">
        <v>1970</v>
      </c>
    </row>
    <row r="5362" spans="1:11" x14ac:dyDescent="0.25">
      <c r="A5362" s="434">
        <v>257035040</v>
      </c>
      <c r="B5362" s="434">
        <v>953800</v>
      </c>
      <c r="C5362" s="434" t="s">
        <v>59</v>
      </c>
      <c r="D5362" s="434" t="s">
        <v>13</v>
      </c>
      <c r="I5362" s="434">
        <v>14</v>
      </c>
      <c r="J5362" s="434">
        <v>0</v>
      </c>
      <c r="K5362" s="434">
        <v>1970</v>
      </c>
    </row>
    <row r="5363" spans="1:11" x14ac:dyDescent="0.25">
      <c r="A5363" s="434">
        <v>257035140</v>
      </c>
      <c r="B5363" s="434">
        <v>573638</v>
      </c>
      <c r="C5363" s="434" t="s">
        <v>59</v>
      </c>
      <c r="D5363" s="434" t="s">
        <v>13</v>
      </c>
      <c r="I5363" s="434">
        <v>15</v>
      </c>
      <c r="J5363" s="434">
        <v>0</v>
      </c>
      <c r="K5363" s="434">
        <v>1970</v>
      </c>
    </row>
    <row r="5364" spans="1:11" hidden="1" x14ac:dyDescent="0.25">
      <c r="A5364" s="434">
        <v>257035150</v>
      </c>
      <c r="B5364" s="434">
        <v>216085</v>
      </c>
      <c r="C5364" s="434" t="s">
        <v>48</v>
      </c>
      <c r="D5364" s="434" t="s">
        <v>25</v>
      </c>
      <c r="E5364" s="434">
        <v>16</v>
      </c>
      <c r="F5364" s="434">
        <v>15840</v>
      </c>
      <c r="G5364" s="434">
        <v>5956</v>
      </c>
      <c r="H5364" s="434">
        <v>12708</v>
      </c>
      <c r="I5364" s="434">
        <v>108.3</v>
      </c>
      <c r="J5364" s="434">
        <v>0</v>
      </c>
      <c r="K5364" s="434">
        <v>2010</v>
      </c>
    </row>
    <row r="5365" spans="1:11" x14ac:dyDescent="0.25">
      <c r="A5365" s="434">
        <v>257035300</v>
      </c>
      <c r="B5365" s="434">
        <v>225979</v>
      </c>
      <c r="C5365" s="434" t="s">
        <v>59</v>
      </c>
      <c r="D5365" s="434" t="s">
        <v>22</v>
      </c>
      <c r="E5365" s="434">
        <v>13</v>
      </c>
      <c r="F5365" s="434">
        <v>5234</v>
      </c>
      <c r="G5365" s="434">
        <v>1736</v>
      </c>
      <c r="H5365" s="434">
        <v>1965</v>
      </c>
      <c r="I5365" s="434">
        <v>70.599999999999994</v>
      </c>
      <c r="J5365" s="434">
        <v>0</v>
      </c>
      <c r="K5365" s="434">
        <v>1970</v>
      </c>
    </row>
    <row r="5366" spans="1:11" hidden="1" x14ac:dyDescent="0.25">
      <c r="A5366" s="434">
        <v>257035360</v>
      </c>
      <c r="B5366" s="434">
        <v>550287</v>
      </c>
      <c r="C5366" s="434" t="s">
        <v>56</v>
      </c>
      <c r="D5366" s="434" t="s">
        <v>13</v>
      </c>
      <c r="I5366" s="434">
        <v>22</v>
      </c>
    </row>
    <row r="5367" spans="1:11" x14ac:dyDescent="0.25">
      <c r="A5367" s="434">
        <v>257035440</v>
      </c>
      <c r="B5367" s="434">
        <v>676912</v>
      </c>
      <c r="C5367" s="434" t="s">
        <v>59</v>
      </c>
      <c r="D5367" s="434" t="s">
        <v>13</v>
      </c>
      <c r="I5367" s="434">
        <v>11</v>
      </c>
      <c r="J5367" s="434">
        <v>0</v>
      </c>
      <c r="K5367" s="434">
        <v>1970</v>
      </c>
    </row>
    <row r="5368" spans="1:11" x14ac:dyDescent="0.25">
      <c r="A5368" s="434">
        <v>257035600</v>
      </c>
      <c r="B5368" s="434">
        <v>560535</v>
      </c>
      <c r="C5368" s="434" t="s">
        <v>59</v>
      </c>
      <c r="D5368" s="434" t="s">
        <v>13</v>
      </c>
      <c r="I5368" s="434">
        <v>8</v>
      </c>
      <c r="J5368" s="434">
        <v>0</v>
      </c>
      <c r="K5368" s="434">
        <v>1970</v>
      </c>
    </row>
    <row r="5369" spans="1:11" x14ac:dyDescent="0.25">
      <c r="A5369" s="434">
        <v>257035740</v>
      </c>
      <c r="B5369" s="434">
        <v>464798</v>
      </c>
      <c r="C5369" s="434" t="s">
        <v>59</v>
      </c>
      <c r="D5369" s="434" t="s">
        <v>13</v>
      </c>
      <c r="I5369" s="434">
        <v>15</v>
      </c>
      <c r="J5369" s="434">
        <v>0</v>
      </c>
      <c r="K5369" s="434">
        <v>1970</v>
      </c>
    </row>
    <row r="5370" spans="1:11" hidden="1" x14ac:dyDescent="0.25">
      <c r="A5370" s="434">
        <v>257035870</v>
      </c>
      <c r="B5370" s="434">
        <v>414814</v>
      </c>
      <c r="C5370" s="434" t="s">
        <v>61</v>
      </c>
      <c r="D5370" s="434" t="s">
        <v>22</v>
      </c>
      <c r="E5370" s="434">
        <v>11.5</v>
      </c>
      <c r="F5370" s="434">
        <v>1800</v>
      </c>
      <c r="G5370" s="434">
        <v>4530</v>
      </c>
      <c r="H5370" s="434">
        <v>2999</v>
      </c>
      <c r="I5370" s="434">
        <v>89.99</v>
      </c>
      <c r="J5370" s="434">
        <v>0</v>
      </c>
      <c r="K5370" s="434">
        <v>2004</v>
      </c>
    </row>
    <row r="5371" spans="1:11" x14ac:dyDescent="0.25">
      <c r="A5371" s="434">
        <v>257035940</v>
      </c>
      <c r="B5371" s="434">
        <v>3770177</v>
      </c>
      <c r="C5371" s="434" t="s">
        <v>59</v>
      </c>
      <c r="D5371" s="434" t="s">
        <v>13</v>
      </c>
      <c r="I5371" s="434">
        <v>14</v>
      </c>
      <c r="J5371" s="434">
        <v>0</v>
      </c>
      <c r="K5371" s="434">
        <v>1970</v>
      </c>
    </row>
    <row r="5372" spans="1:11" x14ac:dyDescent="0.25">
      <c r="A5372" s="434">
        <v>257035960</v>
      </c>
      <c r="B5372" s="434">
        <v>759086</v>
      </c>
      <c r="C5372" s="434" t="s">
        <v>59</v>
      </c>
      <c r="D5372" s="434" t="s">
        <v>22</v>
      </c>
      <c r="E5372" s="434">
        <v>16</v>
      </c>
      <c r="F5372" s="434">
        <v>4320</v>
      </c>
      <c r="G5372" s="434">
        <v>0</v>
      </c>
      <c r="H5372" s="434">
        <v>2055</v>
      </c>
      <c r="I5372" s="434">
        <v>70.3</v>
      </c>
      <c r="J5372" s="434">
        <v>0</v>
      </c>
      <c r="K5372" s="434">
        <v>1970</v>
      </c>
    </row>
    <row r="5373" spans="1:11" hidden="1" x14ac:dyDescent="0.25">
      <c r="A5373" s="434">
        <v>257036130</v>
      </c>
      <c r="B5373" s="434">
        <v>57542</v>
      </c>
      <c r="C5373" s="434" t="s">
        <v>46</v>
      </c>
      <c r="D5373" s="434" t="s">
        <v>22</v>
      </c>
      <c r="E5373" s="434">
        <v>15.5</v>
      </c>
      <c r="F5373" s="434">
        <v>8500</v>
      </c>
      <c r="G5373" s="434">
        <v>4700</v>
      </c>
      <c r="H5373" s="434">
        <v>4007</v>
      </c>
      <c r="I5373" s="434">
        <v>88.331999999999994</v>
      </c>
      <c r="J5373" s="434">
        <v>0</v>
      </c>
      <c r="K5373" s="434">
        <v>2014</v>
      </c>
    </row>
    <row r="5374" spans="1:11" x14ac:dyDescent="0.25">
      <c r="A5374" s="434">
        <v>257036140</v>
      </c>
      <c r="B5374" s="434">
        <v>831627</v>
      </c>
      <c r="C5374" s="434" t="s">
        <v>59</v>
      </c>
      <c r="D5374" s="434" t="s">
        <v>13</v>
      </c>
      <c r="I5374" s="434">
        <v>15</v>
      </c>
      <c r="J5374" s="434">
        <v>0</v>
      </c>
      <c r="K5374" s="434">
        <v>1970</v>
      </c>
    </row>
    <row r="5375" spans="1:11" hidden="1" x14ac:dyDescent="0.25">
      <c r="A5375" s="434">
        <v>257036150</v>
      </c>
      <c r="B5375" s="434">
        <v>4</v>
      </c>
      <c r="C5375" s="434" t="s">
        <v>61</v>
      </c>
      <c r="D5375" s="434" t="s">
        <v>13</v>
      </c>
      <c r="I5375" s="434">
        <v>12</v>
      </c>
      <c r="J5375" s="434">
        <v>0</v>
      </c>
      <c r="K5375" s="434">
        <v>1970</v>
      </c>
    </row>
    <row r="5376" spans="1:11" hidden="1" x14ac:dyDescent="0.25">
      <c r="A5376" s="434">
        <v>257036158</v>
      </c>
      <c r="B5376" s="434">
        <v>1</v>
      </c>
      <c r="C5376" s="434" t="s">
        <v>61</v>
      </c>
      <c r="D5376" s="434" t="s">
        <v>13</v>
      </c>
      <c r="I5376" s="434">
        <v>11</v>
      </c>
      <c r="J5376" s="434">
        <v>0</v>
      </c>
      <c r="K5376" s="434">
        <v>1970</v>
      </c>
    </row>
    <row r="5377" spans="1:11" hidden="1" x14ac:dyDescent="0.25">
      <c r="A5377" s="434">
        <v>257036200</v>
      </c>
      <c r="B5377" s="434">
        <v>1196371</v>
      </c>
      <c r="C5377" s="434" t="s">
        <v>56</v>
      </c>
      <c r="D5377" s="434" t="s">
        <v>13</v>
      </c>
      <c r="I5377" s="434">
        <v>12</v>
      </c>
    </row>
    <row r="5378" spans="1:11" hidden="1" x14ac:dyDescent="0.25">
      <c r="A5378" s="434">
        <v>257036300</v>
      </c>
      <c r="B5378" s="434">
        <v>330727</v>
      </c>
      <c r="C5378" s="434" t="s">
        <v>61</v>
      </c>
      <c r="D5378" s="434" t="s">
        <v>25</v>
      </c>
      <c r="E5378" s="434">
        <v>12</v>
      </c>
      <c r="F5378" s="434">
        <v>2700</v>
      </c>
      <c r="G5378" s="434">
        <v>5700</v>
      </c>
      <c r="H5378" s="434">
        <v>3870</v>
      </c>
      <c r="I5378" s="434">
        <v>106.12</v>
      </c>
      <c r="J5378" s="434">
        <v>0</v>
      </c>
      <c r="K5378" s="434">
        <v>2005</v>
      </c>
    </row>
    <row r="5379" spans="1:11" x14ac:dyDescent="0.25">
      <c r="A5379" s="434">
        <v>257036340</v>
      </c>
      <c r="B5379" s="434">
        <v>173807</v>
      </c>
      <c r="C5379" s="434" t="s">
        <v>59</v>
      </c>
      <c r="D5379" s="434" t="s">
        <v>13</v>
      </c>
      <c r="I5379" s="434">
        <v>13</v>
      </c>
      <c r="J5379" s="434">
        <v>0</v>
      </c>
      <c r="K5379" s="434">
        <v>1970</v>
      </c>
    </row>
    <row r="5380" spans="1:11" hidden="1" x14ac:dyDescent="0.25">
      <c r="A5380" s="434">
        <v>257036840</v>
      </c>
      <c r="B5380" s="434">
        <v>573877</v>
      </c>
      <c r="C5380" s="434" t="s">
        <v>42</v>
      </c>
      <c r="D5380" s="434" t="s">
        <v>25</v>
      </c>
      <c r="E5380" s="434">
        <v>0</v>
      </c>
      <c r="F5380" s="434">
        <v>1192</v>
      </c>
      <c r="G5380" s="434">
        <v>750</v>
      </c>
      <c r="H5380" s="434">
        <v>3618</v>
      </c>
      <c r="I5380" s="434">
        <v>112.5</v>
      </c>
      <c r="J5380" s="434">
        <v>0</v>
      </c>
      <c r="K5380" s="434">
        <v>2018</v>
      </c>
    </row>
    <row r="5381" spans="1:11" hidden="1" x14ac:dyDescent="0.25">
      <c r="A5381" s="434">
        <v>257036940</v>
      </c>
      <c r="B5381" s="434">
        <v>507022</v>
      </c>
      <c r="C5381" s="434" t="s">
        <v>61</v>
      </c>
      <c r="D5381" s="434" t="s">
        <v>13</v>
      </c>
      <c r="I5381" s="434">
        <v>16</v>
      </c>
    </row>
    <row r="5382" spans="1:11" hidden="1" x14ac:dyDescent="0.25">
      <c r="A5382" s="434">
        <v>257037140</v>
      </c>
      <c r="B5382" s="434">
        <v>37063</v>
      </c>
      <c r="C5382" s="434" t="s">
        <v>20</v>
      </c>
      <c r="D5382" s="434" t="s">
        <v>29</v>
      </c>
      <c r="E5382" s="434">
        <v>13</v>
      </c>
      <c r="F5382" s="434">
        <v>5500</v>
      </c>
      <c r="G5382" s="434">
        <v>19884</v>
      </c>
      <c r="H5382" s="434">
        <v>14256</v>
      </c>
      <c r="I5382" s="434">
        <v>154</v>
      </c>
      <c r="J5382" s="434">
        <v>21950</v>
      </c>
      <c r="K5382" s="434">
        <v>2018</v>
      </c>
    </row>
    <row r="5383" spans="1:11" hidden="1" x14ac:dyDescent="0.25">
      <c r="A5383" s="434">
        <v>257037270</v>
      </c>
      <c r="B5383" s="434">
        <v>22916</v>
      </c>
      <c r="C5383" s="434" t="s">
        <v>20</v>
      </c>
      <c r="D5383" s="434" t="s">
        <v>29</v>
      </c>
      <c r="E5383" s="434">
        <v>13</v>
      </c>
      <c r="F5383" s="434">
        <v>5500</v>
      </c>
      <c r="G5383" s="434">
        <v>19881</v>
      </c>
      <c r="H5383" s="434">
        <v>13800</v>
      </c>
      <c r="I5383" s="434">
        <v>154</v>
      </c>
      <c r="J5383" s="434">
        <v>21950</v>
      </c>
      <c r="K5383" s="434">
        <v>2018</v>
      </c>
    </row>
    <row r="5384" spans="1:11" x14ac:dyDescent="0.25">
      <c r="A5384" s="434">
        <v>257037500</v>
      </c>
      <c r="B5384" s="434">
        <v>697963</v>
      </c>
      <c r="C5384" s="434" t="s">
        <v>59</v>
      </c>
      <c r="D5384" s="434" t="s">
        <v>13</v>
      </c>
      <c r="I5384" s="434">
        <v>10</v>
      </c>
      <c r="J5384" s="434">
        <v>0</v>
      </c>
      <c r="K5384" s="434">
        <v>1970</v>
      </c>
    </row>
    <row r="5385" spans="1:11" x14ac:dyDescent="0.25">
      <c r="A5385" s="434">
        <v>257037710</v>
      </c>
      <c r="B5385" s="434">
        <v>791566</v>
      </c>
      <c r="C5385" s="434" t="s">
        <v>59</v>
      </c>
      <c r="D5385" s="434" t="s">
        <v>17</v>
      </c>
      <c r="E5385" s="434">
        <v>0</v>
      </c>
      <c r="F5385" s="434">
        <v>0</v>
      </c>
      <c r="G5385" s="434">
        <v>0</v>
      </c>
      <c r="H5385" s="434">
        <v>498</v>
      </c>
      <c r="I5385" s="434">
        <v>38.65</v>
      </c>
      <c r="J5385" s="434">
        <v>0</v>
      </c>
      <c r="K5385" s="434">
        <v>1970</v>
      </c>
    </row>
    <row r="5386" spans="1:11" hidden="1" x14ac:dyDescent="0.25">
      <c r="A5386" s="434">
        <v>257037970</v>
      </c>
      <c r="B5386" s="434">
        <v>265751</v>
      </c>
      <c r="C5386" s="434" t="s">
        <v>31</v>
      </c>
      <c r="D5386" s="434" t="s">
        <v>17</v>
      </c>
      <c r="E5386" s="434">
        <v>43593</v>
      </c>
      <c r="F5386" s="434">
        <v>0</v>
      </c>
      <c r="G5386" s="434">
        <v>965</v>
      </c>
      <c r="H5386" s="434">
        <v>755</v>
      </c>
      <c r="I5386" s="434">
        <v>59.4</v>
      </c>
      <c r="J5386" s="434">
        <v>0</v>
      </c>
      <c r="K5386" s="434">
        <v>1911</v>
      </c>
    </row>
    <row r="5387" spans="1:11" x14ac:dyDescent="0.25">
      <c r="A5387" s="434">
        <v>257038040</v>
      </c>
      <c r="B5387" s="434">
        <v>683405</v>
      </c>
      <c r="C5387" s="434" t="s">
        <v>59</v>
      </c>
      <c r="D5387" s="434" t="s">
        <v>13</v>
      </c>
      <c r="I5387" s="434">
        <v>15</v>
      </c>
      <c r="J5387" s="434">
        <v>0</v>
      </c>
      <c r="K5387" s="434">
        <v>1970</v>
      </c>
    </row>
    <row r="5388" spans="1:11" x14ac:dyDescent="0.25">
      <c r="A5388" s="434">
        <v>257038140</v>
      </c>
      <c r="B5388" s="434">
        <v>201431</v>
      </c>
      <c r="C5388" s="434" t="s">
        <v>59</v>
      </c>
      <c r="D5388" s="434" t="s">
        <v>13</v>
      </c>
      <c r="I5388" s="434">
        <v>10</v>
      </c>
      <c r="J5388" s="434">
        <v>0</v>
      </c>
      <c r="K5388" s="434">
        <v>1970</v>
      </c>
    </row>
    <row r="5389" spans="1:11" hidden="1" x14ac:dyDescent="0.25">
      <c r="A5389" s="434">
        <v>257038470</v>
      </c>
      <c r="B5389" s="434">
        <v>8627</v>
      </c>
      <c r="C5389" s="434" t="s">
        <v>46</v>
      </c>
      <c r="D5389" s="434" t="s">
        <v>22</v>
      </c>
      <c r="E5389" s="434">
        <v>14</v>
      </c>
      <c r="F5389" s="434">
        <v>4854</v>
      </c>
      <c r="G5389" s="434">
        <v>4627</v>
      </c>
      <c r="H5389" s="434">
        <v>3017</v>
      </c>
      <c r="I5389" s="434">
        <v>82.88</v>
      </c>
      <c r="J5389" s="434">
        <v>0</v>
      </c>
      <c r="K5389" s="434">
        <v>1998</v>
      </c>
    </row>
    <row r="5390" spans="1:11" hidden="1" x14ac:dyDescent="0.25">
      <c r="A5390" s="434">
        <v>257038500</v>
      </c>
      <c r="B5390" s="434">
        <v>502410</v>
      </c>
      <c r="C5390" s="434" t="s">
        <v>56</v>
      </c>
      <c r="D5390" s="434" t="s">
        <v>13</v>
      </c>
      <c r="I5390" s="434">
        <v>24</v>
      </c>
    </row>
    <row r="5391" spans="1:11" hidden="1" x14ac:dyDescent="0.25">
      <c r="A5391" s="434">
        <v>257038560</v>
      </c>
      <c r="B5391" s="434">
        <v>270014</v>
      </c>
      <c r="C5391" s="434" t="s">
        <v>56</v>
      </c>
      <c r="D5391" s="434" t="s">
        <v>13</v>
      </c>
      <c r="I5391" s="434">
        <v>13</v>
      </c>
    </row>
    <row r="5392" spans="1:11" hidden="1" x14ac:dyDescent="0.25">
      <c r="A5392" s="434">
        <v>257038590</v>
      </c>
      <c r="B5392" s="434">
        <v>797744</v>
      </c>
      <c r="C5392" s="434" t="s">
        <v>51</v>
      </c>
      <c r="D5392" s="434" t="s">
        <v>22</v>
      </c>
      <c r="E5392" s="434">
        <v>15</v>
      </c>
      <c r="F5392" s="434">
        <v>3000</v>
      </c>
      <c r="G5392" s="434">
        <v>2500</v>
      </c>
      <c r="H5392" s="434">
        <v>3538</v>
      </c>
      <c r="I5392" s="434">
        <v>79.989999999999995</v>
      </c>
      <c r="J5392" s="434">
        <v>5568</v>
      </c>
      <c r="K5392" s="434">
        <v>2007</v>
      </c>
    </row>
    <row r="5393" spans="1:11" x14ac:dyDescent="0.25">
      <c r="A5393" s="434">
        <v>257038940</v>
      </c>
      <c r="B5393" s="434">
        <v>742901</v>
      </c>
      <c r="C5393" s="434" t="s">
        <v>59</v>
      </c>
      <c r="D5393" s="434" t="s">
        <v>13</v>
      </c>
      <c r="I5393" s="434">
        <v>15</v>
      </c>
      <c r="J5393" s="434">
        <v>0</v>
      </c>
      <c r="K5393" s="434">
        <v>1970</v>
      </c>
    </row>
    <row r="5394" spans="1:11" hidden="1" x14ac:dyDescent="0.25">
      <c r="A5394" s="434">
        <v>257038990</v>
      </c>
      <c r="B5394" s="434">
        <v>320745</v>
      </c>
      <c r="C5394" s="434" t="s">
        <v>39</v>
      </c>
      <c r="D5394" s="434" t="s">
        <v>17</v>
      </c>
      <c r="E5394" s="434">
        <v>0</v>
      </c>
      <c r="F5394" s="434">
        <v>294</v>
      </c>
      <c r="G5394" s="434">
        <v>0</v>
      </c>
      <c r="H5394" s="434">
        <v>214</v>
      </c>
      <c r="I5394" s="434">
        <v>31.14</v>
      </c>
      <c r="J5394" s="434">
        <v>0</v>
      </c>
      <c r="K5394" s="434">
        <v>1965</v>
      </c>
    </row>
    <row r="5395" spans="1:11" hidden="1" x14ac:dyDescent="0.25">
      <c r="A5395" s="434">
        <v>257039200</v>
      </c>
      <c r="B5395" s="434">
        <v>819970</v>
      </c>
      <c r="C5395" s="434" t="s">
        <v>56</v>
      </c>
      <c r="D5395" s="434" t="s">
        <v>13</v>
      </c>
      <c r="I5395" s="434">
        <v>24</v>
      </c>
    </row>
    <row r="5396" spans="1:11" hidden="1" x14ac:dyDescent="0.25">
      <c r="A5396" s="434">
        <v>257039230</v>
      </c>
      <c r="B5396" s="434">
        <v>42840</v>
      </c>
      <c r="C5396" s="434" t="s">
        <v>61</v>
      </c>
      <c r="D5396" s="434" t="s">
        <v>22</v>
      </c>
      <c r="E5396" s="434">
        <v>12</v>
      </c>
      <c r="F5396" s="434">
        <v>20300</v>
      </c>
      <c r="G5396" s="434">
        <v>5292</v>
      </c>
      <c r="H5396" s="434">
        <v>5913</v>
      </c>
      <c r="I5396" s="434">
        <v>95</v>
      </c>
      <c r="K5396" s="434">
        <v>1999</v>
      </c>
    </row>
    <row r="5397" spans="1:11" hidden="1" x14ac:dyDescent="0.25">
      <c r="A5397" s="434">
        <v>257039490</v>
      </c>
      <c r="B5397" s="434">
        <v>344396</v>
      </c>
      <c r="C5397" s="434" t="s">
        <v>61</v>
      </c>
      <c r="D5397" s="434" t="s">
        <v>25</v>
      </c>
      <c r="E5397" s="434">
        <v>12.5</v>
      </c>
      <c r="F5397" s="434">
        <v>2039</v>
      </c>
      <c r="G5397" s="434">
        <v>6033</v>
      </c>
      <c r="H5397" s="434">
        <v>3991</v>
      </c>
      <c r="I5397" s="434">
        <v>111.4</v>
      </c>
      <c r="J5397" s="434">
        <v>0</v>
      </c>
      <c r="K5397" s="434">
        <v>2004</v>
      </c>
    </row>
    <row r="5398" spans="1:11" hidden="1" x14ac:dyDescent="0.25">
      <c r="A5398" s="434">
        <v>257039650</v>
      </c>
      <c r="B5398" s="434">
        <v>89813</v>
      </c>
      <c r="C5398" s="434" t="s">
        <v>61</v>
      </c>
      <c r="D5398" s="434" t="s">
        <v>13</v>
      </c>
      <c r="I5398" s="434">
        <v>10</v>
      </c>
    </row>
    <row r="5399" spans="1:11" hidden="1" x14ac:dyDescent="0.25">
      <c r="A5399" s="434">
        <v>257039700</v>
      </c>
      <c r="B5399" s="434">
        <v>2639227</v>
      </c>
      <c r="C5399" s="434" t="s">
        <v>42</v>
      </c>
      <c r="D5399" s="434" t="s">
        <v>17</v>
      </c>
      <c r="E5399" s="434">
        <v>10.5</v>
      </c>
      <c r="F5399" s="434">
        <v>442</v>
      </c>
      <c r="G5399" s="434">
        <v>92</v>
      </c>
      <c r="H5399" s="434">
        <v>370</v>
      </c>
      <c r="I5399" s="434">
        <v>45.34</v>
      </c>
      <c r="J5399" s="434">
        <v>0</v>
      </c>
      <c r="K5399" s="434">
        <v>1975</v>
      </c>
    </row>
    <row r="5400" spans="1:11" hidden="1" x14ac:dyDescent="0.25">
      <c r="A5400" s="434">
        <v>257039730</v>
      </c>
      <c r="B5400" s="434">
        <v>338974</v>
      </c>
      <c r="C5400" s="434" t="s">
        <v>56</v>
      </c>
      <c r="D5400" s="434" t="s">
        <v>17</v>
      </c>
      <c r="E5400" s="434">
        <v>9</v>
      </c>
      <c r="F5400" s="434">
        <v>1410</v>
      </c>
      <c r="G5400" s="434">
        <v>460</v>
      </c>
      <c r="H5400" s="434">
        <v>495</v>
      </c>
      <c r="I5400" s="434">
        <v>43.27</v>
      </c>
      <c r="J5400" s="434">
        <v>0</v>
      </c>
    </row>
    <row r="5401" spans="1:11" x14ac:dyDescent="0.25">
      <c r="A5401" s="434">
        <v>257039740</v>
      </c>
      <c r="B5401" s="434">
        <v>827156</v>
      </c>
      <c r="C5401" s="434" t="s">
        <v>59</v>
      </c>
      <c r="D5401" s="434" t="s">
        <v>13</v>
      </c>
      <c r="I5401" s="434">
        <v>14</v>
      </c>
      <c r="J5401" s="434">
        <v>0</v>
      </c>
      <c r="K5401" s="434">
        <v>1970</v>
      </c>
    </row>
    <row r="5402" spans="1:11" x14ac:dyDescent="0.25">
      <c r="A5402" s="434">
        <v>257040040</v>
      </c>
      <c r="B5402" s="434">
        <v>267121</v>
      </c>
      <c r="C5402" s="434" t="s">
        <v>59</v>
      </c>
      <c r="D5402" s="434" t="s">
        <v>13</v>
      </c>
      <c r="I5402" s="434">
        <v>13</v>
      </c>
      <c r="J5402" s="434">
        <v>0</v>
      </c>
      <c r="K5402" s="434">
        <v>1970</v>
      </c>
    </row>
    <row r="5403" spans="1:11" hidden="1" x14ac:dyDescent="0.25">
      <c r="A5403" s="434">
        <v>257040110</v>
      </c>
      <c r="B5403" s="434">
        <v>201390</v>
      </c>
      <c r="C5403" s="434" t="s">
        <v>61</v>
      </c>
      <c r="D5403" s="434" t="s">
        <v>13</v>
      </c>
      <c r="I5403" s="434">
        <v>12</v>
      </c>
    </row>
    <row r="5404" spans="1:11" hidden="1" x14ac:dyDescent="0.25">
      <c r="A5404" s="434">
        <v>257040120</v>
      </c>
      <c r="B5404" s="434">
        <v>215942</v>
      </c>
      <c r="C5404" s="434" t="s">
        <v>61</v>
      </c>
      <c r="D5404" s="434" t="s">
        <v>13</v>
      </c>
      <c r="I5404" s="434">
        <v>9</v>
      </c>
    </row>
    <row r="5405" spans="1:11" x14ac:dyDescent="0.25">
      <c r="A5405" s="434">
        <v>257040440</v>
      </c>
      <c r="B5405" s="434">
        <v>702140</v>
      </c>
      <c r="C5405" s="434" t="s">
        <v>59</v>
      </c>
      <c r="D5405" s="434" t="s">
        <v>13</v>
      </c>
      <c r="I5405" s="434">
        <v>13</v>
      </c>
      <c r="J5405" s="434">
        <v>0</v>
      </c>
      <c r="K5405" s="434">
        <v>1970</v>
      </c>
    </row>
    <row r="5406" spans="1:11" hidden="1" x14ac:dyDescent="0.25">
      <c r="A5406" s="434">
        <v>257040600</v>
      </c>
      <c r="B5406" s="434">
        <v>3630485</v>
      </c>
      <c r="C5406" s="434" t="s">
        <v>31</v>
      </c>
      <c r="D5406" s="434" t="s">
        <v>17</v>
      </c>
      <c r="E5406" s="434">
        <v>11</v>
      </c>
      <c r="F5406" s="434">
        <v>221</v>
      </c>
      <c r="G5406" s="434">
        <v>550</v>
      </c>
      <c r="H5406" s="434">
        <v>469</v>
      </c>
      <c r="I5406" s="434">
        <v>48.13</v>
      </c>
      <c r="J5406" s="434">
        <v>0</v>
      </c>
      <c r="K5406" s="434">
        <v>1965</v>
      </c>
    </row>
    <row r="5407" spans="1:11" hidden="1" x14ac:dyDescent="0.25">
      <c r="A5407" s="434">
        <v>257040610</v>
      </c>
      <c r="B5407" s="434">
        <v>9150</v>
      </c>
      <c r="C5407" s="434" t="s">
        <v>61</v>
      </c>
      <c r="D5407" s="434" t="s">
        <v>22</v>
      </c>
      <c r="F5407" s="434">
        <v>7900</v>
      </c>
      <c r="G5407" s="434">
        <v>3100</v>
      </c>
      <c r="H5407" s="434">
        <v>4744</v>
      </c>
      <c r="I5407" s="434">
        <v>88</v>
      </c>
      <c r="K5407" s="434">
        <v>2015</v>
      </c>
    </row>
    <row r="5408" spans="1:11" hidden="1" x14ac:dyDescent="0.25">
      <c r="A5408" s="434">
        <v>257041400</v>
      </c>
      <c r="B5408" s="434">
        <v>3228736</v>
      </c>
      <c r="C5408" s="434" t="s">
        <v>56</v>
      </c>
      <c r="D5408" s="434" t="s">
        <v>13</v>
      </c>
      <c r="I5408" s="434">
        <v>13</v>
      </c>
      <c r="J5408" s="434">
        <v>0</v>
      </c>
      <c r="K5408" s="434">
        <v>1970</v>
      </c>
    </row>
    <row r="5409" spans="1:11" x14ac:dyDescent="0.25">
      <c r="A5409" s="434">
        <v>257041440</v>
      </c>
      <c r="B5409" s="434">
        <v>298612</v>
      </c>
      <c r="C5409" s="434" t="s">
        <v>59</v>
      </c>
      <c r="D5409" s="434" t="s">
        <v>13</v>
      </c>
      <c r="I5409" s="434">
        <v>15</v>
      </c>
    </row>
    <row r="5410" spans="1:11" x14ac:dyDescent="0.25">
      <c r="A5410" s="434">
        <v>257041660</v>
      </c>
      <c r="B5410" s="434">
        <v>564246</v>
      </c>
      <c r="C5410" s="434" t="s">
        <v>59</v>
      </c>
      <c r="D5410" s="434" t="s">
        <v>13</v>
      </c>
      <c r="I5410" s="434">
        <v>15</v>
      </c>
    </row>
    <row r="5411" spans="1:11" hidden="1" x14ac:dyDescent="0.25">
      <c r="A5411" s="434">
        <v>257041670</v>
      </c>
      <c r="B5411" s="434">
        <v>136448</v>
      </c>
      <c r="C5411" s="434" t="s">
        <v>31</v>
      </c>
      <c r="D5411" s="434" t="s">
        <v>22</v>
      </c>
      <c r="E5411" s="434">
        <v>11.5</v>
      </c>
      <c r="F5411" s="434">
        <v>1499</v>
      </c>
      <c r="G5411" s="434">
        <v>4290</v>
      </c>
      <c r="H5411" s="434">
        <v>2870</v>
      </c>
      <c r="I5411" s="434">
        <v>89.9</v>
      </c>
      <c r="K5411" s="434">
        <v>2011</v>
      </c>
    </row>
    <row r="5412" spans="1:11" x14ac:dyDescent="0.25">
      <c r="A5412" s="434">
        <v>257041700</v>
      </c>
      <c r="B5412" s="434">
        <v>657373</v>
      </c>
      <c r="C5412" s="434" t="s">
        <v>59</v>
      </c>
      <c r="D5412" s="434" t="s">
        <v>13</v>
      </c>
      <c r="I5412" s="434">
        <v>11</v>
      </c>
      <c r="J5412" s="434">
        <v>0</v>
      </c>
      <c r="K5412" s="434">
        <v>1970</v>
      </c>
    </row>
    <row r="5413" spans="1:11" x14ac:dyDescent="0.25">
      <c r="A5413" s="434">
        <v>257041800</v>
      </c>
      <c r="B5413" s="434">
        <v>203220</v>
      </c>
      <c r="C5413" s="434" t="s">
        <v>59</v>
      </c>
      <c r="D5413" s="434" t="s">
        <v>13</v>
      </c>
      <c r="I5413" s="434">
        <v>10</v>
      </c>
      <c r="J5413" s="434">
        <v>0</v>
      </c>
      <c r="K5413" s="434">
        <v>1970</v>
      </c>
    </row>
    <row r="5414" spans="1:11" x14ac:dyDescent="0.25">
      <c r="A5414" s="434">
        <v>257041940</v>
      </c>
      <c r="B5414" s="434">
        <v>1990391</v>
      </c>
      <c r="C5414" s="434" t="s">
        <v>59</v>
      </c>
      <c r="D5414" s="434" t="s">
        <v>13</v>
      </c>
      <c r="I5414" s="434">
        <v>12</v>
      </c>
      <c r="J5414" s="434">
        <v>0</v>
      </c>
      <c r="K5414" s="434">
        <v>1970</v>
      </c>
    </row>
    <row r="5415" spans="1:11" x14ac:dyDescent="0.25">
      <c r="A5415" s="434">
        <v>257042270</v>
      </c>
      <c r="B5415" s="434">
        <v>353130</v>
      </c>
      <c r="C5415" s="434" t="s">
        <v>59</v>
      </c>
      <c r="D5415" s="434" t="s">
        <v>13</v>
      </c>
      <c r="E5415" s="434">
        <v>0</v>
      </c>
      <c r="F5415" s="434">
        <v>0</v>
      </c>
      <c r="G5415" s="434">
        <v>0</v>
      </c>
      <c r="H5415" s="434">
        <v>178</v>
      </c>
      <c r="I5415" s="434">
        <v>19</v>
      </c>
      <c r="J5415" s="434">
        <v>0</v>
      </c>
      <c r="K5415" s="434">
        <v>1970</v>
      </c>
    </row>
    <row r="5416" spans="1:11" x14ac:dyDescent="0.25">
      <c r="A5416" s="434">
        <v>257042320</v>
      </c>
      <c r="B5416" s="434">
        <v>1889263</v>
      </c>
      <c r="C5416" s="434" t="s">
        <v>59</v>
      </c>
      <c r="D5416" s="434" t="s">
        <v>13</v>
      </c>
      <c r="I5416" s="434">
        <v>14</v>
      </c>
      <c r="J5416" s="434">
        <v>0</v>
      </c>
      <c r="K5416" s="434">
        <v>1970</v>
      </c>
    </row>
    <row r="5417" spans="1:11" x14ac:dyDescent="0.25">
      <c r="A5417" s="434">
        <v>257042500</v>
      </c>
      <c r="B5417" s="434">
        <v>66393</v>
      </c>
      <c r="C5417" s="434" t="s">
        <v>59</v>
      </c>
      <c r="D5417" s="434" t="s">
        <v>13</v>
      </c>
      <c r="I5417" s="434">
        <v>9</v>
      </c>
      <c r="J5417" s="434">
        <v>0</v>
      </c>
      <c r="K5417" s="434">
        <v>1970</v>
      </c>
    </row>
    <row r="5418" spans="1:11" x14ac:dyDescent="0.25">
      <c r="A5418" s="434">
        <v>257042540</v>
      </c>
      <c r="B5418" s="434">
        <v>2704855</v>
      </c>
      <c r="C5418" s="434" t="s">
        <v>59</v>
      </c>
      <c r="D5418" s="434" t="s">
        <v>13</v>
      </c>
      <c r="I5418" s="434">
        <v>14</v>
      </c>
      <c r="J5418" s="434">
        <v>0</v>
      </c>
      <c r="K5418" s="434">
        <v>1970</v>
      </c>
    </row>
    <row r="5419" spans="1:11" x14ac:dyDescent="0.25">
      <c r="A5419" s="434">
        <v>257042640</v>
      </c>
      <c r="B5419" s="434">
        <v>515736</v>
      </c>
      <c r="C5419" s="434" t="s">
        <v>59</v>
      </c>
      <c r="D5419" s="434" t="s">
        <v>13</v>
      </c>
      <c r="I5419" s="434">
        <v>10</v>
      </c>
      <c r="J5419" s="434">
        <v>0</v>
      </c>
      <c r="K5419" s="434">
        <v>1970</v>
      </c>
    </row>
    <row r="5420" spans="1:11" hidden="1" x14ac:dyDescent="0.25">
      <c r="A5420" s="434">
        <v>257042700</v>
      </c>
      <c r="B5420" s="434">
        <v>1821774</v>
      </c>
      <c r="C5420" s="434" t="s">
        <v>42</v>
      </c>
      <c r="D5420" s="434" t="s">
        <v>17</v>
      </c>
      <c r="E5420" s="434">
        <v>14</v>
      </c>
      <c r="F5420" s="434">
        <v>920</v>
      </c>
      <c r="G5420" s="434">
        <v>0</v>
      </c>
      <c r="H5420" s="434">
        <v>740</v>
      </c>
      <c r="I5420" s="434">
        <v>64.5</v>
      </c>
      <c r="J5420" s="434">
        <v>0</v>
      </c>
      <c r="K5420" s="434">
        <v>1973</v>
      </c>
    </row>
    <row r="5421" spans="1:11" hidden="1" x14ac:dyDescent="0.25">
      <c r="A5421" s="434">
        <v>257042900</v>
      </c>
      <c r="B5421" s="434">
        <v>199445</v>
      </c>
      <c r="C5421" s="434" t="s">
        <v>61</v>
      </c>
      <c r="D5421" s="434" t="s">
        <v>13</v>
      </c>
      <c r="I5421" s="434">
        <v>16</v>
      </c>
    </row>
    <row r="5422" spans="1:11" hidden="1" x14ac:dyDescent="0.25">
      <c r="A5422" s="434">
        <v>257042930</v>
      </c>
      <c r="B5422" s="434">
        <v>576396</v>
      </c>
      <c r="C5422" s="434" t="s">
        <v>42</v>
      </c>
      <c r="D5422" s="434" t="s">
        <v>17</v>
      </c>
      <c r="E5422" s="434">
        <v>0</v>
      </c>
      <c r="F5422" s="434">
        <v>0</v>
      </c>
      <c r="G5422" s="434">
        <v>0</v>
      </c>
      <c r="H5422" s="434">
        <v>2159</v>
      </c>
      <c r="I5422" s="434">
        <v>66.400000000000006</v>
      </c>
      <c r="J5422" s="434">
        <v>0</v>
      </c>
      <c r="K5422" s="434">
        <v>2018</v>
      </c>
    </row>
    <row r="5423" spans="1:11" x14ac:dyDescent="0.25">
      <c r="A5423" s="434">
        <v>257043140</v>
      </c>
      <c r="B5423" s="434">
        <v>709547</v>
      </c>
      <c r="C5423" s="434" t="s">
        <v>59</v>
      </c>
      <c r="D5423" s="434" t="s">
        <v>13</v>
      </c>
      <c r="I5423" s="434">
        <v>11</v>
      </c>
      <c r="J5423" s="434">
        <v>0</v>
      </c>
      <c r="K5423" s="434">
        <v>1970</v>
      </c>
    </row>
    <row r="5424" spans="1:11" hidden="1" x14ac:dyDescent="0.25">
      <c r="A5424" s="434">
        <v>257043500</v>
      </c>
      <c r="B5424" s="434">
        <v>265490</v>
      </c>
      <c r="C5424" s="434" t="s">
        <v>61</v>
      </c>
      <c r="D5424" s="434" t="s">
        <v>13</v>
      </c>
      <c r="I5424" s="434">
        <v>22</v>
      </c>
    </row>
    <row r="5425" spans="1:11" hidden="1" x14ac:dyDescent="0.25">
      <c r="A5425" s="434">
        <v>257043580</v>
      </c>
      <c r="B5425" s="434">
        <v>31376</v>
      </c>
      <c r="C5425" s="434" t="s">
        <v>39</v>
      </c>
      <c r="D5425" s="434" t="s">
        <v>13</v>
      </c>
      <c r="I5425" s="434">
        <v>11</v>
      </c>
    </row>
    <row r="5426" spans="1:11" hidden="1" x14ac:dyDescent="0.25">
      <c r="A5426" s="434">
        <v>257044000</v>
      </c>
      <c r="B5426" s="434">
        <v>22174</v>
      </c>
      <c r="C5426" s="434" t="s">
        <v>61</v>
      </c>
      <c r="D5426" s="434" t="s">
        <v>25</v>
      </c>
      <c r="E5426" s="434">
        <v>12</v>
      </c>
      <c r="F5426" s="434">
        <v>11750</v>
      </c>
      <c r="G5426" s="434">
        <v>6500</v>
      </c>
      <c r="H5426" s="434">
        <v>7403</v>
      </c>
      <c r="I5426" s="434">
        <v>107.6</v>
      </c>
      <c r="J5426" s="434">
        <v>0</v>
      </c>
      <c r="K5426" s="434">
        <v>2013</v>
      </c>
    </row>
    <row r="5427" spans="1:11" x14ac:dyDescent="0.25">
      <c r="A5427" s="434">
        <v>257044320</v>
      </c>
      <c r="B5427" s="434">
        <v>890683</v>
      </c>
      <c r="C5427" s="434" t="s">
        <v>59</v>
      </c>
      <c r="D5427" s="434" t="s">
        <v>13</v>
      </c>
      <c r="I5427" s="434">
        <v>9</v>
      </c>
      <c r="J5427" s="434">
        <v>0</v>
      </c>
      <c r="K5427" s="434">
        <v>1970</v>
      </c>
    </row>
    <row r="5428" spans="1:11" x14ac:dyDescent="0.25">
      <c r="A5428" s="434">
        <v>257044340</v>
      </c>
      <c r="B5428" s="434">
        <v>471552</v>
      </c>
      <c r="C5428" s="434" t="s">
        <v>59</v>
      </c>
      <c r="D5428" s="434" t="s">
        <v>13</v>
      </c>
      <c r="I5428" s="434">
        <v>12</v>
      </c>
      <c r="J5428" s="434">
        <v>0</v>
      </c>
      <c r="K5428" s="434">
        <v>1970</v>
      </c>
    </row>
    <row r="5429" spans="1:11" x14ac:dyDescent="0.25">
      <c r="A5429" s="434">
        <v>257044540</v>
      </c>
      <c r="B5429" s="434">
        <v>478540</v>
      </c>
      <c r="C5429" s="434" t="s">
        <v>59</v>
      </c>
      <c r="D5429" s="434" t="s">
        <v>13</v>
      </c>
      <c r="I5429" s="434">
        <v>11</v>
      </c>
      <c r="J5429" s="434">
        <v>0</v>
      </c>
      <c r="K5429" s="434">
        <v>1970</v>
      </c>
    </row>
    <row r="5430" spans="1:11" hidden="1" x14ac:dyDescent="0.25">
      <c r="A5430" s="434">
        <v>257044620</v>
      </c>
      <c r="B5430" s="434">
        <v>523633</v>
      </c>
      <c r="C5430" s="434" t="s">
        <v>42</v>
      </c>
      <c r="D5430" s="434" t="s">
        <v>17</v>
      </c>
      <c r="E5430" s="434">
        <v>0</v>
      </c>
      <c r="F5430" s="434">
        <v>882</v>
      </c>
      <c r="G5430" s="434">
        <v>0</v>
      </c>
      <c r="H5430" s="434">
        <v>2159</v>
      </c>
      <c r="I5430" s="434">
        <v>66.400000000000006</v>
      </c>
      <c r="J5430" s="434">
        <v>0</v>
      </c>
      <c r="K5430" s="434">
        <v>2018</v>
      </c>
    </row>
    <row r="5431" spans="1:11" x14ac:dyDescent="0.25">
      <c r="A5431" s="434">
        <v>257044640</v>
      </c>
      <c r="B5431" s="434">
        <v>86716</v>
      </c>
      <c r="C5431" s="434" t="s">
        <v>59</v>
      </c>
      <c r="D5431" s="434" t="s">
        <v>13</v>
      </c>
      <c r="I5431" s="434">
        <v>10</v>
      </c>
    </row>
    <row r="5432" spans="1:11" hidden="1" x14ac:dyDescent="0.25">
      <c r="A5432" s="434">
        <v>257044700</v>
      </c>
      <c r="B5432" s="434">
        <v>138452</v>
      </c>
      <c r="C5432" s="434" t="s">
        <v>42</v>
      </c>
      <c r="D5432" s="434" t="s">
        <v>13</v>
      </c>
      <c r="E5432" s="434">
        <v>10.5</v>
      </c>
      <c r="F5432" s="434">
        <v>206</v>
      </c>
      <c r="H5432" s="434">
        <v>113</v>
      </c>
      <c r="I5432" s="434">
        <v>26.62</v>
      </c>
      <c r="K5432" s="434">
        <v>1970</v>
      </c>
    </row>
    <row r="5433" spans="1:11" x14ac:dyDescent="0.25">
      <c r="A5433" s="434">
        <v>257044820</v>
      </c>
      <c r="B5433" s="434">
        <v>309387</v>
      </c>
      <c r="C5433" s="434" t="s">
        <v>59</v>
      </c>
      <c r="D5433" s="434" t="s">
        <v>13</v>
      </c>
      <c r="E5433" s="434">
        <v>0</v>
      </c>
      <c r="F5433" s="434">
        <v>1954</v>
      </c>
      <c r="G5433" s="434">
        <v>0</v>
      </c>
      <c r="H5433" s="434">
        <v>400</v>
      </c>
      <c r="I5433" s="434">
        <v>20.99</v>
      </c>
      <c r="J5433" s="434">
        <v>0</v>
      </c>
    </row>
    <row r="5434" spans="1:11" x14ac:dyDescent="0.25">
      <c r="A5434" s="434">
        <v>257044840</v>
      </c>
      <c r="B5434" s="434">
        <v>1200910</v>
      </c>
      <c r="C5434" s="434" t="s">
        <v>59</v>
      </c>
      <c r="D5434" s="434" t="s">
        <v>13</v>
      </c>
      <c r="I5434" s="434">
        <v>12</v>
      </c>
    </row>
    <row r="5435" spans="1:11" x14ac:dyDescent="0.25">
      <c r="A5435" s="434">
        <v>257045140</v>
      </c>
      <c r="B5435" s="434">
        <v>607102</v>
      </c>
      <c r="C5435" s="434" t="s">
        <v>59</v>
      </c>
      <c r="D5435" s="434" t="s">
        <v>13</v>
      </c>
      <c r="I5435" s="434">
        <v>11</v>
      </c>
      <c r="J5435" s="434">
        <v>0</v>
      </c>
      <c r="K5435" s="434">
        <v>1970</v>
      </c>
    </row>
    <row r="5436" spans="1:11" hidden="1" x14ac:dyDescent="0.25">
      <c r="A5436" s="434">
        <v>257045220</v>
      </c>
      <c r="B5436" s="434">
        <v>52426</v>
      </c>
      <c r="C5436" s="434" t="s">
        <v>61</v>
      </c>
      <c r="D5436" s="434" t="s">
        <v>13</v>
      </c>
      <c r="I5436" s="434">
        <v>14</v>
      </c>
    </row>
    <row r="5437" spans="1:11" x14ac:dyDescent="0.25">
      <c r="A5437" s="434">
        <v>257045240</v>
      </c>
      <c r="B5437" s="434">
        <v>600777</v>
      </c>
      <c r="C5437" s="434" t="s">
        <v>59</v>
      </c>
      <c r="D5437" s="434" t="s">
        <v>13</v>
      </c>
      <c r="I5437" s="434">
        <v>14</v>
      </c>
      <c r="J5437" s="434">
        <v>0</v>
      </c>
      <c r="K5437" s="434">
        <v>1970</v>
      </c>
    </row>
    <row r="5438" spans="1:11" hidden="1" x14ac:dyDescent="0.25">
      <c r="A5438" s="434">
        <v>257045400</v>
      </c>
      <c r="B5438" s="434">
        <v>718989</v>
      </c>
      <c r="C5438" s="434" t="s">
        <v>61</v>
      </c>
      <c r="D5438" s="434" t="s">
        <v>13</v>
      </c>
      <c r="I5438" s="434">
        <v>13</v>
      </c>
    </row>
    <row r="5439" spans="1:11" x14ac:dyDescent="0.25">
      <c r="A5439" s="434">
        <v>257045420</v>
      </c>
      <c r="B5439" s="434">
        <v>69965</v>
      </c>
      <c r="C5439" s="434" t="s">
        <v>59</v>
      </c>
      <c r="D5439" s="434" t="s">
        <v>17</v>
      </c>
      <c r="I5439" s="434">
        <v>32</v>
      </c>
    </row>
    <row r="5440" spans="1:11" x14ac:dyDescent="0.25">
      <c r="A5440" s="434">
        <v>257045640</v>
      </c>
      <c r="B5440" s="434">
        <v>355194</v>
      </c>
      <c r="C5440" s="434" t="s">
        <v>59</v>
      </c>
      <c r="D5440" s="434" t="s">
        <v>13</v>
      </c>
      <c r="I5440" s="434">
        <v>10</v>
      </c>
      <c r="J5440" s="434">
        <v>0</v>
      </c>
      <c r="K5440" s="434">
        <v>1970</v>
      </c>
    </row>
    <row r="5441" spans="1:11" hidden="1" x14ac:dyDescent="0.25">
      <c r="A5441" s="434">
        <v>257045650</v>
      </c>
      <c r="B5441" s="434">
        <v>821245</v>
      </c>
      <c r="C5441" s="434" t="s">
        <v>39</v>
      </c>
      <c r="D5441" s="434" t="s">
        <v>13</v>
      </c>
      <c r="E5441" s="434">
        <v>43727</v>
      </c>
      <c r="F5441" s="434">
        <v>1176</v>
      </c>
      <c r="G5441" s="434">
        <v>0</v>
      </c>
      <c r="H5441" s="434">
        <v>171</v>
      </c>
      <c r="I5441" s="434">
        <v>24</v>
      </c>
      <c r="J5441" s="434">
        <v>0</v>
      </c>
      <c r="K5441" s="434">
        <v>2018</v>
      </c>
    </row>
    <row r="5442" spans="1:11" x14ac:dyDescent="0.25">
      <c r="A5442" s="434">
        <v>257045940</v>
      </c>
      <c r="B5442" s="434">
        <v>1456633</v>
      </c>
      <c r="C5442" s="434" t="s">
        <v>59</v>
      </c>
      <c r="D5442" s="434" t="s">
        <v>13</v>
      </c>
      <c r="I5442" s="434">
        <v>15</v>
      </c>
      <c r="J5442" s="434">
        <v>0</v>
      </c>
      <c r="K5442" s="434">
        <v>1970</v>
      </c>
    </row>
    <row r="5443" spans="1:11" x14ac:dyDescent="0.25">
      <c r="A5443" s="434">
        <v>257046220</v>
      </c>
      <c r="B5443" s="434">
        <v>789361</v>
      </c>
      <c r="C5443" s="434" t="s">
        <v>59</v>
      </c>
      <c r="D5443" s="434" t="s">
        <v>13</v>
      </c>
      <c r="I5443" s="434">
        <v>9</v>
      </c>
      <c r="J5443" s="434">
        <v>0</v>
      </c>
      <c r="K5443" s="434">
        <v>1970</v>
      </c>
    </row>
    <row r="5444" spans="1:11" hidden="1" x14ac:dyDescent="0.25">
      <c r="A5444" s="434">
        <v>257046330</v>
      </c>
      <c r="B5444" s="434">
        <v>8216</v>
      </c>
      <c r="C5444" s="434" t="s">
        <v>61</v>
      </c>
      <c r="D5444" s="434" t="s">
        <v>13</v>
      </c>
      <c r="I5444" s="434">
        <v>15</v>
      </c>
    </row>
    <row r="5445" spans="1:11" hidden="1" x14ac:dyDescent="0.25">
      <c r="A5445" s="434">
        <v>257046450</v>
      </c>
      <c r="B5445" s="434">
        <v>175887</v>
      </c>
      <c r="C5445" s="434" t="s">
        <v>54</v>
      </c>
      <c r="D5445" s="434" t="s">
        <v>13</v>
      </c>
      <c r="I5445" s="434">
        <v>14</v>
      </c>
    </row>
    <row r="5446" spans="1:11" x14ac:dyDescent="0.25">
      <c r="A5446" s="434">
        <v>257046460</v>
      </c>
      <c r="B5446" s="434">
        <v>291419</v>
      </c>
      <c r="C5446" s="434" t="s">
        <v>59</v>
      </c>
      <c r="D5446" s="434" t="s">
        <v>17</v>
      </c>
      <c r="E5446" s="434">
        <v>0</v>
      </c>
      <c r="F5446" s="434">
        <v>2916</v>
      </c>
      <c r="G5446" s="434">
        <v>445</v>
      </c>
      <c r="H5446" s="434">
        <v>1285</v>
      </c>
      <c r="I5446" s="434">
        <v>45</v>
      </c>
      <c r="J5446" s="434">
        <v>0</v>
      </c>
    </row>
    <row r="5447" spans="1:11" hidden="1" x14ac:dyDescent="0.25">
      <c r="A5447" s="434">
        <v>257046500</v>
      </c>
      <c r="B5447" s="434">
        <v>467359</v>
      </c>
      <c r="C5447" s="434" t="s">
        <v>48</v>
      </c>
      <c r="D5447" s="434" t="s">
        <v>13</v>
      </c>
      <c r="I5447" s="434">
        <v>15</v>
      </c>
      <c r="J5447" s="434">
        <v>0</v>
      </c>
      <c r="K5447" s="434">
        <v>1970</v>
      </c>
    </row>
    <row r="5448" spans="1:11" x14ac:dyDescent="0.25">
      <c r="A5448" s="434">
        <v>257046600</v>
      </c>
      <c r="B5448" s="434">
        <v>284982</v>
      </c>
      <c r="C5448" s="434" t="s">
        <v>59</v>
      </c>
      <c r="D5448" s="434" t="s">
        <v>13</v>
      </c>
      <c r="I5448" s="434">
        <v>11</v>
      </c>
      <c r="J5448" s="434">
        <v>0</v>
      </c>
      <c r="K5448" s="434">
        <v>1970</v>
      </c>
    </row>
    <row r="5449" spans="1:11" hidden="1" x14ac:dyDescent="0.25">
      <c r="A5449" s="434">
        <v>257046610</v>
      </c>
      <c r="B5449" s="434">
        <v>567220</v>
      </c>
      <c r="C5449" s="434" t="s">
        <v>42</v>
      </c>
      <c r="D5449" s="434" t="s">
        <v>17</v>
      </c>
      <c r="E5449" s="434">
        <v>0</v>
      </c>
      <c r="F5449" s="434">
        <v>0</v>
      </c>
      <c r="G5449" s="434">
        <v>0</v>
      </c>
      <c r="H5449" s="434">
        <v>2159</v>
      </c>
      <c r="I5449" s="434">
        <v>66.400000000000006</v>
      </c>
      <c r="J5449" s="434">
        <v>0</v>
      </c>
      <c r="K5449" s="434">
        <v>2018</v>
      </c>
    </row>
    <row r="5450" spans="1:11" hidden="1" x14ac:dyDescent="0.25">
      <c r="A5450" s="434">
        <v>257046700</v>
      </c>
      <c r="B5450" s="434">
        <v>1426918</v>
      </c>
      <c r="C5450" s="434" t="s">
        <v>42</v>
      </c>
      <c r="D5450" s="434" t="s">
        <v>17</v>
      </c>
      <c r="E5450" s="434">
        <v>11</v>
      </c>
      <c r="F5450" s="434">
        <v>478</v>
      </c>
      <c r="G5450" s="434">
        <v>165</v>
      </c>
      <c r="H5450" s="434">
        <v>615</v>
      </c>
      <c r="I5450" s="434">
        <v>49.08</v>
      </c>
      <c r="J5450" s="434">
        <v>0</v>
      </c>
      <c r="K5450" s="434">
        <v>1968</v>
      </c>
    </row>
    <row r="5451" spans="1:11" x14ac:dyDescent="0.25">
      <c r="A5451" s="434">
        <v>257046840</v>
      </c>
      <c r="B5451" s="434">
        <v>417070</v>
      </c>
      <c r="C5451" s="434" t="s">
        <v>59</v>
      </c>
      <c r="D5451" s="434" t="s">
        <v>13</v>
      </c>
      <c r="I5451" s="434">
        <v>14</v>
      </c>
    </row>
    <row r="5452" spans="1:11" x14ac:dyDescent="0.25">
      <c r="A5452" s="434">
        <v>257046900</v>
      </c>
      <c r="B5452" s="434">
        <v>235946</v>
      </c>
      <c r="C5452" s="434" t="s">
        <v>59</v>
      </c>
      <c r="D5452" s="434" t="s">
        <v>13</v>
      </c>
      <c r="I5452" s="434">
        <v>11</v>
      </c>
      <c r="J5452" s="434">
        <v>0</v>
      </c>
      <c r="K5452" s="434">
        <v>1970</v>
      </c>
    </row>
    <row r="5453" spans="1:11" x14ac:dyDescent="0.25">
      <c r="A5453" s="434">
        <v>257046940</v>
      </c>
      <c r="B5453" s="434">
        <v>319615</v>
      </c>
      <c r="C5453" s="434" t="s">
        <v>59</v>
      </c>
      <c r="D5453" s="434" t="s">
        <v>13</v>
      </c>
      <c r="I5453" s="434">
        <v>15</v>
      </c>
      <c r="J5453" s="434">
        <v>0</v>
      </c>
      <c r="K5453" s="434">
        <v>1970</v>
      </c>
    </row>
    <row r="5454" spans="1:11" hidden="1" x14ac:dyDescent="0.25">
      <c r="A5454" s="434">
        <v>257046980</v>
      </c>
      <c r="B5454" s="434">
        <v>34668</v>
      </c>
      <c r="C5454" s="434" t="s">
        <v>61</v>
      </c>
      <c r="D5454" s="434" t="s">
        <v>13</v>
      </c>
      <c r="I5454" s="434">
        <v>15</v>
      </c>
    </row>
    <row r="5455" spans="1:11" hidden="1" x14ac:dyDescent="0.25">
      <c r="A5455" s="434">
        <v>257047000</v>
      </c>
      <c r="B5455" s="434">
        <v>3980074</v>
      </c>
      <c r="C5455" s="434" t="s">
        <v>56</v>
      </c>
      <c r="D5455" s="434" t="s">
        <v>13</v>
      </c>
      <c r="I5455" s="434">
        <v>18</v>
      </c>
      <c r="J5455" s="434">
        <v>0</v>
      </c>
      <c r="K5455" s="434">
        <v>1970</v>
      </c>
    </row>
    <row r="5456" spans="1:11" x14ac:dyDescent="0.25">
      <c r="A5456" s="434">
        <v>257047240</v>
      </c>
      <c r="B5456" s="434">
        <v>430002</v>
      </c>
      <c r="C5456" s="434" t="s">
        <v>59</v>
      </c>
      <c r="D5456" s="434" t="s">
        <v>13</v>
      </c>
      <c r="I5456" s="434">
        <v>10</v>
      </c>
      <c r="J5456" s="434">
        <v>0</v>
      </c>
      <c r="K5456" s="434">
        <v>1970</v>
      </c>
    </row>
    <row r="5457" spans="1:11" hidden="1" x14ac:dyDescent="0.25">
      <c r="A5457" s="434">
        <v>257047800</v>
      </c>
      <c r="B5457" s="434">
        <v>67771</v>
      </c>
      <c r="C5457" s="434" t="s">
        <v>61</v>
      </c>
      <c r="D5457" s="434" t="s">
        <v>13</v>
      </c>
      <c r="I5457" s="434">
        <v>15</v>
      </c>
    </row>
    <row r="5458" spans="1:11" x14ac:dyDescent="0.25">
      <c r="A5458" s="434">
        <v>257047900</v>
      </c>
      <c r="B5458" s="434">
        <v>325949</v>
      </c>
      <c r="C5458" s="434" t="s">
        <v>59</v>
      </c>
      <c r="D5458" s="434" t="s">
        <v>13</v>
      </c>
      <c r="I5458" s="434">
        <v>11</v>
      </c>
      <c r="J5458" s="434">
        <v>0</v>
      </c>
      <c r="K5458" s="434">
        <v>1970</v>
      </c>
    </row>
    <row r="5459" spans="1:11" hidden="1" x14ac:dyDescent="0.25">
      <c r="A5459" s="434">
        <v>257048700</v>
      </c>
      <c r="B5459" s="434">
        <v>2219597</v>
      </c>
      <c r="C5459" s="434" t="s">
        <v>42</v>
      </c>
      <c r="D5459" s="434" t="s">
        <v>17</v>
      </c>
      <c r="E5459" s="434">
        <v>11</v>
      </c>
      <c r="F5459" s="434">
        <v>736</v>
      </c>
      <c r="G5459" s="434">
        <v>240</v>
      </c>
      <c r="H5459" s="434">
        <v>739</v>
      </c>
      <c r="I5459" s="434">
        <v>57.02</v>
      </c>
      <c r="J5459" s="434">
        <v>0</v>
      </c>
      <c r="K5459" s="434">
        <v>1979</v>
      </c>
    </row>
    <row r="5460" spans="1:11" hidden="1" x14ac:dyDescent="0.25">
      <c r="A5460" s="434">
        <v>257048880</v>
      </c>
      <c r="B5460" s="434">
        <v>324260</v>
      </c>
      <c r="C5460" s="434" t="s">
        <v>61</v>
      </c>
      <c r="D5460" s="434" t="s">
        <v>25</v>
      </c>
      <c r="E5460" s="434">
        <v>12</v>
      </c>
      <c r="F5460" s="434">
        <v>1949</v>
      </c>
      <c r="G5460" s="434">
        <v>6063</v>
      </c>
      <c r="H5460" s="434">
        <v>3991</v>
      </c>
      <c r="I5460" s="434">
        <v>111.4</v>
      </c>
      <c r="J5460" s="434">
        <v>0</v>
      </c>
      <c r="K5460" s="434">
        <v>2004</v>
      </c>
    </row>
    <row r="5461" spans="1:11" x14ac:dyDescent="0.25">
      <c r="A5461" s="434">
        <v>257048900</v>
      </c>
      <c r="B5461" s="434">
        <v>195151</v>
      </c>
      <c r="C5461" s="434" t="s">
        <v>59</v>
      </c>
      <c r="D5461" s="434" t="s">
        <v>13</v>
      </c>
      <c r="I5461" s="434">
        <v>10</v>
      </c>
      <c r="J5461" s="434">
        <v>0</v>
      </c>
      <c r="K5461" s="434">
        <v>1970</v>
      </c>
    </row>
    <row r="5462" spans="1:11" x14ac:dyDescent="0.25">
      <c r="A5462" s="434">
        <v>257049140</v>
      </c>
      <c r="B5462" s="434">
        <v>685002</v>
      </c>
      <c r="C5462" s="434" t="s">
        <v>59</v>
      </c>
      <c r="D5462" s="434" t="s">
        <v>13</v>
      </c>
      <c r="I5462" s="434">
        <v>11</v>
      </c>
      <c r="J5462" s="434">
        <v>0</v>
      </c>
      <c r="K5462" s="434">
        <v>1970</v>
      </c>
    </row>
    <row r="5463" spans="1:11" x14ac:dyDescent="0.25">
      <c r="A5463" s="434">
        <v>257049240</v>
      </c>
      <c r="B5463" s="434">
        <v>26567</v>
      </c>
      <c r="C5463" s="434" t="s">
        <v>59</v>
      </c>
      <c r="D5463" s="434" t="s">
        <v>13</v>
      </c>
      <c r="I5463" s="434">
        <v>12</v>
      </c>
    </row>
    <row r="5464" spans="1:11" hidden="1" x14ac:dyDescent="0.25">
      <c r="A5464" s="434">
        <v>257049700</v>
      </c>
      <c r="B5464" s="434">
        <v>3103664</v>
      </c>
      <c r="C5464" s="434" t="s">
        <v>42</v>
      </c>
      <c r="D5464" s="434" t="s">
        <v>17</v>
      </c>
      <c r="E5464" s="434">
        <v>13.5</v>
      </c>
      <c r="F5464" s="434">
        <v>735</v>
      </c>
      <c r="G5464" s="434">
        <v>137</v>
      </c>
      <c r="H5464" s="434">
        <v>638</v>
      </c>
      <c r="I5464" s="434">
        <v>56</v>
      </c>
      <c r="J5464" s="434">
        <v>0</v>
      </c>
      <c r="K5464" s="434">
        <v>1987</v>
      </c>
    </row>
    <row r="5465" spans="1:11" x14ac:dyDescent="0.25">
      <c r="A5465" s="434">
        <v>257049840</v>
      </c>
      <c r="B5465" s="434">
        <v>167547</v>
      </c>
      <c r="C5465" s="434" t="s">
        <v>59</v>
      </c>
      <c r="D5465" s="434" t="s">
        <v>13</v>
      </c>
      <c r="I5465" s="434">
        <v>10</v>
      </c>
      <c r="J5465" s="434">
        <v>0</v>
      </c>
      <c r="K5465" s="434">
        <v>1970</v>
      </c>
    </row>
    <row r="5466" spans="1:11" hidden="1" x14ac:dyDescent="0.25">
      <c r="A5466" s="434">
        <v>257050000</v>
      </c>
      <c r="B5466" s="434">
        <v>91921</v>
      </c>
      <c r="C5466" s="434" t="s">
        <v>46</v>
      </c>
      <c r="D5466" s="434" t="s">
        <v>22</v>
      </c>
      <c r="E5466" s="434">
        <v>17</v>
      </c>
      <c r="F5466" s="434">
        <v>14000</v>
      </c>
      <c r="G5466" s="434">
        <v>4352</v>
      </c>
      <c r="H5466" s="434">
        <v>6279</v>
      </c>
      <c r="I5466" s="434">
        <v>85.2</v>
      </c>
      <c r="J5466" s="434">
        <v>0</v>
      </c>
      <c r="K5466" s="434">
        <v>2012</v>
      </c>
    </row>
    <row r="5467" spans="1:11" x14ac:dyDescent="0.25">
      <c r="A5467" s="434">
        <v>257050040</v>
      </c>
      <c r="B5467" s="434">
        <v>165740</v>
      </c>
      <c r="C5467" s="434" t="s">
        <v>59</v>
      </c>
      <c r="D5467" s="434" t="s">
        <v>13</v>
      </c>
      <c r="I5467" s="434">
        <v>14</v>
      </c>
    </row>
    <row r="5468" spans="1:11" x14ac:dyDescent="0.25">
      <c r="A5468" s="434">
        <v>257050440</v>
      </c>
      <c r="B5468" s="434">
        <v>3243919</v>
      </c>
      <c r="C5468" s="434" t="s">
        <v>59</v>
      </c>
      <c r="D5468" s="434" t="s">
        <v>13</v>
      </c>
      <c r="I5468" s="434">
        <v>14</v>
      </c>
      <c r="J5468" s="434">
        <v>0</v>
      </c>
      <c r="K5468" s="434">
        <v>1970</v>
      </c>
    </row>
    <row r="5469" spans="1:11" x14ac:dyDescent="0.25">
      <c r="A5469" s="434">
        <v>257050740</v>
      </c>
      <c r="B5469" s="434">
        <v>57760</v>
      </c>
      <c r="C5469" s="434" t="s">
        <v>59</v>
      </c>
      <c r="D5469" s="434" t="s">
        <v>13</v>
      </c>
      <c r="I5469" s="434">
        <v>11</v>
      </c>
      <c r="J5469" s="434">
        <v>0</v>
      </c>
      <c r="K5469" s="434">
        <v>1970</v>
      </c>
    </row>
    <row r="5470" spans="1:11" hidden="1" x14ac:dyDescent="0.25">
      <c r="A5470" s="434">
        <v>257050800</v>
      </c>
      <c r="B5470" s="434">
        <v>1434900</v>
      </c>
      <c r="C5470" s="434" t="s">
        <v>56</v>
      </c>
      <c r="D5470" s="434" t="s">
        <v>13</v>
      </c>
      <c r="I5470" s="434">
        <v>14</v>
      </c>
      <c r="J5470" s="434">
        <v>0</v>
      </c>
      <c r="K5470" s="434">
        <v>1970</v>
      </c>
    </row>
    <row r="5471" spans="1:11" x14ac:dyDescent="0.25">
      <c r="A5471" s="434">
        <v>257051140</v>
      </c>
      <c r="B5471" s="434">
        <v>1368651</v>
      </c>
      <c r="C5471" s="434" t="s">
        <v>59</v>
      </c>
      <c r="D5471" s="434" t="s">
        <v>13</v>
      </c>
      <c r="I5471" s="434">
        <v>15</v>
      </c>
      <c r="J5471" s="434">
        <v>0</v>
      </c>
      <c r="K5471" s="434">
        <v>1970</v>
      </c>
    </row>
    <row r="5472" spans="1:11" hidden="1" x14ac:dyDescent="0.25">
      <c r="A5472" s="434">
        <v>257051200</v>
      </c>
      <c r="B5472" s="434">
        <v>6649</v>
      </c>
      <c r="C5472" s="434" t="s">
        <v>56</v>
      </c>
      <c r="D5472" s="434" t="s">
        <v>13</v>
      </c>
      <c r="I5472" s="434">
        <v>8</v>
      </c>
      <c r="J5472" s="434">
        <v>0</v>
      </c>
      <c r="K5472" s="434">
        <v>1970</v>
      </c>
    </row>
    <row r="5473" spans="1:11" hidden="1" x14ac:dyDescent="0.25">
      <c r="A5473" s="434">
        <v>257051700</v>
      </c>
      <c r="B5473" s="434">
        <v>1853207</v>
      </c>
      <c r="C5473" s="434" t="s">
        <v>42</v>
      </c>
      <c r="D5473" s="434" t="s">
        <v>22</v>
      </c>
      <c r="E5473" s="434">
        <v>15</v>
      </c>
      <c r="F5473" s="434">
        <v>2399</v>
      </c>
      <c r="G5473" s="434">
        <v>100</v>
      </c>
      <c r="H5473" s="434">
        <v>2631</v>
      </c>
      <c r="I5473" s="434">
        <v>84</v>
      </c>
      <c r="K5473" s="434">
        <v>1993</v>
      </c>
    </row>
    <row r="5474" spans="1:11" hidden="1" x14ac:dyDescent="0.25">
      <c r="A5474" s="434">
        <v>257052200</v>
      </c>
      <c r="B5474" s="434">
        <v>5341</v>
      </c>
      <c r="C5474" s="434" t="s">
        <v>56</v>
      </c>
      <c r="D5474" s="434" t="s">
        <v>13</v>
      </c>
      <c r="I5474" s="434">
        <v>8</v>
      </c>
      <c r="J5474" s="434">
        <v>0</v>
      </c>
      <c r="K5474" s="434">
        <v>1970</v>
      </c>
    </row>
    <row r="5475" spans="1:11" hidden="1" x14ac:dyDescent="0.25">
      <c r="A5475" s="434">
        <v>257052490</v>
      </c>
      <c r="B5475" s="434">
        <v>217725</v>
      </c>
      <c r="C5475" s="434" t="s">
        <v>61</v>
      </c>
      <c r="D5475" s="434" t="s">
        <v>13</v>
      </c>
      <c r="I5475" s="434">
        <v>11</v>
      </c>
    </row>
    <row r="5476" spans="1:11" hidden="1" x14ac:dyDescent="0.25">
      <c r="A5476" s="434">
        <v>257052500</v>
      </c>
      <c r="B5476" s="434">
        <v>188045</v>
      </c>
      <c r="C5476" s="434" t="s">
        <v>61</v>
      </c>
      <c r="D5476" s="434" t="s">
        <v>13</v>
      </c>
      <c r="I5476" s="434">
        <v>22</v>
      </c>
      <c r="J5476" s="434">
        <v>0</v>
      </c>
      <c r="K5476" s="434">
        <v>1970</v>
      </c>
    </row>
    <row r="5477" spans="1:11" x14ac:dyDescent="0.25">
      <c r="A5477" s="434">
        <v>257052600</v>
      </c>
      <c r="B5477" s="434">
        <v>85632</v>
      </c>
      <c r="C5477" s="434" t="s">
        <v>59</v>
      </c>
      <c r="D5477" s="434" t="s">
        <v>13</v>
      </c>
      <c r="I5477" s="434">
        <v>9</v>
      </c>
      <c r="J5477" s="434">
        <v>0</v>
      </c>
      <c r="K5477" s="434">
        <v>1970</v>
      </c>
    </row>
    <row r="5478" spans="1:11" hidden="1" x14ac:dyDescent="0.25">
      <c r="A5478" s="434">
        <v>257052700</v>
      </c>
      <c r="B5478" s="434">
        <v>534737</v>
      </c>
      <c r="C5478" s="434" t="s">
        <v>42</v>
      </c>
      <c r="D5478" s="434" t="s">
        <v>13</v>
      </c>
      <c r="E5478" s="434">
        <v>9</v>
      </c>
      <c r="F5478" s="434">
        <v>263</v>
      </c>
      <c r="G5478" s="434">
        <v>0</v>
      </c>
      <c r="H5478" s="434">
        <v>113</v>
      </c>
      <c r="I5478" s="434">
        <v>25.84</v>
      </c>
      <c r="J5478" s="434">
        <v>0</v>
      </c>
      <c r="K5478" s="434">
        <v>1972</v>
      </c>
    </row>
    <row r="5479" spans="1:11" hidden="1" x14ac:dyDescent="0.25">
      <c r="A5479" s="434">
        <v>257052800</v>
      </c>
      <c r="B5479" s="434">
        <v>496408</v>
      </c>
      <c r="C5479" s="434" t="s">
        <v>39</v>
      </c>
      <c r="D5479" s="434" t="s">
        <v>13</v>
      </c>
      <c r="I5479" s="434">
        <v>18</v>
      </c>
    </row>
    <row r="5480" spans="1:11" x14ac:dyDescent="0.25">
      <c r="A5480" s="434">
        <v>257053240</v>
      </c>
      <c r="B5480" s="434">
        <v>1498797</v>
      </c>
      <c r="C5480" s="434" t="s">
        <v>59</v>
      </c>
      <c r="D5480" s="434" t="s">
        <v>13</v>
      </c>
      <c r="I5480" s="434">
        <v>13</v>
      </c>
      <c r="J5480" s="434">
        <v>0</v>
      </c>
      <c r="K5480" s="434">
        <v>1970</v>
      </c>
    </row>
    <row r="5481" spans="1:11" hidden="1" x14ac:dyDescent="0.25">
      <c r="A5481" s="434">
        <v>257053350</v>
      </c>
      <c r="B5481" s="434">
        <v>687154</v>
      </c>
      <c r="C5481" s="434" t="s">
        <v>54</v>
      </c>
      <c r="D5481" s="434" t="s">
        <v>17</v>
      </c>
      <c r="E5481" s="434">
        <v>12</v>
      </c>
      <c r="F5481" s="434">
        <v>2500</v>
      </c>
      <c r="G5481" s="434">
        <v>63</v>
      </c>
      <c r="H5481" s="434">
        <v>254</v>
      </c>
      <c r="I5481" s="434">
        <v>31.1</v>
      </c>
      <c r="J5481" s="434">
        <v>0</v>
      </c>
      <c r="K5481" s="434">
        <v>2008</v>
      </c>
    </row>
    <row r="5482" spans="1:11" x14ac:dyDescent="0.25">
      <c r="A5482" s="434">
        <v>257053440</v>
      </c>
      <c r="B5482" s="434">
        <v>387766</v>
      </c>
      <c r="C5482" s="434" t="s">
        <v>59</v>
      </c>
      <c r="D5482" s="434" t="s">
        <v>13</v>
      </c>
      <c r="I5482" s="434">
        <v>15</v>
      </c>
      <c r="J5482" s="434">
        <v>0</v>
      </c>
      <c r="K5482" s="434">
        <v>1970</v>
      </c>
    </row>
    <row r="5483" spans="1:11" hidden="1" x14ac:dyDescent="0.25">
      <c r="A5483" s="434">
        <v>257053650</v>
      </c>
      <c r="B5483" s="434">
        <v>657158</v>
      </c>
      <c r="C5483" s="434" t="s">
        <v>56</v>
      </c>
      <c r="D5483" s="434" t="s">
        <v>13</v>
      </c>
      <c r="E5483" s="434">
        <v>0</v>
      </c>
      <c r="F5483" s="434">
        <v>0</v>
      </c>
      <c r="G5483" s="434">
        <v>0</v>
      </c>
      <c r="H5483" s="434">
        <v>172</v>
      </c>
      <c r="I5483" s="434">
        <v>19</v>
      </c>
      <c r="J5483" s="434">
        <v>0</v>
      </c>
    </row>
    <row r="5484" spans="1:11" hidden="1" x14ac:dyDescent="0.25">
      <c r="A5484" s="434">
        <v>257053700</v>
      </c>
      <c r="B5484" s="434">
        <v>1350759</v>
      </c>
      <c r="C5484" s="434" t="s">
        <v>42</v>
      </c>
      <c r="D5484" s="434" t="s">
        <v>17</v>
      </c>
      <c r="E5484" s="434">
        <v>0</v>
      </c>
      <c r="F5484" s="434">
        <v>460</v>
      </c>
      <c r="G5484" s="434">
        <v>77</v>
      </c>
      <c r="H5484" s="434">
        <v>310</v>
      </c>
      <c r="I5484" s="434">
        <v>39.68</v>
      </c>
      <c r="J5484" s="434">
        <v>0</v>
      </c>
      <c r="K5484" s="434">
        <v>1973</v>
      </c>
    </row>
    <row r="5485" spans="1:11" x14ac:dyDescent="0.25">
      <c r="A5485" s="434">
        <v>257053940</v>
      </c>
      <c r="B5485" s="434">
        <v>262630</v>
      </c>
      <c r="C5485" s="434" t="s">
        <v>59</v>
      </c>
      <c r="D5485" s="434" t="s">
        <v>13</v>
      </c>
      <c r="I5485" s="434">
        <v>11</v>
      </c>
      <c r="J5485" s="434">
        <v>0</v>
      </c>
      <c r="K5485" s="434">
        <v>1970</v>
      </c>
    </row>
    <row r="5486" spans="1:11" hidden="1" x14ac:dyDescent="0.25">
      <c r="A5486" s="434">
        <v>257054000</v>
      </c>
      <c r="B5486" s="434">
        <v>3672750</v>
      </c>
      <c r="C5486" s="434" t="s">
        <v>56</v>
      </c>
      <c r="D5486" s="434" t="s">
        <v>13</v>
      </c>
      <c r="I5486" s="434">
        <v>18</v>
      </c>
      <c r="J5486" s="434">
        <v>0</v>
      </c>
      <c r="K5486" s="434">
        <v>1970</v>
      </c>
    </row>
    <row r="5487" spans="1:11" x14ac:dyDescent="0.25">
      <c r="A5487" s="434">
        <v>257054140</v>
      </c>
      <c r="B5487" s="434">
        <v>353674</v>
      </c>
      <c r="C5487" s="434" t="s">
        <v>59</v>
      </c>
      <c r="D5487" s="434" t="s">
        <v>13</v>
      </c>
      <c r="I5487" s="434">
        <v>10</v>
      </c>
      <c r="J5487" s="434">
        <v>0</v>
      </c>
      <c r="K5487" s="434">
        <v>1970</v>
      </c>
    </row>
    <row r="5488" spans="1:11" hidden="1" x14ac:dyDescent="0.25">
      <c r="A5488" s="434">
        <v>257054390</v>
      </c>
      <c r="B5488" s="434">
        <v>370571</v>
      </c>
      <c r="C5488" s="434" t="s">
        <v>42</v>
      </c>
      <c r="D5488" s="434" t="s">
        <v>25</v>
      </c>
      <c r="E5488" s="434">
        <v>0</v>
      </c>
      <c r="F5488" s="434">
        <v>1792</v>
      </c>
      <c r="G5488" s="434">
        <v>0</v>
      </c>
      <c r="H5488" s="434">
        <v>2641</v>
      </c>
      <c r="I5488" s="434">
        <v>111</v>
      </c>
      <c r="J5488" s="434">
        <v>0</v>
      </c>
      <c r="K5488" s="434">
        <v>2018</v>
      </c>
    </row>
    <row r="5489" spans="1:11" hidden="1" x14ac:dyDescent="0.25">
      <c r="A5489" s="434">
        <v>257054580</v>
      </c>
      <c r="B5489" s="434">
        <v>60373</v>
      </c>
      <c r="C5489" s="434" t="s">
        <v>20</v>
      </c>
      <c r="D5489" s="434" t="s">
        <v>22</v>
      </c>
      <c r="E5489" s="434">
        <v>14.1</v>
      </c>
      <c r="F5489" s="434">
        <v>2940</v>
      </c>
      <c r="G5489" s="434">
        <v>4864</v>
      </c>
      <c r="H5489" s="434">
        <v>3224</v>
      </c>
      <c r="I5489" s="434">
        <v>87.5</v>
      </c>
      <c r="J5489" s="434">
        <v>4725</v>
      </c>
      <c r="K5489" s="434">
        <v>1992</v>
      </c>
    </row>
    <row r="5490" spans="1:11" x14ac:dyDescent="0.25">
      <c r="A5490" s="434">
        <v>257054740</v>
      </c>
      <c r="B5490" s="434">
        <v>1669196</v>
      </c>
      <c r="C5490" s="434" t="s">
        <v>59</v>
      </c>
      <c r="D5490" s="434" t="s">
        <v>13</v>
      </c>
      <c r="I5490" s="434">
        <v>14</v>
      </c>
      <c r="J5490" s="434">
        <v>0</v>
      </c>
      <c r="K5490" s="434">
        <v>1970</v>
      </c>
    </row>
    <row r="5491" spans="1:11" hidden="1" x14ac:dyDescent="0.25">
      <c r="A5491" s="434">
        <v>257054800</v>
      </c>
      <c r="B5491" s="434">
        <v>339368</v>
      </c>
      <c r="C5491" s="434" t="s">
        <v>20</v>
      </c>
      <c r="D5491" s="434" t="s">
        <v>22</v>
      </c>
      <c r="E5491" s="434">
        <v>14.1</v>
      </c>
      <c r="F5491" s="434">
        <v>2940</v>
      </c>
      <c r="G5491" s="434">
        <v>4864</v>
      </c>
      <c r="H5491" s="434">
        <v>3222</v>
      </c>
      <c r="I5491" s="434">
        <v>87.5</v>
      </c>
      <c r="J5491" s="434">
        <v>0</v>
      </c>
      <c r="K5491" s="434">
        <v>1970</v>
      </c>
    </row>
    <row r="5492" spans="1:11" hidden="1" x14ac:dyDescent="0.25">
      <c r="A5492" s="434">
        <v>257054910</v>
      </c>
      <c r="B5492" s="434">
        <v>386646</v>
      </c>
      <c r="C5492" s="434" t="s">
        <v>42</v>
      </c>
      <c r="D5492" s="434" t="s">
        <v>25</v>
      </c>
      <c r="E5492" s="434">
        <v>10</v>
      </c>
      <c r="F5492" s="434">
        <v>1792</v>
      </c>
      <c r="G5492" s="434">
        <v>0</v>
      </c>
      <c r="H5492" s="434">
        <v>2641</v>
      </c>
      <c r="I5492" s="434">
        <v>111</v>
      </c>
      <c r="J5492" s="434">
        <v>0</v>
      </c>
      <c r="K5492" s="434">
        <v>2019</v>
      </c>
    </row>
    <row r="5493" spans="1:11" hidden="1" x14ac:dyDescent="0.25">
      <c r="A5493" s="434">
        <v>257054950</v>
      </c>
      <c r="B5493" s="434">
        <v>273505</v>
      </c>
      <c r="C5493" s="434" t="s">
        <v>42</v>
      </c>
      <c r="D5493" s="434" t="s">
        <v>25</v>
      </c>
      <c r="E5493" s="434">
        <v>0</v>
      </c>
      <c r="F5493" s="434">
        <v>1792</v>
      </c>
      <c r="G5493" s="434">
        <v>0</v>
      </c>
      <c r="H5493" s="434">
        <v>2641</v>
      </c>
      <c r="I5493" s="434">
        <v>111</v>
      </c>
      <c r="J5493" s="434">
        <v>0</v>
      </c>
      <c r="K5493" s="434">
        <v>2019</v>
      </c>
    </row>
    <row r="5494" spans="1:11" hidden="1" x14ac:dyDescent="0.25">
      <c r="A5494" s="434">
        <v>257055000</v>
      </c>
      <c r="B5494" s="434">
        <v>1399783</v>
      </c>
      <c r="C5494" s="434" t="s">
        <v>46</v>
      </c>
      <c r="D5494" s="434" t="s">
        <v>22</v>
      </c>
      <c r="E5494" s="434">
        <v>12.5</v>
      </c>
      <c r="F5494" s="434">
        <v>7.3</v>
      </c>
      <c r="G5494" s="434">
        <v>5483</v>
      </c>
      <c r="H5494" s="434">
        <v>4344</v>
      </c>
      <c r="I5494" s="434">
        <v>85</v>
      </c>
      <c r="J5494" s="434">
        <v>0</v>
      </c>
      <c r="K5494" s="434">
        <v>1970</v>
      </c>
    </row>
    <row r="5495" spans="1:11" hidden="1" x14ac:dyDescent="0.25">
      <c r="A5495" s="434">
        <v>257055200</v>
      </c>
      <c r="B5495" s="434">
        <v>8598</v>
      </c>
      <c r="C5495" s="434" t="s">
        <v>56</v>
      </c>
      <c r="D5495" s="434" t="s">
        <v>13</v>
      </c>
      <c r="I5495" s="434">
        <v>8</v>
      </c>
      <c r="J5495" s="434">
        <v>0</v>
      </c>
      <c r="K5495" s="434">
        <v>1970</v>
      </c>
    </row>
    <row r="5496" spans="1:11" hidden="1" x14ac:dyDescent="0.25">
      <c r="A5496" s="434">
        <v>257055500</v>
      </c>
      <c r="B5496" s="434">
        <v>679043</v>
      </c>
      <c r="C5496" s="434" t="s">
        <v>56</v>
      </c>
      <c r="D5496" s="434" t="s">
        <v>13</v>
      </c>
      <c r="I5496" s="434">
        <v>15</v>
      </c>
      <c r="J5496" s="434">
        <v>0</v>
      </c>
      <c r="K5496" s="434">
        <v>1970</v>
      </c>
    </row>
    <row r="5497" spans="1:11" hidden="1" x14ac:dyDescent="0.25">
      <c r="A5497" s="434">
        <v>257055600</v>
      </c>
      <c r="B5497" s="434">
        <v>14416</v>
      </c>
      <c r="C5497" s="434" t="s">
        <v>39</v>
      </c>
      <c r="D5497" s="434" t="s">
        <v>13</v>
      </c>
      <c r="E5497" s="434">
        <v>10</v>
      </c>
      <c r="F5497" s="434">
        <v>338</v>
      </c>
      <c r="H5497" s="434">
        <v>121</v>
      </c>
      <c r="I5497" s="434">
        <v>28.37</v>
      </c>
      <c r="K5497" s="434">
        <v>1938</v>
      </c>
    </row>
    <row r="5498" spans="1:11" hidden="1" x14ac:dyDescent="0.25">
      <c r="A5498" s="434">
        <v>257055700</v>
      </c>
      <c r="B5498" s="434">
        <v>2245095</v>
      </c>
      <c r="C5498" s="434" t="s">
        <v>42</v>
      </c>
      <c r="D5498" s="434" t="s">
        <v>13</v>
      </c>
      <c r="E5498" s="434">
        <v>11.5</v>
      </c>
      <c r="F5498" s="434">
        <v>440</v>
      </c>
      <c r="G5498" s="434">
        <v>105</v>
      </c>
      <c r="H5498" s="434">
        <v>156</v>
      </c>
      <c r="I5498" s="434">
        <v>27.81</v>
      </c>
      <c r="J5498" s="434">
        <v>0</v>
      </c>
      <c r="K5498" s="434">
        <v>1987</v>
      </c>
    </row>
    <row r="5499" spans="1:11" hidden="1" x14ac:dyDescent="0.25">
      <c r="A5499" s="434">
        <v>257055860</v>
      </c>
      <c r="B5499" s="434">
        <v>314083</v>
      </c>
      <c r="C5499" s="434" t="s">
        <v>42</v>
      </c>
      <c r="D5499" s="434" t="s">
        <v>25</v>
      </c>
      <c r="E5499" s="434">
        <v>0</v>
      </c>
      <c r="F5499" s="434">
        <v>7290</v>
      </c>
      <c r="G5499" s="434">
        <v>1162</v>
      </c>
      <c r="H5499" s="434">
        <v>7294</v>
      </c>
      <c r="I5499" s="434">
        <v>134</v>
      </c>
      <c r="J5499" s="434">
        <v>0</v>
      </c>
      <c r="K5499" s="434">
        <v>2019</v>
      </c>
    </row>
    <row r="5500" spans="1:11" hidden="1" x14ac:dyDescent="0.25">
      <c r="A5500" s="434">
        <v>257055910</v>
      </c>
      <c r="B5500" s="434">
        <v>298207</v>
      </c>
      <c r="C5500" s="434" t="s">
        <v>42</v>
      </c>
      <c r="D5500" s="434" t="s">
        <v>25</v>
      </c>
      <c r="E5500" s="434">
        <v>0</v>
      </c>
      <c r="F5500" s="434">
        <v>7290</v>
      </c>
      <c r="G5500" s="434">
        <v>1162</v>
      </c>
      <c r="H5500" s="434">
        <v>7294</v>
      </c>
      <c r="I5500" s="434">
        <v>134</v>
      </c>
      <c r="J5500" s="434">
        <v>0</v>
      </c>
      <c r="K5500" s="434">
        <v>2019</v>
      </c>
    </row>
    <row r="5501" spans="1:11" hidden="1" x14ac:dyDescent="0.25">
      <c r="A5501" s="434">
        <v>257055930</v>
      </c>
      <c r="B5501" s="434">
        <v>394123</v>
      </c>
      <c r="C5501" s="434" t="s">
        <v>42</v>
      </c>
      <c r="D5501" s="434" t="s">
        <v>25</v>
      </c>
      <c r="E5501" s="434">
        <v>0</v>
      </c>
      <c r="F5501" s="434">
        <v>7290</v>
      </c>
      <c r="G5501" s="434">
        <v>1162</v>
      </c>
      <c r="H5501" s="434">
        <v>7294</v>
      </c>
      <c r="I5501" s="434">
        <v>134</v>
      </c>
      <c r="J5501" s="434">
        <v>0</v>
      </c>
      <c r="K5501" s="434">
        <v>2019</v>
      </c>
    </row>
    <row r="5502" spans="1:11" hidden="1" x14ac:dyDescent="0.25">
      <c r="A5502" s="434">
        <v>257055990</v>
      </c>
      <c r="B5502" s="434">
        <v>467936</v>
      </c>
      <c r="C5502" s="434" t="s">
        <v>42</v>
      </c>
      <c r="D5502" s="434" t="s">
        <v>25</v>
      </c>
      <c r="E5502" s="434">
        <v>18</v>
      </c>
      <c r="F5502" s="434">
        <v>8354</v>
      </c>
      <c r="G5502" s="434">
        <v>1100</v>
      </c>
      <c r="H5502" s="434">
        <v>7294</v>
      </c>
      <c r="I5502" s="434">
        <v>134</v>
      </c>
      <c r="J5502" s="434">
        <v>0</v>
      </c>
      <c r="K5502" s="434">
        <v>2019</v>
      </c>
    </row>
    <row r="5503" spans="1:11" hidden="1" x14ac:dyDescent="0.25">
      <c r="A5503" s="434">
        <v>257056000</v>
      </c>
      <c r="B5503" s="434">
        <v>3329</v>
      </c>
      <c r="C5503" s="434" t="s">
        <v>46</v>
      </c>
      <c r="D5503" s="434" t="s">
        <v>22</v>
      </c>
      <c r="E5503" s="434">
        <v>12</v>
      </c>
      <c r="F5503" s="434">
        <v>13680</v>
      </c>
      <c r="G5503" s="434">
        <v>4416</v>
      </c>
      <c r="H5503" s="434">
        <v>6372</v>
      </c>
      <c r="I5503" s="434">
        <v>85.2</v>
      </c>
      <c r="J5503" s="434">
        <v>0</v>
      </c>
    </row>
    <row r="5504" spans="1:11" hidden="1" x14ac:dyDescent="0.25">
      <c r="A5504" s="434">
        <v>257056010</v>
      </c>
      <c r="B5504" s="434">
        <v>222060</v>
      </c>
      <c r="C5504" s="434" t="s">
        <v>61</v>
      </c>
      <c r="D5504" s="434" t="s">
        <v>22</v>
      </c>
      <c r="E5504" s="434">
        <v>12</v>
      </c>
      <c r="F5504" s="434">
        <v>2200</v>
      </c>
      <c r="G5504" s="434">
        <v>4614</v>
      </c>
      <c r="H5504" s="434">
        <v>2834</v>
      </c>
      <c r="I5504" s="434">
        <v>89.9</v>
      </c>
      <c r="J5504" s="434">
        <v>0</v>
      </c>
      <c r="K5504" s="434">
        <v>1998</v>
      </c>
    </row>
    <row r="5505" spans="1:11" x14ac:dyDescent="0.25">
      <c r="A5505" s="434">
        <v>257056040</v>
      </c>
      <c r="B5505" s="434">
        <v>3834077</v>
      </c>
      <c r="C5505" s="434" t="s">
        <v>59</v>
      </c>
      <c r="D5505" s="434" t="s">
        <v>13</v>
      </c>
      <c r="I5505" s="434">
        <v>18</v>
      </c>
      <c r="J5505" s="434">
        <v>0</v>
      </c>
      <c r="K5505" s="434">
        <v>1970</v>
      </c>
    </row>
    <row r="5506" spans="1:11" hidden="1" x14ac:dyDescent="0.25">
      <c r="A5506" s="434">
        <v>257056190</v>
      </c>
      <c r="B5506" s="434">
        <v>259430</v>
      </c>
      <c r="C5506" s="434" t="s">
        <v>42</v>
      </c>
      <c r="D5506" s="434" t="s">
        <v>25</v>
      </c>
      <c r="E5506" s="434">
        <v>18</v>
      </c>
      <c r="F5506" s="434">
        <v>8354</v>
      </c>
      <c r="G5506" s="434">
        <v>1100</v>
      </c>
      <c r="H5506" s="434">
        <v>7294</v>
      </c>
      <c r="I5506" s="434">
        <v>134</v>
      </c>
      <c r="J5506" s="434">
        <v>0</v>
      </c>
      <c r="K5506" s="434">
        <v>2019</v>
      </c>
    </row>
    <row r="5507" spans="1:11" hidden="1" x14ac:dyDescent="0.25">
      <c r="A5507" s="434">
        <v>257056200</v>
      </c>
      <c r="B5507" s="434">
        <v>4586</v>
      </c>
      <c r="C5507" s="434" t="s">
        <v>56</v>
      </c>
      <c r="D5507" s="434" t="s">
        <v>13</v>
      </c>
      <c r="I5507" s="434">
        <v>8</v>
      </c>
      <c r="J5507" s="434">
        <v>0</v>
      </c>
      <c r="K5507" s="434">
        <v>1970</v>
      </c>
    </row>
    <row r="5508" spans="1:11" x14ac:dyDescent="0.25">
      <c r="A5508" s="434">
        <v>257056340</v>
      </c>
      <c r="B5508" s="434">
        <v>300631</v>
      </c>
      <c r="C5508" s="434" t="s">
        <v>59</v>
      </c>
      <c r="D5508" s="434" t="s">
        <v>13</v>
      </c>
      <c r="I5508" s="434">
        <v>12</v>
      </c>
      <c r="J5508" s="434">
        <v>0</v>
      </c>
      <c r="K5508" s="434">
        <v>1970</v>
      </c>
    </row>
    <row r="5509" spans="1:11" x14ac:dyDescent="0.25">
      <c r="A5509" s="434">
        <v>257056440</v>
      </c>
      <c r="B5509" s="434">
        <v>325844</v>
      </c>
      <c r="C5509" s="434" t="s">
        <v>59</v>
      </c>
      <c r="D5509" s="434" t="s">
        <v>13</v>
      </c>
      <c r="I5509" s="434">
        <v>13</v>
      </c>
      <c r="J5509" s="434">
        <v>0</v>
      </c>
      <c r="K5509" s="434">
        <v>1970</v>
      </c>
    </row>
    <row r="5510" spans="1:11" x14ac:dyDescent="0.25">
      <c r="A5510" s="434">
        <v>257056600</v>
      </c>
      <c r="B5510" s="434">
        <v>723719</v>
      </c>
      <c r="C5510" s="434" t="s">
        <v>59</v>
      </c>
      <c r="D5510" s="434" t="s">
        <v>17</v>
      </c>
      <c r="E5510" s="434">
        <v>12</v>
      </c>
      <c r="F5510" s="434">
        <v>2601</v>
      </c>
      <c r="G5510" s="434">
        <v>0</v>
      </c>
      <c r="H5510" s="434">
        <v>2329</v>
      </c>
      <c r="I5510" s="434">
        <v>60</v>
      </c>
      <c r="J5510" s="434">
        <v>0</v>
      </c>
      <c r="K5510" s="434">
        <v>1970</v>
      </c>
    </row>
    <row r="5511" spans="1:11" x14ac:dyDescent="0.25">
      <c r="A5511" s="434">
        <v>257056730</v>
      </c>
      <c r="B5511" s="434">
        <v>222641</v>
      </c>
      <c r="C5511" s="434" t="s">
        <v>59</v>
      </c>
      <c r="D5511" s="434" t="s">
        <v>17</v>
      </c>
      <c r="E5511" s="434">
        <v>0</v>
      </c>
      <c r="F5511" s="434">
        <v>0</v>
      </c>
      <c r="G5511" s="434">
        <v>0</v>
      </c>
      <c r="H5511" s="434">
        <v>1911</v>
      </c>
      <c r="I5511" s="434">
        <v>53.1</v>
      </c>
      <c r="J5511" s="434">
        <v>0</v>
      </c>
    </row>
    <row r="5512" spans="1:11" hidden="1" x14ac:dyDescent="0.25">
      <c r="A5512" s="434">
        <v>257056880</v>
      </c>
      <c r="B5512" s="434">
        <v>279374</v>
      </c>
      <c r="C5512" s="434" t="s">
        <v>56</v>
      </c>
      <c r="D5512" s="434" t="s">
        <v>17</v>
      </c>
      <c r="F5512" s="434">
        <v>2296</v>
      </c>
      <c r="G5512" s="434">
        <v>460</v>
      </c>
      <c r="H5512" s="434">
        <v>1134</v>
      </c>
      <c r="I5512" s="434">
        <v>46.6</v>
      </c>
      <c r="K5512" s="434">
        <v>2018</v>
      </c>
    </row>
    <row r="5513" spans="1:11" x14ac:dyDescent="0.25">
      <c r="A5513" s="434">
        <v>257057040</v>
      </c>
      <c r="B5513" s="434">
        <v>3576672</v>
      </c>
      <c r="C5513" s="434" t="s">
        <v>59</v>
      </c>
      <c r="D5513" s="434" t="s">
        <v>13</v>
      </c>
      <c r="I5513" s="434">
        <v>15</v>
      </c>
      <c r="J5513" s="434">
        <v>0</v>
      </c>
      <c r="K5513" s="434">
        <v>1970</v>
      </c>
    </row>
    <row r="5514" spans="1:11" x14ac:dyDescent="0.25">
      <c r="A5514" s="434">
        <v>257057440</v>
      </c>
      <c r="B5514" s="434">
        <v>1509165</v>
      </c>
      <c r="C5514" s="434" t="s">
        <v>59</v>
      </c>
      <c r="D5514" s="434" t="s">
        <v>13</v>
      </c>
      <c r="I5514" s="434">
        <v>13</v>
      </c>
      <c r="J5514" s="434">
        <v>0</v>
      </c>
      <c r="K5514" s="434">
        <v>1970</v>
      </c>
    </row>
    <row r="5515" spans="1:11" x14ac:dyDescent="0.25">
      <c r="A5515" s="434">
        <v>257057700</v>
      </c>
      <c r="B5515" s="434">
        <v>3143</v>
      </c>
      <c r="C5515" s="434" t="s">
        <v>59</v>
      </c>
      <c r="D5515" s="434" t="s">
        <v>13</v>
      </c>
      <c r="I5515" s="434">
        <v>9</v>
      </c>
      <c r="J5515" s="434">
        <v>0</v>
      </c>
      <c r="K5515" s="434">
        <v>1970</v>
      </c>
    </row>
    <row r="5516" spans="1:11" hidden="1" x14ac:dyDescent="0.25">
      <c r="A5516" s="434">
        <v>257057800</v>
      </c>
      <c r="B5516" s="434">
        <v>593253</v>
      </c>
      <c r="C5516" s="434" t="s">
        <v>39</v>
      </c>
      <c r="D5516" s="434" t="s">
        <v>13</v>
      </c>
      <c r="I5516" s="434">
        <v>22</v>
      </c>
      <c r="J5516" s="434">
        <v>0</v>
      </c>
      <c r="K5516" s="434">
        <v>1970</v>
      </c>
    </row>
    <row r="5517" spans="1:11" x14ac:dyDescent="0.25">
      <c r="A5517" s="434">
        <v>257057840</v>
      </c>
      <c r="B5517" s="434">
        <v>261820</v>
      </c>
      <c r="C5517" s="434" t="s">
        <v>59</v>
      </c>
      <c r="D5517" s="434" t="s">
        <v>13</v>
      </c>
      <c r="I5517" s="434">
        <v>10</v>
      </c>
      <c r="J5517" s="434">
        <v>0</v>
      </c>
      <c r="K5517" s="434">
        <v>1970</v>
      </c>
    </row>
    <row r="5518" spans="1:11" hidden="1" x14ac:dyDescent="0.25">
      <c r="A5518" s="434">
        <v>257057960</v>
      </c>
      <c r="B5518" s="434">
        <v>554524</v>
      </c>
      <c r="C5518" s="434" t="s">
        <v>42</v>
      </c>
      <c r="D5518" s="434" t="s">
        <v>25</v>
      </c>
      <c r="E5518" s="434">
        <v>0</v>
      </c>
      <c r="F5518" s="434">
        <v>1323</v>
      </c>
      <c r="G5518" s="434">
        <v>750</v>
      </c>
      <c r="H5518" s="434">
        <v>3850</v>
      </c>
      <c r="I5518" s="434">
        <v>107.7</v>
      </c>
      <c r="J5518" s="434">
        <v>0</v>
      </c>
      <c r="K5518" s="434">
        <v>2018</v>
      </c>
    </row>
    <row r="5519" spans="1:11" hidden="1" x14ac:dyDescent="0.25">
      <c r="A5519" s="434">
        <v>257057980</v>
      </c>
      <c r="B5519" s="434">
        <v>541280</v>
      </c>
      <c r="C5519" s="434" t="s">
        <v>42</v>
      </c>
      <c r="D5519" s="434" t="s">
        <v>25</v>
      </c>
      <c r="E5519" s="434">
        <v>0</v>
      </c>
      <c r="F5519" s="434">
        <v>0</v>
      </c>
      <c r="G5519" s="434">
        <v>750</v>
      </c>
      <c r="H5519" s="434">
        <v>3650</v>
      </c>
      <c r="I5519" s="434">
        <v>107.7</v>
      </c>
      <c r="J5519" s="434">
        <v>0</v>
      </c>
      <c r="K5519" s="434">
        <v>2018</v>
      </c>
    </row>
    <row r="5520" spans="1:11" x14ac:dyDescent="0.25">
      <c r="A5520" s="434">
        <v>257058040</v>
      </c>
      <c r="B5520" s="434">
        <v>1169726</v>
      </c>
      <c r="C5520" s="434" t="s">
        <v>59</v>
      </c>
      <c r="D5520" s="434" t="s">
        <v>13</v>
      </c>
      <c r="I5520" s="434">
        <v>15</v>
      </c>
      <c r="J5520" s="434">
        <v>0</v>
      </c>
      <c r="K5520" s="434">
        <v>1970</v>
      </c>
    </row>
    <row r="5521" spans="1:11" x14ac:dyDescent="0.25">
      <c r="A5521" s="434">
        <v>257058070</v>
      </c>
      <c r="B5521" s="434">
        <v>394388</v>
      </c>
      <c r="C5521" s="434" t="s">
        <v>59</v>
      </c>
      <c r="D5521" s="434" t="s">
        <v>13</v>
      </c>
      <c r="I5521" s="434">
        <v>28</v>
      </c>
    </row>
    <row r="5522" spans="1:11" hidden="1" x14ac:dyDescent="0.25">
      <c r="A5522" s="434">
        <v>257058230</v>
      </c>
      <c r="B5522" s="434">
        <v>61012</v>
      </c>
      <c r="C5522" s="434" t="s">
        <v>42</v>
      </c>
      <c r="D5522" s="434" t="s">
        <v>25</v>
      </c>
      <c r="H5522" s="434">
        <v>2944</v>
      </c>
      <c r="I5522" s="434">
        <v>115.8</v>
      </c>
      <c r="K5522" s="434">
        <v>2019</v>
      </c>
    </row>
    <row r="5523" spans="1:11" hidden="1" x14ac:dyDescent="0.25">
      <c r="A5523" s="434">
        <v>257058280</v>
      </c>
      <c r="B5523" s="434">
        <v>298883</v>
      </c>
      <c r="C5523" s="434" t="s">
        <v>39</v>
      </c>
      <c r="D5523" s="434" t="s">
        <v>17</v>
      </c>
      <c r="F5523" s="434">
        <v>4480</v>
      </c>
      <c r="H5523" s="434">
        <v>583</v>
      </c>
      <c r="I5523" s="434">
        <v>44.363</v>
      </c>
      <c r="K5523" s="434">
        <v>2019</v>
      </c>
    </row>
    <row r="5524" spans="1:11" hidden="1" x14ac:dyDescent="0.25">
      <c r="A5524" s="434">
        <v>257058290</v>
      </c>
      <c r="B5524" s="434">
        <v>270625</v>
      </c>
      <c r="C5524" s="434" t="s">
        <v>39</v>
      </c>
      <c r="D5524" s="434" t="s">
        <v>17</v>
      </c>
      <c r="F5524" s="434">
        <v>3600</v>
      </c>
      <c r="H5524" s="434">
        <v>583</v>
      </c>
      <c r="I5524" s="434">
        <v>42</v>
      </c>
      <c r="K5524" s="434">
        <v>2019</v>
      </c>
    </row>
    <row r="5525" spans="1:11" x14ac:dyDescent="0.25">
      <c r="A5525" s="434">
        <v>257058340</v>
      </c>
      <c r="B5525" s="434">
        <v>915803</v>
      </c>
      <c r="C5525" s="434" t="s">
        <v>59</v>
      </c>
      <c r="D5525" s="434" t="s">
        <v>13</v>
      </c>
      <c r="I5525" s="434">
        <v>14</v>
      </c>
      <c r="J5525" s="434">
        <v>0</v>
      </c>
      <c r="K5525" s="434">
        <v>1970</v>
      </c>
    </row>
    <row r="5526" spans="1:11" hidden="1" x14ac:dyDescent="0.25">
      <c r="A5526" s="434">
        <v>257058500</v>
      </c>
      <c r="B5526" s="434">
        <v>3674159</v>
      </c>
      <c r="C5526" s="434" t="s">
        <v>54</v>
      </c>
      <c r="D5526" s="434" t="s">
        <v>13</v>
      </c>
      <c r="I5526" s="434">
        <v>17</v>
      </c>
      <c r="J5526" s="434">
        <v>0</v>
      </c>
      <c r="K5526" s="434">
        <v>1970</v>
      </c>
    </row>
    <row r="5527" spans="1:11" hidden="1" x14ac:dyDescent="0.25">
      <c r="A5527" s="434">
        <v>257058640</v>
      </c>
      <c r="B5527" s="434">
        <v>70921</v>
      </c>
      <c r="C5527" s="434" t="s">
        <v>48</v>
      </c>
      <c r="D5527" s="434" t="s">
        <v>25</v>
      </c>
      <c r="G5527" s="434">
        <v>5337</v>
      </c>
      <c r="H5527" s="434">
        <v>8009</v>
      </c>
      <c r="I5527" s="434">
        <v>106.6</v>
      </c>
    </row>
    <row r="5528" spans="1:11" hidden="1" x14ac:dyDescent="0.25">
      <c r="A5528" s="434">
        <v>257058700</v>
      </c>
      <c r="B5528" s="434">
        <v>2102439</v>
      </c>
      <c r="C5528" s="434" t="s">
        <v>42</v>
      </c>
      <c r="D5528" s="434" t="s">
        <v>17</v>
      </c>
      <c r="E5528" s="434">
        <v>0</v>
      </c>
      <c r="F5528" s="434">
        <v>956</v>
      </c>
      <c r="G5528" s="434">
        <v>284</v>
      </c>
      <c r="H5528" s="434">
        <v>839</v>
      </c>
      <c r="I5528" s="434">
        <v>64.22</v>
      </c>
      <c r="J5528" s="434">
        <v>0</v>
      </c>
    </row>
    <row r="5529" spans="1:11" hidden="1" x14ac:dyDescent="0.25">
      <c r="A5529" s="434">
        <v>257058800</v>
      </c>
      <c r="B5529" s="434">
        <v>2156743</v>
      </c>
      <c r="C5529" s="434" t="s">
        <v>39</v>
      </c>
      <c r="D5529" s="434" t="s">
        <v>13</v>
      </c>
      <c r="I5529" s="434">
        <v>15</v>
      </c>
      <c r="J5529" s="434">
        <v>0</v>
      </c>
      <c r="K5529" s="434">
        <v>1970</v>
      </c>
    </row>
    <row r="5530" spans="1:11" hidden="1" x14ac:dyDescent="0.25">
      <c r="A5530" s="434">
        <v>257058920</v>
      </c>
      <c r="B5530" s="434">
        <v>44551</v>
      </c>
      <c r="C5530" s="434" t="s">
        <v>44</v>
      </c>
      <c r="D5530" s="434" t="s">
        <v>33</v>
      </c>
      <c r="E5530" s="434">
        <v>20</v>
      </c>
      <c r="F5530" s="434">
        <v>23520</v>
      </c>
      <c r="G5530" s="434">
        <v>4815</v>
      </c>
      <c r="H5530" s="434">
        <v>47861</v>
      </c>
      <c r="I5530" s="434">
        <v>228.26</v>
      </c>
      <c r="J5530" s="434">
        <v>0</v>
      </c>
      <c r="K5530" s="434">
        <v>2019</v>
      </c>
    </row>
    <row r="5531" spans="1:11" x14ac:dyDescent="0.25">
      <c r="A5531" s="434">
        <v>257058940</v>
      </c>
      <c r="B5531" s="434">
        <v>867302</v>
      </c>
      <c r="C5531" s="434" t="s">
        <v>59</v>
      </c>
      <c r="D5531" s="434" t="s">
        <v>13</v>
      </c>
      <c r="I5531" s="434">
        <v>11</v>
      </c>
      <c r="J5531" s="434">
        <v>0</v>
      </c>
      <c r="K5531" s="434">
        <v>1970</v>
      </c>
    </row>
    <row r="5532" spans="1:11" hidden="1" x14ac:dyDescent="0.25">
      <c r="A5532" s="434">
        <v>257059140</v>
      </c>
      <c r="B5532" s="434">
        <v>460124</v>
      </c>
      <c r="C5532" s="434" t="s">
        <v>56</v>
      </c>
      <c r="D5532" s="434" t="s">
        <v>13</v>
      </c>
      <c r="E5532" s="434">
        <v>0</v>
      </c>
      <c r="F5532" s="434">
        <v>0</v>
      </c>
      <c r="G5532" s="434">
        <v>0</v>
      </c>
      <c r="H5532" s="434">
        <v>299</v>
      </c>
      <c r="I5532" s="434">
        <v>25.35</v>
      </c>
      <c r="J5532" s="434">
        <v>0</v>
      </c>
    </row>
    <row r="5533" spans="1:11" x14ac:dyDescent="0.25">
      <c r="A5533" s="434">
        <v>257059240</v>
      </c>
      <c r="B5533" s="434">
        <v>868234</v>
      </c>
      <c r="C5533" s="434" t="s">
        <v>59</v>
      </c>
      <c r="D5533" s="434" t="s">
        <v>13</v>
      </c>
      <c r="I5533" s="434">
        <v>13</v>
      </c>
      <c r="J5533" s="434">
        <v>0</v>
      </c>
      <c r="K5533" s="434">
        <v>1970</v>
      </c>
    </row>
    <row r="5534" spans="1:11" x14ac:dyDescent="0.25">
      <c r="A5534" s="434">
        <v>257059320</v>
      </c>
      <c r="B5534" s="434">
        <v>151860</v>
      </c>
      <c r="C5534" s="434" t="s">
        <v>59</v>
      </c>
      <c r="D5534" s="434" t="s">
        <v>13</v>
      </c>
      <c r="I5534" s="434">
        <v>15</v>
      </c>
    </row>
    <row r="5535" spans="1:11" x14ac:dyDescent="0.25">
      <c r="A5535" s="434">
        <v>257059340</v>
      </c>
      <c r="B5535" s="434">
        <v>1088046</v>
      </c>
      <c r="C5535" s="434" t="s">
        <v>59</v>
      </c>
      <c r="D5535" s="434" t="s">
        <v>13</v>
      </c>
      <c r="I5535" s="434">
        <v>15</v>
      </c>
      <c r="J5535" s="434">
        <v>0</v>
      </c>
      <c r="K5535" s="434">
        <v>1970</v>
      </c>
    </row>
    <row r="5536" spans="1:11" hidden="1" x14ac:dyDescent="0.25">
      <c r="A5536" s="434">
        <v>257059500</v>
      </c>
      <c r="B5536" s="434">
        <v>1638046</v>
      </c>
      <c r="C5536" s="434" t="s">
        <v>61</v>
      </c>
      <c r="D5536" s="434" t="s">
        <v>13</v>
      </c>
      <c r="I5536" s="434">
        <v>11</v>
      </c>
    </row>
    <row r="5537" spans="1:11" hidden="1" x14ac:dyDescent="0.25">
      <c r="A5537" s="434">
        <v>257059600</v>
      </c>
      <c r="B5537" s="434">
        <v>1439817</v>
      </c>
      <c r="C5537" s="434" t="s">
        <v>56</v>
      </c>
      <c r="D5537" s="434" t="s">
        <v>13</v>
      </c>
      <c r="I5537" s="434">
        <v>22</v>
      </c>
      <c r="J5537" s="434">
        <v>0</v>
      </c>
      <c r="K5537" s="434">
        <v>1970</v>
      </c>
    </row>
    <row r="5538" spans="1:11" hidden="1" x14ac:dyDescent="0.25">
      <c r="A5538" s="434">
        <v>257059650</v>
      </c>
      <c r="B5538" s="434">
        <v>14690</v>
      </c>
      <c r="C5538" s="434" t="s">
        <v>61</v>
      </c>
      <c r="D5538" s="434" t="s">
        <v>13</v>
      </c>
      <c r="I5538" s="434">
        <v>12</v>
      </c>
    </row>
    <row r="5539" spans="1:11" hidden="1" x14ac:dyDescent="0.25">
      <c r="A5539" s="434">
        <v>257059800</v>
      </c>
      <c r="B5539" s="434">
        <v>1118633</v>
      </c>
      <c r="C5539" s="434" t="s">
        <v>42</v>
      </c>
      <c r="D5539" s="434" t="s">
        <v>17</v>
      </c>
      <c r="E5539" s="434">
        <v>0</v>
      </c>
      <c r="F5539" s="434">
        <v>883</v>
      </c>
      <c r="G5539" s="434">
        <v>50</v>
      </c>
      <c r="H5539" s="434">
        <v>772</v>
      </c>
      <c r="I5539" s="434">
        <v>64.33</v>
      </c>
      <c r="J5539" s="434">
        <v>0</v>
      </c>
      <c r="K5539" s="434">
        <v>1979</v>
      </c>
    </row>
    <row r="5540" spans="1:11" x14ac:dyDescent="0.25">
      <c r="A5540" s="434">
        <v>257059940</v>
      </c>
      <c r="B5540" s="434">
        <v>653143</v>
      </c>
      <c r="C5540" s="434" t="s">
        <v>59</v>
      </c>
      <c r="D5540" s="434" t="s">
        <v>13</v>
      </c>
      <c r="I5540" s="434">
        <v>11</v>
      </c>
      <c r="J5540" s="434">
        <v>0</v>
      </c>
      <c r="K5540" s="434">
        <v>1970</v>
      </c>
    </row>
    <row r="5541" spans="1:11" hidden="1" x14ac:dyDescent="0.25">
      <c r="A5541" s="434">
        <v>257060000</v>
      </c>
      <c r="B5541" s="434">
        <v>47615</v>
      </c>
      <c r="C5541" s="434" t="s">
        <v>46</v>
      </c>
      <c r="D5541" s="434" t="s">
        <v>22</v>
      </c>
      <c r="E5541" s="434">
        <v>12</v>
      </c>
      <c r="F5541" s="434">
        <v>13680</v>
      </c>
      <c r="G5541" s="434">
        <v>4416</v>
      </c>
      <c r="H5541" s="434">
        <v>6357</v>
      </c>
      <c r="I5541" s="434">
        <v>85.2</v>
      </c>
      <c r="J5541" s="434">
        <v>0</v>
      </c>
    </row>
    <row r="5542" spans="1:11" hidden="1" x14ac:dyDescent="0.25">
      <c r="A5542" s="434">
        <v>257060020</v>
      </c>
      <c r="B5542" s="434">
        <v>380940</v>
      </c>
      <c r="C5542" s="434" t="s">
        <v>39</v>
      </c>
      <c r="D5542" s="434" t="s">
        <v>13</v>
      </c>
      <c r="F5542" s="434">
        <v>882</v>
      </c>
      <c r="H5542" s="434">
        <v>155</v>
      </c>
      <c r="I5542" s="434">
        <v>25.17</v>
      </c>
      <c r="K5542" s="434">
        <v>2019</v>
      </c>
    </row>
    <row r="5543" spans="1:11" hidden="1" x14ac:dyDescent="0.25">
      <c r="A5543" s="434">
        <v>257060360</v>
      </c>
      <c r="B5543" s="434">
        <v>109556</v>
      </c>
      <c r="C5543" s="434" t="s">
        <v>61</v>
      </c>
      <c r="D5543" s="434" t="s">
        <v>13</v>
      </c>
      <c r="I5543" s="434">
        <v>9</v>
      </c>
    </row>
    <row r="5544" spans="1:11" hidden="1" x14ac:dyDescent="0.25">
      <c r="A5544" s="434">
        <v>257060500</v>
      </c>
      <c r="B5544" s="434">
        <v>3416039</v>
      </c>
      <c r="C5544" s="434" t="s">
        <v>56</v>
      </c>
      <c r="D5544" s="434" t="s">
        <v>13</v>
      </c>
      <c r="I5544" s="434">
        <v>16</v>
      </c>
      <c r="J5544" s="434">
        <v>0</v>
      </c>
      <c r="K5544" s="434">
        <v>1970</v>
      </c>
    </row>
    <row r="5545" spans="1:11" hidden="1" x14ac:dyDescent="0.25">
      <c r="A5545" s="434">
        <v>257061000</v>
      </c>
      <c r="B5545" s="434">
        <v>21616</v>
      </c>
      <c r="C5545" s="434" t="s">
        <v>46</v>
      </c>
      <c r="D5545" s="434" t="s">
        <v>22</v>
      </c>
      <c r="G5545" s="434">
        <v>4352</v>
      </c>
      <c r="H5545" s="434">
        <v>6279</v>
      </c>
      <c r="I5545" s="434">
        <v>85.2</v>
      </c>
    </row>
    <row r="5546" spans="1:11" x14ac:dyDescent="0.25">
      <c r="A5546" s="434">
        <v>257061020</v>
      </c>
      <c r="B5546" s="434">
        <v>119194</v>
      </c>
      <c r="C5546" s="434" t="s">
        <v>59</v>
      </c>
      <c r="D5546" s="434" t="s">
        <v>13</v>
      </c>
      <c r="I5546" s="434">
        <v>10</v>
      </c>
      <c r="J5546" s="434">
        <v>0</v>
      </c>
      <c r="K5546" s="434">
        <v>1970</v>
      </c>
    </row>
    <row r="5547" spans="1:11" hidden="1" x14ac:dyDescent="0.25">
      <c r="A5547" s="434">
        <v>257061200</v>
      </c>
      <c r="B5547" s="434">
        <v>10249</v>
      </c>
      <c r="C5547" s="434" t="s">
        <v>61</v>
      </c>
      <c r="D5547" s="434" t="s">
        <v>13</v>
      </c>
      <c r="I5547" s="434">
        <v>8</v>
      </c>
      <c r="J5547" s="434">
        <v>0</v>
      </c>
      <c r="K5547" s="434">
        <v>1970</v>
      </c>
    </row>
    <row r="5548" spans="1:11" hidden="1" x14ac:dyDescent="0.25">
      <c r="A5548" s="434">
        <v>257061390</v>
      </c>
      <c r="B5548" s="434">
        <v>128978</v>
      </c>
      <c r="C5548" s="434" t="s">
        <v>56</v>
      </c>
      <c r="D5548" s="434" t="s">
        <v>13</v>
      </c>
      <c r="F5548" s="434">
        <v>1103</v>
      </c>
      <c r="G5548" s="434">
        <v>225</v>
      </c>
      <c r="H5548" s="434">
        <v>223</v>
      </c>
      <c r="I5548" s="434">
        <v>19.989999999999998</v>
      </c>
      <c r="K5548" s="434">
        <v>2019</v>
      </c>
    </row>
    <row r="5549" spans="1:11" hidden="1" x14ac:dyDescent="0.25">
      <c r="A5549" s="434">
        <v>257061400</v>
      </c>
      <c r="B5549" s="434">
        <v>2132244</v>
      </c>
      <c r="C5549" s="434" t="s">
        <v>54</v>
      </c>
      <c r="D5549" s="434" t="s">
        <v>17</v>
      </c>
      <c r="E5549" s="434">
        <v>10</v>
      </c>
      <c r="F5549" s="434">
        <v>497</v>
      </c>
      <c r="G5549" s="434">
        <v>250</v>
      </c>
      <c r="H5549" s="434">
        <v>267</v>
      </c>
      <c r="I5549" s="434">
        <v>31.02</v>
      </c>
      <c r="J5549" s="434">
        <v>0</v>
      </c>
      <c r="K5549" s="434">
        <v>1984</v>
      </c>
    </row>
    <row r="5550" spans="1:11" hidden="1" x14ac:dyDescent="0.25">
      <c r="A5550" s="434">
        <v>257061500</v>
      </c>
      <c r="B5550" s="434">
        <v>2245620</v>
      </c>
      <c r="C5550" s="434" t="s">
        <v>56</v>
      </c>
      <c r="D5550" s="434" t="s">
        <v>13</v>
      </c>
      <c r="I5550" s="434">
        <v>17</v>
      </c>
    </row>
    <row r="5551" spans="1:11" hidden="1" x14ac:dyDescent="0.25">
      <c r="A5551" s="434">
        <v>257061600</v>
      </c>
      <c r="B5551" s="434">
        <v>930363</v>
      </c>
      <c r="C5551" s="434" t="s">
        <v>54</v>
      </c>
      <c r="D5551" s="434" t="s">
        <v>13</v>
      </c>
      <c r="E5551" s="434">
        <v>13.5</v>
      </c>
      <c r="F5551" s="434">
        <v>1656</v>
      </c>
      <c r="G5551" s="434">
        <v>0</v>
      </c>
      <c r="H5551" s="434">
        <v>197</v>
      </c>
      <c r="I5551" s="434">
        <v>28.7</v>
      </c>
      <c r="J5551" s="434">
        <v>0</v>
      </c>
      <c r="K5551" s="434">
        <v>1974</v>
      </c>
    </row>
    <row r="5552" spans="1:11" x14ac:dyDescent="0.25">
      <c r="A5552" s="434">
        <v>257061640</v>
      </c>
      <c r="B5552" s="434">
        <v>473696</v>
      </c>
      <c r="C5552" s="434" t="s">
        <v>59</v>
      </c>
      <c r="D5552" s="434" t="s">
        <v>13</v>
      </c>
      <c r="I5552" s="434">
        <v>13</v>
      </c>
      <c r="J5552" s="434">
        <v>0</v>
      </c>
      <c r="K5552" s="434">
        <v>1970</v>
      </c>
    </row>
    <row r="5553" spans="1:11" x14ac:dyDescent="0.25">
      <c r="A5553" s="434">
        <v>257061650</v>
      </c>
      <c r="B5553" s="434">
        <v>242996</v>
      </c>
      <c r="C5553" s="434" t="s">
        <v>59</v>
      </c>
      <c r="D5553" s="434" t="s">
        <v>22</v>
      </c>
      <c r="E5553" s="434">
        <v>0</v>
      </c>
      <c r="F5553" s="434">
        <v>4880</v>
      </c>
      <c r="G5553" s="434">
        <v>3200</v>
      </c>
      <c r="H5553" s="434">
        <v>2884</v>
      </c>
      <c r="I5553" s="434">
        <v>75</v>
      </c>
      <c r="J5553" s="434">
        <v>0</v>
      </c>
    </row>
    <row r="5554" spans="1:11" hidden="1" x14ac:dyDescent="0.25">
      <c r="A5554" s="434">
        <v>257061900</v>
      </c>
      <c r="B5554" s="434">
        <v>71066</v>
      </c>
      <c r="C5554" s="434" t="s">
        <v>61</v>
      </c>
      <c r="D5554" s="434" t="s">
        <v>13</v>
      </c>
      <c r="I5554" s="434">
        <v>14</v>
      </c>
      <c r="J5554" s="434">
        <v>0</v>
      </c>
      <c r="K5554" s="434">
        <v>1970</v>
      </c>
    </row>
    <row r="5555" spans="1:11" x14ac:dyDescent="0.25">
      <c r="A5555" s="434">
        <v>257062140</v>
      </c>
      <c r="B5555" s="434">
        <v>664177</v>
      </c>
      <c r="C5555" s="434" t="s">
        <v>59</v>
      </c>
      <c r="D5555" s="434" t="s">
        <v>13</v>
      </c>
      <c r="I5555" s="434">
        <v>12</v>
      </c>
      <c r="J5555" s="434">
        <v>0</v>
      </c>
      <c r="K5555" s="434">
        <v>1970</v>
      </c>
    </row>
    <row r="5556" spans="1:11" x14ac:dyDescent="0.25">
      <c r="A5556" s="434">
        <v>257062150</v>
      </c>
      <c r="B5556" s="434">
        <v>351953</v>
      </c>
      <c r="C5556" s="434" t="s">
        <v>59</v>
      </c>
      <c r="D5556" s="434" t="s">
        <v>17</v>
      </c>
      <c r="E5556" s="434">
        <v>0</v>
      </c>
      <c r="F5556" s="434">
        <v>0</v>
      </c>
      <c r="G5556" s="434">
        <v>0</v>
      </c>
      <c r="H5556" s="434">
        <v>499</v>
      </c>
      <c r="I5556" s="434">
        <v>38.65</v>
      </c>
      <c r="J5556" s="434">
        <v>0</v>
      </c>
    </row>
    <row r="5557" spans="1:11" hidden="1" x14ac:dyDescent="0.25">
      <c r="A5557" s="434">
        <v>257062170</v>
      </c>
      <c r="B5557" s="434">
        <v>10640</v>
      </c>
      <c r="C5557" s="434" t="s">
        <v>42</v>
      </c>
      <c r="D5557" s="434" t="s">
        <v>22</v>
      </c>
      <c r="G5557" s="434">
        <v>500</v>
      </c>
      <c r="H5557" s="434">
        <v>2899</v>
      </c>
      <c r="I5557" s="434">
        <v>84.5</v>
      </c>
      <c r="K5557" s="434">
        <v>2019</v>
      </c>
    </row>
    <row r="5558" spans="1:11" hidden="1" x14ac:dyDescent="0.25">
      <c r="A5558" s="434">
        <v>257062260</v>
      </c>
      <c r="B5558" s="434">
        <v>203752</v>
      </c>
      <c r="C5558" s="434" t="s">
        <v>42</v>
      </c>
      <c r="D5558" s="434" t="s">
        <v>25</v>
      </c>
      <c r="F5558" s="434">
        <v>1792</v>
      </c>
      <c r="H5558" s="434">
        <v>2641</v>
      </c>
      <c r="I5558" s="434">
        <v>111</v>
      </c>
      <c r="K5558" s="434">
        <v>2019</v>
      </c>
    </row>
    <row r="5559" spans="1:11" hidden="1" x14ac:dyDescent="0.25">
      <c r="A5559" s="434">
        <v>257062400</v>
      </c>
      <c r="B5559" s="434">
        <v>2428686</v>
      </c>
      <c r="C5559" s="434" t="s">
        <v>31</v>
      </c>
      <c r="D5559" s="434" t="s">
        <v>17</v>
      </c>
      <c r="E5559" s="434">
        <v>10</v>
      </c>
      <c r="F5559" s="434">
        <v>250</v>
      </c>
      <c r="G5559" s="434">
        <v>575</v>
      </c>
      <c r="H5559" s="434">
        <v>419</v>
      </c>
      <c r="I5559" s="434">
        <v>44.63</v>
      </c>
      <c r="J5559" s="434">
        <v>0</v>
      </c>
      <c r="K5559" s="434">
        <v>1966</v>
      </c>
    </row>
    <row r="5560" spans="1:11" hidden="1" x14ac:dyDescent="0.25">
      <c r="A5560" s="434">
        <v>257062510</v>
      </c>
      <c r="B5560" s="434">
        <v>97816</v>
      </c>
      <c r="C5560" s="434" t="s">
        <v>42</v>
      </c>
      <c r="D5560" s="434" t="s">
        <v>25</v>
      </c>
      <c r="F5560" s="434">
        <v>1792</v>
      </c>
      <c r="H5560" s="434">
        <v>2641</v>
      </c>
      <c r="I5560" s="434">
        <v>111</v>
      </c>
      <c r="K5560" s="434">
        <v>2019</v>
      </c>
    </row>
    <row r="5561" spans="1:11" hidden="1" x14ac:dyDescent="0.25">
      <c r="A5561" s="434">
        <v>257062600</v>
      </c>
      <c r="B5561" s="434">
        <v>1696789</v>
      </c>
      <c r="C5561" s="434" t="s">
        <v>54</v>
      </c>
      <c r="D5561" s="434" t="s">
        <v>17</v>
      </c>
      <c r="E5561" s="434">
        <v>0</v>
      </c>
      <c r="F5561" s="434">
        <v>1052</v>
      </c>
      <c r="G5561" s="434">
        <v>0</v>
      </c>
      <c r="H5561" s="434">
        <v>292</v>
      </c>
      <c r="I5561" s="434">
        <v>35.08</v>
      </c>
      <c r="J5561" s="434">
        <v>0</v>
      </c>
      <c r="K5561" s="434">
        <v>1960</v>
      </c>
    </row>
    <row r="5562" spans="1:11" x14ac:dyDescent="0.25">
      <c r="A5562" s="434">
        <v>257062640</v>
      </c>
      <c r="B5562" s="434">
        <v>522619</v>
      </c>
      <c r="C5562" s="434" t="s">
        <v>59</v>
      </c>
      <c r="D5562" s="434" t="s">
        <v>13</v>
      </c>
      <c r="I5562" s="434">
        <v>10</v>
      </c>
      <c r="J5562" s="434">
        <v>0</v>
      </c>
      <c r="K5562" s="434">
        <v>1970</v>
      </c>
    </row>
    <row r="5563" spans="1:11" hidden="1" x14ac:dyDescent="0.25">
      <c r="A5563" s="434">
        <v>257062690</v>
      </c>
      <c r="B5563" s="434">
        <v>8143</v>
      </c>
      <c r="C5563" s="434" t="s">
        <v>46</v>
      </c>
      <c r="D5563" s="434" t="s">
        <v>22</v>
      </c>
      <c r="E5563" s="434">
        <v>15.5</v>
      </c>
      <c r="F5563" s="434">
        <v>8500</v>
      </c>
      <c r="G5563" s="434">
        <v>4700</v>
      </c>
      <c r="H5563" s="434">
        <v>4007</v>
      </c>
      <c r="I5563" s="434">
        <v>88.408000000000001</v>
      </c>
      <c r="K5563" s="434">
        <v>2014</v>
      </c>
    </row>
    <row r="5564" spans="1:11" x14ac:dyDescent="0.25">
      <c r="A5564" s="434">
        <v>257062840</v>
      </c>
      <c r="B5564" s="434">
        <v>1673712</v>
      </c>
      <c r="C5564" s="434" t="s">
        <v>59</v>
      </c>
      <c r="D5564" s="434" t="s">
        <v>13</v>
      </c>
      <c r="I5564" s="434">
        <v>10</v>
      </c>
      <c r="J5564" s="434">
        <v>0</v>
      </c>
      <c r="K5564" s="434">
        <v>1970</v>
      </c>
    </row>
    <row r="5565" spans="1:11" x14ac:dyDescent="0.25">
      <c r="A5565" s="434">
        <v>257062940</v>
      </c>
      <c r="B5565" s="434">
        <v>571419</v>
      </c>
      <c r="C5565" s="434" t="s">
        <v>59</v>
      </c>
      <c r="D5565" s="434" t="s">
        <v>13</v>
      </c>
      <c r="I5565" s="434">
        <v>10</v>
      </c>
      <c r="J5565" s="434">
        <v>0</v>
      </c>
      <c r="K5565" s="434">
        <v>1970</v>
      </c>
    </row>
    <row r="5566" spans="1:11" hidden="1" x14ac:dyDescent="0.25">
      <c r="A5566" s="434">
        <v>257063200</v>
      </c>
      <c r="B5566" s="434">
        <v>320875</v>
      </c>
      <c r="C5566" s="434" t="s">
        <v>56</v>
      </c>
      <c r="D5566" s="434" t="s">
        <v>13</v>
      </c>
      <c r="I5566" s="434">
        <v>11</v>
      </c>
      <c r="J5566" s="434">
        <v>0</v>
      </c>
      <c r="K5566" s="434">
        <v>1970</v>
      </c>
    </row>
    <row r="5567" spans="1:11" hidden="1" x14ac:dyDescent="0.25">
      <c r="A5567" s="434">
        <v>257063250</v>
      </c>
      <c r="B5567" s="434">
        <v>197954</v>
      </c>
      <c r="C5567" s="434" t="s">
        <v>56</v>
      </c>
      <c r="D5567" s="434" t="s">
        <v>13</v>
      </c>
      <c r="F5567" s="434">
        <v>694</v>
      </c>
      <c r="H5567" s="434">
        <v>205</v>
      </c>
      <c r="I5567" s="434">
        <v>19</v>
      </c>
      <c r="K5567" s="434">
        <v>2019</v>
      </c>
    </row>
    <row r="5568" spans="1:11" hidden="1" x14ac:dyDescent="0.25">
      <c r="A5568" s="434">
        <v>257063400</v>
      </c>
      <c r="B5568" s="434">
        <v>31344</v>
      </c>
      <c r="C5568" s="434" t="s">
        <v>39</v>
      </c>
      <c r="D5568" s="434" t="s">
        <v>13</v>
      </c>
      <c r="I5568" s="434">
        <v>17</v>
      </c>
    </row>
    <row r="5569" spans="1:11" hidden="1" x14ac:dyDescent="0.25">
      <c r="A5569" s="434">
        <v>257063500</v>
      </c>
      <c r="B5569" s="434">
        <v>7342</v>
      </c>
      <c r="C5569" s="434" t="s">
        <v>39</v>
      </c>
      <c r="D5569" s="434" t="s">
        <v>13</v>
      </c>
      <c r="I5569" s="434">
        <v>12</v>
      </c>
    </row>
    <row r="5570" spans="1:11" hidden="1" x14ac:dyDescent="0.25">
      <c r="A5570" s="434">
        <v>257063530</v>
      </c>
      <c r="B5570" s="434">
        <v>394172</v>
      </c>
      <c r="C5570" s="434" t="s">
        <v>39</v>
      </c>
      <c r="D5570" s="434" t="s">
        <v>13</v>
      </c>
      <c r="F5570" s="434">
        <v>1030</v>
      </c>
      <c r="H5570" s="434">
        <v>101</v>
      </c>
      <c r="I5570" s="434">
        <v>20.399999999999999</v>
      </c>
      <c r="K5570" s="434">
        <v>2019</v>
      </c>
    </row>
    <row r="5571" spans="1:11" hidden="1" x14ac:dyDescent="0.25">
      <c r="A5571" s="434">
        <v>257063600</v>
      </c>
      <c r="B5571" s="434">
        <v>2733187</v>
      </c>
      <c r="C5571" s="434" t="s">
        <v>16</v>
      </c>
      <c r="D5571" s="434" t="s">
        <v>13</v>
      </c>
      <c r="E5571" s="434">
        <v>10</v>
      </c>
      <c r="F5571" s="434">
        <v>588</v>
      </c>
      <c r="G5571" s="434">
        <v>244</v>
      </c>
      <c r="H5571" s="434">
        <v>143</v>
      </c>
      <c r="I5571" s="434">
        <v>28.46</v>
      </c>
      <c r="J5571" s="434">
        <v>0</v>
      </c>
      <c r="K5571" s="434">
        <v>1965</v>
      </c>
    </row>
    <row r="5572" spans="1:11" hidden="1" x14ac:dyDescent="0.25">
      <c r="A5572" s="434">
        <v>257063650</v>
      </c>
      <c r="B5572" s="434">
        <v>205784</v>
      </c>
      <c r="C5572" s="434" t="s">
        <v>56</v>
      </c>
      <c r="D5572" s="434" t="s">
        <v>13</v>
      </c>
      <c r="E5572" s="434">
        <v>12</v>
      </c>
      <c r="F5572" s="434">
        <v>736</v>
      </c>
      <c r="H5572" s="434">
        <v>242</v>
      </c>
      <c r="I5572" s="434">
        <v>23.98</v>
      </c>
      <c r="K5572" s="434">
        <v>2019</v>
      </c>
    </row>
    <row r="5573" spans="1:11" hidden="1" x14ac:dyDescent="0.25">
      <c r="A5573" s="434">
        <v>257063700</v>
      </c>
      <c r="B5573" s="434">
        <v>581084</v>
      </c>
      <c r="C5573" s="434" t="s">
        <v>56</v>
      </c>
      <c r="D5573" s="434" t="s">
        <v>13</v>
      </c>
      <c r="I5573" s="434">
        <v>12</v>
      </c>
      <c r="J5573" s="434">
        <v>0</v>
      </c>
      <c r="K5573" s="434">
        <v>1970</v>
      </c>
    </row>
    <row r="5574" spans="1:11" x14ac:dyDescent="0.25">
      <c r="A5574" s="434">
        <v>257064040</v>
      </c>
      <c r="B5574" s="434">
        <v>3698448</v>
      </c>
      <c r="C5574" s="434" t="s">
        <v>59</v>
      </c>
      <c r="D5574" s="434" t="s">
        <v>13</v>
      </c>
      <c r="I5574" s="434">
        <v>12</v>
      </c>
      <c r="J5574" s="434">
        <v>0</v>
      </c>
      <c r="K5574" s="434">
        <v>1970</v>
      </c>
    </row>
    <row r="5575" spans="1:11" hidden="1" x14ac:dyDescent="0.25">
      <c r="A5575" s="434">
        <v>257064260</v>
      </c>
      <c r="B5575" s="434">
        <v>88472</v>
      </c>
      <c r="C5575" s="434" t="s">
        <v>56</v>
      </c>
      <c r="D5575" s="434" t="s">
        <v>13</v>
      </c>
      <c r="E5575" s="434">
        <v>0</v>
      </c>
      <c r="F5575" s="434">
        <v>515</v>
      </c>
      <c r="G5575" s="434">
        <v>0</v>
      </c>
      <c r="H5575" s="434">
        <v>196</v>
      </c>
      <c r="I5575" s="434">
        <v>24</v>
      </c>
      <c r="J5575" s="434">
        <v>0</v>
      </c>
      <c r="K5575" s="434">
        <v>2019</v>
      </c>
    </row>
    <row r="5576" spans="1:11" hidden="1" x14ac:dyDescent="0.25">
      <c r="A5576" s="434">
        <v>257064430</v>
      </c>
      <c r="B5576" s="434">
        <v>156408</v>
      </c>
      <c r="C5576" s="434" t="s">
        <v>31</v>
      </c>
      <c r="D5576" s="434" t="s">
        <v>22</v>
      </c>
      <c r="E5576" s="434">
        <v>13</v>
      </c>
      <c r="F5576" s="434">
        <v>1980</v>
      </c>
      <c r="G5576" s="434">
        <v>4400</v>
      </c>
      <c r="H5576" s="434">
        <v>2998</v>
      </c>
      <c r="I5576" s="434">
        <v>89.95</v>
      </c>
      <c r="J5576" s="434">
        <v>0</v>
      </c>
    </row>
    <row r="5577" spans="1:11" x14ac:dyDescent="0.25">
      <c r="A5577" s="434">
        <v>257064490</v>
      </c>
      <c r="B5577" s="434">
        <v>178794</v>
      </c>
      <c r="C5577" s="434" t="s">
        <v>59</v>
      </c>
      <c r="D5577" s="434" t="s">
        <v>22</v>
      </c>
      <c r="E5577" s="434">
        <v>0</v>
      </c>
      <c r="F5577" s="434">
        <v>4800</v>
      </c>
      <c r="G5577" s="434">
        <v>3200</v>
      </c>
      <c r="H5577" s="434">
        <v>3000</v>
      </c>
      <c r="I5577" s="434">
        <v>79.75</v>
      </c>
      <c r="J5577" s="434">
        <v>0</v>
      </c>
    </row>
    <row r="5578" spans="1:11" x14ac:dyDescent="0.25">
      <c r="A5578" s="434">
        <v>257064900</v>
      </c>
      <c r="B5578" s="434">
        <v>285340</v>
      </c>
      <c r="C5578" s="434" t="s">
        <v>59</v>
      </c>
      <c r="D5578" s="434" t="s">
        <v>13</v>
      </c>
      <c r="I5578" s="434">
        <v>11</v>
      </c>
      <c r="J5578" s="434">
        <v>0</v>
      </c>
      <c r="K5578" s="434">
        <v>1970</v>
      </c>
    </row>
    <row r="5579" spans="1:11" hidden="1" x14ac:dyDescent="0.25">
      <c r="A5579" s="434">
        <v>257064980</v>
      </c>
      <c r="B5579" s="434">
        <v>10005</v>
      </c>
      <c r="C5579" s="434" t="s">
        <v>46</v>
      </c>
      <c r="D5579" s="434" t="s">
        <v>22</v>
      </c>
      <c r="E5579" s="434">
        <v>15.5</v>
      </c>
      <c r="F5579" s="434">
        <v>8500</v>
      </c>
      <c r="G5579" s="434">
        <v>4552</v>
      </c>
      <c r="H5579" s="434">
        <v>4007</v>
      </c>
      <c r="I5579" s="434">
        <v>88.400999999999996</v>
      </c>
      <c r="K5579" s="434">
        <v>2014</v>
      </c>
    </row>
    <row r="5580" spans="1:11" x14ac:dyDescent="0.25">
      <c r="A5580" s="434">
        <v>257065140</v>
      </c>
      <c r="B5580" s="434">
        <v>10536</v>
      </c>
      <c r="C5580" s="434" t="s">
        <v>59</v>
      </c>
      <c r="D5580" s="434" t="s">
        <v>13</v>
      </c>
      <c r="I5580" s="434">
        <v>10</v>
      </c>
    </row>
    <row r="5581" spans="1:11" hidden="1" x14ac:dyDescent="0.25">
      <c r="A5581" s="434">
        <v>257065200</v>
      </c>
      <c r="B5581" s="434">
        <v>28646</v>
      </c>
      <c r="C5581" s="434" t="s">
        <v>56</v>
      </c>
      <c r="D5581" s="434" t="s">
        <v>13</v>
      </c>
      <c r="I5581" s="434">
        <v>8</v>
      </c>
      <c r="J5581" s="434">
        <v>0</v>
      </c>
      <c r="K5581" s="434">
        <v>1970</v>
      </c>
    </row>
    <row r="5582" spans="1:11" x14ac:dyDescent="0.25">
      <c r="A5582" s="434">
        <v>257065240</v>
      </c>
      <c r="B5582" s="434">
        <v>180454</v>
      </c>
      <c r="C5582" s="434" t="s">
        <v>59</v>
      </c>
      <c r="D5582" s="434" t="s">
        <v>13</v>
      </c>
      <c r="I5582" s="434">
        <v>10</v>
      </c>
      <c r="J5582" s="434">
        <v>0</v>
      </c>
      <c r="K5582" s="434">
        <v>1970</v>
      </c>
    </row>
    <row r="5583" spans="1:11" hidden="1" x14ac:dyDescent="0.25">
      <c r="A5583" s="434">
        <v>257065270</v>
      </c>
      <c r="B5583" s="434">
        <v>2320</v>
      </c>
      <c r="C5583" s="434" t="s">
        <v>61</v>
      </c>
      <c r="D5583" s="434" t="s">
        <v>13</v>
      </c>
      <c r="I5583" s="434">
        <v>11</v>
      </c>
    </row>
    <row r="5584" spans="1:11" x14ac:dyDescent="0.25">
      <c r="A5584" s="434">
        <v>257065440</v>
      </c>
      <c r="B5584" s="434">
        <v>122430</v>
      </c>
      <c r="C5584" s="434" t="s">
        <v>59</v>
      </c>
      <c r="D5584" s="434" t="s">
        <v>13</v>
      </c>
      <c r="I5584" s="434">
        <v>10</v>
      </c>
      <c r="J5584" s="434">
        <v>0</v>
      </c>
      <c r="K5584" s="434">
        <v>1970</v>
      </c>
    </row>
    <row r="5585" spans="1:11" x14ac:dyDescent="0.25">
      <c r="A5585" s="434">
        <v>257065600</v>
      </c>
      <c r="B5585" s="434">
        <v>60004</v>
      </c>
      <c r="C5585" s="434" t="s">
        <v>59</v>
      </c>
      <c r="D5585" s="434" t="s">
        <v>13</v>
      </c>
      <c r="I5585" s="434">
        <v>11</v>
      </c>
      <c r="J5585" s="434">
        <v>0</v>
      </c>
      <c r="K5585" s="434">
        <v>1970</v>
      </c>
    </row>
    <row r="5586" spans="1:11" x14ac:dyDescent="0.25">
      <c r="A5586" s="434">
        <v>257065620</v>
      </c>
      <c r="B5586" s="434">
        <v>99845</v>
      </c>
      <c r="C5586" s="434" t="s">
        <v>59</v>
      </c>
      <c r="D5586" s="434" t="s">
        <v>13</v>
      </c>
      <c r="I5586" s="434">
        <v>8</v>
      </c>
      <c r="J5586" s="434">
        <v>0</v>
      </c>
      <c r="K5586" s="434">
        <v>1970</v>
      </c>
    </row>
    <row r="5587" spans="1:11" x14ac:dyDescent="0.25">
      <c r="A5587" s="434">
        <v>257066200</v>
      </c>
      <c r="B5587" s="434">
        <v>27547</v>
      </c>
      <c r="C5587" s="434" t="s">
        <v>59</v>
      </c>
      <c r="D5587" s="434" t="s">
        <v>13</v>
      </c>
      <c r="I5587" s="434">
        <v>11</v>
      </c>
      <c r="J5587" s="434">
        <v>0</v>
      </c>
      <c r="K5587" s="434">
        <v>1970</v>
      </c>
    </row>
    <row r="5588" spans="1:11" x14ac:dyDescent="0.25">
      <c r="A5588" s="434">
        <v>257066540</v>
      </c>
      <c r="B5588" s="434">
        <v>3471092</v>
      </c>
      <c r="C5588" s="434" t="s">
        <v>59</v>
      </c>
      <c r="D5588" s="434" t="s">
        <v>13</v>
      </c>
      <c r="I5588" s="434">
        <v>11</v>
      </c>
      <c r="J5588" s="434">
        <v>0</v>
      </c>
      <c r="K5588" s="434">
        <v>1970</v>
      </c>
    </row>
    <row r="5589" spans="1:11" hidden="1" x14ac:dyDescent="0.25">
      <c r="A5589" s="434">
        <v>257066700</v>
      </c>
      <c r="B5589" s="434">
        <v>3669795</v>
      </c>
      <c r="C5589" s="434" t="s">
        <v>42</v>
      </c>
      <c r="D5589" s="434" t="s">
        <v>17</v>
      </c>
      <c r="E5589" s="434">
        <v>13.2</v>
      </c>
      <c r="F5589" s="434">
        <v>846</v>
      </c>
      <c r="G5589" s="434">
        <v>200</v>
      </c>
      <c r="H5589" s="434">
        <v>838</v>
      </c>
      <c r="I5589" s="434">
        <v>64.33</v>
      </c>
      <c r="J5589" s="434">
        <v>0</v>
      </c>
      <c r="K5589" s="434">
        <v>1978</v>
      </c>
    </row>
    <row r="5590" spans="1:11" x14ac:dyDescent="0.25">
      <c r="A5590" s="434">
        <v>257066740</v>
      </c>
      <c r="B5590" s="434">
        <v>539698</v>
      </c>
      <c r="C5590" s="434" t="s">
        <v>59</v>
      </c>
      <c r="D5590" s="434" t="s">
        <v>13</v>
      </c>
      <c r="I5590" s="434">
        <v>12</v>
      </c>
      <c r="J5590" s="434">
        <v>0</v>
      </c>
      <c r="K5590" s="434">
        <v>1970</v>
      </c>
    </row>
    <row r="5591" spans="1:11" hidden="1" x14ac:dyDescent="0.25">
      <c r="A5591" s="434">
        <v>257066860</v>
      </c>
      <c r="B5591" s="434">
        <v>51747</v>
      </c>
      <c r="C5591" s="434" t="s">
        <v>61</v>
      </c>
      <c r="D5591" s="434" t="s">
        <v>22</v>
      </c>
      <c r="E5591" s="434">
        <v>12.2</v>
      </c>
      <c r="F5591" s="434">
        <v>1798</v>
      </c>
      <c r="G5591" s="434">
        <v>4934</v>
      </c>
      <c r="H5591" s="434">
        <v>2829</v>
      </c>
      <c r="I5591" s="434">
        <v>89.72</v>
      </c>
      <c r="K5591" s="434">
        <v>1999</v>
      </c>
    </row>
    <row r="5592" spans="1:11" x14ac:dyDescent="0.25">
      <c r="A5592" s="434">
        <v>257066940</v>
      </c>
      <c r="B5592" s="434">
        <v>905617</v>
      </c>
      <c r="C5592" s="434" t="s">
        <v>59</v>
      </c>
      <c r="D5592" s="434" t="s">
        <v>13</v>
      </c>
      <c r="I5592" s="434">
        <v>15</v>
      </c>
      <c r="J5592" s="434">
        <v>0</v>
      </c>
      <c r="K5592" s="434">
        <v>1970</v>
      </c>
    </row>
    <row r="5593" spans="1:11" hidden="1" x14ac:dyDescent="0.25">
      <c r="A5593" s="434">
        <v>257067000</v>
      </c>
      <c r="B5593" s="434">
        <v>1588127</v>
      </c>
      <c r="C5593" s="434" t="s">
        <v>42</v>
      </c>
      <c r="D5593" s="434" t="s">
        <v>17</v>
      </c>
      <c r="E5593" s="434">
        <v>12</v>
      </c>
      <c r="F5593" s="434">
        <v>1232</v>
      </c>
      <c r="G5593" s="434">
        <v>132</v>
      </c>
      <c r="H5593" s="434">
        <v>987</v>
      </c>
      <c r="I5593" s="434">
        <v>40.6</v>
      </c>
      <c r="J5593" s="434">
        <v>0</v>
      </c>
      <c r="K5593" s="434">
        <v>2011</v>
      </c>
    </row>
    <row r="5594" spans="1:11" hidden="1" x14ac:dyDescent="0.25">
      <c r="A5594" s="434">
        <v>257067200</v>
      </c>
      <c r="B5594" s="434">
        <v>1504668</v>
      </c>
      <c r="C5594" s="434" t="s">
        <v>56</v>
      </c>
      <c r="D5594" s="434" t="s">
        <v>17</v>
      </c>
      <c r="G5594" s="434">
        <v>388</v>
      </c>
      <c r="H5594" s="434">
        <v>761</v>
      </c>
      <c r="I5594" s="434">
        <v>47</v>
      </c>
      <c r="J5594" s="434">
        <v>0</v>
      </c>
      <c r="K5594" s="434">
        <v>1970</v>
      </c>
    </row>
    <row r="5595" spans="1:11" hidden="1" x14ac:dyDescent="0.25">
      <c r="A5595" s="434">
        <v>257067210</v>
      </c>
      <c r="B5595" s="434">
        <v>708</v>
      </c>
      <c r="C5595" s="434" t="s">
        <v>20</v>
      </c>
      <c r="D5595" s="434" t="s">
        <v>29</v>
      </c>
      <c r="E5595" s="434">
        <v>14.5</v>
      </c>
      <c r="F5595" s="434">
        <v>7610</v>
      </c>
      <c r="G5595" s="434">
        <v>40929</v>
      </c>
      <c r="H5595" s="434">
        <v>26364</v>
      </c>
      <c r="I5595" s="434">
        <v>182.8</v>
      </c>
      <c r="J5595" s="434">
        <v>41456</v>
      </c>
      <c r="K5595" s="434">
        <v>2016</v>
      </c>
    </row>
    <row r="5596" spans="1:11" hidden="1" x14ac:dyDescent="0.25">
      <c r="A5596" s="434">
        <v>257067400</v>
      </c>
      <c r="B5596" s="434">
        <v>3942346</v>
      </c>
      <c r="C5596" s="434" t="s">
        <v>48</v>
      </c>
      <c r="D5596" s="434" t="s">
        <v>17</v>
      </c>
      <c r="I5596" s="434">
        <v>31</v>
      </c>
      <c r="K5596" s="434">
        <v>1970</v>
      </c>
    </row>
    <row r="5597" spans="1:11" hidden="1" x14ac:dyDescent="0.25">
      <c r="A5597" s="434">
        <v>257067530</v>
      </c>
      <c r="B5597" s="434">
        <v>96301</v>
      </c>
      <c r="C5597" s="434" t="s">
        <v>54</v>
      </c>
      <c r="D5597" s="434" t="s">
        <v>17</v>
      </c>
      <c r="E5597" s="434">
        <v>12.7</v>
      </c>
      <c r="F5597" s="434">
        <v>2692</v>
      </c>
      <c r="G5597" s="434">
        <v>225</v>
      </c>
      <c r="H5597" s="434">
        <v>353</v>
      </c>
      <c r="I5597" s="434">
        <v>30.6</v>
      </c>
      <c r="K5597" s="434">
        <v>1999</v>
      </c>
    </row>
    <row r="5598" spans="1:11" hidden="1" x14ac:dyDescent="0.25">
      <c r="A5598" s="434">
        <v>257067540</v>
      </c>
      <c r="B5598" s="434">
        <v>99619</v>
      </c>
      <c r="C5598" s="434" t="s">
        <v>61</v>
      </c>
      <c r="D5598" s="434" t="s">
        <v>13</v>
      </c>
      <c r="I5598" s="434">
        <v>8</v>
      </c>
      <c r="J5598" s="434">
        <v>0</v>
      </c>
      <c r="K5598" s="434">
        <v>1970</v>
      </c>
    </row>
    <row r="5599" spans="1:11" hidden="1" x14ac:dyDescent="0.25">
      <c r="A5599" s="434">
        <v>257067970</v>
      </c>
      <c r="B5599" s="434">
        <v>125289</v>
      </c>
      <c r="C5599" s="434" t="s">
        <v>54</v>
      </c>
      <c r="D5599" s="434" t="s">
        <v>17</v>
      </c>
      <c r="E5599" s="434">
        <v>13.2</v>
      </c>
      <c r="F5599" s="434">
        <v>3827</v>
      </c>
      <c r="G5599" s="434">
        <v>470</v>
      </c>
      <c r="H5599" s="434">
        <v>470</v>
      </c>
      <c r="I5599" s="434">
        <v>34.299999999999997</v>
      </c>
      <c r="K5599" s="434">
        <v>2001</v>
      </c>
    </row>
    <row r="5600" spans="1:11" hidden="1" x14ac:dyDescent="0.25">
      <c r="A5600" s="434">
        <v>257068010</v>
      </c>
      <c r="B5600" s="434">
        <v>292009</v>
      </c>
      <c r="C5600" s="434" t="s">
        <v>31</v>
      </c>
      <c r="D5600" s="434" t="s">
        <v>22</v>
      </c>
      <c r="E5600" s="434">
        <v>16</v>
      </c>
      <c r="F5600" s="434">
        <v>3060</v>
      </c>
      <c r="G5600" s="434">
        <v>2400</v>
      </c>
      <c r="H5600" s="434">
        <v>2990</v>
      </c>
      <c r="I5600" s="434">
        <v>79.989999999999995</v>
      </c>
      <c r="J5600" s="434">
        <v>4150</v>
      </c>
      <c r="K5600" s="434">
        <v>2006</v>
      </c>
    </row>
    <row r="5601" spans="1:11" x14ac:dyDescent="0.25">
      <c r="A5601" s="434">
        <v>257068140</v>
      </c>
      <c r="B5601" s="434">
        <v>151344</v>
      </c>
      <c r="C5601" s="434" t="s">
        <v>59</v>
      </c>
      <c r="D5601" s="434" t="s">
        <v>13</v>
      </c>
      <c r="I5601" s="434">
        <v>15</v>
      </c>
      <c r="J5601" s="434">
        <v>0</v>
      </c>
      <c r="K5601" s="434">
        <v>1970</v>
      </c>
    </row>
    <row r="5602" spans="1:11" hidden="1" x14ac:dyDescent="0.25">
      <c r="A5602" s="434">
        <v>257068200</v>
      </c>
      <c r="B5602" s="434">
        <v>640054</v>
      </c>
      <c r="C5602" s="434" t="s">
        <v>61</v>
      </c>
      <c r="D5602" s="434" t="s">
        <v>17</v>
      </c>
      <c r="I5602" s="434">
        <v>45</v>
      </c>
      <c r="J5602" s="434">
        <v>0</v>
      </c>
      <c r="K5602" s="434">
        <v>1970</v>
      </c>
    </row>
    <row r="5603" spans="1:11" x14ac:dyDescent="0.25">
      <c r="A5603" s="434">
        <v>257068490</v>
      </c>
      <c r="B5603" s="434">
        <v>316647</v>
      </c>
      <c r="C5603" s="434" t="s">
        <v>59</v>
      </c>
      <c r="D5603" s="434" t="s">
        <v>17</v>
      </c>
      <c r="E5603" s="434">
        <v>0</v>
      </c>
      <c r="F5603" s="434">
        <v>0</v>
      </c>
      <c r="G5603" s="434">
        <v>0</v>
      </c>
      <c r="H5603" s="434">
        <v>499</v>
      </c>
      <c r="I5603" s="434">
        <v>39.700000000000003</v>
      </c>
      <c r="J5603" s="434">
        <v>0</v>
      </c>
    </row>
    <row r="5604" spans="1:11" x14ac:dyDescent="0.25">
      <c r="A5604" s="434">
        <v>257068540</v>
      </c>
      <c r="B5604" s="434">
        <v>169681</v>
      </c>
      <c r="C5604" s="434" t="s">
        <v>59</v>
      </c>
      <c r="D5604" s="434" t="s">
        <v>13</v>
      </c>
      <c r="I5604" s="434">
        <v>11</v>
      </c>
      <c r="J5604" s="434">
        <v>0</v>
      </c>
      <c r="K5604" s="434">
        <v>1970</v>
      </c>
    </row>
    <row r="5605" spans="1:11" hidden="1" x14ac:dyDescent="0.25">
      <c r="A5605" s="434">
        <v>257068600</v>
      </c>
      <c r="B5605" s="434">
        <v>105159</v>
      </c>
      <c r="C5605" s="434" t="s">
        <v>54</v>
      </c>
      <c r="D5605" s="434" t="s">
        <v>13</v>
      </c>
      <c r="I5605" s="434">
        <v>14</v>
      </c>
      <c r="J5605" s="434">
        <v>0</v>
      </c>
      <c r="K5605" s="434">
        <v>1970</v>
      </c>
    </row>
    <row r="5606" spans="1:11" x14ac:dyDescent="0.25">
      <c r="A5606" s="434">
        <v>257068740</v>
      </c>
      <c r="B5606" s="434">
        <v>3566164</v>
      </c>
      <c r="C5606" s="434" t="s">
        <v>59</v>
      </c>
      <c r="D5606" s="434" t="s">
        <v>13</v>
      </c>
      <c r="I5606" s="434">
        <v>10</v>
      </c>
      <c r="J5606" s="434">
        <v>0</v>
      </c>
      <c r="K5606" s="434">
        <v>1970</v>
      </c>
    </row>
    <row r="5607" spans="1:11" hidden="1" x14ac:dyDescent="0.25">
      <c r="A5607" s="434">
        <v>257069000</v>
      </c>
      <c r="B5607" s="434">
        <v>1576945</v>
      </c>
      <c r="C5607" s="434" t="s">
        <v>48</v>
      </c>
      <c r="D5607" s="434" t="s">
        <v>36</v>
      </c>
      <c r="G5607" s="434">
        <v>37320</v>
      </c>
      <c r="H5607" s="434">
        <v>150000</v>
      </c>
      <c r="I5607" s="434">
        <v>260.20001000000002</v>
      </c>
      <c r="K5607" s="434">
        <v>1997</v>
      </c>
    </row>
    <row r="5608" spans="1:11" x14ac:dyDescent="0.25">
      <c r="A5608" s="434">
        <v>257069140</v>
      </c>
      <c r="B5608" s="434">
        <v>438809</v>
      </c>
      <c r="C5608" s="434" t="s">
        <v>59</v>
      </c>
      <c r="D5608" s="434" t="s">
        <v>13</v>
      </c>
      <c r="I5608" s="434">
        <v>9</v>
      </c>
    </row>
    <row r="5609" spans="1:11" hidden="1" x14ac:dyDescent="0.25">
      <c r="A5609" s="434">
        <v>257069200</v>
      </c>
      <c r="B5609" s="434">
        <v>1821945</v>
      </c>
      <c r="C5609" s="434" t="s">
        <v>56</v>
      </c>
      <c r="D5609" s="434" t="s">
        <v>17</v>
      </c>
      <c r="E5609" s="434">
        <v>16</v>
      </c>
      <c r="F5609" s="434">
        <v>1832</v>
      </c>
      <c r="G5609" s="434">
        <v>388</v>
      </c>
      <c r="H5609" s="434">
        <v>761</v>
      </c>
      <c r="I5609" s="434">
        <v>46</v>
      </c>
      <c r="J5609" s="434">
        <v>0</v>
      </c>
      <c r="K5609" s="434">
        <v>1970</v>
      </c>
    </row>
    <row r="5610" spans="1:11" x14ac:dyDescent="0.25">
      <c r="A5610" s="434">
        <v>257069440</v>
      </c>
      <c r="B5610" s="434">
        <v>581572</v>
      </c>
      <c r="C5610" s="434" t="s">
        <v>59</v>
      </c>
      <c r="D5610" s="434" t="s">
        <v>13</v>
      </c>
      <c r="I5610" s="434">
        <v>15</v>
      </c>
      <c r="J5610" s="434">
        <v>0</v>
      </c>
      <c r="K5610" s="434">
        <v>1970</v>
      </c>
    </row>
    <row r="5611" spans="1:11" hidden="1" x14ac:dyDescent="0.25">
      <c r="A5611" s="434">
        <v>257069500</v>
      </c>
      <c r="B5611" s="434">
        <v>40101</v>
      </c>
      <c r="C5611" s="434" t="s">
        <v>56</v>
      </c>
      <c r="D5611" s="434" t="s">
        <v>13</v>
      </c>
      <c r="I5611" s="434">
        <v>13</v>
      </c>
    </row>
    <row r="5612" spans="1:11" hidden="1" x14ac:dyDescent="0.25">
      <c r="A5612" s="434">
        <v>257069600</v>
      </c>
      <c r="B5612" s="434">
        <v>69309</v>
      </c>
      <c r="C5612" s="434" t="s">
        <v>39</v>
      </c>
      <c r="D5612" s="434" t="s">
        <v>17</v>
      </c>
      <c r="E5612" s="434">
        <v>11</v>
      </c>
      <c r="F5612" s="434">
        <v>294</v>
      </c>
      <c r="H5612" s="434">
        <v>231</v>
      </c>
      <c r="I5612" s="434">
        <v>37.79</v>
      </c>
      <c r="K5612" s="434">
        <v>1957</v>
      </c>
    </row>
    <row r="5613" spans="1:11" hidden="1" x14ac:dyDescent="0.25">
      <c r="A5613" s="434">
        <v>257069640</v>
      </c>
      <c r="B5613" s="434">
        <v>153445</v>
      </c>
      <c r="C5613" s="434" t="s">
        <v>51</v>
      </c>
      <c r="D5613" s="434" t="s">
        <v>22</v>
      </c>
      <c r="E5613" s="434">
        <v>0</v>
      </c>
      <c r="F5613" s="434">
        <v>0</v>
      </c>
      <c r="G5613" s="434">
        <v>0</v>
      </c>
      <c r="H5613" s="434">
        <v>2500</v>
      </c>
      <c r="I5613" s="434">
        <v>75.7</v>
      </c>
      <c r="J5613" s="434">
        <v>0</v>
      </c>
    </row>
    <row r="5614" spans="1:11" x14ac:dyDescent="0.25">
      <c r="A5614" s="434">
        <v>257069740</v>
      </c>
      <c r="B5614" s="434">
        <v>948627</v>
      </c>
      <c r="C5614" s="434" t="s">
        <v>59</v>
      </c>
      <c r="D5614" s="434" t="s">
        <v>13</v>
      </c>
      <c r="I5614" s="434">
        <v>11</v>
      </c>
      <c r="J5614" s="434">
        <v>0</v>
      </c>
      <c r="K5614" s="434">
        <v>1970</v>
      </c>
    </row>
    <row r="5615" spans="1:11" x14ac:dyDescent="0.25">
      <c r="A5615" s="434">
        <v>257069830</v>
      </c>
      <c r="B5615" s="434">
        <v>286462</v>
      </c>
      <c r="C5615" s="434" t="s">
        <v>59</v>
      </c>
      <c r="D5615" s="434" t="s">
        <v>13</v>
      </c>
      <c r="E5615" s="434">
        <v>0</v>
      </c>
      <c r="F5615" s="434">
        <v>590</v>
      </c>
      <c r="G5615" s="434">
        <v>0</v>
      </c>
      <c r="H5615" s="434">
        <v>291</v>
      </c>
      <c r="I5615" s="434">
        <v>20.99</v>
      </c>
      <c r="J5615" s="434">
        <v>0</v>
      </c>
    </row>
    <row r="5616" spans="1:11" hidden="1" x14ac:dyDescent="0.25">
      <c r="A5616" s="434">
        <v>257069840</v>
      </c>
      <c r="B5616" s="434">
        <v>1079494</v>
      </c>
      <c r="C5616" s="434" t="s">
        <v>56</v>
      </c>
      <c r="D5616" s="434" t="s">
        <v>13</v>
      </c>
      <c r="I5616" s="434">
        <v>14</v>
      </c>
      <c r="J5616" s="434">
        <v>0</v>
      </c>
      <c r="K5616" s="434">
        <v>1970</v>
      </c>
    </row>
    <row r="5617" spans="1:11" hidden="1" x14ac:dyDescent="0.25">
      <c r="A5617" s="434">
        <v>257070000</v>
      </c>
      <c r="B5617" s="434">
        <v>2067</v>
      </c>
      <c r="C5617" s="434" t="s">
        <v>28</v>
      </c>
      <c r="D5617" s="434" t="s">
        <v>25</v>
      </c>
      <c r="E5617" s="434">
        <v>13</v>
      </c>
      <c r="F5617" s="434">
        <v>2999</v>
      </c>
      <c r="G5617" s="434">
        <v>7566</v>
      </c>
      <c r="H5617" s="434">
        <v>4284</v>
      </c>
      <c r="I5617" s="434">
        <v>109.65</v>
      </c>
      <c r="J5617" s="434">
        <v>0</v>
      </c>
      <c r="K5617" s="434">
        <v>1970</v>
      </c>
    </row>
    <row r="5618" spans="1:11" x14ac:dyDescent="0.25">
      <c r="A5618" s="434">
        <v>257070440</v>
      </c>
      <c r="B5618" s="434">
        <v>121555</v>
      </c>
      <c r="C5618" s="434" t="s">
        <v>59</v>
      </c>
      <c r="D5618" s="434" t="s">
        <v>13</v>
      </c>
      <c r="E5618" s="434">
        <v>0</v>
      </c>
      <c r="F5618" s="434">
        <v>783</v>
      </c>
      <c r="G5618" s="434">
        <v>0</v>
      </c>
      <c r="H5618" s="434">
        <v>298</v>
      </c>
      <c r="I5618" s="434">
        <v>27.57</v>
      </c>
      <c r="J5618" s="434">
        <v>0</v>
      </c>
    </row>
    <row r="5619" spans="1:11" hidden="1" x14ac:dyDescent="0.25">
      <c r="A5619" s="434">
        <v>257070540</v>
      </c>
      <c r="B5619" s="434">
        <v>92411</v>
      </c>
      <c r="C5619" s="434" t="s">
        <v>39</v>
      </c>
      <c r="D5619" s="434" t="s">
        <v>17</v>
      </c>
      <c r="E5619" s="434">
        <v>10</v>
      </c>
      <c r="F5619" s="434">
        <v>0</v>
      </c>
      <c r="G5619" s="434">
        <v>384</v>
      </c>
      <c r="H5619" s="434">
        <v>377</v>
      </c>
      <c r="I5619" s="434">
        <v>45.12</v>
      </c>
      <c r="J5619" s="434">
        <v>0</v>
      </c>
    </row>
    <row r="5620" spans="1:11" x14ac:dyDescent="0.25">
      <c r="A5620" s="434">
        <v>257070940</v>
      </c>
      <c r="B5620" s="434">
        <v>1497548</v>
      </c>
      <c r="C5620" s="434" t="s">
        <v>59</v>
      </c>
      <c r="D5620" s="434" t="s">
        <v>13</v>
      </c>
      <c r="I5620" s="434">
        <v>11</v>
      </c>
      <c r="J5620" s="434">
        <v>0</v>
      </c>
      <c r="K5620" s="434">
        <v>1970</v>
      </c>
    </row>
    <row r="5621" spans="1:11" x14ac:dyDescent="0.25">
      <c r="A5621" s="434">
        <v>257071040</v>
      </c>
      <c r="B5621" s="434">
        <v>325849</v>
      </c>
      <c r="C5621" s="434" t="s">
        <v>59</v>
      </c>
      <c r="D5621" s="434" t="s">
        <v>13</v>
      </c>
      <c r="I5621" s="434">
        <v>11</v>
      </c>
      <c r="J5621" s="434">
        <v>0</v>
      </c>
      <c r="K5621" s="434">
        <v>1970</v>
      </c>
    </row>
    <row r="5622" spans="1:11" hidden="1" x14ac:dyDescent="0.25">
      <c r="A5622" s="434">
        <v>257071050</v>
      </c>
      <c r="B5622" s="434">
        <v>97860</v>
      </c>
      <c r="C5622" s="434" t="s">
        <v>39</v>
      </c>
      <c r="D5622" s="434" t="s">
        <v>17</v>
      </c>
      <c r="E5622" s="434">
        <v>0</v>
      </c>
      <c r="F5622" s="434">
        <v>646</v>
      </c>
      <c r="G5622" s="434">
        <v>0</v>
      </c>
      <c r="H5622" s="434">
        <v>453</v>
      </c>
      <c r="I5622" s="434">
        <v>45.4</v>
      </c>
      <c r="J5622" s="434">
        <v>0</v>
      </c>
      <c r="K5622" s="434">
        <v>2019</v>
      </c>
    </row>
    <row r="5623" spans="1:11" x14ac:dyDescent="0.25">
      <c r="A5623" s="434">
        <v>257071140</v>
      </c>
      <c r="B5623" s="434">
        <v>316031</v>
      </c>
      <c r="C5623" s="434" t="s">
        <v>59</v>
      </c>
      <c r="D5623" s="434" t="s">
        <v>13</v>
      </c>
      <c r="I5623" s="434">
        <v>15</v>
      </c>
      <c r="J5623" s="434">
        <v>0</v>
      </c>
      <c r="K5623" s="434">
        <v>1970</v>
      </c>
    </row>
    <row r="5624" spans="1:11" x14ac:dyDescent="0.25">
      <c r="A5624" s="434">
        <v>257071340</v>
      </c>
      <c r="B5624" s="434">
        <v>1111077</v>
      </c>
      <c r="C5624" s="434" t="s">
        <v>59</v>
      </c>
      <c r="D5624" s="434" t="s">
        <v>13</v>
      </c>
      <c r="I5624" s="434">
        <v>15</v>
      </c>
      <c r="J5624" s="434">
        <v>0</v>
      </c>
      <c r="K5624" s="434">
        <v>1970</v>
      </c>
    </row>
    <row r="5625" spans="1:11" x14ac:dyDescent="0.25">
      <c r="A5625" s="434">
        <v>257071440</v>
      </c>
      <c r="B5625" s="434">
        <v>1446493</v>
      </c>
      <c r="C5625" s="434" t="s">
        <v>59</v>
      </c>
      <c r="D5625" s="434" t="s">
        <v>13</v>
      </c>
      <c r="I5625" s="434">
        <v>11</v>
      </c>
      <c r="J5625" s="434">
        <v>0</v>
      </c>
      <c r="K5625" s="434">
        <v>1970</v>
      </c>
    </row>
    <row r="5626" spans="1:11" hidden="1" x14ac:dyDescent="0.25">
      <c r="A5626" s="434">
        <v>257071500</v>
      </c>
      <c r="B5626" s="434">
        <v>3328750</v>
      </c>
      <c r="C5626" s="434" t="s">
        <v>56</v>
      </c>
      <c r="D5626" s="434" t="s">
        <v>13</v>
      </c>
      <c r="I5626" s="434">
        <v>17</v>
      </c>
    </row>
    <row r="5627" spans="1:11" hidden="1" x14ac:dyDescent="0.25">
      <c r="A5627" s="434">
        <v>257071530</v>
      </c>
      <c r="B5627" s="434">
        <v>112224</v>
      </c>
      <c r="C5627" s="434" t="s">
        <v>61</v>
      </c>
      <c r="D5627" s="434" t="s">
        <v>25</v>
      </c>
      <c r="E5627" s="434">
        <v>11.7</v>
      </c>
      <c r="F5627" s="434">
        <v>2039</v>
      </c>
      <c r="G5627" s="434">
        <v>6051</v>
      </c>
      <c r="H5627" s="434">
        <v>3995</v>
      </c>
      <c r="I5627" s="434">
        <v>111.4</v>
      </c>
      <c r="K5627" s="434">
        <v>2005</v>
      </c>
    </row>
    <row r="5628" spans="1:11" x14ac:dyDescent="0.25">
      <c r="A5628" s="434">
        <v>257071540</v>
      </c>
      <c r="B5628" s="434">
        <v>1141173</v>
      </c>
      <c r="C5628" s="434" t="s">
        <v>59</v>
      </c>
      <c r="D5628" s="434" t="s">
        <v>13</v>
      </c>
      <c r="I5628" s="434">
        <v>15</v>
      </c>
      <c r="J5628" s="434">
        <v>0</v>
      </c>
      <c r="K5628" s="434">
        <v>1970</v>
      </c>
    </row>
    <row r="5629" spans="1:11" hidden="1" x14ac:dyDescent="0.25">
      <c r="A5629" s="434">
        <v>257071620</v>
      </c>
      <c r="B5629" s="434">
        <v>13728</v>
      </c>
      <c r="C5629" s="434" t="s">
        <v>20</v>
      </c>
      <c r="D5629" s="434" t="s">
        <v>25</v>
      </c>
      <c r="F5629" s="434">
        <v>4050</v>
      </c>
      <c r="G5629" s="434">
        <v>10543</v>
      </c>
      <c r="H5629" s="434">
        <v>7256</v>
      </c>
      <c r="I5629" s="434">
        <v>129.40299999999999</v>
      </c>
      <c r="J5629" s="434">
        <v>11300</v>
      </c>
      <c r="K5629" s="434">
        <v>2019</v>
      </c>
    </row>
    <row r="5630" spans="1:11" x14ac:dyDescent="0.25">
      <c r="A5630" s="434">
        <v>257071640</v>
      </c>
      <c r="B5630" s="434">
        <v>2389904</v>
      </c>
      <c r="C5630" s="434" t="s">
        <v>59</v>
      </c>
      <c r="D5630" s="434" t="s">
        <v>13</v>
      </c>
      <c r="I5630" s="434">
        <v>20</v>
      </c>
      <c r="J5630" s="434">
        <v>0</v>
      </c>
      <c r="K5630" s="434">
        <v>1970</v>
      </c>
    </row>
    <row r="5631" spans="1:11" hidden="1" x14ac:dyDescent="0.25">
      <c r="A5631" s="434">
        <v>257071700</v>
      </c>
      <c r="B5631" s="434">
        <v>2550751</v>
      </c>
      <c r="C5631" s="434" t="s">
        <v>42</v>
      </c>
      <c r="D5631" s="434" t="s">
        <v>17</v>
      </c>
      <c r="E5631" s="434">
        <v>11</v>
      </c>
      <c r="F5631" s="434">
        <v>824</v>
      </c>
      <c r="G5631" s="434">
        <v>0</v>
      </c>
      <c r="H5631" s="434">
        <v>662</v>
      </c>
      <c r="I5631" s="434">
        <v>50.59</v>
      </c>
      <c r="J5631" s="434">
        <v>0</v>
      </c>
      <c r="K5631" s="434">
        <v>1975</v>
      </c>
    </row>
    <row r="5632" spans="1:11" hidden="1" x14ac:dyDescent="0.25">
      <c r="A5632" s="434">
        <v>257071900</v>
      </c>
      <c r="B5632" s="434">
        <v>464782</v>
      </c>
      <c r="C5632" s="434" t="s">
        <v>54</v>
      </c>
      <c r="D5632" s="434" t="s">
        <v>13</v>
      </c>
      <c r="I5632" s="434">
        <v>10</v>
      </c>
      <c r="J5632" s="434">
        <v>0</v>
      </c>
      <c r="K5632" s="434">
        <v>1970</v>
      </c>
    </row>
    <row r="5633" spans="1:11" x14ac:dyDescent="0.25">
      <c r="A5633" s="434">
        <v>257071940</v>
      </c>
      <c r="B5633" s="434">
        <v>266932</v>
      </c>
      <c r="C5633" s="434" t="s">
        <v>59</v>
      </c>
      <c r="D5633" s="434" t="s">
        <v>13</v>
      </c>
      <c r="I5633" s="434">
        <v>10</v>
      </c>
      <c r="J5633" s="434">
        <v>0</v>
      </c>
      <c r="K5633" s="434">
        <v>1970</v>
      </c>
    </row>
    <row r="5634" spans="1:11" hidden="1" x14ac:dyDescent="0.25">
      <c r="A5634" s="434">
        <v>257072000</v>
      </c>
      <c r="B5634" s="434">
        <v>4100194</v>
      </c>
      <c r="C5634" s="434" t="s">
        <v>42</v>
      </c>
      <c r="D5634" s="434" t="s">
        <v>17</v>
      </c>
      <c r="E5634" s="434">
        <v>12</v>
      </c>
      <c r="F5634" s="434">
        <v>1232</v>
      </c>
      <c r="G5634" s="434">
        <v>132</v>
      </c>
      <c r="H5634" s="434">
        <v>987</v>
      </c>
      <c r="I5634" s="434">
        <v>40.6</v>
      </c>
      <c r="J5634" s="434">
        <v>0</v>
      </c>
      <c r="K5634" s="434">
        <v>2011</v>
      </c>
    </row>
    <row r="5635" spans="1:11" x14ac:dyDescent="0.25">
      <c r="A5635" s="434">
        <v>257072440</v>
      </c>
      <c r="B5635" s="434">
        <v>1247174</v>
      </c>
      <c r="C5635" s="434" t="s">
        <v>59</v>
      </c>
      <c r="D5635" s="434" t="s">
        <v>13</v>
      </c>
      <c r="I5635" s="434">
        <v>20</v>
      </c>
      <c r="J5635" s="434">
        <v>0</v>
      </c>
      <c r="K5635" s="434">
        <v>1970</v>
      </c>
    </row>
    <row r="5636" spans="1:11" hidden="1" x14ac:dyDescent="0.25">
      <c r="A5636" s="434">
        <v>257072500</v>
      </c>
      <c r="B5636" s="434">
        <v>4051712</v>
      </c>
      <c r="C5636" s="434" t="s">
        <v>56</v>
      </c>
      <c r="D5636" s="434" t="s">
        <v>13</v>
      </c>
      <c r="I5636" s="434">
        <v>17</v>
      </c>
      <c r="J5636" s="434">
        <v>0</v>
      </c>
      <c r="K5636" s="434">
        <v>1970</v>
      </c>
    </row>
    <row r="5637" spans="1:11" x14ac:dyDescent="0.25">
      <c r="A5637" s="434">
        <v>257072540</v>
      </c>
      <c r="B5637" s="434">
        <v>317921</v>
      </c>
      <c r="C5637" s="434" t="s">
        <v>59</v>
      </c>
      <c r="D5637" s="434" t="s">
        <v>13</v>
      </c>
      <c r="I5637" s="434">
        <v>10</v>
      </c>
      <c r="J5637" s="434">
        <v>0</v>
      </c>
      <c r="K5637" s="434">
        <v>1970</v>
      </c>
    </row>
    <row r="5638" spans="1:11" hidden="1" x14ac:dyDescent="0.25">
      <c r="A5638" s="434">
        <v>257072600</v>
      </c>
      <c r="B5638" s="434">
        <v>1818317</v>
      </c>
      <c r="C5638" s="434" t="s">
        <v>42</v>
      </c>
      <c r="D5638" s="434" t="s">
        <v>17</v>
      </c>
      <c r="F5638" s="434">
        <v>442</v>
      </c>
      <c r="H5638" s="434">
        <v>234</v>
      </c>
      <c r="I5638" s="434">
        <v>38.18</v>
      </c>
      <c r="K5638" s="434">
        <v>1956</v>
      </c>
    </row>
    <row r="5639" spans="1:11" hidden="1" x14ac:dyDescent="0.25">
      <c r="A5639" s="434">
        <v>257072700</v>
      </c>
      <c r="B5639" s="434">
        <v>2196944</v>
      </c>
      <c r="C5639" s="434" t="s">
        <v>42</v>
      </c>
      <c r="D5639" s="434" t="s">
        <v>17</v>
      </c>
      <c r="E5639" s="434">
        <v>10</v>
      </c>
      <c r="F5639" s="434">
        <v>294</v>
      </c>
      <c r="G5639" s="434">
        <v>0</v>
      </c>
      <c r="H5639" s="434">
        <v>285</v>
      </c>
      <c r="I5639" s="434">
        <v>31.12</v>
      </c>
      <c r="J5639" s="434">
        <v>0</v>
      </c>
      <c r="K5639" s="434">
        <v>1967</v>
      </c>
    </row>
    <row r="5640" spans="1:11" x14ac:dyDescent="0.25">
      <c r="A5640" s="434">
        <v>257072740</v>
      </c>
      <c r="B5640" s="434">
        <v>764834</v>
      </c>
      <c r="C5640" s="434" t="s">
        <v>59</v>
      </c>
      <c r="D5640" s="434" t="s">
        <v>13</v>
      </c>
      <c r="I5640" s="434">
        <v>11</v>
      </c>
      <c r="J5640" s="434">
        <v>0</v>
      </c>
      <c r="K5640" s="434">
        <v>1970</v>
      </c>
    </row>
    <row r="5641" spans="1:11" x14ac:dyDescent="0.25">
      <c r="A5641" s="434">
        <v>257072840</v>
      </c>
      <c r="B5641" s="434">
        <v>795732</v>
      </c>
      <c r="C5641" s="434" t="s">
        <v>59</v>
      </c>
      <c r="D5641" s="434" t="s">
        <v>13</v>
      </c>
      <c r="I5641" s="434">
        <v>11</v>
      </c>
      <c r="J5641" s="434">
        <v>0</v>
      </c>
      <c r="K5641" s="434">
        <v>1970</v>
      </c>
    </row>
    <row r="5642" spans="1:11" hidden="1" x14ac:dyDescent="0.25">
      <c r="A5642" s="434">
        <v>257073920</v>
      </c>
      <c r="B5642" s="434">
        <v>149265</v>
      </c>
      <c r="C5642" s="434" t="s">
        <v>61</v>
      </c>
      <c r="D5642" s="434" t="s">
        <v>25</v>
      </c>
      <c r="F5642" s="434">
        <v>16000</v>
      </c>
      <c r="G5642" s="434">
        <v>6800</v>
      </c>
      <c r="H5642" s="434">
        <v>11387</v>
      </c>
      <c r="I5642" s="434">
        <v>123.4</v>
      </c>
      <c r="K5642" s="434">
        <v>2020</v>
      </c>
    </row>
    <row r="5643" spans="1:11" hidden="1" x14ac:dyDescent="0.25">
      <c r="A5643" s="434">
        <v>257074020</v>
      </c>
      <c r="B5643" s="434">
        <v>262290</v>
      </c>
      <c r="C5643" s="434" t="s">
        <v>39</v>
      </c>
      <c r="D5643" s="434" t="s">
        <v>13</v>
      </c>
      <c r="F5643" s="434">
        <v>882</v>
      </c>
      <c r="G5643" s="434">
        <v>61</v>
      </c>
      <c r="H5643" s="434">
        <v>154</v>
      </c>
      <c r="I5643" s="434">
        <v>24</v>
      </c>
      <c r="K5643" s="434">
        <v>2019</v>
      </c>
    </row>
    <row r="5644" spans="1:11" x14ac:dyDescent="0.25">
      <c r="A5644" s="434">
        <v>257074140</v>
      </c>
      <c r="B5644" s="434">
        <v>966453</v>
      </c>
      <c r="C5644" s="434" t="s">
        <v>59</v>
      </c>
      <c r="D5644" s="434" t="s">
        <v>13</v>
      </c>
      <c r="I5644" s="434">
        <v>14</v>
      </c>
      <c r="J5644" s="434">
        <v>0</v>
      </c>
      <c r="K5644" s="434">
        <v>1970</v>
      </c>
    </row>
    <row r="5645" spans="1:11" x14ac:dyDescent="0.25">
      <c r="A5645" s="434">
        <v>257074440</v>
      </c>
      <c r="B5645" s="434">
        <v>218060</v>
      </c>
      <c r="C5645" s="434" t="s">
        <v>59</v>
      </c>
      <c r="D5645" s="434" t="s">
        <v>13</v>
      </c>
      <c r="I5645" s="434">
        <v>13</v>
      </c>
      <c r="J5645" s="434">
        <v>0</v>
      </c>
      <c r="K5645" s="434">
        <v>1970</v>
      </c>
    </row>
    <row r="5646" spans="1:11" x14ac:dyDescent="0.25">
      <c r="A5646" s="434">
        <v>257074540</v>
      </c>
      <c r="B5646" s="434">
        <v>1032906</v>
      </c>
      <c r="C5646" s="434" t="s">
        <v>59</v>
      </c>
      <c r="D5646" s="434" t="s">
        <v>13</v>
      </c>
      <c r="I5646" s="434">
        <v>15</v>
      </c>
      <c r="J5646" s="434">
        <v>0</v>
      </c>
      <c r="K5646" s="434">
        <v>1970</v>
      </c>
    </row>
    <row r="5647" spans="1:11" x14ac:dyDescent="0.25">
      <c r="A5647" s="434">
        <v>257074640</v>
      </c>
      <c r="B5647" s="434">
        <v>2338260</v>
      </c>
      <c r="C5647" s="434" t="s">
        <v>59</v>
      </c>
      <c r="D5647" s="434" t="s">
        <v>13</v>
      </c>
      <c r="I5647" s="434">
        <v>14</v>
      </c>
      <c r="J5647" s="434">
        <v>0</v>
      </c>
      <c r="K5647" s="434">
        <v>1970</v>
      </c>
    </row>
    <row r="5648" spans="1:11" hidden="1" x14ac:dyDescent="0.25">
      <c r="A5648" s="434">
        <v>257074700</v>
      </c>
      <c r="B5648" s="434">
        <v>1354180</v>
      </c>
      <c r="C5648" s="434" t="s">
        <v>42</v>
      </c>
      <c r="D5648" s="434" t="s">
        <v>22</v>
      </c>
      <c r="E5648" s="434">
        <v>13</v>
      </c>
      <c r="F5648" s="434">
        <v>1498</v>
      </c>
      <c r="G5648" s="434">
        <v>446</v>
      </c>
      <c r="H5648" s="434">
        <v>1479</v>
      </c>
      <c r="I5648" s="434">
        <v>74.66</v>
      </c>
      <c r="K5648" s="434">
        <v>1982</v>
      </c>
    </row>
    <row r="5649" spans="1:11" hidden="1" x14ac:dyDescent="0.25">
      <c r="A5649" s="434">
        <v>257074870</v>
      </c>
      <c r="B5649" s="434">
        <v>119954</v>
      </c>
      <c r="C5649" s="434" t="s">
        <v>39</v>
      </c>
      <c r="D5649" s="434" t="s">
        <v>17</v>
      </c>
      <c r="E5649" s="434">
        <v>36</v>
      </c>
      <c r="F5649" s="434">
        <v>2795</v>
      </c>
      <c r="G5649" s="434">
        <v>46</v>
      </c>
      <c r="H5649" s="434">
        <v>417</v>
      </c>
      <c r="I5649" s="434">
        <v>40</v>
      </c>
      <c r="K5649" s="434">
        <v>1997</v>
      </c>
    </row>
    <row r="5650" spans="1:11" hidden="1" x14ac:dyDescent="0.25">
      <c r="A5650" s="434">
        <v>257075000</v>
      </c>
      <c r="B5650" s="434">
        <v>1249132</v>
      </c>
      <c r="C5650" s="434" t="s">
        <v>51</v>
      </c>
      <c r="D5650" s="434" t="s">
        <v>22</v>
      </c>
      <c r="E5650" s="434">
        <v>13</v>
      </c>
      <c r="F5650" s="434">
        <v>5712</v>
      </c>
      <c r="G5650" s="434">
        <v>4500</v>
      </c>
      <c r="H5650" s="434">
        <v>4036</v>
      </c>
      <c r="I5650" s="434">
        <v>84.6</v>
      </c>
      <c r="J5650" s="434">
        <v>0</v>
      </c>
      <c r="K5650" s="434">
        <v>1970</v>
      </c>
    </row>
    <row r="5651" spans="1:11" x14ac:dyDescent="0.25">
      <c r="A5651" s="434">
        <v>257075240</v>
      </c>
      <c r="B5651" s="434">
        <v>115738</v>
      </c>
      <c r="C5651" s="434" t="s">
        <v>59</v>
      </c>
      <c r="D5651" s="434" t="s">
        <v>13</v>
      </c>
      <c r="I5651" s="434">
        <v>9</v>
      </c>
    </row>
    <row r="5652" spans="1:11" x14ac:dyDescent="0.25">
      <c r="A5652" s="434">
        <v>257075340</v>
      </c>
      <c r="B5652" s="434">
        <v>157261</v>
      </c>
      <c r="C5652" s="434" t="s">
        <v>59</v>
      </c>
      <c r="D5652" s="434" t="s">
        <v>13</v>
      </c>
      <c r="I5652" s="434">
        <v>12</v>
      </c>
      <c r="J5652" s="434">
        <v>0</v>
      </c>
      <c r="K5652" s="434">
        <v>1970</v>
      </c>
    </row>
    <row r="5653" spans="1:11" hidden="1" x14ac:dyDescent="0.25">
      <c r="A5653" s="434">
        <v>257075500</v>
      </c>
      <c r="B5653" s="434">
        <v>3862746</v>
      </c>
      <c r="C5653" s="434" t="s">
        <v>56</v>
      </c>
      <c r="D5653" s="434" t="s">
        <v>13</v>
      </c>
      <c r="I5653" s="434">
        <v>16</v>
      </c>
      <c r="J5653" s="434">
        <v>0</v>
      </c>
      <c r="K5653" s="434">
        <v>1970</v>
      </c>
    </row>
    <row r="5654" spans="1:11" x14ac:dyDescent="0.25">
      <c r="A5654" s="434">
        <v>257075640</v>
      </c>
      <c r="B5654" s="434">
        <v>81706</v>
      </c>
      <c r="C5654" s="434" t="s">
        <v>59</v>
      </c>
      <c r="D5654" s="434" t="s">
        <v>13</v>
      </c>
      <c r="I5654" s="434">
        <v>10</v>
      </c>
      <c r="J5654" s="434">
        <v>0</v>
      </c>
      <c r="K5654" s="434">
        <v>1970</v>
      </c>
    </row>
    <row r="5655" spans="1:11" hidden="1" x14ac:dyDescent="0.25">
      <c r="A5655" s="434">
        <v>257076000</v>
      </c>
      <c r="B5655" s="434">
        <v>1803664</v>
      </c>
      <c r="C5655" s="434" t="s">
        <v>46</v>
      </c>
      <c r="D5655" s="434" t="s">
        <v>22</v>
      </c>
      <c r="E5655" s="434">
        <v>17</v>
      </c>
      <c r="F5655" s="434">
        <v>8220</v>
      </c>
      <c r="G5655" s="434">
        <v>4750</v>
      </c>
      <c r="H5655" s="434">
        <v>4676</v>
      </c>
      <c r="I5655" s="434">
        <v>96</v>
      </c>
      <c r="J5655" s="434">
        <v>0</v>
      </c>
      <c r="K5655" s="434">
        <v>2012</v>
      </c>
    </row>
    <row r="5656" spans="1:11" hidden="1" x14ac:dyDescent="0.25">
      <c r="A5656" s="434">
        <v>257076220</v>
      </c>
      <c r="B5656" s="434">
        <v>1204</v>
      </c>
      <c r="C5656" s="434" t="s">
        <v>61</v>
      </c>
      <c r="D5656" s="434" t="s">
        <v>22</v>
      </c>
      <c r="E5656" s="434">
        <v>12.5</v>
      </c>
      <c r="F5656" s="434">
        <v>1800</v>
      </c>
      <c r="G5656" s="434">
        <v>3715</v>
      </c>
      <c r="H5656" s="434">
        <v>2780</v>
      </c>
      <c r="I5656" s="434">
        <v>89.25</v>
      </c>
      <c r="K5656" s="434">
        <v>1999</v>
      </c>
    </row>
    <row r="5657" spans="1:11" x14ac:dyDescent="0.25">
      <c r="A5657" s="434">
        <v>257076500</v>
      </c>
      <c r="B5657" s="434">
        <v>3104700</v>
      </c>
      <c r="C5657" s="434" t="s">
        <v>59</v>
      </c>
      <c r="D5657" s="434" t="s">
        <v>13</v>
      </c>
      <c r="I5657" s="434">
        <v>17</v>
      </c>
    </row>
    <row r="5658" spans="1:11" x14ac:dyDescent="0.25">
      <c r="A5658" s="434">
        <v>257076840</v>
      </c>
      <c r="B5658" s="434">
        <v>3307954</v>
      </c>
      <c r="C5658" s="434" t="s">
        <v>59</v>
      </c>
      <c r="D5658" s="434" t="s">
        <v>13</v>
      </c>
      <c r="I5658" s="434">
        <v>14</v>
      </c>
      <c r="J5658" s="434">
        <v>0</v>
      </c>
      <c r="K5658" s="434">
        <v>1970</v>
      </c>
    </row>
    <row r="5659" spans="1:11" hidden="1" x14ac:dyDescent="0.25">
      <c r="A5659" s="434">
        <v>257076850</v>
      </c>
      <c r="B5659" s="434">
        <v>100292</v>
      </c>
      <c r="C5659" s="434" t="s">
        <v>61</v>
      </c>
      <c r="D5659" s="434" t="s">
        <v>22</v>
      </c>
      <c r="E5659" s="434">
        <v>12</v>
      </c>
      <c r="F5659" s="434">
        <v>1773</v>
      </c>
      <c r="G5659" s="434">
        <v>3171</v>
      </c>
      <c r="H5659" s="434">
        <v>2301</v>
      </c>
      <c r="I5659" s="434">
        <v>82.5</v>
      </c>
      <c r="K5659" s="434">
        <v>2000</v>
      </c>
    </row>
    <row r="5660" spans="1:11" x14ac:dyDescent="0.25">
      <c r="A5660" s="434">
        <v>257077240</v>
      </c>
      <c r="B5660" s="434">
        <v>1974651</v>
      </c>
      <c r="C5660" s="434" t="s">
        <v>59</v>
      </c>
      <c r="D5660" s="434" t="s">
        <v>13</v>
      </c>
      <c r="I5660" s="434">
        <v>12</v>
      </c>
      <c r="J5660" s="434">
        <v>0</v>
      </c>
      <c r="K5660" s="434">
        <v>1970</v>
      </c>
    </row>
    <row r="5661" spans="1:11" hidden="1" x14ac:dyDescent="0.25">
      <c r="A5661" s="434">
        <v>257077480</v>
      </c>
      <c r="B5661" s="434">
        <v>18889</v>
      </c>
      <c r="C5661" s="434" t="s">
        <v>61</v>
      </c>
      <c r="D5661" s="434" t="s">
        <v>22</v>
      </c>
      <c r="E5661" s="434">
        <v>12</v>
      </c>
      <c r="F5661" s="434">
        <v>2400</v>
      </c>
      <c r="G5661" s="434">
        <v>4263</v>
      </c>
      <c r="H5661" s="434">
        <v>3037</v>
      </c>
      <c r="I5661" s="434">
        <v>89.9</v>
      </c>
      <c r="K5661" s="434">
        <v>2001</v>
      </c>
    </row>
    <row r="5662" spans="1:11" x14ac:dyDescent="0.25">
      <c r="A5662" s="434">
        <v>257077500</v>
      </c>
      <c r="B5662" s="434">
        <v>3238818</v>
      </c>
      <c r="C5662" s="434" t="s">
        <v>59</v>
      </c>
      <c r="D5662" s="434" t="s">
        <v>13</v>
      </c>
      <c r="I5662" s="434">
        <v>17</v>
      </c>
    </row>
    <row r="5663" spans="1:11" hidden="1" x14ac:dyDescent="0.25">
      <c r="A5663" s="434">
        <v>257077520</v>
      </c>
      <c r="B5663" s="434">
        <v>6184</v>
      </c>
      <c r="C5663" s="434" t="s">
        <v>31</v>
      </c>
      <c r="D5663" s="434" t="s">
        <v>25</v>
      </c>
      <c r="E5663" s="434">
        <v>12.5</v>
      </c>
      <c r="F5663" s="434">
        <v>2640</v>
      </c>
      <c r="G5663" s="434">
        <v>6460</v>
      </c>
      <c r="H5663" s="434">
        <v>4197</v>
      </c>
      <c r="I5663" s="434">
        <v>112.95</v>
      </c>
      <c r="K5663" s="434">
        <v>1998</v>
      </c>
    </row>
    <row r="5664" spans="1:11" hidden="1" x14ac:dyDescent="0.25">
      <c r="A5664" s="434">
        <v>257077550</v>
      </c>
      <c r="B5664" s="434">
        <v>33818</v>
      </c>
      <c r="C5664" s="434" t="s">
        <v>31</v>
      </c>
      <c r="D5664" s="434" t="s">
        <v>25</v>
      </c>
      <c r="E5664" s="434">
        <v>12.5</v>
      </c>
      <c r="F5664" s="434">
        <v>2640</v>
      </c>
      <c r="G5664" s="434">
        <v>6460</v>
      </c>
      <c r="H5664" s="434">
        <v>4200</v>
      </c>
      <c r="I5664" s="434">
        <v>112.7</v>
      </c>
      <c r="K5664" s="434">
        <v>1999</v>
      </c>
    </row>
    <row r="5665" spans="1:11" hidden="1" x14ac:dyDescent="0.25">
      <c r="A5665" s="434">
        <v>257077560</v>
      </c>
      <c r="B5665" s="434">
        <v>37658</v>
      </c>
      <c r="C5665" s="434" t="s">
        <v>61</v>
      </c>
      <c r="D5665" s="434" t="s">
        <v>22</v>
      </c>
      <c r="E5665" s="434">
        <v>12.5</v>
      </c>
      <c r="F5665" s="434">
        <v>2079</v>
      </c>
      <c r="G5665" s="434">
        <v>4250</v>
      </c>
      <c r="H5665" s="434">
        <v>2993</v>
      </c>
      <c r="I5665" s="434">
        <v>89.98</v>
      </c>
      <c r="K5665" s="434">
        <v>2004</v>
      </c>
    </row>
    <row r="5666" spans="1:11" hidden="1" x14ac:dyDescent="0.25">
      <c r="A5666" s="434">
        <v>257077600</v>
      </c>
      <c r="B5666" s="434">
        <v>901413</v>
      </c>
      <c r="C5666" s="434" t="s">
        <v>54</v>
      </c>
      <c r="D5666" s="434" t="s">
        <v>13</v>
      </c>
      <c r="E5666" s="434">
        <v>0</v>
      </c>
      <c r="F5666" s="434">
        <v>773</v>
      </c>
      <c r="G5666" s="434">
        <v>0</v>
      </c>
      <c r="H5666" s="434">
        <v>131</v>
      </c>
      <c r="I5666" s="434">
        <v>26.01</v>
      </c>
      <c r="J5666" s="434">
        <v>0</v>
      </c>
      <c r="K5666" s="434">
        <v>1929</v>
      </c>
    </row>
    <row r="5667" spans="1:11" hidden="1" x14ac:dyDescent="0.25">
      <c r="A5667" s="434">
        <v>257078000</v>
      </c>
      <c r="B5667" s="434">
        <v>3894762</v>
      </c>
      <c r="C5667" s="434" t="s">
        <v>31</v>
      </c>
      <c r="D5667" s="434" t="s">
        <v>17</v>
      </c>
      <c r="E5667" s="434">
        <v>12</v>
      </c>
      <c r="F5667" s="434">
        <v>883</v>
      </c>
      <c r="G5667" s="434">
        <v>600</v>
      </c>
      <c r="H5667" s="434">
        <v>486</v>
      </c>
      <c r="I5667" s="434">
        <v>47.7</v>
      </c>
      <c r="J5667" s="434">
        <v>0</v>
      </c>
      <c r="K5667" s="434">
        <v>1978</v>
      </c>
    </row>
    <row r="5668" spans="1:11" x14ac:dyDescent="0.25">
      <c r="A5668" s="434">
        <v>257078140</v>
      </c>
      <c r="B5668" s="434">
        <v>765981</v>
      </c>
      <c r="C5668" s="434" t="s">
        <v>59</v>
      </c>
      <c r="D5668" s="434" t="s">
        <v>13</v>
      </c>
      <c r="I5668" s="434">
        <v>11</v>
      </c>
    </row>
    <row r="5669" spans="1:11" x14ac:dyDescent="0.25">
      <c r="A5669" s="434">
        <v>257078240</v>
      </c>
      <c r="B5669" s="434">
        <v>613468</v>
      </c>
      <c r="C5669" s="434" t="s">
        <v>59</v>
      </c>
      <c r="D5669" s="434" t="s">
        <v>13</v>
      </c>
      <c r="I5669" s="434">
        <v>13</v>
      </c>
      <c r="J5669" s="434">
        <v>0</v>
      </c>
      <c r="K5669" s="434">
        <v>1970</v>
      </c>
    </row>
    <row r="5670" spans="1:11" hidden="1" x14ac:dyDescent="0.25">
      <c r="A5670" s="434">
        <v>257078400</v>
      </c>
      <c r="B5670" s="434">
        <v>2424811</v>
      </c>
      <c r="C5670" s="434" t="s">
        <v>39</v>
      </c>
      <c r="D5670" s="434" t="s">
        <v>17</v>
      </c>
      <c r="E5670" s="434">
        <v>9.5</v>
      </c>
      <c r="F5670" s="434">
        <v>177</v>
      </c>
      <c r="G5670" s="434">
        <v>0</v>
      </c>
      <c r="H5670" s="434">
        <v>182</v>
      </c>
      <c r="I5670" s="434">
        <v>31.9</v>
      </c>
      <c r="J5670" s="434">
        <v>0</v>
      </c>
      <c r="K5670" s="434">
        <v>1954</v>
      </c>
    </row>
    <row r="5671" spans="1:11" hidden="1" x14ac:dyDescent="0.25">
      <c r="A5671" s="434">
        <v>257078500</v>
      </c>
      <c r="B5671" s="434">
        <v>284999</v>
      </c>
      <c r="C5671" s="434" t="s">
        <v>56</v>
      </c>
      <c r="D5671" s="434" t="s">
        <v>13</v>
      </c>
      <c r="I5671" s="434">
        <v>11</v>
      </c>
    </row>
    <row r="5672" spans="1:11" hidden="1" x14ac:dyDescent="0.25">
      <c r="A5672" s="434">
        <v>257078700</v>
      </c>
      <c r="B5672" s="434">
        <v>1070082</v>
      </c>
      <c r="C5672" s="434" t="s">
        <v>42</v>
      </c>
      <c r="D5672" s="434" t="s">
        <v>13</v>
      </c>
      <c r="E5672" s="434">
        <v>10</v>
      </c>
      <c r="F5672" s="434">
        <v>221</v>
      </c>
      <c r="G5672" s="434">
        <v>27</v>
      </c>
      <c r="H5672" s="434">
        <v>111</v>
      </c>
      <c r="I5672" s="434">
        <v>26.52</v>
      </c>
      <c r="J5672" s="434">
        <v>0</v>
      </c>
      <c r="K5672" s="434">
        <v>1967</v>
      </c>
    </row>
    <row r="5673" spans="1:11" hidden="1" x14ac:dyDescent="0.25">
      <c r="A5673" s="434">
        <v>257078810</v>
      </c>
      <c r="B5673" s="434">
        <v>23026</v>
      </c>
      <c r="C5673" s="434" t="s">
        <v>48</v>
      </c>
      <c r="D5673" s="434" t="s">
        <v>17</v>
      </c>
      <c r="E5673" s="434">
        <v>16</v>
      </c>
      <c r="F5673" s="434">
        <v>5884</v>
      </c>
      <c r="G5673" s="434">
        <v>1400</v>
      </c>
      <c r="H5673" s="434">
        <v>1502</v>
      </c>
      <c r="I5673" s="434">
        <v>64.66</v>
      </c>
      <c r="K5673" s="434">
        <v>1982</v>
      </c>
    </row>
    <row r="5674" spans="1:11" x14ac:dyDescent="0.25">
      <c r="A5674" s="434">
        <v>257079000</v>
      </c>
      <c r="B5674" s="434">
        <v>1239231</v>
      </c>
      <c r="C5674" s="434" t="s">
        <v>59</v>
      </c>
      <c r="D5674" s="434" t="s">
        <v>17</v>
      </c>
      <c r="E5674" s="434">
        <v>0</v>
      </c>
      <c r="F5674" s="434">
        <v>736</v>
      </c>
      <c r="G5674" s="434">
        <v>0</v>
      </c>
      <c r="H5674" s="434">
        <v>459</v>
      </c>
      <c r="I5674" s="434">
        <v>32.4</v>
      </c>
      <c r="J5674" s="434">
        <v>0</v>
      </c>
      <c r="K5674" s="434">
        <v>1970</v>
      </c>
    </row>
    <row r="5675" spans="1:11" x14ac:dyDescent="0.25">
      <c r="A5675" s="434">
        <v>257079040</v>
      </c>
      <c r="B5675" s="434">
        <v>759992</v>
      </c>
      <c r="C5675" s="434" t="s">
        <v>59</v>
      </c>
      <c r="D5675" s="434" t="s">
        <v>13</v>
      </c>
      <c r="I5675" s="434">
        <v>12</v>
      </c>
    </row>
    <row r="5676" spans="1:11" hidden="1" x14ac:dyDescent="0.25">
      <c r="A5676" s="434">
        <v>257079200</v>
      </c>
      <c r="B5676" s="434">
        <v>2292220</v>
      </c>
      <c r="C5676" s="434" t="s">
        <v>56</v>
      </c>
      <c r="D5676" s="434" t="s">
        <v>17</v>
      </c>
      <c r="E5676" s="434">
        <v>16</v>
      </c>
      <c r="F5676" s="434">
        <v>1832</v>
      </c>
      <c r="G5676" s="434">
        <v>388</v>
      </c>
      <c r="H5676" s="434">
        <v>761</v>
      </c>
      <c r="I5676" s="434">
        <v>47</v>
      </c>
      <c r="J5676" s="434">
        <v>0</v>
      </c>
      <c r="K5676" s="434">
        <v>1970</v>
      </c>
    </row>
    <row r="5677" spans="1:11" hidden="1" x14ac:dyDescent="0.25">
      <c r="A5677" s="434">
        <v>257079600</v>
      </c>
      <c r="B5677" s="434">
        <v>1983079</v>
      </c>
      <c r="C5677" s="434" t="s">
        <v>54</v>
      </c>
      <c r="D5677" s="434" t="s">
        <v>13</v>
      </c>
      <c r="E5677" s="434">
        <v>11</v>
      </c>
      <c r="F5677" s="434">
        <v>1280</v>
      </c>
      <c r="G5677" s="434">
        <v>200</v>
      </c>
      <c r="H5677" s="434">
        <v>184</v>
      </c>
      <c r="I5677" s="434">
        <v>26.13</v>
      </c>
      <c r="J5677" s="434">
        <v>0</v>
      </c>
      <c r="K5677" s="434">
        <v>1974</v>
      </c>
    </row>
    <row r="5678" spans="1:11" x14ac:dyDescent="0.25">
      <c r="A5678" s="434">
        <v>257079740</v>
      </c>
      <c r="B5678" s="434">
        <v>789285</v>
      </c>
      <c r="C5678" s="434" t="s">
        <v>59</v>
      </c>
      <c r="D5678" s="434" t="s">
        <v>13</v>
      </c>
      <c r="I5678" s="434">
        <v>11</v>
      </c>
      <c r="J5678" s="434">
        <v>0</v>
      </c>
      <c r="K5678" s="434">
        <v>1970</v>
      </c>
    </row>
    <row r="5679" spans="1:11" hidden="1" x14ac:dyDescent="0.25">
      <c r="A5679" s="434">
        <v>257079800</v>
      </c>
      <c r="B5679" s="434">
        <v>245907</v>
      </c>
      <c r="C5679" s="434" t="s">
        <v>39</v>
      </c>
      <c r="D5679" s="434" t="s">
        <v>13</v>
      </c>
      <c r="I5679" s="434">
        <v>14</v>
      </c>
    </row>
    <row r="5680" spans="1:11" hidden="1" x14ac:dyDescent="0.25">
      <c r="A5680" s="434">
        <v>257080000</v>
      </c>
      <c r="B5680" s="434">
        <v>105940</v>
      </c>
      <c r="C5680" s="434" t="s">
        <v>56</v>
      </c>
      <c r="D5680" s="434" t="s">
        <v>25</v>
      </c>
      <c r="E5680" s="434">
        <v>16</v>
      </c>
      <c r="F5680" s="434">
        <v>15360</v>
      </c>
      <c r="G5680" s="434">
        <v>5500</v>
      </c>
      <c r="H5680" s="434">
        <v>12812</v>
      </c>
      <c r="I5680" s="434">
        <v>108.3</v>
      </c>
      <c r="J5680" s="434">
        <v>0</v>
      </c>
      <c r="K5680" s="434">
        <v>1970</v>
      </c>
    </row>
    <row r="5681" spans="1:11" hidden="1" x14ac:dyDescent="0.25">
      <c r="A5681" s="434">
        <v>257080050</v>
      </c>
      <c r="B5681" s="434">
        <v>228677</v>
      </c>
      <c r="C5681" s="434" t="s">
        <v>31</v>
      </c>
      <c r="D5681" s="434" t="s">
        <v>22</v>
      </c>
      <c r="E5681" s="434">
        <v>10</v>
      </c>
      <c r="F5681" s="434">
        <v>588</v>
      </c>
      <c r="G5681" s="434">
        <v>2006</v>
      </c>
      <c r="H5681" s="434">
        <v>1525</v>
      </c>
      <c r="I5681" s="434">
        <v>76.45</v>
      </c>
      <c r="K5681" s="434">
        <v>1984</v>
      </c>
    </row>
    <row r="5682" spans="1:11" x14ac:dyDescent="0.25">
      <c r="A5682" s="434">
        <v>257080240</v>
      </c>
      <c r="B5682" s="434">
        <v>321325</v>
      </c>
      <c r="C5682" s="434" t="s">
        <v>59</v>
      </c>
      <c r="D5682" s="434" t="s">
        <v>13</v>
      </c>
      <c r="I5682" s="434">
        <v>10</v>
      </c>
      <c r="J5682" s="434">
        <v>0</v>
      </c>
      <c r="K5682" s="434">
        <v>1970</v>
      </c>
    </row>
    <row r="5683" spans="1:11" hidden="1" x14ac:dyDescent="0.25">
      <c r="A5683" s="434">
        <v>257080400</v>
      </c>
      <c r="B5683" s="434">
        <v>836878</v>
      </c>
      <c r="C5683" s="434" t="s">
        <v>31</v>
      </c>
      <c r="D5683" s="434" t="s">
        <v>17</v>
      </c>
      <c r="E5683" s="434">
        <v>9.5</v>
      </c>
      <c r="F5683" s="434">
        <v>221</v>
      </c>
      <c r="G5683" s="434">
        <v>371</v>
      </c>
      <c r="H5683" s="434">
        <v>338</v>
      </c>
      <c r="I5683" s="434">
        <v>40.29</v>
      </c>
      <c r="K5683" s="434">
        <v>1955</v>
      </c>
    </row>
    <row r="5684" spans="1:11" x14ac:dyDescent="0.25">
      <c r="A5684" s="434">
        <v>257080540</v>
      </c>
      <c r="B5684" s="434">
        <v>214625</v>
      </c>
      <c r="C5684" s="434" t="s">
        <v>59</v>
      </c>
      <c r="D5684" s="434" t="s">
        <v>13</v>
      </c>
      <c r="I5684" s="434">
        <v>11</v>
      </c>
      <c r="J5684" s="434">
        <v>0</v>
      </c>
      <c r="K5684" s="434">
        <v>1970</v>
      </c>
    </row>
    <row r="5685" spans="1:11" x14ac:dyDescent="0.25">
      <c r="A5685" s="434">
        <v>257080640</v>
      </c>
      <c r="B5685" s="434">
        <v>2421858</v>
      </c>
      <c r="C5685" s="434" t="s">
        <v>59</v>
      </c>
      <c r="D5685" s="434" t="s">
        <v>13</v>
      </c>
      <c r="I5685" s="434">
        <v>12</v>
      </c>
      <c r="J5685" s="434">
        <v>0</v>
      </c>
      <c r="K5685" s="434">
        <v>1970</v>
      </c>
    </row>
    <row r="5686" spans="1:11" hidden="1" x14ac:dyDescent="0.25">
      <c r="A5686" s="434">
        <v>257081000</v>
      </c>
      <c r="B5686" s="434">
        <v>536687</v>
      </c>
      <c r="C5686" s="434" t="s">
        <v>24</v>
      </c>
      <c r="D5686" s="434" t="s">
        <v>22</v>
      </c>
      <c r="E5686" s="434">
        <v>17</v>
      </c>
      <c r="F5686" s="434">
        <v>1800</v>
      </c>
      <c r="G5686" s="434">
        <v>3486</v>
      </c>
      <c r="H5686" s="434">
        <v>2506</v>
      </c>
      <c r="I5686" s="434">
        <v>82.5</v>
      </c>
      <c r="J5686" s="434">
        <v>1800</v>
      </c>
      <c r="K5686" s="434">
        <v>2005</v>
      </c>
    </row>
    <row r="5687" spans="1:11" x14ac:dyDescent="0.25">
      <c r="A5687" s="434">
        <v>257081240</v>
      </c>
      <c r="B5687" s="434">
        <v>546652</v>
      </c>
      <c r="C5687" s="434" t="s">
        <v>59</v>
      </c>
      <c r="D5687" s="434" t="s">
        <v>13</v>
      </c>
      <c r="I5687" s="434">
        <v>13</v>
      </c>
      <c r="J5687" s="434">
        <v>0</v>
      </c>
      <c r="K5687" s="434">
        <v>1970</v>
      </c>
    </row>
    <row r="5688" spans="1:11" hidden="1" x14ac:dyDescent="0.25">
      <c r="A5688" s="434">
        <v>257081900</v>
      </c>
      <c r="B5688" s="434">
        <v>14307</v>
      </c>
      <c r="C5688" s="434" t="s">
        <v>61</v>
      </c>
      <c r="D5688" s="434" t="s">
        <v>13</v>
      </c>
      <c r="I5688" s="434">
        <v>6</v>
      </c>
      <c r="J5688" s="434">
        <v>0</v>
      </c>
      <c r="K5688" s="434">
        <v>1970</v>
      </c>
    </row>
    <row r="5689" spans="1:11" hidden="1" x14ac:dyDescent="0.25">
      <c r="A5689" s="434">
        <v>257082000</v>
      </c>
      <c r="B5689" s="434">
        <v>67849</v>
      </c>
      <c r="C5689" s="434" t="s">
        <v>24</v>
      </c>
      <c r="D5689" s="434" t="s">
        <v>22</v>
      </c>
      <c r="E5689" s="434">
        <v>17</v>
      </c>
      <c r="F5689" s="434">
        <v>1849</v>
      </c>
      <c r="G5689" s="434">
        <v>3481</v>
      </c>
      <c r="H5689" s="434">
        <v>2506</v>
      </c>
      <c r="I5689" s="434">
        <v>82.5</v>
      </c>
      <c r="J5689" s="434">
        <v>1800</v>
      </c>
      <c r="K5689" s="434">
        <v>2005</v>
      </c>
    </row>
    <row r="5690" spans="1:11" hidden="1" x14ac:dyDescent="0.25">
      <c r="A5690" s="434">
        <v>257082200</v>
      </c>
      <c r="B5690" s="434">
        <v>2060180</v>
      </c>
      <c r="C5690" s="434" t="s">
        <v>56</v>
      </c>
      <c r="D5690" s="434" t="s">
        <v>17</v>
      </c>
      <c r="E5690" s="434">
        <v>16</v>
      </c>
      <c r="F5690" s="434">
        <v>1832</v>
      </c>
      <c r="G5690" s="434">
        <v>388</v>
      </c>
      <c r="H5690" s="434">
        <v>761</v>
      </c>
      <c r="I5690" s="434">
        <v>47.2</v>
      </c>
      <c r="J5690" s="434">
        <v>0</v>
      </c>
      <c r="K5690" s="434">
        <v>1970</v>
      </c>
    </row>
    <row r="5691" spans="1:11" x14ac:dyDescent="0.25">
      <c r="A5691" s="434">
        <v>257082340</v>
      </c>
      <c r="B5691" s="434">
        <v>187322</v>
      </c>
      <c r="C5691" s="434" t="s">
        <v>59</v>
      </c>
      <c r="D5691" s="434" t="s">
        <v>13</v>
      </c>
      <c r="I5691" s="434">
        <v>10</v>
      </c>
      <c r="J5691" s="434">
        <v>0</v>
      </c>
      <c r="K5691" s="434">
        <v>1970</v>
      </c>
    </row>
    <row r="5692" spans="1:11" x14ac:dyDescent="0.25">
      <c r="A5692" s="434">
        <v>257082600</v>
      </c>
      <c r="B5692" s="434">
        <v>506930</v>
      </c>
      <c r="C5692" s="434" t="s">
        <v>59</v>
      </c>
      <c r="D5692" s="434" t="s">
        <v>13</v>
      </c>
      <c r="I5692" s="434">
        <v>13</v>
      </c>
    </row>
    <row r="5693" spans="1:11" x14ac:dyDescent="0.25">
      <c r="A5693" s="434">
        <v>257082720</v>
      </c>
      <c r="B5693" s="434">
        <v>360106</v>
      </c>
      <c r="C5693" s="434" t="s">
        <v>59</v>
      </c>
      <c r="D5693" s="434" t="s">
        <v>13</v>
      </c>
      <c r="I5693" s="434">
        <v>11</v>
      </c>
      <c r="J5693" s="434">
        <v>0</v>
      </c>
      <c r="K5693" s="434">
        <v>1970</v>
      </c>
    </row>
    <row r="5694" spans="1:11" x14ac:dyDescent="0.25">
      <c r="A5694" s="434">
        <v>257082940</v>
      </c>
      <c r="B5694" s="434">
        <v>153564</v>
      </c>
      <c r="C5694" s="434" t="s">
        <v>59</v>
      </c>
      <c r="D5694" s="434" t="s">
        <v>13</v>
      </c>
      <c r="I5694" s="434">
        <v>13</v>
      </c>
      <c r="J5694" s="434">
        <v>0</v>
      </c>
      <c r="K5694" s="434">
        <v>1970</v>
      </c>
    </row>
    <row r="5695" spans="1:11" x14ac:dyDescent="0.25">
      <c r="A5695" s="434">
        <v>257083040</v>
      </c>
      <c r="B5695" s="434">
        <v>749519</v>
      </c>
      <c r="C5695" s="434" t="s">
        <v>59</v>
      </c>
      <c r="D5695" s="434" t="s">
        <v>13</v>
      </c>
      <c r="I5695" s="434">
        <v>11</v>
      </c>
      <c r="J5695" s="434">
        <v>0</v>
      </c>
      <c r="K5695" s="434">
        <v>1970</v>
      </c>
    </row>
    <row r="5696" spans="1:11" hidden="1" x14ac:dyDescent="0.25">
      <c r="A5696" s="434">
        <v>257083180</v>
      </c>
      <c r="B5696" s="434">
        <v>147351</v>
      </c>
      <c r="C5696" s="434" t="s">
        <v>31</v>
      </c>
      <c r="D5696" s="434" t="s">
        <v>17</v>
      </c>
      <c r="E5696" s="434">
        <v>11.5</v>
      </c>
      <c r="F5696" s="434">
        <v>1305</v>
      </c>
      <c r="G5696" s="434">
        <v>584</v>
      </c>
      <c r="H5696" s="434">
        <v>712</v>
      </c>
      <c r="I5696" s="434">
        <v>49.7</v>
      </c>
      <c r="K5696" s="434">
        <v>1973</v>
      </c>
    </row>
    <row r="5697" spans="1:11" hidden="1" x14ac:dyDescent="0.25">
      <c r="A5697" s="434">
        <v>257083200</v>
      </c>
      <c r="B5697" s="434">
        <v>2205234</v>
      </c>
      <c r="C5697" s="434" t="s">
        <v>56</v>
      </c>
      <c r="D5697" s="434" t="s">
        <v>17</v>
      </c>
      <c r="E5697" s="434">
        <v>16</v>
      </c>
      <c r="F5697" s="434">
        <v>1909</v>
      </c>
      <c r="G5697" s="434">
        <v>388</v>
      </c>
      <c r="H5697" s="434">
        <v>761</v>
      </c>
      <c r="I5697" s="434">
        <v>46</v>
      </c>
      <c r="J5697" s="434">
        <v>0</v>
      </c>
      <c r="K5697" s="434">
        <v>1970</v>
      </c>
    </row>
    <row r="5698" spans="1:11" hidden="1" x14ac:dyDescent="0.25">
      <c r="A5698" s="434">
        <v>257083230</v>
      </c>
      <c r="B5698" s="434">
        <v>3397</v>
      </c>
      <c r="C5698" s="434" t="s">
        <v>56</v>
      </c>
      <c r="D5698" s="434" t="s">
        <v>13</v>
      </c>
      <c r="E5698" s="434">
        <v>11</v>
      </c>
      <c r="F5698" s="434">
        <v>746</v>
      </c>
      <c r="G5698" s="434">
        <v>45</v>
      </c>
      <c r="H5698" s="434">
        <v>147</v>
      </c>
      <c r="I5698" s="434">
        <v>22.5</v>
      </c>
      <c r="K5698" s="434">
        <v>2007</v>
      </c>
    </row>
    <row r="5699" spans="1:11" x14ac:dyDescent="0.25">
      <c r="A5699" s="434">
        <v>257083240</v>
      </c>
      <c r="B5699" s="434">
        <v>134683</v>
      </c>
      <c r="C5699" s="434" t="s">
        <v>59</v>
      </c>
      <c r="D5699" s="434" t="s">
        <v>13</v>
      </c>
      <c r="I5699" s="434">
        <v>9</v>
      </c>
      <c r="J5699" s="434">
        <v>0</v>
      </c>
      <c r="K5699" s="434">
        <v>1970</v>
      </c>
    </row>
    <row r="5700" spans="1:11" hidden="1" x14ac:dyDescent="0.25">
      <c r="A5700" s="434">
        <v>257083600</v>
      </c>
      <c r="B5700" s="434">
        <v>677876</v>
      </c>
      <c r="C5700" s="434" t="s">
        <v>56</v>
      </c>
      <c r="D5700" s="434" t="s">
        <v>13</v>
      </c>
      <c r="I5700" s="434">
        <v>30</v>
      </c>
      <c r="J5700" s="434">
        <v>0</v>
      </c>
      <c r="K5700" s="434">
        <v>1970</v>
      </c>
    </row>
    <row r="5701" spans="1:11" x14ac:dyDescent="0.25">
      <c r="A5701" s="434">
        <v>257084040</v>
      </c>
      <c r="B5701" s="434">
        <v>2842713</v>
      </c>
      <c r="C5701" s="434" t="s">
        <v>59</v>
      </c>
      <c r="D5701" s="434" t="s">
        <v>13</v>
      </c>
      <c r="E5701" s="434">
        <v>0</v>
      </c>
      <c r="F5701" s="434">
        <v>0</v>
      </c>
      <c r="G5701" s="434">
        <v>0</v>
      </c>
      <c r="H5701" s="434">
        <v>162</v>
      </c>
      <c r="I5701" s="434">
        <v>21.3</v>
      </c>
      <c r="J5701" s="434">
        <v>0</v>
      </c>
      <c r="K5701" s="434">
        <v>1970</v>
      </c>
    </row>
    <row r="5702" spans="1:11" x14ac:dyDescent="0.25">
      <c r="A5702" s="434">
        <v>257084140</v>
      </c>
      <c r="B5702" s="434">
        <v>1345298</v>
      </c>
      <c r="C5702" s="434" t="s">
        <v>59</v>
      </c>
      <c r="D5702" s="434" t="s">
        <v>13</v>
      </c>
      <c r="I5702" s="434">
        <v>15</v>
      </c>
    </row>
    <row r="5703" spans="1:11" hidden="1" x14ac:dyDescent="0.25">
      <c r="A5703" s="434">
        <v>257084200</v>
      </c>
      <c r="B5703" s="434">
        <v>262157</v>
      </c>
      <c r="C5703" s="434" t="s">
        <v>54</v>
      </c>
      <c r="D5703" s="434" t="s">
        <v>13</v>
      </c>
      <c r="I5703" s="434">
        <v>15</v>
      </c>
      <c r="J5703" s="434">
        <v>0</v>
      </c>
      <c r="K5703" s="434">
        <v>1970</v>
      </c>
    </row>
    <row r="5704" spans="1:11" x14ac:dyDescent="0.25">
      <c r="A5704" s="434">
        <v>257084340</v>
      </c>
      <c r="B5704" s="434">
        <v>4055358</v>
      </c>
      <c r="C5704" s="434" t="s">
        <v>59</v>
      </c>
      <c r="D5704" s="434" t="s">
        <v>13</v>
      </c>
      <c r="I5704" s="434">
        <v>11</v>
      </c>
      <c r="J5704" s="434">
        <v>0</v>
      </c>
      <c r="K5704" s="434">
        <v>1970</v>
      </c>
    </row>
    <row r="5705" spans="1:11" hidden="1" x14ac:dyDescent="0.25">
      <c r="A5705" s="434">
        <v>257084390</v>
      </c>
      <c r="B5705" s="434">
        <v>63413</v>
      </c>
      <c r="C5705" s="434" t="s">
        <v>31</v>
      </c>
      <c r="D5705" s="434" t="s">
        <v>22</v>
      </c>
      <c r="E5705" s="434">
        <v>11.5</v>
      </c>
      <c r="F5705" s="434">
        <v>1800</v>
      </c>
      <c r="G5705" s="434">
        <v>4581</v>
      </c>
      <c r="H5705" s="434">
        <v>2999</v>
      </c>
      <c r="I5705" s="434">
        <v>89.95</v>
      </c>
      <c r="K5705" s="434">
        <v>2002</v>
      </c>
    </row>
    <row r="5706" spans="1:11" x14ac:dyDescent="0.25">
      <c r="A5706" s="434">
        <v>257084540</v>
      </c>
      <c r="B5706" s="434">
        <v>316814</v>
      </c>
      <c r="C5706" s="434" t="s">
        <v>59</v>
      </c>
      <c r="D5706" s="434" t="s">
        <v>13</v>
      </c>
      <c r="I5706" s="434">
        <v>11</v>
      </c>
      <c r="J5706" s="434">
        <v>0</v>
      </c>
      <c r="K5706" s="434">
        <v>1970</v>
      </c>
    </row>
    <row r="5707" spans="1:11" hidden="1" x14ac:dyDescent="0.25">
      <c r="A5707" s="434">
        <v>257084600</v>
      </c>
      <c r="B5707" s="434">
        <v>3566118</v>
      </c>
      <c r="C5707" s="434" t="s">
        <v>54</v>
      </c>
      <c r="D5707" s="434" t="s">
        <v>17</v>
      </c>
      <c r="E5707" s="434">
        <v>0</v>
      </c>
      <c r="F5707" s="434">
        <v>1325</v>
      </c>
      <c r="G5707" s="434">
        <v>0</v>
      </c>
      <c r="H5707" s="434">
        <v>260</v>
      </c>
      <c r="I5707" s="434">
        <v>32.97</v>
      </c>
      <c r="J5707" s="434">
        <v>0</v>
      </c>
      <c r="K5707" s="434">
        <v>1967</v>
      </c>
    </row>
    <row r="5708" spans="1:11" x14ac:dyDescent="0.25">
      <c r="A5708" s="434">
        <v>257084820</v>
      </c>
      <c r="B5708" s="434">
        <v>1760769</v>
      </c>
      <c r="C5708" s="434" t="s">
        <v>59</v>
      </c>
      <c r="D5708" s="434" t="s">
        <v>13</v>
      </c>
      <c r="I5708" s="434">
        <v>11</v>
      </c>
      <c r="J5708" s="434">
        <v>0</v>
      </c>
      <c r="K5708" s="434">
        <v>1970</v>
      </c>
    </row>
    <row r="5709" spans="1:11" hidden="1" x14ac:dyDescent="0.25">
      <c r="A5709" s="434">
        <v>257085000</v>
      </c>
      <c r="B5709" s="434">
        <v>854513</v>
      </c>
      <c r="C5709" s="434" t="s">
        <v>46</v>
      </c>
      <c r="D5709" s="434" t="s">
        <v>22</v>
      </c>
      <c r="E5709" s="434">
        <v>16</v>
      </c>
      <c r="F5709" s="434">
        <v>7650</v>
      </c>
      <c r="G5709" s="434">
        <v>4015</v>
      </c>
      <c r="H5709" s="434">
        <v>6170</v>
      </c>
      <c r="I5709" s="434">
        <v>87.4</v>
      </c>
      <c r="J5709" s="434">
        <v>0</v>
      </c>
      <c r="K5709" s="434">
        <v>1970</v>
      </c>
    </row>
    <row r="5710" spans="1:11" x14ac:dyDescent="0.25">
      <c r="A5710" s="434">
        <v>257085340</v>
      </c>
      <c r="B5710" s="434">
        <v>301593</v>
      </c>
      <c r="C5710" s="434" t="s">
        <v>59</v>
      </c>
      <c r="D5710" s="434" t="s">
        <v>13</v>
      </c>
      <c r="I5710" s="434">
        <v>8</v>
      </c>
      <c r="J5710" s="434">
        <v>0</v>
      </c>
      <c r="K5710" s="434">
        <v>1970</v>
      </c>
    </row>
    <row r="5711" spans="1:11" x14ac:dyDescent="0.25">
      <c r="A5711" s="434">
        <v>257085540</v>
      </c>
      <c r="B5711" s="434">
        <v>886608</v>
      </c>
      <c r="C5711" s="434" t="s">
        <v>59</v>
      </c>
      <c r="D5711" s="434" t="s">
        <v>13</v>
      </c>
      <c r="I5711" s="434">
        <v>15</v>
      </c>
      <c r="J5711" s="434">
        <v>0</v>
      </c>
      <c r="K5711" s="434">
        <v>1970</v>
      </c>
    </row>
    <row r="5712" spans="1:11" hidden="1" x14ac:dyDescent="0.25">
      <c r="A5712" s="434">
        <v>257085600</v>
      </c>
      <c r="B5712" s="434">
        <v>128167</v>
      </c>
      <c r="C5712" s="434" t="s">
        <v>54</v>
      </c>
      <c r="D5712" s="434" t="s">
        <v>13</v>
      </c>
      <c r="F5712" s="434">
        <v>706</v>
      </c>
      <c r="H5712" s="434">
        <v>142</v>
      </c>
      <c r="I5712" s="434">
        <v>27.89</v>
      </c>
      <c r="K5712" s="434">
        <v>1959</v>
      </c>
    </row>
    <row r="5713" spans="1:11" hidden="1" x14ac:dyDescent="0.25">
      <c r="A5713" s="434">
        <v>257085820</v>
      </c>
      <c r="B5713" s="434">
        <v>98278</v>
      </c>
      <c r="C5713" s="434" t="s">
        <v>39</v>
      </c>
      <c r="D5713" s="434" t="s">
        <v>13</v>
      </c>
      <c r="F5713" s="434">
        <v>588</v>
      </c>
      <c r="G5713" s="434">
        <v>17</v>
      </c>
      <c r="H5713" s="434">
        <v>264</v>
      </c>
      <c r="I5713" s="434">
        <v>24.8</v>
      </c>
      <c r="K5713" s="434">
        <v>2019</v>
      </c>
    </row>
    <row r="5714" spans="1:11" x14ac:dyDescent="0.25">
      <c r="A5714" s="434">
        <v>257085840</v>
      </c>
      <c r="B5714" s="434">
        <v>1048874</v>
      </c>
      <c r="C5714" s="434" t="s">
        <v>59</v>
      </c>
      <c r="D5714" s="434" t="s">
        <v>13</v>
      </c>
      <c r="I5714" s="434">
        <v>15</v>
      </c>
      <c r="J5714" s="434">
        <v>0</v>
      </c>
      <c r="K5714" s="434">
        <v>1970</v>
      </c>
    </row>
    <row r="5715" spans="1:11" x14ac:dyDescent="0.25">
      <c r="A5715" s="434">
        <v>257085900</v>
      </c>
      <c r="B5715" s="434">
        <v>885715</v>
      </c>
      <c r="C5715" s="434" t="s">
        <v>59</v>
      </c>
      <c r="D5715" s="434" t="s">
        <v>13</v>
      </c>
      <c r="I5715" s="434">
        <v>10</v>
      </c>
      <c r="J5715" s="434">
        <v>0</v>
      </c>
      <c r="K5715" s="434">
        <v>1970</v>
      </c>
    </row>
    <row r="5716" spans="1:11" hidden="1" x14ac:dyDescent="0.25">
      <c r="A5716" s="434">
        <v>257086000</v>
      </c>
      <c r="B5716" s="434">
        <v>12828</v>
      </c>
      <c r="C5716" s="434" t="s">
        <v>46</v>
      </c>
      <c r="D5716" s="434" t="s">
        <v>22</v>
      </c>
      <c r="G5716" s="434">
        <v>4000</v>
      </c>
      <c r="H5716" s="434">
        <v>3527</v>
      </c>
      <c r="I5716" s="434">
        <v>81.7</v>
      </c>
    </row>
    <row r="5717" spans="1:11" hidden="1" x14ac:dyDescent="0.25">
      <c r="A5717" s="434">
        <v>257086180</v>
      </c>
      <c r="B5717" s="434">
        <v>56238</v>
      </c>
      <c r="C5717" s="434" t="s">
        <v>39</v>
      </c>
      <c r="D5717" s="434" t="s">
        <v>17</v>
      </c>
      <c r="H5717" s="434">
        <v>428</v>
      </c>
      <c r="I5717" s="434">
        <v>39</v>
      </c>
      <c r="K5717" s="434">
        <v>2019</v>
      </c>
    </row>
    <row r="5718" spans="1:11" hidden="1" x14ac:dyDescent="0.25">
      <c r="A5718" s="434">
        <v>257086190</v>
      </c>
      <c r="B5718" s="434">
        <v>34538</v>
      </c>
      <c r="C5718" s="434" t="s">
        <v>42</v>
      </c>
      <c r="D5718" s="434" t="s">
        <v>22</v>
      </c>
      <c r="G5718" s="434">
        <v>550</v>
      </c>
      <c r="H5718" s="434">
        <v>1989</v>
      </c>
      <c r="I5718" s="434">
        <v>74</v>
      </c>
      <c r="K5718" s="434">
        <v>2020</v>
      </c>
    </row>
    <row r="5719" spans="1:11" hidden="1" x14ac:dyDescent="0.25">
      <c r="A5719" s="434">
        <v>257086200</v>
      </c>
      <c r="B5719" s="434">
        <v>23324</v>
      </c>
      <c r="C5719" s="434" t="s">
        <v>39</v>
      </c>
      <c r="D5719" s="434" t="s">
        <v>13</v>
      </c>
      <c r="I5719" s="434">
        <v>13</v>
      </c>
      <c r="J5719" s="434">
        <v>0</v>
      </c>
      <c r="K5719" s="434">
        <v>1970</v>
      </c>
    </row>
    <row r="5720" spans="1:11" hidden="1" x14ac:dyDescent="0.25">
      <c r="A5720" s="434">
        <v>257086500</v>
      </c>
      <c r="B5720" s="434">
        <v>237993</v>
      </c>
      <c r="C5720" s="434" t="s">
        <v>61</v>
      </c>
      <c r="D5720" s="434" t="s">
        <v>13</v>
      </c>
      <c r="I5720" s="434">
        <v>11</v>
      </c>
      <c r="J5720" s="434">
        <v>0</v>
      </c>
      <c r="K5720" s="434">
        <v>1970</v>
      </c>
    </row>
    <row r="5721" spans="1:11" x14ac:dyDescent="0.25">
      <c r="A5721" s="434">
        <v>257086540</v>
      </c>
      <c r="B5721" s="434">
        <v>658867</v>
      </c>
      <c r="C5721" s="434" t="s">
        <v>59</v>
      </c>
      <c r="D5721" s="434" t="s">
        <v>13</v>
      </c>
      <c r="I5721" s="434">
        <v>11</v>
      </c>
      <c r="J5721" s="434">
        <v>0</v>
      </c>
      <c r="K5721" s="434">
        <v>1970</v>
      </c>
    </row>
    <row r="5722" spans="1:11" hidden="1" x14ac:dyDescent="0.25">
      <c r="A5722" s="434">
        <v>257086660</v>
      </c>
      <c r="B5722" s="434">
        <v>27878</v>
      </c>
      <c r="C5722" s="434" t="s">
        <v>20</v>
      </c>
      <c r="D5722" s="434" t="s">
        <v>22</v>
      </c>
      <c r="E5722" s="434">
        <v>15</v>
      </c>
      <c r="F5722" s="434">
        <v>3063</v>
      </c>
      <c r="G5722" s="434">
        <v>5870</v>
      </c>
      <c r="H5722" s="434">
        <v>3726</v>
      </c>
      <c r="I5722" s="434">
        <v>99.99</v>
      </c>
      <c r="J5722" s="434">
        <v>5948</v>
      </c>
      <c r="K5722" s="434">
        <v>1996</v>
      </c>
    </row>
    <row r="5723" spans="1:11" hidden="1" x14ac:dyDescent="0.25">
      <c r="A5723" s="434">
        <v>257086800</v>
      </c>
      <c r="B5723" s="434">
        <v>224840</v>
      </c>
      <c r="C5723" s="434" t="s">
        <v>39</v>
      </c>
      <c r="D5723" s="434" t="s">
        <v>13</v>
      </c>
      <c r="I5723" s="434">
        <v>5</v>
      </c>
      <c r="J5723" s="434">
        <v>0</v>
      </c>
      <c r="K5723" s="434">
        <v>1970</v>
      </c>
    </row>
    <row r="5724" spans="1:11" x14ac:dyDescent="0.25">
      <c r="A5724" s="434">
        <v>257086840</v>
      </c>
      <c r="B5724" s="434">
        <v>375716</v>
      </c>
      <c r="C5724" s="434" t="s">
        <v>59</v>
      </c>
      <c r="D5724" s="434" t="s">
        <v>13</v>
      </c>
      <c r="I5724" s="434">
        <v>12</v>
      </c>
      <c r="J5724" s="434">
        <v>0</v>
      </c>
      <c r="K5724" s="434">
        <v>1970</v>
      </c>
    </row>
    <row r="5725" spans="1:11" x14ac:dyDescent="0.25">
      <c r="A5725" s="434">
        <v>257086940</v>
      </c>
      <c r="B5725" s="434">
        <v>3959803</v>
      </c>
      <c r="C5725" s="434" t="s">
        <v>59</v>
      </c>
      <c r="D5725" s="434" t="s">
        <v>13</v>
      </c>
      <c r="I5725" s="434">
        <v>10</v>
      </c>
    </row>
    <row r="5726" spans="1:11" hidden="1" x14ac:dyDescent="0.25">
      <c r="A5726" s="434">
        <v>257087000</v>
      </c>
      <c r="B5726" s="434">
        <v>1372269</v>
      </c>
      <c r="C5726" s="434" t="s">
        <v>48</v>
      </c>
      <c r="D5726" s="434" t="s">
        <v>22</v>
      </c>
      <c r="E5726" s="434">
        <v>0</v>
      </c>
      <c r="F5726" s="434">
        <v>0</v>
      </c>
      <c r="G5726" s="434">
        <v>0</v>
      </c>
      <c r="H5726" s="434">
        <v>15549</v>
      </c>
      <c r="I5726" s="434">
        <v>99.1</v>
      </c>
      <c r="J5726" s="434">
        <v>0</v>
      </c>
      <c r="K5726" s="434">
        <v>1970</v>
      </c>
    </row>
    <row r="5727" spans="1:11" x14ac:dyDescent="0.25">
      <c r="A5727" s="434">
        <v>257087040</v>
      </c>
      <c r="B5727" s="434">
        <v>2697843</v>
      </c>
      <c r="C5727" s="434" t="s">
        <v>59</v>
      </c>
      <c r="D5727" s="434" t="s">
        <v>13</v>
      </c>
      <c r="I5727" s="434">
        <v>15</v>
      </c>
      <c r="J5727" s="434">
        <v>0</v>
      </c>
      <c r="K5727" s="434">
        <v>1970</v>
      </c>
    </row>
    <row r="5728" spans="1:11" hidden="1" x14ac:dyDescent="0.25">
      <c r="A5728" s="434">
        <v>257087380</v>
      </c>
      <c r="B5728" s="434">
        <v>5641</v>
      </c>
      <c r="C5728" s="434" t="s">
        <v>42</v>
      </c>
      <c r="D5728" s="434" t="s">
        <v>25</v>
      </c>
      <c r="G5728" s="434">
        <v>700</v>
      </c>
      <c r="H5728" s="434">
        <v>2797</v>
      </c>
      <c r="I5728" s="434">
        <v>107.42</v>
      </c>
      <c r="K5728" s="434">
        <v>2019</v>
      </c>
    </row>
    <row r="5729" spans="1:11" hidden="1" x14ac:dyDescent="0.25">
      <c r="A5729" s="434">
        <v>257087590</v>
      </c>
      <c r="B5729" s="434">
        <v>45815</v>
      </c>
      <c r="C5729" s="434" t="s">
        <v>42</v>
      </c>
      <c r="D5729" s="434" t="s">
        <v>13</v>
      </c>
      <c r="H5729" s="434">
        <v>146</v>
      </c>
      <c r="I5729" s="434">
        <v>29.85</v>
      </c>
      <c r="K5729" s="434">
        <v>2019</v>
      </c>
    </row>
    <row r="5730" spans="1:11" x14ac:dyDescent="0.25">
      <c r="A5730" s="434">
        <v>257087700</v>
      </c>
      <c r="B5730" s="434">
        <v>20864</v>
      </c>
      <c r="C5730" s="434" t="s">
        <v>59</v>
      </c>
      <c r="D5730" s="434" t="s">
        <v>13</v>
      </c>
      <c r="I5730" s="434">
        <v>8</v>
      </c>
      <c r="J5730" s="434">
        <v>0</v>
      </c>
      <c r="K5730" s="434">
        <v>1970</v>
      </c>
    </row>
    <row r="5731" spans="1:11" x14ac:dyDescent="0.25">
      <c r="A5731" s="434">
        <v>257087840</v>
      </c>
      <c r="B5731" s="434">
        <v>481949</v>
      </c>
      <c r="C5731" s="434" t="s">
        <v>59</v>
      </c>
      <c r="D5731" s="434" t="s">
        <v>13</v>
      </c>
      <c r="I5731" s="434">
        <v>10</v>
      </c>
      <c r="J5731" s="434">
        <v>0</v>
      </c>
      <c r="K5731" s="434">
        <v>1970</v>
      </c>
    </row>
    <row r="5732" spans="1:11" x14ac:dyDescent="0.25">
      <c r="A5732" s="434">
        <v>257087900</v>
      </c>
      <c r="B5732" s="434">
        <v>276835</v>
      </c>
      <c r="C5732" s="434" t="s">
        <v>59</v>
      </c>
      <c r="D5732" s="434" t="s">
        <v>13</v>
      </c>
      <c r="I5732" s="434">
        <v>9</v>
      </c>
      <c r="J5732" s="434">
        <v>0</v>
      </c>
      <c r="K5732" s="434">
        <v>1970</v>
      </c>
    </row>
    <row r="5733" spans="1:11" hidden="1" x14ac:dyDescent="0.25">
      <c r="A5733" s="434">
        <v>257088070</v>
      </c>
      <c r="B5733" s="434">
        <v>65309</v>
      </c>
      <c r="C5733" s="434" t="s">
        <v>44</v>
      </c>
      <c r="D5733" s="434" t="s">
        <v>25</v>
      </c>
      <c r="F5733" s="434">
        <v>14400</v>
      </c>
      <c r="G5733" s="434">
        <v>2421</v>
      </c>
      <c r="H5733" s="434">
        <v>21765</v>
      </c>
      <c r="I5733" s="434">
        <v>140</v>
      </c>
      <c r="K5733" s="434">
        <v>2019</v>
      </c>
    </row>
    <row r="5734" spans="1:11" hidden="1" x14ac:dyDescent="0.25">
      <c r="A5734" s="434">
        <v>257088090</v>
      </c>
      <c r="B5734" s="434">
        <v>21971</v>
      </c>
      <c r="C5734" s="434" t="s">
        <v>56</v>
      </c>
      <c r="D5734" s="434" t="s">
        <v>13</v>
      </c>
      <c r="H5734" s="434">
        <v>220</v>
      </c>
      <c r="I5734" s="434">
        <v>20</v>
      </c>
      <c r="K5734" s="434">
        <v>2019</v>
      </c>
    </row>
    <row r="5735" spans="1:11" hidden="1" x14ac:dyDescent="0.25">
      <c r="A5735" s="434">
        <v>257088200</v>
      </c>
      <c r="B5735" s="434">
        <v>43683</v>
      </c>
      <c r="C5735" s="434" t="s">
        <v>56</v>
      </c>
      <c r="D5735" s="434" t="s">
        <v>25</v>
      </c>
      <c r="E5735" s="434">
        <v>15</v>
      </c>
      <c r="F5735" s="434">
        <v>0</v>
      </c>
      <c r="G5735" s="434">
        <v>2500</v>
      </c>
      <c r="H5735" s="434">
        <v>5000</v>
      </c>
      <c r="I5735" s="434">
        <v>126</v>
      </c>
      <c r="J5735" s="434">
        <v>0</v>
      </c>
      <c r="K5735" s="434">
        <v>1970</v>
      </c>
    </row>
    <row r="5736" spans="1:11" hidden="1" x14ac:dyDescent="0.25">
      <c r="A5736" s="434">
        <v>257088370</v>
      </c>
      <c r="B5736" s="434">
        <v>23188</v>
      </c>
      <c r="C5736" s="434" t="s">
        <v>61</v>
      </c>
      <c r="D5736" s="434" t="s">
        <v>22</v>
      </c>
      <c r="E5736" s="434">
        <v>10.5</v>
      </c>
      <c r="F5736" s="434">
        <v>1450</v>
      </c>
      <c r="G5736" s="434">
        <v>3710</v>
      </c>
      <c r="H5736" s="434">
        <v>2450</v>
      </c>
      <c r="I5736" s="434">
        <v>88</v>
      </c>
      <c r="K5736" s="434">
        <v>1992</v>
      </c>
    </row>
    <row r="5737" spans="1:11" hidden="1" x14ac:dyDescent="0.25">
      <c r="A5737" s="434">
        <v>257088670</v>
      </c>
      <c r="B5737" s="434">
        <v>22676</v>
      </c>
      <c r="C5737" s="434" t="s">
        <v>42</v>
      </c>
      <c r="D5737" s="434" t="s">
        <v>17</v>
      </c>
      <c r="G5737" s="434">
        <v>700</v>
      </c>
      <c r="H5737" s="434">
        <v>2409</v>
      </c>
      <c r="I5737" s="434">
        <v>67.2</v>
      </c>
      <c r="K5737" s="434">
        <v>2019</v>
      </c>
    </row>
    <row r="5738" spans="1:11" x14ac:dyDescent="0.25">
      <c r="A5738" s="434">
        <v>257089000</v>
      </c>
      <c r="B5738" s="434">
        <v>2949281</v>
      </c>
      <c r="C5738" s="434" t="s">
        <v>59</v>
      </c>
      <c r="D5738" s="434" t="s">
        <v>17</v>
      </c>
      <c r="E5738" s="434">
        <v>0</v>
      </c>
      <c r="F5738" s="434">
        <v>750</v>
      </c>
      <c r="G5738" s="434">
        <v>1000</v>
      </c>
      <c r="H5738" s="434">
        <v>906</v>
      </c>
      <c r="I5738" s="434">
        <v>42.9</v>
      </c>
      <c r="J5738" s="434">
        <v>0</v>
      </c>
      <c r="K5738" s="434">
        <v>1970</v>
      </c>
    </row>
    <row r="5739" spans="1:11" x14ac:dyDescent="0.25">
      <c r="A5739" s="434">
        <v>257089040</v>
      </c>
      <c r="B5739" s="434">
        <v>464326</v>
      </c>
      <c r="C5739" s="434" t="s">
        <v>59</v>
      </c>
      <c r="D5739" s="434" t="s">
        <v>13</v>
      </c>
      <c r="I5739" s="434">
        <v>9</v>
      </c>
      <c r="J5739" s="434">
        <v>0</v>
      </c>
      <c r="K5739" s="434">
        <v>1970</v>
      </c>
    </row>
    <row r="5740" spans="1:11" hidden="1" x14ac:dyDescent="0.25">
      <c r="A5740" s="434">
        <v>257089200</v>
      </c>
      <c r="B5740" s="434">
        <v>77155</v>
      </c>
      <c r="C5740" s="434" t="s">
        <v>39</v>
      </c>
      <c r="D5740" s="434" t="s">
        <v>13</v>
      </c>
      <c r="I5740" s="434">
        <v>20</v>
      </c>
      <c r="J5740" s="434">
        <v>0</v>
      </c>
      <c r="K5740" s="434">
        <v>1970</v>
      </c>
    </row>
    <row r="5741" spans="1:11" hidden="1" x14ac:dyDescent="0.25">
      <c r="A5741" s="434">
        <v>257089390</v>
      </c>
      <c r="B5741" s="434">
        <v>20285</v>
      </c>
      <c r="C5741" s="434" t="s">
        <v>39</v>
      </c>
      <c r="D5741" s="434" t="s">
        <v>17</v>
      </c>
      <c r="H5741" s="434">
        <v>428</v>
      </c>
      <c r="I5741" s="434">
        <v>39</v>
      </c>
      <c r="K5741" s="434">
        <v>2019</v>
      </c>
    </row>
    <row r="5742" spans="1:11" hidden="1" x14ac:dyDescent="0.25">
      <c r="A5742" s="434">
        <v>257089550</v>
      </c>
      <c r="B5742" s="434">
        <v>15217</v>
      </c>
      <c r="C5742" s="434" t="s">
        <v>61</v>
      </c>
      <c r="D5742" s="434" t="s">
        <v>29</v>
      </c>
      <c r="E5742" s="434">
        <v>18</v>
      </c>
      <c r="F5742" s="434">
        <v>19300</v>
      </c>
      <c r="G5742" s="434">
        <v>11000</v>
      </c>
      <c r="H5742" s="434">
        <v>16942</v>
      </c>
      <c r="I5742" s="434">
        <v>156.9</v>
      </c>
      <c r="K5742" s="434">
        <v>2010</v>
      </c>
    </row>
    <row r="5743" spans="1:11" x14ac:dyDescent="0.25">
      <c r="A5743" s="434">
        <v>257089640</v>
      </c>
      <c r="B5743" s="434">
        <v>2471397</v>
      </c>
      <c r="C5743" s="434" t="s">
        <v>59</v>
      </c>
      <c r="D5743" s="434" t="s">
        <v>13</v>
      </c>
      <c r="I5743" s="434">
        <v>15</v>
      </c>
      <c r="J5743" s="434">
        <v>0</v>
      </c>
      <c r="K5743" s="434">
        <v>1970</v>
      </c>
    </row>
    <row r="5744" spans="1:11" hidden="1" x14ac:dyDescent="0.25">
      <c r="A5744" s="434">
        <v>257089700</v>
      </c>
      <c r="B5744" s="434">
        <v>70705</v>
      </c>
      <c r="C5744" s="434" t="s">
        <v>39</v>
      </c>
      <c r="D5744" s="434" t="s">
        <v>13</v>
      </c>
      <c r="I5744" s="434">
        <v>19</v>
      </c>
      <c r="J5744" s="434">
        <v>0</v>
      </c>
      <c r="K5744" s="434">
        <v>1970</v>
      </c>
    </row>
    <row r="5745" spans="1:11" x14ac:dyDescent="0.25">
      <c r="A5745" s="434">
        <v>257089740</v>
      </c>
      <c r="B5745" s="434">
        <v>1641542</v>
      </c>
      <c r="C5745" s="434" t="s">
        <v>59</v>
      </c>
      <c r="D5745" s="434" t="s">
        <v>13</v>
      </c>
      <c r="I5745" s="434">
        <v>12</v>
      </c>
      <c r="J5745" s="434">
        <v>0</v>
      </c>
      <c r="K5745" s="434">
        <v>1970</v>
      </c>
    </row>
    <row r="5746" spans="1:11" hidden="1" x14ac:dyDescent="0.25">
      <c r="A5746" s="434">
        <v>257089810</v>
      </c>
      <c r="B5746" s="434">
        <v>16979</v>
      </c>
      <c r="C5746" s="434" t="s">
        <v>61</v>
      </c>
      <c r="D5746" s="434" t="s">
        <v>25</v>
      </c>
      <c r="E5746" s="434">
        <v>17.5</v>
      </c>
      <c r="F5746" s="434">
        <v>13015</v>
      </c>
      <c r="G5746" s="434">
        <v>3900</v>
      </c>
      <c r="H5746" s="434">
        <v>6596</v>
      </c>
      <c r="I5746" s="434">
        <v>105.9</v>
      </c>
      <c r="K5746" s="434">
        <v>2008</v>
      </c>
    </row>
    <row r="5747" spans="1:11" x14ac:dyDescent="0.25">
      <c r="A5747" s="434">
        <v>257090340</v>
      </c>
      <c r="B5747" s="434">
        <v>3402878</v>
      </c>
      <c r="C5747" s="434" t="s">
        <v>59</v>
      </c>
      <c r="D5747" s="434" t="s">
        <v>13</v>
      </c>
      <c r="I5747" s="434">
        <v>11</v>
      </c>
      <c r="J5747" s="434">
        <v>0</v>
      </c>
      <c r="K5747" s="434">
        <v>1970</v>
      </c>
    </row>
    <row r="5748" spans="1:11" hidden="1" x14ac:dyDescent="0.25">
      <c r="A5748" s="434">
        <v>257090600</v>
      </c>
      <c r="B5748" s="434">
        <v>171291</v>
      </c>
      <c r="C5748" s="434" t="s">
        <v>61</v>
      </c>
      <c r="D5748" s="434" t="s">
        <v>13</v>
      </c>
      <c r="I5748" s="434">
        <v>14</v>
      </c>
      <c r="J5748" s="434">
        <v>0</v>
      </c>
      <c r="K5748" s="434">
        <v>1970</v>
      </c>
    </row>
    <row r="5749" spans="1:11" hidden="1" x14ac:dyDescent="0.25">
      <c r="A5749" s="434">
        <v>257090700</v>
      </c>
      <c r="B5749" s="434">
        <v>432322</v>
      </c>
      <c r="C5749" s="434" t="s">
        <v>39</v>
      </c>
      <c r="D5749" s="434" t="s">
        <v>13</v>
      </c>
      <c r="I5749" s="434">
        <v>20</v>
      </c>
      <c r="J5749" s="434">
        <v>0</v>
      </c>
      <c r="K5749" s="434">
        <v>1970</v>
      </c>
    </row>
    <row r="5750" spans="1:11" hidden="1" x14ac:dyDescent="0.25">
      <c r="A5750" s="434">
        <v>257091000</v>
      </c>
      <c r="B5750" s="434">
        <v>694566</v>
      </c>
      <c r="C5750" s="434" t="s">
        <v>48</v>
      </c>
      <c r="D5750" s="434" t="s">
        <v>25</v>
      </c>
      <c r="I5750" s="434">
        <v>108</v>
      </c>
    </row>
    <row r="5751" spans="1:11" x14ac:dyDescent="0.25">
      <c r="A5751" s="434">
        <v>257091640</v>
      </c>
      <c r="B5751" s="434">
        <v>1073627</v>
      </c>
      <c r="C5751" s="434" t="s">
        <v>59</v>
      </c>
      <c r="D5751" s="434" t="s">
        <v>13</v>
      </c>
      <c r="I5751" s="434">
        <v>13</v>
      </c>
      <c r="J5751" s="434">
        <v>0</v>
      </c>
      <c r="K5751" s="434">
        <v>1970</v>
      </c>
    </row>
    <row r="5752" spans="1:11" hidden="1" x14ac:dyDescent="0.25">
      <c r="A5752" s="434">
        <v>257092000</v>
      </c>
      <c r="B5752" s="434">
        <v>2</v>
      </c>
      <c r="C5752" s="434" t="s">
        <v>48</v>
      </c>
      <c r="D5752" s="434" t="s">
        <v>33</v>
      </c>
      <c r="F5752" s="434">
        <v>28496</v>
      </c>
      <c r="G5752" s="434">
        <v>55000</v>
      </c>
      <c r="H5752" s="434">
        <v>47244</v>
      </c>
      <c r="I5752" s="434">
        <v>211.10001</v>
      </c>
      <c r="K5752" s="434">
        <v>1996</v>
      </c>
    </row>
    <row r="5753" spans="1:11" hidden="1" x14ac:dyDescent="0.25">
      <c r="A5753" s="434">
        <v>257092200</v>
      </c>
      <c r="B5753" s="434">
        <v>127222</v>
      </c>
      <c r="C5753" s="434" t="s">
        <v>56</v>
      </c>
      <c r="D5753" s="434" t="s">
        <v>29</v>
      </c>
      <c r="E5753" s="434">
        <v>0</v>
      </c>
      <c r="F5753" s="434">
        <v>15000</v>
      </c>
      <c r="G5753" s="434">
        <v>8500</v>
      </c>
      <c r="H5753" s="434">
        <v>20000</v>
      </c>
      <c r="I5753" s="434">
        <v>180.7</v>
      </c>
      <c r="J5753" s="434">
        <v>0</v>
      </c>
    </row>
    <row r="5754" spans="1:11" hidden="1" x14ac:dyDescent="0.25">
      <c r="A5754" s="434">
        <v>257092400</v>
      </c>
      <c r="B5754" s="434">
        <v>875381</v>
      </c>
      <c r="C5754" s="434" t="s">
        <v>31</v>
      </c>
      <c r="D5754" s="434" t="s">
        <v>17</v>
      </c>
      <c r="E5754" s="434">
        <v>9</v>
      </c>
      <c r="F5754" s="434">
        <v>221</v>
      </c>
      <c r="G5754" s="434">
        <v>411</v>
      </c>
      <c r="H5754" s="434">
        <v>224</v>
      </c>
      <c r="I5754" s="434">
        <v>37.56</v>
      </c>
      <c r="J5754" s="434">
        <v>0</v>
      </c>
      <c r="K5754" s="434">
        <v>1966</v>
      </c>
    </row>
    <row r="5755" spans="1:11" x14ac:dyDescent="0.25">
      <c r="A5755" s="434">
        <v>257092640</v>
      </c>
      <c r="B5755" s="434">
        <v>2324680</v>
      </c>
      <c r="C5755" s="434" t="s">
        <v>59</v>
      </c>
      <c r="D5755" s="434" t="s">
        <v>13</v>
      </c>
      <c r="I5755" s="434">
        <v>12</v>
      </c>
      <c r="J5755" s="434">
        <v>0</v>
      </c>
      <c r="K5755" s="434">
        <v>1970</v>
      </c>
    </row>
    <row r="5756" spans="1:11" x14ac:dyDescent="0.25">
      <c r="A5756" s="434">
        <v>257093440</v>
      </c>
      <c r="B5756" s="434">
        <v>1006835</v>
      </c>
      <c r="C5756" s="434" t="s">
        <v>59</v>
      </c>
      <c r="D5756" s="434" t="s">
        <v>13</v>
      </c>
      <c r="I5756" s="434">
        <v>12</v>
      </c>
      <c r="J5756" s="434">
        <v>0</v>
      </c>
      <c r="K5756" s="434">
        <v>1970</v>
      </c>
    </row>
    <row r="5757" spans="1:11" x14ac:dyDescent="0.25">
      <c r="A5757" s="434">
        <v>257093740</v>
      </c>
      <c r="B5757" s="434">
        <v>147585</v>
      </c>
      <c r="C5757" s="434" t="s">
        <v>59</v>
      </c>
      <c r="D5757" s="434" t="s">
        <v>13</v>
      </c>
      <c r="I5757" s="434">
        <v>11</v>
      </c>
    </row>
    <row r="5758" spans="1:11" hidden="1" x14ac:dyDescent="0.25">
      <c r="A5758" s="434">
        <v>257093820</v>
      </c>
      <c r="B5758" s="434">
        <v>314766</v>
      </c>
      <c r="C5758" s="434" t="s">
        <v>56</v>
      </c>
      <c r="D5758" s="434" t="s">
        <v>13</v>
      </c>
      <c r="I5758" s="434">
        <v>14</v>
      </c>
      <c r="J5758" s="434">
        <v>0</v>
      </c>
      <c r="K5758" s="434">
        <v>1970</v>
      </c>
    </row>
    <row r="5759" spans="1:11" x14ac:dyDescent="0.25">
      <c r="A5759" s="434">
        <v>257094540</v>
      </c>
      <c r="B5759" s="434">
        <v>80696</v>
      </c>
      <c r="C5759" s="434" t="s">
        <v>59</v>
      </c>
      <c r="D5759" s="434" t="s">
        <v>13</v>
      </c>
      <c r="I5759" s="434">
        <v>11</v>
      </c>
      <c r="J5759" s="434">
        <v>0</v>
      </c>
      <c r="K5759" s="434">
        <v>1970</v>
      </c>
    </row>
    <row r="5760" spans="1:11" hidden="1" x14ac:dyDescent="0.25">
      <c r="A5760" s="434">
        <v>257094600</v>
      </c>
      <c r="B5760" s="434">
        <v>1105781</v>
      </c>
      <c r="C5760" s="434" t="s">
        <v>54</v>
      </c>
      <c r="D5760" s="434" t="s">
        <v>13</v>
      </c>
      <c r="E5760" s="434">
        <v>0</v>
      </c>
      <c r="F5760" s="434">
        <v>1250</v>
      </c>
      <c r="G5760" s="434">
        <v>24</v>
      </c>
      <c r="H5760" s="434">
        <v>85</v>
      </c>
      <c r="I5760" s="434">
        <v>25.3</v>
      </c>
      <c r="J5760" s="434">
        <v>0</v>
      </c>
      <c r="K5760" s="434">
        <v>1963</v>
      </c>
    </row>
    <row r="5761" spans="1:11" x14ac:dyDescent="0.25">
      <c r="A5761" s="434">
        <v>257094940</v>
      </c>
      <c r="B5761" s="434">
        <v>384706</v>
      </c>
      <c r="C5761" s="434" t="s">
        <v>59</v>
      </c>
      <c r="D5761" s="434" t="s">
        <v>13</v>
      </c>
      <c r="I5761" s="434">
        <v>13</v>
      </c>
      <c r="J5761" s="434">
        <v>0</v>
      </c>
      <c r="K5761" s="434">
        <v>1970</v>
      </c>
    </row>
    <row r="5762" spans="1:11" hidden="1" x14ac:dyDescent="0.25">
      <c r="A5762" s="434">
        <v>257095400</v>
      </c>
      <c r="B5762" s="434">
        <v>38007</v>
      </c>
      <c r="C5762" s="434" t="s">
        <v>54</v>
      </c>
      <c r="D5762" s="434" t="s">
        <v>13</v>
      </c>
      <c r="F5762" s="434">
        <v>883</v>
      </c>
      <c r="H5762" s="434">
        <v>136</v>
      </c>
      <c r="I5762" s="434">
        <v>25.65</v>
      </c>
      <c r="K5762" s="434">
        <v>1969</v>
      </c>
    </row>
    <row r="5763" spans="1:11" x14ac:dyDescent="0.25">
      <c r="A5763" s="434">
        <v>257095540</v>
      </c>
      <c r="B5763" s="434">
        <v>3112454</v>
      </c>
      <c r="C5763" s="434" t="s">
        <v>59</v>
      </c>
      <c r="D5763" s="434" t="s">
        <v>13</v>
      </c>
      <c r="I5763" s="434">
        <v>15</v>
      </c>
      <c r="J5763" s="434">
        <v>0</v>
      </c>
      <c r="K5763" s="434">
        <v>1970</v>
      </c>
    </row>
    <row r="5764" spans="1:11" x14ac:dyDescent="0.25">
      <c r="A5764" s="434">
        <v>257095640</v>
      </c>
      <c r="B5764" s="434">
        <v>2512683</v>
      </c>
      <c r="C5764" s="434" t="s">
        <v>59</v>
      </c>
      <c r="D5764" s="434" t="s">
        <v>13</v>
      </c>
      <c r="I5764" s="434">
        <v>14</v>
      </c>
      <c r="J5764" s="434">
        <v>0</v>
      </c>
      <c r="K5764" s="434">
        <v>1970</v>
      </c>
    </row>
    <row r="5765" spans="1:11" x14ac:dyDescent="0.25">
      <c r="A5765" s="434">
        <v>257096140</v>
      </c>
      <c r="B5765" s="434">
        <v>876497</v>
      </c>
      <c r="C5765" s="434" t="s">
        <v>59</v>
      </c>
      <c r="D5765" s="434" t="s">
        <v>13</v>
      </c>
      <c r="I5765" s="434">
        <v>16</v>
      </c>
      <c r="J5765" s="434">
        <v>0</v>
      </c>
      <c r="K5765" s="434">
        <v>1970</v>
      </c>
    </row>
    <row r="5766" spans="1:11" x14ac:dyDescent="0.25">
      <c r="A5766" s="434">
        <v>257096540</v>
      </c>
      <c r="B5766" s="434">
        <v>65496</v>
      </c>
      <c r="C5766" s="434" t="s">
        <v>59</v>
      </c>
      <c r="D5766" s="434" t="s">
        <v>13</v>
      </c>
      <c r="I5766" s="434">
        <v>12</v>
      </c>
      <c r="J5766" s="434">
        <v>0</v>
      </c>
      <c r="K5766" s="434">
        <v>1970</v>
      </c>
    </row>
    <row r="5767" spans="1:11" x14ac:dyDescent="0.25">
      <c r="A5767" s="434">
        <v>257096700</v>
      </c>
      <c r="B5767" s="434">
        <v>324919</v>
      </c>
      <c r="C5767" s="434" t="s">
        <v>59</v>
      </c>
      <c r="D5767" s="434" t="s">
        <v>13</v>
      </c>
      <c r="I5767" s="434">
        <v>11</v>
      </c>
      <c r="J5767" s="434">
        <v>0</v>
      </c>
      <c r="K5767" s="434">
        <v>1970</v>
      </c>
    </row>
    <row r="5768" spans="1:11" x14ac:dyDescent="0.25">
      <c r="A5768" s="434">
        <v>257096800</v>
      </c>
      <c r="B5768" s="434">
        <v>203905</v>
      </c>
      <c r="C5768" s="434" t="s">
        <v>59</v>
      </c>
      <c r="D5768" s="434" t="s">
        <v>13</v>
      </c>
      <c r="I5768" s="434">
        <v>10</v>
      </c>
      <c r="J5768" s="434">
        <v>0</v>
      </c>
      <c r="K5768" s="434">
        <v>1970</v>
      </c>
    </row>
    <row r="5769" spans="1:11" x14ac:dyDescent="0.25">
      <c r="A5769" s="434">
        <v>257097440</v>
      </c>
      <c r="B5769" s="434">
        <v>826832</v>
      </c>
      <c r="C5769" s="434" t="s">
        <v>59</v>
      </c>
      <c r="D5769" s="434" t="s">
        <v>13</v>
      </c>
      <c r="I5769" s="434">
        <v>12</v>
      </c>
      <c r="J5769" s="434">
        <v>0</v>
      </c>
      <c r="K5769" s="434">
        <v>1970</v>
      </c>
    </row>
    <row r="5770" spans="1:11" hidden="1" x14ac:dyDescent="0.25">
      <c r="A5770" s="434">
        <v>257097900</v>
      </c>
      <c r="B5770" s="434">
        <v>948346</v>
      </c>
      <c r="C5770" s="434" t="s">
        <v>39</v>
      </c>
      <c r="D5770" s="434" t="s">
        <v>13</v>
      </c>
      <c r="I5770" s="434">
        <v>15</v>
      </c>
    </row>
    <row r="5771" spans="1:11" hidden="1" x14ac:dyDescent="0.25">
      <c r="A5771" s="434">
        <v>257098000</v>
      </c>
      <c r="B5771" s="434">
        <v>1621795</v>
      </c>
      <c r="C5771" s="434" t="s">
        <v>54</v>
      </c>
      <c r="D5771" s="434" t="s">
        <v>13</v>
      </c>
      <c r="E5771" s="434">
        <v>10</v>
      </c>
      <c r="F5771" s="434">
        <v>599</v>
      </c>
      <c r="G5771" s="434">
        <v>27</v>
      </c>
      <c r="H5771" s="434">
        <v>165</v>
      </c>
      <c r="I5771" s="434">
        <v>22</v>
      </c>
      <c r="J5771" s="434">
        <v>0</v>
      </c>
      <c r="K5771" s="434">
        <v>1989</v>
      </c>
    </row>
    <row r="5772" spans="1:11" x14ac:dyDescent="0.25">
      <c r="A5772" s="434">
        <v>257098140</v>
      </c>
      <c r="B5772" s="434">
        <v>2011528</v>
      </c>
      <c r="C5772" s="434" t="s">
        <v>59</v>
      </c>
      <c r="D5772" s="434" t="s">
        <v>13</v>
      </c>
      <c r="I5772" s="434">
        <v>10</v>
      </c>
      <c r="J5772" s="434">
        <v>0</v>
      </c>
      <c r="K5772" s="434">
        <v>1970</v>
      </c>
    </row>
    <row r="5773" spans="1:11" x14ac:dyDescent="0.25">
      <c r="A5773" s="434">
        <v>257098240</v>
      </c>
      <c r="B5773" s="434">
        <v>94244</v>
      </c>
      <c r="C5773" s="434" t="s">
        <v>59</v>
      </c>
      <c r="D5773" s="434" t="s">
        <v>13</v>
      </c>
      <c r="I5773" s="434">
        <v>10</v>
      </c>
      <c r="J5773" s="434">
        <v>0</v>
      </c>
      <c r="K5773" s="434">
        <v>1970</v>
      </c>
    </row>
    <row r="5774" spans="1:11" x14ac:dyDescent="0.25">
      <c r="A5774" s="434">
        <v>257098320</v>
      </c>
      <c r="B5774" s="434">
        <v>3343732</v>
      </c>
      <c r="C5774" s="434" t="s">
        <v>59</v>
      </c>
      <c r="D5774" s="434" t="s">
        <v>13</v>
      </c>
      <c r="I5774" s="434">
        <v>20</v>
      </c>
      <c r="J5774" s="434">
        <v>0</v>
      </c>
      <c r="K5774" s="434">
        <v>1970</v>
      </c>
    </row>
    <row r="5775" spans="1:11" x14ac:dyDescent="0.25">
      <c r="A5775" s="434">
        <v>257098540</v>
      </c>
      <c r="B5775" s="434">
        <v>1567382</v>
      </c>
      <c r="C5775" s="434" t="s">
        <v>59</v>
      </c>
      <c r="D5775" s="434" t="s">
        <v>13</v>
      </c>
      <c r="I5775" s="434">
        <v>10</v>
      </c>
      <c r="J5775" s="434">
        <v>0</v>
      </c>
      <c r="K5775" s="434">
        <v>1970</v>
      </c>
    </row>
    <row r="5776" spans="1:11" x14ac:dyDescent="0.25">
      <c r="A5776" s="434">
        <v>257098740</v>
      </c>
      <c r="B5776" s="434">
        <v>576176</v>
      </c>
      <c r="C5776" s="434" t="s">
        <v>59</v>
      </c>
      <c r="D5776" s="434" t="s">
        <v>13</v>
      </c>
      <c r="I5776" s="434">
        <v>14</v>
      </c>
      <c r="J5776" s="434">
        <v>0</v>
      </c>
      <c r="K5776" s="434">
        <v>1970</v>
      </c>
    </row>
    <row r="5777" spans="1:11" hidden="1" x14ac:dyDescent="0.25">
      <c r="A5777" s="434">
        <v>257099000</v>
      </c>
      <c r="B5777" s="434">
        <v>116393</v>
      </c>
      <c r="C5777" s="434" t="s">
        <v>46</v>
      </c>
      <c r="D5777" s="434" t="s">
        <v>22</v>
      </c>
      <c r="E5777" s="434">
        <v>15.85</v>
      </c>
      <c r="F5777" s="434">
        <v>7164</v>
      </c>
      <c r="G5777" s="434">
        <v>4200</v>
      </c>
      <c r="H5777" s="434">
        <v>3644</v>
      </c>
      <c r="I5777" s="434">
        <v>83.4</v>
      </c>
      <c r="K5777" s="434">
        <v>2012</v>
      </c>
    </row>
    <row r="5778" spans="1:11" x14ac:dyDescent="0.25">
      <c r="A5778" s="434">
        <v>257099140</v>
      </c>
      <c r="B5778" s="434">
        <v>2612371</v>
      </c>
      <c r="C5778" s="434" t="s">
        <v>59</v>
      </c>
      <c r="D5778" s="434" t="s">
        <v>13</v>
      </c>
      <c r="I5778" s="434">
        <v>12</v>
      </c>
      <c r="J5778" s="434">
        <v>0</v>
      </c>
      <c r="K5778" s="434">
        <v>1970</v>
      </c>
    </row>
    <row r="5779" spans="1:11" hidden="1" x14ac:dyDescent="0.25">
      <c r="A5779" s="434">
        <v>257099200</v>
      </c>
      <c r="B5779" s="434">
        <v>12732</v>
      </c>
      <c r="C5779" s="434" t="s">
        <v>56</v>
      </c>
      <c r="D5779" s="434" t="s">
        <v>13</v>
      </c>
      <c r="I5779" s="434">
        <v>7</v>
      </c>
      <c r="J5779" s="434">
        <v>0</v>
      </c>
      <c r="K5779" s="434">
        <v>1970</v>
      </c>
    </row>
    <row r="5780" spans="1:11" x14ac:dyDescent="0.25">
      <c r="A5780" s="434">
        <v>257099240</v>
      </c>
      <c r="B5780" s="434">
        <v>353755</v>
      </c>
      <c r="C5780" s="434" t="s">
        <v>59</v>
      </c>
      <c r="D5780" s="434" t="s">
        <v>13</v>
      </c>
      <c r="I5780" s="434">
        <v>10</v>
      </c>
      <c r="J5780" s="434">
        <v>0</v>
      </c>
      <c r="K5780" s="434">
        <v>1970</v>
      </c>
    </row>
    <row r="5781" spans="1:11" x14ac:dyDescent="0.25">
      <c r="A5781" s="434">
        <v>257099340</v>
      </c>
      <c r="B5781" s="434">
        <v>1184633</v>
      </c>
      <c r="C5781" s="434" t="s">
        <v>59</v>
      </c>
      <c r="D5781" s="434" t="s">
        <v>13</v>
      </c>
      <c r="I5781" s="434">
        <v>12</v>
      </c>
      <c r="J5781" s="434">
        <v>0</v>
      </c>
      <c r="K5781" s="434">
        <v>1970</v>
      </c>
    </row>
    <row r="5782" spans="1:11" hidden="1" x14ac:dyDescent="0.25">
      <c r="A5782" s="434">
        <v>257099900</v>
      </c>
      <c r="B5782" s="434">
        <v>1048712</v>
      </c>
      <c r="C5782" s="434" t="s">
        <v>51</v>
      </c>
      <c r="D5782" s="434" t="s">
        <v>13</v>
      </c>
      <c r="I5782" s="434">
        <v>10</v>
      </c>
    </row>
    <row r="5783" spans="1:11" x14ac:dyDescent="0.25">
      <c r="A5783" s="434">
        <v>257100320</v>
      </c>
      <c r="B5783" s="434">
        <v>70255</v>
      </c>
      <c r="C5783" s="434" t="s">
        <v>59</v>
      </c>
      <c r="D5783" s="434" t="s">
        <v>13</v>
      </c>
      <c r="I5783" s="434">
        <v>18</v>
      </c>
      <c r="J5783" s="434">
        <v>0</v>
      </c>
      <c r="K5783" s="434">
        <v>1970</v>
      </c>
    </row>
    <row r="5784" spans="1:11" hidden="1" x14ac:dyDescent="0.25">
      <c r="A5784" s="434">
        <v>257100400</v>
      </c>
      <c r="B5784" s="434">
        <v>11</v>
      </c>
      <c r="C5784" s="434" t="s">
        <v>39</v>
      </c>
      <c r="D5784" s="434" t="s">
        <v>13</v>
      </c>
      <c r="E5784" s="434">
        <v>26</v>
      </c>
      <c r="F5784" s="434">
        <v>2299</v>
      </c>
      <c r="G5784" s="434">
        <v>50</v>
      </c>
      <c r="H5784" s="434">
        <v>250</v>
      </c>
      <c r="I5784" s="434">
        <v>26.28</v>
      </c>
      <c r="K5784" s="434">
        <v>1986</v>
      </c>
    </row>
    <row r="5785" spans="1:11" x14ac:dyDescent="0.25">
      <c r="A5785" s="434">
        <v>257100440</v>
      </c>
      <c r="B5785" s="434">
        <v>311904</v>
      </c>
      <c r="C5785" s="434" t="s">
        <v>59</v>
      </c>
      <c r="D5785" s="434" t="s">
        <v>13</v>
      </c>
      <c r="I5785" s="434">
        <v>11</v>
      </c>
      <c r="J5785" s="434">
        <v>0</v>
      </c>
      <c r="K5785" s="434">
        <v>1970</v>
      </c>
    </row>
    <row r="5786" spans="1:11" x14ac:dyDescent="0.25">
      <c r="A5786" s="434">
        <v>257100520</v>
      </c>
      <c r="B5786" s="434">
        <v>1975459</v>
      </c>
      <c r="C5786" s="434" t="s">
        <v>59</v>
      </c>
      <c r="D5786" s="434" t="s">
        <v>13</v>
      </c>
      <c r="I5786" s="434">
        <v>18</v>
      </c>
      <c r="J5786" s="434">
        <v>0</v>
      </c>
      <c r="K5786" s="434">
        <v>1970</v>
      </c>
    </row>
    <row r="5787" spans="1:11" x14ac:dyDescent="0.25">
      <c r="A5787" s="434">
        <v>257100600</v>
      </c>
      <c r="B5787" s="434">
        <v>596378</v>
      </c>
      <c r="C5787" s="434" t="s">
        <v>59</v>
      </c>
      <c r="D5787" s="434" t="s">
        <v>13</v>
      </c>
      <c r="I5787" s="434">
        <v>11</v>
      </c>
    </row>
    <row r="5788" spans="1:11" x14ac:dyDescent="0.25">
      <c r="A5788" s="434">
        <v>257100740</v>
      </c>
      <c r="B5788" s="434">
        <v>766804</v>
      </c>
      <c r="C5788" s="434" t="s">
        <v>59</v>
      </c>
      <c r="D5788" s="434" t="s">
        <v>13</v>
      </c>
      <c r="I5788" s="434">
        <v>15</v>
      </c>
      <c r="J5788" s="434">
        <v>0</v>
      </c>
      <c r="K5788" s="434">
        <v>1970</v>
      </c>
    </row>
    <row r="5789" spans="1:11" x14ac:dyDescent="0.25">
      <c r="A5789" s="434">
        <v>257100840</v>
      </c>
      <c r="B5789" s="434">
        <v>1066132</v>
      </c>
      <c r="C5789" s="434" t="s">
        <v>59</v>
      </c>
      <c r="D5789" s="434" t="s">
        <v>13</v>
      </c>
      <c r="I5789" s="434">
        <v>10</v>
      </c>
      <c r="J5789" s="434">
        <v>0</v>
      </c>
      <c r="K5789" s="434">
        <v>1970</v>
      </c>
    </row>
    <row r="5790" spans="1:11" x14ac:dyDescent="0.25">
      <c r="A5790" s="434">
        <v>257100940</v>
      </c>
      <c r="B5790" s="434">
        <v>219061</v>
      </c>
      <c r="C5790" s="434" t="s">
        <v>59</v>
      </c>
      <c r="D5790" s="434" t="s">
        <v>13</v>
      </c>
      <c r="I5790" s="434">
        <v>10</v>
      </c>
      <c r="J5790" s="434">
        <v>0</v>
      </c>
      <c r="K5790" s="434">
        <v>1970</v>
      </c>
    </row>
    <row r="5791" spans="1:11" x14ac:dyDescent="0.25">
      <c r="A5791" s="434">
        <v>257101030</v>
      </c>
      <c r="B5791" s="434">
        <v>2143862</v>
      </c>
      <c r="C5791" s="434" t="s">
        <v>59</v>
      </c>
      <c r="D5791" s="434" t="s">
        <v>13</v>
      </c>
      <c r="I5791" s="434">
        <v>19</v>
      </c>
      <c r="J5791" s="434">
        <v>0</v>
      </c>
      <c r="K5791" s="434">
        <v>1970</v>
      </c>
    </row>
    <row r="5792" spans="1:11" hidden="1" x14ac:dyDescent="0.25">
      <c r="A5792" s="434">
        <v>257101490</v>
      </c>
      <c r="B5792" s="434">
        <v>1</v>
      </c>
      <c r="C5792" s="434" t="s">
        <v>39</v>
      </c>
      <c r="D5792" s="434" t="s">
        <v>17</v>
      </c>
      <c r="G5792" s="434">
        <v>41</v>
      </c>
      <c r="H5792" s="434">
        <v>769</v>
      </c>
      <c r="I5792" s="434">
        <v>42.23</v>
      </c>
      <c r="K5792" s="434">
        <v>2020</v>
      </c>
    </row>
    <row r="5793" spans="1:11" hidden="1" x14ac:dyDescent="0.25">
      <c r="A5793" s="434">
        <v>257101500</v>
      </c>
      <c r="B5793" s="434">
        <v>327807</v>
      </c>
      <c r="C5793" s="434" t="s">
        <v>56</v>
      </c>
      <c r="D5793" s="434" t="s">
        <v>13</v>
      </c>
      <c r="I5793" s="434">
        <v>2</v>
      </c>
      <c r="J5793" s="434">
        <v>0</v>
      </c>
      <c r="K5793" s="434">
        <v>1970</v>
      </c>
    </row>
    <row r="5794" spans="1:11" x14ac:dyDescent="0.25">
      <c r="A5794" s="434">
        <v>257101640</v>
      </c>
      <c r="B5794" s="434">
        <v>1341151</v>
      </c>
      <c r="C5794" s="434" t="s">
        <v>59</v>
      </c>
      <c r="D5794" s="434" t="s">
        <v>13</v>
      </c>
      <c r="I5794" s="434">
        <v>12</v>
      </c>
      <c r="J5794" s="434">
        <v>0</v>
      </c>
      <c r="K5794" s="434">
        <v>1970</v>
      </c>
    </row>
    <row r="5795" spans="1:11" x14ac:dyDescent="0.25">
      <c r="A5795" s="434">
        <v>257101740</v>
      </c>
      <c r="B5795" s="434">
        <v>1212339</v>
      </c>
      <c r="C5795" s="434" t="s">
        <v>59</v>
      </c>
      <c r="D5795" s="434" t="s">
        <v>13</v>
      </c>
      <c r="I5795" s="434">
        <v>15</v>
      </c>
      <c r="J5795" s="434">
        <v>0</v>
      </c>
      <c r="K5795" s="434">
        <v>1970</v>
      </c>
    </row>
    <row r="5796" spans="1:11" x14ac:dyDescent="0.25">
      <c r="A5796" s="434">
        <v>257101900</v>
      </c>
      <c r="B5796" s="434">
        <v>1002031</v>
      </c>
      <c r="C5796" s="434" t="s">
        <v>59</v>
      </c>
      <c r="D5796" s="434" t="s">
        <v>13</v>
      </c>
      <c r="I5796" s="434">
        <v>10</v>
      </c>
    </row>
    <row r="5797" spans="1:11" x14ac:dyDescent="0.25">
      <c r="A5797" s="434">
        <v>257101940</v>
      </c>
      <c r="B5797" s="434">
        <v>755153</v>
      </c>
      <c r="C5797" s="434" t="s">
        <v>59</v>
      </c>
      <c r="D5797" s="434" t="s">
        <v>13</v>
      </c>
      <c r="I5797" s="434">
        <v>15</v>
      </c>
      <c r="J5797" s="434">
        <v>0</v>
      </c>
      <c r="K5797" s="434">
        <v>1970</v>
      </c>
    </row>
    <row r="5798" spans="1:11" x14ac:dyDescent="0.25">
      <c r="A5798" s="434">
        <v>257102000</v>
      </c>
      <c r="B5798" s="434">
        <v>1267676</v>
      </c>
      <c r="C5798" s="434" t="s">
        <v>59</v>
      </c>
      <c r="D5798" s="434" t="s">
        <v>17</v>
      </c>
      <c r="E5798" s="434">
        <v>13</v>
      </c>
      <c r="F5798" s="434">
        <v>2700</v>
      </c>
      <c r="G5798" s="434">
        <v>0</v>
      </c>
      <c r="H5798" s="434">
        <v>845</v>
      </c>
      <c r="I5798" s="434">
        <v>49.86</v>
      </c>
      <c r="J5798" s="434">
        <v>0</v>
      </c>
      <c r="K5798" s="434">
        <v>1970</v>
      </c>
    </row>
    <row r="5799" spans="1:11" x14ac:dyDescent="0.25">
      <c r="A5799" s="434">
        <v>257102340</v>
      </c>
      <c r="B5799" s="434">
        <v>233924</v>
      </c>
      <c r="C5799" s="434" t="s">
        <v>59</v>
      </c>
      <c r="D5799" s="434" t="s">
        <v>13</v>
      </c>
      <c r="I5799" s="434">
        <v>10</v>
      </c>
      <c r="J5799" s="434">
        <v>0</v>
      </c>
      <c r="K5799" s="434">
        <v>1970</v>
      </c>
    </row>
    <row r="5800" spans="1:11" hidden="1" x14ac:dyDescent="0.25">
      <c r="A5800" s="434">
        <v>257102400</v>
      </c>
      <c r="B5800" s="434">
        <v>203557</v>
      </c>
      <c r="C5800" s="434" t="s">
        <v>39</v>
      </c>
      <c r="D5800" s="434" t="s">
        <v>17</v>
      </c>
      <c r="E5800" s="434">
        <v>9</v>
      </c>
      <c r="G5800" s="434">
        <v>270</v>
      </c>
      <c r="H5800" s="434">
        <v>182</v>
      </c>
      <c r="I5800" s="434">
        <v>34</v>
      </c>
      <c r="K5800" s="434">
        <v>1944</v>
      </c>
    </row>
    <row r="5801" spans="1:11" x14ac:dyDescent="0.25">
      <c r="A5801" s="434">
        <v>257102440</v>
      </c>
      <c r="B5801" s="434">
        <v>604975</v>
      </c>
      <c r="C5801" s="434" t="s">
        <v>59</v>
      </c>
      <c r="D5801" s="434" t="s">
        <v>13</v>
      </c>
      <c r="I5801" s="434">
        <v>10</v>
      </c>
      <c r="J5801" s="434">
        <v>0</v>
      </c>
      <c r="K5801" s="434">
        <v>1970</v>
      </c>
    </row>
    <row r="5802" spans="1:11" x14ac:dyDescent="0.25">
      <c r="A5802" s="434">
        <v>257102540</v>
      </c>
      <c r="B5802" s="434">
        <v>990023</v>
      </c>
      <c r="C5802" s="434" t="s">
        <v>59</v>
      </c>
      <c r="D5802" s="434" t="s">
        <v>13</v>
      </c>
      <c r="I5802" s="434">
        <v>14</v>
      </c>
      <c r="J5802" s="434">
        <v>0</v>
      </c>
      <c r="K5802" s="434">
        <v>1970</v>
      </c>
    </row>
    <row r="5803" spans="1:11" x14ac:dyDescent="0.25">
      <c r="A5803" s="434">
        <v>257102640</v>
      </c>
      <c r="B5803" s="434">
        <v>530956</v>
      </c>
      <c r="C5803" s="434" t="s">
        <v>59</v>
      </c>
      <c r="D5803" s="434" t="s">
        <v>13</v>
      </c>
      <c r="I5803" s="434">
        <v>14</v>
      </c>
      <c r="J5803" s="434">
        <v>0</v>
      </c>
      <c r="K5803" s="434">
        <v>1970</v>
      </c>
    </row>
    <row r="5804" spans="1:11" hidden="1" x14ac:dyDescent="0.25">
      <c r="A5804" s="434">
        <v>257102800</v>
      </c>
      <c r="B5804" s="434">
        <v>195479</v>
      </c>
      <c r="C5804" s="434" t="s">
        <v>61</v>
      </c>
      <c r="D5804" s="434" t="s">
        <v>13</v>
      </c>
      <c r="I5804" s="434">
        <v>15</v>
      </c>
      <c r="J5804" s="434">
        <v>0</v>
      </c>
      <c r="K5804" s="434">
        <v>1970</v>
      </c>
    </row>
    <row r="5805" spans="1:11" x14ac:dyDescent="0.25">
      <c r="A5805" s="434">
        <v>257102840</v>
      </c>
      <c r="B5805" s="434">
        <v>428081</v>
      </c>
      <c r="C5805" s="434" t="s">
        <v>59</v>
      </c>
      <c r="D5805" s="434" t="s">
        <v>13</v>
      </c>
      <c r="I5805" s="434">
        <v>18</v>
      </c>
      <c r="J5805" s="434">
        <v>0</v>
      </c>
      <c r="K5805" s="434">
        <v>1970</v>
      </c>
    </row>
    <row r="5806" spans="1:11" x14ac:dyDescent="0.25">
      <c r="A5806" s="434">
        <v>257102940</v>
      </c>
      <c r="B5806" s="434">
        <v>970365</v>
      </c>
      <c r="C5806" s="434" t="s">
        <v>59</v>
      </c>
      <c r="D5806" s="434" t="s">
        <v>13</v>
      </c>
      <c r="I5806" s="434">
        <v>13</v>
      </c>
    </row>
    <row r="5807" spans="1:11" x14ac:dyDescent="0.25">
      <c r="A5807" s="434">
        <v>257103140</v>
      </c>
      <c r="B5807" s="434">
        <v>2796053</v>
      </c>
      <c r="C5807" s="434" t="s">
        <v>59</v>
      </c>
      <c r="D5807" s="434" t="s">
        <v>13</v>
      </c>
      <c r="I5807" s="434">
        <v>15</v>
      </c>
      <c r="J5807" s="434">
        <v>0</v>
      </c>
      <c r="K5807" s="434">
        <v>1970</v>
      </c>
    </row>
    <row r="5808" spans="1:11" hidden="1" x14ac:dyDescent="0.25">
      <c r="A5808" s="434">
        <v>257103440</v>
      </c>
      <c r="B5808" s="434">
        <v>1079389</v>
      </c>
      <c r="C5808" s="434" t="s">
        <v>51</v>
      </c>
      <c r="D5808" s="434" t="s">
        <v>13</v>
      </c>
      <c r="E5808" s="434">
        <v>7.5</v>
      </c>
      <c r="F5808" s="434">
        <v>288</v>
      </c>
      <c r="G5808" s="434">
        <v>0</v>
      </c>
      <c r="H5808" s="434">
        <v>103</v>
      </c>
      <c r="I5808" s="434">
        <v>14.99</v>
      </c>
      <c r="J5808" s="434">
        <v>0</v>
      </c>
      <c r="K5808" s="434">
        <v>1970</v>
      </c>
    </row>
    <row r="5809" spans="1:11" hidden="1" x14ac:dyDescent="0.25">
      <c r="A5809" s="434">
        <v>257103600</v>
      </c>
      <c r="B5809" s="434">
        <v>1946976</v>
      </c>
      <c r="C5809" s="434" t="s">
        <v>54</v>
      </c>
      <c r="D5809" s="434" t="s">
        <v>13</v>
      </c>
      <c r="I5809" s="434">
        <v>18</v>
      </c>
    </row>
    <row r="5810" spans="1:11" x14ac:dyDescent="0.25">
      <c r="A5810" s="434">
        <v>257103840</v>
      </c>
      <c r="B5810" s="434">
        <v>783249</v>
      </c>
      <c r="C5810" s="434" t="s">
        <v>59</v>
      </c>
      <c r="D5810" s="434" t="s">
        <v>13</v>
      </c>
      <c r="I5810" s="434">
        <v>15</v>
      </c>
      <c r="J5810" s="434">
        <v>0</v>
      </c>
      <c r="K5810" s="434">
        <v>1970</v>
      </c>
    </row>
    <row r="5811" spans="1:11" x14ac:dyDescent="0.25">
      <c r="A5811" s="434">
        <v>257103940</v>
      </c>
      <c r="B5811" s="434">
        <v>881343</v>
      </c>
      <c r="C5811" s="434" t="s">
        <v>59</v>
      </c>
      <c r="D5811" s="434" t="s">
        <v>13</v>
      </c>
      <c r="I5811" s="434">
        <v>15</v>
      </c>
      <c r="J5811" s="434">
        <v>0</v>
      </c>
      <c r="K5811" s="434">
        <v>1970</v>
      </c>
    </row>
    <row r="5812" spans="1:11" x14ac:dyDescent="0.25">
      <c r="A5812" s="434">
        <v>257104000</v>
      </c>
      <c r="B5812" s="434">
        <v>622071</v>
      </c>
      <c r="C5812" s="434" t="s">
        <v>59</v>
      </c>
      <c r="D5812" s="434" t="s">
        <v>17</v>
      </c>
      <c r="E5812" s="434">
        <v>13</v>
      </c>
      <c r="F5812" s="434">
        <v>1800</v>
      </c>
      <c r="G5812" s="434">
        <v>500</v>
      </c>
      <c r="H5812" s="434">
        <v>399</v>
      </c>
      <c r="I5812" s="434">
        <v>35</v>
      </c>
      <c r="J5812" s="434">
        <v>0</v>
      </c>
    </row>
    <row r="5813" spans="1:11" x14ac:dyDescent="0.25">
      <c r="A5813" s="434">
        <v>257104240</v>
      </c>
      <c r="B5813" s="434">
        <v>784315</v>
      </c>
      <c r="C5813" s="434" t="s">
        <v>59</v>
      </c>
      <c r="D5813" s="434" t="s">
        <v>13</v>
      </c>
      <c r="I5813" s="434">
        <v>14</v>
      </c>
      <c r="J5813" s="434">
        <v>0</v>
      </c>
      <c r="K5813" s="434">
        <v>1970</v>
      </c>
    </row>
    <row r="5814" spans="1:11" x14ac:dyDescent="0.25">
      <c r="A5814" s="434">
        <v>257104340</v>
      </c>
      <c r="B5814" s="434">
        <v>1212833</v>
      </c>
      <c r="C5814" s="434" t="s">
        <v>59</v>
      </c>
      <c r="D5814" s="434" t="s">
        <v>13</v>
      </c>
      <c r="I5814" s="434">
        <v>10</v>
      </c>
      <c r="J5814" s="434">
        <v>0</v>
      </c>
      <c r="K5814" s="434">
        <v>1970</v>
      </c>
    </row>
    <row r="5815" spans="1:11" hidden="1" x14ac:dyDescent="0.25">
      <c r="A5815" s="434">
        <v>257104400</v>
      </c>
      <c r="B5815" s="434">
        <v>331710</v>
      </c>
      <c r="C5815" s="434" t="s">
        <v>31</v>
      </c>
      <c r="D5815" s="434" t="s">
        <v>17</v>
      </c>
      <c r="E5815" s="434">
        <v>10</v>
      </c>
      <c r="F5815" s="434">
        <v>221</v>
      </c>
      <c r="G5815" s="434">
        <v>290</v>
      </c>
      <c r="H5815" s="434">
        <v>190</v>
      </c>
      <c r="I5815" s="434">
        <v>32.61</v>
      </c>
      <c r="J5815" s="434">
        <v>0</v>
      </c>
      <c r="K5815" s="434">
        <v>1967</v>
      </c>
    </row>
    <row r="5816" spans="1:11" hidden="1" x14ac:dyDescent="0.25">
      <c r="A5816" s="434">
        <v>257104600</v>
      </c>
      <c r="B5816" s="434">
        <v>500214</v>
      </c>
      <c r="C5816" s="434" t="s">
        <v>31</v>
      </c>
      <c r="D5816" s="434" t="s">
        <v>13</v>
      </c>
      <c r="I5816" s="434">
        <v>22</v>
      </c>
    </row>
    <row r="5817" spans="1:11" hidden="1" x14ac:dyDescent="0.25">
      <c r="A5817" s="434">
        <v>257104700</v>
      </c>
      <c r="B5817" s="434">
        <v>14828</v>
      </c>
      <c r="C5817" s="434" t="s">
        <v>61</v>
      </c>
      <c r="D5817" s="434" t="s">
        <v>13</v>
      </c>
      <c r="I5817" s="434">
        <v>9</v>
      </c>
      <c r="J5817" s="434">
        <v>0</v>
      </c>
      <c r="K5817" s="434">
        <v>1970</v>
      </c>
    </row>
    <row r="5818" spans="1:11" x14ac:dyDescent="0.25">
      <c r="A5818" s="434">
        <v>257104720</v>
      </c>
      <c r="B5818" s="434">
        <v>461324</v>
      </c>
      <c r="C5818" s="434" t="s">
        <v>59</v>
      </c>
      <c r="D5818" s="434" t="s">
        <v>13</v>
      </c>
      <c r="I5818" s="434">
        <v>20</v>
      </c>
      <c r="J5818" s="434">
        <v>0</v>
      </c>
      <c r="K5818" s="434">
        <v>1970</v>
      </c>
    </row>
    <row r="5819" spans="1:11" hidden="1" x14ac:dyDescent="0.25">
      <c r="A5819" s="434">
        <v>257104940</v>
      </c>
      <c r="B5819" s="434">
        <v>2102344</v>
      </c>
      <c r="C5819" s="434" t="s">
        <v>31</v>
      </c>
      <c r="D5819" s="434" t="s">
        <v>13</v>
      </c>
      <c r="I5819" s="434">
        <v>23</v>
      </c>
      <c r="J5819" s="434">
        <v>0</v>
      </c>
      <c r="K5819" s="434">
        <v>1970</v>
      </c>
    </row>
    <row r="5820" spans="1:11" hidden="1" x14ac:dyDescent="0.25">
      <c r="A5820" s="434">
        <v>257105000</v>
      </c>
      <c r="B5820" s="434">
        <v>1336922</v>
      </c>
      <c r="C5820" s="434" t="s">
        <v>56</v>
      </c>
      <c r="D5820" s="434" t="s">
        <v>22</v>
      </c>
      <c r="E5820" s="434">
        <v>17</v>
      </c>
      <c r="F5820" s="434">
        <v>8100</v>
      </c>
      <c r="G5820" s="434">
        <v>1308</v>
      </c>
      <c r="H5820" s="434">
        <v>4067</v>
      </c>
      <c r="I5820" s="434">
        <v>77.5</v>
      </c>
      <c r="J5820" s="434">
        <v>0</v>
      </c>
      <c r="K5820" s="434">
        <v>2003</v>
      </c>
    </row>
    <row r="5821" spans="1:11" x14ac:dyDescent="0.25">
      <c r="A5821" s="434">
        <v>257105040</v>
      </c>
      <c r="B5821" s="434">
        <v>1187900</v>
      </c>
      <c r="C5821" s="434" t="s">
        <v>59</v>
      </c>
      <c r="D5821" s="434" t="s">
        <v>13</v>
      </c>
      <c r="I5821" s="434">
        <v>15</v>
      </c>
      <c r="J5821" s="434">
        <v>0</v>
      </c>
      <c r="K5821" s="434">
        <v>1970</v>
      </c>
    </row>
    <row r="5822" spans="1:11" x14ac:dyDescent="0.25">
      <c r="A5822" s="434">
        <v>257105540</v>
      </c>
      <c r="B5822" s="434">
        <v>263614</v>
      </c>
      <c r="C5822" s="434" t="s">
        <v>59</v>
      </c>
      <c r="D5822" s="434" t="s">
        <v>13</v>
      </c>
      <c r="I5822" s="434">
        <v>10</v>
      </c>
      <c r="J5822" s="434">
        <v>0</v>
      </c>
      <c r="K5822" s="434">
        <v>1970</v>
      </c>
    </row>
    <row r="5823" spans="1:11" x14ac:dyDescent="0.25">
      <c r="A5823" s="434">
        <v>257105640</v>
      </c>
      <c r="B5823" s="434">
        <v>3044764</v>
      </c>
      <c r="C5823" s="434" t="s">
        <v>59</v>
      </c>
      <c r="D5823" s="434" t="s">
        <v>13</v>
      </c>
      <c r="I5823" s="434">
        <v>15</v>
      </c>
      <c r="J5823" s="434">
        <v>0</v>
      </c>
      <c r="K5823" s="434">
        <v>1970</v>
      </c>
    </row>
    <row r="5824" spans="1:11" x14ac:dyDescent="0.25">
      <c r="A5824" s="434">
        <v>257105740</v>
      </c>
      <c r="B5824" s="434">
        <v>613827</v>
      </c>
      <c r="C5824" s="434" t="s">
        <v>59</v>
      </c>
      <c r="D5824" s="434" t="s">
        <v>13</v>
      </c>
      <c r="I5824" s="434">
        <v>15</v>
      </c>
      <c r="J5824" s="434">
        <v>0</v>
      </c>
      <c r="K5824" s="434">
        <v>1970</v>
      </c>
    </row>
    <row r="5825" spans="1:11" x14ac:dyDescent="0.25">
      <c r="A5825" s="434">
        <v>257105840</v>
      </c>
      <c r="B5825" s="434">
        <v>542126</v>
      </c>
      <c r="C5825" s="434" t="s">
        <v>59</v>
      </c>
      <c r="D5825" s="434" t="s">
        <v>13</v>
      </c>
      <c r="I5825" s="434">
        <v>10</v>
      </c>
      <c r="J5825" s="434">
        <v>0</v>
      </c>
      <c r="K5825" s="434">
        <v>1970</v>
      </c>
    </row>
    <row r="5826" spans="1:11" hidden="1" x14ac:dyDescent="0.25">
      <c r="A5826" s="434">
        <v>257106000</v>
      </c>
      <c r="B5826" s="434">
        <v>297150</v>
      </c>
      <c r="C5826" s="434" t="s">
        <v>48</v>
      </c>
      <c r="D5826" s="434" t="s">
        <v>22</v>
      </c>
      <c r="E5826" s="434">
        <v>13.5</v>
      </c>
      <c r="F5826" s="434">
        <v>9190</v>
      </c>
      <c r="G5826" s="434">
        <v>3624</v>
      </c>
      <c r="H5826" s="434">
        <v>4949</v>
      </c>
      <c r="I5826" s="434">
        <v>98.5</v>
      </c>
      <c r="J5826" s="434">
        <v>0</v>
      </c>
      <c r="K5826" s="434">
        <v>1970</v>
      </c>
    </row>
    <row r="5827" spans="1:11" x14ac:dyDescent="0.25">
      <c r="A5827" s="434">
        <v>257106040</v>
      </c>
      <c r="B5827" s="434">
        <v>905340</v>
      </c>
      <c r="C5827" s="434" t="s">
        <v>59</v>
      </c>
      <c r="D5827" s="434" t="s">
        <v>13</v>
      </c>
      <c r="I5827" s="434">
        <v>14</v>
      </c>
      <c r="J5827" s="434">
        <v>0</v>
      </c>
      <c r="K5827" s="434">
        <v>1970</v>
      </c>
    </row>
    <row r="5828" spans="1:11" x14ac:dyDescent="0.25">
      <c r="A5828" s="434">
        <v>257106140</v>
      </c>
      <c r="B5828" s="434">
        <v>76303</v>
      </c>
      <c r="C5828" s="434" t="s">
        <v>59</v>
      </c>
      <c r="D5828" s="434" t="s">
        <v>13</v>
      </c>
      <c r="I5828" s="434">
        <v>10</v>
      </c>
      <c r="J5828" s="434">
        <v>0</v>
      </c>
      <c r="K5828" s="434">
        <v>1970</v>
      </c>
    </row>
    <row r="5829" spans="1:11" x14ac:dyDescent="0.25">
      <c r="A5829" s="434">
        <v>257106340</v>
      </c>
      <c r="B5829" s="434">
        <v>702160</v>
      </c>
      <c r="C5829" s="434" t="s">
        <v>59</v>
      </c>
      <c r="D5829" s="434" t="s">
        <v>13</v>
      </c>
      <c r="I5829" s="434">
        <v>10</v>
      </c>
      <c r="J5829" s="434">
        <v>0</v>
      </c>
      <c r="K5829" s="434">
        <v>1970</v>
      </c>
    </row>
    <row r="5830" spans="1:11" x14ac:dyDescent="0.25">
      <c r="A5830" s="434">
        <v>257106440</v>
      </c>
      <c r="B5830" s="434">
        <v>884921</v>
      </c>
      <c r="C5830" s="434" t="s">
        <v>59</v>
      </c>
      <c r="D5830" s="434" t="s">
        <v>13</v>
      </c>
      <c r="I5830" s="434">
        <v>10</v>
      </c>
      <c r="J5830" s="434">
        <v>0</v>
      </c>
      <c r="K5830" s="434">
        <v>1970</v>
      </c>
    </row>
    <row r="5831" spans="1:11" hidden="1" x14ac:dyDescent="0.25">
      <c r="A5831" s="434">
        <v>257106500</v>
      </c>
      <c r="B5831" s="434">
        <v>442667</v>
      </c>
      <c r="C5831" s="434" t="s">
        <v>61</v>
      </c>
      <c r="D5831" s="434" t="s">
        <v>13</v>
      </c>
      <c r="I5831" s="434">
        <v>23</v>
      </c>
      <c r="J5831" s="434">
        <v>0</v>
      </c>
      <c r="K5831" s="434">
        <v>1970</v>
      </c>
    </row>
    <row r="5832" spans="1:11" x14ac:dyDescent="0.25">
      <c r="A5832" s="434">
        <v>257106520</v>
      </c>
      <c r="B5832" s="434">
        <v>254167</v>
      </c>
      <c r="C5832" s="434" t="s">
        <v>59</v>
      </c>
      <c r="D5832" s="434" t="s">
        <v>13</v>
      </c>
      <c r="I5832" s="434">
        <v>14</v>
      </c>
      <c r="J5832" s="434">
        <v>0</v>
      </c>
      <c r="K5832" s="434">
        <v>1970</v>
      </c>
    </row>
    <row r="5833" spans="1:11" x14ac:dyDescent="0.25">
      <c r="A5833" s="434">
        <v>257106540</v>
      </c>
      <c r="B5833" s="434">
        <v>2589779</v>
      </c>
      <c r="C5833" s="434" t="s">
        <v>59</v>
      </c>
      <c r="D5833" s="434" t="s">
        <v>13</v>
      </c>
      <c r="I5833" s="434">
        <v>19</v>
      </c>
      <c r="J5833" s="434">
        <v>0</v>
      </c>
      <c r="K5833" s="434">
        <v>1970</v>
      </c>
    </row>
    <row r="5834" spans="1:11" x14ac:dyDescent="0.25">
      <c r="A5834" s="434">
        <v>257106640</v>
      </c>
      <c r="B5834" s="434">
        <v>347848</v>
      </c>
      <c r="C5834" s="434" t="s">
        <v>59</v>
      </c>
      <c r="D5834" s="434" t="s">
        <v>13</v>
      </c>
      <c r="I5834" s="434">
        <v>15</v>
      </c>
      <c r="J5834" s="434">
        <v>0</v>
      </c>
      <c r="K5834" s="434">
        <v>1970</v>
      </c>
    </row>
    <row r="5835" spans="1:11" hidden="1" x14ac:dyDescent="0.25">
      <c r="A5835" s="434">
        <v>257106900</v>
      </c>
      <c r="B5835" s="434">
        <v>1860374</v>
      </c>
      <c r="C5835" s="434" t="s">
        <v>56</v>
      </c>
      <c r="D5835" s="434" t="s">
        <v>13</v>
      </c>
      <c r="I5835" s="434">
        <v>14</v>
      </c>
    </row>
    <row r="5836" spans="1:11" hidden="1" x14ac:dyDescent="0.25">
      <c r="A5836" s="434">
        <v>257107000</v>
      </c>
      <c r="B5836" s="434">
        <v>1540852</v>
      </c>
      <c r="C5836" s="434" t="s">
        <v>54</v>
      </c>
      <c r="D5836" s="434" t="s">
        <v>17</v>
      </c>
      <c r="E5836" s="434">
        <v>8.6999999999999993</v>
      </c>
      <c r="F5836" s="434">
        <v>7649</v>
      </c>
      <c r="G5836" s="434">
        <v>850</v>
      </c>
      <c r="H5836" s="434">
        <v>1032</v>
      </c>
      <c r="I5836" s="434">
        <v>41.6</v>
      </c>
      <c r="K5836" s="434">
        <v>2000</v>
      </c>
    </row>
    <row r="5837" spans="1:11" x14ac:dyDescent="0.25">
      <c r="A5837" s="434">
        <v>257107020</v>
      </c>
      <c r="B5837" s="434">
        <v>370379</v>
      </c>
      <c r="C5837" s="434" t="s">
        <v>59</v>
      </c>
      <c r="D5837" s="434" t="s">
        <v>13</v>
      </c>
      <c r="I5837" s="434">
        <v>18</v>
      </c>
    </row>
    <row r="5838" spans="1:11" hidden="1" x14ac:dyDescent="0.25">
      <c r="A5838" s="434">
        <v>257107040</v>
      </c>
      <c r="B5838" s="434">
        <v>2458402</v>
      </c>
      <c r="C5838" s="434" t="s">
        <v>61</v>
      </c>
      <c r="D5838" s="434" t="s">
        <v>13</v>
      </c>
      <c r="I5838" s="434">
        <v>15</v>
      </c>
      <c r="J5838" s="434">
        <v>0</v>
      </c>
      <c r="K5838" s="434">
        <v>1970</v>
      </c>
    </row>
    <row r="5839" spans="1:11" x14ac:dyDescent="0.25">
      <c r="A5839" s="434">
        <v>257107120</v>
      </c>
      <c r="B5839" s="434">
        <v>2851797</v>
      </c>
      <c r="C5839" s="434" t="s">
        <v>59</v>
      </c>
      <c r="D5839" s="434" t="s">
        <v>13</v>
      </c>
      <c r="I5839" s="434">
        <v>16</v>
      </c>
      <c r="J5839" s="434">
        <v>0</v>
      </c>
      <c r="K5839" s="434">
        <v>1970</v>
      </c>
    </row>
    <row r="5840" spans="1:11" x14ac:dyDescent="0.25">
      <c r="A5840" s="434">
        <v>257107240</v>
      </c>
      <c r="B5840" s="434">
        <v>450855</v>
      </c>
      <c r="C5840" s="434" t="s">
        <v>59</v>
      </c>
      <c r="D5840" s="434" t="s">
        <v>13</v>
      </c>
      <c r="I5840" s="434">
        <v>11</v>
      </c>
      <c r="J5840" s="434">
        <v>0</v>
      </c>
      <c r="K5840" s="434">
        <v>1970</v>
      </c>
    </row>
    <row r="5841" spans="1:11" hidden="1" x14ac:dyDescent="0.25">
      <c r="A5841" s="434">
        <v>257107500</v>
      </c>
      <c r="B5841" s="434">
        <v>819431</v>
      </c>
      <c r="C5841" s="434" t="s">
        <v>31</v>
      </c>
      <c r="D5841" s="434" t="s">
        <v>13</v>
      </c>
      <c r="I5841" s="434">
        <v>15</v>
      </c>
    </row>
    <row r="5842" spans="1:11" hidden="1" x14ac:dyDescent="0.25">
      <c r="A5842" s="434">
        <v>257107900</v>
      </c>
      <c r="B5842" s="434">
        <v>7077</v>
      </c>
      <c r="C5842" s="434" t="s">
        <v>56</v>
      </c>
      <c r="D5842" s="434" t="s">
        <v>13</v>
      </c>
      <c r="I5842" s="434">
        <v>11</v>
      </c>
      <c r="J5842" s="434">
        <v>0</v>
      </c>
      <c r="K5842" s="434">
        <v>1970</v>
      </c>
    </row>
    <row r="5843" spans="1:11" hidden="1" x14ac:dyDescent="0.25">
      <c r="A5843" s="434">
        <v>257108000</v>
      </c>
      <c r="B5843" s="434">
        <v>2350418</v>
      </c>
      <c r="C5843" s="434" t="s">
        <v>31</v>
      </c>
      <c r="D5843" s="434" t="s">
        <v>22</v>
      </c>
      <c r="E5843" s="434">
        <v>11</v>
      </c>
      <c r="F5843" s="434">
        <v>883</v>
      </c>
      <c r="G5843" s="434">
        <v>1626</v>
      </c>
      <c r="H5843" s="434">
        <v>1552</v>
      </c>
      <c r="I5843" s="434">
        <v>70.81</v>
      </c>
      <c r="J5843" s="434">
        <v>0</v>
      </c>
      <c r="K5843" s="434">
        <v>1978</v>
      </c>
    </row>
    <row r="5844" spans="1:11" x14ac:dyDescent="0.25">
      <c r="A5844" s="434">
        <v>257108040</v>
      </c>
      <c r="B5844" s="434">
        <v>543360</v>
      </c>
      <c r="C5844" s="434" t="s">
        <v>59</v>
      </c>
      <c r="D5844" s="434" t="s">
        <v>13</v>
      </c>
      <c r="I5844" s="434">
        <v>14</v>
      </c>
      <c r="J5844" s="434">
        <v>0</v>
      </c>
      <c r="K5844" s="434">
        <v>1970</v>
      </c>
    </row>
    <row r="5845" spans="1:11" x14ac:dyDescent="0.25">
      <c r="A5845" s="434">
        <v>257108240</v>
      </c>
      <c r="B5845" s="434">
        <v>2497701</v>
      </c>
      <c r="C5845" s="434" t="s">
        <v>59</v>
      </c>
      <c r="D5845" s="434" t="s">
        <v>13</v>
      </c>
      <c r="I5845" s="434">
        <v>13</v>
      </c>
      <c r="J5845" s="434">
        <v>0</v>
      </c>
      <c r="K5845" s="434">
        <v>1970</v>
      </c>
    </row>
    <row r="5846" spans="1:11" x14ac:dyDescent="0.25">
      <c r="A5846" s="434">
        <v>257108640</v>
      </c>
      <c r="B5846" s="434">
        <v>2646547</v>
      </c>
      <c r="C5846" s="434" t="s">
        <v>59</v>
      </c>
      <c r="D5846" s="434" t="s">
        <v>13</v>
      </c>
      <c r="I5846" s="434">
        <v>16</v>
      </c>
    </row>
    <row r="5847" spans="1:11" hidden="1" x14ac:dyDescent="0.25">
      <c r="A5847" s="434">
        <v>257109000</v>
      </c>
      <c r="B5847" s="434">
        <v>3982047</v>
      </c>
      <c r="C5847" s="434" t="s">
        <v>42</v>
      </c>
      <c r="D5847" s="434" t="s">
        <v>17</v>
      </c>
      <c r="E5847" s="434">
        <v>8.5</v>
      </c>
      <c r="F5847" s="434">
        <v>1030</v>
      </c>
      <c r="G5847" s="434">
        <v>500</v>
      </c>
      <c r="H5847" s="434">
        <v>879</v>
      </c>
      <c r="I5847" s="434">
        <v>64.2</v>
      </c>
      <c r="J5847" s="434">
        <v>0</v>
      </c>
      <c r="K5847" s="434">
        <v>2007</v>
      </c>
    </row>
    <row r="5848" spans="1:11" x14ac:dyDescent="0.25">
      <c r="A5848" s="434">
        <v>257109240</v>
      </c>
      <c r="B5848" s="434">
        <v>532204</v>
      </c>
      <c r="C5848" s="434" t="s">
        <v>59</v>
      </c>
      <c r="D5848" s="434" t="s">
        <v>13</v>
      </c>
      <c r="I5848" s="434">
        <v>12</v>
      </c>
      <c r="J5848" s="434">
        <v>0</v>
      </c>
      <c r="K5848" s="434">
        <v>1970</v>
      </c>
    </row>
    <row r="5849" spans="1:11" x14ac:dyDescent="0.25">
      <c r="A5849" s="434">
        <v>257109420</v>
      </c>
      <c r="B5849" s="434">
        <v>323626</v>
      </c>
      <c r="C5849" s="434" t="s">
        <v>59</v>
      </c>
      <c r="D5849" s="434" t="s">
        <v>13</v>
      </c>
      <c r="I5849" s="434">
        <v>13</v>
      </c>
      <c r="J5849" s="434">
        <v>0</v>
      </c>
      <c r="K5849" s="434">
        <v>1970</v>
      </c>
    </row>
    <row r="5850" spans="1:11" hidden="1" x14ac:dyDescent="0.25">
      <c r="A5850" s="434">
        <v>257109500</v>
      </c>
      <c r="B5850" s="434">
        <v>656967</v>
      </c>
      <c r="C5850" s="434" t="s">
        <v>56</v>
      </c>
      <c r="D5850" s="434" t="s">
        <v>13</v>
      </c>
      <c r="I5850" s="434">
        <v>28</v>
      </c>
    </row>
    <row r="5851" spans="1:11" x14ac:dyDescent="0.25">
      <c r="A5851" s="434">
        <v>257109540</v>
      </c>
      <c r="B5851" s="434">
        <v>2310422</v>
      </c>
      <c r="C5851" s="434" t="s">
        <v>59</v>
      </c>
      <c r="D5851" s="434" t="s">
        <v>13</v>
      </c>
      <c r="I5851" s="434">
        <v>10</v>
      </c>
      <c r="J5851" s="434">
        <v>0</v>
      </c>
      <c r="K5851" s="434">
        <v>1970</v>
      </c>
    </row>
    <row r="5852" spans="1:11" x14ac:dyDescent="0.25">
      <c r="A5852" s="434">
        <v>257109640</v>
      </c>
      <c r="B5852" s="434">
        <v>1071209</v>
      </c>
      <c r="C5852" s="434" t="s">
        <v>59</v>
      </c>
      <c r="D5852" s="434" t="s">
        <v>13</v>
      </c>
      <c r="I5852" s="434">
        <v>22</v>
      </c>
      <c r="J5852" s="434">
        <v>0</v>
      </c>
      <c r="K5852" s="434">
        <v>1970</v>
      </c>
    </row>
    <row r="5853" spans="1:11" hidden="1" x14ac:dyDescent="0.25">
      <c r="A5853" s="434">
        <v>257110000</v>
      </c>
      <c r="B5853" s="434">
        <v>770530</v>
      </c>
      <c r="C5853" s="434" t="s">
        <v>39</v>
      </c>
      <c r="D5853" s="434" t="s">
        <v>17</v>
      </c>
      <c r="E5853" s="434">
        <v>36</v>
      </c>
      <c r="F5853" s="434">
        <v>3672</v>
      </c>
      <c r="G5853" s="434">
        <v>50</v>
      </c>
      <c r="H5853" s="434">
        <v>478</v>
      </c>
      <c r="I5853" s="434">
        <v>40</v>
      </c>
      <c r="J5853" s="434">
        <v>0</v>
      </c>
      <c r="K5853" s="434">
        <v>1990</v>
      </c>
    </row>
    <row r="5854" spans="1:11" x14ac:dyDescent="0.25">
      <c r="A5854" s="434">
        <v>257110120</v>
      </c>
      <c r="B5854" s="434">
        <v>1542513</v>
      </c>
      <c r="C5854" s="434" t="s">
        <v>59</v>
      </c>
      <c r="D5854" s="434" t="s">
        <v>13</v>
      </c>
      <c r="I5854" s="434">
        <v>11</v>
      </c>
      <c r="J5854" s="434">
        <v>0</v>
      </c>
      <c r="K5854" s="434">
        <v>1970</v>
      </c>
    </row>
    <row r="5855" spans="1:11" hidden="1" x14ac:dyDescent="0.25">
      <c r="A5855" s="434">
        <v>257110700</v>
      </c>
      <c r="B5855" s="434">
        <v>2211190</v>
      </c>
      <c r="C5855" s="434" t="s">
        <v>39</v>
      </c>
      <c r="D5855" s="434" t="s">
        <v>13</v>
      </c>
      <c r="E5855" s="434">
        <v>14</v>
      </c>
      <c r="F5855" s="434">
        <v>410</v>
      </c>
      <c r="G5855" s="434">
        <v>20</v>
      </c>
      <c r="H5855" s="434">
        <v>107</v>
      </c>
      <c r="I5855" s="434">
        <v>25.04</v>
      </c>
      <c r="J5855" s="434">
        <v>0</v>
      </c>
      <c r="K5855" s="434">
        <v>1981</v>
      </c>
    </row>
    <row r="5856" spans="1:11" x14ac:dyDescent="0.25">
      <c r="A5856" s="434">
        <v>257110720</v>
      </c>
      <c r="B5856" s="434">
        <v>1320986</v>
      </c>
      <c r="C5856" s="434" t="s">
        <v>59</v>
      </c>
      <c r="D5856" s="434" t="s">
        <v>13</v>
      </c>
      <c r="I5856" s="434">
        <v>9</v>
      </c>
      <c r="J5856" s="434">
        <v>0</v>
      </c>
      <c r="K5856" s="434">
        <v>1970</v>
      </c>
    </row>
    <row r="5857" spans="1:11" x14ac:dyDescent="0.25">
      <c r="A5857" s="434">
        <v>257110940</v>
      </c>
      <c r="B5857" s="434">
        <v>1304084</v>
      </c>
      <c r="C5857" s="434" t="s">
        <v>59</v>
      </c>
      <c r="D5857" s="434" t="s">
        <v>13</v>
      </c>
      <c r="I5857" s="434">
        <v>15</v>
      </c>
      <c r="J5857" s="434">
        <v>0</v>
      </c>
      <c r="K5857" s="434">
        <v>1970</v>
      </c>
    </row>
    <row r="5858" spans="1:11" x14ac:dyDescent="0.25">
      <c r="A5858" s="434">
        <v>257111140</v>
      </c>
      <c r="B5858" s="434">
        <v>1662634</v>
      </c>
      <c r="C5858" s="434" t="s">
        <v>59</v>
      </c>
      <c r="D5858" s="434" t="s">
        <v>13</v>
      </c>
      <c r="I5858" s="434">
        <v>18</v>
      </c>
      <c r="J5858" s="434">
        <v>0</v>
      </c>
      <c r="K5858" s="434">
        <v>1970</v>
      </c>
    </row>
    <row r="5859" spans="1:11" x14ac:dyDescent="0.25">
      <c r="A5859" s="434">
        <v>257111540</v>
      </c>
      <c r="B5859" s="434">
        <v>1352518</v>
      </c>
      <c r="C5859" s="434" t="s">
        <v>59</v>
      </c>
      <c r="D5859" s="434" t="s">
        <v>13</v>
      </c>
      <c r="I5859" s="434">
        <v>19</v>
      </c>
      <c r="J5859" s="434">
        <v>0</v>
      </c>
      <c r="K5859" s="434">
        <v>1970</v>
      </c>
    </row>
    <row r="5860" spans="1:11" x14ac:dyDescent="0.25">
      <c r="A5860" s="434">
        <v>257111840</v>
      </c>
      <c r="B5860" s="434">
        <v>660346</v>
      </c>
      <c r="C5860" s="434" t="s">
        <v>59</v>
      </c>
      <c r="D5860" s="434" t="s">
        <v>13</v>
      </c>
      <c r="I5860" s="434">
        <v>11</v>
      </c>
      <c r="J5860" s="434">
        <v>0</v>
      </c>
      <c r="K5860" s="434">
        <v>1970</v>
      </c>
    </row>
    <row r="5861" spans="1:11" x14ac:dyDescent="0.25">
      <c r="A5861" s="434">
        <v>257111940</v>
      </c>
      <c r="B5861" s="434">
        <v>2027934</v>
      </c>
      <c r="C5861" s="434" t="s">
        <v>59</v>
      </c>
      <c r="D5861" s="434" t="s">
        <v>13</v>
      </c>
      <c r="I5861" s="434">
        <v>12</v>
      </c>
      <c r="J5861" s="434">
        <v>0</v>
      </c>
      <c r="K5861" s="434">
        <v>1970</v>
      </c>
    </row>
    <row r="5862" spans="1:11" x14ac:dyDescent="0.25">
      <c r="A5862" s="434">
        <v>257112140</v>
      </c>
      <c r="B5862" s="434">
        <v>469039</v>
      </c>
      <c r="C5862" s="434" t="s">
        <v>59</v>
      </c>
      <c r="D5862" s="434" t="s">
        <v>13</v>
      </c>
      <c r="I5862" s="434">
        <v>9</v>
      </c>
      <c r="J5862" s="434">
        <v>0</v>
      </c>
      <c r="K5862" s="434">
        <v>1970</v>
      </c>
    </row>
    <row r="5863" spans="1:11" x14ac:dyDescent="0.25">
      <c r="A5863" s="434">
        <v>257112440</v>
      </c>
      <c r="B5863" s="434">
        <v>625283</v>
      </c>
      <c r="C5863" s="434" t="s">
        <v>59</v>
      </c>
      <c r="D5863" s="434" t="s">
        <v>13</v>
      </c>
      <c r="I5863" s="434">
        <v>11</v>
      </c>
      <c r="J5863" s="434">
        <v>0</v>
      </c>
      <c r="K5863" s="434">
        <v>1970</v>
      </c>
    </row>
    <row r="5864" spans="1:11" hidden="1" x14ac:dyDescent="0.25">
      <c r="A5864" s="434">
        <v>257112600</v>
      </c>
      <c r="B5864" s="434">
        <v>982429</v>
      </c>
      <c r="C5864" s="434" t="s">
        <v>56</v>
      </c>
      <c r="D5864" s="434" t="s">
        <v>13</v>
      </c>
      <c r="I5864" s="434">
        <v>15</v>
      </c>
      <c r="J5864" s="434">
        <v>0</v>
      </c>
      <c r="K5864" s="434">
        <v>1970</v>
      </c>
    </row>
    <row r="5865" spans="1:11" hidden="1" x14ac:dyDescent="0.25">
      <c r="A5865" s="434">
        <v>257112900</v>
      </c>
      <c r="B5865" s="434">
        <v>752991</v>
      </c>
      <c r="C5865" s="434" t="s">
        <v>61</v>
      </c>
      <c r="D5865" s="434" t="s">
        <v>13</v>
      </c>
      <c r="I5865" s="434">
        <v>9</v>
      </c>
      <c r="J5865" s="434">
        <v>0</v>
      </c>
      <c r="K5865" s="434">
        <v>1970</v>
      </c>
    </row>
    <row r="5866" spans="1:11" hidden="1" x14ac:dyDescent="0.25">
      <c r="A5866" s="434">
        <v>257113000</v>
      </c>
      <c r="B5866" s="434">
        <v>1223466</v>
      </c>
      <c r="C5866" s="434" t="s">
        <v>56</v>
      </c>
      <c r="D5866" s="434" t="s">
        <v>17</v>
      </c>
      <c r="E5866" s="434">
        <v>0</v>
      </c>
      <c r="F5866" s="434">
        <v>1469</v>
      </c>
      <c r="G5866" s="434">
        <v>0</v>
      </c>
      <c r="H5866" s="434">
        <v>1387</v>
      </c>
      <c r="I5866" s="434">
        <v>55</v>
      </c>
      <c r="J5866" s="434">
        <v>0</v>
      </c>
      <c r="K5866" s="434">
        <v>1970</v>
      </c>
    </row>
    <row r="5867" spans="1:11" x14ac:dyDescent="0.25">
      <c r="A5867" s="434">
        <v>257113020</v>
      </c>
      <c r="B5867" s="434">
        <v>309074</v>
      </c>
      <c r="C5867" s="434" t="s">
        <v>59</v>
      </c>
      <c r="D5867" s="434" t="s">
        <v>13</v>
      </c>
      <c r="I5867" s="434">
        <v>10</v>
      </c>
      <c r="J5867" s="434">
        <v>0</v>
      </c>
      <c r="K5867" s="434">
        <v>1970</v>
      </c>
    </row>
    <row r="5868" spans="1:11" x14ac:dyDescent="0.25">
      <c r="A5868" s="434">
        <v>257113220</v>
      </c>
      <c r="B5868" s="434">
        <v>336523</v>
      </c>
      <c r="C5868" s="434" t="s">
        <v>59</v>
      </c>
      <c r="D5868" s="434" t="s">
        <v>13</v>
      </c>
      <c r="I5868" s="434">
        <v>10</v>
      </c>
      <c r="J5868" s="434">
        <v>0</v>
      </c>
      <c r="K5868" s="434">
        <v>1970</v>
      </c>
    </row>
    <row r="5869" spans="1:11" x14ac:dyDescent="0.25">
      <c r="A5869" s="434">
        <v>257113440</v>
      </c>
      <c r="B5869" s="434">
        <v>1128709</v>
      </c>
      <c r="C5869" s="434" t="s">
        <v>59</v>
      </c>
      <c r="D5869" s="434" t="s">
        <v>13</v>
      </c>
      <c r="I5869" s="434">
        <v>11</v>
      </c>
      <c r="J5869" s="434">
        <v>0</v>
      </c>
      <c r="K5869" s="434">
        <v>1970</v>
      </c>
    </row>
    <row r="5870" spans="1:11" x14ac:dyDescent="0.25">
      <c r="A5870" s="434">
        <v>257113640</v>
      </c>
      <c r="B5870" s="434">
        <v>1190797</v>
      </c>
      <c r="C5870" s="434" t="s">
        <v>59</v>
      </c>
      <c r="D5870" s="434" t="s">
        <v>13</v>
      </c>
      <c r="I5870" s="434">
        <v>10</v>
      </c>
      <c r="J5870" s="434">
        <v>0</v>
      </c>
      <c r="K5870" s="434">
        <v>1970</v>
      </c>
    </row>
    <row r="5871" spans="1:11" x14ac:dyDescent="0.25">
      <c r="A5871" s="434">
        <v>257113840</v>
      </c>
      <c r="B5871" s="434">
        <v>162102</v>
      </c>
      <c r="C5871" s="434" t="s">
        <v>59</v>
      </c>
      <c r="D5871" s="434" t="s">
        <v>13</v>
      </c>
      <c r="I5871" s="434">
        <v>11</v>
      </c>
      <c r="J5871" s="434">
        <v>0</v>
      </c>
      <c r="K5871" s="434">
        <v>1970</v>
      </c>
    </row>
    <row r="5872" spans="1:11" hidden="1" x14ac:dyDescent="0.25">
      <c r="A5872" s="434">
        <v>257114000</v>
      </c>
      <c r="B5872" s="434">
        <v>590479</v>
      </c>
      <c r="C5872" s="434" t="s">
        <v>61</v>
      </c>
      <c r="D5872" s="434" t="s">
        <v>22</v>
      </c>
      <c r="E5872" s="434">
        <v>12</v>
      </c>
      <c r="F5872" s="434">
        <v>2400</v>
      </c>
      <c r="G5872" s="434">
        <v>5065</v>
      </c>
      <c r="H5872" s="434">
        <v>2999</v>
      </c>
      <c r="I5872" s="434">
        <v>94.98</v>
      </c>
      <c r="J5872" s="434">
        <v>0</v>
      </c>
      <c r="K5872" s="434">
        <v>1999</v>
      </c>
    </row>
    <row r="5873" spans="1:11" x14ac:dyDescent="0.25">
      <c r="A5873" s="434">
        <v>257114220</v>
      </c>
      <c r="B5873" s="434">
        <v>487231</v>
      </c>
      <c r="C5873" s="434" t="s">
        <v>59</v>
      </c>
      <c r="D5873" s="434" t="s">
        <v>13</v>
      </c>
      <c r="I5873" s="434">
        <v>9</v>
      </c>
      <c r="J5873" s="434">
        <v>0</v>
      </c>
      <c r="K5873" s="434">
        <v>1970</v>
      </c>
    </row>
    <row r="5874" spans="1:11" x14ac:dyDescent="0.25">
      <c r="A5874" s="434">
        <v>257114340</v>
      </c>
      <c r="B5874" s="434">
        <v>90346</v>
      </c>
      <c r="C5874" s="434" t="s">
        <v>59</v>
      </c>
      <c r="D5874" s="434" t="s">
        <v>13</v>
      </c>
      <c r="I5874" s="434">
        <v>21</v>
      </c>
      <c r="J5874" s="434">
        <v>0</v>
      </c>
      <c r="K5874" s="434">
        <v>1970</v>
      </c>
    </row>
    <row r="5875" spans="1:11" hidden="1" x14ac:dyDescent="0.25">
      <c r="A5875" s="434">
        <v>257114400</v>
      </c>
      <c r="B5875" s="434">
        <v>4018680</v>
      </c>
      <c r="C5875" s="434" t="s">
        <v>39</v>
      </c>
      <c r="D5875" s="434" t="s">
        <v>13</v>
      </c>
      <c r="E5875" s="434">
        <v>28</v>
      </c>
      <c r="F5875" s="434">
        <v>1498</v>
      </c>
      <c r="G5875" s="434">
        <v>19</v>
      </c>
      <c r="H5875" s="434">
        <v>176</v>
      </c>
      <c r="I5875" s="434">
        <v>24.5</v>
      </c>
      <c r="J5875" s="434">
        <v>0</v>
      </c>
      <c r="K5875" s="434">
        <v>2008</v>
      </c>
    </row>
    <row r="5876" spans="1:11" x14ac:dyDescent="0.25">
      <c r="A5876" s="434">
        <v>257114440</v>
      </c>
      <c r="B5876" s="434">
        <v>349078</v>
      </c>
      <c r="C5876" s="434" t="s">
        <v>59</v>
      </c>
      <c r="D5876" s="434" t="s">
        <v>13</v>
      </c>
      <c r="I5876" s="434">
        <v>10</v>
      </c>
      <c r="J5876" s="434">
        <v>0</v>
      </c>
      <c r="K5876" s="434">
        <v>1970</v>
      </c>
    </row>
    <row r="5877" spans="1:11" x14ac:dyDescent="0.25">
      <c r="A5877" s="434">
        <v>257114500</v>
      </c>
      <c r="B5877" s="434">
        <v>1126348</v>
      </c>
      <c r="C5877" s="434" t="s">
        <v>59</v>
      </c>
      <c r="D5877" s="434" t="s">
        <v>13</v>
      </c>
      <c r="I5877" s="434">
        <v>11</v>
      </c>
      <c r="J5877" s="434">
        <v>0</v>
      </c>
      <c r="K5877" s="434">
        <v>1970</v>
      </c>
    </row>
    <row r="5878" spans="1:11" x14ac:dyDescent="0.25">
      <c r="A5878" s="434">
        <v>257114520</v>
      </c>
      <c r="B5878" s="434">
        <v>94333</v>
      </c>
      <c r="C5878" s="434" t="s">
        <v>59</v>
      </c>
      <c r="D5878" s="434" t="s">
        <v>13</v>
      </c>
      <c r="I5878" s="434">
        <v>10</v>
      </c>
      <c r="J5878" s="434">
        <v>0</v>
      </c>
      <c r="K5878" s="434">
        <v>1970</v>
      </c>
    </row>
    <row r="5879" spans="1:11" hidden="1" x14ac:dyDescent="0.25">
      <c r="A5879" s="434">
        <v>257114600</v>
      </c>
      <c r="B5879" s="434">
        <v>844251</v>
      </c>
      <c r="C5879" s="434" t="s">
        <v>61</v>
      </c>
      <c r="D5879" s="434" t="s">
        <v>13</v>
      </c>
      <c r="I5879" s="434">
        <v>10</v>
      </c>
      <c r="J5879" s="434">
        <v>0</v>
      </c>
      <c r="K5879" s="434">
        <v>1970</v>
      </c>
    </row>
    <row r="5880" spans="1:11" hidden="1" x14ac:dyDescent="0.25">
      <c r="A5880" s="434">
        <v>257115000</v>
      </c>
      <c r="B5880" s="434">
        <v>558472</v>
      </c>
      <c r="C5880" s="434" t="s">
        <v>61</v>
      </c>
      <c r="D5880" s="434" t="s">
        <v>22</v>
      </c>
      <c r="E5880" s="434">
        <v>10.5</v>
      </c>
      <c r="F5880" s="434">
        <v>1450</v>
      </c>
      <c r="G5880" s="434">
        <v>3710</v>
      </c>
      <c r="H5880" s="434">
        <v>2450</v>
      </c>
      <c r="I5880" s="434">
        <v>88</v>
      </c>
      <c r="J5880" s="434">
        <v>0</v>
      </c>
      <c r="K5880" s="434">
        <v>1992</v>
      </c>
    </row>
    <row r="5881" spans="1:11" x14ac:dyDescent="0.25">
      <c r="A5881" s="434">
        <v>257115020</v>
      </c>
      <c r="B5881" s="434">
        <v>1185333</v>
      </c>
      <c r="C5881" s="434" t="s">
        <v>59</v>
      </c>
      <c r="D5881" s="434" t="s">
        <v>13</v>
      </c>
      <c r="I5881" s="434">
        <v>15</v>
      </c>
      <c r="J5881" s="434">
        <v>0</v>
      </c>
      <c r="K5881" s="434">
        <v>1970</v>
      </c>
    </row>
    <row r="5882" spans="1:11" x14ac:dyDescent="0.25">
      <c r="A5882" s="434">
        <v>257115220</v>
      </c>
      <c r="B5882" s="434">
        <v>839665</v>
      </c>
      <c r="C5882" s="434" t="s">
        <v>59</v>
      </c>
      <c r="D5882" s="434" t="s">
        <v>13</v>
      </c>
      <c r="I5882" s="434">
        <v>14</v>
      </c>
      <c r="J5882" s="434">
        <v>0</v>
      </c>
      <c r="K5882" s="434">
        <v>1970</v>
      </c>
    </row>
    <row r="5883" spans="1:11" x14ac:dyDescent="0.25">
      <c r="A5883" s="434">
        <v>257115520</v>
      </c>
      <c r="B5883" s="434">
        <v>627866</v>
      </c>
      <c r="C5883" s="434" t="s">
        <v>59</v>
      </c>
      <c r="D5883" s="434" t="s">
        <v>13</v>
      </c>
      <c r="I5883" s="434">
        <v>12</v>
      </c>
    </row>
    <row r="5884" spans="1:11" x14ac:dyDescent="0.25">
      <c r="A5884" s="434">
        <v>257115620</v>
      </c>
      <c r="B5884" s="434">
        <v>2363741</v>
      </c>
      <c r="C5884" s="434" t="s">
        <v>59</v>
      </c>
      <c r="D5884" s="434" t="s">
        <v>13</v>
      </c>
      <c r="I5884" s="434">
        <v>10</v>
      </c>
      <c r="J5884" s="434">
        <v>0</v>
      </c>
      <c r="K5884" s="434">
        <v>1970</v>
      </c>
    </row>
    <row r="5885" spans="1:11" x14ac:dyDescent="0.25">
      <c r="A5885" s="434">
        <v>257115640</v>
      </c>
      <c r="B5885" s="434">
        <v>249851</v>
      </c>
      <c r="C5885" s="434" t="s">
        <v>59</v>
      </c>
      <c r="D5885" s="434" t="s">
        <v>13</v>
      </c>
      <c r="I5885" s="434">
        <v>10</v>
      </c>
      <c r="J5885" s="434">
        <v>0</v>
      </c>
      <c r="K5885" s="434">
        <v>1970</v>
      </c>
    </row>
    <row r="5886" spans="1:11" x14ac:dyDescent="0.25">
      <c r="A5886" s="434">
        <v>257116000</v>
      </c>
      <c r="B5886" s="434">
        <v>2918945</v>
      </c>
      <c r="C5886" s="434" t="s">
        <v>59</v>
      </c>
      <c r="D5886" s="434" t="s">
        <v>17</v>
      </c>
      <c r="E5886" s="434">
        <v>0</v>
      </c>
      <c r="F5886" s="434">
        <v>809</v>
      </c>
      <c r="G5886" s="434">
        <v>0</v>
      </c>
      <c r="H5886" s="434">
        <v>644</v>
      </c>
      <c r="I5886" s="434">
        <v>52.56</v>
      </c>
      <c r="J5886" s="434">
        <v>0</v>
      </c>
      <c r="K5886" s="434">
        <v>1970</v>
      </c>
    </row>
    <row r="5887" spans="1:11" x14ac:dyDescent="0.25">
      <c r="A5887" s="434">
        <v>257116740</v>
      </c>
      <c r="B5887" s="434">
        <v>1023742</v>
      </c>
      <c r="C5887" s="434" t="s">
        <v>59</v>
      </c>
      <c r="D5887" s="434" t="s">
        <v>13</v>
      </c>
      <c r="I5887" s="434">
        <v>9</v>
      </c>
      <c r="J5887" s="434">
        <v>0</v>
      </c>
      <c r="K5887" s="434">
        <v>1970</v>
      </c>
    </row>
    <row r="5888" spans="1:11" hidden="1" x14ac:dyDescent="0.25">
      <c r="A5888" s="434">
        <v>257116940</v>
      </c>
      <c r="B5888" s="434">
        <v>347355</v>
      </c>
      <c r="C5888" s="434" t="s">
        <v>31</v>
      </c>
      <c r="D5888" s="434" t="s">
        <v>13</v>
      </c>
      <c r="I5888" s="434">
        <v>15</v>
      </c>
    </row>
    <row r="5889" spans="1:11" x14ac:dyDescent="0.25">
      <c r="A5889" s="434">
        <v>257117500</v>
      </c>
      <c r="B5889" s="434">
        <v>2707354</v>
      </c>
      <c r="C5889" s="434" t="s">
        <v>59</v>
      </c>
      <c r="D5889" s="434" t="s">
        <v>13</v>
      </c>
      <c r="I5889" s="434">
        <v>13</v>
      </c>
      <c r="J5889" s="434">
        <v>0</v>
      </c>
      <c r="K5889" s="434">
        <v>1970</v>
      </c>
    </row>
    <row r="5890" spans="1:11" x14ac:dyDescent="0.25">
      <c r="A5890" s="434">
        <v>257117620</v>
      </c>
      <c r="B5890" s="434">
        <v>556120</v>
      </c>
      <c r="C5890" s="434" t="s">
        <v>59</v>
      </c>
      <c r="D5890" s="434" t="s">
        <v>13</v>
      </c>
      <c r="I5890" s="434">
        <v>12</v>
      </c>
      <c r="J5890" s="434">
        <v>0</v>
      </c>
      <c r="K5890" s="434">
        <v>1970</v>
      </c>
    </row>
    <row r="5891" spans="1:11" x14ac:dyDescent="0.25">
      <c r="A5891" s="434">
        <v>257117740</v>
      </c>
      <c r="B5891" s="434">
        <v>794765</v>
      </c>
      <c r="C5891" s="434" t="s">
        <v>59</v>
      </c>
      <c r="D5891" s="434" t="s">
        <v>13</v>
      </c>
      <c r="I5891" s="434">
        <v>11</v>
      </c>
      <c r="J5891" s="434">
        <v>0</v>
      </c>
      <c r="K5891" s="434">
        <v>1970</v>
      </c>
    </row>
    <row r="5892" spans="1:11" hidden="1" x14ac:dyDescent="0.25">
      <c r="A5892" s="434">
        <v>257117800</v>
      </c>
      <c r="B5892" s="434">
        <v>28547</v>
      </c>
      <c r="C5892" s="434" t="s">
        <v>56</v>
      </c>
      <c r="D5892" s="434" t="s">
        <v>13</v>
      </c>
      <c r="I5892" s="434">
        <v>6</v>
      </c>
      <c r="J5892" s="434">
        <v>0</v>
      </c>
      <c r="K5892" s="434">
        <v>1970</v>
      </c>
    </row>
    <row r="5893" spans="1:11" x14ac:dyDescent="0.25">
      <c r="A5893" s="434">
        <v>257117840</v>
      </c>
      <c r="B5893" s="434">
        <v>308423</v>
      </c>
      <c r="C5893" s="434" t="s">
        <v>59</v>
      </c>
      <c r="D5893" s="434" t="s">
        <v>13</v>
      </c>
      <c r="I5893" s="434">
        <v>9</v>
      </c>
      <c r="J5893" s="434">
        <v>0</v>
      </c>
      <c r="K5893" s="434">
        <v>1970</v>
      </c>
    </row>
    <row r="5894" spans="1:11" x14ac:dyDescent="0.25">
      <c r="A5894" s="434">
        <v>257118140</v>
      </c>
      <c r="B5894" s="434">
        <v>869717</v>
      </c>
      <c r="C5894" s="434" t="s">
        <v>59</v>
      </c>
      <c r="D5894" s="434" t="s">
        <v>13</v>
      </c>
      <c r="I5894" s="434">
        <v>15</v>
      </c>
      <c r="J5894" s="434">
        <v>0</v>
      </c>
      <c r="K5894" s="434">
        <v>1970</v>
      </c>
    </row>
    <row r="5895" spans="1:11" x14ac:dyDescent="0.25">
      <c r="A5895" s="434">
        <v>257118500</v>
      </c>
      <c r="B5895" s="434">
        <v>3733076</v>
      </c>
      <c r="C5895" s="434" t="s">
        <v>59</v>
      </c>
      <c r="D5895" s="434" t="s">
        <v>13</v>
      </c>
      <c r="I5895" s="434">
        <v>11</v>
      </c>
      <c r="J5895" s="434">
        <v>0</v>
      </c>
      <c r="K5895" s="434">
        <v>1970</v>
      </c>
    </row>
    <row r="5896" spans="1:11" x14ac:dyDescent="0.25">
      <c r="A5896" s="434">
        <v>257118520</v>
      </c>
      <c r="B5896" s="434">
        <v>453034</v>
      </c>
      <c r="C5896" s="434" t="s">
        <v>59</v>
      </c>
      <c r="D5896" s="434" t="s">
        <v>13</v>
      </c>
      <c r="I5896" s="434">
        <v>11</v>
      </c>
      <c r="J5896" s="434">
        <v>0</v>
      </c>
      <c r="K5896" s="434">
        <v>1970</v>
      </c>
    </row>
    <row r="5897" spans="1:11" x14ac:dyDescent="0.25">
      <c r="A5897" s="434">
        <v>257118800</v>
      </c>
      <c r="B5897" s="434">
        <v>303073</v>
      </c>
      <c r="C5897" s="434" t="s">
        <v>59</v>
      </c>
      <c r="D5897" s="434" t="s">
        <v>13</v>
      </c>
      <c r="I5897" s="434">
        <v>13</v>
      </c>
      <c r="J5897" s="434">
        <v>0</v>
      </c>
      <c r="K5897" s="434">
        <v>1970</v>
      </c>
    </row>
    <row r="5898" spans="1:11" x14ac:dyDescent="0.25">
      <c r="A5898" s="434">
        <v>257118820</v>
      </c>
      <c r="B5898" s="434">
        <v>327082</v>
      </c>
      <c r="C5898" s="434" t="s">
        <v>59</v>
      </c>
      <c r="D5898" s="434" t="s">
        <v>13</v>
      </c>
      <c r="I5898" s="434">
        <v>13</v>
      </c>
      <c r="J5898" s="434">
        <v>0</v>
      </c>
      <c r="K5898" s="434">
        <v>1970</v>
      </c>
    </row>
    <row r="5899" spans="1:11" hidden="1" x14ac:dyDescent="0.25">
      <c r="A5899" s="434">
        <v>257119000</v>
      </c>
      <c r="B5899" s="434">
        <v>2119043</v>
      </c>
      <c r="C5899" s="434" t="s">
        <v>42</v>
      </c>
      <c r="D5899" s="434" t="s">
        <v>13</v>
      </c>
      <c r="E5899" s="434">
        <v>20</v>
      </c>
      <c r="F5899" s="434">
        <v>1176</v>
      </c>
      <c r="G5899" s="434">
        <v>32</v>
      </c>
      <c r="H5899" s="434">
        <v>158</v>
      </c>
      <c r="I5899" s="434">
        <v>26.1</v>
      </c>
      <c r="J5899" s="434">
        <v>0</v>
      </c>
      <c r="K5899" s="434">
        <v>2014</v>
      </c>
    </row>
    <row r="5900" spans="1:11" x14ac:dyDescent="0.25">
      <c r="A5900" s="434">
        <v>257119340</v>
      </c>
      <c r="B5900" s="434">
        <v>1118522</v>
      </c>
      <c r="C5900" s="434" t="s">
        <v>59</v>
      </c>
      <c r="D5900" s="434" t="s">
        <v>13</v>
      </c>
      <c r="I5900" s="434">
        <v>15</v>
      </c>
      <c r="J5900" s="434">
        <v>0</v>
      </c>
      <c r="K5900" s="434">
        <v>1970</v>
      </c>
    </row>
    <row r="5901" spans="1:11" hidden="1" x14ac:dyDescent="0.25">
      <c r="A5901" s="434">
        <v>257119400</v>
      </c>
      <c r="B5901" s="434">
        <v>1681106</v>
      </c>
      <c r="C5901" s="434" t="s">
        <v>31</v>
      </c>
      <c r="D5901" s="434" t="s">
        <v>13</v>
      </c>
      <c r="I5901" s="434">
        <v>23</v>
      </c>
      <c r="J5901" s="434">
        <v>0</v>
      </c>
      <c r="K5901" s="434">
        <v>1970</v>
      </c>
    </row>
    <row r="5902" spans="1:11" x14ac:dyDescent="0.25">
      <c r="A5902" s="434">
        <v>257119500</v>
      </c>
      <c r="B5902" s="434">
        <v>409328</v>
      </c>
      <c r="C5902" s="434" t="s">
        <v>59</v>
      </c>
      <c r="D5902" s="434" t="s">
        <v>13</v>
      </c>
      <c r="I5902" s="434">
        <v>10</v>
      </c>
      <c r="J5902" s="434">
        <v>0</v>
      </c>
      <c r="K5902" s="434">
        <v>1970</v>
      </c>
    </row>
    <row r="5903" spans="1:11" x14ac:dyDescent="0.25">
      <c r="A5903" s="434">
        <v>257119840</v>
      </c>
      <c r="B5903" s="434">
        <v>335288</v>
      </c>
      <c r="C5903" s="434" t="s">
        <v>59</v>
      </c>
      <c r="D5903" s="434" t="s">
        <v>13</v>
      </c>
      <c r="I5903" s="434">
        <v>10</v>
      </c>
      <c r="J5903" s="434">
        <v>0</v>
      </c>
      <c r="K5903" s="434">
        <v>1970</v>
      </c>
    </row>
    <row r="5904" spans="1:11" x14ac:dyDescent="0.25">
      <c r="A5904" s="434">
        <v>257119940</v>
      </c>
      <c r="B5904" s="434">
        <v>1513904</v>
      </c>
      <c r="C5904" s="434" t="s">
        <v>59</v>
      </c>
      <c r="D5904" s="434" t="s">
        <v>13</v>
      </c>
      <c r="I5904" s="434">
        <v>21</v>
      </c>
      <c r="K5904" s="434">
        <v>1970</v>
      </c>
    </row>
    <row r="5905" spans="1:11" x14ac:dyDescent="0.25">
      <c r="A5905" s="434">
        <v>257120320</v>
      </c>
      <c r="B5905" s="434">
        <v>562107</v>
      </c>
      <c r="C5905" s="434" t="s">
        <v>59</v>
      </c>
      <c r="D5905" s="434" t="s">
        <v>13</v>
      </c>
      <c r="I5905" s="434">
        <v>12</v>
      </c>
      <c r="J5905" s="434">
        <v>0</v>
      </c>
      <c r="K5905" s="434">
        <v>1970</v>
      </c>
    </row>
    <row r="5906" spans="1:11" x14ac:dyDescent="0.25">
      <c r="A5906" s="434">
        <v>257120340</v>
      </c>
      <c r="B5906" s="434">
        <v>502299</v>
      </c>
      <c r="C5906" s="434" t="s">
        <v>59</v>
      </c>
      <c r="D5906" s="434" t="s">
        <v>13</v>
      </c>
      <c r="I5906" s="434">
        <v>12</v>
      </c>
      <c r="J5906" s="434">
        <v>0</v>
      </c>
      <c r="K5906" s="434">
        <v>1970</v>
      </c>
    </row>
    <row r="5907" spans="1:11" x14ac:dyDescent="0.25">
      <c r="A5907" s="434">
        <v>257120500</v>
      </c>
      <c r="B5907" s="434">
        <v>3024543</v>
      </c>
      <c r="C5907" s="434" t="s">
        <v>59</v>
      </c>
      <c r="D5907" s="434" t="s">
        <v>17</v>
      </c>
      <c r="E5907" s="434">
        <v>16</v>
      </c>
      <c r="F5907" s="434">
        <v>2999</v>
      </c>
      <c r="G5907" s="434">
        <v>1500</v>
      </c>
      <c r="H5907" s="434">
        <v>1363</v>
      </c>
      <c r="I5907" s="434">
        <v>62.6</v>
      </c>
      <c r="J5907" s="434">
        <v>0</v>
      </c>
      <c r="K5907" s="434">
        <v>1970</v>
      </c>
    </row>
    <row r="5908" spans="1:11" x14ac:dyDescent="0.25">
      <c r="A5908" s="434">
        <v>257120620</v>
      </c>
      <c r="B5908" s="434">
        <v>341218</v>
      </c>
      <c r="C5908" s="434" t="s">
        <v>59</v>
      </c>
      <c r="D5908" s="434" t="s">
        <v>13</v>
      </c>
      <c r="I5908" s="434">
        <v>11</v>
      </c>
      <c r="J5908" s="434">
        <v>0</v>
      </c>
      <c r="K5908" s="434">
        <v>1970</v>
      </c>
    </row>
    <row r="5909" spans="1:11" x14ac:dyDescent="0.25">
      <c r="A5909" s="434">
        <v>257120920</v>
      </c>
      <c r="B5909" s="434">
        <v>312467</v>
      </c>
      <c r="C5909" s="434" t="s">
        <v>59</v>
      </c>
      <c r="D5909" s="434" t="s">
        <v>13</v>
      </c>
      <c r="I5909" s="434">
        <v>11</v>
      </c>
    </row>
    <row r="5910" spans="1:11" x14ac:dyDescent="0.25">
      <c r="A5910" s="434">
        <v>257121000</v>
      </c>
      <c r="B5910" s="434">
        <v>503499</v>
      </c>
      <c r="C5910" s="434" t="s">
        <v>59</v>
      </c>
      <c r="D5910" s="434" t="s">
        <v>13</v>
      </c>
      <c r="E5910" s="434">
        <v>9.5</v>
      </c>
      <c r="F5910" s="434">
        <v>396</v>
      </c>
      <c r="G5910" s="434">
        <v>0</v>
      </c>
      <c r="H5910" s="434">
        <v>151</v>
      </c>
      <c r="I5910" s="434">
        <v>23.95</v>
      </c>
      <c r="J5910" s="434">
        <v>0</v>
      </c>
      <c r="K5910" s="434">
        <v>1970</v>
      </c>
    </row>
    <row r="5911" spans="1:11" hidden="1" x14ac:dyDescent="0.25">
      <c r="A5911" s="434">
        <v>257121400</v>
      </c>
      <c r="B5911" s="434">
        <v>875827</v>
      </c>
      <c r="C5911" s="434" t="s">
        <v>16</v>
      </c>
      <c r="D5911" s="434" t="s">
        <v>17</v>
      </c>
      <c r="E5911" s="434">
        <v>0</v>
      </c>
      <c r="F5911" s="434">
        <v>515</v>
      </c>
      <c r="G5911" s="434">
        <v>366</v>
      </c>
      <c r="H5911" s="434">
        <v>257</v>
      </c>
      <c r="I5911" s="434">
        <v>35.200000000000003</v>
      </c>
      <c r="J5911" s="434">
        <v>0</v>
      </c>
      <c r="K5911" s="434">
        <v>1970</v>
      </c>
    </row>
    <row r="5912" spans="1:11" x14ac:dyDescent="0.25">
      <c r="A5912" s="434">
        <v>257121540</v>
      </c>
      <c r="B5912" s="434">
        <v>111375</v>
      </c>
      <c r="C5912" s="434" t="s">
        <v>59</v>
      </c>
      <c r="D5912" s="434" t="s">
        <v>13</v>
      </c>
      <c r="I5912" s="434">
        <v>10</v>
      </c>
      <c r="J5912" s="434">
        <v>0</v>
      </c>
      <c r="K5912" s="434">
        <v>1970</v>
      </c>
    </row>
    <row r="5913" spans="1:11" x14ac:dyDescent="0.25">
      <c r="A5913" s="434">
        <v>257121840</v>
      </c>
      <c r="B5913" s="434">
        <v>679918</v>
      </c>
      <c r="C5913" s="434" t="s">
        <v>59</v>
      </c>
      <c r="D5913" s="434" t="s">
        <v>13</v>
      </c>
      <c r="I5913" s="434">
        <v>11</v>
      </c>
      <c r="J5913" s="434">
        <v>0</v>
      </c>
      <c r="K5913" s="434">
        <v>1970</v>
      </c>
    </row>
    <row r="5914" spans="1:11" x14ac:dyDescent="0.25">
      <c r="A5914" s="434">
        <v>257122120</v>
      </c>
      <c r="B5914" s="434">
        <v>925789</v>
      </c>
      <c r="C5914" s="434" t="s">
        <v>59</v>
      </c>
      <c r="D5914" s="434" t="s">
        <v>13</v>
      </c>
      <c r="I5914" s="434">
        <v>12</v>
      </c>
      <c r="J5914" s="434">
        <v>0</v>
      </c>
      <c r="K5914" s="434">
        <v>1970</v>
      </c>
    </row>
    <row r="5915" spans="1:11" x14ac:dyDescent="0.25">
      <c r="A5915" s="434">
        <v>257122820</v>
      </c>
      <c r="B5915" s="434">
        <v>1120054</v>
      </c>
      <c r="C5915" s="434" t="s">
        <v>59</v>
      </c>
      <c r="D5915" s="434" t="s">
        <v>13</v>
      </c>
      <c r="I5915" s="434">
        <v>17</v>
      </c>
      <c r="J5915" s="434">
        <v>0</v>
      </c>
      <c r="K5915" s="434">
        <v>1970</v>
      </c>
    </row>
    <row r="5916" spans="1:11" x14ac:dyDescent="0.25">
      <c r="A5916" s="434">
        <v>257122920</v>
      </c>
      <c r="B5916" s="434">
        <v>852812</v>
      </c>
      <c r="C5916" s="434" t="s">
        <v>59</v>
      </c>
      <c r="D5916" s="434" t="s">
        <v>13</v>
      </c>
      <c r="I5916" s="434">
        <v>15</v>
      </c>
      <c r="J5916" s="434">
        <v>0</v>
      </c>
      <c r="K5916" s="434">
        <v>1970</v>
      </c>
    </row>
    <row r="5917" spans="1:11" x14ac:dyDescent="0.25">
      <c r="A5917" s="434">
        <v>257123000</v>
      </c>
      <c r="B5917" s="434">
        <v>356981</v>
      </c>
      <c r="C5917" s="434" t="s">
        <v>59</v>
      </c>
      <c r="D5917" s="434" t="s">
        <v>22</v>
      </c>
      <c r="E5917" s="434">
        <v>0</v>
      </c>
      <c r="F5917" s="434">
        <v>5100</v>
      </c>
      <c r="G5917" s="434">
        <v>2100</v>
      </c>
      <c r="H5917" s="434">
        <v>4427</v>
      </c>
      <c r="I5917" s="434">
        <v>81.2</v>
      </c>
      <c r="J5917" s="434">
        <v>0</v>
      </c>
      <c r="K5917" s="434">
        <v>1970</v>
      </c>
    </row>
    <row r="5918" spans="1:11" x14ac:dyDescent="0.25">
      <c r="A5918" s="434">
        <v>257123120</v>
      </c>
      <c r="B5918" s="434">
        <v>56823</v>
      </c>
      <c r="C5918" s="434" t="s">
        <v>59</v>
      </c>
      <c r="D5918" s="434" t="s">
        <v>13</v>
      </c>
      <c r="I5918" s="434">
        <v>10</v>
      </c>
    </row>
    <row r="5919" spans="1:11" x14ac:dyDescent="0.25">
      <c r="A5919" s="434">
        <v>257123140</v>
      </c>
      <c r="B5919" s="434">
        <v>479950</v>
      </c>
      <c r="C5919" s="434" t="s">
        <v>59</v>
      </c>
      <c r="D5919" s="434" t="s">
        <v>13</v>
      </c>
      <c r="I5919" s="434">
        <v>11</v>
      </c>
      <c r="J5919" s="434">
        <v>0</v>
      </c>
      <c r="K5919" s="434">
        <v>1970</v>
      </c>
    </row>
    <row r="5920" spans="1:11" x14ac:dyDescent="0.25">
      <c r="A5920" s="434">
        <v>257123220</v>
      </c>
      <c r="B5920" s="434">
        <v>763061</v>
      </c>
      <c r="C5920" s="434" t="s">
        <v>59</v>
      </c>
      <c r="D5920" s="434" t="s">
        <v>13</v>
      </c>
      <c r="I5920" s="434">
        <v>11</v>
      </c>
      <c r="J5920" s="434">
        <v>0</v>
      </c>
      <c r="K5920" s="434">
        <v>1970</v>
      </c>
    </row>
    <row r="5921" spans="1:11" hidden="1" x14ac:dyDescent="0.25">
      <c r="A5921" s="434">
        <v>257123800</v>
      </c>
      <c r="B5921" s="434">
        <v>568939</v>
      </c>
      <c r="C5921" s="434" t="s">
        <v>56</v>
      </c>
      <c r="D5921" s="434" t="s">
        <v>13</v>
      </c>
      <c r="I5921" s="434">
        <v>15</v>
      </c>
      <c r="J5921" s="434">
        <v>0</v>
      </c>
      <c r="K5921" s="434">
        <v>1970</v>
      </c>
    </row>
    <row r="5922" spans="1:11" hidden="1" x14ac:dyDescent="0.25">
      <c r="A5922" s="434">
        <v>257124000</v>
      </c>
      <c r="B5922" s="434">
        <v>846576</v>
      </c>
      <c r="C5922" s="434" t="s">
        <v>54</v>
      </c>
      <c r="D5922" s="434" t="s">
        <v>13</v>
      </c>
      <c r="E5922" s="434">
        <v>9</v>
      </c>
      <c r="F5922" s="434">
        <v>864</v>
      </c>
      <c r="G5922" s="434">
        <v>0</v>
      </c>
      <c r="H5922" s="434">
        <v>145</v>
      </c>
      <c r="I5922" s="434">
        <v>23.3</v>
      </c>
      <c r="J5922" s="434">
        <v>0</v>
      </c>
      <c r="K5922" s="434">
        <v>1994</v>
      </c>
    </row>
    <row r="5923" spans="1:11" x14ac:dyDescent="0.25">
      <c r="A5923" s="434">
        <v>257124020</v>
      </c>
      <c r="B5923" s="434">
        <v>245190</v>
      </c>
      <c r="C5923" s="434" t="s">
        <v>59</v>
      </c>
      <c r="D5923" s="434" t="s">
        <v>13</v>
      </c>
      <c r="I5923" s="434">
        <v>11</v>
      </c>
      <c r="J5923" s="434">
        <v>0</v>
      </c>
      <c r="K5923" s="434">
        <v>1970</v>
      </c>
    </row>
    <row r="5924" spans="1:11" x14ac:dyDescent="0.25">
      <c r="A5924" s="434">
        <v>257124140</v>
      </c>
      <c r="B5924" s="434">
        <v>1282455</v>
      </c>
      <c r="C5924" s="434" t="s">
        <v>59</v>
      </c>
      <c r="D5924" s="434" t="s">
        <v>13</v>
      </c>
      <c r="I5924" s="434">
        <v>9</v>
      </c>
      <c r="J5924" s="434">
        <v>0</v>
      </c>
      <c r="K5924" s="434">
        <v>1970</v>
      </c>
    </row>
    <row r="5925" spans="1:11" hidden="1" x14ac:dyDescent="0.25">
      <c r="A5925" s="434">
        <v>257124400</v>
      </c>
      <c r="B5925" s="434">
        <v>2529403</v>
      </c>
      <c r="C5925" s="434" t="s">
        <v>42</v>
      </c>
      <c r="D5925" s="434" t="s">
        <v>17</v>
      </c>
      <c r="E5925" s="434">
        <v>15</v>
      </c>
      <c r="F5925" s="434">
        <v>3679</v>
      </c>
      <c r="G5925" s="434">
        <v>457</v>
      </c>
      <c r="H5925" s="434">
        <v>2036</v>
      </c>
      <c r="I5925" s="434">
        <v>66.2</v>
      </c>
      <c r="J5925" s="434">
        <v>0</v>
      </c>
      <c r="K5925" s="434">
        <v>1991</v>
      </c>
    </row>
    <row r="5926" spans="1:11" x14ac:dyDescent="0.25">
      <c r="A5926" s="434">
        <v>257124420</v>
      </c>
      <c r="B5926" s="434">
        <v>885493</v>
      </c>
      <c r="C5926" s="434" t="s">
        <v>59</v>
      </c>
      <c r="D5926" s="434" t="s">
        <v>13</v>
      </c>
      <c r="I5926" s="434">
        <v>13</v>
      </c>
      <c r="J5926" s="434">
        <v>0</v>
      </c>
      <c r="K5926" s="434">
        <v>1970</v>
      </c>
    </row>
    <row r="5927" spans="1:11" x14ac:dyDescent="0.25">
      <c r="A5927" s="434">
        <v>257124500</v>
      </c>
      <c r="B5927" s="434">
        <v>327037</v>
      </c>
      <c r="C5927" s="434" t="s">
        <v>59</v>
      </c>
      <c r="D5927" s="434" t="s">
        <v>13</v>
      </c>
      <c r="I5927" s="434">
        <v>12</v>
      </c>
      <c r="J5927" s="434">
        <v>0</v>
      </c>
      <c r="K5927" s="434">
        <v>1970</v>
      </c>
    </row>
    <row r="5928" spans="1:11" x14ac:dyDescent="0.25">
      <c r="A5928" s="434">
        <v>257124520</v>
      </c>
      <c r="B5928" s="434">
        <v>4062047</v>
      </c>
      <c r="C5928" s="434" t="s">
        <v>59</v>
      </c>
      <c r="D5928" s="434" t="s">
        <v>13</v>
      </c>
      <c r="I5928" s="434">
        <v>14</v>
      </c>
      <c r="J5928" s="434">
        <v>0</v>
      </c>
      <c r="K5928" s="434">
        <v>1970</v>
      </c>
    </row>
    <row r="5929" spans="1:11" x14ac:dyDescent="0.25">
      <c r="A5929" s="434">
        <v>257124640</v>
      </c>
      <c r="B5929" s="434">
        <v>475564</v>
      </c>
      <c r="C5929" s="434" t="s">
        <v>59</v>
      </c>
      <c r="D5929" s="434" t="s">
        <v>13</v>
      </c>
      <c r="I5929" s="434">
        <v>10</v>
      </c>
      <c r="J5929" s="434">
        <v>0</v>
      </c>
      <c r="K5929" s="434">
        <v>1970</v>
      </c>
    </row>
    <row r="5930" spans="1:11" x14ac:dyDescent="0.25">
      <c r="A5930" s="434">
        <v>257124920</v>
      </c>
      <c r="B5930" s="434">
        <v>2428932</v>
      </c>
      <c r="C5930" s="434" t="s">
        <v>59</v>
      </c>
      <c r="D5930" s="434" t="s">
        <v>13</v>
      </c>
      <c r="I5930" s="434">
        <v>11</v>
      </c>
      <c r="J5930" s="434">
        <v>0</v>
      </c>
      <c r="K5930" s="434">
        <v>1970</v>
      </c>
    </row>
    <row r="5931" spans="1:11" hidden="1" x14ac:dyDescent="0.25">
      <c r="A5931" s="434">
        <v>257124940</v>
      </c>
      <c r="B5931" s="434">
        <v>161130</v>
      </c>
      <c r="C5931" s="434" t="s">
        <v>61</v>
      </c>
      <c r="D5931" s="434" t="s">
        <v>13</v>
      </c>
      <c r="I5931" s="434">
        <v>15</v>
      </c>
      <c r="J5931" s="434">
        <v>0</v>
      </c>
      <c r="K5931" s="434">
        <v>1970</v>
      </c>
    </row>
    <row r="5932" spans="1:11" x14ac:dyDescent="0.25">
      <c r="A5932" s="434">
        <v>257125040</v>
      </c>
      <c r="B5932" s="434">
        <v>922627</v>
      </c>
      <c r="C5932" s="434" t="s">
        <v>59</v>
      </c>
      <c r="D5932" s="434" t="s">
        <v>13</v>
      </c>
      <c r="I5932" s="434">
        <v>10</v>
      </c>
      <c r="J5932" s="434">
        <v>0</v>
      </c>
      <c r="K5932" s="434">
        <v>1970</v>
      </c>
    </row>
    <row r="5933" spans="1:11" x14ac:dyDescent="0.25">
      <c r="A5933" s="434">
        <v>257125140</v>
      </c>
      <c r="B5933" s="434">
        <v>624803</v>
      </c>
      <c r="C5933" s="434" t="s">
        <v>59</v>
      </c>
      <c r="D5933" s="434" t="s">
        <v>13</v>
      </c>
      <c r="I5933" s="434">
        <v>17</v>
      </c>
      <c r="J5933" s="434">
        <v>0</v>
      </c>
      <c r="K5933" s="434">
        <v>1970</v>
      </c>
    </row>
    <row r="5934" spans="1:11" x14ac:dyDescent="0.25">
      <c r="A5934" s="434">
        <v>257125440</v>
      </c>
      <c r="B5934" s="434">
        <v>548122</v>
      </c>
      <c r="C5934" s="434" t="s">
        <v>59</v>
      </c>
      <c r="D5934" s="434" t="s">
        <v>13</v>
      </c>
      <c r="I5934" s="434">
        <v>13</v>
      </c>
      <c r="J5934" s="434">
        <v>0</v>
      </c>
      <c r="K5934" s="434">
        <v>1970</v>
      </c>
    </row>
    <row r="5935" spans="1:11" x14ac:dyDescent="0.25">
      <c r="A5935" s="434">
        <v>257125700</v>
      </c>
      <c r="B5935" s="434">
        <v>41291</v>
      </c>
      <c r="C5935" s="434" t="s">
        <v>59</v>
      </c>
      <c r="D5935" s="434" t="s">
        <v>13</v>
      </c>
      <c r="I5935" s="434">
        <v>10</v>
      </c>
      <c r="J5935" s="434">
        <v>0</v>
      </c>
      <c r="K5935" s="434">
        <v>1970</v>
      </c>
    </row>
    <row r="5936" spans="1:11" x14ac:dyDescent="0.25">
      <c r="A5936" s="434">
        <v>257125720</v>
      </c>
      <c r="B5936" s="434">
        <v>1313586</v>
      </c>
      <c r="C5936" s="434" t="s">
        <v>59</v>
      </c>
      <c r="D5936" s="434" t="s">
        <v>13</v>
      </c>
      <c r="I5936" s="434">
        <v>15</v>
      </c>
      <c r="J5936" s="434">
        <v>0</v>
      </c>
      <c r="K5936" s="434">
        <v>1970</v>
      </c>
    </row>
    <row r="5937" spans="1:11" x14ac:dyDescent="0.25">
      <c r="A5937" s="434">
        <v>257125820</v>
      </c>
      <c r="B5937" s="434">
        <v>596397</v>
      </c>
      <c r="C5937" s="434" t="s">
        <v>59</v>
      </c>
      <c r="D5937" s="434" t="s">
        <v>13</v>
      </c>
      <c r="I5937" s="434">
        <v>13</v>
      </c>
      <c r="J5937" s="434">
        <v>0</v>
      </c>
      <c r="K5937" s="434">
        <v>1970</v>
      </c>
    </row>
    <row r="5938" spans="1:11" x14ac:dyDescent="0.25">
      <c r="A5938" s="434">
        <v>257125920</v>
      </c>
      <c r="B5938" s="434">
        <v>691100</v>
      </c>
      <c r="C5938" s="434" t="s">
        <v>59</v>
      </c>
      <c r="D5938" s="434" t="s">
        <v>13</v>
      </c>
      <c r="I5938" s="434">
        <v>12</v>
      </c>
      <c r="J5938" s="434">
        <v>0</v>
      </c>
      <c r="K5938" s="434">
        <v>1970</v>
      </c>
    </row>
    <row r="5939" spans="1:11" hidden="1" x14ac:dyDescent="0.25">
      <c r="A5939" s="434">
        <v>257126000</v>
      </c>
      <c r="B5939" s="434">
        <v>918</v>
      </c>
      <c r="C5939" s="434" t="s">
        <v>61</v>
      </c>
      <c r="D5939" s="434" t="s">
        <v>25</v>
      </c>
      <c r="E5939" s="434">
        <v>12</v>
      </c>
      <c r="F5939" s="434">
        <v>4000</v>
      </c>
      <c r="G5939" s="434">
        <v>10049</v>
      </c>
      <c r="H5939" s="434">
        <v>6693</v>
      </c>
      <c r="I5939" s="434">
        <v>116.26</v>
      </c>
      <c r="K5939" s="434">
        <v>2012</v>
      </c>
    </row>
    <row r="5940" spans="1:11" hidden="1" x14ac:dyDescent="0.25">
      <c r="A5940" s="434">
        <v>257126600</v>
      </c>
      <c r="B5940" s="434">
        <v>643176</v>
      </c>
      <c r="C5940" s="434" t="s">
        <v>56</v>
      </c>
      <c r="D5940" s="434" t="s">
        <v>13</v>
      </c>
      <c r="I5940" s="434">
        <v>12</v>
      </c>
      <c r="J5940" s="434">
        <v>0</v>
      </c>
      <c r="K5940" s="434">
        <v>1970</v>
      </c>
    </row>
    <row r="5941" spans="1:11" x14ac:dyDescent="0.25">
      <c r="A5941" s="434">
        <v>257126740</v>
      </c>
      <c r="B5941" s="434">
        <v>554946</v>
      </c>
      <c r="C5941" s="434" t="s">
        <v>59</v>
      </c>
      <c r="D5941" s="434" t="s">
        <v>13</v>
      </c>
      <c r="I5941" s="434">
        <v>10</v>
      </c>
      <c r="J5941" s="434">
        <v>0</v>
      </c>
      <c r="K5941" s="434">
        <v>1970</v>
      </c>
    </row>
    <row r="5942" spans="1:11" hidden="1" x14ac:dyDescent="0.25">
      <c r="A5942" s="434">
        <v>257126900</v>
      </c>
      <c r="B5942" s="434">
        <v>1570130</v>
      </c>
      <c r="C5942" s="434" t="s">
        <v>61</v>
      </c>
      <c r="D5942" s="434" t="s">
        <v>13</v>
      </c>
      <c r="E5942" s="434">
        <v>0</v>
      </c>
      <c r="F5942" s="434">
        <v>1516</v>
      </c>
      <c r="G5942" s="434">
        <v>0</v>
      </c>
      <c r="H5942" s="434">
        <v>150</v>
      </c>
      <c r="I5942" s="434">
        <v>29.57</v>
      </c>
      <c r="J5942" s="434">
        <v>0</v>
      </c>
      <c r="K5942" s="434">
        <v>1970</v>
      </c>
    </row>
    <row r="5943" spans="1:11" hidden="1" x14ac:dyDescent="0.25">
      <c r="A5943" s="434">
        <v>257127000</v>
      </c>
      <c r="B5943" s="434">
        <v>3049633</v>
      </c>
      <c r="C5943" s="434" t="s">
        <v>42</v>
      </c>
      <c r="D5943" s="434" t="s">
        <v>22</v>
      </c>
      <c r="E5943" s="434">
        <v>12.3</v>
      </c>
      <c r="F5943" s="434">
        <v>2318</v>
      </c>
      <c r="G5943" s="434">
        <v>1000</v>
      </c>
      <c r="H5943" s="434">
        <v>2754</v>
      </c>
      <c r="I5943" s="434">
        <v>73.150000000000006</v>
      </c>
      <c r="J5943" s="434">
        <v>0</v>
      </c>
      <c r="K5943" s="434">
        <v>2001</v>
      </c>
    </row>
    <row r="5944" spans="1:11" x14ac:dyDescent="0.25">
      <c r="A5944" s="434">
        <v>257127520</v>
      </c>
      <c r="B5944" s="434">
        <v>295240</v>
      </c>
      <c r="C5944" s="434" t="s">
        <v>59</v>
      </c>
      <c r="D5944" s="434" t="s">
        <v>13</v>
      </c>
      <c r="I5944" s="434">
        <v>11</v>
      </c>
    </row>
    <row r="5945" spans="1:11" x14ac:dyDescent="0.25">
      <c r="A5945" s="434">
        <v>257127920</v>
      </c>
      <c r="B5945" s="434">
        <v>298033</v>
      </c>
      <c r="C5945" s="434" t="s">
        <v>59</v>
      </c>
      <c r="D5945" s="434" t="s">
        <v>13</v>
      </c>
      <c r="I5945" s="434">
        <v>10</v>
      </c>
      <c r="J5945" s="434">
        <v>0</v>
      </c>
      <c r="K5945" s="434">
        <v>1970</v>
      </c>
    </row>
    <row r="5946" spans="1:11" x14ac:dyDescent="0.25">
      <c r="A5946" s="434">
        <v>257128000</v>
      </c>
      <c r="B5946" s="434">
        <v>3398289</v>
      </c>
      <c r="C5946" s="434" t="s">
        <v>59</v>
      </c>
      <c r="D5946" s="434" t="s">
        <v>17</v>
      </c>
      <c r="E5946" s="434">
        <v>14</v>
      </c>
      <c r="F5946" s="434">
        <v>745</v>
      </c>
      <c r="G5946" s="434">
        <v>0</v>
      </c>
      <c r="H5946" s="434">
        <v>489</v>
      </c>
      <c r="I5946" s="434">
        <v>34.99</v>
      </c>
      <c r="J5946" s="434">
        <v>0</v>
      </c>
      <c r="K5946" s="434">
        <v>1970</v>
      </c>
    </row>
    <row r="5947" spans="1:11" x14ac:dyDescent="0.25">
      <c r="A5947" s="434">
        <v>257128020</v>
      </c>
      <c r="B5947" s="434">
        <v>364803</v>
      </c>
      <c r="C5947" s="434" t="s">
        <v>59</v>
      </c>
      <c r="D5947" s="434" t="s">
        <v>13</v>
      </c>
      <c r="I5947" s="434">
        <v>9</v>
      </c>
      <c r="J5947" s="434">
        <v>0</v>
      </c>
      <c r="K5947" s="434">
        <v>1970</v>
      </c>
    </row>
    <row r="5948" spans="1:11" x14ac:dyDescent="0.25">
      <c r="A5948" s="434">
        <v>257128420</v>
      </c>
      <c r="B5948" s="434">
        <v>427994</v>
      </c>
      <c r="C5948" s="434" t="s">
        <v>59</v>
      </c>
      <c r="D5948" s="434" t="s">
        <v>13</v>
      </c>
      <c r="I5948" s="434">
        <v>12</v>
      </c>
      <c r="J5948" s="434">
        <v>0</v>
      </c>
      <c r="K5948" s="434">
        <v>1970</v>
      </c>
    </row>
    <row r="5949" spans="1:11" x14ac:dyDescent="0.25">
      <c r="A5949" s="434">
        <v>257128440</v>
      </c>
      <c r="B5949" s="434">
        <v>557768</v>
      </c>
      <c r="C5949" s="434" t="s">
        <v>59</v>
      </c>
      <c r="D5949" s="434" t="s">
        <v>13</v>
      </c>
      <c r="I5949" s="434">
        <v>11</v>
      </c>
      <c r="J5949" s="434">
        <v>0</v>
      </c>
      <c r="K5949" s="434">
        <v>1970</v>
      </c>
    </row>
    <row r="5950" spans="1:11" hidden="1" x14ac:dyDescent="0.25">
      <c r="A5950" s="434">
        <v>257128500</v>
      </c>
      <c r="B5950" s="434">
        <v>409450</v>
      </c>
      <c r="C5950" s="434" t="s">
        <v>61</v>
      </c>
      <c r="D5950" s="434" t="s">
        <v>13</v>
      </c>
      <c r="I5950" s="434">
        <v>15</v>
      </c>
    </row>
    <row r="5951" spans="1:11" x14ac:dyDescent="0.25">
      <c r="A5951" s="434">
        <v>257128620</v>
      </c>
      <c r="B5951" s="434">
        <v>117909</v>
      </c>
      <c r="C5951" s="434" t="s">
        <v>59</v>
      </c>
      <c r="D5951" s="434" t="s">
        <v>13</v>
      </c>
      <c r="I5951" s="434">
        <v>13</v>
      </c>
      <c r="J5951" s="434">
        <v>0</v>
      </c>
      <c r="K5951" s="434">
        <v>1970</v>
      </c>
    </row>
    <row r="5952" spans="1:11" x14ac:dyDescent="0.25">
      <c r="A5952" s="434">
        <v>257128920</v>
      </c>
      <c r="B5952" s="434">
        <v>938193</v>
      </c>
      <c r="C5952" s="434" t="s">
        <v>59</v>
      </c>
      <c r="D5952" s="434" t="s">
        <v>13</v>
      </c>
      <c r="I5952" s="434">
        <v>12</v>
      </c>
      <c r="J5952" s="434">
        <v>0</v>
      </c>
      <c r="K5952" s="434">
        <v>1970</v>
      </c>
    </row>
    <row r="5953" spans="1:11" x14ac:dyDescent="0.25">
      <c r="A5953" s="434">
        <v>257129140</v>
      </c>
      <c r="B5953" s="434">
        <v>1298837</v>
      </c>
      <c r="C5953" s="434" t="s">
        <v>59</v>
      </c>
      <c r="D5953" s="434" t="s">
        <v>13</v>
      </c>
      <c r="I5953" s="434">
        <v>15</v>
      </c>
      <c r="J5953" s="434">
        <v>0</v>
      </c>
      <c r="K5953" s="434">
        <v>1970</v>
      </c>
    </row>
    <row r="5954" spans="1:11" x14ac:dyDescent="0.25">
      <c r="A5954" s="434">
        <v>257129220</v>
      </c>
      <c r="B5954" s="434">
        <v>40381</v>
      </c>
      <c r="C5954" s="434" t="s">
        <v>59</v>
      </c>
      <c r="D5954" s="434" t="s">
        <v>13</v>
      </c>
      <c r="I5954" s="434">
        <v>10</v>
      </c>
      <c r="J5954" s="434">
        <v>0</v>
      </c>
      <c r="K5954" s="434">
        <v>1970</v>
      </c>
    </row>
    <row r="5955" spans="1:11" x14ac:dyDescent="0.25">
      <c r="A5955" s="434">
        <v>257129320</v>
      </c>
      <c r="B5955" s="434">
        <v>3276491</v>
      </c>
      <c r="C5955" s="434" t="s">
        <v>59</v>
      </c>
      <c r="D5955" s="434" t="s">
        <v>13</v>
      </c>
      <c r="I5955" s="434">
        <v>13</v>
      </c>
      <c r="J5955" s="434">
        <v>0</v>
      </c>
      <c r="K5955" s="434">
        <v>1970</v>
      </c>
    </row>
    <row r="5956" spans="1:11" hidden="1" x14ac:dyDescent="0.25">
      <c r="A5956" s="434">
        <v>257129500</v>
      </c>
      <c r="B5956" s="434">
        <v>347317</v>
      </c>
      <c r="C5956" s="434" t="s">
        <v>31</v>
      </c>
      <c r="D5956" s="434" t="s">
        <v>13</v>
      </c>
      <c r="I5956" s="434">
        <v>15</v>
      </c>
    </row>
    <row r="5957" spans="1:11" x14ac:dyDescent="0.25">
      <c r="A5957" s="434">
        <v>257129520</v>
      </c>
      <c r="B5957" s="434">
        <v>1179111</v>
      </c>
      <c r="C5957" s="434" t="s">
        <v>59</v>
      </c>
      <c r="D5957" s="434" t="s">
        <v>13</v>
      </c>
      <c r="I5957" s="434">
        <v>9</v>
      </c>
      <c r="J5957" s="434">
        <v>0</v>
      </c>
      <c r="K5957" s="434">
        <v>1970</v>
      </c>
    </row>
    <row r="5958" spans="1:11" hidden="1" x14ac:dyDescent="0.25">
      <c r="A5958" s="434">
        <v>257129600</v>
      </c>
      <c r="B5958" s="434">
        <v>631415</v>
      </c>
      <c r="C5958" s="434" t="s">
        <v>42</v>
      </c>
      <c r="D5958" s="434" t="s">
        <v>17</v>
      </c>
      <c r="E5958" s="434">
        <v>0</v>
      </c>
      <c r="F5958" s="434">
        <v>294</v>
      </c>
      <c r="G5958" s="434">
        <v>100</v>
      </c>
      <c r="H5958" s="434">
        <v>396</v>
      </c>
      <c r="I5958" s="434">
        <v>36.020000000000003</v>
      </c>
      <c r="J5958" s="434">
        <v>0</v>
      </c>
      <c r="K5958" s="434">
        <v>2011</v>
      </c>
    </row>
    <row r="5959" spans="1:11" x14ac:dyDescent="0.25">
      <c r="A5959" s="434">
        <v>257129840</v>
      </c>
      <c r="B5959" s="434">
        <v>765519</v>
      </c>
      <c r="C5959" s="434" t="s">
        <v>59</v>
      </c>
      <c r="D5959" s="434" t="s">
        <v>13</v>
      </c>
      <c r="I5959" s="434">
        <v>10</v>
      </c>
      <c r="J5959" s="434">
        <v>0</v>
      </c>
      <c r="K5959" s="434">
        <v>1970</v>
      </c>
    </row>
    <row r="5960" spans="1:11" x14ac:dyDescent="0.25">
      <c r="A5960" s="434">
        <v>257129940</v>
      </c>
      <c r="B5960" s="434">
        <v>358166</v>
      </c>
      <c r="C5960" s="434" t="s">
        <v>59</v>
      </c>
      <c r="D5960" s="434" t="s">
        <v>13</v>
      </c>
      <c r="I5960" s="434">
        <v>11</v>
      </c>
      <c r="J5960" s="434">
        <v>0</v>
      </c>
      <c r="K5960" s="434">
        <v>1970</v>
      </c>
    </row>
    <row r="5961" spans="1:11" hidden="1" x14ac:dyDescent="0.25">
      <c r="A5961" s="434">
        <v>257130000</v>
      </c>
      <c r="B5961" s="434">
        <v>915136</v>
      </c>
      <c r="C5961" s="434" t="s">
        <v>31</v>
      </c>
      <c r="D5961" s="434" t="s">
        <v>25</v>
      </c>
      <c r="E5961" s="434">
        <v>15</v>
      </c>
      <c r="F5961" s="434">
        <v>4050</v>
      </c>
      <c r="G5961" s="434">
        <v>5550</v>
      </c>
      <c r="H5961" s="434">
        <v>5801</v>
      </c>
      <c r="I5961" s="434">
        <v>101.26</v>
      </c>
      <c r="J5961" s="434">
        <v>0</v>
      </c>
      <c r="K5961" s="434">
        <v>1999</v>
      </c>
    </row>
    <row r="5962" spans="1:11" x14ac:dyDescent="0.25">
      <c r="A5962" s="434">
        <v>257130040</v>
      </c>
      <c r="B5962" s="434">
        <v>703456</v>
      </c>
      <c r="C5962" s="434" t="s">
        <v>59</v>
      </c>
      <c r="D5962" s="434" t="s">
        <v>13</v>
      </c>
      <c r="I5962" s="434">
        <v>14</v>
      </c>
      <c r="J5962" s="434">
        <v>0</v>
      </c>
      <c r="K5962" s="434">
        <v>1970</v>
      </c>
    </row>
    <row r="5963" spans="1:11" x14ac:dyDescent="0.25">
      <c r="A5963" s="434">
        <v>257130320</v>
      </c>
      <c r="B5963" s="434">
        <v>85283</v>
      </c>
      <c r="C5963" s="434" t="s">
        <v>59</v>
      </c>
      <c r="D5963" s="434" t="s">
        <v>13</v>
      </c>
      <c r="I5963" s="434">
        <v>9</v>
      </c>
      <c r="J5963" s="434">
        <v>0</v>
      </c>
      <c r="K5963" s="434">
        <v>1970</v>
      </c>
    </row>
    <row r="5964" spans="1:11" hidden="1" x14ac:dyDescent="0.25">
      <c r="A5964" s="434">
        <v>257130400</v>
      </c>
      <c r="B5964" s="434">
        <v>639457</v>
      </c>
      <c r="C5964" s="434" t="s">
        <v>39</v>
      </c>
      <c r="D5964" s="434" t="s">
        <v>13</v>
      </c>
      <c r="E5964" s="434">
        <v>0</v>
      </c>
      <c r="F5964" s="434">
        <v>276</v>
      </c>
      <c r="G5964" s="434">
        <v>0</v>
      </c>
      <c r="H5964" s="434">
        <v>73</v>
      </c>
      <c r="I5964" s="434">
        <v>25.61</v>
      </c>
      <c r="J5964" s="434">
        <v>0</v>
      </c>
    </row>
    <row r="5965" spans="1:11" hidden="1" x14ac:dyDescent="0.25">
      <c r="A5965" s="434">
        <v>257130600</v>
      </c>
      <c r="B5965" s="434">
        <v>785659</v>
      </c>
      <c r="C5965" s="434" t="s">
        <v>56</v>
      </c>
      <c r="D5965" s="434" t="s">
        <v>13</v>
      </c>
      <c r="I5965" s="434">
        <v>15</v>
      </c>
    </row>
    <row r="5966" spans="1:11" x14ac:dyDescent="0.25">
      <c r="A5966" s="434">
        <v>257130620</v>
      </c>
      <c r="B5966" s="434">
        <v>135398</v>
      </c>
      <c r="C5966" s="434" t="s">
        <v>59</v>
      </c>
      <c r="D5966" s="434" t="s">
        <v>13</v>
      </c>
      <c r="I5966" s="434">
        <v>10</v>
      </c>
      <c r="J5966" s="434">
        <v>0</v>
      </c>
      <c r="K5966" s="434">
        <v>1970</v>
      </c>
    </row>
    <row r="5967" spans="1:11" x14ac:dyDescent="0.25">
      <c r="A5967" s="434">
        <v>257130920</v>
      </c>
      <c r="B5967" s="434">
        <v>353718</v>
      </c>
      <c r="C5967" s="434" t="s">
        <v>59</v>
      </c>
      <c r="D5967" s="434" t="s">
        <v>13</v>
      </c>
      <c r="I5967" s="434">
        <v>13</v>
      </c>
      <c r="J5967" s="434">
        <v>0</v>
      </c>
      <c r="K5967" s="434">
        <v>1970</v>
      </c>
    </row>
    <row r="5968" spans="1:11" x14ac:dyDescent="0.25">
      <c r="A5968" s="434">
        <v>257130940</v>
      </c>
      <c r="B5968" s="434">
        <v>227420</v>
      </c>
      <c r="C5968" s="434" t="s">
        <v>59</v>
      </c>
      <c r="D5968" s="434" t="s">
        <v>13</v>
      </c>
      <c r="I5968" s="434">
        <v>10</v>
      </c>
      <c r="J5968" s="434">
        <v>0</v>
      </c>
      <c r="K5968" s="434">
        <v>1970</v>
      </c>
    </row>
    <row r="5969" spans="1:11" hidden="1" x14ac:dyDescent="0.25">
      <c r="A5969" s="434">
        <v>257131000</v>
      </c>
      <c r="B5969" s="434">
        <v>2359029</v>
      </c>
      <c r="C5969" s="434" t="s">
        <v>46</v>
      </c>
      <c r="D5969" s="434" t="s">
        <v>22</v>
      </c>
      <c r="E5969" s="434">
        <v>12</v>
      </c>
      <c r="F5969" s="434">
        <v>7680</v>
      </c>
      <c r="G5969" s="434">
        <v>5580</v>
      </c>
      <c r="H5969" s="434">
        <v>4969</v>
      </c>
      <c r="I5969" s="434">
        <v>94.65</v>
      </c>
      <c r="J5969" s="434">
        <v>0</v>
      </c>
      <c r="K5969" s="434">
        <v>2014</v>
      </c>
    </row>
    <row r="5970" spans="1:11" x14ac:dyDescent="0.25">
      <c r="A5970" s="434">
        <v>257131020</v>
      </c>
      <c r="B5970" s="434">
        <v>438144</v>
      </c>
      <c r="C5970" s="434" t="s">
        <v>59</v>
      </c>
      <c r="D5970" s="434" t="s">
        <v>13</v>
      </c>
      <c r="I5970" s="434">
        <v>11</v>
      </c>
      <c r="J5970" s="434">
        <v>0</v>
      </c>
      <c r="K5970" s="434">
        <v>1970</v>
      </c>
    </row>
    <row r="5971" spans="1:11" x14ac:dyDescent="0.25">
      <c r="A5971" s="434">
        <v>257131220</v>
      </c>
      <c r="B5971" s="434">
        <v>253443</v>
      </c>
      <c r="C5971" s="434" t="s">
        <v>59</v>
      </c>
      <c r="D5971" s="434" t="s">
        <v>13</v>
      </c>
      <c r="I5971" s="434">
        <v>10</v>
      </c>
      <c r="J5971" s="434">
        <v>0</v>
      </c>
      <c r="K5971" s="434">
        <v>1970</v>
      </c>
    </row>
    <row r="5972" spans="1:11" x14ac:dyDescent="0.25">
      <c r="A5972" s="434">
        <v>257131420</v>
      </c>
      <c r="B5972" s="434">
        <v>244843</v>
      </c>
      <c r="C5972" s="434" t="s">
        <v>59</v>
      </c>
      <c r="D5972" s="434" t="s">
        <v>13</v>
      </c>
      <c r="I5972" s="434">
        <v>9</v>
      </c>
      <c r="J5972" s="434">
        <v>0</v>
      </c>
      <c r="K5972" s="434">
        <v>1970</v>
      </c>
    </row>
    <row r="5973" spans="1:11" x14ac:dyDescent="0.25">
      <c r="A5973" s="434">
        <v>257131800</v>
      </c>
      <c r="B5973" s="434">
        <v>2411365</v>
      </c>
      <c r="C5973" s="434" t="s">
        <v>59</v>
      </c>
      <c r="D5973" s="434" t="s">
        <v>13</v>
      </c>
      <c r="I5973" s="434">
        <v>21</v>
      </c>
      <c r="J5973" s="434">
        <v>0</v>
      </c>
      <c r="K5973" s="434">
        <v>1970</v>
      </c>
    </row>
    <row r="5974" spans="1:11" x14ac:dyDescent="0.25">
      <c r="A5974" s="434">
        <v>257131940</v>
      </c>
      <c r="B5974" s="434">
        <v>413630</v>
      </c>
      <c r="C5974" s="434" t="s">
        <v>59</v>
      </c>
      <c r="D5974" s="434" t="s">
        <v>13</v>
      </c>
      <c r="I5974" s="434">
        <v>9</v>
      </c>
      <c r="J5974" s="434">
        <v>0</v>
      </c>
      <c r="K5974" s="434">
        <v>1970</v>
      </c>
    </row>
    <row r="5975" spans="1:11" hidden="1" x14ac:dyDescent="0.25">
      <c r="A5975" s="434">
        <v>257132000</v>
      </c>
      <c r="B5975" s="434">
        <v>689109</v>
      </c>
      <c r="C5975" s="434" t="s">
        <v>46</v>
      </c>
      <c r="D5975" s="434" t="s">
        <v>22</v>
      </c>
      <c r="E5975" s="434">
        <v>12</v>
      </c>
      <c r="F5975" s="434">
        <v>7300</v>
      </c>
      <c r="G5975" s="434">
        <v>4000</v>
      </c>
      <c r="H5975" s="434">
        <v>3743</v>
      </c>
      <c r="I5975" s="434">
        <v>86.2</v>
      </c>
      <c r="J5975" s="434">
        <v>0</v>
      </c>
      <c r="K5975" s="434">
        <v>2003</v>
      </c>
    </row>
    <row r="5976" spans="1:11" x14ac:dyDescent="0.25">
      <c r="A5976" s="434">
        <v>257132240</v>
      </c>
      <c r="B5976" s="434">
        <v>493607</v>
      </c>
      <c r="C5976" s="434" t="s">
        <v>59</v>
      </c>
      <c r="D5976" s="434" t="s">
        <v>13</v>
      </c>
      <c r="I5976" s="434">
        <v>12</v>
      </c>
      <c r="J5976" s="434">
        <v>0</v>
      </c>
      <c r="K5976" s="434">
        <v>1970</v>
      </c>
    </row>
    <row r="5977" spans="1:11" x14ac:dyDescent="0.25">
      <c r="A5977" s="434">
        <v>257132820</v>
      </c>
      <c r="B5977" s="434">
        <v>930250</v>
      </c>
      <c r="C5977" s="434" t="s">
        <v>59</v>
      </c>
      <c r="D5977" s="434" t="s">
        <v>13</v>
      </c>
      <c r="I5977" s="434">
        <v>15</v>
      </c>
      <c r="J5977" s="434">
        <v>0</v>
      </c>
      <c r="K5977" s="434">
        <v>1970</v>
      </c>
    </row>
    <row r="5978" spans="1:11" x14ac:dyDescent="0.25">
      <c r="A5978" s="434">
        <v>257132940</v>
      </c>
      <c r="B5978" s="434">
        <v>103081</v>
      </c>
      <c r="C5978" s="434" t="s">
        <v>59</v>
      </c>
      <c r="D5978" s="434" t="s">
        <v>13</v>
      </c>
      <c r="I5978" s="434">
        <v>10</v>
      </c>
      <c r="J5978" s="434">
        <v>0</v>
      </c>
      <c r="K5978" s="434">
        <v>1970</v>
      </c>
    </row>
    <row r="5979" spans="1:11" x14ac:dyDescent="0.25">
      <c r="A5979" s="434">
        <v>257133000</v>
      </c>
      <c r="B5979" s="434">
        <v>1108697</v>
      </c>
      <c r="C5979" s="434" t="s">
        <v>59</v>
      </c>
      <c r="D5979" s="434" t="s">
        <v>17</v>
      </c>
      <c r="E5979" s="434">
        <v>0</v>
      </c>
      <c r="F5979" s="434">
        <v>0</v>
      </c>
      <c r="G5979" s="434">
        <v>0</v>
      </c>
      <c r="H5979" s="434">
        <v>792</v>
      </c>
      <c r="I5979" s="434">
        <v>34.07</v>
      </c>
      <c r="J5979" s="434">
        <v>0</v>
      </c>
      <c r="K5979" s="434">
        <v>1970</v>
      </c>
    </row>
    <row r="5980" spans="1:11" x14ac:dyDescent="0.25">
      <c r="A5980" s="434">
        <v>257133140</v>
      </c>
      <c r="B5980" s="434">
        <v>858373</v>
      </c>
      <c r="C5980" s="434" t="s">
        <v>59</v>
      </c>
      <c r="D5980" s="434" t="s">
        <v>13</v>
      </c>
      <c r="I5980" s="434">
        <v>11</v>
      </c>
      <c r="J5980" s="434">
        <v>0</v>
      </c>
      <c r="K5980" s="434">
        <v>1970</v>
      </c>
    </row>
    <row r="5981" spans="1:11" hidden="1" x14ac:dyDescent="0.25">
      <c r="A5981" s="434">
        <v>257133600</v>
      </c>
      <c r="B5981" s="434">
        <v>3663525</v>
      </c>
      <c r="C5981" s="434" t="s">
        <v>39</v>
      </c>
      <c r="D5981" s="434" t="s">
        <v>13</v>
      </c>
      <c r="E5981" s="434">
        <v>32</v>
      </c>
      <c r="F5981" s="434">
        <v>1879</v>
      </c>
      <c r="G5981" s="434">
        <v>18</v>
      </c>
      <c r="H5981" s="434">
        <v>210</v>
      </c>
      <c r="I5981" s="434">
        <v>29</v>
      </c>
      <c r="J5981" s="434">
        <v>0</v>
      </c>
      <c r="K5981" s="434">
        <v>1994</v>
      </c>
    </row>
    <row r="5982" spans="1:11" x14ac:dyDescent="0.25">
      <c r="A5982" s="434">
        <v>257133620</v>
      </c>
      <c r="B5982" s="434">
        <v>912653</v>
      </c>
      <c r="C5982" s="434" t="s">
        <v>59</v>
      </c>
      <c r="D5982" s="434" t="s">
        <v>13</v>
      </c>
      <c r="I5982" s="434">
        <v>12</v>
      </c>
      <c r="J5982" s="434">
        <v>0</v>
      </c>
      <c r="K5982" s="434">
        <v>1970</v>
      </c>
    </row>
    <row r="5983" spans="1:11" x14ac:dyDescent="0.25">
      <c r="A5983" s="434">
        <v>257133720</v>
      </c>
      <c r="B5983" s="434">
        <v>1241463</v>
      </c>
      <c r="C5983" s="434" t="s">
        <v>59</v>
      </c>
      <c r="D5983" s="434" t="s">
        <v>13</v>
      </c>
      <c r="I5983" s="434">
        <v>13</v>
      </c>
      <c r="J5983" s="434">
        <v>0</v>
      </c>
      <c r="K5983" s="434">
        <v>1970</v>
      </c>
    </row>
    <row r="5984" spans="1:11" x14ac:dyDescent="0.25">
      <c r="A5984" s="434">
        <v>257133820</v>
      </c>
      <c r="B5984" s="434">
        <v>276725</v>
      </c>
      <c r="C5984" s="434" t="s">
        <v>59</v>
      </c>
      <c r="D5984" s="434" t="s">
        <v>13</v>
      </c>
      <c r="I5984" s="434">
        <v>11</v>
      </c>
      <c r="J5984" s="434">
        <v>0</v>
      </c>
      <c r="K5984" s="434">
        <v>1970</v>
      </c>
    </row>
    <row r="5985" spans="1:11" hidden="1" x14ac:dyDescent="0.25">
      <c r="A5985" s="434">
        <v>257134040</v>
      </c>
      <c r="B5985" s="434">
        <v>732478</v>
      </c>
      <c r="C5985" s="434" t="s">
        <v>61</v>
      </c>
      <c r="D5985" s="434" t="s">
        <v>13</v>
      </c>
      <c r="I5985" s="434">
        <v>20</v>
      </c>
      <c r="J5985" s="434">
        <v>0</v>
      </c>
      <c r="K5985" s="434">
        <v>1970</v>
      </c>
    </row>
    <row r="5986" spans="1:11" x14ac:dyDescent="0.25">
      <c r="A5986" s="434">
        <v>257134420</v>
      </c>
      <c r="B5986" s="434">
        <v>439220</v>
      </c>
      <c r="C5986" s="434" t="s">
        <v>59</v>
      </c>
      <c r="D5986" s="434" t="s">
        <v>13</v>
      </c>
      <c r="I5986" s="434">
        <v>11</v>
      </c>
      <c r="J5986" s="434">
        <v>0</v>
      </c>
      <c r="K5986" s="434">
        <v>1970</v>
      </c>
    </row>
    <row r="5987" spans="1:11" x14ac:dyDescent="0.25">
      <c r="A5987" s="434">
        <v>257134500</v>
      </c>
      <c r="B5987" s="434">
        <v>546274</v>
      </c>
      <c r="C5987" s="434" t="s">
        <v>59</v>
      </c>
      <c r="D5987" s="434" t="s">
        <v>13</v>
      </c>
      <c r="I5987" s="434">
        <v>10</v>
      </c>
      <c r="J5987" s="434">
        <v>0</v>
      </c>
      <c r="K5987" s="434">
        <v>1970</v>
      </c>
    </row>
    <row r="5988" spans="1:11" x14ac:dyDescent="0.25">
      <c r="A5988" s="434">
        <v>257134620</v>
      </c>
      <c r="B5988" s="434">
        <v>302880</v>
      </c>
      <c r="C5988" s="434" t="s">
        <v>59</v>
      </c>
      <c r="D5988" s="434" t="s">
        <v>13</v>
      </c>
      <c r="I5988" s="434">
        <v>12</v>
      </c>
      <c r="J5988" s="434">
        <v>0</v>
      </c>
      <c r="K5988" s="434">
        <v>1970</v>
      </c>
    </row>
    <row r="5989" spans="1:11" x14ac:dyDescent="0.25">
      <c r="A5989" s="434">
        <v>257134720</v>
      </c>
      <c r="B5989" s="434">
        <v>1978443</v>
      </c>
      <c r="C5989" s="434" t="s">
        <v>59</v>
      </c>
      <c r="D5989" s="434" t="s">
        <v>13</v>
      </c>
      <c r="I5989" s="434">
        <v>10</v>
      </c>
      <c r="J5989" s="434">
        <v>0</v>
      </c>
      <c r="K5989" s="434">
        <v>1970</v>
      </c>
    </row>
    <row r="5990" spans="1:11" x14ac:dyDescent="0.25">
      <c r="A5990" s="434">
        <v>257135000</v>
      </c>
      <c r="B5990" s="434">
        <v>1027872</v>
      </c>
      <c r="C5990" s="434" t="s">
        <v>59</v>
      </c>
      <c r="D5990" s="434" t="s">
        <v>17</v>
      </c>
      <c r="E5990" s="434">
        <v>0</v>
      </c>
      <c r="F5990" s="434">
        <v>2218</v>
      </c>
      <c r="G5990" s="434">
        <v>2500</v>
      </c>
      <c r="H5990" s="434">
        <v>1899</v>
      </c>
      <c r="I5990" s="434">
        <v>64.2</v>
      </c>
      <c r="J5990" s="434">
        <v>0</v>
      </c>
      <c r="K5990" s="434">
        <v>1970</v>
      </c>
    </row>
    <row r="5991" spans="1:11" x14ac:dyDescent="0.25">
      <c r="A5991" s="434">
        <v>257135020</v>
      </c>
      <c r="B5991" s="434">
        <v>483860</v>
      </c>
      <c r="C5991" s="434" t="s">
        <v>59</v>
      </c>
      <c r="D5991" s="434" t="s">
        <v>13</v>
      </c>
      <c r="I5991" s="434">
        <v>11</v>
      </c>
      <c r="J5991" s="434">
        <v>0</v>
      </c>
      <c r="K5991" s="434">
        <v>1970</v>
      </c>
    </row>
    <row r="5992" spans="1:11" x14ac:dyDescent="0.25">
      <c r="A5992" s="434">
        <v>257135220</v>
      </c>
      <c r="B5992" s="434">
        <v>496518</v>
      </c>
      <c r="C5992" s="434" t="s">
        <v>59</v>
      </c>
      <c r="D5992" s="434" t="s">
        <v>13</v>
      </c>
      <c r="I5992" s="434">
        <v>13</v>
      </c>
      <c r="J5992" s="434">
        <v>0</v>
      </c>
      <c r="K5992" s="434">
        <v>1970</v>
      </c>
    </row>
    <row r="5993" spans="1:11" x14ac:dyDescent="0.25">
      <c r="A5993" s="434">
        <v>257135500</v>
      </c>
      <c r="B5993" s="434">
        <v>1384482</v>
      </c>
      <c r="C5993" s="434" t="s">
        <v>59</v>
      </c>
      <c r="D5993" s="434" t="s">
        <v>13</v>
      </c>
      <c r="I5993" s="434">
        <v>15</v>
      </c>
      <c r="J5993" s="434">
        <v>0</v>
      </c>
      <c r="K5993" s="434">
        <v>1970</v>
      </c>
    </row>
    <row r="5994" spans="1:11" x14ac:dyDescent="0.25">
      <c r="A5994" s="434">
        <v>257135520</v>
      </c>
      <c r="B5994" s="434">
        <v>502347</v>
      </c>
      <c r="C5994" s="434" t="s">
        <v>59</v>
      </c>
      <c r="D5994" s="434" t="s">
        <v>13</v>
      </c>
      <c r="I5994" s="434">
        <v>10</v>
      </c>
    </row>
    <row r="5995" spans="1:11" hidden="1" x14ac:dyDescent="0.25">
      <c r="A5995" s="434">
        <v>257135620</v>
      </c>
      <c r="B5995" s="434">
        <v>378115</v>
      </c>
      <c r="C5995" s="434" t="s">
        <v>61</v>
      </c>
      <c r="D5995" s="434" t="s">
        <v>13</v>
      </c>
      <c r="I5995" s="434">
        <v>10</v>
      </c>
      <c r="J5995" s="434">
        <v>0</v>
      </c>
      <c r="K5995" s="434">
        <v>1970</v>
      </c>
    </row>
    <row r="5996" spans="1:11" x14ac:dyDescent="0.25">
      <c r="A5996" s="434">
        <v>257135840</v>
      </c>
      <c r="B5996" s="434">
        <v>83374</v>
      </c>
      <c r="C5996" s="434" t="s">
        <v>59</v>
      </c>
      <c r="D5996" s="434" t="s">
        <v>13</v>
      </c>
      <c r="I5996" s="434">
        <v>10</v>
      </c>
      <c r="J5996" s="434">
        <v>0</v>
      </c>
      <c r="K5996" s="434">
        <v>1970</v>
      </c>
    </row>
    <row r="5997" spans="1:11" x14ac:dyDescent="0.25">
      <c r="A5997" s="434">
        <v>257135920</v>
      </c>
      <c r="B5997" s="434">
        <v>492621</v>
      </c>
      <c r="C5997" s="434" t="s">
        <v>59</v>
      </c>
      <c r="D5997" s="434" t="s">
        <v>13</v>
      </c>
      <c r="I5997" s="434">
        <v>10</v>
      </c>
      <c r="J5997" s="434">
        <v>0</v>
      </c>
      <c r="K5997" s="434">
        <v>1970</v>
      </c>
    </row>
    <row r="5998" spans="1:11" hidden="1" x14ac:dyDescent="0.25">
      <c r="A5998" s="434">
        <v>257136000</v>
      </c>
      <c r="B5998" s="434">
        <v>302779</v>
      </c>
      <c r="C5998" s="434" t="s">
        <v>20</v>
      </c>
      <c r="D5998" s="434" t="s">
        <v>25</v>
      </c>
      <c r="E5998" s="434">
        <v>14</v>
      </c>
      <c r="F5998" s="434">
        <v>3236</v>
      </c>
      <c r="G5998" s="434">
        <v>6519</v>
      </c>
      <c r="H5998" s="434">
        <v>3998</v>
      </c>
      <c r="I5998" s="434">
        <v>101.7</v>
      </c>
      <c r="J5998" s="434">
        <v>6710</v>
      </c>
      <c r="K5998" s="434">
        <v>1990</v>
      </c>
    </row>
    <row r="5999" spans="1:11" x14ac:dyDescent="0.25">
      <c r="A5999" s="434">
        <v>257136220</v>
      </c>
      <c r="B5999" s="434">
        <v>190</v>
      </c>
      <c r="C5999" s="434" t="s">
        <v>59</v>
      </c>
      <c r="D5999" s="434" t="s">
        <v>13</v>
      </c>
      <c r="I5999" s="434">
        <v>10</v>
      </c>
      <c r="J5999" s="434">
        <v>0</v>
      </c>
      <c r="K5999" s="434">
        <v>1970</v>
      </c>
    </row>
    <row r="6000" spans="1:11" x14ac:dyDescent="0.25">
      <c r="A6000" s="434">
        <v>257136340</v>
      </c>
      <c r="B6000" s="434">
        <v>265482</v>
      </c>
      <c r="C6000" s="434" t="s">
        <v>59</v>
      </c>
      <c r="D6000" s="434" t="s">
        <v>13</v>
      </c>
      <c r="I6000" s="434">
        <v>11</v>
      </c>
      <c r="J6000" s="434">
        <v>0</v>
      </c>
      <c r="K6000" s="434">
        <v>1970</v>
      </c>
    </row>
    <row r="6001" spans="1:11" x14ac:dyDescent="0.25">
      <c r="A6001" s="434">
        <v>257136520</v>
      </c>
      <c r="B6001" s="434">
        <v>405707</v>
      </c>
      <c r="C6001" s="434" t="s">
        <v>59</v>
      </c>
      <c r="D6001" s="434" t="s">
        <v>13</v>
      </c>
      <c r="I6001" s="434">
        <v>12</v>
      </c>
      <c r="J6001" s="434">
        <v>0</v>
      </c>
      <c r="K6001" s="434">
        <v>1970</v>
      </c>
    </row>
    <row r="6002" spans="1:11" x14ac:dyDescent="0.25">
      <c r="A6002" s="434">
        <v>257136640</v>
      </c>
      <c r="B6002" s="434">
        <v>397715</v>
      </c>
      <c r="C6002" s="434" t="s">
        <v>59</v>
      </c>
      <c r="D6002" s="434" t="s">
        <v>13</v>
      </c>
      <c r="I6002" s="434">
        <v>11</v>
      </c>
    </row>
    <row r="6003" spans="1:11" x14ac:dyDescent="0.25">
      <c r="A6003" s="434">
        <v>257136720</v>
      </c>
      <c r="B6003" s="434">
        <v>1481094</v>
      </c>
      <c r="C6003" s="434" t="s">
        <v>59</v>
      </c>
      <c r="D6003" s="434" t="s">
        <v>13</v>
      </c>
      <c r="I6003" s="434">
        <v>14</v>
      </c>
      <c r="J6003" s="434">
        <v>0</v>
      </c>
      <c r="K6003" s="434">
        <v>1970</v>
      </c>
    </row>
    <row r="6004" spans="1:11" x14ac:dyDescent="0.25">
      <c r="A6004" s="434">
        <v>257136920</v>
      </c>
      <c r="B6004" s="434">
        <v>606124</v>
      </c>
      <c r="C6004" s="434" t="s">
        <v>59</v>
      </c>
      <c r="D6004" s="434" t="s">
        <v>13</v>
      </c>
      <c r="I6004" s="434">
        <v>11</v>
      </c>
      <c r="J6004" s="434">
        <v>0</v>
      </c>
      <c r="K6004" s="434">
        <v>1970</v>
      </c>
    </row>
    <row r="6005" spans="1:11" hidden="1" x14ac:dyDescent="0.25">
      <c r="A6005" s="434">
        <v>257137000</v>
      </c>
      <c r="B6005" s="434">
        <v>2565544</v>
      </c>
      <c r="C6005" s="434" t="s">
        <v>31</v>
      </c>
      <c r="D6005" s="434" t="s">
        <v>17</v>
      </c>
      <c r="E6005" s="434">
        <v>11.7</v>
      </c>
      <c r="F6005" s="434">
        <v>900</v>
      </c>
      <c r="G6005" s="434">
        <v>0</v>
      </c>
      <c r="H6005" s="434">
        <v>910</v>
      </c>
      <c r="I6005" s="434">
        <v>60.58</v>
      </c>
      <c r="J6005" s="434">
        <v>0</v>
      </c>
      <c r="K6005" s="434">
        <v>1972</v>
      </c>
    </row>
    <row r="6006" spans="1:11" x14ac:dyDescent="0.25">
      <c r="A6006" s="434">
        <v>257137420</v>
      </c>
      <c r="B6006" s="434">
        <v>1042471</v>
      </c>
      <c r="C6006" s="434" t="s">
        <v>59</v>
      </c>
      <c r="D6006" s="434" t="s">
        <v>13</v>
      </c>
      <c r="I6006" s="434">
        <v>11</v>
      </c>
      <c r="J6006" s="434">
        <v>0</v>
      </c>
      <c r="K6006" s="434">
        <v>1970</v>
      </c>
    </row>
    <row r="6007" spans="1:11" hidden="1" x14ac:dyDescent="0.25">
      <c r="A6007" s="434">
        <v>257137500</v>
      </c>
      <c r="B6007" s="434">
        <v>841949</v>
      </c>
      <c r="C6007" s="434" t="s">
        <v>56</v>
      </c>
      <c r="D6007" s="434" t="s">
        <v>13</v>
      </c>
      <c r="I6007" s="434">
        <v>15</v>
      </c>
    </row>
    <row r="6008" spans="1:11" x14ac:dyDescent="0.25">
      <c r="A6008" s="434">
        <v>257137640</v>
      </c>
      <c r="B6008" s="434">
        <v>798550</v>
      </c>
      <c r="C6008" s="434" t="s">
        <v>59</v>
      </c>
      <c r="D6008" s="434" t="s">
        <v>13</v>
      </c>
      <c r="I6008" s="434">
        <v>15</v>
      </c>
      <c r="J6008" s="434">
        <v>0</v>
      </c>
      <c r="K6008" s="434">
        <v>1970</v>
      </c>
    </row>
    <row r="6009" spans="1:11" x14ac:dyDescent="0.25">
      <c r="A6009" s="434">
        <v>257138000</v>
      </c>
      <c r="B6009" s="434">
        <v>762299</v>
      </c>
      <c r="C6009" s="434" t="s">
        <v>59</v>
      </c>
      <c r="D6009" s="434" t="s">
        <v>22</v>
      </c>
      <c r="E6009" s="434">
        <v>0</v>
      </c>
      <c r="F6009" s="434">
        <v>3400</v>
      </c>
      <c r="G6009" s="434">
        <v>0</v>
      </c>
      <c r="H6009" s="434">
        <v>3580</v>
      </c>
      <c r="I6009" s="434">
        <v>74</v>
      </c>
      <c r="J6009" s="434">
        <v>0</v>
      </c>
      <c r="K6009" s="434">
        <v>1970</v>
      </c>
    </row>
    <row r="6010" spans="1:11" x14ac:dyDescent="0.25">
      <c r="A6010" s="434">
        <v>257138040</v>
      </c>
      <c r="B6010" s="434">
        <v>3196</v>
      </c>
      <c r="C6010" s="434" t="s">
        <v>59</v>
      </c>
      <c r="D6010" s="434" t="s">
        <v>13</v>
      </c>
      <c r="I6010" s="434">
        <v>8</v>
      </c>
    </row>
    <row r="6011" spans="1:11" x14ac:dyDescent="0.25">
      <c r="A6011" s="434">
        <v>257138120</v>
      </c>
      <c r="B6011" s="434">
        <v>29772</v>
      </c>
      <c r="C6011" s="434" t="s">
        <v>59</v>
      </c>
      <c r="D6011" s="434" t="s">
        <v>13</v>
      </c>
      <c r="I6011" s="434">
        <v>10</v>
      </c>
      <c r="J6011" s="434">
        <v>0</v>
      </c>
      <c r="K6011" s="434">
        <v>1970</v>
      </c>
    </row>
    <row r="6012" spans="1:11" x14ac:dyDescent="0.25">
      <c r="A6012" s="434">
        <v>257138140</v>
      </c>
      <c r="B6012" s="434">
        <v>499621</v>
      </c>
      <c r="C6012" s="434" t="s">
        <v>59</v>
      </c>
      <c r="D6012" s="434" t="s">
        <v>13</v>
      </c>
      <c r="I6012" s="434">
        <v>10</v>
      </c>
      <c r="J6012" s="434">
        <v>0</v>
      </c>
      <c r="K6012" s="434">
        <v>1970</v>
      </c>
    </row>
    <row r="6013" spans="1:11" x14ac:dyDescent="0.25">
      <c r="A6013" s="434">
        <v>257138240</v>
      </c>
      <c r="B6013" s="434">
        <v>181238</v>
      </c>
      <c r="C6013" s="434" t="s">
        <v>59</v>
      </c>
      <c r="D6013" s="434" t="s">
        <v>13</v>
      </c>
      <c r="I6013" s="434">
        <v>10</v>
      </c>
      <c r="J6013" s="434">
        <v>0</v>
      </c>
      <c r="K6013" s="434">
        <v>1970</v>
      </c>
    </row>
    <row r="6014" spans="1:11" x14ac:dyDescent="0.25">
      <c r="A6014" s="434">
        <v>257138420</v>
      </c>
      <c r="B6014" s="434">
        <v>2588357</v>
      </c>
      <c r="C6014" s="434" t="s">
        <v>59</v>
      </c>
      <c r="D6014" s="434" t="s">
        <v>13</v>
      </c>
      <c r="I6014" s="434">
        <v>15</v>
      </c>
      <c r="J6014" s="434">
        <v>0</v>
      </c>
      <c r="K6014" s="434">
        <v>1970</v>
      </c>
    </row>
    <row r="6015" spans="1:11" hidden="1" x14ac:dyDescent="0.25">
      <c r="A6015" s="434">
        <v>257138600</v>
      </c>
      <c r="B6015" s="434">
        <v>47795</v>
      </c>
      <c r="C6015" s="434" t="s">
        <v>56</v>
      </c>
      <c r="D6015" s="434" t="s">
        <v>13</v>
      </c>
      <c r="I6015" s="434">
        <v>14</v>
      </c>
    </row>
    <row r="6016" spans="1:11" x14ac:dyDescent="0.25">
      <c r="A6016" s="434">
        <v>257138720</v>
      </c>
      <c r="B6016" s="434">
        <v>1124375</v>
      </c>
      <c r="C6016" s="434" t="s">
        <v>59</v>
      </c>
      <c r="D6016" s="434" t="s">
        <v>13</v>
      </c>
      <c r="I6016" s="434">
        <v>15</v>
      </c>
      <c r="J6016" s="434">
        <v>0</v>
      </c>
      <c r="K6016" s="434">
        <v>1970</v>
      </c>
    </row>
    <row r="6017" spans="1:11" x14ac:dyDescent="0.25">
      <c r="A6017" s="434">
        <v>257138820</v>
      </c>
      <c r="B6017" s="434">
        <v>2208913</v>
      </c>
      <c r="C6017" s="434" t="s">
        <v>59</v>
      </c>
      <c r="D6017" s="434" t="s">
        <v>13</v>
      </c>
      <c r="I6017" s="434">
        <v>13</v>
      </c>
      <c r="J6017" s="434">
        <v>0</v>
      </c>
      <c r="K6017" s="434">
        <v>1970</v>
      </c>
    </row>
    <row r="6018" spans="1:11" hidden="1" x14ac:dyDescent="0.25">
      <c r="A6018" s="434">
        <v>257139000</v>
      </c>
      <c r="B6018" s="434">
        <v>1487877</v>
      </c>
      <c r="C6018" s="434" t="s">
        <v>56</v>
      </c>
      <c r="D6018" s="434" t="s">
        <v>17</v>
      </c>
      <c r="E6018" s="434">
        <v>14.25</v>
      </c>
      <c r="F6018" s="434">
        <v>1900</v>
      </c>
      <c r="G6018" s="434">
        <v>840</v>
      </c>
      <c r="H6018" s="434">
        <v>1851</v>
      </c>
      <c r="I6018" s="434">
        <v>64.400000000000006</v>
      </c>
      <c r="J6018" s="434">
        <v>0</v>
      </c>
      <c r="K6018" s="434">
        <v>1990</v>
      </c>
    </row>
    <row r="6019" spans="1:11" x14ac:dyDescent="0.25">
      <c r="A6019" s="434">
        <v>257139040</v>
      </c>
      <c r="B6019" s="434">
        <v>925933</v>
      </c>
      <c r="C6019" s="434" t="s">
        <v>59</v>
      </c>
      <c r="D6019" s="434" t="s">
        <v>13</v>
      </c>
      <c r="I6019" s="434">
        <v>13</v>
      </c>
      <c r="J6019" s="434">
        <v>0</v>
      </c>
      <c r="K6019" s="434">
        <v>1970</v>
      </c>
    </row>
    <row r="6020" spans="1:11" x14ac:dyDescent="0.25">
      <c r="A6020" s="434">
        <v>257139120</v>
      </c>
      <c r="B6020" s="434">
        <v>1072993</v>
      </c>
      <c r="C6020" s="434" t="s">
        <v>59</v>
      </c>
      <c r="D6020" s="434" t="s">
        <v>13</v>
      </c>
      <c r="I6020" s="434">
        <v>14</v>
      </c>
      <c r="J6020" s="434">
        <v>0</v>
      </c>
      <c r="K6020" s="434">
        <v>1970</v>
      </c>
    </row>
    <row r="6021" spans="1:11" x14ac:dyDescent="0.25">
      <c r="A6021" s="434">
        <v>257139240</v>
      </c>
      <c r="B6021" s="434">
        <v>1919937</v>
      </c>
      <c r="C6021" s="434" t="s">
        <v>59</v>
      </c>
      <c r="D6021" s="434" t="s">
        <v>13</v>
      </c>
      <c r="I6021" s="434">
        <v>16</v>
      </c>
    </row>
    <row r="6022" spans="1:11" x14ac:dyDescent="0.25">
      <c r="A6022" s="434">
        <v>257139340</v>
      </c>
      <c r="B6022" s="434">
        <v>93631</v>
      </c>
      <c r="C6022" s="434" t="s">
        <v>59</v>
      </c>
      <c r="D6022" s="434" t="s">
        <v>13</v>
      </c>
      <c r="I6022" s="434">
        <v>10</v>
      </c>
      <c r="J6022" s="434">
        <v>0</v>
      </c>
      <c r="K6022" s="434">
        <v>1970</v>
      </c>
    </row>
    <row r="6023" spans="1:11" x14ac:dyDescent="0.25">
      <c r="A6023" s="434">
        <v>257139520</v>
      </c>
      <c r="B6023" s="434">
        <v>84363</v>
      </c>
      <c r="C6023" s="434" t="s">
        <v>59</v>
      </c>
      <c r="D6023" s="434" t="s">
        <v>13</v>
      </c>
      <c r="I6023" s="434">
        <v>15</v>
      </c>
      <c r="J6023" s="434">
        <v>0</v>
      </c>
      <c r="K6023" s="434">
        <v>1970</v>
      </c>
    </row>
    <row r="6024" spans="1:11" x14ac:dyDescent="0.25">
      <c r="A6024" s="434">
        <v>257140040</v>
      </c>
      <c r="B6024" s="434">
        <v>125630</v>
      </c>
      <c r="C6024" s="434" t="s">
        <v>59</v>
      </c>
      <c r="D6024" s="434" t="s">
        <v>13</v>
      </c>
      <c r="I6024" s="434">
        <v>11</v>
      </c>
      <c r="J6024" s="434">
        <v>0</v>
      </c>
      <c r="K6024" s="434">
        <v>1970</v>
      </c>
    </row>
    <row r="6025" spans="1:11" hidden="1" x14ac:dyDescent="0.25">
      <c r="A6025" s="434">
        <v>257140120</v>
      </c>
      <c r="B6025" s="434">
        <v>1745705</v>
      </c>
      <c r="C6025" s="434" t="s">
        <v>61</v>
      </c>
      <c r="D6025" s="434" t="s">
        <v>13</v>
      </c>
      <c r="I6025" s="434">
        <v>15</v>
      </c>
    </row>
    <row r="6026" spans="1:11" x14ac:dyDescent="0.25">
      <c r="A6026" s="434">
        <v>257140240</v>
      </c>
      <c r="B6026" s="434">
        <v>415324</v>
      </c>
      <c r="C6026" s="434" t="s">
        <v>59</v>
      </c>
      <c r="D6026" s="434" t="s">
        <v>13</v>
      </c>
      <c r="I6026" s="434">
        <v>10</v>
      </c>
      <c r="J6026" s="434">
        <v>0</v>
      </c>
      <c r="K6026" s="434">
        <v>1970</v>
      </c>
    </row>
    <row r="6027" spans="1:11" x14ac:dyDescent="0.25">
      <c r="A6027" s="434">
        <v>257140620</v>
      </c>
      <c r="B6027" s="434">
        <v>371992</v>
      </c>
      <c r="C6027" s="434" t="s">
        <v>59</v>
      </c>
      <c r="D6027" s="434" t="s">
        <v>13</v>
      </c>
      <c r="I6027" s="434">
        <v>9</v>
      </c>
      <c r="J6027" s="434">
        <v>0</v>
      </c>
      <c r="K6027" s="434">
        <v>1970</v>
      </c>
    </row>
    <row r="6028" spans="1:11" x14ac:dyDescent="0.25">
      <c r="A6028" s="434">
        <v>257140700</v>
      </c>
      <c r="B6028" s="434">
        <v>80437</v>
      </c>
      <c r="C6028" s="434" t="s">
        <v>59</v>
      </c>
      <c r="D6028" s="434" t="s">
        <v>13</v>
      </c>
      <c r="I6028" s="434">
        <v>11</v>
      </c>
    </row>
    <row r="6029" spans="1:11" x14ac:dyDescent="0.25">
      <c r="A6029" s="434">
        <v>257140920</v>
      </c>
      <c r="B6029" s="434">
        <v>420807</v>
      </c>
      <c r="C6029" s="434" t="s">
        <v>59</v>
      </c>
      <c r="D6029" s="434" t="s">
        <v>13</v>
      </c>
      <c r="I6029" s="434">
        <v>11</v>
      </c>
      <c r="J6029" s="434">
        <v>0</v>
      </c>
      <c r="K6029" s="434">
        <v>1970</v>
      </c>
    </row>
    <row r="6030" spans="1:11" hidden="1" x14ac:dyDescent="0.25">
      <c r="A6030" s="434">
        <v>257141000</v>
      </c>
      <c r="B6030" s="434">
        <v>322448</v>
      </c>
      <c r="C6030" s="434" t="s">
        <v>61</v>
      </c>
      <c r="D6030" s="434" t="s">
        <v>22</v>
      </c>
      <c r="E6030" s="434">
        <v>10.5</v>
      </c>
      <c r="F6030" s="434">
        <v>1800</v>
      </c>
      <c r="G6030" s="434">
        <v>3735</v>
      </c>
      <c r="H6030" s="434">
        <v>2446</v>
      </c>
      <c r="I6030" s="434">
        <v>87.9</v>
      </c>
      <c r="J6030" s="434">
        <v>0</v>
      </c>
      <c r="K6030" s="434">
        <v>1992</v>
      </c>
    </row>
    <row r="6031" spans="1:11" x14ac:dyDescent="0.25">
      <c r="A6031" s="434">
        <v>257141020</v>
      </c>
      <c r="B6031" s="434">
        <v>191257</v>
      </c>
      <c r="C6031" s="434" t="s">
        <v>59</v>
      </c>
      <c r="D6031" s="434" t="s">
        <v>13</v>
      </c>
      <c r="I6031" s="434">
        <v>9</v>
      </c>
      <c r="J6031" s="434">
        <v>0</v>
      </c>
      <c r="K6031" s="434">
        <v>1970</v>
      </c>
    </row>
    <row r="6032" spans="1:11" x14ac:dyDescent="0.25">
      <c r="A6032" s="434">
        <v>257141320</v>
      </c>
      <c r="B6032" s="434">
        <v>460026</v>
      </c>
      <c r="C6032" s="434" t="s">
        <v>59</v>
      </c>
      <c r="D6032" s="434" t="s">
        <v>13</v>
      </c>
      <c r="I6032" s="434">
        <v>12</v>
      </c>
      <c r="J6032" s="434">
        <v>0</v>
      </c>
      <c r="K6032" s="434">
        <v>1970</v>
      </c>
    </row>
    <row r="6033" spans="1:11" x14ac:dyDescent="0.25">
      <c r="A6033" s="434">
        <v>257141720</v>
      </c>
      <c r="B6033" s="434">
        <v>567018</v>
      </c>
      <c r="C6033" s="434" t="s">
        <v>59</v>
      </c>
      <c r="D6033" s="434" t="s">
        <v>13</v>
      </c>
      <c r="I6033" s="434">
        <v>11</v>
      </c>
      <c r="J6033" s="434">
        <v>0</v>
      </c>
      <c r="K6033" s="434">
        <v>1970</v>
      </c>
    </row>
    <row r="6034" spans="1:11" x14ac:dyDescent="0.25">
      <c r="A6034" s="434">
        <v>257141820</v>
      </c>
      <c r="B6034" s="434">
        <v>216434</v>
      </c>
      <c r="C6034" s="434" t="s">
        <v>59</v>
      </c>
      <c r="D6034" s="434" t="s">
        <v>13</v>
      </c>
      <c r="I6034" s="434">
        <v>12</v>
      </c>
      <c r="J6034" s="434">
        <v>0</v>
      </c>
      <c r="K6034" s="434">
        <v>1970</v>
      </c>
    </row>
    <row r="6035" spans="1:11" x14ac:dyDescent="0.25">
      <c r="A6035" s="434">
        <v>257141940</v>
      </c>
      <c r="B6035" s="434">
        <v>552734</v>
      </c>
      <c r="C6035" s="434" t="s">
        <v>59</v>
      </c>
      <c r="D6035" s="434" t="s">
        <v>13</v>
      </c>
      <c r="I6035" s="434">
        <v>11</v>
      </c>
      <c r="J6035" s="434">
        <v>0</v>
      </c>
      <c r="K6035" s="434">
        <v>1970</v>
      </c>
    </row>
    <row r="6036" spans="1:11" hidden="1" x14ac:dyDescent="0.25">
      <c r="A6036" s="434">
        <v>257142000</v>
      </c>
      <c r="B6036" s="434">
        <v>10739</v>
      </c>
      <c r="C6036" s="434" t="s">
        <v>20</v>
      </c>
      <c r="D6036" s="434" t="s">
        <v>29</v>
      </c>
      <c r="E6036" s="434">
        <v>14.6</v>
      </c>
      <c r="F6036" s="434">
        <v>8562</v>
      </c>
      <c r="G6036" s="434">
        <v>47363</v>
      </c>
      <c r="H6036" s="434">
        <v>27526</v>
      </c>
      <c r="I6036" s="434">
        <v>182.9</v>
      </c>
      <c r="J6036" s="434">
        <v>51911</v>
      </c>
      <c r="K6036" s="434">
        <v>1999</v>
      </c>
    </row>
    <row r="6037" spans="1:11" x14ac:dyDescent="0.25">
      <c r="A6037" s="434">
        <v>257142040</v>
      </c>
      <c r="B6037" s="434">
        <v>253302</v>
      </c>
      <c r="C6037" s="434" t="s">
        <v>59</v>
      </c>
      <c r="D6037" s="434" t="s">
        <v>13</v>
      </c>
      <c r="I6037" s="434">
        <v>12</v>
      </c>
      <c r="J6037" s="434">
        <v>0</v>
      </c>
      <c r="K6037" s="434">
        <v>1970</v>
      </c>
    </row>
    <row r="6038" spans="1:11" hidden="1" x14ac:dyDescent="0.25">
      <c r="A6038" s="434">
        <v>257142400</v>
      </c>
      <c r="B6038" s="434">
        <v>368303</v>
      </c>
      <c r="C6038" s="434" t="s">
        <v>54</v>
      </c>
      <c r="D6038" s="434" t="s">
        <v>13</v>
      </c>
      <c r="E6038" s="434">
        <v>0</v>
      </c>
      <c r="F6038" s="434">
        <v>552</v>
      </c>
      <c r="G6038" s="434">
        <v>0</v>
      </c>
      <c r="H6038" s="434">
        <v>103</v>
      </c>
      <c r="I6038" s="434">
        <v>24.44</v>
      </c>
      <c r="J6038" s="434">
        <v>0</v>
      </c>
      <c r="K6038" s="434">
        <v>1956</v>
      </c>
    </row>
    <row r="6039" spans="1:11" x14ac:dyDescent="0.25">
      <c r="A6039" s="434">
        <v>257142520</v>
      </c>
      <c r="B6039" s="434">
        <v>1005295</v>
      </c>
      <c r="C6039" s="434" t="s">
        <v>59</v>
      </c>
      <c r="D6039" s="434" t="s">
        <v>13</v>
      </c>
      <c r="I6039" s="434">
        <v>15</v>
      </c>
      <c r="J6039" s="434">
        <v>0</v>
      </c>
      <c r="K6039" s="434">
        <v>1970</v>
      </c>
    </row>
    <row r="6040" spans="1:11" hidden="1" x14ac:dyDescent="0.25">
      <c r="A6040" s="434">
        <v>257142600</v>
      </c>
      <c r="B6040" s="434">
        <v>792821</v>
      </c>
      <c r="C6040" s="434" t="s">
        <v>39</v>
      </c>
      <c r="D6040" s="434" t="s">
        <v>13</v>
      </c>
      <c r="E6040" s="434">
        <v>35</v>
      </c>
      <c r="F6040" s="434">
        <v>2698</v>
      </c>
      <c r="G6040" s="434">
        <v>50</v>
      </c>
      <c r="H6040" s="434">
        <v>236</v>
      </c>
      <c r="I6040" s="434">
        <v>27.5</v>
      </c>
      <c r="J6040" s="434">
        <v>0</v>
      </c>
      <c r="K6040" s="434">
        <v>1991</v>
      </c>
    </row>
    <row r="6041" spans="1:11" x14ac:dyDescent="0.25">
      <c r="A6041" s="434">
        <v>257142620</v>
      </c>
      <c r="B6041" s="434">
        <v>188852</v>
      </c>
      <c r="C6041" s="434" t="s">
        <v>59</v>
      </c>
      <c r="D6041" s="434" t="s">
        <v>13</v>
      </c>
      <c r="I6041" s="434">
        <v>10</v>
      </c>
      <c r="J6041" s="434">
        <v>0</v>
      </c>
      <c r="K6041" s="434">
        <v>1970</v>
      </c>
    </row>
    <row r="6042" spans="1:11" hidden="1" x14ac:dyDescent="0.25">
      <c r="A6042" s="434">
        <v>257142900</v>
      </c>
      <c r="B6042" s="434">
        <v>486581</v>
      </c>
      <c r="C6042" s="434" t="s">
        <v>61</v>
      </c>
      <c r="D6042" s="434" t="s">
        <v>13</v>
      </c>
      <c r="I6042" s="434">
        <v>14</v>
      </c>
    </row>
    <row r="6043" spans="1:11" x14ac:dyDescent="0.25">
      <c r="A6043" s="434">
        <v>257142920</v>
      </c>
      <c r="B6043" s="434">
        <v>472942</v>
      </c>
      <c r="C6043" s="434" t="s">
        <v>59</v>
      </c>
      <c r="D6043" s="434" t="s">
        <v>13</v>
      </c>
      <c r="I6043" s="434">
        <v>8</v>
      </c>
      <c r="J6043" s="434">
        <v>0</v>
      </c>
      <c r="K6043" s="434">
        <v>1970</v>
      </c>
    </row>
    <row r="6044" spans="1:11" hidden="1" x14ac:dyDescent="0.25">
      <c r="A6044" s="434">
        <v>257143000</v>
      </c>
      <c r="B6044" s="434">
        <v>805842</v>
      </c>
      <c r="C6044" s="434" t="s">
        <v>46</v>
      </c>
      <c r="D6044" s="434" t="s">
        <v>22</v>
      </c>
      <c r="E6044" s="434">
        <v>12</v>
      </c>
      <c r="F6044" s="434">
        <v>6962</v>
      </c>
      <c r="G6044" s="434">
        <v>5944</v>
      </c>
      <c r="H6044" s="434">
        <v>5211</v>
      </c>
      <c r="I6044" s="434">
        <v>93.9</v>
      </c>
      <c r="J6044" s="434">
        <v>0</v>
      </c>
      <c r="K6044" s="434">
        <v>2009</v>
      </c>
    </row>
    <row r="6045" spans="1:11" x14ac:dyDescent="0.25">
      <c r="A6045" s="434">
        <v>257143720</v>
      </c>
      <c r="B6045" s="434">
        <v>882105</v>
      </c>
      <c r="C6045" s="434" t="s">
        <v>59</v>
      </c>
      <c r="D6045" s="434" t="s">
        <v>13</v>
      </c>
      <c r="I6045" s="434">
        <v>13</v>
      </c>
    </row>
    <row r="6046" spans="1:11" x14ac:dyDescent="0.25">
      <c r="A6046" s="434">
        <v>257143740</v>
      </c>
      <c r="B6046" s="434">
        <v>1701984</v>
      </c>
      <c r="C6046" s="434" t="s">
        <v>59</v>
      </c>
      <c r="D6046" s="434" t="s">
        <v>13</v>
      </c>
      <c r="I6046" s="434">
        <v>13</v>
      </c>
      <c r="J6046" s="434">
        <v>0</v>
      </c>
      <c r="K6046" s="434">
        <v>1970</v>
      </c>
    </row>
    <row r="6047" spans="1:11" x14ac:dyDescent="0.25">
      <c r="A6047" s="434">
        <v>257143920</v>
      </c>
      <c r="B6047" s="434">
        <v>66985</v>
      </c>
      <c r="C6047" s="434" t="s">
        <v>59</v>
      </c>
      <c r="D6047" s="434" t="s">
        <v>13</v>
      </c>
      <c r="I6047" s="434">
        <v>9</v>
      </c>
      <c r="J6047" s="434">
        <v>0</v>
      </c>
      <c r="K6047" s="434">
        <v>1970</v>
      </c>
    </row>
    <row r="6048" spans="1:11" x14ac:dyDescent="0.25">
      <c r="A6048" s="434">
        <v>257144020</v>
      </c>
      <c r="B6048" s="434">
        <v>341120</v>
      </c>
      <c r="C6048" s="434" t="s">
        <v>59</v>
      </c>
      <c r="D6048" s="434" t="s">
        <v>13</v>
      </c>
      <c r="I6048" s="434">
        <v>11</v>
      </c>
      <c r="J6048" s="434">
        <v>0</v>
      </c>
      <c r="K6048" s="434">
        <v>1970</v>
      </c>
    </row>
    <row r="6049" spans="1:11" x14ac:dyDescent="0.25">
      <c r="A6049" s="434">
        <v>257144040</v>
      </c>
      <c r="B6049" s="434">
        <v>485498</v>
      </c>
      <c r="C6049" s="434" t="s">
        <v>59</v>
      </c>
      <c r="D6049" s="434" t="s">
        <v>13</v>
      </c>
      <c r="I6049" s="434">
        <v>11</v>
      </c>
      <c r="J6049" s="434">
        <v>0</v>
      </c>
      <c r="K6049" s="434">
        <v>1970</v>
      </c>
    </row>
    <row r="6050" spans="1:11" x14ac:dyDescent="0.25">
      <c r="A6050" s="434">
        <v>257144120</v>
      </c>
      <c r="B6050" s="434">
        <v>2475044</v>
      </c>
      <c r="C6050" s="434" t="s">
        <v>59</v>
      </c>
      <c r="D6050" s="434" t="s">
        <v>13</v>
      </c>
      <c r="I6050" s="434">
        <v>12</v>
      </c>
      <c r="J6050" s="434">
        <v>0</v>
      </c>
      <c r="K6050" s="434">
        <v>1970</v>
      </c>
    </row>
    <row r="6051" spans="1:11" x14ac:dyDescent="0.25">
      <c r="A6051" s="434">
        <v>257144220</v>
      </c>
      <c r="B6051" s="434">
        <v>486614</v>
      </c>
      <c r="C6051" s="434" t="s">
        <v>59</v>
      </c>
      <c r="D6051" s="434" t="s">
        <v>13</v>
      </c>
      <c r="I6051" s="434">
        <v>12</v>
      </c>
      <c r="J6051" s="434">
        <v>0</v>
      </c>
      <c r="K6051" s="434">
        <v>1970</v>
      </c>
    </row>
    <row r="6052" spans="1:11" x14ac:dyDescent="0.25">
      <c r="A6052" s="434">
        <v>257144240</v>
      </c>
      <c r="B6052" s="434">
        <v>529948</v>
      </c>
      <c r="C6052" s="434" t="s">
        <v>59</v>
      </c>
      <c r="D6052" s="434" t="s">
        <v>13</v>
      </c>
      <c r="I6052" s="434">
        <v>13</v>
      </c>
      <c r="J6052" s="434">
        <v>0</v>
      </c>
      <c r="K6052" s="434">
        <v>1970</v>
      </c>
    </row>
    <row r="6053" spans="1:11" hidden="1" x14ac:dyDescent="0.25">
      <c r="A6053" s="434">
        <v>257144400</v>
      </c>
      <c r="B6053" s="434">
        <v>1665066</v>
      </c>
      <c r="C6053" s="434" t="s">
        <v>54</v>
      </c>
      <c r="D6053" s="434" t="s">
        <v>13</v>
      </c>
      <c r="E6053" s="434">
        <v>13</v>
      </c>
      <c r="F6053" s="434">
        <v>1416</v>
      </c>
      <c r="G6053" s="434">
        <v>0</v>
      </c>
      <c r="H6053" s="434">
        <v>140</v>
      </c>
      <c r="I6053" s="434">
        <v>26.82</v>
      </c>
      <c r="J6053" s="434">
        <v>0</v>
      </c>
      <c r="K6053" s="434">
        <v>1964</v>
      </c>
    </row>
    <row r="6054" spans="1:11" hidden="1" x14ac:dyDescent="0.25">
      <c r="A6054" s="434">
        <v>257144700</v>
      </c>
      <c r="B6054" s="434">
        <v>3592918</v>
      </c>
      <c r="C6054" s="434" t="s">
        <v>42</v>
      </c>
      <c r="D6054" s="434" t="s">
        <v>25</v>
      </c>
      <c r="E6054" s="434">
        <v>20</v>
      </c>
      <c r="F6054" s="434">
        <v>10140</v>
      </c>
      <c r="G6054" s="434">
        <v>1376</v>
      </c>
      <c r="H6054" s="434">
        <v>7536</v>
      </c>
      <c r="I6054" s="434">
        <v>129.9</v>
      </c>
      <c r="K6054" s="434">
        <v>2011</v>
      </c>
    </row>
    <row r="6055" spans="1:11" x14ac:dyDescent="0.25">
      <c r="A6055" s="434">
        <v>257144720</v>
      </c>
      <c r="B6055" s="434">
        <v>66376</v>
      </c>
      <c r="C6055" s="434" t="s">
        <v>59</v>
      </c>
      <c r="D6055" s="434" t="s">
        <v>13</v>
      </c>
      <c r="I6055" s="434">
        <v>10</v>
      </c>
      <c r="J6055" s="434">
        <v>0</v>
      </c>
      <c r="K6055" s="434">
        <v>1970</v>
      </c>
    </row>
    <row r="6056" spans="1:11" x14ac:dyDescent="0.25">
      <c r="A6056" s="434">
        <v>257144920</v>
      </c>
      <c r="B6056" s="434">
        <v>1965684</v>
      </c>
      <c r="C6056" s="434" t="s">
        <v>59</v>
      </c>
      <c r="D6056" s="434" t="s">
        <v>13</v>
      </c>
      <c r="I6056" s="434">
        <v>10</v>
      </c>
      <c r="J6056" s="434">
        <v>0</v>
      </c>
      <c r="K6056" s="434">
        <v>1970</v>
      </c>
    </row>
    <row r="6057" spans="1:11" hidden="1" x14ac:dyDescent="0.25">
      <c r="A6057" s="434">
        <v>257145000</v>
      </c>
      <c r="B6057" s="434">
        <v>3296</v>
      </c>
      <c r="C6057" s="434" t="s">
        <v>20</v>
      </c>
      <c r="D6057" s="434" t="s">
        <v>29</v>
      </c>
      <c r="E6057" s="434">
        <v>14.5</v>
      </c>
      <c r="F6057" s="434">
        <v>10680</v>
      </c>
      <c r="G6057" s="434">
        <v>49622</v>
      </c>
      <c r="H6057" s="434">
        <v>30521</v>
      </c>
      <c r="I6057" s="434">
        <v>182.66</v>
      </c>
      <c r="J6057" s="434">
        <v>51781</v>
      </c>
      <c r="K6057" s="434">
        <v>2014</v>
      </c>
    </row>
    <row r="6058" spans="1:11" x14ac:dyDescent="0.25">
      <c r="A6058" s="434">
        <v>257145220</v>
      </c>
      <c r="B6058" s="434">
        <v>409292</v>
      </c>
      <c r="C6058" s="434" t="s">
        <v>59</v>
      </c>
      <c r="D6058" s="434" t="s">
        <v>13</v>
      </c>
      <c r="I6058" s="434">
        <v>12</v>
      </c>
      <c r="J6058" s="434">
        <v>0</v>
      </c>
      <c r="K6058" s="434">
        <v>1970</v>
      </c>
    </row>
    <row r="6059" spans="1:11" x14ac:dyDescent="0.25">
      <c r="A6059" s="434">
        <v>257145520</v>
      </c>
      <c r="B6059" s="434">
        <v>378817</v>
      </c>
      <c r="C6059" s="434" t="s">
        <v>59</v>
      </c>
      <c r="D6059" s="434" t="s">
        <v>13</v>
      </c>
      <c r="I6059" s="434">
        <v>12</v>
      </c>
      <c r="J6059" s="434">
        <v>0</v>
      </c>
      <c r="K6059" s="434">
        <v>1970</v>
      </c>
    </row>
    <row r="6060" spans="1:11" hidden="1" x14ac:dyDescent="0.25">
      <c r="A6060" s="434">
        <v>257145800</v>
      </c>
      <c r="B6060" s="434">
        <v>166286</v>
      </c>
      <c r="C6060" s="434" t="s">
        <v>61</v>
      </c>
      <c r="D6060" s="434" t="s">
        <v>13</v>
      </c>
      <c r="I6060" s="434">
        <v>10</v>
      </c>
    </row>
    <row r="6061" spans="1:11" x14ac:dyDescent="0.25">
      <c r="A6061" s="434">
        <v>257145820</v>
      </c>
      <c r="B6061" s="434">
        <v>860044</v>
      </c>
      <c r="C6061" s="434" t="s">
        <v>59</v>
      </c>
      <c r="D6061" s="434" t="s">
        <v>13</v>
      </c>
      <c r="I6061" s="434">
        <v>19</v>
      </c>
      <c r="J6061" s="434">
        <v>0</v>
      </c>
      <c r="K6061" s="434">
        <v>1970</v>
      </c>
    </row>
    <row r="6062" spans="1:11" hidden="1" x14ac:dyDescent="0.25">
      <c r="A6062" s="434">
        <v>257146000</v>
      </c>
      <c r="B6062" s="434">
        <v>299500</v>
      </c>
      <c r="C6062" s="434" t="s">
        <v>56</v>
      </c>
      <c r="D6062" s="434" t="s">
        <v>17</v>
      </c>
      <c r="E6062" s="434">
        <v>11.5</v>
      </c>
      <c r="F6062" s="434">
        <v>810</v>
      </c>
      <c r="G6062" s="434">
        <v>221</v>
      </c>
      <c r="H6062" s="434">
        <v>416</v>
      </c>
      <c r="I6062" s="434">
        <v>32.24</v>
      </c>
      <c r="J6062" s="434">
        <v>0</v>
      </c>
      <c r="K6062" s="434">
        <v>1984</v>
      </c>
    </row>
    <row r="6063" spans="1:11" x14ac:dyDescent="0.25">
      <c r="A6063" s="434">
        <v>257146020</v>
      </c>
      <c r="B6063" s="434">
        <v>643349</v>
      </c>
      <c r="C6063" s="434" t="s">
        <v>59</v>
      </c>
      <c r="D6063" s="434" t="s">
        <v>13</v>
      </c>
      <c r="I6063" s="434">
        <v>11</v>
      </c>
      <c r="J6063" s="434">
        <v>0</v>
      </c>
      <c r="K6063" s="434">
        <v>1970</v>
      </c>
    </row>
    <row r="6064" spans="1:11" x14ac:dyDescent="0.25">
      <c r="A6064" s="434">
        <v>257146120</v>
      </c>
      <c r="B6064" s="434">
        <v>456470</v>
      </c>
      <c r="C6064" s="434" t="s">
        <v>59</v>
      </c>
      <c r="D6064" s="434" t="s">
        <v>13</v>
      </c>
      <c r="I6064" s="434">
        <v>10</v>
      </c>
      <c r="J6064" s="434">
        <v>0</v>
      </c>
      <c r="K6064" s="434">
        <v>1970</v>
      </c>
    </row>
    <row r="6065" spans="1:11" x14ac:dyDescent="0.25">
      <c r="A6065" s="434">
        <v>257146440</v>
      </c>
      <c r="B6065" s="434">
        <v>990944</v>
      </c>
      <c r="C6065" s="434" t="s">
        <v>59</v>
      </c>
      <c r="D6065" s="434" t="s">
        <v>13</v>
      </c>
      <c r="I6065" s="434">
        <v>14</v>
      </c>
      <c r="J6065" s="434">
        <v>0</v>
      </c>
      <c r="K6065" s="434">
        <v>1970</v>
      </c>
    </row>
    <row r="6066" spans="1:11" x14ac:dyDescent="0.25">
      <c r="A6066" s="434">
        <v>257146520</v>
      </c>
      <c r="B6066" s="434">
        <v>462951</v>
      </c>
      <c r="C6066" s="434" t="s">
        <v>59</v>
      </c>
      <c r="D6066" s="434" t="s">
        <v>13</v>
      </c>
      <c r="I6066" s="434">
        <v>10</v>
      </c>
      <c r="J6066" s="434">
        <v>0</v>
      </c>
      <c r="K6066" s="434">
        <v>1970</v>
      </c>
    </row>
    <row r="6067" spans="1:11" x14ac:dyDescent="0.25">
      <c r="A6067" s="434">
        <v>257146640</v>
      </c>
      <c r="B6067" s="434">
        <v>508140</v>
      </c>
      <c r="C6067" s="434" t="s">
        <v>59</v>
      </c>
      <c r="D6067" s="434" t="s">
        <v>13</v>
      </c>
      <c r="I6067" s="434">
        <v>11</v>
      </c>
      <c r="J6067" s="434">
        <v>0</v>
      </c>
      <c r="K6067" s="434">
        <v>1970</v>
      </c>
    </row>
    <row r="6068" spans="1:11" hidden="1" x14ac:dyDescent="0.25">
      <c r="A6068" s="434">
        <v>257146700</v>
      </c>
      <c r="B6068" s="434">
        <v>189788</v>
      </c>
      <c r="C6068" s="434" t="s">
        <v>39</v>
      </c>
      <c r="D6068" s="434" t="s">
        <v>13</v>
      </c>
      <c r="F6068" s="434">
        <v>221</v>
      </c>
      <c r="H6068" s="434">
        <v>101</v>
      </c>
      <c r="I6068" s="434">
        <v>24.7</v>
      </c>
      <c r="K6068" s="434">
        <v>1990</v>
      </c>
    </row>
    <row r="6069" spans="1:11" x14ac:dyDescent="0.25">
      <c r="A6069" s="434">
        <v>257146800</v>
      </c>
      <c r="B6069" s="434">
        <v>677615</v>
      </c>
      <c r="C6069" s="434" t="s">
        <v>59</v>
      </c>
      <c r="D6069" s="434" t="s">
        <v>13</v>
      </c>
      <c r="I6069" s="434">
        <v>9</v>
      </c>
      <c r="J6069" s="434">
        <v>0</v>
      </c>
      <c r="K6069" s="434">
        <v>1970</v>
      </c>
    </row>
    <row r="6070" spans="1:11" x14ac:dyDescent="0.25">
      <c r="A6070" s="434">
        <v>257146820</v>
      </c>
      <c r="B6070" s="434">
        <v>171567</v>
      </c>
      <c r="C6070" s="434" t="s">
        <v>59</v>
      </c>
      <c r="D6070" s="434" t="s">
        <v>13</v>
      </c>
      <c r="I6070" s="434">
        <v>12</v>
      </c>
      <c r="J6070" s="434">
        <v>0</v>
      </c>
      <c r="K6070" s="434">
        <v>1970</v>
      </c>
    </row>
    <row r="6071" spans="1:11" hidden="1" x14ac:dyDescent="0.25">
      <c r="A6071" s="434">
        <v>257147000</v>
      </c>
      <c r="B6071" s="434">
        <v>1057969</v>
      </c>
      <c r="C6071" s="434" t="s">
        <v>42</v>
      </c>
      <c r="D6071" s="434" t="s">
        <v>17</v>
      </c>
      <c r="E6071" s="434">
        <v>14.5</v>
      </c>
      <c r="F6071" s="434">
        <v>1620</v>
      </c>
      <c r="G6071" s="434">
        <v>320</v>
      </c>
      <c r="H6071" s="434">
        <v>2872</v>
      </c>
      <c r="I6071" s="434">
        <v>69.900000000000006</v>
      </c>
      <c r="J6071" s="434">
        <v>0</v>
      </c>
      <c r="K6071" s="434">
        <v>2017</v>
      </c>
    </row>
    <row r="6072" spans="1:11" x14ac:dyDescent="0.25">
      <c r="A6072" s="434">
        <v>257147320</v>
      </c>
      <c r="B6072" s="434">
        <v>3458131</v>
      </c>
      <c r="C6072" s="434" t="s">
        <v>59</v>
      </c>
      <c r="D6072" s="434" t="s">
        <v>13</v>
      </c>
      <c r="I6072" s="434">
        <v>10</v>
      </c>
    </row>
    <row r="6073" spans="1:11" x14ac:dyDescent="0.25">
      <c r="A6073" s="434">
        <v>257147500</v>
      </c>
      <c r="B6073" s="434">
        <v>434710</v>
      </c>
      <c r="C6073" s="434" t="s">
        <v>59</v>
      </c>
      <c r="D6073" s="434" t="s">
        <v>13</v>
      </c>
      <c r="I6073" s="434">
        <v>8</v>
      </c>
      <c r="J6073" s="434">
        <v>0</v>
      </c>
      <c r="K6073" s="434">
        <v>1970</v>
      </c>
    </row>
    <row r="6074" spans="1:11" x14ac:dyDescent="0.25">
      <c r="A6074" s="434">
        <v>257147820</v>
      </c>
      <c r="B6074" s="434">
        <v>175954</v>
      </c>
      <c r="C6074" s="434" t="s">
        <v>59</v>
      </c>
      <c r="D6074" s="434" t="s">
        <v>13</v>
      </c>
      <c r="I6074" s="434">
        <v>9</v>
      </c>
      <c r="J6074" s="434">
        <v>0</v>
      </c>
      <c r="K6074" s="434">
        <v>1970</v>
      </c>
    </row>
    <row r="6075" spans="1:11" x14ac:dyDescent="0.25">
      <c r="A6075" s="434">
        <v>257147900</v>
      </c>
      <c r="B6075" s="434">
        <v>438199</v>
      </c>
      <c r="C6075" s="434" t="s">
        <v>59</v>
      </c>
      <c r="D6075" s="434" t="s">
        <v>13</v>
      </c>
      <c r="I6075" s="434">
        <v>11</v>
      </c>
      <c r="J6075" s="434">
        <v>0</v>
      </c>
      <c r="K6075" s="434">
        <v>1970</v>
      </c>
    </row>
    <row r="6076" spans="1:11" x14ac:dyDescent="0.25">
      <c r="A6076" s="434">
        <v>257147920</v>
      </c>
      <c r="B6076" s="434">
        <v>2616751</v>
      </c>
      <c r="C6076" s="434" t="s">
        <v>59</v>
      </c>
      <c r="D6076" s="434" t="s">
        <v>13</v>
      </c>
      <c r="I6076" s="434">
        <v>16</v>
      </c>
      <c r="J6076" s="434">
        <v>0</v>
      </c>
      <c r="K6076" s="434">
        <v>1970</v>
      </c>
    </row>
    <row r="6077" spans="1:11" hidden="1" x14ac:dyDescent="0.25">
      <c r="A6077" s="434">
        <v>257148000</v>
      </c>
      <c r="B6077" s="434">
        <v>1186755</v>
      </c>
      <c r="C6077" s="434" t="s">
        <v>54</v>
      </c>
      <c r="D6077" s="434" t="s">
        <v>17</v>
      </c>
      <c r="E6077" s="434">
        <v>13.4</v>
      </c>
      <c r="F6077" s="434">
        <v>3038</v>
      </c>
      <c r="G6077" s="434">
        <v>285</v>
      </c>
      <c r="H6077" s="434">
        <v>369</v>
      </c>
      <c r="I6077" s="434">
        <v>30.3</v>
      </c>
      <c r="J6077" s="434">
        <v>0</v>
      </c>
      <c r="K6077" s="434">
        <v>1997</v>
      </c>
    </row>
    <row r="6078" spans="1:11" x14ac:dyDescent="0.25">
      <c r="A6078" s="434">
        <v>257148020</v>
      </c>
      <c r="B6078" s="434">
        <v>309131</v>
      </c>
      <c r="C6078" s="434" t="s">
        <v>59</v>
      </c>
      <c r="D6078" s="434" t="s">
        <v>13</v>
      </c>
      <c r="I6078" s="434">
        <v>14</v>
      </c>
      <c r="J6078" s="434">
        <v>0</v>
      </c>
      <c r="K6078" s="434">
        <v>1970</v>
      </c>
    </row>
    <row r="6079" spans="1:11" x14ac:dyDescent="0.25">
      <c r="A6079" s="434">
        <v>257148220</v>
      </c>
      <c r="B6079" s="434">
        <v>153983</v>
      </c>
      <c r="C6079" s="434" t="s">
        <v>59</v>
      </c>
      <c r="D6079" s="434" t="s">
        <v>13</v>
      </c>
      <c r="I6079" s="434">
        <v>18</v>
      </c>
    </row>
    <row r="6080" spans="1:11" x14ac:dyDescent="0.25">
      <c r="A6080" s="434">
        <v>257148420</v>
      </c>
      <c r="B6080" s="434">
        <v>875340</v>
      </c>
      <c r="C6080" s="434" t="s">
        <v>59</v>
      </c>
      <c r="D6080" s="434" t="s">
        <v>13</v>
      </c>
      <c r="I6080" s="434">
        <v>15</v>
      </c>
      <c r="J6080" s="434">
        <v>0</v>
      </c>
      <c r="K6080" s="434">
        <v>1970</v>
      </c>
    </row>
    <row r="6081" spans="1:11" x14ac:dyDescent="0.25">
      <c r="A6081" s="434">
        <v>257148520</v>
      </c>
      <c r="B6081" s="434">
        <v>361075</v>
      </c>
      <c r="C6081" s="434" t="s">
        <v>59</v>
      </c>
      <c r="D6081" s="434" t="s">
        <v>13</v>
      </c>
      <c r="I6081" s="434">
        <v>11</v>
      </c>
      <c r="J6081" s="434">
        <v>0</v>
      </c>
      <c r="K6081" s="434">
        <v>1970</v>
      </c>
    </row>
    <row r="6082" spans="1:11" x14ac:dyDescent="0.25">
      <c r="A6082" s="434">
        <v>257149000</v>
      </c>
      <c r="B6082" s="434">
        <v>2552981</v>
      </c>
      <c r="C6082" s="434" t="s">
        <v>59</v>
      </c>
      <c r="D6082" s="434" t="s">
        <v>13</v>
      </c>
      <c r="E6082" s="434">
        <v>0</v>
      </c>
      <c r="F6082" s="434">
        <v>824</v>
      </c>
      <c r="G6082" s="434">
        <v>0</v>
      </c>
      <c r="H6082" s="434">
        <v>496</v>
      </c>
      <c r="I6082" s="434">
        <v>27.48</v>
      </c>
      <c r="J6082" s="434">
        <v>0</v>
      </c>
      <c r="K6082" s="434">
        <v>1970</v>
      </c>
    </row>
    <row r="6083" spans="1:11" x14ac:dyDescent="0.25">
      <c r="A6083" s="434">
        <v>257149020</v>
      </c>
      <c r="B6083" s="434">
        <v>97966</v>
      </c>
      <c r="C6083" s="434" t="s">
        <v>59</v>
      </c>
      <c r="D6083" s="434" t="s">
        <v>13</v>
      </c>
      <c r="I6083" s="434">
        <v>11</v>
      </c>
      <c r="J6083" s="434">
        <v>0</v>
      </c>
      <c r="K6083" s="434">
        <v>1970</v>
      </c>
    </row>
    <row r="6084" spans="1:11" x14ac:dyDescent="0.25">
      <c r="A6084" s="434">
        <v>257149120</v>
      </c>
      <c r="B6084" s="434">
        <v>2507407</v>
      </c>
      <c r="C6084" s="434" t="s">
        <v>59</v>
      </c>
      <c r="D6084" s="434" t="s">
        <v>13</v>
      </c>
      <c r="I6084" s="434">
        <v>18</v>
      </c>
      <c r="J6084" s="434">
        <v>0</v>
      </c>
      <c r="K6084" s="434">
        <v>1970</v>
      </c>
    </row>
    <row r="6085" spans="1:11" hidden="1" x14ac:dyDescent="0.25">
      <c r="A6085" s="434">
        <v>257149200</v>
      </c>
      <c r="B6085" s="434">
        <v>120454</v>
      </c>
      <c r="C6085" s="434" t="s">
        <v>61</v>
      </c>
      <c r="D6085" s="434" t="s">
        <v>13</v>
      </c>
      <c r="I6085" s="434">
        <v>16</v>
      </c>
      <c r="J6085" s="434">
        <v>0</v>
      </c>
      <c r="K6085" s="434">
        <v>1970</v>
      </c>
    </row>
    <row r="6086" spans="1:11" x14ac:dyDescent="0.25">
      <c r="A6086" s="434">
        <v>257149220</v>
      </c>
      <c r="B6086" s="434">
        <v>345419</v>
      </c>
      <c r="C6086" s="434" t="s">
        <v>59</v>
      </c>
      <c r="D6086" s="434" t="s">
        <v>13</v>
      </c>
      <c r="I6086" s="434">
        <v>14</v>
      </c>
      <c r="J6086" s="434">
        <v>0</v>
      </c>
      <c r="K6086" s="434">
        <v>1970</v>
      </c>
    </row>
    <row r="6087" spans="1:11" hidden="1" x14ac:dyDescent="0.25">
      <c r="A6087" s="434">
        <v>257149400</v>
      </c>
      <c r="B6087" s="434">
        <v>667939</v>
      </c>
      <c r="C6087" s="434" t="s">
        <v>61</v>
      </c>
      <c r="D6087" s="434" t="s">
        <v>13</v>
      </c>
      <c r="I6087" s="434">
        <v>18</v>
      </c>
      <c r="J6087" s="434">
        <v>0</v>
      </c>
      <c r="K6087" s="434">
        <v>1970</v>
      </c>
    </row>
    <row r="6088" spans="1:11" x14ac:dyDescent="0.25">
      <c r="A6088" s="434">
        <v>257149420</v>
      </c>
      <c r="B6088" s="434">
        <v>3722584</v>
      </c>
      <c r="C6088" s="434" t="s">
        <v>59</v>
      </c>
      <c r="D6088" s="434" t="s">
        <v>13</v>
      </c>
      <c r="I6088" s="434">
        <v>12</v>
      </c>
      <c r="J6088" s="434">
        <v>0</v>
      </c>
      <c r="K6088" s="434">
        <v>1970</v>
      </c>
    </row>
    <row r="6089" spans="1:11" x14ac:dyDescent="0.25">
      <c r="A6089" s="434">
        <v>257149500</v>
      </c>
      <c r="B6089" s="434">
        <v>1502293</v>
      </c>
      <c r="C6089" s="434" t="s">
        <v>59</v>
      </c>
      <c r="D6089" s="434" t="s">
        <v>13</v>
      </c>
      <c r="I6089" s="434">
        <v>11</v>
      </c>
      <c r="J6089" s="434">
        <v>0</v>
      </c>
      <c r="K6089" s="434">
        <v>1970</v>
      </c>
    </row>
    <row r="6090" spans="1:11" x14ac:dyDescent="0.25">
      <c r="A6090" s="434">
        <v>257149920</v>
      </c>
      <c r="B6090" s="434">
        <v>934442</v>
      </c>
      <c r="C6090" s="434" t="s">
        <v>59</v>
      </c>
      <c r="D6090" s="434" t="s">
        <v>13</v>
      </c>
      <c r="I6090" s="434">
        <v>15</v>
      </c>
      <c r="J6090" s="434">
        <v>0</v>
      </c>
      <c r="K6090" s="434">
        <v>1970</v>
      </c>
    </row>
    <row r="6091" spans="1:11" x14ac:dyDescent="0.25">
      <c r="A6091" s="434">
        <v>257150020</v>
      </c>
      <c r="B6091" s="434">
        <v>929707</v>
      </c>
      <c r="C6091" s="434" t="s">
        <v>59</v>
      </c>
      <c r="D6091" s="434" t="s">
        <v>13</v>
      </c>
      <c r="I6091" s="434">
        <v>8</v>
      </c>
      <c r="J6091" s="434">
        <v>0</v>
      </c>
      <c r="K6091" s="434">
        <v>1970</v>
      </c>
    </row>
    <row r="6092" spans="1:11" x14ac:dyDescent="0.25">
      <c r="A6092" s="434">
        <v>257150140</v>
      </c>
      <c r="B6092" s="434">
        <v>1271772</v>
      </c>
      <c r="C6092" s="434" t="s">
        <v>59</v>
      </c>
      <c r="D6092" s="434" t="s">
        <v>13</v>
      </c>
      <c r="I6092" s="434">
        <v>12</v>
      </c>
      <c r="J6092" s="434">
        <v>0</v>
      </c>
      <c r="K6092" s="434">
        <v>1970</v>
      </c>
    </row>
    <row r="6093" spans="1:11" x14ac:dyDescent="0.25">
      <c r="A6093" s="434">
        <v>257150220</v>
      </c>
      <c r="B6093" s="434">
        <v>308000</v>
      </c>
      <c r="C6093" s="434" t="s">
        <v>59</v>
      </c>
      <c r="D6093" s="434" t="s">
        <v>13</v>
      </c>
      <c r="I6093" s="434">
        <v>11</v>
      </c>
      <c r="J6093" s="434">
        <v>0</v>
      </c>
      <c r="K6093" s="434">
        <v>1970</v>
      </c>
    </row>
    <row r="6094" spans="1:11" x14ac:dyDescent="0.25">
      <c r="A6094" s="434">
        <v>257150240</v>
      </c>
      <c r="B6094" s="434">
        <v>1082711</v>
      </c>
      <c r="C6094" s="434" t="s">
        <v>59</v>
      </c>
      <c r="D6094" s="434" t="s">
        <v>13</v>
      </c>
      <c r="I6094" s="434">
        <v>15</v>
      </c>
      <c r="J6094" s="434">
        <v>0</v>
      </c>
      <c r="K6094" s="434">
        <v>1970</v>
      </c>
    </row>
    <row r="6095" spans="1:11" x14ac:dyDescent="0.25">
      <c r="A6095" s="434">
        <v>257150620</v>
      </c>
      <c r="B6095" s="434">
        <v>895646</v>
      </c>
      <c r="C6095" s="434" t="s">
        <v>59</v>
      </c>
      <c r="D6095" s="434" t="s">
        <v>13</v>
      </c>
      <c r="I6095" s="434">
        <v>10</v>
      </c>
      <c r="J6095" s="434">
        <v>0</v>
      </c>
      <c r="K6095" s="434">
        <v>1970</v>
      </c>
    </row>
    <row r="6096" spans="1:11" x14ac:dyDescent="0.25">
      <c r="A6096" s="434">
        <v>257150700</v>
      </c>
      <c r="B6096" s="434">
        <v>915174</v>
      </c>
      <c r="C6096" s="434" t="s">
        <v>59</v>
      </c>
      <c r="D6096" s="434" t="s">
        <v>13</v>
      </c>
      <c r="I6096" s="434">
        <v>10</v>
      </c>
      <c r="J6096" s="434">
        <v>0</v>
      </c>
      <c r="K6096" s="434">
        <v>1970</v>
      </c>
    </row>
    <row r="6097" spans="1:11" x14ac:dyDescent="0.25">
      <c r="A6097" s="434">
        <v>257150820</v>
      </c>
      <c r="B6097" s="434">
        <v>66085</v>
      </c>
      <c r="C6097" s="434" t="s">
        <v>59</v>
      </c>
      <c r="D6097" s="434" t="s">
        <v>13</v>
      </c>
      <c r="I6097" s="434">
        <v>11</v>
      </c>
      <c r="J6097" s="434">
        <v>0</v>
      </c>
      <c r="K6097" s="434">
        <v>1970</v>
      </c>
    </row>
    <row r="6098" spans="1:11" hidden="1" x14ac:dyDescent="0.25">
      <c r="A6098" s="434">
        <v>257150900</v>
      </c>
      <c r="B6098" s="434">
        <v>2775423</v>
      </c>
      <c r="C6098" s="434" t="s">
        <v>56</v>
      </c>
      <c r="D6098" s="434" t="s">
        <v>13</v>
      </c>
      <c r="I6098" s="434">
        <v>16</v>
      </c>
      <c r="J6098" s="434">
        <v>0</v>
      </c>
      <c r="K6098" s="434">
        <v>1970</v>
      </c>
    </row>
    <row r="6099" spans="1:11" x14ac:dyDescent="0.25">
      <c r="A6099" s="434">
        <v>257150920</v>
      </c>
      <c r="B6099" s="434">
        <v>613065</v>
      </c>
      <c r="C6099" s="434" t="s">
        <v>59</v>
      </c>
      <c r="D6099" s="434" t="s">
        <v>13</v>
      </c>
      <c r="I6099" s="434">
        <v>11</v>
      </c>
      <c r="J6099" s="434">
        <v>0</v>
      </c>
      <c r="K6099" s="434">
        <v>1970</v>
      </c>
    </row>
    <row r="6100" spans="1:11" x14ac:dyDescent="0.25">
      <c r="A6100" s="434">
        <v>257151000</v>
      </c>
      <c r="B6100" s="434">
        <v>2184110</v>
      </c>
      <c r="C6100" s="434" t="s">
        <v>59</v>
      </c>
      <c r="D6100" s="434" t="s">
        <v>17</v>
      </c>
      <c r="E6100" s="434">
        <v>0</v>
      </c>
      <c r="F6100" s="434">
        <v>588</v>
      </c>
      <c r="G6100" s="434">
        <v>0</v>
      </c>
      <c r="H6100" s="434">
        <v>611</v>
      </c>
      <c r="I6100" s="434">
        <v>50.22</v>
      </c>
      <c r="J6100" s="434">
        <v>0</v>
      </c>
      <c r="K6100" s="434">
        <v>1970</v>
      </c>
    </row>
    <row r="6101" spans="1:11" x14ac:dyDescent="0.25">
      <c r="A6101" s="434">
        <v>257151040</v>
      </c>
      <c r="B6101" s="434">
        <v>230440</v>
      </c>
      <c r="C6101" s="434" t="s">
        <v>59</v>
      </c>
      <c r="D6101" s="434" t="s">
        <v>13</v>
      </c>
      <c r="I6101" s="434">
        <v>10</v>
      </c>
      <c r="J6101" s="434">
        <v>0</v>
      </c>
      <c r="K6101" s="434">
        <v>1970</v>
      </c>
    </row>
    <row r="6102" spans="1:11" x14ac:dyDescent="0.25">
      <c r="A6102" s="434">
        <v>257151120</v>
      </c>
      <c r="B6102" s="434">
        <v>268336</v>
      </c>
      <c r="C6102" s="434" t="s">
        <v>59</v>
      </c>
      <c r="D6102" s="434" t="s">
        <v>13</v>
      </c>
      <c r="I6102" s="434">
        <v>11</v>
      </c>
      <c r="J6102" s="434">
        <v>0</v>
      </c>
      <c r="K6102" s="434">
        <v>1970</v>
      </c>
    </row>
    <row r="6103" spans="1:11" x14ac:dyDescent="0.25">
      <c r="A6103" s="434">
        <v>257151240</v>
      </c>
      <c r="B6103" s="434">
        <v>733853</v>
      </c>
      <c r="C6103" s="434" t="s">
        <v>59</v>
      </c>
      <c r="D6103" s="434" t="s">
        <v>13</v>
      </c>
      <c r="I6103" s="434">
        <v>13</v>
      </c>
      <c r="J6103" s="434">
        <v>0</v>
      </c>
      <c r="K6103" s="434">
        <v>1970</v>
      </c>
    </row>
    <row r="6104" spans="1:11" x14ac:dyDescent="0.25">
      <c r="A6104" s="434">
        <v>257151420</v>
      </c>
      <c r="B6104" s="434">
        <v>486173</v>
      </c>
      <c r="C6104" s="434" t="s">
        <v>59</v>
      </c>
      <c r="D6104" s="434" t="s">
        <v>13</v>
      </c>
      <c r="I6104" s="434">
        <v>15</v>
      </c>
      <c r="J6104" s="434">
        <v>0</v>
      </c>
      <c r="K6104" s="434">
        <v>1970</v>
      </c>
    </row>
    <row r="6105" spans="1:11" x14ac:dyDescent="0.25">
      <c r="A6105" s="434">
        <v>257151720</v>
      </c>
      <c r="B6105" s="434">
        <v>365552</v>
      </c>
      <c r="C6105" s="434" t="s">
        <v>59</v>
      </c>
      <c r="D6105" s="434" t="s">
        <v>13</v>
      </c>
      <c r="I6105" s="434">
        <v>12</v>
      </c>
      <c r="J6105" s="434">
        <v>0</v>
      </c>
      <c r="K6105" s="434">
        <v>1970</v>
      </c>
    </row>
    <row r="6106" spans="1:11" hidden="1" x14ac:dyDescent="0.25">
      <c r="A6106" s="434">
        <v>257151900</v>
      </c>
      <c r="B6106" s="434">
        <v>1914597</v>
      </c>
      <c r="C6106" s="434" t="s">
        <v>39</v>
      </c>
      <c r="D6106" s="434" t="s">
        <v>17</v>
      </c>
      <c r="E6106" s="434">
        <v>34</v>
      </c>
      <c r="F6106" s="434">
        <v>4840</v>
      </c>
      <c r="G6106" s="434">
        <v>40</v>
      </c>
      <c r="H6106" s="434">
        <v>457</v>
      </c>
      <c r="I6106" s="434">
        <v>35.15</v>
      </c>
      <c r="J6106" s="434">
        <v>0</v>
      </c>
      <c r="K6106" s="434">
        <v>2012</v>
      </c>
    </row>
    <row r="6107" spans="1:11" hidden="1" x14ac:dyDescent="0.25">
      <c r="A6107" s="434">
        <v>257152000</v>
      </c>
      <c r="B6107" s="434">
        <v>2614078</v>
      </c>
      <c r="C6107" s="434" t="s">
        <v>31</v>
      </c>
      <c r="D6107" s="434" t="s">
        <v>22</v>
      </c>
      <c r="E6107" s="434">
        <v>10.5</v>
      </c>
      <c r="F6107" s="434">
        <v>745</v>
      </c>
      <c r="G6107" s="434">
        <v>2200</v>
      </c>
      <c r="H6107" s="434">
        <v>1685</v>
      </c>
      <c r="I6107" s="434">
        <v>82</v>
      </c>
      <c r="J6107" s="434">
        <v>0</v>
      </c>
      <c r="K6107" s="434">
        <v>1995</v>
      </c>
    </row>
    <row r="6108" spans="1:11" x14ac:dyDescent="0.25">
      <c r="A6108" s="434">
        <v>257152420</v>
      </c>
      <c r="B6108" s="434">
        <v>624375</v>
      </c>
      <c r="C6108" s="434" t="s">
        <v>59</v>
      </c>
      <c r="D6108" s="434" t="s">
        <v>13</v>
      </c>
      <c r="I6108" s="434">
        <v>11</v>
      </c>
      <c r="J6108" s="434">
        <v>0</v>
      </c>
      <c r="K6108" s="434">
        <v>1970</v>
      </c>
    </row>
    <row r="6109" spans="1:11" x14ac:dyDescent="0.25">
      <c r="A6109" s="434">
        <v>257152520</v>
      </c>
      <c r="B6109" s="434">
        <v>3011285</v>
      </c>
      <c r="C6109" s="434" t="s">
        <v>59</v>
      </c>
      <c r="D6109" s="434" t="s">
        <v>13</v>
      </c>
      <c r="I6109" s="434">
        <v>16</v>
      </c>
      <c r="J6109" s="434">
        <v>0</v>
      </c>
      <c r="K6109" s="434">
        <v>1970</v>
      </c>
    </row>
    <row r="6110" spans="1:11" x14ac:dyDescent="0.25">
      <c r="A6110" s="434">
        <v>257152620</v>
      </c>
      <c r="B6110" s="434">
        <v>2559420</v>
      </c>
      <c r="C6110" s="434" t="s">
        <v>59</v>
      </c>
      <c r="D6110" s="434" t="s">
        <v>13</v>
      </c>
      <c r="I6110" s="434">
        <v>20</v>
      </c>
      <c r="J6110" s="434">
        <v>0</v>
      </c>
      <c r="K6110" s="434">
        <v>1970</v>
      </c>
    </row>
    <row r="6111" spans="1:11" x14ac:dyDescent="0.25">
      <c r="A6111" s="434">
        <v>257152740</v>
      </c>
      <c r="B6111" s="434">
        <v>94591</v>
      </c>
      <c r="C6111" s="434" t="s">
        <v>59</v>
      </c>
      <c r="D6111" s="434" t="s">
        <v>13</v>
      </c>
      <c r="I6111" s="434">
        <v>9</v>
      </c>
      <c r="J6111" s="434">
        <v>0</v>
      </c>
      <c r="K6111" s="434">
        <v>1970</v>
      </c>
    </row>
    <row r="6112" spans="1:11" x14ac:dyDescent="0.25">
      <c r="A6112" s="434">
        <v>257153220</v>
      </c>
      <c r="B6112" s="434">
        <v>1429403</v>
      </c>
      <c r="C6112" s="434" t="s">
        <v>59</v>
      </c>
      <c r="D6112" s="434" t="s">
        <v>13</v>
      </c>
      <c r="I6112" s="434">
        <v>13</v>
      </c>
      <c r="J6112" s="434">
        <v>0</v>
      </c>
      <c r="K6112" s="434">
        <v>1970</v>
      </c>
    </row>
    <row r="6113" spans="1:11" x14ac:dyDescent="0.25">
      <c r="A6113" s="434">
        <v>257153440</v>
      </c>
      <c r="B6113" s="434">
        <v>752337</v>
      </c>
      <c r="C6113" s="434" t="s">
        <v>59</v>
      </c>
      <c r="D6113" s="434" t="s">
        <v>13</v>
      </c>
      <c r="I6113" s="434">
        <v>10</v>
      </c>
      <c r="J6113" s="434">
        <v>0</v>
      </c>
      <c r="K6113" s="434">
        <v>1970</v>
      </c>
    </row>
    <row r="6114" spans="1:11" x14ac:dyDescent="0.25">
      <c r="A6114" s="434">
        <v>257153500</v>
      </c>
      <c r="B6114" s="434">
        <v>1241864</v>
      </c>
      <c r="C6114" s="434" t="s">
        <v>59</v>
      </c>
      <c r="D6114" s="434" t="s">
        <v>17</v>
      </c>
      <c r="E6114" s="434">
        <v>0</v>
      </c>
      <c r="F6114" s="434">
        <v>3825</v>
      </c>
      <c r="G6114" s="434">
        <v>1250</v>
      </c>
      <c r="H6114" s="434">
        <v>2610</v>
      </c>
      <c r="I6114" s="434">
        <v>65</v>
      </c>
      <c r="J6114" s="434">
        <v>0</v>
      </c>
      <c r="K6114" s="434">
        <v>1970</v>
      </c>
    </row>
    <row r="6115" spans="1:11" x14ac:dyDescent="0.25">
      <c r="A6115" s="434">
        <v>257153900</v>
      </c>
      <c r="B6115" s="434">
        <v>632646</v>
      </c>
      <c r="C6115" s="434" t="s">
        <v>59</v>
      </c>
      <c r="D6115" s="434" t="s">
        <v>13</v>
      </c>
      <c r="I6115" s="434">
        <v>10</v>
      </c>
      <c r="J6115" s="434">
        <v>0</v>
      </c>
      <c r="K6115" s="434">
        <v>1970</v>
      </c>
    </row>
    <row r="6116" spans="1:11" x14ac:dyDescent="0.25">
      <c r="A6116" s="434">
        <v>257154220</v>
      </c>
      <c r="B6116" s="434">
        <v>193054</v>
      </c>
      <c r="C6116" s="434" t="s">
        <v>59</v>
      </c>
      <c r="D6116" s="434" t="s">
        <v>13</v>
      </c>
      <c r="I6116" s="434">
        <v>10</v>
      </c>
      <c r="J6116" s="434">
        <v>0</v>
      </c>
      <c r="K6116" s="434">
        <v>1970</v>
      </c>
    </row>
    <row r="6117" spans="1:11" x14ac:dyDescent="0.25">
      <c r="A6117" s="434">
        <v>257154420</v>
      </c>
      <c r="B6117" s="434">
        <v>172957</v>
      </c>
      <c r="C6117" s="434" t="s">
        <v>59</v>
      </c>
      <c r="D6117" s="434" t="s">
        <v>13</v>
      </c>
      <c r="I6117" s="434">
        <v>10</v>
      </c>
      <c r="J6117" s="434">
        <v>0</v>
      </c>
      <c r="K6117" s="434">
        <v>1970</v>
      </c>
    </row>
    <row r="6118" spans="1:11" x14ac:dyDescent="0.25">
      <c r="A6118" s="434">
        <v>257154720</v>
      </c>
      <c r="B6118" s="434">
        <v>279783</v>
      </c>
      <c r="C6118" s="434" t="s">
        <v>59</v>
      </c>
      <c r="D6118" s="434" t="s">
        <v>13</v>
      </c>
      <c r="I6118" s="434">
        <v>12</v>
      </c>
      <c r="J6118" s="434">
        <v>0</v>
      </c>
      <c r="K6118" s="434">
        <v>1970</v>
      </c>
    </row>
    <row r="6119" spans="1:11" x14ac:dyDescent="0.25">
      <c r="A6119" s="434">
        <v>257154820</v>
      </c>
      <c r="B6119" s="434">
        <v>207751</v>
      </c>
      <c r="C6119" s="434" t="s">
        <v>59</v>
      </c>
      <c r="D6119" s="434" t="s">
        <v>13</v>
      </c>
      <c r="I6119" s="434">
        <v>11</v>
      </c>
      <c r="J6119" s="434">
        <v>0</v>
      </c>
      <c r="K6119" s="434">
        <v>1970</v>
      </c>
    </row>
    <row r="6120" spans="1:11" x14ac:dyDescent="0.25">
      <c r="A6120" s="434">
        <v>257155120</v>
      </c>
      <c r="B6120" s="434">
        <v>42960</v>
      </c>
      <c r="C6120" s="434" t="s">
        <v>59</v>
      </c>
      <c r="D6120" s="434" t="s">
        <v>13</v>
      </c>
      <c r="I6120" s="434">
        <v>8</v>
      </c>
    </row>
    <row r="6121" spans="1:11" hidden="1" x14ac:dyDescent="0.25">
      <c r="A6121" s="434">
        <v>257155400</v>
      </c>
      <c r="B6121" s="434">
        <v>2698779</v>
      </c>
      <c r="C6121" s="434" t="s">
        <v>56</v>
      </c>
      <c r="D6121" s="434" t="s">
        <v>13</v>
      </c>
      <c r="I6121" s="434">
        <v>25</v>
      </c>
    </row>
    <row r="6122" spans="1:11" x14ac:dyDescent="0.25">
      <c r="A6122" s="434">
        <v>257155500</v>
      </c>
      <c r="B6122" s="434">
        <v>3197089</v>
      </c>
      <c r="C6122" s="434" t="s">
        <v>59</v>
      </c>
      <c r="D6122" s="434" t="s">
        <v>13</v>
      </c>
      <c r="I6122" s="434">
        <v>15</v>
      </c>
      <c r="J6122" s="434">
        <v>0</v>
      </c>
      <c r="K6122" s="434">
        <v>1970</v>
      </c>
    </row>
    <row r="6123" spans="1:11" hidden="1" x14ac:dyDescent="0.25">
      <c r="A6123" s="434">
        <v>257155700</v>
      </c>
      <c r="B6123" s="434">
        <v>30876</v>
      </c>
      <c r="C6123" s="434" t="s">
        <v>56</v>
      </c>
      <c r="D6123" s="434" t="s">
        <v>13</v>
      </c>
      <c r="I6123" s="434">
        <v>5</v>
      </c>
    </row>
    <row r="6124" spans="1:11" x14ac:dyDescent="0.25">
      <c r="A6124" s="434">
        <v>257155740</v>
      </c>
      <c r="B6124" s="434">
        <v>592459</v>
      </c>
      <c r="C6124" s="434" t="s">
        <v>59</v>
      </c>
      <c r="D6124" s="434" t="s">
        <v>13</v>
      </c>
      <c r="I6124" s="434">
        <v>12</v>
      </c>
      <c r="J6124" s="434">
        <v>0</v>
      </c>
      <c r="K6124" s="434">
        <v>1970</v>
      </c>
    </row>
    <row r="6125" spans="1:11" hidden="1" x14ac:dyDescent="0.25">
      <c r="A6125" s="434">
        <v>257156000</v>
      </c>
      <c r="B6125" s="434">
        <v>495195</v>
      </c>
      <c r="C6125" s="434" t="s">
        <v>48</v>
      </c>
      <c r="D6125" s="434" t="s">
        <v>22</v>
      </c>
      <c r="E6125" s="434">
        <v>14.8</v>
      </c>
      <c r="F6125" s="434">
        <v>2205</v>
      </c>
      <c r="G6125" s="434">
        <v>2219</v>
      </c>
      <c r="H6125" s="434">
        <v>6262</v>
      </c>
      <c r="I6125" s="434">
        <v>91.6</v>
      </c>
      <c r="J6125" s="434">
        <v>0</v>
      </c>
      <c r="K6125" s="434">
        <v>1991</v>
      </c>
    </row>
    <row r="6126" spans="1:11" x14ac:dyDescent="0.25">
      <c r="A6126" s="434">
        <v>257156040</v>
      </c>
      <c r="B6126" s="434">
        <v>3130531</v>
      </c>
      <c r="C6126" s="434" t="s">
        <v>59</v>
      </c>
      <c r="D6126" s="434" t="s">
        <v>13</v>
      </c>
      <c r="I6126" s="434">
        <v>13</v>
      </c>
      <c r="J6126" s="434">
        <v>0</v>
      </c>
      <c r="K6126" s="434">
        <v>1970</v>
      </c>
    </row>
    <row r="6127" spans="1:11" x14ac:dyDescent="0.25">
      <c r="A6127" s="434">
        <v>257156120</v>
      </c>
      <c r="B6127" s="434">
        <v>654740</v>
      </c>
      <c r="C6127" s="434" t="s">
        <v>59</v>
      </c>
      <c r="D6127" s="434" t="s">
        <v>13</v>
      </c>
      <c r="I6127" s="434">
        <v>11</v>
      </c>
      <c r="J6127" s="434">
        <v>0</v>
      </c>
      <c r="K6127" s="434">
        <v>1970</v>
      </c>
    </row>
    <row r="6128" spans="1:11" hidden="1" x14ac:dyDescent="0.25">
      <c r="A6128" s="434">
        <v>257156200</v>
      </c>
      <c r="B6128" s="434">
        <v>16315</v>
      </c>
      <c r="C6128" s="434" t="s">
        <v>20</v>
      </c>
      <c r="D6128" s="434" t="s">
        <v>13</v>
      </c>
      <c r="I6128" s="434">
        <v>16</v>
      </c>
      <c r="J6128" s="434">
        <v>0</v>
      </c>
      <c r="K6128" s="434">
        <v>1970</v>
      </c>
    </row>
    <row r="6129" spans="1:11" x14ac:dyDescent="0.25">
      <c r="A6129" s="434">
        <v>257156240</v>
      </c>
      <c r="B6129" s="434">
        <v>1121467</v>
      </c>
      <c r="C6129" s="434" t="s">
        <v>59</v>
      </c>
      <c r="D6129" s="434" t="s">
        <v>13</v>
      </c>
      <c r="I6129" s="434">
        <v>11</v>
      </c>
      <c r="J6129" s="434">
        <v>0</v>
      </c>
      <c r="K6129" s="434">
        <v>1970</v>
      </c>
    </row>
    <row r="6130" spans="1:11" hidden="1" x14ac:dyDescent="0.25">
      <c r="A6130" s="434">
        <v>257156400</v>
      </c>
      <c r="B6130" s="434">
        <v>405453</v>
      </c>
      <c r="C6130" s="434" t="s">
        <v>61</v>
      </c>
      <c r="D6130" s="434" t="s">
        <v>13</v>
      </c>
      <c r="I6130" s="434">
        <v>25</v>
      </c>
      <c r="K6130" s="434">
        <v>1970</v>
      </c>
    </row>
    <row r="6131" spans="1:11" x14ac:dyDescent="0.25">
      <c r="A6131" s="434">
        <v>257156500</v>
      </c>
      <c r="B6131" s="434">
        <v>427715</v>
      </c>
      <c r="C6131" s="434" t="s">
        <v>59</v>
      </c>
      <c r="D6131" s="434" t="s">
        <v>13</v>
      </c>
      <c r="I6131" s="434">
        <v>11</v>
      </c>
      <c r="J6131" s="434">
        <v>0</v>
      </c>
      <c r="K6131" s="434">
        <v>1970</v>
      </c>
    </row>
    <row r="6132" spans="1:11" hidden="1" x14ac:dyDescent="0.25">
      <c r="A6132" s="434">
        <v>257156700</v>
      </c>
      <c r="B6132" s="434">
        <v>694189</v>
      </c>
      <c r="C6132" s="434" t="s">
        <v>56</v>
      </c>
      <c r="D6132" s="434" t="s">
        <v>13</v>
      </c>
      <c r="I6132" s="434">
        <v>14</v>
      </c>
    </row>
    <row r="6133" spans="1:11" hidden="1" x14ac:dyDescent="0.25">
      <c r="A6133" s="434">
        <v>257157000</v>
      </c>
      <c r="B6133" s="434">
        <v>15324</v>
      </c>
      <c r="C6133" s="434" t="s">
        <v>61</v>
      </c>
      <c r="D6133" s="434" t="s">
        <v>13</v>
      </c>
      <c r="I6133" s="434">
        <v>15</v>
      </c>
      <c r="J6133" s="434">
        <v>0</v>
      </c>
      <c r="K6133" s="434">
        <v>1970</v>
      </c>
    </row>
    <row r="6134" spans="1:11" x14ac:dyDescent="0.25">
      <c r="A6134" s="434">
        <v>257157020</v>
      </c>
      <c r="B6134" s="434">
        <v>333702</v>
      </c>
      <c r="C6134" s="434" t="s">
        <v>59</v>
      </c>
      <c r="D6134" s="434" t="s">
        <v>13</v>
      </c>
      <c r="I6134" s="434">
        <v>11</v>
      </c>
      <c r="J6134" s="434">
        <v>0</v>
      </c>
      <c r="K6134" s="434">
        <v>1970</v>
      </c>
    </row>
    <row r="6135" spans="1:11" x14ac:dyDescent="0.25">
      <c r="A6135" s="434">
        <v>257157120</v>
      </c>
      <c r="B6135" s="434">
        <v>1064616</v>
      </c>
      <c r="C6135" s="434" t="s">
        <v>59</v>
      </c>
      <c r="D6135" s="434" t="s">
        <v>13</v>
      </c>
      <c r="I6135" s="434">
        <v>14</v>
      </c>
      <c r="J6135" s="434">
        <v>0</v>
      </c>
      <c r="K6135" s="434">
        <v>1970</v>
      </c>
    </row>
    <row r="6136" spans="1:11" x14ac:dyDescent="0.25">
      <c r="A6136" s="434">
        <v>257157240</v>
      </c>
      <c r="B6136" s="434">
        <v>1045076</v>
      </c>
      <c r="C6136" s="434" t="s">
        <v>59</v>
      </c>
      <c r="D6136" s="434" t="s">
        <v>13</v>
      </c>
      <c r="I6136" s="434">
        <v>11</v>
      </c>
      <c r="J6136" s="434">
        <v>0</v>
      </c>
      <c r="K6136" s="434">
        <v>1970</v>
      </c>
    </row>
    <row r="6137" spans="1:11" x14ac:dyDescent="0.25">
      <c r="A6137" s="434">
        <v>257157320</v>
      </c>
      <c r="B6137" s="434">
        <v>269651</v>
      </c>
      <c r="C6137" s="434" t="s">
        <v>59</v>
      </c>
      <c r="D6137" s="434" t="s">
        <v>13</v>
      </c>
      <c r="I6137" s="434">
        <v>9</v>
      </c>
      <c r="J6137" s="434">
        <v>0</v>
      </c>
      <c r="K6137" s="434">
        <v>1970</v>
      </c>
    </row>
    <row r="6138" spans="1:11" x14ac:dyDescent="0.25">
      <c r="A6138" s="434">
        <v>257157340</v>
      </c>
      <c r="B6138" s="434">
        <v>427529</v>
      </c>
      <c r="C6138" s="434" t="s">
        <v>59</v>
      </c>
      <c r="D6138" s="434" t="s">
        <v>13</v>
      </c>
      <c r="I6138" s="434">
        <v>10</v>
      </c>
      <c r="J6138" s="434">
        <v>0</v>
      </c>
      <c r="K6138" s="434">
        <v>1970</v>
      </c>
    </row>
    <row r="6139" spans="1:11" x14ac:dyDescent="0.25">
      <c r="A6139" s="434">
        <v>257157440</v>
      </c>
      <c r="B6139" s="434">
        <v>694466</v>
      </c>
      <c r="C6139" s="434" t="s">
        <v>59</v>
      </c>
      <c r="D6139" s="434" t="s">
        <v>13</v>
      </c>
      <c r="I6139" s="434">
        <v>12</v>
      </c>
      <c r="J6139" s="434">
        <v>0</v>
      </c>
      <c r="K6139" s="434">
        <v>1970</v>
      </c>
    </row>
    <row r="6140" spans="1:11" x14ac:dyDescent="0.25">
      <c r="A6140" s="434">
        <v>257157500</v>
      </c>
      <c r="B6140" s="434">
        <v>388216</v>
      </c>
      <c r="C6140" s="434" t="s">
        <v>59</v>
      </c>
      <c r="D6140" s="434" t="s">
        <v>13</v>
      </c>
      <c r="I6140" s="434">
        <v>10</v>
      </c>
      <c r="J6140" s="434">
        <v>0</v>
      </c>
      <c r="K6140" s="434">
        <v>1970</v>
      </c>
    </row>
    <row r="6141" spans="1:11" x14ac:dyDescent="0.25">
      <c r="A6141" s="434">
        <v>257157520</v>
      </c>
      <c r="B6141" s="434">
        <v>3845314</v>
      </c>
      <c r="C6141" s="434" t="s">
        <v>59</v>
      </c>
      <c r="D6141" s="434" t="s">
        <v>13</v>
      </c>
      <c r="I6141" s="434">
        <v>15</v>
      </c>
      <c r="J6141" s="434">
        <v>0</v>
      </c>
      <c r="K6141" s="434">
        <v>1970</v>
      </c>
    </row>
    <row r="6142" spans="1:11" x14ac:dyDescent="0.25">
      <c r="A6142" s="434">
        <v>257157640</v>
      </c>
      <c r="B6142" s="434">
        <v>3947506</v>
      </c>
      <c r="C6142" s="434" t="s">
        <v>59</v>
      </c>
      <c r="D6142" s="434" t="s">
        <v>13</v>
      </c>
      <c r="I6142" s="434">
        <v>11</v>
      </c>
      <c r="J6142" s="434">
        <v>0</v>
      </c>
      <c r="K6142" s="434">
        <v>1970</v>
      </c>
    </row>
    <row r="6143" spans="1:11" x14ac:dyDescent="0.25">
      <c r="A6143" s="434">
        <v>257157740</v>
      </c>
      <c r="B6143" s="434">
        <v>1045662</v>
      </c>
      <c r="C6143" s="434" t="s">
        <v>59</v>
      </c>
      <c r="D6143" s="434" t="s">
        <v>13</v>
      </c>
      <c r="I6143" s="434">
        <v>12</v>
      </c>
      <c r="J6143" s="434">
        <v>0</v>
      </c>
      <c r="K6143" s="434">
        <v>1970</v>
      </c>
    </row>
    <row r="6144" spans="1:11" x14ac:dyDescent="0.25">
      <c r="A6144" s="434">
        <v>257157920</v>
      </c>
      <c r="B6144" s="434">
        <v>69484</v>
      </c>
      <c r="C6144" s="434" t="s">
        <v>59</v>
      </c>
      <c r="D6144" s="434" t="s">
        <v>13</v>
      </c>
      <c r="I6144" s="434">
        <v>11</v>
      </c>
      <c r="J6144" s="434">
        <v>0</v>
      </c>
      <c r="K6144" s="434">
        <v>1970</v>
      </c>
    </row>
    <row r="6145" spans="1:11" x14ac:dyDescent="0.25">
      <c r="A6145" s="434">
        <v>257157940</v>
      </c>
      <c r="B6145" s="434">
        <v>1186314</v>
      </c>
      <c r="C6145" s="434" t="s">
        <v>59</v>
      </c>
      <c r="D6145" s="434" t="s">
        <v>13</v>
      </c>
      <c r="I6145" s="434">
        <v>10</v>
      </c>
      <c r="J6145" s="434">
        <v>0</v>
      </c>
      <c r="K6145" s="434">
        <v>1970</v>
      </c>
    </row>
    <row r="6146" spans="1:11" x14ac:dyDescent="0.25">
      <c r="A6146" s="434">
        <v>257158120</v>
      </c>
      <c r="B6146" s="434">
        <v>112594</v>
      </c>
      <c r="C6146" s="434" t="s">
        <v>59</v>
      </c>
      <c r="D6146" s="434" t="s">
        <v>13</v>
      </c>
      <c r="I6146" s="434">
        <v>11</v>
      </c>
    </row>
    <row r="6147" spans="1:11" hidden="1" x14ac:dyDescent="0.25">
      <c r="A6147" s="434">
        <v>257158200</v>
      </c>
      <c r="B6147" s="434">
        <v>110947</v>
      </c>
      <c r="C6147" s="434" t="s">
        <v>16</v>
      </c>
      <c r="D6147" s="434" t="s">
        <v>13</v>
      </c>
      <c r="I6147" s="434">
        <v>16</v>
      </c>
      <c r="J6147" s="434">
        <v>0</v>
      </c>
      <c r="K6147" s="434">
        <v>1970</v>
      </c>
    </row>
    <row r="6148" spans="1:11" x14ac:dyDescent="0.25">
      <c r="A6148" s="434">
        <v>257158320</v>
      </c>
      <c r="B6148" s="434">
        <v>897112</v>
      </c>
      <c r="C6148" s="434" t="s">
        <v>59</v>
      </c>
      <c r="D6148" s="434" t="s">
        <v>13</v>
      </c>
      <c r="I6148" s="434">
        <v>10</v>
      </c>
      <c r="J6148" s="434">
        <v>0</v>
      </c>
      <c r="K6148" s="434">
        <v>1970</v>
      </c>
    </row>
    <row r="6149" spans="1:11" hidden="1" x14ac:dyDescent="0.25">
      <c r="A6149" s="434">
        <v>257158400</v>
      </c>
      <c r="B6149" s="434">
        <v>20113</v>
      </c>
      <c r="C6149" s="434" t="s">
        <v>39</v>
      </c>
      <c r="D6149" s="434" t="s">
        <v>13</v>
      </c>
      <c r="G6149" s="434">
        <v>41</v>
      </c>
      <c r="H6149" s="434">
        <v>118</v>
      </c>
      <c r="I6149" s="434">
        <v>28.02</v>
      </c>
      <c r="K6149" s="434">
        <v>1994</v>
      </c>
    </row>
    <row r="6150" spans="1:11" x14ac:dyDescent="0.25">
      <c r="A6150" s="434">
        <v>257158500</v>
      </c>
      <c r="B6150" s="434">
        <v>25353</v>
      </c>
      <c r="C6150" s="434" t="s">
        <v>59</v>
      </c>
      <c r="D6150" s="434" t="s">
        <v>13</v>
      </c>
      <c r="I6150" s="434">
        <v>11</v>
      </c>
      <c r="J6150" s="434">
        <v>0</v>
      </c>
      <c r="K6150" s="434">
        <v>1970</v>
      </c>
    </row>
    <row r="6151" spans="1:11" x14ac:dyDescent="0.25">
      <c r="A6151" s="434">
        <v>257158840</v>
      </c>
      <c r="B6151" s="434">
        <v>142423</v>
      </c>
      <c r="C6151" s="434" t="s">
        <v>59</v>
      </c>
      <c r="D6151" s="434" t="s">
        <v>13</v>
      </c>
      <c r="I6151" s="434">
        <v>10</v>
      </c>
      <c r="J6151" s="434">
        <v>0</v>
      </c>
      <c r="K6151" s="434">
        <v>1970</v>
      </c>
    </row>
    <row r="6152" spans="1:11" x14ac:dyDescent="0.25">
      <c r="A6152" s="434">
        <v>257158920</v>
      </c>
      <c r="B6152" s="434">
        <v>368571</v>
      </c>
      <c r="C6152" s="434" t="s">
        <v>59</v>
      </c>
      <c r="D6152" s="434" t="s">
        <v>13</v>
      </c>
      <c r="I6152" s="434">
        <v>11</v>
      </c>
      <c r="J6152" s="434">
        <v>0</v>
      </c>
      <c r="K6152" s="434">
        <v>1970</v>
      </c>
    </row>
    <row r="6153" spans="1:11" hidden="1" x14ac:dyDescent="0.25">
      <c r="A6153" s="434">
        <v>257159000</v>
      </c>
      <c r="B6153" s="434">
        <v>328143</v>
      </c>
      <c r="C6153" s="434" t="s">
        <v>20</v>
      </c>
      <c r="D6153" s="434" t="s">
        <v>25</v>
      </c>
      <c r="E6153" s="434">
        <v>14</v>
      </c>
      <c r="F6153" s="434">
        <v>3233</v>
      </c>
      <c r="G6153" s="434">
        <v>6519</v>
      </c>
      <c r="H6153" s="434">
        <v>3998</v>
      </c>
      <c r="I6153" s="434">
        <v>101.7</v>
      </c>
      <c r="J6153" s="434">
        <v>0</v>
      </c>
      <c r="K6153" s="434">
        <v>1970</v>
      </c>
    </row>
    <row r="6154" spans="1:11" x14ac:dyDescent="0.25">
      <c r="A6154" s="434">
        <v>257159320</v>
      </c>
      <c r="B6154" s="434">
        <v>3606838</v>
      </c>
      <c r="C6154" s="434" t="s">
        <v>59</v>
      </c>
      <c r="D6154" s="434" t="s">
        <v>13</v>
      </c>
      <c r="I6154" s="434">
        <v>12</v>
      </c>
      <c r="J6154" s="434">
        <v>0</v>
      </c>
      <c r="K6154" s="434">
        <v>1970</v>
      </c>
    </row>
    <row r="6155" spans="1:11" hidden="1" x14ac:dyDescent="0.25">
      <c r="A6155" s="434">
        <v>257159400</v>
      </c>
      <c r="B6155" s="434">
        <v>15891</v>
      </c>
      <c r="C6155" s="434" t="s">
        <v>61</v>
      </c>
      <c r="D6155" s="434" t="s">
        <v>13</v>
      </c>
      <c r="I6155" s="434">
        <v>12</v>
      </c>
    </row>
    <row r="6156" spans="1:11" x14ac:dyDescent="0.25">
      <c r="A6156" s="434">
        <v>257159640</v>
      </c>
      <c r="B6156" s="434">
        <v>384469</v>
      </c>
      <c r="C6156" s="434" t="s">
        <v>59</v>
      </c>
      <c r="D6156" s="434" t="s">
        <v>13</v>
      </c>
      <c r="I6156" s="434">
        <v>10</v>
      </c>
      <c r="J6156" s="434">
        <v>0</v>
      </c>
      <c r="K6156" s="434">
        <v>1970</v>
      </c>
    </row>
    <row r="6157" spans="1:11" x14ac:dyDescent="0.25">
      <c r="A6157" s="434">
        <v>257159740</v>
      </c>
      <c r="B6157" s="434">
        <v>473370</v>
      </c>
      <c r="C6157" s="434" t="s">
        <v>59</v>
      </c>
      <c r="D6157" s="434" t="s">
        <v>13</v>
      </c>
      <c r="I6157" s="434">
        <v>11</v>
      </c>
      <c r="J6157" s="434">
        <v>0</v>
      </c>
      <c r="K6157" s="434">
        <v>1970</v>
      </c>
    </row>
    <row r="6158" spans="1:11" x14ac:dyDescent="0.25">
      <c r="A6158" s="434">
        <v>257159920</v>
      </c>
      <c r="B6158" s="434">
        <v>655771</v>
      </c>
      <c r="C6158" s="434" t="s">
        <v>59</v>
      </c>
      <c r="D6158" s="434" t="s">
        <v>13</v>
      </c>
      <c r="I6158" s="434">
        <v>12</v>
      </c>
      <c r="J6158" s="434">
        <v>0</v>
      </c>
      <c r="K6158" s="434">
        <v>1970</v>
      </c>
    </row>
    <row r="6159" spans="1:11" x14ac:dyDescent="0.25">
      <c r="A6159" s="434">
        <v>257159940</v>
      </c>
      <c r="B6159" s="434">
        <v>761473</v>
      </c>
      <c r="C6159" s="434" t="s">
        <v>59</v>
      </c>
      <c r="D6159" s="434" t="s">
        <v>13</v>
      </c>
      <c r="I6159" s="434">
        <v>9</v>
      </c>
      <c r="J6159" s="434">
        <v>0</v>
      </c>
      <c r="K6159" s="434">
        <v>1970</v>
      </c>
    </row>
    <row r="6160" spans="1:11" hidden="1" x14ac:dyDescent="0.25">
      <c r="A6160" s="434">
        <v>257160000</v>
      </c>
      <c r="B6160" s="434">
        <v>6978</v>
      </c>
      <c r="C6160" s="434" t="s">
        <v>28</v>
      </c>
      <c r="D6160" s="434" t="s">
        <v>29</v>
      </c>
      <c r="F6160" s="434">
        <v>7740</v>
      </c>
      <c r="G6160" s="434">
        <v>60479</v>
      </c>
      <c r="H6160" s="434">
        <v>34164</v>
      </c>
      <c r="I6160" s="434">
        <v>199.99</v>
      </c>
      <c r="K6160" s="434">
        <v>2017</v>
      </c>
    </row>
    <row r="6161" spans="1:11" x14ac:dyDescent="0.25">
      <c r="A6161" s="434">
        <v>257160020</v>
      </c>
      <c r="B6161" s="434">
        <v>918187</v>
      </c>
      <c r="C6161" s="434" t="s">
        <v>59</v>
      </c>
      <c r="D6161" s="434" t="s">
        <v>13</v>
      </c>
      <c r="I6161" s="434">
        <v>15</v>
      </c>
      <c r="J6161" s="434">
        <v>0</v>
      </c>
      <c r="K6161" s="434">
        <v>1970</v>
      </c>
    </row>
    <row r="6162" spans="1:11" x14ac:dyDescent="0.25">
      <c r="A6162" s="434">
        <v>257160120</v>
      </c>
      <c r="B6162" s="434">
        <v>586944</v>
      </c>
      <c r="C6162" s="434" t="s">
        <v>59</v>
      </c>
      <c r="D6162" s="434" t="s">
        <v>13</v>
      </c>
      <c r="I6162" s="434">
        <v>14</v>
      </c>
      <c r="J6162" s="434">
        <v>0</v>
      </c>
      <c r="K6162" s="434">
        <v>1970</v>
      </c>
    </row>
    <row r="6163" spans="1:11" x14ac:dyDescent="0.25">
      <c r="A6163" s="434">
        <v>257160140</v>
      </c>
      <c r="B6163" s="434">
        <v>327270</v>
      </c>
      <c r="C6163" s="434" t="s">
        <v>59</v>
      </c>
      <c r="D6163" s="434" t="s">
        <v>13</v>
      </c>
      <c r="I6163" s="434">
        <v>11</v>
      </c>
      <c r="J6163" s="434">
        <v>0</v>
      </c>
      <c r="K6163" s="434">
        <v>1970</v>
      </c>
    </row>
    <row r="6164" spans="1:11" x14ac:dyDescent="0.25">
      <c r="A6164" s="434">
        <v>257160240</v>
      </c>
      <c r="B6164" s="434">
        <v>958721</v>
      </c>
      <c r="C6164" s="434" t="s">
        <v>59</v>
      </c>
      <c r="D6164" s="434" t="s">
        <v>13</v>
      </c>
      <c r="I6164" s="434">
        <v>11</v>
      </c>
      <c r="J6164" s="434">
        <v>0</v>
      </c>
      <c r="K6164" s="434">
        <v>1970</v>
      </c>
    </row>
    <row r="6165" spans="1:11" hidden="1" x14ac:dyDescent="0.25">
      <c r="A6165" s="434">
        <v>257160400</v>
      </c>
      <c r="B6165" s="434">
        <v>1321202</v>
      </c>
      <c r="C6165" s="434" t="s">
        <v>39</v>
      </c>
      <c r="D6165" s="434" t="s">
        <v>13</v>
      </c>
      <c r="E6165" s="434">
        <v>22</v>
      </c>
      <c r="F6165" s="434">
        <v>1088</v>
      </c>
      <c r="G6165" s="434">
        <v>25</v>
      </c>
      <c r="H6165" s="434">
        <v>94</v>
      </c>
      <c r="I6165" s="434">
        <v>26</v>
      </c>
      <c r="J6165" s="434">
        <v>0</v>
      </c>
      <c r="K6165" s="434">
        <v>1970</v>
      </c>
    </row>
    <row r="6166" spans="1:11" x14ac:dyDescent="0.25">
      <c r="A6166" s="434">
        <v>257160640</v>
      </c>
      <c r="B6166" s="434">
        <v>529131</v>
      </c>
      <c r="C6166" s="434" t="s">
        <v>59</v>
      </c>
      <c r="D6166" s="434" t="s">
        <v>13</v>
      </c>
      <c r="I6166" s="434">
        <v>10</v>
      </c>
      <c r="J6166" s="434">
        <v>0</v>
      </c>
      <c r="K6166" s="434">
        <v>1970</v>
      </c>
    </row>
    <row r="6167" spans="1:11" x14ac:dyDescent="0.25">
      <c r="A6167" s="434">
        <v>257161040</v>
      </c>
      <c r="B6167" s="434">
        <v>2168824</v>
      </c>
      <c r="C6167" s="434" t="s">
        <v>59</v>
      </c>
      <c r="D6167" s="434" t="s">
        <v>13</v>
      </c>
      <c r="I6167" s="434">
        <v>10</v>
      </c>
      <c r="J6167" s="434">
        <v>0</v>
      </c>
      <c r="K6167" s="434">
        <v>1970</v>
      </c>
    </row>
    <row r="6168" spans="1:11" x14ac:dyDescent="0.25">
      <c r="A6168" s="434">
        <v>257161140</v>
      </c>
      <c r="B6168" s="434">
        <v>741585</v>
      </c>
      <c r="C6168" s="434" t="s">
        <v>59</v>
      </c>
      <c r="D6168" s="434" t="s">
        <v>13</v>
      </c>
      <c r="I6168" s="434">
        <v>12</v>
      </c>
      <c r="J6168" s="434">
        <v>0</v>
      </c>
      <c r="K6168" s="434">
        <v>1970</v>
      </c>
    </row>
    <row r="6169" spans="1:11" x14ac:dyDescent="0.25">
      <c r="A6169" s="434">
        <v>257161320</v>
      </c>
      <c r="B6169" s="434">
        <v>577978</v>
      </c>
      <c r="C6169" s="434" t="s">
        <v>59</v>
      </c>
      <c r="D6169" s="434" t="s">
        <v>13</v>
      </c>
      <c r="I6169" s="434">
        <v>11</v>
      </c>
      <c r="J6169" s="434">
        <v>0</v>
      </c>
      <c r="K6169" s="434">
        <v>1970</v>
      </c>
    </row>
    <row r="6170" spans="1:11" hidden="1" x14ac:dyDescent="0.25">
      <c r="A6170" s="434">
        <v>257161600</v>
      </c>
      <c r="B6170" s="434">
        <v>75909</v>
      </c>
      <c r="C6170" s="434" t="s">
        <v>54</v>
      </c>
      <c r="D6170" s="434" t="s">
        <v>13</v>
      </c>
      <c r="E6170" s="434">
        <v>13</v>
      </c>
      <c r="F6170" s="434">
        <v>441</v>
      </c>
      <c r="H6170" s="434">
        <v>105</v>
      </c>
      <c r="I6170" s="434">
        <v>26.39</v>
      </c>
      <c r="K6170" s="434">
        <v>1958</v>
      </c>
    </row>
    <row r="6171" spans="1:11" x14ac:dyDescent="0.25">
      <c r="A6171" s="434">
        <v>257161620</v>
      </c>
      <c r="B6171" s="434">
        <v>590034</v>
      </c>
      <c r="C6171" s="434" t="s">
        <v>59</v>
      </c>
      <c r="D6171" s="434" t="s">
        <v>13</v>
      </c>
      <c r="I6171" s="434">
        <v>11</v>
      </c>
      <c r="J6171" s="434">
        <v>0</v>
      </c>
      <c r="K6171" s="434">
        <v>1970</v>
      </c>
    </row>
    <row r="6172" spans="1:11" x14ac:dyDescent="0.25">
      <c r="A6172" s="434">
        <v>257161840</v>
      </c>
      <c r="B6172" s="434">
        <v>648350</v>
      </c>
      <c r="C6172" s="434" t="s">
        <v>59</v>
      </c>
      <c r="D6172" s="434" t="s">
        <v>13</v>
      </c>
      <c r="I6172" s="434">
        <v>10</v>
      </c>
      <c r="J6172" s="434">
        <v>0</v>
      </c>
      <c r="K6172" s="434">
        <v>1970</v>
      </c>
    </row>
    <row r="6173" spans="1:11" x14ac:dyDescent="0.25">
      <c r="A6173" s="434">
        <v>257161940</v>
      </c>
      <c r="B6173" s="434">
        <v>586403</v>
      </c>
      <c r="C6173" s="434" t="s">
        <v>59</v>
      </c>
      <c r="D6173" s="434" t="s">
        <v>13</v>
      </c>
      <c r="I6173" s="434">
        <v>12</v>
      </c>
      <c r="J6173" s="434">
        <v>0</v>
      </c>
      <c r="K6173" s="434">
        <v>1970</v>
      </c>
    </row>
    <row r="6174" spans="1:11" hidden="1" x14ac:dyDescent="0.25">
      <c r="A6174" s="434">
        <v>257162000</v>
      </c>
      <c r="B6174" s="434">
        <v>892412</v>
      </c>
      <c r="C6174" s="434" t="s">
        <v>20</v>
      </c>
      <c r="D6174" s="434" t="s">
        <v>29</v>
      </c>
      <c r="E6174" s="434">
        <v>15.3</v>
      </c>
      <c r="F6174" s="434">
        <v>7980</v>
      </c>
      <c r="G6174" s="434">
        <v>30058</v>
      </c>
      <c r="H6174" s="434">
        <v>18405</v>
      </c>
      <c r="I6174" s="434">
        <v>170</v>
      </c>
      <c r="J6174" s="434">
        <v>34171</v>
      </c>
      <c r="K6174" s="434">
        <v>2005</v>
      </c>
    </row>
    <row r="6175" spans="1:11" x14ac:dyDescent="0.25">
      <c r="A6175" s="434">
        <v>257162600</v>
      </c>
      <c r="B6175" s="434">
        <v>571382</v>
      </c>
      <c r="C6175" s="434" t="s">
        <v>59</v>
      </c>
      <c r="D6175" s="434" t="s">
        <v>13</v>
      </c>
      <c r="I6175" s="434">
        <v>12</v>
      </c>
      <c r="J6175" s="434">
        <v>0</v>
      </c>
      <c r="K6175" s="434">
        <v>1970</v>
      </c>
    </row>
    <row r="6176" spans="1:11" x14ac:dyDescent="0.25">
      <c r="A6176" s="434">
        <v>257162640</v>
      </c>
      <c r="B6176" s="434">
        <v>616338</v>
      </c>
      <c r="C6176" s="434" t="s">
        <v>59</v>
      </c>
      <c r="D6176" s="434" t="s">
        <v>13</v>
      </c>
      <c r="I6176" s="434">
        <v>10</v>
      </c>
      <c r="J6176" s="434">
        <v>0</v>
      </c>
      <c r="K6176" s="434">
        <v>1970</v>
      </c>
    </row>
    <row r="6177" spans="1:11" x14ac:dyDescent="0.25">
      <c r="A6177" s="434">
        <v>257162840</v>
      </c>
      <c r="B6177" s="434">
        <v>498460</v>
      </c>
      <c r="C6177" s="434" t="s">
        <v>59</v>
      </c>
      <c r="D6177" s="434" t="s">
        <v>13</v>
      </c>
      <c r="I6177" s="434">
        <v>10</v>
      </c>
      <c r="J6177" s="434">
        <v>0</v>
      </c>
      <c r="K6177" s="434">
        <v>1970</v>
      </c>
    </row>
    <row r="6178" spans="1:11" hidden="1" x14ac:dyDescent="0.25">
      <c r="A6178" s="434">
        <v>257163000</v>
      </c>
      <c r="B6178" s="434">
        <v>1750723</v>
      </c>
      <c r="C6178" s="434" t="s">
        <v>42</v>
      </c>
      <c r="D6178" s="434" t="s">
        <v>13</v>
      </c>
      <c r="E6178" s="434">
        <v>28</v>
      </c>
      <c r="F6178" s="434">
        <v>1220</v>
      </c>
      <c r="G6178" s="434">
        <v>30</v>
      </c>
      <c r="H6178" s="434">
        <v>142</v>
      </c>
      <c r="I6178" s="434">
        <v>25.75</v>
      </c>
      <c r="J6178" s="434">
        <v>0</v>
      </c>
      <c r="K6178" s="434">
        <v>2003</v>
      </c>
    </row>
    <row r="6179" spans="1:11" x14ac:dyDescent="0.25">
      <c r="A6179" s="434">
        <v>257163040</v>
      </c>
      <c r="B6179" s="434">
        <v>16110</v>
      </c>
      <c r="C6179" s="434" t="s">
        <v>59</v>
      </c>
      <c r="D6179" s="434" t="s">
        <v>13</v>
      </c>
      <c r="I6179" s="434">
        <v>8</v>
      </c>
    </row>
    <row r="6180" spans="1:11" x14ac:dyDescent="0.25">
      <c r="A6180" s="434">
        <v>257163120</v>
      </c>
      <c r="B6180" s="434">
        <v>468821</v>
      </c>
      <c r="C6180" s="434" t="s">
        <v>59</v>
      </c>
      <c r="D6180" s="434" t="s">
        <v>13</v>
      </c>
      <c r="I6180" s="434">
        <v>10</v>
      </c>
      <c r="J6180" s="434">
        <v>0</v>
      </c>
      <c r="K6180" s="434">
        <v>1970</v>
      </c>
    </row>
    <row r="6181" spans="1:11" x14ac:dyDescent="0.25">
      <c r="A6181" s="434">
        <v>257163140</v>
      </c>
      <c r="B6181" s="434">
        <v>1438129</v>
      </c>
      <c r="C6181" s="434" t="s">
        <v>59</v>
      </c>
      <c r="D6181" s="434" t="s">
        <v>13</v>
      </c>
      <c r="I6181" s="434">
        <v>10</v>
      </c>
      <c r="J6181" s="434">
        <v>0</v>
      </c>
      <c r="K6181" s="434">
        <v>1970</v>
      </c>
    </row>
    <row r="6182" spans="1:11" x14ac:dyDescent="0.25">
      <c r="A6182" s="434">
        <v>257163220</v>
      </c>
      <c r="B6182" s="434">
        <v>87633</v>
      </c>
      <c r="C6182" s="434" t="s">
        <v>59</v>
      </c>
      <c r="D6182" s="434" t="s">
        <v>13</v>
      </c>
      <c r="I6182" s="434">
        <v>13</v>
      </c>
      <c r="J6182" s="434">
        <v>0</v>
      </c>
      <c r="K6182" s="434">
        <v>1970</v>
      </c>
    </row>
    <row r="6183" spans="1:11" hidden="1" x14ac:dyDescent="0.25">
      <c r="A6183" s="434">
        <v>257163320</v>
      </c>
      <c r="B6183" s="434">
        <v>2356944</v>
      </c>
      <c r="C6183" s="434" t="s">
        <v>61</v>
      </c>
      <c r="D6183" s="434" t="s">
        <v>13</v>
      </c>
      <c r="I6183" s="434">
        <v>14</v>
      </c>
      <c r="J6183" s="434">
        <v>0</v>
      </c>
      <c r="K6183" s="434">
        <v>1970</v>
      </c>
    </row>
    <row r="6184" spans="1:11" hidden="1" x14ac:dyDescent="0.25">
      <c r="A6184" s="434">
        <v>257163500</v>
      </c>
      <c r="B6184" s="434">
        <v>796807</v>
      </c>
      <c r="C6184" s="434" t="s">
        <v>56</v>
      </c>
      <c r="D6184" s="434" t="s">
        <v>13</v>
      </c>
      <c r="I6184" s="434">
        <v>15</v>
      </c>
    </row>
    <row r="6185" spans="1:11" hidden="1" x14ac:dyDescent="0.25">
      <c r="A6185" s="434">
        <v>257163600</v>
      </c>
      <c r="B6185" s="434">
        <v>810108</v>
      </c>
      <c r="C6185" s="434" t="s">
        <v>39</v>
      </c>
      <c r="D6185" s="434" t="s">
        <v>13</v>
      </c>
      <c r="E6185" s="434">
        <v>0</v>
      </c>
      <c r="F6185" s="434">
        <v>1114</v>
      </c>
      <c r="G6185" s="434">
        <v>58</v>
      </c>
      <c r="H6185" s="434">
        <v>60</v>
      </c>
      <c r="I6185" s="434">
        <v>19.850000000000001</v>
      </c>
      <c r="J6185" s="434">
        <v>0</v>
      </c>
      <c r="K6185" s="434">
        <v>1970</v>
      </c>
    </row>
    <row r="6186" spans="1:11" x14ac:dyDescent="0.25">
      <c r="A6186" s="434">
        <v>257163840</v>
      </c>
      <c r="B6186" s="434">
        <v>452142</v>
      </c>
      <c r="C6186" s="434" t="s">
        <v>59</v>
      </c>
      <c r="D6186" s="434" t="s">
        <v>13</v>
      </c>
      <c r="I6186" s="434">
        <v>10</v>
      </c>
      <c r="J6186" s="434">
        <v>0</v>
      </c>
      <c r="K6186" s="434">
        <v>1970</v>
      </c>
    </row>
    <row r="6187" spans="1:11" x14ac:dyDescent="0.25">
      <c r="A6187" s="434">
        <v>257163940</v>
      </c>
      <c r="B6187" s="434">
        <v>844810</v>
      </c>
      <c r="C6187" s="434" t="s">
        <v>59</v>
      </c>
      <c r="D6187" s="434" t="s">
        <v>13</v>
      </c>
      <c r="I6187" s="434">
        <v>10</v>
      </c>
      <c r="J6187" s="434">
        <v>0</v>
      </c>
      <c r="K6187" s="434">
        <v>1970</v>
      </c>
    </row>
    <row r="6188" spans="1:11" x14ac:dyDescent="0.25">
      <c r="A6188" s="434">
        <v>257164140</v>
      </c>
      <c r="B6188" s="434">
        <v>154215</v>
      </c>
      <c r="C6188" s="434" t="s">
        <v>59</v>
      </c>
      <c r="D6188" s="434" t="s">
        <v>13</v>
      </c>
      <c r="I6188" s="434">
        <v>11</v>
      </c>
      <c r="J6188" s="434">
        <v>0</v>
      </c>
      <c r="K6188" s="434">
        <v>1970</v>
      </c>
    </row>
    <row r="6189" spans="1:11" x14ac:dyDescent="0.25">
      <c r="A6189" s="434">
        <v>257164340</v>
      </c>
      <c r="B6189" s="434">
        <v>1208714</v>
      </c>
      <c r="C6189" s="434" t="s">
        <v>59</v>
      </c>
      <c r="D6189" s="434" t="s">
        <v>13</v>
      </c>
      <c r="I6189" s="434">
        <v>14</v>
      </c>
      <c r="J6189" s="434">
        <v>0</v>
      </c>
      <c r="K6189" s="434">
        <v>1970</v>
      </c>
    </row>
    <row r="6190" spans="1:11" x14ac:dyDescent="0.25">
      <c r="A6190" s="434">
        <v>257164500</v>
      </c>
      <c r="B6190" s="434">
        <v>3031516</v>
      </c>
      <c r="C6190" s="434" t="s">
        <v>59</v>
      </c>
      <c r="D6190" s="434" t="s">
        <v>13</v>
      </c>
      <c r="I6190" s="434">
        <v>15</v>
      </c>
      <c r="J6190" s="434">
        <v>0</v>
      </c>
      <c r="K6190" s="434">
        <v>1970</v>
      </c>
    </row>
    <row r="6191" spans="1:11" hidden="1" x14ac:dyDescent="0.25">
      <c r="A6191" s="434">
        <v>257164600</v>
      </c>
      <c r="B6191" s="434">
        <v>2296834</v>
      </c>
      <c r="C6191" s="434" t="s">
        <v>56</v>
      </c>
      <c r="D6191" s="434" t="s">
        <v>13</v>
      </c>
      <c r="I6191" s="434">
        <v>19</v>
      </c>
    </row>
    <row r="6192" spans="1:11" x14ac:dyDescent="0.25">
      <c r="A6192" s="434">
        <v>257164640</v>
      </c>
      <c r="B6192" s="434">
        <v>3823896</v>
      </c>
      <c r="C6192" s="434" t="s">
        <v>59</v>
      </c>
      <c r="D6192" s="434" t="s">
        <v>13</v>
      </c>
      <c r="I6192" s="434">
        <v>13</v>
      </c>
      <c r="J6192" s="434">
        <v>0</v>
      </c>
      <c r="K6192" s="434">
        <v>1970</v>
      </c>
    </row>
    <row r="6193" spans="1:11" x14ac:dyDescent="0.25">
      <c r="A6193" s="434">
        <v>257164700</v>
      </c>
      <c r="B6193" s="434">
        <v>2625646</v>
      </c>
      <c r="C6193" s="434" t="s">
        <v>59</v>
      </c>
      <c r="D6193" s="434" t="s">
        <v>13</v>
      </c>
      <c r="I6193" s="434">
        <v>10</v>
      </c>
      <c r="J6193" s="434">
        <v>0</v>
      </c>
      <c r="K6193" s="434">
        <v>1970</v>
      </c>
    </row>
    <row r="6194" spans="1:11" x14ac:dyDescent="0.25">
      <c r="A6194" s="434">
        <v>257164820</v>
      </c>
      <c r="B6194" s="434">
        <v>401591</v>
      </c>
      <c r="C6194" s="434" t="s">
        <v>59</v>
      </c>
      <c r="D6194" s="434" t="s">
        <v>13</v>
      </c>
      <c r="I6194" s="434">
        <v>11</v>
      </c>
      <c r="J6194" s="434">
        <v>0</v>
      </c>
      <c r="K6194" s="434">
        <v>1970</v>
      </c>
    </row>
    <row r="6195" spans="1:11" hidden="1" x14ac:dyDescent="0.25">
      <c r="A6195" s="434">
        <v>257165000</v>
      </c>
      <c r="B6195" s="434">
        <v>393745</v>
      </c>
      <c r="C6195" s="434" t="s">
        <v>61</v>
      </c>
      <c r="D6195" s="434" t="s">
        <v>17</v>
      </c>
      <c r="E6195" s="434">
        <v>0</v>
      </c>
      <c r="F6195" s="434">
        <v>415</v>
      </c>
      <c r="G6195" s="434">
        <v>0</v>
      </c>
      <c r="H6195" s="434">
        <v>499</v>
      </c>
      <c r="I6195" s="434">
        <v>56.7</v>
      </c>
      <c r="J6195" s="434">
        <v>0</v>
      </c>
      <c r="K6195" s="434">
        <v>1970</v>
      </c>
    </row>
    <row r="6196" spans="1:11" x14ac:dyDescent="0.25">
      <c r="A6196" s="434">
        <v>257165320</v>
      </c>
      <c r="B6196" s="434">
        <v>3771199</v>
      </c>
      <c r="C6196" s="434" t="s">
        <v>59</v>
      </c>
      <c r="D6196" s="434" t="s">
        <v>13</v>
      </c>
      <c r="I6196" s="434">
        <v>10</v>
      </c>
      <c r="J6196" s="434">
        <v>0</v>
      </c>
      <c r="K6196" s="434">
        <v>1970</v>
      </c>
    </row>
    <row r="6197" spans="1:11" x14ac:dyDescent="0.25">
      <c r="A6197" s="434">
        <v>257165340</v>
      </c>
      <c r="B6197" s="434">
        <v>3402480</v>
      </c>
      <c r="C6197" s="434" t="s">
        <v>59</v>
      </c>
      <c r="D6197" s="434" t="s">
        <v>13</v>
      </c>
      <c r="I6197" s="434">
        <v>15</v>
      </c>
      <c r="J6197" s="434">
        <v>0</v>
      </c>
      <c r="K6197" s="434">
        <v>1970</v>
      </c>
    </row>
    <row r="6198" spans="1:11" hidden="1" x14ac:dyDescent="0.25">
      <c r="A6198" s="434">
        <v>257165800</v>
      </c>
      <c r="B6198" s="434">
        <v>2583061</v>
      </c>
      <c r="C6198" s="434" t="s">
        <v>56</v>
      </c>
      <c r="D6198" s="434" t="s">
        <v>13</v>
      </c>
      <c r="I6198" s="434">
        <v>15</v>
      </c>
      <c r="J6198" s="434">
        <v>0</v>
      </c>
      <c r="K6198" s="434">
        <v>1970</v>
      </c>
    </row>
    <row r="6199" spans="1:11" x14ac:dyDescent="0.25">
      <c r="A6199" s="434">
        <v>257165920</v>
      </c>
      <c r="B6199" s="434">
        <v>253049</v>
      </c>
      <c r="C6199" s="434" t="s">
        <v>59</v>
      </c>
      <c r="D6199" s="434" t="s">
        <v>13</v>
      </c>
      <c r="I6199" s="434">
        <v>11</v>
      </c>
    </row>
    <row r="6200" spans="1:11" x14ac:dyDescent="0.25">
      <c r="A6200" s="434">
        <v>257166000</v>
      </c>
      <c r="B6200" s="434">
        <v>2951991</v>
      </c>
      <c r="C6200" s="434" t="s">
        <v>59</v>
      </c>
      <c r="D6200" s="434" t="s">
        <v>17</v>
      </c>
      <c r="E6200" s="434">
        <v>0</v>
      </c>
      <c r="F6200" s="434">
        <v>2310</v>
      </c>
      <c r="G6200" s="434">
        <v>0</v>
      </c>
      <c r="H6200" s="434">
        <v>811</v>
      </c>
      <c r="I6200" s="434">
        <v>49.35</v>
      </c>
      <c r="J6200" s="434">
        <v>0</v>
      </c>
      <c r="K6200" s="434">
        <v>1970</v>
      </c>
    </row>
    <row r="6201" spans="1:11" x14ac:dyDescent="0.25">
      <c r="A6201" s="434">
        <v>257166220</v>
      </c>
      <c r="B6201" s="434">
        <v>1052963</v>
      </c>
      <c r="C6201" s="434" t="s">
        <v>59</v>
      </c>
      <c r="D6201" s="434" t="s">
        <v>13</v>
      </c>
      <c r="I6201" s="434">
        <v>18</v>
      </c>
      <c r="J6201" s="434">
        <v>0</v>
      </c>
      <c r="K6201" s="434">
        <v>1970</v>
      </c>
    </row>
    <row r="6202" spans="1:11" x14ac:dyDescent="0.25">
      <c r="A6202" s="434">
        <v>257166400</v>
      </c>
      <c r="B6202" s="434">
        <v>3266640</v>
      </c>
      <c r="C6202" s="434" t="s">
        <v>59</v>
      </c>
      <c r="D6202" s="434" t="s">
        <v>17</v>
      </c>
      <c r="E6202" s="434">
        <v>0</v>
      </c>
      <c r="F6202" s="434">
        <v>324</v>
      </c>
      <c r="G6202" s="434">
        <v>0</v>
      </c>
      <c r="H6202" s="434">
        <v>336</v>
      </c>
      <c r="I6202" s="434">
        <v>31.3</v>
      </c>
      <c r="J6202" s="434">
        <v>0</v>
      </c>
      <c r="K6202" s="434">
        <v>1970</v>
      </c>
    </row>
    <row r="6203" spans="1:11" x14ac:dyDescent="0.25">
      <c r="A6203" s="434">
        <v>257166920</v>
      </c>
      <c r="B6203" s="434">
        <v>389416</v>
      </c>
      <c r="C6203" s="434" t="s">
        <v>59</v>
      </c>
      <c r="D6203" s="434" t="s">
        <v>13</v>
      </c>
      <c r="I6203" s="434">
        <v>10</v>
      </c>
      <c r="J6203" s="434">
        <v>0</v>
      </c>
      <c r="K6203" s="434">
        <v>1970</v>
      </c>
    </row>
    <row r="6204" spans="1:11" hidden="1" x14ac:dyDescent="0.25">
      <c r="A6204" s="434">
        <v>257167000</v>
      </c>
      <c r="B6204" s="434">
        <v>60066</v>
      </c>
      <c r="C6204" s="434" t="s">
        <v>56</v>
      </c>
      <c r="D6204" s="434" t="s">
        <v>13</v>
      </c>
      <c r="I6204" s="434">
        <v>16</v>
      </c>
    </row>
    <row r="6205" spans="1:11" x14ac:dyDescent="0.25">
      <c r="A6205" s="434">
        <v>257167220</v>
      </c>
      <c r="B6205" s="434">
        <v>175467</v>
      </c>
      <c r="C6205" s="434" t="s">
        <v>59</v>
      </c>
      <c r="D6205" s="434" t="s">
        <v>13</v>
      </c>
      <c r="I6205" s="434">
        <v>11</v>
      </c>
      <c r="J6205" s="434">
        <v>0</v>
      </c>
      <c r="K6205" s="434">
        <v>1970</v>
      </c>
    </row>
    <row r="6206" spans="1:11" x14ac:dyDescent="0.25">
      <c r="A6206" s="434">
        <v>257167320</v>
      </c>
      <c r="B6206" s="434">
        <v>1183441</v>
      </c>
      <c r="C6206" s="434" t="s">
        <v>59</v>
      </c>
      <c r="D6206" s="434" t="s">
        <v>13</v>
      </c>
      <c r="I6206" s="434">
        <v>11</v>
      </c>
      <c r="J6206" s="434">
        <v>0</v>
      </c>
      <c r="K6206" s="434">
        <v>1970</v>
      </c>
    </row>
    <row r="6207" spans="1:11" x14ac:dyDescent="0.25">
      <c r="A6207" s="434">
        <v>257167440</v>
      </c>
      <c r="B6207" s="434">
        <v>247649</v>
      </c>
      <c r="C6207" s="434" t="s">
        <v>59</v>
      </c>
      <c r="D6207" s="434" t="s">
        <v>13</v>
      </c>
      <c r="I6207" s="434">
        <v>10</v>
      </c>
      <c r="J6207" s="434">
        <v>0</v>
      </c>
      <c r="K6207" s="434">
        <v>1970</v>
      </c>
    </row>
    <row r="6208" spans="1:11" x14ac:dyDescent="0.25">
      <c r="A6208" s="434">
        <v>257167540</v>
      </c>
      <c r="B6208" s="434">
        <v>2247412</v>
      </c>
      <c r="C6208" s="434" t="s">
        <v>59</v>
      </c>
      <c r="D6208" s="434" t="s">
        <v>13</v>
      </c>
      <c r="I6208" s="434">
        <v>15</v>
      </c>
      <c r="J6208" s="434">
        <v>0</v>
      </c>
      <c r="K6208" s="434">
        <v>1970</v>
      </c>
    </row>
    <row r="6209" spans="1:11" x14ac:dyDescent="0.25">
      <c r="A6209" s="434">
        <v>257167600</v>
      </c>
      <c r="B6209" s="434">
        <v>543683</v>
      </c>
      <c r="C6209" s="434" t="s">
        <v>59</v>
      </c>
      <c r="D6209" s="434" t="s">
        <v>13</v>
      </c>
      <c r="I6209" s="434">
        <v>9</v>
      </c>
      <c r="J6209" s="434">
        <v>0</v>
      </c>
      <c r="K6209" s="434">
        <v>1970</v>
      </c>
    </row>
    <row r="6210" spans="1:11" x14ac:dyDescent="0.25">
      <c r="A6210" s="434">
        <v>257167800</v>
      </c>
      <c r="B6210" s="434">
        <v>1029956</v>
      </c>
      <c r="C6210" s="434" t="s">
        <v>59</v>
      </c>
      <c r="D6210" s="434" t="s">
        <v>13</v>
      </c>
      <c r="I6210" s="434">
        <v>11</v>
      </c>
      <c r="J6210" s="434">
        <v>0</v>
      </c>
      <c r="K6210" s="434">
        <v>1970</v>
      </c>
    </row>
    <row r="6211" spans="1:11" x14ac:dyDescent="0.25">
      <c r="A6211" s="434">
        <v>257168000</v>
      </c>
      <c r="B6211" s="434">
        <v>694256</v>
      </c>
      <c r="C6211" s="434" t="s">
        <v>59</v>
      </c>
      <c r="D6211" s="434" t="s">
        <v>17</v>
      </c>
      <c r="E6211" s="434">
        <v>0</v>
      </c>
      <c r="F6211" s="434">
        <v>684</v>
      </c>
      <c r="G6211" s="434">
        <v>0</v>
      </c>
      <c r="H6211" s="434">
        <v>260</v>
      </c>
      <c r="I6211" s="434">
        <v>36.43</v>
      </c>
      <c r="J6211" s="434">
        <v>0</v>
      </c>
      <c r="K6211" s="434">
        <v>1970</v>
      </c>
    </row>
    <row r="6212" spans="1:11" x14ac:dyDescent="0.25">
      <c r="A6212" s="434">
        <v>257168240</v>
      </c>
      <c r="B6212" s="434">
        <v>1123693</v>
      </c>
      <c r="C6212" s="434" t="s">
        <v>59</v>
      </c>
      <c r="D6212" s="434" t="s">
        <v>13</v>
      </c>
      <c r="I6212" s="434">
        <v>11</v>
      </c>
      <c r="J6212" s="434">
        <v>0</v>
      </c>
      <c r="K6212" s="434">
        <v>1970</v>
      </c>
    </row>
    <row r="6213" spans="1:11" x14ac:dyDescent="0.25">
      <c r="A6213" s="434">
        <v>257168620</v>
      </c>
      <c r="B6213" s="434">
        <v>201937</v>
      </c>
      <c r="C6213" s="434" t="s">
        <v>59</v>
      </c>
      <c r="D6213" s="434" t="s">
        <v>13</v>
      </c>
      <c r="I6213" s="434">
        <v>11</v>
      </c>
      <c r="J6213" s="434">
        <v>0</v>
      </c>
      <c r="K6213" s="434">
        <v>1970</v>
      </c>
    </row>
    <row r="6214" spans="1:11" x14ac:dyDescent="0.25">
      <c r="A6214" s="434">
        <v>257168800</v>
      </c>
      <c r="B6214" s="434">
        <v>160897</v>
      </c>
      <c r="C6214" s="434" t="s">
        <v>59</v>
      </c>
      <c r="D6214" s="434" t="s">
        <v>13</v>
      </c>
      <c r="I6214" s="434">
        <v>11</v>
      </c>
      <c r="J6214" s="434">
        <v>0</v>
      </c>
      <c r="K6214" s="434">
        <v>1970</v>
      </c>
    </row>
    <row r="6215" spans="1:11" hidden="1" x14ac:dyDescent="0.25">
      <c r="A6215" s="434">
        <v>257169000</v>
      </c>
      <c r="B6215" s="434">
        <v>1216481</v>
      </c>
      <c r="C6215" s="434" t="s">
        <v>61</v>
      </c>
      <c r="D6215" s="434" t="s">
        <v>13</v>
      </c>
      <c r="I6215" s="434">
        <v>23</v>
      </c>
      <c r="J6215" s="434">
        <v>0</v>
      </c>
      <c r="K6215" s="434">
        <v>1970</v>
      </c>
    </row>
    <row r="6216" spans="1:11" x14ac:dyDescent="0.25">
      <c r="A6216" s="434">
        <v>257169140</v>
      </c>
      <c r="B6216" s="434">
        <v>189804</v>
      </c>
      <c r="C6216" s="434" t="s">
        <v>59</v>
      </c>
      <c r="D6216" s="434" t="s">
        <v>13</v>
      </c>
      <c r="I6216" s="434">
        <v>11</v>
      </c>
      <c r="J6216" s="434">
        <v>0</v>
      </c>
      <c r="K6216" s="434">
        <v>1970</v>
      </c>
    </row>
    <row r="6217" spans="1:11" hidden="1" x14ac:dyDescent="0.25">
      <c r="A6217" s="434">
        <v>257169200</v>
      </c>
      <c r="B6217" s="434">
        <v>4116956</v>
      </c>
      <c r="C6217" s="434" t="s">
        <v>39</v>
      </c>
      <c r="D6217" s="434" t="s">
        <v>13</v>
      </c>
      <c r="E6217" s="434">
        <v>0</v>
      </c>
      <c r="F6217" s="434">
        <v>294</v>
      </c>
      <c r="G6217" s="434">
        <v>20</v>
      </c>
      <c r="H6217" s="434">
        <v>101</v>
      </c>
      <c r="I6217" s="434">
        <v>27.7</v>
      </c>
      <c r="J6217" s="434">
        <v>0</v>
      </c>
      <c r="K6217" s="434">
        <v>2000</v>
      </c>
    </row>
    <row r="6218" spans="1:11" x14ac:dyDescent="0.25">
      <c r="A6218" s="434">
        <v>257169320</v>
      </c>
      <c r="B6218" s="434">
        <v>1027595</v>
      </c>
      <c r="C6218" s="434" t="s">
        <v>59</v>
      </c>
      <c r="D6218" s="434" t="s">
        <v>13</v>
      </c>
      <c r="I6218" s="434">
        <v>10</v>
      </c>
      <c r="J6218" s="434">
        <v>0</v>
      </c>
      <c r="K6218" s="434">
        <v>1970</v>
      </c>
    </row>
    <row r="6219" spans="1:11" hidden="1" x14ac:dyDescent="0.25">
      <c r="A6219" s="434">
        <v>257169400</v>
      </c>
      <c r="B6219" s="434">
        <v>223065</v>
      </c>
      <c r="C6219" s="434" t="s">
        <v>54</v>
      </c>
      <c r="D6219" s="434" t="s">
        <v>13</v>
      </c>
      <c r="I6219" s="434">
        <v>6</v>
      </c>
      <c r="J6219" s="434">
        <v>0</v>
      </c>
      <c r="K6219" s="434">
        <v>1970</v>
      </c>
    </row>
    <row r="6220" spans="1:11" x14ac:dyDescent="0.25">
      <c r="A6220" s="434">
        <v>257169420</v>
      </c>
      <c r="B6220" s="434">
        <v>645021</v>
      </c>
      <c r="C6220" s="434" t="s">
        <v>59</v>
      </c>
      <c r="D6220" s="434" t="s">
        <v>13</v>
      </c>
      <c r="I6220" s="434">
        <v>10</v>
      </c>
      <c r="J6220" s="434">
        <v>0</v>
      </c>
      <c r="K6220" s="434">
        <v>1970</v>
      </c>
    </row>
    <row r="6221" spans="1:11" x14ac:dyDescent="0.25">
      <c r="A6221" s="434">
        <v>257169820</v>
      </c>
      <c r="B6221" s="434">
        <v>218861</v>
      </c>
      <c r="C6221" s="434" t="s">
        <v>59</v>
      </c>
      <c r="D6221" s="434" t="s">
        <v>13</v>
      </c>
      <c r="I6221" s="434">
        <v>13</v>
      </c>
      <c r="J6221" s="434">
        <v>0</v>
      </c>
      <c r="K6221" s="434">
        <v>1970</v>
      </c>
    </row>
    <row r="6222" spans="1:11" hidden="1" x14ac:dyDescent="0.25">
      <c r="A6222" s="434">
        <v>257169900</v>
      </c>
      <c r="B6222" s="434">
        <v>771798</v>
      </c>
      <c r="C6222" s="434" t="s">
        <v>61</v>
      </c>
      <c r="D6222" s="434" t="s">
        <v>13</v>
      </c>
      <c r="I6222" s="434">
        <v>10</v>
      </c>
    </row>
    <row r="6223" spans="1:11" x14ac:dyDescent="0.25">
      <c r="A6223" s="434">
        <v>257169920</v>
      </c>
      <c r="B6223" s="434">
        <v>339463</v>
      </c>
      <c r="C6223" s="434" t="s">
        <v>59</v>
      </c>
      <c r="D6223" s="434" t="s">
        <v>13</v>
      </c>
      <c r="I6223" s="434">
        <v>12</v>
      </c>
      <c r="J6223" s="434">
        <v>0</v>
      </c>
      <c r="K6223" s="434">
        <v>1970</v>
      </c>
    </row>
    <row r="6224" spans="1:11" hidden="1" x14ac:dyDescent="0.25">
      <c r="A6224" s="434">
        <v>257170000</v>
      </c>
      <c r="B6224" s="434">
        <v>1044986</v>
      </c>
      <c r="C6224" s="434" t="s">
        <v>56</v>
      </c>
      <c r="D6224" s="434" t="s">
        <v>13</v>
      </c>
      <c r="E6224" s="434">
        <v>13</v>
      </c>
      <c r="F6224" s="434">
        <v>0</v>
      </c>
      <c r="G6224" s="434">
        <v>245</v>
      </c>
      <c r="H6224" s="434">
        <v>296</v>
      </c>
      <c r="I6224" s="434">
        <v>25</v>
      </c>
      <c r="J6224" s="434">
        <v>272</v>
      </c>
      <c r="K6224" s="434">
        <v>2017</v>
      </c>
    </row>
    <row r="6225" spans="1:11" x14ac:dyDescent="0.25">
      <c r="A6225" s="434">
        <v>257170340</v>
      </c>
      <c r="B6225" s="434">
        <v>153767</v>
      </c>
      <c r="C6225" s="434" t="s">
        <v>59</v>
      </c>
      <c r="D6225" s="434" t="s">
        <v>13</v>
      </c>
      <c r="I6225" s="434">
        <v>10</v>
      </c>
      <c r="J6225" s="434">
        <v>0</v>
      </c>
      <c r="K6225" s="434">
        <v>1970</v>
      </c>
    </row>
    <row r="6226" spans="1:11" hidden="1" x14ac:dyDescent="0.25">
      <c r="A6226" s="434">
        <v>257170400</v>
      </c>
      <c r="B6226" s="434">
        <v>1850375</v>
      </c>
      <c r="C6226" s="434" t="s">
        <v>56</v>
      </c>
      <c r="D6226" s="434" t="s">
        <v>13</v>
      </c>
      <c r="I6226" s="434">
        <v>17</v>
      </c>
      <c r="J6226" s="434">
        <v>0</v>
      </c>
      <c r="K6226" s="434">
        <v>1970</v>
      </c>
    </row>
    <row r="6227" spans="1:11" hidden="1" x14ac:dyDescent="0.25">
      <c r="A6227" s="434">
        <v>257170500</v>
      </c>
      <c r="B6227" s="434">
        <v>15684</v>
      </c>
      <c r="C6227" s="434" t="s">
        <v>31</v>
      </c>
      <c r="D6227" s="434" t="s">
        <v>13</v>
      </c>
      <c r="I6227" s="434">
        <v>13</v>
      </c>
      <c r="J6227" s="434">
        <v>0</v>
      </c>
      <c r="K6227" s="434">
        <v>1970</v>
      </c>
    </row>
    <row r="6228" spans="1:11" x14ac:dyDescent="0.25">
      <c r="A6228" s="434">
        <v>257170720</v>
      </c>
      <c r="B6228" s="434">
        <v>668091</v>
      </c>
      <c r="C6228" s="434" t="s">
        <v>59</v>
      </c>
      <c r="D6228" s="434" t="s">
        <v>13</v>
      </c>
      <c r="I6228" s="434">
        <v>11</v>
      </c>
      <c r="J6228" s="434">
        <v>0</v>
      </c>
      <c r="K6228" s="434">
        <v>1970</v>
      </c>
    </row>
    <row r="6229" spans="1:11" hidden="1" x14ac:dyDescent="0.25">
      <c r="A6229" s="434">
        <v>257170940</v>
      </c>
      <c r="B6229" s="434">
        <v>46520</v>
      </c>
      <c r="C6229" s="434" t="s">
        <v>61</v>
      </c>
      <c r="D6229" s="434" t="s">
        <v>13</v>
      </c>
      <c r="I6229" s="434">
        <v>18</v>
      </c>
      <c r="J6229" s="434">
        <v>0</v>
      </c>
      <c r="K6229" s="434">
        <v>1970</v>
      </c>
    </row>
    <row r="6230" spans="1:11" hidden="1" x14ac:dyDescent="0.25">
      <c r="A6230" s="434">
        <v>257171000</v>
      </c>
      <c r="B6230" s="434">
        <v>939413</v>
      </c>
      <c r="C6230" s="434" t="s">
        <v>56</v>
      </c>
      <c r="D6230" s="434" t="s">
        <v>13</v>
      </c>
      <c r="E6230" s="434">
        <v>13</v>
      </c>
      <c r="F6230" s="434">
        <v>874</v>
      </c>
      <c r="G6230" s="434">
        <v>245</v>
      </c>
      <c r="H6230" s="434">
        <v>296</v>
      </c>
      <c r="I6230" s="434">
        <v>25</v>
      </c>
      <c r="J6230" s="434">
        <v>272</v>
      </c>
      <c r="K6230" s="434">
        <v>2017</v>
      </c>
    </row>
    <row r="6231" spans="1:11" x14ac:dyDescent="0.25">
      <c r="A6231" s="434">
        <v>257171020</v>
      </c>
      <c r="B6231" s="434">
        <v>913926</v>
      </c>
      <c r="C6231" s="434" t="s">
        <v>59</v>
      </c>
      <c r="D6231" s="434" t="s">
        <v>13</v>
      </c>
      <c r="I6231" s="434">
        <v>13</v>
      </c>
      <c r="J6231" s="434">
        <v>0</v>
      </c>
      <c r="K6231" s="434">
        <v>1970</v>
      </c>
    </row>
    <row r="6232" spans="1:11" x14ac:dyDescent="0.25">
      <c r="A6232" s="434">
        <v>257171140</v>
      </c>
      <c r="B6232" s="434">
        <v>557796</v>
      </c>
      <c r="C6232" s="434" t="s">
        <v>59</v>
      </c>
      <c r="D6232" s="434" t="s">
        <v>13</v>
      </c>
      <c r="I6232" s="434">
        <v>11</v>
      </c>
      <c r="J6232" s="434">
        <v>0</v>
      </c>
      <c r="K6232" s="434">
        <v>1970</v>
      </c>
    </row>
    <row r="6233" spans="1:11" x14ac:dyDescent="0.25">
      <c r="A6233" s="434">
        <v>257171220</v>
      </c>
      <c r="B6233" s="434">
        <v>545286</v>
      </c>
      <c r="C6233" s="434" t="s">
        <v>59</v>
      </c>
      <c r="D6233" s="434" t="s">
        <v>13</v>
      </c>
      <c r="I6233" s="434">
        <v>12</v>
      </c>
      <c r="J6233" s="434">
        <v>0</v>
      </c>
      <c r="K6233" s="434">
        <v>1970</v>
      </c>
    </row>
    <row r="6234" spans="1:11" x14ac:dyDescent="0.25">
      <c r="A6234" s="434">
        <v>257171320</v>
      </c>
      <c r="B6234" s="434">
        <v>933870</v>
      </c>
      <c r="C6234" s="434" t="s">
        <v>59</v>
      </c>
      <c r="D6234" s="434" t="s">
        <v>13</v>
      </c>
      <c r="I6234" s="434">
        <v>10</v>
      </c>
      <c r="J6234" s="434">
        <v>0</v>
      </c>
      <c r="K6234" s="434">
        <v>1970</v>
      </c>
    </row>
    <row r="6235" spans="1:11" x14ac:dyDescent="0.25">
      <c r="A6235" s="434">
        <v>257171420</v>
      </c>
      <c r="B6235" s="434">
        <v>148551</v>
      </c>
      <c r="C6235" s="434" t="s">
        <v>59</v>
      </c>
      <c r="D6235" s="434" t="s">
        <v>13</v>
      </c>
      <c r="I6235" s="434">
        <v>10</v>
      </c>
      <c r="J6235" s="434">
        <v>0</v>
      </c>
      <c r="K6235" s="434">
        <v>1970</v>
      </c>
    </row>
    <row r="6236" spans="1:11" x14ac:dyDescent="0.25">
      <c r="A6236" s="434">
        <v>257171620</v>
      </c>
      <c r="B6236" s="434">
        <v>770952</v>
      </c>
      <c r="C6236" s="434" t="s">
        <v>59</v>
      </c>
      <c r="D6236" s="434" t="s">
        <v>13</v>
      </c>
      <c r="I6236" s="434">
        <v>10</v>
      </c>
      <c r="J6236" s="434">
        <v>0</v>
      </c>
      <c r="K6236" s="434">
        <v>1970</v>
      </c>
    </row>
    <row r="6237" spans="1:11" hidden="1" x14ac:dyDescent="0.25">
      <c r="A6237" s="434">
        <v>257171900</v>
      </c>
      <c r="B6237" s="434">
        <v>459559</v>
      </c>
      <c r="C6237" s="434" t="s">
        <v>56</v>
      </c>
      <c r="D6237" s="434" t="s">
        <v>13</v>
      </c>
      <c r="I6237" s="434">
        <v>12</v>
      </c>
    </row>
    <row r="6238" spans="1:11" x14ac:dyDescent="0.25">
      <c r="A6238" s="434">
        <v>257171940</v>
      </c>
      <c r="B6238" s="434">
        <v>755581</v>
      </c>
      <c r="C6238" s="434" t="s">
        <v>59</v>
      </c>
      <c r="D6238" s="434" t="s">
        <v>13</v>
      </c>
      <c r="I6238" s="434">
        <v>14</v>
      </c>
      <c r="J6238" s="434">
        <v>0</v>
      </c>
      <c r="K6238" s="434">
        <v>1970</v>
      </c>
    </row>
    <row r="6239" spans="1:11" hidden="1" x14ac:dyDescent="0.25">
      <c r="A6239" s="434">
        <v>257172000</v>
      </c>
      <c r="B6239" s="434">
        <v>472085</v>
      </c>
      <c r="C6239" s="434" t="s">
        <v>54</v>
      </c>
      <c r="D6239" s="434" t="s">
        <v>17</v>
      </c>
      <c r="E6239" s="434">
        <v>12.5</v>
      </c>
      <c r="F6239" s="434">
        <v>2797</v>
      </c>
      <c r="G6239" s="434">
        <v>503</v>
      </c>
      <c r="H6239" s="434">
        <v>503</v>
      </c>
      <c r="I6239" s="434">
        <v>36.229999999999997</v>
      </c>
      <c r="J6239" s="434">
        <v>0</v>
      </c>
      <c r="K6239" s="434">
        <v>1973</v>
      </c>
    </row>
    <row r="6240" spans="1:11" x14ac:dyDescent="0.25">
      <c r="A6240" s="434">
        <v>257172140</v>
      </c>
      <c r="B6240" s="434">
        <v>135646</v>
      </c>
      <c r="C6240" s="434" t="s">
        <v>59</v>
      </c>
      <c r="D6240" s="434" t="s">
        <v>13</v>
      </c>
      <c r="I6240" s="434">
        <v>10</v>
      </c>
      <c r="J6240" s="434">
        <v>0</v>
      </c>
      <c r="K6240" s="434">
        <v>1970</v>
      </c>
    </row>
    <row r="6241" spans="1:11" x14ac:dyDescent="0.25">
      <c r="A6241" s="434">
        <v>257172440</v>
      </c>
      <c r="B6241" s="434">
        <v>1939504</v>
      </c>
      <c r="C6241" s="434" t="s">
        <v>59</v>
      </c>
      <c r="D6241" s="434" t="s">
        <v>13</v>
      </c>
      <c r="I6241" s="434">
        <v>10</v>
      </c>
      <c r="J6241" s="434">
        <v>0</v>
      </c>
      <c r="K6241" s="434">
        <v>1970</v>
      </c>
    </row>
    <row r="6242" spans="1:11" x14ac:dyDescent="0.25">
      <c r="A6242" s="434">
        <v>257172500</v>
      </c>
      <c r="B6242" s="434">
        <v>538338</v>
      </c>
      <c r="C6242" s="434" t="s">
        <v>59</v>
      </c>
      <c r="D6242" s="434" t="s">
        <v>13</v>
      </c>
      <c r="I6242" s="434">
        <v>10</v>
      </c>
      <c r="J6242" s="434">
        <v>0</v>
      </c>
      <c r="K6242" s="434">
        <v>1970</v>
      </c>
    </row>
    <row r="6243" spans="1:11" x14ac:dyDescent="0.25">
      <c r="A6243" s="434">
        <v>257172640</v>
      </c>
      <c r="B6243" s="434">
        <v>365130</v>
      </c>
      <c r="C6243" s="434" t="s">
        <v>59</v>
      </c>
      <c r="D6243" s="434" t="s">
        <v>13</v>
      </c>
      <c r="I6243" s="434">
        <v>11</v>
      </c>
      <c r="J6243" s="434">
        <v>0</v>
      </c>
      <c r="K6243" s="434">
        <v>1970</v>
      </c>
    </row>
    <row r="6244" spans="1:11" x14ac:dyDescent="0.25">
      <c r="A6244" s="434">
        <v>257172720</v>
      </c>
      <c r="B6244" s="434">
        <v>1216477</v>
      </c>
      <c r="C6244" s="434" t="s">
        <v>59</v>
      </c>
      <c r="D6244" s="434" t="s">
        <v>13</v>
      </c>
      <c r="I6244" s="434">
        <v>11</v>
      </c>
      <c r="J6244" s="434">
        <v>0</v>
      </c>
      <c r="K6244" s="434">
        <v>1970</v>
      </c>
    </row>
    <row r="6245" spans="1:11" x14ac:dyDescent="0.25">
      <c r="A6245" s="434">
        <v>257172740</v>
      </c>
      <c r="B6245" s="434">
        <v>2472147</v>
      </c>
      <c r="C6245" s="434" t="s">
        <v>59</v>
      </c>
      <c r="D6245" s="434" t="s">
        <v>13</v>
      </c>
      <c r="I6245" s="434">
        <v>10</v>
      </c>
      <c r="J6245" s="434">
        <v>0</v>
      </c>
      <c r="K6245" s="434">
        <v>1970</v>
      </c>
    </row>
    <row r="6246" spans="1:11" hidden="1" x14ac:dyDescent="0.25">
      <c r="A6246" s="434">
        <v>257172800</v>
      </c>
      <c r="B6246" s="434">
        <v>897143</v>
      </c>
      <c r="C6246" s="434" t="s">
        <v>56</v>
      </c>
      <c r="D6246" s="434" t="s">
        <v>13</v>
      </c>
      <c r="I6246" s="434">
        <v>15</v>
      </c>
      <c r="J6246" s="434">
        <v>0</v>
      </c>
      <c r="K6246" s="434">
        <v>1970</v>
      </c>
    </row>
    <row r="6247" spans="1:11" x14ac:dyDescent="0.25">
      <c r="A6247" s="434">
        <v>257172820</v>
      </c>
      <c r="B6247" s="434">
        <v>286600</v>
      </c>
      <c r="C6247" s="434" t="s">
        <v>59</v>
      </c>
      <c r="D6247" s="434" t="s">
        <v>13</v>
      </c>
      <c r="I6247" s="434">
        <v>11</v>
      </c>
      <c r="J6247" s="434">
        <v>0</v>
      </c>
      <c r="K6247" s="434">
        <v>1970</v>
      </c>
    </row>
    <row r="6248" spans="1:11" x14ac:dyDescent="0.25">
      <c r="A6248" s="434">
        <v>257172920</v>
      </c>
      <c r="B6248" s="434">
        <v>162230</v>
      </c>
      <c r="C6248" s="434" t="s">
        <v>59</v>
      </c>
      <c r="D6248" s="434" t="s">
        <v>13</v>
      </c>
      <c r="I6248" s="434">
        <v>8</v>
      </c>
      <c r="J6248" s="434">
        <v>0</v>
      </c>
      <c r="K6248" s="434">
        <v>1970</v>
      </c>
    </row>
    <row r="6249" spans="1:11" hidden="1" x14ac:dyDescent="0.25">
      <c r="A6249" s="434">
        <v>257173000</v>
      </c>
      <c r="B6249" s="434">
        <v>2519955</v>
      </c>
      <c r="C6249" s="434" t="s">
        <v>54</v>
      </c>
      <c r="D6249" s="434" t="s">
        <v>17</v>
      </c>
      <c r="E6249" s="434">
        <v>12.5</v>
      </c>
      <c r="F6249" s="434">
        <v>2797</v>
      </c>
      <c r="G6249" s="434">
        <v>506</v>
      </c>
      <c r="H6249" s="434">
        <v>506</v>
      </c>
      <c r="I6249" s="434">
        <v>36.229999999999997</v>
      </c>
      <c r="J6249" s="434">
        <v>0</v>
      </c>
      <c r="K6249" s="434">
        <v>1976</v>
      </c>
    </row>
    <row r="6250" spans="1:11" x14ac:dyDescent="0.25">
      <c r="A6250" s="434">
        <v>257173500</v>
      </c>
      <c r="B6250" s="434">
        <v>765551</v>
      </c>
      <c r="C6250" s="434" t="s">
        <v>59</v>
      </c>
      <c r="D6250" s="434" t="s">
        <v>13</v>
      </c>
      <c r="I6250" s="434">
        <v>11</v>
      </c>
    </row>
    <row r="6251" spans="1:11" hidden="1" x14ac:dyDescent="0.25">
      <c r="A6251" s="434">
        <v>257173700</v>
      </c>
      <c r="B6251" s="434">
        <v>675299</v>
      </c>
      <c r="C6251" s="434" t="s">
        <v>39</v>
      </c>
      <c r="D6251" s="434" t="s">
        <v>13</v>
      </c>
      <c r="I6251" s="434">
        <v>10</v>
      </c>
      <c r="J6251" s="434">
        <v>0</v>
      </c>
      <c r="K6251" s="434">
        <v>1970</v>
      </c>
    </row>
    <row r="6252" spans="1:11" hidden="1" x14ac:dyDescent="0.25">
      <c r="A6252" s="434">
        <v>257174000</v>
      </c>
      <c r="B6252" s="434">
        <v>81219</v>
      </c>
      <c r="C6252" s="434" t="s">
        <v>46</v>
      </c>
      <c r="D6252" s="434" t="s">
        <v>22</v>
      </c>
      <c r="E6252" s="434">
        <v>19</v>
      </c>
      <c r="F6252" s="434">
        <v>17280</v>
      </c>
      <c r="G6252" s="434">
        <v>3620</v>
      </c>
      <c r="H6252" s="434">
        <v>4477</v>
      </c>
      <c r="I6252" s="434">
        <v>82.1</v>
      </c>
      <c r="J6252" s="434">
        <v>0</v>
      </c>
      <c r="K6252" s="434">
        <v>2002</v>
      </c>
    </row>
    <row r="6253" spans="1:11" x14ac:dyDescent="0.25">
      <c r="A6253" s="434">
        <v>257174040</v>
      </c>
      <c r="B6253" s="434">
        <v>449465</v>
      </c>
      <c r="C6253" s="434" t="s">
        <v>59</v>
      </c>
      <c r="D6253" s="434" t="s">
        <v>13</v>
      </c>
      <c r="I6253" s="434">
        <v>10</v>
      </c>
      <c r="J6253" s="434">
        <v>0</v>
      </c>
      <c r="K6253" s="434">
        <v>1970</v>
      </c>
    </row>
    <row r="6254" spans="1:11" x14ac:dyDescent="0.25">
      <c r="A6254" s="434">
        <v>257174140</v>
      </c>
      <c r="B6254" s="434">
        <v>66619</v>
      </c>
      <c r="C6254" s="434" t="s">
        <v>59</v>
      </c>
      <c r="D6254" s="434" t="s">
        <v>13</v>
      </c>
      <c r="I6254" s="434">
        <v>11</v>
      </c>
      <c r="J6254" s="434">
        <v>0</v>
      </c>
      <c r="K6254" s="434">
        <v>1970</v>
      </c>
    </row>
    <row r="6255" spans="1:11" x14ac:dyDescent="0.25">
      <c r="A6255" s="434">
        <v>257174220</v>
      </c>
      <c r="B6255" s="434">
        <v>964854</v>
      </c>
      <c r="C6255" s="434" t="s">
        <v>59</v>
      </c>
      <c r="D6255" s="434" t="s">
        <v>13</v>
      </c>
      <c r="I6255" s="434">
        <v>10</v>
      </c>
      <c r="J6255" s="434">
        <v>0</v>
      </c>
      <c r="K6255" s="434">
        <v>1970</v>
      </c>
    </row>
    <row r="6256" spans="1:11" x14ac:dyDescent="0.25">
      <c r="A6256" s="434">
        <v>257174440</v>
      </c>
      <c r="B6256" s="434">
        <v>63134</v>
      </c>
      <c r="C6256" s="434" t="s">
        <v>59</v>
      </c>
      <c r="D6256" s="434" t="s">
        <v>13</v>
      </c>
      <c r="I6256" s="434">
        <v>10</v>
      </c>
      <c r="J6256" s="434">
        <v>0</v>
      </c>
      <c r="K6256" s="434">
        <v>1970</v>
      </c>
    </row>
    <row r="6257" spans="1:11" x14ac:dyDescent="0.25">
      <c r="A6257" s="434">
        <v>257174540</v>
      </c>
      <c r="B6257" s="434">
        <v>1692541</v>
      </c>
      <c r="C6257" s="434" t="s">
        <v>59</v>
      </c>
      <c r="D6257" s="434" t="s">
        <v>13</v>
      </c>
      <c r="I6257" s="434">
        <v>10</v>
      </c>
    </row>
    <row r="6258" spans="1:11" hidden="1" x14ac:dyDescent="0.25">
      <c r="A6258" s="434">
        <v>257174720</v>
      </c>
      <c r="B6258" s="434">
        <v>345599</v>
      </c>
      <c r="C6258" s="434" t="s">
        <v>61</v>
      </c>
      <c r="D6258" s="434" t="s">
        <v>13</v>
      </c>
      <c r="I6258" s="434">
        <v>11</v>
      </c>
    </row>
    <row r="6259" spans="1:11" x14ac:dyDescent="0.25">
      <c r="A6259" s="434">
        <v>257174740</v>
      </c>
      <c r="B6259" s="434">
        <v>238657</v>
      </c>
      <c r="C6259" s="434" t="s">
        <v>59</v>
      </c>
      <c r="D6259" s="434" t="s">
        <v>13</v>
      </c>
      <c r="I6259" s="434">
        <v>10</v>
      </c>
      <c r="J6259" s="434">
        <v>0</v>
      </c>
      <c r="K6259" s="434">
        <v>1970</v>
      </c>
    </row>
    <row r="6260" spans="1:11" hidden="1" x14ac:dyDescent="0.25">
      <c r="A6260" s="434">
        <v>257175000</v>
      </c>
      <c r="B6260" s="434">
        <v>1151780</v>
      </c>
      <c r="C6260" s="434" t="s">
        <v>39</v>
      </c>
      <c r="D6260" s="434" t="s">
        <v>13</v>
      </c>
      <c r="E6260" s="434">
        <v>34</v>
      </c>
      <c r="F6260" s="434">
        <v>1498</v>
      </c>
      <c r="G6260" s="434">
        <v>16</v>
      </c>
      <c r="H6260" s="434">
        <v>147</v>
      </c>
      <c r="I6260" s="434">
        <v>23</v>
      </c>
      <c r="J6260" s="434">
        <v>0</v>
      </c>
      <c r="K6260" s="434">
        <v>2007</v>
      </c>
    </row>
    <row r="6261" spans="1:11" x14ac:dyDescent="0.25">
      <c r="A6261" s="434">
        <v>257175020</v>
      </c>
      <c r="B6261" s="434">
        <v>173267</v>
      </c>
      <c r="C6261" s="434" t="s">
        <v>59</v>
      </c>
      <c r="D6261" s="434" t="s">
        <v>13</v>
      </c>
      <c r="I6261" s="434">
        <v>12</v>
      </c>
      <c r="J6261" s="434">
        <v>0</v>
      </c>
      <c r="K6261" s="434">
        <v>1970</v>
      </c>
    </row>
    <row r="6262" spans="1:11" x14ac:dyDescent="0.25">
      <c r="A6262" s="434">
        <v>257175220</v>
      </c>
      <c r="B6262" s="434">
        <v>292771</v>
      </c>
      <c r="C6262" s="434" t="s">
        <v>59</v>
      </c>
      <c r="D6262" s="434" t="s">
        <v>13</v>
      </c>
      <c r="I6262" s="434">
        <v>9</v>
      </c>
    </row>
    <row r="6263" spans="1:11" x14ac:dyDescent="0.25">
      <c r="A6263" s="434">
        <v>257175320</v>
      </c>
      <c r="B6263" s="434">
        <v>686931</v>
      </c>
      <c r="C6263" s="434" t="s">
        <v>59</v>
      </c>
      <c r="D6263" s="434" t="s">
        <v>13</v>
      </c>
      <c r="I6263" s="434">
        <v>13</v>
      </c>
      <c r="J6263" s="434">
        <v>0</v>
      </c>
      <c r="K6263" s="434">
        <v>1970</v>
      </c>
    </row>
    <row r="6264" spans="1:11" x14ac:dyDescent="0.25">
      <c r="A6264" s="434">
        <v>257175420</v>
      </c>
      <c r="B6264" s="434">
        <v>722245</v>
      </c>
      <c r="C6264" s="434" t="s">
        <v>59</v>
      </c>
      <c r="D6264" s="434" t="s">
        <v>13</v>
      </c>
      <c r="I6264" s="434">
        <v>10</v>
      </c>
      <c r="J6264" s="434">
        <v>0</v>
      </c>
      <c r="K6264" s="434">
        <v>1970</v>
      </c>
    </row>
    <row r="6265" spans="1:11" x14ac:dyDescent="0.25">
      <c r="A6265" s="434">
        <v>257175440</v>
      </c>
      <c r="B6265" s="434">
        <v>386481</v>
      </c>
      <c r="C6265" s="434" t="s">
        <v>59</v>
      </c>
      <c r="D6265" s="434" t="s">
        <v>13</v>
      </c>
      <c r="I6265" s="434">
        <v>10</v>
      </c>
      <c r="J6265" s="434">
        <v>0</v>
      </c>
      <c r="K6265" s="434">
        <v>1970</v>
      </c>
    </row>
    <row r="6266" spans="1:11" x14ac:dyDescent="0.25">
      <c r="A6266" s="434">
        <v>257175620</v>
      </c>
      <c r="B6266" s="434">
        <v>394283</v>
      </c>
      <c r="C6266" s="434" t="s">
        <v>59</v>
      </c>
      <c r="D6266" s="434" t="s">
        <v>13</v>
      </c>
      <c r="I6266" s="434">
        <v>9</v>
      </c>
      <c r="J6266" s="434">
        <v>0</v>
      </c>
      <c r="K6266" s="434">
        <v>1970</v>
      </c>
    </row>
    <row r="6267" spans="1:11" x14ac:dyDescent="0.25">
      <c r="A6267" s="434">
        <v>257175740</v>
      </c>
      <c r="B6267" s="434">
        <v>223121</v>
      </c>
      <c r="C6267" s="434" t="s">
        <v>59</v>
      </c>
      <c r="D6267" s="434" t="s">
        <v>13</v>
      </c>
      <c r="I6267" s="434">
        <v>9</v>
      </c>
      <c r="J6267" s="434">
        <v>0</v>
      </c>
      <c r="K6267" s="434">
        <v>1970</v>
      </c>
    </row>
    <row r="6268" spans="1:11" x14ac:dyDescent="0.25">
      <c r="A6268" s="434">
        <v>257176000</v>
      </c>
      <c r="B6268" s="434">
        <v>1061328</v>
      </c>
      <c r="C6268" s="434" t="s">
        <v>59</v>
      </c>
      <c r="D6268" s="434" t="s">
        <v>17</v>
      </c>
      <c r="E6268" s="434">
        <v>0</v>
      </c>
      <c r="F6268" s="434">
        <v>730</v>
      </c>
      <c r="G6268" s="434">
        <v>0</v>
      </c>
      <c r="H6268" s="434">
        <v>499</v>
      </c>
      <c r="I6268" s="434">
        <v>37.299999999999997</v>
      </c>
      <c r="J6268" s="434">
        <v>0</v>
      </c>
      <c r="K6268" s="434">
        <v>1970</v>
      </c>
    </row>
    <row r="6269" spans="1:11" x14ac:dyDescent="0.25">
      <c r="A6269" s="434">
        <v>257176320</v>
      </c>
      <c r="B6269" s="434">
        <v>2069131</v>
      </c>
      <c r="C6269" s="434" t="s">
        <v>59</v>
      </c>
      <c r="D6269" s="434" t="s">
        <v>13</v>
      </c>
      <c r="I6269" s="434">
        <v>12</v>
      </c>
      <c r="J6269" s="434">
        <v>0</v>
      </c>
      <c r="K6269" s="434">
        <v>1970</v>
      </c>
    </row>
    <row r="6270" spans="1:11" x14ac:dyDescent="0.25">
      <c r="A6270" s="434">
        <v>257176540</v>
      </c>
      <c r="B6270" s="434">
        <v>609133</v>
      </c>
      <c r="C6270" s="434" t="s">
        <v>59</v>
      </c>
      <c r="D6270" s="434" t="s">
        <v>13</v>
      </c>
      <c r="I6270" s="434">
        <v>10</v>
      </c>
      <c r="J6270" s="434">
        <v>0</v>
      </c>
      <c r="K6270" s="434">
        <v>1970</v>
      </c>
    </row>
    <row r="6271" spans="1:11" hidden="1" x14ac:dyDescent="0.25">
      <c r="A6271" s="434">
        <v>257176600</v>
      </c>
      <c r="B6271" s="434">
        <v>9534</v>
      </c>
      <c r="C6271" s="434" t="s">
        <v>61</v>
      </c>
      <c r="D6271" s="434" t="s">
        <v>13</v>
      </c>
      <c r="I6271" s="434">
        <v>13</v>
      </c>
    </row>
    <row r="6272" spans="1:11" x14ac:dyDescent="0.25">
      <c r="A6272" s="434">
        <v>257176620</v>
      </c>
      <c r="B6272" s="434">
        <v>629450</v>
      </c>
      <c r="C6272" s="434" t="s">
        <v>59</v>
      </c>
      <c r="D6272" s="434" t="s">
        <v>13</v>
      </c>
      <c r="I6272" s="434">
        <v>14</v>
      </c>
      <c r="J6272" s="434">
        <v>0</v>
      </c>
      <c r="K6272" s="434">
        <v>1970</v>
      </c>
    </row>
    <row r="6273" spans="1:11" x14ac:dyDescent="0.25">
      <c r="A6273" s="434">
        <v>257176640</v>
      </c>
      <c r="B6273" s="434">
        <v>1663126</v>
      </c>
      <c r="C6273" s="434" t="s">
        <v>59</v>
      </c>
      <c r="D6273" s="434" t="s">
        <v>13</v>
      </c>
      <c r="I6273" s="434">
        <v>15</v>
      </c>
      <c r="J6273" s="434">
        <v>0</v>
      </c>
      <c r="K6273" s="434">
        <v>1970</v>
      </c>
    </row>
    <row r="6274" spans="1:11" x14ac:dyDescent="0.25">
      <c r="A6274" s="434">
        <v>257176720</v>
      </c>
      <c r="B6274" s="434">
        <v>737089</v>
      </c>
      <c r="C6274" s="434" t="s">
        <v>59</v>
      </c>
      <c r="D6274" s="434" t="s">
        <v>13</v>
      </c>
      <c r="I6274" s="434">
        <v>11</v>
      </c>
      <c r="J6274" s="434">
        <v>0</v>
      </c>
      <c r="K6274" s="434">
        <v>1970</v>
      </c>
    </row>
    <row r="6275" spans="1:11" x14ac:dyDescent="0.25">
      <c r="A6275" s="434">
        <v>257177000</v>
      </c>
      <c r="B6275" s="434">
        <v>2093044</v>
      </c>
      <c r="C6275" s="434" t="s">
        <v>59</v>
      </c>
      <c r="D6275" s="434" t="s">
        <v>17</v>
      </c>
      <c r="E6275" s="434">
        <v>0</v>
      </c>
      <c r="F6275" s="434">
        <v>1164</v>
      </c>
      <c r="G6275" s="434">
        <v>650</v>
      </c>
      <c r="H6275" s="434">
        <v>932</v>
      </c>
      <c r="I6275" s="434">
        <v>46.55</v>
      </c>
      <c r="J6275" s="434">
        <v>0</v>
      </c>
      <c r="K6275" s="434">
        <v>1970</v>
      </c>
    </row>
    <row r="6276" spans="1:11" x14ac:dyDescent="0.25">
      <c r="A6276" s="434">
        <v>257177040</v>
      </c>
      <c r="B6276" s="434">
        <v>658645</v>
      </c>
      <c r="C6276" s="434" t="s">
        <v>59</v>
      </c>
      <c r="D6276" s="434" t="s">
        <v>13</v>
      </c>
      <c r="I6276" s="434">
        <v>11</v>
      </c>
      <c r="J6276" s="434">
        <v>0</v>
      </c>
      <c r="K6276" s="434">
        <v>1970</v>
      </c>
    </row>
    <row r="6277" spans="1:11" x14ac:dyDescent="0.25">
      <c r="A6277" s="434">
        <v>257177120</v>
      </c>
      <c r="B6277" s="434">
        <v>1059741</v>
      </c>
      <c r="C6277" s="434" t="s">
        <v>59</v>
      </c>
      <c r="D6277" s="434" t="s">
        <v>13</v>
      </c>
      <c r="I6277" s="434">
        <v>17</v>
      </c>
      <c r="J6277" s="434">
        <v>0</v>
      </c>
      <c r="K6277" s="434">
        <v>1970</v>
      </c>
    </row>
    <row r="6278" spans="1:11" hidden="1" x14ac:dyDescent="0.25">
      <c r="A6278" s="434">
        <v>257177200</v>
      </c>
      <c r="B6278" s="434">
        <v>329722</v>
      </c>
      <c r="C6278" s="434" t="s">
        <v>56</v>
      </c>
      <c r="D6278" s="434" t="s">
        <v>13</v>
      </c>
      <c r="I6278" s="434">
        <v>12</v>
      </c>
    </row>
    <row r="6279" spans="1:11" x14ac:dyDescent="0.25">
      <c r="A6279" s="434">
        <v>257177240</v>
      </c>
      <c r="B6279" s="434">
        <v>84470</v>
      </c>
      <c r="C6279" s="434" t="s">
        <v>59</v>
      </c>
      <c r="D6279" s="434" t="s">
        <v>13</v>
      </c>
      <c r="I6279" s="434">
        <v>10</v>
      </c>
      <c r="J6279" s="434">
        <v>0</v>
      </c>
      <c r="K6279" s="434">
        <v>1970</v>
      </c>
    </row>
    <row r="6280" spans="1:11" x14ac:dyDescent="0.25">
      <c r="A6280" s="434">
        <v>257177500</v>
      </c>
      <c r="B6280" s="434">
        <v>1133576</v>
      </c>
      <c r="C6280" s="434" t="s">
        <v>59</v>
      </c>
      <c r="D6280" s="434" t="s">
        <v>13</v>
      </c>
      <c r="I6280" s="434">
        <v>14</v>
      </c>
      <c r="J6280" s="434">
        <v>0</v>
      </c>
      <c r="K6280" s="434">
        <v>1970</v>
      </c>
    </row>
    <row r="6281" spans="1:11" hidden="1" x14ac:dyDescent="0.25">
      <c r="A6281" s="434">
        <v>257178000</v>
      </c>
      <c r="B6281" s="434">
        <v>992599</v>
      </c>
      <c r="C6281" s="434" t="s">
        <v>31</v>
      </c>
      <c r="D6281" s="434" t="s">
        <v>22</v>
      </c>
      <c r="E6281" s="434">
        <v>13</v>
      </c>
      <c r="F6281" s="434">
        <v>2130</v>
      </c>
      <c r="G6281" s="434">
        <v>3850</v>
      </c>
      <c r="H6281" s="434">
        <v>3529</v>
      </c>
      <c r="I6281" s="434">
        <v>81.5</v>
      </c>
      <c r="J6281" s="434">
        <v>0</v>
      </c>
      <c r="K6281" s="434">
        <v>1970</v>
      </c>
    </row>
    <row r="6282" spans="1:11" x14ac:dyDescent="0.25">
      <c r="A6282" s="434">
        <v>257178800</v>
      </c>
      <c r="B6282" s="434">
        <v>350020</v>
      </c>
      <c r="C6282" s="434" t="s">
        <v>59</v>
      </c>
      <c r="D6282" s="434" t="s">
        <v>13</v>
      </c>
      <c r="I6282" s="434">
        <v>12</v>
      </c>
      <c r="J6282" s="434">
        <v>0</v>
      </c>
      <c r="K6282" s="434">
        <v>1970</v>
      </c>
    </row>
    <row r="6283" spans="1:11" x14ac:dyDescent="0.25">
      <c r="A6283" s="434">
        <v>257178940</v>
      </c>
      <c r="B6283" s="434">
        <v>568257</v>
      </c>
      <c r="C6283" s="434" t="s">
        <v>59</v>
      </c>
      <c r="D6283" s="434" t="s">
        <v>13</v>
      </c>
      <c r="I6283" s="434">
        <v>10</v>
      </c>
      <c r="J6283" s="434">
        <v>0</v>
      </c>
      <c r="K6283" s="434">
        <v>1970</v>
      </c>
    </row>
    <row r="6284" spans="1:11" hidden="1" x14ac:dyDescent="0.25">
      <c r="A6284" s="434">
        <v>257179000</v>
      </c>
      <c r="B6284" s="434">
        <v>1164487</v>
      </c>
      <c r="C6284" s="434" t="s">
        <v>56</v>
      </c>
      <c r="D6284" s="434" t="s">
        <v>33</v>
      </c>
      <c r="E6284" s="434">
        <v>20</v>
      </c>
      <c r="F6284" s="434">
        <v>19992</v>
      </c>
      <c r="G6284" s="434">
        <v>4797</v>
      </c>
      <c r="H6284" s="434">
        <v>47842</v>
      </c>
      <c r="I6284" s="434">
        <v>228.33</v>
      </c>
      <c r="J6284" s="434">
        <v>0</v>
      </c>
      <c r="K6284" s="434">
        <v>1970</v>
      </c>
    </row>
    <row r="6285" spans="1:11" hidden="1" x14ac:dyDescent="0.25">
      <c r="A6285" s="434">
        <v>257179200</v>
      </c>
      <c r="B6285" s="434">
        <v>227841</v>
      </c>
      <c r="C6285" s="434" t="s">
        <v>56</v>
      </c>
      <c r="D6285" s="434" t="s">
        <v>13</v>
      </c>
      <c r="I6285" s="434">
        <v>12</v>
      </c>
    </row>
    <row r="6286" spans="1:11" x14ac:dyDescent="0.25">
      <c r="A6286" s="434">
        <v>257179240</v>
      </c>
      <c r="B6286" s="434">
        <v>716720</v>
      </c>
      <c r="C6286" s="434" t="s">
        <v>59</v>
      </c>
      <c r="D6286" s="434" t="s">
        <v>13</v>
      </c>
      <c r="I6286" s="434">
        <v>8</v>
      </c>
      <c r="J6286" s="434">
        <v>0</v>
      </c>
      <c r="K6286" s="434">
        <v>1970</v>
      </c>
    </row>
    <row r="6287" spans="1:11" x14ac:dyDescent="0.25">
      <c r="A6287" s="434">
        <v>257179640</v>
      </c>
      <c r="B6287" s="434">
        <v>847903</v>
      </c>
      <c r="C6287" s="434" t="s">
        <v>59</v>
      </c>
      <c r="D6287" s="434" t="s">
        <v>13</v>
      </c>
      <c r="I6287" s="434">
        <v>12</v>
      </c>
      <c r="J6287" s="434">
        <v>0</v>
      </c>
      <c r="K6287" s="434">
        <v>1970</v>
      </c>
    </row>
    <row r="6288" spans="1:11" hidden="1" x14ac:dyDescent="0.25">
      <c r="A6288" s="434">
        <v>257179840</v>
      </c>
      <c r="B6288" s="434">
        <v>18606</v>
      </c>
      <c r="C6288" s="434" t="s">
        <v>61</v>
      </c>
      <c r="D6288" s="434" t="s">
        <v>13</v>
      </c>
      <c r="I6288" s="434">
        <v>8</v>
      </c>
    </row>
    <row r="6289" spans="1:11" x14ac:dyDescent="0.25">
      <c r="A6289" s="434">
        <v>257180000</v>
      </c>
      <c r="B6289" s="434">
        <v>2387893</v>
      </c>
      <c r="C6289" s="434" t="s">
        <v>59</v>
      </c>
      <c r="D6289" s="434" t="s">
        <v>17</v>
      </c>
      <c r="E6289" s="434">
        <v>0</v>
      </c>
      <c r="F6289" s="434">
        <v>3000</v>
      </c>
      <c r="G6289" s="434">
        <v>620</v>
      </c>
      <c r="H6289" s="434">
        <v>1206</v>
      </c>
      <c r="I6289" s="434">
        <v>61.71</v>
      </c>
      <c r="J6289" s="434">
        <v>0</v>
      </c>
      <c r="K6289" s="434">
        <v>1970</v>
      </c>
    </row>
    <row r="6290" spans="1:11" x14ac:dyDescent="0.25">
      <c r="A6290" s="434">
        <v>257180440</v>
      </c>
      <c r="B6290" s="434">
        <v>628383</v>
      </c>
      <c r="C6290" s="434" t="s">
        <v>59</v>
      </c>
      <c r="D6290" s="434" t="s">
        <v>13</v>
      </c>
      <c r="I6290" s="434">
        <v>11</v>
      </c>
      <c r="J6290" s="434">
        <v>0</v>
      </c>
      <c r="K6290" s="434">
        <v>1970</v>
      </c>
    </row>
    <row r="6291" spans="1:11" x14ac:dyDescent="0.25">
      <c r="A6291" s="434">
        <v>257180500</v>
      </c>
      <c r="B6291" s="434">
        <v>752608</v>
      </c>
      <c r="C6291" s="434" t="s">
        <v>59</v>
      </c>
      <c r="D6291" s="434" t="s">
        <v>13</v>
      </c>
      <c r="I6291" s="434">
        <v>11</v>
      </c>
      <c r="J6291" s="434">
        <v>0</v>
      </c>
      <c r="K6291" s="434">
        <v>1970</v>
      </c>
    </row>
    <row r="6292" spans="1:11" x14ac:dyDescent="0.25">
      <c r="A6292" s="434">
        <v>257180700</v>
      </c>
      <c r="B6292" s="434">
        <v>1053385</v>
      </c>
      <c r="C6292" s="434" t="s">
        <v>59</v>
      </c>
      <c r="D6292" s="434" t="s">
        <v>13</v>
      </c>
      <c r="I6292" s="434">
        <v>10</v>
      </c>
      <c r="J6292" s="434">
        <v>0</v>
      </c>
      <c r="K6292" s="434">
        <v>1970</v>
      </c>
    </row>
    <row r="6293" spans="1:11" x14ac:dyDescent="0.25">
      <c r="A6293" s="434">
        <v>257180800</v>
      </c>
      <c r="B6293" s="434">
        <v>836508</v>
      </c>
      <c r="C6293" s="434" t="s">
        <v>59</v>
      </c>
      <c r="D6293" s="434" t="s">
        <v>13</v>
      </c>
      <c r="I6293" s="434">
        <v>9</v>
      </c>
      <c r="J6293" s="434">
        <v>0</v>
      </c>
      <c r="K6293" s="434">
        <v>1970</v>
      </c>
    </row>
    <row r="6294" spans="1:11" x14ac:dyDescent="0.25">
      <c r="A6294" s="434">
        <v>257181020</v>
      </c>
      <c r="B6294" s="434">
        <v>1583217</v>
      </c>
      <c r="C6294" s="434" t="s">
        <v>59</v>
      </c>
      <c r="D6294" s="434" t="s">
        <v>13</v>
      </c>
      <c r="I6294" s="434">
        <v>18</v>
      </c>
    </row>
    <row r="6295" spans="1:11" hidden="1" x14ac:dyDescent="0.25">
      <c r="A6295" s="434">
        <v>257181400</v>
      </c>
      <c r="B6295" s="434">
        <v>3141406</v>
      </c>
      <c r="C6295" s="434" t="s">
        <v>56</v>
      </c>
      <c r="D6295" s="434" t="s">
        <v>17</v>
      </c>
      <c r="E6295" s="434">
        <v>11</v>
      </c>
      <c r="F6295" s="434">
        <v>294</v>
      </c>
      <c r="G6295" s="434">
        <v>0</v>
      </c>
      <c r="H6295" s="434">
        <v>328</v>
      </c>
      <c r="I6295" s="434">
        <v>41.45</v>
      </c>
      <c r="J6295" s="434">
        <v>0</v>
      </c>
      <c r="K6295" s="434">
        <v>1955</v>
      </c>
    </row>
    <row r="6296" spans="1:11" hidden="1" x14ac:dyDescent="0.25">
      <c r="A6296" s="434">
        <v>257181500</v>
      </c>
      <c r="B6296" s="434">
        <v>940790</v>
      </c>
      <c r="C6296" s="434" t="s">
        <v>56</v>
      </c>
      <c r="D6296" s="434" t="s">
        <v>13</v>
      </c>
      <c r="I6296" s="434">
        <v>15</v>
      </c>
    </row>
    <row r="6297" spans="1:11" hidden="1" x14ac:dyDescent="0.25">
      <c r="A6297" s="434">
        <v>257181800</v>
      </c>
      <c r="B6297" s="434">
        <v>1567693</v>
      </c>
      <c r="C6297" s="434" t="s">
        <v>61</v>
      </c>
      <c r="D6297" s="434" t="s">
        <v>13</v>
      </c>
      <c r="I6297" s="434">
        <v>10</v>
      </c>
    </row>
    <row r="6298" spans="1:11" hidden="1" x14ac:dyDescent="0.25">
      <c r="A6298" s="434">
        <v>257182000</v>
      </c>
      <c r="B6298" s="434">
        <v>901617</v>
      </c>
      <c r="C6298" s="434" t="s">
        <v>42</v>
      </c>
      <c r="D6298" s="434" t="s">
        <v>33</v>
      </c>
      <c r="E6298" s="434">
        <v>21</v>
      </c>
      <c r="F6298" s="434">
        <v>31200</v>
      </c>
      <c r="G6298" s="434">
        <v>6133</v>
      </c>
      <c r="H6298" s="434">
        <v>75027</v>
      </c>
      <c r="I6298" s="434">
        <v>223.7</v>
      </c>
      <c r="J6298" s="434">
        <v>0</v>
      </c>
      <c r="K6298" s="434">
        <v>2004</v>
      </c>
    </row>
    <row r="6299" spans="1:11" x14ac:dyDescent="0.25">
      <c r="A6299" s="434">
        <v>257182340</v>
      </c>
      <c r="B6299" s="434">
        <v>2002270</v>
      </c>
      <c r="C6299" s="434" t="s">
        <v>59</v>
      </c>
      <c r="D6299" s="434" t="s">
        <v>13</v>
      </c>
      <c r="I6299" s="434">
        <v>14</v>
      </c>
    </row>
    <row r="6300" spans="1:11" x14ac:dyDescent="0.25">
      <c r="A6300" s="434">
        <v>257182440</v>
      </c>
      <c r="B6300" s="434">
        <v>927559</v>
      </c>
      <c r="C6300" s="434" t="s">
        <v>59</v>
      </c>
      <c r="D6300" s="434" t="s">
        <v>13</v>
      </c>
      <c r="I6300" s="434">
        <v>10</v>
      </c>
      <c r="J6300" s="434">
        <v>0</v>
      </c>
      <c r="K6300" s="434">
        <v>1970</v>
      </c>
    </row>
    <row r="6301" spans="1:11" hidden="1" x14ac:dyDescent="0.25">
      <c r="A6301" s="434">
        <v>257182500</v>
      </c>
      <c r="B6301" s="434">
        <v>976629</v>
      </c>
      <c r="C6301" s="434" t="s">
        <v>61</v>
      </c>
      <c r="D6301" s="434" t="s">
        <v>13</v>
      </c>
      <c r="I6301" s="434">
        <v>15</v>
      </c>
    </row>
    <row r="6302" spans="1:11" x14ac:dyDescent="0.25">
      <c r="A6302" s="434">
        <v>257182640</v>
      </c>
      <c r="B6302" s="434">
        <v>831834</v>
      </c>
      <c r="C6302" s="434" t="s">
        <v>59</v>
      </c>
      <c r="D6302" s="434" t="s">
        <v>13</v>
      </c>
      <c r="I6302" s="434">
        <v>10</v>
      </c>
      <c r="J6302" s="434">
        <v>0</v>
      </c>
      <c r="K6302" s="434">
        <v>1970</v>
      </c>
    </row>
    <row r="6303" spans="1:11" x14ac:dyDescent="0.25">
      <c r="A6303" s="434">
        <v>257182840</v>
      </c>
      <c r="B6303" s="434">
        <v>724579</v>
      </c>
      <c r="C6303" s="434" t="s">
        <v>59</v>
      </c>
      <c r="D6303" s="434" t="s">
        <v>13</v>
      </c>
      <c r="I6303" s="434">
        <v>11</v>
      </c>
      <c r="J6303" s="434">
        <v>0</v>
      </c>
      <c r="K6303" s="434">
        <v>1970</v>
      </c>
    </row>
    <row r="6304" spans="1:11" x14ac:dyDescent="0.25">
      <c r="A6304" s="434">
        <v>257182920</v>
      </c>
      <c r="B6304" s="434">
        <v>40265</v>
      </c>
      <c r="C6304" s="434" t="s">
        <v>59</v>
      </c>
      <c r="D6304" s="434" t="s">
        <v>13</v>
      </c>
      <c r="I6304" s="434">
        <v>10</v>
      </c>
    </row>
    <row r="6305" spans="1:11" x14ac:dyDescent="0.25">
      <c r="A6305" s="434">
        <v>257183140</v>
      </c>
      <c r="B6305" s="434">
        <v>2954878</v>
      </c>
      <c r="C6305" s="434" t="s">
        <v>59</v>
      </c>
      <c r="D6305" s="434" t="s">
        <v>13</v>
      </c>
      <c r="I6305" s="434">
        <v>11</v>
      </c>
      <c r="J6305" s="434">
        <v>0</v>
      </c>
      <c r="K6305" s="434">
        <v>1970</v>
      </c>
    </row>
    <row r="6306" spans="1:11" hidden="1" x14ac:dyDescent="0.25">
      <c r="A6306" s="434">
        <v>257183400</v>
      </c>
      <c r="B6306" s="434">
        <v>671337</v>
      </c>
      <c r="C6306" s="434" t="s">
        <v>56</v>
      </c>
      <c r="D6306" s="434" t="s">
        <v>17</v>
      </c>
      <c r="I6306" s="434">
        <v>41</v>
      </c>
      <c r="J6306" s="434">
        <v>0</v>
      </c>
      <c r="K6306" s="434">
        <v>1970</v>
      </c>
    </row>
    <row r="6307" spans="1:11" x14ac:dyDescent="0.25">
      <c r="A6307" s="434">
        <v>257183440</v>
      </c>
      <c r="B6307" s="434">
        <v>61844</v>
      </c>
      <c r="C6307" s="434" t="s">
        <v>59</v>
      </c>
      <c r="D6307" s="434" t="s">
        <v>13</v>
      </c>
      <c r="I6307" s="434">
        <v>10</v>
      </c>
      <c r="J6307" s="434">
        <v>0</v>
      </c>
      <c r="K6307" s="434">
        <v>1970</v>
      </c>
    </row>
    <row r="6308" spans="1:11" x14ac:dyDescent="0.25">
      <c r="A6308" s="434">
        <v>257183500</v>
      </c>
      <c r="B6308" s="434">
        <v>2882153</v>
      </c>
      <c r="C6308" s="434" t="s">
        <v>59</v>
      </c>
      <c r="D6308" s="434" t="s">
        <v>13</v>
      </c>
      <c r="I6308" s="434">
        <v>11</v>
      </c>
      <c r="J6308" s="434">
        <v>0</v>
      </c>
      <c r="K6308" s="434">
        <v>1970</v>
      </c>
    </row>
    <row r="6309" spans="1:11" x14ac:dyDescent="0.25">
      <c r="A6309" s="434">
        <v>257183920</v>
      </c>
      <c r="B6309" s="434">
        <v>555520</v>
      </c>
      <c r="C6309" s="434" t="s">
        <v>59</v>
      </c>
      <c r="D6309" s="434" t="s">
        <v>13</v>
      </c>
      <c r="I6309" s="434">
        <v>10</v>
      </c>
      <c r="J6309" s="434">
        <v>0</v>
      </c>
      <c r="K6309" s="434">
        <v>1970</v>
      </c>
    </row>
    <row r="6310" spans="1:11" x14ac:dyDescent="0.25">
      <c r="A6310" s="434">
        <v>257183940</v>
      </c>
      <c r="B6310" s="434">
        <v>432960</v>
      </c>
      <c r="C6310" s="434" t="s">
        <v>59</v>
      </c>
      <c r="D6310" s="434" t="s">
        <v>13</v>
      </c>
      <c r="I6310" s="434">
        <v>10</v>
      </c>
      <c r="J6310" s="434">
        <v>0</v>
      </c>
      <c r="K6310" s="434">
        <v>1970</v>
      </c>
    </row>
    <row r="6311" spans="1:11" hidden="1" x14ac:dyDescent="0.25">
      <c r="A6311" s="434">
        <v>257184000</v>
      </c>
      <c r="B6311" s="434">
        <v>1044350</v>
      </c>
      <c r="C6311" s="434" t="s">
        <v>46</v>
      </c>
      <c r="D6311" s="434" t="s">
        <v>22</v>
      </c>
      <c r="E6311" s="434">
        <v>12.5</v>
      </c>
      <c r="F6311" s="434">
        <v>8775</v>
      </c>
      <c r="G6311" s="434">
        <v>4700</v>
      </c>
      <c r="H6311" s="434">
        <v>4513</v>
      </c>
      <c r="I6311" s="434">
        <v>92.6</v>
      </c>
      <c r="J6311" s="434">
        <v>0</v>
      </c>
      <c r="K6311" s="434">
        <v>2014</v>
      </c>
    </row>
    <row r="6312" spans="1:11" x14ac:dyDescent="0.25">
      <c r="A6312" s="434">
        <v>257184220</v>
      </c>
      <c r="B6312" s="434">
        <v>620792</v>
      </c>
      <c r="C6312" s="434" t="s">
        <v>59</v>
      </c>
      <c r="D6312" s="434" t="s">
        <v>13</v>
      </c>
      <c r="I6312" s="434">
        <v>10</v>
      </c>
      <c r="J6312" s="434">
        <v>0</v>
      </c>
      <c r="K6312" s="434">
        <v>1970</v>
      </c>
    </row>
    <row r="6313" spans="1:11" x14ac:dyDescent="0.25">
      <c r="A6313" s="434">
        <v>257184340</v>
      </c>
      <c r="B6313" s="434">
        <v>2140006</v>
      </c>
      <c r="C6313" s="434" t="s">
        <v>59</v>
      </c>
      <c r="D6313" s="434" t="s">
        <v>13</v>
      </c>
      <c r="I6313" s="434">
        <v>15</v>
      </c>
      <c r="J6313" s="434">
        <v>0</v>
      </c>
      <c r="K6313" s="434">
        <v>1970</v>
      </c>
    </row>
    <row r="6314" spans="1:11" x14ac:dyDescent="0.25">
      <c r="A6314" s="434">
        <v>257184600</v>
      </c>
      <c r="B6314" s="434">
        <v>48625</v>
      </c>
      <c r="C6314" s="434" t="s">
        <v>59</v>
      </c>
      <c r="D6314" s="434" t="s">
        <v>13</v>
      </c>
      <c r="I6314" s="434">
        <v>8</v>
      </c>
      <c r="J6314" s="434">
        <v>0</v>
      </c>
      <c r="K6314" s="434">
        <v>1970</v>
      </c>
    </row>
    <row r="6315" spans="1:11" x14ac:dyDescent="0.25">
      <c r="A6315" s="434">
        <v>257185020</v>
      </c>
      <c r="B6315" s="434">
        <v>555142</v>
      </c>
      <c r="C6315" s="434" t="s">
        <v>59</v>
      </c>
      <c r="D6315" s="434" t="s">
        <v>13</v>
      </c>
      <c r="I6315" s="434">
        <v>10</v>
      </c>
      <c r="J6315" s="434">
        <v>0</v>
      </c>
      <c r="K6315" s="434">
        <v>1970</v>
      </c>
    </row>
    <row r="6316" spans="1:11" x14ac:dyDescent="0.25">
      <c r="A6316" s="434">
        <v>257185140</v>
      </c>
      <c r="B6316" s="434">
        <v>59570</v>
      </c>
      <c r="C6316" s="434" t="s">
        <v>59</v>
      </c>
      <c r="D6316" s="434" t="s">
        <v>13</v>
      </c>
      <c r="I6316" s="434">
        <v>14</v>
      </c>
      <c r="J6316" s="434">
        <v>0</v>
      </c>
      <c r="K6316" s="434">
        <v>1970</v>
      </c>
    </row>
    <row r="6317" spans="1:11" x14ac:dyDescent="0.25">
      <c r="A6317" s="434">
        <v>257185420</v>
      </c>
      <c r="B6317" s="434">
        <v>3858676</v>
      </c>
      <c r="C6317" s="434" t="s">
        <v>59</v>
      </c>
      <c r="D6317" s="434" t="s">
        <v>13</v>
      </c>
      <c r="I6317" s="434">
        <v>15</v>
      </c>
      <c r="J6317" s="434">
        <v>0</v>
      </c>
      <c r="K6317" s="434">
        <v>1970</v>
      </c>
    </row>
    <row r="6318" spans="1:11" x14ac:dyDescent="0.25">
      <c r="A6318" s="434">
        <v>257185440</v>
      </c>
      <c r="B6318" s="434">
        <v>627864</v>
      </c>
      <c r="C6318" s="434" t="s">
        <v>59</v>
      </c>
      <c r="D6318" s="434" t="s">
        <v>13</v>
      </c>
      <c r="I6318" s="434">
        <v>10</v>
      </c>
      <c r="J6318" s="434">
        <v>0</v>
      </c>
      <c r="K6318" s="434">
        <v>1970</v>
      </c>
    </row>
    <row r="6319" spans="1:11" x14ac:dyDescent="0.25">
      <c r="A6319" s="434">
        <v>257185540</v>
      </c>
      <c r="B6319" s="434">
        <v>553995</v>
      </c>
      <c r="C6319" s="434" t="s">
        <v>59</v>
      </c>
      <c r="D6319" s="434" t="s">
        <v>13</v>
      </c>
      <c r="I6319" s="434">
        <v>11</v>
      </c>
      <c r="J6319" s="434">
        <v>0</v>
      </c>
      <c r="K6319" s="434">
        <v>1970</v>
      </c>
    </row>
    <row r="6320" spans="1:11" x14ac:dyDescent="0.25">
      <c r="A6320" s="434">
        <v>257185620</v>
      </c>
      <c r="B6320" s="434">
        <v>114107</v>
      </c>
      <c r="C6320" s="434" t="s">
        <v>59</v>
      </c>
      <c r="D6320" s="434" t="s">
        <v>13</v>
      </c>
      <c r="I6320" s="434">
        <v>9</v>
      </c>
      <c r="J6320" s="434">
        <v>0</v>
      </c>
      <c r="K6320" s="434">
        <v>1970</v>
      </c>
    </row>
    <row r="6321" spans="1:11" x14ac:dyDescent="0.25">
      <c r="A6321" s="434">
        <v>257185940</v>
      </c>
      <c r="B6321" s="434">
        <v>222853</v>
      </c>
      <c r="C6321" s="434" t="s">
        <v>59</v>
      </c>
      <c r="D6321" s="434" t="s">
        <v>13</v>
      </c>
      <c r="I6321" s="434">
        <v>10</v>
      </c>
      <c r="J6321" s="434">
        <v>0</v>
      </c>
      <c r="K6321" s="434">
        <v>1970</v>
      </c>
    </row>
    <row r="6322" spans="1:11" x14ac:dyDescent="0.25">
      <c r="A6322" s="434">
        <v>257186040</v>
      </c>
      <c r="B6322" s="434">
        <v>424490</v>
      </c>
      <c r="C6322" s="434" t="s">
        <v>59</v>
      </c>
      <c r="D6322" s="434" t="s">
        <v>13</v>
      </c>
      <c r="I6322" s="434">
        <v>12</v>
      </c>
      <c r="J6322" s="434">
        <v>0</v>
      </c>
      <c r="K6322" s="434">
        <v>1970</v>
      </c>
    </row>
    <row r="6323" spans="1:11" x14ac:dyDescent="0.25">
      <c r="A6323" s="434">
        <v>257186140</v>
      </c>
      <c r="B6323" s="434">
        <v>782332</v>
      </c>
      <c r="C6323" s="434" t="s">
        <v>59</v>
      </c>
      <c r="D6323" s="434" t="s">
        <v>13</v>
      </c>
      <c r="I6323" s="434">
        <v>10</v>
      </c>
      <c r="J6323" s="434">
        <v>0</v>
      </c>
      <c r="K6323" s="434">
        <v>1970</v>
      </c>
    </row>
    <row r="6324" spans="1:11" x14ac:dyDescent="0.25">
      <c r="A6324" s="434">
        <v>257186340</v>
      </c>
      <c r="B6324" s="434">
        <v>82618</v>
      </c>
      <c r="C6324" s="434" t="s">
        <v>59</v>
      </c>
      <c r="D6324" s="434" t="s">
        <v>13</v>
      </c>
      <c r="I6324" s="434">
        <v>11</v>
      </c>
    </row>
    <row r="6325" spans="1:11" x14ac:dyDescent="0.25">
      <c r="A6325" s="434">
        <v>257186520</v>
      </c>
      <c r="B6325" s="434">
        <v>1031321</v>
      </c>
      <c r="C6325" s="434" t="s">
        <v>59</v>
      </c>
      <c r="D6325" s="434" t="s">
        <v>13</v>
      </c>
      <c r="I6325" s="434">
        <v>10</v>
      </c>
      <c r="J6325" s="434">
        <v>0</v>
      </c>
      <c r="K6325" s="434">
        <v>1970</v>
      </c>
    </row>
    <row r="6326" spans="1:11" hidden="1" x14ac:dyDescent="0.25">
      <c r="A6326" s="434">
        <v>257187000</v>
      </c>
      <c r="B6326" s="434">
        <v>2464726</v>
      </c>
      <c r="C6326" s="434" t="s">
        <v>42</v>
      </c>
      <c r="D6326" s="434" t="s">
        <v>22</v>
      </c>
      <c r="E6326" s="434">
        <v>14</v>
      </c>
      <c r="F6326" s="434">
        <v>1432</v>
      </c>
      <c r="G6326" s="434">
        <v>511</v>
      </c>
      <c r="H6326" s="434">
        <v>2055</v>
      </c>
      <c r="I6326" s="434">
        <v>88.16</v>
      </c>
      <c r="J6326" s="434">
        <v>0</v>
      </c>
      <c r="K6326" s="434">
        <v>2002</v>
      </c>
    </row>
    <row r="6327" spans="1:11" x14ac:dyDescent="0.25">
      <c r="A6327" s="434">
        <v>257187246</v>
      </c>
      <c r="B6327" s="434">
        <v>490739</v>
      </c>
      <c r="C6327" s="434" t="s">
        <v>59</v>
      </c>
      <c r="D6327" s="434" t="s">
        <v>13</v>
      </c>
      <c r="I6327" s="434">
        <v>11</v>
      </c>
      <c r="J6327" s="434">
        <v>0</v>
      </c>
      <c r="K6327" s="434">
        <v>1970</v>
      </c>
    </row>
    <row r="6328" spans="1:11" x14ac:dyDescent="0.25">
      <c r="A6328" s="434">
        <v>257187500</v>
      </c>
      <c r="B6328" s="434">
        <v>588758</v>
      </c>
      <c r="C6328" s="434" t="s">
        <v>59</v>
      </c>
      <c r="D6328" s="434" t="s">
        <v>13</v>
      </c>
      <c r="I6328" s="434">
        <v>10</v>
      </c>
      <c r="J6328" s="434">
        <v>0</v>
      </c>
      <c r="K6328" s="434">
        <v>1970</v>
      </c>
    </row>
    <row r="6329" spans="1:11" hidden="1" x14ac:dyDescent="0.25">
      <c r="A6329" s="434">
        <v>257187900</v>
      </c>
      <c r="B6329" s="434">
        <v>266114</v>
      </c>
      <c r="C6329" s="434" t="s">
        <v>56</v>
      </c>
      <c r="D6329" s="434" t="s">
        <v>13</v>
      </c>
      <c r="I6329" s="434">
        <v>14</v>
      </c>
      <c r="J6329" s="434">
        <v>0</v>
      </c>
      <c r="K6329" s="434">
        <v>1970</v>
      </c>
    </row>
    <row r="6330" spans="1:11" hidden="1" x14ac:dyDescent="0.25">
      <c r="A6330" s="434">
        <v>257188000</v>
      </c>
      <c r="B6330" s="434">
        <v>593226</v>
      </c>
      <c r="C6330" s="434" t="s">
        <v>46</v>
      </c>
      <c r="D6330" s="434" t="s">
        <v>22</v>
      </c>
      <c r="E6330" s="434">
        <v>15.8</v>
      </c>
      <c r="F6330" s="434">
        <v>6840</v>
      </c>
      <c r="G6330" s="434">
        <v>4100</v>
      </c>
      <c r="H6330" s="434">
        <v>4598</v>
      </c>
      <c r="I6330" s="434">
        <v>93</v>
      </c>
      <c r="J6330" s="434">
        <v>0</v>
      </c>
      <c r="K6330" s="434">
        <v>2009</v>
      </c>
    </row>
    <row r="6331" spans="1:11" x14ac:dyDescent="0.25">
      <c r="A6331" s="434">
        <v>257188500</v>
      </c>
      <c r="B6331" s="434">
        <v>292169</v>
      </c>
      <c r="C6331" s="434" t="s">
        <v>59</v>
      </c>
      <c r="D6331" s="434" t="s">
        <v>13</v>
      </c>
      <c r="I6331" s="434">
        <v>10</v>
      </c>
      <c r="J6331" s="434">
        <v>0</v>
      </c>
      <c r="K6331" s="434">
        <v>1970</v>
      </c>
    </row>
    <row r="6332" spans="1:11" x14ac:dyDescent="0.25">
      <c r="A6332" s="434">
        <v>257188600</v>
      </c>
      <c r="B6332" s="434">
        <v>191684</v>
      </c>
      <c r="C6332" s="434" t="s">
        <v>59</v>
      </c>
      <c r="D6332" s="434" t="s">
        <v>13</v>
      </c>
      <c r="I6332" s="434">
        <v>14</v>
      </c>
      <c r="J6332" s="434">
        <v>0</v>
      </c>
      <c r="K6332" s="434">
        <v>1970</v>
      </c>
    </row>
    <row r="6333" spans="1:11" x14ac:dyDescent="0.25">
      <c r="A6333" s="434">
        <v>257189020</v>
      </c>
      <c r="B6333" s="434">
        <v>1194271</v>
      </c>
      <c r="C6333" s="434" t="s">
        <v>59</v>
      </c>
      <c r="D6333" s="434" t="s">
        <v>13</v>
      </c>
      <c r="I6333" s="434">
        <v>11</v>
      </c>
      <c r="J6333" s="434">
        <v>0</v>
      </c>
      <c r="K6333" s="434">
        <v>1970</v>
      </c>
    </row>
    <row r="6334" spans="1:11" x14ac:dyDescent="0.25">
      <c r="A6334" s="434">
        <v>257189240</v>
      </c>
      <c r="B6334" s="434">
        <v>744171</v>
      </c>
      <c r="C6334" s="434" t="s">
        <v>59</v>
      </c>
      <c r="D6334" s="434" t="s">
        <v>13</v>
      </c>
      <c r="I6334" s="434">
        <v>10</v>
      </c>
      <c r="J6334" s="434">
        <v>0</v>
      </c>
      <c r="K6334" s="434">
        <v>1970</v>
      </c>
    </row>
    <row r="6335" spans="1:11" x14ac:dyDescent="0.25">
      <c r="A6335" s="434">
        <v>257189520</v>
      </c>
      <c r="B6335" s="434">
        <v>373264</v>
      </c>
      <c r="C6335" s="434" t="s">
        <v>59</v>
      </c>
      <c r="D6335" s="434" t="s">
        <v>13</v>
      </c>
      <c r="I6335" s="434">
        <v>10</v>
      </c>
      <c r="J6335" s="434">
        <v>0</v>
      </c>
      <c r="K6335" s="434">
        <v>1970</v>
      </c>
    </row>
    <row r="6336" spans="1:11" x14ac:dyDescent="0.25">
      <c r="A6336" s="434">
        <v>257189600</v>
      </c>
      <c r="B6336" s="434">
        <v>639774</v>
      </c>
      <c r="C6336" s="434" t="s">
        <v>59</v>
      </c>
      <c r="D6336" s="434" t="s">
        <v>13</v>
      </c>
      <c r="I6336" s="434">
        <v>11</v>
      </c>
      <c r="J6336" s="434">
        <v>0</v>
      </c>
      <c r="K6336" s="434">
        <v>1970</v>
      </c>
    </row>
    <row r="6337" spans="1:11" x14ac:dyDescent="0.25">
      <c r="A6337" s="434">
        <v>257189640</v>
      </c>
      <c r="B6337" s="434">
        <v>871322</v>
      </c>
      <c r="C6337" s="434" t="s">
        <v>59</v>
      </c>
      <c r="D6337" s="434" t="s">
        <v>13</v>
      </c>
      <c r="I6337" s="434">
        <v>21</v>
      </c>
      <c r="J6337" s="434">
        <v>0</v>
      </c>
      <c r="K6337" s="434">
        <v>1970</v>
      </c>
    </row>
    <row r="6338" spans="1:11" x14ac:dyDescent="0.25">
      <c r="A6338" s="434">
        <v>257189720</v>
      </c>
      <c r="B6338" s="434">
        <v>439834</v>
      </c>
      <c r="C6338" s="434" t="s">
        <v>59</v>
      </c>
      <c r="D6338" s="434" t="s">
        <v>13</v>
      </c>
      <c r="I6338" s="434">
        <v>11</v>
      </c>
      <c r="J6338" s="434">
        <v>0</v>
      </c>
      <c r="K6338" s="434">
        <v>1970</v>
      </c>
    </row>
    <row r="6339" spans="1:11" x14ac:dyDescent="0.25">
      <c r="A6339" s="434">
        <v>257189800</v>
      </c>
      <c r="B6339" s="434">
        <v>916981</v>
      </c>
      <c r="C6339" s="434" t="s">
        <v>59</v>
      </c>
      <c r="D6339" s="434" t="s">
        <v>13</v>
      </c>
      <c r="I6339" s="434">
        <v>11</v>
      </c>
      <c r="J6339" s="434">
        <v>0</v>
      </c>
      <c r="K6339" s="434">
        <v>1970</v>
      </c>
    </row>
    <row r="6340" spans="1:11" hidden="1" x14ac:dyDescent="0.25">
      <c r="A6340" s="434">
        <v>257190000</v>
      </c>
      <c r="B6340" s="434">
        <v>242693</v>
      </c>
      <c r="C6340" s="434" t="s">
        <v>20</v>
      </c>
      <c r="D6340" s="434" t="s">
        <v>29</v>
      </c>
      <c r="E6340" s="434">
        <v>13.5</v>
      </c>
      <c r="F6340" s="434">
        <v>9480</v>
      </c>
      <c r="G6340" s="434">
        <v>51556</v>
      </c>
      <c r="H6340" s="434">
        <v>29703</v>
      </c>
      <c r="I6340" s="434">
        <v>183.31</v>
      </c>
      <c r="J6340" s="434">
        <v>53032</v>
      </c>
      <c r="K6340" s="434">
        <v>2010</v>
      </c>
    </row>
    <row r="6341" spans="1:11" x14ac:dyDescent="0.25">
      <c r="A6341" s="434">
        <v>257190140</v>
      </c>
      <c r="B6341" s="434">
        <v>2938968</v>
      </c>
      <c r="C6341" s="434" t="s">
        <v>59</v>
      </c>
      <c r="D6341" s="434" t="s">
        <v>13</v>
      </c>
      <c r="I6341" s="434">
        <v>11</v>
      </c>
      <c r="J6341" s="434">
        <v>0</v>
      </c>
      <c r="K6341" s="434">
        <v>1970</v>
      </c>
    </row>
    <row r="6342" spans="1:11" x14ac:dyDescent="0.25">
      <c r="A6342" s="434">
        <v>257190320</v>
      </c>
      <c r="B6342" s="434">
        <v>99082</v>
      </c>
      <c r="C6342" s="434" t="s">
        <v>59</v>
      </c>
      <c r="D6342" s="434" t="s">
        <v>13</v>
      </c>
      <c r="I6342" s="434">
        <v>11</v>
      </c>
      <c r="J6342" s="434">
        <v>0</v>
      </c>
      <c r="K6342" s="434">
        <v>1970</v>
      </c>
    </row>
    <row r="6343" spans="1:11" x14ac:dyDescent="0.25">
      <c r="A6343" s="434">
        <v>257190440</v>
      </c>
      <c r="B6343" s="434">
        <v>742354</v>
      </c>
      <c r="C6343" s="434" t="s">
        <v>59</v>
      </c>
      <c r="D6343" s="434" t="s">
        <v>13</v>
      </c>
      <c r="I6343" s="434">
        <v>10</v>
      </c>
      <c r="J6343" s="434">
        <v>0</v>
      </c>
      <c r="K6343" s="434">
        <v>1970</v>
      </c>
    </row>
    <row r="6344" spans="1:11" x14ac:dyDescent="0.25">
      <c r="A6344" s="434">
        <v>257190540</v>
      </c>
      <c r="B6344" s="434">
        <v>1023673</v>
      </c>
      <c r="C6344" s="434" t="s">
        <v>59</v>
      </c>
      <c r="D6344" s="434" t="s">
        <v>13</v>
      </c>
      <c r="I6344" s="434">
        <v>11</v>
      </c>
      <c r="J6344" s="434">
        <v>0</v>
      </c>
      <c r="K6344" s="434">
        <v>1970</v>
      </c>
    </row>
    <row r="6345" spans="1:11" x14ac:dyDescent="0.25">
      <c r="A6345" s="434">
        <v>257190720</v>
      </c>
      <c r="B6345" s="434">
        <v>323345</v>
      </c>
      <c r="C6345" s="434" t="s">
        <v>59</v>
      </c>
      <c r="D6345" s="434" t="s">
        <v>13</v>
      </c>
      <c r="I6345" s="434">
        <v>10</v>
      </c>
      <c r="J6345" s="434">
        <v>0</v>
      </c>
      <c r="K6345" s="434">
        <v>1970</v>
      </c>
    </row>
    <row r="6346" spans="1:11" hidden="1" x14ac:dyDescent="0.25">
      <c r="A6346" s="434">
        <v>257191000</v>
      </c>
      <c r="B6346" s="434">
        <v>1054964</v>
      </c>
      <c r="C6346" s="434" t="s">
        <v>56</v>
      </c>
      <c r="D6346" s="434" t="s">
        <v>17</v>
      </c>
      <c r="I6346" s="434">
        <v>56</v>
      </c>
    </row>
    <row r="6347" spans="1:11" x14ac:dyDescent="0.25">
      <c r="A6347" s="434">
        <v>257191020</v>
      </c>
      <c r="B6347" s="434">
        <v>4019189</v>
      </c>
      <c r="C6347" s="434" t="s">
        <v>59</v>
      </c>
      <c r="D6347" s="434" t="s">
        <v>13</v>
      </c>
      <c r="I6347" s="434">
        <v>15</v>
      </c>
      <c r="J6347" s="434">
        <v>0</v>
      </c>
      <c r="K6347" s="434">
        <v>1970</v>
      </c>
    </row>
    <row r="6348" spans="1:11" x14ac:dyDescent="0.25">
      <c r="A6348" s="434">
        <v>257191240</v>
      </c>
      <c r="B6348" s="434">
        <v>28668</v>
      </c>
      <c r="C6348" s="434" t="s">
        <v>59</v>
      </c>
      <c r="D6348" s="434" t="s">
        <v>13</v>
      </c>
      <c r="I6348" s="434">
        <v>7</v>
      </c>
      <c r="J6348" s="434">
        <v>0</v>
      </c>
      <c r="K6348" s="434">
        <v>1970</v>
      </c>
    </row>
    <row r="6349" spans="1:11" hidden="1" x14ac:dyDescent="0.25">
      <c r="A6349" s="434">
        <v>257191400</v>
      </c>
      <c r="B6349" s="434">
        <v>3501949</v>
      </c>
      <c r="C6349" s="434" t="s">
        <v>56</v>
      </c>
      <c r="D6349" s="434" t="s">
        <v>17</v>
      </c>
      <c r="E6349" s="434">
        <v>0</v>
      </c>
      <c r="F6349" s="434">
        <v>680</v>
      </c>
      <c r="G6349" s="434">
        <v>4064</v>
      </c>
      <c r="H6349" s="434">
        <v>2372</v>
      </c>
      <c r="I6349" s="434">
        <v>57.97</v>
      </c>
      <c r="J6349" s="434">
        <v>0</v>
      </c>
      <c r="K6349" s="434">
        <v>1970</v>
      </c>
    </row>
    <row r="6350" spans="1:11" x14ac:dyDescent="0.25">
      <c r="A6350" s="434">
        <v>257191440</v>
      </c>
      <c r="B6350" s="434">
        <v>427038</v>
      </c>
      <c r="C6350" s="434" t="s">
        <v>59</v>
      </c>
      <c r="D6350" s="434" t="s">
        <v>13</v>
      </c>
      <c r="I6350" s="434">
        <v>11</v>
      </c>
      <c r="J6350" s="434">
        <v>0</v>
      </c>
      <c r="K6350" s="434">
        <v>1970</v>
      </c>
    </row>
    <row r="6351" spans="1:11" hidden="1" x14ac:dyDescent="0.25">
      <c r="A6351" s="434">
        <v>257191500</v>
      </c>
      <c r="B6351" s="434">
        <v>159085</v>
      </c>
      <c r="C6351" s="434" t="s">
        <v>61</v>
      </c>
      <c r="D6351" s="434" t="s">
        <v>13</v>
      </c>
      <c r="I6351" s="434">
        <v>6</v>
      </c>
      <c r="J6351" s="434">
        <v>0</v>
      </c>
      <c r="K6351" s="434">
        <v>1970</v>
      </c>
    </row>
    <row r="6352" spans="1:11" x14ac:dyDescent="0.25">
      <c r="A6352" s="434">
        <v>257191700</v>
      </c>
      <c r="B6352" s="434">
        <v>31878</v>
      </c>
      <c r="C6352" s="434" t="s">
        <v>59</v>
      </c>
      <c r="D6352" s="434" t="s">
        <v>13</v>
      </c>
      <c r="I6352" s="434">
        <v>11</v>
      </c>
      <c r="J6352" s="434">
        <v>0</v>
      </c>
      <c r="K6352" s="434">
        <v>1970</v>
      </c>
    </row>
    <row r="6353" spans="1:11" hidden="1" x14ac:dyDescent="0.25">
      <c r="A6353" s="434">
        <v>257191820</v>
      </c>
      <c r="B6353" s="434">
        <v>207391</v>
      </c>
      <c r="C6353" s="434" t="s">
        <v>61</v>
      </c>
      <c r="D6353" s="434" t="s">
        <v>13</v>
      </c>
      <c r="I6353" s="434">
        <v>6</v>
      </c>
      <c r="J6353" s="434">
        <v>0</v>
      </c>
      <c r="K6353" s="434">
        <v>1970</v>
      </c>
    </row>
    <row r="6354" spans="1:11" hidden="1" x14ac:dyDescent="0.25">
      <c r="A6354" s="434">
        <v>257191900</v>
      </c>
      <c r="B6354" s="434">
        <v>413078</v>
      </c>
      <c r="C6354" s="434" t="s">
        <v>56</v>
      </c>
      <c r="D6354" s="434" t="s">
        <v>13</v>
      </c>
      <c r="I6354" s="434">
        <v>14</v>
      </c>
      <c r="J6354" s="434">
        <v>0</v>
      </c>
      <c r="K6354" s="434">
        <v>1970</v>
      </c>
    </row>
    <row r="6355" spans="1:11" x14ac:dyDescent="0.25">
      <c r="A6355" s="434">
        <v>257192240</v>
      </c>
      <c r="B6355" s="434">
        <v>965371</v>
      </c>
      <c r="C6355" s="434" t="s">
        <v>59</v>
      </c>
      <c r="D6355" s="434" t="s">
        <v>13</v>
      </c>
      <c r="I6355" s="434">
        <v>15</v>
      </c>
      <c r="J6355" s="434">
        <v>0</v>
      </c>
      <c r="K6355" s="434">
        <v>1970</v>
      </c>
    </row>
    <row r="6356" spans="1:11" x14ac:dyDescent="0.25">
      <c r="A6356" s="434">
        <v>257192540</v>
      </c>
      <c r="B6356" s="434">
        <v>1282493</v>
      </c>
      <c r="C6356" s="434" t="s">
        <v>59</v>
      </c>
      <c r="D6356" s="434" t="s">
        <v>13</v>
      </c>
      <c r="I6356" s="434">
        <v>12</v>
      </c>
      <c r="J6356" s="434">
        <v>0</v>
      </c>
      <c r="K6356" s="434">
        <v>1970</v>
      </c>
    </row>
    <row r="6357" spans="1:11" x14ac:dyDescent="0.25">
      <c r="A6357" s="434">
        <v>257193000</v>
      </c>
      <c r="B6357" s="434">
        <v>358091</v>
      </c>
      <c r="C6357" s="434" t="s">
        <v>59</v>
      </c>
      <c r="D6357" s="434" t="s">
        <v>17</v>
      </c>
      <c r="E6357" s="434">
        <v>14</v>
      </c>
      <c r="F6357" s="434">
        <v>1479</v>
      </c>
      <c r="G6357" s="434">
        <v>0</v>
      </c>
      <c r="H6357" s="434">
        <v>2195</v>
      </c>
      <c r="I6357" s="434">
        <v>55.5</v>
      </c>
      <c r="J6357" s="434">
        <v>0</v>
      </c>
      <c r="K6357" s="434">
        <v>1970</v>
      </c>
    </row>
    <row r="6358" spans="1:11" x14ac:dyDescent="0.25">
      <c r="A6358" s="434">
        <v>257193020</v>
      </c>
      <c r="B6358" s="434">
        <v>317958</v>
      </c>
      <c r="C6358" s="434" t="s">
        <v>59</v>
      </c>
      <c r="D6358" s="434" t="s">
        <v>13</v>
      </c>
      <c r="I6358" s="434">
        <v>10</v>
      </c>
      <c r="J6358" s="434">
        <v>0</v>
      </c>
      <c r="K6358" s="434">
        <v>1970</v>
      </c>
    </row>
    <row r="6359" spans="1:11" hidden="1" x14ac:dyDescent="0.25">
      <c r="A6359" s="434">
        <v>257193220</v>
      </c>
      <c r="B6359" s="434">
        <v>605640</v>
      </c>
      <c r="C6359" s="434" t="s">
        <v>54</v>
      </c>
      <c r="D6359" s="434" t="s">
        <v>13</v>
      </c>
      <c r="I6359" s="434">
        <v>14</v>
      </c>
      <c r="J6359" s="434">
        <v>0</v>
      </c>
      <c r="K6359" s="434">
        <v>1970</v>
      </c>
    </row>
    <row r="6360" spans="1:11" x14ac:dyDescent="0.25">
      <c r="A6360" s="434">
        <v>257193500</v>
      </c>
      <c r="B6360" s="434">
        <v>903258</v>
      </c>
      <c r="C6360" s="434" t="s">
        <v>59</v>
      </c>
      <c r="D6360" s="434" t="s">
        <v>13</v>
      </c>
      <c r="I6360" s="434">
        <v>10</v>
      </c>
      <c r="J6360" s="434">
        <v>0</v>
      </c>
      <c r="K6360" s="434">
        <v>1970</v>
      </c>
    </row>
    <row r="6361" spans="1:11" hidden="1" x14ac:dyDescent="0.25">
      <c r="A6361" s="434">
        <v>257193820</v>
      </c>
      <c r="B6361" s="434">
        <v>487082</v>
      </c>
      <c r="C6361" s="434" t="s">
        <v>61</v>
      </c>
      <c r="D6361" s="434" t="s">
        <v>13</v>
      </c>
      <c r="I6361" s="434">
        <v>6</v>
      </c>
      <c r="J6361" s="434">
        <v>0</v>
      </c>
      <c r="K6361" s="434">
        <v>1970</v>
      </c>
    </row>
    <row r="6362" spans="1:11" hidden="1" x14ac:dyDescent="0.25">
      <c r="A6362" s="434">
        <v>257194000</v>
      </c>
      <c r="B6362" s="434">
        <v>1169899</v>
      </c>
      <c r="C6362" s="434" t="s">
        <v>42</v>
      </c>
      <c r="D6362" s="434" t="s">
        <v>17</v>
      </c>
      <c r="E6362" s="434">
        <v>0</v>
      </c>
      <c r="F6362" s="434">
        <v>1764</v>
      </c>
      <c r="G6362" s="434">
        <v>450</v>
      </c>
      <c r="H6362" s="434">
        <v>2382</v>
      </c>
      <c r="I6362" s="434">
        <v>66.400000000000006</v>
      </c>
      <c r="J6362" s="434">
        <v>0</v>
      </c>
      <c r="K6362" s="434">
        <v>2017</v>
      </c>
    </row>
    <row r="6363" spans="1:11" hidden="1" x14ac:dyDescent="0.25">
      <c r="A6363" s="434">
        <v>257194400</v>
      </c>
      <c r="B6363" s="434">
        <v>768565</v>
      </c>
      <c r="C6363" s="434" t="s">
        <v>56</v>
      </c>
      <c r="D6363" s="434" t="s">
        <v>17</v>
      </c>
      <c r="E6363" s="434">
        <v>0</v>
      </c>
      <c r="F6363" s="434">
        <v>574</v>
      </c>
      <c r="G6363" s="434">
        <v>660</v>
      </c>
      <c r="H6363" s="434">
        <v>724</v>
      </c>
      <c r="I6363" s="434">
        <v>34.020000000000003</v>
      </c>
      <c r="J6363" s="434">
        <v>0</v>
      </c>
      <c r="K6363" s="434">
        <v>1971</v>
      </c>
    </row>
    <row r="6364" spans="1:11" x14ac:dyDescent="0.25">
      <c r="A6364" s="434">
        <v>257194420</v>
      </c>
      <c r="B6364" s="434">
        <v>233579</v>
      </c>
      <c r="C6364" s="434" t="s">
        <v>59</v>
      </c>
      <c r="D6364" s="434" t="s">
        <v>13</v>
      </c>
      <c r="I6364" s="434">
        <v>11</v>
      </c>
      <c r="J6364" s="434">
        <v>0</v>
      </c>
      <c r="K6364" s="434">
        <v>1970</v>
      </c>
    </row>
    <row r="6365" spans="1:11" hidden="1" x14ac:dyDescent="0.25">
      <c r="A6365" s="434">
        <v>257195000</v>
      </c>
      <c r="B6365" s="434">
        <v>627725</v>
      </c>
      <c r="C6365" s="434" t="s">
        <v>56</v>
      </c>
      <c r="D6365" s="434" t="s">
        <v>22</v>
      </c>
      <c r="E6365" s="434">
        <v>18</v>
      </c>
      <c r="F6365" s="434">
        <v>10297</v>
      </c>
      <c r="G6365" s="434">
        <v>3500</v>
      </c>
      <c r="H6365" s="434">
        <v>6472</v>
      </c>
      <c r="I6365" s="434">
        <v>97.6</v>
      </c>
      <c r="J6365" s="434">
        <v>0</v>
      </c>
      <c r="K6365" s="434">
        <v>2007</v>
      </c>
    </row>
    <row r="6366" spans="1:11" x14ac:dyDescent="0.25">
      <c r="A6366" s="434">
        <v>257195140</v>
      </c>
      <c r="B6366" s="434">
        <v>766948</v>
      </c>
      <c r="C6366" s="434" t="s">
        <v>59</v>
      </c>
      <c r="D6366" s="434" t="s">
        <v>13</v>
      </c>
      <c r="I6366" s="434">
        <v>12</v>
      </c>
      <c r="J6366" s="434">
        <v>0</v>
      </c>
      <c r="K6366" s="434">
        <v>1970</v>
      </c>
    </row>
    <row r="6367" spans="1:11" x14ac:dyDescent="0.25">
      <c r="A6367" s="434">
        <v>257195620</v>
      </c>
      <c r="B6367" s="434">
        <v>987778</v>
      </c>
      <c r="C6367" s="434" t="s">
        <v>59</v>
      </c>
      <c r="D6367" s="434" t="s">
        <v>13</v>
      </c>
      <c r="I6367" s="434">
        <v>10</v>
      </c>
      <c r="J6367" s="434">
        <v>0</v>
      </c>
      <c r="K6367" s="434">
        <v>1970</v>
      </c>
    </row>
    <row r="6368" spans="1:11" hidden="1" x14ac:dyDescent="0.25">
      <c r="A6368" s="434">
        <v>257195800</v>
      </c>
      <c r="B6368" s="434">
        <v>2714726</v>
      </c>
      <c r="C6368" s="434" t="s">
        <v>61</v>
      </c>
      <c r="D6368" s="434" t="s">
        <v>13</v>
      </c>
      <c r="I6368" s="434">
        <v>14</v>
      </c>
    </row>
    <row r="6369" spans="1:11" x14ac:dyDescent="0.25">
      <c r="A6369" s="434">
        <v>257195840</v>
      </c>
      <c r="B6369" s="434">
        <v>402565</v>
      </c>
      <c r="C6369" s="434" t="s">
        <v>59</v>
      </c>
      <c r="D6369" s="434" t="s">
        <v>13</v>
      </c>
      <c r="I6369" s="434">
        <v>10</v>
      </c>
      <c r="J6369" s="434">
        <v>0</v>
      </c>
      <c r="K6369" s="434">
        <v>1970</v>
      </c>
    </row>
    <row r="6370" spans="1:11" hidden="1" x14ac:dyDescent="0.25">
      <c r="A6370" s="434">
        <v>257195900</v>
      </c>
      <c r="B6370" s="434">
        <v>13200</v>
      </c>
      <c r="C6370" s="434" t="s">
        <v>54</v>
      </c>
      <c r="D6370" s="434" t="s">
        <v>13</v>
      </c>
      <c r="I6370" s="434">
        <v>10</v>
      </c>
      <c r="J6370" s="434">
        <v>0</v>
      </c>
      <c r="K6370" s="434">
        <v>1970</v>
      </c>
    </row>
    <row r="6371" spans="1:11" hidden="1" x14ac:dyDescent="0.25">
      <c r="A6371" s="434">
        <v>257196000</v>
      </c>
      <c r="B6371" s="434">
        <v>3169115</v>
      </c>
      <c r="C6371" s="434" t="s">
        <v>42</v>
      </c>
      <c r="D6371" s="434" t="s">
        <v>17</v>
      </c>
      <c r="E6371" s="434">
        <v>0</v>
      </c>
      <c r="F6371" s="434">
        <v>1621</v>
      </c>
      <c r="G6371" s="434">
        <v>500</v>
      </c>
      <c r="H6371" s="434">
        <v>1351</v>
      </c>
      <c r="I6371" s="434">
        <v>67.599999999999994</v>
      </c>
      <c r="J6371" s="434">
        <v>0</v>
      </c>
      <c r="K6371" s="434">
        <v>2006</v>
      </c>
    </row>
    <row r="6372" spans="1:11" x14ac:dyDescent="0.25">
      <c r="A6372" s="434">
        <v>257196240</v>
      </c>
      <c r="B6372" s="434">
        <v>743340</v>
      </c>
      <c r="C6372" s="434" t="s">
        <v>59</v>
      </c>
      <c r="D6372" s="434" t="s">
        <v>13</v>
      </c>
      <c r="I6372" s="434">
        <v>12</v>
      </c>
      <c r="J6372" s="434">
        <v>0</v>
      </c>
      <c r="K6372" s="434">
        <v>1970</v>
      </c>
    </row>
    <row r="6373" spans="1:11" hidden="1" x14ac:dyDescent="0.25">
      <c r="A6373" s="434">
        <v>257196340</v>
      </c>
      <c r="B6373" s="434">
        <v>211386</v>
      </c>
      <c r="C6373" s="434" t="s">
        <v>61</v>
      </c>
      <c r="D6373" s="434" t="s">
        <v>13</v>
      </c>
      <c r="I6373" s="434">
        <v>6</v>
      </c>
      <c r="J6373" s="434">
        <v>0</v>
      </c>
      <c r="K6373" s="434">
        <v>1970</v>
      </c>
    </row>
    <row r="6374" spans="1:11" hidden="1" x14ac:dyDescent="0.25">
      <c r="A6374" s="434">
        <v>257196540</v>
      </c>
      <c r="B6374" s="434">
        <v>504720</v>
      </c>
      <c r="C6374" s="434" t="s">
        <v>61</v>
      </c>
      <c r="D6374" s="434" t="s">
        <v>13</v>
      </c>
      <c r="I6374" s="434">
        <v>6</v>
      </c>
      <c r="J6374" s="434">
        <v>0</v>
      </c>
      <c r="K6374" s="434">
        <v>1970</v>
      </c>
    </row>
    <row r="6375" spans="1:11" x14ac:dyDescent="0.25">
      <c r="A6375" s="434">
        <v>257196740</v>
      </c>
      <c r="B6375" s="434">
        <v>866204</v>
      </c>
      <c r="C6375" s="434" t="s">
        <v>59</v>
      </c>
      <c r="D6375" s="434" t="s">
        <v>13</v>
      </c>
      <c r="I6375" s="434">
        <v>10</v>
      </c>
      <c r="J6375" s="434">
        <v>0</v>
      </c>
      <c r="K6375" s="434">
        <v>1970</v>
      </c>
    </row>
    <row r="6376" spans="1:11" x14ac:dyDescent="0.25">
      <c r="A6376" s="434">
        <v>257196940</v>
      </c>
      <c r="B6376" s="434">
        <v>2237755</v>
      </c>
      <c r="C6376" s="434" t="s">
        <v>59</v>
      </c>
      <c r="D6376" s="434" t="s">
        <v>13</v>
      </c>
      <c r="I6376" s="434">
        <v>12</v>
      </c>
      <c r="J6376" s="434">
        <v>0</v>
      </c>
      <c r="K6376" s="434">
        <v>1970</v>
      </c>
    </row>
    <row r="6377" spans="1:11" x14ac:dyDescent="0.25">
      <c r="A6377" s="434">
        <v>257197000</v>
      </c>
      <c r="B6377" s="434">
        <v>2526532</v>
      </c>
      <c r="C6377" s="434" t="s">
        <v>59</v>
      </c>
      <c r="D6377" s="434" t="s">
        <v>13</v>
      </c>
      <c r="I6377" s="434">
        <v>26</v>
      </c>
    </row>
    <row r="6378" spans="1:11" x14ac:dyDescent="0.25">
      <c r="A6378" s="434">
        <v>257197020</v>
      </c>
      <c r="B6378" s="434">
        <v>447627</v>
      </c>
      <c r="C6378" s="434" t="s">
        <v>59</v>
      </c>
      <c r="D6378" s="434" t="s">
        <v>13</v>
      </c>
      <c r="I6378" s="434">
        <v>9</v>
      </c>
      <c r="J6378" s="434">
        <v>0</v>
      </c>
      <c r="K6378" s="434">
        <v>1970</v>
      </c>
    </row>
    <row r="6379" spans="1:11" x14ac:dyDescent="0.25">
      <c r="A6379" s="434">
        <v>257197320</v>
      </c>
      <c r="B6379" s="434">
        <v>197329</v>
      </c>
      <c r="C6379" s="434" t="s">
        <v>59</v>
      </c>
      <c r="D6379" s="434" t="s">
        <v>13</v>
      </c>
      <c r="I6379" s="434">
        <v>9</v>
      </c>
      <c r="J6379" s="434">
        <v>0</v>
      </c>
      <c r="K6379" s="434">
        <v>1970</v>
      </c>
    </row>
    <row r="6380" spans="1:11" x14ac:dyDescent="0.25">
      <c r="A6380" s="434">
        <v>257197840</v>
      </c>
      <c r="B6380" s="434">
        <v>482531</v>
      </c>
      <c r="C6380" s="434" t="s">
        <v>59</v>
      </c>
      <c r="D6380" s="434" t="s">
        <v>13</v>
      </c>
      <c r="I6380" s="434">
        <v>10</v>
      </c>
      <c r="J6380" s="434">
        <v>0</v>
      </c>
      <c r="K6380" s="434">
        <v>1970</v>
      </c>
    </row>
    <row r="6381" spans="1:11" x14ac:dyDescent="0.25">
      <c r="A6381" s="434">
        <v>257198000</v>
      </c>
      <c r="B6381" s="434">
        <v>3579051</v>
      </c>
      <c r="C6381" s="434" t="s">
        <v>59</v>
      </c>
      <c r="D6381" s="434" t="s">
        <v>13</v>
      </c>
      <c r="E6381" s="434">
        <v>0</v>
      </c>
      <c r="F6381" s="434">
        <v>772</v>
      </c>
      <c r="G6381" s="434">
        <v>0</v>
      </c>
      <c r="H6381" s="434">
        <v>496</v>
      </c>
      <c r="I6381" s="434">
        <v>27.43</v>
      </c>
      <c r="J6381" s="434">
        <v>0</v>
      </c>
      <c r="K6381" s="434">
        <v>1970</v>
      </c>
    </row>
    <row r="6382" spans="1:11" x14ac:dyDescent="0.25">
      <c r="A6382" s="434">
        <v>257198040</v>
      </c>
      <c r="B6382" s="434">
        <v>459469</v>
      </c>
      <c r="C6382" s="434" t="s">
        <v>59</v>
      </c>
      <c r="D6382" s="434" t="s">
        <v>13</v>
      </c>
      <c r="I6382" s="434">
        <v>10</v>
      </c>
      <c r="J6382" s="434">
        <v>0</v>
      </c>
      <c r="K6382" s="434">
        <v>1970</v>
      </c>
    </row>
    <row r="6383" spans="1:11" x14ac:dyDescent="0.25">
      <c r="A6383" s="434">
        <v>257198220</v>
      </c>
      <c r="B6383" s="434">
        <v>333094</v>
      </c>
      <c r="C6383" s="434" t="s">
        <v>59</v>
      </c>
      <c r="D6383" s="434" t="s">
        <v>13</v>
      </c>
      <c r="I6383" s="434">
        <v>11</v>
      </c>
      <c r="J6383" s="434">
        <v>0</v>
      </c>
      <c r="K6383" s="434">
        <v>1970</v>
      </c>
    </row>
    <row r="6384" spans="1:11" x14ac:dyDescent="0.25">
      <c r="A6384" s="434">
        <v>257198340</v>
      </c>
      <c r="B6384" s="434">
        <v>1317388</v>
      </c>
      <c r="C6384" s="434" t="s">
        <v>59</v>
      </c>
      <c r="D6384" s="434" t="s">
        <v>13</v>
      </c>
      <c r="I6384" s="434">
        <v>11</v>
      </c>
      <c r="J6384" s="434">
        <v>0</v>
      </c>
      <c r="K6384" s="434">
        <v>1970</v>
      </c>
    </row>
    <row r="6385" spans="1:11" x14ac:dyDescent="0.25">
      <c r="A6385" s="434">
        <v>257198440</v>
      </c>
      <c r="B6385" s="434">
        <v>827130</v>
      </c>
      <c r="C6385" s="434" t="s">
        <v>59</v>
      </c>
      <c r="D6385" s="434" t="s">
        <v>13</v>
      </c>
      <c r="I6385" s="434">
        <v>10</v>
      </c>
      <c r="J6385" s="434">
        <v>0</v>
      </c>
      <c r="K6385" s="434">
        <v>1970</v>
      </c>
    </row>
    <row r="6386" spans="1:11" x14ac:dyDescent="0.25">
      <c r="A6386" s="434">
        <v>257198540</v>
      </c>
      <c r="B6386" s="434">
        <v>514591</v>
      </c>
      <c r="C6386" s="434" t="s">
        <v>59</v>
      </c>
      <c r="D6386" s="434" t="s">
        <v>13</v>
      </c>
      <c r="I6386" s="434">
        <v>15</v>
      </c>
      <c r="J6386" s="434">
        <v>0</v>
      </c>
      <c r="K6386" s="434">
        <v>1970</v>
      </c>
    </row>
    <row r="6387" spans="1:11" x14ac:dyDescent="0.25">
      <c r="A6387" s="434">
        <v>257198920</v>
      </c>
      <c r="B6387" s="434">
        <v>183895</v>
      </c>
      <c r="C6387" s="434" t="s">
        <v>59</v>
      </c>
      <c r="D6387" s="434" t="s">
        <v>13</v>
      </c>
      <c r="I6387" s="434">
        <v>9</v>
      </c>
      <c r="J6387" s="434">
        <v>0</v>
      </c>
      <c r="K6387" s="434">
        <v>1970</v>
      </c>
    </row>
    <row r="6388" spans="1:11" x14ac:dyDescent="0.25">
      <c r="A6388" s="434">
        <v>257199240</v>
      </c>
      <c r="B6388" s="434">
        <v>30677</v>
      </c>
      <c r="C6388" s="434" t="s">
        <v>59</v>
      </c>
      <c r="D6388" s="434" t="s">
        <v>13</v>
      </c>
      <c r="I6388" s="434">
        <v>2</v>
      </c>
    </row>
    <row r="6389" spans="1:11" hidden="1" x14ac:dyDescent="0.25">
      <c r="A6389" s="434">
        <v>257199500</v>
      </c>
      <c r="B6389" s="434">
        <v>1002593</v>
      </c>
      <c r="C6389" s="434" t="s">
        <v>56</v>
      </c>
      <c r="D6389" s="434" t="s">
        <v>13</v>
      </c>
      <c r="I6389" s="434">
        <v>15</v>
      </c>
      <c r="J6389" s="434">
        <v>0</v>
      </c>
      <c r="K6389" s="434">
        <v>1970</v>
      </c>
    </row>
    <row r="6390" spans="1:11" x14ac:dyDescent="0.25">
      <c r="A6390" s="434">
        <v>257199600</v>
      </c>
      <c r="B6390" s="434">
        <v>649100</v>
      </c>
      <c r="C6390" s="434" t="s">
        <v>59</v>
      </c>
      <c r="D6390" s="434" t="s">
        <v>13</v>
      </c>
      <c r="I6390" s="434">
        <v>10</v>
      </c>
      <c r="J6390" s="434">
        <v>0</v>
      </c>
      <c r="K6390" s="434">
        <v>1970</v>
      </c>
    </row>
    <row r="6391" spans="1:11" x14ac:dyDescent="0.25">
      <c r="A6391" s="434">
        <v>257199640</v>
      </c>
      <c r="B6391" s="434">
        <v>754174</v>
      </c>
      <c r="C6391" s="434" t="s">
        <v>59</v>
      </c>
      <c r="D6391" s="434" t="s">
        <v>13</v>
      </c>
      <c r="I6391" s="434">
        <v>10</v>
      </c>
      <c r="J6391" s="434">
        <v>0</v>
      </c>
      <c r="K6391" s="434">
        <v>1970</v>
      </c>
    </row>
    <row r="6392" spans="1:11" x14ac:dyDescent="0.25">
      <c r="A6392" s="434">
        <v>257199800</v>
      </c>
      <c r="B6392" s="434">
        <v>156762</v>
      </c>
      <c r="C6392" s="434" t="s">
        <v>59</v>
      </c>
      <c r="D6392" s="434" t="s">
        <v>13</v>
      </c>
      <c r="I6392" s="434">
        <v>11</v>
      </c>
      <c r="J6392" s="434">
        <v>0</v>
      </c>
      <c r="K6392" s="434">
        <v>1970</v>
      </c>
    </row>
    <row r="6393" spans="1:11" hidden="1" x14ac:dyDescent="0.25">
      <c r="A6393" s="434">
        <v>257200000</v>
      </c>
      <c r="B6393" s="434">
        <v>3500878</v>
      </c>
      <c r="C6393" s="434" t="s">
        <v>44</v>
      </c>
      <c r="D6393" s="434" t="s">
        <v>25</v>
      </c>
      <c r="E6393" s="434">
        <v>15</v>
      </c>
      <c r="F6393" s="434">
        <v>9003</v>
      </c>
      <c r="G6393" s="434">
        <v>902</v>
      </c>
      <c r="H6393" s="434">
        <v>11204</v>
      </c>
      <c r="I6393" s="434">
        <v>121.8</v>
      </c>
      <c r="J6393" s="434">
        <v>0</v>
      </c>
      <c r="K6393" s="434">
        <v>1993</v>
      </c>
    </row>
    <row r="6394" spans="1:11" x14ac:dyDescent="0.25">
      <c r="A6394" s="434">
        <v>257200020</v>
      </c>
      <c r="B6394" s="434">
        <v>141434</v>
      </c>
      <c r="C6394" s="434" t="s">
        <v>59</v>
      </c>
      <c r="D6394" s="434" t="s">
        <v>13</v>
      </c>
      <c r="I6394" s="434">
        <v>11</v>
      </c>
      <c r="J6394" s="434">
        <v>0</v>
      </c>
      <c r="K6394" s="434">
        <v>1970</v>
      </c>
    </row>
    <row r="6395" spans="1:11" x14ac:dyDescent="0.25">
      <c r="A6395" s="434">
        <v>257200040</v>
      </c>
      <c r="B6395" s="434">
        <v>709493</v>
      </c>
      <c r="C6395" s="434" t="s">
        <v>59</v>
      </c>
      <c r="D6395" s="434" t="s">
        <v>13</v>
      </c>
      <c r="I6395" s="434">
        <v>10</v>
      </c>
      <c r="J6395" s="434">
        <v>0</v>
      </c>
      <c r="K6395" s="434">
        <v>1970</v>
      </c>
    </row>
    <row r="6396" spans="1:11" x14ac:dyDescent="0.25">
      <c r="A6396" s="434">
        <v>257200220</v>
      </c>
      <c r="B6396" s="434">
        <v>2477217</v>
      </c>
      <c r="C6396" s="434" t="s">
        <v>59</v>
      </c>
      <c r="D6396" s="434" t="s">
        <v>13</v>
      </c>
      <c r="I6396" s="434">
        <v>13</v>
      </c>
      <c r="J6396" s="434">
        <v>0</v>
      </c>
      <c r="K6396" s="434">
        <v>1970</v>
      </c>
    </row>
    <row r="6397" spans="1:11" x14ac:dyDescent="0.25">
      <c r="A6397" s="434">
        <v>257200620</v>
      </c>
      <c r="B6397" s="434">
        <v>457532</v>
      </c>
      <c r="C6397" s="434" t="s">
        <v>59</v>
      </c>
      <c r="D6397" s="434" t="s">
        <v>13</v>
      </c>
      <c r="I6397" s="434">
        <v>11</v>
      </c>
      <c r="J6397" s="434">
        <v>0</v>
      </c>
      <c r="K6397" s="434">
        <v>1970</v>
      </c>
    </row>
    <row r="6398" spans="1:11" x14ac:dyDescent="0.25">
      <c r="A6398" s="434">
        <v>257200640</v>
      </c>
      <c r="B6398" s="434">
        <v>2532053</v>
      </c>
      <c r="C6398" s="434" t="s">
        <v>59</v>
      </c>
      <c r="D6398" s="434" t="s">
        <v>13</v>
      </c>
      <c r="I6398" s="434">
        <v>12</v>
      </c>
      <c r="J6398" s="434">
        <v>0</v>
      </c>
      <c r="K6398" s="434">
        <v>1970</v>
      </c>
    </row>
    <row r="6399" spans="1:11" hidden="1" x14ac:dyDescent="0.25">
      <c r="A6399" s="434">
        <v>257200800</v>
      </c>
      <c r="B6399" s="434">
        <v>462469</v>
      </c>
      <c r="C6399" s="434" t="s">
        <v>31</v>
      </c>
      <c r="D6399" s="434" t="s">
        <v>13</v>
      </c>
      <c r="I6399" s="434">
        <v>18</v>
      </c>
    </row>
    <row r="6400" spans="1:11" x14ac:dyDescent="0.25">
      <c r="A6400" s="434">
        <v>257200840</v>
      </c>
      <c r="B6400" s="434">
        <v>92481</v>
      </c>
      <c r="C6400" s="434" t="s">
        <v>59</v>
      </c>
      <c r="D6400" s="434" t="s">
        <v>13</v>
      </c>
      <c r="I6400" s="434">
        <v>10</v>
      </c>
    </row>
    <row r="6401" spans="1:11" x14ac:dyDescent="0.25">
      <c r="A6401" s="434">
        <v>257200920</v>
      </c>
      <c r="B6401" s="434">
        <v>138855</v>
      </c>
      <c r="C6401" s="434" t="s">
        <v>59</v>
      </c>
      <c r="D6401" s="434" t="s">
        <v>13</v>
      </c>
      <c r="I6401" s="434">
        <v>9</v>
      </c>
      <c r="J6401" s="434">
        <v>0</v>
      </c>
      <c r="K6401" s="434">
        <v>1970</v>
      </c>
    </row>
    <row r="6402" spans="1:11" hidden="1" x14ac:dyDescent="0.25">
      <c r="A6402" s="434">
        <v>257201000</v>
      </c>
      <c r="B6402" s="434">
        <v>3553823</v>
      </c>
      <c r="C6402" s="434" t="s">
        <v>56</v>
      </c>
      <c r="D6402" s="434" t="s">
        <v>17</v>
      </c>
      <c r="E6402" s="434">
        <v>11</v>
      </c>
      <c r="F6402" s="434">
        <v>1662</v>
      </c>
      <c r="G6402" s="434">
        <v>500</v>
      </c>
      <c r="H6402" s="434">
        <v>638</v>
      </c>
      <c r="I6402" s="434">
        <v>53.64</v>
      </c>
      <c r="J6402" s="434">
        <v>0</v>
      </c>
      <c r="K6402" s="434">
        <v>1973</v>
      </c>
    </row>
    <row r="6403" spans="1:11" x14ac:dyDescent="0.25">
      <c r="A6403" s="434">
        <v>257201420</v>
      </c>
      <c r="B6403" s="434">
        <v>28667</v>
      </c>
      <c r="C6403" s="434" t="s">
        <v>59</v>
      </c>
      <c r="D6403" s="434" t="s">
        <v>13</v>
      </c>
      <c r="I6403" s="434">
        <v>11</v>
      </c>
      <c r="J6403" s="434">
        <v>0</v>
      </c>
      <c r="K6403" s="434">
        <v>1970</v>
      </c>
    </row>
    <row r="6404" spans="1:11" hidden="1" x14ac:dyDescent="0.25">
      <c r="A6404" s="434">
        <v>257201500</v>
      </c>
      <c r="B6404" s="434">
        <v>362677</v>
      </c>
      <c r="C6404" s="434" t="s">
        <v>61</v>
      </c>
      <c r="D6404" s="434" t="s">
        <v>13</v>
      </c>
      <c r="I6404" s="434">
        <v>23</v>
      </c>
    </row>
    <row r="6405" spans="1:11" hidden="1" x14ac:dyDescent="0.25">
      <c r="A6405" s="434">
        <v>257201640</v>
      </c>
      <c r="B6405" s="434">
        <v>710073</v>
      </c>
      <c r="C6405" s="434" t="s">
        <v>61</v>
      </c>
      <c r="D6405" s="434" t="s">
        <v>13</v>
      </c>
      <c r="I6405" s="434">
        <v>6</v>
      </c>
      <c r="J6405" s="434">
        <v>0</v>
      </c>
      <c r="K6405" s="434">
        <v>1970</v>
      </c>
    </row>
    <row r="6406" spans="1:11" hidden="1" x14ac:dyDescent="0.25">
      <c r="A6406" s="434">
        <v>257201800</v>
      </c>
      <c r="B6406" s="434">
        <v>1033512</v>
      </c>
      <c r="C6406" s="434" t="s">
        <v>54</v>
      </c>
      <c r="D6406" s="434" t="s">
        <v>13</v>
      </c>
      <c r="I6406" s="434">
        <v>15</v>
      </c>
    </row>
    <row r="6407" spans="1:11" hidden="1" x14ac:dyDescent="0.25">
      <c r="A6407" s="434">
        <v>257201900</v>
      </c>
      <c r="B6407" s="434">
        <v>245853</v>
      </c>
      <c r="C6407" s="434" t="s">
        <v>61</v>
      </c>
      <c r="D6407" s="434" t="s">
        <v>13</v>
      </c>
      <c r="I6407" s="434">
        <v>6</v>
      </c>
      <c r="J6407" s="434">
        <v>0</v>
      </c>
      <c r="K6407" s="434">
        <v>1970</v>
      </c>
    </row>
    <row r="6408" spans="1:11" hidden="1" x14ac:dyDescent="0.25">
      <c r="A6408" s="434">
        <v>257201940</v>
      </c>
      <c r="B6408" s="434">
        <v>594565</v>
      </c>
      <c r="C6408" s="434" t="s">
        <v>61</v>
      </c>
      <c r="D6408" s="434" t="s">
        <v>13</v>
      </c>
      <c r="I6408" s="434">
        <v>6</v>
      </c>
      <c r="J6408" s="434">
        <v>0</v>
      </c>
      <c r="K6408" s="434">
        <v>1970</v>
      </c>
    </row>
    <row r="6409" spans="1:11" hidden="1" x14ac:dyDescent="0.25">
      <c r="A6409" s="434">
        <v>257202000</v>
      </c>
      <c r="B6409" s="434">
        <v>2397756</v>
      </c>
      <c r="C6409" s="434" t="s">
        <v>61</v>
      </c>
      <c r="D6409" s="434" t="s">
        <v>25</v>
      </c>
      <c r="E6409" s="434">
        <v>14</v>
      </c>
      <c r="F6409" s="434">
        <v>13440</v>
      </c>
      <c r="G6409" s="434">
        <v>8200</v>
      </c>
      <c r="H6409" s="434">
        <v>12223</v>
      </c>
      <c r="I6409" s="434">
        <v>116</v>
      </c>
      <c r="J6409" s="434">
        <v>0</v>
      </c>
      <c r="K6409" s="434">
        <v>2008</v>
      </c>
    </row>
    <row r="6410" spans="1:11" x14ac:dyDescent="0.25">
      <c r="A6410" s="434">
        <v>257202140</v>
      </c>
      <c r="B6410" s="434">
        <v>412484</v>
      </c>
      <c r="C6410" s="434" t="s">
        <v>59</v>
      </c>
      <c r="D6410" s="434" t="s">
        <v>13</v>
      </c>
      <c r="I6410" s="434">
        <v>13</v>
      </c>
      <c r="J6410" s="434">
        <v>0</v>
      </c>
      <c r="K6410" s="434">
        <v>1970</v>
      </c>
    </row>
    <row r="6411" spans="1:11" hidden="1" x14ac:dyDescent="0.25">
      <c r="A6411" s="434">
        <v>257202560</v>
      </c>
      <c r="B6411" s="434">
        <v>32585</v>
      </c>
      <c r="C6411" s="434" t="s">
        <v>61</v>
      </c>
      <c r="D6411" s="434" t="s">
        <v>13</v>
      </c>
      <c r="I6411" s="434">
        <v>6</v>
      </c>
      <c r="J6411" s="434">
        <v>0</v>
      </c>
      <c r="K6411" s="434">
        <v>1970</v>
      </c>
    </row>
    <row r="6412" spans="1:11" hidden="1" x14ac:dyDescent="0.25">
      <c r="A6412" s="434">
        <v>257202600</v>
      </c>
      <c r="B6412" s="434">
        <v>355968</v>
      </c>
      <c r="C6412" s="434" t="s">
        <v>31</v>
      </c>
      <c r="D6412" s="434" t="s">
        <v>13</v>
      </c>
      <c r="I6412" s="434">
        <v>13</v>
      </c>
      <c r="J6412" s="434">
        <v>0</v>
      </c>
      <c r="K6412" s="434">
        <v>1970</v>
      </c>
    </row>
    <row r="6413" spans="1:11" hidden="1" x14ac:dyDescent="0.25">
      <c r="A6413" s="434">
        <v>257202800</v>
      </c>
      <c r="B6413" s="434">
        <v>343465</v>
      </c>
      <c r="C6413" s="434" t="s">
        <v>61</v>
      </c>
      <c r="D6413" s="434" t="s">
        <v>13</v>
      </c>
      <c r="I6413" s="434">
        <v>15</v>
      </c>
    </row>
    <row r="6414" spans="1:11" hidden="1" x14ac:dyDescent="0.25">
      <c r="A6414" s="434">
        <v>257202900</v>
      </c>
      <c r="B6414" s="434">
        <v>372937</v>
      </c>
      <c r="C6414" s="434" t="s">
        <v>39</v>
      </c>
      <c r="D6414" s="434" t="s">
        <v>13</v>
      </c>
      <c r="I6414" s="434">
        <v>13</v>
      </c>
    </row>
    <row r="6415" spans="1:11" x14ac:dyDescent="0.25">
      <c r="A6415" s="434">
        <v>257202940</v>
      </c>
      <c r="B6415" s="434">
        <v>846354</v>
      </c>
      <c r="C6415" s="434" t="s">
        <v>59</v>
      </c>
      <c r="D6415" s="434" t="s">
        <v>13</v>
      </c>
      <c r="I6415" s="434">
        <v>10</v>
      </c>
      <c r="J6415" s="434">
        <v>0</v>
      </c>
      <c r="K6415" s="434">
        <v>1970</v>
      </c>
    </row>
    <row r="6416" spans="1:11" x14ac:dyDescent="0.25">
      <c r="A6416" s="434">
        <v>257203000</v>
      </c>
      <c r="B6416" s="434">
        <v>1515860</v>
      </c>
      <c r="C6416" s="434" t="s">
        <v>59</v>
      </c>
      <c r="D6416" s="434" t="s">
        <v>22</v>
      </c>
      <c r="E6416" s="434">
        <v>17</v>
      </c>
      <c r="F6416" s="434">
        <v>7375</v>
      </c>
      <c r="G6416" s="434">
        <v>600</v>
      </c>
      <c r="H6416" s="434">
        <v>2188</v>
      </c>
      <c r="I6416" s="434">
        <v>71.099999999999994</v>
      </c>
      <c r="J6416" s="434">
        <v>0</v>
      </c>
      <c r="K6416" s="434">
        <v>1970</v>
      </c>
    </row>
    <row r="6417" spans="1:11" x14ac:dyDescent="0.25">
      <c r="A6417" s="434">
        <v>257203020</v>
      </c>
      <c r="B6417" s="434">
        <v>685329</v>
      </c>
      <c r="C6417" s="434" t="s">
        <v>59</v>
      </c>
      <c r="D6417" s="434" t="s">
        <v>13</v>
      </c>
      <c r="I6417" s="434">
        <v>11</v>
      </c>
      <c r="J6417" s="434">
        <v>0</v>
      </c>
      <c r="K6417" s="434">
        <v>1970</v>
      </c>
    </row>
    <row r="6418" spans="1:11" x14ac:dyDescent="0.25">
      <c r="A6418" s="434">
        <v>257203120</v>
      </c>
      <c r="B6418" s="434">
        <v>109972</v>
      </c>
      <c r="C6418" s="434" t="s">
        <v>59</v>
      </c>
      <c r="D6418" s="434" t="s">
        <v>13</v>
      </c>
      <c r="I6418" s="434">
        <v>10</v>
      </c>
      <c r="J6418" s="434">
        <v>0</v>
      </c>
      <c r="K6418" s="434">
        <v>1970</v>
      </c>
    </row>
    <row r="6419" spans="1:11" hidden="1" x14ac:dyDescent="0.25">
      <c r="A6419" s="434">
        <v>257204000</v>
      </c>
      <c r="B6419" s="434">
        <v>26196</v>
      </c>
      <c r="C6419" s="434" t="s">
        <v>61</v>
      </c>
      <c r="D6419" s="434" t="s">
        <v>22</v>
      </c>
      <c r="E6419" s="434">
        <v>16.5</v>
      </c>
      <c r="F6419" s="434">
        <v>15400</v>
      </c>
      <c r="G6419" s="434">
        <v>6600</v>
      </c>
      <c r="H6419" s="434">
        <v>5886</v>
      </c>
      <c r="I6419" s="434">
        <v>98.16</v>
      </c>
      <c r="K6419" s="434">
        <v>2002</v>
      </c>
    </row>
    <row r="6420" spans="1:11" hidden="1" x14ac:dyDescent="0.25">
      <c r="A6420" s="434">
        <v>257204400</v>
      </c>
      <c r="B6420" s="434">
        <v>2358649</v>
      </c>
      <c r="C6420" s="434" t="s">
        <v>42</v>
      </c>
      <c r="D6420" s="434" t="s">
        <v>17</v>
      </c>
      <c r="E6420" s="434">
        <v>11</v>
      </c>
      <c r="F6420" s="434">
        <v>720</v>
      </c>
      <c r="G6420" s="434">
        <v>261</v>
      </c>
      <c r="H6420" s="434">
        <v>694</v>
      </c>
      <c r="I6420" s="434">
        <v>56</v>
      </c>
      <c r="J6420" s="434">
        <v>0</v>
      </c>
      <c r="K6420" s="434">
        <v>1985</v>
      </c>
    </row>
    <row r="6421" spans="1:11" x14ac:dyDescent="0.25">
      <c r="A6421" s="434">
        <v>257204940</v>
      </c>
      <c r="B6421" s="434">
        <v>1093351</v>
      </c>
      <c r="C6421" s="434" t="s">
        <v>59</v>
      </c>
      <c r="D6421" s="434" t="s">
        <v>13</v>
      </c>
      <c r="I6421" s="434">
        <v>14</v>
      </c>
      <c r="J6421" s="434">
        <v>0</v>
      </c>
      <c r="K6421" s="434">
        <v>1970</v>
      </c>
    </row>
    <row r="6422" spans="1:11" hidden="1" x14ac:dyDescent="0.25">
      <c r="A6422" s="434">
        <v>257205000</v>
      </c>
      <c r="B6422" s="434">
        <v>195768</v>
      </c>
      <c r="C6422" s="434" t="s">
        <v>61</v>
      </c>
      <c r="D6422" s="434" t="s">
        <v>25</v>
      </c>
      <c r="E6422" s="434">
        <v>14</v>
      </c>
      <c r="F6422" s="434">
        <v>13260</v>
      </c>
      <c r="G6422" s="434">
        <v>7877</v>
      </c>
      <c r="H6422" s="434">
        <v>9423</v>
      </c>
      <c r="I6422" s="434">
        <v>122.4</v>
      </c>
      <c r="J6422" s="434">
        <v>0</v>
      </c>
      <c r="K6422" s="434">
        <v>2009</v>
      </c>
    </row>
    <row r="6423" spans="1:11" x14ac:dyDescent="0.25">
      <c r="A6423" s="434">
        <v>257205120</v>
      </c>
      <c r="B6423" s="434">
        <v>356521</v>
      </c>
      <c r="C6423" s="434" t="s">
        <v>59</v>
      </c>
      <c r="D6423" s="434" t="s">
        <v>13</v>
      </c>
      <c r="I6423" s="434">
        <v>11</v>
      </c>
      <c r="J6423" s="434">
        <v>0</v>
      </c>
      <c r="K6423" s="434">
        <v>1970</v>
      </c>
    </row>
    <row r="6424" spans="1:11" x14ac:dyDescent="0.25">
      <c r="A6424" s="434">
        <v>257205220</v>
      </c>
      <c r="B6424" s="434">
        <v>345716</v>
      </c>
      <c r="C6424" s="434" t="s">
        <v>59</v>
      </c>
      <c r="D6424" s="434" t="s">
        <v>13</v>
      </c>
      <c r="I6424" s="434">
        <v>11</v>
      </c>
      <c r="J6424" s="434">
        <v>0</v>
      </c>
      <c r="K6424" s="434">
        <v>1970</v>
      </c>
    </row>
    <row r="6425" spans="1:11" x14ac:dyDescent="0.25">
      <c r="A6425" s="434">
        <v>257205340</v>
      </c>
      <c r="B6425" s="434">
        <v>52356</v>
      </c>
      <c r="C6425" s="434" t="s">
        <v>59</v>
      </c>
      <c r="D6425" s="434" t="s">
        <v>13</v>
      </c>
      <c r="I6425" s="434">
        <v>10</v>
      </c>
      <c r="J6425" s="434">
        <v>0</v>
      </c>
      <c r="K6425" s="434">
        <v>1970</v>
      </c>
    </row>
    <row r="6426" spans="1:11" hidden="1" x14ac:dyDescent="0.25">
      <c r="A6426" s="434">
        <v>257205400</v>
      </c>
      <c r="B6426" s="434">
        <v>2108974</v>
      </c>
      <c r="C6426" s="434" t="s">
        <v>42</v>
      </c>
      <c r="D6426" s="434" t="s">
        <v>22</v>
      </c>
      <c r="E6426" s="434">
        <v>14.5</v>
      </c>
      <c r="F6426" s="434">
        <v>1943</v>
      </c>
      <c r="G6426" s="434">
        <v>150</v>
      </c>
      <c r="H6426" s="434">
        <v>2528</v>
      </c>
      <c r="I6426" s="434">
        <v>80.12</v>
      </c>
      <c r="J6426" s="434">
        <v>0</v>
      </c>
      <c r="K6426" s="434">
        <v>1982</v>
      </c>
    </row>
    <row r="6427" spans="1:11" hidden="1" x14ac:dyDescent="0.25">
      <c r="A6427" s="434">
        <v>257205500</v>
      </c>
      <c r="B6427" s="434">
        <v>1762099</v>
      </c>
      <c r="C6427" s="434" t="s">
        <v>54</v>
      </c>
      <c r="D6427" s="434" t="s">
        <v>17</v>
      </c>
      <c r="E6427" s="434">
        <v>11</v>
      </c>
      <c r="F6427" s="434">
        <v>1207</v>
      </c>
      <c r="G6427" s="434">
        <v>0</v>
      </c>
      <c r="H6427" s="434">
        <v>279</v>
      </c>
      <c r="I6427" s="434">
        <v>35.49</v>
      </c>
      <c r="J6427" s="434">
        <v>0</v>
      </c>
      <c r="K6427" s="434">
        <v>1962</v>
      </c>
    </row>
    <row r="6428" spans="1:11" x14ac:dyDescent="0.25">
      <c r="A6428" s="434">
        <v>257205840</v>
      </c>
      <c r="B6428" s="434">
        <v>207008</v>
      </c>
      <c r="C6428" s="434" t="s">
        <v>59</v>
      </c>
      <c r="D6428" s="434" t="s">
        <v>13</v>
      </c>
      <c r="I6428" s="434">
        <v>10</v>
      </c>
    </row>
    <row r="6429" spans="1:11" x14ac:dyDescent="0.25">
      <c r="A6429" s="434">
        <v>257205940</v>
      </c>
      <c r="B6429" s="434">
        <v>47137</v>
      </c>
      <c r="C6429" s="434" t="s">
        <v>59</v>
      </c>
      <c r="D6429" s="434" t="s">
        <v>13</v>
      </c>
      <c r="I6429" s="434">
        <v>11</v>
      </c>
      <c r="J6429" s="434">
        <v>0</v>
      </c>
      <c r="K6429" s="434">
        <v>1970</v>
      </c>
    </row>
    <row r="6430" spans="1:11" hidden="1" x14ac:dyDescent="0.25">
      <c r="A6430" s="434">
        <v>257206000</v>
      </c>
      <c r="B6430" s="434">
        <v>60403</v>
      </c>
      <c r="C6430" s="434" t="s">
        <v>24</v>
      </c>
      <c r="D6430" s="434" t="s">
        <v>22</v>
      </c>
      <c r="E6430" s="434">
        <v>17</v>
      </c>
      <c r="F6430" s="434">
        <v>1849</v>
      </c>
      <c r="G6430" s="434">
        <v>3480</v>
      </c>
      <c r="H6430" s="434">
        <v>2474</v>
      </c>
      <c r="I6430" s="434">
        <v>82.5</v>
      </c>
      <c r="J6430" s="434">
        <v>1800</v>
      </c>
      <c r="K6430" s="434">
        <v>2004</v>
      </c>
    </row>
    <row r="6431" spans="1:11" x14ac:dyDescent="0.25">
      <c r="A6431" s="434">
        <v>257206040</v>
      </c>
      <c r="B6431" s="434">
        <v>404532</v>
      </c>
      <c r="C6431" s="434" t="s">
        <v>59</v>
      </c>
      <c r="D6431" s="434" t="s">
        <v>13</v>
      </c>
      <c r="I6431" s="434">
        <v>10</v>
      </c>
      <c r="J6431" s="434">
        <v>0</v>
      </c>
      <c r="K6431" s="434">
        <v>1970</v>
      </c>
    </row>
    <row r="6432" spans="1:11" x14ac:dyDescent="0.25">
      <c r="A6432" s="434">
        <v>257206540</v>
      </c>
      <c r="B6432" s="434">
        <v>364391</v>
      </c>
      <c r="C6432" s="434" t="s">
        <v>59</v>
      </c>
      <c r="D6432" s="434" t="s">
        <v>13</v>
      </c>
      <c r="I6432" s="434">
        <v>9</v>
      </c>
      <c r="J6432" s="434">
        <v>0</v>
      </c>
      <c r="K6432" s="434">
        <v>1970</v>
      </c>
    </row>
    <row r="6433" spans="1:11" hidden="1" x14ac:dyDescent="0.25">
      <c r="A6433" s="434">
        <v>257206640</v>
      </c>
      <c r="B6433" s="434">
        <v>1019479</v>
      </c>
      <c r="C6433" s="434" t="s">
        <v>61</v>
      </c>
      <c r="D6433" s="434" t="s">
        <v>13</v>
      </c>
      <c r="I6433" s="434">
        <v>6</v>
      </c>
      <c r="J6433" s="434">
        <v>0</v>
      </c>
      <c r="K6433" s="434">
        <v>1970</v>
      </c>
    </row>
    <row r="6434" spans="1:11" x14ac:dyDescent="0.25">
      <c r="A6434" s="434">
        <v>257206740</v>
      </c>
      <c r="B6434" s="434">
        <v>319126</v>
      </c>
      <c r="C6434" s="434" t="s">
        <v>59</v>
      </c>
      <c r="D6434" s="434" t="s">
        <v>13</v>
      </c>
      <c r="I6434" s="434">
        <v>9</v>
      </c>
      <c r="J6434" s="434">
        <v>0</v>
      </c>
      <c r="K6434" s="434">
        <v>1970</v>
      </c>
    </row>
    <row r="6435" spans="1:11" hidden="1" x14ac:dyDescent="0.25">
      <c r="A6435" s="434">
        <v>257206900</v>
      </c>
      <c r="B6435" s="434">
        <v>94846</v>
      </c>
      <c r="C6435" s="434" t="s">
        <v>61</v>
      </c>
      <c r="D6435" s="434" t="s">
        <v>13</v>
      </c>
      <c r="I6435" s="434">
        <v>15</v>
      </c>
      <c r="J6435" s="434">
        <v>0</v>
      </c>
      <c r="K6435" s="434">
        <v>1970</v>
      </c>
    </row>
    <row r="6436" spans="1:11" hidden="1" x14ac:dyDescent="0.25">
      <c r="A6436" s="434">
        <v>257207000</v>
      </c>
      <c r="B6436" s="434">
        <v>512936</v>
      </c>
      <c r="C6436" s="434" t="s">
        <v>31</v>
      </c>
      <c r="D6436" s="434" t="s">
        <v>22</v>
      </c>
      <c r="E6436" s="434">
        <v>12</v>
      </c>
      <c r="F6436" s="434">
        <v>1980</v>
      </c>
      <c r="G6436" s="434">
        <v>4550</v>
      </c>
      <c r="H6436" s="434">
        <v>2984</v>
      </c>
      <c r="I6436" s="434">
        <v>89.95</v>
      </c>
      <c r="J6436" s="434">
        <v>0</v>
      </c>
      <c r="K6436" s="434">
        <v>2012</v>
      </c>
    </row>
    <row r="6437" spans="1:11" hidden="1" x14ac:dyDescent="0.25">
      <c r="A6437" s="434">
        <v>257207400</v>
      </c>
      <c r="B6437" s="434">
        <v>1508084</v>
      </c>
      <c r="C6437" s="434" t="s">
        <v>42</v>
      </c>
      <c r="D6437" s="434" t="s">
        <v>17</v>
      </c>
      <c r="E6437" s="434">
        <v>13.5</v>
      </c>
      <c r="F6437" s="434">
        <v>990</v>
      </c>
      <c r="G6437" s="434">
        <v>582</v>
      </c>
      <c r="H6437" s="434">
        <v>813</v>
      </c>
      <c r="I6437" s="434">
        <v>64.33</v>
      </c>
      <c r="J6437" s="434">
        <v>0</v>
      </c>
      <c r="K6437" s="434">
        <v>1978</v>
      </c>
    </row>
    <row r="6438" spans="1:11" hidden="1" x14ac:dyDescent="0.25">
      <c r="A6438" s="434">
        <v>257207420</v>
      </c>
      <c r="B6438" s="434">
        <v>602235</v>
      </c>
      <c r="C6438" s="434" t="s">
        <v>61</v>
      </c>
      <c r="D6438" s="434" t="s">
        <v>13</v>
      </c>
      <c r="I6438" s="434">
        <v>6</v>
      </c>
      <c r="J6438" s="434">
        <v>0</v>
      </c>
      <c r="K6438" s="434">
        <v>1970</v>
      </c>
    </row>
    <row r="6439" spans="1:11" hidden="1" x14ac:dyDescent="0.25">
      <c r="A6439" s="434">
        <v>257207500</v>
      </c>
      <c r="B6439" s="434">
        <v>2398249</v>
      </c>
      <c r="C6439" s="434" t="s">
        <v>56</v>
      </c>
      <c r="D6439" s="434" t="s">
        <v>13</v>
      </c>
      <c r="I6439" s="434">
        <v>20</v>
      </c>
      <c r="J6439" s="434">
        <v>0</v>
      </c>
      <c r="K6439" s="434">
        <v>1970</v>
      </c>
    </row>
    <row r="6440" spans="1:11" hidden="1" x14ac:dyDescent="0.25">
      <c r="A6440" s="434">
        <v>257207700</v>
      </c>
      <c r="B6440" s="434">
        <v>48178</v>
      </c>
      <c r="C6440" s="434" t="s">
        <v>61</v>
      </c>
      <c r="D6440" s="434" t="s">
        <v>13</v>
      </c>
      <c r="I6440" s="434">
        <v>14</v>
      </c>
      <c r="J6440" s="434">
        <v>0</v>
      </c>
      <c r="K6440" s="434">
        <v>1970</v>
      </c>
    </row>
    <row r="6441" spans="1:11" x14ac:dyDescent="0.25">
      <c r="A6441" s="434">
        <v>257207740</v>
      </c>
      <c r="B6441" s="434">
        <v>382302</v>
      </c>
      <c r="C6441" s="434" t="s">
        <v>59</v>
      </c>
      <c r="D6441" s="434" t="s">
        <v>13</v>
      </c>
      <c r="I6441" s="434">
        <v>12</v>
      </c>
      <c r="J6441" s="434">
        <v>0</v>
      </c>
      <c r="K6441" s="434">
        <v>1970</v>
      </c>
    </row>
    <row r="6442" spans="1:11" x14ac:dyDescent="0.25">
      <c r="A6442" s="434">
        <v>257207920</v>
      </c>
      <c r="B6442" s="434">
        <v>604801</v>
      </c>
      <c r="C6442" s="434" t="s">
        <v>59</v>
      </c>
      <c r="D6442" s="434" t="s">
        <v>13</v>
      </c>
      <c r="I6442" s="434">
        <v>13</v>
      </c>
      <c r="J6442" s="434">
        <v>0</v>
      </c>
      <c r="K6442" s="434">
        <v>1970</v>
      </c>
    </row>
    <row r="6443" spans="1:11" x14ac:dyDescent="0.25">
      <c r="A6443" s="434">
        <v>257208120</v>
      </c>
      <c r="B6443" s="434">
        <v>179984</v>
      </c>
      <c r="C6443" s="434" t="s">
        <v>59</v>
      </c>
      <c r="D6443" s="434" t="s">
        <v>13</v>
      </c>
      <c r="I6443" s="434">
        <v>10</v>
      </c>
      <c r="J6443" s="434">
        <v>0</v>
      </c>
      <c r="K6443" s="434">
        <v>1970</v>
      </c>
    </row>
    <row r="6444" spans="1:11" x14ac:dyDescent="0.25">
      <c r="A6444" s="434">
        <v>257208140</v>
      </c>
      <c r="B6444" s="434">
        <v>211191</v>
      </c>
      <c r="C6444" s="434" t="s">
        <v>59</v>
      </c>
      <c r="D6444" s="434" t="s">
        <v>13</v>
      </c>
      <c r="I6444" s="434">
        <v>11</v>
      </c>
      <c r="J6444" s="434">
        <v>0</v>
      </c>
      <c r="K6444" s="434">
        <v>1970</v>
      </c>
    </row>
    <row r="6445" spans="1:11" hidden="1" x14ac:dyDescent="0.25">
      <c r="A6445" s="434">
        <v>257208500</v>
      </c>
      <c r="B6445" s="434">
        <v>2266697</v>
      </c>
      <c r="C6445" s="434" t="s">
        <v>39</v>
      </c>
      <c r="D6445" s="434" t="s">
        <v>13</v>
      </c>
      <c r="E6445" s="434">
        <v>30</v>
      </c>
      <c r="F6445" s="434">
        <v>999</v>
      </c>
      <c r="G6445" s="434">
        <v>20</v>
      </c>
      <c r="H6445" s="434">
        <v>149</v>
      </c>
      <c r="I6445" s="434">
        <v>25</v>
      </c>
      <c r="J6445" s="434">
        <v>0</v>
      </c>
      <c r="K6445" s="434">
        <v>1991</v>
      </c>
    </row>
    <row r="6446" spans="1:11" hidden="1" x14ac:dyDescent="0.25">
      <c r="A6446" s="434">
        <v>257208840</v>
      </c>
      <c r="B6446" s="434">
        <v>857755</v>
      </c>
      <c r="C6446" s="434" t="s">
        <v>61</v>
      </c>
      <c r="D6446" s="434" t="s">
        <v>13</v>
      </c>
      <c r="I6446" s="434">
        <v>6</v>
      </c>
      <c r="J6446" s="434">
        <v>0</v>
      </c>
      <c r="K6446" s="434">
        <v>1970</v>
      </c>
    </row>
    <row r="6447" spans="1:11" hidden="1" x14ac:dyDescent="0.25">
      <c r="A6447" s="434">
        <v>257208940</v>
      </c>
      <c r="B6447" s="434">
        <v>1142874</v>
      </c>
      <c r="C6447" s="434" t="s">
        <v>61</v>
      </c>
      <c r="D6447" s="434" t="s">
        <v>13</v>
      </c>
      <c r="I6447" s="434">
        <v>6</v>
      </c>
      <c r="J6447" s="434">
        <v>0</v>
      </c>
      <c r="K6447" s="434">
        <v>1970</v>
      </c>
    </row>
    <row r="6448" spans="1:11" x14ac:dyDescent="0.25">
      <c r="A6448" s="434">
        <v>257209000</v>
      </c>
      <c r="B6448" s="434">
        <v>482818</v>
      </c>
      <c r="C6448" s="434" t="s">
        <v>59</v>
      </c>
      <c r="D6448" s="434" t="s">
        <v>17</v>
      </c>
      <c r="E6448" s="434">
        <v>13</v>
      </c>
      <c r="F6448" s="434">
        <v>2883</v>
      </c>
      <c r="G6448" s="434">
        <v>0</v>
      </c>
      <c r="H6448" s="434">
        <v>1648</v>
      </c>
      <c r="I6448" s="434">
        <v>54.4</v>
      </c>
      <c r="J6448" s="434">
        <v>0</v>
      </c>
      <c r="K6448" s="434">
        <v>1970</v>
      </c>
    </row>
    <row r="6449" spans="1:11" x14ac:dyDescent="0.25">
      <c r="A6449" s="434">
        <v>257209040</v>
      </c>
      <c r="B6449" s="434">
        <v>181706</v>
      </c>
      <c r="C6449" s="434" t="s">
        <v>59</v>
      </c>
      <c r="D6449" s="434" t="s">
        <v>13</v>
      </c>
      <c r="I6449" s="434">
        <v>11</v>
      </c>
      <c r="J6449" s="434">
        <v>0</v>
      </c>
      <c r="K6449" s="434">
        <v>1970</v>
      </c>
    </row>
    <row r="6450" spans="1:11" hidden="1" x14ac:dyDescent="0.25">
      <c r="A6450" s="434">
        <v>257209340</v>
      </c>
      <c r="B6450" s="434">
        <v>390931</v>
      </c>
      <c r="C6450" s="434" t="s">
        <v>61</v>
      </c>
      <c r="D6450" s="434" t="s">
        <v>13</v>
      </c>
      <c r="I6450" s="434">
        <v>6</v>
      </c>
      <c r="J6450" s="434">
        <v>0</v>
      </c>
      <c r="K6450" s="434">
        <v>1970</v>
      </c>
    </row>
    <row r="6451" spans="1:11" hidden="1" x14ac:dyDescent="0.25">
      <c r="A6451" s="434">
        <v>257209400</v>
      </c>
      <c r="B6451" s="434">
        <v>1621649</v>
      </c>
      <c r="C6451" s="434" t="s">
        <v>42</v>
      </c>
      <c r="D6451" s="434" t="s">
        <v>17</v>
      </c>
      <c r="E6451" s="434">
        <v>12</v>
      </c>
      <c r="F6451" s="434">
        <v>589</v>
      </c>
      <c r="G6451" s="434">
        <v>0</v>
      </c>
      <c r="H6451" s="434">
        <v>338</v>
      </c>
      <c r="I6451" s="434">
        <v>49.08</v>
      </c>
      <c r="J6451" s="434">
        <v>0</v>
      </c>
      <c r="K6451" s="434">
        <v>1965</v>
      </c>
    </row>
    <row r="6452" spans="1:11" hidden="1" x14ac:dyDescent="0.25">
      <c r="A6452" s="434">
        <v>257209440</v>
      </c>
      <c r="B6452" s="434">
        <v>149151</v>
      </c>
      <c r="C6452" s="434" t="s">
        <v>61</v>
      </c>
      <c r="D6452" s="434" t="s">
        <v>13</v>
      </c>
      <c r="I6452" s="434">
        <v>9</v>
      </c>
      <c r="J6452" s="434">
        <v>0</v>
      </c>
      <c r="K6452" s="434">
        <v>1970</v>
      </c>
    </row>
    <row r="6453" spans="1:11" x14ac:dyDescent="0.25">
      <c r="A6453" s="434">
        <v>257209500</v>
      </c>
      <c r="B6453" s="434">
        <v>474826</v>
      </c>
      <c r="C6453" s="434" t="s">
        <v>59</v>
      </c>
      <c r="D6453" s="434" t="s">
        <v>13</v>
      </c>
      <c r="I6453" s="434">
        <v>14</v>
      </c>
      <c r="J6453" s="434">
        <v>0</v>
      </c>
      <c r="K6453" s="434">
        <v>1970</v>
      </c>
    </row>
    <row r="6454" spans="1:11" hidden="1" x14ac:dyDescent="0.25">
      <c r="A6454" s="434">
        <v>257209600</v>
      </c>
      <c r="B6454" s="434">
        <v>556752</v>
      </c>
      <c r="C6454" s="434" t="s">
        <v>39</v>
      </c>
      <c r="D6454" s="434" t="s">
        <v>17</v>
      </c>
      <c r="E6454" s="434">
        <v>0</v>
      </c>
      <c r="F6454" s="434">
        <v>515</v>
      </c>
      <c r="G6454" s="434">
        <v>18</v>
      </c>
      <c r="H6454" s="434">
        <v>291</v>
      </c>
      <c r="I6454" s="434">
        <v>45.06</v>
      </c>
      <c r="J6454" s="434">
        <v>0</v>
      </c>
      <c r="K6454" s="434">
        <v>1949</v>
      </c>
    </row>
    <row r="6455" spans="1:11" x14ac:dyDescent="0.25">
      <c r="A6455" s="434">
        <v>257209940</v>
      </c>
      <c r="B6455" s="434">
        <v>546244</v>
      </c>
      <c r="C6455" s="434" t="s">
        <v>59</v>
      </c>
      <c r="D6455" s="434" t="s">
        <v>13</v>
      </c>
      <c r="I6455" s="434">
        <v>11</v>
      </c>
      <c r="J6455" s="434">
        <v>0</v>
      </c>
      <c r="K6455" s="434">
        <v>1970</v>
      </c>
    </row>
    <row r="6456" spans="1:11" hidden="1" x14ac:dyDescent="0.25">
      <c r="A6456" s="434">
        <v>257210000</v>
      </c>
      <c r="B6456" s="434">
        <v>3499881</v>
      </c>
      <c r="C6456" s="434" t="s">
        <v>51</v>
      </c>
      <c r="D6456" s="434" t="s">
        <v>17</v>
      </c>
      <c r="E6456" s="434">
        <v>0</v>
      </c>
      <c r="F6456" s="434">
        <v>1037</v>
      </c>
      <c r="G6456" s="434">
        <v>700</v>
      </c>
      <c r="H6456" s="434">
        <v>813</v>
      </c>
      <c r="I6456" s="434">
        <v>43.89</v>
      </c>
      <c r="J6456" s="434">
        <v>0</v>
      </c>
      <c r="K6456" s="434">
        <v>1970</v>
      </c>
    </row>
    <row r="6457" spans="1:11" x14ac:dyDescent="0.25">
      <c r="A6457" s="434">
        <v>257210240</v>
      </c>
      <c r="B6457" s="434">
        <v>1105755</v>
      </c>
      <c r="C6457" s="434" t="s">
        <v>59</v>
      </c>
      <c r="D6457" s="434" t="s">
        <v>13</v>
      </c>
      <c r="I6457" s="434">
        <v>13</v>
      </c>
      <c r="J6457" s="434">
        <v>0</v>
      </c>
      <c r="K6457" s="434">
        <v>1970</v>
      </c>
    </row>
    <row r="6458" spans="1:11" hidden="1" x14ac:dyDescent="0.25">
      <c r="A6458" s="434">
        <v>257210400</v>
      </c>
      <c r="B6458" s="434">
        <v>491802</v>
      </c>
      <c r="C6458" s="434" t="s">
        <v>42</v>
      </c>
      <c r="D6458" s="434" t="s">
        <v>17</v>
      </c>
      <c r="E6458" s="434">
        <v>0</v>
      </c>
      <c r="F6458" s="434">
        <v>957</v>
      </c>
      <c r="G6458" s="434">
        <v>100</v>
      </c>
      <c r="H6458" s="434">
        <v>836</v>
      </c>
      <c r="I6458" s="434">
        <v>64.31</v>
      </c>
      <c r="J6458" s="434">
        <v>0</v>
      </c>
      <c r="K6458" s="434">
        <v>1977</v>
      </c>
    </row>
    <row r="6459" spans="1:11" x14ac:dyDescent="0.25">
      <c r="A6459" s="434">
        <v>257210600</v>
      </c>
      <c r="B6459" s="434">
        <v>705982</v>
      </c>
      <c r="C6459" s="434" t="s">
        <v>59</v>
      </c>
      <c r="D6459" s="434" t="s">
        <v>13</v>
      </c>
      <c r="I6459" s="434">
        <v>9</v>
      </c>
      <c r="J6459" s="434">
        <v>0</v>
      </c>
      <c r="K6459" s="434">
        <v>1970</v>
      </c>
    </row>
    <row r="6460" spans="1:11" x14ac:dyDescent="0.25">
      <c r="A6460" s="434">
        <v>257210620</v>
      </c>
      <c r="B6460" s="434">
        <v>326639</v>
      </c>
      <c r="C6460" s="434" t="s">
        <v>59</v>
      </c>
      <c r="D6460" s="434" t="s">
        <v>13</v>
      </c>
      <c r="I6460" s="434">
        <v>8</v>
      </c>
      <c r="J6460" s="434">
        <v>0</v>
      </c>
      <c r="K6460" s="434">
        <v>1970</v>
      </c>
    </row>
    <row r="6461" spans="1:11" x14ac:dyDescent="0.25">
      <c r="A6461" s="434">
        <v>257210740</v>
      </c>
      <c r="B6461" s="434">
        <v>86841</v>
      </c>
      <c r="C6461" s="434" t="s">
        <v>59</v>
      </c>
      <c r="D6461" s="434" t="s">
        <v>13</v>
      </c>
      <c r="I6461" s="434">
        <v>11</v>
      </c>
      <c r="J6461" s="434">
        <v>0</v>
      </c>
      <c r="K6461" s="434">
        <v>1970</v>
      </c>
    </row>
    <row r="6462" spans="1:11" hidden="1" x14ac:dyDescent="0.25">
      <c r="A6462" s="434">
        <v>257211000</v>
      </c>
      <c r="B6462" s="434">
        <v>1005723</v>
      </c>
      <c r="C6462" s="434" t="s">
        <v>56</v>
      </c>
      <c r="D6462" s="434" t="s">
        <v>22</v>
      </c>
      <c r="E6462" s="434">
        <v>13</v>
      </c>
      <c r="F6462" s="434">
        <v>7680</v>
      </c>
      <c r="G6462" s="434">
        <v>2800</v>
      </c>
      <c r="H6462" s="434">
        <v>4505</v>
      </c>
      <c r="I6462" s="434">
        <v>84.7</v>
      </c>
      <c r="J6462" s="434">
        <v>0</v>
      </c>
      <c r="K6462" s="434">
        <v>1970</v>
      </c>
    </row>
    <row r="6463" spans="1:11" x14ac:dyDescent="0.25">
      <c r="A6463" s="434">
        <v>257211320</v>
      </c>
      <c r="B6463" s="434">
        <v>179048</v>
      </c>
      <c r="C6463" s="434" t="s">
        <v>59</v>
      </c>
      <c r="D6463" s="434" t="s">
        <v>13</v>
      </c>
      <c r="I6463" s="434">
        <v>10</v>
      </c>
      <c r="J6463" s="434">
        <v>0</v>
      </c>
      <c r="K6463" s="434">
        <v>1970</v>
      </c>
    </row>
    <row r="6464" spans="1:11" hidden="1" x14ac:dyDescent="0.25">
      <c r="A6464" s="434">
        <v>257211340</v>
      </c>
      <c r="B6464" s="434">
        <v>779905</v>
      </c>
      <c r="C6464" s="434" t="s">
        <v>61</v>
      </c>
      <c r="D6464" s="434" t="s">
        <v>13</v>
      </c>
      <c r="I6464" s="434">
        <v>6</v>
      </c>
      <c r="J6464" s="434">
        <v>0</v>
      </c>
      <c r="K6464" s="434">
        <v>1970</v>
      </c>
    </row>
    <row r="6465" spans="1:11" hidden="1" x14ac:dyDescent="0.25">
      <c r="A6465" s="434">
        <v>257211400</v>
      </c>
      <c r="B6465" s="434">
        <v>3013207</v>
      </c>
      <c r="C6465" s="434" t="s">
        <v>42</v>
      </c>
      <c r="D6465" s="434" t="s">
        <v>17</v>
      </c>
      <c r="E6465" s="434">
        <v>0</v>
      </c>
      <c r="F6465" s="434">
        <v>957</v>
      </c>
      <c r="G6465" s="434">
        <v>250</v>
      </c>
      <c r="H6465" s="434">
        <v>769</v>
      </c>
      <c r="I6465" s="434">
        <v>64.31</v>
      </c>
      <c r="J6465" s="434">
        <v>0</v>
      </c>
      <c r="K6465" s="434">
        <v>1979</v>
      </c>
    </row>
    <row r="6466" spans="1:11" hidden="1" x14ac:dyDescent="0.25">
      <c r="A6466" s="434">
        <v>257211800</v>
      </c>
      <c r="B6466" s="434">
        <v>410524</v>
      </c>
      <c r="C6466" s="434" t="s">
        <v>39</v>
      </c>
      <c r="D6466" s="434" t="s">
        <v>13</v>
      </c>
      <c r="I6466" s="434">
        <v>20</v>
      </c>
      <c r="J6466" s="434">
        <v>0</v>
      </c>
      <c r="K6466" s="434">
        <v>1970</v>
      </c>
    </row>
    <row r="6467" spans="1:11" hidden="1" x14ac:dyDescent="0.25">
      <c r="A6467" s="434">
        <v>257212000</v>
      </c>
      <c r="B6467" s="434">
        <v>550669</v>
      </c>
      <c r="C6467" s="434" t="s">
        <v>46</v>
      </c>
      <c r="D6467" s="434" t="s">
        <v>22</v>
      </c>
      <c r="E6467" s="434">
        <v>15.5</v>
      </c>
      <c r="F6467" s="434">
        <v>7200</v>
      </c>
      <c r="G6467" s="434">
        <v>4750</v>
      </c>
      <c r="H6467" s="434">
        <v>3922</v>
      </c>
      <c r="I6467" s="434">
        <v>88.8</v>
      </c>
      <c r="J6467" s="434">
        <v>0</v>
      </c>
      <c r="K6467" s="434">
        <v>2006</v>
      </c>
    </row>
    <row r="6468" spans="1:11" x14ac:dyDescent="0.25">
      <c r="A6468" s="434">
        <v>257212340</v>
      </c>
      <c r="B6468" s="434">
        <v>2482046</v>
      </c>
      <c r="C6468" s="434" t="s">
        <v>59</v>
      </c>
      <c r="D6468" s="434" t="s">
        <v>13</v>
      </c>
      <c r="I6468" s="434">
        <v>11</v>
      </c>
      <c r="J6468" s="434">
        <v>0</v>
      </c>
      <c r="K6468" s="434">
        <v>1970</v>
      </c>
    </row>
    <row r="6469" spans="1:11" hidden="1" x14ac:dyDescent="0.25">
      <c r="A6469" s="434">
        <v>257212400</v>
      </c>
      <c r="B6469" s="434">
        <v>2358860</v>
      </c>
      <c r="C6469" s="434" t="s">
        <v>42</v>
      </c>
      <c r="D6469" s="434" t="s">
        <v>22</v>
      </c>
      <c r="E6469" s="434">
        <v>14.5</v>
      </c>
      <c r="F6469" s="434">
        <v>1943</v>
      </c>
      <c r="G6469" s="434">
        <v>785</v>
      </c>
      <c r="H6469" s="434">
        <v>2835</v>
      </c>
      <c r="I6469" s="434">
        <v>80.12</v>
      </c>
      <c r="J6469" s="434">
        <v>0</v>
      </c>
      <c r="K6469" s="434">
        <v>1986</v>
      </c>
    </row>
    <row r="6470" spans="1:11" hidden="1" x14ac:dyDescent="0.25">
      <c r="A6470" s="434">
        <v>257212500</v>
      </c>
      <c r="B6470" s="434">
        <v>1174128</v>
      </c>
      <c r="C6470" s="434" t="s">
        <v>61</v>
      </c>
      <c r="D6470" s="434" t="s">
        <v>13</v>
      </c>
      <c r="I6470" s="434">
        <v>6</v>
      </c>
      <c r="J6470" s="434">
        <v>0</v>
      </c>
      <c r="K6470" s="434">
        <v>1970</v>
      </c>
    </row>
    <row r="6471" spans="1:11" x14ac:dyDescent="0.25">
      <c r="A6471" s="434">
        <v>257212720</v>
      </c>
      <c r="B6471" s="434">
        <v>37095</v>
      </c>
      <c r="C6471" s="434" t="s">
        <v>59</v>
      </c>
      <c r="D6471" s="434" t="s">
        <v>13</v>
      </c>
      <c r="I6471" s="434">
        <v>12</v>
      </c>
      <c r="J6471" s="434">
        <v>0</v>
      </c>
      <c r="K6471" s="434">
        <v>1970</v>
      </c>
    </row>
    <row r="6472" spans="1:11" x14ac:dyDescent="0.25">
      <c r="A6472" s="434">
        <v>257212740</v>
      </c>
      <c r="B6472" s="434">
        <v>23069</v>
      </c>
      <c r="C6472" s="434" t="s">
        <v>59</v>
      </c>
      <c r="D6472" s="434" t="s">
        <v>13</v>
      </c>
      <c r="I6472" s="434">
        <v>10</v>
      </c>
    </row>
    <row r="6473" spans="1:11" hidden="1" x14ac:dyDescent="0.25">
      <c r="A6473" s="434">
        <v>257213000</v>
      </c>
      <c r="B6473" s="434">
        <v>2595883</v>
      </c>
      <c r="C6473" s="434" t="s">
        <v>54</v>
      </c>
      <c r="D6473" s="434" t="s">
        <v>13</v>
      </c>
      <c r="I6473" s="434">
        <v>19</v>
      </c>
      <c r="J6473" s="434">
        <v>0</v>
      </c>
      <c r="K6473" s="434">
        <v>1970</v>
      </c>
    </row>
    <row r="6474" spans="1:11" x14ac:dyDescent="0.25">
      <c r="A6474" s="434">
        <v>257213920</v>
      </c>
      <c r="B6474" s="434">
        <v>943528</v>
      </c>
      <c r="C6474" s="434" t="s">
        <v>59</v>
      </c>
      <c r="D6474" s="434" t="s">
        <v>13</v>
      </c>
      <c r="I6474" s="434">
        <v>12</v>
      </c>
      <c r="J6474" s="434">
        <v>0</v>
      </c>
      <c r="K6474" s="434">
        <v>1970</v>
      </c>
    </row>
    <row r="6475" spans="1:11" x14ac:dyDescent="0.25">
      <c r="A6475" s="434">
        <v>257214000</v>
      </c>
      <c r="B6475" s="434">
        <v>3548078</v>
      </c>
      <c r="C6475" s="434" t="s">
        <v>59</v>
      </c>
      <c r="D6475" s="434" t="s">
        <v>17</v>
      </c>
      <c r="E6475" s="434">
        <v>12.5</v>
      </c>
      <c r="F6475" s="434">
        <v>1028</v>
      </c>
      <c r="G6475" s="434">
        <v>317</v>
      </c>
      <c r="H6475" s="434">
        <v>502</v>
      </c>
      <c r="I6475" s="434">
        <v>37.96</v>
      </c>
      <c r="J6475" s="434">
        <v>0</v>
      </c>
      <c r="K6475" s="434">
        <v>1970</v>
      </c>
    </row>
    <row r="6476" spans="1:11" x14ac:dyDescent="0.25">
      <c r="A6476" s="434">
        <v>257214140</v>
      </c>
      <c r="B6476" s="434">
        <v>1481860</v>
      </c>
      <c r="C6476" s="434" t="s">
        <v>59</v>
      </c>
      <c r="D6476" s="434" t="s">
        <v>13</v>
      </c>
      <c r="I6476" s="434">
        <v>10</v>
      </c>
      <c r="J6476" s="434">
        <v>0</v>
      </c>
      <c r="K6476" s="434">
        <v>1970</v>
      </c>
    </row>
    <row r="6477" spans="1:11" x14ac:dyDescent="0.25">
      <c r="A6477" s="434">
        <v>257214320</v>
      </c>
      <c r="B6477" s="434">
        <v>284330</v>
      </c>
      <c r="C6477" s="434" t="s">
        <v>59</v>
      </c>
      <c r="D6477" s="434" t="s">
        <v>13</v>
      </c>
      <c r="I6477" s="434">
        <v>11</v>
      </c>
      <c r="J6477" s="434">
        <v>0</v>
      </c>
      <c r="K6477" s="434">
        <v>1970</v>
      </c>
    </row>
    <row r="6478" spans="1:11" x14ac:dyDescent="0.25">
      <c r="A6478" s="434">
        <v>257214420</v>
      </c>
      <c r="B6478" s="434">
        <v>1069107</v>
      </c>
      <c r="C6478" s="434" t="s">
        <v>59</v>
      </c>
      <c r="D6478" s="434" t="s">
        <v>13</v>
      </c>
      <c r="I6478" s="434">
        <v>15</v>
      </c>
    </row>
    <row r="6479" spans="1:11" hidden="1" x14ac:dyDescent="0.25">
      <c r="A6479" s="434">
        <v>257214500</v>
      </c>
      <c r="B6479" s="434">
        <v>55688</v>
      </c>
      <c r="C6479" s="434" t="s">
        <v>61</v>
      </c>
      <c r="D6479" s="434" t="s">
        <v>13</v>
      </c>
      <c r="I6479" s="434">
        <v>10</v>
      </c>
      <c r="J6479" s="434">
        <v>0</v>
      </c>
      <c r="K6479" s="434">
        <v>1970</v>
      </c>
    </row>
    <row r="6480" spans="1:11" x14ac:dyDescent="0.25">
      <c r="A6480" s="434">
        <v>257214520</v>
      </c>
      <c r="B6480" s="434">
        <v>561517</v>
      </c>
      <c r="C6480" s="434" t="s">
        <v>59</v>
      </c>
      <c r="D6480" s="434" t="s">
        <v>13</v>
      </c>
      <c r="I6480" s="434">
        <v>11</v>
      </c>
      <c r="J6480" s="434">
        <v>0</v>
      </c>
      <c r="K6480" s="434">
        <v>1970</v>
      </c>
    </row>
    <row r="6481" spans="1:11" x14ac:dyDescent="0.25">
      <c r="A6481" s="434">
        <v>257214640</v>
      </c>
      <c r="B6481" s="434">
        <v>690922</v>
      </c>
      <c r="C6481" s="434" t="s">
        <v>59</v>
      </c>
      <c r="D6481" s="434" t="s">
        <v>13</v>
      </c>
      <c r="I6481" s="434">
        <v>9</v>
      </c>
      <c r="J6481" s="434">
        <v>0</v>
      </c>
      <c r="K6481" s="434">
        <v>1970</v>
      </c>
    </row>
    <row r="6482" spans="1:11" x14ac:dyDescent="0.25">
      <c r="A6482" s="434">
        <v>257214820</v>
      </c>
      <c r="B6482" s="434">
        <v>54527</v>
      </c>
      <c r="C6482" s="434" t="s">
        <v>59</v>
      </c>
      <c r="D6482" s="434" t="s">
        <v>13</v>
      </c>
      <c r="I6482" s="434">
        <v>11</v>
      </c>
      <c r="J6482" s="434">
        <v>0</v>
      </c>
      <c r="K6482" s="434">
        <v>1970</v>
      </c>
    </row>
    <row r="6483" spans="1:11" x14ac:dyDescent="0.25">
      <c r="A6483" s="434">
        <v>257215000</v>
      </c>
      <c r="B6483" s="434">
        <v>3291624</v>
      </c>
      <c r="C6483" s="434" t="s">
        <v>59</v>
      </c>
      <c r="D6483" s="434" t="s">
        <v>13</v>
      </c>
      <c r="E6483" s="434">
        <v>10</v>
      </c>
      <c r="F6483" s="434">
        <v>403</v>
      </c>
      <c r="G6483" s="434">
        <v>0</v>
      </c>
      <c r="H6483" s="434">
        <v>127</v>
      </c>
      <c r="I6483" s="434">
        <v>21.15</v>
      </c>
      <c r="J6483" s="434">
        <v>0</v>
      </c>
      <c r="K6483" s="434">
        <v>1970</v>
      </c>
    </row>
    <row r="6484" spans="1:11" hidden="1" x14ac:dyDescent="0.25">
      <c r="A6484" s="434">
        <v>257215140</v>
      </c>
      <c r="B6484" s="434">
        <v>744925</v>
      </c>
      <c r="C6484" s="434" t="s">
        <v>61</v>
      </c>
      <c r="D6484" s="434" t="s">
        <v>13</v>
      </c>
      <c r="I6484" s="434">
        <v>6</v>
      </c>
      <c r="J6484" s="434">
        <v>0</v>
      </c>
      <c r="K6484" s="434">
        <v>1970</v>
      </c>
    </row>
    <row r="6485" spans="1:11" x14ac:dyDescent="0.25">
      <c r="A6485" s="434">
        <v>257215220</v>
      </c>
      <c r="B6485" s="434">
        <v>203400</v>
      </c>
      <c r="C6485" s="434" t="s">
        <v>59</v>
      </c>
      <c r="D6485" s="434" t="s">
        <v>13</v>
      </c>
      <c r="I6485" s="434">
        <v>10</v>
      </c>
    </row>
    <row r="6486" spans="1:11" hidden="1" x14ac:dyDescent="0.25">
      <c r="A6486" s="434">
        <v>257215400</v>
      </c>
      <c r="B6486" s="434">
        <v>1514441</v>
      </c>
      <c r="C6486" s="434" t="s">
        <v>42</v>
      </c>
      <c r="D6486" s="434" t="s">
        <v>17</v>
      </c>
      <c r="E6486" s="434">
        <v>0</v>
      </c>
      <c r="F6486" s="434">
        <v>883</v>
      </c>
      <c r="G6486" s="434">
        <v>442</v>
      </c>
      <c r="H6486" s="434">
        <v>787</v>
      </c>
      <c r="I6486" s="434">
        <v>58.04</v>
      </c>
      <c r="J6486" s="434">
        <v>0</v>
      </c>
      <c r="K6486" s="434">
        <v>1968</v>
      </c>
    </row>
    <row r="6487" spans="1:11" hidden="1" x14ac:dyDescent="0.25">
      <c r="A6487" s="434">
        <v>257215500</v>
      </c>
      <c r="B6487" s="434">
        <v>1853393</v>
      </c>
      <c r="C6487" s="434" t="s">
        <v>42</v>
      </c>
      <c r="D6487" s="434" t="s">
        <v>22</v>
      </c>
      <c r="E6487" s="434">
        <v>14</v>
      </c>
      <c r="F6487" s="434">
        <v>2024</v>
      </c>
      <c r="G6487" s="434">
        <v>840</v>
      </c>
      <c r="H6487" s="434">
        <v>2018</v>
      </c>
      <c r="I6487" s="434">
        <v>80.010000000000005</v>
      </c>
      <c r="J6487" s="434">
        <v>0</v>
      </c>
      <c r="K6487" s="434">
        <v>1977</v>
      </c>
    </row>
    <row r="6488" spans="1:11" hidden="1" x14ac:dyDescent="0.25">
      <c r="A6488" s="434">
        <v>257215600</v>
      </c>
      <c r="B6488" s="434">
        <v>1088426</v>
      </c>
      <c r="C6488" s="434" t="s">
        <v>56</v>
      </c>
      <c r="D6488" s="434" t="s">
        <v>17</v>
      </c>
      <c r="I6488" s="434">
        <v>32</v>
      </c>
    </row>
    <row r="6489" spans="1:11" x14ac:dyDescent="0.25">
      <c r="A6489" s="434">
        <v>257215640</v>
      </c>
      <c r="B6489" s="434">
        <v>1384</v>
      </c>
      <c r="C6489" s="434" t="s">
        <v>59</v>
      </c>
      <c r="D6489" s="434" t="s">
        <v>13</v>
      </c>
      <c r="I6489" s="434">
        <v>15</v>
      </c>
      <c r="J6489" s="434">
        <v>0</v>
      </c>
      <c r="K6489" s="434">
        <v>1970</v>
      </c>
    </row>
    <row r="6490" spans="1:11" x14ac:dyDescent="0.25">
      <c r="A6490" s="434">
        <v>257215700</v>
      </c>
      <c r="B6490" s="434">
        <v>215658</v>
      </c>
      <c r="C6490" s="434" t="s">
        <v>59</v>
      </c>
      <c r="D6490" s="434" t="s">
        <v>13</v>
      </c>
      <c r="I6490" s="434">
        <v>10</v>
      </c>
    </row>
    <row r="6491" spans="1:11" x14ac:dyDescent="0.25">
      <c r="A6491" s="434">
        <v>257215740</v>
      </c>
      <c r="B6491" s="434">
        <v>227942</v>
      </c>
      <c r="C6491" s="434" t="s">
        <v>59</v>
      </c>
      <c r="D6491" s="434" t="s">
        <v>13</v>
      </c>
      <c r="I6491" s="434">
        <v>11</v>
      </c>
      <c r="J6491" s="434">
        <v>0</v>
      </c>
      <c r="K6491" s="434">
        <v>1970</v>
      </c>
    </row>
    <row r="6492" spans="1:11" x14ac:dyDescent="0.25">
      <c r="A6492" s="434">
        <v>257215900</v>
      </c>
      <c r="B6492" s="434">
        <v>70063</v>
      </c>
      <c r="C6492" s="434" t="s">
        <v>59</v>
      </c>
      <c r="D6492" s="434" t="s">
        <v>13</v>
      </c>
      <c r="I6492" s="434">
        <v>9</v>
      </c>
      <c r="J6492" s="434">
        <v>0</v>
      </c>
      <c r="K6492" s="434">
        <v>1970</v>
      </c>
    </row>
    <row r="6493" spans="1:11" hidden="1" x14ac:dyDescent="0.25">
      <c r="A6493" s="434">
        <v>257216000</v>
      </c>
      <c r="B6493" s="434">
        <v>2504973</v>
      </c>
      <c r="C6493" s="434" t="s">
        <v>56</v>
      </c>
      <c r="D6493" s="434" t="s">
        <v>13</v>
      </c>
      <c r="E6493" s="434">
        <v>6</v>
      </c>
      <c r="F6493" s="434">
        <v>265</v>
      </c>
      <c r="G6493" s="434">
        <v>0</v>
      </c>
      <c r="H6493" s="434">
        <v>213</v>
      </c>
      <c r="I6493" s="434">
        <v>24</v>
      </c>
      <c r="J6493" s="434">
        <v>0</v>
      </c>
      <c r="K6493" s="434">
        <v>1980</v>
      </c>
    </row>
    <row r="6494" spans="1:11" x14ac:dyDescent="0.25">
      <c r="A6494" s="434">
        <v>257216020</v>
      </c>
      <c r="B6494" s="434">
        <v>1140172</v>
      </c>
      <c r="C6494" s="434" t="s">
        <v>59</v>
      </c>
      <c r="D6494" s="434" t="s">
        <v>13</v>
      </c>
      <c r="I6494" s="434">
        <v>15</v>
      </c>
      <c r="J6494" s="434">
        <v>0</v>
      </c>
      <c r="K6494" s="434">
        <v>1970</v>
      </c>
    </row>
    <row r="6495" spans="1:11" x14ac:dyDescent="0.25">
      <c r="A6495" s="434">
        <v>257216120</v>
      </c>
      <c r="B6495" s="434">
        <v>290847</v>
      </c>
      <c r="C6495" s="434" t="s">
        <v>59</v>
      </c>
      <c r="D6495" s="434" t="s">
        <v>13</v>
      </c>
      <c r="I6495" s="434">
        <v>9</v>
      </c>
      <c r="J6495" s="434">
        <v>0</v>
      </c>
      <c r="K6495" s="434">
        <v>1970</v>
      </c>
    </row>
    <row r="6496" spans="1:11" x14ac:dyDescent="0.25">
      <c r="A6496" s="434">
        <v>257216220</v>
      </c>
      <c r="B6496" s="434">
        <v>147378</v>
      </c>
      <c r="C6496" s="434" t="s">
        <v>59</v>
      </c>
      <c r="D6496" s="434" t="s">
        <v>13</v>
      </c>
      <c r="I6496" s="434">
        <v>10</v>
      </c>
      <c r="J6496" s="434">
        <v>0</v>
      </c>
      <c r="K6496" s="434">
        <v>1970</v>
      </c>
    </row>
    <row r="6497" spans="1:11" x14ac:dyDescent="0.25">
      <c r="A6497" s="434">
        <v>257216240</v>
      </c>
      <c r="B6497" s="434">
        <v>292075</v>
      </c>
      <c r="C6497" s="434" t="s">
        <v>59</v>
      </c>
      <c r="D6497" s="434" t="s">
        <v>13</v>
      </c>
      <c r="I6497" s="434">
        <v>9</v>
      </c>
      <c r="J6497" s="434">
        <v>0</v>
      </c>
      <c r="K6497" s="434">
        <v>1970</v>
      </c>
    </row>
    <row r="6498" spans="1:11" x14ac:dyDescent="0.25">
      <c r="A6498" s="434">
        <v>257216620</v>
      </c>
      <c r="B6498" s="434">
        <v>104259</v>
      </c>
      <c r="C6498" s="434" t="s">
        <v>59</v>
      </c>
      <c r="D6498" s="434" t="s">
        <v>13</v>
      </c>
      <c r="I6498" s="434">
        <v>9</v>
      </c>
      <c r="J6498" s="434">
        <v>0</v>
      </c>
      <c r="K6498" s="434">
        <v>1970</v>
      </c>
    </row>
    <row r="6499" spans="1:11" hidden="1" x14ac:dyDescent="0.25">
      <c r="A6499" s="434">
        <v>257216700</v>
      </c>
      <c r="B6499" s="434">
        <v>1628923</v>
      </c>
      <c r="C6499" s="434" t="s">
        <v>39</v>
      </c>
      <c r="D6499" s="434" t="s">
        <v>13</v>
      </c>
      <c r="I6499" s="434">
        <v>18</v>
      </c>
    </row>
    <row r="6500" spans="1:11" x14ac:dyDescent="0.25">
      <c r="A6500" s="434">
        <v>257216820</v>
      </c>
      <c r="B6500" s="434">
        <v>530583</v>
      </c>
      <c r="C6500" s="434" t="s">
        <v>59</v>
      </c>
      <c r="D6500" s="434" t="s">
        <v>13</v>
      </c>
      <c r="I6500" s="434">
        <v>12</v>
      </c>
      <c r="J6500" s="434">
        <v>0</v>
      </c>
      <c r="K6500" s="434">
        <v>1970</v>
      </c>
    </row>
    <row r="6501" spans="1:11" x14ac:dyDescent="0.25">
      <c r="A6501" s="434">
        <v>257216940</v>
      </c>
      <c r="B6501" s="434">
        <v>746537</v>
      </c>
      <c r="C6501" s="434" t="s">
        <v>59</v>
      </c>
      <c r="D6501" s="434" t="s">
        <v>13</v>
      </c>
      <c r="I6501" s="434">
        <v>11</v>
      </c>
      <c r="J6501" s="434">
        <v>0</v>
      </c>
      <c r="K6501" s="434">
        <v>1970</v>
      </c>
    </row>
    <row r="6502" spans="1:11" hidden="1" x14ac:dyDescent="0.25">
      <c r="A6502" s="434">
        <v>257217000</v>
      </c>
      <c r="B6502" s="434">
        <v>2321788</v>
      </c>
      <c r="C6502" s="434" t="s">
        <v>39</v>
      </c>
      <c r="D6502" s="434" t="s">
        <v>13</v>
      </c>
      <c r="E6502" s="434">
        <v>30</v>
      </c>
      <c r="F6502" s="434">
        <v>1498</v>
      </c>
      <c r="G6502" s="434">
        <v>20</v>
      </c>
      <c r="H6502" s="434">
        <v>195</v>
      </c>
      <c r="I6502" s="434">
        <v>24.46</v>
      </c>
      <c r="J6502" s="434">
        <v>0</v>
      </c>
      <c r="K6502" s="434">
        <v>2009</v>
      </c>
    </row>
    <row r="6503" spans="1:11" x14ac:dyDescent="0.25">
      <c r="A6503" s="434">
        <v>257217140</v>
      </c>
      <c r="B6503" s="434">
        <v>673422</v>
      </c>
      <c r="C6503" s="434" t="s">
        <v>59</v>
      </c>
      <c r="D6503" s="434" t="s">
        <v>13</v>
      </c>
      <c r="I6503" s="434">
        <v>13</v>
      </c>
      <c r="J6503" s="434">
        <v>0</v>
      </c>
      <c r="K6503" s="434">
        <v>1970</v>
      </c>
    </row>
    <row r="6504" spans="1:11" x14ac:dyDescent="0.25">
      <c r="A6504" s="434">
        <v>257217440</v>
      </c>
      <c r="B6504" s="434">
        <v>17745</v>
      </c>
      <c r="C6504" s="434" t="s">
        <v>59</v>
      </c>
      <c r="D6504" s="434" t="s">
        <v>13</v>
      </c>
      <c r="I6504" s="434">
        <v>10</v>
      </c>
      <c r="J6504" s="434">
        <v>0</v>
      </c>
      <c r="K6504" s="434">
        <v>1970</v>
      </c>
    </row>
    <row r="6505" spans="1:11" x14ac:dyDescent="0.25">
      <c r="A6505" s="434">
        <v>257217940</v>
      </c>
      <c r="B6505" s="434">
        <v>379646</v>
      </c>
      <c r="C6505" s="434" t="s">
        <v>59</v>
      </c>
      <c r="D6505" s="434" t="s">
        <v>13</v>
      </c>
      <c r="I6505" s="434">
        <v>13</v>
      </c>
      <c r="J6505" s="434">
        <v>0</v>
      </c>
      <c r="K6505" s="434">
        <v>1970</v>
      </c>
    </row>
    <row r="6506" spans="1:11" x14ac:dyDescent="0.25">
      <c r="A6506" s="434">
        <v>257218040</v>
      </c>
      <c r="B6506" s="434">
        <v>446590</v>
      </c>
      <c r="C6506" s="434" t="s">
        <v>59</v>
      </c>
      <c r="D6506" s="434" t="s">
        <v>13</v>
      </c>
      <c r="I6506" s="434">
        <v>11</v>
      </c>
      <c r="J6506" s="434">
        <v>0</v>
      </c>
      <c r="K6506" s="434">
        <v>1970</v>
      </c>
    </row>
    <row r="6507" spans="1:11" x14ac:dyDescent="0.25">
      <c r="A6507" s="434">
        <v>257218120</v>
      </c>
      <c r="B6507" s="434">
        <v>631640</v>
      </c>
      <c r="C6507" s="434" t="s">
        <v>59</v>
      </c>
      <c r="D6507" s="434" t="s">
        <v>13</v>
      </c>
      <c r="I6507" s="434">
        <v>10</v>
      </c>
      <c r="J6507" s="434">
        <v>0</v>
      </c>
      <c r="K6507" s="434">
        <v>1970</v>
      </c>
    </row>
    <row r="6508" spans="1:11" x14ac:dyDescent="0.25">
      <c r="A6508" s="434">
        <v>257218440</v>
      </c>
      <c r="B6508" s="434">
        <v>706065</v>
      </c>
      <c r="C6508" s="434" t="s">
        <v>59</v>
      </c>
      <c r="D6508" s="434" t="s">
        <v>13</v>
      </c>
      <c r="I6508" s="434">
        <v>11</v>
      </c>
      <c r="J6508" s="434">
        <v>0</v>
      </c>
      <c r="K6508" s="434">
        <v>1970</v>
      </c>
    </row>
    <row r="6509" spans="1:11" hidden="1" x14ac:dyDescent="0.25">
      <c r="A6509" s="434">
        <v>257218500</v>
      </c>
      <c r="B6509" s="434">
        <v>2008075</v>
      </c>
      <c r="C6509" s="434" t="s">
        <v>56</v>
      </c>
      <c r="D6509" s="434" t="s">
        <v>13</v>
      </c>
      <c r="I6509" s="434">
        <v>21</v>
      </c>
      <c r="J6509" s="434">
        <v>0</v>
      </c>
      <c r="K6509" s="434">
        <v>1970</v>
      </c>
    </row>
    <row r="6510" spans="1:11" hidden="1" x14ac:dyDescent="0.25">
      <c r="A6510" s="434">
        <v>257218600</v>
      </c>
      <c r="B6510" s="434">
        <v>311180</v>
      </c>
      <c r="C6510" s="434" t="s">
        <v>61</v>
      </c>
      <c r="D6510" s="434" t="s">
        <v>13</v>
      </c>
      <c r="I6510" s="434">
        <v>15</v>
      </c>
      <c r="J6510" s="434">
        <v>0</v>
      </c>
      <c r="K6510" s="434">
        <v>1970</v>
      </c>
    </row>
    <row r="6511" spans="1:11" x14ac:dyDescent="0.25">
      <c r="A6511" s="434">
        <v>257218640</v>
      </c>
      <c r="B6511" s="434">
        <v>344630</v>
      </c>
      <c r="C6511" s="434" t="s">
        <v>59</v>
      </c>
      <c r="D6511" s="434" t="s">
        <v>13</v>
      </c>
      <c r="I6511" s="434">
        <v>10</v>
      </c>
      <c r="J6511" s="434">
        <v>0</v>
      </c>
      <c r="K6511" s="434">
        <v>1970</v>
      </c>
    </row>
    <row r="6512" spans="1:11" hidden="1" x14ac:dyDescent="0.25">
      <c r="A6512" s="434">
        <v>257218700</v>
      </c>
      <c r="B6512" s="434">
        <v>964421</v>
      </c>
      <c r="C6512" s="434" t="s">
        <v>61</v>
      </c>
      <c r="D6512" s="434" t="s">
        <v>13</v>
      </c>
      <c r="I6512" s="434">
        <v>6</v>
      </c>
      <c r="J6512" s="434">
        <v>0</v>
      </c>
      <c r="K6512" s="434">
        <v>1970</v>
      </c>
    </row>
    <row r="6513" spans="1:11" x14ac:dyDescent="0.25">
      <c r="A6513" s="434">
        <v>257218740</v>
      </c>
      <c r="B6513" s="434">
        <v>97921</v>
      </c>
      <c r="C6513" s="434" t="s">
        <v>59</v>
      </c>
      <c r="D6513" s="434" t="s">
        <v>13</v>
      </c>
      <c r="I6513" s="434">
        <v>10</v>
      </c>
      <c r="J6513" s="434">
        <v>0</v>
      </c>
      <c r="K6513" s="434">
        <v>1970</v>
      </c>
    </row>
    <row r="6514" spans="1:11" hidden="1" x14ac:dyDescent="0.25">
      <c r="A6514" s="434">
        <v>257218800</v>
      </c>
      <c r="B6514" s="434">
        <v>1546926</v>
      </c>
      <c r="C6514" s="434" t="s">
        <v>42</v>
      </c>
      <c r="D6514" s="434" t="s">
        <v>17</v>
      </c>
      <c r="E6514" s="434">
        <v>10</v>
      </c>
      <c r="F6514" s="434">
        <v>416</v>
      </c>
      <c r="G6514" s="434">
        <v>100</v>
      </c>
      <c r="H6514" s="434">
        <v>236</v>
      </c>
      <c r="I6514" s="434">
        <v>33.5</v>
      </c>
      <c r="J6514" s="434">
        <v>0</v>
      </c>
      <c r="K6514" s="434">
        <v>1980</v>
      </c>
    </row>
    <row r="6515" spans="1:11" x14ac:dyDescent="0.25">
      <c r="A6515" s="434">
        <v>257218940</v>
      </c>
      <c r="B6515" s="434">
        <v>925961</v>
      </c>
      <c r="C6515" s="434" t="s">
        <v>59</v>
      </c>
      <c r="D6515" s="434" t="s">
        <v>13</v>
      </c>
      <c r="I6515" s="434">
        <v>11</v>
      </c>
      <c r="J6515" s="434">
        <v>0</v>
      </c>
      <c r="K6515" s="434">
        <v>1970</v>
      </c>
    </row>
    <row r="6516" spans="1:11" x14ac:dyDescent="0.25">
      <c r="A6516" s="434">
        <v>257219000</v>
      </c>
      <c r="B6516" s="434">
        <v>980150</v>
      </c>
      <c r="C6516" s="434" t="s">
        <v>59</v>
      </c>
      <c r="D6516" s="434" t="s">
        <v>17</v>
      </c>
      <c r="E6516" s="434">
        <v>11.5</v>
      </c>
      <c r="F6516" s="434">
        <v>1177</v>
      </c>
      <c r="G6516" s="434">
        <v>300</v>
      </c>
      <c r="H6516" s="434">
        <v>807</v>
      </c>
      <c r="I6516" s="434">
        <v>57.91</v>
      </c>
      <c r="J6516" s="434">
        <v>0</v>
      </c>
      <c r="K6516" s="434">
        <v>1970</v>
      </c>
    </row>
    <row r="6517" spans="1:11" x14ac:dyDescent="0.25">
      <c r="A6517" s="434">
        <v>257219020</v>
      </c>
      <c r="B6517" s="434">
        <v>2867505</v>
      </c>
      <c r="C6517" s="434" t="s">
        <v>59</v>
      </c>
      <c r="D6517" s="434" t="s">
        <v>13</v>
      </c>
      <c r="I6517" s="434">
        <v>14</v>
      </c>
      <c r="J6517" s="434">
        <v>0</v>
      </c>
      <c r="K6517" s="434">
        <v>1970</v>
      </c>
    </row>
    <row r="6518" spans="1:11" x14ac:dyDescent="0.25">
      <c r="A6518" s="434">
        <v>257219040</v>
      </c>
      <c r="B6518" s="434">
        <v>1782525</v>
      </c>
      <c r="C6518" s="434" t="s">
        <v>59</v>
      </c>
      <c r="D6518" s="434" t="s">
        <v>13</v>
      </c>
      <c r="I6518" s="434">
        <v>11</v>
      </c>
      <c r="J6518" s="434">
        <v>0</v>
      </c>
      <c r="K6518" s="434">
        <v>1970</v>
      </c>
    </row>
    <row r="6519" spans="1:11" x14ac:dyDescent="0.25">
      <c r="A6519" s="434">
        <v>257219140</v>
      </c>
      <c r="B6519" s="434">
        <v>287543</v>
      </c>
      <c r="C6519" s="434" t="s">
        <v>59</v>
      </c>
      <c r="D6519" s="434" t="s">
        <v>13</v>
      </c>
      <c r="I6519" s="434">
        <v>10</v>
      </c>
    </row>
    <row r="6520" spans="1:11" x14ac:dyDescent="0.25">
      <c r="A6520" s="434">
        <v>257219340</v>
      </c>
      <c r="B6520" s="434">
        <v>1328499</v>
      </c>
      <c r="C6520" s="434" t="s">
        <v>59</v>
      </c>
      <c r="D6520" s="434" t="s">
        <v>13</v>
      </c>
      <c r="I6520" s="434">
        <v>10</v>
      </c>
      <c r="J6520" s="434">
        <v>0</v>
      </c>
      <c r="K6520" s="434">
        <v>1970</v>
      </c>
    </row>
    <row r="6521" spans="1:11" hidden="1" x14ac:dyDescent="0.25">
      <c r="A6521" s="434">
        <v>257219400</v>
      </c>
      <c r="B6521" s="434">
        <v>3848769</v>
      </c>
      <c r="C6521" s="434" t="s">
        <v>42</v>
      </c>
      <c r="D6521" s="434" t="s">
        <v>22</v>
      </c>
      <c r="E6521" s="434">
        <v>13</v>
      </c>
      <c r="F6521" s="434">
        <v>1325</v>
      </c>
      <c r="G6521" s="434">
        <v>512</v>
      </c>
      <c r="H6521" s="434">
        <v>1105</v>
      </c>
      <c r="I6521" s="434">
        <v>73.510000000000005</v>
      </c>
      <c r="J6521" s="434">
        <v>0</v>
      </c>
      <c r="K6521" s="434">
        <v>1979</v>
      </c>
    </row>
    <row r="6522" spans="1:11" x14ac:dyDescent="0.25">
      <c r="A6522" s="434">
        <v>257219840</v>
      </c>
      <c r="B6522" s="434">
        <v>1957336</v>
      </c>
      <c r="C6522" s="434" t="s">
        <v>59</v>
      </c>
      <c r="D6522" s="434" t="s">
        <v>13</v>
      </c>
      <c r="I6522" s="434">
        <v>12</v>
      </c>
      <c r="J6522" s="434">
        <v>0</v>
      </c>
      <c r="K6522" s="434">
        <v>1970</v>
      </c>
    </row>
    <row r="6523" spans="1:11" hidden="1" x14ac:dyDescent="0.25">
      <c r="A6523" s="434">
        <v>257220000</v>
      </c>
      <c r="B6523" s="434">
        <v>69434</v>
      </c>
      <c r="C6523" s="434" t="s">
        <v>46</v>
      </c>
      <c r="D6523" s="434" t="s">
        <v>22</v>
      </c>
      <c r="E6523" s="434">
        <v>16</v>
      </c>
      <c r="F6523" s="434">
        <v>13188</v>
      </c>
      <c r="G6523" s="434">
        <v>2500</v>
      </c>
      <c r="H6523" s="434">
        <v>3385</v>
      </c>
      <c r="I6523" s="434">
        <v>83.45</v>
      </c>
      <c r="J6523" s="434">
        <v>0</v>
      </c>
      <c r="K6523" s="434">
        <v>1970</v>
      </c>
    </row>
    <row r="6524" spans="1:11" x14ac:dyDescent="0.25">
      <c r="A6524" s="434">
        <v>257220140</v>
      </c>
      <c r="B6524" s="434">
        <v>1340787</v>
      </c>
      <c r="C6524" s="434" t="s">
        <v>59</v>
      </c>
      <c r="D6524" s="434" t="s">
        <v>13</v>
      </c>
      <c r="I6524" s="434">
        <v>5</v>
      </c>
      <c r="J6524" s="434">
        <v>0</v>
      </c>
      <c r="K6524" s="434">
        <v>1970</v>
      </c>
    </row>
    <row r="6525" spans="1:11" x14ac:dyDescent="0.25">
      <c r="A6525" s="434">
        <v>257220220</v>
      </c>
      <c r="B6525" s="434">
        <v>674044</v>
      </c>
      <c r="C6525" s="434" t="s">
        <v>59</v>
      </c>
      <c r="D6525" s="434" t="s">
        <v>13</v>
      </c>
      <c r="I6525" s="434">
        <v>13</v>
      </c>
      <c r="J6525" s="434">
        <v>0</v>
      </c>
      <c r="K6525" s="434">
        <v>1970</v>
      </c>
    </row>
    <row r="6526" spans="1:11" hidden="1" x14ac:dyDescent="0.25">
      <c r="A6526" s="434">
        <v>257220320</v>
      </c>
      <c r="B6526" s="434">
        <v>875998</v>
      </c>
      <c r="C6526" s="434" t="s">
        <v>48</v>
      </c>
      <c r="D6526" s="434" t="s">
        <v>17</v>
      </c>
      <c r="E6526" s="434">
        <v>0</v>
      </c>
      <c r="F6526" s="434">
        <v>0</v>
      </c>
      <c r="G6526" s="434">
        <v>700</v>
      </c>
      <c r="H6526" s="434">
        <v>4115</v>
      </c>
      <c r="I6526" s="434">
        <v>56</v>
      </c>
      <c r="J6526" s="434">
        <v>0</v>
      </c>
      <c r="K6526" s="434">
        <v>1970</v>
      </c>
    </row>
    <row r="6527" spans="1:11" x14ac:dyDescent="0.25">
      <c r="A6527" s="434">
        <v>257220340</v>
      </c>
      <c r="B6527" s="434">
        <v>361352</v>
      </c>
      <c r="C6527" s="434" t="s">
        <v>59</v>
      </c>
      <c r="D6527" s="434" t="s">
        <v>13</v>
      </c>
      <c r="I6527" s="434">
        <v>13</v>
      </c>
      <c r="J6527" s="434">
        <v>0</v>
      </c>
      <c r="K6527" s="434">
        <v>1970</v>
      </c>
    </row>
    <row r="6528" spans="1:11" hidden="1" x14ac:dyDescent="0.25">
      <c r="A6528" s="434">
        <v>257220400</v>
      </c>
      <c r="B6528" s="434">
        <v>1495395</v>
      </c>
      <c r="C6528" s="434" t="s">
        <v>42</v>
      </c>
      <c r="D6528" s="434" t="s">
        <v>17</v>
      </c>
      <c r="E6528" s="434">
        <v>11</v>
      </c>
      <c r="F6528" s="434">
        <v>607</v>
      </c>
      <c r="G6528" s="434">
        <v>215</v>
      </c>
      <c r="H6528" s="434">
        <v>622</v>
      </c>
      <c r="I6528" s="434">
        <v>49.03</v>
      </c>
      <c r="J6528" s="434">
        <v>0</v>
      </c>
      <c r="K6528" s="434">
        <v>1970</v>
      </c>
    </row>
    <row r="6529" spans="1:11" hidden="1" x14ac:dyDescent="0.25">
      <c r="A6529" s="434">
        <v>257220500</v>
      </c>
      <c r="B6529" s="434">
        <v>739802</v>
      </c>
      <c r="C6529" s="434" t="s">
        <v>56</v>
      </c>
      <c r="D6529" s="434" t="s">
        <v>13</v>
      </c>
      <c r="I6529" s="434">
        <v>15</v>
      </c>
    </row>
    <row r="6530" spans="1:11" x14ac:dyDescent="0.25">
      <c r="A6530" s="434">
        <v>257220620</v>
      </c>
      <c r="B6530" s="434">
        <v>932928</v>
      </c>
      <c r="C6530" s="434" t="s">
        <v>59</v>
      </c>
      <c r="D6530" s="434" t="s">
        <v>13</v>
      </c>
      <c r="I6530" s="434">
        <v>12</v>
      </c>
      <c r="J6530" s="434">
        <v>0</v>
      </c>
      <c r="K6530" s="434">
        <v>1970</v>
      </c>
    </row>
    <row r="6531" spans="1:11" x14ac:dyDescent="0.25">
      <c r="A6531" s="434">
        <v>257220820</v>
      </c>
      <c r="B6531" s="434">
        <v>890209</v>
      </c>
      <c r="C6531" s="434" t="s">
        <v>59</v>
      </c>
      <c r="D6531" s="434" t="s">
        <v>13</v>
      </c>
      <c r="I6531" s="434">
        <v>14</v>
      </c>
      <c r="J6531" s="434">
        <v>0</v>
      </c>
      <c r="K6531" s="434">
        <v>1970</v>
      </c>
    </row>
    <row r="6532" spans="1:11" hidden="1" x14ac:dyDescent="0.25">
      <c r="A6532" s="434">
        <v>257221000</v>
      </c>
      <c r="B6532" s="434">
        <v>202292</v>
      </c>
      <c r="C6532" s="434" t="s">
        <v>48</v>
      </c>
      <c r="D6532" s="434" t="s">
        <v>29</v>
      </c>
      <c r="E6532" s="434">
        <v>15</v>
      </c>
      <c r="F6532" s="434">
        <v>0</v>
      </c>
      <c r="G6532" s="434">
        <v>14160</v>
      </c>
      <c r="H6532" s="434">
        <v>20472</v>
      </c>
      <c r="I6532" s="434">
        <v>159.80000000000001</v>
      </c>
      <c r="J6532" s="434">
        <v>0</v>
      </c>
      <c r="K6532" s="434">
        <v>1970</v>
      </c>
    </row>
    <row r="6533" spans="1:11" x14ac:dyDescent="0.25">
      <c r="A6533" s="434">
        <v>257221120</v>
      </c>
      <c r="B6533" s="434">
        <v>614120</v>
      </c>
      <c r="C6533" s="434" t="s">
        <v>59</v>
      </c>
      <c r="D6533" s="434" t="s">
        <v>13</v>
      </c>
      <c r="I6533" s="434">
        <v>14</v>
      </c>
      <c r="J6533" s="434">
        <v>0</v>
      </c>
      <c r="K6533" s="434">
        <v>1970</v>
      </c>
    </row>
    <row r="6534" spans="1:11" hidden="1" x14ac:dyDescent="0.25">
      <c r="A6534" s="434">
        <v>257221400</v>
      </c>
      <c r="B6534" s="434">
        <v>827851</v>
      </c>
      <c r="C6534" s="434" t="s">
        <v>42</v>
      </c>
      <c r="D6534" s="434" t="s">
        <v>17</v>
      </c>
      <c r="E6534" s="434">
        <v>15</v>
      </c>
      <c r="F6534" s="434">
        <v>1546</v>
      </c>
      <c r="G6534" s="434">
        <v>2055</v>
      </c>
      <c r="H6534" s="434">
        <v>1454</v>
      </c>
      <c r="I6534" s="434">
        <v>67.98</v>
      </c>
      <c r="J6534" s="434">
        <v>0</v>
      </c>
      <c r="K6534" s="434">
        <v>1971</v>
      </c>
    </row>
    <row r="6535" spans="1:11" x14ac:dyDescent="0.25">
      <c r="A6535" s="434">
        <v>257221500</v>
      </c>
      <c r="B6535" s="434">
        <v>275182</v>
      </c>
      <c r="C6535" s="434" t="s">
        <v>59</v>
      </c>
      <c r="D6535" s="434" t="s">
        <v>13</v>
      </c>
      <c r="I6535" s="434">
        <v>15</v>
      </c>
      <c r="J6535" s="434">
        <v>0</v>
      </c>
      <c r="K6535" s="434">
        <v>1970</v>
      </c>
    </row>
    <row r="6536" spans="1:11" x14ac:dyDescent="0.25">
      <c r="A6536" s="434">
        <v>257221640</v>
      </c>
      <c r="B6536" s="434">
        <v>2427847</v>
      </c>
      <c r="C6536" s="434" t="s">
        <v>59</v>
      </c>
      <c r="D6536" s="434" t="s">
        <v>13</v>
      </c>
      <c r="I6536" s="434">
        <v>13</v>
      </c>
      <c r="J6536" s="434">
        <v>0</v>
      </c>
      <c r="K6536" s="434">
        <v>1970</v>
      </c>
    </row>
    <row r="6537" spans="1:11" x14ac:dyDescent="0.25">
      <c r="A6537" s="434">
        <v>257221840</v>
      </c>
      <c r="B6537" s="434">
        <v>556831</v>
      </c>
      <c r="C6537" s="434" t="s">
        <v>59</v>
      </c>
      <c r="D6537" s="434" t="s">
        <v>13</v>
      </c>
      <c r="I6537" s="434">
        <v>10</v>
      </c>
      <c r="J6537" s="434">
        <v>0</v>
      </c>
      <c r="K6537" s="434">
        <v>1970</v>
      </c>
    </row>
    <row r="6538" spans="1:11" hidden="1" x14ac:dyDescent="0.25">
      <c r="A6538" s="434">
        <v>257222000</v>
      </c>
      <c r="B6538" s="434">
        <v>293185</v>
      </c>
      <c r="C6538" s="434" t="s">
        <v>20</v>
      </c>
      <c r="D6538" s="434" t="s">
        <v>25</v>
      </c>
      <c r="E6538" s="434">
        <v>14</v>
      </c>
      <c r="F6538" s="434">
        <v>4053</v>
      </c>
      <c r="G6538" s="434">
        <v>7975</v>
      </c>
      <c r="H6538" s="434">
        <v>4931</v>
      </c>
      <c r="I6538" s="434">
        <v>115.1</v>
      </c>
      <c r="J6538" s="434">
        <v>0</v>
      </c>
      <c r="K6538" s="434">
        <v>1970</v>
      </c>
    </row>
    <row r="6539" spans="1:11" hidden="1" x14ac:dyDescent="0.25">
      <c r="A6539" s="434">
        <v>257222040</v>
      </c>
      <c r="B6539" s="434">
        <v>156951</v>
      </c>
      <c r="C6539" s="434" t="s">
        <v>56</v>
      </c>
      <c r="D6539" s="434" t="s">
        <v>13</v>
      </c>
      <c r="I6539" s="434">
        <v>10</v>
      </c>
      <c r="J6539" s="434">
        <v>0</v>
      </c>
      <c r="K6539" s="434">
        <v>1970</v>
      </c>
    </row>
    <row r="6540" spans="1:11" hidden="1" x14ac:dyDescent="0.25">
      <c r="A6540" s="434">
        <v>257222400</v>
      </c>
      <c r="B6540" s="434">
        <v>2619614</v>
      </c>
      <c r="C6540" s="434" t="s">
        <v>42</v>
      </c>
      <c r="D6540" s="434" t="s">
        <v>22</v>
      </c>
      <c r="E6540" s="434">
        <v>13</v>
      </c>
      <c r="F6540" s="434">
        <v>1619</v>
      </c>
      <c r="G6540" s="434">
        <v>426</v>
      </c>
      <c r="H6540" s="434">
        <v>1132</v>
      </c>
      <c r="I6540" s="434">
        <v>73.510000000000005</v>
      </c>
      <c r="J6540" s="434">
        <v>0</v>
      </c>
      <c r="K6540" s="434">
        <v>1983</v>
      </c>
    </row>
    <row r="6541" spans="1:11" hidden="1" x14ac:dyDescent="0.25">
      <c r="A6541" s="434">
        <v>257222500</v>
      </c>
      <c r="B6541" s="434">
        <v>68124</v>
      </c>
      <c r="C6541" s="434" t="s">
        <v>31</v>
      </c>
      <c r="D6541" s="434" t="s">
        <v>17</v>
      </c>
      <c r="E6541" s="434">
        <v>10</v>
      </c>
      <c r="F6541" s="434">
        <v>392</v>
      </c>
      <c r="G6541" s="434">
        <v>350</v>
      </c>
      <c r="H6541" s="434">
        <v>248</v>
      </c>
      <c r="I6541" s="434">
        <v>37.729999999999997</v>
      </c>
      <c r="J6541" s="434">
        <v>0</v>
      </c>
      <c r="K6541" s="434">
        <v>1962</v>
      </c>
    </row>
    <row r="6542" spans="1:11" x14ac:dyDescent="0.25">
      <c r="A6542" s="434">
        <v>257222620</v>
      </c>
      <c r="B6542" s="434">
        <v>2420496</v>
      </c>
      <c r="C6542" s="434" t="s">
        <v>59</v>
      </c>
      <c r="D6542" s="434" t="s">
        <v>13</v>
      </c>
      <c r="I6542" s="434">
        <v>14</v>
      </c>
      <c r="J6542" s="434">
        <v>0</v>
      </c>
      <c r="K6542" s="434">
        <v>1970</v>
      </c>
    </row>
    <row r="6543" spans="1:11" hidden="1" x14ac:dyDescent="0.25">
      <c r="A6543" s="434">
        <v>257222900</v>
      </c>
      <c r="B6543" s="434">
        <v>58472</v>
      </c>
      <c r="C6543" s="434" t="s">
        <v>61</v>
      </c>
      <c r="D6543" s="434" t="s">
        <v>13</v>
      </c>
      <c r="I6543" s="434">
        <v>9</v>
      </c>
    </row>
    <row r="6544" spans="1:11" x14ac:dyDescent="0.25">
      <c r="A6544" s="434">
        <v>257223120</v>
      </c>
      <c r="B6544" s="434">
        <v>303479</v>
      </c>
      <c r="C6544" s="434" t="s">
        <v>59</v>
      </c>
      <c r="D6544" s="434" t="s">
        <v>13</v>
      </c>
      <c r="I6544" s="434">
        <v>13</v>
      </c>
    </row>
    <row r="6545" spans="1:11" x14ac:dyDescent="0.25">
      <c r="A6545" s="434">
        <v>257223620</v>
      </c>
      <c r="B6545" s="434">
        <v>3031683</v>
      </c>
      <c r="C6545" s="434" t="s">
        <v>59</v>
      </c>
      <c r="D6545" s="434" t="s">
        <v>13</v>
      </c>
      <c r="I6545" s="434">
        <v>15</v>
      </c>
      <c r="J6545" s="434">
        <v>0</v>
      </c>
      <c r="K6545" s="434">
        <v>1970</v>
      </c>
    </row>
    <row r="6546" spans="1:11" hidden="1" x14ac:dyDescent="0.25">
      <c r="A6546" s="434">
        <v>257223700</v>
      </c>
      <c r="B6546" s="434">
        <v>1143690</v>
      </c>
      <c r="C6546" s="434" t="s">
        <v>39</v>
      </c>
      <c r="D6546" s="434" t="s">
        <v>17</v>
      </c>
      <c r="E6546" s="434">
        <v>11</v>
      </c>
      <c r="F6546" s="434">
        <v>339</v>
      </c>
      <c r="G6546" s="434">
        <v>73</v>
      </c>
      <c r="H6546" s="434">
        <v>168</v>
      </c>
      <c r="I6546" s="434">
        <v>34.590000000000003</v>
      </c>
      <c r="J6546" s="434">
        <v>0</v>
      </c>
      <c r="K6546" s="434">
        <v>1949</v>
      </c>
    </row>
    <row r="6547" spans="1:11" hidden="1" x14ac:dyDescent="0.25">
      <c r="A6547" s="434">
        <v>257223800</v>
      </c>
      <c r="B6547" s="434">
        <v>328742</v>
      </c>
      <c r="C6547" s="434" t="s">
        <v>31</v>
      </c>
      <c r="D6547" s="434" t="s">
        <v>13</v>
      </c>
      <c r="I6547" s="434">
        <v>14</v>
      </c>
      <c r="J6547" s="434">
        <v>0</v>
      </c>
      <c r="K6547" s="434">
        <v>1970</v>
      </c>
    </row>
    <row r="6548" spans="1:11" hidden="1" x14ac:dyDescent="0.25">
      <c r="A6548" s="434">
        <v>257224000</v>
      </c>
      <c r="B6548" s="434">
        <v>78081</v>
      </c>
      <c r="C6548" s="434" t="s">
        <v>20</v>
      </c>
      <c r="D6548" s="434" t="s">
        <v>29</v>
      </c>
      <c r="E6548" s="434">
        <v>15</v>
      </c>
      <c r="F6548" s="434">
        <v>9314</v>
      </c>
      <c r="G6548" s="434">
        <v>25084</v>
      </c>
      <c r="H6548" s="434">
        <v>15980</v>
      </c>
      <c r="I6548" s="434">
        <v>169.5</v>
      </c>
      <c r="J6548" s="434">
        <v>26460</v>
      </c>
      <c r="K6548" s="434">
        <v>2004</v>
      </c>
    </row>
    <row r="6549" spans="1:11" x14ac:dyDescent="0.25">
      <c r="A6549" s="434">
        <v>257224020</v>
      </c>
      <c r="B6549" s="434">
        <v>2587610</v>
      </c>
      <c r="C6549" s="434" t="s">
        <v>59</v>
      </c>
      <c r="D6549" s="434" t="s">
        <v>13</v>
      </c>
      <c r="I6549" s="434">
        <v>15</v>
      </c>
      <c r="J6549" s="434">
        <v>0</v>
      </c>
      <c r="K6549" s="434">
        <v>1970</v>
      </c>
    </row>
    <row r="6550" spans="1:11" x14ac:dyDescent="0.25">
      <c r="A6550" s="434">
        <v>257225000</v>
      </c>
      <c r="B6550" s="434">
        <v>1546592</v>
      </c>
      <c r="C6550" s="434" t="s">
        <v>59</v>
      </c>
      <c r="D6550" s="434" t="s">
        <v>17</v>
      </c>
      <c r="E6550" s="434">
        <v>0</v>
      </c>
      <c r="F6550" s="434">
        <v>956</v>
      </c>
      <c r="G6550" s="434">
        <v>400</v>
      </c>
      <c r="H6550" s="434">
        <v>850</v>
      </c>
      <c r="I6550" s="434">
        <v>39.9</v>
      </c>
      <c r="J6550" s="434">
        <v>0</v>
      </c>
      <c r="K6550" s="434">
        <v>1970</v>
      </c>
    </row>
    <row r="6551" spans="1:11" hidden="1" x14ac:dyDescent="0.25">
      <c r="A6551" s="434">
        <v>257225500</v>
      </c>
      <c r="B6551" s="434">
        <v>1120004</v>
      </c>
      <c r="C6551" s="434" t="s">
        <v>56</v>
      </c>
      <c r="D6551" s="434" t="s">
        <v>13</v>
      </c>
      <c r="E6551" s="434">
        <v>0</v>
      </c>
      <c r="F6551" s="434">
        <v>165</v>
      </c>
      <c r="G6551" s="434">
        <v>0</v>
      </c>
      <c r="H6551" s="434">
        <v>103</v>
      </c>
      <c r="I6551" s="434">
        <v>27.66</v>
      </c>
      <c r="J6551" s="434">
        <v>0</v>
      </c>
      <c r="K6551" s="434">
        <v>1967</v>
      </c>
    </row>
    <row r="6552" spans="1:11" hidden="1" x14ac:dyDescent="0.25">
      <c r="A6552" s="434">
        <v>257225800</v>
      </c>
      <c r="B6552" s="434">
        <v>3505767</v>
      </c>
      <c r="C6552" s="434" t="s">
        <v>16</v>
      </c>
      <c r="D6552" s="434" t="s">
        <v>13</v>
      </c>
      <c r="I6552" s="434">
        <v>30</v>
      </c>
      <c r="J6552" s="434">
        <v>0</v>
      </c>
      <c r="K6552" s="434">
        <v>1970</v>
      </c>
    </row>
    <row r="6553" spans="1:11" hidden="1" x14ac:dyDescent="0.25">
      <c r="A6553" s="434">
        <v>257226000</v>
      </c>
      <c r="B6553" s="434">
        <v>424774</v>
      </c>
      <c r="C6553" s="434" t="s">
        <v>28</v>
      </c>
      <c r="D6553" s="434" t="s">
        <v>25</v>
      </c>
      <c r="E6553" s="434">
        <v>13.5</v>
      </c>
      <c r="F6553" s="434">
        <v>5280</v>
      </c>
      <c r="G6553" s="434">
        <v>16061</v>
      </c>
      <c r="H6553" s="434">
        <v>10337</v>
      </c>
      <c r="I6553" s="434">
        <v>138.79</v>
      </c>
      <c r="J6553" s="434">
        <v>0</v>
      </c>
      <c r="K6553" s="434">
        <v>1970</v>
      </c>
    </row>
    <row r="6554" spans="1:11" x14ac:dyDescent="0.25">
      <c r="A6554" s="434">
        <v>257226320</v>
      </c>
      <c r="B6554" s="434">
        <v>33710</v>
      </c>
      <c r="C6554" s="434" t="s">
        <v>59</v>
      </c>
      <c r="D6554" s="434" t="s">
        <v>13</v>
      </c>
      <c r="I6554" s="434">
        <v>13</v>
      </c>
      <c r="J6554" s="434">
        <v>0</v>
      </c>
      <c r="K6554" s="434">
        <v>1970</v>
      </c>
    </row>
    <row r="6555" spans="1:11" hidden="1" x14ac:dyDescent="0.25">
      <c r="A6555" s="434">
        <v>257226500</v>
      </c>
      <c r="B6555" s="434">
        <v>1327989</v>
      </c>
      <c r="C6555" s="434" t="s">
        <v>24</v>
      </c>
      <c r="D6555" s="434" t="s">
        <v>17</v>
      </c>
      <c r="E6555" s="434">
        <v>0</v>
      </c>
      <c r="F6555" s="434">
        <v>364</v>
      </c>
      <c r="G6555" s="434">
        <v>487</v>
      </c>
      <c r="H6555" s="434">
        <v>330</v>
      </c>
      <c r="I6555" s="434">
        <v>41.38</v>
      </c>
      <c r="J6555" s="434">
        <v>0</v>
      </c>
      <c r="K6555" s="434">
        <v>1962</v>
      </c>
    </row>
    <row r="6556" spans="1:11" x14ac:dyDescent="0.25">
      <c r="A6556" s="434">
        <v>257226520</v>
      </c>
      <c r="B6556" s="434">
        <v>710937</v>
      </c>
      <c r="C6556" s="434" t="s">
        <v>59</v>
      </c>
      <c r="D6556" s="434" t="s">
        <v>13</v>
      </c>
      <c r="I6556" s="434">
        <v>13</v>
      </c>
      <c r="J6556" s="434">
        <v>0</v>
      </c>
      <c r="K6556" s="434">
        <v>1970</v>
      </c>
    </row>
    <row r="6557" spans="1:11" hidden="1" x14ac:dyDescent="0.25">
      <c r="A6557" s="434">
        <v>257226600</v>
      </c>
      <c r="B6557" s="434">
        <v>15715</v>
      </c>
      <c r="C6557" s="434" t="s">
        <v>61</v>
      </c>
      <c r="D6557" s="434" t="s">
        <v>13</v>
      </c>
      <c r="I6557" s="434">
        <v>20</v>
      </c>
    </row>
    <row r="6558" spans="1:11" hidden="1" x14ac:dyDescent="0.25">
      <c r="A6558" s="434">
        <v>257227000</v>
      </c>
      <c r="B6558" s="434">
        <v>2341146</v>
      </c>
      <c r="C6558" s="434" t="s">
        <v>56</v>
      </c>
      <c r="D6558" s="434" t="s">
        <v>13</v>
      </c>
      <c r="I6558" s="434">
        <v>21</v>
      </c>
      <c r="J6558" s="434">
        <v>0</v>
      </c>
      <c r="K6558" s="434">
        <v>1970</v>
      </c>
    </row>
    <row r="6559" spans="1:11" hidden="1" x14ac:dyDescent="0.25">
      <c r="A6559" s="434">
        <v>257227500</v>
      </c>
      <c r="B6559" s="434">
        <v>1178782</v>
      </c>
      <c r="C6559" s="434" t="s">
        <v>56</v>
      </c>
      <c r="D6559" s="434" t="s">
        <v>13</v>
      </c>
      <c r="I6559" s="434">
        <v>20</v>
      </c>
      <c r="J6559" s="434">
        <v>0</v>
      </c>
      <c r="K6559" s="434">
        <v>1970</v>
      </c>
    </row>
    <row r="6560" spans="1:11" hidden="1" x14ac:dyDescent="0.25">
      <c r="A6560" s="434">
        <v>257227700</v>
      </c>
      <c r="B6560" s="434">
        <v>27573</v>
      </c>
      <c r="C6560" s="434" t="s">
        <v>61</v>
      </c>
      <c r="D6560" s="434" t="s">
        <v>13</v>
      </c>
      <c r="I6560" s="434">
        <v>17</v>
      </c>
      <c r="J6560" s="434">
        <v>0</v>
      </c>
      <c r="K6560" s="434">
        <v>1970</v>
      </c>
    </row>
    <row r="6561" spans="1:11" hidden="1" x14ac:dyDescent="0.25">
      <c r="A6561" s="434">
        <v>257228000</v>
      </c>
      <c r="B6561" s="434">
        <v>3611971</v>
      </c>
      <c r="C6561" s="434" t="s">
        <v>31</v>
      </c>
      <c r="D6561" s="434" t="s">
        <v>17</v>
      </c>
      <c r="E6561" s="434">
        <v>9.5</v>
      </c>
      <c r="F6561" s="434">
        <v>392</v>
      </c>
      <c r="G6561" s="434">
        <v>750</v>
      </c>
      <c r="H6561" s="434">
        <v>499</v>
      </c>
      <c r="I6561" s="434">
        <v>51.63</v>
      </c>
      <c r="J6561" s="434">
        <v>0</v>
      </c>
      <c r="K6561" s="434">
        <v>1970</v>
      </c>
    </row>
    <row r="6562" spans="1:11" hidden="1" x14ac:dyDescent="0.25">
      <c r="A6562" s="434">
        <v>257228700</v>
      </c>
      <c r="B6562" s="434">
        <v>106329</v>
      </c>
      <c r="C6562" s="434" t="s">
        <v>39</v>
      </c>
      <c r="D6562" s="434" t="s">
        <v>13</v>
      </c>
      <c r="F6562" s="434">
        <v>250</v>
      </c>
      <c r="H6562" s="434">
        <v>120</v>
      </c>
      <c r="I6562" s="434">
        <v>25.55</v>
      </c>
      <c r="K6562" s="434">
        <v>1963</v>
      </c>
    </row>
    <row r="6563" spans="1:11" x14ac:dyDescent="0.25">
      <c r="A6563" s="434">
        <v>257229000</v>
      </c>
      <c r="B6563" s="434">
        <v>3111855</v>
      </c>
      <c r="C6563" s="434" t="s">
        <v>59</v>
      </c>
      <c r="D6563" s="434" t="s">
        <v>17</v>
      </c>
      <c r="E6563" s="434">
        <v>0</v>
      </c>
      <c r="F6563" s="434">
        <v>675</v>
      </c>
      <c r="G6563" s="434">
        <v>0</v>
      </c>
      <c r="H6563" s="434">
        <v>579</v>
      </c>
      <c r="I6563" s="434">
        <v>37.700000000000003</v>
      </c>
      <c r="J6563" s="434">
        <v>0</v>
      </c>
      <c r="K6563" s="434">
        <v>1970</v>
      </c>
    </row>
    <row r="6564" spans="1:11" hidden="1" x14ac:dyDescent="0.25">
      <c r="A6564" s="434">
        <v>257229800</v>
      </c>
      <c r="B6564" s="434">
        <v>779269</v>
      </c>
      <c r="C6564" s="434" t="s">
        <v>16</v>
      </c>
      <c r="D6564" s="434" t="s">
        <v>13</v>
      </c>
      <c r="I6564" s="434">
        <v>23</v>
      </c>
    </row>
    <row r="6565" spans="1:11" hidden="1" x14ac:dyDescent="0.25">
      <c r="A6565" s="434">
        <v>257229900</v>
      </c>
      <c r="B6565" s="434">
        <v>344475</v>
      </c>
      <c r="C6565" s="434" t="s">
        <v>61</v>
      </c>
      <c r="D6565" s="434" t="s">
        <v>13</v>
      </c>
      <c r="I6565" s="434">
        <v>6</v>
      </c>
      <c r="J6565" s="434">
        <v>0</v>
      </c>
      <c r="K6565" s="434">
        <v>1970</v>
      </c>
    </row>
    <row r="6566" spans="1:11" hidden="1" x14ac:dyDescent="0.25">
      <c r="A6566" s="434">
        <v>257230000</v>
      </c>
      <c r="B6566" s="434">
        <v>2644307</v>
      </c>
      <c r="C6566" s="434" t="s">
        <v>42</v>
      </c>
      <c r="D6566" s="434" t="s">
        <v>17</v>
      </c>
      <c r="E6566" s="434">
        <v>11.8</v>
      </c>
      <c r="F6566" s="434">
        <v>1770</v>
      </c>
      <c r="G6566" s="434">
        <v>460</v>
      </c>
      <c r="H6566" s="434">
        <v>2490</v>
      </c>
      <c r="I6566" s="434">
        <v>69.23</v>
      </c>
      <c r="J6566" s="434">
        <v>0</v>
      </c>
      <c r="K6566" s="434">
        <v>1991</v>
      </c>
    </row>
    <row r="6567" spans="1:11" hidden="1" x14ac:dyDescent="0.25">
      <c r="A6567" s="434">
        <v>257230500</v>
      </c>
      <c r="B6567" s="434">
        <v>1137128</v>
      </c>
      <c r="C6567" s="434" t="s">
        <v>56</v>
      </c>
      <c r="D6567" s="434" t="s">
        <v>17</v>
      </c>
      <c r="E6567" s="434">
        <v>11</v>
      </c>
      <c r="F6567" s="434">
        <v>994</v>
      </c>
      <c r="G6567" s="434">
        <v>454</v>
      </c>
      <c r="H6567" s="434">
        <v>642</v>
      </c>
      <c r="I6567" s="434">
        <v>43.82</v>
      </c>
      <c r="J6567" s="434">
        <v>0</v>
      </c>
      <c r="K6567" s="434">
        <v>1985</v>
      </c>
    </row>
    <row r="6568" spans="1:11" hidden="1" x14ac:dyDescent="0.25">
      <c r="A6568" s="434">
        <v>257230800</v>
      </c>
      <c r="B6568" s="434">
        <v>3673534</v>
      </c>
      <c r="C6568" s="434" t="s">
        <v>16</v>
      </c>
      <c r="D6568" s="434" t="s">
        <v>13</v>
      </c>
      <c r="I6568" s="434">
        <v>28</v>
      </c>
      <c r="J6568" s="434">
        <v>0</v>
      </c>
      <c r="K6568" s="434">
        <v>1970</v>
      </c>
    </row>
    <row r="6569" spans="1:11" hidden="1" x14ac:dyDescent="0.25">
      <c r="A6569" s="434">
        <v>257231000</v>
      </c>
      <c r="B6569" s="434">
        <v>1429837</v>
      </c>
      <c r="C6569" s="434" t="s">
        <v>56</v>
      </c>
      <c r="D6569" s="434" t="s">
        <v>22</v>
      </c>
      <c r="E6569" s="434">
        <v>10</v>
      </c>
      <c r="F6569" s="434">
        <v>3375</v>
      </c>
      <c r="G6569" s="434">
        <v>2600</v>
      </c>
      <c r="H6569" s="434">
        <v>3977</v>
      </c>
      <c r="I6569" s="434">
        <v>78.55</v>
      </c>
      <c r="J6569" s="434">
        <v>0</v>
      </c>
      <c r="K6569" s="434">
        <v>1978</v>
      </c>
    </row>
    <row r="6570" spans="1:11" hidden="1" x14ac:dyDescent="0.25">
      <c r="A6570" s="434">
        <v>257231500</v>
      </c>
      <c r="B6570" s="434">
        <v>1396083</v>
      </c>
      <c r="C6570" s="434" t="s">
        <v>56</v>
      </c>
      <c r="D6570" s="434" t="s">
        <v>13</v>
      </c>
      <c r="I6570" s="434">
        <v>20</v>
      </c>
      <c r="J6570" s="434">
        <v>0</v>
      </c>
      <c r="K6570" s="434">
        <v>1970</v>
      </c>
    </row>
    <row r="6571" spans="1:11" hidden="1" x14ac:dyDescent="0.25">
      <c r="A6571" s="434">
        <v>257232000</v>
      </c>
      <c r="B6571" s="434">
        <v>19065</v>
      </c>
      <c r="C6571" s="434" t="s">
        <v>46</v>
      </c>
      <c r="D6571" s="434" t="s">
        <v>22</v>
      </c>
      <c r="E6571" s="434">
        <v>14.8</v>
      </c>
      <c r="F6571" s="434">
        <v>4487</v>
      </c>
      <c r="G6571" s="434">
        <v>3200</v>
      </c>
      <c r="H6571" s="434">
        <v>2239</v>
      </c>
      <c r="I6571" s="434">
        <v>73.599999999999994</v>
      </c>
      <c r="K6571" s="434">
        <v>2007</v>
      </c>
    </row>
    <row r="6572" spans="1:11" hidden="1" x14ac:dyDescent="0.25">
      <c r="A6572" s="434">
        <v>257232800</v>
      </c>
      <c r="B6572" s="434">
        <v>918733</v>
      </c>
      <c r="C6572" s="434" t="s">
        <v>16</v>
      </c>
      <c r="D6572" s="434" t="s">
        <v>13</v>
      </c>
      <c r="I6572" s="434">
        <v>26</v>
      </c>
    </row>
    <row r="6573" spans="1:11" hidden="1" x14ac:dyDescent="0.25">
      <c r="A6573" s="434">
        <v>257233000</v>
      </c>
      <c r="B6573" s="434">
        <v>3108714</v>
      </c>
      <c r="C6573" s="434" t="s">
        <v>31</v>
      </c>
      <c r="D6573" s="434" t="s">
        <v>17</v>
      </c>
      <c r="E6573" s="434">
        <v>12</v>
      </c>
      <c r="F6573" s="434">
        <v>575</v>
      </c>
      <c r="G6573" s="434">
        <v>1570</v>
      </c>
      <c r="H6573" s="434">
        <v>1114</v>
      </c>
      <c r="I6573" s="434">
        <v>65.84</v>
      </c>
      <c r="J6573" s="434">
        <v>0</v>
      </c>
      <c r="K6573" s="434">
        <v>1970</v>
      </c>
    </row>
    <row r="6574" spans="1:11" hidden="1" x14ac:dyDescent="0.25">
      <c r="A6574" s="434">
        <v>257233400</v>
      </c>
      <c r="B6574" s="434">
        <v>3905715</v>
      </c>
      <c r="C6574" s="434" t="s">
        <v>42</v>
      </c>
      <c r="D6574" s="434" t="s">
        <v>17</v>
      </c>
      <c r="E6574" s="434">
        <v>0</v>
      </c>
      <c r="F6574" s="434">
        <v>552</v>
      </c>
      <c r="G6574" s="434">
        <v>124</v>
      </c>
      <c r="H6574" s="434">
        <v>499</v>
      </c>
      <c r="I6574" s="434">
        <v>48.97</v>
      </c>
      <c r="J6574" s="434">
        <v>0</v>
      </c>
      <c r="K6574" s="434">
        <v>1963</v>
      </c>
    </row>
    <row r="6575" spans="1:11" hidden="1" x14ac:dyDescent="0.25">
      <c r="A6575" s="434">
        <v>257233520</v>
      </c>
      <c r="B6575" s="434">
        <v>1089042</v>
      </c>
      <c r="C6575" s="434" t="s">
        <v>61</v>
      </c>
      <c r="D6575" s="434" t="s">
        <v>13</v>
      </c>
      <c r="I6575" s="434">
        <v>6</v>
      </c>
      <c r="J6575" s="434">
        <v>0</v>
      </c>
      <c r="K6575" s="434">
        <v>1970</v>
      </c>
    </row>
    <row r="6576" spans="1:11" x14ac:dyDescent="0.25">
      <c r="A6576" s="434">
        <v>257234000</v>
      </c>
      <c r="B6576" s="434">
        <v>3305302</v>
      </c>
      <c r="C6576" s="434" t="s">
        <v>59</v>
      </c>
      <c r="D6576" s="434" t="s">
        <v>17</v>
      </c>
      <c r="E6576" s="434">
        <v>0</v>
      </c>
      <c r="F6576" s="434">
        <v>2720</v>
      </c>
      <c r="G6576" s="434">
        <v>1494</v>
      </c>
      <c r="H6576" s="434">
        <v>1306</v>
      </c>
      <c r="I6576" s="434">
        <v>57.5</v>
      </c>
      <c r="J6576" s="434">
        <v>0</v>
      </c>
      <c r="K6576" s="434">
        <v>1970</v>
      </c>
    </row>
    <row r="6577" spans="1:11" hidden="1" x14ac:dyDescent="0.25">
      <c r="A6577" s="434">
        <v>257235600</v>
      </c>
      <c r="B6577" s="434">
        <v>2353196</v>
      </c>
      <c r="C6577" s="434" t="s">
        <v>56</v>
      </c>
      <c r="D6577" s="434" t="s">
        <v>13</v>
      </c>
      <c r="I6577" s="434">
        <v>15</v>
      </c>
      <c r="J6577" s="434">
        <v>0</v>
      </c>
      <c r="K6577" s="434">
        <v>1970</v>
      </c>
    </row>
    <row r="6578" spans="1:11" hidden="1" x14ac:dyDescent="0.25">
      <c r="A6578" s="434">
        <v>257235720</v>
      </c>
      <c r="B6578" s="434">
        <v>1599064</v>
      </c>
      <c r="C6578" s="434" t="s">
        <v>61</v>
      </c>
      <c r="D6578" s="434" t="s">
        <v>13</v>
      </c>
      <c r="I6578" s="434">
        <v>6</v>
      </c>
      <c r="J6578" s="434">
        <v>0</v>
      </c>
      <c r="K6578" s="434">
        <v>1970</v>
      </c>
    </row>
    <row r="6579" spans="1:11" hidden="1" x14ac:dyDescent="0.25">
      <c r="A6579" s="434">
        <v>257235900</v>
      </c>
      <c r="B6579" s="434">
        <v>377685</v>
      </c>
      <c r="C6579" s="434" t="s">
        <v>31</v>
      </c>
      <c r="D6579" s="434" t="s">
        <v>13</v>
      </c>
      <c r="I6579" s="434">
        <v>10</v>
      </c>
    </row>
    <row r="6580" spans="1:11" hidden="1" x14ac:dyDescent="0.25">
      <c r="A6580" s="434">
        <v>257236000</v>
      </c>
      <c r="B6580" s="434">
        <v>2631118</v>
      </c>
      <c r="C6580" s="434" t="s">
        <v>46</v>
      </c>
      <c r="D6580" s="434" t="s">
        <v>22</v>
      </c>
      <c r="E6580" s="434">
        <v>15.8</v>
      </c>
      <c r="F6580" s="434">
        <v>6840</v>
      </c>
      <c r="G6580" s="434">
        <v>4100</v>
      </c>
      <c r="H6580" s="434">
        <v>4608</v>
      </c>
      <c r="I6580" s="434">
        <v>93</v>
      </c>
      <c r="J6580" s="434">
        <v>0</v>
      </c>
      <c r="K6580" s="434">
        <v>2009</v>
      </c>
    </row>
    <row r="6581" spans="1:11" hidden="1" x14ac:dyDescent="0.25">
      <c r="A6581" s="434">
        <v>257236400</v>
      </c>
      <c r="B6581" s="434">
        <v>3754599</v>
      </c>
      <c r="C6581" s="434" t="s">
        <v>42</v>
      </c>
      <c r="D6581" s="434" t="s">
        <v>17</v>
      </c>
      <c r="E6581" s="434">
        <v>11.5</v>
      </c>
      <c r="F6581" s="434">
        <v>420</v>
      </c>
      <c r="G6581" s="434">
        <v>103</v>
      </c>
      <c r="H6581" s="434">
        <v>415</v>
      </c>
      <c r="I6581" s="434">
        <v>43.09</v>
      </c>
      <c r="J6581" s="434">
        <v>0</v>
      </c>
      <c r="K6581" s="434">
        <v>1964</v>
      </c>
    </row>
    <row r="6582" spans="1:11" x14ac:dyDescent="0.25">
      <c r="A6582" s="434">
        <v>257236600</v>
      </c>
      <c r="B6582" s="434">
        <v>536136</v>
      </c>
      <c r="C6582" s="434" t="s">
        <v>59</v>
      </c>
      <c r="D6582" s="434" t="s">
        <v>13</v>
      </c>
      <c r="I6582" s="434">
        <v>10</v>
      </c>
    </row>
    <row r="6583" spans="1:11" hidden="1" x14ac:dyDescent="0.25">
      <c r="A6583" s="434">
        <v>257236700</v>
      </c>
      <c r="B6583" s="434">
        <v>1141473</v>
      </c>
      <c r="C6583" s="434" t="s">
        <v>39</v>
      </c>
      <c r="D6583" s="434" t="s">
        <v>13</v>
      </c>
      <c r="I6583" s="434">
        <v>11</v>
      </c>
      <c r="J6583" s="434">
        <v>0</v>
      </c>
      <c r="K6583" s="434">
        <v>1970</v>
      </c>
    </row>
    <row r="6584" spans="1:11" hidden="1" x14ac:dyDescent="0.25">
      <c r="A6584" s="434">
        <v>257237000</v>
      </c>
      <c r="B6584" s="434">
        <v>451995</v>
      </c>
      <c r="C6584" s="434" t="s">
        <v>28</v>
      </c>
      <c r="D6584" s="434" t="s">
        <v>25</v>
      </c>
      <c r="E6584" s="434">
        <v>13.5</v>
      </c>
      <c r="F6584" s="434">
        <v>5280</v>
      </c>
      <c r="G6584" s="434">
        <v>16325</v>
      </c>
      <c r="H6584" s="434">
        <v>10508</v>
      </c>
      <c r="I6584" s="434">
        <v>145</v>
      </c>
      <c r="J6584" s="434">
        <v>0</v>
      </c>
      <c r="K6584" s="434">
        <v>1970</v>
      </c>
    </row>
    <row r="6585" spans="1:11" hidden="1" x14ac:dyDescent="0.25">
      <c r="A6585" s="434">
        <v>257237420</v>
      </c>
      <c r="B6585" s="434">
        <v>1068150</v>
      </c>
      <c r="C6585" s="434" t="s">
        <v>61</v>
      </c>
      <c r="D6585" s="434" t="s">
        <v>13</v>
      </c>
      <c r="I6585" s="434">
        <v>6</v>
      </c>
      <c r="J6585" s="434">
        <v>0</v>
      </c>
      <c r="K6585" s="434">
        <v>1970</v>
      </c>
    </row>
    <row r="6586" spans="1:11" x14ac:dyDescent="0.25">
      <c r="A6586" s="434">
        <v>257237800</v>
      </c>
      <c r="B6586" s="434">
        <v>3720215</v>
      </c>
      <c r="C6586" s="434" t="s">
        <v>59</v>
      </c>
      <c r="D6586" s="434" t="s">
        <v>13</v>
      </c>
      <c r="I6586" s="434">
        <v>13</v>
      </c>
      <c r="J6586" s="434">
        <v>0</v>
      </c>
      <c r="K6586" s="434">
        <v>1970</v>
      </c>
    </row>
    <row r="6587" spans="1:11" hidden="1" x14ac:dyDescent="0.25">
      <c r="A6587" s="434">
        <v>257237900</v>
      </c>
      <c r="B6587" s="434">
        <v>268161</v>
      </c>
      <c r="C6587" s="434" t="s">
        <v>54</v>
      </c>
      <c r="D6587" s="434" t="s">
        <v>13</v>
      </c>
      <c r="I6587" s="434">
        <v>14</v>
      </c>
    </row>
    <row r="6588" spans="1:11" hidden="1" x14ac:dyDescent="0.25">
      <c r="A6588" s="434">
        <v>257238000</v>
      </c>
      <c r="B6588" s="434">
        <v>3199315</v>
      </c>
      <c r="C6588" s="434" t="s">
        <v>31</v>
      </c>
      <c r="D6588" s="434" t="s">
        <v>17</v>
      </c>
      <c r="E6588" s="434">
        <v>11</v>
      </c>
      <c r="F6588" s="434">
        <v>574</v>
      </c>
      <c r="G6588" s="434">
        <v>830</v>
      </c>
      <c r="H6588" s="434">
        <v>731</v>
      </c>
      <c r="I6588" s="434">
        <v>54.38</v>
      </c>
      <c r="J6588" s="434">
        <v>0</v>
      </c>
      <c r="K6588" s="434">
        <v>1965</v>
      </c>
    </row>
    <row r="6589" spans="1:11" hidden="1" x14ac:dyDescent="0.25">
      <c r="A6589" s="434">
        <v>257238500</v>
      </c>
      <c r="B6589" s="434">
        <v>3574783</v>
      </c>
      <c r="C6589" s="434" t="s">
        <v>56</v>
      </c>
      <c r="D6589" s="434" t="s">
        <v>13</v>
      </c>
      <c r="E6589" s="434">
        <v>0</v>
      </c>
      <c r="F6589" s="434">
        <v>386</v>
      </c>
      <c r="G6589" s="434">
        <v>76</v>
      </c>
      <c r="H6589" s="434">
        <v>105</v>
      </c>
      <c r="I6589" s="434">
        <v>23.68</v>
      </c>
      <c r="J6589" s="434">
        <v>0</v>
      </c>
      <c r="K6589" s="434">
        <v>1973</v>
      </c>
    </row>
    <row r="6590" spans="1:11" hidden="1" x14ac:dyDescent="0.25">
      <c r="A6590" s="434">
        <v>257238600</v>
      </c>
      <c r="B6590" s="434">
        <v>257641</v>
      </c>
      <c r="C6590" s="434" t="s">
        <v>61</v>
      </c>
      <c r="D6590" s="434" t="s">
        <v>13</v>
      </c>
      <c r="I6590" s="434">
        <v>6</v>
      </c>
      <c r="J6590" s="434">
        <v>0</v>
      </c>
      <c r="K6590" s="434">
        <v>1970</v>
      </c>
    </row>
    <row r="6591" spans="1:11" hidden="1" x14ac:dyDescent="0.25">
      <c r="A6591" s="434">
        <v>257238800</v>
      </c>
      <c r="B6591" s="434">
        <v>99962</v>
      </c>
      <c r="C6591" s="434" t="s">
        <v>39</v>
      </c>
      <c r="D6591" s="434" t="s">
        <v>13</v>
      </c>
      <c r="F6591" s="434">
        <v>221</v>
      </c>
      <c r="H6591" s="434">
        <v>121</v>
      </c>
      <c r="I6591" s="434">
        <v>26.73</v>
      </c>
      <c r="K6591" s="434">
        <v>1952</v>
      </c>
    </row>
    <row r="6592" spans="1:11" hidden="1" x14ac:dyDescent="0.25">
      <c r="A6592" s="434">
        <v>257239000</v>
      </c>
      <c r="B6592" s="434">
        <v>55499</v>
      </c>
      <c r="C6592" s="434" t="s">
        <v>48</v>
      </c>
      <c r="D6592" s="434" t="s">
        <v>22</v>
      </c>
      <c r="E6592" s="434">
        <v>14</v>
      </c>
      <c r="F6592" s="434">
        <v>4960</v>
      </c>
      <c r="G6592" s="434">
        <v>2000</v>
      </c>
      <c r="H6592" s="434">
        <v>3935</v>
      </c>
      <c r="I6592" s="434">
        <v>89.55</v>
      </c>
      <c r="K6592" s="434">
        <v>1986</v>
      </c>
    </row>
    <row r="6593" spans="1:11" hidden="1" x14ac:dyDescent="0.25">
      <c r="A6593" s="434">
        <v>257239020</v>
      </c>
      <c r="B6593" s="434">
        <v>370887</v>
      </c>
      <c r="C6593" s="434" t="s">
        <v>61</v>
      </c>
      <c r="D6593" s="434" t="s">
        <v>13</v>
      </c>
      <c r="I6593" s="434">
        <v>12</v>
      </c>
      <c r="J6593" s="434">
        <v>0</v>
      </c>
      <c r="K6593" s="434">
        <v>1970</v>
      </c>
    </row>
    <row r="6594" spans="1:11" hidden="1" x14ac:dyDescent="0.25">
      <c r="A6594" s="434">
        <v>257239400</v>
      </c>
      <c r="B6594" s="434">
        <v>2124803</v>
      </c>
      <c r="C6594" s="434" t="s">
        <v>42</v>
      </c>
      <c r="D6594" s="434" t="s">
        <v>17</v>
      </c>
      <c r="E6594" s="434">
        <v>0</v>
      </c>
      <c r="F6594" s="434">
        <v>2238</v>
      </c>
      <c r="G6594" s="434">
        <v>150</v>
      </c>
      <c r="H6594" s="434">
        <v>838</v>
      </c>
      <c r="I6594" s="434">
        <v>64.290000000000006</v>
      </c>
      <c r="J6594" s="434">
        <v>0</v>
      </c>
      <c r="K6594" s="434">
        <v>1978</v>
      </c>
    </row>
    <row r="6595" spans="1:11" x14ac:dyDescent="0.25">
      <c r="A6595" s="434">
        <v>257239500</v>
      </c>
      <c r="B6595" s="434">
        <v>220326</v>
      </c>
      <c r="C6595" s="434" t="s">
        <v>59</v>
      </c>
      <c r="D6595" s="434" t="s">
        <v>13</v>
      </c>
      <c r="I6595" s="434">
        <v>11</v>
      </c>
      <c r="J6595" s="434">
        <v>0</v>
      </c>
      <c r="K6595" s="434">
        <v>1970</v>
      </c>
    </row>
    <row r="6596" spans="1:11" hidden="1" x14ac:dyDescent="0.25">
      <c r="A6596" s="434">
        <v>257239900</v>
      </c>
      <c r="B6596" s="434">
        <v>2312354</v>
      </c>
      <c r="C6596" s="434" t="s">
        <v>54</v>
      </c>
      <c r="D6596" s="434" t="s">
        <v>13</v>
      </c>
      <c r="I6596" s="434">
        <v>14</v>
      </c>
      <c r="J6596" s="434">
        <v>0</v>
      </c>
      <c r="K6596" s="434">
        <v>1970</v>
      </c>
    </row>
    <row r="6597" spans="1:11" hidden="1" x14ac:dyDescent="0.25">
      <c r="A6597" s="434">
        <v>257240000</v>
      </c>
      <c r="B6597" s="434">
        <v>767429</v>
      </c>
      <c r="C6597" s="434" t="s">
        <v>56</v>
      </c>
      <c r="D6597" s="434" t="s">
        <v>13</v>
      </c>
      <c r="I6597" s="434">
        <v>27</v>
      </c>
      <c r="J6597" s="434">
        <v>0</v>
      </c>
      <c r="K6597" s="434">
        <v>1970</v>
      </c>
    </row>
    <row r="6598" spans="1:11" hidden="1" x14ac:dyDescent="0.25">
      <c r="A6598" s="434">
        <v>257240600</v>
      </c>
      <c r="B6598" s="434">
        <v>463793</v>
      </c>
      <c r="C6598" s="434" t="s">
        <v>56</v>
      </c>
      <c r="D6598" s="434" t="s">
        <v>13</v>
      </c>
      <c r="I6598" s="434">
        <v>12</v>
      </c>
      <c r="J6598" s="434">
        <v>0</v>
      </c>
      <c r="K6598" s="434">
        <v>1970</v>
      </c>
    </row>
    <row r="6599" spans="1:11" hidden="1" x14ac:dyDescent="0.25">
      <c r="A6599" s="434">
        <v>257241400</v>
      </c>
      <c r="B6599" s="434">
        <v>1271443</v>
      </c>
      <c r="C6599" s="434" t="s">
        <v>42</v>
      </c>
      <c r="D6599" s="434" t="s">
        <v>17</v>
      </c>
      <c r="E6599" s="434">
        <v>12</v>
      </c>
      <c r="F6599" s="434">
        <v>552</v>
      </c>
      <c r="G6599" s="434">
        <v>147</v>
      </c>
      <c r="H6599" s="434">
        <v>589</v>
      </c>
      <c r="I6599" s="434">
        <v>48.97</v>
      </c>
      <c r="J6599" s="434">
        <v>0</v>
      </c>
      <c r="K6599" s="434">
        <v>1970</v>
      </c>
    </row>
    <row r="6600" spans="1:11" hidden="1" x14ac:dyDescent="0.25">
      <c r="A6600" s="434">
        <v>257241500</v>
      </c>
      <c r="B6600" s="434">
        <v>315886</v>
      </c>
      <c r="C6600" s="434" t="s">
        <v>31</v>
      </c>
      <c r="D6600" s="434" t="s">
        <v>13</v>
      </c>
      <c r="I6600" s="434">
        <v>12</v>
      </c>
      <c r="J6600" s="434">
        <v>0</v>
      </c>
      <c r="K6600" s="434">
        <v>1970</v>
      </c>
    </row>
    <row r="6601" spans="1:11" hidden="1" x14ac:dyDescent="0.25">
      <c r="A6601" s="434">
        <v>257241900</v>
      </c>
      <c r="B6601" s="434">
        <v>123474</v>
      </c>
      <c r="C6601" s="434" t="s">
        <v>54</v>
      </c>
      <c r="D6601" s="434" t="s">
        <v>13</v>
      </c>
      <c r="I6601" s="434">
        <v>12</v>
      </c>
      <c r="J6601" s="434">
        <v>0</v>
      </c>
      <c r="K6601" s="434">
        <v>1970</v>
      </c>
    </row>
    <row r="6602" spans="1:11" hidden="1" x14ac:dyDescent="0.25">
      <c r="A6602" s="434">
        <v>257242600</v>
      </c>
      <c r="B6602" s="434">
        <v>751756</v>
      </c>
      <c r="C6602" s="434" t="s">
        <v>56</v>
      </c>
      <c r="D6602" s="434" t="s">
        <v>13</v>
      </c>
      <c r="I6602" s="434">
        <v>15</v>
      </c>
    </row>
    <row r="6603" spans="1:11" hidden="1" x14ac:dyDescent="0.25">
      <c r="A6603" s="434">
        <v>257243000</v>
      </c>
      <c r="B6603" s="434">
        <v>761789</v>
      </c>
      <c r="C6603" s="434" t="s">
        <v>46</v>
      </c>
      <c r="D6603" s="434" t="s">
        <v>22</v>
      </c>
      <c r="E6603" s="434">
        <v>12.5</v>
      </c>
      <c r="F6603" s="434">
        <v>6960</v>
      </c>
      <c r="G6603" s="434">
        <v>5098</v>
      </c>
      <c r="H6603" s="434">
        <v>5165</v>
      </c>
      <c r="I6603" s="434">
        <v>97</v>
      </c>
      <c r="J6603" s="434">
        <v>0</v>
      </c>
      <c r="K6603" s="434">
        <v>2014</v>
      </c>
    </row>
    <row r="6604" spans="1:11" hidden="1" x14ac:dyDescent="0.25">
      <c r="A6604" s="434">
        <v>257243500</v>
      </c>
      <c r="B6604" s="434">
        <v>3658326</v>
      </c>
      <c r="C6604" s="434" t="s">
        <v>42</v>
      </c>
      <c r="D6604" s="434" t="s">
        <v>17</v>
      </c>
      <c r="E6604" s="434">
        <v>0</v>
      </c>
      <c r="F6604" s="434">
        <v>1770</v>
      </c>
      <c r="G6604" s="434">
        <v>460</v>
      </c>
      <c r="H6604" s="434">
        <v>2490</v>
      </c>
      <c r="I6604" s="434">
        <v>68.8</v>
      </c>
      <c r="J6604" s="434">
        <v>0</v>
      </c>
      <c r="K6604" s="434">
        <v>1992</v>
      </c>
    </row>
    <row r="6605" spans="1:11" x14ac:dyDescent="0.25">
      <c r="A6605" s="434">
        <v>257243620</v>
      </c>
      <c r="B6605" s="434">
        <v>470598</v>
      </c>
      <c r="C6605" s="434" t="s">
        <v>59</v>
      </c>
      <c r="D6605" s="434" t="s">
        <v>13</v>
      </c>
      <c r="I6605" s="434">
        <v>9</v>
      </c>
      <c r="J6605" s="434">
        <v>0</v>
      </c>
      <c r="K6605" s="434">
        <v>1970</v>
      </c>
    </row>
    <row r="6606" spans="1:11" hidden="1" x14ac:dyDescent="0.25">
      <c r="A6606" s="434">
        <v>257243800</v>
      </c>
      <c r="B6606" s="434">
        <v>848523</v>
      </c>
      <c r="C6606" s="434" t="s">
        <v>56</v>
      </c>
      <c r="D6606" s="434" t="s">
        <v>13</v>
      </c>
      <c r="I6606" s="434">
        <v>15</v>
      </c>
    </row>
    <row r="6607" spans="1:11" hidden="1" x14ac:dyDescent="0.25">
      <c r="A6607" s="434">
        <v>257244400</v>
      </c>
      <c r="B6607" s="434">
        <v>1559267</v>
      </c>
      <c r="C6607" s="434" t="s">
        <v>42</v>
      </c>
      <c r="D6607" s="434" t="s">
        <v>22</v>
      </c>
      <c r="E6607" s="434">
        <v>14.6</v>
      </c>
      <c r="F6607" s="434">
        <v>1693</v>
      </c>
      <c r="G6607" s="434">
        <v>150</v>
      </c>
      <c r="H6607" s="434">
        <v>1660</v>
      </c>
      <c r="I6607" s="434">
        <v>78.44</v>
      </c>
      <c r="J6607" s="434">
        <v>0</v>
      </c>
      <c r="K6607" s="434">
        <v>1979</v>
      </c>
    </row>
    <row r="6608" spans="1:11" hidden="1" x14ac:dyDescent="0.25">
      <c r="A6608" s="434">
        <v>257244500</v>
      </c>
      <c r="B6608" s="434">
        <v>3403218</v>
      </c>
      <c r="C6608" s="434" t="s">
        <v>54</v>
      </c>
      <c r="D6608" s="434" t="s">
        <v>13</v>
      </c>
      <c r="E6608" s="434">
        <v>13</v>
      </c>
      <c r="F6608" s="434">
        <v>1986</v>
      </c>
      <c r="G6608" s="434">
        <v>100</v>
      </c>
      <c r="H6608" s="434">
        <v>295</v>
      </c>
      <c r="I6608" s="434">
        <v>29.42</v>
      </c>
      <c r="J6608" s="434">
        <v>0</v>
      </c>
      <c r="K6608" s="434">
        <v>1982</v>
      </c>
    </row>
    <row r="6609" spans="1:11" hidden="1" x14ac:dyDescent="0.25">
      <c r="A6609" s="434">
        <v>257244600</v>
      </c>
      <c r="B6609" s="434">
        <v>393019</v>
      </c>
      <c r="C6609" s="434" t="s">
        <v>39</v>
      </c>
      <c r="D6609" s="434" t="s">
        <v>13</v>
      </c>
      <c r="I6609" s="434">
        <v>17</v>
      </c>
      <c r="J6609" s="434">
        <v>0</v>
      </c>
      <c r="K6609" s="434">
        <v>1970</v>
      </c>
    </row>
    <row r="6610" spans="1:11" hidden="1" x14ac:dyDescent="0.25">
      <c r="A6610" s="434">
        <v>257244900</v>
      </c>
      <c r="B6610" s="434">
        <v>1762092</v>
      </c>
      <c r="C6610" s="434" t="s">
        <v>61</v>
      </c>
      <c r="D6610" s="434" t="s">
        <v>13</v>
      </c>
      <c r="I6610" s="434">
        <v>15</v>
      </c>
    </row>
    <row r="6611" spans="1:11" hidden="1" x14ac:dyDescent="0.25">
      <c r="A6611" s="434">
        <v>257245000</v>
      </c>
      <c r="B6611" s="434">
        <v>20778</v>
      </c>
      <c r="C6611" s="434" t="s">
        <v>48</v>
      </c>
      <c r="D6611" s="434" t="s">
        <v>22</v>
      </c>
      <c r="E6611" s="434">
        <v>12.5</v>
      </c>
      <c r="F6611" s="434">
        <v>6960</v>
      </c>
      <c r="G6611" s="434">
        <v>4600</v>
      </c>
      <c r="H6611" s="434">
        <v>5840</v>
      </c>
      <c r="I6611" s="434">
        <v>96.8</v>
      </c>
      <c r="J6611" s="434">
        <v>0</v>
      </c>
      <c r="K6611" s="434">
        <v>1970</v>
      </c>
    </row>
    <row r="6612" spans="1:11" x14ac:dyDescent="0.25">
      <c r="A6612" s="434">
        <v>257245220</v>
      </c>
      <c r="B6612" s="434">
        <v>3235530</v>
      </c>
      <c r="C6612" s="434" t="s">
        <v>59</v>
      </c>
      <c r="D6612" s="434" t="s">
        <v>13</v>
      </c>
      <c r="I6612" s="434">
        <v>9</v>
      </c>
      <c r="J6612" s="434">
        <v>0</v>
      </c>
      <c r="K6612" s="434">
        <v>1970</v>
      </c>
    </row>
    <row r="6613" spans="1:11" hidden="1" x14ac:dyDescent="0.25">
      <c r="A6613" s="434">
        <v>257245500</v>
      </c>
      <c r="B6613" s="434">
        <v>263526</v>
      </c>
      <c r="C6613" s="434" t="s">
        <v>61</v>
      </c>
      <c r="D6613" s="434" t="s">
        <v>13</v>
      </c>
      <c r="I6613" s="434">
        <v>20</v>
      </c>
    </row>
    <row r="6614" spans="1:11" x14ac:dyDescent="0.25">
      <c r="A6614" s="434">
        <v>257246020</v>
      </c>
      <c r="B6614" s="434">
        <v>530125</v>
      </c>
      <c r="C6614" s="434" t="s">
        <v>59</v>
      </c>
      <c r="D6614" s="434" t="s">
        <v>13</v>
      </c>
      <c r="I6614" s="434">
        <v>14</v>
      </c>
      <c r="J6614" s="434">
        <v>0</v>
      </c>
      <c r="K6614" s="434">
        <v>1970</v>
      </c>
    </row>
    <row r="6615" spans="1:11" hidden="1" x14ac:dyDescent="0.25">
      <c r="A6615" s="434">
        <v>257246400</v>
      </c>
      <c r="B6615" s="434">
        <v>1313390</v>
      </c>
      <c r="C6615" s="434" t="s">
        <v>42</v>
      </c>
      <c r="D6615" s="434" t="s">
        <v>17</v>
      </c>
      <c r="E6615" s="434">
        <v>12</v>
      </c>
      <c r="F6615" s="434">
        <v>728</v>
      </c>
      <c r="G6615" s="434">
        <v>172</v>
      </c>
      <c r="H6615" s="434">
        <v>888</v>
      </c>
      <c r="I6615" s="434">
        <v>54.67</v>
      </c>
      <c r="J6615" s="434">
        <v>0</v>
      </c>
      <c r="K6615" s="434">
        <v>1970</v>
      </c>
    </row>
    <row r="6616" spans="1:11" x14ac:dyDescent="0.25">
      <c r="A6616" s="434">
        <v>257246420</v>
      </c>
      <c r="B6616" s="434">
        <v>1653236</v>
      </c>
      <c r="C6616" s="434" t="s">
        <v>59</v>
      </c>
      <c r="D6616" s="434" t="s">
        <v>13</v>
      </c>
      <c r="I6616" s="434">
        <v>16</v>
      </c>
      <c r="J6616" s="434">
        <v>0</v>
      </c>
      <c r="K6616" s="434">
        <v>1970</v>
      </c>
    </row>
    <row r="6617" spans="1:11" hidden="1" x14ac:dyDescent="0.25">
      <c r="A6617" s="434">
        <v>257246500</v>
      </c>
      <c r="B6617" s="434">
        <v>2693753</v>
      </c>
      <c r="C6617" s="434" t="s">
        <v>56</v>
      </c>
      <c r="D6617" s="434" t="s">
        <v>13</v>
      </c>
      <c r="I6617" s="434">
        <v>19</v>
      </c>
      <c r="J6617" s="434">
        <v>0</v>
      </c>
      <c r="K6617" s="434">
        <v>1970</v>
      </c>
    </row>
    <row r="6618" spans="1:11" x14ac:dyDescent="0.25">
      <c r="A6618" s="434">
        <v>257246820</v>
      </c>
      <c r="B6618" s="434">
        <v>103778</v>
      </c>
      <c r="C6618" s="434" t="s">
        <v>59</v>
      </c>
      <c r="D6618" s="434" t="s">
        <v>13</v>
      </c>
      <c r="I6618" s="434">
        <v>13</v>
      </c>
      <c r="J6618" s="434">
        <v>0</v>
      </c>
      <c r="K6618" s="434">
        <v>1970</v>
      </c>
    </row>
    <row r="6619" spans="1:11" hidden="1" x14ac:dyDescent="0.25">
      <c r="A6619" s="434">
        <v>257246900</v>
      </c>
      <c r="B6619" s="434">
        <v>34365</v>
      </c>
      <c r="C6619" s="434" t="s">
        <v>54</v>
      </c>
      <c r="D6619" s="434" t="s">
        <v>13</v>
      </c>
      <c r="I6619" s="434">
        <v>11</v>
      </c>
      <c r="J6619" s="434">
        <v>0</v>
      </c>
      <c r="K6619" s="434">
        <v>1970</v>
      </c>
    </row>
    <row r="6620" spans="1:11" x14ac:dyDescent="0.25">
      <c r="A6620" s="434">
        <v>257247000</v>
      </c>
      <c r="B6620" s="434">
        <v>2279355</v>
      </c>
      <c r="C6620" s="434" t="s">
        <v>59</v>
      </c>
      <c r="D6620" s="434" t="s">
        <v>17</v>
      </c>
      <c r="E6620" s="434">
        <v>0</v>
      </c>
      <c r="F6620" s="434">
        <v>1850</v>
      </c>
      <c r="G6620" s="434">
        <v>0</v>
      </c>
      <c r="H6620" s="434">
        <v>691</v>
      </c>
      <c r="I6620" s="434">
        <v>39.79</v>
      </c>
      <c r="J6620" s="434">
        <v>0</v>
      </c>
      <c r="K6620" s="434">
        <v>1970</v>
      </c>
    </row>
    <row r="6621" spans="1:11" x14ac:dyDescent="0.25">
      <c r="A6621" s="434">
        <v>257247500</v>
      </c>
      <c r="B6621" s="434">
        <v>301753</v>
      </c>
      <c r="C6621" s="434" t="s">
        <v>59</v>
      </c>
      <c r="D6621" s="434" t="s">
        <v>13</v>
      </c>
      <c r="I6621" s="434">
        <v>10</v>
      </c>
      <c r="J6621" s="434">
        <v>0</v>
      </c>
      <c r="K6621" s="434">
        <v>1970</v>
      </c>
    </row>
    <row r="6622" spans="1:11" x14ac:dyDescent="0.25">
      <c r="A6622" s="434">
        <v>257248000</v>
      </c>
      <c r="B6622" s="434">
        <v>1914414</v>
      </c>
      <c r="C6622" s="434" t="s">
        <v>59</v>
      </c>
      <c r="D6622" s="434" t="s">
        <v>17</v>
      </c>
      <c r="E6622" s="434">
        <v>0</v>
      </c>
      <c r="F6622" s="434">
        <v>1850</v>
      </c>
      <c r="G6622" s="434">
        <v>0</v>
      </c>
      <c r="H6622" s="434">
        <v>681</v>
      </c>
      <c r="I6622" s="434">
        <v>40</v>
      </c>
      <c r="J6622" s="434">
        <v>0</v>
      </c>
      <c r="K6622" s="434">
        <v>1970</v>
      </c>
    </row>
    <row r="6623" spans="1:11" hidden="1" x14ac:dyDescent="0.25">
      <c r="A6623" s="434">
        <v>257248020</v>
      </c>
      <c r="B6623" s="434">
        <v>37005</v>
      </c>
      <c r="C6623" s="434" t="s">
        <v>39</v>
      </c>
      <c r="D6623" s="434" t="s">
        <v>13</v>
      </c>
      <c r="I6623" s="434">
        <v>16</v>
      </c>
      <c r="J6623" s="434">
        <v>0</v>
      </c>
      <c r="K6623" s="434">
        <v>1970</v>
      </c>
    </row>
    <row r="6624" spans="1:11" x14ac:dyDescent="0.25">
      <c r="A6624" s="434">
        <v>257248800</v>
      </c>
      <c r="B6624" s="434">
        <v>107219</v>
      </c>
      <c r="C6624" s="434" t="s">
        <v>59</v>
      </c>
      <c r="D6624" s="434" t="s">
        <v>13</v>
      </c>
      <c r="I6624" s="434">
        <v>10</v>
      </c>
      <c r="J6624" s="434">
        <v>0</v>
      </c>
      <c r="K6624" s="434">
        <v>1970</v>
      </c>
    </row>
    <row r="6625" spans="1:11" hidden="1" x14ac:dyDescent="0.25">
      <c r="A6625" s="434">
        <v>257249000</v>
      </c>
      <c r="B6625" s="434">
        <v>1949476</v>
      </c>
      <c r="C6625" s="434" t="s">
        <v>42</v>
      </c>
      <c r="D6625" s="434" t="s">
        <v>17</v>
      </c>
      <c r="E6625" s="434">
        <v>12</v>
      </c>
      <c r="F6625" s="434">
        <v>882</v>
      </c>
      <c r="G6625" s="434">
        <v>150</v>
      </c>
      <c r="H6625" s="434">
        <v>1125</v>
      </c>
      <c r="I6625" s="434">
        <v>49.8</v>
      </c>
      <c r="J6625" s="434">
        <v>0</v>
      </c>
      <c r="K6625" s="434">
        <v>2009</v>
      </c>
    </row>
    <row r="6626" spans="1:11" hidden="1" x14ac:dyDescent="0.25">
      <c r="A6626" s="434">
        <v>257249500</v>
      </c>
      <c r="B6626" s="434">
        <v>660284</v>
      </c>
      <c r="C6626" s="434" t="s">
        <v>39</v>
      </c>
      <c r="D6626" s="434" t="s">
        <v>13</v>
      </c>
      <c r="E6626" s="434">
        <v>27</v>
      </c>
      <c r="F6626" s="434">
        <v>1540</v>
      </c>
      <c r="G6626" s="434">
        <v>50</v>
      </c>
      <c r="H6626" s="434">
        <v>131</v>
      </c>
      <c r="I6626" s="434">
        <v>26.93</v>
      </c>
      <c r="J6626" s="434">
        <v>0</v>
      </c>
      <c r="K6626" s="434">
        <v>1986</v>
      </c>
    </row>
    <row r="6627" spans="1:11" hidden="1" x14ac:dyDescent="0.25">
      <c r="A6627" s="434">
        <v>257249600</v>
      </c>
      <c r="B6627" s="434">
        <v>756191</v>
      </c>
      <c r="C6627" s="434" t="s">
        <v>56</v>
      </c>
      <c r="D6627" s="434" t="s">
        <v>13</v>
      </c>
      <c r="I6627" s="434">
        <v>18</v>
      </c>
    </row>
    <row r="6628" spans="1:11" x14ac:dyDescent="0.25">
      <c r="A6628" s="434">
        <v>257250000</v>
      </c>
      <c r="B6628" s="434">
        <v>2369285</v>
      </c>
      <c r="C6628" s="434" t="s">
        <v>59</v>
      </c>
      <c r="D6628" s="434" t="s">
        <v>22</v>
      </c>
      <c r="E6628" s="434">
        <v>0</v>
      </c>
      <c r="F6628" s="434">
        <v>5420</v>
      </c>
      <c r="G6628" s="434">
        <v>750</v>
      </c>
      <c r="H6628" s="434">
        <v>1874</v>
      </c>
      <c r="I6628" s="434">
        <v>75</v>
      </c>
      <c r="J6628" s="434">
        <v>0</v>
      </c>
      <c r="K6628" s="434">
        <v>1970</v>
      </c>
    </row>
    <row r="6629" spans="1:11" x14ac:dyDescent="0.25">
      <c r="A6629" s="434">
        <v>257251700</v>
      </c>
      <c r="B6629" s="434">
        <v>403576</v>
      </c>
      <c r="C6629" s="434" t="s">
        <v>59</v>
      </c>
      <c r="D6629" s="434" t="s">
        <v>13</v>
      </c>
      <c r="I6629" s="434">
        <v>10</v>
      </c>
      <c r="J6629" s="434">
        <v>0</v>
      </c>
      <c r="K6629" s="434">
        <v>1970</v>
      </c>
    </row>
    <row r="6630" spans="1:11" x14ac:dyDescent="0.25">
      <c r="A6630" s="434">
        <v>257251900</v>
      </c>
      <c r="B6630" s="434">
        <v>924603</v>
      </c>
      <c r="C6630" s="434" t="s">
        <v>59</v>
      </c>
      <c r="D6630" s="434" t="s">
        <v>13</v>
      </c>
      <c r="I6630" s="434">
        <v>10</v>
      </c>
      <c r="J6630" s="434">
        <v>0</v>
      </c>
      <c r="K6630" s="434">
        <v>1970</v>
      </c>
    </row>
    <row r="6631" spans="1:11" hidden="1" x14ac:dyDescent="0.25">
      <c r="A6631" s="434">
        <v>257252000</v>
      </c>
      <c r="B6631" s="434">
        <v>1091551</v>
      </c>
      <c r="C6631" s="434" t="s">
        <v>51</v>
      </c>
      <c r="D6631" s="434" t="s">
        <v>22</v>
      </c>
      <c r="E6631" s="434">
        <v>0</v>
      </c>
      <c r="F6631" s="434">
        <v>5712</v>
      </c>
      <c r="G6631" s="434">
        <v>4500</v>
      </c>
      <c r="H6631" s="434">
        <v>4026</v>
      </c>
      <c r="I6631" s="434">
        <v>84.6</v>
      </c>
      <c r="J6631" s="434">
        <v>0</v>
      </c>
      <c r="K6631" s="434">
        <v>1970</v>
      </c>
    </row>
    <row r="6632" spans="1:11" x14ac:dyDescent="0.25">
      <c r="A6632" s="434">
        <v>257252220</v>
      </c>
      <c r="B6632" s="434">
        <v>284764</v>
      </c>
      <c r="C6632" s="434" t="s">
        <v>59</v>
      </c>
      <c r="D6632" s="434" t="s">
        <v>13</v>
      </c>
      <c r="I6632" s="434">
        <v>11</v>
      </c>
      <c r="J6632" s="434">
        <v>0</v>
      </c>
      <c r="K6632" s="434">
        <v>1970</v>
      </c>
    </row>
    <row r="6633" spans="1:11" hidden="1" x14ac:dyDescent="0.25">
      <c r="A6633" s="434">
        <v>257252500</v>
      </c>
      <c r="B6633" s="434">
        <v>680473</v>
      </c>
      <c r="C6633" s="434" t="s">
        <v>42</v>
      </c>
      <c r="D6633" s="434" t="s">
        <v>17</v>
      </c>
      <c r="I6633" s="434">
        <v>37</v>
      </c>
    </row>
    <row r="6634" spans="1:11" hidden="1" x14ac:dyDescent="0.25">
      <c r="A6634" s="434">
        <v>257252800</v>
      </c>
      <c r="B6634" s="434">
        <v>730753</v>
      </c>
      <c r="C6634" s="434" t="s">
        <v>56</v>
      </c>
      <c r="D6634" s="434" t="s">
        <v>13</v>
      </c>
      <c r="I6634" s="434">
        <v>15</v>
      </c>
    </row>
    <row r="6635" spans="1:11" hidden="1" x14ac:dyDescent="0.25">
      <c r="A6635" s="434">
        <v>257253000</v>
      </c>
      <c r="B6635" s="434">
        <v>729032</v>
      </c>
      <c r="C6635" s="434" t="s">
        <v>48</v>
      </c>
      <c r="D6635" s="434" t="s">
        <v>25</v>
      </c>
      <c r="E6635" s="434">
        <v>10</v>
      </c>
      <c r="F6635" s="434">
        <v>2080</v>
      </c>
      <c r="G6635" s="434">
        <v>9373</v>
      </c>
      <c r="H6635" s="434">
        <v>10147</v>
      </c>
      <c r="I6635" s="434">
        <v>118.25</v>
      </c>
      <c r="J6635" s="434">
        <v>0</v>
      </c>
      <c r="K6635" s="434">
        <v>1976</v>
      </c>
    </row>
    <row r="6636" spans="1:11" hidden="1" x14ac:dyDescent="0.25">
      <c r="A6636" s="434">
        <v>257253400</v>
      </c>
      <c r="B6636" s="434">
        <v>1665259</v>
      </c>
      <c r="C6636" s="434" t="s">
        <v>42</v>
      </c>
      <c r="D6636" s="434" t="s">
        <v>17</v>
      </c>
      <c r="E6636" s="434">
        <v>0</v>
      </c>
      <c r="F6636" s="434">
        <v>566</v>
      </c>
      <c r="G6636" s="434">
        <v>100</v>
      </c>
      <c r="H6636" s="434">
        <v>330</v>
      </c>
      <c r="I6636" s="434">
        <v>44</v>
      </c>
      <c r="J6636" s="434">
        <v>0</v>
      </c>
      <c r="K6636" s="434">
        <v>1970</v>
      </c>
    </row>
    <row r="6637" spans="1:11" hidden="1" x14ac:dyDescent="0.25">
      <c r="A6637" s="434">
        <v>257253500</v>
      </c>
      <c r="B6637" s="434">
        <v>51741</v>
      </c>
      <c r="C6637" s="434" t="s">
        <v>56</v>
      </c>
      <c r="D6637" s="434" t="s">
        <v>13</v>
      </c>
      <c r="I6637" s="434">
        <v>8</v>
      </c>
      <c r="J6637" s="434">
        <v>0</v>
      </c>
      <c r="K6637" s="434">
        <v>1970</v>
      </c>
    </row>
    <row r="6638" spans="1:11" x14ac:dyDescent="0.25">
      <c r="A6638" s="434">
        <v>257253620</v>
      </c>
      <c r="B6638" s="434">
        <v>433682</v>
      </c>
      <c r="C6638" s="434" t="s">
        <v>59</v>
      </c>
      <c r="D6638" s="434" t="s">
        <v>13</v>
      </c>
      <c r="I6638" s="434">
        <v>14</v>
      </c>
      <c r="J6638" s="434">
        <v>0</v>
      </c>
      <c r="K6638" s="434">
        <v>1970</v>
      </c>
    </row>
    <row r="6639" spans="1:11" x14ac:dyDescent="0.25">
      <c r="A6639" s="434">
        <v>257254000</v>
      </c>
      <c r="B6639" s="434">
        <v>1788190</v>
      </c>
      <c r="C6639" s="434" t="s">
        <v>59</v>
      </c>
      <c r="D6639" s="434" t="s">
        <v>13</v>
      </c>
      <c r="E6639" s="434">
        <v>0</v>
      </c>
      <c r="F6639" s="434">
        <v>0</v>
      </c>
      <c r="G6639" s="434">
        <v>0</v>
      </c>
      <c r="H6639" s="434">
        <v>250</v>
      </c>
      <c r="I6639" s="434">
        <v>19.920000000000002</v>
      </c>
      <c r="J6639" s="434">
        <v>0</v>
      </c>
      <c r="K6639" s="434">
        <v>1970</v>
      </c>
    </row>
    <row r="6640" spans="1:11" hidden="1" x14ac:dyDescent="0.25">
      <c r="A6640" s="434">
        <v>257254320</v>
      </c>
      <c r="B6640" s="434">
        <v>133845</v>
      </c>
      <c r="C6640" s="434" t="s">
        <v>61</v>
      </c>
      <c r="D6640" s="434" t="s">
        <v>13</v>
      </c>
      <c r="I6640" s="434">
        <v>17</v>
      </c>
    </row>
    <row r="6641" spans="1:11" hidden="1" x14ac:dyDescent="0.25">
      <c r="A6641" s="434">
        <v>257254500</v>
      </c>
      <c r="B6641" s="434">
        <v>2575058</v>
      </c>
      <c r="C6641" s="434" t="s">
        <v>56</v>
      </c>
      <c r="D6641" s="434" t="s">
        <v>17</v>
      </c>
      <c r="E6641" s="434">
        <v>10</v>
      </c>
      <c r="F6641" s="434">
        <v>438</v>
      </c>
      <c r="G6641" s="434">
        <v>835</v>
      </c>
      <c r="H6641" s="434">
        <v>433</v>
      </c>
      <c r="I6641" s="434">
        <v>48.66</v>
      </c>
      <c r="J6641" s="434">
        <v>0</v>
      </c>
      <c r="K6641" s="434">
        <v>1967</v>
      </c>
    </row>
    <row r="6642" spans="1:11" x14ac:dyDescent="0.25">
      <c r="A6642" s="434">
        <v>257254920</v>
      </c>
      <c r="B6642" s="434">
        <v>2964825</v>
      </c>
      <c r="C6642" s="434" t="s">
        <v>59</v>
      </c>
      <c r="D6642" s="434" t="s">
        <v>13</v>
      </c>
      <c r="I6642" s="434">
        <v>16</v>
      </c>
      <c r="J6642" s="434">
        <v>0</v>
      </c>
      <c r="K6642" s="434">
        <v>1970</v>
      </c>
    </row>
    <row r="6643" spans="1:11" hidden="1" x14ac:dyDescent="0.25">
      <c r="A6643" s="434">
        <v>257255000</v>
      </c>
      <c r="B6643" s="434">
        <v>3604910</v>
      </c>
      <c r="C6643" s="434" t="s">
        <v>51</v>
      </c>
      <c r="D6643" s="434" t="s">
        <v>17</v>
      </c>
      <c r="E6643" s="434">
        <v>14</v>
      </c>
      <c r="F6643" s="434">
        <v>1324</v>
      </c>
      <c r="G6643" s="434">
        <v>1400</v>
      </c>
      <c r="H6643" s="434">
        <v>1226</v>
      </c>
      <c r="I6643" s="434">
        <v>62.07</v>
      </c>
      <c r="J6643" s="434">
        <v>0</v>
      </c>
      <c r="K6643" s="434">
        <v>1970</v>
      </c>
    </row>
    <row r="6644" spans="1:11" hidden="1" x14ac:dyDescent="0.25">
      <c r="A6644" s="434">
        <v>257256000</v>
      </c>
      <c r="B6644" s="434">
        <v>4000714</v>
      </c>
      <c r="C6644" s="434" t="s">
        <v>56</v>
      </c>
      <c r="D6644" s="434" t="s">
        <v>13</v>
      </c>
      <c r="F6644" s="434">
        <v>942</v>
      </c>
      <c r="H6644" s="434">
        <v>176</v>
      </c>
      <c r="I6644" s="434">
        <v>28.38</v>
      </c>
      <c r="K6644" s="434">
        <v>1968</v>
      </c>
    </row>
    <row r="6645" spans="1:11" hidden="1" x14ac:dyDescent="0.25">
      <c r="A6645" s="434">
        <v>257256320</v>
      </c>
      <c r="B6645" s="434">
        <v>129269</v>
      </c>
      <c r="C6645" s="434" t="s">
        <v>61</v>
      </c>
      <c r="D6645" s="434" t="s">
        <v>13</v>
      </c>
      <c r="I6645" s="434">
        <v>10</v>
      </c>
    </row>
    <row r="6646" spans="1:11" hidden="1" x14ac:dyDescent="0.25">
      <c r="A6646" s="434">
        <v>257256400</v>
      </c>
      <c r="B6646" s="434">
        <v>1744276</v>
      </c>
      <c r="C6646" s="434" t="s">
        <v>42</v>
      </c>
      <c r="D6646" s="434" t="s">
        <v>22</v>
      </c>
      <c r="E6646" s="434">
        <v>14</v>
      </c>
      <c r="F6646" s="434">
        <v>2080</v>
      </c>
      <c r="G6646" s="434">
        <v>790</v>
      </c>
      <c r="H6646" s="434">
        <v>2835</v>
      </c>
      <c r="I6646" s="434">
        <v>87.09</v>
      </c>
      <c r="J6646" s="434">
        <v>0</v>
      </c>
      <c r="K6646" s="434">
        <v>1989</v>
      </c>
    </row>
    <row r="6647" spans="1:11" x14ac:dyDescent="0.25">
      <c r="A6647" s="434">
        <v>257256420</v>
      </c>
      <c r="B6647" s="434">
        <v>132074</v>
      </c>
      <c r="C6647" s="434" t="s">
        <v>59</v>
      </c>
      <c r="D6647" s="434" t="s">
        <v>13</v>
      </c>
      <c r="I6647" s="434">
        <v>11</v>
      </c>
      <c r="J6647" s="434">
        <v>0</v>
      </c>
      <c r="K6647" s="434">
        <v>1970</v>
      </c>
    </row>
    <row r="6648" spans="1:11" hidden="1" x14ac:dyDescent="0.25">
      <c r="A6648" s="434">
        <v>257256500</v>
      </c>
      <c r="B6648" s="434">
        <v>1343759</v>
      </c>
      <c r="C6648" s="434" t="s">
        <v>39</v>
      </c>
      <c r="D6648" s="434" t="s">
        <v>17</v>
      </c>
      <c r="E6648" s="434">
        <v>12</v>
      </c>
      <c r="F6648" s="434">
        <v>883</v>
      </c>
      <c r="G6648" s="434">
        <v>508</v>
      </c>
      <c r="H6648" s="434">
        <v>850</v>
      </c>
      <c r="I6648" s="434">
        <v>57.43</v>
      </c>
      <c r="J6648" s="434">
        <v>0</v>
      </c>
      <c r="K6648" s="434">
        <v>1929</v>
      </c>
    </row>
    <row r="6649" spans="1:11" hidden="1" x14ac:dyDescent="0.25">
      <c r="A6649" s="434">
        <v>257257400</v>
      </c>
      <c r="B6649" s="434">
        <v>1169208</v>
      </c>
      <c r="C6649" s="434" t="s">
        <v>42</v>
      </c>
      <c r="D6649" s="434" t="s">
        <v>17</v>
      </c>
      <c r="E6649" s="434">
        <v>13.5</v>
      </c>
      <c r="F6649" s="434">
        <v>721</v>
      </c>
      <c r="G6649" s="434">
        <v>219</v>
      </c>
      <c r="H6649" s="434">
        <v>638</v>
      </c>
      <c r="I6649" s="434">
        <v>56</v>
      </c>
      <c r="J6649" s="434">
        <v>0</v>
      </c>
      <c r="K6649" s="434">
        <v>1986</v>
      </c>
    </row>
    <row r="6650" spans="1:11" x14ac:dyDescent="0.25">
      <c r="A6650" s="434">
        <v>257258000</v>
      </c>
      <c r="B6650" s="434">
        <v>3592462</v>
      </c>
      <c r="C6650" s="434" t="s">
        <v>59</v>
      </c>
      <c r="D6650" s="434" t="s">
        <v>13</v>
      </c>
      <c r="E6650" s="434">
        <v>0</v>
      </c>
      <c r="F6650" s="434">
        <v>610</v>
      </c>
      <c r="G6650" s="434">
        <v>0</v>
      </c>
      <c r="H6650" s="434">
        <v>157</v>
      </c>
      <c r="I6650" s="434">
        <v>22.55</v>
      </c>
      <c r="J6650" s="434">
        <v>0</v>
      </c>
      <c r="K6650" s="434">
        <v>1970</v>
      </c>
    </row>
    <row r="6651" spans="1:11" hidden="1" x14ac:dyDescent="0.25">
      <c r="A6651" s="434">
        <v>257258400</v>
      </c>
      <c r="B6651" s="434">
        <v>1131019</v>
      </c>
      <c r="C6651" s="434" t="s">
        <v>39</v>
      </c>
      <c r="D6651" s="434" t="s">
        <v>13</v>
      </c>
      <c r="E6651" s="434">
        <v>0</v>
      </c>
      <c r="F6651" s="434">
        <v>276</v>
      </c>
      <c r="G6651" s="434">
        <v>60</v>
      </c>
      <c r="H6651" s="434">
        <v>145</v>
      </c>
      <c r="I6651" s="434">
        <v>28.7</v>
      </c>
      <c r="J6651" s="434">
        <v>0</v>
      </c>
      <c r="K6651" s="434">
        <v>1972</v>
      </c>
    </row>
    <row r="6652" spans="1:11" hidden="1" x14ac:dyDescent="0.25">
      <c r="A6652" s="434">
        <v>257258700</v>
      </c>
      <c r="B6652" s="434">
        <v>175692</v>
      </c>
      <c r="C6652" s="434" t="s">
        <v>61</v>
      </c>
      <c r="D6652" s="434" t="s">
        <v>13</v>
      </c>
      <c r="I6652" s="434">
        <v>11</v>
      </c>
      <c r="J6652" s="434">
        <v>0</v>
      </c>
      <c r="K6652" s="434">
        <v>1970</v>
      </c>
    </row>
    <row r="6653" spans="1:11" x14ac:dyDescent="0.25">
      <c r="A6653" s="434">
        <v>257259220</v>
      </c>
      <c r="B6653" s="434">
        <v>444626</v>
      </c>
      <c r="C6653" s="434" t="s">
        <v>59</v>
      </c>
      <c r="D6653" s="434" t="s">
        <v>13</v>
      </c>
      <c r="I6653" s="434">
        <v>9</v>
      </c>
      <c r="J6653" s="434">
        <v>0</v>
      </c>
      <c r="K6653" s="434">
        <v>1970</v>
      </c>
    </row>
    <row r="6654" spans="1:11" x14ac:dyDescent="0.25">
      <c r="A6654" s="434">
        <v>257259320</v>
      </c>
      <c r="B6654" s="434">
        <v>2113006</v>
      </c>
      <c r="C6654" s="434" t="s">
        <v>59</v>
      </c>
      <c r="D6654" s="434" t="s">
        <v>13</v>
      </c>
      <c r="I6654" s="434">
        <v>9</v>
      </c>
      <c r="J6654" s="434">
        <v>0</v>
      </c>
      <c r="K6654" s="434">
        <v>1970</v>
      </c>
    </row>
    <row r="6655" spans="1:11" hidden="1" x14ac:dyDescent="0.25">
      <c r="A6655" s="434">
        <v>257259400</v>
      </c>
      <c r="B6655" s="434">
        <v>539022</v>
      </c>
      <c r="C6655" s="434" t="s">
        <v>42</v>
      </c>
      <c r="D6655" s="434" t="s">
        <v>17</v>
      </c>
      <c r="E6655" s="434">
        <v>0</v>
      </c>
      <c r="F6655" s="434">
        <v>1104</v>
      </c>
      <c r="G6655" s="434">
        <v>0</v>
      </c>
      <c r="H6655" s="434">
        <v>547</v>
      </c>
      <c r="I6655" s="434">
        <v>45.54</v>
      </c>
      <c r="J6655" s="434">
        <v>0</v>
      </c>
      <c r="K6655" s="434">
        <v>1966</v>
      </c>
    </row>
    <row r="6656" spans="1:11" x14ac:dyDescent="0.25">
      <c r="A6656" s="434">
        <v>257260020</v>
      </c>
      <c r="B6656" s="434">
        <v>1204754</v>
      </c>
      <c r="C6656" s="434" t="s">
        <v>59</v>
      </c>
      <c r="D6656" s="434" t="s">
        <v>13</v>
      </c>
      <c r="I6656" s="434">
        <v>14</v>
      </c>
    </row>
    <row r="6657" spans="1:11" hidden="1" x14ac:dyDescent="0.25">
      <c r="A6657" s="434">
        <v>257260500</v>
      </c>
      <c r="B6657" s="434">
        <v>406184</v>
      </c>
      <c r="C6657" s="434" t="s">
        <v>31</v>
      </c>
      <c r="D6657" s="434" t="s">
        <v>17</v>
      </c>
      <c r="E6657" s="434">
        <v>0</v>
      </c>
      <c r="F6657" s="434">
        <v>246</v>
      </c>
      <c r="G6657" s="434">
        <v>407</v>
      </c>
      <c r="H6657" s="434">
        <v>236</v>
      </c>
      <c r="I6657" s="434">
        <v>38.1</v>
      </c>
      <c r="J6657" s="434">
        <v>0</v>
      </c>
      <c r="K6657" s="434">
        <v>1970</v>
      </c>
    </row>
    <row r="6658" spans="1:11" x14ac:dyDescent="0.25">
      <c r="A6658" s="434">
        <v>257260800</v>
      </c>
      <c r="B6658" s="434">
        <v>193678</v>
      </c>
      <c r="C6658" s="434" t="s">
        <v>59</v>
      </c>
      <c r="D6658" s="434" t="s">
        <v>13</v>
      </c>
      <c r="I6658" s="434">
        <v>11</v>
      </c>
      <c r="J6658" s="434">
        <v>0</v>
      </c>
      <c r="K6658" s="434">
        <v>1970</v>
      </c>
    </row>
    <row r="6659" spans="1:11" x14ac:dyDescent="0.25">
      <c r="A6659" s="434">
        <v>257261000</v>
      </c>
      <c r="B6659" s="434">
        <v>3755448</v>
      </c>
      <c r="C6659" s="434" t="s">
        <v>59</v>
      </c>
      <c r="D6659" s="434" t="s">
        <v>17</v>
      </c>
      <c r="E6659" s="434">
        <v>0</v>
      </c>
      <c r="F6659" s="434">
        <v>438</v>
      </c>
      <c r="G6659" s="434">
        <v>0</v>
      </c>
      <c r="H6659" s="434">
        <v>359</v>
      </c>
      <c r="I6659" s="434">
        <v>38.869999999999997</v>
      </c>
      <c r="J6659" s="434">
        <v>0</v>
      </c>
      <c r="K6659" s="434">
        <v>1970</v>
      </c>
    </row>
    <row r="6660" spans="1:11" hidden="1" x14ac:dyDescent="0.25">
      <c r="A6660" s="434">
        <v>257261500</v>
      </c>
      <c r="B6660" s="434">
        <v>2253734</v>
      </c>
      <c r="C6660" s="434" t="s">
        <v>54</v>
      </c>
      <c r="D6660" s="434" t="s">
        <v>17</v>
      </c>
      <c r="E6660" s="434">
        <v>10</v>
      </c>
      <c r="F6660" s="434">
        <v>497</v>
      </c>
      <c r="G6660" s="434">
        <v>190</v>
      </c>
      <c r="H6660" s="434">
        <v>272</v>
      </c>
      <c r="I6660" s="434">
        <v>31.02</v>
      </c>
      <c r="J6660" s="434">
        <v>0</v>
      </c>
      <c r="K6660" s="434">
        <v>1985</v>
      </c>
    </row>
    <row r="6661" spans="1:11" x14ac:dyDescent="0.25">
      <c r="A6661" s="434">
        <v>257261520</v>
      </c>
      <c r="B6661" s="434">
        <v>119200</v>
      </c>
      <c r="C6661" s="434" t="s">
        <v>59</v>
      </c>
      <c r="D6661" s="434" t="s">
        <v>13</v>
      </c>
      <c r="I6661" s="434">
        <v>10</v>
      </c>
      <c r="J6661" s="434">
        <v>0</v>
      </c>
      <c r="K6661" s="434">
        <v>1970</v>
      </c>
    </row>
    <row r="6662" spans="1:11" x14ac:dyDescent="0.25">
      <c r="A6662" s="434">
        <v>257261720</v>
      </c>
      <c r="B6662" s="434">
        <v>89167</v>
      </c>
      <c r="C6662" s="434" t="s">
        <v>59</v>
      </c>
      <c r="D6662" s="434" t="s">
        <v>13</v>
      </c>
      <c r="I6662" s="434">
        <v>10</v>
      </c>
      <c r="J6662" s="434">
        <v>0</v>
      </c>
      <c r="K6662" s="434">
        <v>1970</v>
      </c>
    </row>
    <row r="6663" spans="1:11" hidden="1" x14ac:dyDescent="0.25">
      <c r="A6663" s="434">
        <v>257261800</v>
      </c>
      <c r="B6663" s="434">
        <v>1058626</v>
      </c>
      <c r="C6663" s="434" t="s">
        <v>61</v>
      </c>
      <c r="D6663" s="434" t="s">
        <v>13</v>
      </c>
      <c r="I6663" s="434">
        <v>14</v>
      </c>
    </row>
    <row r="6664" spans="1:11" hidden="1" x14ac:dyDescent="0.25">
      <c r="A6664" s="434">
        <v>257262000</v>
      </c>
      <c r="B6664" s="434">
        <v>2417367</v>
      </c>
      <c r="C6664" s="434" t="s">
        <v>51</v>
      </c>
      <c r="D6664" s="434" t="s">
        <v>17</v>
      </c>
      <c r="E6664" s="434">
        <v>0</v>
      </c>
      <c r="F6664" s="434">
        <v>1360</v>
      </c>
      <c r="G6664" s="434">
        <v>2200</v>
      </c>
      <c r="H6664" s="434">
        <v>1718</v>
      </c>
      <c r="I6664" s="434">
        <v>69.86</v>
      </c>
      <c r="J6664" s="434">
        <v>0</v>
      </c>
      <c r="K6664" s="434">
        <v>1970</v>
      </c>
    </row>
    <row r="6665" spans="1:11" hidden="1" x14ac:dyDescent="0.25">
      <c r="A6665" s="434">
        <v>257262400</v>
      </c>
      <c r="B6665" s="434">
        <v>1976209</v>
      </c>
      <c r="C6665" s="434" t="s">
        <v>42</v>
      </c>
      <c r="D6665" s="434" t="s">
        <v>17</v>
      </c>
      <c r="E6665" s="434">
        <v>12</v>
      </c>
      <c r="F6665" s="434">
        <v>883</v>
      </c>
      <c r="G6665" s="434">
        <v>336</v>
      </c>
      <c r="H6665" s="434">
        <v>813</v>
      </c>
      <c r="I6665" s="434">
        <v>64.31</v>
      </c>
      <c r="J6665" s="434">
        <v>0</v>
      </c>
      <c r="K6665" s="434">
        <v>1979</v>
      </c>
    </row>
    <row r="6666" spans="1:11" hidden="1" x14ac:dyDescent="0.25">
      <c r="A6666" s="434">
        <v>257262500</v>
      </c>
      <c r="B6666" s="434">
        <v>1172427</v>
      </c>
      <c r="C6666" s="434" t="s">
        <v>42</v>
      </c>
      <c r="D6666" s="434" t="s">
        <v>17</v>
      </c>
      <c r="E6666" s="434">
        <v>13</v>
      </c>
      <c r="F6666" s="434">
        <v>1619</v>
      </c>
      <c r="G6666" s="434">
        <v>344</v>
      </c>
      <c r="H6666" s="434">
        <v>1476</v>
      </c>
      <c r="I6666" s="434">
        <v>61.27</v>
      </c>
      <c r="J6666" s="434">
        <v>0</v>
      </c>
      <c r="K6666" s="434">
        <v>1972</v>
      </c>
    </row>
    <row r="6667" spans="1:11" x14ac:dyDescent="0.25">
      <c r="A6667" s="434">
        <v>257263420</v>
      </c>
      <c r="B6667" s="434">
        <v>79772</v>
      </c>
      <c r="C6667" s="434" t="s">
        <v>59</v>
      </c>
      <c r="D6667" s="434" t="s">
        <v>13</v>
      </c>
      <c r="I6667" s="434">
        <v>9</v>
      </c>
      <c r="J6667" s="434">
        <v>0</v>
      </c>
      <c r="K6667" s="434">
        <v>1970</v>
      </c>
    </row>
    <row r="6668" spans="1:11" x14ac:dyDescent="0.25">
      <c r="A6668" s="434">
        <v>257263800</v>
      </c>
      <c r="B6668" s="434">
        <v>948883</v>
      </c>
      <c r="C6668" s="434" t="s">
        <v>59</v>
      </c>
      <c r="D6668" s="434" t="s">
        <v>13</v>
      </c>
      <c r="I6668" s="434">
        <v>9</v>
      </c>
      <c r="J6668" s="434">
        <v>0</v>
      </c>
      <c r="K6668" s="434">
        <v>1970</v>
      </c>
    </row>
    <row r="6669" spans="1:11" hidden="1" x14ac:dyDescent="0.25">
      <c r="A6669" s="434">
        <v>257264400</v>
      </c>
      <c r="B6669" s="434">
        <v>2004601</v>
      </c>
      <c r="C6669" s="434" t="s">
        <v>42</v>
      </c>
      <c r="D6669" s="434" t="s">
        <v>22</v>
      </c>
      <c r="E6669" s="434">
        <v>14.4</v>
      </c>
      <c r="F6669" s="434">
        <v>1693</v>
      </c>
      <c r="G6669" s="434">
        <v>1002</v>
      </c>
      <c r="H6669" s="434">
        <v>1984</v>
      </c>
      <c r="I6669" s="434">
        <v>89.87</v>
      </c>
      <c r="J6669" s="434">
        <v>0</v>
      </c>
      <c r="K6669" s="434">
        <v>1984</v>
      </c>
    </row>
    <row r="6670" spans="1:11" hidden="1" x14ac:dyDescent="0.25">
      <c r="A6670" s="434">
        <v>257264500</v>
      </c>
      <c r="B6670" s="434">
        <v>3366493</v>
      </c>
      <c r="C6670" s="434" t="s">
        <v>54</v>
      </c>
      <c r="D6670" s="434" t="s">
        <v>13</v>
      </c>
      <c r="I6670" s="434">
        <v>15</v>
      </c>
      <c r="J6670" s="434">
        <v>0</v>
      </c>
      <c r="K6670" s="434">
        <v>1970</v>
      </c>
    </row>
    <row r="6671" spans="1:11" hidden="1" x14ac:dyDescent="0.25">
      <c r="A6671" s="434">
        <v>257264600</v>
      </c>
      <c r="B6671" s="434">
        <v>49085</v>
      </c>
      <c r="C6671" s="434" t="s">
        <v>56</v>
      </c>
      <c r="D6671" s="434" t="s">
        <v>13</v>
      </c>
      <c r="I6671" s="434">
        <v>7</v>
      </c>
      <c r="J6671" s="434">
        <v>0</v>
      </c>
      <c r="K6671" s="434">
        <v>1970</v>
      </c>
    </row>
    <row r="6672" spans="1:11" hidden="1" x14ac:dyDescent="0.25">
      <c r="A6672" s="434">
        <v>257265000</v>
      </c>
      <c r="B6672" s="434">
        <v>2609920</v>
      </c>
      <c r="C6672" s="434" t="s">
        <v>56</v>
      </c>
      <c r="D6672" s="434" t="s">
        <v>17</v>
      </c>
      <c r="E6672" s="434">
        <v>11.5</v>
      </c>
      <c r="F6672" s="434">
        <v>736</v>
      </c>
      <c r="G6672" s="434">
        <v>0</v>
      </c>
      <c r="H6672" s="434">
        <v>332</v>
      </c>
      <c r="I6672" s="434">
        <v>30.57</v>
      </c>
      <c r="J6672" s="434">
        <v>0</v>
      </c>
      <c r="K6672" s="434">
        <v>1970</v>
      </c>
    </row>
    <row r="6673" spans="1:11" x14ac:dyDescent="0.25">
      <c r="A6673" s="434">
        <v>257265320</v>
      </c>
      <c r="B6673" s="434">
        <v>404232</v>
      </c>
      <c r="C6673" s="434" t="s">
        <v>59</v>
      </c>
      <c r="D6673" s="434" t="s">
        <v>13</v>
      </c>
      <c r="I6673" s="434">
        <v>15</v>
      </c>
      <c r="J6673" s="434">
        <v>0</v>
      </c>
      <c r="K6673" s="434">
        <v>1970</v>
      </c>
    </row>
    <row r="6674" spans="1:11" x14ac:dyDescent="0.25">
      <c r="A6674" s="434">
        <v>257265600</v>
      </c>
      <c r="B6674" s="434">
        <v>391866</v>
      </c>
      <c r="C6674" s="434" t="s">
        <v>59</v>
      </c>
      <c r="D6674" s="434" t="s">
        <v>13</v>
      </c>
      <c r="I6674" s="434">
        <v>14</v>
      </c>
      <c r="J6674" s="434">
        <v>0</v>
      </c>
      <c r="K6674" s="434">
        <v>1970</v>
      </c>
    </row>
    <row r="6675" spans="1:11" hidden="1" x14ac:dyDescent="0.25">
      <c r="A6675" s="434">
        <v>257266000</v>
      </c>
      <c r="B6675" s="434">
        <v>940072</v>
      </c>
      <c r="C6675" s="434" t="s">
        <v>16</v>
      </c>
      <c r="D6675" s="434" t="s">
        <v>17</v>
      </c>
      <c r="E6675" s="434">
        <v>9.5</v>
      </c>
      <c r="F6675" s="434">
        <v>970</v>
      </c>
      <c r="G6675" s="434">
        <v>796</v>
      </c>
      <c r="H6675" s="434">
        <v>498</v>
      </c>
      <c r="I6675" s="434">
        <v>45</v>
      </c>
      <c r="J6675" s="434">
        <v>767</v>
      </c>
      <c r="K6675" s="434">
        <v>2017</v>
      </c>
    </row>
    <row r="6676" spans="1:11" hidden="1" x14ac:dyDescent="0.25">
      <c r="A6676" s="434">
        <v>257266400</v>
      </c>
      <c r="B6676" s="434">
        <v>1503161</v>
      </c>
      <c r="C6676" s="434" t="s">
        <v>42</v>
      </c>
      <c r="D6676" s="434" t="s">
        <v>17</v>
      </c>
      <c r="E6676" s="434">
        <v>13</v>
      </c>
      <c r="F6676" s="434">
        <v>728</v>
      </c>
      <c r="G6676" s="434">
        <v>163</v>
      </c>
      <c r="H6676" s="434">
        <v>652</v>
      </c>
      <c r="I6676" s="434">
        <v>45</v>
      </c>
      <c r="J6676" s="434">
        <v>0</v>
      </c>
      <c r="K6676" s="434">
        <v>1970</v>
      </c>
    </row>
    <row r="6677" spans="1:11" hidden="1" x14ac:dyDescent="0.25">
      <c r="A6677" s="434">
        <v>257266500</v>
      </c>
      <c r="B6677" s="434">
        <v>3108891</v>
      </c>
      <c r="C6677" s="434" t="s">
        <v>42</v>
      </c>
      <c r="D6677" s="434" t="s">
        <v>17</v>
      </c>
      <c r="E6677" s="434">
        <v>0</v>
      </c>
      <c r="F6677" s="434">
        <v>1471</v>
      </c>
      <c r="G6677" s="434">
        <v>460</v>
      </c>
      <c r="H6677" s="434">
        <v>2490</v>
      </c>
      <c r="I6677" s="434">
        <v>69</v>
      </c>
      <c r="J6677" s="434">
        <v>0</v>
      </c>
      <c r="K6677" s="434">
        <v>1992</v>
      </c>
    </row>
    <row r="6678" spans="1:11" hidden="1" x14ac:dyDescent="0.25">
      <c r="A6678" s="434">
        <v>257266600</v>
      </c>
      <c r="B6678" s="434">
        <v>51518</v>
      </c>
      <c r="C6678" s="434" t="s">
        <v>61</v>
      </c>
      <c r="D6678" s="434" t="s">
        <v>13</v>
      </c>
      <c r="I6678" s="434">
        <v>10</v>
      </c>
      <c r="J6678" s="434">
        <v>0</v>
      </c>
      <c r="K6678" s="434">
        <v>1970</v>
      </c>
    </row>
    <row r="6679" spans="1:11" x14ac:dyDescent="0.25">
      <c r="A6679" s="434">
        <v>257266920</v>
      </c>
      <c r="B6679" s="434">
        <v>218948</v>
      </c>
      <c r="C6679" s="434" t="s">
        <v>59</v>
      </c>
      <c r="D6679" s="434" t="s">
        <v>13</v>
      </c>
      <c r="I6679" s="434">
        <v>13</v>
      </c>
      <c r="J6679" s="434">
        <v>0</v>
      </c>
      <c r="K6679" s="434">
        <v>1970</v>
      </c>
    </row>
    <row r="6680" spans="1:11" x14ac:dyDescent="0.25">
      <c r="A6680" s="434">
        <v>257267000</v>
      </c>
      <c r="B6680" s="434">
        <v>361892</v>
      </c>
      <c r="C6680" s="434" t="s">
        <v>59</v>
      </c>
      <c r="D6680" s="434" t="s">
        <v>22</v>
      </c>
      <c r="E6680" s="434">
        <v>0</v>
      </c>
      <c r="F6680" s="434">
        <v>4080</v>
      </c>
      <c r="G6680" s="434">
        <v>1950</v>
      </c>
      <c r="H6680" s="434">
        <v>4129</v>
      </c>
      <c r="I6680" s="434">
        <v>80.400000000000006</v>
      </c>
      <c r="J6680" s="434">
        <v>0</v>
      </c>
      <c r="K6680" s="434">
        <v>1970</v>
      </c>
    </row>
    <row r="6681" spans="1:11" hidden="1" x14ac:dyDescent="0.25">
      <c r="A6681" s="434">
        <v>257267400</v>
      </c>
      <c r="B6681" s="434">
        <v>1203277</v>
      </c>
      <c r="C6681" s="434" t="s">
        <v>42</v>
      </c>
      <c r="D6681" s="434" t="s">
        <v>17</v>
      </c>
      <c r="E6681" s="434">
        <v>0</v>
      </c>
      <c r="F6681" s="434">
        <v>508</v>
      </c>
      <c r="G6681" s="434">
        <v>86</v>
      </c>
      <c r="H6681" s="434">
        <v>346</v>
      </c>
      <c r="I6681" s="434">
        <v>49.08</v>
      </c>
      <c r="J6681" s="434">
        <v>0</v>
      </c>
      <c r="K6681" s="434">
        <v>1968</v>
      </c>
    </row>
    <row r="6682" spans="1:11" hidden="1" x14ac:dyDescent="0.25">
      <c r="A6682" s="434">
        <v>257267700</v>
      </c>
      <c r="B6682" s="434">
        <v>90594</v>
      </c>
      <c r="C6682" s="434" t="s">
        <v>56</v>
      </c>
      <c r="D6682" s="434" t="s">
        <v>13</v>
      </c>
      <c r="I6682" s="434">
        <v>13</v>
      </c>
      <c r="J6682" s="434">
        <v>0</v>
      </c>
      <c r="K6682" s="434">
        <v>1970</v>
      </c>
    </row>
    <row r="6683" spans="1:11" hidden="1" x14ac:dyDescent="0.25">
      <c r="A6683" s="434">
        <v>257267900</v>
      </c>
      <c r="B6683" s="434">
        <v>442</v>
      </c>
      <c r="C6683" s="434" t="s">
        <v>61</v>
      </c>
      <c r="D6683" s="434" t="s">
        <v>13</v>
      </c>
      <c r="I6683" s="434">
        <v>18</v>
      </c>
      <c r="J6683" s="434">
        <v>0</v>
      </c>
      <c r="K6683" s="434">
        <v>1970</v>
      </c>
    </row>
    <row r="6684" spans="1:11" hidden="1" x14ac:dyDescent="0.25">
      <c r="A6684" s="434">
        <v>257268000</v>
      </c>
      <c r="B6684" s="434">
        <v>239853</v>
      </c>
      <c r="C6684" s="434" t="s">
        <v>31</v>
      </c>
      <c r="D6684" s="434" t="s">
        <v>22</v>
      </c>
      <c r="E6684" s="434">
        <v>12.5</v>
      </c>
      <c r="F6684" s="434">
        <v>1850</v>
      </c>
      <c r="G6684" s="434">
        <v>3284</v>
      </c>
      <c r="H6684" s="434">
        <v>2561</v>
      </c>
      <c r="I6684" s="434">
        <v>87.96</v>
      </c>
      <c r="J6684" s="434">
        <v>0</v>
      </c>
      <c r="K6684" s="434">
        <v>1970</v>
      </c>
    </row>
    <row r="6685" spans="1:11" hidden="1" x14ac:dyDescent="0.25">
      <c r="A6685" s="434">
        <v>257268700</v>
      </c>
      <c r="B6685" s="434">
        <v>1353678</v>
      </c>
      <c r="C6685" s="434" t="s">
        <v>42</v>
      </c>
      <c r="D6685" s="434" t="s">
        <v>22</v>
      </c>
      <c r="E6685" s="434">
        <v>15</v>
      </c>
      <c r="F6685" s="434">
        <v>1800</v>
      </c>
      <c r="G6685" s="434">
        <v>900</v>
      </c>
      <c r="H6685" s="434">
        <v>1587</v>
      </c>
      <c r="I6685" s="434">
        <v>87.69</v>
      </c>
      <c r="J6685" s="434">
        <v>0</v>
      </c>
      <c r="K6685" s="434">
        <v>1989</v>
      </c>
    </row>
    <row r="6686" spans="1:11" hidden="1" x14ac:dyDescent="0.25">
      <c r="A6686" s="434">
        <v>257269000</v>
      </c>
      <c r="B6686" s="434">
        <v>249491</v>
      </c>
      <c r="C6686" s="434" t="s">
        <v>51</v>
      </c>
      <c r="D6686" s="434" t="s">
        <v>22</v>
      </c>
      <c r="E6686" s="434">
        <v>0</v>
      </c>
      <c r="F6686" s="434">
        <v>0</v>
      </c>
      <c r="G6686" s="434">
        <v>0</v>
      </c>
      <c r="H6686" s="434">
        <v>4632</v>
      </c>
      <c r="I6686" s="434">
        <v>80</v>
      </c>
      <c r="J6686" s="434">
        <v>0</v>
      </c>
      <c r="K6686" s="434">
        <v>1970</v>
      </c>
    </row>
    <row r="6687" spans="1:11" x14ac:dyDescent="0.25">
      <c r="A6687" s="434">
        <v>257269420</v>
      </c>
      <c r="B6687" s="434">
        <v>1745497</v>
      </c>
      <c r="C6687" s="434" t="s">
        <v>59</v>
      </c>
      <c r="D6687" s="434" t="s">
        <v>13</v>
      </c>
      <c r="I6687" s="434">
        <v>16</v>
      </c>
      <c r="J6687" s="434">
        <v>0</v>
      </c>
      <c r="K6687" s="434">
        <v>1970</v>
      </c>
    </row>
    <row r="6688" spans="1:11" hidden="1" x14ac:dyDescent="0.25">
      <c r="A6688" s="434">
        <v>257269500</v>
      </c>
      <c r="B6688" s="434">
        <v>1283193</v>
      </c>
      <c r="C6688" s="434" t="s">
        <v>54</v>
      </c>
      <c r="D6688" s="434" t="s">
        <v>13</v>
      </c>
      <c r="E6688" s="434">
        <v>0</v>
      </c>
      <c r="F6688" s="434">
        <v>707</v>
      </c>
      <c r="G6688" s="434">
        <v>0</v>
      </c>
      <c r="H6688" s="434">
        <v>148</v>
      </c>
      <c r="I6688" s="434">
        <v>27.88</v>
      </c>
      <c r="J6688" s="434">
        <v>0</v>
      </c>
      <c r="K6688" s="434">
        <v>1958</v>
      </c>
    </row>
    <row r="6689" spans="1:11" hidden="1" x14ac:dyDescent="0.25">
      <c r="A6689" s="434">
        <v>257269700</v>
      </c>
      <c r="B6689" s="434">
        <v>327202</v>
      </c>
      <c r="C6689" s="434" t="s">
        <v>61</v>
      </c>
      <c r="D6689" s="434" t="s">
        <v>13</v>
      </c>
      <c r="I6689" s="434">
        <v>12</v>
      </c>
      <c r="J6689" s="434">
        <v>0</v>
      </c>
      <c r="K6689" s="434">
        <v>1970</v>
      </c>
    </row>
    <row r="6690" spans="1:11" hidden="1" x14ac:dyDescent="0.25">
      <c r="A6690" s="434">
        <v>257270000</v>
      </c>
      <c r="B6690" s="434">
        <v>214018</v>
      </c>
      <c r="C6690" s="434" t="s">
        <v>46</v>
      </c>
      <c r="D6690" s="434" t="s">
        <v>22</v>
      </c>
      <c r="E6690" s="434">
        <v>13</v>
      </c>
      <c r="F6690" s="434">
        <v>7680</v>
      </c>
      <c r="G6690" s="434">
        <v>4081</v>
      </c>
      <c r="H6690" s="434">
        <v>3706</v>
      </c>
      <c r="I6690" s="434">
        <v>85.8</v>
      </c>
      <c r="J6690" s="434">
        <v>0</v>
      </c>
      <c r="K6690" s="434">
        <v>1970</v>
      </c>
    </row>
    <row r="6691" spans="1:11" x14ac:dyDescent="0.25">
      <c r="A6691" s="434">
        <v>257270120</v>
      </c>
      <c r="B6691" s="434">
        <v>674101</v>
      </c>
      <c r="C6691" s="434" t="s">
        <v>59</v>
      </c>
      <c r="D6691" s="434" t="s">
        <v>13</v>
      </c>
      <c r="I6691" s="434">
        <v>9</v>
      </c>
      <c r="J6691" s="434">
        <v>0</v>
      </c>
      <c r="K6691" s="434">
        <v>1970</v>
      </c>
    </row>
    <row r="6692" spans="1:11" hidden="1" x14ac:dyDescent="0.25">
      <c r="A6692" s="434">
        <v>257271000</v>
      </c>
      <c r="B6692" s="434">
        <v>315833</v>
      </c>
      <c r="C6692" s="434" t="s">
        <v>48</v>
      </c>
      <c r="D6692" s="434" t="s">
        <v>25</v>
      </c>
      <c r="E6692" s="434">
        <v>14</v>
      </c>
      <c r="F6692" s="434">
        <v>13720</v>
      </c>
      <c r="G6692" s="434">
        <v>6555</v>
      </c>
      <c r="H6692" s="434">
        <v>7530</v>
      </c>
      <c r="I6692" s="434">
        <v>106.6</v>
      </c>
      <c r="J6692" s="434">
        <v>0</v>
      </c>
      <c r="K6692" s="434">
        <v>1970</v>
      </c>
    </row>
    <row r="6693" spans="1:11" hidden="1" x14ac:dyDescent="0.25">
      <c r="A6693" s="434">
        <v>257271500</v>
      </c>
      <c r="B6693" s="434">
        <v>290706</v>
      </c>
      <c r="C6693" s="434" t="s">
        <v>31</v>
      </c>
      <c r="D6693" s="434" t="s">
        <v>17</v>
      </c>
      <c r="E6693" s="434">
        <v>11.5</v>
      </c>
      <c r="F6693" s="434">
        <v>375</v>
      </c>
      <c r="G6693" s="434">
        <v>869</v>
      </c>
      <c r="H6693" s="434">
        <v>741</v>
      </c>
      <c r="I6693" s="434">
        <v>54.81</v>
      </c>
      <c r="J6693" s="434">
        <v>0</v>
      </c>
      <c r="K6693" s="434">
        <v>1966</v>
      </c>
    </row>
    <row r="6694" spans="1:11" x14ac:dyDescent="0.25">
      <c r="A6694" s="434">
        <v>257271520</v>
      </c>
      <c r="B6694" s="434">
        <v>2622519</v>
      </c>
      <c r="C6694" s="434" t="s">
        <v>59</v>
      </c>
      <c r="D6694" s="434" t="s">
        <v>13</v>
      </c>
      <c r="I6694" s="434">
        <v>10</v>
      </c>
      <c r="J6694" s="434">
        <v>0</v>
      </c>
      <c r="K6694" s="434">
        <v>1970</v>
      </c>
    </row>
    <row r="6695" spans="1:11" x14ac:dyDescent="0.25">
      <c r="A6695" s="434">
        <v>257271600</v>
      </c>
      <c r="B6695" s="434">
        <v>1843105</v>
      </c>
      <c r="C6695" s="434" t="s">
        <v>59</v>
      </c>
      <c r="D6695" s="434" t="s">
        <v>17</v>
      </c>
      <c r="E6695" s="434">
        <v>0</v>
      </c>
      <c r="F6695" s="434">
        <v>3825</v>
      </c>
      <c r="G6695" s="434">
        <v>1500</v>
      </c>
      <c r="H6695" s="434">
        <v>3104</v>
      </c>
      <c r="I6695" s="434">
        <v>69.900000000000006</v>
      </c>
      <c r="J6695" s="434">
        <v>0</v>
      </c>
      <c r="K6695" s="434">
        <v>1970</v>
      </c>
    </row>
    <row r="6696" spans="1:11" x14ac:dyDescent="0.25">
      <c r="A6696" s="434">
        <v>257271620</v>
      </c>
      <c r="B6696" s="434">
        <v>483931</v>
      </c>
      <c r="C6696" s="434" t="s">
        <v>59</v>
      </c>
      <c r="D6696" s="434" t="s">
        <v>13</v>
      </c>
      <c r="I6696" s="434">
        <v>10</v>
      </c>
      <c r="J6696" s="434">
        <v>0</v>
      </c>
      <c r="K6696" s="434">
        <v>1970</v>
      </c>
    </row>
    <row r="6697" spans="1:11" hidden="1" x14ac:dyDescent="0.25">
      <c r="A6697" s="434">
        <v>257271900</v>
      </c>
      <c r="B6697" s="434">
        <v>186255</v>
      </c>
      <c r="C6697" s="434" t="s">
        <v>61</v>
      </c>
      <c r="D6697" s="434" t="s">
        <v>13</v>
      </c>
      <c r="I6697" s="434">
        <v>24</v>
      </c>
      <c r="J6697" s="434">
        <v>0</v>
      </c>
      <c r="K6697" s="434">
        <v>1970</v>
      </c>
    </row>
    <row r="6698" spans="1:11" x14ac:dyDescent="0.25">
      <c r="A6698" s="434">
        <v>257271920</v>
      </c>
      <c r="B6698" s="434">
        <v>320671</v>
      </c>
      <c r="C6698" s="434" t="s">
        <v>59</v>
      </c>
      <c r="D6698" s="434" t="s">
        <v>13</v>
      </c>
      <c r="I6698" s="434">
        <v>10</v>
      </c>
    </row>
    <row r="6699" spans="1:11" hidden="1" x14ac:dyDescent="0.25">
      <c r="A6699" s="434">
        <v>257272500</v>
      </c>
      <c r="B6699" s="434">
        <v>555150</v>
      </c>
      <c r="C6699" s="434" t="s">
        <v>42</v>
      </c>
      <c r="D6699" s="434" t="s">
        <v>17</v>
      </c>
      <c r="E6699" s="434">
        <v>11</v>
      </c>
      <c r="F6699" s="434">
        <v>728</v>
      </c>
      <c r="G6699" s="434">
        <v>51</v>
      </c>
      <c r="H6699" s="434">
        <v>686</v>
      </c>
      <c r="I6699" s="434">
        <v>40.770000000000003</v>
      </c>
      <c r="J6699" s="434">
        <v>0</v>
      </c>
      <c r="K6699" s="434">
        <v>1970</v>
      </c>
    </row>
    <row r="6700" spans="1:11" x14ac:dyDescent="0.25">
      <c r="A6700" s="434">
        <v>257272520</v>
      </c>
      <c r="B6700" s="434">
        <v>344537</v>
      </c>
      <c r="C6700" s="434" t="s">
        <v>59</v>
      </c>
      <c r="D6700" s="434" t="s">
        <v>13</v>
      </c>
      <c r="I6700" s="434">
        <v>9</v>
      </c>
      <c r="J6700" s="434">
        <v>0</v>
      </c>
      <c r="K6700" s="434">
        <v>1970</v>
      </c>
    </row>
    <row r="6701" spans="1:11" hidden="1" x14ac:dyDescent="0.25">
      <c r="A6701" s="434">
        <v>257272600</v>
      </c>
      <c r="B6701" s="434">
        <v>99842</v>
      </c>
      <c r="C6701" s="434" t="s">
        <v>61</v>
      </c>
      <c r="D6701" s="434" t="s">
        <v>13</v>
      </c>
      <c r="I6701" s="434">
        <v>9</v>
      </c>
      <c r="J6701" s="434">
        <v>0</v>
      </c>
      <c r="K6701" s="434">
        <v>1970</v>
      </c>
    </row>
    <row r="6702" spans="1:11" x14ac:dyDescent="0.25">
      <c r="A6702" s="434">
        <v>257272900</v>
      </c>
      <c r="B6702" s="434">
        <v>782658</v>
      </c>
      <c r="C6702" s="434" t="s">
        <v>59</v>
      </c>
      <c r="D6702" s="434" t="s">
        <v>13</v>
      </c>
      <c r="I6702" s="434">
        <v>11</v>
      </c>
      <c r="J6702" s="434">
        <v>0</v>
      </c>
      <c r="K6702" s="434">
        <v>1970</v>
      </c>
    </row>
    <row r="6703" spans="1:11" hidden="1" x14ac:dyDescent="0.25">
      <c r="A6703" s="434">
        <v>257273400</v>
      </c>
      <c r="B6703" s="434">
        <v>3346338</v>
      </c>
      <c r="C6703" s="434" t="s">
        <v>42</v>
      </c>
      <c r="D6703" s="434" t="s">
        <v>17</v>
      </c>
      <c r="E6703" s="434">
        <v>0</v>
      </c>
      <c r="F6703" s="434">
        <v>736</v>
      </c>
      <c r="G6703" s="434">
        <v>161</v>
      </c>
      <c r="H6703" s="434">
        <v>644</v>
      </c>
      <c r="I6703" s="434">
        <v>48.52</v>
      </c>
      <c r="J6703" s="434">
        <v>0</v>
      </c>
      <c r="K6703" s="434">
        <v>1978</v>
      </c>
    </row>
    <row r="6704" spans="1:11" x14ac:dyDescent="0.25">
      <c r="A6704" s="434">
        <v>257273620</v>
      </c>
      <c r="B6704" s="434">
        <v>93191</v>
      </c>
      <c r="C6704" s="434" t="s">
        <v>59</v>
      </c>
      <c r="D6704" s="434" t="s">
        <v>13</v>
      </c>
      <c r="I6704" s="434">
        <v>10</v>
      </c>
      <c r="J6704" s="434">
        <v>0</v>
      </c>
      <c r="K6704" s="434">
        <v>1970</v>
      </c>
    </row>
    <row r="6705" spans="1:11" hidden="1" x14ac:dyDescent="0.25">
      <c r="A6705" s="434">
        <v>257273800</v>
      </c>
      <c r="B6705" s="434">
        <v>2932033</v>
      </c>
      <c r="C6705" s="434" t="s">
        <v>48</v>
      </c>
      <c r="D6705" s="434" t="s">
        <v>13</v>
      </c>
      <c r="I6705" s="434">
        <v>17</v>
      </c>
      <c r="J6705" s="434">
        <v>0</v>
      </c>
      <c r="K6705" s="434">
        <v>1970</v>
      </c>
    </row>
    <row r="6706" spans="1:11" hidden="1" x14ac:dyDescent="0.25">
      <c r="A6706" s="434">
        <v>257273900</v>
      </c>
      <c r="B6706" s="434">
        <v>3525762</v>
      </c>
      <c r="C6706" s="434" t="s">
        <v>51</v>
      </c>
      <c r="D6706" s="434" t="s">
        <v>13</v>
      </c>
      <c r="E6706" s="434">
        <v>0</v>
      </c>
      <c r="F6706" s="434">
        <v>578</v>
      </c>
      <c r="G6706" s="434">
        <v>330</v>
      </c>
      <c r="H6706" s="434">
        <v>452</v>
      </c>
      <c r="I6706" s="434">
        <v>26.82</v>
      </c>
      <c r="J6706" s="434">
        <v>0</v>
      </c>
      <c r="K6706" s="434">
        <v>1970</v>
      </c>
    </row>
    <row r="6707" spans="1:11" hidden="1" x14ac:dyDescent="0.25">
      <c r="A6707" s="434">
        <v>257274000</v>
      </c>
      <c r="B6707" s="434">
        <v>3601203</v>
      </c>
      <c r="C6707" s="434" t="s">
        <v>42</v>
      </c>
      <c r="D6707" s="434" t="s">
        <v>17</v>
      </c>
      <c r="E6707" s="434">
        <v>10.3</v>
      </c>
      <c r="F6707" s="434">
        <v>1764</v>
      </c>
      <c r="G6707" s="434">
        <v>350</v>
      </c>
      <c r="H6707" s="434">
        <v>884</v>
      </c>
      <c r="I6707" s="434">
        <v>64.2</v>
      </c>
      <c r="J6707" s="434">
        <v>0</v>
      </c>
      <c r="K6707" s="434">
        <v>2007</v>
      </c>
    </row>
    <row r="6708" spans="1:11" hidden="1" x14ac:dyDescent="0.25">
      <c r="A6708" s="434">
        <v>257274400</v>
      </c>
      <c r="B6708" s="434">
        <v>856703</v>
      </c>
      <c r="C6708" s="434" t="s">
        <v>39</v>
      </c>
      <c r="D6708" s="434" t="s">
        <v>17</v>
      </c>
      <c r="E6708" s="434">
        <v>11</v>
      </c>
      <c r="F6708" s="434">
        <v>485</v>
      </c>
      <c r="G6708" s="434">
        <v>0</v>
      </c>
      <c r="H6708" s="434">
        <v>313</v>
      </c>
      <c r="I6708" s="434">
        <v>42.25</v>
      </c>
      <c r="J6708" s="434">
        <v>0</v>
      </c>
      <c r="K6708" s="434">
        <v>1970</v>
      </c>
    </row>
    <row r="6709" spans="1:11" hidden="1" x14ac:dyDescent="0.25">
      <c r="A6709" s="434">
        <v>257275000</v>
      </c>
      <c r="B6709" s="434">
        <v>194899</v>
      </c>
      <c r="C6709" s="434" t="s">
        <v>56</v>
      </c>
      <c r="D6709" s="434" t="s">
        <v>25</v>
      </c>
      <c r="E6709" s="434">
        <v>12</v>
      </c>
      <c r="F6709" s="434">
        <v>15000</v>
      </c>
      <c r="G6709" s="434">
        <v>3613</v>
      </c>
      <c r="H6709" s="434">
        <v>9145</v>
      </c>
      <c r="I6709" s="434">
        <v>100.38200000000001</v>
      </c>
      <c r="J6709" s="434">
        <v>0</v>
      </c>
      <c r="K6709" s="434">
        <v>2017</v>
      </c>
    </row>
    <row r="6710" spans="1:11" hidden="1" x14ac:dyDescent="0.25">
      <c r="A6710" s="434">
        <v>257275400</v>
      </c>
      <c r="B6710" s="434">
        <v>2757042</v>
      </c>
      <c r="C6710" s="434" t="s">
        <v>42</v>
      </c>
      <c r="D6710" s="434" t="s">
        <v>17</v>
      </c>
      <c r="E6710" s="434">
        <v>0</v>
      </c>
      <c r="F6710" s="434">
        <v>607</v>
      </c>
      <c r="G6710" s="434">
        <v>203</v>
      </c>
      <c r="H6710" s="434">
        <v>560</v>
      </c>
      <c r="I6710" s="434">
        <v>48.97</v>
      </c>
      <c r="J6710" s="434">
        <v>0</v>
      </c>
      <c r="K6710" s="434">
        <v>1974</v>
      </c>
    </row>
    <row r="6711" spans="1:11" hidden="1" x14ac:dyDescent="0.25">
      <c r="A6711" s="434">
        <v>257275700</v>
      </c>
      <c r="B6711" s="434">
        <v>840162</v>
      </c>
      <c r="C6711" s="434" t="s">
        <v>54</v>
      </c>
      <c r="D6711" s="434" t="s">
        <v>13</v>
      </c>
      <c r="I6711" s="434">
        <v>13</v>
      </c>
      <c r="J6711" s="434">
        <v>0</v>
      </c>
      <c r="K6711" s="434">
        <v>1970</v>
      </c>
    </row>
    <row r="6712" spans="1:11" hidden="1" x14ac:dyDescent="0.25">
      <c r="A6712" s="434">
        <v>257275800</v>
      </c>
      <c r="B6712" s="434">
        <v>2331104</v>
      </c>
      <c r="C6712" s="434" t="s">
        <v>56</v>
      </c>
      <c r="D6712" s="434" t="s">
        <v>13</v>
      </c>
      <c r="I6712" s="434">
        <v>16</v>
      </c>
      <c r="J6712" s="434">
        <v>0</v>
      </c>
      <c r="K6712" s="434">
        <v>1970</v>
      </c>
    </row>
    <row r="6713" spans="1:11" hidden="1" x14ac:dyDescent="0.25">
      <c r="A6713" s="434">
        <v>257276000</v>
      </c>
      <c r="B6713" s="434">
        <v>675850</v>
      </c>
      <c r="C6713" s="434" t="s">
        <v>39</v>
      </c>
      <c r="D6713" s="434" t="s">
        <v>22</v>
      </c>
      <c r="E6713" s="434">
        <v>13</v>
      </c>
      <c r="F6713" s="434">
        <v>2206</v>
      </c>
      <c r="G6713" s="434">
        <v>656</v>
      </c>
      <c r="H6713" s="434">
        <v>2191</v>
      </c>
      <c r="I6713" s="434">
        <v>88.78</v>
      </c>
      <c r="J6713" s="434">
        <v>0</v>
      </c>
      <c r="K6713" s="434">
        <v>1956</v>
      </c>
    </row>
    <row r="6714" spans="1:11" hidden="1" x14ac:dyDescent="0.25">
      <c r="A6714" s="434">
        <v>257276400</v>
      </c>
      <c r="B6714" s="434">
        <v>2824225</v>
      </c>
      <c r="C6714" s="434" t="s">
        <v>42</v>
      </c>
      <c r="D6714" s="434" t="s">
        <v>17</v>
      </c>
      <c r="E6714" s="434">
        <v>0</v>
      </c>
      <c r="F6714" s="434">
        <v>736</v>
      </c>
      <c r="G6714" s="434">
        <v>15</v>
      </c>
      <c r="H6714" s="434">
        <v>874</v>
      </c>
      <c r="I6714" s="434">
        <v>46.61</v>
      </c>
      <c r="J6714" s="434">
        <v>0</v>
      </c>
      <c r="K6714" s="434">
        <v>1978</v>
      </c>
    </row>
    <row r="6715" spans="1:11" x14ac:dyDescent="0.25">
      <c r="A6715" s="434">
        <v>257276500</v>
      </c>
      <c r="B6715" s="434">
        <v>196294</v>
      </c>
      <c r="C6715" s="434" t="s">
        <v>59</v>
      </c>
      <c r="D6715" s="434" t="s">
        <v>13</v>
      </c>
      <c r="I6715" s="434">
        <v>9</v>
      </c>
      <c r="J6715" s="434">
        <v>0</v>
      </c>
      <c r="K6715" s="434">
        <v>1970</v>
      </c>
    </row>
    <row r="6716" spans="1:11" hidden="1" x14ac:dyDescent="0.25">
      <c r="A6716" s="434">
        <v>257277000</v>
      </c>
      <c r="B6716" s="434">
        <v>1003016</v>
      </c>
      <c r="C6716" s="434" t="s">
        <v>31</v>
      </c>
      <c r="D6716" s="434" t="s">
        <v>29</v>
      </c>
      <c r="E6716" s="434">
        <v>14.5</v>
      </c>
      <c r="F6716" s="434">
        <v>8045</v>
      </c>
      <c r="G6716" s="434">
        <v>51687</v>
      </c>
      <c r="H6716" s="434">
        <v>29841</v>
      </c>
      <c r="I6716" s="434">
        <v>188.5</v>
      </c>
      <c r="J6716" s="434">
        <v>0</v>
      </c>
      <c r="K6716" s="434">
        <v>2010</v>
      </c>
    </row>
    <row r="6717" spans="1:11" hidden="1" x14ac:dyDescent="0.25">
      <c r="A6717" s="434">
        <v>257277400</v>
      </c>
      <c r="B6717" s="434">
        <v>4107615</v>
      </c>
      <c r="C6717" s="434" t="s">
        <v>42</v>
      </c>
      <c r="D6717" s="434" t="s">
        <v>17</v>
      </c>
      <c r="E6717" s="434">
        <v>0</v>
      </c>
      <c r="F6717" s="434">
        <v>353</v>
      </c>
      <c r="G6717" s="434">
        <v>116</v>
      </c>
      <c r="H6717" s="434">
        <v>465</v>
      </c>
      <c r="I6717" s="434">
        <v>38.18</v>
      </c>
      <c r="J6717" s="434">
        <v>0</v>
      </c>
      <c r="K6717" s="434">
        <v>1956</v>
      </c>
    </row>
    <row r="6718" spans="1:11" hidden="1" x14ac:dyDescent="0.25">
      <c r="A6718" s="434">
        <v>257277500</v>
      </c>
      <c r="B6718" s="434">
        <v>2790476</v>
      </c>
      <c r="C6718" s="434" t="s">
        <v>42</v>
      </c>
      <c r="D6718" s="434" t="s">
        <v>17</v>
      </c>
      <c r="E6718" s="434">
        <v>13</v>
      </c>
      <c r="F6718" s="434">
        <v>1250</v>
      </c>
      <c r="G6718" s="434">
        <v>305</v>
      </c>
      <c r="H6718" s="434">
        <v>1596</v>
      </c>
      <c r="I6718" s="434">
        <v>64.849999999999994</v>
      </c>
      <c r="J6718" s="434">
        <v>0</v>
      </c>
      <c r="K6718" s="434">
        <v>1970</v>
      </c>
    </row>
    <row r="6719" spans="1:11" x14ac:dyDescent="0.25">
      <c r="A6719" s="434">
        <v>257277520</v>
      </c>
      <c r="B6719" s="434">
        <v>644337</v>
      </c>
      <c r="C6719" s="434" t="s">
        <v>59</v>
      </c>
      <c r="D6719" s="434" t="s">
        <v>13</v>
      </c>
      <c r="I6719" s="434">
        <v>9</v>
      </c>
      <c r="J6719" s="434">
        <v>0</v>
      </c>
      <c r="K6719" s="434">
        <v>1970</v>
      </c>
    </row>
    <row r="6720" spans="1:11" x14ac:dyDescent="0.25">
      <c r="A6720" s="434">
        <v>257278020</v>
      </c>
      <c r="B6720" s="434">
        <v>387856</v>
      </c>
      <c r="C6720" s="434" t="s">
        <v>59</v>
      </c>
      <c r="D6720" s="434" t="s">
        <v>13</v>
      </c>
      <c r="I6720" s="434">
        <v>11</v>
      </c>
      <c r="J6720" s="434">
        <v>0</v>
      </c>
      <c r="K6720" s="434">
        <v>1970</v>
      </c>
    </row>
    <row r="6721" spans="1:11" hidden="1" x14ac:dyDescent="0.25">
      <c r="A6721" s="434">
        <v>257278400</v>
      </c>
      <c r="B6721" s="434">
        <v>1933641</v>
      </c>
      <c r="C6721" s="434" t="s">
        <v>42</v>
      </c>
      <c r="D6721" s="434" t="s">
        <v>17</v>
      </c>
      <c r="E6721" s="434">
        <v>12</v>
      </c>
      <c r="F6721" s="434">
        <v>920</v>
      </c>
      <c r="G6721" s="434">
        <v>336</v>
      </c>
      <c r="H6721" s="434">
        <v>772</v>
      </c>
      <c r="I6721" s="434">
        <v>64.31</v>
      </c>
      <c r="J6721" s="434">
        <v>0</v>
      </c>
      <c r="K6721" s="434">
        <v>1978</v>
      </c>
    </row>
    <row r="6722" spans="1:11" hidden="1" x14ac:dyDescent="0.25">
      <c r="A6722" s="434">
        <v>257278600</v>
      </c>
      <c r="B6722" s="434">
        <v>77532</v>
      </c>
      <c r="C6722" s="434" t="s">
        <v>61</v>
      </c>
      <c r="D6722" s="434" t="s">
        <v>13</v>
      </c>
      <c r="I6722" s="434">
        <v>17</v>
      </c>
      <c r="J6722" s="434">
        <v>0</v>
      </c>
      <c r="K6722" s="434">
        <v>1970</v>
      </c>
    </row>
    <row r="6723" spans="1:11" hidden="1" x14ac:dyDescent="0.25">
      <c r="A6723" s="434">
        <v>257278820</v>
      </c>
      <c r="B6723" s="434">
        <v>37872</v>
      </c>
      <c r="C6723" s="434" t="s">
        <v>56</v>
      </c>
      <c r="D6723" s="434" t="s">
        <v>13</v>
      </c>
      <c r="I6723" s="434">
        <v>10</v>
      </c>
      <c r="J6723" s="434">
        <v>0</v>
      </c>
      <c r="K6723" s="434">
        <v>1970</v>
      </c>
    </row>
    <row r="6724" spans="1:11" hidden="1" x14ac:dyDescent="0.25">
      <c r="A6724" s="434">
        <v>257279000</v>
      </c>
      <c r="B6724" s="434">
        <v>3590681</v>
      </c>
      <c r="C6724" s="434" t="s">
        <v>42</v>
      </c>
      <c r="D6724" s="434" t="s">
        <v>17</v>
      </c>
      <c r="E6724" s="434">
        <v>9.9</v>
      </c>
      <c r="F6724" s="434">
        <v>1500</v>
      </c>
      <c r="G6724" s="434">
        <v>435</v>
      </c>
      <c r="H6724" s="434">
        <v>1327</v>
      </c>
      <c r="I6724" s="434">
        <v>70</v>
      </c>
      <c r="J6724" s="434">
        <v>0</v>
      </c>
      <c r="K6724" s="434">
        <v>2002</v>
      </c>
    </row>
    <row r="6725" spans="1:11" x14ac:dyDescent="0.25">
      <c r="A6725" s="434">
        <v>257279020</v>
      </c>
      <c r="B6725" s="434">
        <v>193256</v>
      </c>
      <c r="C6725" s="434" t="s">
        <v>59</v>
      </c>
      <c r="D6725" s="434" t="s">
        <v>13</v>
      </c>
      <c r="I6725" s="434">
        <v>11</v>
      </c>
    </row>
    <row r="6726" spans="1:11" x14ac:dyDescent="0.25">
      <c r="A6726" s="434">
        <v>257279700</v>
      </c>
      <c r="B6726" s="434">
        <v>194415</v>
      </c>
      <c r="C6726" s="434" t="s">
        <v>59</v>
      </c>
      <c r="D6726" s="434" t="s">
        <v>13</v>
      </c>
      <c r="I6726" s="434">
        <v>11</v>
      </c>
      <c r="J6726" s="434">
        <v>0</v>
      </c>
      <c r="K6726" s="434">
        <v>1970</v>
      </c>
    </row>
    <row r="6727" spans="1:11" x14ac:dyDescent="0.25">
      <c r="A6727" s="434">
        <v>257279820</v>
      </c>
      <c r="B6727" s="434">
        <v>29867</v>
      </c>
      <c r="C6727" s="434" t="s">
        <v>59</v>
      </c>
      <c r="D6727" s="434" t="s">
        <v>13</v>
      </c>
      <c r="I6727" s="434">
        <v>10</v>
      </c>
      <c r="J6727" s="434">
        <v>0</v>
      </c>
      <c r="K6727" s="434">
        <v>1970</v>
      </c>
    </row>
    <row r="6728" spans="1:11" hidden="1" x14ac:dyDescent="0.25">
      <c r="A6728" s="434">
        <v>257280000</v>
      </c>
      <c r="B6728" s="434">
        <v>3016027</v>
      </c>
      <c r="C6728" s="434" t="s">
        <v>31</v>
      </c>
      <c r="D6728" s="434" t="s">
        <v>17</v>
      </c>
      <c r="E6728" s="434">
        <v>12</v>
      </c>
      <c r="F6728" s="434">
        <v>809</v>
      </c>
      <c r="G6728" s="434">
        <v>710</v>
      </c>
      <c r="H6728" s="434">
        <v>1218</v>
      </c>
      <c r="I6728" s="434">
        <v>64.55</v>
      </c>
      <c r="J6728" s="434">
        <v>0</v>
      </c>
      <c r="K6728" s="434">
        <v>1970</v>
      </c>
    </row>
    <row r="6729" spans="1:11" hidden="1" x14ac:dyDescent="0.25">
      <c r="A6729" s="434">
        <v>257280400</v>
      </c>
      <c r="B6729" s="434">
        <v>1452798</v>
      </c>
      <c r="C6729" s="434" t="s">
        <v>42</v>
      </c>
      <c r="D6729" s="434" t="s">
        <v>17</v>
      </c>
      <c r="E6729" s="434">
        <v>0</v>
      </c>
      <c r="F6729" s="434">
        <v>339</v>
      </c>
      <c r="G6729" s="434">
        <v>0</v>
      </c>
      <c r="H6729" s="434">
        <v>306</v>
      </c>
      <c r="I6729" s="434">
        <v>39.5</v>
      </c>
      <c r="J6729" s="434">
        <v>0</v>
      </c>
      <c r="K6729" s="434">
        <v>1969</v>
      </c>
    </row>
    <row r="6730" spans="1:11" x14ac:dyDescent="0.25">
      <c r="A6730" s="434">
        <v>257281000</v>
      </c>
      <c r="B6730" s="434">
        <v>2026299</v>
      </c>
      <c r="C6730" s="434" t="s">
        <v>59</v>
      </c>
      <c r="D6730" s="434" t="s">
        <v>17</v>
      </c>
      <c r="E6730" s="434">
        <v>12</v>
      </c>
      <c r="F6730" s="434">
        <v>1603</v>
      </c>
      <c r="G6730" s="434">
        <v>472</v>
      </c>
      <c r="H6730" s="434">
        <v>854</v>
      </c>
      <c r="I6730" s="434">
        <v>58.75</v>
      </c>
      <c r="J6730" s="434">
        <v>0</v>
      </c>
      <c r="K6730" s="434">
        <v>1970</v>
      </c>
    </row>
    <row r="6731" spans="1:11" x14ac:dyDescent="0.25">
      <c r="A6731" s="434">
        <v>257281500</v>
      </c>
      <c r="B6731" s="434">
        <v>233697</v>
      </c>
      <c r="C6731" s="434" t="s">
        <v>59</v>
      </c>
      <c r="D6731" s="434" t="s">
        <v>13</v>
      </c>
      <c r="I6731" s="434">
        <v>10</v>
      </c>
      <c r="J6731" s="434">
        <v>0</v>
      </c>
      <c r="K6731" s="434">
        <v>1970</v>
      </c>
    </row>
    <row r="6732" spans="1:11" x14ac:dyDescent="0.25">
      <c r="A6732" s="434">
        <v>257281700</v>
      </c>
      <c r="B6732" s="434">
        <v>590968</v>
      </c>
      <c r="C6732" s="434" t="s">
        <v>59</v>
      </c>
      <c r="D6732" s="434" t="s">
        <v>13</v>
      </c>
      <c r="I6732" s="434">
        <v>12</v>
      </c>
      <c r="J6732" s="434">
        <v>0</v>
      </c>
      <c r="K6732" s="434">
        <v>1970</v>
      </c>
    </row>
    <row r="6733" spans="1:11" hidden="1" x14ac:dyDescent="0.25">
      <c r="A6733" s="434">
        <v>257281900</v>
      </c>
      <c r="B6733" s="434">
        <v>178629</v>
      </c>
      <c r="C6733" s="434" t="s">
        <v>39</v>
      </c>
      <c r="D6733" s="434" t="s">
        <v>13</v>
      </c>
      <c r="I6733" s="434">
        <v>13</v>
      </c>
      <c r="J6733" s="434">
        <v>0</v>
      </c>
      <c r="K6733" s="434">
        <v>1970</v>
      </c>
    </row>
    <row r="6734" spans="1:11" hidden="1" x14ac:dyDescent="0.25">
      <c r="A6734" s="434">
        <v>257282000</v>
      </c>
      <c r="B6734" s="434">
        <v>1486858</v>
      </c>
      <c r="C6734" s="434" t="s">
        <v>46</v>
      </c>
      <c r="D6734" s="434" t="s">
        <v>22</v>
      </c>
      <c r="E6734" s="434">
        <v>12</v>
      </c>
      <c r="F6734" s="434">
        <v>20500</v>
      </c>
      <c r="G6734" s="434">
        <v>4800</v>
      </c>
      <c r="H6734" s="434">
        <v>7176</v>
      </c>
      <c r="I6734" s="434">
        <v>92.7</v>
      </c>
      <c r="J6734" s="434">
        <v>0</v>
      </c>
      <c r="K6734" s="434">
        <v>2007</v>
      </c>
    </row>
    <row r="6735" spans="1:11" x14ac:dyDescent="0.25">
      <c r="A6735" s="434">
        <v>257282120</v>
      </c>
      <c r="B6735" s="434">
        <v>199433</v>
      </c>
      <c r="C6735" s="434" t="s">
        <v>59</v>
      </c>
      <c r="D6735" s="434" t="s">
        <v>13</v>
      </c>
      <c r="I6735" s="434">
        <v>10</v>
      </c>
      <c r="J6735" s="434">
        <v>0</v>
      </c>
      <c r="K6735" s="434">
        <v>1970</v>
      </c>
    </row>
    <row r="6736" spans="1:11" x14ac:dyDescent="0.25">
      <c r="A6736" s="434">
        <v>257282320</v>
      </c>
      <c r="B6736" s="434">
        <v>208673</v>
      </c>
      <c r="C6736" s="434" t="s">
        <v>59</v>
      </c>
      <c r="D6736" s="434" t="s">
        <v>13</v>
      </c>
      <c r="I6736" s="434">
        <v>10</v>
      </c>
      <c r="J6736" s="434">
        <v>0</v>
      </c>
      <c r="K6736" s="434">
        <v>1970</v>
      </c>
    </row>
    <row r="6737" spans="1:11" hidden="1" x14ac:dyDescent="0.25">
      <c r="A6737" s="434">
        <v>257282400</v>
      </c>
      <c r="B6737" s="434">
        <v>3741108</v>
      </c>
      <c r="C6737" s="434" t="s">
        <v>42</v>
      </c>
      <c r="D6737" s="434" t="s">
        <v>22</v>
      </c>
      <c r="E6737" s="434">
        <v>14</v>
      </c>
      <c r="F6737" s="434">
        <v>1580</v>
      </c>
      <c r="G6737" s="434">
        <v>575</v>
      </c>
      <c r="H6737" s="434">
        <v>1183</v>
      </c>
      <c r="I6737" s="434">
        <v>84.69</v>
      </c>
      <c r="J6737" s="434">
        <v>0</v>
      </c>
      <c r="K6737" s="434">
        <v>1993</v>
      </c>
    </row>
    <row r="6738" spans="1:11" x14ac:dyDescent="0.25">
      <c r="A6738" s="434">
        <v>257282700</v>
      </c>
      <c r="B6738" s="434">
        <v>3213075</v>
      </c>
      <c r="C6738" s="434" t="s">
        <v>59</v>
      </c>
      <c r="D6738" s="434" t="s">
        <v>13</v>
      </c>
      <c r="E6738" s="434">
        <v>0</v>
      </c>
      <c r="F6738" s="434">
        <v>469</v>
      </c>
      <c r="G6738" s="434">
        <v>0</v>
      </c>
      <c r="H6738" s="434">
        <v>100</v>
      </c>
      <c r="I6738" s="434">
        <v>14.99</v>
      </c>
      <c r="J6738" s="434">
        <v>0</v>
      </c>
      <c r="K6738" s="434">
        <v>1970</v>
      </c>
    </row>
    <row r="6739" spans="1:11" x14ac:dyDescent="0.25">
      <c r="A6739" s="434">
        <v>257282720</v>
      </c>
      <c r="B6739" s="434">
        <v>378968</v>
      </c>
      <c r="C6739" s="434" t="s">
        <v>59</v>
      </c>
      <c r="D6739" s="434" t="s">
        <v>13</v>
      </c>
      <c r="I6739" s="434">
        <v>11</v>
      </c>
      <c r="J6739" s="434">
        <v>0</v>
      </c>
      <c r="K6739" s="434">
        <v>1970</v>
      </c>
    </row>
    <row r="6740" spans="1:11" hidden="1" x14ac:dyDescent="0.25">
      <c r="A6740" s="434">
        <v>257283000</v>
      </c>
      <c r="B6740" s="434">
        <v>376165</v>
      </c>
      <c r="C6740" s="434" t="s">
        <v>46</v>
      </c>
      <c r="D6740" s="434" t="s">
        <v>22</v>
      </c>
      <c r="E6740" s="434">
        <v>17</v>
      </c>
      <c r="F6740" s="434">
        <v>12372</v>
      </c>
      <c r="G6740" s="434">
        <v>2900</v>
      </c>
      <c r="H6740" s="434">
        <v>3154</v>
      </c>
      <c r="I6740" s="434">
        <v>76</v>
      </c>
      <c r="J6740" s="434">
        <v>0</v>
      </c>
      <c r="K6740" s="434">
        <v>2000</v>
      </c>
    </row>
    <row r="6741" spans="1:11" hidden="1" x14ac:dyDescent="0.25">
      <c r="A6741" s="434">
        <v>257283400</v>
      </c>
      <c r="B6741" s="434">
        <v>2005322</v>
      </c>
      <c r="C6741" s="434" t="s">
        <v>42</v>
      </c>
      <c r="D6741" s="434" t="s">
        <v>22</v>
      </c>
      <c r="E6741" s="434">
        <v>13</v>
      </c>
      <c r="F6741" s="434">
        <v>1655</v>
      </c>
      <c r="G6741" s="434">
        <v>150</v>
      </c>
      <c r="H6741" s="434">
        <v>1184</v>
      </c>
      <c r="I6741" s="434">
        <v>74.5</v>
      </c>
      <c r="J6741" s="434">
        <v>0</v>
      </c>
      <c r="K6741" s="434">
        <v>1979</v>
      </c>
    </row>
    <row r="6742" spans="1:11" x14ac:dyDescent="0.25">
      <c r="A6742" s="434">
        <v>257283520</v>
      </c>
      <c r="B6742" s="434">
        <v>15320</v>
      </c>
      <c r="C6742" s="434" t="s">
        <v>59</v>
      </c>
      <c r="D6742" s="434" t="s">
        <v>13</v>
      </c>
      <c r="I6742" s="434">
        <v>15</v>
      </c>
    </row>
    <row r="6743" spans="1:11" x14ac:dyDescent="0.25">
      <c r="A6743" s="434">
        <v>257284000</v>
      </c>
      <c r="B6743" s="434">
        <v>2803079</v>
      </c>
      <c r="C6743" s="434" t="s">
        <v>59</v>
      </c>
      <c r="D6743" s="434" t="s">
        <v>17</v>
      </c>
      <c r="E6743" s="434">
        <v>0</v>
      </c>
      <c r="F6743" s="434">
        <v>2550</v>
      </c>
      <c r="G6743" s="434">
        <v>0</v>
      </c>
      <c r="H6743" s="434">
        <v>1475</v>
      </c>
      <c r="I6743" s="434">
        <v>60.38</v>
      </c>
      <c r="J6743" s="434">
        <v>0</v>
      </c>
      <c r="K6743" s="434">
        <v>1970</v>
      </c>
    </row>
    <row r="6744" spans="1:11" x14ac:dyDescent="0.25">
      <c r="A6744" s="434">
        <v>257284600</v>
      </c>
      <c r="B6744" s="434">
        <v>3882676</v>
      </c>
      <c r="C6744" s="434" t="s">
        <v>59</v>
      </c>
      <c r="D6744" s="434" t="s">
        <v>13</v>
      </c>
      <c r="I6744" s="434">
        <v>12</v>
      </c>
      <c r="J6744" s="434">
        <v>0</v>
      </c>
      <c r="K6744" s="434">
        <v>1970</v>
      </c>
    </row>
    <row r="6745" spans="1:11" x14ac:dyDescent="0.25">
      <c r="A6745" s="434">
        <v>257285220</v>
      </c>
      <c r="B6745" s="434">
        <v>523919</v>
      </c>
      <c r="C6745" s="434" t="s">
        <v>59</v>
      </c>
      <c r="D6745" s="434" t="s">
        <v>13</v>
      </c>
      <c r="I6745" s="434">
        <v>11</v>
      </c>
    </row>
    <row r="6746" spans="1:11" hidden="1" x14ac:dyDescent="0.25">
      <c r="A6746" s="434">
        <v>257285400</v>
      </c>
      <c r="B6746" s="434">
        <v>1214196</v>
      </c>
      <c r="C6746" s="434" t="s">
        <v>39</v>
      </c>
      <c r="D6746" s="434" t="s">
        <v>17</v>
      </c>
      <c r="E6746" s="434">
        <v>0</v>
      </c>
      <c r="F6746" s="434">
        <v>913</v>
      </c>
      <c r="G6746" s="434">
        <v>0</v>
      </c>
      <c r="H6746" s="434">
        <v>584</v>
      </c>
      <c r="I6746" s="434">
        <v>40.43</v>
      </c>
      <c r="J6746" s="434">
        <v>0</v>
      </c>
      <c r="K6746" s="434">
        <v>1974</v>
      </c>
    </row>
    <row r="6747" spans="1:11" x14ac:dyDescent="0.25">
      <c r="A6747" s="434">
        <v>257285420</v>
      </c>
      <c r="B6747" s="434">
        <v>225907</v>
      </c>
      <c r="C6747" s="434" t="s">
        <v>59</v>
      </c>
      <c r="D6747" s="434" t="s">
        <v>13</v>
      </c>
      <c r="I6747" s="434">
        <v>10</v>
      </c>
      <c r="J6747" s="434">
        <v>0</v>
      </c>
      <c r="K6747" s="434">
        <v>1970</v>
      </c>
    </row>
    <row r="6748" spans="1:11" x14ac:dyDescent="0.25">
      <c r="A6748" s="434">
        <v>257285520</v>
      </c>
      <c r="B6748" s="434">
        <v>901180</v>
      </c>
      <c r="C6748" s="434" t="s">
        <v>59</v>
      </c>
      <c r="D6748" s="434" t="s">
        <v>13</v>
      </c>
      <c r="I6748" s="434">
        <v>10</v>
      </c>
      <c r="J6748" s="434">
        <v>0</v>
      </c>
      <c r="K6748" s="434">
        <v>1970</v>
      </c>
    </row>
    <row r="6749" spans="1:11" hidden="1" x14ac:dyDescent="0.25">
      <c r="A6749" s="434">
        <v>257285900</v>
      </c>
      <c r="B6749" s="434">
        <v>489409</v>
      </c>
      <c r="C6749" s="434" t="s">
        <v>61</v>
      </c>
      <c r="D6749" s="434" t="s">
        <v>13</v>
      </c>
      <c r="I6749" s="434">
        <v>13</v>
      </c>
    </row>
    <row r="6750" spans="1:11" hidden="1" x14ac:dyDescent="0.25">
      <c r="A6750" s="434">
        <v>257286000</v>
      </c>
      <c r="B6750" s="434">
        <v>311998</v>
      </c>
      <c r="C6750" s="434" t="s">
        <v>46</v>
      </c>
      <c r="D6750" s="434" t="s">
        <v>22</v>
      </c>
      <c r="E6750" s="434">
        <v>18</v>
      </c>
      <c r="F6750" s="434">
        <v>20200</v>
      </c>
      <c r="G6750" s="434">
        <v>4250</v>
      </c>
      <c r="H6750" s="434">
        <v>7473</v>
      </c>
      <c r="I6750" s="434">
        <v>91</v>
      </c>
      <c r="J6750" s="434">
        <v>0</v>
      </c>
      <c r="K6750" s="434">
        <v>2009</v>
      </c>
    </row>
    <row r="6751" spans="1:11" x14ac:dyDescent="0.25">
      <c r="A6751" s="434">
        <v>257286600</v>
      </c>
      <c r="B6751" s="434">
        <v>462038</v>
      </c>
      <c r="C6751" s="434" t="s">
        <v>59</v>
      </c>
      <c r="D6751" s="434" t="s">
        <v>13</v>
      </c>
      <c r="I6751" s="434">
        <v>10</v>
      </c>
      <c r="J6751" s="434">
        <v>0</v>
      </c>
      <c r="K6751" s="434">
        <v>1970</v>
      </c>
    </row>
    <row r="6752" spans="1:11" hidden="1" x14ac:dyDescent="0.25">
      <c r="A6752" s="434">
        <v>257287000</v>
      </c>
      <c r="B6752" s="434">
        <v>3795327</v>
      </c>
      <c r="C6752" s="434" t="s">
        <v>39</v>
      </c>
      <c r="D6752" s="434" t="s">
        <v>13</v>
      </c>
      <c r="E6752" s="434">
        <v>28</v>
      </c>
      <c r="F6752" s="434">
        <v>1230</v>
      </c>
      <c r="H6752" s="434">
        <v>115</v>
      </c>
      <c r="I6752" s="434">
        <v>20</v>
      </c>
      <c r="K6752" s="434">
        <v>2005</v>
      </c>
    </row>
    <row r="6753" spans="1:11" x14ac:dyDescent="0.25">
      <c r="A6753" s="434">
        <v>257287220</v>
      </c>
      <c r="B6753" s="434">
        <v>201374</v>
      </c>
      <c r="C6753" s="434" t="s">
        <v>59</v>
      </c>
      <c r="D6753" s="434" t="s">
        <v>13</v>
      </c>
      <c r="I6753" s="434">
        <v>9</v>
      </c>
      <c r="J6753" s="434">
        <v>0</v>
      </c>
      <c r="K6753" s="434">
        <v>1970</v>
      </c>
    </row>
    <row r="6754" spans="1:11" hidden="1" x14ac:dyDescent="0.25">
      <c r="A6754" s="434">
        <v>257287800</v>
      </c>
      <c r="B6754" s="434">
        <v>2423177</v>
      </c>
      <c r="C6754" s="434" t="s">
        <v>56</v>
      </c>
      <c r="D6754" s="434" t="s">
        <v>13</v>
      </c>
      <c r="I6754" s="434">
        <v>18</v>
      </c>
    </row>
    <row r="6755" spans="1:11" hidden="1" x14ac:dyDescent="0.25">
      <c r="A6755" s="434">
        <v>257287900</v>
      </c>
      <c r="B6755" s="434">
        <v>45528</v>
      </c>
      <c r="C6755" s="434" t="s">
        <v>61</v>
      </c>
      <c r="D6755" s="434" t="s">
        <v>13</v>
      </c>
      <c r="I6755" s="434">
        <v>13</v>
      </c>
      <c r="J6755" s="434">
        <v>0</v>
      </c>
      <c r="K6755" s="434">
        <v>1970</v>
      </c>
    </row>
    <row r="6756" spans="1:11" hidden="1" x14ac:dyDescent="0.25">
      <c r="A6756" s="434">
        <v>257288000</v>
      </c>
      <c r="B6756" s="434">
        <v>43949</v>
      </c>
      <c r="C6756" s="434" t="s">
        <v>20</v>
      </c>
      <c r="D6756" s="434" t="s">
        <v>29</v>
      </c>
      <c r="F6756" s="434">
        <v>6050</v>
      </c>
      <c r="G6756" s="434">
        <v>27500</v>
      </c>
      <c r="H6756" s="434">
        <v>17139</v>
      </c>
      <c r="I6756" s="434">
        <v>165.11799999999999</v>
      </c>
      <c r="J6756" s="434">
        <v>27101</v>
      </c>
      <c r="K6756" s="434">
        <v>2018</v>
      </c>
    </row>
    <row r="6757" spans="1:11" hidden="1" x14ac:dyDescent="0.25">
      <c r="A6757" s="434">
        <v>257288400</v>
      </c>
      <c r="B6757" s="434">
        <v>3094460</v>
      </c>
      <c r="C6757" s="434" t="s">
        <v>42</v>
      </c>
      <c r="D6757" s="434" t="s">
        <v>22</v>
      </c>
      <c r="E6757" s="434">
        <v>14</v>
      </c>
      <c r="F6757" s="434">
        <v>1580</v>
      </c>
      <c r="G6757" s="434">
        <v>586</v>
      </c>
      <c r="H6757" s="434">
        <v>1183</v>
      </c>
      <c r="I6757" s="434">
        <v>84.69</v>
      </c>
      <c r="J6757" s="434">
        <v>0</v>
      </c>
      <c r="K6757" s="434">
        <v>1992</v>
      </c>
    </row>
    <row r="6758" spans="1:11" x14ac:dyDescent="0.25">
      <c r="A6758" s="434">
        <v>257289320</v>
      </c>
      <c r="B6758" s="434">
        <v>2611569</v>
      </c>
      <c r="C6758" s="434" t="s">
        <v>59</v>
      </c>
      <c r="D6758" s="434" t="s">
        <v>13</v>
      </c>
      <c r="I6758" s="434">
        <v>15</v>
      </c>
      <c r="J6758" s="434">
        <v>0</v>
      </c>
      <c r="K6758" s="434">
        <v>1970</v>
      </c>
    </row>
    <row r="6759" spans="1:11" hidden="1" x14ac:dyDescent="0.25">
      <c r="A6759" s="434">
        <v>257289400</v>
      </c>
      <c r="B6759" s="434">
        <v>1506311</v>
      </c>
      <c r="C6759" s="434" t="s">
        <v>42</v>
      </c>
      <c r="D6759" s="434" t="s">
        <v>17</v>
      </c>
      <c r="E6759" s="434">
        <v>0</v>
      </c>
      <c r="F6759" s="434">
        <v>920</v>
      </c>
      <c r="G6759" s="434">
        <v>199</v>
      </c>
      <c r="H6759" s="434">
        <v>740</v>
      </c>
      <c r="I6759" s="434">
        <v>64.510000000000005</v>
      </c>
      <c r="J6759" s="434">
        <v>0</v>
      </c>
      <c r="K6759" s="434">
        <v>1974</v>
      </c>
    </row>
    <row r="6760" spans="1:11" x14ac:dyDescent="0.25">
      <c r="A6760" s="434">
        <v>257289720</v>
      </c>
      <c r="B6760" s="434">
        <v>791129</v>
      </c>
      <c r="C6760" s="434" t="s">
        <v>59</v>
      </c>
      <c r="D6760" s="434" t="s">
        <v>13</v>
      </c>
      <c r="I6760" s="434">
        <v>10</v>
      </c>
      <c r="J6760" s="434">
        <v>0</v>
      </c>
      <c r="K6760" s="434">
        <v>1970</v>
      </c>
    </row>
    <row r="6761" spans="1:11" x14ac:dyDescent="0.25">
      <c r="A6761" s="434">
        <v>257289900</v>
      </c>
      <c r="B6761" s="434">
        <v>671217</v>
      </c>
      <c r="C6761" s="434" t="s">
        <v>59</v>
      </c>
      <c r="D6761" s="434" t="s">
        <v>13</v>
      </c>
      <c r="I6761" s="434">
        <v>10</v>
      </c>
      <c r="J6761" s="434">
        <v>0</v>
      </c>
      <c r="K6761" s="434">
        <v>1970</v>
      </c>
    </row>
    <row r="6762" spans="1:11" hidden="1" x14ac:dyDescent="0.25">
      <c r="A6762" s="434">
        <v>257290000</v>
      </c>
      <c r="B6762" s="434">
        <v>3422</v>
      </c>
      <c r="C6762" s="434" t="s">
        <v>20</v>
      </c>
      <c r="D6762" s="434" t="s">
        <v>29</v>
      </c>
      <c r="F6762" s="434">
        <v>6050</v>
      </c>
      <c r="G6762" s="434">
        <v>27500</v>
      </c>
      <c r="H6762" s="434">
        <v>17139</v>
      </c>
      <c r="I6762" s="434">
        <v>165.2</v>
      </c>
      <c r="J6762" s="434">
        <v>27098</v>
      </c>
      <c r="K6762" s="434">
        <v>2018</v>
      </c>
    </row>
    <row r="6763" spans="1:11" x14ac:dyDescent="0.25">
      <c r="A6763" s="434">
        <v>257290120</v>
      </c>
      <c r="B6763" s="434">
        <v>259690</v>
      </c>
      <c r="C6763" s="434" t="s">
        <v>59</v>
      </c>
      <c r="D6763" s="434" t="s">
        <v>13</v>
      </c>
      <c r="I6763" s="434">
        <v>10</v>
      </c>
      <c r="J6763" s="434">
        <v>0</v>
      </c>
      <c r="K6763" s="434">
        <v>1970</v>
      </c>
    </row>
    <row r="6764" spans="1:11" x14ac:dyDescent="0.25">
      <c r="A6764" s="434">
        <v>257290420</v>
      </c>
      <c r="B6764" s="434">
        <v>764508</v>
      </c>
      <c r="C6764" s="434" t="s">
        <v>59</v>
      </c>
      <c r="D6764" s="434" t="s">
        <v>13</v>
      </c>
      <c r="I6764" s="434">
        <v>9</v>
      </c>
      <c r="J6764" s="434">
        <v>0</v>
      </c>
      <c r="K6764" s="434">
        <v>1970</v>
      </c>
    </row>
    <row r="6765" spans="1:11" hidden="1" x14ac:dyDescent="0.25">
      <c r="A6765" s="434">
        <v>257290500</v>
      </c>
      <c r="B6765" s="434">
        <v>146649</v>
      </c>
      <c r="C6765" s="434" t="s">
        <v>61</v>
      </c>
      <c r="D6765" s="434" t="s">
        <v>13</v>
      </c>
      <c r="I6765" s="434">
        <v>13</v>
      </c>
      <c r="J6765" s="434">
        <v>0</v>
      </c>
      <c r="K6765" s="434">
        <v>1970</v>
      </c>
    </row>
    <row r="6766" spans="1:11" hidden="1" x14ac:dyDescent="0.25">
      <c r="A6766" s="434">
        <v>257291000</v>
      </c>
      <c r="B6766" s="434">
        <v>1463434</v>
      </c>
      <c r="C6766" s="434" t="s">
        <v>61</v>
      </c>
      <c r="D6766" s="434" t="s">
        <v>25</v>
      </c>
      <c r="E6766" s="434">
        <v>12</v>
      </c>
      <c r="F6766" s="434">
        <v>11750</v>
      </c>
      <c r="G6766" s="434">
        <v>5520</v>
      </c>
      <c r="H6766" s="434">
        <v>7885</v>
      </c>
      <c r="I6766" s="434">
        <v>107.6</v>
      </c>
      <c r="J6766" s="434">
        <v>0</v>
      </c>
      <c r="K6766" s="434">
        <v>2014</v>
      </c>
    </row>
    <row r="6767" spans="1:11" x14ac:dyDescent="0.25">
      <c r="A6767" s="434">
        <v>257291320</v>
      </c>
      <c r="B6767" s="434">
        <v>65249</v>
      </c>
      <c r="C6767" s="434" t="s">
        <v>59</v>
      </c>
      <c r="D6767" s="434" t="s">
        <v>13</v>
      </c>
      <c r="I6767" s="434">
        <v>10</v>
      </c>
      <c r="J6767" s="434">
        <v>0</v>
      </c>
      <c r="K6767" s="434">
        <v>1970</v>
      </c>
    </row>
    <row r="6768" spans="1:11" hidden="1" x14ac:dyDescent="0.25">
      <c r="A6768" s="434">
        <v>257291700</v>
      </c>
      <c r="B6768" s="434">
        <v>2099770</v>
      </c>
      <c r="C6768" s="434" t="s">
        <v>39</v>
      </c>
      <c r="D6768" s="434" t="s">
        <v>13</v>
      </c>
      <c r="I6768" s="434">
        <v>18</v>
      </c>
      <c r="J6768" s="434">
        <v>0</v>
      </c>
      <c r="K6768" s="434">
        <v>1970</v>
      </c>
    </row>
    <row r="6769" spans="1:11" hidden="1" x14ac:dyDescent="0.25">
      <c r="A6769" s="434">
        <v>257292000</v>
      </c>
      <c r="B6769" s="434">
        <v>3336202</v>
      </c>
      <c r="C6769" s="434" t="s">
        <v>42</v>
      </c>
      <c r="D6769" s="434" t="s">
        <v>17</v>
      </c>
      <c r="E6769" s="434">
        <v>9</v>
      </c>
      <c r="F6769" s="434">
        <v>930</v>
      </c>
      <c r="G6769" s="434">
        <v>431</v>
      </c>
      <c r="H6769" s="434">
        <v>622</v>
      </c>
      <c r="I6769" s="434">
        <v>40</v>
      </c>
      <c r="J6769" s="434">
        <v>0</v>
      </c>
      <c r="K6769" s="434">
        <v>1993</v>
      </c>
    </row>
    <row r="6770" spans="1:11" x14ac:dyDescent="0.25">
      <c r="A6770" s="434">
        <v>257292020</v>
      </c>
      <c r="B6770" s="434">
        <v>386406</v>
      </c>
      <c r="C6770" s="434" t="s">
        <v>59</v>
      </c>
      <c r="D6770" s="434" t="s">
        <v>13</v>
      </c>
      <c r="I6770" s="434">
        <v>11</v>
      </c>
      <c r="J6770" s="434">
        <v>0</v>
      </c>
      <c r="K6770" s="434">
        <v>1970</v>
      </c>
    </row>
    <row r="6771" spans="1:11" hidden="1" x14ac:dyDescent="0.25">
      <c r="A6771" s="434">
        <v>257292400</v>
      </c>
      <c r="B6771" s="434">
        <v>2347545</v>
      </c>
      <c r="C6771" s="434" t="s">
        <v>42</v>
      </c>
      <c r="D6771" s="434" t="s">
        <v>17</v>
      </c>
      <c r="E6771" s="434">
        <v>13</v>
      </c>
      <c r="F6771" s="434">
        <v>920</v>
      </c>
      <c r="G6771" s="434">
        <v>150</v>
      </c>
      <c r="H6771" s="434">
        <v>659</v>
      </c>
      <c r="I6771" s="434">
        <v>40.200000000000003</v>
      </c>
      <c r="J6771" s="434">
        <v>0</v>
      </c>
      <c r="K6771" s="434">
        <v>1975</v>
      </c>
    </row>
    <row r="6772" spans="1:11" x14ac:dyDescent="0.25">
      <c r="A6772" s="434">
        <v>257292500</v>
      </c>
      <c r="B6772" s="434">
        <v>55497</v>
      </c>
      <c r="C6772" s="434" t="s">
        <v>59</v>
      </c>
      <c r="D6772" s="434" t="s">
        <v>13</v>
      </c>
      <c r="I6772" s="434">
        <v>10</v>
      </c>
      <c r="J6772" s="434">
        <v>0</v>
      </c>
      <c r="K6772" s="434">
        <v>1970</v>
      </c>
    </row>
    <row r="6773" spans="1:11" hidden="1" x14ac:dyDescent="0.25">
      <c r="A6773" s="434">
        <v>257293000</v>
      </c>
      <c r="B6773" s="434">
        <v>20794</v>
      </c>
      <c r="C6773" s="434" t="s">
        <v>46</v>
      </c>
      <c r="D6773" s="434" t="s">
        <v>22</v>
      </c>
      <c r="F6773" s="434">
        <v>6276</v>
      </c>
      <c r="G6773" s="434">
        <v>4800</v>
      </c>
      <c r="H6773" s="434">
        <v>5381</v>
      </c>
      <c r="I6773" s="434">
        <v>89.6</v>
      </c>
      <c r="K6773" s="434">
        <v>2012</v>
      </c>
    </row>
    <row r="6774" spans="1:11" hidden="1" x14ac:dyDescent="0.25">
      <c r="A6774" s="434">
        <v>257293400</v>
      </c>
      <c r="B6774" s="434">
        <v>1948125</v>
      </c>
      <c r="C6774" s="434" t="s">
        <v>42</v>
      </c>
      <c r="D6774" s="434" t="s">
        <v>17</v>
      </c>
      <c r="E6774" s="434">
        <v>0</v>
      </c>
      <c r="F6774" s="434">
        <v>626</v>
      </c>
      <c r="G6774" s="434">
        <v>80</v>
      </c>
      <c r="H6774" s="434">
        <v>537</v>
      </c>
      <c r="I6774" s="434">
        <v>40.520000000000003</v>
      </c>
      <c r="J6774" s="434">
        <v>0</v>
      </c>
      <c r="K6774" s="434">
        <v>1980</v>
      </c>
    </row>
    <row r="6775" spans="1:11" hidden="1" x14ac:dyDescent="0.25">
      <c r="A6775" s="434">
        <v>257293500</v>
      </c>
      <c r="B6775" s="434">
        <v>1792227</v>
      </c>
      <c r="C6775" s="434" t="s">
        <v>56</v>
      </c>
      <c r="D6775" s="434" t="s">
        <v>17</v>
      </c>
      <c r="E6775" s="434">
        <v>0</v>
      </c>
      <c r="F6775" s="434">
        <v>524</v>
      </c>
      <c r="G6775" s="434">
        <v>0</v>
      </c>
      <c r="H6775" s="434">
        <v>231</v>
      </c>
      <c r="I6775" s="434">
        <v>32.49</v>
      </c>
      <c r="J6775" s="434">
        <v>0</v>
      </c>
      <c r="K6775" s="434">
        <v>1978</v>
      </c>
    </row>
    <row r="6776" spans="1:11" hidden="1" x14ac:dyDescent="0.25">
      <c r="A6776" s="434">
        <v>257293700</v>
      </c>
      <c r="B6776" s="434">
        <v>779998</v>
      </c>
      <c r="C6776" s="434" t="s">
        <v>56</v>
      </c>
      <c r="D6776" s="434" t="s">
        <v>17</v>
      </c>
      <c r="I6776" s="434">
        <v>48</v>
      </c>
    </row>
    <row r="6777" spans="1:11" hidden="1" x14ac:dyDescent="0.25">
      <c r="A6777" s="434">
        <v>257293800</v>
      </c>
      <c r="B6777" s="434">
        <v>512570</v>
      </c>
      <c r="C6777" s="434" t="s">
        <v>39</v>
      </c>
      <c r="D6777" s="434" t="s">
        <v>13</v>
      </c>
      <c r="I6777" s="434">
        <v>20</v>
      </c>
      <c r="J6777" s="434">
        <v>0</v>
      </c>
      <c r="K6777" s="434">
        <v>1970</v>
      </c>
    </row>
    <row r="6778" spans="1:11" x14ac:dyDescent="0.25">
      <c r="A6778" s="434">
        <v>257294120</v>
      </c>
      <c r="B6778" s="434">
        <v>817032</v>
      </c>
      <c r="C6778" s="434" t="s">
        <v>59</v>
      </c>
      <c r="D6778" s="434" t="s">
        <v>13</v>
      </c>
      <c r="I6778" s="434">
        <v>12</v>
      </c>
      <c r="J6778" s="434">
        <v>0</v>
      </c>
      <c r="K6778" s="434">
        <v>1970</v>
      </c>
    </row>
    <row r="6779" spans="1:11" hidden="1" x14ac:dyDescent="0.25">
      <c r="A6779" s="434">
        <v>257294500</v>
      </c>
      <c r="B6779" s="434">
        <v>1415243</v>
      </c>
      <c r="C6779" s="434" t="s">
        <v>56</v>
      </c>
      <c r="D6779" s="434" t="s">
        <v>17</v>
      </c>
      <c r="E6779" s="434">
        <v>0</v>
      </c>
      <c r="F6779" s="434">
        <v>524</v>
      </c>
      <c r="G6779" s="434">
        <v>0</v>
      </c>
      <c r="H6779" s="434">
        <v>231</v>
      </c>
      <c r="I6779" s="434">
        <v>32.49</v>
      </c>
      <c r="J6779" s="434">
        <v>0</v>
      </c>
      <c r="K6779" s="434">
        <v>1978</v>
      </c>
    </row>
    <row r="6780" spans="1:11" hidden="1" x14ac:dyDescent="0.25">
      <c r="A6780" s="434">
        <v>257294700</v>
      </c>
      <c r="B6780" s="434">
        <v>812317</v>
      </c>
      <c r="C6780" s="434" t="s">
        <v>31</v>
      </c>
      <c r="D6780" s="434" t="s">
        <v>13</v>
      </c>
      <c r="E6780" s="434">
        <v>0</v>
      </c>
      <c r="F6780" s="434">
        <v>279</v>
      </c>
      <c r="G6780" s="434">
        <v>219</v>
      </c>
      <c r="H6780" s="434">
        <v>241</v>
      </c>
      <c r="I6780" s="434">
        <v>26</v>
      </c>
      <c r="J6780" s="434">
        <v>0</v>
      </c>
      <c r="K6780" s="434">
        <v>1970</v>
      </c>
    </row>
    <row r="6781" spans="1:11" x14ac:dyDescent="0.25">
      <c r="A6781" s="434">
        <v>257294720</v>
      </c>
      <c r="B6781" s="434">
        <v>1073363</v>
      </c>
      <c r="C6781" s="434" t="s">
        <v>59</v>
      </c>
      <c r="D6781" s="434" t="s">
        <v>13</v>
      </c>
      <c r="I6781" s="434">
        <v>15</v>
      </c>
    </row>
    <row r="6782" spans="1:11" x14ac:dyDescent="0.25">
      <c r="A6782" s="434">
        <v>257294800</v>
      </c>
      <c r="B6782" s="434">
        <v>3876074</v>
      </c>
      <c r="C6782" s="434" t="s">
        <v>59</v>
      </c>
      <c r="D6782" s="434" t="s">
        <v>13</v>
      </c>
      <c r="I6782" s="434">
        <v>10</v>
      </c>
      <c r="J6782" s="434">
        <v>0</v>
      </c>
      <c r="K6782" s="434">
        <v>1970</v>
      </c>
    </row>
    <row r="6783" spans="1:11" hidden="1" x14ac:dyDescent="0.25">
      <c r="A6783" s="434">
        <v>257295000</v>
      </c>
      <c r="B6783" s="434">
        <v>1402685</v>
      </c>
      <c r="C6783" s="434" t="s">
        <v>46</v>
      </c>
      <c r="D6783" s="434" t="s">
        <v>22</v>
      </c>
      <c r="E6783" s="434">
        <v>15.7</v>
      </c>
      <c r="F6783" s="434">
        <v>11989</v>
      </c>
      <c r="G6783" s="434">
        <v>3577</v>
      </c>
      <c r="H6783" s="434">
        <v>4727</v>
      </c>
      <c r="I6783" s="434">
        <v>85.8</v>
      </c>
      <c r="J6783" s="434">
        <v>0</v>
      </c>
      <c r="K6783" s="434">
        <v>2007</v>
      </c>
    </row>
    <row r="6784" spans="1:11" hidden="1" x14ac:dyDescent="0.25">
      <c r="A6784" s="434">
        <v>257295400</v>
      </c>
      <c r="B6784" s="434">
        <v>1899757</v>
      </c>
      <c r="C6784" s="434" t="s">
        <v>42</v>
      </c>
      <c r="D6784" s="434" t="s">
        <v>17</v>
      </c>
      <c r="E6784" s="434">
        <v>11</v>
      </c>
      <c r="F6784" s="434">
        <v>184</v>
      </c>
      <c r="H6784" s="434">
        <v>180</v>
      </c>
      <c r="I6784" s="434">
        <v>31.59</v>
      </c>
      <c r="K6784" s="434">
        <v>1977</v>
      </c>
    </row>
    <row r="6785" spans="1:11" x14ac:dyDescent="0.25">
      <c r="A6785" s="434">
        <v>257295920</v>
      </c>
      <c r="B6785" s="434">
        <v>284171</v>
      </c>
      <c r="C6785" s="434" t="s">
        <v>59</v>
      </c>
      <c r="D6785" s="434" t="s">
        <v>13</v>
      </c>
      <c r="I6785" s="434">
        <v>10</v>
      </c>
      <c r="J6785" s="434">
        <v>0</v>
      </c>
      <c r="K6785" s="434">
        <v>1970</v>
      </c>
    </row>
    <row r="6786" spans="1:11" hidden="1" x14ac:dyDescent="0.25">
      <c r="A6786" s="434">
        <v>257296000</v>
      </c>
      <c r="B6786" s="434">
        <v>1298301</v>
      </c>
      <c r="C6786" s="434" t="s">
        <v>46</v>
      </c>
      <c r="D6786" s="434" t="s">
        <v>22</v>
      </c>
      <c r="E6786" s="434">
        <v>16</v>
      </c>
      <c r="F6786" s="434">
        <v>8550</v>
      </c>
      <c r="G6786" s="434">
        <v>4867</v>
      </c>
      <c r="H6786" s="434">
        <v>4277</v>
      </c>
      <c r="I6786" s="434">
        <v>93.4</v>
      </c>
      <c r="J6786" s="434">
        <v>0</v>
      </c>
      <c r="K6786" s="434">
        <v>1970</v>
      </c>
    </row>
    <row r="6787" spans="1:11" x14ac:dyDescent="0.25">
      <c r="A6787" s="434">
        <v>257296020</v>
      </c>
      <c r="B6787" s="434">
        <v>398158</v>
      </c>
      <c r="C6787" s="434" t="s">
        <v>59</v>
      </c>
      <c r="D6787" s="434" t="s">
        <v>13</v>
      </c>
      <c r="I6787" s="434">
        <v>9</v>
      </c>
      <c r="J6787" s="434">
        <v>0</v>
      </c>
      <c r="K6787" s="434">
        <v>1970</v>
      </c>
    </row>
    <row r="6788" spans="1:11" hidden="1" x14ac:dyDescent="0.25">
      <c r="A6788" s="434">
        <v>257296400</v>
      </c>
      <c r="B6788" s="434">
        <v>3644592</v>
      </c>
      <c r="C6788" s="434" t="s">
        <v>42</v>
      </c>
      <c r="D6788" s="434" t="s">
        <v>17</v>
      </c>
      <c r="E6788" s="434">
        <v>0</v>
      </c>
      <c r="F6788" s="434">
        <v>920</v>
      </c>
      <c r="G6788" s="434">
        <v>200</v>
      </c>
      <c r="H6788" s="434">
        <v>839</v>
      </c>
      <c r="I6788" s="434">
        <v>64.33</v>
      </c>
      <c r="J6788" s="434">
        <v>0</v>
      </c>
      <c r="K6788" s="434">
        <v>1977</v>
      </c>
    </row>
    <row r="6789" spans="1:11" x14ac:dyDescent="0.25">
      <c r="A6789" s="434">
        <v>257296820</v>
      </c>
      <c r="B6789" s="434">
        <v>669427</v>
      </c>
      <c r="C6789" s="434" t="s">
        <v>59</v>
      </c>
      <c r="D6789" s="434" t="s">
        <v>13</v>
      </c>
      <c r="I6789" s="434">
        <v>10</v>
      </c>
      <c r="J6789" s="434">
        <v>0</v>
      </c>
      <c r="K6789" s="434">
        <v>1970</v>
      </c>
    </row>
    <row r="6790" spans="1:11" hidden="1" x14ac:dyDescent="0.25">
      <c r="A6790" s="434">
        <v>257297000</v>
      </c>
      <c r="B6790" s="434">
        <v>1875588</v>
      </c>
      <c r="C6790" s="434" t="s">
        <v>46</v>
      </c>
      <c r="D6790" s="434" t="s">
        <v>22</v>
      </c>
      <c r="E6790" s="434">
        <v>12</v>
      </c>
      <c r="F6790" s="434">
        <v>6840</v>
      </c>
      <c r="G6790" s="434">
        <v>5761</v>
      </c>
      <c r="H6790" s="434">
        <v>4800</v>
      </c>
      <c r="I6790" s="434">
        <v>90.4</v>
      </c>
      <c r="J6790" s="434">
        <v>0</v>
      </c>
      <c r="K6790" s="434">
        <v>2014</v>
      </c>
    </row>
    <row r="6791" spans="1:11" hidden="1" x14ac:dyDescent="0.25">
      <c r="A6791" s="434">
        <v>257297400</v>
      </c>
      <c r="B6791" s="434">
        <v>2617097</v>
      </c>
      <c r="C6791" s="434" t="s">
        <v>42</v>
      </c>
      <c r="D6791" s="434" t="s">
        <v>17</v>
      </c>
      <c r="E6791" s="434">
        <v>12</v>
      </c>
      <c r="F6791" s="434">
        <v>640</v>
      </c>
      <c r="G6791" s="434">
        <v>183</v>
      </c>
      <c r="H6791" s="434">
        <v>698</v>
      </c>
      <c r="I6791" s="434">
        <v>51.06</v>
      </c>
      <c r="J6791" s="434">
        <v>0</v>
      </c>
      <c r="K6791" s="434">
        <v>1976</v>
      </c>
    </row>
    <row r="6792" spans="1:11" hidden="1" x14ac:dyDescent="0.25">
      <c r="A6792" s="434">
        <v>257297600</v>
      </c>
      <c r="B6792" s="434">
        <v>199441</v>
      </c>
      <c r="C6792" s="434" t="s">
        <v>61</v>
      </c>
      <c r="D6792" s="434" t="s">
        <v>13</v>
      </c>
      <c r="I6792" s="434">
        <v>14</v>
      </c>
      <c r="J6792" s="434">
        <v>0</v>
      </c>
      <c r="K6792" s="434">
        <v>1970</v>
      </c>
    </row>
    <row r="6793" spans="1:11" x14ac:dyDescent="0.25">
      <c r="A6793" s="434">
        <v>257298320</v>
      </c>
      <c r="B6793" s="434">
        <v>44545</v>
      </c>
      <c r="C6793" s="434" t="s">
        <v>59</v>
      </c>
      <c r="D6793" s="434" t="s">
        <v>13</v>
      </c>
      <c r="I6793" s="434">
        <v>12</v>
      </c>
    </row>
    <row r="6794" spans="1:11" hidden="1" x14ac:dyDescent="0.25">
      <c r="A6794" s="434">
        <v>257298400</v>
      </c>
      <c r="B6794" s="434">
        <v>1469716</v>
      </c>
      <c r="C6794" s="434" t="s">
        <v>42</v>
      </c>
      <c r="D6794" s="434" t="s">
        <v>17</v>
      </c>
      <c r="E6794" s="434">
        <v>11.5</v>
      </c>
      <c r="F6794" s="434">
        <v>416</v>
      </c>
      <c r="G6794" s="434">
        <v>565</v>
      </c>
      <c r="H6794" s="434">
        <v>322</v>
      </c>
      <c r="I6794" s="434">
        <v>33.020000000000003</v>
      </c>
      <c r="J6794" s="434">
        <v>0</v>
      </c>
      <c r="K6794" s="434">
        <v>1982</v>
      </c>
    </row>
    <row r="6795" spans="1:11" x14ac:dyDescent="0.25">
      <c r="A6795" s="434">
        <v>257298420</v>
      </c>
      <c r="B6795" s="434">
        <v>489233</v>
      </c>
      <c r="C6795" s="434" t="s">
        <v>59</v>
      </c>
      <c r="D6795" s="434" t="s">
        <v>13</v>
      </c>
      <c r="I6795" s="434">
        <v>9</v>
      </c>
      <c r="J6795" s="434">
        <v>0</v>
      </c>
      <c r="K6795" s="434">
        <v>1970</v>
      </c>
    </row>
    <row r="6796" spans="1:11" hidden="1" x14ac:dyDescent="0.25">
      <c r="A6796" s="434">
        <v>257298500</v>
      </c>
      <c r="B6796" s="434">
        <v>18506</v>
      </c>
      <c r="C6796" s="434" t="s">
        <v>56</v>
      </c>
      <c r="D6796" s="434" t="s">
        <v>13</v>
      </c>
      <c r="I6796" s="434">
        <v>12</v>
      </c>
      <c r="J6796" s="434">
        <v>0</v>
      </c>
      <c r="K6796" s="434">
        <v>1970</v>
      </c>
    </row>
    <row r="6797" spans="1:11" hidden="1" x14ac:dyDescent="0.25">
      <c r="A6797" s="434">
        <v>257298600</v>
      </c>
      <c r="B6797" s="434">
        <v>2565945</v>
      </c>
      <c r="C6797" s="434" t="s">
        <v>39</v>
      </c>
      <c r="D6797" s="434" t="s">
        <v>13</v>
      </c>
      <c r="I6797" s="434">
        <v>22</v>
      </c>
      <c r="J6797" s="434">
        <v>0</v>
      </c>
      <c r="K6797" s="434">
        <v>1970</v>
      </c>
    </row>
    <row r="6798" spans="1:11" x14ac:dyDescent="0.25">
      <c r="A6798" s="434">
        <v>257298820</v>
      </c>
      <c r="B6798" s="434">
        <v>1240332</v>
      </c>
      <c r="C6798" s="434" t="s">
        <v>59</v>
      </c>
      <c r="D6798" s="434" t="s">
        <v>13</v>
      </c>
      <c r="I6798" s="434">
        <v>10</v>
      </c>
      <c r="J6798" s="434">
        <v>0</v>
      </c>
      <c r="K6798" s="434">
        <v>1970</v>
      </c>
    </row>
    <row r="6799" spans="1:11" hidden="1" x14ac:dyDescent="0.25">
      <c r="A6799" s="434">
        <v>257298900</v>
      </c>
      <c r="B6799" s="434">
        <v>2201553</v>
      </c>
      <c r="C6799" s="434" t="s">
        <v>39</v>
      </c>
      <c r="D6799" s="434" t="s">
        <v>13</v>
      </c>
      <c r="I6799" s="434">
        <v>17</v>
      </c>
      <c r="J6799" s="434">
        <v>0</v>
      </c>
      <c r="K6799" s="434">
        <v>1970</v>
      </c>
    </row>
    <row r="6800" spans="1:11" x14ac:dyDescent="0.25">
      <c r="A6800" s="434">
        <v>257298920</v>
      </c>
      <c r="B6800" s="434">
        <v>220543</v>
      </c>
      <c r="C6800" s="434" t="s">
        <v>59</v>
      </c>
      <c r="D6800" s="434" t="s">
        <v>13</v>
      </c>
      <c r="I6800" s="434">
        <v>10</v>
      </c>
      <c r="J6800" s="434">
        <v>0</v>
      </c>
      <c r="K6800" s="434">
        <v>1970</v>
      </c>
    </row>
    <row r="6801" spans="1:11" x14ac:dyDescent="0.25">
      <c r="A6801" s="434">
        <v>257299920</v>
      </c>
      <c r="B6801" s="434">
        <v>185944</v>
      </c>
      <c r="C6801" s="434" t="s">
        <v>59</v>
      </c>
      <c r="D6801" s="434" t="s">
        <v>13</v>
      </c>
      <c r="I6801" s="434">
        <v>10</v>
      </c>
      <c r="J6801" s="434">
        <v>0</v>
      </c>
      <c r="K6801" s="434">
        <v>1970</v>
      </c>
    </row>
    <row r="6802" spans="1:11" hidden="1" x14ac:dyDescent="0.25">
      <c r="A6802" s="434">
        <v>257300500</v>
      </c>
      <c r="B6802" s="434">
        <v>1075682</v>
      </c>
      <c r="C6802" s="434" t="s">
        <v>39</v>
      </c>
      <c r="D6802" s="434" t="s">
        <v>13</v>
      </c>
      <c r="I6802" s="434">
        <v>25</v>
      </c>
      <c r="J6802" s="434">
        <v>0</v>
      </c>
      <c r="K6802" s="434">
        <v>1970</v>
      </c>
    </row>
    <row r="6803" spans="1:11" x14ac:dyDescent="0.25">
      <c r="A6803" s="434">
        <v>257300740</v>
      </c>
      <c r="B6803" s="434">
        <v>285925</v>
      </c>
      <c r="C6803" s="434" t="s">
        <v>59</v>
      </c>
      <c r="D6803" s="434" t="s">
        <v>13</v>
      </c>
      <c r="I6803" s="434">
        <v>11</v>
      </c>
      <c r="J6803" s="434">
        <v>0</v>
      </c>
      <c r="K6803" s="434">
        <v>1970</v>
      </c>
    </row>
    <row r="6804" spans="1:11" x14ac:dyDescent="0.25">
      <c r="A6804" s="434">
        <v>257300940</v>
      </c>
      <c r="B6804" s="434">
        <v>546919</v>
      </c>
      <c r="C6804" s="434" t="s">
        <v>59</v>
      </c>
      <c r="D6804" s="434" t="s">
        <v>13</v>
      </c>
      <c r="I6804" s="434">
        <v>10</v>
      </c>
      <c r="J6804" s="434">
        <v>0</v>
      </c>
      <c r="K6804" s="434">
        <v>1970</v>
      </c>
    </row>
    <row r="6805" spans="1:11" hidden="1" x14ac:dyDescent="0.25">
      <c r="A6805" s="434">
        <v>257301000</v>
      </c>
      <c r="B6805" s="434">
        <v>673551</v>
      </c>
      <c r="C6805" s="434" t="s">
        <v>61</v>
      </c>
      <c r="D6805" s="434" t="s">
        <v>22</v>
      </c>
      <c r="E6805" s="434">
        <v>11.5</v>
      </c>
      <c r="F6805" s="434">
        <v>1720</v>
      </c>
      <c r="G6805" s="434">
        <v>2900</v>
      </c>
      <c r="H6805" s="434">
        <v>2010</v>
      </c>
      <c r="I6805" s="434">
        <v>81.349999999999994</v>
      </c>
      <c r="J6805" s="434">
        <v>0</v>
      </c>
      <c r="K6805" s="434">
        <v>2010</v>
      </c>
    </row>
    <row r="6806" spans="1:11" x14ac:dyDescent="0.25">
      <c r="A6806" s="434">
        <v>257301040</v>
      </c>
      <c r="B6806" s="434">
        <v>3525278</v>
      </c>
      <c r="C6806" s="434" t="s">
        <v>59</v>
      </c>
      <c r="D6806" s="434" t="s">
        <v>13</v>
      </c>
      <c r="I6806" s="434">
        <v>9</v>
      </c>
      <c r="J6806" s="434">
        <v>0</v>
      </c>
      <c r="K6806" s="434">
        <v>1970</v>
      </c>
    </row>
    <row r="6807" spans="1:11" x14ac:dyDescent="0.25">
      <c r="A6807" s="434">
        <v>257301120</v>
      </c>
      <c r="B6807" s="434">
        <v>760106</v>
      </c>
      <c r="C6807" s="434" t="s">
        <v>59</v>
      </c>
      <c r="D6807" s="434" t="s">
        <v>13</v>
      </c>
      <c r="I6807" s="434">
        <v>12</v>
      </c>
      <c r="J6807" s="434">
        <v>0</v>
      </c>
      <c r="K6807" s="434">
        <v>1970</v>
      </c>
    </row>
    <row r="6808" spans="1:11" x14ac:dyDescent="0.25">
      <c r="A6808" s="434">
        <v>257301220</v>
      </c>
      <c r="B6808" s="434">
        <v>47854</v>
      </c>
      <c r="C6808" s="434" t="s">
        <v>59</v>
      </c>
      <c r="D6808" s="434" t="s">
        <v>13</v>
      </c>
      <c r="I6808" s="434">
        <v>10</v>
      </c>
      <c r="J6808" s="434">
        <v>0</v>
      </c>
      <c r="K6808" s="434">
        <v>1970</v>
      </c>
    </row>
    <row r="6809" spans="1:11" x14ac:dyDescent="0.25">
      <c r="A6809" s="434">
        <v>257301540</v>
      </c>
      <c r="B6809" s="434">
        <v>687264</v>
      </c>
      <c r="C6809" s="434" t="s">
        <v>59</v>
      </c>
      <c r="D6809" s="434" t="s">
        <v>13</v>
      </c>
      <c r="I6809" s="434">
        <v>9</v>
      </c>
      <c r="J6809" s="434">
        <v>0</v>
      </c>
      <c r="K6809" s="434">
        <v>1970</v>
      </c>
    </row>
    <row r="6810" spans="1:11" x14ac:dyDescent="0.25">
      <c r="A6810" s="434">
        <v>257301620</v>
      </c>
      <c r="B6810" s="434">
        <v>395228</v>
      </c>
      <c r="C6810" s="434" t="s">
        <v>59</v>
      </c>
      <c r="D6810" s="434" t="s">
        <v>13</v>
      </c>
      <c r="I6810" s="434">
        <v>12</v>
      </c>
      <c r="J6810" s="434">
        <v>0</v>
      </c>
      <c r="K6810" s="434">
        <v>1970</v>
      </c>
    </row>
    <row r="6811" spans="1:11" hidden="1" x14ac:dyDescent="0.25">
      <c r="A6811" s="434">
        <v>257301820</v>
      </c>
      <c r="B6811" s="434">
        <v>341507</v>
      </c>
      <c r="C6811" s="434" t="s">
        <v>61</v>
      </c>
      <c r="D6811" s="434" t="s">
        <v>13</v>
      </c>
      <c r="I6811" s="434">
        <v>15</v>
      </c>
    </row>
    <row r="6812" spans="1:11" x14ac:dyDescent="0.25">
      <c r="A6812" s="434">
        <v>257301840</v>
      </c>
      <c r="B6812" s="434">
        <v>529076</v>
      </c>
      <c r="C6812" s="434" t="s">
        <v>59</v>
      </c>
      <c r="D6812" s="434" t="s">
        <v>13</v>
      </c>
      <c r="I6812" s="434">
        <v>11</v>
      </c>
      <c r="J6812" s="434">
        <v>0</v>
      </c>
      <c r="K6812" s="434">
        <v>1970</v>
      </c>
    </row>
    <row r="6813" spans="1:11" x14ac:dyDescent="0.25">
      <c r="A6813" s="434">
        <v>257301940</v>
      </c>
      <c r="B6813" s="434">
        <v>2128932</v>
      </c>
      <c r="C6813" s="434" t="s">
        <v>59</v>
      </c>
      <c r="D6813" s="434" t="s">
        <v>13</v>
      </c>
      <c r="I6813" s="434">
        <v>14</v>
      </c>
      <c r="J6813" s="434">
        <v>0</v>
      </c>
      <c r="K6813" s="434">
        <v>1970</v>
      </c>
    </row>
    <row r="6814" spans="1:11" hidden="1" x14ac:dyDescent="0.25">
      <c r="A6814" s="434">
        <v>257302000</v>
      </c>
      <c r="B6814" s="434">
        <v>674902</v>
      </c>
      <c r="C6814" s="434" t="s">
        <v>51</v>
      </c>
      <c r="D6814" s="434" t="s">
        <v>22</v>
      </c>
      <c r="E6814" s="434">
        <v>15</v>
      </c>
      <c r="F6814" s="434">
        <v>2700</v>
      </c>
      <c r="G6814" s="434">
        <v>2500</v>
      </c>
      <c r="H6814" s="434">
        <v>3538</v>
      </c>
      <c r="I6814" s="434">
        <v>79.989999999999995</v>
      </c>
      <c r="J6814" s="434">
        <v>5568</v>
      </c>
      <c r="K6814" s="434">
        <v>2007</v>
      </c>
    </row>
    <row r="6815" spans="1:11" x14ac:dyDescent="0.25">
      <c r="A6815" s="434">
        <v>257302040</v>
      </c>
      <c r="B6815" s="434">
        <v>125455</v>
      </c>
      <c r="C6815" s="434" t="s">
        <v>59</v>
      </c>
      <c r="D6815" s="434" t="s">
        <v>13</v>
      </c>
      <c r="I6815" s="434">
        <v>10</v>
      </c>
      <c r="J6815" s="434">
        <v>0</v>
      </c>
      <c r="K6815" s="434">
        <v>1970</v>
      </c>
    </row>
    <row r="6816" spans="1:11" x14ac:dyDescent="0.25">
      <c r="A6816" s="434">
        <v>257302140</v>
      </c>
      <c r="B6816" s="434">
        <v>2777981</v>
      </c>
      <c r="C6816" s="434" t="s">
        <v>59</v>
      </c>
      <c r="D6816" s="434" t="s">
        <v>17</v>
      </c>
      <c r="E6816" s="434">
        <v>0</v>
      </c>
      <c r="F6816" s="434">
        <v>0</v>
      </c>
      <c r="G6816" s="434">
        <v>0</v>
      </c>
      <c r="H6816" s="434">
        <v>582</v>
      </c>
      <c r="I6816" s="434">
        <v>35.28</v>
      </c>
      <c r="J6816" s="434">
        <v>0</v>
      </c>
      <c r="K6816" s="434">
        <v>1970</v>
      </c>
    </row>
    <row r="6817" spans="1:11" x14ac:dyDescent="0.25">
      <c r="A6817" s="434">
        <v>257302440</v>
      </c>
      <c r="B6817" s="434">
        <v>942579</v>
      </c>
      <c r="C6817" s="434" t="s">
        <v>59</v>
      </c>
      <c r="D6817" s="434" t="s">
        <v>13</v>
      </c>
      <c r="I6817" s="434">
        <v>9</v>
      </c>
    </row>
    <row r="6818" spans="1:11" hidden="1" x14ac:dyDescent="0.25">
      <c r="A6818" s="434">
        <v>257302500</v>
      </c>
      <c r="B6818" s="434">
        <v>3472531</v>
      </c>
      <c r="C6818" s="434" t="s">
        <v>31</v>
      </c>
      <c r="D6818" s="434" t="s">
        <v>17</v>
      </c>
      <c r="E6818" s="434">
        <v>0</v>
      </c>
      <c r="F6818" s="434">
        <v>780</v>
      </c>
      <c r="G6818" s="434">
        <v>840</v>
      </c>
      <c r="H6818" s="434">
        <v>1175</v>
      </c>
      <c r="I6818" s="434">
        <v>55.93</v>
      </c>
      <c r="J6818" s="434">
        <v>0</v>
      </c>
      <c r="K6818" s="434">
        <v>1982</v>
      </c>
    </row>
    <row r="6819" spans="1:11" x14ac:dyDescent="0.25">
      <c r="A6819" s="434">
        <v>257302720</v>
      </c>
      <c r="B6819" s="434">
        <v>2817234</v>
      </c>
      <c r="C6819" s="434" t="s">
        <v>59</v>
      </c>
      <c r="D6819" s="434" t="s">
        <v>13</v>
      </c>
      <c r="I6819" s="434">
        <v>10</v>
      </c>
      <c r="J6819" s="434">
        <v>0</v>
      </c>
      <c r="K6819" s="434">
        <v>1970</v>
      </c>
    </row>
    <row r="6820" spans="1:11" hidden="1" x14ac:dyDescent="0.25">
      <c r="A6820" s="434">
        <v>257302800</v>
      </c>
      <c r="B6820" s="434">
        <v>1834520</v>
      </c>
      <c r="C6820" s="434" t="s">
        <v>39</v>
      </c>
      <c r="D6820" s="434" t="s">
        <v>13</v>
      </c>
      <c r="I6820" s="434">
        <v>25</v>
      </c>
    </row>
    <row r="6821" spans="1:11" x14ac:dyDescent="0.25">
      <c r="A6821" s="434">
        <v>257302940</v>
      </c>
      <c r="B6821" s="434">
        <v>318319</v>
      </c>
      <c r="C6821" s="434" t="s">
        <v>59</v>
      </c>
      <c r="D6821" s="434" t="s">
        <v>13</v>
      </c>
      <c r="I6821" s="434">
        <v>10</v>
      </c>
      <c r="J6821" s="434">
        <v>0</v>
      </c>
      <c r="K6821" s="434">
        <v>1970</v>
      </c>
    </row>
    <row r="6822" spans="1:11" x14ac:dyDescent="0.25">
      <c r="A6822" s="434">
        <v>257303000</v>
      </c>
      <c r="B6822" s="434">
        <v>3368692</v>
      </c>
      <c r="C6822" s="434" t="s">
        <v>59</v>
      </c>
      <c r="D6822" s="434" t="s">
        <v>13</v>
      </c>
      <c r="E6822" s="434">
        <v>0</v>
      </c>
      <c r="F6822" s="434">
        <v>478</v>
      </c>
      <c r="G6822" s="434">
        <v>130</v>
      </c>
      <c r="H6822" s="434">
        <v>185</v>
      </c>
      <c r="I6822" s="434">
        <v>22.05</v>
      </c>
      <c r="J6822" s="434">
        <v>0</v>
      </c>
      <c r="K6822" s="434">
        <v>1970</v>
      </c>
    </row>
    <row r="6823" spans="1:11" x14ac:dyDescent="0.25">
      <c r="A6823" s="434">
        <v>257303040</v>
      </c>
      <c r="B6823" s="434">
        <v>643250</v>
      </c>
      <c r="C6823" s="434" t="s">
        <v>59</v>
      </c>
      <c r="D6823" s="434" t="s">
        <v>13</v>
      </c>
      <c r="I6823" s="434">
        <v>11</v>
      </c>
      <c r="J6823" s="434">
        <v>0</v>
      </c>
      <c r="K6823" s="434">
        <v>1970</v>
      </c>
    </row>
    <row r="6824" spans="1:11" x14ac:dyDescent="0.25">
      <c r="A6824" s="434">
        <v>257303120</v>
      </c>
      <c r="B6824" s="434">
        <v>156066</v>
      </c>
      <c r="C6824" s="434" t="s">
        <v>59</v>
      </c>
      <c r="D6824" s="434" t="s">
        <v>13</v>
      </c>
      <c r="I6824" s="434">
        <v>9</v>
      </c>
      <c r="J6824" s="434">
        <v>0</v>
      </c>
      <c r="K6824" s="434">
        <v>1970</v>
      </c>
    </row>
    <row r="6825" spans="1:11" x14ac:dyDescent="0.25">
      <c r="A6825" s="434">
        <v>257303140</v>
      </c>
      <c r="B6825" s="434">
        <v>103775</v>
      </c>
      <c r="C6825" s="434" t="s">
        <v>59</v>
      </c>
      <c r="D6825" s="434" t="s">
        <v>13</v>
      </c>
      <c r="I6825" s="434">
        <v>10</v>
      </c>
      <c r="J6825" s="434">
        <v>0</v>
      </c>
      <c r="K6825" s="434">
        <v>1970</v>
      </c>
    </row>
    <row r="6826" spans="1:11" x14ac:dyDescent="0.25">
      <c r="A6826" s="434">
        <v>257303240</v>
      </c>
      <c r="B6826" s="434">
        <v>1107783</v>
      </c>
      <c r="C6826" s="434" t="s">
        <v>59</v>
      </c>
      <c r="D6826" s="434" t="s">
        <v>13</v>
      </c>
      <c r="I6826" s="434">
        <v>10</v>
      </c>
      <c r="J6826" s="434">
        <v>0</v>
      </c>
      <c r="K6826" s="434">
        <v>1970</v>
      </c>
    </row>
    <row r="6827" spans="1:11" x14ac:dyDescent="0.25">
      <c r="A6827" s="434">
        <v>257303320</v>
      </c>
      <c r="B6827" s="434">
        <v>160501</v>
      </c>
      <c r="C6827" s="434" t="s">
        <v>59</v>
      </c>
      <c r="D6827" s="434" t="s">
        <v>13</v>
      </c>
      <c r="I6827" s="434">
        <v>11</v>
      </c>
      <c r="J6827" s="434">
        <v>0</v>
      </c>
      <c r="K6827" s="434">
        <v>1970</v>
      </c>
    </row>
    <row r="6828" spans="1:11" x14ac:dyDescent="0.25">
      <c r="A6828" s="434">
        <v>257303340</v>
      </c>
      <c r="B6828" s="434">
        <v>283528</v>
      </c>
      <c r="C6828" s="434" t="s">
        <v>59</v>
      </c>
      <c r="D6828" s="434" t="s">
        <v>13</v>
      </c>
      <c r="I6828" s="434">
        <v>10</v>
      </c>
      <c r="J6828" s="434">
        <v>0</v>
      </c>
      <c r="K6828" s="434">
        <v>1970</v>
      </c>
    </row>
    <row r="6829" spans="1:11" x14ac:dyDescent="0.25">
      <c r="A6829" s="434">
        <v>257303420</v>
      </c>
      <c r="B6829" s="434">
        <v>396572</v>
      </c>
      <c r="C6829" s="434" t="s">
        <v>59</v>
      </c>
      <c r="D6829" s="434" t="s">
        <v>13</v>
      </c>
      <c r="I6829" s="434">
        <v>10</v>
      </c>
      <c r="J6829" s="434">
        <v>0</v>
      </c>
      <c r="K6829" s="434">
        <v>1970</v>
      </c>
    </row>
    <row r="6830" spans="1:11" x14ac:dyDescent="0.25">
      <c r="A6830" s="434">
        <v>257303540</v>
      </c>
      <c r="B6830" s="434">
        <v>257122</v>
      </c>
      <c r="C6830" s="434" t="s">
        <v>59</v>
      </c>
      <c r="D6830" s="434" t="s">
        <v>13</v>
      </c>
      <c r="I6830" s="434">
        <v>11</v>
      </c>
      <c r="J6830" s="434">
        <v>0</v>
      </c>
      <c r="K6830" s="434">
        <v>1970</v>
      </c>
    </row>
    <row r="6831" spans="1:11" x14ac:dyDescent="0.25">
      <c r="A6831" s="434">
        <v>257303620</v>
      </c>
      <c r="B6831" s="434">
        <v>160725</v>
      </c>
      <c r="C6831" s="434" t="s">
        <v>59</v>
      </c>
      <c r="D6831" s="434" t="s">
        <v>13</v>
      </c>
      <c r="I6831" s="434">
        <v>10</v>
      </c>
      <c r="J6831" s="434">
        <v>0</v>
      </c>
      <c r="K6831" s="434">
        <v>1970</v>
      </c>
    </row>
    <row r="6832" spans="1:11" x14ac:dyDescent="0.25">
      <c r="A6832" s="434">
        <v>257303720</v>
      </c>
      <c r="B6832" s="434">
        <v>782872</v>
      </c>
      <c r="C6832" s="434" t="s">
        <v>59</v>
      </c>
      <c r="D6832" s="434" t="s">
        <v>13</v>
      </c>
      <c r="I6832" s="434">
        <v>9</v>
      </c>
      <c r="J6832" s="434">
        <v>0</v>
      </c>
      <c r="K6832" s="434">
        <v>1970</v>
      </c>
    </row>
    <row r="6833" spans="1:11" x14ac:dyDescent="0.25">
      <c r="A6833" s="434">
        <v>257303740</v>
      </c>
      <c r="B6833" s="434">
        <v>801980</v>
      </c>
      <c r="C6833" s="434" t="s">
        <v>59</v>
      </c>
      <c r="D6833" s="434" t="s">
        <v>13</v>
      </c>
      <c r="I6833" s="434">
        <v>10</v>
      </c>
      <c r="J6833" s="434">
        <v>0</v>
      </c>
      <c r="K6833" s="434">
        <v>1970</v>
      </c>
    </row>
    <row r="6834" spans="1:11" hidden="1" x14ac:dyDescent="0.25">
      <c r="A6834" s="434">
        <v>257303800</v>
      </c>
      <c r="B6834" s="434">
        <v>370131</v>
      </c>
      <c r="C6834" s="434" t="s">
        <v>39</v>
      </c>
      <c r="D6834" s="434" t="s">
        <v>13</v>
      </c>
      <c r="I6834" s="434">
        <v>15</v>
      </c>
    </row>
    <row r="6835" spans="1:11" x14ac:dyDescent="0.25">
      <c r="A6835" s="434">
        <v>257303920</v>
      </c>
      <c r="B6835" s="434">
        <v>1118816</v>
      </c>
      <c r="C6835" s="434" t="s">
        <v>59</v>
      </c>
      <c r="D6835" s="434" t="s">
        <v>13</v>
      </c>
      <c r="I6835" s="434">
        <v>11</v>
      </c>
      <c r="J6835" s="434">
        <v>0</v>
      </c>
      <c r="K6835" s="434">
        <v>1970</v>
      </c>
    </row>
    <row r="6836" spans="1:11" x14ac:dyDescent="0.25">
      <c r="A6836" s="434">
        <v>257303940</v>
      </c>
      <c r="B6836" s="434">
        <v>149968</v>
      </c>
      <c r="C6836" s="434" t="s">
        <v>59</v>
      </c>
      <c r="D6836" s="434" t="s">
        <v>13</v>
      </c>
      <c r="I6836" s="434">
        <v>11</v>
      </c>
      <c r="J6836" s="434">
        <v>0</v>
      </c>
      <c r="K6836" s="434">
        <v>1970</v>
      </c>
    </row>
    <row r="6837" spans="1:11" hidden="1" x14ac:dyDescent="0.25">
      <c r="A6837" s="434">
        <v>257304000</v>
      </c>
      <c r="B6837" s="434">
        <v>832744</v>
      </c>
      <c r="C6837" s="434" t="s">
        <v>20</v>
      </c>
      <c r="D6837" s="434" t="s">
        <v>17</v>
      </c>
      <c r="E6837" s="434">
        <v>10.5</v>
      </c>
      <c r="F6837" s="434">
        <v>508</v>
      </c>
      <c r="G6837" s="434">
        <v>600</v>
      </c>
      <c r="H6837" s="434">
        <v>672</v>
      </c>
      <c r="I6837" s="434">
        <v>58.02</v>
      </c>
      <c r="J6837" s="434">
        <v>0</v>
      </c>
      <c r="K6837" s="434">
        <v>1986</v>
      </c>
    </row>
    <row r="6838" spans="1:11" x14ac:dyDescent="0.25">
      <c r="A6838" s="434">
        <v>257304040</v>
      </c>
      <c r="B6838" s="434">
        <v>54882</v>
      </c>
      <c r="C6838" s="434" t="s">
        <v>59</v>
      </c>
      <c r="D6838" s="434" t="s">
        <v>13</v>
      </c>
      <c r="I6838" s="434">
        <v>9</v>
      </c>
      <c r="J6838" s="434">
        <v>0</v>
      </c>
      <c r="K6838" s="434">
        <v>1970</v>
      </c>
    </row>
    <row r="6839" spans="1:11" x14ac:dyDescent="0.25">
      <c r="A6839" s="434">
        <v>257304140</v>
      </c>
      <c r="B6839" s="434">
        <v>600359</v>
      </c>
      <c r="C6839" s="434" t="s">
        <v>59</v>
      </c>
      <c r="D6839" s="434" t="s">
        <v>13</v>
      </c>
      <c r="I6839" s="434">
        <v>10</v>
      </c>
      <c r="J6839" s="434">
        <v>0</v>
      </c>
      <c r="K6839" s="434">
        <v>1970</v>
      </c>
    </row>
    <row r="6840" spans="1:11" x14ac:dyDescent="0.25">
      <c r="A6840" s="434">
        <v>257304220</v>
      </c>
      <c r="B6840" s="434">
        <v>629551</v>
      </c>
      <c r="C6840" s="434" t="s">
        <v>59</v>
      </c>
      <c r="D6840" s="434" t="s">
        <v>13</v>
      </c>
      <c r="I6840" s="434">
        <v>12</v>
      </c>
      <c r="J6840" s="434">
        <v>0</v>
      </c>
      <c r="K6840" s="434">
        <v>1970</v>
      </c>
    </row>
    <row r="6841" spans="1:11" x14ac:dyDescent="0.25">
      <c r="A6841" s="434">
        <v>257304340</v>
      </c>
      <c r="B6841" s="434">
        <v>381906</v>
      </c>
      <c r="C6841" s="434" t="s">
        <v>59</v>
      </c>
      <c r="D6841" s="434" t="s">
        <v>13</v>
      </c>
      <c r="I6841" s="434">
        <v>11</v>
      </c>
      <c r="J6841" s="434">
        <v>0</v>
      </c>
      <c r="K6841" s="434">
        <v>1970</v>
      </c>
    </row>
    <row r="6842" spans="1:11" x14ac:dyDescent="0.25">
      <c r="A6842" s="434">
        <v>257304540</v>
      </c>
      <c r="B6842" s="434">
        <v>1442729</v>
      </c>
      <c r="C6842" s="434" t="s">
        <v>59</v>
      </c>
      <c r="D6842" s="434" t="s">
        <v>13</v>
      </c>
      <c r="I6842" s="434">
        <v>11</v>
      </c>
      <c r="J6842" s="434">
        <v>0</v>
      </c>
      <c r="K6842" s="434">
        <v>1970</v>
      </c>
    </row>
    <row r="6843" spans="1:11" hidden="1" x14ac:dyDescent="0.25">
      <c r="A6843" s="434">
        <v>257304700</v>
      </c>
      <c r="B6843" s="434">
        <v>878401</v>
      </c>
      <c r="C6843" s="434" t="s">
        <v>39</v>
      </c>
      <c r="D6843" s="434" t="s">
        <v>17</v>
      </c>
      <c r="E6843" s="434">
        <v>12</v>
      </c>
      <c r="F6843" s="434">
        <v>294</v>
      </c>
      <c r="H6843" s="434">
        <v>197</v>
      </c>
      <c r="I6843" s="434">
        <v>42.79</v>
      </c>
      <c r="K6843" s="434">
        <v>1947</v>
      </c>
    </row>
    <row r="6844" spans="1:11" x14ac:dyDescent="0.25">
      <c r="A6844" s="434">
        <v>257304820</v>
      </c>
      <c r="B6844" s="434">
        <v>946897</v>
      </c>
      <c r="C6844" s="434" t="s">
        <v>59</v>
      </c>
      <c r="D6844" s="434" t="s">
        <v>13</v>
      </c>
      <c r="I6844" s="434">
        <v>11</v>
      </c>
      <c r="J6844" s="434">
        <v>0</v>
      </c>
      <c r="K6844" s="434">
        <v>1970</v>
      </c>
    </row>
    <row r="6845" spans="1:11" hidden="1" x14ac:dyDescent="0.25">
      <c r="A6845" s="434">
        <v>257304900</v>
      </c>
      <c r="B6845" s="434">
        <v>3391429</v>
      </c>
      <c r="C6845" s="434" t="s">
        <v>39</v>
      </c>
      <c r="D6845" s="434" t="s">
        <v>13</v>
      </c>
      <c r="E6845" s="434">
        <v>28</v>
      </c>
      <c r="F6845" s="434">
        <v>1498</v>
      </c>
      <c r="G6845" s="434">
        <v>19</v>
      </c>
      <c r="H6845" s="434">
        <v>176</v>
      </c>
      <c r="I6845" s="434">
        <v>24.5</v>
      </c>
      <c r="J6845" s="434">
        <v>0</v>
      </c>
      <c r="K6845" s="434">
        <v>2008</v>
      </c>
    </row>
    <row r="6846" spans="1:11" x14ac:dyDescent="0.25">
      <c r="A6846" s="434">
        <v>257304940</v>
      </c>
      <c r="B6846" s="434">
        <v>1341624</v>
      </c>
      <c r="C6846" s="434" t="s">
        <v>59</v>
      </c>
      <c r="D6846" s="434" t="s">
        <v>13</v>
      </c>
      <c r="I6846" s="434">
        <v>13</v>
      </c>
      <c r="J6846" s="434">
        <v>0</v>
      </c>
      <c r="K6846" s="434">
        <v>1970</v>
      </c>
    </row>
    <row r="6847" spans="1:11" x14ac:dyDescent="0.25">
      <c r="A6847" s="434">
        <v>257305000</v>
      </c>
      <c r="B6847" s="434">
        <v>2417616</v>
      </c>
      <c r="C6847" s="434" t="s">
        <v>59</v>
      </c>
      <c r="D6847" s="434" t="s">
        <v>17</v>
      </c>
      <c r="E6847" s="434">
        <v>0</v>
      </c>
      <c r="F6847" s="434">
        <v>750</v>
      </c>
      <c r="G6847" s="434">
        <v>0</v>
      </c>
      <c r="H6847" s="434">
        <v>499</v>
      </c>
      <c r="I6847" s="434">
        <v>38.549999999999997</v>
      </c>
      <c r="J6847" s="434">
        <v>0</v>
      </c>
      <c r="K6847" s="434">
        <v>1970</v>
      </c>
    </row>
    <row r="6848" spans="1:11" x14ac:dyDescent="0.25">
      <c r="A6848" s="434">
        <v>257305140</v>
      </c>
      <c r="B6848" s="434">
        <v>768454</v>
      </c>
      <c r="C6848" s="434" t="s">
        <v>59</v>
      </c>
      <c r="D6848" s="434" t="s">
        <v>13</v>
      </c>
      <c r="I6848" s="434">
        <v>11</v>
      </c>
      <c r="J6848" s="434">
        <v>0</v>
      </c>
      <c r="K6848" s="434">
        <v>1970</v>
      </c>
    </row>
    <row r="6849" spans="1:11" x14ac:dyDescent="0.25">
      <c r="A6849" s="434">
        <v>257305240</v>
      </c>
      <c r="B6849" s="434">
        <v>376076</v>
      </c>
      <c r="C6849" s="434" t="s">
        <v>59</v>
      </c>
      <c r="D6849" s="434" t="s">
        <v>13</v>
      </c>
      <c r="I6849" s="434">
        <v>10</v>
      </c>
      <c r="J6849" s="434">
        <v>0</v>
      </c>
      <c r="K6849" s="434">
        <v>1970</v>
      </c>
    </row>
    <row r="6850" spans="1:11" x14ac:dyDescent="0.25">
      <c r="A6850" s="434">
        <v>257305440</v>
      </c>
      <c r="B6850" s="434">
        <v>318151</v>
      </c>
      <c r="C6850" s="434" t="s">
        <v>59</v>
      </c>
      <c r="D6850" s="434" t="s">
        <v>13</v>
      </c>
      <c r="I6850" s="434">
        <v>10</v>
      </c>
      <c r="J6850" s="434">
        <v>0</v>
      </c>
      <c r="K6850" s="434">
        <v>1970</v>
      </c>
    </row>
    <row r="6851" spans="1:11" x14ac:dyDescent="0.25">
      <c r="A6851" s="434">
        <v>257305840</v>
      </c>
      <c r="B6851" s="434">
        <v>1698384</v>
      </c>
      <c r="C6851" s="434" t="s">
        <v>59</v>
      </c>
      <c r="D6851" s="434" t="s">
        <v>13</v>
      </c>
      <c r="I6851" s="434">
        <v>12</v>
      </c>
      <c r="J6851" s="434">
        <v>0</v>
      </c>
      <c r="K6851" s="434">
        <v>1970</v>
      </c>
    </row>
    <row r="6852" spans="1:11" hidden="1" x14ac:dyDescent="0.25">
      <c r="A6852" s="434">
        <v>257306400</v>
      </c>
      <c r="B6852" s="434">
        <v>3169696</v>
      </c>
      <c r="C6852" s="434" t="s">
        <v>42</v>
      </c>
      <c r="D6852" s="434" t="s">
        <v>17</v>
      </c>
      <c r="E6852" s="434">
        <v>0</v>
      </c>
      <c r="F6852" s="434">
        <v>515</v>
      </c>
      <c r="G6852" s="434">
        <v>40</v>
      </c>
      <c r="H6852" s="434">
        <v>312</v>
      </c>
      <c r="I6852" s="434">
        <v>36.75</v>
      </c>
      <c r="J6852" s="434">
        <v>0</v>
      </c>
      <c r="K6852" s="434">
        <v>1976</v>
      </c>
    </row>
    <row r="6853" spans="1:11" x14ac:dyDescent="0.25">
      <c r="A6853" s="434">
        <v>257306420</v>
      </c>
      <c r="B6853" s="434">
        <v>94255</v>
      </c>
      <c r="C6853" s="434" t="s">
        <v>59</v>
      </c>
      <c r="D6853" s="434" t="s">
        <v>13</v>
      </c>
      <c r="I6853" s="434">
        <v>9</v>
      </c>
      <c r="J6853" s="434">
        <v>0</v>
      </c>
      <c r="K6853" s="434">
        <v>1970</v>
      </c>
    </row>
    <row r="6854" spans="1:11" x14ac:dyDescent="0.25">
      <c r="A6854" s="434">
        <v>257306440</v>
      </c>
      <c r="B6854" s="434">
        <v>224967</v>
      </c>
      <c r="C6854" s="434" t="s">
        <v>59</v>
      </c>
      <c r="D6854" s="434" t="s">
        <v>13</v>
      </c>
      <c r="I6854" s="434">
        <v>10</v>
      </c>
      <c r="J6854" s="434">
        <v>0</v>
      </c>
      <c r="K6854" s="434">
        <v>1970</v>
      </c>
    </row>
    <row r="6855" spans="1:11" hidden="1" x14ac:dyDescent="0.25">
      <c r="A6855" s="434">
        <v>257306500</v>
      </c>
      <c r="B6855" s="434">
        <v>3516547</v>
      </c>
      <c r="C6855" s="434" t="s">
        <v>31</v>
      </c>
      <c r="D6855" s="434" t="s">
        <v>17</v>
      </c>
      <c r="E6855" s="434">
        <v>10</v>
      </c>
      <c r="F6855" s="434">
        <v>368</v>
      </c>
      <c r="G6855" s="434">
        <v>519</v>
      </c>
      <c r="H6855" s="434">
        <v>371</v>
      </c>
      <c r="I6855" s="434">
        <v>45.31</v>
      </c>
      <c r="J6855" s="434">
        <v>0</v>
      </c>
      <c r="K6855" s="434">
        <v>1956</v>
      </c>
    </row>
    <row r="6856" spans="1:11" x14ac:dyDescent="0.25">
      <c r="A6856" s="434">
        <v>257306620</v>
      </c>
      <c r="B6856" s="434">
        <v>134384</v>
      </c>
      <c r="C6856" s="434" t="s">
        <v>59</v>
      </c>
      <c r="D6856" s="434" t="s">
        <v>13</v>
      </c>
      <c r="I6856" s="434">
        <v>11</v>
      </c>
      <c r="J6856" s="434">
        <v>0</v>
      </c>
      <c r="K6856" s="434">
        <v>1970</v>
      </c>
    </row>
    <row r="6857" spans="1:11" hidden="1" x14ac:dyDescent="0.25">
      <c r="A6857" s="434">
        <v>257307000</v>
      </c>
      <c r="B6857" s="434">
        <v>630617</v>
      </c>
      <c r="C6857" s="434" t="s">
        <v>31</v>
      </c>
      <c r="D6857" s="434" t="s">
        <v>22</v>
      </c>
      <c r="E6857" s="434">
        <v>15</v>
      </c>
      <c r="F6857" s="434">
        <v>3000</v>
      </c>
      <c r="G6857" s="434">
        <v>2500</v>
      </c>
      <c r="H6857" s="434">
        <v>3538</v>
      </c>
      <c r="I6857" s="434">
        <v>81.8</v>
      </c>
      <c r="J6857" s="434">
        <v>0</v>
      </c>
      <c r="K6857" s="434">
        <v>1970</v>
      </c>
    </row>
    <row r="6858" spans="1:11" x14ac:dyDescent="0.25">
      <c r="A6858" s="434">
        <v>257307040</v>
      </c>
      <c r="B6858" s="434">
        <v>91655</v>
      </c>
      <c r="C6858" s="434" t="s">
        <v>59</v>
      </c>
      <c r="D6858" s="434" t="s">
        <v>13</v>
      </c>
      <c r="I6858" s="434">
        <v>9</v>
      </c>
      <c r="J6858" s="434">
        <v>0</v>
      </c>
      <c r="K6858" s="434">
        <v>1970</v>
      </c>
    </row>
    <row r="6859" spans="1:11" x14ac:dyDescent="0.25">
      <c r="A6859" s="434">
        <v>257307120</v>
      </c>
      <c r="B6859" s="434">
        <v>293771</v>
      </c>
      <c r="C6859" s="434" t="s">
        <v>59</v>
      </c>
      <c r="D6859" s="434" t="s">
        <v>13</v>
      </c>
      <c r="I6859" s="434">
        <v>9</v>
      </c>
      <c r="J6859" s="434">
        <v>0</v>
      </c>
      <c r="K6859" s="434">
        <v>1970</v>
      </c>
    </row>
    <row r="6860" spans="1:11" x14ac:dyDescent="0.25">
      <c r="A6860" s="434">
        <v>257307220</v>
      </c>
      <c r="B6860" s="434">
        <v>281985</v>
      </c>
      <c r="C6860" s="434" t="s">
        <v>59</v>
      </c>
      <c r="D6860" s="434" t="s">
        <v>13</v>
      </c>
      <c r="I6860" s="434">
        <v>15</v>
      </c>
      <c r="J6860" s="434">
        <v>0</v>
      </c>
      <c r="K6860" s="434">
        <v>1970</v>
      </c>
    </row>
    <row r="6861" spans="1:11" x14ac:dyDescent="0.25">
      <c r="A6861" s="434">
        <v>257307340</v>
      </c>
      <c r="B6861" s="434">
        <v>588917</v>
      </c>
      <c r="C6861" s="434" t="s">
        <v>59</v>
      </c>
      <c r="D6861" s="434" t="s">
        <v>13</v>
      </c>
      <c r="I6861" s="434">
        <v>10</v>
      </c>
      <c r="J6861" s="434">
        <v>0</v>
      </c>
      <c r="K6861" s="434">
        <v>1970</v>
      </c>
    </row>
    <row r="6862" spans="1:11" x14ac:dyDescent="0.25">
      <c r="A6862" s="434">
        <v>257307440</v>
      </c>
      <c r="B6862" s="434">
        <v>92532</v>
      </c>
      <c r="C6862" s="434" t="s">
        <v>59</v>
      </c>
      <c r="D6862" s="434" t="s">
        <v>13</v>
      </c>
      <c r="I6862" s="434">
        <v>13</v>
      </c>
      <c r="J6862" s="434">
        <v>0</v>
      </c>
      <c r="K6862" s="434">
        <v>1970</v>
      </c>
    </row>
    <row r="6863" spans="1:11" hidden="1" x14ac:dyDescent="0.25">
      <c r="A6863" s="434">
        <v>257307500</v>
      </c>
      <c r="B6863" s="434">
        <v>1212667</v>
      </c>
      <c r="C6863" s="434" t="s">
        <v>54</v>
      </c>
      <c r="D6863" s="434" t="s">
        <v>13</v>
      </c>
      <c r="I6863" s="434">
        <v>14</v>
      </c>
    </row>
    <row r="6864" spans="1:11" x14ac:dyDescent="0.25">
      <c r="A6864" s="434">
        <v>257307640</v>
      </c>
      <c r="B6864" s="434">
        <v>15964</v>
      </c>
      <c r="C6864" s="434" t="s">
        <v>59</v>
      </c>
      <c r="D6864" s="434" t="s">
        <v>13</v>
      </c>
      <c r="I6864" s="434">
        <v>8</v>
      </c>
      <c r="J6864" s="434">
        <v>0</v>
      </c>
      <c r="K6864" s="434">
        <v>1970</v>
      </c>
    </row>
    <row r="6865" spans="1:11" x14ac:dyDescent="0.25">
      <c r="A6865" s="434">
        <v>257307700</v>
      </c>
      <c r="B6865" s="434">
        <v>59613</v>
      </c>
      <c r="C6865" s="434" t="s">
        <v>59</v>
      </c>
      <c r="D6865" s="434" t="s">
        <v>13</v>
      </c>
      <c r="I6865" s="434">
        <v>10</v>
      </c>
      <c r="J6865" s="434">
        <v>0</v>
      </c>
      <c r="K6865" s="434">
        <v>1970</v>
      </c>
    </row>
    <row r="6866" spans="1:11" x14ac:dyDescent="0.25">
      <c r="A6866" s="434">
        <v>257307740</v>
      </c>
      <c r="B6866" s="434">
        <v>166840</v>
      </c>
      <c r="C6866" s="434" t="s">
        <v>59</v>
      </c>
      <c r="D6866" s="434" t="s">
        <v>13</v>
      </c>
      <c r="I6866" s="434">
        <v>7</v>
      </c>
      <c r="J6866" s="434">
        <v>0</v>
      </c>
      <c r="K6866" s="434">
        <v>1970</v>
      </c>
    </row>
    <row r="6867" spans="1:11" x14ac:dyDescent="0.25">
      <c r="A6867" s="434">
        <v>257307940</v>
      </c>
      <c r="B6867" s="434">
        <v>334984</v>
      </c>
      <c r="C6867" s="434" t="s">
        <v>59</v>
      </c>
      <c r="D6867" s="434" t="s">
        <v>13</v>
      </c>
      <c r="I6867" s="434">
        <v>10</v>
      </c>
      <c r="J6867" s="434">
        <v>0</v>
      </c>
      <c r="K6867" s="434">
        <v>1970</v>
      </c>
    </row>
    <row r="6868" spans="1:11" hidden="1" x14ac:dyDescent="0.25">
      <c r="A6868" s="434">
        <v>257308000</v>
      </c>
      <c r="B6868" s="434">
        <v>582072</v>
      </c>
      <c r="C6868" s="434" t="s">
        <v>31</v>
      </c>
      <c r="D6868" s="434" t="s">
        <v>22</v>
      </c>
      <c r="E6868" s="434">
        <v>13.2</v>
      </c>
      <c r="F6868" s="434">
        <v>2050</v>
      </c>
      <c r="G6868" s="434">
        <v>3546</v>
      </c>
      <c r="H6868" s="434">
        <v>3625</v>
      </c>
      <c r="I6868" s="434">
        <v>92.9</v>
      </c>
      <c r="J6868" s="434">
        <v>5130</v>
      </c>
      <c r="K6868" s="434">
        <v>1991</v>
      </c>
    </row>
    <row r="6869" spans="1:11" x14ac:dyDescent="0.25">
      <c r="A6869" s="434">
        <v>257308040</v>
      </c>
      <c r="B6869" s="434">
        <v>1076844</v>
      </c>
      <c r="C6869" s="434" t="s">
        <v>59</v>
      </c>
      <c r="D6869" s="434" t="s">
        <v>13</v>
      </c>
      <c r="I6869" s="434">
        <v>12</v>
      </c>
      <c r="J6869" s="434">
        <v>0</v>
      </c>
      <c r="K6869" s="434">
        <v>1970</v>
      </c>
    </row>
    <row r="6870" spans="1:11" x14ac:dyDescent="0.25">
      <c r="A6870" s="434">
        <v>257308140</v>
      </c>
      <c r="B6870" s="434">
        <v>998406</v>
      </c>
      <c r="C6870" s="434" t="s">
        <v>59</v>
      </c>
      <c r="D6870" s="434" t="s">
        <v>13</v>
      </c>
      <c r="I6870" s="434">
        <v>12</v>
      </c>
      <c r="J6870" s="434">
        <v>0</v>
      </c>
      <c r="K6870" s="434">
        <v>1970</v>
      </c>
    </row>
    <row r="6871" spans="1:11" hidden="1" x14ac:dyDescent="0.25">
      <c r="A6871" s="434">
        <v>257308600</v>
      </c>
      <c r="B6871" s="434">
        <v>1373695</v>
      </c>
      <c r="C6871" s="434" t="s">
        <v>42</v>
      </c>
      <c r="D6871" s="434" t="s">
        <v>13</v>
      </c>
      <c r="E6871" s="434">
        <v>10.25</v>
      </c>
      <c r="F6871" s="434">
        <v>331</v>
      </c>
      <c r="G6871" s="434">
        <v>43</v>
      </c>
      <c r="H6871" s="434">
        <v>174</v>
      </c>
      <c r="I6871" s="434">
        <v>28.17</v>
      </c>
      <c r="J6871" s="434">
        <v>0</v>
      </c>
      <c r="K6871" s="434">
        <v>1969</v>
      </c>
    </row>
    <row r="6872" spans="1:11" x14ac:dyDescent="0.25">
      <c r="A6872" s="434">
        <v>257308720</v>
      </c>
      <c r="B6872" s="434">
        <v>484291</v>
      </c>
      <c r="C6872" s="434" t="s">
        <v>59</v>
      </c>
      <c r="D6872" s="434" t="s">
        <v>13</v>
      </c>
      <c r="I6872" s="434">
        <v>11</v>
      </c>
      <c r="J6872" s="434">
        <v>0</v>
      </c>
      <c r="K6872" s="434">
        <v>1970</v>
      </c>
    </row>
    <row r="6873" spans="1:11" hidden="1" x14ac:dyDescent="0.25">
      <c r="A6873" s="434">
        <v>257308800</v>
      </c>
      <c r="B6873" s="434">
        <v>1331065</v>
      </c>
      <c r="C6873" s="434" t="s">
        <v>39</v>
      </c>
      <c r="D6873" s="434" t="s">
        <v>13</v>
      </c>
      <c r="E6873" s="434">
        <v>33.6</v>
      </c>
      <c r="F6873" s="434">
        <v>2520</v>
      </c>
      <c r="G6873" s="434">
        <v>100</v>
      </c>
      <c r="H6873" s="434">
        <v>228</v>
      </c>
      <c r="I6873" s="434">
        <v>28.75</v>
      </c>
      <c r="K6873" s="434">
        <v>1991</v>
      </c>
    </row>
    <row r="6874" spans="1:11" x14ac:dyDescent="0.25">
      <c r="A6874" s="434">
        <v>257308840</v>
      </c>
      <c r="B6874" s="434">
        <v>711272</v>
      </c>
      <c r="C6874" s="434" t="s">
        <v>59</v>
      </c>
      <c r="D6874" s="434" t="s">
        <v>13</v>
      </c>
      <c r="I6874" s="434">
        <v>10</v>
      </c>
      <c r="J6874" s="434">
        <v>0</v>
      </c>
      <c r="K6874" s="434">
        <v>1970</v>
      </c>
    </row>
    <row r="6875" spans="1:11" x14ac:dyDescent="0.25">
      <c r="A6875" s="434">
        <v>257308940</v>
      </c>
      <c r="B6875" s="434">
        <v>629791</v>
      </c>
      <c r="C6875" s="434" t="s">
        <v>59</v>
      </c>
      <c r="D6875" s="434" t="s">
        <v>13</v>
      </c>
      <c r="I6875" s="434">
        <v>10</v>
      </c>
      <c r="J6875" s="434">
        <v>0</v>
      </c>
      <c r="K6875" s="434">
        <v>1970</v>
      </c>
    </row>
    <row r="6876" spans="1:11" hidden="1" x14ac:dyDescent="0.25">
      <c r="A6876" s="434">
        <v>257309000</v>
      </c>
      <c r="B6876" s="434">
        <v>6704</v>
      </c>
      <c r="C6876" s="434" t="s">
        <v>24</v>
      </c>
      <c r="D6876" s="434" t="s">
        <v>33</v>
      </c>
      <c r="E6876" s="434">
        <v>16.2</v>
      </c>
      <c r="F6876" s="434">
        <v>11292</v>
      </c>
      <c r="G6876" s="434">
        <v>44617</v>
      </c>
      <c r="H6876" s="434">
        <v>35158</v>
      </c>
      <c r="I6876" s="434">
        <v>205</v>
      </c>
      <c r="J6876" s="434">
        <v>59364</v>
      </c>
      <c r="K6876" s="434">
        <v>2004</v>
      </c>
    </row>
    <row r="6877" spans="1:11" x14ac:dyDescent="0.25">
      <c r="A6877" s="434">
        <v>257309020</v>
      </c>
      <c r="B6877" s="434">
        <v>560207</v>
      </c>
      <c r="C6877" s="434" t="s">
        <v>59</v>
      </c>
      <c r="D6877" s="434" t="s">
        <v>13</v>
      </c>
      <c r="I6877" s="434">
        <v>10</v>
      </c>
      <c r="J6877" s="434">
        <v>0</v>
      </c>
      <c r="K6877" s="434">
        <v>1970</v>
      </c>
    </row>
    <row r="6878" spans="1:11" x14ac:dyDescent="0.25">
      <c r="A6878" s="434">
        <v>257309220</v>
      </c>
      <c r="B6878" s="434">
        <v>2936230</v>
      </c>
      <c r="C6878" s="434" t="s">
        <v>59</v>
      </c>
      <c r="D6878" s="434" t="s">
        <v>13</v>
      </c>
      <c r="I6878" s="434">
        <v>10</v>
      </c>
      <c r="J6878" s="434">
        <v>0</v>
      </c>
      <c r="K6878" s="434">
        <v>1970</v>
      </c>
    </row>
    <row r="6879" spans="1:11" hidden="1" x14ac:dyDescent="0.25">
      <c r="A6879" s="434">
        <v>257309240</v>
      </c>
      <c r="B6879" s="434">
        <v>646426</v>
      </c>
      <c r="C6879" s="434" t="s">
        <v>61</v>
      </c>
      <c r="D6879" s="434" t="s">
        <v>13</v>
      </c>
      <c r="I6879" s="434">
        <v>10</v>
      </c>
      <c r="J6879" s="434">
        <v>0</v>
      </c>
      <c r="K6879" s="434">
        <v>1970</v>
      </c>
    </row>
    <row r="6880" spans="1:11" x14ac:dyDescent="0.25">
      <c r="A6880" s="434">
        <v>257309320</v>
      </c>
      <c r="B6880" s="434">
        <v>266154</v>
      </c>
      <c r="C6880" s="434" t="s">
        <v>59</v>
      </c>
      <c r="D6880" s="434" t="s">
        <v>13</v>
      </c>
      <c r="I6880" s="434">
        <v>10</v>
      </c>
      <c r="J6880" s="434">
        <v>0</v>
      </c>
      <c r="K6880" s="434">
        <v>1970</v>
      </c>
    </row>
    <row r="6881" spans="1:11" hidden="1" x14ac:dyDescent="0.25">
      <c r="A6881" s="434">
        <v>257309400</v>
      </c>
      <c r="B6881" s="434">
        <v>2174023</v>
      </c>
      <c r="C6881" s="434" t="s">
        <v>56</v>
      </c>
      <c r="D6881" s="434" t="s">
        <v>17</v>
      </c>
      <c r="E6881" s="434">
        <v>10</v>
      </c>
      <c r="F6881" s="434">
        <v>662</v>
      </c>
      <c r="G6881" s="434">
        <v>62</v>
      </c>
      <c r="H6881" s="434">
        <v>287</v>
      </c>
      <c r="I6881" s="434">
        <v>39.5</v>
      </c>
      <c r="J6881" s="434">
        <v>0</v>
      </c>
      <c r="K6881" s="434">
        <v>1967</v>
      </c>
    </row>
    <row r="6882" spans="1:11" hidden="1" x14ac:dyDescent="0.25">
      <c r="A6882" s="434">
        <v>257309800</v>
      </c>
      <c r="B6882" s="434">
        <v>295432</v>
      </c>
      <c r="C6882" s="434" t="s">
        <v>39</v>
      </c>
      <c r="D6882" s="434" t="s">
        <v>13</v>
      </c>
      <c r="E6882" s="434">
        <v>11</v>
      </c>
      <c r="F6882" s="434">
        <v>408</v>
      </c>
      <c r="G6882" s="434">
        <v>0</v>
      </c>
      <c r="H6882" s="434">
        <v>133</v>
      </c>
      <c r="I6882" s="434">
        <v>29.75</v>
      </c>
      <c r="J6882" s="434">
        <v>0</v>
      </c>
      <c r="K6882" s="434">
        <v>1949</v>
      </c>
    </row>
    <row r="6883" spans="1:11" hidden="1" x14ac:dyDescent="0.25">
      <c r="A6883" s="434">
        <v>257310000</v>
      </c>
      <c r="B6883" s="434">
        <v>3783</v>
      </c>
      <c r="C6883" s="434" t="s">
        <v>31</v>
      </c>
      <c r="D6883" s="434" t="s">
        <v>33</v>
      </c>
      <c r="F6883" s="434">
        <v>11900</v>
      </c>
      <c r="G6883" s="434">
        <v>49924</v>
      </c>
      <c r="H6883" s="434">
        <v>37158</v>
      </c>
      <c r="I6883" s="434">
        <v>208.77199999999999</v>
      </c>
      <c r="K6883" s="434">
        <v>2009</v>
      </c>
    </row>
    <row r="6884" spans="1:11" x14ac:dyDescent="0.25">
      <c r="A6884" s="434">
        <v>257310340</v>
      </c>
      <c r="B6884" s="434">
        <v>840159</v>
      </c>
      <c r="C6884" s="434" t="s">
        <v>59</v>
      </c>
      <c r="D6884" s="434" t="s">
        <v>13</v>
      </c>
      <c r="I6884" s="434">
        <v>10</v>
      </c>
    </row>
    <row r="6885" spans="1:11" hidden="1" x14ac:dyDescent="0.25">
      <c r="A6885" s="434">
        <v>257310400</v>
      </c>
      <c r="B6885" s="434">
        <v>2870153</v>
      </c>
      <c r="C6885" s="434" t="s">
        <v>42</v>
      </c>
      <c r="D6885" s="434" t="s">
        <v>17</v>
      </c>
      <c r="E6885" s="434">
        <v>12</v>
      </c>
      <c r="F6885" s="434">
        <v>574</v>
      </c>
      <c r="G6885" s="434">
        <v>122</v>
      </c>
      <c r="H6885" s="434">
        <v>455</v>
      </c>
      <c r="I6885" s="434">
        <v>37.130000000000003</v>
      </c>
      <c r="J6885" s="434">
        <v>0</v>
      </c>
      <c r="K6885" s="434">
        <v>1970</v>
      </c>
    </row>
    <row r="6886" spans="1:11" hidden="1" x14ac:dyDescent="0.25">
      <c r="A6886" s="434">
        <v>257310500</v>
      </c>
      <c r="B6886" s="434">
        <v>2330551</v>
      </c>
      <c r="C6886" s="434" t="s">
        <v>42</v>
      </c>
      <c r="D6886" s="434" t="s">
        <v>22</v>
      </c>
      <c r="E6886" s="434">
        <v>14.5</v>
      </c>
      <c r="F6886" s="434">
        <v>2648</v>
      </c>
      <c r="G6886" s="434">
        <v>788</v>
      </c>
      <c r="H6886" s="434">
        <v>3997</v>
      </c>
      <c r="I6886" s="434">
        <v>92</v>
      </c>
      <c r="J6886" s="434">
        <v>0</v>
      </c>
      <c r="K6886" s="434">
        <v>1990</v>
      </c>
    </row>
    <row r="6887" spans="1:11" x14ac:dyDescent="0.25">
      <c r="A6887" s="434">
        <v>257310540</v>
      </c>
      <c r="B6887" s="434">
        <v>143776</v>
      </c>
      <c r="C6887" s="434" t="s">
        <v>59</v>
      </c>
      <c r="D6887" s="434" t="s">
        <v>13</v>
      </c>
      <c r="I6887" s="434">
        <v>11</v>
      </c>
      <c r="J6887" s="434">
        <v>0</v>
      </c>
      <c r="K6887" s="434">
        <v>1970</v>
      </c>
    </row>
    <row r="6888" spans="1:11" x14ac:dyDescent="0.25">
      <c r="A6888" s="434">
        <v>257310640</v>
      </c>
      <c r="B6888" s="434">
        <v>223866</v>
      </c>
      <c r="C6888" s="434" t="s">
        <v>59</v>
      </c>
      <c r="D6888" s="434" t="s">
        <v>13</v>
      </c>
      <c r="I6888" s="434">
        <v>11</v>
      </c>
      <c r="J6888" s="434">
        <v>0</v>
      </c>
      <c r="K6888" s="434">
        <v>1970</v>
      </c>
    </row>
    <row r="6889" spans="1:11" x14ac:dyDescent="0.25">
      <c r="A6889" s="434">
        <v>257310740</v>
      </c>
      <c r="B6889" s="434">
        <v>336809</v>
      </c>
      <c r="C6889" s="434" t="s">
        <v>59</v>
      </c>
      <c r="D6889" s="434" t="s">
        <v>13</v>
      </c>
      <c r="I6889" s="434">
        <v>10</v>
      </c>
      <c r="J6889" s="434">
        <v>0</v>
      </c>
      <c r="K6889" s="434">
        <v>1970</v>
      </c>
    </row>
    <row r="6890" spans="1:11" x14ac:dyDescent="0.25">
      <c r="A6890" s="434">
        <v>257311120</v>
      </c>
      <c r="B6890" s="434">
        <v>705013</v>
      </c>
      <c r="C6890" s="434" t="s">
        <v>59</v>
      </c>
      <c r="D6890" s="434" t="s">
        <v>13</v>
      </c>
      <c r="I6890" s="434">
        <v>12</v>
      </c>
      <c r="J6890" s="434">
        <v>0</v>
      </c>
      <c r="K6890" s="434">
        <v>1970</v>
      </c>
    </row>
    <row r="6891" spans="1:11" x14ac:dyDescent="0.25">
      <c r="A6891" s="434">
        <v>257311140</v>
      </c>
      <c r="B6891" s="434">
        <v>1255300</v>
      </c>
      <c r="C6891" s="434" t="s">
        <v>59</v>
      </c>
      <c r="D6891" s="434" t="s">
        <v>13</v>
      </c>
      <c r="I6891" s="434">
        <v>13</v>
      </c>
      <c r="J6891" s="434">
        <v>0</v>
      </c>
      <c r="K6891" s="434">
        <v>1970</v>
      </c>
    </row>
    <row r="6892" spans="1:11" x14ac:dyDescent="0.25">
      <c r="A6892" s="434">
        <v>257311240</v>
      </c>
      <c r="B6892" s="434">
        <v>512216</v>
      </c>
      <c r="C6892" s="434" t="s">
        <v>59</v>
      </c>
      <c r="D6892" s="434" t="s">
        <v>13</v>
      </c>
      <c r="I6892" s="434">
        <v>11</v>
      </c>
      <c r="J6892" s="434">
        <v>0</v>
      </c>
      <c r="K6892" s="434">
        <v>1970</v>
      </c>
    </row>
    <row r="6893" spans="1:11" x14ac:dyDescent="0.25">
      <c r="A6893" s="434">
        <v>257311420</v>
      </c>
      <c r="B6893" s="434">
        <v>352563</v>
      </c>
      <c r="C6893" s="434" t="s">
        <v>59</v>
      </c>
      <c r="D6893" s="434" t="s">
        <v>13</v>
      </c>
      <c r="I6893" s="434">
        <v>14</v>
      </c>
      <c r="J6893" s="434">
        <v>0</v>
      </c>
      <c r="K6893" s="434">
        <v>1970</v>
      </c>
    </row>
    <row r="6894" spans="1:11" hidden="1" x14ac:dyDescent="0.25">
      <c r="A6894" s="434">
        <v>257311500</v>
      </c>
      <c r="B6894" s="434">
        <v>1676238</v>
      </c>
      <c r="C6894" s="434" t="s">
        <v>39</v>
      </c>
      <c r="D6894" s="434" t="s">
        <v>13</v>
      </c>
      <c r="I6894" s="434">
        <v>18</v>
      </c>
    </row>
    <row r="6895" spans="1:11" x14ac:dyDescent="0.25">
      <c r="A6895" s="434">
        <v>257311520</v>
      </c>
      <c r="B6895" s="434">
        <v>50391</v>
      </c>
      <c r="C6895" s="434" t="s">
        <v>59</v>
      </c>
      <c r="D6895" s="434" t="s">
        <v>13</v>
      </c>
      <c r="I6895" s="434">
        <v>8</v>
      </c>
      <c r="J6895" s="434">
        <v>0</v>
      </c>
      <c r="K6895" s="434">
        <v>1970</v>
      </c>
    </row>
    <row r="6896" spans="1:11" x14ac:dyDescent="0.25">
      <c r="A6896" s="434">
        <v>257311720</v>
      </c>
      <c r="B6896" s="434">
        <v>1302148</v>
      </c>
      <c r="C6896" s="434" t="s">
        <v>59</v>
      </c>
      <c r="D6896" s="434" t="s">
        <v>13</v>
      </c>
      <c r="I6896" s="434">
        <v>10</v>
      </c>
      <c r="J6896" s="434">
        <v>0</v>
      </c>
      <c r="K6896" s="434">
        <v>1970</v>
      </c>
    </row>
    <row r="6897" spans="1:11" x14ac:dyDescent="0.25">
      <c r="A6897" s="434">
        <v>257311940</v>
      </c>
      <c r="B6897" s="434">
        <v>2609363</v>
      </c>
      <c r="C6897" s="434" t="s">
        <v>59</v>
      </c>
      <c r="D6897" s="434" t="s">
        <v>25</v>
      </c>
      <c r="I6897" s="434">
        <v>113</v>
      </c>
      <c r="J6897" s="434">
        <v>0</v>
      </c>
      <c r="K6897" s="434">
        <v>1970</v>
      </c>
    </row>
    <row r="6898" spans="1:11" hidden="1" x14ac:dyDescent="0.25">
      <c r="A6898" s="434">
        <v>257312000</v>
      </c>
      <c r="B6898" s="434">
        <v>682445</v>
      </c>
      <c r="C6898" s="434" t="s">
        <v>31</v>
      </c>
      <c r="D6898" s="434" t="s">
        <v>22</v>
      </c>
      <c r="E6898" s="434">
        <v>13.2</v>
      </c>
      <c r="F6898" s="434">
        <v>2050</v>
      </c>
      <c r="G6898" s="434">
        <v>3546</v>
      </c>
      <c r="H6898" s="434">
        <v>3625</v>
      </c>
      <c r="I6898" s="434">
        <v>92.9</v>
      </c>
      <c r="J6898" s="434">
        <v>5130</v>
      </c>
      <c r="K6898" s="434">
        <v>1990</v>
      </c>
    </row>
    <row r="6899" spans="1:11" x14ac:dyDescent="0.25">
      <c r="A6899" s="434">
        <v>257312220</v>
      </c>
      <c r="B6899" s="434">
        <v>435927</v>
      </c>
      <c r="C6899" s="434" t="s">
        <v>59</v>
      </c>
      <c r="D6899" s="434" t="s">
        <v>13</v>
      </c>
      <c r="I6899" s="434">
        <v>10</v>
      </c>
      <c r="J6899" s="434">
        <v>0</v>
      </c>
      <c r="K6899" s="434">
        <v>1970</v>
      </c>
    </row>
    <row r="6900" spans="1:11" x14ac:dyDescent="0.25">
      <c r="A6900" s="434">
        <v>257312320</v>
      </c>
      <c r="B6900" s="434">
        <v>25380</v>
      </c>
      <c r="C6900" s="434" t="s">
        <v>59</v>
      </c>
      <c r="D6900" s="434" t="s">
        <v>13</v>
      </c>
      <c r="I6900" s="434">
        <v>10</v>
      </c>
    </row>
    <row r="6901" spans="1:11" x14ac:dyDescent="0.25">
      <c r="A6901" s="434">
        <v>257312340</v>
      </c>
      <c r="B6901" s="434">
        <v>2549965</v>
      </c>
      <c r="C6901" s="434" t="s">
        <v>59</v>
      </c>
      <c r="D6901" s="434" t="s">
        <v>13</v>
      </c>
      <c r="I6901" s="434">
        <v>13</v>
      </c>
      <c r="J6901" s="434">
        <v>0</v>
      </c>
      <c r="K6901" s="434">
        <v>1970</v>
      </c>
    </row>
    <row r="6902" spans="1:11" x14ac:dyDescent="0.25">
      <c r="A6902" s="434">
        <v>257312440</v>
      </c>
      <c r="B6902" s="434">
        <v>212349</v>
      </c>
      <c r="C6902" s="434" t="s">
        <v>59</v>
      </c>
      <c r="D6902" s="434" t="s">
        <v>13</v>
      </c>
      <c r="I6902" s="434">
        <v>10</v>
      </c>
      <c r="J6902" s="434">
        <v>0</v>
      </c>
      <c r="K6902" s="434">
        <v>1970</v>
      </c>
    </row>
    <row r="6903" spans="1:11" x14ac:dyDescent="0.25">
      <c r="A6903" s="434">
        <v>257312640</v>
      </c>
      <c r="B6903" s="434">
        <v>243675</v>
      </c>
      <c r="C6903" s="434" t="s">
        <v>59</v>
      </c>
      <c r="D6903" s="434" t="s">
        <v>13</v>
      </c>
      <c r="I6903" s="434">
        <v>11</v>
      </c>
      <c r="J6903" s="434">
        <v>0</v>
      </c>
      <c r="K6903" s="434">
        <v>1970</v>
      </c>
    </row>
    <row r="6904" spans="1:11" hidden="1" x14ac:dyDescent="0.25">
      <c r="A6904" s="434">
        <v>257312700</v>
      </c>
      <c r="B6904" s="434">
        <v>1844381</v>
      </c>
      <c r="C6904" s="434" t="s">
        <v>39</v>
      </c>
      <c r="D6904" s="434" t="s">
        <v>13</v>
      </c>
      <c r="I6904" s="434">
        <v>16</v>
      </c>
      <c r="J6904" s="434">
        <v>0</v>
      </c>
      <c r="K6904" s="434">
        <v>1970</v>
      </c>
    </row>
    <row r="6905" spans="1:11" x14ac:dyDescent="0.25">
      <c r="A6905" s="434">
        <v>257312740</v>
      </c>
      <c r="B6905" s="434">
        <v>2747882</v>
      </c>
      <c r="C6905" s="434" t="s">
        <v>59</v>
      </c>
      <c r="D6905" s="434" t="s">
        <v>13</v>
      </c>
      <c r="I6905" s="434">
        <v>10</v>
      </c>
      <c r="J6905" s="434">
        <v>0</v>
      </c>
      <c r="K6905" s="434">
        <v>1970</v>
      </c>
    </row>
    <row r="6906" spans="1:11" x14ac:dyDescent="0.25">
      <c r="A6906" s="434">
        <v>257312920</v>
      </c>
      <c r="B6906" s="434">
        <v>3057526</v>
      </c>
      <c r="C6906" s="434" t="s">
        <v>59</v>
      </c>
      <c r="D6906" s="434" t="s">
        <v>13</v>
      </c>
      <c r="I6906" s="434">
        <v>10</v>
      </c>
      <c r="J6906" s="434">
        <v>0</v>
      </c>
      <c r="K6906" s="434">
        <v>1970</v>
      </c>
    </row>
    <row r="6907" spans="1:11" hidden="1" x14ac:dyDescent="0.25">
      <c r="A6907" s="434">
        <v>257313000</v>
      </c>
      <c r="B6907" s="434">
        <v>3126</v>
      </c>
      <c r="C6907" s="434" t="s">
        <v>31</v>
      </c>
      <c r="D6907" s="434" t="s">
        <v>29</v>
      </c>
      <c r="E6907" s="434">
        <v>16.25</v>
      </c>
      <c r="F6907" s="434">
        <v>7443</v>
      </c>
      <c r="G6907" s="434">
        <v>43713</v>
      </c>
      <c r="H6907" s="434">
        <v>27192</v>
      </c>
      <c r="I6907" s="434">
        <v>197.8</v>
      </c>
      <c r="K6907" s="434">
        <v>1986</v>
      </c>
    </row>
    <row r="6908" spans="1:11" x14ac:dyDescent="0.25">
      <c r="A6908" s="434">
        <v>257313120</v>
      </c>
      <c r="B6908" s="434">
        <v>386554</v>
      </c>
      <c r="C6908" s="434" t="s">
        <v>59</v>
      </c>
      <c r="D6908" s="434" t="s">
        <v>13</v>
      </c>
      <c r="I6908" s="434">
        <v>11</v>
      </c>
      <c r="J6908" s="434">
        <v>0</v>
      </c>
      <c r="K6908" s="434">
        <v>1970</v>
      </c>
    </row>
    <row r="6909" spans="1:11" x14ac:dyDescent="0.25">
      <c r="A6909" s="434">
        <v>257313240</v>
      </c>
      <c r="B6909" s="434">
        <v>1299417</v>
      </c>
      <c r="C6909" s="434" t="s">
        <v>59</v>
      </c>
      <c r="D6909" s="434" t="s">
        <v>13</v>
      </c>
      <c r="I6909" s="434">
        <v>13</v>
      </c>
      <c r="J6909" s="434">
        <v>0</v>
      </c>
      <c r="K6909" s="434">
        <v>1970</v>
      </c>
    </row>
    <row r="6910" spans="1:11" x14ac:dyDescent="0.25">
      <c r="A6910" s="434">
        <v>257313420</v>
      </c>
      <c r="B6910" s="434">
        <v>975164</v>
      </c>
      <c r="C6910" s="434" t="s">
        <v>59</v>
      </c>
      <c r="D6910" s="434" t="s">
        <v>13</v>
      </c>
      <c r="I6910" s="434">
        <v>11</v>
      </c>
      <c r="J6910" s="434">
        <v>0</v>
      </c>
      <c r="K6910" s="434">
        <v>1970</v>
      </c>
    </row>
    <row r="6911" spans="1:11" x14ac:dyDescent="0.25">
      <c r="A6911" s="434">
        <v>257313640</v>
      </c>
      <c r="B6911" s="434">
        <v>582219</v>
      </c>
      <c r="C6911" s="434" t="s">
        <v>59</v>
      </c>
      <c r="D6911" s="434" t="s">
        <v>13</v>
      </c>
      <c r="I6911" s="434">
        <v>10</v>
      </c>
      <c r="J6911" s="434">
        <v>0</v>
      </c>
      <c r="K6911" s="434">
        <v>1970</v>
      </c>
    </row>
    <row r="6912" spans="1:11" x14ac:dyDescent="0.25">
      <c r="A6912" s="434">
        <v>257313700</v>
      </c>
      <c r="B6912" s="434">
        <v>661630</v>
      </c>
      <c r="C6912" s="434" t="s">
        <v>59</v>
      </c>
      <c r="D6912" s="434" t="s">
        <v>13</v>
      </c>
      <c r="I6912" s="434">
        <v>11</v>
      </c>
      <c r="J6912" s="434">
        <v>0</v>
      </c>
      <c r="K6912" s="434">
        <v>1970</v>
      </c>
    </row>
    <row r="6913" spans="1:11" x14ac:dyDescent="0.25">
      <c r="A6913" s="434">
        <v>257313720</v>
      </c>
      <c r="B6913" s="434">
        <v>1483459</v>
      </c>
      <c r="C6913" s="434" t="s">
        <v>59</v>
      </c>
      <c r="D6913" s="434" t="s">
        <v>13</v>
      </c>
      <c r="I6913" s="434">
        <v>11</v>
      </c>
      <c r="J6913" s="434">
        <v>0</v>
      </c>
      <c r="K6913" s="434">
        <v>1970</v>
      </c>
    </row>
    <row r="6914" spans="1:11" x14ac:dyDescent="0.25">
      <c r="A6914" s="434">
        <v>257313740</v>
      </c>
      <c r="B6914" s="434">
        <v>289123</v>
      </c>
      <c r="C6914" s="434" t="s">
        <v>59</v>
      </c>
      <c r="D6914" s="434" t="s">
        <v>13</v>
      </c>
      <c r="I6914" s="434">
        <v>10</v>
      </c>
      <c r="J6914" s="434">
        <v>0</v>
      </c>
      <c r="K6914" s="434">
        <v>1970</v>
      </c>
    </row>
    <row r="6915" spans="1:11" x14ac:dyDescent="0.25">
      <c r="A6915" s="434">
        <v>257313840</v>
      </c>
      <c r="B6915" s="434">
        <v>218161</v>
      </c>
      <c r="C6915" s="434" t="s">
        <v>59</v>
      </c>
      <c r="D6915" s="434" t="s">
        <v>13</v>
      </c>
      <c r="I6915" s="434">
        <v>10</v>
      </c>
      <c r="J6915" s="434">
        <v>0</v>
      </c>
      <c r="K6915" s="434">
        <v>1970</v>
      </c>
    </row>
    <row r="6916" spans="1:11" x14ac:dyDescent="0.25">
      <c r="A6916" s="434">
        <v>257313940</v>
      </c>
      <c r="B6916" s="434">
        <v>2465078</v>
      </c>
      <c r="C6916" s="434" t="s">
        <v>59</v>
      </c>
      <c r="D6916" s="434" t="s">
        <v>13</v>
      </c>
      <c r="I6916" s="434">
        <v>11</v>
      </c>
      <c r="J6916" s="434">
        <v>0</v>
      </c>
      <c r="K6916" s="434">
        <v>1970</v>
      </c>
    </row>
    <row r="6917" spans="1:11" x14ac:dyDescent="0.25">
      <c r="A6917" s="434">
        <v>257314020</v>
      </c>
      <c r="B6917" s="434">
        <v>266840</v>
      </c>
      <c r="C6917" s="434" t="s">
        <v>59</v>
      </c>
      <c r="D6917" s="434" t="s">
        <v>13</v>
      </c>
      <c r="I6917" s="434">
        <v>11</v>
      </c>
      <c r="J6917" s="434">
        <v>0</v>
      </c>
      <c r="K6917" s="434">
        <v>1970</v>
      </c>
    </row>
    <row r="6918" spans="1:11" x14ac:dyDescent="0.25">
      <c r="A6918" s="434">
        <v>257314440</v>
      </c>
      <c r="B6918" s="434">
        <v>124539</v>
      </c>
      <c r="C6918" s="434" t="s">
        <v>59</v>
      </c>
      <c r="D6918" s="434" t="s">
        <v>13</v>
      </c>
      <c r="I6918" s="434">
        <v>11</v>
      </c>
      <c r="J6918" s="434">
        <v>0</v>
      </c>
      <c r="K6918" s="434">
        <v>1970</v>
      </c>
    </row>
    <row r="6919" spans="1:11" x14ac:dyDescent="0.25">
      <c r="A6919" s="434">
        <v>257314740</v>
      </c>
      <c r="B6919" s="434">
        <v>2570</v>
      </c>
      <c r="C6919" s="434" t="s">
        <v>59</v>
      </c>
      <c r="D6919" s="434" t="s">
        <v>13</v>
      </c>
      <c r="I6919" s="434">
        <v>7</v>
      </c>
      <c r="J6919" s="434">
        <v>0</v>
      </c>
      <c r="K6919" s="434">
        <v>1970</v>
      </c>
    </row>
    <row r="6920" spans="1:11" x14ac:dyDescent="0.25">
      <c r="A6920" s="434">
        <v>257314940</v>
      </c>
      <c r="B6920" s="434">
        <v>108047</v>
      </c>
      <c r="C6920" s="434" t="s">
        <v>59</v>
      </c>
      <c r="D6920" s="434" t="s">
        <v>13</v>
      </c>
      <c r="I6920" s="434">
        <v>11</v>
      </c>
      <c r="J6920" s="434">
        <v>0</v>
      </c>
      <c r="K6920" s="434">
        <v>1970</v>
      </c>
    </row>
    <row r="6921" spans="1:11" hidden="1" x14ac:dyDescent="0.25">
      <c r="A6921" s="434">
        <v>257315000</v>
      </c>
      <c r="B6921" s="434">
        <v>463019</v>
      </c>
      <c r="C6921" s="434" t="s">
        <v>31</v>
      </c>
      <c r="D6921" s="434" t="s">
        <v>22</v>
      </c>
      <c r="E6921" s="434">
        <v>16</v>
      </c>
      <c r="F6921" s="434">
        <v>2970</v>
      </c>
      <c r="G6921" s="434">
        <v>2400</v>
      </c>
      <c r="H6921" s="434">
        <v>2990</v>
      </c>
      <c r="I6921" s="434">
        <v>79.989999999999995</v>
      </c>
      <c r="J6921" s="434">
        <v>4150</v>
      </c>
      <c r="K6921" s="434">
        <v>2005</v>
      </c>
    </row>
    <row r="6922" spans="1:11" hidden="1" x14ac:dyDescent="0.25">
      <c r="A6922" s="434">
        <v>257315400</v>
      </c>
      <c r="B6922" s="434">
        <v>588891</v>
      </c>
      <c r="C6922" s="434" t="s">
        <v>42</v>
      </c>
      <c r="D6922" s="434" t="s">
        <v>17</v>
      </c>
      <c r="E6922" s="434">
        <v>0</v>
      </c>
      <c r="F6922" s="434">
        <v>574</v>
      </c>
      <c r="G6922" s="434">
        <v>123</v>
      </c>
      <c r="H6922" s="434">
        <v>493</v>
      </c>
      <c r="I6922" s="434">
        <v>37.11</v>
      </c>
      <c r="J6922" s="434">
        <v>0</v>
      </c>
      <c r="K6922" s="434">
        <v>1971</v>
      </c>
    </row>
    <row r="6923" spans="1:11" x14ac:dyDescent="0.25">
      <c r="A6923" s="434">
        <v>257315540</v>
      </c>
      <c r="B6923" s="434">
        <v>102736</v>
      </c>
      <c r="C6923" s="434" t="s">
        <v>59</v>
      </c>
      <c r="D6923" s="434" t="s">
        <v>13</v>
      </c>
      <c r="I6923" s="434">
        <v>10</v>
      </c>
      <c r="J6923" s="434">
        <v>0</v>
      </c>
      <c r="K6923" s="434">
        <v>1970</v>
      </c>
    </row>
    <row r="6924" spans="1:11" x14ac:dyDescent="0.25">
      <c r="A6924" s="434">
        <v>257315620</v>
      </c>
      <c r="B6924" s="434">
        <v>349777</v>
      </c>
      <c r="C6924" s="434" t="s">
        <v>59</v>
      </c>
      <c r="D6924" s="434" t="s">
        <v>13</v>
      </c>
      <c r="I6924" s="434">
        <v>10</v>
      </c>
      <c r="J6924" s="434">
        <v>0</v>
      </c>
      <c r="K6924" s="434">
        <v>1970</v>
      </c>
    </row>
    <row r="6925" spans="1:11" x14ac:dyDescent="0.25">
      <c r="A6925" s="434">
        <v>257316240</v>
      </c>
      <c r="B6925" s="434">
        <v>1130283</v>
      </c>
      <c r="C6925" s="434" t="s">
        <v>59</v>
      </c>
      <c r="D6925" s="434" t="s">
        <v>13</v>
      </c>
      <c r="I6925" s="434">
        <v>11</v>
      </c>
      <c r="J6925" s="434">
        <v>0</v>
      </c>
      <c r="K6925" s="434">
        <v>1970</v>
      </c>
    </row>
    <row r="6926" spans="1:11" x14ac:dyDescent="0.25">
      <c r="A6926" s="434">
        <v>257316320</v>
      </c>
      <c r="B6926" s="434">
        <v>746874</v>
      </c>
      <c r="C6926" s="434" t="s">
        <v>59</v>
      </c>
      <c r="D6926" s="434" t="s">
        <v>13</v>
      </c>
      <c r="I6926" s="434">
        <v>10</v>
      </c>
      <c r="J6926" s="434">
        <v>0</v>
      </c>
      <c r="K6926" s="434">
        <v>1970</v>
      </c>
    </row>
    <row r="6927" spans="1:11" x14ac:dyDescent="0.25">
      <c r="A6927" s="434">
        <v>257316340</v>
      </c>
      <c r="B6927" s="434">
        <v>880796</v>
      </c>
      <c r="C6927" s="434" t="s">
        <v>59</v>
      </c>
      <c r="D6927" s="434" t="s">
        <v>13</v>
      </c>
      <c r="I6927" s="434">
        <v>15</v>
      </c>
      <c r="J6927" s="434">
        <v>0</v>
      </c>
      <c r="K6927" s="434">
        <v>1970</v>
      </c>
    </row>
    <row r="6928" spans="1:11" x14ac:dyDescent="0.25">
      <c r="A6928" s="434">
        <v>257316600</v>
      </c>
      <c r="B6928" s="434">
        <v>200063</v>
      </c>
      <c r="C6928" s="434" t="s">
        <v>59</v>
      </c>
      <c r="D6928" s="434" t="s">
        <v>13</v>
      </c>
      <c r="I6928" s="434">
        <v>11</v>
      </c>
      <c r="J6928" s="434">
        <v>0</v>
      </c>
      <c r="K6928" s="434">
        <v>1970</v>
      </c>
    </row>
    <row r="6929" spans="1:11" x14ac:dyDescent="0.25">
      <c r="A6929" s="434">
        <v>257316920</v>
      </c>
      <c r="B6929" s="434">
        <v>139351</v>
      </c>
      <c r="C6929" s="434" t="s">
        <v>59</v>
      </c>
      <c r="D6929" s="434" t="s">
        <v>13</v>
      </c>
      <c r="I6929" s="434">
        <v>10</v>
      </c>
      <c r="J6929" s="434">
        <v>0</v>
      </c>
      <c r="K6929" s="434">
        <v>1970</v>
      </c>
    </row>
    <row r="6930" spans="1:11" x14ac:dyDescent="0.25">
      <c r="A6930" s="434">
        <v>257317000</v>
      </c>
      <c r="B6930" s="434">
        <v>1093024</v>
      </c>
      <c r="C6930" s="434" t="s">
        <v>59</v>
      </c>
      <c r="D6930" s="434" t="s">
        <v>17</v>
      </c>
      <c r="E6930" s="434">
        <v>14.2</v>
      </c>
      <c r="F6930" s="434">
        <v>6400</v>
      </c>
      <c r="G6930" s="434">
        <v>1079</v>
      </c>
      <c r="H6930" s="434">
        <v>3449</v>
      </c>
      <c r="I6930" s="434">
        <v>69.8</v>
      </c>
      <c r="J6930" s="434">
        <v>0</v>
      </c>
      <c r="K6930" s="434">
        <v>1970</v>
      </c>
    </row>
    <row r="6931" spans="1:11" x14ac:dyDescent="0.25">
      <c r="A6931" s="434">
        <v>257317040</v>
      </c>
      <c r="B6931" s="434">
        <v>388415</v>
      </c>
      <c r="C6931" s="434" t="s">
        <v>59</v>
      </c>
      <c r="D6931" s="434" t="s">
        <v>13</v>
      </c>
      <c r="I6931" s="434">
        <v>10</v>
      </c>
      <c r="J6931" s="434">
        <v>0</v>
      </c>
      <c r="K6931" s="434">
        <v>1970</v>
      </c>
    </row>
    <row r="6932" spans="1:11" x14ac:dyDescent="0.25">
      <c r="A6932" s="434">
        <v>257317120</v>
      </c>
      <c r="B6932" s="434">
        <v>567110</v>
      </c>
      <c r="C6932" s="434" t="s">
        <v>59</v>
      </c>
      <c r="D6932" s="434" t="s">
        <v>13</v>
      </c>
      <c r="I6932" s="434">
        <v>12</v>
      </c>
      <c r="J6932" s="434">
        <v>0</v>
      </c>
      <c r="K6932" s="434">
        <v>1970</v>
      </c>
    </row>
    <row r="6933" spans="1:11" x14ac:dyDescent="0.25">
      <c r="A6933" s="434">
        <v>257317340</v>
      </c>
      <c r="B6933" s="434">
        <v>427703</v>
      </c>
      <c r="C6933" s="434" t="s">
        <v>59</v>
      </c>
      <c r="D6933" s="434" t="s">
        <v>13</v>
      </c>
      <c r="I6933" s="434">
        <v>12</v>
      </c>
      <c r="J6933" s="434">
        <v>0</v>
      </c>
      <c r="K6933" s="434">
        <v>1970</v>
      </c>
    </row>
    <row r="6934" spans="1:11" hidden="1" x14ac:dyDescent="0.25">
      <c r="A6934" s="434">
        <v>257317400</v>
      </c>
      <c r="B6934" s="434">
        <v>2171805</v>
      </c>
      <c r="C6934" s="434" t="s">
        <v>42</v>
      </c>
      <c r="D6934" s="434" t="s">
        <v>22</v>
      </c>
      <c r="E6934" s="434">
        <v>14.5</v>
      </c>
      <c r="F6934" s="434">
        <v>1941</v>
      </c>
      <c r="G6934" s="434">
        <v>840</v>
      </c>
      <c r="H6934" s="434">
        <v>3667</v>
      </c>
      <c r="I6934" s="434">
        <v>86.23</v>
      </c>
      <c r="K6934" s="434">
        <v>1989</v>
      </c>
    </row>
    <row r="6935" spans="1:11" x14ac:dyDescent="0.25">
      <c r="A6935" s="434">
        <v>257317440</v>
      </c>
      <c r="B6935" s="434">
        <v>277989</v>
      </c>
      <c r="C6935" s="434" t="s">
        <v>59</v>
      </c>
      <c r="D6935" s="434" t="s">
        <v>13</v>
      </c>
      <c r="I6935" s="434">
        <v>10</v>
      </c>
      <c r="J6935" s="434">
        <v>0</v>
      </c>
      <c r="K6935" s="434">
        <v>1970</v>
      </c>
    </row>
    <row r="6936" spans="1:11" hidden="1" x14ac:dyDescent="0.25">
      <c r="A6936" s="434">
        <v>257317900</v>
      </c>
      <c r="B6936" s="434">
        <v>489306</v>
      </c>
      <c r="C6936" s="434" t="s">
        <v>61</v>
      </c>
      <c r="D6936" s="434" t="s">
        <v>13</v>
      </c>
      <c r="I6936" s="434">
        <v>12</v>
      </c>
      <c r="J6936" s="434">
        <v>0</v>
      </c>
      <c r="K6936" s="434">
        <v>1970</v>
      </c>
    </row>
    <row r="6937" spans="1:11" hidden="1" x14ac:dyDescent="0.25">
      <c r="A6937" s="434">
        <v>257318000</v>
      </c>
      <c r="B6937" s="434">
        <v>127613</v>
      </c>
      <c r="C6937" s="434" t="s">
        <v>48</v>
      </c>
      <c r="D6937" s="434" t="s">
        <v>36</v>
      </c>
      <c r="E6937" s="434">
        <v>0</v>
      </c>
      <c r="F6937" s="434">
        <v>29320</v>
      </c>
      <c r="G6937" s="434">
        <v>86057</v>
      </c>
      <c r="H6937" s="434">
        <v>111980</v>
      </c>
      <c r="I6937" s="434">
        <v>297.5</v>
      </c>
      <c r="J6937" s="434">
        <v>170000</v>
      </c>
      <c r="K6937" s="434">
        <v>2019</v>
      </c>
    </row>
    <row r="6938" spans="1:11" x14ac:dyDescent="0.25">
      <c r="A6938" s="434">
        <v>257318020</v>
      </c>
      <c r="B6938" s="434">
        <v>1500481</v>
      </c>
      <c r="C6938" s="434" t="s">
        <v>59</v>
      </c>
      <c r="D6938" s="434" t="s">
        <v>13</v>
      </c>
      <c r="I6938" s="434">
        <v>10</v>
      </c>
      <c r="J6938" s="434">
        <v>0</v>
      </c>
      <c r="K6938" s="434">
        <v>1970</v>
      </c>
    </row>
    <row r="6939" spans="1:11" hidden="1" x14ac:dyDescent="0.25">
      <c r="A6939" s="434">
        <v>257318500</v>
      </c>
      <c r="B6939" s="434">
        <v>994213</v>
      </c>
      <c r="C6939" s="434" t="s">
        <v>39</v>
      </c>
      <c r="D6939" s="434" t="s">
        <v>13</v>
      </c>
      <c r="E6939" s="434">
        <v>9.5</v>
      </c>
      <c r="F6939" s="434">
        <v>184</v>
      </c>
      <c r="G6939" s="434">
        <v>68</v>
      </c>
      <c r="H6939" s="434">
        <v>164</v>
      </c>
      <c r="I6939" s="434">
        <v>28.9</v>
      </c>
      <c r="J6939" s="434">
        <v>0</v>
      </c>
      <c r="K6939" s="434">
        <v>1955</v>
      </c>
    </row>
    <row r="6940" spans="1:11" x14ac:dyDescent="0.25">
      <c r="A6940" s="434">
        <v>257318620</v>
      </c>
      <c r="B6940" s="434">
        <v>2835072</v>
      </c>
      <c r="C6940" s="434" t="s">
        <v>59</v>
      </c>
      <c r="D6940" s="434" t="s">
        <v>13</v>
      </c>
      <c r="I6940" s="434">
        <v>9</v>
      </c>
      <c r="J6940" s="434">
        <v>0</v>
      </c>
      <c r="K6940" s="434">
        <v>1970</v>
      </c>
    </row>
    <row r="6941" spans="1:11" hidden="1" x14ac:dyDescent="0.25">
      <c r="A6941" s="434">
        <v>257319000</v>
      </c>
      <c r="B6941" s="434">
        <v>586571</v>
      </c>
      <c r="C6941" s="434" t="s">
        <v>31</v>
      </c>
      <c r="D6941" s="434" t="s">
        <v>22</v>
      </c>
      <c r="E6941" s="434">
        <v>13.2</v>
      </c>
      <c r="F6941" s="434">
        <v>2050</v>
      </c>
      <c r="G6941" s="434">
        <v>3543</v>
      </c>
      <c r="H6941" s="434">
        <v>3625</v>
      </c>
      <c r="I6941" s="434">
        <v>92.9</v>
      </c>
      <c r="J6941" s="434">
        <v>5130</v>
      </c>
      <c r="K6941" s="434">
        <v>1990</v>
      </c>
    </row>
    <row r="6942" spans="1:11" x14ac:dyDescent="0.25">
      <c r="A6942" s="434">
        <v>257319420</v>
      </c>
      <c r="B6942" s="434">
        <v>290793</v>
      </c>
      <c r="C6942" s="434" t="s">
        <v>59</v>
      </c>
      <c r="D6942" s="434" t="s">
        <v>13</v>
      </c>
      <c r="I6942" s="434">
        <v>12</v>
      </c>
      <c r="J6942" s="434">
        <v>0</v>
      </c>
      <c r="K6942" s="434">
        <v>1970</v>
      </c>
    </row>
    <row r="6943" spans="1:11" hidden="1" x14ac:dyDescent="0.25">
      <c r="A6943" s="434">
        <v>257319500</v>
      </c>
      <c r="B6943" s="434">
        <v>758222</v>
      </c>
      <c r="C6943" s="434" t="s">
        <v>61</v>
      </c>
      <c r="D6943" s="434" t="s">
        <v>13</v>
      </c>
      <c r="I6943" s="434">
        <v>10</v>
      </c>
    </row>
    <row r="6944" spans="1:11" hidden="1" x14ac:dyDescent="0.25">
      <c r="A6944" s="434">
        <v>257319900</v>
      </c>
      <c r="B6944" s="434">
        <v>172669</v>
      </c>
      <c r="C6944" s="434" t="s">
        <v>61</v>
      </c>
      <c r="D6944" s="434" t="s">
        <v>13</v>
      </c>
      <c r="I6944" s="434">
        <v>14</v>
      </c>
      <c r="J6944" s="434">
        <v>0</v>
      </c>
      <c r="K6944" s="434">
        <v>1970</v>
      </c>
    </row>
    <row r="6945" spans="1:11" hidden="1" x14ac:dyDescent="0.25">
      <c r="A6945" s="434">
        <v>257320000</v>
      </c>
      <c r="B6945" s="434">
        <v>1486</v>
      </c>
      <c r="C6945" s="434" t="s">
        <v>24</v>
      </c>
      <c r="D6945" s="434" t="s">
        <v>33</v>
      </c>
      <c r="F6945" s="434">
        <v>14280</v>
      </c>
      <c r="G6945" s="434">
        <v>113000</v>
      </c>
      <c r="H6945" s="434">
        <v>62172</v>
      </c>
      <c r="I6945" s="434">
        <v>250</v>
      </c>
      <c r="J6945" s="434">
        <v>127133</v>
      </c>
      <c r="K6945" s="434">
        <v>2019</v>
      </c>
    </row>
    <row r="6946" spans="1:11" x14ac:dyDescent="0.25">
      <c r="A6946" s="434">
        <v>257320520</v>
      </c>
      <c r="B6946" s="434">
        <v>502527</v>
      </c>
      <c r="C6946" s="434" t="s">
        <v>59</v>
      </c>
      <c r="D6946" s="434" t="s">
        <v>13</v>
      </c>
      <c r="I6946" s="434">
        <v>10</v>
      </c>
      <c r="J6946" s="434">
        <v>0</v>
      </c>
      <c r="K6946" s="434">
        <v>1970</v>
      </c>
    </row>
    <row r="6947" spans="1:11" x14ac:dyDescent="0.25">
      <c r="A6947" s="434">
        <v>257320600</v>
      </c>
      <c r="B6947" s="434">
        <v>1137682</v>
      </c>
      <c r="C6947" s="434" t="s">
        <v>59</v>
      </c>
      <c r="D6947" s="434" t="s">
        <v>13</v>
      </c>
      <c r="I6947" s="434">
        <v>10</v>
      </c>
      <c r="J6947" s="434">
        <v>0</v>
      </c>
      <c r="K6947" s="434">
        <v>1970</v>
      </c>
    </row>
    <row r="6948" spans="1:11" hidden="1" x14ac:dyDescent="0.25">
      <c r="A6948" s="434">
        <v>257321000</v>
      </c>
      <c r="B6948" s="434">
        <v>471</v>
      </c>
      <c r="C6948" s="434" t="s">
        <v>28</v>
      </c>
      <c r="D6948" s="434" t="s">
        <v>29</v>
      </c>
      <c r="E6948" s="434">
        <v>14</v>
      </c>
      <c r="F6948" s="434">
        <v>9480</v>
      </c>
      <c r="G6948" s="434">
        <v>53565</v>
      </c>
      <c r="H6948" s="434">
        <v>32475</v>
      </c>
      <c r="I6948" s="434">
        <v>189.96</v>
      </c>
      <c r="K6948" s="434">
        <v>2005</v>
      </c>
    </row>
    <row r="6949" spans="1:11" x14ac:dyDescent="0.25">
      <c r="A6949" s="434">
        <v>257321500</v>
      </c>
      <c r="B6949" s="434">
        <v>447139</v>
      </c>
      <c r="C6949" s="434" t="s">
        <v>59</v>
      </c>
      <c r="D6949" s="434" t="s">
        <v>13</v>
      </c>
      <c r="I6949" s="434">
        <v>10</v>
      </c>
      <c r="J6949" s="434">
        <v>0</v>
      </c>
      <c r="K6949" s="434">
        <v>1970</v>
      </c>
    </row>
    <row r="6950" spans="1:11" x14ac:dyDescent="0.25">
      <c r="A6950" s="434">
        <v>257321600</v>
      </c>
      <c r="B6950" s="434">
        <v>407542</v>
      </c>
      <c r="C6950" s="434" t="s">
        <v>59</v>
      </c>
      <c r="D6950" s="434" t="s">
        <v>13</v>
      </c>
      <c r="I6950" s="434">
        <v>10</v>
      </c>
      <c r="J6950" s="434">
        <v>0</v>
      </c>
      <c r="K6950" s="434">
        <v>1970</v>
      </c>
    </row>
    <row r="6951" spans="1:11" hidden="1" x14ac:dyDescent="0.25">
      <c r="A6951" s="434">
        <v>257322000</v>
      </c>
      <c r="B6951" s="434">
        <v>276778</v>
      </c>
      <c r="C6951" s="434" t="s">
        <v>46</v>
      </c>
      <c r="D6951" s="434" t="s">
        <v>22</v>
      </c>
      <c r="E6951" s="434">
        <v>12</v>
      </c>
      <c r="F6951" s="434">
        <v>10800</v>
      </c>
      <c r="G6951" s="434">
        <v>2350</v>
      </c>
      <c r="H6951" s="434">
        <v>3070</v>
      </c>
      <c r="I6951" s="434">
        <v>78.3</v>
      </c>
      <c r="J6951" s="434">
        <v>0</v>
      </c>
      <c r="K6951" s="434">
        <v>2008</v>
      </c>
    </row>
    <row r="6952" spans="1:11" hidden="1" x14ac:dyDescent="0.25">
      <c r="A6952" s="434">
        <v>257322400</v>
      </c>
      <c r="B6952" s="434">
        <v>1338700</v>
      </c>
      <c r="C6952" s="434" t="s">
        <v>42</v>
      </c>
      <c r="D6952" s="434" t="s">
        <v>17</v>
      </c>
      <c r="E6952" s="434">
        <v>0</v>
      </c>
      <c r="F6952" s="434">
        <v>339</v>
      </c>
      <c r="G6952" s="434">
        <v>85</v>
      </c>
      <c r="H6952" s="434">
        <v>342</v>
      </c>
      <c r="I6952" s="434">
        <v>33</v>
      </c>
      <c r="J6952" s="434">
        <v>0</v>
      </c>
      <c r="K6952" s="434">
        <v>1968</v>
      </c>
    </row>
    <row r="6953" spans="1:11" x14ac:dyDescent="0.25">
      <c r="A6953" s="434">
        <v>257322420</v>
      </c>
      <c r="B6953" s="434">
        <v>44326</v>
      </c>
      <c r="C6953" s="434" t="s">
        <v>59</v>
      </c>
      <c r="D6953" s="434" t="s">
        <v>13</v>
      </c>
      <c r="I6953" s="434">
        <v>11</v>
      </c>
      <c r="J6953" s="434">
        <v>0</v>
      </c>
      <c r="K6953" s="434">
        <v>1970</v>
      </c>
    </row>
    <row r="6954" spans="1:11" x14ac:dyDescent="0.25">
      <c r="A6954" s="434">
        <v>257322620</v>
      </c>
      <c r="B6954" s="434">
        <v>423509</v>
      </c>
      <c r="C6954" s="434" t="s">
        <v>59</v>
      </c>
      <c r="D6954" s="434" t="s">
        <v>13</v>
      </c>
      <c r="I6954" s="434">
        <v>13</v>
      </c>
      <c r="J6954" s="434">
        <v>0</v>
      </c>
      <c r="K6954" s="434">
        <v>1970</v>
      </c>
    </row>
    <row r="6955" spans="1:11" x14ac:dyDescent="0.25">
      <c r="A6955" s="434">
        <v>257322920</v>
      </c>
      <c r="B6955" s="434">
        <v>231708</v>
      </c>
      <c r="C6955" s="434" t="s">
        <v>59</v>
      </c>
      <c r="D6955" s="434" t="s">
        <v>13</v>
      </c>
      <c r="I6955" s="434">
        <v>10</v>
      </c>
      <c r="J6955" s="434">
        <v>0</v>
      </c>
      <c r="K6955" s="434">
        <v>1970</v>
      </c>
    </row>
    <row r="6956" spans="1:11" x14ac:dyDescent="0.25">
      <c r="A6956" s="434">
        <v>257323500</v>
      </c>
      <c r="B6956" s="434">
        <v>755079</v>
      </c>
      <c r="C6956" s="434" t="s">
        <v>59</v>
      </c>
      <c r="D6956" s="434" t="s">
        <v>13</v>
      </c>
      <c r="I6956" s="434">
        <v>7</v>
      </c>
      <c r="J6956" s="434">
        <v>0</v>
      </c>
      <c r="K6956" s="434">
        <v>1970</v>
      </c>
    </row>
    <row r="6957" spans="1:11" x14ac:dyDescent="0.25">
      <c r="A6957" s="434">
        <v>257323900</v>
      </c>
      <c r="B6957" s="434">
        <v>345478</v>
      </c>
      <c r="C6957" s="434" t="s">
        <v>59</v>
      </c>
      <c r="D6957" s="434" t="s">
        <v>13</v>
      </c>
      <c r="I6957" s="434">
        <v>9</v>
      </c>
      <c r="J6957" s="434">
        <v>0</v>
      </c>
      <c r="K6957" s="434">
        <v>1970</v>
      </c>
    </row>
    <row r="6958" spans="1:11" hidden="1" x14ac:dyDescent="0.25">
      <c r="A6958" s="434">
        <v>257324000</v>
      </c>
      <c r="B6958" s="434">
        <v>26895</v>
      </c>
      <c r="C6958" s="434" t="s">
        <v>16</v>
      </c>
      <c r="D6958" s="434" t="s">
        <v>36</v>
      </c>
      <c r="E6958" s="434">
        <v>14.7</v>
      </c>
      <c r="F6958" s="434">
        <v>16860</v>
      </c>
      <c r="G6958" s="434">
        <v>147500</v>
      </c>
      <c r="H6958" s="434">
        <v>80918</v>
      </c>
      <c r="I6958" s="434">
        <v>276.95999999999998</v>
      </c>
      <c r="J6958" s="434">
        <v>154588</v>
      </c>
      <c r="K6958" s="434">
        <v>2005</v>
      </c>
    </row>
    <row r="6959" spans="1:11" x14ac:dyDescent="0.25">
      <c r="A6959" s="434">
        <v>257324320</v>
      </c>
      <c r="B6959" s="434">
        <v>572229</v>
      </c>
      <c r="C6959" s="434" t="s">
        <v>59</v>
      </c>
      <c r="D6959" s="434" t="s">
        <v>13</v>
      </c>
      <c r="I6959" s="434">
        <v>11</v>
      </c>
      <c r="J6959" s="434">
        <v>0</v>
      </c>
      <c r="K6959" s="434">
        <v>1970</v>
      </c>
    </row>
    <row r="6960" spans="1:11" x14ac:dyDescent="0.25">
      <c r="A6960" s="434">
        <v>257324820</v>
      </c>
      <c r="B6960" s="434">
        <v>429740</v>
      </c>
      <c r="C6960" s="434" t="s">
        <v>59</v>
      </c>
      <c r="D6960" s="434" t="s">
        <v>13</v>
      </c>
      <c r="I6960" s="434">
        <v>10</v>
      </c>
      <c r="J6960" s="434">
        <v>0</v>
      </c>
      <c r="K6960" s="434">
        <v>1970</v>
      </c>
    </row>
    <row r="6961" spans="1:11" hidden="1" x14ac:dyDescent="0.25">
      <c r="A6961" s="434">
        <v>257325400</v>
      </c>
      <c r="B6961" s="434">
        <v>3064279</v>
      </c>
      <c r="C6961" s="434" t="s">
        <v>42</v>
      </c>
      <c r="D6961" s="434" t="s">
        <v>22</v>
      </c>
      <c r="E6961" s="434">
        <v>15</v>
      </c>
      <c r="F6961" s="434">
        <v>2083</v>
      </c>
      <c r="G6961" s="434">
        <v>100</v>
      </c>
      <c r="H6961" s="434">
        <v>3638</v>
      </c>
      <c r="I6961" s="434">
        <v>84</v>
      </c>
      <c r="J6961" s="434">
        <v>0</v>
      </c>
      <c r="K6961" s="434">
        <v>1993</v>
      </c>
    </row>
    <row r="6962" spans="1:11" x14ac:dyDescent="0.25">
      <c r="A6962" s="434">
        <v>257325420</v>
      </c>
      <c r="B6962" s="434">
        <v>369317</v>
      </c>
      <c r="C6962" s="434" t="s">
        <v>59</v>
      </c>
      <c r="D6962" s="434" t="s">
        <v>13</v>
      </c>
      <c r="I6962" s="434">
        <v>10</v>
      </c>
      <c r="J6962" s="434">
        <v>0</v>
      </c>
      <c r="K6962" s="434">
        <v>1970</v>
      </c>
    </row>
    <row r="6963" spans="1:11" x14ac:dyDescent="0.25">
      <c r="A6963" s="434">
        <v>257325720</v>
      </c>
      <c r="B6963" s="434">
        <v>640349</v>
      </c>
      <c r="C6963" s="434" t="s">
        <v>59</v>
      </c>
      <c r="D6963" s="434" t="s">
        <v>13</v>
      </c>
      <c r="I6963" s="434">
        <v>13</v>
      </c>
      <c r="J6963" s="434">
        <v>0</v>
      </c>
      <c r="K6963" s="434">
        <v>1970</v>
      </c>
    </row>
    <row r="6964" spans="1:11" x14ac:dyDescent="0.25">
      <c r="A6964" s="434">
        <v>257326120</v>
      </c>
      <c r="B6964" s="434">
        <v>668990</v>
      </c>
      <c r="C6964" s="434" t="s">
        <v>59</v>
      </c>
      <c r="D6964" s="434" t="s">
        <v>13</v>
      </c>
      <c r="I6964" s="434">
        <v>11</v>
      </c>
      <c r="J6964" s="434">
        <v>0</v>
      </c>
      <c r="K6964" s="434">
        <v>1970</v>
      </c>
    </row>
    <row r="6965" spans="1:11" x14ac:dyDescent="0.25">
      <c r="A6965" s="434">
        <v>257326420</v>
      </c>
      <c r="B6965" s="434">
        <v>738780</v>
      </c>
      <c r="C6965" s="434" t="s">
        <v>59</v>
      </c>
      <c r="D6965" s="434" t="s">
        <v>13</v>
      </c>
      <c r="I6965" s="434">
        <v>10</v>
      </c>
      <c r="J6965" s="434">
        <v>0</v>
      </c>
      <c r="K6965" s="434">
        <v>1970</v>
      </c>
    </row>
    <row r="6966" spans="1:11" x14ac:dyDescent="0.25">
      <c r="A6966" s="434">
        <v>257326900</v>
      </c>
      <c r="B6966" s="434">
        <v>2995521</v>
      </c>
      <c r="C6966" s="434" t="s">
        <v>59</v>
      </c>
      <c r="D6966" s="434" t="s">
        <v>17</v>
      </c>
      <c r="E6966" s="434">
        <v>0</v>
      </c>
      <c r="F6966" s="434">
        <v>0</v>
      </c>
      <c r="G6966" s="434">
        <v>0</v>
      </c>
      <c r="H6966" s="434">
        <v>204</v>
      </c>
      <c r="I6966" s="434">
        <v>34.35</v>
      </c>
      <c r="J6966" s="434">
        <v>0</v>
      </c>
      <c r="K6966" s="434">
        <v>1970</v>
      </c>
    </row>
    <row r="6967" spans="1:11" x14ac:dyDescent="0.25">
      <c r="A6967" s="434">
        <v>257327000</v>
      </c>
      <c r="B6967" s="434">
        <v>2115764</v>
      </c>
      <c r="C6967" s="434" t="s">
        <v>59</v>
      </c>
      <c r="D6967" s="434" t="s">
        <v>17</v>
      </c>
      <c r="E6967" s="434">
        <v>0</v>
      </c>
      <c r="F6967" s="434">
        <v>5517</v>
      </c>
      <c r="G6967" s="434">
        <v>2500</v>
      </c>
      <c r="H6967" s="434">
        <v>2190</v>
      </c>
      <c r="I6967" s="434">
        <v>68.3</v>
      </c>
      <c r="J6967" s="434">
        <v>0</v>
      </c>
      <c r="K6967" s="434">
        <v>1970</v>
      </c>
    </row>
    <row r="6968" spans="1:11" x14ac:dyDescent="0.25">
      <c r="A6968" s="434">
        <v>257327120</v>
      </c>
      <c r="B6968" s="434">
        <v>471595</v>
      </c>
      <c r="C6968" s="434" t="s">
        <v>59</v>
      </c>
      <c r="D6968" s="434" t="s">
        <v>13</v>
      </c>
      <c r="I6968" s="434">
        <v>10</v>
      </c>
      <c r="J6968" s="434">
        <v>0</v>
      </c>
      <c r="K6968" s="434">
        <v>1970</v>
      </c>
    </row>
    <row r="6969" spans="1:11" x14ac:dyDescent="0.25">
      <c r="A6969" s="434">
        <v>257327420</v>
      </c>
      <c r="B6969" s="434">
        <v>1968450</v>
      </c>
      <c r="C6969" s="434" t="s">
        <v>59</v>
      </c>
      <c r="D6969" s="434" t="s">
        <v>13</v>
      </c>
      <c r="I6969" s="434">
        <v>10</v>
      </c>
      <c r="J6969" s="434">
        <v>0</v>
      </c>
      <c r="K6969" s="434">
        <v>1970</v>
      </c>
    </row>
    <row r="6970" spans="1:11" hidden="1" x14ac:dyDescent="0.25">
      <c r="A6970" s="434">
        <v>257328000</v>
      </c>
      <c r="B6970" s="434">
        <v>8231</v>
      </c>
      <c r="C6970" s="434" t="s">
        <v>31</v>
      </c>
      <c r="D6970" s="434" t="s">
        <v>29</v>
      </c>
      <c r="E6970" s="434">
        <v>14</v>
      </c>
      <c r="F6970" s="434">
        <v>10520</v>
      </c>
      <c r="G6970" s="434">
        <v>44837</v>
      </c>
      <c r="H6970" s="434">
        <v>32679</v>
      </c>
      <c r="I6970" s="434">
        <v>198</v>
      </c>
      <c r="J6970" s="434">
        <v>0</v>
      </c>
      <c r="K6970" s="434">
        <v>2004</v>
      </c>
    </row>
    <row r="6971" spans="1:11" x14ac:dyDescent="0.25">
      <c r="A6971" s="434">
        <v>257328220</v>
      </c>
      <c r="B6971" s="434">
        <v>10413</v>
      </c>
      <c r="C6971" s="434" t="s">
        <v>59</v>
      </c>
      <c r="D6971" s="434" t="s">
        <v>13</v>
      </c>
      <c r="I6971" s="434">
        <v>11</v>
      </c>
    </row>
    <row r="6972" spans="1:11" x14ac:dyDescent="0.25">
      <c r="A6972" s="434">
        <v>257328420</v>
      </c>
      <c r="B6972" s="434">
        <v>249099</v>
      </c>
      <c r="C6972" s="434" t="s">
        <v>59</v>
      </c>
      <c r="D6972" s="434" t="s">
        <v>13</v>
      </c>
      <c r="I6972" s="434">
        <v>9</v>
      </c>
      <c r="J6972" s="434">
        <v>0</v>
      </c>
      <c r="K6972" s="434">
        <v>1970</v>
      </c>
    </row>
    <row r="6973" spans="1:11" x14ac:dyDescent="0.25">
      <c r="A6973" s="434">
        <v>257328520</v>
      </c>
      <c r="B6973" s="434">
        <v>703930</v>
      </c>
      <c r="C6973" s="434" t="s">
        <v>59</v>
      </c>
      <c r="D6973" s="434" t="s">
        <v>13</v>
      </c>
      <c r="I6973" s="434">
        <v>11</v>
      </c>
      <c r="J6973" s="434">
        <v>0</v>
      </c>
      <c r="K6973" s="434">
        <v>1970</v>
      </c>
    </row>
    <row r="6974" spans="1:11" x14ac:dyDescent="0.25">
      <c r="A6974" s="434">
        <v>257328620</v>
      </c>
      <c r="B6974" s="434">
        <v>317622</v>
      </c>
      <c r="C6974" s="434" t="s">
        <v>59</v>
      </c>
      <c r="D6974" s="434" t="s">
        <v>13</v>
      </c>
      <c r="I6974" s="434">
        <v>12</v>
      </c>
      <c r="J6974" s="434">
        <v>0</v>
      </c>
      <c r="K6974" s="434">
        <v>1970</v>
      </c>
    </row>
    <row r="6975" spans="1:11" hidden="1" x14ac:dyDescent="0.25">
      <c r="A6975" s="434">
        <v>257328800</v>
      </c>
      <c r="B6975" s="434">
        <v>181110</v>
      </c>
      <c r="C6975" s="434" t="s">
        <v>31</v>
      </c>
      <c r="D6975" s="434" t="s">
        <v>13</v>
      </c>
      <c r="I6975" s="434">
        <v>16</v>
      </c>
    </row>
    <row r="6976" spans="1:11" hidden="1" x14ac:dyDescent="0.25">
      <c r="A6976" s="434">
        <v>257328900</v>
      </c>
      <c r="B6976" s="434">
        <v>2154906</v>
      </c>
      <c r="C6976" s="434" t="s">
        <v>31</v>
      </c>
      <c r="D6976" s="434" t="s">
        <v>17</v>
      </c>
      <c r="E6976" s="434">
        <v>10</v>
      </c>
      <c r="F6976" s="434">
        <v>177</v>
      </c>
      <c r="G6976" s="434">
        <v>228</v>
      </c>
      <c r="H6976" s="434">
        <v>166</v>
      </c>
      <c r="I6976" s="434">
        <v>30.81</v>
      </c>
      <c r="J6976" s="434">
        <v>0</v>
      </c>
      <c r="K6976" s="434">
        <v>1958</v>
      </c>
    </row>
    <row r="6977" spans="1:11" hidden="1" x14ac:dyDescent="0.25">
      <c r="A6977" s="434">
        <v>257329000</v>
      </c>
      <c r="B6977" s="434">
        <v>1409</v>
      </c>
      <c r="C6977" s="434" t="s">
        <v>31</v>
      </c>
      <c r="D6977" s="434" t="s">
        <v>29</v>
      </c>
      <c r="E6977" s="434">
        <v>14</v>
      </c>
      <c r="F6977" s="434">
        <v>12240</v>
      </c>
      <c r="G6977" s="434">
        <v>44837</v>
      </c>
      <c r="H6977" s="434">
        <v>32844</v>
      </c>
      <c r="I6977" s="434">
        <v>198</v>
      </c>
      <c r="K6977" s="434">
        <v>2004</v>
      </c>
    </row>
    <row r="6978" spans="1:11" x14ac:dyDescent="0.25">
      <c r="A6978" s="434">
        <v>257329220</v>
      </c>
      <c r="B6978" s="434">
        <v>640929</v>
      </c>
      <c r="C6978" s="434" t="s">
        <v>59</v>
      </c>
      <c r="D6978" s="434" t="s">
        <v>13</v>
      </c>
      <c r="I6978" s="434">
        <v>10</v>
      </c>
      <c r="J6978" s="434">
        <v>0</v>
      </c>
      <c r="K6978" s="434">
        <v>1970</v>
      </c>
    </row>
    <row r="6979" spans="1:11" x14ac:dyDescent="0.25">
      <c r="A6979" s="434">
        <v>257329920</v>
      </c>
      <c r="B6979" s="434">
        <v>279890</v>
      </c>
      <c r="C6979" s="434" t="s">
        <v>59</v>
      </c>
      <c r="D6979" s="434" t="s">
        <v>13</v>
      </c>
      <c r="I6979" s="434">
        <v>11</v>
      </c>
      <c r="J6979" s="434">
        <v>0</v>
      </c>
      <c r="K6979" s="434">
        <v>1970</v>
      </c>
    </row>
    <row r="6980" spans="1:11" hidden="1" x14ac:dyDescent="0.25">
      <c r="A6980" s="434">
        <v>257330000</v>
      </c>
      <c r="B6980" s="434">
        <v>848</v>
      </c>
      <c r="C6980" s="434" t="s">
        <v>20</v>
      </c>
      <c r="D6980" s="434" t="s">
        <v>29</v>
      </c>
      <c r="E6980" s="434">
        <v>16.600000000000001</v>
      </c>
      <c r="F6980" s="434">
        <v>9480</v>
      </c>
      <c r="G6980" s="434">
        <v>47400</v>
      </c>
      <c r="H6980" s="434">
        <v>27357</v>
      </c>
      <c r="I6980" s="434">
        <v>182.5</v>
      </c>
      <c r="J6980" s="434">
        <v>51913</v>
      </c>
      <c r="K6980" s="434">
        <v>2004</v>
      </c>
    </row>
    <row r="6981" spans="1:11" x14ac:dyDescent="0.25">
      <c r="A6981" s="434">
        <v>257330120</v>
      </c>
      <c r="B6981" s="434">
        <v>358452</v>
      </c>
      <c r="C6981" s="434" t="s">
        <v>59</v>
      </c>
      <c r="D6981" s="434" t="s">
        <v>13</v>
      </c>
      <c r="I6981" s="434">
        <v>9</v>
      </c>
      <c r="J6981" s="434">
        <v>0</v>
      </c>
      <c r="K6981" s="434">
        <v>1970</v>
      </c>
    </row>
    <row r="6982" spans="1:11" x14ac:dyDescent="0.25">
      <c r="A6982" s="434">
        <v>257330420</v>
      </c>
      <c r="B6982" s="434">
        <v>452337</v>
      </c>
      <c r="C6982" s="434" t="s">
        <v>59</v>
      </c>
      <c r="D6982" s="434" t="s">
        <v>13</v>
      </c>
      <c r="I6982" s="434">
        <v>12</v>
      </c>
      <c r="J6982" s="434">
        <v>0</v>
      </c>
      <c r="K6982" s="434">
        <v>1970</v>
      </c>
    </row>
    <row r="6983" spans="1:11" x14ac:dyDescent="0.25">
      <c r="A6983" s="434">
        <v>257330520</v>
      </c>
      <c r="B6983" s="434">
        <v>549778</v>
      </c>
      <c r="C6983" s="434" t="s">
        <v>59</v>
      </c>
      <c r="D6983" s="434" t="s">
        <v>13</v>
      </c>
      <c r="I6983" s="434">
        <v>10</v>
      </c>
    </row>
    <row r="6984" spans="1:11" hidden="1" x14ac:dyDescent="0.25">
      <c r="A6984" s="434">
        <v>257330800</v>
      </c>
      <c r="B6984" s="434">
        <v>3437674</v>
      </c>
      <c r="C6984" s="434" t="s">
        <v>56</v>
      </c>
      <c r="D6984" s="434" t="s">
        <v>13</v>
      </c>
      <c r="I6984" s="434">
        <v>16</v>
      </c>
      <c r="J6984" s="434">
        <v>0</v>
      </c>
      <c r="K6984" s="434">
        <v>1970</v>
      </c>
    </row>
    <row r="6985" spans="1:11" x14ac:dyDescent="0.25">
      <c r="A6985" s="434">
        <v>257330820</v>
      </c>
      <c r="B6985" s="434">
        <v>615380</v>
      </c>
      <c r="C6985" s="434" t="s">
        <v>59</v>
      </c>
      <c r="D6985" s="434" t="s">
        <v>13</v>
      </c>
      <c r="I6985" s="434">
        <v>12</v>
      </c>
      <c r="J6985" s="434">
        <v>0</v>
      </c>
      <c r="K6985" s="434">
        <v>1970</v>
      </c>
    </row>
    <row r="6986" spans="1:11" hidden="1" x14ac:dyDescent="0.25">
      <c r="A6986" s="434">
        <v>257331000</v>
      </c>
      <c r="B6986" s="434">
        <v>24555</v>
      </c>
      <c r="C6986" s="434" t="s">
        <v>20</v>
      </c>
      <c r="D6986" s="434" t="s">
        <v>29</v>
      </c>
      <c r="E6986" s="434">
        <v>15.43</v>
      </c>
      <c r="F6986" s="434">
        <v>9960</v>
      </c>
      <c r="G6986" s="434">
        <v>47128</v>
      </c>
      <c r="H6986" s="434">
        <v>29266</v>
      </c>
      <c r="I6986" s="434">
        <v>183.21</v>
      </c>
      <c r="J6986" s="434">
        <v>51907</v>
      </c>
      <c r="K6986" s="434">
        <v>2007</v>
      </c>
    </row>
    <row r="6987" spans="1:11" x14ac:dyDescent="0.25">
      <c r="A6987" s="434">
        <v>257331820</v>
      </c>
      <c r="B6987" s="434">
        <v>605214</v>
      </c>
      <c r="C6987" s="434" t="s">
        <v>59</v>
      </c>
      <c r="D6987" s="434" t="s">
        <v>13</v>
      </c>
      <c r="I6987" s="434">
        <v>10</v>
      </c>
      <c r="J6987" s="434">
        <v>0</v>
      </c>
      <c r="K6987" s="434">
        <v>1970</v>
      </c>
    </row>
    <row r="6988" spans="1:11" x14ac:dyDescent="0.25">
      <c r="A6988" s="434">
        <v>257331920</v>
      </c>
      <c r="B6988" s="434">
        <v>112413</v>
      </c>
      <c r="C6988" s="434" t="s">
        <v>59</v>
      </c>
      <c r="D6988" s="434" t="s">
        <v>13</v>
      </c>
      <c r="I6988" s="434">
        <v>10</v>
      </c>
      <c r="J6988" s="434">
        <v>0</v>
      </c>
      <c r="K6988" s="434">
        <v>1970</v>
      </c>
    </row>
    <row r="6989" spans="1:11" hidden="1" x14ac:dyDescent="0.25">
      <c r="A6989" s="434">
        <v>257332400</v>
      </c>
      <c r="B6989" s="434">
        <v>2770903</v>
      </c>
      <c r="C6989" s="434" t="s">
        <v>42</v>
      </c>
      <c r="D6989" s="434" t="s">
        <v>22</v>
      </c>
      <c r="E6989" s="434">
        <v>15</v>
      </c>
      <c r="F6989" s="434">
        <v>2080</v>
      </c>
      <c r="G6989" s="434">
        <v>1002</v>
      </c>
      <c r="H6989" s="434">
        <v>1974</v>
      </c>
      <c r="I6989" s="434">
        <v>89.87</v>
      </c>
      <c r="K6989" s="434">
        <v>1985</v>
      </c>
    </row>
    <row r="6990" spans="1:11" x14ac:dyDescent="0.25">
      <c r="A6990" s="434">
        <v>257332420</v>
      </c>
      <c r="B6990" s="434">
        <v>578397</v>
      </c>
      <c r="C6990" s="434" t="s">
        <v>59</v>
      </c>
      <c r="D6990" s="434" t="s">
        <v>13</v>
      </c>
      <c r="I6990" s="434">
        <v>13</v>
      </c>
      <c r="J6990" s="434">
        <v>0</v>
      </c>
      <c r="K6990" s="434">
        <v>1970</v>
      </c>
    </row>
    <row r="6991" spans="1:11" hidden="1" x14ac:dyDescent="0.25">
      <c r="A6991" s="434">
        <v>257332500</v>
      </c>
      <c r="B6991" s="434">
        <v>2528493</v>
      </c>
      <c r="C6991" s="434" t="s">
        <v>39</v>
      </c>
      <c r="D6991" s="434" t="s">
        <v>13</v>
      </c>
      <c r="E6991" s="434">
        <v>25</v>
      </c>
      <c r="F6991" s="434">
        <v>1619</v>
      </c>
      <c r="G6991" s="434">
        <v>40</v>
      </c>
      <c r="H6991" s="434">
        <v>184</v>
      </c>
      <c r="I6991" s="434">
        <v>26.64</v>
      </c>
      <c r="J6991" s="434">
        <v>0</v>
      </c>
      <c r="K6991" s="434">
        <v>1975</v>
      </c>
    </row>
    <row r="6992" spans="1:11" x14ac:dyDescent="0.25">
      <c r="A6992" s="434">
        <v>257332620</v>
      </c>
      <c r="B6992" s="434">
        <v>2831925</v>
      </c>
      <c r="C6992" s="434" t="s">
        <v>59</v>
      </c>
      <c r="D6992" s="434" t="s">
        <v>13</v>
      </c>
      <c r="I6992" s="434">
        <v>10</v>
      </c>
      <c r="J6992" s="434">
        <v>0</v>
      </c>
      <c r="K6992" s="434">
        <v>1970</v>
      </c>
    </row>
    <row r="6993" spans="1:11" hidden="1" x14ac:dyDescent="0.25">
      <c r="A6993" s="434">
        <v>257333000</v>
      </c>
      <c r="B6993" s="434">
        <v>2314084</v>
      </c>
      <c r="C6993" s="434" t="s">
        <v>39</v>
      </c>
      <c r="D6993" s="434" t="s">
        <v>17</v>
      </c>
      <c r="E6993" s="434">
        <v>34</v>
      </c>
      <c r="F6993" s="434">
        <v>2880</v>
      </c>
      <c r="G6993" s="434">
        <v>0</v>
      </c>
      <c r="H6993" s="434">
        <v>492</v>
      </c>
      <c r="I6993" s="434">
        <v>40.799999999999997</v>
      </c>
      <c r="J6993" s="434">
        <v>0</v>
      </c>
      <c r="K6993" s="434">
        <v>2014</v>
      </c>
    </row>
    <row r="6994" spans="1:11" x14ac:dyDescent="0.25">
      <c r="A6994" s="434">
        <v>257333420</v>
      </c>
      <c r="B6994" s="434">
        <v>2258689</v>
      </c>
      <c r="C6994" s="434" t="s">
        <v>59</v>
      </c>
      <c r="D6994" s="434" t="s">
        <v>13</v>
      </c>
      <c r="I6994" s="434">
        <v>16</v>
      </c>
      <c r="J6994" s="434">
        <v>0</v>
      </c>
      <c r="K6994" s="434">
        <v>1970</v>
      </c>
    </row>
    <row r="6995" spans="1:11" hidden="1" x14ac:dyDescent="0.25">
      <c r="A6995" s="434">
        <v>257333600</v>
      </c>
      <c r="B6995" s="434">
        <v>1069492</v>
      </c>
      <c r="C6995" s="434" t="s">
        <v>46</v>
      </c>
      <c r="D6995" s="434" t="s">
        <v>22</v>
      </c>
      <c r="E6995" s="434">
        <v>12</v>
      </c>
      <c r="F6995" s="434">
        <v>6688</v>
      </c>
      <c r="G6995" s="434">
        <v>4200</v>
      </c>
      <c r="H6995" s="434">
        <v>3639</v>
      </c>
      <c r="I6995" s="434">
        <v>83.4</v>
      </c>
      <c r="J6995" s="434">
        <v>0</v>
      </c>
      <c r="K6995" s="434">
        <v>1970</v>
      </c>
    </row>
    <row r="6996" spans="1:11" hidden="1" x14ac:dyDescent="0.25">
      <c r="A6996" s="434">
        <v>257333700</v>
      </c>
      <c r="B6996" s="434">
        <v>971525</v>
      </c>
      <c r="C6996" s="434" t="s">
        <v>39</v>
      </c>
      <c r="D6996" s="434" t="s">
        <v>13</v>
      </c>
      <c r="I6996" s="434">
        <v>22</v>
      </c>
      <c r="J6996" s="434">
        <v>0</v>
      </c>
      <c r="K6996" s="434">
        <v>1970</v>
      </c>
    </row>
    <row r="6997" spans="1:11" x14ac:dyDescent="0.25">
      <c r="A6997" s="434">
        <v>257333920</v>
      </c>
      <c r="B6997" s="434">
        <v>79547</v>
      </c>
      <c r="C6997" s="434" t="s">
        <v>59</v>
      </c>
      <c r="D6997" s="434" t="s">
        <v>13</v>
      </c>
      <c r="I6997" s="434">
        <v>11</v>
      </c>
      <c r="J6997" s="434">
        <v>0</v>
      </c>
      <c r="K6997" s="434">
        <v>1970</v>
      </c>
    </row>
    <row r="6998" spans="1:11" hidden="1" x14ac:dyDescent="0.25">
      <c r="A6998" s="434">
        <v>257334000</v>
      </c>
      <c r="B6998" s="434">
        <v>425706</v>
      </c>
      <c r="C6998" s="434" t="s">
        <v>48</v>
      </c>
      <c r="D6998" s="434" t="s">
        <v>22</v>
      </c>
      <c r="E6998" s="434">
        <v>11</v>
      </c>
      <c r="F6998" s="434">
        <v>5968</v>
      </c>
      <c r="G6998" s="434">
        <v>4857</v>
      </c>
      <c r="H6998" s="434">
        <v>4827</v>
      </c>
      <c r="I6998" s="434">
        <v>93.8</v>
      </c>
      <c r="J6998" s="434">
        <v>0</v>
      </c>
      <c r="K6998" s="434">
        <v>1970</v>
      </c>
    </row>
    <row r="6999" spans="1:11" x14ac:dyDescent="0.25">
      <c r="A6999" s="434">
        <v>257334120</v>
      </c>
      <c r="B6999" s="434">
        <v>140851</v>
      </c>
      <c r="C6999" s="434" t="s">
        <v>59</v>
      </c>
      <c r="D6999" s="434" t="s">
        <v>13</v>
      </c>
      <c r="I6999" s="434">
        <v>11</v>
      </c>
      <c r="J6999" s="434">
        <v>0</v>
      </c>
      <c r="K6999" s="434">
        <v>1970</v>
      </c>
    </row>
    <row r="7000" spans="1:11" hidden="1" x14ac:dyDescent="0.25">
      <c r="A7000" s="434">
        <v>257334400</v>
      </c>
      <c r="B7000" s="434">
        <v>1129440</v>
      </c>
      <c r="C7000" s="434" t="s">
        <v>42</v>
      </c>
      <c r="D7000" s="434" t="s">
        <v>22</v>
      </c>
      <c r="E7000" s="434">
        <v>13</v>
      </c>
      <c r="F7000" s="434">
        <v>1325</v>
      </c>
      <c r="G7000" s="434">
        <v>70</v>
      </c>
      <c r="H7000" s="434">
        <v>1105</v>
      </c>
      <c r="I7000" s="434">
        <v>73.510000000000005</v>
      </c>
      <c r="J7000" s="434">
        <v>0</v>
      </c>
      <c r="K7000" s="434">
        <v>1978</v>
      </c>
    </row>
    <row r="7001" spans="1:11" hidden="1" x14ac:dyDescent="0.25">
      <c r="A7001" s="434">
        <v>257335000</v>
      </c>
      <c r="B7001" s="434">
        <v>25966</v>
      </c>
      <c r="C7001" s="434" t="s">
        <v>46</v>
      </c>
      <c r="D7001" s="434" t="s">
        <v>22</v>
      </c>
      <c r="E7001" s="434">
        <v>14.5</v>
      </c>
      <c r="F7001" s="434">
        <v>5520</v>
      </c>
      <c r="G7001" s="434">
        <v>3735</v>
      </c>
      <c r="H7001" s="434">
        <v>2814</v>
      </c>
      <c r="I7001" s="434">
        <v>78.599999999999994</v>
      </c>
      <c r="K7001" s="434">
        <v>2010</v>
      </c>
    </row>
    <row r="7002" spans="1:11" x14ac:dyDescent="0.25">
      <c r="A7002" s="434">
        <v>257335220</v>
      </c>
      <c r="B7002" s="434">
        <v>1232972</v>
      </c>
      <c r="C7002" s="434" t="s">
        <v>59</v>
      </c>
      <c r="D7002" s="434" t="s">
        <v>13</v>
      </c>
      <c r="I7002" s="434">
        <v>10</v>
      </c>
      <c r="J7002" s="434">
        <v>0</v>
      </c>
      <c r="K7002" s="434">
        <v>1970</v>
      </c>
    </row>
    <row r="7003" spans="1:11" x14ac:dyDescent="0.25">
      <c r="A7003" s="434">
        <v>257335520</v>
      </c>
      <c r="B7003" s="434">
        <v>81147</v>
      </c>
      <c r="C7003" s="434" t="s">
        <v>59</v>
      </c>
      <c r="D7003" s="434" t="s">
        <v>13</v>
      </c>
      <c r="I7003" s="434">
        <v>10</v>
      </c>
      <c r="J7003" s="434">
        <v>0</v>
      </c>
      <c r="K7003" s="434">
        <v>1970</v>
      </c>
    </row>
    <row r="7004" spans="1:11" x14ac:dyDescent="0.25">
      <c r="A7004" s="434">
        <v>257335820</v>
      </c>
      <c r="B7004" s="434">
        <v>1169090</v>
      </c>
      <c r="C7004" s="434" t="s">
        <v>59</v>
      </c>
      <c r="D7004" s="434" t="s">
        <v>13</v>
      </c>
      <c r="I7004" s="434">
        <v>10</v>
      </c>
      <c r="J7004" s="434">
        <v>0</v>
      </c>
      <c r="K7004" s="434">
        <v>1970</v>
      </c>
    </row>
    <row r="7005" spans="1:11" x14ac:dyDescent="0.25">
      <c r="A7005" s="434">
        <v>257336000</v>
      </c>
      <c r="B7005" s="434">
        <v>2216015</v>
      </c>
      <c r="C7005" s="434" t="s">
        <v>59</v>
      </c>
      <c r="D7005" s="434" t="s">
        <v>13</v>
      </c>
      <c r="E7005" s="434">
        <v>0</v>
      </c>
      <c r="F7005" s="434">
        <v>746</v>
      </c>
      <c r="G7005" s="434">
        <v>0</v>
      </c>
      <c r="H7005" s="434">
        <v>287</v>
      </c>
      <c r="I7005" s="434">
        <v>20.99</v>
      </c>
      <c r="J7005" s="434">
        <v>0</v>
      </c>
      <c r="K7005" s="434">
        <v>1970</v>
      </c>
    </row>
    <row r="7006" spans="1:11" hidden="1" x14ac:dyDescent="0.25">
      <c r="A7006" s="434">
        <v>257336400</v>
      </c>
      <c r="B7006" s="434">
        <v>2256736</v>
      </c>
      <c r="C7006" s="434" t="s">
        <v>42</v>
      </c>
      <c r="D7006" s="434" t="s">
        <v>13</v>
      </c>
      <c r="E7006" s="434">
        <v>10.5</v>
      </c>
      <c r="F7006" s="434">
        <v>331</v>
      </c>
      <c r="H7006" s="434">
        <v>159</v>
      </c>
      <c r="I7006" s="434">
        <v>29.04</v>
      </c>
      <c r="K7006" s="434">
        <v>1968</v>
      </c>
    </row>
    <row r="7007" spans="1:11" x14ac:dyDescent="0.25">
      <c r="A7007" s="434">
        <v>257336420</v>
      </c>
      <c r="B7007" s="434">
        <v>168142</v>
      </c>
      <c r="C7007" s="434" t="s">
        <v>59</v>
      </c>
      <c r="D7007" s="434" t="s">
        <v>13</v>
      </c>
      <c r="I7007" s="434">
        <v>13</v>
      </c>
      <c r="J7007" s="434">
        <v>0</v>
      </c>
      <c r="K7007" s="434">
        <v>1970</v>
      </c>
    </row>
    <row r="7008" spans="1:11" hidden="1" x14ac:dyDescent="0.25">
      <c r="A7008" s="434">
        <v>257336800</v>
      </c>
      <c r="B7008" s="434">
        <v>3186445</v>
      </c>
      <c r="C7008" s="434" t="s">
        <v>56</v>
      </c>
      <c r="D7008" s="434" t="s">
        <v>13</v>
      </c>
      <c r="I7008" s="434">
        <v>15</v>
      </c>
      <c r="J7008" s="434">
        <v>0</v>
      </c>
      <c r="K7008" s="434">
        <v>1970</v>
      </c>
    </row>
    <row r="7009" spans="1:11" x14ac:dyDescent="0.25">
      <c r="A7009" s="434">
        <v>257336920</v>
      </c>
      <c r="B7009" s="434">
        <v>202701</v>
      </c>
      <c r="C7009" s="434" t="s">
        <v>59</v>
      </c>
      <c r="D7009" s="434" t="s">
        <v>13</v>
      </c>
      <c r="I7009" s="434">
        <v>11</v>
      </c>
      <c r="J7009" s="434">
        <v>0</v>
      </c>
      <c r="K7009" s="434">
        <v>1970</v>
      </c>
    </row>
    <row r="7010" spans="1:11" hidden="1" x14ac:dyDescent="0.25">
      <c r="A7010" s="434">
        <v>257337000</v>
      </c>
      <c r="B7010" s="434">
        <v>911653</v>
      </c>
      <c r="C7010" s="434" t="s">
        <v>46</v>
      </c>
      <c r="D7010" s="434" t="s">
        <v>22</v>
      </c>
      <c r="E7010" s="434">
        <v>16</v>
      </c>
      <c r="F7010" s="434">
        <v>7920</v>
      </c>
      <c r="G7010" s="434">
        <v>5300</v>
      </c>
      <c r="H7010" s="434">
        <v>4590</v>
      </c>
      <c r="I7010" s="434">
        <v>94.2</v>
      </c>
      <c r="J7010" s="434">
        <v>0</v>
      </c>
      <c r="K7010" s="434">
        <v>2012</v>
      </c>
    </row>
    <row r="7011" spans="1:11" hidden="1" x14ac:dyDescent="0.25">
      <c r="A7011" s="434">
        <v>257337020</v>
      </c>
      <c r="B7011" s="434">
        <v>145289</v>
      </c>
      <c r="C7011" s="434" t="s">
        <v>61</v>
      </c>
      <c r="D7011" s="434" t="s">
        <v>13</v>
      </c>
      <c r="I7011" s="434">
        <v>15</v>
      </c>
    </row>
    <row r="7012" spans="1:11" x14ac:dyDescent="0.25">
      <c r="A7012" s="434">
        <v>257337620</v>
      </c>
      <c r="B7012" s="434">
        <v>193412</v>
      </c>
      <c r="C7012" s="434" t="s">
        <v>59</v>
      </c>
      <c r="D7012" s="434" t="s">
        <v>13</v>
      </c>
      <c r="I7012" s="434">
        <v>10</v>
      </c>
      <c r="J7012" s="434">
        <v>0</v>
      </c>
      <c r="K7012" s="434">
        <v>1970</v>
      </c>
    </row>
    <row r="7013" spans="1:11" x14ac:dyDescent="0.25">
      <c r="A7013" s="434">
        <v>257337720</v>
      </c>
      <c r="B7013" s="434">
        <v>1817247</v>
      </c>
      <c r="C7013" s="434" t="s">
        <v>59</v>
      </c>
      <c r="D7013" s="434" t="s">
        <v>13</v>
      </c>
      <c r="I7013" s="434">
        <v>12</v>
      </c>
      <c r="J7013" s="434">
        <v>0</v>
      </c>
      <c r="K7013" s="434">
        <v>1970</v>
      </c>
    </row>
    <row r="7014" spans="1:11" x14ac:dyDescent="0.25">
      <c r="A7014" s="434">
        <v>257337820</v>
      </c>
      <c r="B7014" s="434">
        <v>725853</v>
      </c>
      <c r="C7014" s="434" t="s">
        <v>59</v>
      </c>
      <c r="D7014" s="434" t="s">
        <v>13</v>
      </c>
      <c r="I7014" s="434">
        <v>11</v>
      </c>
      <c r="J7014" s="434">
        <v>0</v>
      </c>
      <c r="K7014" s="434">
        <v>1970</v>
      </c>
    </row>
    <row r="7015" spans="1:11" x14ac:dyDescent="0.25">
      <c r="A7015" s="434">
        <v>257337920</v>
      </c>
      <c r="B7015" s="434">
        <v>737748</v>
      </c>
      <c r="C7015" s="434" t="s">
        <v>59</v>
      </c>
      <c r="D7015" s="434" t="s">
        <v>13</v>
      </c>
      <c r="I7015" s="434">
        <v>12</v>
      </c>
      <c r="J7015" s="434">
        <v>0</v>
      </c>
      <c r="K7015" s="434">
        <v>1970</v>
      </c>
    </row>
    <row r="7016" spans="1:11" hidden="1" x14ac:dyDescent="0.25">
      <c r="A7016" s="434">
        <v>257338000</v>
      </c>
      <c r="B7016" s="434">
        <v>1766929</v>
      </c>
      <c r="C7016" s="434" t="s">
        <v>39</v>
      </c>
      <c r="D7016" s="434" t="s">
        <v>13</v>
      </c>
      <c r="E7016" s="434">
        <v>30</v>
      </c>
      <c r="F7016" s="434">
        <v>1500</v>
      </c>
      <c r="G7016" s="434">
        <v>22</v>
      </c>
      <c r="H7016" s="434">
        <v>226</v>
      </c>
      <c r="I7016" s="434">
        <v>27</v>
      </c>
      <c r="J7016" s="434">
        <v>0</v>
      </c>
      <c r="K7016" s="434">
        <v>2014</v>
      </c>
    </row>
    <row r="7017" spans="1:11" hidden="1" x14ac:dyDescent="0.25">
      <c r="A7017" s="434">
        <v>257338400</v>
      </c>
      <c r="B7017" s="434">
        <v>304092</v>
      </c>
      <c r="C7017" s="434" t="s">
        <v>42</v>
      </c>
      <c r="D7017" s="434" t="s">
        <v>17</v>
      </c>
      <c r="E7017" s="434">
        <v>11</v>
      </c>
      <c r="F7017" s="434">
        <v>353</v>
      </c>
      <c r="G7017" s="434">
        <v>78</v>
      </c>
      <c r="H7017" s="434">
        <v>312</v>
      </c>
      <c r="I7017" s="434">
        <v>35.020000000000003</v>
      </c>
      <c r="J7017" s="434">
        <v>0</v>
      </c>
      <c r="K7017" s="434">
        <v>1955</v>
      </c>
    </row>
    <row r="7018" spans="1:11" x14ac:dyDescent="0.25">
      <c r="A7018" s="434">
        <v>257338520</v>
      </c>
      <c r="B7018" s="434">
        <v>3143</v>
      </c>
      <c r="C7018" s="434" t="s">
        <v>59</v>
      </c>
      <c r="D7018" s="434" t="s">
        <v>13</v>
      </c>
      <c r="I7018" s="434">
        <v>12</v>
      </c>
      <c r="J7018" s="434">
        <v>0</v>
      </c>
      <c r="K7018" s="434">
        <v>1970</v>
      </c>
    </row>
    <row r="7019" spans="1:11" x14ac:dyDescent="0.25">
      <c r="A7019" s="434">
        <v>257338720</v>
      </c>
      <c r="B7019" s="434">
        <v>390263</v>
      </c>
      <c r="C7019" s="434" t="s">
        <v>59</v>
      </c>
      <c r="D7019" s="434" t="s">
        <v>13</v>
      </c>
      <c r="I7019" s="434">
        <v>10</v>
      </c>
      <c r="J7019" s="434">
        <v>0</v>
      </c>
      <c r="K7019" s="434">
        <v>1970</v>
      </c>
    </row>
    <row r="7020" spans="1:11" hidden="1" x14ac:dyDescent="0.25">
      <c r="A7020" s="434">
        <v>257338800</v>
      </c>
      <c r="B7020" s="434">
        <v>238222</v>
      </c>
      <c r="C7020" s="434" t="s">
        <v>61</v>
      </c>
      <c r="D7020" s="434" t="s">
        <v>13</v>
      </c>
      <c r="I7020" s="434">
        <v>19</v>
      </c>
      <c r="J7020" s="434">
        <v>0</v>
      </c>
      <c r="K7020" s="434">
        <v>1970</v>
      </c>
    </row>
    <row r="7021" spans="1:11" hidden="1" x14ac:dyDescent="0.25">
      <c r="A7021" s="434">
        <v>257339000</v>
      </c>
      <c r="B7021" s="434">
        <v>109734</v>
      </c>
      <c r="C7021" s="434" t="s">
        <v>46</v>
      </c>
      <c r="D7021" s="434" t="s">
        <v>22</v>
      </c>
      <c r="E7021" s="434">
        <v>14.5</v>
      </c>
      <c r="F7021" s="434">
        <v>5365</v>
      </c>
      <c r="G7021" s="434">
        <v>3000</v>
      </c>
      <c r="H7021" s="434">
        <v>3140</v>
      </c>
      <c r="I7021" s="434">
        <v>79.66</v>
      </c>
      <c r="K7021" s="434">
        <v>2011</v>
      </c>
    </row>
    <row r="7022" spans="1:11" x14ac:dyDescent="0.25">
      <c r="A7022" s="434">
        <v>257339120</v>
      </c>
      <c r="B7022" s="434">
        <v>244279</v>
      </c>
      <c r="C7022" s="434" t="s">
        <v>59</v>
      </c>
      <c r="D7022" s="434" t="s">
        <v>13</v>
      </c>
      <c r="I7022" s="434">
        <v>10</v>
      </c>
      <c r="J7022" s="434">
        <v>0</v>
      </c>
      <c r="K7022" s="434">
        <v>1970</v>
      </c>
    </row>
    <row r="7023" spans="1:11" hidden="1" x14ac:dyDescent="0.25">
      <c r="A7023" s="434">
        <v>257339400</v>
      </c>
      <c r="B7023" s="434">
        <v>1724244</v>
      </c>
      <c r="C7023" s="434" t="s">
        <v>42</v>
      </c>
      <c r="D7023" s="434" t="s">
        <v>17</v>
      </c>
      <c r="E7023" s="434">
        <v>0</v>
      </c>
      <c r="F7023" s="434">
        <v>662</v>
      </c>
      <c r="G7023" s="434">
        <v>126</v>
      </c>
      <c r="H7023" s="434">
        <v>506</v>
      </c>
      <c r="I7023" s="434">
        <v>44.18</v>
      </c>
      <c r="J7023" s="434">
        <v>0</v>
      </c>
      <c r="K7023" s="434">
        <v>1968</v>
      </c>
    </row>
    <row r="7024" spans="1:11" hidden="1" x14ac:dyDescent="0.25">
      <c r="A7024" s="434">
        <v>257340000</v>
      </c>
      <c r="B7024" s="434">
        <v>412535</v>
      </c>
      <c r="C7024" s="434" t="s">
        <v>31</v>
      </c>
      <c r="D7024" s="434" t="s">
        <v>22</v>
      </c>
      <c r="E7024" s="434">
        <v>10.5</v>
      </c>
      <c r="F7024" s="434">
        <v>955</v>
      </c>
      <c r="G7024" s="434">
        <v>2503</v>
      </c>
      <c r="H7024" s="434">
        <v>1682</v>
      </c>
      <c r="I7024" s="434">
        <v>81.900000000000006</v>
      </c>
      <c r="J7024" s="434">
        <v>0</v>
      </c>
      <c r="K7024" s="434">
        <v>1994</v>
      </c>
    </row>
    <row r="7025" spans="1:11" hidden="1" x14ac:dyDescent="0.25">
      <c r="A7025" s="434">
        <v>257340400</v>
      </c>
      <c r="B7025" s="434">
        <v>4134603</v>
      </c>
      <c r="C7025" s="434" t="s">
        <v>42</v>
      </c>
      <c r="D7025" s="434" t="s">
        <v>17</v>
      </c>
      <c r="E7025" s="434">
        <v>12</v>
      </c>
      <c r="F7025" s="434">
        <v>4082</v>
      </c>
      <c r="G7025" s="434">
        <v>82</v>
      </c>
      <c r="H7025" s="434">
        <v>330</v>
      </c>
      <c r="I7025" s="434">
        <v>36</v>
      </c>
      <c r="J7025" s="434">
        <v>0</v>
      </c>
      <c r="K7025" s="434">
        <v>1969</v>
      </c>
    </row>
    <row r="7026" spans="1:11" x14ac:dyDescent="0.25">
      <c r="A7026" s="434">
        <v>257340520</v>
      </c>
      <c r="B7026" s="434">
        <v>299554</v>
      </c>
      <c r="C7026" s="434" t="s">
        <v>59</v>
      </c>
      <c r="D7026" s="434" t="s">
        <v>13</v>
      </c>
      <c r="I7026" s="434">
        <v>9</v>
      </c>
      <c r="J7026" s="434">
        <v>0</v>
      </c>
      <c r="K7026" s="434">
        <v>1970</v>
      </c>
    </row>
    <row r="7027" spans="1:11" x14ac:dyDescent="0.25">
      <c r="A7027" s="434">
        <v>257340820</v>
      </c>
      <c r="B7027" s="434">
        <v>517073</v>
      </c>
      <c r="C7027" s="434" t="s">
        <v>59</v>
      </c>
      <c r="D7027" s="434" t="s">
        <v>13</v>
      </c>
      <c r="I7027" s="434">
        <v>15</v>
      </c>
      <c r="J7027" s="434">
        <v>0</v>
      </c>
      <c r="K7027" s="434">
        <v>1970</v>
      </c>
    </row>
    <row r="7028" spans="1:11" hidden="1" x14ac:dyDescent="0.25">
      <c r="A7028" s="434">
        <v>257341000</v>
      </c>
      <c r="B7028" s="434">
        <v>346</v>
      </c>
      <c r="C7028" s="434" t="s">
        <v>48</v>
      </c>
      <c r="D7028" s="434" t="s">
        <v>25</v>
      </c>
      <c r="G7028" s="434">
        <v>7150</v>
      </c>
      <c r="H7028" s="434">
        <v>7888</v>
      </c>
      <c r="I7028" s="434">
        <v>115.4</v>
      </c>
    </row>
    <row r="7029" spans="1:11" x14ac:dyDescent="0.25">
      <c r="A7029" s="434">
        <v>257341120</v>
      </c>
      <c r="B7029" s="434">
        <v>368509</v>
      </c>
      <c r="C7029" s="434" t="s">
        <v>59</v>
      </c>
      <c r="D7029" s="434" t="s">
        <v>13</v>
      </c>
      <c r="I7029" s="434">
        <v>10</v>
      </c>
      <c r="J7029" s="434">
        <v>0</v>
      </c>
      <c r="K7029" s="434">
        <v>1970</v>
      </c>
    </row>
    <row r="7030" spans="1:11" x14ac:dyDescent="0.25">
      <c r="A7030" s="434">
        <v>257341220</v>
      </c>
      <c r="B7030" s="434">
        <v>369221</v>
      </c>
      <c r="C7030" s="434" t="s">
        <v>59</v>
      </c>
      <c r="D7030" s="434" t="s">
        <v>13</v>
      </c>
      <c r="I7030" s="434">
        <v>13</v>
      </c>
      <c r="J7030" s="434">
        <v>0</v>
      </c>
      <c r="K7030" s="434">
        <v>1970</v>
      </c>
    </row>
    <row r="7031" spans="1:11" x14ac:dyDescent="0.25">
      <c r="A7031" s="434">
        <v>257341500</v>
      </c>
      <c r="B7031" s="434">
        <v>228610</v>
      </c>
      <c r="C7031" s="434" t="s">
        <v>59</v>
      </c>
      <c r="D7031" s="434" t="s">
        <v>13</v>
      </c>
      <c r="I7031" s="434">
        <v>10</v>
      </c>
      <c r="J7031" s="434">
        <v>0</v>
      </c>
      <c r="K7031" s="434">
        <v>1970</v>
      </c>
    </row>
    <row r="7032" spans="1:11" x14ac:dyDescent="0.25">
      <c r="A7032" s="434">
        <v>257342420</v>
      </c>
      <c r="B7032" s="434">
        <v>194338</v>
      </c>
      <c r="C7032" s="434" t="s">
        <v>59</v>
      </c>
      <c r="D7032" s="434" t="s">
        <v>13</v>
      </c>
      <c r="I7032" s="434">
        <v>11</v>
      </c>
      <c r="J7032" s="434">
        <v>0</v>
      </c>
      <c r="K7032" s="434">
        <v>1970</v>
      </c>
    </row>
    <row r="7033" spans="1:11" x14ac:dyDescent="0.25">
      <c r="A7033" s="434">
        <v>257342720</v>
      </c>
      <c r="B7033" s="434">
        <v>2777532</v>
      </c>
      <c r="C7033" s="434" t="s">
        <v>59</v>
      </c>
      <c r="D7033" s="434" t="s">
        <v>13</v>
      </c>
      <c r="I7033" s="434">
        <v>10</v>
      </c>
      <c r="J7033" s="434">
        <v>0</v>
      </c>
      <c r="K7033" s="434">
        <v>1970</v>
      </c>
    </row>
    <row r="7034" spans="1:11" x14ac:dyDescent="0.25">
      <c r="A7034" s="434">
        <v>257342920</v>
      </c>
      <c r="B7034" s="434">
        <v>74073</v>
      </c>
      <c r="C7034" s="434" t="s">
        <v>59</v>
      </c>
      <c r="D7034" s="434" t="s">
        <v>13</v>
      </c>
      <c r="I7034" s="434">
        <v>10</v>
      </c>
      <c r="J7034" s="434">
        <v>0</v>
      </c>
      <c r="K7034" s="434">
        <v>1970</v>
      </c>
    </row>
    <row r="7035" spans="1:11" x14ac:dyDescent="0.25">
      <c r="A7035" s="434">
        <v>257343020</v>
      </c>
      <c r="B7035" s="434">
        <v>175052</v>
      </c>
      <c r="C7035" s="434" t="s">
        <v>59</v>
      </c>
      <c r="D7035" s="434" t="s">
        <v>13</v>
      </c>
      <c r="I7035" s="434">
        <v>13</v>
      </c>
      <c r="J7035" s="434">
        <v>0</v>
      </c>
      <c r="K7035" s="434">
        <v>1970</v>
      </c>
    </row>
    <row r="7036" spans="1:11" hidden="1" x14ac:dyDescent="0.25">
      <c r="A7036" s="434">
        <v>257343400</v>
      </c>
      <c r="B7036" s="434">
        <v>470580</v>
      </c>
      <c r="C7036" s="434" t="s">
        <v>39</v>
      </c>
      <c r="D7036" s="434" t="s">
        <v>17</v>
      </c>
      <c r="G7036" s="434">
        <v>203</v>
      </c>
      <c r="H7036" s="434">
        <v>147</v>
      </c>
      <c r="I7036" s="434">
        <v>30.5</v>
      </c>
      <c r="J7036" s="434">
        <v>0</v>
      </c>
      <c r="K7036" s="434">
        <v>1946</v>
      </c>
    </row>
    <row r="7037" spans="1:11" x14ac:dyDescent="0.25">
      <c r="A7037" s="434">
        <v>257343720</v>
      </c>
      <c r="B7037" s="434">
        <v>525298</v>
      </c>
      <c r="C7037" s="434" t="s">
        <v>59</v>
      </c>
      <c r="D7037" s="434" t="s">
        <v>13</v>
      </c>
      <c r="I7037" s="434">
        <v>16</v>
      </c>
      <c r="J7037" s="434">
        <v>0</v>
      </c>
      <c r="K7037" s="434">
        <v>1970</v>
      </c>
    </row>
    <row r="7038" spans="1:11" hidden="1" x14ac:dyDescent="0.25">
      <c r="A7038" s="434">
        <v>257344500</v>
      </c>
      <c r="B7038" s="434">
        <v>1203562</v>
      </c>
      <c r="C7038" s="434" t="s">
        <v>61</v>
      </c>
      <c r="D7038" s="434" t="s">
        <v>17</v>
      </c>
      <c r="I7038" s="434">
        <v>34</v>
      </c>
      <c r="J7038" s="434">
        <v>0</v>
      </c>
      <c r="K7038" s="434">
        <v>1970</v>
      </c>
    </row>
    <row r="7039" spans="1:11" x14ac:dyDescent="0.25">
      <c r="A7039" s="434">
        <v>257345120</v>
      </c>
      <c r="B7039" s="434">
        <v>560755</v>
      </c>
      <c r="C7039" s="434" t="s">
        <v>59</v>
      </c>
      <c r="D7039" s="434" t="s">
        <v>13</v>
      </c>
      <c r="I7039" s="434">
        <v>9</v>
      </c>
      <c r="J7039" s="434">
        <v>0</v>
      </c>
      <c r="K7039" s="434">
        <v>1970</v>
      </c>
    </row>
    <row r="7040" spans="1:11" hidden="1" x14ac:dyDescent="0.25">
      <c r="A7040" s="434">
        <v>257345400</v>
      </c>
      <c r="B7040" s="434">
        <v>1604206</v>
      </c>
      <c r="C7040" s="434" t="s">
        <v>39</v>
      </c>
      <c r="D7040" s="434" t="s">
        <v>13</v>
      </c>
      <c r="I7040" s="434">
        <v>17</v>
      </c>
    </row>
    <row r="7041" spans="1:11" x14ac:dyDescent="0.25">
      <c r="A7041" s="434">
        <v>257345520</v>
      </c>
      <c r="B7041" s="434">
        <v>704892</v>
      </c>
      <c r="C7041" s="434" t="s">
        <v>59</v>
      </c>
      <c r="D7041" s="434" t="s">
        <v>13</v>
      </c>
      <c r="I7041" s="434">
        <v>11</v>
      </c>
      <c r="J7041" s="434">
        <v>0</v>
      </c>
      <c r="K7041" s="434">
        <v>1970</v>
      </c>
    </row>
    <row r="7042" spans="1:11" hidden="1" x14ac:dyDescent="0.25">
      <c r="A7042" s="434">
        <v>257345700</v>
      </c>
      <c r="B7042" s="434">
        <v>384228</v>
      </c>
      <c r="C7042" s="434" t="s">
        <v>39</v>
      </c>
      <c r="D7042" s="434" t="s">
        <v>13</v>
      </c>
      <c r="E7042" s="434">
        <v>0</v>
      </c>
      <c r="F7042" s="434">
        <v>1659</v>
      </c>
      <c r="G7042" s="434">
        <v>0</v>
      </c>
      <c r="H7042" s="434">
        <v>109</v>
      </c>
      <c r="I7042" s="434">
        <v>25.9</v>
      </c>
      <c r="J7042" s="434">
        <v>0</v>
      </c>
      <c r="K7042" s="434">
        <v>1980</v>
      </c>
    </row>
    <row r="7043" spans="1:11" x14ac:dyDescent="0.25">
      <c r="A7043" s="434">
        <v>257345720</v>
      </c>
      <c r="B7043" s="434">
        <v>508296</v>
      </c>
      <c r="C7043" s="434" t="s">
        <v>59</v>
      </c>
      <c r="D7043" s="434" t="s">
        <v>13</v>
      </c>
      <c r="I7043" s="434">
        <v>10</v>
      </c>
      <c r="J7043" s="434">
        <v>0</v>
      </c>
      <c r="K7043" s="434">
        <v>1970</v>
      </c>
    </row>
    <row r="7044" spans="1:11" x14ac:dyDescent="0.25">
      <c r="A7044" s="434">
        <v>257345820</v>
      </c>
      <c r="B7044" s="434">
        <v>772818</v>
      </c>
      <c r="C7044" s="434" t="s">
        <v>59</v>
      </c>
      <c r="D7044" s="434" t="s">
        <v>13</v>
      </c>
      <c r="I7044" s="434">
        <v>12</v>
      </c>
      <c r="J7044" s="434">
        <v>0</v>
      </c>
      <c r="K7044" s="434">
        <v>1970</v>
      </c>
    </row>
    <row r="7045" spans="1:11" hidden="1" x14ac:dyDescent="0.25">
      <c r="A7045" s="434">
        <v>257346000</v>
      </c>
      <c r="B7045" s="434">
        <v>1011642</v>
      </c>
      <c r="C7045" s="434" t="s">
        <v>46</v>
      </c>
      <c r="D7045" s="434" t="s">
        <v>22</v>
      </c>
      <c r="E7045" s="434">
        <v>15</v>
      </c>
      <c r="F7045" s="434">
        <v>6958</v>
      </c>
      <c r="G7045" s="434">
        <v>5300</v>
      </c>
      <c r="H7045" s="434">
        <v>5068</v>
      </c>
      <c r="I7045" s="434">
        <v>97</v>
      </c>
      <c r="J7045" s="434">
        <v>0</v>
      </c>
      <c r="K7045" s="434">
        <v>2015</v>
      </c>
    </row>
    <row r="7046" spans="1:11" x14ac:dyDescent="0.25">
      <c r="A7046" s="434">
        <v>257346220</v>
      </c>
      <c r="B7046" s="434">
        <v>49349</v>
      </c>
      <c r="C7046" s="434" t="s">
        <v>59</v>
      </c>
      <c r="D7046" s="434" t="s">
        <v>13</v>
      </c>
      <c r="I7046" s="434">
        <v>10</v>
      </c>
      <c r="J7046" s="434">
        <v>0</v>
      </c>
      <c r="K7046" s="434">
        <v>1970</v>
      </c>
    </row>
    <row r="7047" spans="1:11" hidden="1" x14ac:dyDescent="0.25">
      <c r="A7047" s="434">
        <v>257347000</v>
      </c>
      <c r="B7047" s="434">
        <v>2407210</v>
      </c>
      <c r="C7047" s="434" t="s">
        <v>51</v>
      </c>
      <c r="D7047" s="434" t="s">
        <v>22</v>
      </c>
      <c r="E7047" s="434">
        <v>0</v>
      </c>
      <c r="F7047" s="434">
        <v>2970</v>
      </c>
      <c r="G7047" s="434">
        <v>3650</v>
      </c>
      <c r="H7047" s="434">
        <v>3654</v>
      </c>
      <c r="I7047" s="434">
        <v>84.8</v>
      </c>
      <c r="J7047" s="434">
        <v>0</v>
      </c>
      <c r="K7047" s="434">
        <v>1970</v>
      </c>
    </row>
    <row r="7048" spans="1:11" x14ac:dyDescent="0.25">
      <c r="A7048" s="434">
        <v>257347120</v>
      </c>
      <c r="B7048" s="434">
        <v>76326</v>
      </c>
      <c r="C7048" s="434" t="s">
        <v>59</v>
      </c>
      <c r="D7048" s="434" t="s">
        <v>13</v>
      </c>
      <c r="I7048" s="434">
        <v>9</v>
      </c>
      <c r="J7048" s="434">
        <v>0</v>
      </c>
      <c r="K7048" s="434">
        <v>1970</v>
      </c>
    </row>
    <row r="7049" spans="1:11" x14ac:dyDescent="0.25">
      <c r="A7049" s="434">
        <v>257347320</v>
      </c>
      <c r="B7049" s="434">
        <v>647081</v>
      </c>
      <c r="C7049" s="434" t="s">
        <v>59</v>
      </c>
      <c r="D7049" s="434" t="s">
        <v>13</v>
      </c>
      <c r="I7049" s="434">
        <v>10</v>
      </c>
      <c r="J7049" s="434">
        <v>0</v>
      </c>
      <c r="K7049" s="434">
        <v>1970</v>
      </c>
    </row>
    <row r="7050" spans="1:11" hidden="1" x14ac:dyDescent="0.25">
      <c r="A7050" s="434">
        <v>257347400</v>
      </c>
      <c r="B7050" s="434">
        <v>1722880</v>
      </c>
      <c r="C7050" s="434" t="s">
        <v>42</v>
      </c>
      <c r="D7050" s="434" t="s">
        <v>17</v>
      </c>
      <c r="E7050" s="434">
        <v>14</v>
      </c>
      <c r="F7050" s="434">
        <v>920</v>
      </c>
      <c r="G7050" s="434">
        <v>100</v>
      </c>
      <c r="H7050" s="434">
        <v>874</v>
      </c>
      <c r="I7050" s="434">
        <v>46.65</v>
      </c>
      <c r="J7050" s="434">
        <v>0</v>
      </c>
      <c r="K7050" s="434">
        <v>1979</v>
      </c>
    </row>
    <row r="7051" spans="1:11" hidden="1" x14ac:dyDescent="0.25">
      <c r="A7051" s="434">
        <v>257347700</v>
      </c>
      <c r="B7051" s="434">
        <v>1949171</v>
      </c>
      <c r="C7051" s="434" t="s">
        <v>56</v>
      </c>
      <c r="D7051" s="434" t="s">
        <v>13</v>
      </c>
      <c r="I7051" s="434">
        <v>15</v>
      </c>
    </row>
    <row r="7052" spans="1:11" hidden="1" x14ac:dyDescent="0.25">
      <c r="A7052" s="434">
        <v>257348400</v>
      </c>
      <c r="B7052" s="434">
        <v>1333338</v>
      </c>
      <c r="C7052" s="434" t="s">
        <v>42</v>
      </c>
      <c r="D7052" s="434" t="s">
        <v>17</v>
      </c>
      <c r="E7052" s="434">
        <v>0</v>
      </c>
      <c r="F7052" s="434">
        <v>1012</v>
      </c>
      <c r="G7052" s="434">
        <v>150</v>
      </c>
      <c r="H7052" s="434">
        <v>798</v>
      </c>
      <c r="I7052" s="434">
        <v>41.56</v>
      </c>
      <c r="J7052" s="434">
        <v>0</v>
      </c>
      <c r="K7052" s="434">
        <v>1977</v>
      </c>
    </row>
    <row r="7053" spans="1:11" x14ac:dyDescent="0.25">
      <c r="A7053" s="434">
        <v>257348700</v>
      </c>
      <c r="B7053" s="434">
        <v>66036</v>
      </c>
      <c r="C7053" s="434" t="s">
        <v>59</v>
      </c>
      <c r="D7053" s="434" t="s">
        <v>13</v>
      </c>
      <c r="I7053" s="434">
        <v>10</v>
      </c>
      <c r="J7053" s="434">
        <v>0</v>
      </c>
      <c r="K7053" s="434">
        <v>1970</v>
      </c>
    </row>
    <row r="7054" spans="1:11" x14ac:dyDescent="0.25">
      <c r="A7054" s="434">
        <v>257348820</v>
      </c>
      <c r="B7054" s="434">
        <v>228583</v>
      </c>
      <c r="C7054" s="434" t="s">
        <v>59</v>
      </c>
      <c r="D7054" s="434" t="s">
        <v>13</v>
      </c>
      <c r="I7054" s="434">
        <v>10</v>
      </c>
      <c r="J7054" s="434">
        <v>0</v>
      </c>
      <c r="K7054" s="434">
        <v>1970</v>
      </c>
    </row>
    <row r="7055" spans="1:11" hidden="1" x14ac:dyDescent="0.25">
      <c r="A7055" s="434">
        <v>257349400</v>
      </c>
      <c r="B7055" s="434">
        <v>3846940</v>
      </c>
      <c r="C7055" s="434" t="s">
        <v>42</v>
      </c>
      <c r="D7055" s="434" t="s">
        <v>22</v>
      </c>
      <c r="E7055" s="434">
        <v>14</v>
      </c>
      <c r="F7055" s="434">
        <v>802</v>
      </c>
      <c r="G7055" s="434">
        <v>500</v>
      </c>
      <c r="H7055" s="434">
        <v>1393</v>
      </c>
      <c r="I7055" s="434">
        <v>84.09</v>
      </c>
      <c r="J7055" s="434">
        <v>0</v>
      </c>
      <c r="K7055" s="434">
        <v>1988</v>
      </c>
    </row>
    <row r="7056" spans="1:11" hidden="1" x14ac:dyDescent="0.25">
      <c r="A7056" s="434">
        <v>257349500</v>
      </c>
      <c r="B7056" s="434">
        <v>3259453</v>
      </c>
      <c r="C7056" s="434" t="s">
        <v>51</v>
      </c>
      <c r="D7056" s="434" t="s">
        <v>13</v>
      </c>
      <c r="E7056" s="434">
        <v>0</v>
      </c>
      <c r="F7056" s="434">
        <v>441</v>
      </c>
      <c r="G7056" s="434">
        <v>200</v>
      </c>
      <c r="H7056" s="434">
        <v>279</v>
      </c>
      <c r="I7056" s="434">
        <v>23.99</v>
      </c>
      <c r="J7056" s="434">
        <v>0</v>
      </c>
      <c r="K7056" s="434">
        <v>1970</v>
      </c>
    </row>
    <row r="7057" spans="1:11" x14ac:dyDescent="0.25">
      <c r="A7057" s="434">
        <v>257349820</v>
      </c>
      <c r="B7057" s="434">
        <v>1342991</v>
      </c>
      <c r="C7057" s="434" t="s">
        <v>59</v>
      </c>
      <c r="D7057" s="434" t="s">
        <v>13</v>
      </c>
      <c r="I7057" s="434">
        <v>12</v>
      </c>
      <c r="J7057" s="434">
        <v>0</v>
      </c>
      <c r="K7057" s="434">
        <v>1970</v>
      </c>
    </row>
    <row r="7058" spans="1:11" hidden="1" x14ac:dyDescent="0.25">
      <c r="A7058" s="434">
        <v>257350400</v>
      </c>
      <c r="B7058" s="434">
        <v>2546034</v>
      </c>
      <c r="C7058" s="434" t="s">
        <v>42</v>
      </c>
      <c r="D7058" s="434" t="s">
        <v>17</v>
      </c>
      <c r="E7058" s="434">
        <v>0</v>
      </c>
      <c r="F7058" s="434">
        <v>736</v>
      </c>
      <c r="G7058" s="434">
        <v>100</v>
      </c>
      <c r="H7058" s="434">
        <v>828</v>
      </c>
      <c r="I7058" s="434">
        <v>46.6</v>
      </c>
      <c r="J7058" s="434">
        <v>0</v>
      </c>
      <c r="K7058" s="434">
        <v>1989</v>
      </c>
    </row>
    <row r="7059" spans="1:11" hidden="1" x14ac:dyDescent="0.25">
      <c r="A7059" s="434">
        <v>257350500</v>
      </c>
      <c r="B7059" s="434">
        <v>2202338</v>
      </c>
      <c r="C7059" s="434" t="s">
        <v>42</v>
      </c>
      <c r="D7059" s="434" t="s">
        <v>17</v>
      </c>
      <c r="E7059" s="434">
        <v>0</v>
      </c>
      <c r="F7059" s="434">
        <v>938</v>
      </c>
      <c r="G7059" s="434">
        <v>214</v>
      </c>
      <c r="H7059" s="434">
        <v>857</v>
      </c>
      <c r="I7059" s="434">
        <v>42.36</v>
      </c>
      <c r="J7059" s="434">
        <v>0</v>
      </c>
      <c r="K7059" s="434">
        <v>1974</v>
      </c>
    </row>
    <row r="7060" spans="1:11" hidden="1" x14ac:dyDescent="0.25">
      <c r="A7060" s="434">
        <v>257351000</v>
      </c>
      <c r="B7060" s="434">
        <v>3125</v>
      </c>
      <c r="C7060" s="434" t="s">
        <v>16</v>
      </c>
      <c r="D7060" s="434" t="s">
        <v>29</v>
      </c>
      <c r="E7060" s="434">
        <v>15.5</v>
      </c>
      <c r="F7060" s="434">
        <v>9480</v>
      </c>
      <c r="G7060" s="434">
        <v>47210</v>
      </c>
      <c r="H7060" s="434">
        <v>29214</v>
      </c>
      <c r="I7060" s="434">
        <v>183.88</v>
      </c>
      <c r="J7060" s="434">
        <v>51580</v>
      </c>
      <c r="K7060" s="434">
        <v>2005</v>
      </c>
    </row>
    <row r="7061" spans="1:11" x14ac:dyDescent="0.25">
      <c r="A7061" s="434">
        <v>257351020</v>
      </c>
      <c r="B7061" s="434">
        <v>273859</v>
      </c>
      <c r="C7061" s="434" t="s">
        <v>59</v>
      </c>
      <c r="D7061" s="434" t="s">
        <v>13</v>
      </c>
      <c r="I7061" s="434">
        <v>10</v>
      </c>
      <c r="J7061" s="434">
        <v>0</v>
      </c>
      <c r="K7061" s="434">
        <v>1970</v>
      </c>
    </row>
    <row r="7062" spans="1:11" x14ac:dyDescent="0.25">
      <c r="A7062" s="434">
        <v>257351120</v>
      </c>
      <c r="B7062" s="434">
        <v>135167</v>
      </c>
      <c r="C7062" s="434" t="s">
        <v>59</v>
      </c>
      <c r="D7062" s="434" t="s">
        <v>13</v>
      </c>
      <c r="I7062" s="434">
        <v>10</v>
      </c>
      <c r="J7062" s="434">
        <v>0</v>
      </c>
      <c r="K7062" s="434">
        <v>1970</v>
      </c>
    </row>
    <row r="7063" spans="1:11" x14ac:dyDescent="0.25">
      <c r="A7063" s="434">
        <v>257351420</v>
      </c>
      <c r="B7063" s="434">
        <v>705084</v>
      </c>
      <c r="C7063" s="434" t="s">
        <v>59</v>
      </c>
      <c r="D7063" s="434" t="s">
        <v>13</v>
      </c>
      <c r="I7063" s="434">
        <v>10</v>
      </c>
      <c r="J7063" s="434">
        <v>0</v>
      </c>
      <c r="K7063" s="434">
        <v>1970</v>
      </c>
    </row>
    <row r="7064" spans="1:11" x14ac:dyDescent="0.25">
      <c r="A7064" s="434">
        <v>257351520</v>
      </c>
      <c r="B7064" s="434">
        <v>314826</v>
      </c>
      <c r="C7064" s="434" t="s">
        <v>59</v>
      </c>
      <c r="D7064" s="434" t="s">
        <v>13</v>
      </c>
      <c r="I7064" s="434">
        <v>10</v>
      </c>
      <c r="J7064" s="434">
        <v>0</v>
      </c>
      <c r="K7064" s="434">
        <v>1970</v>
      </c>
    </row>
    <row r="7065" spans="1:11" hidden="1" x14ac:dyDescent="0.25">
      <c r="A7065" s="434">
        <v>257351800</v>
      </c>
      <c r="B7065" s="434">
        <v>177349</v>
      </c>
      <c r="C7065" s="434" t="s">
        <v>54</v>
      </c>
      <c r="D7065" s="434" t="s">
        <v>13</v>
      </c>
      <c r="I7065" s="434">
        <v>12</v>
      </c>
    </row>
    <row r="7066" spans="1:11" hidden="1" x14ac:dyDescent="0.25">
      <c r="A7066" s="434">
        <v>257352000</v>
      </c>
      <c r="B7066" s="434">
        <v>4606</v>
      </c>
      <c r="C7066" s="434" t="s">
        <v>48</v>
      </c>
      <c r="D7066" s="434" t="s">
        <v>36</v>
      </c>
      <c r="E7066" s="434">
        <v>19.5</v>
      </c>
      <c r="F7066" s="434">
        <v>38500</v>
      </c>
      <c r="G7066" s="434">
        <v>80780</v>
      </c>
      <c r="H7066" s="434">
        <v>96153</v>
      </c>
      <c r="I7066" s="434">
        <v>283.06099999999998</v>
      </c>
      <c r="J7066" s="434">
        <v>145000</v>
      </c>
      <c r="K7066" s="434">
        <v>2010</v>
      </c>
    </row>
    <row r="7067" spans="1:11" x14ac:dyDescent="0.25">
      <c r="A7067" s="434">
        <v>257352120</v>
      </c>
      <c r="B7067" s="434">
        <v>139971</v>
      </c>
      <c r="C7067" s="434" t="s">
        <v>59</v>
      </c>
      <c r="D7067" s="434" t="s">
        <v>13</v>
      </c>
      <c r="I7067" s="434">
        <v>11</v>
      </c>
      <c r="J7067" s="434">
        <v>0</v>
      </c>
      <c r="K7067" s="434">
        <v>1970</v>
      </c>
    </row>
    <row r="7068" spans="1:11" hidden="1" x14ac:dyDescent="0.25">
      <c r="A7068" s="434">
        <v>257353000</v>
      </c>
      <c r="B7068" s="434">
        <v>1577072</v>
      </c>
      <c r="C7068" s="434" t="s">
        <v>24</v>
      </c>
      <c r="D7068" s="434" t="s">
        <v>25</v>
      </c>
      <c r="E7068" s="434">
        <v>17</v>
      </c>
      <c r="F7068" s="434">
        <v>7986</v>
      </c>
      <c r="G7068" s="434">
        <v>13712</v>
      </c>
      <c r="H7068" s="434">
        <v>10692</v>
      </c>
      <c r="I7068" s="434">
        <v>145.69999999999999</v>
      </c>
      <c r="J7068" s="434">
        <v>12660</v>
      </c>
      <c r="K7068" s="434">
        <v>1999</v>
      </c>
    </row>
    <row r="7069" spans="1:11" hidden="1" x14ac:dyDescent="0.25">
      <c r="A7069" s="434">
        <v>257353400</v>
      </c>
      <c r="B7069" s="434">
        <v>392536</v>
      </c>
      <c r="C7069" s="434" t="s">
        <v>42</v>
      </c>
      <c r="D7069" s="434" t="s">
        <v>17</v>
      </c>
      <c r="F7069" s="434">
        <v>350</v>
      </c>
      <c r="H7069" s="434">
        <v>175</v>
      </c>
      <c r="I7069" s="434">
        <v>31.6</v>
      </c>
      <c r="K7069" s="434">
        <v>1972</v>
      </c>
    </row>
    <row r="7070" spans="1:11" x14ac:dyDescent="0.25">
      <c r="A7070" s="434">
        <v>257354020</v>
      </c>
      <c r="B7070" s="434">
        <v>586146</v>
      </c>
      <c r="C7070" s="434" t="s">
        <v>59</v>
      </c>
      <c r="D7070" s="434" t="s">
        <v>13</v>
      </c>
      <c r="I7070" s="434">
        <v>13</v>
      </c>
      <c r="J7070" s="434">
        <v>0</v>
      </c>
      <c r="K7070" s="434">
        <v>1970</v>
      </c>
    </row>
    <row r="7071" spans="1:11" x14ac:dyDescent="0.25">
      <c r="A7071" s="434">
        <v>257354620</v>
      </c>
      <c r="B7071" s="434">
        <v>233418</v>
      </c>
      <c r="C7071" s="434" t="s">
        <v>59</v>
      </c>
      <c r="D7071" s="434" t="s">
        <v>13</v>
      </c>
      <c r="I7071" s="434">
        <v>10</v>
      </c>
      <c r="J7071" s="434">
        <v>0</v>
      </c>
      <c r="K7071" s="434">
        <v>1970</v>
      </c>
    </row>
    <row r="7072" spans="1:11" hidden="1" x14ac:dyDescent="0.25">
      <c r="A7072" s="434">
        <v>257355000</v>
      </c>
      <c r="B7072" s="434">
        <v>368939</v>
      </c>
      <c r="C7072" s="434" t="s">
        <v>46</v>
      </c>
      <c r="D7072" s="434" t="s">
        <v>17</v>
      </c>
      <c r="E7072" s="434">
        <v>14</v>
      </c>
      <c r="F7072" s="434">
        <v>6090</v>
      </c>
      <c r="G7072" s="434">
        <v>1660</v>
      </c>
      <c r="H7072" s="434">
        <v>2298</v>
      </c>
      <c r="I7072" s="434">
        <v>66.8</v>
      </c>
      <c r="J7072" s="434">
        <v>0</v>
      </c>
      <c r="K7072" s="434">
        <v>1970</v>
      </c>
    </row>
    <row r="7073" spans="1:11" x14ac:dyDescent="0.25">
      <c r="A7073" s="434">
        <v>257355020</v>
      </c>
      <c r="B7073" s="434">
        <v>759887</v>
      </c>
      <c r="C7073" s="434" t="s">
        <v>59</v>
      </c>
      <c r="D7073" s="434" t="s">
        <v>13</v>
      </c>
      <c r="I7073" s="434">
        <v>13</v>
      </c>
      <c r="J7073" s="434">
        <v>0</v>
      </c>
      <c r="K7073" s="434">
        <v>1970</v>
      </c>
    </row>
    <row r="7074" spans="1:11" hidden="1" x14ac:dyDescent="0.25">
      <c r="A7074" s="434">
        <v>257355400</v>
      </c>
      <c r="B7074" s="434">
        <v>3973132</v>
      </c>
      <c r="C7074" s="434" t="s">
        <v>42</v>
      </c>
      <c r="D7074" s="434" t="s">
        <v>22</v>
      </c>
      <c r="E7074" s="434">
        <v>12.5</v>
      </c>
      <c r="F7074" s="434">
        <v>1606</v>
      </c>
      <c r="G7074" s="434">
        <v>2030</v>
      </c>
      <c r="H7074" s="434">
        <v>1401</v>
      </c>
      <c r="I7074" s="434">
        <v>84.02</v>
      </c>
      <c r="J7074" s="434">
        <v>0</v>
      </c>
      <c r="K7074" s="434">
        <v>1988</v>
      </c>
    </row>
    <row r="7075" spans="1:11" hidden="1" x14ac:dyDescent="0.25">
      <c r="A7075" s="434">
        <v>257356000</v>
      </c>
      <c r="B7075" s="434">
        <v>27182</v>
      </c>
      <c r="C7075" s="434" t="s">
        <v>48</v>
      </c>
      <c r="D7075" s="434" t="s">
        <v>36</v>
      </c>
      <c r="E7075" s="434">
        <v>19.5</v>
      </c>
      <c r="F7075" s="434">
        <v>38500</v>
      </c>
      <c r="G7075" s="434">
        <v>80986</v>
      </c>
      <c r="H7075" s="434">
        <v>96153</v>
      </c>
      <c r="I7075" s="434">
        <v>283.06099999999998</v>
      </c>
      <c r="J7075" s="434">
        <v>145130</v>
      </c>
      <c r="K7075" s="434">
        <v>2009</v>
      </c>
    </row>
    <row r="7076" spans="1:11" hidden="1" x14ac:dyDescent="0.25">
      <c r="A7076" s="434">
        <v>257356400</v>
      </c>
      <c r="B7076" s="434">
        <v>960008</v>
      </c>
      <c r="C7076" s="434" t="s">
        <v>42</v>
      </c>
      <c r="D7076" s="434" t="s">
        <v>13</v>
      </c>
      <c r="E7076" s="434">
        <v>0</v>
      </c>
      <c r="F7076" s="434">
        <v>471</v>
      </c>
      <c r="G7076" s="434">
        <v>25</v>
      </c>
      <c r="H7076" s="434">
        <v>101</v>
      </c>
      <c r="I7076" s="434">
        <v>26.62</v>
      </c>
      <c r="J7076" s="434">
        <v>0</v>
      </c>
      <c r="K7076" s="434">
        <v>1969</v>
      </c>
    </row>
    <row r="7077" spans="1:11" hidden="1" x14ac:dyDescent="0.25">
      <c r="A7077" s="434">
        <v>257356600</v>
      </c>
      <c r="B7077" s="434">
        <v>108777</v>
      </c>
      <c r="C7077" s="434" t="s">
        <v>54</v>
      </c>
      <c r="D7077" s="434" t="s">
        <v>13</v>
      </c>
      <c r="I7077" s="434">
        <v>12</v>
      </c>
      <c r="J7077" s="434">
        <v>0</v>
      </c>
      <c r="K7077" s="434">
        <v>1970</v>
      </c>
    </row>
    <row r="7078" spans="1:11" hidden="1" x14ac:dyDescent="0.25">
      <c r="A7078" s="434">
        <v>257356800</v>
      </c>
      <c r="B7078" s="434">
        <v>8873</v>
      </c>
      <c r="C7078" s="434" t="s">
        <v>54</v>
      </c>
      <c r="D7078" s="434" t="s">
        <v>13</v>
      </c>
      <c r="I7078" s="434">
        <v>13</v>
      </c>
    </row>
    <row r="7079" spans="1:11" hidden="1" x14ac:dyDescent="0.25">
      <c r="A7079" s="434">
        <v>257357000</v>
      </c>
      <c r="B7079" s="434">
        <v>932</v>
      </c>
      <c r="C7079" s="434" t="s">
        <v>16</v>
      </c>
      <c r="D7079" s="434" t="s">
        <v>29</v>
      </c>
      <c r="E7079" s="434">
        <v>15.2</v>
      </c>
      <c r="F7079" s="434">
        <v>9480</v>
      </c>
      <c r="G7079" s="434">
        <v>47192</v>
      </c>
      <c r="H7079" s="434">
        <v>29214</v>
      </c>
      <c r="I7079" s="434">
        <v>183.88</v>
      </c>
      <c r="J7079" s="434">
        <v>51574</v>
      </c>
      <c r="K7079" s="434">
        <v>2005</v>
      </c>
    </row>
    <row r="7080" spans="1:11" x14ac:dyDescent="0.25">
      <c r="A7080" s="434">
        <v>257357120</v>
      </c>
      <c r="B7080" s="434">
        <v>2655127</v>
      </c>
      <c r="C7080" s="434" t="s">
        <v>59</v>
      </c>
      <c r="D7080" s="434" t="s">
        <v>13</v>
      </c>
      <c r="I7080" s="434">
        <v>14</v>
      </c>
      <c r="J7080" s="434">
        <v>0</v>
      </c>
      <c r="K7080" s="434">
        <v>1970</v>
      </c>
    </row>
    <row r="7081" spans="1:11" hidden="1" x14ac:dyDescent="0.25">
      <c r="A7081" s="434">
        <v>257357400</v>
      </c>
      <c r="B7081" s="434">
        <v>305954</v>
      </c>
      <c r="C7081" s="434" t="s">
        <v>61</v>
      </c>
      <c r="D7081" s="434" t="s">
        <v>13</v>
      </c>
      <c r="I7081" s="434">
        <v>15</v>
      </c>
    </row>
    <row r="7082" spans="1:11" hidden="1" x14ac:dyDescent="0.25">
      <c r="A7082" s="434">
        <v>257358000</v>
      </c>
      <c r="B7082" s="434">
        <v>3510</v>
      </c>
      <c r="C7082" s="434" t="s">
        <v>16</v>
      </c>
      <c r="D7082" s="434" t="s">
        <v>29</v>
      </c>
      <c r="E7082" s="434">
        <v>15</v>
      </c>
      <c r="F7082" s="434">
        <v>9480</v>
      </c>
      <c r="G7082" s="434">
        <v>44999</v>
      </c>
      <c r="H7082" s="434">
        <v>29214</v>
      </c>
      <c r="I7082" s="434">
        <v>183.88</v>
      </c>
      <c r="J7082" s="434">
        <v>51579</v>
      </c>
      <c r="K7082" s="434">
        <v>2005</v>
      </c>
    </row>
    <row r="7083" spans="1:11" x14ac:dyDescent="0.25">
      <c r="A7083" s="434">
        <v>257358120</v>
      </c>
      <c r="B7083" s="434">
        <v>500817</v>
      </c>
      <c r="C7083" s="434" t="s">
        <v>59</v>
      </c>
      <c r="D7083" s="434" t="s">
        <v>13</v>
      </c>
      <c r="I7083" s="434">
        <v>11</v>
      </c>
      <c r="J7083" s="434">
        <v>0</v>
      </c>
      <c r="K7083" s="434">
        <v>1970</v>
      </c>
    </row>
    <row r="7084" spans="1:11" x14ac:dyDescent="0.25">
      <c r="A7084" s="434">
        <v>257358520</v>
      </c>
      <c r="B7084" s="434">
        <v>145729</v>
      </c>
      <c r="C7084" s="434" t="s">
        <v>59</v>
      </c>
      <c r="D7084" s="434" t="s">
        <v>13</v>
      </c>
      <c r="I7084" s="434">
        <v>11</v>
      </c>
      <c r="J7084" s="434">
        <v>0</v>
      </c>
      <c r="K7084" s="434">
        <v>1970</v>
      </c>
    </row>
    <row r="7085" spans="1:11" hidden="1" x14ac:dyDescent="0.25">
      <c r="A7085" s="434">
        <v>257358800</v>
      </c>
      <c r="B7085" s="434">
        <v>1162539</v>
      </c>
      <c r="C7085" s="434" t="s">
        <v>54</v>
      </c>
      <c r="D7085" s="434" t="s">
        <v>13</v>
      </c>
      <c r="I7085" s="434">
        <v>15</v>
      </c>
      <c r="J7085" s="434">
        <v>0</v>
      </c>
      <c r="K7085" s="434">
        <v>1970</v>
      </c>
    </row>
    <row r="7086" spans="1:11" x14ac:dyDescent="0.25">
      <c r="A7086" s="434">
        <v>257359120</v>
      </c>
      <c r="B7086" s="434">
        <v>414613</v>
      </c>
      <c r="C7086" s="434" t="s">
        <v>59</v>
      </c>
      <c r="D7086" s="434" t="s">
        <v>13</v>
      </c>
      <c r="I7086" s="434">
        <v>10</v>
      </c>
      <c r="J7086" s="434">
        <v>0</v>
      </c>
      <c r="K7086" s="434">
        <v>1970</v>
      </c>
    </row>
    <row r="7087" spans="1:11" hidden="1" x14ac:dyDescent="0.25">
      <c r="A7087" s="434">
        <v>257359600</v>
      </c>
      <c r="B7087" s="434">
        <v>562740</v>
      </c>
      <c r="C7087" s="434" t="s">
        <v>42</v>
      </c>
      <c r="D7087" s="434" t="s">
        <v>13</v>
      </c>
      <c r="I7087" s="434">
        <v>11</v>
      </c>
    </row>
    <row r="7088" spans="1:11" hidden="1" x14ac:dyDescent="0.25">
      <c r="A7088" s="434">
        <v>257359700</v>
      </c>
      <c r="B7088" s="434">
        <v>406918</v>
      </c>
      <c r="C7088" s="434" t="s">
        <v>61</v>
      </c>
      <c r="D7088" s="434" t="s">
        <v>13</v>
      </c>
      <c r="I7088" s="434">
        <v>11</v>
      </c>
    </row>
    <row r="7089" spans="1:11" x14ac:dyDescent="0.25">
      <c r="A7089" s="434">
        <v>257360020</v>
      </c>
      <c r="B7089" s="434">
        <v>631437</v>
      </c>
      <c r="C7089" s="434" t="s">
        <v>59</v>
      </c>
      <c r="D7089" s="434" t="s">
        <v>13</v>
      </c>
      <c r="I7089" s="434">
        <v>13</v>
      </c>
      <c r="J7089" s="434">
        <v>0</v>
      </c>
      <c r="K7089" s="434">
        <v>1970</v>
      </c>
    </row>
    <row r="7090" spans="1:11" x14ac:dyDescent="0.25">
      <c r="A7090" s="434">
        <v>257360620</v>
      </c>
      <c r="B7090" s="434">
        <v>60323</v>
      </c>
      <c r="C7090" s="434" t="s">
        <v>59</v>
      </c>
      <c r="D7090" s="434" t="s">
        <v>13</v>
      </c>
      <c r="I7090" s="434">
        <v>11</v>
      </c>
      <c r="J7090" s="434">
        <v>0</v>
      </c>
      <c r="K7090" s="434">
        <v>1970</v>
      </c>
    </row>
    <row r="7091" spans="1:11" x14ac:dyDescent="0.25">
      <c r="A7091" s="434">
        <v>257361220</v>
      </c>
      <c r="B7091" s="434">
        <v>148798</v>
      </c>
      <c r="C7091" s="434" t="s">
        <v>59</v>
      </c>
      <c r="D7091" s="434" t="s">
        <v>13</v>
      </c>
      <c r="I7091" s="434">
        <v>11</v>
      </c>
      <c r="J7091" s="434">
        <v>0</v>
      </c>
      <c r="K7091" s="434">
        <v>1970</v>
      </c>
    </row>
    <row r="7092" spans="1:11" x14ac:dyDescent="0.25">
      <c r="A7092" s="434">
        <v>257361320</v>
      </c>
      <c r="B7092" s="434">
        <v>384915</v>
      </c>
      <c r="C7092" s="434" t="s">
        <v>59</v>
      </c>
      <c r="D7092" s="434" t="s">
        <v>13</v>
      </c>
      <c r="I7092" s="434">
        <v>14</v>
      </c>
      <c r="J7092" s="434">
        <v>0</v>
      </c>
      <c r="K7092" s="434">
        <v>1970</v>
      </c>
    </row>
    <row r="7093" spans="1:11" hidden="1" x14ac:dyDescent="0.25">
      <c r="A7093" s="434">
        <v>257361400</v>
      </c>
      <c r="B7093" s="434">
        <v>1833500</v>
      </c>
      <c r="C7093" s="434" t="s">
        <v>42</v>
      </c>
      <c r="D7093" s="434" t="s">
        <v>17</v>
      </c>
      <c r="E7093" s="434">
        <v>12</v>
      </c>
      <c r="F7093" s="434">
        <v>545</v>
      </c>
      <c r="G7093" s="434">
        <v>142</v>
      </c>
      <c r="H7093" s="434">
        <v>551</v>
      </c>
      <c r="I7093" s="434">
        <v>49</v>
      </c>
      <c r="J7093" s="434">
        <v>0</v>
      </c>
      <c r="K7093" s="434">
        <v>1969</v>
      </c>
    </row>
    <row r="7094" spans="1:11" x14ac:dyDescent="0.25">
      <c r="A7094" s="434">
        <v>257362020</v>
      </c>
      <c r="B7094" s="434">
        <v>184718</v>
      </c>
      <c r="C7094" s="434" t="s">
        <v>59</v>
      </c>
      <c r="D7094" s="434" t="s">
        <v>13</v>
      </c>
      <c r="I7094" s="434">
        <v>10</v>
      </c>
      <c r="J7094" s="434">
        <v>0</v>
      </c>
      <c r="K7094" s="434">
        <v>1970</v>
      </c>
    </row>
    <row r="7095" spans="1:11" hidden="1" x14ac:dyDescent="0.25">
      <c r="A7095" s="434">
        <v>257362500</v>
      </c>
      <c r="B7095" s="434">
        <v>2613368</v>
      </c>
      <c r="C7095" s="434" t="s">
        <v>42</v>
      </c>
      <c r="D7095" s="434" t="s">
        <v>22</v>
      </c>
      <c r="E7095" s="434">
        <v>14.5</v>
      </c>
      <c r="F7095" s="434">
        <v>2644</v>
      </c>
      <c r="G7095" s="434">
        <v>740</v>
      </c>
      <c r="H7095" s="434">
        <v>3695</v>
      </c>
      <c r="I7095" s="434">
        <v>84</v>
      </c>
      <c r="J7095" s="434">
        <v>0</v>
      </c>
      <c r="K7095" s="434">
        <v>1993</v>
      </c>
    </row>
    <row r="7096" spans="1:11" hidden="1" x14ac:dyDescent="0.25">
      <c r="A7096" s="434">
        <v>257363000</v>
      </c>
      <c r="B7096" s="434">
        <v>154368</v>
      </c>
      <c r="C7096" s="434" t="s">
        <v>48</v>
      </c>
      <c r="D7096" s="434" t="s">
        <v>25</v>
      </c>
      <c r="E7096" s="434">
        <v>15</v>
      </c>
      <c r="F7096" s="434">
        <v>10440</v>
      </c>
      <c r="G7096" s="434">
        <v>6313</v>
      </c>
      <c r="H7096" s="434">
        <v>11570</v>
      </c>
      <c r="I7096" s="434">
        <v>106.6</v>
      </c>
      <c r="J7096" s="434">
        <v>0</v>
      </c>
      <c r="K7096" s="434">
        <v>2008</v>
      </c>
    </row>
    <row r="7097" spans="1:11" hidden="1" x14ac:dyDescent="0.25">
      <c r="A7097" s="434">
        <v>257363500</v>
      </c>
      <c r="B7097" s="434">
        <v>3468054</v>
      </c>
      <c r="C7097" s="434" t="s">
        <v>42</v>
      </c>
      <c r="D7097" s="434" t="s">
        <v>22</v>
      </c>
      <c r="E7097" s="434">
        <v>14.5</v>
      </c>
      <c r="F7097" s="434">
        <v>2650</v>
      </c>
      <c r="G7097" s="434">
        <v>740</v>
      </c>
      <c r="H7097" s="434">
        <v>3695</v>
      </c>
      <c r="I7097" s="434">
        <v>84</v>
      </c>
      <c r="J7097" s="434">
        <v>0</v>
      </c>
      <c r="K7097" s="434">
        <v>1993</v>
      </c>
    </row>
    <row r="7098" spans="1:11" hidden="1" x14ac:dyDescent="0.25">
      <c r="A7098" s="434">
        <v>257364000</v>
      </c>
      <c r="B7098" s="434">
        <v>228227</v>
      </c>
      <c r="C7098" s="434" t="s">
        <v>16</v>
      </c>
      <c r="D7098" s="434" t="s">
        <v>22</v>
      </c>
      <c r="E7098" s="434">
        <v>11.5</v>
      </c>
      <c r="F7098" s="434">
        <v>1950</v>
      </c>
      <c r="G7098" s="434">
        <v>3870</v>
      </c>
      <c r="H7098" s="434">
        <v>2996</v>
      </c>
      <c r="I7098" s="434">
        <v>89.92</v>
      </c>
      <c r="K7098" s="434">
        <v>2009</v>
      </c>
    </row>
    <row r="7099" spans="1:11" x14ac:dyDescent="0.25">
      <c r="A7099" s="434">
        <v>257364120</v>
      </c>
      <c r="B7099" s="434">
        <v>737611</v>
      </c>
      <c r="C7099" s="434" t="s">
        <v>59</v>
      </c>
      <c r="D7099" s="434" t="s">
        <v>13</v>
      </c>
      <c r="I7099" s="434">
        <v>10</v>
      </c>
      <c r="J7099" s="434">
        <v>0</v>
      </c>
      <c r="K7099" s="434">
        <v>1970</v>
      </c>
    </row>
    <row r="7100" spans="1:11" hidden="1" x14ac:dyDescent="0.25">
      <c r="A7100" s="434">
        <v>257364400</v>
      </c>
      <c r="B7100" s="434">
        <v>2811754</v>
      </c>
      <c r="C7100" s="434" t="s">
        <v>42</v>
      </c>
      <c r="D7100" s="434" t="s">
        <v>17</v>
      </c>
      <c r="E7100" s="434">
        <v>13.25</v>
      </c>
      <c r="F7100" s="434">
        <v>957</v>
      </c>
      <c r="G7100" s="434">
        <v>192</v>
      </c>
      <c r="H7100" s="434">
        <v>768</v>
      </c>
      <c r="I7100" s="434">
        <v>64.47</v>
      </c>
      <c r="J7100" s="434">
        <v>0</v>
      </c>
      <c r="K7100" s="434">
        <v>1975</v>
      </c>
    </row>
    <row r="7101" spans="1:11" hidden="1" x14ac:dyDescent="0.25">
      <c r="A7101" s="434">
        <v>257364700</v>
      </c>
      <c r="B7101" s="434">
        <v>1564076</v>
      </c>
      <c r="C7101" s="434" t="s">
        <v>39</v>
      </c>
      <c r="D7101" s="434" t="s">
        <v>13</v>
      </c>
      <c r="E7101" s="434">
        <v>32.5</v>
      </c>
      <c r="F7101" s="434">
        <v>1430</v>
      </c>
      <c r="G7101" s="434">
        <v>100</v>
      </c>
      <c r="H7101" s="434">
        <v>223</v>
      </c>
      <c r="I7101" s="434">
        <v>28.06</v>
      </c>
      <c r="K7101" s="434">
        <v>1990</v>
      </c>
    </row>
    <row r="7102" spans="1:11" x14ac:dyDescent="0.25">
      <c r="A7102" s="434">
        <v>257365500</v>
      </c>
      <c r="B7102" s="434">
        <v>386760</v>
      </c>
      <c r="C7102" s="434" t="s">
        <v>59</v>
      </c>
      <c r="D7102" s="434" t="s">
        <v>13</v>
      </c>
      <c r="I7102" s="434">
        <v>10</v>
      </c>
      <c r="J7102" s="434">
        <v>0</v>
      </c>
      <c r="K7102" s="434">
        <v>1970</v>
      </c>
    </row>
    <row r="7103" spans="1:11" x14ac:dyDescent="0.25">
      <c r="A7103" s="434">
        <v>257367000</v>
      </c>
      <c r="B7103" s="434">
        <v>1892596</v>
      </c>
      <c r="C7103" s="434" t="s">
        <v>59</v>
      </c>
      <c r="D7103" s="434" t="s">
        <v>17</v>
      </c>
      <c r="E7103" s="434">
        <v>0</v>
      </c>
      <c r="F7103" s="434">
        <v>1141</v>
      </c>
      <c r="G7103" s="434">
        <v>0</v>
      </c>
      <c r="H7103" s="434">
        <v>499</v>
      </c>
      <c r="I7103" s="434">
        <v>34.07</v>
      </c>
      <c r="J7103" s="434">
        <v>0</v>
      </c>
      <c r="K7103" s="434">
        <v>1970</v>
      </c>
    </row>
    <row r="7104" spans="1:11" x14ac:dyDescent="0.25">
      <c r="A7104" s="434">
        <v>257367120</v>
      </c>
      <c r="B7104" s="434">
        <v>76096</v>
      </c>
      <c r="C7104" s="434" t="s">
        <v>59</v>
      </c>
      <c r="D7104" s="434" t="s">
        <v>13</v>
      </c>
      <c r="I7104" s="434">
        <v>10</v>
      </c>
      <c r="J7104" s="434">
        <v>0</v>
      </c>
      <c r="K7104" s="434">
        <v>1970</v>
      </c>
    </row>
    <row r="7105" spans="1:11" hidden="1" x14ac:dyDescent="0.25">
      <c r="A7105" s="434">
        <v>257367500</v>
      </c>
      <c r="B7105" s="434">
        <v>2409977</v>
      </c>
      <c r="C7105" s="434" t="s">
        <v>39</v>
      </c>
      <c r="D7105" s="434" t="s">
        <v>13</v>
      </c>
      <c r="I7105" s="434">
        <v>17</v>
      </c>
    </row>
    <row r="7106" spans="1:11" x14ac:dyDescent="0.25">
      <c r="A7106" s="434">
        <v>257367720</v>
      </c>
      <c r="B7106" s="434">
        <v>122558</v>
      </c>
      <c r="C7106" s="434" t="s">
        <v>59</v>
      </c>
      <c r="D7106" s="434" t="s">
        <v>13</v>
      </c>
      <c r="I7106" s="434">
        <v>12</v>
      </c>
      <c r="J7106" s="434">
        <v>0</v>
      </c>
      <c r="K7106" s="434">
        <v>1970</v>
      </c>
    </row>
    <row r="7107" spans="1:11" x14ac:dyDescent="0.25">
      <c r="A7107" s="434">
        <v>257367820</v>
      </c>
      <c r="B7107" s="434">
        <v>333856</v>
      </c>
      <c r="C7107" s="434" t="s">
        <v>59</v>
      </c>
      <c r="D7107" s="434" t="s">
        <v>13</v>
      </c>
      <c r="I7107" s="434">
        <v>10</v>
      </c>
      <c r="J7107" s="434">
        <v>0</v>
      </c>
      <c r="K7107" s="434">
        <v>1970</v>
      </c>
    </row>
    <row r="7108" spans="1:11" x14ac:dyDescent="0.25">
      <c r="A7108" s="434">
        <v>257368020</v>
      </c>
      <c r="B7108" s="434">
        <v>1597142</v>
      </c>
      <c r="C7108" s="434" t="s">
        <v>59</v>
      </c>
      <c r="D7108" s="434" t="s">
        <v>13</v>
      </c>
      <c r="I7108" s="434">
        <v>9</v>
      </c>
      <c r="J7108" s="434">
        <v>0</v>
      </c>
      <c r="K7108" s="434">
        <v>1970</v>
      </c>
    </row>
    <row r="7109" spans="1:11" hidden="1" x14ac:dyDescent="0.25">
      <c r="A7109" s="434">
        <v>257368400</v>
      </c>
      <c r="B7109" s="434">
        <v>1455409</v>
      </c>
      <c r="C7109" s="434" t="s">
        <v>42</v>
      </c>
      <c r="D7109" s="434" t="s">
        <v>17</v>
      </c>
      <c r="E7109" s="434">
        <v>0</v>
      </c>
      <c r="F7109" s="434">
        <v>662</v>
      </c>
      <c r="G7109" s="434">
        <v>170</v>
      </c>
      <c r="H7109" s="434">
        <v>683</v>
      </c>
      <c r="I7109" s="434">
        <v>44.66</v>
      </c>
      <c r="J7109" s="434">
        <v>0</v>
      </c>
      <c r="K7109" s="434">
        <v>1970</v>
      </c>
    </row>
    <row r="7110" spans="1:11" x14ac:dyDescent="0.25">
      <c r="A7110" s="434">
        <v>257368520</v>
      </c>
      <c r="B7110" s="434">
        <v>132934</v>
      </c>
      <c r="C7110" s="434" t="s">
        <v>59</v>
      </c>
      <c r="D7110" s="434" t="s">
        <v>13</v>
      </c>
      <c r="I7110" s="434">
        <v>11</v>
      </c>
    </row>
    <row r="7111" spans="1:11" hidden="1" x14ac:dyDescent="0.25">
      <c r="A7111" s="434">
        <v>257368700</v>
      </c>
      <c r="B7111" s="434">
        <v>67788</v>
      </c>
      <c r="C7111" s="434" t="s">
        <v>48</v>
      </c>
      <c r="D7111" s="434" t="s">
        <v>13</v>
      </c>
      <c r="I7111" s="434">
        <v>14</v>
      </c>
      <c r="J7111" s="434">
        <v>0</v>
      </c>
      <c r="K7111" s="434">
        <v>1970</v>
      </c>
    </row>
    <row r="7112" spans="1:11" hidden="1" x14ac:dyDescent="0.25">
      <c r="A7112" s="434">
        <v>257368800</v>
      </c>
      <c r="B7112" s="434">
        <v>1033534</v>
      </c>
      <c r="C7112" s="434" t="s">
        <v>54</v>
      </c>
      <c r="D7112" s="434" t="s">
        <v>13</v>
      </c>
      <c r="I7112" s="434">
        <v>22</v>
      </c>
    </row>
    <row r="7113" spans="1:11" hidden="1" x14ac:dyDescent="0.25">
      <c r="A7113" s="434">
        <v>257368900</v>
      </c>
      <c r="B7113" s="434">
        <v>1973980</v>
      </c>
      <c r="C7113" s="434" t="s">
        <v>39</v>
      </c>
      <c r="D7113" s="434" t="s">
        <v>13</v>
      </c>
      <c r="E7113" s="434">
        <v>29.5</v>
      </c>
      <c r="F7113" s="434">
        <v>1094</v>
      </c>
      <c r="G7113" s="434">
        <v>48</v>
      </c>
      <c r="H7113" s="434">
        <v>121</v>
      </c>
      <c r="I7113" s="434">
        <v>20.5</v>
      </c>
      <c r="J7113" s="434">
        <v>0</v>
      </c>
      <c r="K7113" s="434">
        <v>1997</v>
      </c>
    </row>
    <row r="7114" spans="1:11" hidden="1" x14ac:dyDescent="0.25">
      <c r="A7114" s="434">
        <v>257369000</v>
      </c>
      <c r="B7114" s="434">
        <v>2510531</v>
      </c>
      <c r="C7114" s="434" t="s">
        <v>54</v>
      </c>
      <c r="D7114" s="434" t="s">
        <v>13</v>
      </c>
      <c r="E7114" s="434">
        <v>12.5</v>
      </c>
      <c r="F7114" s="434">
        <v>2462</v>
      </c>
      <c r="G7114" s="434">
        <v>325</v>
      </c>
      <c r="H7114" s="434">
        <v>214</v>
      </c>
      <c r="I7114" s="434">
        <v>24.99</v>
      </c>
      <c r="J7114" s="434">
        <v>0</v>
      </c>
      <c r="K7114" s="434">
        <v>2014</v>
      </c>
    </row>
    <row r="7115" spans="1:11" x14ac:dyDescent="0.25">
      <c r="A7115" s="434">
        <v>257369220</v>
      </c>
      <c r="B7115" s="434">
        <v>532652</v>
      </c>
      <c r="C7115" s="434" t="s">
        <v>59</v>
      </c>
      <c r="D7115" s="434" t="s">
        <v>13</v>
      </c>
      <c r="I7115" s="434">
        <v>10</v>
      </c>
      <c r="J7115" s="434">
        <v>0</v>
      </c>
      <c r="K7115" s="434">
        <v>1970</v>
      </c>
    </row>
    <row r="7116" spans="1:11" hidden="1" x14ac:dyDescent="0.25">
      <c r="A7116" s="434">
        <v>257369500</v>
      </c>
      <c r="B7116" s="434">
        <v>2722507</v>
      </c>
      <c r="C7116" s="434" t="s">
        <v>54</v>
      </c>
      <c r="D7116" s="434" t="s">
        <v>13</v>
      </c>
      <c r="E7116" s="434">
        <v>12.5</v>
      </c>
      <c r="F7116" s="434">
        <v>1942</v>
      </c>
      <c r="G7116" s="434">
        <v>0</v>
      </c>
      <c r="H7116" s="434">
        <v>181</v>
      </c>
      <c r="I7116" s="434">
        <v>26.68</v>
      </c>
      <c r="J7116" s="434">
        <v>0</v>
      </c>
      <c r="K7116" s="434">
        <v>1975</v>
      </c>
    </row>
    <row r="7117" spans="1:11" x14ac:dyDescent="0.25">
      <c r="A7117" s="434">
        <v>257369520</v>
      </c>
      <c r="B7117" s="434">
        <v>168101</v>
      </c>
      <c r="C7117" s="434" t="s">
        <v>59</v>
      </c>
      <c r="D7117" s="434" t="s">
        <v>13</v>
      </c>
      <c r="I7117" s="434">
        <v>10</v>
      </c>
      <c r="J7117" s="434">
        <v>0</v>
      </c>
      <c r="K7117" s="434">
        <v>1970</v>
      </c>
    </row>
    <row r="7118" spans="1:11" x14ac:dyDescent="0.25">
      <c r="A7118" s="434">
        <v>257369900</v>
      </c>
      <c r="B7118" s="434">
        <v>166423</v>
      </c>
      <c r="C7118" s="434" t="s">
        <v>59</v>
      </c>
      <c r="D7118" s="434" t="s">
        <v>13</v>
      </c>
      <c r="I7118" s="434">
        <v>11</v>
      </c>
      <c r="J7118" s="434">
        <v>0</v>
      </c>
      <c r="K7118" s="434">
        <v>1970</v>
      </c>
    </row>
    <row r="7119" spans="1:11" hidden="1" x14ac:dyDescent="0.25">
      <c r="A7119" s="434">
        <v>257370400</v>
      </c>
      <c r="B7119" s="434">
        <v>889125</v>
      </c>
      <c r="C7119" s="434" t="s">
        <v>42</v>
      </c>
      <c r="D7119" s="434" t="s">
        <v>17</v>
      </c>
      <c r="E7119" s="434">
        <v>0</v>
      </c>
      <c r="F7119" s="434">
        <v>662</v>
      </c>
      <c r="G7119" s="434">
        <v>141</v>
      </c>
      <c r="H7119" s="434">
        <v>566</v>
      </c>
      <c r="I7119" s="434">
        <v>44.33</v>
      </c>
      <c r="J7119" s="434">
        <v>0</v>
      </c>
      <c r="K7119" s="434">
        <v>1967</v>
      </c>
    </row>
    <row r="7120" spans="1:11" hidden="1" x14ac:dyDescent="0.25">
      <c r="A7120" s="434">
        <v>257370500</v>
      </c>
      <c r="B7120" s="434">
        <v>217496</v>
      </c>
      <c r="C7120" s="434" t="s">
        <v>54</v>
      </c>
      <c r="D7120" s="434" t="s">
        <v>17</v>
      </c>
      <c r="E7120" s="434">
        <v>12</v>
      </c>
      <c r="F7120" s="434">
        <v>1251</v>
      </c>
      <c r="G7120" s="434">
        <v>0</v>
      </c>
      <c r="H7120" s="434">
        <v>235</v>
      </c>
      <c r="I7120" s="434">
        <v>32.130000000000003</v>
      </c>
      <c r="J7120" s="434">
        <v>0</v>
      </c>
      <c r="K7120" s="434">
        <v>1967</v>
      </c>
    </row>
    <row r="7121" spans="1:11" x14ac:dyDescent="0.25">
      <c r="A7121" s="434">
        <v>257370720</v>
      </c>
      <c r="B7121" s="434">
        <v>398322</v>
      </c>
      <c r="C7121" s="434" t="s">
        <v>59</v>
      </c>
      <c r="D7121" s="434" t="s">
        <v>13</v>
      </c>
      <c r="I7121" s="434">
        <v>10</v>
      </c>
      <c r="J7121" s="434">
        <v>0</v>
      </c>
      <c r="K7121" s="434">
        <v>1970</v>
      </c>
    </row>
    <row r="7122" spans="1:11" x14ac:dyDescent="0.25">
      <c r="A7122" s="434">
        <v>257371420</v>
      </c>
      <c r="B7122" s="434">
        <v>156881</v>
      </c>
      <c r="C7122" s="434" t="s">
        <v>59</v>
      </c>
      <c r="D7122" s="434" t="s">
        <v>13</v>
      </c>
      <c r="I7122" s="434">
        <v>8</v>
      </c>
      <c r="J7122" s="434">
        <v>0</v>
      </c>
      <c r="K7122" s="434">
        <v>1970</v>
      </c>
    </row>
    <row r="7123" spans="1:11" hidden="1" x14ac:dyDescent="0.25">
      <c r="A7123" s="434">
        <v>257371500</v>
      </c>
      <c r="B7123" s="434">
        <v>2160027</v>
      </c>
      <c r="C7123" s="434" t="s">
        <v>56</v>
      </c>
      <c r="D7123" s="434" t="s">
        <v>13</v>
      </c>
      <c r="E7123" s="434">
        <v>0</v>
      </c>
      <c r="F7123" s="434">
        <v>515</v>
      </c>
      <c r="G7123" s="434">
        <v>0</v>
      </c>
      <c r="H7123" s="434">
        <v>187</v>
      </c>
      <c r="I7123" s="434">
        <v>26.01</v>
      </c>
      <c r="J7123" s="434">
        <v>0</v>
      </c>
      <c r="K7123" s="434">
        <v>1977</v>
      </c>
    </row>
    <row r="7124" spans="1:11" x14ac:dyDescent="0.25">
      <c r="A7124" s="434">
        <v>257371920</v>
      </c>
      <c r="B7124" s="434">
        <v>35697</v>
      </c>
      <c r="C7124" s="434" t="s">
        <v>59</v>
      </c>
      <c r="D7124" s="434" t="s">
        <v>13</v>
      </c>
      <c r="I7124" s="434">
        <v>11</v>
      </c>
      <c r="J7124" s="434">
        <v>0</v>
      </c>
      <c r="K7124" s="434">
        <v>1970</v>
      </c>
    </row>
    <row r="7125" spans="1:11" x14ac:dyDescent="0.25">
      <c r="A7125" s="434">
        <v>257372000</v>
      </c>
      <c r="B7125" s="434">
        <v>1817762</v>
      </c>
      <c r="C7125" s="434" t="s">
        <v>59</v>
      </c>
      <c r="D7125" s="434" t="s">
        <v>17</v>
      </c>
      <c r="E7125" s="434">
        <v>0</v>
      </c>
      <c r="F7125" s="434">
        <v>4500</v>
      </c>
      <c r="G7125" s="434">
        <v>2700</v>
      </c>
      <c r="H7125" s="434">
        <v>2832</v>
      </c>
      <c r="I7125" s="434">
        <v>69.900000000000006</v>
      </c>
      <c r="J7125" s="434">
        <v>0</v>
      </c>
      <c r="K7125" s="434">
        <v>1970</v>
      </c>
    </row>
    <row r="7126" spans="1:11" hidden="1" x14ac:dyDescent="0.25">
      <c r="A7126" s="434">
        <v>257372500</v>
      </c>
      <c r="B7126" s="434">
        <v>43129</v>
      </c>
      <c r="C7126" s="434" t="s">
        <v>61</v>
      </c>
      <c r="D7126" s="434" t="s">
        <v>13</v>
      </c>
      <c r="I7126" s="434">
        <v>23</v>
      </c>
      <c r="J7126" s="434">
        <v>0</v>
      </c>
      <c r="K7126" s="434">
        <v>1970</v>
      </c>
    </row>
    <row r="7127" spans="1:11" x14ac:dyDescent="0.25">
      <c r="A7127" s="434">
        <v>257373220</v>
      </c>
      <c r="B7127" s="434">
        <v>987739</v>
      </c>
      <c r="C7127" s="434" t="s">
        <v>59</v>
      </c>
      <c r="D7127" s="434" t="s">
        <v>13</v>
      </c>
      <c r="I7127" s="434">
        <v>9</v>
      </c>
      <c r="J7127" s="434">
        <v>0</v>
      </c>
      <c r="K7127" s="434">
        <v>1970</v>
      </c>
    </row>
    <row r="7128" spans="1:11" hidden="1" x14ac:dyDescent="0.25">
      <c r="A7128" s="434">
        <v>257373400</v>
      </c>
      <c r="B7128" s="434">
        <v>1506634</v>
      </c>
      <c r="C7128" s="434" t="s">
        <v>42</v>
      </c>
      <c r="D7128" s="434" t="s">
        <v>22</v>
      </c>
      <c r="E7128" s="434">
        <v>14.75</v>
      </c>
      <c r="F7128" s="434">
        <v>2208</v>
      </c>
      <c r="G7128" s="434">
        <v>607</v>
      </c>
      <c r="H7128" s="434">
        <v>1439</v>
      </c>
      <c r="I7128" s="434">
        <v>73.510000000000005</v>
      </c>
      <c r="J7128" s="434">
        <v>0</v>
      </c>
      <c r="K7128" s="434">
        <v>1984</v>
      </c>
    </row>
    <row r="7129" spans="1:11" hidden="1" x14ac:dyDescent="0.25">
      <c r="A7129" s="434">
        <v>257373800</v>
      </c>
      <c r="B7129" s="434">
        <v>335313</v>
      </c>
      <c r="C7129" s="434" t="s">
        <v>54</v>
      </c>
      <c r="D7129" s="434" t="s">
        <v>13</v>
      </c>
      <c r="I7129" s="434">
        <v>20</v>
      </c>
      <c r="K7129" s="434">
        <v>1970</v>
      </c>
    </row>
    <row r="7130" spans="1:11" hidden="1" x14ac:dyDescent="0.25">
      <c r="A7130" s="434">
        <v>257374000</v>
      </c>
      <c r="B7130" s="434">
        <v>1160077</v>
      </c>
      <c r="C7130" s="434" t="s">
        <v>20</v>
      </c>
      <c r="D7130" s="434" t="s">
        <v>25</v>
      </c>
      <c r="E7130" s="434">
        <v>14.5</v>
      </c>
      <c r="F7130" s="434">
        <v>7199</v>
      </c>
      <c r="G7130" s="434">
        <v>15990</v>
      </c>
      <c r="H7130" s="434">
        <v>9956</v>
      </c>
      <c r="I7130" s="434">
        <v>142.19999999999999</v>
      </c>
      <c r="J7130" s="434">
        <v>16704</v>
      </c>
      <c r="K7130" s="434">
        <v>2000</v>
      </c>
    </row>
    <row r="7131" spans="1:11" hidden="1" x14ac:dyDescent="0.25">
      <c r="A7131" s="434">
        <v>257374400</v>
      </c>
      <c r="B7131" s="434">
        <v>1299802</v>
      </c>
      <c r="C7131" s="434" t="s">
        <v>42</v>
      </c>
      <c r="D7131" s="434" t="s">
        <v>17</v>
      </c>
      <c r="E7131" s="434">
        <v>13.5</v>
      </c>
      <c r="F7131" s="434">
        <v>957</v>
      </c>
      <c r="G7131" s="434">
        <v>258</v>
      </c>
      <c r="H7131" s="434">
        <v>944</v>
      </c>
      <c r="I7131" s="434">
        <v>64.31</v>
      </c>
      <c r="J7131" s="434">
        <v>0</v>
      </c>
      <c r="K7131" s="434">
        <v>1978</v>
      </c>
    </row>
    <row r="7132" spans="1:11" hidden="1" x14ac:dyDescent="0.25">
      <c r="A7132" s="434">
        <v>257374500</v>
      </c>
      <c r="B7132" s="434">
        <v>3053581</v>
      </c>
      <c r="C7132" s="434" t="s">
        <v>31</v>
      </c>
      <c r="D7132" s="434" t="s">
        <v>17</v>
      </c>
      <c r="E7132" s="434">
        <v>10.5</v>
      </c>
      <c r="F7132" s="434">
        <v>312</v>
      </c>
      <c r="G7132" s="434">
        <v>579</v>
      </c>
      <c r="H7132" s="434">
        <v>469</v>
      </c>
      <c r="I7132" s="434">
        <v>47.06</v>
      </c>
      <c r="K7132" s="434">
        <v>1967</v>
      </c>
    </row>
    <row r="7133" spans="1:11" hidden="1" x14ac:dyDescent="0.25">
      <c r="A7133" s="434">
        <v>257375400</v>
      </c>
      <c r="B7133" s="434">
        <v>4064611</v>
      </c>
      <c r="C7133" s="434" t="s">
        <v>42</v>
      </c>
      <c r="D7133" s="434" t="s">
        <v>17</v>
      </c>
      <c r="E7133" s="434">
        <v>12</v>
      </c>
      <c r="F7133" s="434">
        <v>883</v>
      </c>
      <c r="G7133" s="434">
        <v>264</v>
      </c>
      <c r="H7133" s="434">
        <v>765</v>
      </c>
      <c r="I7133" s="434">
        <v>64.400000000000006</v>
      </c>
      <c r="J7133" s="434">
        <v>0</v>
      </c>
      <c r="K7133" s="434">
        <v>1977</v>
      </c>
    </row>
    <row r="7134" spans="1:11" hidden="1" x14ac:dyDescent="0.25">
      <c r="A7134" s="434">
        <v>257376500</v>
      </c>
      <c r="B7134" s="434">
        <v>2503220</v>
      </c>
      <c r="C7134" s="434" t="s">
        <v>42</v>
      </c>
      <c r="D7134" s="434" t="s">
        <v>22</v>
      </c>
      <c r="E7134" s="434">
        <v>12</v>
      </c>
      <c r="F7134" s="434">
        <v>957</v>
      </c>
      <c r="G7134" s="434">
        <v>100</v>
      </c>
      <c r="H7134" s="434">
        <v>1010</v>
      </c>
      <c r="I7134" s="434">
        <v>80.290000000000006</v>
      </c>
      <c r="J7134" s="434">
        <v>0</v>
      </c>
      <c r="K7134" s="434">
        <v>1977</v>
      </c>
    </row>
    <row r="7135" spans="1:11" hidden="1" x14ac:dyDescent="0.25">
      <c r="A7135" s="434">
        <v>257376700</v>
      </c>
      <c r="B7135" s="434">
        <v>847009</v>
      </c>
      <c r="C7135" s="434" t="s">
        <v>42</v>
      </c>
      <c r="D7135" s="434" t="s">
        <v>13</v>
      </c>
      <c r="I7135" s="434">
        <v>15</v>
      </c>
    </row>
    <row r="7136" spans="1:11" hidden="1" x14ac:dyDescent="0.25">
      <c r="A7136" s="434">
        <v>257377000</v>
      </c>
      <c r="B7136" s="434">
        <v>260789</v>
      </c>
      <c r="C7136" s="434" t="s">
        <v>51</v>
      </c>
      <c r="D7136" s="434" t="s">
        <v>22</v>
      </c>
      <c r="E7136" s="434">
        <v>0</v>
      </c>
      <c r="F7136" s="434">
        <v>9700</v>
      </c>
      <c r="G7136" s="434">
        <v>3427</v>
      </c>
      <c r="H7136" s="434">
        <v>5893</v>
      </c>
      <c r="I7136" s="434">
        <v>94</v>
      </c>
      <c r="J7136" s="434">
        <v>0</v>
      </c>
    </row>
    <row r="7137" spans="1:11" hidden="1" x14ac:dyDescent="0.25">
      <c r="A7137" s="434">
        <v>257377400</v>
      </c>
      <c r="B7137" s="434">
        <v>1714681</v>
      </c>
      <c r="C7137" s="434" t="s">
        <v>42</v>
      </c>
      <c r="D7137" s="434" t="s">
        <v>17</v>
      </c>
      <c r="E7137" s="434">
        <v>0</v>
      </c>
      <c r="F7137" s="434">
        <v>920</v>
      </c>
      <c r="G7137" s="434">
        <v>250</v>
      </c>
      <c r="H7137" s="434">
        <v>844</v>
      </c>
      <c r="I7137" s="434">
        <v>64.33</v>
      </c>
      <c r="J7137" s="434">
        <v>0</v>
      </c>
      <c r="K7137" s="434">
        <v>1981</v>
      </c>
    </row>
    <row r="7138" spans="1:11" hidden="1" x14ac:dyDescent="0.25">
      <c r="A7138" s="434">
        <v>257377500</v>
      </c>
      <c r="B7138" s="434">
        <v>2687331</v>
      </c>
      <c r="C7138" s="434" t="s">
        <v>42</v>
      </c>
      <c r="D7138" s="434" t="s">
        <v>22</v>
      </c>
      <c r="E7138" s="434">
        <v>12</v>
      </c>
      <c r="F7138" s="434">
        <v>956</v>
      </c>
      <c r="G7138" s="434">
        <v>491</v>
      </c>
      <c r="H7138" s="434">
        <v>1006</v>
      </c>
      <c r="I7138" s="434">
        <v>76.36</v>
      </c>
      <c r="J7138" s="434">
        <v>0</v>
      </c>
      <c r="K7138" s="434">
        <v>1979</v>
      </c>
    </row>
    <row r="7139" spans="1:11" x14ac:dyDescent="0.25">
      <c r="A7139" s="434">
        <v>257377520</v>
      </c>
      <c r="B7139" s="434">
        <v>58847</v>
      </c>
      <c r="C7139" s="434" t="s">
        <v>59</v>
      </c>
      <c r="D7139" s="434" t="s">
        <v>13</v>
      </c>
      <c r="I7139" s="434">
        <v>13</v>
      </c>
      <c r="J7139" s="434">
        <v>0</v>
      </c>
      <c r="K7139" s="434">
        <v>1970</v>
      </c>
    </row>
    <row r="7140" spans="1:11" x14ac:dyDescent="0.25">
      <c r="A7140" s="434">
        <v>257378120</v>
      </c>
      <c r="B7140" s="434">
        <v>396559</v>
      </c>
      <c r="C7140" s="434" t="s">
        <v>59</v>
      </c>
      <c r="D7140" s="434" t="s">
        <v>13</v>
      </c>
      <c r="I7140" s="434">
        <v>10</v>
      </c>
    </row>
    <row r="7141" spans="1:11" hidden="1" x14ac:dyDescent="0.25">
      <c r="A7141" s="434">
        <v>257378500</v>
      </c>
      <c r="B7141" s="434">
        <v>539394</v>
      </c>
      <c r="C7141" s="434" t="s">
        <v>56</v>
      </c>
      <c r="D7141" s="434" t="s">
        <v>13</v>
      </c>
      <c r="I7141" s="434">
        <v>17</v>
      </c>
      <c r="J7141" s="434">
        <v>0</v>
      </c>
      <c r="K7141" s="434">
        <v>1970</v>
      </c>
    </row>
    <row r="7142" spans="1:11" hidden="1" x14ac:dyDescent="0.25">
      <c r="A7142" s="434">
        <v>257379820</v>
      </c>
      <c r="B7142" s="434">
        <v>664816</v>
      </c>
      <c r="C7142" s="434" t="s">
        <v>61</v>
      </c>
      <c r="D7142" s="434" t="s">
        <v>13</v>
      </c>
      <c r="I7142" s="434">
        <v>10</v>
      </c>
      <c r="J7142" s="434">
        <v>0</v>
      </c>
      <c r="K7142" s="434">
        <v>1970</v>
      </c>
    </row>
    <row r="7143" spans="1:11" hidden="1" x14ac:dyDescent="0.25">
      <c r="A7143" s="434">
        <v>257380000</v>
      </c>
      <c r="B7143" s="434">
        <v>2697</v>
      </c>
      <c r="C7143" s="434" t="s">
        <v>46</v>
      </c>
      <c r="D7143" s="434" t="s">
        <v>22</v>
      </c>
      <c r="F7143" s="434">
        <v>7800</v>
      </c>
      <c r="G7143" s="434">
        <v>4918</v>
      </c>
      <c r="H7143" s="434">
        <v>4983</v>
      </c>
      <c r="I7143" s="434">
        <v>88.8</v>
      </c>
      <c r="K7143" s="434">
        <v>2019</v>
      </c>
    </row>
    <row r="7144" spans="1:11" hidden="1" x14ac:dyDescent="0.25">
      <c r="A7144" s="434">
        <v>257380400</v>
      </c>
      <c r="B7144" s="434">
        <v>328331</v>
      </c>
      <c r="C7144" s="434" t="s">
        <v>42</v>
      </c>
      <c r="D7144" s="434" t="s">
        <v>13</v>
      </c>
      <c r="E7144" s="434">
        <v>10</v>
      </c>
      <c r="F7144" s="434">
        <v>350</v>
      </c>
      <c r="G7144" s="434">
        <v>0</v>
      </c>
      <c r="H7144" s="434">
        <v>171</v>
      </c>
      <c r="I7144" s="434">
        <v>30</v>
      </c>
      <c r="J7144" s="434">
        <v>0</v>
      </c>
      <c r="K7144" s="434">
        <v>1968</v>
      </c>
    </row>
    <row r="7145" spans="1:11" hidden="1" x14ac:dyDescent="0.25">
      <c r="A7145" s="434">
        <v>257380500</v>
      </c>
      <c r="B7145" s="434">
        <v>2889294</v>
      </c>
      <c r="C7145" s="434" t="s">
        <v>56</v>
      </c>
      <c r="D7145" s="434" t="s">
        <v>13</v>
      </c>
      <c r="I7145" s="434">
        <v>15</v>
      </c>
      <c r="J7145" s="434">
        <v>0</v>
      </c>
      <c r="K7145" s="434">
        <v>1970</v>
      </c>
    </row>
    <row r="7146" spans="1:11" x14ac:dyDescent="0.25">
      <c r="A7146" s="434">
        <v>257380620</v>
      </c>
      <c r="B7146" s="434">
        <v>1022536</v>
      </c>
      <c r="C7146" s="434" t="s">
        <v>59</v>
      </c>
      <c r="D7146" s="434" t="s">
        <v>13</v>
      </c>
      <c r="I7146" s="434">
        <v>15</v>
      </c>
      <c r="J7146" s="434">
        <v>0</v>
      </c>
      <c r="K7146" s="434">
        <v>1970</v>
      </c>
    </row>
    <row r="7147" spans="1:11" hidden="1" x14ac:dyDescent="0.25">
      <c r="A7147" s="434">
        <v>257381400</v>
      </c>
      <c r="B7147" s="434">
        <v>3998708</v>
      </c>
      <c r="C7147" s="434" t="s">
        <v>42</v>
      </c>
      <c r="D7147" s="434" t="s">
        <v>17</v>
      </c>
      <c r="E7147" s="434">
        <v>13.5</v>
      </c>
      <c r="F7147" s="434">
        <v>1214</v>
      </c>
      <c r="G7147" s="434">
        <v>300</v>
      </c>
      <c r="H7147" s="434">
        <v>1094</v>
      </c>
      <c r="I7147" s="434">
        <v>69.5</v>
      </c>
      <c r="J7147" s="434">
        <v>0</v>
      </c>
      <c r="K7147" s="434">
        <v>1979</v>
      </c>
    </row>
    <row r="7148" spans="1:11" hidden="1" x14ac:dyDescent="0.25">
      <c r="A7148" s="434">
        <v>257381600</v>
      </c>
      <c r="B7148" s="434">
        <v>39294</v>
      </c>
      <c r="C7148" s="434" t="s">
        <v>39</v>
      </c>
      <c r="D7148" s="434" t="s">
        <v>13</v>
      </c>
      <c r="I7148" s="434">
        <v>13</v>
      </c>
      <c r="J7148" s="434">
        <v>0</v>
      </c>
      <c r="K7148" s="434">
        <v>1970</v>
      </c>
    </row>
    <row r="7149" spans="1:11" hidden="1" x14ac:dyDescent="0.25">
      <c r="A7149" s="434">
        <v>257382000</v>
      </c>
      <c r="B7149" s="434">
        <v>507116</v>
      </c>
      <c r="C7149" s="434" t="s">
        <v>39</v>
      </c>
      <c r="D7149" s="434" t="s">
        <v>22</v>
      </c>
      <c r="E7149" s="434">
        <v>0</v>
      </c>
      <c r="F7149" s="434">
        <v>0</v>
      </c>
      <c r="G7149" s="434">
        <v>0</v>
      </c>
      <c r="H7149" s="434">
        <v>2998</v>
      </c>
      <c r="I7149" s="434">
        <v>87.5</v>
      </c>
      <c r="J7149" s="434">
        <v>0</v>
      </c>
      <c r="K7149" s="434">
        <v>2018</v>
      </c>
    </row>
    <row r="7150" spans="1:11" x14ac:dyDescent="0.25">
      <c r="A7150" s="434">
        <v>257382220</v>
      </c>
      <c r="B7150" s="434">
        <v>158840</v>
      </c>
      <c r="C7150" s="434" t="s">
        <v>59</v>
      </c>
      <c r="D7150" s="434" t="s">
        <v>13</v>
      </c>
      <c r="I7150" s="434">
        <v>11</v>
      </c>
    </row>
    <row r="7151" spans="1:11" x14ac:dyDescent="0.25">
      <c r="A7151" s="434">
        <v>257382900</v>
      </c>
      <c r="B7151" s="434">
        <v>238924</v>
      </c>
      <c r="C7151" s="434" t="s">
        <v>59</v>
      </c>
      <c r="D7151" s="434" t="s">
        <v>13</v>
      </c>
      <c r="I7151" s="434">
        <v>10</v>
      </c>
      <c r="J7151" s="434">
        <v>0</v>
      </c>
      <c r="K7151" s="434">
        <v>1970</v>
      </c>
    </row>
    <row r="7152" spans="1:11" hidden="1" x14ac:dyDescent="0.25">
      <c r="A7152" s="434">
        <v>257383400</v>
      </c>
      <c r="B7152" s="434">
        <v>2184529</v>
      </c>
      <c r="C7152" s="434" t="s">
        <v>42</v>
      </c>
      <c r="D7152" s="434" t="s">
        <v>17</v>
      </c>
      <c r="E7152" s="434">
        <v>0</v>
      </c>
      <c r="F7152" s="434">
        <v>662</v>
      </c>
      <c r="G7152" s="434">
        <v>185</v>
      </c>
      <c r="H7152" s="434">
        <v>743</v>
      </c>
      <c r="I7152" s="434">
        <v>44.35</v>
      </c>
      <c r="J7152" s="434">
        <v>0</v>
      </c>
      <c r="K7152" s="434">
        <v>1970</v>
      </c>
    </row>
    <row r="7153" spans="1:11" hidden="1" x14ac:dyDescent="0.25">
      <c r="A7153" s="434">
        <v>257383800</v>
      </c>
      <c r="B7153" s="434">
        <v>203187</v>
      </c>
      <c r="C7153" s="434" t="s">
        <v>54</v>
      </c>
      <c r="D7153" s="434" t="s">
        <v>13</v>
      </c>
      <c r="I7153" s="434">
        <v>13</v>
      </c>
      <c r="J7153" s="434">
        <v>0</v>
      </c>
      <c r="K7153" s="434">
        <v>1970</v>
      </c>
    </row>
    <row r="7154" spans="1:11" hidden="1" x14ac:dyDescent="0.25">
      <c r="A7154" s="434">
        <v>257384000</v>
      </c>
      <c r="B7154" s="434">
        <v>821348</v>
      </c>
      <c r="C7154" s="434" t="s">
        <v>20</v>
      </c>
      <c r="D7154" s="434" t="s">
        <v>29</v>
      </c>
      <c r="E7154" s="434">
        <v>14.5</v>
      </c>
      <c r="F7154" s="434">
        <v>7610</v>
      </c>
      <c r="G7154" s="434">
        <v>40900</v>
      </c>
      <c r="H7154" s="434">
        <v>26364</v>
      </c>
      <c r="I7154" s="434">
        <v>182.8</v>
      </c>
      <c r="J7154" s="434">
        <v>41450</v>
      </c>
      <c r="K7154" s="434">
        <v>2016</v>
      </c>
    </row>
    <row r="7155" spans="1:11" x14ac:dyDescent="0.25">
      <c r="A7155" s="434">
        <v>257384020</v>
      </c>
      <c r="B7155" s="434">
        <v>1079125</v>
      </c>
      <c r="C7155" s="434" t="s">
        <v>59</v>
      </c>
      <c r="D7155" s="434" t="s">
        <v>13</v>
      </c>
      <c r="I7155" s="434">
        <v>9</v>
      </c>
      <c r="J7155" s="434">
        <v>0</v>
      </c>
      <c r="K7155" s="434">
        <v>1970</v>
      </c>
    </row>
    <row r="7156" spans="1:11" x14ac:dyDescent="0.25">
      <c r="A7156" s="434">
        <v>257384600</v>
      </c>
      <c r="B7156" s="434">
        <v>426389</v>
      </c>
      <c r="C7156" s="434" t="s">
        <v>59</v>
      </c>
      <c r="D7156" s="434" t="s">
        <v>13</v>
      </c>
      <c r="I7156" s="434">
        <v>10</v>
      </c>
      <c r="J7156" s="434">
        <v>0</v>
      </c>
      <c r="K7156" s="434">
        <v>1970</v>
      </c>
    </row>
    <row r="7157" spans="1:11" x14ac:dyDescent="0.25">
      <c r="A7157" s="434">
        <v>257384820</v>
      </c>
      <c r="B7157" s="434">
        <v>282724</v>
      </c>
      <c r="C7157" s="434" t="s">
        <v>59</v>
      </c>
      <c r="D7157" s="434" t="s">
        <v>13</v>
      </c>
      <c r="I7157" s="434">
        <v>10</v>
      </c>
      <c r="J7157" s="434">
        <v>0</v>
      </c>
      <c r="K7157" s="434">
        <v>1970</v>
      </c>
    </row>
    <row r="7158" spans="1:11" hidden="1" x14ac:dyDescent="0.25">
      <c r="A7158" s="434">
        <v>257385000</v>
      </c>
      <c r="B7158" s="434">
        <v>596269</v>
      </c>
      <c r="C7158" s="434" t="s">
        <v>61</v>
      </c>
      <c r="D7158" s="434" t="s">
        <v>25</v>
      </c>
      <c r="E7158" s="434">
        <v>13</v>
      </c>
      <c r="F7158" s="434">
        <v>2499</v>
      </c>
      <c r="G7158" s="434">
        <v>4244</v>
      </c>
      <c r="H7158" s="434">
        <v>3555</v>
      </c>
      <c r="I7158" s="434">
        <v>104.75</v>
      </c>
      <c r="J7158" s="434">
        <v>0</v>
      </c>
      <c r="K7158" s="434">
        <v>1989</v>
      </c>
    </row>
    <row r="7159" spans="1:11" hidden="1" x14ac:dyDescent="0.25">
      <c r="A7159" s="434">
        <v>257385800</v>
      </c>
      <c r="B7159" s="434">
        <v>45686</v>
      </c>
      <c r="C7159" s="434" t="s">
        <v>54</v>
      </c>
      <c r="D7159" s="434" t="s">
        <v>13</v>
      </c>
      <c r="I7159" s="434">
        <v>10</v>
      </c>
      <c r="J7159" s="434">
        <v>0</v>
      </c>
      <c r="K7159" s="434">
        <v>1970</v>
      </c>
    </row>
    <row r="7160" spans="1:11" x14ac:dyDescent="0.25">
      <c r="A7160" s="434">
        <v>257386000</v>
      </c>
      <c r="B7160" s="434">
        <v>300934</v>
      </c>
      <c r="C7160" s="434" t="s">
        <v>59</v>
      </c>
      <c r="D7160" s="434" t="s">
        <v>17</v>
      </c>
      <c r="E7160" s="434">
        <v>0</v>
      </c>
      <c r="F7160" s="434">
        <v>0</v>
      </c>
      <c r="G7160" s="434">
        <v>0</v>
      </c>
      <c r="H7160" s="434">
        <v>980</v>
      </c>
      <c r="I7160" s="434">
        <v>46</v>
      </c>
      <c r="J7160" s="434">
        <v>0</v>
      </c>
    </row>
    <row r="7161" spans="1:11" hidden="1" x14ac:dyDescent="0.25">
      <c r="A7161" s="434">
        <v>257387000</v>
      </c>
      <c r="B7161" s="434">
        <v>2189411</v>
      </c>
      <c r="C7161" s="434" t="s">
        <v>56</v>
      </c>
      <c r="D7161" s="434" t="s">
        <v>13</v>
      </c>
      <c r="I7161" s="434">
        <v>30</v>
      </c>
    </row>
    <row r="7162" spans="1:11" hidden="1" x14ac:dyDescent="0.25">
      <c r="A7162" s="434">
        <v>257387400</v>
      </c>
      <c r="B7162" s="434">
        <v>1084576</v>
      </c>
      <c r="C7162" s="434" t="s">
        <v>42</v>
      </c>
      <c r="D7162" s="434" t="s">
        <v>22</v>
      </c>
      <c r="E7162" s="434">
        <v>0</v>
      </c>
      <c r="F7162" s="434">
        <v>957</v>
      </c>
      <c r="G7162" s="434">
        <v>530</v>
      </c>
      <c r="H7162" s="434">
        <v>996</v>
      </c>
      <c r="I7162" s="434">
        <v>83.3</v>
      </c>
      <c r="J7162" s="434">
        <v>0</v>
      </c>
      <c r="K7162" s="434">
        <v>1979</v>
      </c>
    </row>
    <row r="7163" spans="1:11" hidden="1" x14ac:dyDescent="0.25">
      <c r="A7163" s="434">
        <v>257387700</v>
      </c>
      <c r="B7163" s="434">
        <v>1230215</v>
      </c>
      <c r="C7163" s="434" t="s">
        <v>42</v>
      </c>
      <c r="D7163" s="434" t="s">
        <v>22</v>
      </c>
      <c r="E7163" s="434">
        <v>0</v>
      </c>
      <c r="F7163" s="434">
        <v>1470</v>
      </c>
      <c r="G7163" s="434">
        <v>662</v>
      </c>
      <c r="H7163" s="434">
        <v>1280</v>
      </c>
      <c r="I7163" s="434">
        <v>83.5</v>
      </c>
      <c r="J7163" s="434">
        <v>0</v>
      </c>
      <c r="K7163" s="434">
        <v>1987</v>
      </c>
    </row>
    <row r="7164" spans="1:11" x14ac:dyDescent="0.25">
      <c r="A7164" s="434">
        <v>257388000</v>
      </c>
      <c r="B7164" s="434">
        <v>1619770</v>
      </c>
      <c r="C7164" s="434" t="s">
        <v>59</v>
      </c>
      <c r="D7164" s="434" t="s">
        <v>17</v>
      </c>
      <c r="E7164" s="434">
        <v>0</v>
      </c>
      <c r="F7164" s="434">
        <v>2400</v>
      </c>
      <c r="G7164" s="434">
        <v>0</v>
      </c>
      <c r="H7164" s="434">
        <v>877</v>
      </c>
      <c r="I7164" s="434">
        <v>44.9</v>
      </c>
      <c r="J7164" s="434">
        <v>0</v>
      </c>
      <c r="K7164" s="434">
        <v>1970</v>
      </c>
    </row>
    <row r="7165" spans="1:11" x14ac:dyDescent="0.25">
      <c r="A7165" s="434">
        <v>257388220</v>
      </c>
      <c r="B7165" s="434">
        <v>20519</v>
      </c>
      <c r="C7165" s="434" t="s">
        <v>59</v>
      </c>
      <c r="D7165" s="434" t="s">
        <v>13</v>
      </c>
      <c r="I7165" s="434">
        <v>10</v>
      </c>
      <c r="J7165" s="434">
        <v>0</v>
      </c>
      <c r="K7165" s="434">
        <v>1970</v>
      </c>
    </row>
    <row r="7166" spans="1:11" x14ac:dyDescent="0.25">
      <c r="A7166" s="434">
        <v>257388420</v>
      </c>
      <c r="B7166" s="434">
        <v>93660</v>
      </c>
      <c r="C7166" s="434" t="s">
        <v>59</v>
      </c>
      <c r="D7166" s="434" t="s">
        <v>13</v>
      </c>
      <c r="I7166" s="434">
        <v>10</v>
      </c>
    </row>
    <row r="7167" spans="1:11" hidden="1" x14ac:dyDescent="0.25">
      <c r="A7167" s="434">
        <v>257389400</v>
      </c>
      <c r="B7167" s="434">
        <v>1640970</v>
      </c>
      <c r="C7167" s="434" t="s">
        <v>42</v>
      </c>
      <c r="D7167" s="434" t="s">
        <v>17</v>
      </c>
      <c r="E7167" s="434">
        <v>13</v>
      </c>
      <c r="F7167" s="434">
        <v>920</v>
      </c>
      <c r="G7167" s="434">
        <v>250</v>
      </c>
      <c r="H7167" s="434">
        <v>855</v>
      </c>
      <c r="I7167" s="434">
        <v>64.5</v>
      </c>
      <c r="J7167" s="434">
        <v>0</v>
      </c>
      <c r="K7167" s="434">
        <v>1978</v>
      </c>
    </row>
    <row r="7168" spans="1:11" hidden="1" x14ac:dyDescent="0.25">
      <c r="A7168" s="434">
        <v>257389600</v>
      </c>
      <c r="B7168" s="434">
        <v>510546</v>
      </c>
      <c r="C7168" s="434" t="s">
        <v>56</v>
      </c>
      <c r="D7168" s="434" t="s">
        <v>13</v>
      </c>
      <c r="I7168" s="434">
        <v>14</v>
      </c>
    </row>
    <row r="7169" spans="1:11" x14ac:dyDescent="0.25">
      <c r="A7169" s="434">
        <v>257390000</v>
      </c>
      <c r="B7169" s="434">
        <v>880209</v>
      </c>
      <c r="C7169" s="434" t="s">
        <v>59</v>
      </c>
      <c r="D7169" s="434" t="s">
        <v>17</v>
      </c>
      <c r="E7169" s="434">
        <v>10</v>
      </c>
      <c r="F7169" s="434">
        <v>588</v>
      </c>
      <c r="G7169" s="434">
        <v>0</v>
      </c>
      <c r="H7169" s="434">
        <v>456</v>
      </c>
      <c r="I7169" s="434">
        <v>43.08</v>
      </c>
      <c r="J7169" s="434">
        <v>0</v>
      </c>
      <c r="K7169" s="434">
        <v>1970</v>
      </c>
    </row>
    <row r="7170" spans="1:11" hidden="1" x14ac:dyDescent="0.25">
      <c r="A7170" s="434">
        <v>257390400</v>
      </c>
      <c r="B7170" s="434">
        <v>2669019</v>
      </c>
      <c r="C7170" s="434" t="s">
        <v>42</v>
      </c>
      <c r="D7170" s="434" t="s">
        <v>22</v>
      </c>
      <c r="E7170" s="434">
        <v>15</v>
      </c>
      <c r="F7170" s="434">
        <v>2398</v>
      </c>
      <c r="G7170" s="434">
        <v>635</v>
      </c>
      <c r="H7170" s="434">
        <v>2631</v>
      </c>
      <c r="I7170" s="434">
        <v>83.3</v>
      </c>
      <c r="J7170" s="434">
        <v>0</v>
      </c>
      <c r="K7170" s="434">
        <v>1992</v>
      </c>
    </row>
    <row r="7171" spans="1:11" hidden="1" x14ac:dyDescent="0.25">
      <c r="A7171" s="434">
        <v>257390500</v>
      </c>
      <c r="B7171" s="434">
        <v>1987291</v>
      </c>
      <c r="C7171" s="434" t="s">
        <v>56</v>
      </c>
      <c r="D7171" s="434" t="s">
        <v>17</v>
      </c>
      <c r="E7171" s="434">
        <v>0</v>
      </c>
      <c r="F7171" s="434">
        <v>524</v>
      </c>
      <c r="G7171" s="434">
        <v>0</v>
      </c>
      <c r="H7171" s="434">
        <v>231</v>
      </c>
      <c r="I7171" s="434">
        <v>32.49</v>
      </c>
      <c r="J7171" s="434">
        <v>0</v>
      </c>
      <c r="K7171" s="434">
        <v>1977</v>
      </c>
    </row>
    <row r="7172" spans="1:11" hidden="1" x14ac:dyDescent="0.25">
      <c r="A7172" s="434">
        <v>257390900</v>
      </c>
      <c r="B7172" s="434">
        <v>3141557</v>
      </c>
      <c r="C7172" s="434" t="s">
        <v>42</v>
      </c>
      <c r="D7172" s="434" t="s">
        <v>17</v>
      </c>
      <c r="E7172" s="434">
        <v>14.7</v>
      </c>
      <c r="F7172" s="434">
        <v>2030</v>
      </c>
      <c r="G7172" s="434">
        <v>812</v>
      </c>
      <c r="H7172" s="434">
        <v>2490</v>
      </c>
      <c r="I7172" s="434">
        <v>69.5</v>
      </c>
      <c r="J7172" s="434">
        <v>0</v>
      </c>
      <c r="K7172" s="434">
        <v>1997</v>
      </c>
    </row>
    <row r="7173" spans="1:11" x14ac:dyDescent="0.25">
      <c r="A7173" s="434">
        <v>257390920</v>
      </c>
      <c r="B7173" s="434">
        <v>2074623</v>
      </c>
      <c r="C7173" s="434" t="s">
        <v>59</v>
      </c>
      <c r="D7173" s="434" t="s">
        <v>13</v>
      </c>
      <c r="I7173" s="434">
        <v>14</v>
      </c>
      <c r="J7173" s="434">
        <v>0</v>
      </c>
      <c r="K7173" s="434">
        <v>1970</v>
      </c>
    </row>
    <row r="7174" spans="1:11" hidden="1" x14ac:dyDescent="0.25">
      <c r="A7174" s="434">
        <v>257391000</v>
      </c>
      <c r="B7174" s="434">
        <v>1803612</v>
      </c>
      <c r="C7174" s="434" t="s">
        <v>31</v>
      </c>
      <c r="D7174" s="434" t="s">
        <v>17</v>
      </c>
      <c r="E7174" s="434">
        <v>11</v>
      </c>
      <c r="F7174" s="434">
        <v>625</v>
      </c>
      <c r="G7174" s="434">
        <v>569</v>
      </c>
      <c r="H7174" s="434">
        <v>826</v>
      </c>
      <c r="I7174" s="434">
        <v>57.29</v>
      </c>
      <c r="J7174" s="434">
        <v>0</v>
      </c>
      <c r="K7174" s="434">
        <v>1971</v>
      </c>
    </row>
    <row r="7175" spans="1:11" x14ac:dyDescent="0.25">
      <c r="A7175" s="434">
        <v>257391020</v>
      </c>
      <c r="B7175" s="434">
        <v>837043</v>
      </c>
      <c r="C7175" s="434" t="s">
        <v>59</v>
      </c>
      <c r="D7175" s="434" t="s">
        <v>13</v>
      </c>
      <c r="I7175" s="434">
        <v>12</v>
      </c>
      <c r="J7175" s="434">
        <v>0</v>
      </c>
      <c r="K7175" s="434">
        <v>1970</v>
      </c>
    </row>
    <row r="7176" spans="1:11" x14ac:dyDescent="0.25">
      <c r="A7176" s="434">
        <v>257391500</v>
      </c>
      <c r="B7176" s="434">
        <v>618912</v>
      </c>
      <c r="C7176" s="434" t="s">
        <v>59</v>
      </c>
      <c r="D7176" s="434" t="s">
        <v>13</v>
      </c>
      <c r="I7176" s="434">
        <v>10</v>
      </c>
      <c r="J7176" s="434">
        <v>0</v>
      </c>
      <c r="K7176" s="434">
        <v>1970</v>
      </c>
    </row>
    <row r="7177" spans="1:11" hidden="1" x14ac:dyDescent="0.25">
      <c r="A7177" s="434">
        <v>257391900</v>
      </c>
      <c r="B7177" s="434">
        <v>80455</v>
      </c>
      <c r="C7177" s="434" t="s">
        <v>56</v>
      </c>
      <c r="D7177" s="434" t="s">
        <v>13</v>
      </c>
      <c r="I7177" s="434">
        <v>8</v>
      </c>
      <c r="J7177" s="434">
        <v>0</v>
      </c>
      <c r="K7177" s="434">
        <v>1970</v>
      </c>
    </row>
    <row r="7178" spans="1:11" hidden="1" x14ac:dyDescent="0.25">
      <c r="A7178" s="434">
        <v>257392000</v>
      </c>
      <c r="B7178" s="434">
        <v>73296</v>
      </c>
      <c r="C7178" s="434" t="s">
        <v>16</v>
      </c>
      <c r="D7178" s="434" t="s">
        <v>29</v>
      </c>
      <c r="E7178" s="434">
        <v>14</v>
      </c>
      <c r="F7178" s="434">
        <v>8562</v>
      </c>
      <c r="G7178" s="434">
        <v>35807</v>
      </c>
      <c r="H7178" s="434">
        <v>24185</v>
      </c>
      <c r="I7178" s="434">
        <v>183.25</v>
      </c>
      <c r="J7178" s="434">
        <v>39316</v>
      </c>
      <c r="K7178" s="434">
        <v>1999</v>
      </c>
    </row>
    <row r="7179" spans="1:11" x14ac:dyDescent="0.25">
      <c r="A7179" s="434">
        <v>257392120</v>
      </c>
      <c r="B7179" s="434">
        <v>849905</v>
      </c>
      <c r="C7179" s="434" t="s">
        <v>59</v>
      </c>
      <c r="D7179" s="434" t="s">
        <v>13</v>
      </c>
      <c r="I7179" s="434">
        <v>11</v>
      </c>
    </row>
    <row r="7180" spans="1:11" hidden="1" x14ac:dyDescent="0.25">
      <c r="A7180" s="434">
        <v>257392400</v>
      </c>
      <c r="B7180" s="434">
        <v>2790246</v>
      </c>
      <c r="C7180" s="434" t="s">
        <v>42</v>
      </c>
      <c r="D7180" s="434" t="s">
        <v>17</v>
      </c>
      <c r="E7180" s="434">
        <v>0</v>
      </c>
      <c r="F7180" s="434">
        <v>397</v>
      </c>
      <c r="G7180" s="434">
        <v>40</v>
      </c>
      <c r="H7180" s="434">
        <v>384</v>
      </c>
      <c r="I7180" s="434">
        <v>33.51</v>
      </c>
      <c r="J7180" s="434">
        <v>0</v>
      </c>
      <c r="K7180" s="434">
        <v>1978</v>
      </c>
    </row>
    <row r="7181" spans="1:11" hidden="1" x14ac:dyDescent="0.25">
      <c r="A7181" s="434">
        <v>257392500</v>
      </c>
      <c r="B7181" s="434">
        <v>911316</v>
      </c>
      <c r="C7181" s="434" t="s">
        <v>54</v>
      </c>
      <c r="D7181" s="434" t="s">
        <v>13</v>
      </c>
      <c r="I7181" s="434">
        <v>16</v>
      </c>
    </row>
    <row r="7182" spans="1:11" x14ac:dyDescent="0.25">
      <c r="A7182" s="434">
        <v>257392600</v>
      </c>
      <c r="B7182" s="434">
        <v>115062</v>
      </c>
      <c r="C7182" s="434" t="s">
        <v>59</v>
      </c>
      <c r="D7182" s="434" t="s">
        <v>13</v>
      </c>
      <c r="I7182" s="434">
        <v>10</v>
      </c>
      <c r="J7182" s="434">
        <v>0</v>
      </c>
      <c r="K7182" s="434">
        <v>1970</v>
      </c>
    </row>
    <row r="7183" spans="1:11" hidden="1" x14ac:dyDescent="0.25">
      <c r="A7183" s="434">
        <v>257393000</v>
      </c>
      <c r="B7183" s="434">
        <v>1415767</v>
      </c>
      <c r="C7183" s="434" t="s">
        <v>56</v>
      </c>
      <c r="D7183" s="434" t="s">
        <v>13</v>
      </c>
      <c r="I7183" s="434">
        <v>22</v>
      </c>
    </row>
    <row r="7184" spans="1:11" hidden="1" x14ac:dyDescent="0.25">
      <c r="A7184" s="434">
        <v>257393400</v>
      </c>
      <c r="B7184" s="434">
        <v>1992037</v>
      </c>
      <c r="C7184" s="434" t="s">
        <v>42</v>
      </c>
      <c r="D7184" s="434" t="s">
        <v>17</v>
      </c>
      <c r="E7184" s="434">
        <v>0</v>
      </c>
      <c r="F7184" s="434">
        <v>883</v>
      </c>
      <c r="G7184" s="434">
        <v>191</v>
      </c>
      <c r="H7184" s="434">
        <v>765</v>
      </c>
      <c r="I7184" s="434">
        <v>64.37</v>
      </c>
      <c r="J7184" s="434">
        <v>0</v>
      </c>
      <c r="K7184" s="434">
        <v>1975</v>
      </c>
    </row>
    <row r="7185" spans="1:11" x14ac:dyDescent="0.25">
      <c r="A7185" s="434">
        <v>257393500</v>
      </c>
      <c r="B7185" s="434">
        <v>842129</v>
      </c>
      <c r="C7185" s="434" t="s">
        <v>59</v>
      </c>
      <c r="D7185" s="434" t="s">
        <v>13</v>
      </c>
      <c r="I7185" s="434">
        <v>16</v>
      </c>
    </row>
    <row r="7186" spans="1:11" hidden="1" x14ac:dyDescent="0.25">
      <c r="A7186" s="434">
        <v>257394000</v>
      </c>
      <c r="B7186" s="434">
        <v>98892</v>
      </c>
      <c r="C7186" s="434" t="s">
        <v>31</v>
      </c>
      <c r="D7186" s="434" t="s">
        <v>29</v>
      </c>
      <c r="E7186" s="434">
        <v>43599</v>
      </c>
      <c r="F7186" s="434">
        <v>7760</v>
      </c>
      <c r="G7186" s="434">
        <v>50820</v>
      </c>
      <c r="H7186" s="434">
        <v>29105</v>
      </c>
      <c r="I7186" s="434">
        <v>182.98</v>
      </c>
      <c r="J7186" s="434">
        <v>0</v>
      </c>
      <c r="K7186" s="434">
        <v>2009</v>
      </c>
    </row>
    <row r="7187" spans="1:11" hidden="1" x14ac:dyDescent="0.25">
      <c r="A7187" s="434">
        <v>257394500</v>
      </c>
      <c r="B7187" s="434">
        <v>1576281</v>
      </c>
      <c r="C7187" s="434" t="s">
        <v>56</v>
      </c>
      <c r="D7187" s="434" t="s">
        <v>17</v>
      </c>
      <c r="E7187" s="434">
        <v>0</v>
      </c>
      <c r="F7187" s="434">
        <v>524</v>
      </c>
      <c r="G7187" s="434">
        <v>0</v>
      </c>
      <c r="H7187" s="434">
        <v>223</v>
      </c>
      <c r="I7187" s="434">
        <v>32.49</v>
      </c>
      <c r="J7187" s="434">
        <v>0</v>
      </c>
      <c r="K7187" s="434">
        <v>1978</v>
      </c>
    </row>
    <row r="7188" spans="1:11" hidden="1" x14ac:dyDescent="0.25">
      <c r="A7188" s="434">
        <v>257395400</v>
      </c>
      <c r="B7188" s="434">
        <v>1619238</v>
      </c>
      <c r="C7188" s="434" t="s">
        <v>39</v>
      </c>
      <c r="D7188" s="434" t="s">
        <v>13</v>
      </c>
      <c r="E7188" s="434">
        <v>11</v>
      </c>
      <c r="F7188" s="434">
        <v>177</v>
      </c>
      <c r="G7188" s="434">
        <v>0</v>
      </c>
      <c r="H7188" s="434">
        <v>147</v>
      </c>
      <c r="I7188" s="434">
        <v>28.61</v>
      </c>
      <c r="J7188" s="434">
        <v>0</v>
      </c>
      <c r="K7188" s="434">
        <v>1959</v>
      </c>
    </row>
    <row r="7189" spans="1:11" x14ac:dyDescent="0.25">
      <c r="A7189" s="434">
        <v>257395520</v>
      </c>
      <c r="B7189" s="434">
        <v>2090864</v>
      </c>
      <c r="C7189" s="434" t="s">
        <v>59</v>
      </c>
      <c r="D7189" s="434" t="s">
        <v>13</v>
      </c>
      <c r="I7189" s="434">
        <v>12</v>
      </c>
      <c r="J7189" s="434">
        <v>0</v>
      </c>
      <c r="K7189" s="434">
        <v>1970</v>
      </c>
    </row>
    <row r="7190" spans="1:11" x14ac:dyDescent="0.25">
      <c r="A7190" s="434">
        <v>257396000</v>
      </c>
      <c r="B7190" s="434">
        <v>2758331</v>
      </c>
      <c r="C7190" s="434" t="s">
        <v>59</v>
      </c>
      <c r="D7190" s="434" t="s">
        <v>13</v>
      </c>
      <c r="I7190" s="434">
        <v>23</v>
      </c>
    </row>
    <row r="7191" spans="1:11" hidden="1" x14ac:dyDescent="0.25">
      <c r="A7191" s="434">
        <v>257396400</v>
      </c>
      <c r="B7191" s="434">
        <v>829591</v>
      </c>
      <c r="C7191" s="434" t="s">
        <v>42</v>
      </c>
      <c r="D7191" s="434" t="s">
        <v>22</v>
      </c>
      <c r="E7191" s="434">
        <v>13</v>
      </c>
      <c r="F7191" s="434">
        <v>1498</v>
      </c>
      <c r="G7191" s="434">
        <v>446</v>
      </c>
      <c r="H7191" s="434">
        <v>1436</v>
      </c>
      <c r="I7191" s="434">
        <v>73.510000000000005</v>
      </c>
      <c r="J7191" s="434">
        <v>0</v>
      </c>
      <c r="K7191" s="434">
        <v>1982</v>
      </c>
    </row>
    <row r="7192" spans="1:11" x14ac:dyDescent="0.25">
      <c r="A7192" s="434">
        <v>257396700</v>
      </c>
      <c r="B7192" s="434">
        <v>17013</v>
      </c>
      <c r="C7192" s="434" t="s">
        <v>59</v>
      </c>
      <c r="D7192" s="434" t="s">
        <v>13</v>
      </c>
      <c r="I7192" s="434">
        <v>10</v>
      </c>
      <c r="J7192" s="434">
        <v>0</v>
      </c>
      <c r="K7192" s="434">
        <v>1970</v>
      </c>
    </row>
    <row r="7193" spans="1:11" x14ac:dyDescent="0.25">
      <c r="A7193" s="434">
        <v>257396920</v>
      </c>
      <c r="B7193" s="434">
        <v>2713722</v>
      </c>
      <c r="C7193" s="434" t="s">
        <v>59</v>
      </c>
      <c r="D7193" s="434" t="s">
        <v>13</v>
      </c>
      <c r="I7193" s="434">
        <v>11</v>
      </c>
      <c r="J7193" s="434">
        <v>0</v>
      </c>
      <c r="K7193" s="434">
        <v>1970</v>
      </c>
    </row>
    <row r="7194" spans="1:11" hidden="1" x14ac:dyDescent="0.25">
      <c r="A7194" s="434">
        <v>257397000</v>
      </c>
      <c r="B7194" s="434">
        <v>205455</v>
      </c>
      <c r="C7194" s="434" t="s">
        <v>56</v>
      </c>
      <c r="D7194" s="434" t="s">
        <v>13</v>
      </c>
      <c r="E7194" s="434">
        <v>0</v>
      </c>
      <c r="F7194" s="434">
        <v>688</v>
      </c>
      <c r="G7194" s="434">
        <v>52</v>
      </c>
      <c r="H7194" s="434">
        <v>161</v>
      </c>
      <c r="I7194" s="434">
        <v>25</v>
      </c>
      <c r="J7194" s="434">
        <v>0</v>
      </c>
      <c r="K7194" s="434">
        <v>2019</v>
      </c>
    </row>
    <row r="7195" spans="1:11" hidden="1" x14ac:dyDescent="0.25">
      <c r="A7195" s="434">
        <v>257397400</v>
      </c>
      <c r="B7195" s="434">
        <v>2131501</v>
      </c>
      <c r="C7195" s="434" t="s">
        <v>42</v>
      </c>
      <c r="D7195" s="434" t="s">
        <v>17</v>
      </c>
      <c r="E7195" s="434">
        <v>14</v>
      </c>
      <c r="F7195" s="434">
        <v>920</v>
      </c>
      <c r="G7195" s="434">
        <v>185</v>
      </c>
      <c r="H7195" s="434">
        <v>743</v>
      </c>
      <c r="I7195" s="434">
        <v>64.47</v>
      </c>
      <c r="J7195" s="434">
        <v>0</v>
      </c>
      <c r="K7195" s="434">
        <v>1972</v>
      </c>
    </row>
    <row r="7196" spans="1:11" x14ac:dyDescent="0.25">
      <c r="A7196" s="434">
        <v>257397720</v>
      </c>
      <c r="B7196" s="434">
        <v>281730</v>
      </c>
      <c r="C7196" s="434" t="s">
        <v>59</v>
      </c>
      <c r="D7196" s="434" t="s">
        <v>13</v>
      </c>
      <c r="I7196" s="434">
        <v>10</v>
      </c>
      <c r="J7196" s="434">
        <v>0</v>
      </c>
      <c r="K7196" s="434">
        <v>1970</v>
      </c>
    </row>
    <row r="7197" spans="1:11" hidden="1" x14ac:dyDescent="0.25">
      <c r="A7197" s="434">
        <v>257398600</v>
      </c>
      <c r="B7197" s="434">
        <v>1815030</v>
      </c>
      <c r="C7197" s="434" t="s">
        <v>54</v>
      </c>
      <c r="D7197" s="434" t="s">
        <v>13</v>
      </c>
      <c r="I7197" s="434">
        <v>14</v>
      </c>
      <c r="J7197" s="434">
        <v>0</v>
      </c>
      <c r="K7197" s="434">
        <v>1970</v>
      </c>
    </row>
    <row r="7198" spans="1:11" hidden="1" x14ac:dyDescent="0.25">
      <c r="A7198" s="434">
        <v>257398700</v>
      </c>
      <c r="B7198" s="434">
        <v>3680374</v>
      </c>
      <c r="C7198" s="434" t="s">
        <v>39</v>
      </c>
      <c r="D7198" s="434" t="s">
        <v>13</v>
      </c>
      <c r="I7198" s="434">
        <v>20</v>
      </c>
    </row>
    <row r="7199" spans="1:11" x14ac:dyDescent="0.25">
      <c r="A7199" s="434">
        <v>257398920</v>
      </c>
      <c r="B7199" s="434">
        <v>697570</v>
      </c>
      <c r="C7199" s="434" t="s">
        <v>59</v>
      </c>
      <c r="D7199" s="434" t="s">
        <v>13</v>
      </c>
      <c r="I7199" s="434">
        <v>11</v>
      </c>
      <c r="J7199" s="434">
        <v>0</v>
      </c>
      <c r="K7199" s="434">
        <v>1970</v>
      </c>
    </row>
    <row r="7200" spans="1:11" hidden="1" x14ac:dyDescent="0.25">
      <c r="A7200" s="434">
        <v>257399400</v>
      </c>
      <c r="B7200" s="434">
        <v>3403918</v>
      </c>
      <c r="C7200" s="434" t="s">
        <v>42</v>
      </c>
      <c r="D7200" s="434" t="s">
        <v>17</v>
      </c>
      <c r="E7200" s="434">
        <v>0</v>
      </c>
      <c r="F7200" s="434">
        <v>810</v>
      </c>
      <c r="G7200" s="434">
        <v>100</v>
      </c>
      <c r="H7200" s="434">
        <v>717</v>
      </c>
      <c r="I7200" s="434">
        <v>56</v>
      </c>
      <c r="J7200" s="434">
        <v>0</v>
      </c>
      <c r="K7200" s="434">
        <v>1989</v>
      </c>
    </row>
    <row r="7201" spans="1:11" x14ac:dyDescent="0.25">
      <c r="A7201" s="434">
        <v>257400000</v>
      </c>
      <c r="B7201" s="434">
        <v>32889</v>
      </c>
      <c r="C7201" s="434" t="s">
        <v>59</v>
      </c>
      <c r="D7201" s="434" t="s">
        <v>25</v>
      </c>
      <c r="E7201" s="434">
        <v>0</v>
      </c>
      <c r="F7201" s="434">
        <v>0</v>
      </c>
      <c r="G7201" s="434">
        <v>0</v>
      </c>
      <c r="H7201" s="434">
        <v>6300</v>
      </c>
      <c r="I7201" s="434">
        <v>129.6</v>
      </c>
      <c r="J7201" s="434">
        <v>0</v>
      </c>
    </row>
    <row r="7202" spans="1:11" x14ac:dyDescent="0.25">
      <c r="A7202" s="434">
        <v>257400020</v>
      </c>
      <c r="B7202" s="434">
        <v>196736</v>
      </c>
      <c r="C7202" s="434" t="s">
        <v>59</v>
      </c>
      <c r="D7202" s="434" t="s">
        <v>13</v>
      </c>
      <c r="I7202" s="434">
        <v>11</v>
      </c>
      <c r="J7202" s="434">
        <v>0</v>
      </c>
      <c r="K7202" s="434">
        <v>1970</v>
      </c>
    </row>
    <row r="7203" spans="1:11" hidden="1" x14ac:dyDescent="0.25">
      <c r="A7203" s="434">
        <v>257401000</v>
      </c>
      <c r="B7203" s="434">
        <v>599</v>
      </c>
      <c r="C7203" s="434" t="s">
        <v>20</v>
      </c>
      <c r="D7203" s="434" t="s">
        <v>29</v>
      </c>
      <c r="E7203" s="434">
        <v>16</v>
      </c>
      <c r="F7203" s="434">
        <v>11472</v>
      </c>
      <c r="G7203" s="434">
        <v>37395</v>
      </c>
      <c r="H7203" s="434">
        <v>23206</v>
      </c>
      <c r="I7203" s="434">
        <v>183.1</v>
      </c>
      <c r="J7203" s="434">
        <v>39799</v>
      </c>
      <c r="K7203" s="434">
        <v>1999</v>
      </c>
    </row>
    <row r="7204" spans="1:11" x14ac:dyDescent="0.25">
      <c r="A7204" s="434">
        <v>257401420</v>
      </c>
      <c r="B7204" s="434">
        <v>264228</v>
      </c>
      <c r="C7204" s="434" t="s">
        <v>59</v>
      </c>
      <c r="D7204" s="434" t="s">
        <v>13</v>
      </c>
      <c r="I7204" s="434">
        <v>10</v>
      </c>
      <c r="J7204" s="434">
        <v>0</v>
      </c>
      <c r="K7204" s="434">
        <v>1970</v>
      </c>
    </row>
    <row r="7205" spans="1:11" x14ac:dyDescent="0.25">
      <c r="A7205" s="434">
        <v>257401900</v>
      </c>
      <c r="B7205" s="434">
        <v>5144</v>
      </c>
      <c r="C7205" s="434" t="s">
        <v>59</v>
      </c>
      <c r="D7205" s="434" t="s">
        <v>13</v>
      </c>
      <c r="I7205" s="434">
        <v>9</v>
      </c>
    </row>
    <row r="7206" spans="1:11" x14ac:dyDescent="0.25">
      <c r="A7206" s="434">
        <v>257401920</v>
      </c>
      <c r="B7206" s="434">
        <v>606418</v>
      </c>
      <c r="C7206" s="434" t="s">
        <v>59</v>
      </c>
      <c r="D7206" s="434" t="s">
        <v>13</v>
      </c>
      <c r="I7206" s="434">
        <v>14</v>
      </c>
      <c r="J7206" s="434">
        <v>0</v>
      </c>
      <c r="K7206" s="434">
        <v>1970</v>
      </c>
    </row>
    <row r="7207" spans="1:11" x14ac:dyDescent="0.25">
      <c r="A7207" s="434">
        <v>257402420</v>
      </c>
      <c r="B7207" s="434">
        <v>181906</v>
      </c>
      <c r="C7207" s="434" t="s">
        <v>59</v>
      </c>
      <c r="D7207" s="434" t="s">
        <v>13</v>
      </c>
      <c r="I7207" s="434">
        <v>10</v>
      </c>
      <c r="J7207" s="434">
        <v>0</v>
      </c>
      <c r="K7207" s="434">
        <v>1970</v>
      </c>
    </row>
    <row r="7208" spans="1:11" x14ac:dyDescent="0.25">
      <c r="A7208" s="434">
        <v>257402720</v>
      </c>
      <c r="B7208" s="434">
        <v>172453</v>
      </c>
      <c r="C7208" s="434" t="s">
        <v>59</v>
      </c>
      <c r="D7208" s="434" t="s">
        <v>13</v>
      </c>
      <c r="I7208" s="434">
        <v>10</v>
      </c>
    </row>
    <row r="7209" spans="1:11" hidden="1" x14ac:dyDescent="0.25">
      <c r="A7209" s="434">
        <v>257403000</v>
      </c>
      <c r="B7209" s="434">
        <v>2138658</v>
      </c>
      <c r="C7209" s="434" t="s">
        <v>46</v>
      </c>
      <c r="D7209" s="434" t="s">
        <v>25</v>
      </c>
      <c r="E7209" s="434">
        <v>18</v>
      </c>
      <c r="F7209" s="434">
        <v>25760</v>
      </c>
      <c r="G7209" s="434">
        <v>5750</v>
      </c>
      <c r="H7209" s="434">
        <v>8164</v>
      </c>
      <c r="I7209" s="434">
        <v>109.4</v>
      </c>
      <c r="J7209" s="434">
        <v>0</v>
      </c>
      <c r="K7209" s="434">
        <v>2010</v>
      </c>
    </row>
    <row r="7210" spans="1:11" x14ac:dyDescent="0.25">
      <c r="A7210" s="434">
        <v>257404000</v>
      </c>
      <c r="B7210" s="434">
        <v>421190</v>
      </c>
      <c r="C7210" s="434" t="s">
        <v>59</v>
      </c>
      <c r="D7210" s="434" t="s">
        <v>17</v>
      </c>
      <c r="E7210" s="434">
        <v>12</v>
      </c>
      <c r="F7210" s="434">
        <v>1670</v>
      </c>
      <c r="G7210" s="434">
        <v>0</v>
      </c>
      <c r="H7210" s="434">
        <v>663</v>
      </c>
      <c r="I7210" s="434">
        <v>45</v>
      </c>
      <c r="J7210" s="434">
        <v>0</v>
      </c>
    </row>
    <row r="7211" spans="1:11" x14ac:dyDescent="0.25">
      <c r="A7211" s="434">
        <v>257404820</v>
      </c>
      <c r="B7211" s="434">
        <v>247076</v>
      </c>
      <c r="C7211" s="434" t="s">
        <v>59</v>
      </c>
      <c r="D7211" s="434" t="s">
        <v>13</v>
      </c>
      <c r="I7211" s="434">
        <v>11</v>
      </c>
      <c r="J7211" s="434">
        <v>0</v>
      </c>
      <c r="K7211" s="434">
        <v>1970</v>
      </c>
    </row>
    <row r="7212" spans="1:11" x14ac:dyDescent="0.25">
      <c r="A7212" s="434">
        <v>257405120</v>
      </c>
      <c r="B7212" s="434">
        <v>282165</v>
      </c>
      <c r="C7212" s="434" t="s">
        <v>59</v>
      </c>
      <c r="D7212" s="434" t="s">
        <v>13</v>
      </c>
      <c r="I7212" s="434">
        <v>13</v>
      </c>
      <c r="J7212" s="434">
        <v>0</v>
      </c>
      <c r="K7212" s="434">
        <v>1970</v>
      </c>
    </row>
    <row r="7213" spans="1:11" x14ac:dyDescent="0.25">
      <c r="A7213" s="434">
        <v>257405500</v>
      </c>
      <c r="B7213" s="434">
        <v>2460352</v>
      </c>
      <c r="C7213" s="434" t="s">
        <v>59</v>
      </c>
      <c r="D7213" s="434" t="s">
        <v>13</v>
      </c>
      <c r="E7213" s="434">
        <v>0</v>
      </c>
      <c r="F7213" s="434">
        <v>441</v>
      </c>
      <c r="G7213" s="434">
        <v>0</v>
      </c>
      <c r="H7213" s="434">
        <v>136</v>
      </c>
      <c r="I7213" s="434">
        <v>25.65</v>
      </c>
      <c r="J7213" s="434">
        <v>0</v>
      </c>
      <c r="K7213" s="434">
        <v>1970</v>
      </c>
    </row>
    <row r="7214" spans="1:11" x14ac:dyDescent="0.25">
      <c r="A7214" s="434">
        <v>257405820</v>
      </c>
      <c r="B7214" s="434">
        <v>196849</v>
      </c>
      <c r="C7214" s="434" t="s">
        <v>59</v>
      </c>
      <c r="D7214" s="434" t="s">
        <v>13</v>
      </c>
      <c r="I7214" s="434">
        <v>11</v>
      </c>
      <c r="J7214" s="434">
        <v>0</v>
      </c>
      <c r="K7214" s="434">
        <v>1970</v>
      </c>
    </row>
    <row r="7215" spans="1:11" x14ac:dyDescent="0.25">
      <c r="A7215" s="434">
        <v>257406500</v>
      </c>
      <c r="B7215" s="434">
        <v>2416687</v>
      </c>
      <c r="C7215" s="434" t="s">
        <v>59</v>
      </c>
      <c r="D7215" s="434" t="s">
        <v>13</v>
      </c>
      <c r="I7215" s="434">
        <v>20</v>
      </c>
      <c r="J7215" s="434">
        <v>0</v>
      </c>
      <c r="K7215" s="434">
        <v>1970</v>
      </c>
    </row>
    <row r="7216" spans="1:11" x14ac:dyDescent="0.25">
      <c r="A7216" s="434">
        <v>257406800</v>
      </c>
      <c r="B7216" s="434">
        <v>129363</v>
      </c>
      <c r="C7216" s="434" t="s">
        <v>59</v>
      </c>
      <c r="D7216" s="434" t="s">
        <v>13</v>
      </c>
      <c r="I7216" s="434">
        <v>9</v>
      </c>
      <c r="J7216" s="434">
        <v>0</v>
      </c>
      <c r="K7216" s="434">
        <v>1970</v>
      </c>
    </row>
    <row r="7217" spans="1:11" hidden="1" x14ac:dyDescent="0.25">
      <c r="A7217" s="434">
        <v>257407000</v>
      </c>
      <c r="B7217" s="434">
        <v>618</v>
      </c>
      <c r="C7217" s="434" t="s">
        <v>28</v>
      </c>
      <c r="D7217" s="434" t="s">
        <v>29</v>
      </c>
      <c r="E7217" s="434">
        <v>43599</v>
      </c>
      <c r="F7217" s="434">
        <v>7560</v>
      </c>
      <c r="G7217" s="434">
        <v>63532</v>
      </c>
      <c r="H7217" s="434">
        <v>35832</v>
      </c>
      <c r="I7217" s="434">
        <v>199.98</v>
      </c>
      <c r="J7217" s="434">
        <v>0</v>
      </c>
      <c r="K7217" s="434">
        <v>2019</v>
      </c>
    </row>
    <row r="7218" spans="1:11" x14ac:dyDescent="0.25">
      <c r="A7218" s="434">
        <v>257408020</v>
      </c>
      <c r="B7218" s="434">
        <v>266460</v>
      </c>
      <c r="C7218" s="434" t="s">
        <v>59</v>
      </c>
      <c r="D7218" s="434" t="s">
        <v>13</v>
      </c>
      <c r="I7218" s="434">
        <v>11</v>
      </c>
      <c r="J7218" s="434">
        <v>0</v>
      </c>
      <c r="K7218" s="434">
        <v>1970</v>
      </c>
    </row>
    <row r="7219" spans="1:11" x14ac:dyDescent="0.25">
      <c r="A7219" s="434">
        <v>257408600</v>
      </c>
      <c r="B7219" s="434">
        <v>642144</v>
      </c>
      <c r="C7219" s="434" t="s">
        <v>59</v>
      </c>
      <c r="D7219" s="434" t="s">
        <v>13</v>
      </c>
      <c r="I7219" s="434">
        <v>10</v>
      </c>
      <c r="J7219" s="434">
        <v>0</v>
      </c>
      <c r="K7219" s="434">
        <v>1970</v>
      </c>
    </row>
    <row r="7220" spans="1:11" x14ac:dyDescent="0.25">
      <c r="A7220" s="434">
        <v>257408900</v>
      </c>
      <c r="B7220" s="434">
        <v>851753</v>
      </c>
      <c r="C7220" s="434" t="s">
        <v>59</v>
      </c>
      <c r="D7220" s="434" t="s">
        <v>13</v>
      </c>
      <c r="I7220" s="434">
        <v>15</v>
      </c>
    </row>
    <row r="7221" spans="1:11" hidden="1" x14ac:dyDescent="0.25">
      <c r="A7221" s="434">
        <v>257409000</v>
      </c>
      <c r="B7221" s="434">
        <v>1216230</v>
      </c>
      <c r="C7221" s="434" t="s">
        <v>20</v>
      </c>
      <c r="D7221" s="434" t="s">
        <v>25</v>
      </c>
      <c r="E7221" s="434">
        <v>14.5</v>
      </c>
      <c r="F7221" s="434">
        <v>5936</v>
      </c>
      <c r="G7221" s="434">
        <v>16028</v>
      </c>
      <c r="H7221" s="434">
        <v>9956</v>
      </c>
      <c r="I7221" s="434">
        <v>140.19999999999999</v>
      </c>
      <c r="J7221" s="434">
        <v>16704</v>
      </c>
      <c r="K7221" s="434">
        <v>1999</v>
      </c>
    </row>
    <row r="7222" spans="1:11" x14ac:dyDescent="0.25">
      <c r="A7222" s="434">
        <v>257409500</v>
      </c>
      <c r="B7222" s="434">
        <v>2997344</v>
      </c>
      <c r="C7222" s="434" t="s">
        <v>59</v>
      </c>
      <c r="D7222" s="434" t="s">
        <v>13</v>
      </c>
      <c r="E7222" s="434">
        <v>12</v>
      </c>
      <c r="F7222" s="434">
        <v>519</v>
      </c>
      <c r="G7222" s="434">
        <v>209</v>
      </c>
      <c r="H7222" s="434">
        <v>257</v>
      </c>
      <c r="I7222" s="434">
        <v>27.28</v>
      </c>
      <c r="J7222" s="434">
        <v>0</v>
      </c>
      <c r="K7222" s="434">
        <v>1970</v>
      </c>
    </row>
    <row r="7223" spans="1:11" x14ac:dyDescent="0.25">
      <c r="A7223" s="434">
        <v>257409820</v>
      </c>
      <c r="B7223" s="434">
        <v>211507</v>
      </c>
      <c r="C7223" s="434" t="s">
        <v>59</v>
      </c>
      <c r="D7223" s="434" t="s">
        <v>13</v>
      </c>
      <c r="I7223" s="434">
        <v>10</v>
      </c>
      <c r="J7223" s="434">
        <v>0</v>
      </c>
      <c r="K7223" s="434">
        <v>1970</v>
      </c>
    </row>
    <row r="7224" spans="1:11" hidden="1" x14ac:dyDescent="0.25">
      <c r="A7224" s="434">
        <v>257409900</v>
      </c>
      <c r="B7224" s="434">
        <v>1180161</v>
      </c>
      <c r="C7224" s="434" t="s">
        <v>61</v>
      </c>
      <c r="D7224" s="434" t="s">
        <v>13</v>
      </c>
      <c r="I7224" s="434">
        <v>15</v>
      </c>
    </row>
    <row r="7225" spans="1:11" x14ac:dyDescent="0.25">
      <c r="A7225" s="434">
        <v>257410020</v>
      </c>
      <c r="B7225" s="434">
        <v>345851</v>
      </c>
      <c r="C7225" s="434" t="s">
        <v>59</v>
      </c>
      <c r="D7225" s="434" t="s">
        <v>13</v>
      </c>
      <c r="I7225" s="434">
        <v>10</v>
      </c>
      <c r="J7225" s="434">
        <v>0</v>
      </c>
      <c r="K7225" s="434">
        <v>1970</v>
      </c>
    </row>
    <row r="7226" spans="1:11" x14ac:dyDescent="0.25">
      <c r="A7226" s="434">
        <v>257410600</v>
      </c>
      <c r="B7226" s="434">
        <v>601542</v>
      </c>
      <c r="C7226" s="434" t="s">
        <v>59</v>
      </c>
      <c r="D7226" s="434" t="s">
        <v>13</v>
      </c>
      <c r="I7226" s="434">
        <v>11</v>
      </c>
      <c r="J7226" s="434">
        <v>0</v>
      </c>
      <c r="K7226" s="434">
        <v>1970</v>
      </c>
    </row>
    <row r="7227" spans="1:11" hidden="1" x14ac:dyDescent="0.25">
      <c r="A7227" s="434">
        <v>257411000</v>
      </c>
      <c r="B7227" s="434">
        <v>979105</v>
      </c>
      <c r="C7227" s="434" t="s">
        <v>61</v>
      </c>
      <c r="D7227" s="434" t="s">
        <v>22</v>
      </c>
      <c r="E7227" s="434">
        <v>18</v>
      </c>
      <c r="F7227" s="434">
        <v>19940</v>
      </c>
      <c r="G7227" s="434">
        <v>4925</v>
      </c>
      <c r="H7227" s="434">
        <v>6838</v>
      </c>
      <c r="I7227" s="434">
        <v>93.8</v>
      </c>
      <c r="J7227" s="434">
        <v>0</v>
      </c>
      <c r="K7227" s="434">
        <v>2009</v>
      </c>
    </row>
    <row r="7228" spans="1:11" hidden="1" x14ac:dyDescent="0.25">
      <c r="A7228" s="434">
        <v>257412000</v>
      </c>
      <c r="B7228" s="434">
        <v>641</v>
      </c>
      <c r="C7228" s="434" t="s">
        <v>20</v>
      </c>
      <c r="D7228" s="434" t="s">
        <v>29</v>
      </c>
      <c r="E7228" s="434">
        <v>13.5</v>
      </c>
      <c r="F7228" s="434">
        <v>9480</v>
      </c>
      <c r="G7228" s="434">
        <v>49999</v>
      </c>
      <c r="H7228" s="434">
        <v>29669</v>
      </c>
      <c r="I7228" s="434">
        <v>183.31</v>
      </c>
      <c r="J7228" s="434">
        <v>52924</v>
      </c>
      <c r="K7228" s="434">
        <v>2010</v>
      </c>
    </row>
    <row r="7229" spans="1:11" x14ac:dyDescent="0.25">
      <c r="A7229" s="434">
        <v>257412620</v>
      </c>
      <c r="B7229" s="434">
        <v>676474</v>
      </c>
      <c r="C7229" s="434" t="s">
        <v>59</v>
      </c>
      <c r="D7229" s="434" t="s">
        <v>13</v>
      </c>
      <c r="I7229" s="434">
        <v>10</v>
      </c>
      <c r="J7229" s="434">
        <v>0</v>
      </c>
      <c r="K7229" s="434">
        <v>1970</v>
      </c>
    </row>
    <row r="7230" spans="1:11" x14ac:dyDescent="0.25">
      <c r="A7230" s="434">
        <v>257413500</v>
      </c>
      <c r="B7230" s="434">
        <v>2641792</v>
      </c>
      <c r="C7230" s="434" t="s">
        <v>59</v>
      </c>
      <c r="D7230" s="434" t="s">
        <v>13</v>
      </c>
      <c r="I7230" s="434">
        <v>19</v>
      </c>
      <c r="J7230" s="434">
        <v>0</v>
      </c>
      <c r="K7230" s="434">
        <v>1970</v>
      </c>
    </row>
    <row r="7231" spans="1:11" x14ac:dyDescent="0.25">
      <c r="A7231" s="434">
        <v>257413800</v>
      </c>
      <c r="B7231" s="434">
        <v>318048</v>
      </c>
      <c r="C7231" s="434" t="s">
        <v>59</v>
      </c>
      <c r="D7231" s="434" t="s">
        <v>13</v>
      </c>
      <c r="I7231" s="434">
        <v>11</v>
      </c>
    </row>
    <row r="7232" spans="1:11" hidden="1" x14ac:dyDescent="0.25">
      <c r="A7232" s="434">
        <v>257413900</v>
      </c>
      <c r="B7232" s="434">
        <v>1661111</v>
      </c>
      <c r="C7232" s="434" t="s">
        <v>54</v>
      </c>
      <c r="D7232" s="434" t="s">
        <v>13</v>
      </c>
      <c r="E7232" s="434">
        <v>11</v>
      </c>
      <c r="F7232" s="434">
        <v>1280</v>
      </c>
      <c r="G7232" s="434">
        <v>104</v>
      </c>
      <c r="H7232" s="434">
        <v>184</v>
      </c>
      <c r="I7232" s="434">
        <v>26.63</v>
      </c>
      <c r="J7232" s="434">
        <v>0</v>
      </c>
      <c r="K7232" s="434">
        <v>1970</v>
      </c>
    </row>
    <row r="7233" spans="1:11" hidden="1" x14ac:dyDescent="0.25">
      <c r="A7233" s="434">
        <v>257414000</v>
      </c>
      <c r="B7233" s="434">
        <v>1466251</v>
      </c>
      <c r="C7233" s="434" t="s">
        <v>31</v>
      </c>
      <c r="D7233" s="434" t="s">
        <v>22</v>
      </c>
      <c r="E7233" s="434">
        <v>11.5</v>
      </c>
      <c r="F7233" s="434">
        <v>1250</v>
      </c>
      <c r="G7233" s="434">
        <v>3200</v>
      </c>
      <c r="H7233" s="434">
        <v>2409</v>
      </c>
      <c r="I7233" s="434">
        <v>83</v>
      </c>
      <c r="J7233" s="434">
        <v>0</v>
      </c>
      <c r="K7233" s="434">
        <v>1970</v>
      </c>
    </row>
    <row r="7234" spans="1:11" x14ac:dyDescent="0.25">
      <c r="A7234" s="434">
        <v>257414320</v>
      </c>
      <c r="B7234" s="434">
        <v>613735</v>
      </c>
      <c r="C7234" s="434" t="s">
        <v>59</v>
      </c>
      <c r="D7234" s="434" t="s">
        <v>13</v>
      </c>
      <c r="I7234" s="434">
        <v>12</v>
      </c>
      <c r="J7234" s="434">
        <v>0</v>
      </c>
      <c r="K7234" s="434">
        <v>1970</v>
      </c>
    </row>
    <row r="7235" spans="1:11" x14ac:dyDescent="0.25">
      <c r="A7235" s="434">
        <v>257414420</v>
      </c>
      <c r="B7235" s="434">
        <v>1102352</v>
      </c>
      <c r="C7235" s="434" t="s">
        <v>59</v>
      </c>
      <c r="D7235" s="434" t="s">
        <v>13</v>
      </c>
      <c r="I7235" s="434">
        <v>10</v>
      </c>
      <c r="J7235" s="434">
        <v>0</v>
      </c>
      <c r="K7235" s="434">
        <v>1970</v>
      </c>
    </row>
    <row r="7236" spans="1:11" x14ac:dyDescent="0.25">
      <c r="A7236" s="434">
        <v>257414600</v>
      </c>
      <c r="B7236" s="434">
        <v>169922</v>
      </c>
      <c r="C7236" s="434" t="s">
        <v>59</v>
      </c>
      <c r="D7236" s="434" t="s">
        <v>13</v>
      </c>
      <c r="I7236" s="434">
        <v>10</v>
      </c>
      <c r="J7236" s="434">
        <v>0</v>
      </c>
      <c r="K7236" s="434">
        <v>1970</v>
      </c>
    </row>
    <row r="7237" spans="1:11" hidden="1" x14ac:dyDescent="0.25">
      <c r="A7237" s="434">
        <v>257414900</v>
      </c>
      <c r="B7237" s="434">
        <v>185107</v>
      </c>
      <c r="C7237" s="434" t="s">
        <v>31</v>
      </c>
      <c r="D7237" s="434" t="s">
        <v>13</v>
      </c>
      <c r="I7237" s="434">
        <v>15</v>
      </c>
      <c r="J7237" s="434">
        <v>0</v>
      </c>
      <c r="K7237" s="434">
        <v>1970</v>
      </c>
    </row>
    <row r="7238" spans="1:11" hidden="1" x14ac:dyDescent="0.25">
      <c r="A7238" s="434">
        <v>257415000</v>
      </c>
      <c r="B7238" s="434">
        <v>759835</v>
      </c>
      <c r="C7238" s="434" t="s">
        <v>56</v>
      </c>
      <c r="D7238" s="434" t="s">
        <v>13</v>
      </c>
      <c r="H7238" s="434">
        <v>120</v>
      </c>
      <c r="I7238" s="434">
        <v>15</v>
      </c>
      <c r="J7238" s="434">
        <v>0</v>
      </c>
      <c r="K7238" s="434">
        <v>2009</v>
      </c>
    </row>
    <row r="7239" spans="1:11" x14ac:dyDescent="0.25">
      <c r="A7239" s="434">
        <v>257415700</v>
      </c>
      <c r="B7239" s="434">
        <v>14700</v>
      </c>
      <c r="C7239" s="434" t="s">
        <v>59</v>
      </c>
      <c r="D7239" s="434" t="s">
        <v>13</v>
      </c>
      <c r="I7239" s="434">
        <v>10</v>
      </c>
      <c r="J7239" s="434">
        <v>0</v>
      </c>
      <c r="K7239" s="434">
        <v>1970</v>
      </c>
    </row>
    <row r="7240" spans="1:11" hidden="1" x14ac:dyDescent="0.25">
      <c r="A7240" s="434">
        <v>257415920</v>
      </c>
      <c r="B7240" s="434">
        <v>3401443</v>
      </c>
      <c r="C7240" s="434" t="s">
        <v>61</v>
      </c>
      <c r="D7240" s="434" t="s">
        <v>13</v>
      </c>
      <c r="I7240" s="434">
        <v>8</v>
      </c>
    </row>
    <row r="7241" spans="1:11" hidden="1" x14ac:dyDescent="0.25">
      <c r="A7241" s="434">
        <v>257416120</v>
      </c>
      <c r="B7241" s="434">
        <v>104881</v>
      </c>
      <c r="C7241" s="434" t="s">
        <v>61</v>
      </c>
      <c r="D7241" s="434" t="s">
        <v>13</v>
      </c>
      <c r="I7241" s="434">
        <v>11</v>
      </c>
      <c r="J7241" s="434">
        <v>0</v>
      </c>
      <c r="K7241" s="434">
        <v>1970</v>
      </c>
    </row>
    <row r="7242" spans="1:11" x14ac:dyDescent="0.25">
      <c r="A7242" s="434">
        <v>257416420</v>
      </c>
      <c r="B7242" s="434">
        <v>1089208</v>
      </c>
      <c r="C7242" s="434" t="s">
        <v>59</v>
      </c>
      <c r="D7242" s="434" t="s">
        <v>13</v>
      </c>
      <c r="I7242" s="434">
        <v>13</v>
      </c>
      <c r="J7242" s="434">
        <v>0</v>
      </c>
      <c r="K7242" s="434">
        <v>1970</v>
      </c>
    </row>
    <row r="7243" spans="1:11" hidden="1" x14ac:dyDescent="0.25">
      <c r="A7243" s="434">
        <v>257417000</v>
      </c>
      <c r="B7243" s="434">
        <v>2539589</v>
      </c>
      <c r="C7243" s="434" t="s">
        <v>54</v>
      </c>
      <c r="D7243" s="434" t="s">
        <v>17</v>
      </c>
      <c r="E7243" s="434">
        <v>10</v>
      </c>
      <c r="F7243" s="434">
        <v>3240</v>
      </c>
      <c r="G7243" s="434">
        <v>150</v>
      </c>
      <c r="H7243" s="434">
        <v>757</v>
      </c>
      <c r="I7243" s="434">
        <v>35</v>
      </c>
      <c r="J7243" s="434">
        <v>0</v>
      </c>
      <c r="K7243" s="434">
        <v>2014</v>
      </c>
    </row>
    <row r="7244" spans="1:11" x14ac:dyDescent="0.25">
      <c r="A7244" s="434">
        <v>257417500</v>
      </c>
      <c r="B7244" s="434">
        <v>552461</v>
      </c>
      <c r="C7244" s="434" t="s">
        <v>59</v>
      </c>
      <c r="D7244" s="434" t="s">
        <v>13</v>
      </c>
      <c r="I7244" s="434">
        <v>20</v>
      </c>
      <c r="J7244" s="434">
        <v>0</v>
      </c>
      <c r="K7244" s="434">
        <v>1970</v>
      </c>
    </row>
    <row r="7245" spans="1:11" x14ac:dyDescent="0.25">
      <c r="A7245" s="434">
        <v>257418000</v>
      </c>
      <c r="B7245" s="434">
        <v>389562</v>
      </c>
      <c r="C7245" s="434" t="s">
        <v>59</v>
      </c>
      <c r="D7245" s="434" t="s">
        <v>17</v>
      </c>
      <c r="E7245" s="434">
        <v>0</v>
      </c>
      <c r="F7245" s="434">
        <v>0</v>
      </c>
      <c r="G7245" s="434">
        <v>0</v>
      </c>
      <c r="H7245" s="434">
        <v>499</v>
      </c>
      <c r="I7245" s="434">
        <v>39.700000000000003</v>
      </c>
      <c r="J7245" s="434">
        <v>0</v>
      </c>
    </row>
    <row r="7246" spans="1:11" x14ac:dyDescent="0.25">
      <c r="A7246" s="434">
        <v>257418120</v>
      </c>
      <c r="B7246" s="434">
        <v>646202</v>
      </c>
      <c r="C7246" s="434" t="s">
        <v>59</v>
      </c>
      <c r="D7246" s="434" t="s">
        <v>13</v>
      </c>
      <c r="I7246" s="434">
        <v>10</v>
      </c>
      <c r="J7246" s="434">
        <v>0</v>
      </c>
      <c r="K7246" s="434">
        <v>1970</v>
      </c>
    </row>
    <row r="7247" spans="1:11" x14ac:dyDescent="0.25">
      <c r="A7247" s="434">
        <v>257418600</v>
      </c>
      <c r="B7247" s="434">
        <v>218306</v>
      </c>
      <c r="C7247" s="434" t="s">
        <v>59</v>
      </c>
      <c r="D7247" s="434" t="s">
        <v>13</v>
      </c>
      <c r="I7247" s="434">
        <v>10</v>
      </c>
      <c r="J7247" s="434">
        <v>0</v>
      </c>
      <c r="K7247" s="434">
        <v>1970</v>
      </c>
    </row>
    <row r="7248" spans="1:11" x14ac:dyDescent="0.25">
      <c r="A7248" s="434">
        <v>257418700</v>
      </c>
      <c r="B7248" s="434">
        <v>424261</v>
      </c>
      <c r="C7248" s="434" t="s">
        <v>59</v>
      </c>
      <c r="D7248" s="434" t="s">
        <v>13</v>
      </c>
      <c r="I7248" s="434">
        <v>11</v>
      </c>
      <c r="J7248" s="434">
        <v>0</v>
      </c>
      <c r="K7248" s="434">
        <v>1970</v>
      </c>
    </row>
    <row r="7249" spans="1:11" hidden="1" x14ac:dyDescent="0.25">
      <c r="A7249" s="434">
        <v>257419000</v>
      </c>
      <c r="B7249" s="434">
        <v>1331956</v>
      </c>
      <c r="C7249" s="434" t="s">
        <v>46</v>
      </c>
      <c r="D7249" s="434" t="s">
        <v>22</v>
      </c>
      <c r="E7249" s="434">
        <v>15.3</v>
      </c>
      <c r="F7249" s="434">
        <v>8320</v>
      </c>
      <c r="G7249" s="434">
        <v>4976</v>
      </c>
      <c r="H7249" s="434">
        <v>4424</v>
      </c>
      <c r="I7249" s="434">
        <v>92.8</v>
      </c>
      <c r="J7249" s="434">
        <v>0</v>
      </c>
      <c r="K7249" s="434">
        <v>2012</v>
      </c>
    </row>
    <row r="7250" spans="1:11" x14ac:dyDescent="0.25">
      <c r="A7250" s="434">
        <v>257420320</v>
      </c>
      <c r="B7250" s="434">
        <v>1629494</v>
      </c>
      <c r="C7250" s="434" t="s">
        <v>59</v>
      </c>
      <c r="D7250" s="434" t="s">
        <v>13</v>
      </c>
      <c r="I7250" s="434">
        <v>11</v>
      </c>
    </row>
    <row r="7251" spans="1:11" hidden="1" x14ac:dyDescent="0.25">
      <c r="A7251" s="434">
        <v>257421000</v>
      </c>
      <c r="B7251" s="434">
        <v>2512681</v>
      </c>
      <c r="C7251" s="434" t="s">
        <v>31</v>
      </c>
      <c r="D7251" s="434" t="s">
        <v>17</v>
      </c>
      <c r="E7251" s="434">
        <v>13</v>
      </c>
      <c r="F7251" s="434">
        <v>1800</v>
      </c>
      <c r="G7251" s="434">
        <v>3200</v>
      </c>
      <c r="H7251" s="434">
        <v>2768</v>
      </c>
      <c r="I7251" s="434">
        <v>69.900000000000006</v>
      </c>
      <c r="J7251" s="434">
        <v>0</v>
      </c>
      <c r="K7251" s="434">
        <v>1970</v>
      </c>
    </row>
    <row r="7252" spans="1:11" x14ac:dyDescent="0.25">
      <c r="A7252" s="434">
        <v>257421500</v>
      </c>
      <c r="B7252" s="434">
        <v>3687935</v>
      </c>
      <c r="C7252" s="434" t="s">
        <v>59</v>
      </c>
      <c r="D7252" s="434" t="s">
        <v>13</v>
      </c>
      <c r="I7252" s="434">
        <v>21</v>
      </c>
      <c r="J7252" s="434">
        <v>0</v>
      </c>
      <c r="K7252" s="434">
        <v>1970</v>
      </c>
    </row>
    <row r="7253" spans="1:11" x14ac:dyDescent="0.25">
      <c r="A7253" s="434">
        <v>257421720</v>
      </c>
      <c r="B7253" s="434">
        <v>79053</v>
      </c>
      <c r="C7253" s="434" t="s">
        <v>59</v>
      </c>
      <c r="D7253" s="434" t="s">
        <v>13</v>
      </c>
      <c r="I7253" s="434">
        <v>10</v>
      </c>
      <c r="J7253" s="434">
        <v>0</v>
      </c>
      <c r="K7253" s="434">
        <v>1970</v>
      </c>
    </row>
    <row r="7254" spans="1:11" hidden="1" x14ac:dyDescent="0.25">
      <c r="A7254" s="434">
        <v>257422000</v>
      </c>
      <c r="B7254" s="434">
        <v>2000251</v>
      </c>
      <c r="C7254" s="434" t="s">
        <v>42</v>
      </c>
      <c r="D7254" s="434" t="s">
        <v>17</v>
      </c>
      <c r="E7254" s="434">
        <v>12</v>
      </c>
      <c r="F7254" s="434">
        <v>1232</v>
      </c>
      <c r="G7254" s="434">
        <v>150</v>
      </c>
      <c r="H7254" s="434">
        <v>748</v>
      </c>
      <c r="I7254" s="434">
        <v>43</v>
      </c>
      <c r="J7254" s="434">
        <v>0</v>
      </c>
      <c r="K7254" s="434">
        <v>2014</v>
      </c>
    </row>
    <row r="7255" spans="1:11" x14ac:dyDescent="0.25">
      <c r="A7255" s="434">
        <v>257422120</v>
      </c>
      <c r="B7255" s="434">
        <v>327676</v>
      </c>
      <c r="C7255" s="434" t="s">
        <v>59</v>
      </c>
      <c r="D7255" s="434" t="s">
        <v>13</v>
      </c>
      <c r="I7255" s="434">
        <v>12</v>
      </c>
      <c r="J7255" s="434">
        <v>0</v>
      </c>
      <c r="K7255" s="434">
        <v>1970</v>
      </c>
    </row>
    <row r="7256" spans="1:11" x14ac:dyDescent="0.25">
      <c r="A7256" s="434">
        <v>257422420</v>
      </c>
      <c r="B7256" s="434">
        <v>1765033</v>
      </c>
      <c r="C7256" s="434" t="s">
        <v>59</v>
      </c>
      <c r="D7256" s="434" t="s">
        <v>13</v>
      </c>
      <c r="I7256" s="434">
        <v>10</v>
      </c>
      <c r="J7256" s="434">
        <v>0</v>
      </c>
      <c r="K7256" s="434">
        <v>1970</v>
      </c>
    </row>
    <row r="7257" spans="1:11" x14ac:dyDescent="0.25">
      <c r="A7257" s="434">
        <v>257422500</v>
      </c>
      <c r="B7257" s="434">
        <v>585925</v>
      </c>
      <c r="C7257" s="434" t="s">
        <v>59</v>
      </c>
      <c r="D7257" s="434" t="s">
        <v>13</v>
      </c>
      <c r="I7257" s="434">
        <v>11</v>
      </c>
      <c r="J7257" s="434">
        <v>0</v>
      </c>
      <c r="K7257" s="434">
        <v>1970</v>
      </c>
    </row>
    <row r="7258" spans="1:11" x14ac:dyDescent="0.25">
      <c r="A7258" s="434">
        <v>257422720</v>
      </c>
      <c r="B7258" s="434">
        <v>134137</v>
      </c>
      <c r="C7258" s="434" t="s">
        <v>59</v>
      </c>
      <c r="D7258" s="434" t="s">
        <v>13</v>
      </c>
      <c r="I7258" s="434">
        <v>10</v>
      </c>
      <c r="J7258" s="434">
        <v>0</v>
      </c>
      <c r="K7258" s="434">
        <v>1970</v>
      </c>
    </row>
    <row r="7259" spans="1:11" x14ac:dyDescent="0.25">
      <c r="A7259" s="434">
        <v>257423000</v>
      </c>
      <c r="B7259" s="434">
        <v>1702257</v>
      </c>
      <c r="C7259" s="434" t="s">
        <v>59</v>
      </c>
      <c r="D7259" s="434" t="s">
        <v>13</v>
      </c>
      <c r="E7259" s="434">
        <v>0</v>
      </c>
      <c r="F7259" s="434">
        <v>478</v>
      </c>
      <c r="G7259" s="434">
        <v>172</v>
      </c>
      <c r="H7259" s="434">
        <v>204</v>
      </c>
      <c r="I7259" s="434">
        <v>21</v>
      </c>
      <c r="J7259" s="434">
        <v>0</v>
      </c>
      <c r="K7259" s="434">
        <v>1970</v>
      </c>
    </row>
    <row r="7260" spans="1:11" hidden="1" x14ac:dyDescent="0.25">
      <c r="A7260" s="434">
        <v>257424000</v>
      </c>
      <c r="B7260" s="434">
        <v>4893</v>
      </c>
      <c r="C7260" s="434" t="s">
        <v>31</v>
      </c>
      <c r="D7260" s="434" t="s">
        <v>29</v>
      </c>
      <c r="E7260" s="434">
        <v>16.2</v>
      </c>
      <c r="F7260" s="434">
        <v>9470</v>
      </c>
      <c r="G7260" s="434">
        <v>46428</v>
      </c>
      <c r="H7260" s="434">
        <v>32628</v>
      </c>
      <c r="I7260" s="434">
        <v>198</v>
      </c>
      <c r="K7260" s="434">
        <v>1999</v>
      </c>
    </row>
    <row r="7261" spans="1:11" hidden="1" x14ac:dyDescent="0.25">
      <c r="A7261" s="434">
        <v>257425000</v>
      </c>
      <c r="B7261" s="434">
        <v>124803</v>
      </c>
      <c r="C7261" s="434" t="s">
        <v>44</v>
      </c>
      <c r="D7261" s="434" t="s">
        <v>25</v>
      </c>
      <c r="E7261" s="434">
        <v>0</v>
      </c>
      <c r="F7261" s="434">
        <v>14400</v>
      </c>
      <c r="G7261" s="434">
        <v>1800</v>
      </c>
      <c r="H7261" s="434">
        <v>21765</v>
      </c>
      <c r="I7261" s="434">
        <v>140</v>
      </c>
      <c r="J7261" s="434">
        <v>0</v>
      </c>
      <c r="K7261" s="434">
        <v>2019</v>
      </c>
    </row>
    <row r="7262" spans="1:11" hidden="1" x14ac:dyDescent="0.25">
      <c r="A7262" s="434">
        <v>257426000</v>
      </c>
      <c r="B7262" s="434">
        <v>49394</v>
      </c>
      <c r="C7262" s="434" t="s">
        <v>16</v>
      </c>
      <c r="D7262" s="434" t="s">
        <v>25</v>
      </c>
      <c r="G7262" s="434">
        <v>13786</v>
      </c>
      <c r="H7262" s="434">
        <v>8829</v>
      </c>
      <c r="I7262" s="434">
        <v>134</v>
      </c>
      <c r="J7262" s="434">
        <v>0</v>
      </c>
      <c r="K7262" s="434">
        <v>1970</v>
      </c>
    </row>
    <row r="7263" spans="1:11" x14ac:dyDescent="0.25">
      <c r="A7263" s="434">
        <v>257426700</v>
      </c>
      <c r="B7263" s="434">
        <v>11792</v>
      </c>
      <c r="C7263" s="434" t="s">
        <v>59</v>
      </c>
      <c r="D7263" s="434" t="s">
        <v>13</v>
      </c>
      <c r="I7263" s="434">
        <v>12</v>
      </c>
      <c r="J7263" s="434">
        <v>0</v>
      </c>
      <c r="K7263" s="434">
        <v>1970</v>
      </c>
    </row>
    <row r="7264" spans="1:11" x14ac:dyDescent="0.25">
      <c r="A7264" s="434">
        <v>257426920</v>
      </c>
      <c r="B7264" s="434">
        <v>509615</v>
      </c>
      <c r="C7264" s="434" t="s">
        <v>59</v>
      </c>
      <c r="D7264" s="434" t="s">
        <v>13</v>
      </c>
      <c r="I7264" s="434">
        <v>11</v>
      </c>
      <c r="J7264" s="434">
        <v>0</v>
      </c>
      <c r="K7264" s="434">
        <v>1970</v>
      </c>
    </row>
    <row r="7265" spans="1:11" x14ac:dyDescent="0.25">
      <c r="A7265" s="434">
        <v>257427920</v>
      </c>
      <c r="B7265" s="434">
        <v>1631370</v>
      </c>
      <c r="C7265" s="434" t="s">
        <v>59</v>
      </c>
      <c r="D7265" s="434" t="s">
        <v>13</v>
      </c>
      <c r="I7265" s="434">
        <v>10</v>
      </c>
      <c r="J7265" s="434">
        <v>0</v>
      </c>
      <c r="K7265" s="434">
        <v>1970</v>
      </c>
    </row>
    <row r="7266" spans="1:11" hidden="1" x14ac:dyDescent="0.25">
      <c r="A7266" s="434">
        <v>257428000</v>
      </c>
      <c r="B7266" s="434">
        <v>1028123</v>
      </c>
      <c r="C7266" s="434" t="s">
        <v>46</v>
      </c>
      <c r="D7266" s="434" t="s">
        <v>22</v>
      </c>
      <c r="E7266" s="434">
        <v>12</v>
      </c>
      <c r="F7266" s="434">
        <v>7680</v>
      </c>
      <c r="G7266" s="434">
        <v>5580</v>
      </c>
      <c r="H7266" s="434">
        <v>4797</v>
      </c>
      <c r="I7266" s="434">
        <v>94.65</v>
      </c>
      <c r="J7266" s="434">
        <v>0</v>
      </c>
      <c r="K7266" s="434">
        <v>2014</v>
      </c>
    </row>
    <row r="7267" spans="1:11" x14ac:dyDescent="0.25">
      <c r="A7267" s="434">
        <v>257428820</v>
      </c>
      <c r="B7267" s="434">
        <v>625471</v>
      </c>
      <c r="C7267" s="434" t="s">
        <v>59</v>
      </c>
      <c r="D7267" s="434" t="s">
        <v>13</v>
      </c>
      <c r="I7267" s="434">
        <v>10</v>
      </c>
      <c r="J7267" s="434">
        <v>0</v>
      </c>
      <c r="K7267" s="434">
        <v>1970</v>
      </c>
    </row>
    <row r="7268" spans="1:11" x14ac:dyDescent="0.25">
      <c r="A7268" s="434">
        <v>257429500</v>
      </c>
      <c r="B7268" s="434">
        <v>346801</v>
      </c>
      <c r="C7268" s="434" t="s">
        <v>59</v>
      </c>
      <c r="D7268" s="434" t="s">
        <v>13</v>
      </c>
      <c r="I7268" s="434">
        <v>10</v>
      </c>
      <c r="J7268" s="434">
        <v>0</v>
      </c>
      <c r="K7268" s="434">
        <v>1970</v>
      </c>
    </row>
    <row r="7269" spans="1:11" x14ac:dyDescent="0.25">
      <c r="A7269" s="434">
        <v>257429720</v>
      </c>
      <c r="B7269" s="434">
        <v>518354</v>
      </c>
      <c r="C7269" s="434" t="s">
        <v>59</v>
      </c>
      <c r="D7269" s="434" t="s">
        <v>13</v>
      </c>
      <c r="I7269" s="434">
        <v>11</v>
      </c>
      <c r="J7269" s="434">
        <v>0</v>
      </c>
      <c r="K7269" s="434">
        <v>1970</v>
      </c>
    </row>
    <row r="7270" spans="1:11" hidden="1" x14ac:dyDescent="0.25">
      <c r="A7270" s="434">
        <v>257429900</v>
      </c>
      <c r="B7270" s="434">
        <v>2530485</v>
      </c>
      <c r="C7270" s="434" t="s">
        <v>42</v>
      </c>
      <c r="D7270" s="434" t="s">
        <v>22</v>
      </c>
      <c r="E7270" s="434">
        <v>12.5</v>
      </c>
      <c r="F7270" s="434">
        <v>2560</v>
      </c>
      <c r="G7270" s="434">
        <v>340</v>
      </c>
      <c r="H7270" s="434">
        <v>1614</v>
      </c>
      <c r="I7270" s="434">
        <v>87</v>
      </c>
      <c r="J7270" s="434">
        <v>0</v>
      </c>
      <c r="K7270" s="434">
        <v>1998</v>
      </c>
    </row>
    <row r="7271" spans="1:11" hidden="1" x14ac:dyDescent="0.25">
      <c r="A7271" s="434">
        <v>257430000</v>
      </c>
      <c r="B7271" s="434">
        <v>3538828</v>
      </c>
      <c r="C7271" s="434" t="s">
        <v>51</v>
      </c>
      <c r="D7271" s="434" t="s">
        <v>22</v>
      </c>
      <c r="E7271" s="434">
        <v>0</v>
      </c>
      <c r="F7271" s="434">
        <v>3472</v>
      </c>
      <c r="G7271" s="434">
        <v>3100</v>
      </c>
      <c r="H7271" s="434">
        <v>2310</v>
      </c>
      <c r="I7271" s="434">
        <v>72.16</v>
      </c>
      <c r="J7271" s="434">
        <v>0</v>
      </c>
      <c r="K7271" s="434">
        <v>1970</v>
      </c>
    </row>
    <row r="7272" spans="1:11" x14ac:dyDescent="0.25">
      <c r="A7272" s="434">
        <v>257430020</v>
      </c>
      <c r="B7272" s="434">
        <v>168865</v>
      </c>
      <c r="C7272" s="434" t="s">
        <v>59</v>
      </c>
      <c r="D7272" s="434" t="s">
        <v>13</v>
      </c>
      <c r="I7272" s="434">
        <v>10</v>
      </c>
      <c r="J7272" s="434">
        <v>0</v>
      </c>
      <c r="K7272" s="434">
        <v>1970</v>
      </c>
    </row>
    <row r="7273" spans="1:11" x14ac:dyDescent="0.25">
      <c r="A7273" s="434">
        <v>257430820</v>
      </c>
      <c r="B7273" s="434">
        <v>688959</v>
      </c>
      <c r="C7273" s="434" t="s">
        <v>59</v>
      </c>
      <c r="D7273" s="434" t="s">
        <v>13</v>
      </c>
      <c r="I7273" s="434">
        <v>10</v>
      </c>
      <c r="J7273" s="434">
        <v>0</v>
      </c>
      <c r="K7273" s="434">
        <v>1970</v>
      </c>
    </row>
    <row r="7274" spans="1:11" x14ac:dyDescent="0.25">
      <c r="A7274" s="434">
        <v>257430920</v>
      </c>
      <c r="B7274" s="434">
        <v>320604</v>
      </c>
      <c r="C7274" s="434" t="s">
        <v>59</v>
      </c>
      <c r="D7274" s="434" t="s">
        <v>13</v>
      </c>
      <c r="I7274" s="434">
        <v>11</v>
      </c>
      <c r="J7274" s="434">
        <v>0</v>
      </c>
      <c r="K7274" s="434">
        <v>1970</v>
      </c>
    </row>
    <row r="7275" spans="1:11" hidden="1" x14ac:dyDescent="0.25">
      <c r="A7275" s="434">
        <v>257431000</v>
      </c>
      <c r="B7275" s="434">
        <v>441498</v>
      </c>
      <c r="C7275" s="434" t="s">
        <v>46</v>
      </c>
      <c r="D7275" s="434" t="s">
        <v>22</v>
      </c>
      <c r="E7275" s="434">
        <v>13.8</v>
      </c>
      <c r="F7275" s="434">
        <v>5280</v>
      </c>
      <c r="G7275" s="434">
        <v>4000</v>
      </c>
      <c r="H7275" s="434">
        <v>2933</v>
      </c>
      <c r="I7275" s="434">
        <v>78.599999999999994</v>
      </c>
      <c r="J7275" s="434">
        <v>0</v>
      </c>
      <c r="K7275" s="434">
        <v>2009</v>
      </c>
    </row>
    <row r="7276" spans="1:11" x14ac:dyDescent="0.25">
      <c r="A7276" s="434">
        <v>257431920</v>
      </c>
      <c r="B7276" s="434">
        <v>322212</v>
      </c>
      <c r="C7276" s="434" t="s">
        <v>59</v>
      </c>
      <c r="D7276" s="434" t="s">
        <v>13</v>
      </c>
      <c r="I7276" s="434">
        <v>10</v>
      </c>
      <c r="J7276" s="434">
        <v>0</v>
      </c>
      <c r="K7276" s="434">
        <v>1970</v>
      </c>
    </row>
    <row r="7277" spans="1:11" x14ac:dyDescent="0.25">
      <c r="A7277" s="434">
        <v>257432420</v>
      </c>
      <c r="B7277" s="434">
        <v>294664</v>
      </c>
      <c r="C7277" s="434" t="s">
        <v>59</v>
      </c>
      <c r="D7277" s="434" t="s">
        <v>13</v>
      </c>
      <c r="I7277" s="434">
        <v>11</v>
      </c>
      <c r="J7277" s="434">
        <v>0</v>
      </c>
      <c r="K7277" s="434">
        <v>1970</v>
      </c>
    </row>
    <row r="7278" spans="1:11" x14ac:dyDescent="0.25">
      <c r="A7278" s="434">
        <v>257432500</v>
      </c>
      <c r="B7278" s="434">
        <v>2163999</v>
      </c>
      <c r="C7278" s="434" t="s">
        <v>59</v>
      </c>
      <c r="D7278" s="434" t="s">
        <v>13</v>
      </c>
      <c r="I7278" s="434">
        <v>20</v>
      </c>
      <c r="J7278" s="434">
        <v>0</v>
      </c>
      <c r="K7278" s="434">
        <v>1970</v>
      </c>
    </row>
    <row r="7279" spans="1:11" hidden="1" x14ac:dyDescent="0.25">
      <c r="A7279" s="434">
        <v>257433000</v>
      </c>
      <c r="B7279" s="434">
        <v>74620</v>
      </c>
      <c r="C7279" s="434" t="s">
        <v>16</v>
      </c>
      <c r="D7279" s="434" t="s">
        <v>25</v>
      </c>
      <c r="E7279" s="434">
        <v>13.5</v>
      </c>
      <c r="F7279" s="434">
        <v>5300</v>
      </c>
      <c r="G7279" s="434">
        <v>13683</v>
      </c>
      <c r="H7279" s="434">
        <v>8829</v>
      </c>
      <c r="I7279" s="434">
        <v>134.69999999999999</v>
      </c>
      <c r="J7279" s="434">
        <v>0</v>
      </c>
      <c r="K7279" s="434">
        <v>1970</v>
      </c>
    </row>
    <row r="7280" spans="1:11" hidden="1" x14ac:dyDescent="0.25">
      <c r="A7280" s="434">
        <v>257434000</v>
      </c>
      <c r="B7280" s="434">
        <v>462690</v>
      </c>
      <c r="C7280" s="434" t="s">
        <v>46</v>
      </c>
      <c r="D7280" s="434" t="s">
        <v>22</v>
      </c>
      <c r="E7280" s="434">
        <v>10</v>
      </c>
      <c r="F7280" s="434">
        <v>20096</v>
      </c>
      <c r="G7280" s="434">
        <v>4250</v>
      </c>
      <c r="H7280" s="434">
        <v>7473</v>
      </c>
      <c r="I7280" s="434">
        <v>91</v>
      </c>
      <c r="J7280" s="434">
        <v>0</v>
      </c>
      <c r="K7280" s="434">
        <v>1970</v>
      </c>
    </row>
    <row r="7281" spans="1:11" x14ac:dyDescent="0.25">
      <c r="A7281" s="434">
        <v>257434720</v>
      </c>
      <c r="B7281" s="434">
        <v>222398</v>
      </c>
      <c r="C7281" s="434" t="s">
        <v>59</v>
      </c>
      <c r="D7281" s="434" t="s">
        <v>13</v>
      </c>
      <c r="I7281" s="434">
        <v>10</v>
      </c>
      <c r="J7281" s="434">
        <v>0</v>
      </c>
      <c r="K7281" s="434">
        <v>1970</v>
      </c>
    </row>
    <row r="7282" spans="1:11" x14ac:dyDescent="0.25">
      <c r="A7282" s="434">
        <v>257435500</v>
      </c>
      <c r="B7282" s="434">
        <v>3260260</v>
      </c>
      <c r="C7282" s="434" t="s">
        <v>59</v>
      </c>
      <c r="D7282" s="434" t="s">
        <v>13</v>
      </c>
      <c r="E7282" s="434">
        <v>10</v>
      </c>
      <c r="F7282" s="434">
        <v>397</v>
      </c>
      <c r="G7282" s="434">
        <v>0</v>
      </c>
      <c r="H7282" s="434">
        <v>278</v>
      </c>
      <c r="I7282" s="434">
        <v>27.75</v>
      </c>
      <c r="J7282" s="434">
        <v>0</v>
      </c>
      <c r="K7282" s="434">
        <v>1970</v>
      </c>
    </row>
    <row r="7283" spans="1:11" x14ac:dyDescent="0.25">
      <c r="A7283" s="434">
        <v>257435520</v>
      </c>
      <c r="B7283" s="434">
        <v>232415</v>
      </c>
      <c r="C7283" s="434" t="s">
        <v>59</v>
      </c>
      <c r="D7283" s="434" t="s">
        <v>13</v>
      </c>
      <c r="I7283" s="434">
        <v>8</v>
      </c>
      <c r="J7283" s="434">
        <v>0</v>
      </c>
      <c r="K7283" s="434">
        <v>1970</v>
      </c>
    </row>
    <row r="7284" spans="1:11" x14ac:dyDescent="0.25">
      <c r="A7284" s="434">
        <v>257436020</v>
      </c>
      <c r="B7284" s="434">
        <v>289142</v>
      </c>
      <c r="C7284" s="434" t="s">
        <v>59</v>
      </c>
      <c r="D7284" s="434" t="s">
        <v>13</v>
      </c>
      <c r="I7284" s="434">
        <v>11</v>
      </c>
      <c r="J7284" s="434">
        <v>0</v>
      </c>
      <c r="K7284" s="434">
        <v>1970</v>
      </c>
    </row>
    <row r="7285" spans="1:11" x14ac:dyDescent="0.25">
      <c r="A7285" s="434">
        <v>257436500</v>
      </c>
      <c r="B7285" s="434">
        <v>3428963</v>
      </c>
      <c r="C7285" s="434" t="s">
        <v>59</v>
      </c>
      <c r="D7285" s="434" t="s">
        <v>13</v>
      </c>
      <c r="E7285" s="434">
        <v>10.5</v>
      </c>
      <c r="F7285" s="434">
        <v>382</v>
      </c>
      <c r="G7285" s="434">
        <v>0</v>
      </c>
      <c r="H7285" s="434">
        <v>173</v>
      </c>
      <c r="I7285" s="434">
        <v>27.47</v>
      </c>
      <c r="J7285" s="434">
        <v>0</v>
      </c>
      <c r="K7285" s="434">
        <v>1970</v>
      </c>
    </row>
    <row r="7286" spans="1:11" x14ac:dyDescent="0.25">
      <c r="A7286" s="434">
        <v>257436620</v>
      </c>
      <c r="B7286" s="434">
        <v>279729</v>
      </c>
      <c r="C7286" s="434" t="s">
        <v>59</v>
      </c>
      <c r="D7286" s="434" t="s">
        <v>13</v>
      </c>
      <c r="I7286" s="434">
        <v>9</v>
      </c>
      <c r="J7286" s="434">
        <v>0</v>
      </c>
      <c r="K7286" s="434">
        <v>1970</v>
      </c>
    </row>
    <row r="7287" spans="1:11" x14ac:dyDescent="0.25">
      <c r="A7287" s="434">
        <v>257436720</v>
      </c>
      <c r="B7287" s="434">
        <v>3675190</v>
      </c>
      <c r="C7287" s="434" t="s">
        <v>59</v>
      </c>
      <c r="D7287" s="434" t="s">
        <v>13</v>
      </c>
      <c r="G7287" s="434">
        <v>80</v>
      </c>
      <c r="H7287" s="434">
        <v>187</v>
      </c>
      <c r="I7287" s="434">
        <v>8</v>
      </c>
      <c r="J7287" s="434">
        <v>0</v>
      </c>
      <c r="K7287" s="434">
        <v>1970</v>
      </c>
    </row>
    <row r="7288" spans="1:11" x14ac:dyDescent="0.25">
      <c r="A7288" s="434">
        <v>257437000</v>
      </c>
      <c r="B7288" s="434">
        <v>1909277</v>
      </c>
      <c r="C7288" s="434" t="s">
        <v>59</v>
      </c>
      <c r="D7288" s="434" t="s">
        <v>17</v>
      </c>
      <c r="E7288" s="434">
        <v>0</v>
      </c>
      <c r="F7288" s="434">
        <v>4000</v>
      </c>
      <c r="G7288" s="434">
        <v>0</v>
      </c>
      <c r="H7288" s="434">
        <v>2342</v>
      </c>
      <c r="I7288" s="434">
        <v>67</v>
      </c>
      <c r="J7288" s="434">
        <v>0</v>
      </c>
      <c r="K7288" s="434">
        <v>1970</v>
      </c>
    </row>
    <row r="7289" spans="1:11" x14ac:dyDescent="0.25">
      <c r="A7289" s="434">
        <v>257437720</v>
      </c>
      <c r="B7289" s="434">
        <v>101959</v>
      </c>
      <c r="C7289" s="434" t="s">
        <v>59</v>
      </c>
      <c r="D7289" s="434" t="s">
        <v>13</v>
      </c>
      <c r="I7289" s="434">
        <v>10</v>
      </c>
      <c r="J7289" s="434">
        <v>0</v>
      </c>
      <c r="K7289" s="434">
        <v>1970</v>
      </c>
    </row>
    <row r="7290" spans="1:11" x14ac:dyDescent="0.25">
      <c r="A7290" s="434">
        <v>257438220</v>
      </c>
      <c r="B7290" s="434">
        <v>1374130</v>
      </c>
      <c r="C7290" s="434" t="s">
        <v>59</v>
      </c>
      <c r="D7290" s="434" t="s">
        <v>13</v>
      </c>
      <c r="I7290" s="434">
        <v>10</v>
      </c>
    </row>
    <row r="7291" spans="1:11" x14ac:dyDescent="0.25">
      <c r="A7291" s="434">
        <v>257439820</v>
      </c>
      <c r="B7291" s="434">
        <v>445225</v>
      </c>
      <c r="C7291" s="434" t="s">
        <v>59</v>
      </c>
      <c r="D7291" s="434" t="s">
        <v>13</v>
      </c>
      <c r="I7291" s="434">
        <v>10</v>
      </c>
      <c r="J7291" s="434">
        <v>0</v>
      </c>
      <c r="K7291" s="434">
        <v>1970</v>
      </c>
    </row>
    <row r="7292" spans="1:11" x14ac:dyDescent="0.25">
      <c r="A7292" s="434">
        <v>257440500</v>
      </c>
      <c r="B7292" s="434">
        <v>2434416</v>
      </c>
      <c r="C7292" s="434" t="s">
        <v>59</v>
      </c>
      <c r="D7292" s="434" t="s">
        <v>13</v>
      </c>
      <c r="I7292" s="434">
        <v>21</v>
      </c>
    </row>
    <row r="7293" spans="1:11" x14ac:dyDescent="0.25">
      <c r="A7293" s="434">
        <v>257440600</v>
      </c>
      <c r="B7293" s="434">
        <v>1076334</v>
      </c>
      <c r="C7293" s="434" t="s">
        <v>59</v>
      </c>
      <c r="D7293" s="434" t="s">
        <v>13</v>
      </c>
      <c r="I7293" s="434">
        <v>10</v>
      </c>
      <c r="J7293" s="434">
        <v>0</v>
      </c>
      <c r="K7293" s="434">
        <v>1970</v>
      </c>
    </row>
    <row r="7294" spans="1:11" x14ac:dyDescent="0.25">
      <c r="A7294" s="434">
        <v>257441220</v>
      </c>
      <c r="B7294" s="434">
        <v>265012</v>
      </c>
      <c r="C7294" s="434" t="s">
        <v>59</v>
      </c>
      <c r="D7294" s="434" t="s">
        <v>13</v>
      </c>
      <c r="I7294" s="434">
        <v>10</v>
      </c>
      <c r="J7294" s="434">
        <v>0</v>
      </c>
      <c r="K7294" s="434">
        <v>1970</v>
      </c>
    </row>
    <row r="7295" spans="1:11" x14ac:dyDescent="0.25">
      <c r="A7295" s="434">
        <v>257441320</v>
      </c>
      <c r="B7295" s="434">
        <v>214625</v>
      </c>
      <c r="C7295" s="434" t="s">
        <v>59</v>
      </c>
      <c r="D7295" s="434" t="s">
        <v>13</v>
      </c>
      <c r="I7295" s="434">
        <v>11</v>
      </c>
      <c r="J7295" s="434">
        <v>0</v>
      </c>
      <c r="K7295" s="434">
        <v>1970</v>
      </c>
    </row>
    <row r="7296" spans="1:11" x14ac:dyDescent="0.25">
      <c r="A7296" s="434">
        <v>257441420</v>
      </c>
      <c r="B7296" s="434">
        <v>883705</v>
      </c>
      <c r="C7296" s="434" t="s">
        <v>59</v>
      </c>
      <c r="D7296" s="434" t="s">
        <v>13</v>
      </c>
      <c r="I7296" s="434">
        <v>10</v>
      </c>
      <c r="J7296" s="434">
        <v>0</v>
      </c>
      <c r="K7296" s="434">
        <v>1970</v>
      </c>
    </row>
    <row r="7297" spans="1:11" x14ac:dyDescent="0.25">
      <c r="A7297" s="434">
        <v>257441520</v>
      </c>
      <c r="B7297" s="434">
        <v>708905</v>
      </c>
      <c r="C7297" s="434" t="s">
        <v>59</v>
      </c>
      <c r="D7297" s="434" t="s">
        <v>13</v>
      </c>
      <c r="I7297" s="434">
        <v>13</v>
      </c>
      <c r="J7297" s="434">
        <v>0</v>
      </c>
      <c r="K7297" s="434">
        <v>1970</v>
      </c>
    </row>
    <row r="7298" spans="1:11" x14ac:dyDescent="0.25">
      <c r="A7298" s="434">
        <v>257441600</v>
      </c>
      <c r="B7298" s="434">
        <v>218664</v>
      </c>
      <c r="C7298" s="434" t="s">
        <v>59</v>
      </c>
      <c r="D7298" s="434" t="s">
        <v>13</v>
      </c>
      <c r="I7298" s="434">
        <v>9</v>
      </c>
      <c r="J7298" s="434">
        <v>0</v>
      </c>
      <c r="K7298" s="434">
        <v>1970</v>
      </c>
    </row>
    <row r="7299" spans="1:11" x14ac:dyDescent="0.25">
      <c r="A7299" s="434">
        <v>257441920</v>
      </c>
      <c r="B7299" s="434">
        <v>175979</v>
      </c>
      <c r="C7299" s="434" t="s">
        <v>59</v>
      </c>
      <c r="D7299" s="434" t="s">
        <v>13</v>
      </c>
      <c r="I7299" s="434">
        <v>11</v>
      </c>
      <c r="J7299" s="434">
        <v>0</v>
      </c>
      <c r="K7299" s="434">
        <v>1970</v>
      </c>
    </row>
    <row r="7300" spans="1:11" x14ac:dyDescent="0.25">
      <c r="A7300" s="434">
        <v>257444020</v>
      </c>
      <c r="B7300" s="434">
        <v>132067</v>
      </c>
      <c r="C7300" s="434" t="s">
        <v>59</v>
      </c>
      <c r="D7300" s="434" t="s">
        <v>13</v>
      </c>
      <c r="I7300" s="434">
        <v>10</v>
      </c>
      <c r="J7300" s="434">
        <v>0</v>
      </c>
      <c r="K7300" s="434">
        <v>1970</v>
      </c>
    </row>
    <row r="7301" spans="1:11" x14ac:dyDescent="0.25">
      <c r="A7301" s="434">
        <v>257444500</v>
      </c>
      <c r="B7301" s="434">
        <v>612063</v>
      </c>
      <c r="C7301" s="434" t="s">
        <v>59</v>
      </c>
      <c r="D7301" s="434" t="s">
        <v>13</v>
      </c>
      <c r="I7301" s="434">
        <v>10</v>
      </c>
      <c r="J7301" s="434">
        <v>0</v>
      </c>
      <c r="K7301" s="434">
        <v>1970</v>
      </c>
    </row>
    <row r="7302" spans="1:11" x14ac:dyDescent="0.25">
      <c r="A7302" s="434">
        <v>257444600</v>
      </c>
      <c r="B7302" s="434">
        <v>3033772</v>
      </c>
      <c r="C7302" s="434" t="s">
        <v>59</v>
      </c>
      <c r="D7302" s="434" t="s">
        <v>13</v>
      </c>
      <c r="I7302" s="434">
        <v>10</v>
      </c>
    </row>
    <row r="7303" spans="1:11" x14ac:dyDescent="0.25">
      <c r="A7303" s="434">
        <v>257444820</v>
      </c>
      <c r="B7303" s="434">
        <v>1177636</v>
      </c>
      <c r="C7303" s="434" t="s">
        <v>59</v>
      </c>
      <c r="D7303" s="434" t="s">
        <v>13</v>
      </c>
      <c r="I7303" s="434">
        <v>9</v>
      </c>
      <c r="J7303" s="434">
        <v>0</v>
      </c>
      <c r="K7303" s="434">
        <v>1970</v>
      </c>
    </row>
    <row r="7304" spans="1:11" x14ac:dyDescent="0.25">
      <c r="A7304" s="434">
        <v>257444900</v>
      </c>
      <c r="B7304" s="434">
        <v>460019</v>
      </c>
      <c r="C7304" s="434" t="s">
        <v>59</v>
      </c>
      <c r="D7304" s="434" t="s">
        <v>13</v>
      </c>
      <c r="I7304" s="434">
        <v>11</v>
      </c>
      <c r="J7304" s="434">
        <v>0</v>
      </c>
      <c r="K7304" s="434">
        <v>1970</v>
      </c>
    </row>
    <row r="7305" spans="1:11" x14ac:dyDescent="0.25">
      <c r="A7305" s="434">
        <v>257445000</v>
      </c>
      <c r="B7305" s="434">
        <v>3831655</v>
      </c>
      <c r="C7305" s="434" t="s">
        <v>59</v>
      </c>
      <c r="D7305" s="434" t="s">
        <v>17</v>
      </c>
      <c r="E7305" s="434">
        <v>0</v>
      </c>
      <c r="F7305" s="434">
        <v>816</v>
      </c>
      <c r="G7305" s="434">
        <v>500</v>
      </c>
      <c r="H7305" s="434">
        <v>499</v>
      </c>
      <c r="I7305" s="434">
        <v>34.07</v>
      </c>
      <c r="J7305" s="434">
        <v>0</v>
      </c>
      <c r="K7305" s="434">
        <v>1970</v>
      </c>
    </row>
    <row r="7306" spans="1:11" x14ac:dyDescent="0.25">
      <c r="A7306" s="434">
        <v>257445500</v>
      </c>
      <c r="B7306" s="434">
        <v>1849344</v>
      </c>
      <c r="C7306" s="434" t="s">
        <v>59</v>
      </c>
      <c r="D7306" s="434" t="s">
        <v>13</v>
      </c>
      <c r="E7306" s="434">
        <v>9</v>
      </c>
      <c r="F7306" s="434">
        <v>331</v>
      </c>
      <c r="G7306" s="434">
        <v>0</v>
      </c>
      <c r="H7306" s="434">
        <v>108</v>
      </c>
      <c r="I7306" s="434">
        <v>24</v>
      </c>
      <c r="J7306" s="434">
        <v>0</v>
      </c>
      <c r="K7306" s="434">
        <v>1970</v>
      </c>
    </row>
    <row r="7307" spans="1:11" hidden="1" x14ac:dyDescent="0.25">
      <c r="A7307" s="434">
        <v>257446000</v>
      </c>
      <c r="B7307" s="434">
        <v>2326127</v>
      </c>
      <c r="C7307" s="434" t="s">
        <v>54</v>
      </c>
      <c r="D7307" s="434" t="s">
        <v>17</v>
      </c>
      <c r="E7307" s="434">
        <v>13.5</v>
      </c>
      <c r="F7307" s="434">
        <v>4800</v>
      </c>
      <c r="G7307" s="434">
        <v>170</v>
      </c>
      <c r="H7307" s="434">
        <v>485</v>
      </c>
      <c r="I7307" s="434">
        <v>33.1</v>
      </c>
      <c r="J7307" s="434">
        <v>0</v>
      </c>
      <c r="K7307" s="434">
        <v>2009</v>
      </c>
    </row>
    <row r="7308" spans="1:11" x14ac:dyDescent="0.25">
      <c r="A7308" s="434">
        <v>257446500</v>
      </c>
      <c r="B7308" s="434">
        <v>3263153</v>
      </c>
      <c r="C7308" s="434" t="s">
        <v>59</v>
      </c>
      <c r="D7308" s="434" t="s">
        <v>13</v>
      </c>
      <c r="E7308" s="434">
        <v>10</v>
      </c>
      <c r="F7308" s="434">
        <v>397</v>
      </c>
      <c r="G7308" s="434">
        <v>0</v>
      </c>
      <c r="H7308" s="434">
        <v>149</v>
      </c>
      <c r="I7308" s="434">
        <v>21.1</v>
      </c>
      <c r="J7308" s="434">
        <v>0</v>
      </c>
      <c r="K7308" s="434">
        <v>1970</v>
      </c>
    </row>
    <row r="7309" spans="1:11" x14ac:dyDescent="0.25">
      <c r="A7309" s="434">
        <v>257447020</v>
      </c>
      <c r="B7309" s="434">
        <v>876217</v>
      </c>
      <c r="C7309" s="434" t="s">
        <v>59</v>
      </c>
      <c r="D7309" s="434" t="s">
        <v>13</v>
      </c>
      <c r="I7309" s="434">
        <v>12</v>
      </c>
      <c r="J7309" s="434">
        <v>0</v>
      </c>
      <c r="K7309" s="434">
        <v>1970</v>
      </c>
    </row>
    <row r="7310" spans="1:11" x14ac:dyDescent="0.25">
      <c r="A7310" s="434">
        <v>257447520</v>
      </c>
      <c r="B7310" s="434">
        <v>387948</v>
      </c>
      <c r="C7310" s="434" t="s">
        <v>59</v>
      </c>
      <c r="D7310" s="434" t="s">
        <v>13</v>
      </c>
      <c r="I7310" s="434">
        <v>11</v>
      </c>
      <c r="J7310" s="434">
        <v>0</v>
      </c>
      <c r="K7310" s="434">
        <v>1970</v>
      </c>
    </row>
    <row r="7311" spans="1:11" x14ac:dyDescent="0.25">
      <c r="A7311" s="434">
        <v>257448500</v>
      </c>
      <c r="B7311" s="434">
        <v>2416598</v>
      </c>
      <c r="C7311" s="434" t="s">
        <v>59</v>
      </c>
      <c r="D7311" s="434" t="s">
        <v>13</v>
      </c>
      <c r="E7311" s="434">
        <v>0</v>
      </c>
      <c r="F7311" s="434">
        <v>467</v>
      </c>
      <c r="G7311" s="434">
        <v>0</v>
      </c>
      <c r="H7311" s="434">
        <v>166</v>
      </c>
      <c r="I7311" s="434">
        <v>22.89</v>
      </c>
      <c r="J7311" s="434">
        <v>0</v>
      </c>
      <c r="K7311" s="434">
        <v>1970</v>
      </c>
    </row>
    <row r="7312" spans="1:11" hidden="1" x14ac:dyDescent="0.25">
      <c r="A7312" s="434">
        <v>257449000</v>
      </c>
      <c r="B7312" s="434">
        <v>18092</v>
      </c>
      <c r="C7312" s="434" t="s">
        <v>20</v>
      </c>
      <c r="D7312" s="434" t="s">
        <v>29</v>
      </c>
      <c r="E7312" s="434">
        <v>14.5</v>
      </c>
      <c r="F7312" s="434">
        <v>10320</v>
      </c>
      <c r="G7312" s="434">
        <v>49999</v>
      </c>
      <c r="H7312" s="434">
        <v>29671</v>
      </c>
      <c r="I7312" s="434">
        <v>183</v>
      </c>
      <c r="J7312" s="434">
        <v>52000</v>
      </c>
      <c r="K7312" s="434">
        <v>2020</v>
      </c>
    </row>
    <row r="7313" spans="1:11" x14ac:dyDescent="0.25">
      <c r="A7313" s="434">
        <v>257449020</v>
      </c>
      <c r="B7313" s="434">
        <v>166919</v>
      </c>
      <c r="C7313" s="434" t="s">
        <v>59</v>
      </c>
      <c r="D7313" s="434" t="s">
        <v>13</v>
      </c>
      <c r="I7313" s="434">
        <v>10</v>
      </c>
      <c r="J7313" s="434">
        <v>0</v>
      </c>
      <c r="K7313" s="434">
        <v>1970</v>
      </c>
    </row>
    <row r="7314" spans="1:11" x14ac:dyDescent="0.25">
      <c r="A7314" s="434">
        <v>257449320</v>
      </c>
      <c r="B7314" s="434">
        <v>20152</v>
      </c>
      <c r="C7314" s="434" t="s">
        <v>59</v>
      </c>
      <c r="D7314" s="434" t="s">
        <v>13</v>
      </c>
      <c r="I7314" s="434">
        <v>9</v>
      </c>
      <c r="J7314" s="434">
        <v>0</v>
      </c>
      <c r="K7314" s="434">
        <v>1970</v>
      </c>
    </row>
    <row r="7315" spans="1:11" x14ac:dyDescent="0.25">
      <c r="A7315" s="434">
        <v>257449420</v>
      </c>
      <c r="B7315" s="434">
        <v>463366</v>
      </c>
      <c r="C7315" s="434" t="s">
        <v>59</v>
      </c>
      <c r="D7315" s="434" t="s">
        <v>13</v>
      </c>
      <c r="I7315" s="434">
        <v>12</v>
      </c>
      <c r="J7315" s="434">
        <v>0</v>
      </c>
      <c r="K7315" s="434">
        <v>1970</v>
      </c>
    </row>
    <row r="7316" spans="1:11" x14ac:dyDescent="0.25">
      <c r="A7316" s="434">
        <v>257450500</v>
      </c>
      <c r="B7316" s="434">
        <v>1977240</v>
      </c>
      <c r="C7316" s="434" t="s">
        <v>59</v>
      </c>
      <c r="D7316" s="434" t="s">
        <v>13</v>
      </c>
      <c r="I7316" s="434">
        <v>18</v>
      </c>
      <c r="J7316" s="434">
        <v>0</v>
      </c>
      <c r="K7316" s="434">
        <v>1970</v>
      </c>
    </row>
    <row r="7317" spans="1:11" x14ac:dyDescent="0.25">
      <c r="A7317" s="434">
        <v>257450620</v>
      </c>
      <c r="B7317" s="434">
        <v>61378</v>
      </c>
      <c r="C7317" s="434" t="s">
        <v>59</v>
      </c>
      <c r="D7317" s="434" t="s">
        <v>13</v>
      </c>
      <c r="I7317" s="434">
        <v>9</v>
      </c>
      <c r="J7317" s="434">
        <v>0</v>
      </c>
      <c r="K7317" s="434">
        <v>1970</v>
      </c>
    </row>
    <row r="7318" spans="1:11" x14ac:dyDescent="0.25">
      <c r="A7318" s="434">
        <v>257451600</v>
      </c>
      <c r="B7318" s="434">
        <v>43873</v>
      </c>
      <c r="C7318" s="434" t="s">
        <v>59</v>
      </c>
      <c r="D7318" s="434" t="s">
        <v>13</v>
      </c>
      <c r="I7318" s="434">
        <v>10</v>
      </c>
      <c r="J7318" s="434">
        <v>0</v>
      </c>
      <c r="K7318" s="434">
        <v>1970</v>
      </c>
    </row>
    <row r="7319" spans="1:11" x14ac:dyDescent="0.25">
      <c r="A7319" s="434">
        <v>257451820</v>
      </c>
      <c r="B7319" s="434">
        <v>164777</v>
      </c>
      <c r="C7319" s="434" t="s">
        <v>59</v>
      </c>
      <c r="D7319" s="434" t="s">
        <v>13</v>
      </c>
      <c r="I7319" s="434">
        <v>10</v>
      </c>
      <c r="J7319" s="434">
        <v>0</v>
      </c>
      <c r="K7319" s="434">
        <v>1970</v>
      </c>
    </row>
    <row r="7320" spans="1:11" x14ac:dyDescent="0.25">
      <c r="A7320" s="434">
        <v>257452120</v>
      </c>
      <c r="B7320" s="434">
        <v>106478</v>
      </c>
      <c r="C7320" s="434" t="s">
        <v>59</v>
      </c>
      <c r="D7320" s="434" t="s">
        <v>13</v>
      </c>
      <c r="I7320" s="434">
        <v>10</v>
      </c>
      <c r="J7320" s="434">
        <v>0</v>
      </c>
      <c r="K7320" s="434">
        <v>1970</v>
      </c>
    </row>
    <row r="7321" spans="1:11" x14ac:dyDescent="0.25">
      <c r="A7321" s="434">
        <v>257452220</v>
      </c>
      <c r="B7321" s="434">
        <v>824902</v>
      </c>
      <c r="C7321" s="434" t="s">
        <v>59</v>
      </c>
      <c r="D7321" s="434" t="s">
        <v>13</v>
      </c>
      <c r="I7321" s="434">
        <v>12</v>
      </c>
      <c r="J7321" s="434">
        <v>0</v>
      </c>
      <c r="K7321" s="434">
        <v>1970</v>
      </c>
    </row>
    <row r="7322" spans="1:11" x14ac:dyDescent="0.25">
      <c r="A7322" s="434">
        <v>257452520</v>
      </c>
      <c r="B7322" s="434">
        <v>415901</v>
      </c>
      <c r="C7322" s="434" t="s">
        <v>59</v>
      </c>
      <c r="D7322" s="434" t="s">
        <v>13</v>
      </c>
      <c r="I7322" s="434">
        <v>10</v>
      </c>
      <c r="J7322" s="434">
        <v>0</v>
      </c>
      <c r="K7322" s="434">
        <v>1970</v>
      </c>
    </row>
    <row r="7323" spans="1:11" x14ac:dyDescent="0.25">
      <c r="A7323" s="434">
        <v>257452620</v>
      </c>
      <c r="B7323" s="434">
        <v>642685</v>
      </c>
      <c r="C7323" s="434" t="s">
        <v>59</v>
      </c>
      <c r="D7323" s="434" t="s">
        <v>13</v>
      </c>
      <c r="I7323" s="434">
        <v>10</v>
      </c>
      <c r="J7323" s="434">
        <v>0</v>
      </c>
      <c r="K7323" s="434">
        <v>1970</v>
      </c>
    </row>
    <row r="7324" spans="1:11" hidden="1" x14ac:dyDescent="0.25">
      <c r="A7324" s="434">
        <v>257452700</v>
      </c>
      <c r="B7324" s="434">
        <v>435067</v>
      </c>
      <c r="C7324" s="434" t="s">
        <v>56</v>
      </c>
      <c r="D7324" s="434" t="s">
        <v>13</v>
      </c>
      <c r="I7324" s="434">
        <v>14</v>
      </c>
      <c r="J7324" s="434">
        <v>0</v>
      </c>
      <c r="K7324" s="434">
        <v>1970</v>
      </c>
    </row>
    <row r="7325" spans="1:11" x14ac:dyDescent="0.25">
      <c r="A7325" s="434">
        <v>257452900</v>
      </c>
      <c r="B7325" s="434">
        <v>881552</v>
      </c>
      <c r="C7325" s="434" t="s">
        <v>59</v>
      </c>
      <c r="D7325" s="434" t="s">
        <v>13</v>
      </c>
      <c r="I7325" s="434">
        <v>10</v>
      </c>
      <c r="J7325" s="434">
        <v>0</v>
      </c>
      <c r="K7325" s="434">
        <v>1970</v>
      </c>
    </row>
    <row r="7326" spans="1:11" x14ac:dyDescent="0.25">
      <c r="A7326" s="434">
        <v>257452920</v>
      </c>
      <c r="B7326" s="434">
        <v>853945</v>
      </c>
      <c r="C7326" s="434" t="s">
        <v>59</v>
      </c>
      <c r="D7326" s="434" t="s">
        <v>13</v>
      </c>
      <c r="I7326" s="434">
        <v>11</v>
      </c>
      <c r="J7326" s="434">
        <v>0</v>
      </c>
      <c r="K7326" s="434">
        <v>1970</v>
      </c>
    </row>
    <row r="7327" spans="1:11" x14ac:dyDescent="0.25">
      <c r="A7327" s="434">
        <v>257453500</v>
      </c>
      <c r="B7327" s="434">
        <v>713075</v>
      </c>
      <c r="C7327" s="434" t="s">
        <v>59</v>
      </c>
      <c r="D7327" s="434" t="s">
        <v>13</v>
      </c>
      <c r="I7327" s="434">
        <v>24</v>
      </c>
      <c r="J7327" s="434">
        <v>0</v>
      </c>
      <c r="K7327" s="434">
        <v>1970</v>
      </c>
    </row>
    <row r="7328" spans="1:11" x14ac:dyDescent="0.25">
      <c r="A7328" s="434">
        <v>257454000</v>
      </c>
      <c r="B7328" s="434">
        <v>3329927</v>
      </c>
      <c r="C7328" s="434" t="s">
        <v>59</v>
      </c>
      <c r="D7328" s="434" t="s">
        <v>13</v>
      </c>
      <c r="E7328" s="434">
        <v>0</v>
      </c>
      <c r="F7328" s="434">
        <v>1496</v>
      </c>
      <c r="G7328" s="434">
        <v>500</v>
      </c>
      <c r="H7328" s="434">
        <v>496</v>
      </c>
      <c r="I7328" s="434">
        <v>27.49</v>
      </c>
      <c r="J7328" s="434">
        <v>0</v>
      </c>
      <c r="K7328" s="434">
        <v>1970</v>
      </c>
    </row>
    <row r="7329" spans="1:11" x14ac:dyDescent="0.25">
      <c r="A7329" s="434">
        <v>257454020</v>
      </c>
      <c r="B7329" s="434">
        <v>93147</v>
      </c>
      <c r="C7329" s="434" t="s">
        <v>59</v>
      </c>
      <c r="D7329" s="434" t="s">
        <v>13</v>
      </c>
      <c r="I7329" s="434">
        <v>9</v>
      </c>
      <c r="J7329" s="434">
        <v>0</v>
      </c>
      <c r="K7329" s="434">
        <v>1970</v>
      </c>
    </row>
    <row r="7330" spans="1:11" x14ac:dyDescent="0.25">
      <c r="A7330" s="434">
        <v>257454420</v>
      </c>
      <c r="B7330" s="434">
        <v>263321</v>
      </c>
      <c r="C7330" s="434" t="s">
        <v>59</v>
      </c>
      <c r="D7330" s="434" t="s">
        <v>13</v>
      </c>
      <c r="I7330" s="434">
        <v>10</v>
      </c>
      <c r="J7330" s="434">
        <v>0</v>
      </c>
      <c r="K7330" s="434">
        <v>1970</v>
      </c>
    </row>
    <row r="7331" spans="1:11" x14ac:dyDescent="0.25">
      <c r="A7331" s="434">
        <v>257454500</v>
      </c>
      <c r="B7331" s="434">
        <v>334011</v>
      </c>
      <c r="C7331" s="434" t="s">
        <v>59</v>
      </c>
      <c r="D7331" s="434" t="s">
        <v>13</v>
      </c>
      <c r="I7331" s="434">
        <v>9</v>
      </c>
    </row>
    <row r="7332" spans="1:11" hidden="1" x14ac:dyDescent="0.25">
      <c r="A7332" s="434">
        <v>257455000</v>
      </c>
      <c r="B7332" s="434">
        <v>155311</v>
      </c>
      <c r="C7332" s="434" t="s">
        <v>46</v>
      </c>
      <c r="D7332" s="434" t="s">
        <v>22</v>
      </c>
      <c r="G7332" s="434">
        <v>3300</v>
      </c>
      <c r="H7332" s="434">
        <v>2152</v>
      </c>
      <c r="I7332" s="434">
        <v>72</v>
      </c>
    </row>
    <row r="7333" spans="1:11" x14ac:dyDescent="0.25">
      <c r="A7333" s="434">
        <v>257455120</v>
      </c>
      <c r="B7333" s="434">
        <v>100004</v>
      </c>
      <c r="C7333" s="434" t="s">
        <v>59</v>
      </c>
      <c r="D7333" s="434" t="s">
        <v>13</v>
      </c>
      <c r="I7333" s="434">
        <v>11</v>
      </c>
    </row>
    <row r="7334" spans="1:11" hidden="1" x14ac:dyDescent="0.25">
      <c r="A7334" s="434">
        <v>257455900</v>
      </c>
      <c r="B7334" s="434">
        <v>2955640</v>
      </c>
      <c r="C7334" s="434" t="s">
        <v>54</v>
      </c>
      <c r="D7334" s="434" t="s">
        <v>13</v>
      </c>
      <c r="E7334" s="434">
        <v>0</v>
      </c>
      <c r="F7334" s="434">
        <v>1000</v>
      </c>
      <c r="G7334" s="434">
        <v>0</v>
      </c>
      <c r="H7334" s="434">
        <v>65</v>
      </c>
      <c r="I7334" s="434">
        <v>20</v>
      </c>
      <c r="J7334" s="434">
        <v>0</v>
      </c>
      <c r="K7334" s="434">
        <v>1970</v>
      </c>
    </row>
    <row r="7335" spans="1:11" x14ac:dyDescent="0.25">
      <c r="A7335" s="434">
        <v>257455920</v>
      </c>
      <c r="B7335" s="434">
        <v>293094</v>
      </c>
      <c r="C7335" s="434" t="s">
        <v>59</v>
      </c>
      <c r="D7335" s="434" t="s">
        <v>13</v>
      </c>
      <c r="I7335" s="434">
        <v>10</v>
      </c>
      <c r="J7335" s="434">
        <v>0</v>
      </c>
      <c r="K7335" s="434">
        <v>1970</v>
      </c>
    </row>
    <row r="7336" spans="1:11" x14ac:dyDescent="0.25">
      <c r="A7336" s="434">
        <v>257456500</v>
      </c>
      <c r="B7336" s="434">
        <v>3853955</v>
      </c>
      <c r="C7336" s="434" t="s">
        <v>59</v>
      </c>
      <c r="D7336" s="434" t="s">
        <v>17</v>
      </c>
      <c r="E7336" s="434">
        <v>10</v>
      </c>
      <c r="F7336" s="434">
        <v>346</v>
      </c>
      <c r="G7336" s="434">
        <v>0</v>
      </c>
      <c r="H7336" s="434">
        <v>320</v>
      </c>
      <c r="I7336" s="434">
        <v>35.17</v>
      </c>
      <c r="J7336" s="434">
        <v>0</v>
      </c>
      <c r="K7336" s="434">
        <v>1970</v>
      </c>
    </row>
    <row r="7337" spans="1:11" hidden="1" x14ac:dyDescent="0.25">
      <c r="A7337" s="434">
        <v>257456900</v>
      </c>
      <c r="B7337" s="434">
        <v>106192</v>
      </c>
      <c r="C7337" s="434" t="s">
        <v>42</v>
      </c>
      <c r="D7337" s="434" t="s">
        <v>17</v>
      </c>
      <c r="E7337" s="434">
        <v>11</v>
      </c>
      <c r="F7337" s="434">
        <v>607</v>
      </c>
      <c r="G7337" s="434">
        <v>215</v>
      </c>
      <c r="H7337" s="434">
        <v>622</v>
      </c>
      <c r="I7337" s="434">
        <v>49.02</v>
      </c>
      <c r="J7337" s="434">
        <v>0</v>
      </c>
      <c r="K7337" s="434">
        <v>1973</v>
      </c>
    </row>
    <row r="7338" spans="1:11" hidden="1" x14ac:dyDescent="0.25">
      <c r="A7338" s="434">
        <v>257457000</v>
      </c>
      <c r="B7338" s="434">
        <v>6462</v>
      </c>
      <c r="C7338" s="434" t="s">
        <v>31</v>
      </c>
      <c r="D7338" s="434" t="s">
        <v>33</v>
      </c>
      <c r="E7338" s="434">
        <v>16</v>
      </c>
      <c r="F7338" s="434">
        <v>11900</v>
      </c>
      <c r="G7338" s="434">
        <v>49850</v>
      </c>
      <c r="H7338" s="434">
        <v>37158</v>
      </c>
      <c r="I7338" s="434">
        <v>208.77199999999999</v>
      </c>
      <c r="J7338" s="434">
        <v>0</v>
      </c>
      <c r="K7338" s="434">
        <v>2010</v>
      </c>
    </row>
    <row r="7339" spans="1:11" x14ac:dyDescent="0.25">
      <c r="A7339" s="434">
        <v>257457600</v>
      </c>
      <c r="B7339" s="434">
        <v>909902</v>
      </c>
      <c r="C7339" s="434" t="s">
        <v>59</v>
      </c>
      <c r="D7339" s="434" t="s">
        <v>13</v>
      </c>
      <c r="I7339" s="434">
        <v>15</v>
      </c>
      <c r="J7339" s="434">
        <v>0</v>
      </c>
      <c r="K7339" s="434">
        <v>1970</v>
      </c>
    </row>
    <row r="7340" spans="1:11" x14ac:dyDescent="0.25">
      <c r="A7340" s="434">
        <v>257457620</v>
      </c>
      <c r="B7340" s="434">
        <v>529026</v>
      </c>
      <c r="C7340" s="434" t="s">
        <v>59</v>
      </c>
      <c r="D7340" s="434" t="s">
        <v>13</v>
      </c>
      <c r="I7340" s="434">
        <v>14</v>
      </c>
      <c r="J7340" s="434">
        <v>0</v>
      </c>
      <c r="K7340" s="434">
        <v>1970</v>
      </c>
    </row>
    <row r="7341" spans="1:11" x14ac:dyDescent="0.25">
      <c r="A7341" s="434">
        <v>257457700</v>
      </c>
      <c r="B7341" s="434">
        <v>1907998</v>
      </c>
      <c r="C7341" s="434" t="s">
        <v>59</v>
      </c>
      <c r="D7341" s="434" t="s">
        <v>13</v>
      </c>
      <c r="I7341" s="434">
        <v>13</v>
      </c>
      <c r="J7341" s="434">
        <v>0</v>
      </c>
      <c r="K7341" s="434">
        <v>1970</v>
      </c>
    </row>
    <row r="7342" spans="1:11" hidden="1" x14ac:dyDescent="0.25">
      <c r="A7342" s="434">
        <v>257457800</v>
      </c>
      <c r="B7342" s="434">
        <v>240703</v>
      </c>
      <c r="C7342" s="434" t="s">
        <v>61</v>
      </c>
      <c r="D7342" s="434" t="s">
        <v>13</v>
      </c>
      <c r="I7342" s="434">
        <v>16</v>
      </c>
      <c r="J7342" s="434">
        <v>0</v>
      </c>
      <c r="K7342" s="434">
        <v>1970</v>
      </c>
    </row>
    <row r="7343" spans="1:11" hidden="1" x14ac:dyDescent="0.25">
      <c r="A7343" s="434">
        <v>257458000</v>
      </c>
      <c r="B7343" s="434">
        <v>678858</v>
      </c>
      <c r="C7343" s="434" t="s">
        <v>46</v>
      </c>
      <c r="D7343" s="434" t="s">
        <v>22</v>
      </c>
      <c r="E7343" s="434">
        <v>12.5</v>
      </c>
      <c r="F7343" s="434">
        <v>10100</v>
      </c>
      <c r="G7343" s="434">
        <v>4800</v>
      </c>
      <c r="H7343" s="434">
        <v>5106</v>
      </c>
      <c r="I7343" s="434">
        <v>88.3</v>
      </c>
      <c r="J7343" s="434">
        <v>0</v>
      </c>
      <c r="K7343" s="434">
        <v>1970</v>
      </c>
    </row>
    <row r="7344" spans="1:11" x14ac:dyDescent="0.25">
      <c r="A7344" s="434">
        <v>257458120</v>
      </c>
      <c r="B7344" s="434">
        <v>343231</v>
      </c>
      <c r="C7344" s="434" t="s">
        <v>59</v>
      </c>
      <c r="D7344" s="434" t="s">
        <v>13</v>
      </c>
      <c r="I7344" s="434">
        <v>13</v>
      </c>
      <c r="J7344" s="434">
        <v>0</v>
      </c>
      <c r="K7344" s="434">
        <v>1970</v>
      </c>
    </row>
    <row r="7345" spans="1:11" x14ac:dyDescent="0.25">
      <c r="A7345" s="434">
        <v>257458320</v>
      </c>
      <c r="B7345" s="434">
        <v>513996</v>
      </c>
      <c r="C7345" s="434" t="s">
        <v>59</v>
      </c>
      <c r="D7345" s="434" t="s">
        <v>13</v>
      </c>
      <c r="I7345" s="434">
        <v>10</v>
      </c>
      <c r="J7345" s="434">
        <v>0</v>
      </c>
      <c r="K7345" s="434">
        <v>1970</v>
      </c>
    </row>
    <row r="7346" spans="1:11" x14ac:dyDescent="0.25">
      <c r="A7346" s="434">
        <v>257458500</v>
      </c>
      <c r="B7346" s="434">
        <v>2061668</v>
      </c>
      <c r="C7346" s="434" t="s">
        <v>59</v>
      </c>
      <c r="D7346" s="434" t="s">
        <v>13</v>
      </c>
      <c r="E7346" s="434">
        <v>0</v>
      </c>
      <c r="F7346" s="434">
        <v>0</v>
      </c>
      <c r="G7346" s="434">
        <v>0</v>
      </c>
      <c r="H7346" s="434">
        <v>124</v>
      </c>
      <c r="I7346" s="434">
        <v>21.07</v>
      </c>
      <c r="J7346" s="434">
        <v>0</v>
      </c>
      <c r="K7346" s="434">
        <v>1970</v>
      </c>
    </row>
    <row r="7347" spans="1:11" x14ac:dyDescent="0.25">
      <c r="A7347" s="434">
        <v>257458620</v>
      </c>
      <c r="B7347" s="434">
        <v>3498222</v>
      </c>
      <c r="C7347" s="434" t="s">
        <v>59</v>
      </c>
      <c r="D7347" s="434" t="s">
        <v>13</v>
      </c>
      <c r="I7347" s="434">
        <v>16</v>
      </c>
      <c r="J7347" s="434">
        <v>0</v>
      </c>
      <c r="K7347" s="434">
        <v>1970</v>
      </c>
    </row>
    <row r="7348" spans="1:11" x14ac:dyDescent="0.25">
      <c r="A7348" s="434">
        <v>257458720</v>
      </c>
      <c r="B7348" s="434">
        <v>909041</v>
      </c>
      <c r="C7348" s="434" t="s">
        <v>59</v>
      </c>
      <c r="D7348" s="434" t="s">
        <v>13</v>
      </c>
      <c r="I7348" s="434">
        <v>10</v>
      </c>
      <c r="J7348" s="434">
        <v>0</v>
      </c>
      <c r="K7348" s="434">
        <v>1970</v>
      </c>
    </row>
    <row r="7349" spans="1:11" x14ac:dyDescent="0.25">
      <c r="A7349" s="434">
        <v>257458800</v>
      </c>
      <c r="B7349" s="434">
        <v>551625</v>
      </c>
      <c r="C7349" s="434" t="s">
        <v>59</v>
      </c>
      <c r="D7349" s="434" t="s">
        <v>13</v>
      </c>
      <c r="E7349" s="434">
        <v>0</v>
      </c>
      <c r="F7349" s="434">
        <v>634</v>
      </c>
      <c r="G7349" s="434">
        <v>0</v>
      </c>
      <c r="H7349" s="434">
        <v>228</v>
      </c>
      <c r="I7349" s="434">
        <v>24.27</v>
      </c>
      <c r="J7349" s="434">
        <v>0</v>
      </c>
      <c r="K7349" s="434">
        <v>1970</v>
      </c>
    </row>
    <row r="7350" spans="1:11" x14ac:dyDescent="0.25">
      <c r="A7350" s="434">
        <v>257459500</v>
      </c>
      <c r="B7350" s="434">
        <v>3864273</v>
      </c>
      <c r="C7350" s="434" t="s">
        <v>59</v>
      </c>
      <c r="D7350" s="434" t="s">
        <v>13</v>
      </c>
      <c r="E7350" s="434">
        <v>0</v>
      </c>
      <c r="F7350" s="434">
        <v>399</v>
      </c>
      <c r="G7350" s="434">
        <v>0</v>
      </c>
      <c r="H7350" s="434">
        <v>130</v>
      </c>
      <c r="I7350" s="434">
        <v>23.8</v>
      </c>
      <c r="J7350" s="434">
        <v>0</v>
      </c>
      <c r="K7350" s="434">
        <v>1970</v>
      </c>
    </row>
    <row r="7351" spans="1:11" x14ac:dyDescent="0.25">
      <c r="A7351" s="434">
        <v>257459520</v>
      </c>
      <c r="B7351" s="434">
        <v>1079588</v>
      </c>
      <c r="C7351" s="434" t="s">
        <v>59</v>
      </c>
      <c r="D7351" s="434" t="s">
        <v>13</v>
      </c>
      <c r="I7351" s="434">
        <v>14</v>
      </c>
      <c r="J7351" s="434">
        <v>0</v>
      </c>
      <c r="K7351" s="434">
        <v>1970</v>
      </c>
    </row>
    <row r="7352" spans="1:11" x14ac:dyDescent="0.25">
      <c r="A7352" s="434">
        <v>257459700</v>
      </c>
      <c r="B7352" s="434">
        <v>295862</v>
      </c>
      <c r="C7352" s="434" t="s">
        <v>59</v>
      </c>
      <c r="D7352" s="434" t="s">
        <v>13</v>
      </c>
      <c r="I7352" s="434">
        <v>8</v>
      </c>
      <c r="J7352" s="434">
        <v>0</v>
      </c>
      <c r="K7352" s="434">
        <v>1970</v>
      </c>
    </row>
    <row r="7353" spans="1:11" x14ac:dyDescent="0.25">
      <c r="A7353" s="434">
        <v>257460500</v>
      </c>
      <c r="B7353" s="434">
        <v>1788934</v>
      </c>
      <c r="C7353" s="434" t="s">
        <v>59</v>
      </c>
      <c r="D7353" s="434" t="s">
        <v>13</v>
      </c>
      <c r="E7353" s="434">
        <v>12</v>
      </c>
      <c r="F7353" s="434">
        <v>824</v>
      </c>
      <c r="G7353" s="434">
        <v>0</v>
      </c>
      <c r="H7353" s="434">
        <v>308</v>
      </c>
      <c r="I7353" s="434">
        <v>27.51</v>
      </c>
      <c r="J7353" s="434">
        <v>0</v>
      </c>
      <c r="K7353" s="434">
        <v>1970</v>
      </c>
    </row>
    <row r="7354" spans="1:11" x14ac:dyDescent="0.25">
      <c r="A7354" s="434">
        <v>257460800</v>
      </c>
      <c r="B7354" s="434">
        <v>123469</v>
      </c>
      <c r="C7354" s="434" t="s">
        <v>59</v>
      </c>
      <c r="D7354" s="434" t="s">
        <v>13</v>
      </c>
      <c r="I7354" s="434">
        <v>10</v>
      </c>
      <c r="J7354" s="434">
        <v>0</v>
      </c>
      <c r="K7354" s="434">
        <v>1970</v>
      </c>
    </row>
    <row r="7355" spans="1:11" x14ac:dyDescent="0.25">
      <c r="A7355" s="434">
        <v>257460920</v>
      </c>
      <c r="B7355" s="434">
        <v>157886</v>
      </c>
      <c r="C7355" s="434" t="s">
        <v>59</v>
      </c>
      <c r="D7355" s="434" t="s">
        <v>13</v>
      </c>
      <c r="I7355" s="434">
        <v>2</v>
      </c>
    </row>
    <row r="7356" spans="1:11" hidden="1" x14ac:dyDescent="0.25">
      <c r="A7356" s="434">
        <v>257461000</v>
      </c>
      <c r="B7356" s="434">
        <v>1328925</v>
      </c>
      <c r="C7356" s="434" t="s">
        <v>46</v>
      </c>
      <c r="D7356" s="434" t="s">
        <v>22</v>
      </c>
      <c r="E7356" s="434">
        <v>18</v>
      </c>
      <c r="F7356" s="434">
        <v>21400</v>
      </c>
      <c r="G7356" s="434">
        <v>3726</v>
      </c>
      <c r="H7356" s="434">
        <v>6455</v>
      </c>
      <c r="I7356" s="434">
        <v>92</v>
      </c>
      <c r="J7356" s="434">
        <v>0</v>
      </c>
      <c r="K7356" s="434">
        <v>2010</v>
      </c>
    </row>
    <row r="7357" spans="1:11" x14ac:dyDescent="0.25">
      <c r="A7357" s="434">
        <v>257461500</v>
      </c>
      <c r="B7357" s="434">
        <v>543640</v>
      </c>
      <c r="C7357" s="434" t="s">
        <v>59</v>
      </c>
      <c r="D7357" s="434" t="s">
        <v>13</v>
      </c>
      <c r="I7357" s="434">
        <v>20</v>
      </c>
      <c r="J7357" s="434">
        <v>0</v>
      </c>
      <c r="K7357" s="434">
        <v>1970</v>
      </c>
    </row>
    <row r="7358" spans="1:11" x14ac:dyDescent="0.25">
      <c r="A7358" s="434">
        <v>257461520</v>
      </c>
      <c r="B7358" s="434">
        <v>69223</v>
      </c>
      <c r="C7358" s="434" t="s">
        <v>59</v>
      </c>
      <c r="D7358" s="434" t="s">
        <v>13</v>
      </c>
      <c r="I7358" s="434">
        <v>10</v>
      </c>
      <c r="J7358" s="434">
        <v>0</v>
      </c>
      <c r="K7358" s="434">
        <v>1970</v>
      </c>
    </row>
    <row r="7359" spans="1:11" x14ac:dyDescent="0.25">
      <c r="A7359" s="434">
        <v>257461720</v>
      </c>
      <c r="B7359" s="434">
        <v>208803</v>
      </c>
      <c r="C7359" s="434" t="s">
        <v>59</v>
      </c>
      <c r="D7359" s="434" t="s">
        <v>13</v>
      </c>
      <c r="I7359" s="434">
        <v>9</v>
      </c>
      <c r="J7359" s="434">
        <v>0</v>
      </c>
      <c r="K7359" s="434">
        <v>1970</v>
      </c>
    </row>
    <row r="7360" spans="1:11" x14ac:dyDescent="0.25">
      <c r="A7360" s="434">
        <v>257462500</v>
      </c>
      <c r="B7360" s="434">
        <v>685881</v>
      </c>
      <c r="C7360" s="434" t="s">
        <v>59</v>
      </c>
      <c r="D7360" s="434" t="s">
        <v>13</v>
      </c>
      <c r="E7360" s="434">
        <v>0</v>
      </c>
      <c r="F7360" s="434">
        <v>0</v>
      </c>
      <c r="G7360" s="434">
        <v>0</v>
      </c>
      <c r="H7360" s="434">
        <v>104</v>
      </c>
      <c r="I7360" s="434">
        <v>21.37</v>
      </c>
      <c r="J7360" s="434">
        <v>0</v>
      </c>
      <c r="K7360" s="434">
        <v>1970</v>
      </c>
    </row>
    <row r="7361" spans="1:11" hidden="1" x14ac:dyDescent="0.25">
      <c r="A7361" s="434">
        <v>257463000</v>
      </c>
      <c r="B7361" s="434">
        <v>1203797</v>
      </c>
      <c r="C7361" s="434" t="s">
        <v>46</v>
      </c>
      <c r="D7361" s="434" t="s">
        <v>22</v>
      </c>
      <c r="E7361" s="434">
        <v>17.5</v>
      </c>
      <c r="F7361" s="434">
        <v>24112</v>
      </c>
      <c r="G7361" s="434">
        <v>5000</v>
      </c>
      <c r="H7361" s="434">
        <v>8053</v>
      </c>
      <c r="I7361" s="434">
        <v>95</v>
      </c>
      <c r="J7361" s="434">
        <v>0</v>
      </c>
      <c r="K7361" s="434">
        <v>2010</v>
      </c>
    </row>
    <row r="7362" spans="1:11" x14ac:dyDescent="0.25">
      <c r="A7362" s="434">
        <v>257463220</v>
      </c>
      <c r="B7362" s="434">
        <v>92661</v>
      </c>
      <c r="C7362" s="434" t="s">
        <v>59</v>
      </c>
      <c r="D7362" s="434" t="s">
        <v>13</v>
      </c>
      <c r="I7362" s="434">
        <v>9</v>
      </c>
      <c r="J7362" s="434">
        <v>0</v>
      </c>
      <c r="K7362" s="434">
        <v>1970</v>
      </c>
    </row>
    <row r="7363" spans="1:11" x14ac:dyDescent="0.25">
      <c r="A7363" s="434">
        <v>257463500</v>
      </c>
      <c r="B7363" s="434">
        <v>3932052</v>
      </c>
      <c r="C7363" s="434" t="s">
        <v>59</v>
      </c>
      <c r="D7363" s="434" t="s">
        <v>13</v>
      </c>
      <c r="E7363" s="434">
        <v>10.5</v>
      </c>
      <c r="F7363" s="434">
        <v>403</v>
      </c>
      <c r="G7363" s="434">
        <v>100</v>
      </c>
      <c r="H7363" s="434">
        <v>184</v>
      </c>
      <c r="I7363" s="434">
        <v>26</v>
      </c>
      <c r="J7363" s="434">
        <v>0</v>
      </c>
      <c r="K7363" s="434">
        <v>1970</v>
      </c>
    </row>
    <row r="7364" spans="1:11" hidden="1" x14ac:dyDescent="0.25">
      <c r="A7364" s="434">
        <v>257464000</v>
      </c>
      <c r="B7364" s="434">
        <v>21078</v>
      </c>
      <c r="C7364" s="434" t="s">
        <v>16</v>
      </c>
      <c r="D7364" s="434" t="s">
        <v>33</v>
      </c>
      <c r="E7364" s="434">
        <v>15</v>
      </c>
      <c r="F7364" s="434">
        <v>19620</v>
      </c>
      <c r="G7364" s="434">
        <v>119456</v>
      </c>
      <c r="H7364" s="434">
        <v>65830</v>
      </c>
      <c r="I7364" s="434">
        <v>249.99</v>
      </c>
      <c r="J7364" s="434">
        <v>131355</v>
      </c>
      <c r="K7364" s="434">
        <v>2010</v>
      </c>
    </row>
    <row r="7365" spans="1:11" x14ac:dyDescent="0.25">
      <c r="A7365" s="434">
        <v>257464600</v>
      </c>
      <c r="B7365" s="434">
        <v>75785</v>
      </c>
      <c r="C7365" s="434" t="s">
        <v>59</v>
      </c>
      <c r="D7365" s="434" t="s">
        <v>13</v>
      </c>
      <c r="I7365" s="434">
        <v>12</v>
      </c>
      <c r="J7365" s="434">
        <v>0</v>
      </c>
      <c r="K7365" s="434">
        <v>1970</v>
      </c>
    </row>
    <row r="7366" spans="1:11" x14ac:dyDescent="0.25">
      <c r="A7366" s="434">
        <v>257464800</v>
      </c>
      <c r="B7366" s="434">
        <v>779237</v>
      </c>
      <c r="C7366" s="434" t="s">
        <v>59</v>
      </c>
      <c r="D7366" s="434" t="s">
        <v>13</v>
      </c>
      <c r="I7366" s="434">
        <v>10</v>
      </c>
      <c r="J7366" s="434">
        <v>0</v>
      </c>
      <c r="K7366" s="434">
        <v>1970</v>
      </c>
    </row>
    <row r="7367" spans="1:11" hidden="1" x14ac:dyDescent="0.25">
      <c r="A7367" s="434">
        <v>257465000</v>
      </c>
      <c r="B7367" s="434">
        <v>168021</v>
      </c>
      <c r="C7367" s="434" t="s">
        <v>42</v>
      </c>
      <c r="D7367" s="434" t="s">
        <v>29</v>
      </c>
      <c r="E7367" s="434">
        <v>17</v>
      </c>
      <c r="F7367" s="434">
        <v>16800</v>
      </c>
      <c r="G7367" s="434">
        <v>3258</v>
      </c>
      <c r="H7367" s="434">
        <v>27164</v>
      </c>
      <c r="I7367" s="434">
        <v>160.33000000000001</v>
      </c>
      <c r="K7367" s="434">
        <v>2019</v>
      </c>
    </row>
    <row r="7368" spans="1:11" x14ac:dyDescent="0.25">
      <c r="A7368" s="434">
        <v>257465500</v>
      </c>
      <c r="B7368" s="434">
        <v>2635278</v>
      </c>
      <c r="C7368" s="434" t="s">
        <v>59</v>
      </c>
      <c r="D7368" s="434" t="s">
        <v>17</v>
      </c>
      <c r="E7368" s="434">
        <v>12.5</v>
      </c>
      <c r="F7368" s="434">
        <v>662</v>
      </c>
      <c r="G7368" s="434">
        <v>240</v>
      </c>
      <c r="H7368" s="434">
        <v>293</v>
      </c>
      <c r="I7368" s="434">
        <v>33.08</v>
      </c>
      <c r="J7368" s="434">
        <v>0</v>
      </c>
      <c r="K7368" s="434">
        <v>1970</v>
      </c>
    </row>
    <row r="7369" spans="1:11" hidden="1" x14ac:dyDescent="0.25">
      <c r="A7369" s="434">
        <v>257465800</v>
      </c>
      <c r="B7369" s="434">
        <v>3005535</v>
      </c>
      <c r="C7369" s="434" t="s">
        <v>61</v>
      </c>
      <c r="D7369" s="434" t="s">
        <v>13</v>
      </c>
      <c r="I7369" s="434">
        <v>15</v>
      </c>
    </row>
    <row r="7370" spans="1:11" hidden="1" x14ac:dyDescent="0.25">
      <c r="A7370" s="434">
        <v>257467000</v>
      </c>
      <c r="B7370" s="434">
        <v>2516496</v>
      </c>
      <c r="C7370" s="434" t="s">
        <v>48</v>
      </c>
      <c r="D7370" s="434" t="s">
        <v>13</v>
      </c>
      <c r="F7370" s="434">
        <v>790</v>
      </c>
      <c r="H7370" s="434">
        <v>148</v>
      </c>
      <c r="I7370" s="434">
        <v>22.6</v>
      </c>
      <c r="K7370" s="434">
        <v>1995</v>
      </c>
    </row>
    <row r="7371" spans="1:11" x14ac:dyDescent="0.25">
      <c r="A7371" s="434">
        <v>257467020</v>
      </c>
      <c r="B7371" s="434">
        <v>419971</v>
      </c>
      <c r="C7371" s="434" t="s">
        <v>59</v>
      </c>
      <c r="D7371" s="434" t="s">
        <v>13</v>
      </c>
      <c r="I7371" s="434">
        <v>10</v>
      </c>
      <c r="J7371" s="434">
        <v>0</v>
      </c>
      <c r="K7371" s="434">
        <v>1970</v>
      </c>
    </row>
    <row r="7372" spans="1:11" x14ac:dyDescent="0.25">
      <c r="A7372" s="434">
        <v>257467220</v>
      </c>
      <c r="B7372" s="434">
        <v>469784</v>
      </c>
      <c r="C7372" s="434" t="s">
        <v>59</v>
      </c>
      <c r="D7372" s="434" t="s">
        <v>13</v>
      </c>
      <c r="I7372" s="434">
        <v>10</v>
      </c>
      <c r="J7372" s="434">
        <v>0</v>
      </c>
      <c r="K7372" s="434">
        <v>1970</v>
      </c>
    </row>
    <row r="7373" spans="1:11" hidden="1" x14ac:dyDescent="0.25">
      <c r="A7373" s="434">
        <v>257468000</v>
      </c>
      <c r="B7373" s="434">
        <v>1343791</v>
      </c>
      <c r="C7373" s="434" t="s">
        <v>46</v>
      </c>
      <c r="D7373" s="434" t="s">
        <v>22</v>
      </c>
      <c r="E7373" s="434">
        <v>18.899999999999999</v>
      </c>
      <c r="F7373" s="434">
        <v>24112</v>
      </c>
      <c r="G7373" s="434">
        <v>4900</v>
      </c>
      <c r="H7373" s="434">
        <v>8053</v>
      </c>
      <c r="I7373" s="434">
        <v>95</v>
      </c>
      <c r="J7373" s="434">
        <v>0</v>
      </c>
      <c r="K7373" s="434">
        <v>2010</v>
      </c>
    </row>
    <row r="7374" spans="1:11" x14ac:dyDescent="0.25">
      <c r="A7374" s="434">
        <v>257468320</v>
      </c>
      <c r="B7374" s="434">
        <v>311933</v>
      </c>
      <c r="C7374" s="434" t="s">
        <v>59</v>
      </c>
      <c r="D7374" s="434" t="s">
        <v>13</v>
      </c>
      <c r="I7374" s="434">
        <v>11</v>
      </c>
      <c r="J7374" s="434">
        <v>0</v>
      </c>
      <c r="K7374" s="434">
        <v>1970</v>
      </c>
    </row>
    <row r="7375" spans="1:11" x14ac:dyDescent="0.25">
      <c r="A7375" s="434">
        <v>257468420</v>
      </c>
      <c r="B7375" s="434">
        <v>87712</v>
      </c>
      <c r="C7375" s="434" t="s">
        <v>59</v>
      </c>
      <c r="D7375" s="434" t="s">
        <v>13</v>
      </c>
      <c r="I7375" s="434">
        <v>10</v>
      </c>
    </row>
    <row r="7376" spans="1:11" x14ac:dyDescent="0.25">
      <c r="A7376" s="434">
        <v>257469320</v>
      </c>
      <c r="B7376" s="434">
        <v>314322</v>
      </c>
      <c r="C7376" s="434" t="s">
        <v>59</v>
      </c>
      <c r="D7376" s="434" t="s">
        <v>13</v>
      </c>
      <c r="I7376" s="434">
        <v>12</v>
      </c>
      <c r="J7376" s="434">
        <v>0</v>
      </c>
      <c r="K7376" s="434">
        <v>1970</v>
      </c>
    </row>
    <row r="7377" spans="1:11" x14ac:dyDescent="0.25">
      <c r="A7377" s="434">
        <v>257469520</v>
      </c>
      <c r="B7377" s="434">
        <v>57149</v>
      </c>
      <c r="C7377" s="434" t="s">
        <v>59</v>
      </c>
      <c r="D7377" s="434" t="s">
        <v>13</v>
      </c>
      <c r="I7377" s="434">
        <v>14</v>
      </c>
    </row>
    <row r="7378" spans="1:11" x14ac:dyDescent="0.25">
      <c r="A7378" s="434">
        <v>257469820</v>
      </c>
      <c r="B7378" s="434">
        <v>602068</v>
      </c>
      <c r="C7378" s="434" t="s">
        <v>59</v>
      </c>
      <c r="D7378" s="434" t="s">
        <v>13</v>
      </c>
      <c r="I7378" s="434">
        <v>10</v>
      </c>
      <c r="J7378" s="434">
        <v>0</v>
      </c>
      <c r="K7378" s="434">
        <v>1970</v>
      </c>
    </row>
    <row r="7379" spans="1:11" hidden="1" x14ac:dyDescent="0.25">
      <c r="A7379" s="434">
        <v>257470000</v>
      </c>
      <c r="B7379" s="434">
        <v>17263</v>
      </c>
      <c r="C7379" s="434" t="s">
        <v>31</v>
      </c>
      <c r="D7379" s="434" t="s">
        <v>25</v>
      </c>
      <c r="E7379" s="434">
        <v>12.4</v>
      </c>
      <c r="F7379" s="434">
        <v>2998</v>
      </c>
      <c r="G7379" s="434">
        <v>8043</v>
      </c>
      <c r="H7379" s="434">
        <v>5629</v>
      </c>
      <c r="I7379" s="434">
        <v>108.23</v>
      </c>
      <c r="K7379" s="434">
        <v>2010</v>
      </c>
    </row>
    <row r="7380" spans="1:11" x14ac:dyDescent="0.25">
      <c r="A7380" s="434">
        <v>257470500</v>
      </c>
      <c r="B7380" s="434">
        <v>2390215</v>
      </c>
      <c r="C7380" s="434" t="s">
        <v>59</v>
      </c>
      <c r="D7380" s="434" t="s">
        <v>13</v>
      </c>
      <c r="I7380" s="434">
        <v>22</v>
      </c>
      <c r="J7380" s="434">
        <v>0</v>
      </c>
      <c r="K7380" s="434">
        <v>1970</v>
      </c>
    </row>
    <row r="7381" spans="1:11" hidden="1" x14ac:dyDescent="0.25">
      <c r="A7381" s="434">
        <v>257471500</v>
      </c>
      <c r="B7381" s="434">
        <v>1321228</v>
      </c>
      <c r="C7381" s="434" t="s">
        <v>56</v>
      </c>
      <c r="D7381" s="434" t="s">
        <v>17</v>
      </c>
      <c r="E7381" s="434">
        <v>16</v>
      </c>
      <c r="F7381" s="434">
        <v>3000</v>
      </c>
      <c r="G7381" s="434">
        <v>850</v>
      </c>
      <c r="H7381" s="434">
        <v>2052</v>
      </c>
      <c r="I7381" s="434">
        <v>63.8</v>
      </c>
      <c r="J7381" s="434">
        <v>0</v>
      </c>
      <c r="K7381" s="434">
        <v>1988</v>
      </c>
    </row>
    <row r="7382" spans="1:11" hidden="1" x14ac:dyDescent="0.25">
      <c r="A7382" s="434">
        <v>257471900</v>
      </c>
      <c r="B7382" s="434">
        <v>253834</v>
      </c>
      <c r="C7382" s="434" t="s">
        <v>56</v>
      </c>
      <c r="D7382" s="434" t="s">
        <v>13</v>
      </c>
      <c r="H7382" s="434">
        <v>201</v>
      </c>
      <c r="I7382" s="434">
        <v>30</v>
      </c>
      <c r="K7382" s="434">
        <v>1997</v>
      </c>
    </row>
    <row r="7383" spans="1:11" hidden="1" x14ac:dyDescent="0.25">
      <c r="A7383" s="434">
        <v>257472000</v>
      </c>
      <c r="B7383" s="434">
        <v>1614019</v>
      </c>
      <c r="C7383" s="434" t="s">
        <v>46</v>
      </c>
      <c r="D7383" s="434" t="s">
        <v>22</v>
      </c>
      <c r="E7383" s="434">
        <v>15</v>
      </c>
      <c r="F7383" s="434">
        <v>9942</v>
      </c>
      <c r="G7383" s="434">
        <v>5066</v>
      </c>
      <c r="H7383" s="434">
        <v>5197</v>
      </c>
      <c r="I7383" s="434">
        <v>94.2</v>
      </c>
      <c r="J7383" s="434">
        <v>0</v>
      </c>
      <c r="K7383" s="434">
        <v>2015</v>
      </c>
    </row>
    <row r="7384" spans="1:11" x14ac:dyDescent="0.25">
      <c r="A7384" s="434">
        <v>257472700</v>
      </c>
      <c r="B7384" s="434">
        <v>151307</v>
      </c>
      <c r="C7384" s="434" t="s">
        <v>59</v>
      </c>
      <c r="D7384" s="434" t="s">
        <v>13</v>
      </c>
      <c r="I7384" s="434">
        <v>9</v>
      </c>
      <c r="J7384" s="434">
        <v>0</v>
      </c>
      <c r="K7384" s="434">
        <v>1970</v>
      </c>
    </row>
    <row r="7385" spans="1:11" hidden="1" x14ac:dyDescent="0.25">
      <c r="A7385" s="434">
        <v>257473000</v>
      </c>
      <c r="B7385" s="434">
        <v>2080115</v>
      </c>
      <c r="C7385" s="434" t="s">
        <v>39</v>
      </c>
      <c r="D7385" s="434" t="s">
        <v>17</v>
      </c>
      <c r="E7385" s="434">
        <v>33</v>
      </c>
      <c r="F7385" s="434">
        <v>2160</v>
      </c>
      <c r="G7385" s="434">
        <v>20</v>
      </c>
      <c r="H7385" s="434">
        <v>369</v>
      </c>
      <c r="I7385" s="434">
        <v>35</v>
      </c>
      <c r="J7385" s="434">
        <v>0</v>
      </c>
      <c r="K7385" s="434">
        <v>2010</v>
      </c>
    </row>
    <row r="7386" spans="1:11" x14ac:dyDescent="0.25">
      <c r="A7386" s="434">
        <v>257473920</v>
      </c>
      <c r="B7386" s="434">
        <v>310611</v>
      </c>
      <c r="C7386" s="434" t="s">
        <v>59</v>
      </c>
      <c r="D7386" s="434" t="s">
        <v>13</v>
      </c>
      <c r="I7386" s="434">
        <v>10</v>
      </c>
      <c r="J7386" s="434">
        <v>0</v>
      </c>
      <c r="K7386" s="434">
        <v>1970</v>
      </c>
    </row>
    <row r="7387" spans="1:11" x14ac:dyDescent="0.25">
      <c r="A7387" s="434">
        <v>257474600</v>
      </c>
      <c r="B7387" s="434">
        <v>245493</v>
      </c>
      <c r="C7387" s="434" t="s">
        <v>59</v>
      </c>
      <c r="D7387" s="434" t="s">
        <v>13</v>
      </c>
      <c r="I7387" s="434">
        <v>11</v>
      </c>
      <c r="J7387" s="434">
        <v>0</v>
      </c>
      <c r="K7387" s="434">
        <v>1970</v>
      </c>
    </row>
    <row r="7388" spans="1:11" hidden="1" x14ac:dyDescent="0.25">
      <c r="A7388" s="434">
        <v>257475000</v>
      </c>
      <c r="B7388" s="434">
        <v>818149</v>
      </c>
      <c r="C7388" s="434" t="s">
        <v>46</v>
      </c>
      <c r="D7388" s="434" t="s">
        <v>22</v>
      </c>
      <c r="E7388" s="434">
        <v>14.5</v>
      </c>
      <c r="F7388" s="434">
        <v>6400</v>
      </c>
      <c r="G7388" s="434">
        <v>4000</v>
      </c>
      <c r="H7388" s="434">
        <v>3129</v>
      </c>
      <c r="I7388" s="434">
        <v>78.599999999999994</v>
      </c>
      <c r="J7388" s="434">
        <v>0</v>
      </c>
      <c r="K7388" s="434">
        <v>2010</v>
      </c>
    </row>
    <row r="7389" spans="1:11" x14ac:dyDescent="0.25">
      <c r="A7389" s="434">
        <v>257475120</v>
      </c>
      <c r="B7389" s="434">
        <v>2733127</v>
      </c>
      <c r="C7389" s="434" t="s">
        <v>59</v>
      </c>
      <c r="D7389" s="434" t="s">
        <v>13</v>
      </c>
      <c r="I7389" s="434">
        <v>12</v>
      </c>
    </row>
    <row r="7390" spans="1:11" x14ac:dyDescent="0.25">
      <c r="A7390" s="434">
        <v>257475500</v>
      </c>
      <c r="B7390" s="434">
        <v>2499884</v>
      </c>
      <c r="C7390" s="434" t="s">
        <v>59</v>
      </c>
      <c r="D7390" s="434" t="s">
        <v>13</v>
      </c>
      <c r="E7390" s="434">
        <v>10</v>
      </c>
      <c r="F7390" s="434">
        <v>294</v>
      </c>
      <c r="G7390" s="434">
        <v>0</v>
      </c>
      <c r="H7390" s="434">
        <v>134</v>
      </c>
      <c r="I7390" s="434">
        <v>21.2</v>
      </c>
      <c r="J7390" s="434">
        <v>0</v>
      </c>
      <c r="K7390" s="434">
        <v>1970</v>
      </c>
    </row>
    <row r="7391" spans="1:11" x14ac:dyDescent="0.25">
      <c r="A7391" s="434">
        <v>257476220</v>
      </c>
      <c r="B7391" s="434">
        <v>536735</v>
      </c>
      <c r="C7391" s="434" t="s">
        <v>59</v>
      </c>
      <c r="D7391" s="434" t="s">
        <v>13</v>
      </c>
      <c r="I7391" s="434">
        <v>10</v>
      </c>
      <c r="J7391" s="434">
        <v>0</v>
      </c>
      <c r="K7391" s="434">
        <v>1970</v>
      </c>
    </row>
    <row r="7392" spans="1:11" x14ac:dyDescent="0.25">
      <c r="A7392" s="434">
        <v>257476420</v>
      </c>
      <c r="B7392" s="434">
        <v>704591</v>
      </c>
      <c r="C7392" s="434" t="s">
        <v>59</v>
      </c>
      <c r="D7392" s="434" t="s">
        <v>13</v>
      </c>
      <c r="I7392" s="434">
        <v>10</v>
      </c>
      <c r="J7392" s="434">
        <v>0</v>
      </c>
      <c r="K7392" s="434">
        <v>1970</v>
      </c>
    </row>
    <row r="7393" spans="1:11" x14ac:dyDescent="0.25">
      <c r="A7393" s="434">
        <v>257476500</v>
      </c>
      <c r="B7393" s="434">
        <v>2398526</v>
      </c>
      <c r="C7393" s="434" t="s">
        <v>59</v>
      </c>
      <c r="D7393" s="434" t="s">
        <v>17</v>
      </c>
      <c r="E7393" s="434">
        <v>0</v>
      </c>
      <c r="F7393" s="434">
        <v>1200</v>
      </c>
      <c r="G7393" s="434">
        <v>0</v>
      </c>
      <c r="H7393" s="434">
        <v>598</v>
      </c>
      <c r="I7393" s="434">
        <v>42</v>
      </c>
      <c r="J7393" s="434">
        <v>0</v>
      </c>
      <c r="K7393" s="434">
        <v>1970</v>
      </c>
    </row>
    <row r="7394" spans="1:11" x14ac:dyDescent="0.25">
      <c r="A7394" s="434">
        <v>257476600</v>
      </c>
      <c r="B7394" s="434">
        <v>56975</v>
      </c>
      <c r="C7394" s="434" t="s">
        <v>59</v>
      </c>
      <c r="D7394" s="434" t="s">
        <v>13</v>
      </c>
      <c r="I7394" s="434">
        <v>10</v>
      </c>
      <c r="J7394" s="434">
        <v>0</v>
      </c>
      <c r="K7394" s="434">
        <v>1970</v>
      </c>
    </row>
    <row r="7395" spans="1:11" x14ac:dyDescent="0.25">
      <c r="A7395" s="434">
        <v>257476800</v>
      </c>
      <c r="B7395" s="434">
        <v>1180432</v>
      </c>
      <c r="C7395" s="434" t="s">
        <v>59</v>
      </c>
      <c r="D7395" s="434" t="s">
        <v>13</v>
      </c>
      <c r="I7395" s="434">
        <v>13</v>
      </c>
      <c r="J7395" s="434">
        <v>0</v>
      </c>
      <c r="K7395" s="434">
        <v>1970</v>
      </c>
    </row>
    <row r="7396" spans="1:11" hidden="1" x14ac:dyDescent="0.25">
      <c r="A7396" s="434">
        <v>257477000</v>
      </c>
      <c r="B7396" s="434">
        <v>67909</v>
      </c>
      <c r="C7396" s="434" t="s">
        <v>61</v>
      </c>
      <c r="D7396" s="434" t="s">
        <v>22</v>
      </c>
      <c r="E7396" s="434">
        <v>10.5</v>
      </c>
      <c r="F7396" s="434">
        <v>1714</v>
      </c>
      <c r="G7396" s="434">
        <v>3735</v>
      </c>
      <c r="H7396" s="434">
        <v>2446</v>
      </c>
      <c r="I7396" s="434">
        <v>87.99</v>
      </c>
      <c r="K7396" s="434">
        <v>1993</v>
      </c>
    </row>
    <row r="7397" spans="1:11" x14ac:dyDescent="0.25">
      <c r="A7397" s="434">
        <v>257477320</v>
      </c>
      <c r="B7397" s="434">
        <v>55062</v>
      </c>
      <c r="C7397" s="434" t="s">
        <v>59</v>
      </c>
      <c r="D7397" s="434" t="s">
        <v>13</v>
      </c>
      <c r="I7397" s="434">
        <v>13</v>
      </c>
      <c r="J7397" s="434">
        <v>0</v>
      </c>
      <c r="K7397" s="434">
        <v>1970</v>
      </c>
    </row>
    <row r="7398" spans="1:11" x14ac:dyDescent="0.25">
      <c r="A7398" s="434">
        <v>257478020</v>
      </c>
      <c r="B7398" s="434">
        <v>725133</v>
      </c>
      <c r="C7398" s="434" t="s">
        <v>59</v>
      </c>
      <c r="D7398" s="434" t="s">
        <v>13</v>
      </c>
      <c r="I7398" s="434">
        <v>10</v>
      </c>
      <c r="J7398" s="434">
        <v>0</v>
      </c>
      <c r="K7398" s="434">
        <v>1970</v>
      </c>
    </row>
    <row r="7399" spans="1:11" x14ac:dyDescent="0.25">
      <c r="A7399" s="434">
        <v>257478800</v>
      </c>
      <c r="B7399" s="434">
        <v>4138122</v>
      </c>
      <c r="C7399" s="434" t="s">
        <v>59</v>
      </c>
      <c r="D7399" s="434" t="s">
        <v>13</v>
      </c>
      <c r="I7399" s="434">
        <v>15</v>
      </c>
      <c r="J7399" s="434">
        <v>0</v>
      </c>
      <c r="K7399" s="434">
        <v>1970</v>
      </c>
    </row>
    <row r="7400" spans="1:11" x14ac:dyDescent="0.25">
      <c r="A7400" s="434">
        <v>257478820</v>
      </c>
      <c r="B7400" s="434">
        <v>343766</v>
      </c>
      <c r="C7400" s="434" t="s">
        <v>59</v>
      </c>
      <c r="D7400" s="434" t="s">
        <v>13</v>
      </c>
      <c r="I7400" s="434">
        <v>10</v>
      </c>
      <c r="J7400" s="434">
        <v>0</v>
      </c>
      <c r="K7400" s="434">
        <v>1970</v>
      </c>
    </row>
    <row r="7401" spans="1:11" x14ac:dyDescent="0.25">
      <c r="A7401" s="434">
        <v>257478920</v>
      </c>
      <c r="B7401" s="434">
        <v>15033</v>
      </c>
      <c r="C7401" s="434" t="s">
        <v>59</v>
      </c>
      <c r="D7401" s="434" t="s">
        <v>13</v>
      </c>
      <c r="I7401" s="434">
        <v>9</v>
      </c>
      <c r="J7401" s="434">
        <v>0</v>
      </c>
      <c r="K7401" s="434">
        <v>1970</v>
      </c>
    </row>
    <row r="7402" spans="1:11" hidden="1" x14ac:dyDescent="0.25">
      <c r="A7402" s="434">
        <v>257479000</v>
      </c>
      <c r="B7402" s="434">
        <v>767316</v>
      </c>
      <c r="C7402" s="434" t="s">
        <v>24</v>
      </c>
      <c r="D7402" s="434" t="s">
        <v>17</v>
      </c>
      <c r="E7402" s="434">
        <v>8</v>
      </c>
      <c r="F7402" s="434">
        <v>1164</v>
      </c>
      <c r="G7402" s="434">
        <v>547</v>
      </c>
      <c r="H7402" s="434">
        <v>1012</v>
      </c>
      <c r="I7402" s="434">
        <v>49.25</v>
      </c>
      <c r="J7402" s="434">
        <v>500</v>
      </c>
      <c r="K7402" s="434">
        <v>2010</v>
      </c>
    </row>
    <row r="7403" spans="1:11" hidden="1" x14ac:dyDescent="0.25">
      <c r="A7403" s="434">
        <v>257479500</v>
      </c>
      <c r="B7403" s="434">
        <v>877230</v>
      </c>
      <c r="C7403" s="434" t="s">
        <v>56</v>
      </c>
      <c r="D7403" s="434" t="s">
        <v>13</v>
      </c>
      <c r="I7403" s="434">
        <v>15</v>
      </c>
    </row>
    <row r="7404" spans="1:11" x14ac:dyDescent="0.25">
      <c r="A7404" s="434">
        <v>257479800</v>
      </c>
      <c r="B7404" s="434">
        <v>960107</v>
      </c>
      <c r="C7404" s="434" t="s">
        <v>59</v>
      </c>
      <c r="D7404" s="434" t="s">
        <v>13</v>
      </c>
      <c r="I7404" s="434">
        <v>10</v>
      </c>
      <c r="J7404" s="434">
        <v>0</v>
      </c>
      <c r="K7404" s="434">
        <v>1970</v>
      </c>
    </row>
    <row r="7405" spans="1:11" x14ac:dyDescent="0.25">
      <c r="A7405" s="434">
        <v>257479920</v>
      </c>
      <c r="B7405" s="434">
        <v>463275</v>
      </c>
      <c r="C7405" s="434" t="s">
        <v>59</v>
      </c>
      <c r="D7405" s="434" t="s">
        <v>13</v>
      </c>
      <c r="I7405" s="434">
        <v>11</v>
      </c>
      <c r="J7405" s="434">
        <v>0</v>
      </c>
      <c r="K7405" s="434">
        <v>1970</v>
      </c>
    </row>
    <row r="7406" spans="1:11" x14ac:dyDescent="0.25">
      <c r="A7406" s="434">
        <v>257480500</v>
      </c>
      <c r="B7406" s="434">
        <v>1084815</v>
      </c>
      <c r="C7406" s="434" t="s">
        <v>59</v>
      </c>
      <c r="D7406" s="434" t="s">
        <v>13</v>
      </c>
      <c r="E7406" s="434">
        <v>9</v>
      </c>
      <c r="F7406" s="434">
        <v>313</v>
      </c>
      <c r="G7406" s="434">
        <v>0</v>
      </c>
      <c r="H7406" s="434">
        <v>126</v>
      </c>
      <c r="I7406" s="434">
        <v>23.8</v>
      </c>
      <c r="J7406" s="434">
        <v>0</v>
      </c>
      <c r="K7406" s="434">
        <v>1970</v>
      </c>
    </row>
    <row r="7407" spans="1:11" x14ac:dyDescent="0.25">
      <c r="A7407" s="434">
        <v>257480600</v>
      </c>
      <c r="B7407" s="434">
        <v>1291836</v>
      </c>
      <c r="C7407" s="434" t="s">
        <v>59</v>
      </c>
      <c r="D7407" s="434" t="s">
        <v>13</v>
      </c>
      <c r="I7407" s="434">
        <v>13</v>
      </c>
      <c r="J7407" s="434">
        <v>0</v>
      </c>
      <c r="K7407" s="434">
        <v>1970</v>
      </c>
    </row>
    <row r="7408" spans="1:11" x14ac:dyDescent="0.25">
      <c r="A7408" s="434">
        <v>257482020</v>
      </c>
      <c r="B7408" s="434">
        <v>304555</v>
      </c>
      <c r="C7408" s="434" t="s">
        <v>59</v>
      </c>
      <c r="D7408" s="434" t="s">
        <v>13</v>
      </c>
      <c r="I7408" s="434">
        <v>11</v>
      </c>
      <c r="J7408" s="434">
        <v>0</v>
      </c>
      <c r="K7408" s="434">
        <v>1970</v>
      </c>
    </row>
    <row r="7409" spans="1:11" x14ac:dyDescent="0.25">
      <c r="A7409" s="434">
        <v>257482600</v>
      </c>
      <c r="B7409" s="434">
        <v>1636295</v>
      </c>
      <c r="C7409" s="434" t="s">
        <v>59</v>
      </c>
      <c r="D7409" s="434" t="s">
        <v>13</v>
      </c>
      <c r="I7409" s="434">
        <v>16</v>
      </c>
      <c r="J7409" s="434">
        <v>0</v>
      </c>
      <c r="K7409" s="434">
        <v>1970</v>
      </c>
    </row>
    <row r="7410" spans="1:11" x14ac:dyDescent="0.25">
      <c r="A7410" s="434">
        <v>257482720</v>
      </c>
      <c r="B7410" s="434">
        <v>714116</v>
      </c>
      <c r="C7410" s="434" t="s">
        <v>59</v>
      </c>
      <c r="D7410" s="434" t="s">
        <v>13</v>
      </c>
      <c r="I7410" s="434">
        <v>11</v>
      </c>
      <c r="J7410" s="434">
        <v>0</v>
      </c>
      <c r="K7410" s="434">
        <v>1970</v>
      </c>
    </row>
    <row r="7411" spans="1:11" x14ac:dyDescent="0.25">
      <c r="A7411" s="434">
        <v>257482800</v>
      </c>
      <c r="B7411" s="434">
        <v>101164</v>
      </c>
      <c r="C7411" s="434" t="s">
        <v>59</v>
      </c>
      <c r="D7411" s="434" t="s">
        <v>13</v>
      </c>
      <c r="I7411" s="434">
        <v>10</v>
      </c>
      <c r="J7411" s="434">
        <v>0</v>
      </c>
      <c r="K7411" s="434">
        <v>1970</v>
      </c>
    </row>
    <row r="7412" spans="1:11" x14ac:dyDescent="0.25">
      <c r="A7412" s="434">
        <v>257483220</v>
      </c>
      <c r="B7412" s="434">
        <v>354813</v>
      </c>
      <c r="C7412" s="434" t="s">
        <v>59</v>
      </c>
      <c r="D7412" s="434" t="s">
        <v>13</v>
      </c>
      <c r="I7412" s="434">
        <v>10</v>
      </c>
      <c r="J7412" s="434">
        <v>0</v>
      </c>
      <c r="K7412" s="434">
        <v>1970</v>
      </c>
    </row>
    <row r="7413" spans="1:11" x14ac:dyDescent="0.25">
      <c r="A7413" s="434">
        <v>257483620</v>
      </c>
      <c r="B7413" s="434">
        <v>2351031</v>
      </c>
      <c r="C7413" s="434" t="s">
        <v>59</v>
      </c>
      <c r="D7413" s="434" t="s">
        <v>13</v>
      </c>
      <c r="I7413" s="434">
        <v>11</v>
      </c>
      <c r="J7413" s="434">
        <v>0</v>
      </c>
      <c r="K7413" s="434">
        <v>1970</v>
      </c>
    </row>
    <row r="7414" spans="1:11" x14ac:dyDescent="0.25">
      <c r="A7414" s="434">
        <v>257483900</v>
      </c>
      <c r="B7414" s="434">
        <v>741977</v>
      </c>
      <c r="C7414" s="434" t="s">
        <v>59</v>
      </c>
      <c r="D7414" s="434" t="s">
        <v>13</v>
      </c>
      <c r="I7414" s="434">
        <v>11</v>
      </c>
      <c r="J7414" s="434">
        <v>0</v>
      </c>
      <c r="K7414" s="434">
        <v>1970</v>
      </c>
    </row>
    <row r="7415" spans="1:11" hidden="1" x14ac:dyDescent="0.25">
      <c r="A7415" s="434">
        <v>257484500</v>
      </c>
      <c r="B7415" s="434">
        <v>1897450</v>
      </c>
      <c r="C7415" s="434" t="s">
        <v>39</v>
      </c>
      <c r="D7415" s="434" t="s">
        <v>17</v>
      </c>
      <c r="E7415" s="434">
        <v>11.3</v>
      </c>
      <c r="F7415" s="434">
        <v>294</v>
      </c>
      <c r="G7415" s="434">
        <v>82</v>
      </c>
      <c r="H7415" s="434">
        <v>199</v>
      </c>
      <c r="I7415" s="434">
        <v>32.36</v>
      </c>
      <c r="J7415" s="434">
        <v>0</v>
      </c>
      <c r="K7415" s="434">
        <v>1959</v>
      </c>
    </row>
    <row r="7416" spans="1:11" x14ac:dyDescent="0.25">
      <c r="A7416" s="434">
        <v>257484700</v>
      </c>
      <c r="B7416" s="434">
        <v>603324</v>
      </c>
      <c r="C7416" s="434" t="s">
        <v>59</v>
      </c>
      <c r="D7416" s="434" t="s">
        <v>13</v>
      </c>
      <c r="I7416" s="434">
        <v>10</v>
      </c>
      <c r="J7416" s="434">
        <v>0</v>
      </c>
      <c r="K7416" s="434">
        <v>1970</v>
      </c>
    </row>
    <row r="7417" spans="1:11" x14ac:dyDescent="0.25">
      <c r="A7417" s="434">
        <v>257485020</v>
      </c>
      <c r="B7417" s="434">
        <v>111301</v>
      </c>
      <c r="C7417" s="434" t="s">
        <v>59</v>
      </c>
      <c r="D7417" s="434" t="s">
        <v>13</v>
      </c>
      <c r="I7417" s="434">
        <v>8</v>
      </c>
      <c r="J7417" s="434">
        <v>0</v>
      </c>
      <c r="K7417" s="434">
        <v>1970</v>
      </c>
    </row>
    <row r="7418" spans="1:11" x14ac:dyDescent="0.25">
      <c r="A7418" s="434">
        <v>257485320</v>
      </c>
      <c r="B7418" s="434">
        <v>135490</v>
      </c>
      <c r="C7418" s="434" t="s">
        <v>59</v>
      </c>
      <c r="D7418" s="434" t="s">
        <v>13</v>
      </c>
      <c r="I7418" s="434">
        <v>10</v>
      </c>
      <c r="J7418" s="434">
        <v>0</v>
      </c>
      <c r="K7418" s="434">
        <v>1970</v>
      </c>
    </row>
    <row r="7419" spans="1:11" x14ac:dyDescent="0.25">
      <c r="A7419" s="434">
        <v>257485500</v>
      </c>
      <c r="B7419" s="434">
        <v>64770</v>
      </c>
      <c r="C7419" s="434" t="s">
        <v>59</v>
      </c>
      <c r="D7419" s="434" t="s">
        <v>13</v>
      </c>
      <c r="I7419" s="434">
        <v>9</v>
      </c>
      <c r="J7419" s="434">
        <v>0</v>
      </c>
      <c r="K7419" s="434">
        <v>1970</v>
      </c>
    </row>
    <row r="7420" spans="1:11" x14ac:dyDescent="0.25">
      <c r="A7420" s="434">
        <v>257485600</v>
      </c>
      <c r="B7420" s="434">
        <v>4137464</v>
      </c>
      <c r="C7420" s="434" t="s">
        <v>59</v>
      </c>
      <c r="D7420" s="434" t="s">
        <v>13</v>
      </c>
      <c r="I7420" s="434">
        <v>18</v>
      </c>
      <c r="J7420" s="434">
        <v>0</v>
      </c>
      <c r="K7420" s="434">
        <v>1970</v>
      </c>
    </row>
    <row r="7421" spans="1:11" x14ac:dyDescent="0.25">
      <c r="A7421" s="434">
        <v>257485720</v>
      </c>
      <c r="B7421" s="434">
        <v>147156</v>
      </c>
      <c r="C7421" s="434" t="s">
        <v>59</v>
      </c>
      <c r="D7421" s="434" t="s">
        <v>13</v>
      </c>
      <c r="I7421" s="434">
        <v>11</v>
      </c>
      <c r="J7421" s="434">
        <v>0</v>
      </c>
      <c r="K7421" s="434">
        <v>1970</v>
      </c>
    </row>
    <row r="7422" spans="1:11" hidden="1" x14ac:dyDescent="0.25">
      <c r="A7422" s="434">
        <v>257485800</v>
      </c>
      <c r="B7422" s="434">
        <v>2562177</v>
      </c>
      <c r="C7422" s="434" t="s">
        <v>56</v>
      </c>
      <c r="D7422" s="434" t="s">
        <v>13</v>
      </c>
      <c r="I7422" s="434">
        <v>14</v>
      </c>
      <c r="J7422" s="434">
        <v>0</v>
      </c>
      <c r="K7422" s="434">
        <v>1970</v>
      </c>
    </row>
    <row r="7423" spans="1:11" x14ac:dyDescent="0.25">
      <c r="A7423" s="434">
        <v>257486020</v>
      </c>
      <c r="B7423" s="434">
        <v>2797552</v>
      </c>
      <c r="C7423" s="434" t="s">
        <v>59</v>
      </c>
      <c r="D7423" s="434" t="s">
        <v>13</v>
      </c>
      <c r="I7423" s="434">
        <v>15</v>
      </c>
      <c r="J7423" s="434">
        <v>0</v>
      </c>
      <c r="K7423" s="434">
        <v>1970</v>
      </c>
    </row>
    <row r="7424" spans="1:11" x14ac:dyDescent="0.25">
      <c r="A7424" s="434">
        <v>257486520</v>
      </c>
      <c r="B7424" s="434">
        <v>355728</v>
      </c>
      <c r="C7424" s="434" t="s">
        <v>59</v>
      </c>
      <c r="D7424" s="434" t="s">
        <v>13</v>
      </c>
      <c r="I7424" s="434">
        <v>10</v>
      </c>
      <c r="J7424" s="434">
        <v>0</v>
      </c>
      <c r="K7424" s="434">
        <v>1970</v>
      </c>
    </row>
    <row r="7425" spans="1:11" x14ac:dyDescent="0.25">
      <c r="A7425" s="434">
        <v>257486720</v>
      </c>
      <c r="B7425" s="434">
        <v>525765</v>
      </c>
      <c r="C7425" s="434" t="s">
        <v>59</v>
      </c>
      <c r="D7425" s="434" t="s">
        <v>13</v>
      </c>
      <c r="I7425" s="434">
        <v>10</v>
      </c>
      <c r="J7425" s="434">
        <v>0</v>
      </c>
      <c r="K7425" s="434">
        <v>1970</v>
      </c>
    </row>
    <row r="7426" spans="1:11" hidden="1" x14ac:dyDescent="0.25">
      <c r="A7426" s="434">
        <v>257487600</v>
      </c>
      <c r="B7426" s="434">
        <v>2596169</v>
      </c>
      <c r="C7426" s="434" t="s">
        <v>61</v>
      </c>
      <c r="D7426" s="434" t="s">
        <v>13</v>
      </c>
      <c r="I7426" s="434">
        <v>15</v>
      </c>
      <c r="J7426" s="434">
        <v>0</v>
      </c>
      <c r="K7426" s="434">
        <v>1970</v>
      </c>
    </row>
    <row r="7427" spans="1:11" x14ac:dyDescent="0.25">
      <c r="A7427" s="434">
        <v>257487700</v>
      </c>
      <c r="B7427" s="434">
        <v>1426694</v>
      </c>
      <c r="C7427" s="434" t="s">
        <v>59</v>
      </c>
      <c r="D7427" s="434" t="s">
        <v>13</v>
      </c>
      <c r="I7427" s="434">
        <v>10</v>
      </c>
      <c r="J7427" s="434">
        <v>0</v>
      </c>
      <c r="K7427" s="434">
        <v>1970</v>
      </c>
    </row>
    <row r="7428" spans="1:11" x14ac:dyDescent="0.25">
      <c r="A7428" s="434">
        <v>257487800</v>
      </c>
      <c r="B7428" s="434">
        <v>1214310</v>
      </c>
      <c r="C7428" s="434" t="s">
        <v>59</v>
      </c>
      <c r="D7428" s="434" t="s">
        <v>13</v>
      </c>
      <c r="I7428" s="434">
        <v>11</v>
      </c>
      <c r="J7428" s="434">
        <v>0</v>
      </c>
      <c r="K7428" s="434">
        <v>1970</v>
      </c>
    </row>
    <row r="7429" spans="1:11" x14ac:dyDescent="0.25">
      <c r="A7429" s="434">
        <v>257488002</v>
      </c>
      <c r="B7429" s="434">
        <v>1071718</v>
      </c>
      <c r="C7429" s="434" t="s">
        <v>59</v>
      </c>
      <c r="D7429" s="434" t="s">
        <v>13</v>
      </c>
      <c r="I7429" s="434">
        <v>16</v>
      </c>
      <c r="J7429" s="434">
        <v>0</v>
      </c>
      <c r="K7429" s="434">
        <v>1970</v>
      </c>
    </row>
    <row r="7430" spans="1:11" x14ac:dyDescent="0.25">
      <c r="A7430" s="434">
        <v>257488220</v>
      </c>
      <c r="B7430" s="434">
        <v>1480320</v>
      </c>
      <c r="C7430" s="434" t="s">
        <v>59</v>
      </c>
      <c r="D7430" s="434" t="s">
        <v>13</v>
      </c>
      <c r="I7430" s="434">
        <v>10</v>
      </c>
      <c r="J7430" s="434">
        <v>0</v>
      </c>
      <c r="K7430" s="434">
        <v>1970</v>
      </c>
    </row>
    <row r="7431" spans="1:11" x14ac:dyDescent="0.25">
      <c r="A7431" s="434">
        <v>257488600</v>
      </c>
      <c r="B7431" s="434">
        <v>2844306</v>
      </c>
      <c r="C7431" s="434" t="s">
        <v>59</v>
      </c>
      <c r="D7431" s="434" t="s">
        <v>13</v>
      </c>
      <c r="I7431" s="434">
        <v>10</v>
      </c>
      <c r="J7431" s="434">
        <v>0</v>
      </c>
      <c r="K7431" s="434">
        <v>1970</v>
      </c>
    </row>
    <row r="7432" spans="1:11" x14ac:dyDescent="0.25">
      <c r="A7432" s="434">
        <v>257488920</v>
      </c>
      <c r="B7432" s="434">
        <v>1875314</v>
      </c>
      <c r="C7432" s="434" t="s">
        <v>59</v>
      </c>
      <c r="D7432" s="434" t="s">
        <v>13</v>
      </c>
      <c r="I7432" s="434">
        <v>10</v>
      </c>
      <c r="J7432" s="434">
        <v>0</v>
      </c>
      <c r="K7432" s="434">
        <v>1970</v>
      </c>
    </row>
    <row r="7433" spans="1:11" x14ac:dyDescent="0.25">
      <c r="A7433" s="434">
        <v>257489500</v>
      </c>
      <c r="B7433" s="434">
        <v>3175067</v>
      </c>
      <c r="C7433" s="434" t="s">
        <v>59</v>
      </c>
      <c r="D7433" s="434" t="s">
        <v>17</v>
      </c>
      <c r="E7433" s="434">
        <v>0</v>
      </c>
      <c r="F7433" s="434">
        <v>883</v>
      </c>
      <c r="G7433" s="434">
        <v>400</v>
      </c>
      <c r="H7433" s="434">
        <v>719</v>
      </c>
      <c r="I7433" s="434">
        <v>35.450000000000003</v>
      </c>
      <c r="J7433" s="434">
        <v>0</v>
      </c>
      <c r="K7433" s="434">
        <v>1970</v>
      </c>
    </row>
    <row r="7434" spans="1:11" x14ac:dyDescent="0.25">
      <c r="A7434" s="434">
        <v>257489700</v>
      </c>
      <c r="B7434" s="434">
        <v>968437</v>
      </c>
      <c r="C7434" s="434" t="s">
        <v>59</v>
      </c>
      <c r="D7434" s="434" t="s">
        <v>13</v>
      </c>
      <c r="I7434" s="434">
        <v>14</v>
      </c>
      <c r="J7434" s="434">
        <v>0</v>
      </c>
      <c r="K7434" s="434">
        <v>1970</v>
      </c>
    </row>
    <row r="7435" spans="1:11" hidden="1" x14ac:dyDescent="0.25">
      <c r="A7435" s="434">
        <v>257490900</v>
      </c>
      <c r="B7435" s="434">
        <v>4509</v>
      </c>
      <c r="C7435" s="434" t="s">
        <v>56</v>
      </c>
      <c r="D7435" s="434" t="s">
        <v>13</v>
      </c>
      <c r="I7435" s="434">
        <v>8</v>
      </c>
      <c r="J7435" s="434">
        <v>0</v>
      </c>
      <c r="K7435" s="434">
        <v>1970</v>
      </c>
    </row>
    <row r="7436" spans="1:11" hidden="1" x14ac:dyDescent="0.25">
      <c r="A7436" s="434">
        <v>257491000</v>
      </c>
      <c r="B7436" s="434">
        <v>1336409</v>
      </c>
      <c r="C7436" s="434" t="s">
        <v>46</v>
      </c>
      <c r="D7436" s="434" t="s">
        <v>22</v>
      </c>
      <c r="E7436" s="434">
        <v>16.5</v>
      </c>
      <c r="F7436" s="434">
        <v>7898</v>
      </c>
      <c r="G7436" s="434">
        <v>4800</v>
      </c>
      <c r="H7436" s="434">
        <v>3639</v>
      </c>
      <c r="I7436" s="434">
        <v>86.8</v>
      </c>
      <c r="J7436" s="434">
        <v>0</v>
      </c>
      <c r="K7436" s="434">
        <v>2010</v>
      </c>
    </row>
    <row r="7437" spans="1:11" hidden="1" x14ac:dyDescent="0.25">
      <c r="A7437" s="434">
        <v>257491500</v>
      </c>
      <c r="B7437" s="434">
        <v>3765673</v>
      </c>
      <c r="C7437" s="434" t="s">
        <v>56</v>
      </c>
      <c r="D7437" s="434" t="s">
        <v>13</v>
      </c>
      <c r="I7437" s="434">
        <v>17</v>
      </c>
    </row>
    <row r="7438" spans="1:11" x14ac:dyDescent="0.25">
      <c r="A7438" s="434">
        <v>257491900</v>
      </c>
      <c r="B7438" s="434">
        <v>48494</v>
      </c>
      <c r="C7438" s="434" t="s">
        <v>59</v>
      </c>
      <c r="D7438" s="434" t="s">
        <v>13</v>
      </c>
      <c r="I7438" s="434">
        <v>7</v>
      </c>
    </row>
    <row r="7439" spans="1:11" hidden="1" x14ac:dyDescent="0.25">
      <c r="A7439" s="434">
        <v>257492000</v>
      </c>
      <c r="B7439" s="434">
        <v>2253181</v>
      </c>
      <c r="C7439" s="434" t="s">
        <v>56</v>
      </c>
      <c r="D7439" s="434" t="s">
        <v>22</v>
      </c>
      <c r="E7439" s="434">
        <v>15.5</v>
      </c>
      <c r="F7439" s="434">
        <v>3400</v>
      </c>
      <c r="G7439" s="434">
        <v>2100</v>
      </c>
      <c r="H7439" s="434">
        <v>4025</v>
      </c>
      <c r="I7439" s="434">
        <v>93.2</v>
      </c>
      <c r="J7439" s="434">
        <v>0</v>
      </c>
      <c r="K7439" s="434">
        <v>1970</v>
      </c>
    </row>
    <row r="7440" spans="1:11" x14ac:dyDescent="0.25">
      <c r="A7440" s="434">
        <v>257492120</v>
      </c>
      <c r="B7440" s="434">
        <v>347565</v>
      </c>
      <c r="C7440" s="434" t="s">
        <v>59</v>
      </c>
      <c r="D7440" s="434" t="s">
        <v>13</v>
      </c>
      <c r="I7440" s="434">
        <v>11</v>
      </c>
      <c r="J7440" s="434">
        <v>0</v>
      </c>
      <c r="K7440" s="434">
        <v>1970</v>
      </c>
    </row>
    <row r="7441" spans="1:11" x14ac:dyDescent="0.25">
      <c r="A7441" s="434">
        <v>257492800</v>
      </c>
      <c r="B7441" s="434">
        <v>2390956</v>
      </c>
      <c r="C7441" s="434" t="s">
        <v>59</v>
      </c>
      <c r="D7441" s="434" t="s">
        <v>13</v>
      </c>
      <c r="I7441" s="434">
        <v>14</v>
      </c>
      <c r="J7441" s="434">
        <v>0</v>
      </c>
      <c r="K7441" s="434">
        <v>1970</v>
      </c>
    </row>
    <row r="7442" spans="1:11" hidden="1" x14ac:dyDescent="0.25">
      <c r="A7442" s="434">
        <v>257493800</v>
      </c>
      <c r="B7442" s="434">
        <v>818831</v>
      </c>
      <c r="C7442" s="434" t="s">
        <v>56</v>
      </c>
      <c r="D7442" s="434" t="s">
        <v>13</v>
      </c>
      <c r="I7442" s="434">
        <v>14</v>
      </c>
    </row>
    <row r="7443" spans="1:11" hidden="1" x14ac:dyDescent="0.25">
      <c r="A7443" s="434">
        <v>257494000</v>
      </c>
      <c r="B7443" s="434">
        <v>1688376</v>
      </c>
      <c r="C7443" s="434" t="s">
        <v>54</v>
      </c>
      <c r="D7443" s="434" t="s">
        <v>17</v>
      </c>
      <c r="E7443" s="434">
        <v>12</v>
      </c>
      <c r="F7443" s="434">
        <v>1942</v>
      </c>
      <c r="G7443" s="434">
        <v>145</v>
      </c>
      <c r="H7443" s="434">
        <v>285</v>
      </c>
      <c r="I7443" s="434">
        <v>30.21</v>
      </c>
      <c r="J7443" s="434">
        <v>0</v>
      </c>
      <c r="K7443" s="434">
        <v>1984</v>
      </c>
    </row>
    <row r="7444" spans="1:11" x14ac:dyDescent="0.25">
      <c r="A7444" s="434">
        <v>257494600</v>
      </c>
      <c r="B7444" s="434">
        <v>566574</v>
      </c>
      <c r="C7444" s="434" t="s">
        <v>59</v>
      </c>
      <c r="D7444" s="434" t="s">
        <v>13</v>
      </c>
      <c r="I7444" s="434">
        <v>11</v>
      </c>
      <c r="J7444" s="434">
        <v>0</v>
      </c>
      <c r="K7444" s="434">
        <v>1970</v>
      </c>
    </row>
    <row r="7445" spans="1:11" hidden="1" x14ac:dyDescent="0.25">
      <c r="A7445" s="434">
        <v>257495600</v>
      </c>
      <c r="B7445" s="434">
        <v>849111</v>
      </c>
      <c r="C7445" s="434" t="s">
        <v>61</v>
      </c>
      <c r="D7445" s="434" t="s">
        <v>13</v>
      </c>
      <c r="I7445" s="434">
        <v>10</v>
      </c>
    </row>
    <row r="7446" spans="1:11" x14ac:dyDescent="0.25">
      <c r="A7446" s="434">
        <v>257495900</v>
      </c>
      <c r="B7446" s="434">
        <v>239926</v>
      </c>
      <c r="C7446" s="434" t="s">
        <v>59</v>
      </c>
      <c r="D7446" s="434" t="s">
        <v>13</v>
      </c>
      <c r="I7446" s="434">
        <v>9</v>
      </c>
      <c r="J7446" s="434">
        <v>0</v>
      </c>
      <c r="K7446" s="434">
        <v>1970</v>
      </c>
    </row>
    <row r="7447" spans="1:11" hidden="1" x14ac:dyDescent="0.25">
      <c r="A7447" s="434">
        <v>257496600</v>
      </c>
      <c r="B7447" s="434">
        <v>525439</v>
      </c>
      <c r="C7447" s="434" t="s">
        <v>56</v>
      </c>
      <c r="D7447" s="434" t="s">
        <v>13</v>
      </c>
      <c r="I7447" s="434">
        <v>14</v>
      </c>
    </row>
    <row r="7448" spans="1:11" hidden="1" x14ac:dyDescent="0.25">
      <c r="A7448" s="434">
        <v>257496700</v>
      </c>
      <c r="B7448" s="434">
        <v>2301</v>
      </c>
      <c r="C7448" s="434" t="s">
        <v>61</v>
      </c>
      <c r="D7448" s="434" t="s">
        <v>13</v>
      </c>
      <c r="I7448" s="434">
        <v>6</v>
      </c>
      <c r="J7448" s="434">
        <v>0</v>
      </c>
      <c r="K7448" s="434">
        <v>1970</v>
      </c>
    </row>
    <row r="7449" spans="1:11" x14ac:dyDescent="0.25">
      <c r="A7449" s="434">
        <v>257496800</v>
      </c>
      <c r="B7449" s="434">
        <v>516087</v>
      </c>
      <c r="C7449" s="434" t="s">
        <v>59</v>
      </c>
      <c r="D7449" s="434" t="s">
        <v>13</v>
      </c>
      <c r="I7449" s="434">
        <v>13</v>
      </c>
      <c r="J7449" s="434">
        <v>0</v>
      </c>
      <c r="K7449" s="434">
        <v>1970</v>
      </c>
    </row>
    <row r="7450" spans="1:11" x14ac:dyDescent="0.25">
      <c r="A7450" s="434">
        <v>257497320</v>
      </c>
      <c r="B7450" s="434">
        <v>422598</v>
      </c>
      <c r="C7450" s="434" t="s">
        <v>59</v>
      </c>
      <c r="D7450" s="434" t="s">
        <v>13</v>
      </c>
      <c r="I7450" s="434">
        <v>14</v>
      </c>
      <c r="J7450" s="434">
        <v>0</v>
      </c>
      <c r="K7450" s="434">
        <v>1970</v>
      </c>
    </row>
    <row r="7451" spans="1:11" x14ac:dyDescent="0.25">
      <c r="A7451" s="434">
        <v>257497500</v>
      </c>
      <c r="B7451" s="434">
        <v>1474919</v>
      </c>
      <c r="C7451" s="434" t="s">
        <v>59</v>
      </c>
      <c r="D7451" s="434" t="s">
        <v>13</v>
      </c>
      <c r="I7451" s="434">
        <v>10</v>
      </c>
      <c r="J7451" s="434">
        <v>0</v>
      </c>
      <c r="K7451" s="434">
        <v>1970</v>
      </c>
    </row>
    <row r="7452" spans="1:11" hidden="1" x14ac:dyDescent="0.25">
      <c r="A7452" s="434">
        <v>257497700</v>
      </c>
      <c r="B7452" s="434">
        <v>1132729</v>
      </c>
      <c r="C7452" s="434" t="s">
        <v>56</v>
      </c>
      <c r="D7452" s="434" t="s">
        <v>13</v>
      </c>
      <c r="I7452" s="434">
        <v>12</v>
      </c>
      <c r="J7452" s="434">
        <v>0</v>
      </c>
      <c r="K7452" s="434">
        <v>1970</v>
      </c>
    </row>
    <row r="7453" spans="1:11" hidden="1" x14ac:dyDescent="0.25">
      <c r="A7453" s="434">
        <v>257498000</v>
      </c>
      <c r="B7453" s="434">
        <v>1047638</v>
      </c>
      <c r="C7453" s="434" t="s">
        <v>46</v>
      </c>
      <c r="D7453" s="434" t="s">
        <v>22</v>
      </c>
      <c r="E7453" s="434">
        <v>0</v>
      </c>
      <c r="F7453" s="434">
        <v>7680</v>
      </c>
      <c r="G7453" s="434">
        <v>5580</v>
      </c>
      <c r="H7453" s="434">
        <v>4797</v>
      </c>
      <c r="I7453" s="434">
        <v>94.65</v>
      </c>
      <c r="J7453" s="434">
        <v>0</v>
      </c>
      <c r="K7453" s="434">
        <v>2014</v>
      </c>
    </row>
    <row r="7454" spans="1:11" x14ac:dyDescent="0.25">
      <c r="A7454" s="434">
        <v>257498220</v>
      </c>
      <c r="B7454" s="434">
        <v>3796</v>
      </c>
      <c r="C7454" s="434" t="s">
        <v>59</v>
      </c>
      <c r="D7454" s="434" t="s">
        <v>13</v>
      </c>
      <c r="I7454" s="434">
        <v>13</v>
      </c>
    </row>
    <row r="7455" spans="1:11" x14ac:dyDescent="0.25">
      <c r="A7455" s="434">
        <v>257498420</v>
      </c>
      <c r="B7455" s="434">
        <v>1353527</v>
      </c>
      <c r="C7455" s="434" t="s">
        <v>59</v>
      </c>
      <c r="D7455" s="434" t="s">
        <v>13</v>
      </c>
      <c r="I7455" s="434">
        <v>10</v>
      </c>
      <c r="J7455" s="434">
        <v>0</v>
      </c>
      <c r="K7455" s="434">
        <v>1970</v>
      </c>
    </row>
    <row r="7456" spans="1:11" x14ac:dyDescent="0.25">
      <c r="A7456" s="434">
        <v>257499500</v>
      </c>
      <c r="B7456" s="434">
        <v>1348376</v>
      </c>
      <c r="C7456" s="434" t="s">
        <v>59</v>
      </c>
      <c r="D7456" s="434" t="s">
        <v>13</v>
      </c>
      <c r="I7456" s="434">
        <v>10</v>
      </c>
      <c r="J7456" s="434">
        <v>0</v>
      </c>
      <c r="K7456" s="434">
        <v>1970</v>
      </c>
    </row>
    <row r="7457" spans="1:11" x14ac:dyDescent="0.25">
      <c r="A7457" s="434">
        <v>257499800</v>
      </c>
      <c r="B7457" s="434">
        <v>2876171</v>
      </c>
      <c r="C7457" s="434" t="s">
        <v>59</v>
      </c>
      <c r="D7457" s="434" t="s">
        <v>13</v>
      </c>
      <c r="I7457" s="434">
        <v>15</v>
      </c>
      <c r="J7457" s="434">
        <v>0</v>
      </c>
      <c r="K7457" s="434">
        <v>1970</v>
      </c>
    </row>
    <row r="7458" spans="1:11" hidden="1" x14ac:dyDescent="0.25">
      <c r="A7458" s="434">
        <v>257500620</v>
      </c>
      <c r="B7458" s="434">
        <v>1394403</v>
      </c>
      <c r="C7458" s="434" t="s">
        <v>39</v>
      </c>
      <c r="D7458" s="434" t="s">
        <v>13</v>
      </c>
      <c r="I7458" s="434">
        <v>23</v>
      </c>
      <c r="J7458" s="434">
        <v>0</v>
      </c>
      <c r="K7458" s="434">
        <v>1970</v>
      </c>
    </row>
    <row r="7459" spans="1:11" hidden="1" x14ac:dyDescent="0.25">
      <c r="A7459" s="434">
        <v>257500640</v>
      </c>
      <c r="B7459" s="434">
        <v>61257</v>
      </c>
      <c r="C7459" s="434" t="s">
        <v>61</v>
      </c>
      <c r="D7459" s="434" t="s">
        <v>13</v>
      </c>
      <c r="I7459" s="434">
        <v>5</v>
      </c>
      <c r="J7459" s="434">
        <v>0</v>
      </c>
      <c r="K7459" s="434">
        <v>1970</v>
      </c>
    </row>
    <row r="7460" spans="1:11" hidden="1" x14ac:dyDescent="0.25">
      <c r="A7460" s="434">
        <v>257501010</v>
      </c>
      <c r="B7460" s="434">
        <v>5001</v>
      </c>
      <c r="C7460" s="434" t="s">
        <v>61</v>
      </c>
      <c r="D7460" s="434" t="s">
        <v>13</v>
      </c>
      <c r="I7460" s="434">
        <v>13</v>
      </c>
      <c r="J7460" s="434">
        <v>0</v>
      </c>
      <c r="K7460" s="434">
        <v>1970</v>
      </c>
    </row>
    <row r="7461" spans="1:11" hidden="1" x14ac:dyDescent="0.25">
      <c r="A7461" s="434">
        <v>257501240</v>
      </c>
      <c r="B7461" s="434">
        <v>8609</v>
      </c>
      <c r="C7461" s="434" t="s">
        <v>61</v>
      </c>
      <c r="D7461" s="434" t="s">
        <v>13</v>
      </c>
      <c r="I7461" s="434">
        <v>13</v>
      </c>
      <c r="J7461" s="434">
        <v>0</v>
      </c>
      <c r="K7461" s="434">
        <v>1970</v>
      </c>
    </row>
    <row r="7462" spans="1:11" hidden="1" x14ac:dyDescent="0.25">
      <c r="A7462" s="434">
        <v>257501520</v>
      </c>
      <c r="B7462" s="434">
        <v>278073</v>
      </c>
      <c r="C7462" s="434" t="s">
        <v>61</v>
      </c>
      <c r="D7462" s="434" t="s">
        <v>13</v>
      </c>
      <c r="I7462" s="434">
        <v>17</v>
      </c>
      <c r="J7462" s="434">
        <v>0</v>
      </c>
      <c r="K7462" s="434">
        <v>1970</v>
      </c>
    </row>
    <row r="7463" spans="1:11" x14ac:dyDescent="0.25">
      <c r="A7463" s="434">
        <v>257501600</v>
      </c>
      <c r="B7463" s="434">
        <v>273086</v>
      </c>
      <c r="C7463" s="434" t="s">
        <v>59</v>
      </c>
      <c r="D7463" s="434" t="s">
        <v>13</v>
      </c>
      <c r="I7463" s="434">
        <v>15</v>
      </c>
      <c r="J7463" s="434">
        <v>0</v>
      </c>
      <c r="K7463" s="434">
        <v>1970</v>
      </c>
    </row>
    <row r="7464" spans="1:11" hidden="1" x14ac:dyDescent="0.25">
      <c r="A7464" s="434">
        <v>257501780</v>
      </c>
      <c r="B7464" s="434">
        <v>20590</v>
      </c>
      <c r="C7464" s="434" t="s">
        <v>61</v>
      </c>
      <c r="D7464" s="434" t="s">
        <v>13</v>
      </c>
      <c r="I7464" s="434">
        <v>11</v>
      </c>
    </row>
    <row r="7465" spans="1:11" hidden="1" x14ac:dyDescent="0.25">
      <c r="A7465" s="434">
        <v>257502700</v>
      </c>
      <c r="B7465" s="434">
        <v>1080256</v>
      </c>
      <c r="C7465" s="434" t="s">
        <v>61</v>
      </c>
      <c r="D7465" s="434" t="s">
        <v>13</v>
      </c>
      <c r="I7465" s="434">
        <v>14</v>
      </c>
    </row>
    <row r="7466" spans="1:11" hidden="1" x14ac:dyDescent="0.25">
      <c r="A7466" s="434">
        <v>257503240</v>
      </c>
      <c r="B7466" s="434">
        <v>11105</v>
      </c>
      <c r="C7466" s="434" t="s">
        <v>61</v>
      </c>
      <c r="D7466" s="434" t="s">
        <v>13</v>
      </c>
      <c r="I7466" s="434">
        <v>11</v>
      </c>
    </row>
    <row r="7467" spans="1:11" hidden="1" x14ac:dyDescent="0.25">
      <c r="A7467" s="434">
        <v>257503320</v>
      </c>
      <c r="B7467" s="434">
        <v>86189</v>
      </c>
      <c r="C7467" s="434" t="s">
        <v>61</v>
      </c>
      <c r="D7467" s="434" t="s">
        <v>13</v>
      </c>
      <c r="I7467" s="434">
        <v>13</v>
      </c>
      <c r="J7467" s="434">
        <v>0</v>
      </c>
      <c r="K7467" s="434">
        <v>1970</v>
      </c>
    </row>
    <row r="7468" spans="1:11" x14ac:dyDescent="0.25">
      <c r="A7468" s="434">
        <v>257503600</v>
      </c>
      <c r="B7468" s="434">
        <v>936374</v>
      </c>
      <c r="C7468" s="434" t="s">
        <v>59</v>
      </c>
      <c r="D7468" s="434" t="s">
        <v>13</v>
      </c>
      <c r="I7468" s="434">
        <v>14</v>
      </c>
    </row>
    <row r="7469" spans="1:11" hidden="1" x14ac:dyDescent="0.25">
      <c r="A7469" s="434">
        <v>257503750</v>
      </c>
      <c r="B7469" s="434">
        <v>17386</v>
      </c>
      <c r="C7469" s="434" t="s">
        <v>61</v>
      </c>
      <c r="D7469" s="434" t="s">
        <v>13</v>
      </c>
      <c r="I7469" s="434">
        <v>12</v>
      </c>
      <c r="J7469" s="434">
        <v>0</v>
      </c>
      <c r="K7469" s="434">
        <v>1970</v>
      </c>
    </row>
    <row r="7470" spans="1:11" x14ac:dyDescent="0.25">
      <c r="A7470" s="434">
        <v>257504600</v>
      </c>
      <c r="B7470" s="434">
        <v>383399</v>
      </c>
      <c r="C7470" s="434" t="s">
        <v>59</v>
      </c>
      <c r="D7470" s="434" t="s">
        <v>13</v>
      </c>
      <c r="I7470" s="434">
        <v>12</v>
      </c>
      <c r="J7470" s="434">
        <v>0</v>
      </c>
      <c r="K7470" s="434">
        <v>1970</v>
      </c>
    </row>
    <row r="7471" spans="1:11" hidden="1" x14ac:dyDescent="0.25">
      <c r="A7471" s="434">
        <v>257505210</v>
      </c>
      <c r="B7471" s="434">
        <v>122112</v>
      </c>
      <c r="C7471" s="434" t="s">
        <v>61</v>
      </c>
      <c r="D7471" s="434" t="s">
        <v>13</v>
      </c>
      <c r="I7471" s="434">
        <v>11</v>
      </c>
      <c r="J7471" s="434">
        <v>0</v>
      </c>
      <c r="K7471" s="434">
        <v>1970</v>
      </c>
    </row>
    <row r="7472" spans="1:11" x14ac:dyDescent="0.25">
      <c r="A7472" s="434">
        <v>257505700</v>
      </c>
      <c r="B7472" s="434">
        <v>535516</v>
      </c>
      <c r="C7472" s="434" t="s">
        <v>59</v>
      </c>
      <c r="D7472" s="434" t="s">
        <v>13</v>
      </c>
      <c r="I7472" s="434">
        <v>11</v>
      </c>
    </row>
    <row r="7473" spans="1:11" x14ac:dyDescent="0.25">
      <c r="A7473" s="434">
        <v>257506600</v>
      </c>
      <c r="B7473" s="434">
        <v>2128163</v>
      </c>
      <c r="C7473" s="434" t="s">
        <v>59</v>
      </c>
      <c r="D7473" s="434" t="s">
        <v>13</v>
      </c>
      <c r="I7473" s="434">
        <v>18</v>
      </c>
      <c r="J7473" s="434">
        <v>0</v>
      </c>
      <c r="K7473" s="434">
        <v>1970</v>
      </c>
    </row>
    <row r="7474" spans="1:11" hidden="1" x14ac:dyDescent="0.25">
      <c r="A7474" s="434">
        <v>257506700</v>
      </c>
      <c r="B7474" s="434">
        <v>2587577</v>
      </c>
      <c r="C7474" s="434" t="s">
        <v>39</v>
      </c>
      <c r="D7474" s="434" t="s">
        <v>13</v>
      </c>
      <c r="I7474" s="434">
        <v>22</v>
      </c>
    </row>
    <row r="7475" spans="1:11" x14ac:dyDescent="0.25">
      <c r="A7475" s="434">
        <v>257507500</v>
      </c>
      <c r="B7475" s="434">
        <v>2121416</v>
      </c>
      <c r="C7475" s="434" t="s">
        <v>59</v>
      </c>
      <c r="D7475" s="434" t="s">
        <v>13</v>
      </c>
      <c r="I7475" s="434">
        <v>20</v>
      </c>
      <c r="J7475" s="434">
        <v>0</v>
      </c>
      <c r="K7475" s="434">
        <v>1970</v>
      </c>
    </row>
    <row r="7476" spans="1:11" hidden="1" x14ac:dyDescent="0.25">
      <c r="A7476" s="434">
        <v>257507800</v>
      </c>
      <c r="B7476" s="434">
        <v>138010</v>
      </c>
      <c r="C7476" s="434" t="s">
        <v>56</v>
      </c>
      <c r="D7476" s="434" t="s">
        <v>13</v>
      </c>
      <c r="I7476" s="434">
        <v>10</v>
      </c>
      <c r="J7476" s="434">
        <v>0</v>
      </c>
      <c r="K7476" s="434">
        <v>1970</v>
      </c>
    </row>
    <row r="7477" spans="1:11" hidden="1" x14ac:dyDescent="0.25">
      <c r="A7477" s="434">
        <v>257507900</v>
      </c>
      <c r="B7477" s="434">
        <v>24800</v>
      </c>
      <c r="C7477" s="434" t="s">
        <v>61</v>
      </c>
      <c r="D7477" s="434" t="s">
        <v>13</v>
      </c>
      <c r="I7477" s="434">
        <v>13</v>
      </c>
    </row>
    <row r="7478" spans="1:11" hidden="1" x14ac:dyDescent="0.25">
      <c r="A7478" s="434">
        <v>257508000</v>
      </c>
      <c r="B7478" s="434">
        <v>344645</v>
      </c>
      <c r="C7478" s="434" t="s">
        <v>56</v>
      </c>
      <c r="D7478" s="434" t="s">
        <v>13</v>
      </c>
      <c r="I7478" s="434">
        <v>15</v>
      </c>
      <c r="J7478" s="434">
        <v>0</v>
      </c>
      <c r="K7478" s="434">
        <v>1970</v>
      </c>
    </row>
    <row r="7479" spans="1:11" hidden="1" x14ac:dyDescent="0.25">
      <c r="A7479" s="434">
        <v>257508580</v>
      </c>
      <c r="B7479" s="434">
        <v>211574</v>
      </c>
      <c r="C7479" s="434" t="s">
        <v>61</v>
      </c>
      <c r="D7479" s="434" t="s">
        <v>13</v>
      </c>
      <c r="I7479" s="434">
        <v>13</v>
      </c>
      <c r="J7479" s="434">
        <v>0</v>
      </c>
      <c r="K7479" s="434">
        <v>1970</v>
      </c>
    </row>
    <row r="7480" spans="1:11" x14ac:dyDescent="0.25">
      <c r="A7480" s="434">
        <v>257508600</v>
      </c>
      <c r="B7480" s="434">
        <v>2474699</v>
      </c>
      <c r="C7480" s="434" t="s">
        <v>59</v>
      </c>
      <c r="D7480" s="434" t="s">
        <v>13</v>
      </c>
      <c r="I7480" s="434">
        <v>15</v>
      </c>
      <c r="J7480" s="434">
        <v>0</v>
      </c>
      <c r="K7480" s="434">
        <v>1970</v>
      </c>
    </row>
    <row r="7481" spans="1:11" hidden="1" x14ac:dyDescent="0.25">
      <c r="A7481" s="434">
        <v>257508780</v>
      </c>
      <c r="B7481" s="434">
        <v>23544</v>
      </c>
      <c r="C7481" s="434" t="s">
        <v>61</v>
      </c>
      <c r="D7481" s="434" t="s">
        <v>13</v>
      </c>
      <c r="I7481" s="434">
        <v>12</v>
      </c>
      <c r="J7481" s="434">
        <v>0</v>
      </c>
      <c r="K7481" s="434">
        <v>1970</v>
      </c>
    </row>
    <row r="7482" spans="1:11" hidden="1" x14ac:dyDescent="0.25">
      <c r="A7482" s="434">
        <v>257508800</v>
      </c>
      <c r="B7482" s="434">
        <v>1245100</v>
      </c>
      <c r="C7482" s="434" t="s">
        <v>56</v>
      </c>
      <c r="D7482" s="434" t="s">
        <v>13</v>
      </c>
      <c r="I7482" s="434">
        <v>15</v>
      </c>
      <c r="J7482" s="434">
        <v>0</v>
      </c>
      <c r="K7482" s="434">
        <v>1970</v>
      </c>
    </row>
    <row r="7483" spans="1:11" hidden="1" x14ac:dyDescent="0.25">
      <c r="A7483" s="434">
        <v>257508900</v>
      </c>
      <c r="B7483" s="434">
        <v>28324</v>
      </c>
      <c r="C7483" s="434" t="s">
        <v>39</v>
      </c>
      <c r="D7483" s="434" t="s">
        <v>13</v>
      </c>
      <c r="I7483" s="434">
        <v>12</v>
      </c>
      <c r="J7483" s="434">
        <v>0</v>
      </c>
      <c r="K7483" s="434">
        <v>1970</v>
      </c>
    </row>
    <row r="7484" spans="1:11" hidden="1" x14ac:dyDescent="0.25">
      <c r="A7484" s="434">
        <v>257508990</v>
      </c>
      <c r="B7484" s="434">
        <v>41387</v>
      </c>
      <c r="C7484" s="434" t="s">
        <v>61</v>
      </c>
      <c r="D7484" s="434" t="s">
        <v>13</v>
      </c>
      <c r="I7484" s="434">
        <v>12</v>
      </c>
    </row>
    <row r="7485" spans="1:11" hidden="1" x14ac:dyDescent="0.25">
      <c r="A7485" s="434">
        <v>257509040</v>
      </c>
      <c r="B7485" s="434">
        <v>97983</v>
      </c>
      <c r="C7485" s="434" t="s">
        <v>61</v>
      </c>
      <c r="D7485" s="434" t="s">
        <v>13</v>
      </c>
      <c r="I7485" s="434">
        <v>11</v>
      </c>
    </row>
    <row r="7486" spans="1:11" hidden="1" x14ac:dyDescent="0.25">
      <c r="A7486" s="434">
        <v>257509180</v>
      </c>
      <c r="B7486" s="434">
        <v>56087</v>
      </c>
      <c r="C7486" s="434" t="s">
        <v>61</v>
      </c>
      <c r="D7486" s="434" t="s">
        <v>13</v>
      </c>
      <c r="I7486" s="434">
        <v>12</v>
      </c>
      <c r="J7486" s="434">
        <v>0</v>
      </c>
      <c r="K7486" s="434">
        <v>1970</v>
      </c>
    </row>
    <row r="7487" spans="1:11" x14ac:dyDescent="0.25">
      <c r="A7487" s="434">
        <v>257509600</v>
      </c>
      <c r="B7487" s="434">
        <v>38126</v>
      </c>
      <c r="C7487" s="434" t="s">
        <v>59</v>
      </c>
      <c r="D7487" s="434" t="s">
        <v>13</v>
      </c>
      <c r="I7487" s="434">
        <v>6</v>
      </c>
    </row>
    <row r="7488" spans="1:11" x14ac:dyDescent="0.25">
      <c r="A7488" s="434">
        <v>257509700</v>
      </c>
      <c r="B7488" s="434">
        <v>731085</v>
      </c>
      <c r="C7488" s="434" t="s">
        <v>59</v>
      </c>
      <c r="D7488" s="434" t="s">
        <v>13</v>
      </c>
      <c r="I7488" s="434">
        <v>13</v>
      </c>
    </row>
    <row r="7489" spans="1:11" hidden="1" x14ac:dyDescent="0.25">
      <c r="A7489" s="434">
        <v>257510500</v>
      </c>
      <c r="B7489" s="434">
        <v>2998167</v>
      </c>
      <c r="C7489" s="434" t="s">
        <v>56</v>
      </c>
      <c r="D7489" s="434" t="s">
        <v>13</v>
      </c>
      <c r="E7489" s="434">
        <v>0</v>
      </c>
      <c r="F7489" s="434">
        <v>748</v>
      </c>
      <c r="G7489" s="434">
        <v>250</v>
      </c>
      <c r="H7489" s="434">
        <v>266</v>
      </c>
      <c r="I7489" s="434">
        <v>24.6</v>
      </c>
      <c r="J7489" s="434">
        <v>0</v>
      </c>
      <c r="K7489" s="434">
        <v>1970</v>
      </c>
    </row>
    <row r="7490" spans="1:11" hidden="1" x14ac:dyDescent="0.25">
      <c r="A7490" s="434">
        <v>257510700</v>
      </c>
      <c r="B7490" s="434">
        <v>49953</v>
      </c>
      <c r="C7490" s="434" t="s">
        <v>39</v>
      </c>
      <c r="D7490" s="434" t="s">
        <v>13</v>
      </c>
      <c r="I7490" s="434">
        <v>12</v>
      </c>
      <c r="J7490" s="434">
        <v>0</v>
      </c>
      <c r="K7490" s="434">
        <v>1970</v>
      </c>
    </row>
    <row r="7491" spans="1:11" hidden="1" x14ac:dyDescent="0.25">
      <c r="A7491" s="434">
        <v>257510800</v>
      </c>
      <c r="B7491" s="434">
        <v>747721</v>
      </c>
      <c r="C7491" s="434" t="s">
        <v>54</v>
      </c>
      <c r="D7491" s="434" t="s">
        <v>13</v>
      </c>
      <c r="I7491" s="434">
        <v>13</v>
      </c>
    </row>
    <row r="7492" spans="1:11" x14ac:dyDescent="0.25">
      <c r="A7492" s="434">
        <v>257511600</v>
      </c>
      <c r="B7492" s="434">
        <v>2613843</v>
      </c>
      <c r="C7492" s="434" t="s">
        <v>59</v>
      </c>
      <c r="D7492" s="434" t="s">
        <v>13</v>
      </c>
      <c r="I7492" s="434">
        <v>10</v>
      </c>
      <c r="J7492" s="434">
        <v>0</v>
      </c>
      <c r="K7492" s="434">
        <v>1970</v>
      </c>
    </row>
    <row r="7493" spans="1:11" hidden="1" x14ac:dyDescent="0.25">
      <c r="A7493" s="434">
        <v>257511700</v>
      </c>
      <c r="B7493" s="434">
        <v>980523</v>
      </c>
      <c r="C7493" s="434" t="s">
        <v>61</v>
      </c>
      <c r="D7493" s="434" t="s">
        <v>13</v>
      </c>
      <c r="I7493" s="434">
        <v>14</v>
      </c>
    </row>
    <row r="7494" spans="1:11" x14ac:dyDescent="0.25">
      <c r="A7494" s="434">
        <v>257511800</v>
      </c>
      <c r="B7494" s="434">
        <v>343154</v>
      </c>
      <c r="C7494" s="434" t="s">
        <v>59</v>
      </c>
      <c r="D7494" s="434" t="s">
        <v>13</v>
      </c>
      <c r="I7494" s="434">
        <v>10</v>
      </c>
      <c r="J7494" s="434">
        <v>0</v>
      </c>
      <c r="K7494" s="434">
        <v>1970</v>
      </c>
    </row>
    <row r="7495" spans="1:11" hidden="1" x14ac:dyDescent="0.25">
      <c r="A7495" s="434">
        <v>257512350</v>
      </c>
      <c r="B7495" s="434">
        <v>182721</v>
      </c>
      <c r="C7495" s="434" t="s">
        <v>61</v>
      </c>
      <c r="D7495" s="434" t="s">
        <v>13</v>
      </c>
      <c r="I7495" s="434">
        <v>12</v>
      </c>
      <c r="J7495" s="434">
        <v>0</v>
      </c>
      <c r="K7495" s="434">
        <v>1970</v>
      </c>
    </row>
    <row r="7496" spans="1:11" hidden="1" x14ac:dyDescent="0.25">
      <c r="A7496" s="434">
        <v>257513000</v>
      </c>
      <c r="B7496" s="434">
        <v>2281727</v>
      </c>
      <c r="C7496" s="434" t="s">
        <v>56</v>
      </c>
      <c r="D7496" s="434" t="s">
        <v>13</v>
      </c>
      <c r="F7496" s="434">
        <v>1790</v>
      </c>
      <c r="H7496" s="434">
        <v>296</v>
      </c>
      <c r="I7496" s="434">
        <v>27.27</v>
      </c>
      <c r="K7496" s="434">
        <v>2014</v>
      </c>
    </row>
    <row r="7497" spans="1:11" hidden="1" x14ac:dyDescent="0.25">
      <c r="A7497" s="434">
        <v>257513180</v>
      </c>
      <c r="B7497" s="434">
        <v>374884</v>
      </c>
      <c r="C7497" s="434" t="s">
        <v>61</v>
      </c>
      <c r="D7497" s="434" t="s">
        <v>13</v>
      </c>
      <c r="I7497" s="434">
        <v>12</v>
      </c>
      <c r="J7497" s="434">
        <v>0</v>
      </c>
      <c r="K7497" s="434">
        <v>1970</v>
      </c>
    </row>
    <row r="7498" spans="1:11" hidden="1" x14ac:dyDescent="0.25">
      <c r="A7498" s="434">
        <v>257513680</v>
      </c>
      <c r="B7498" s="434">
        <v>23553</v>
      </c>
      <c r="C7498" s="434" t="s">
        <v>61</v>
      </c>
      <c r="D7498" s="434" t="s">
        <v>13</v>
      </c>
      <c r="I7498" s="434">
        <v>12</v>
      </c>
      <c r="J7498" s="434">
        <v>0</v>
      </c>
      <c r="K7498" s="434">
        <v>1970</v>
      </c>
    </row>
    <row r="7499" spans="1:11" hidden="1" x14ac:dyDescent="0.25">
      <c r="A7499" s="434">
        <v>257513880</v>
      </c>
      <c r="B7499" s="434">
        <v>76650</v>
      </c>
      <c r="C7499" s="434" t="s">
        <v>61</v>
      </c>
      <c r="D7499" s="434" t="s">
        <v>13</v>
      </c>
      <c r="I7499" s="434">
        <v>14</v>
      </c>
      <c r="J7499" s="434">
        <v>0</v>
      </c>
      <c r="K7499" s="434">
        <v>1970</v>
      </c>
    </row>
    <row r="7500" spans="1:11" hidden="1" x14ac:dyDescent="0.25">
      <c r="A7500" s="434">
        <v>257514000</v>
      </c>
      <c r="B7500" s="434">
        <v>506</v>
      </c>
      <c r="C7500" s="434" t="s">
        <v>20</v>
      </c>
      <c r="D7500" s="434" t="s">
        <v>29</v>
      </c>
      <c r="E7500" s="434">
        <v>15.3</v>
      </c>
      <c r="F7500" s="434">
        <v>13085</v>
      </c>
      <c r="G7500" s="434">
        <v>49429</v>
      </c>
      <c r="H7500" s="434">
        <v>29965</v>
      </c>
      <c r="I7500" s="434">
        <v>182.88</v>
      </c>
      <c r="J7500" s="434">
        <v>49945</v>
      </c>
      <c r="K7500" s="434">
        <v>2004</v>
      </c>
    </row>
    <row r="7501" spans="1:11" hidden="1" x14ac:dyDescent="0.25">
      <c r="A7501" s="434">
        <v>257514180</v>
      </c>
      <c r="B7501" s="434">
        <v>101426</v>
      </c>
      <c r="C7501" s="434" t="s">
        <v>61</v>
      </c>
      <c r="D7501" s="434" t="s">
        <v>13</v>
      </c>
      <c r="I7501" s="434">
        <v>14</v>
      </c>
      <c r="J7501" s="434">
        <v>0</v>
      </c>
      <c r="K7501" s="434">
        <v>1970</v>
      </c>
    </row>
    <row r="7502" spans="1:11" hidden="1" x14ac:dyDescent="0.25">
      <c r="A7502" s="434">
        <v>257514500</v>
      </c>
      <c r="B7502" s="434">
        <v>2851464</v>
      </c>
      <c r="C7502" s="434" t="s">
        <v>61</v>
      </c>
      <c r="D7502" s="434" t="s">
        <v>13</v>
      </c>
      <c r="I7502" s="434">
        <v>15</v>
      </c>
      <c r="J7502" s="434">
        <v>0</v>
      </c>
      <c r="K7502" s="434">
        <v>1970</v>
      </c>
    </row>
    <row r="7503" spans="1:11" hidden="1" x14ac:dyDescent="0.25">
      <c r="A7503" s="434">
        <v>257514670</v>
      </c>
      <c r="B7503" s="434">
        <v>617438</v>
      </c>
      <c r="C7503" s="434" t="s">
        <v>61</v>
      </c>
      <c r="D7503" s="434" t="s">
        <v>13</v>
      </c>
      <c r="I7503" s="434">
        <v>9</v>
      </c>
      <c r="J7503" s="434">
        <v>0</v>
      </c>
      <c r="K7503" s="434">
        <v>1970</v>
      </c>
    </row>
    <row r="7504" spans="1:11" hidden="1" x14ac:dyDescent="0.25">
      <c r="A7504" s="434">
        <v>257515800</v>
      </c>
      <c r="B7504" s="434">
        <v>458010</v>
      </c>
      <c r="C7504" s="434" t="s">
        <v>56</v>
      </c>
      <c r="D7504" s="434" t="s">
        <v>13</v>
      </c>
      <c r="I7504" s="434">
        <v>15</v>
      </c>
    </row>
    <row r="7505" spans="1:11" hidden="1" x14ac:dyDescent="0.25">
      <c r="A7505" s="434">
        <v>257515950</v>
      </c>
      <c r="B7505" s="434">
        <v>50844</v>
      </c>
      <c r="C7505" s="434" t="s">
        <v>61</v>
      </c>
      <c r="D7505" s="434" t="s">
        <v>13</v>
      </c>
      <c r="I7505" s="434">
        <v>12</v>
      </c>
      <c r="J7505" s="434">
        <v>0</v>
      </c>
      <c r="K7505" s="434">
        <v>1970</v>
      </c>
    </row>
    <row r="7506" spans="1:11" hidden="1" x14ac:dyDescent="0.25">
      <c r="A7506" s="434">
        <v>257516180</v>
      </c>
      <c r="B7506" s="434">
        <v>57863</v>
      </c>
      <c r="C7506" s="434" t="s">
        <v>61</v>
      </c>
      <c r="D7506" s="434" t="s">
        <v>13</v>
      </c>
      <c r="I7506" s="434">
        <v>12</v>
      </c>
    </row>
    <row r="7507" spans="1:11" hidden="1" x14ac:dyDescent="0.25">
      <c r="A7507" s="434">
        <v>257516490</v>
      </c>
      <c r="B7507" s="434">
        <v>221</v>
      </c>
      <c r="C7507" s="434" t="s">
        <v>61</v>
      </c>
      <c r="D7507" s="434" t="s">
        <v>13</v>
      </c>
      <c r="I7507" s="434">
        <v>12</v>
      </c>
      <c r="J7507" s="434">
        <v>0</v>
      </c>
      <c r="K7507" s="434">
        <v>1970</v>
      </c>
    </row>
    <row r="7508" spans="1:11" x14ac:dyDescent="0.25">
      <c r="A7508" s="434">
        <v>257516500</v>
      </c>
      <c r="B7508" s="434">
        <v>1125680</v>
      </c>
      <c r="C7508" s="434" t="s">
        <v>59</v>
      </c>
      <c r="D7508" s="434" t="s">
        <v>13</v>
      </c>
      <c r="E7508" s="434">
        <v>9.5</v>
      </c>
      <c r="F7508" s="434">
        <v>485</v>
      </c>
      <c r="G7508" s="434">
        <v>0</v>
      </c>
      <c r="H7508" s="434">
        <v>159</v>
      </c>
      <c r="I7508" s="434">
        <v>29.77</v>
      </c>
      <c r="J7508" s="434">
        <v>0</v>
      </c>
      <c r="K7508" s="434">
        <v>1970</v>
      </c>
    </row>
    <row r="7509" spans="1:11" hidden="1" x14ac:dyDescent="0.25">
      <c r="A7509" s="434">
        <v>257516790</v>
      </c>
      <c r="B7509" s="434">
        <v>11564</v>
      </c>
      <c r="C7509" s="434" t="s">
        <v>61</v>
      </c>
      <c r="D7509" s="434" t="s">
        <v>13</v>
      </c>
      <c r="I7509" s="434">
        <v>11</v>
      </c>
    </row>
    <row r="7510" spans="1:11" hidden="1" x14ac:dyDescent="0.25">
      <c r="A7510" s="434">
        <v>257516800</v>
      </c>
      <c r="B7510" s="434">
        <v>969391</v>
      </c>
      <c r="C7510" s="434" t="s">
        <v>39</v>
      </c>
      <c r="D7510" s="434" t="s">
        <v>13</v>
      </c>
      <c r="I7510" s="434">
        <v>14</v>
      </c>
      <c r="J7510" s="434">
        <v>0</v>
      </c>
      <c r="K7510" s="434">
        <v>1970</v>
      </c>
    </row>
    <row r="7511" spans="1:11" hidden="1" x14ac:dyDescent="0.25">
      <c r="A7511" s="434">
        <v>257517000</v>
      </c>
      <c r="B7511" s="434">
        <v>1610283</v>
      </c>
      <c r="C7511" s="434" t="s">
        <v>39</v>
      </c>
      <c r="D7511" s="434" t="s">
        <v>13</v>
      </c>
      <c r="E7511" s="434">
        <v>0</v>
      </c>
      <c r="F7511" s="434">
        <v>1498</v>
      </c>
      <c r="G7511" s="434">
        <v>29</v>
      </c>
      <c r="H7511" s="434">
        <v>170</v>
      </c>
      <c r="I7511" s="434">
        <v>26.3</v>
      </c>
      <c r="J7511" s="434">
        <v>0</v>
      </c>
      <c r="K7511" s="434">
        <v>2014</v>
      </c>
    </row>
    <row r="7512" spans="1:11" x14ac:dyDescent="0.25">
      <c r="A7512" s="434">
        <v>257517500</v>
      </c>
      <c r="B7512" s="434">
        <v>614752</v>
      </c>
      <c r="C7512" s="434" t="s">
        <v>59</v>
      </c>
      <c r="D7512" s="434" t="s">
        <v>13</v>
      </c>
      <c r="I7512" s="434">
        <v>14</v>
      </c>
      <c r="J7512" s="434">
        <v>0</v>
      </c>
      <c r="K7512" s="434">
        <v>1970</v>
      </c>
    </row>
    <row r="7513" spans="1:11" hidden="1" x14ac:dyDescent="0.25">
      <c r="A7513" s="434">
        <v>257518000</v>
      </c>
      <c r="B7513" s="434">
        <v>2111794</v>
      </c>
      <c r="C7513" s="434" t="s">
        <v>42</v>
      </c>
      <c r="D7513" s="434" t="s">
        <v>25</v>
      </c>
      <c r="E7513" s="434">
        <v>12</v>
      </c>
      <c r="F7513" s="434">
        <v>2464</v>
      </c>
      <c r="G7513" s="434">
        <v>1100</v>
      </c>
      <c r="H7513" s="434">
        <v>2476</v>
      </c>
      <c r="I7513" s="434">
        <v>102.85</v>
      </c>
      <c r="J7513" s="434">
        <v>0</v>
      </c>
      <c r="K7513" s="434">
        <v>2010</v>
      </c>
    </row>
    <row r="7514" spans="1:11" hidden="1" x14ac:dyDescent="0.25">
      <c r="A7514" s="434">
        <v>257518250</v>
      </c>
      <c r="B7514" s="434">
        <v>39619</v>
      </c>
      <c r="C7514" s="434" t="s">
        <v>61</v>
      </c>
      <c r="D7514" s="434" t="s">
        <v>13</v>
      </c>
      <c r="I7514" s="434">
        <v>11</v>
      </c>
      <c r="J7514" s="434">
        <v>0</v>
      </c>
      <c r="K7514" s="434">
        <v>1970</v>
      </c>
    </row>
    <row r="7515" spans="1:11" hidden="1" x14ac:dyDescent="0.25">
      <c r="A7515" s="434">
        <v>257518580</v>
      </c>
      <c r="B7515" s="434">
        <v>10933</v>
      </c>
      <c r="C7515" s="434" t="s">
        <v>61</v>
      </c>
      <c r="D7515" s="434" t="s">
        <v>13</v>
      </c>
      <c r="I7515" s="434">
        <v>16</v>
      </c>
    </row>
    <row r="7516" spans="1:11" x14ac:dyDescent="0.25">
      <c r="A7516" s="434">
        <v>257518600</v>
      </c>
      <c r="B7516" s="434">
        <v>962270</v>
      </c>
      <c r="C7516" s="434" t="s">
        <v>59</v>
      </c>
      <c r="D7516" s="434" t="s">
        <v>13</v>
      </c>
      <c r="I7516" s="434">
        <v>15</v>
      </c>
      <c r="J7516" s="434">
        <v>0</v>
      </c>
      <c r="K7516" s="434">
        <v>1970</v>
      </c>
    </row>
    <row r="7517" spans="1:11" x14ac:dyDescent="0.25">
      <c r="A7517" s="434">
        <v>257518800</v>
      </c>
      <c r="B7517" s="434">
        <v>2583511</v>
      </c>
      <c r="C7517" s="434" t="s">
        <v>59</v>
      </c>
      <c r="D7517" s="434" t="s">
        <v>13</v>
      </c>
      <c r="I7517" s="434">
        <v>15</v>
      </c>
      <c r="J7517" s="434">
        <v>0</v>
      </c>
      <c r="K7517" s="434">
        <v>1970</v>
      </c>
    </row>
    <row r="7518" spans="1:11" hidden="1" x14ac:dyDescent="0.25">
      <c r="A7518" s="434">
        <v>257518900</v>
      </c>
      <c r="B7518" s="434">
        <v>733068</v>
      </c>
      <c r="C7518" s="434" t="s">
        <v>56</v>
      </c>
      <c r="D7518" s="434" t="s">
        <v>13</v>
      </c>
      <c r="I7518" s="434">
        <v>14</v>
      </c>
      <c r="J7518" s="434">
        <v>0</v>
      </c>
      <c r="K7518" s="434">
        <v>1970</v>
      </c>
    </row>
    <row r="7519" spans="1:11" hidden="1" x14ac:dyDescent="0.25">
      <c r="A7519" s="434">
        <v>257519000</v>
      </c>
      <c r="B7519" s="434">
        <v>48028</v>
      </c>
      <c r="C7519" s="434" t="s">
        <v>20</v>
      </c>
      <c r="D7519" s="434" t="s">
        <v>25</v>
      </c>
      <c r="E7519" s="434">
        <v>14</v>
      </c>
      <c r="F7519" s="434">
        <v>6214</v>
      </c>
      <c r="G7519" s="434">
        <v>16610</v>
      </c>
      <c r="H7519" s="434">
        <v>11935</v>
      </c>
      <c r="I7519" s="434">
        <v>144</v>
      </c>
      <c r="J7519" s="434">
        <v>18493</v>
      </c>
      <c r="K7519" s="434">
        <v>2005</v>
      </c>
    </row>
    <row r="7520" spans="1:11" hidden="1" x14ac:dyDescent="0.25">
      <c r="A7520" s="434">
        <v>257519250</v>
      </c>
      <c r="B7520" s="434">
        <v>23788</v>
      </c>
      <c r="C7520" s="434" t="s">
        <v>61</v>
      </c>
      <c r="D7520" s="434" t="s">
        <v>13</v>
      </c>
      <c r="I7520" s="434">
        <v>12</v>
      </c>
      <c r="J7520" s="434">
        <v>0</v>
      </c>
      <c r="K7520" s="434">
        <v>1970</v>
      </c>
    </row>
    <row r="7521" spans="1:11" x14ac:dyDescent="0.25">
      <c r="A7521" s="434">
        <v>257519700</v>
      </c>
      <c r="B7521" s="434">
        <v>941163</v>
      </c>
      <c r="C7521" s="434" t="s">
        <v>59</v>
      </c>
      <c r="D7521" s="434" t="s">
        <v>13</v>
      </c>
      <c r="I7521" s="434">
        <v>10</v>
      </c>
      <c r="J7521" s="434">
        <v>0</v>
      </c>
      <c r="K7521" s="434">
        <v>1970</v>
      </c>
    </row>
    <row r="7522" spans="1:11" x14ac:dyDescent="0.25">
      <c r="A7522" s="434">
        <v>257520600</v>
      </c>
      <c r="B7522" s="434">
        <v>548863</v>
      </c>
      <c r="C7522" s="434" t="s">
        <v>59</v>
      </c>
      <c r="D7522" s="434" t="s">
        <v>13</v>
      </c>
      <c r="I7522" s="434">
        <v>15</v>
      </c>
      <c r="J7522" s="434">
        <v>0</v>
      </c>
      <c r="K7522" s="434">
        <v>1970</v>
      </c>
    </row>
    <row r="7523" spans="1:11" x14ac:dyDescent="0.25">
      <c r="A7523" s="434">
        <v>257520800</v>
      </c>
      <c r="B7523" s="434">
        <v>861681</v>
      </c>
      <c r="C7523" s="434" t="s">
        <v>59</v>
      </c>
      <c r="D7523" s="434" t="s">
        <v>13</v>
      </c>
      <c r="I7523" s="434">
        <v>10</v>
      </c>
      <c r="J7523" s="434">
        <v>0</v>
      </c>
      <c r="K7523" s="434">
        <v>1970</v>
      </c>
    </row>
    <row r="7524" spans="1:11" hidden="1" x14ac:dyDescent="0.25">
      <c r="A7524" s="434">
        <v>257520990</v>
      </c>
      <c r="B7524" s="434">
        <v>3461</v>
      </c>
      <c r="C7524" s="434" t="s">
        <v>61</v>
      </c>
      <c r="D7524" s="434" t="s">
        <v>13</v>
      </c>
      <c r="I7524" s="434">
        <v>12</v>
      </c>
      <c r="J7524" s="434">
        <v>0</v>
      </c>
      <c r="K7524" s="434">
        <v>1970</v>
      </c>
    </row>
    <row r="7525" spans="1:11" hidden="1" x14ac:dyDescent="0.25">
      <c r="A7525" s="434">
        <v>257521180</v>
      </c>
      <c r="B7525" s="434">
        <v>33873</v>
      </c>
      <c r="C7525" s="434" t="s">
        <v>61</v>
      </c>
      <c r="D7525" s="434" t="s">
        <v>13</v>
      </c>
      <c r="I7525" s="434">
        <v>12</v>
      </c>
    </row>
    <row r="7526" spans="1:11" hidden="1" x14ac:dyDescent="0.25">
      <c r="A7526" s="434">
        <v>257522280</v>
      </c>
      <c r="B7526" s="434">
        <v>94215</v>
      </c>
      <c r="C7526" s="434" t="s">
        <v>61</v>
      </c>
      <c r="D7526" s="434" t="s">
        <v>13</v>
      </c>
      <c r="I7526" s="434">
        <v>11</v>
      </c>
      <c r="J7526" s="434">
        <v>0</v>
      </c>
      <c r="K7526" s="434">
        <v>1970</v>
      </c>
    </row>
    <row r="7527" spans="1:11" x14ac:dyDescent="0.25">
      <c r="A7527" s="434">
        <v>257522500</v>
      </c>
      <c r="B7527" s="434">
        <v>1874919</v>
      </c>
      <c r="C7527" s="434" t="s">
        <v>59</v>
      </c>
      <c r="D7527" s="434" t="s">
        <v>13</v>
      </c>
      <c r="E7527" s="434">
        <v>0</v>
      </c>
      <c r="F7527" s="434">
        <v>0</v>
      </c>
      <c r="G7527" s="434">
        <v>0</v>
      </c>
      <c r="H7527" s="434">
        <v>229</v>
      </c>
      <c r="I7527" s="434">
        <v>27.4</v>
      </c>
      <c r="J7527" s="434">
        <v>0</v>
      </c>
      <c r="K7527" s="434">
        <v>1970</v>
      </c>
    </row>
    <row r="7528" spans="1:11" hidden="1" x14ac:dyDescent="0.25">
      <c r="A7528" s="434">
        <v>257522580</v>
      </c>
      <c r="B7528" s="434">
        <v>18635</v>
      </c>
      <c r="C7528" s="434" t="s">
        <v>61</v>
      </c>
      <c r="D7528" s="434" t="s">
        <v>13</v>
      </c>
      <c r="I7528" s="434">
        <v>10</v>
      </c>
      <c r="J7528" s="434">
        <v>0</v>
      </c>
      <c r="K7528" s="434">
        <v>1970</v>
      </c>
    </row>
    <row r="7529" spans="1:11" x14ac:dyDescent="0.25">
      <c r="A7529" s="434">
        <v>257522600</v>
      </c>
      <c r="B7529" s="434">
        <v>3771690</v>
      </c>
      <c r="C7529" s="434" t="s">
        <v>59</v>
      </c>
      <c r="D7529" s="434" t="s">
        <v>13</v>
      </c>
      <c r="E7529" s="434">
        <v>0</v>
      </c>
      <c r="F7529" s="434">
        <v>662</v>
      </c>
      <c r="G7529" s="434">
        <v>0</v>
      </c>
      <c r="H7529" s="434">
        <v>245</v>
      </c>
      <c r="I7529" s="434">
        <v>23.7</v>
      </c>
      <c r="J7529" s="434">
        <v>0</v>
      </c>
      <c r="K7529" s="434">
        <v>1970</v>
      </c>
    </row>
    <row r="7530" spans="1:11" hidden="1" x14ac:dyDescent="0.25">
      <c r="A7530" s="434">
        <v>257522750</v>
      </c>
      <c r="B7530" s="434">
        <v>12176</v>
      </c>
      <c r="C7530" s="434" t="s">
        <v>61</v>
      </c>
      <c r="D7530" s="434" t="s">
        <v>13</v>
      </c>
      <c r="I7530" s="434">
        <v>12</v>
      </c>
      <c r="J7530" s="434">
        <v>0</v>
      </c>
      <c r="K7530" s="434">
        <v>1970</v>
      </c>
    </row>
    <row r="7531" spans="1:11" x14ac:dyDescent="0.25">
      <c r="A7531" s="434">
        <v>257523500</v>
      </c>
      <c r="B7531" s="434">
        <v>3393127</v>
      </c>
      <c r="C7531" s="434" t="s">
        <v>59</v>
      </c>
      <c r="D7531" s="434" t="s">
        <v>13</v>
      </c>
      <c r="E7531" s="434">
        <v>10.5</v>
      </c>
      <c r="F7531" s="434">
        <v>406</v>
      </c>
      <c r="G7531" s="434">
        <v>0</v>
      </c>
      <c r="H7531" s="434">
        <v>130</v>
      </c>
      <c r="I7531" s="434">
        <v>23.1</v>
      </c>
      <c r="J7531" s="434">
        <v>0</v>
      </c>
      <c r="K7531" s="434">
        <v>1970</v>
      </c>
    </row>
    <row r="7532" spans="1:11" hidden="1" x14ac:dyDescent="0.25">
      <c r="A7532" s="434">
        <v>257523680</v>
      </c>
      <c r="B7532" s="434">
        <v>7643</v>
      </c>
      <c r="C7532" s="434" t="s">
        <v>61</v>
      </c>
      <c r="D7532" s="434" t="s">
        <v>13</v>
      </c>
      <c r="I7532" s="434">
        <v>10</v>
      </c>
      <c r="J7532" s="434">
        <v>0</v>
      </c>
      <c r="K7532" s="434">
        <v>1970</v>
      </c>
    </row>
    <row r="7533" spans="1:11" hidden="1" x14ac:dyDescent="0.25">
      <c r="A7533" s="434">
        <v>257523970</v>
      </c>
      <c r="B7533" s="434">
        <v>657028</v>
      </c>
      <c r="C7533" s="434" t="s">
        <v>61</v>
      </c>
      <c r="D7533" s="434" t="s">
        <v>13</v>
      </c>
      <c r="I7533" s="434">
        <v>15</v>
      </c>
    </row>
    <row r="7534" spans="1:11" hidden="1" x14ac:dyDescent="0.25">
      <c r="A7534" s="434">
        <v>257524070</v>
      </c>
      <c r="B7534" s="434">
        <v>129136</v>
      </c>
      <c r="C7534" s="434" t="s">
        <v>61</v>
      </c>
      <c r="D7534" s="434" t="s">
        <v>13</v>
      </c>
      <c r="I7534" s="434">
        <v>14</v>
      </c>
    </row>
    <row r="7535" spans="1:11" hidden="1" x14ac:dyDescent="0.25">
      <c r="A7535" s="434">
        <v>257524360</v>
      </c>
      <c r="B7535" s="434">
        <v>75890</v>
      </c>
      <c r="C7535" s="434" t="s">
        <v>61</v>
      </c>
      <c r="D7535" s="434" t="s">
        <v>13</v>
      </c>
      <c r="I7535" s="434">
        <v>10</v>
      </c>
      <c r="J7535" s="434">
        <v>0</v>
      </c>
      <c r="K7535" s="434">
        <v>1970</v>
      </c>
    </row>
    <row r="7536" spans="1:11" hidden="1" x14ac:dyDescent="0.25">
      <c r="A7536" s="434">
        <v>257524440</v>
      </c>
      <c r="B7536" s="434">
        <v>9847</v>
      </c>
      <c r="C7536" s="434" t="s">
        <v>61</v>
      </c>
      <c r="D7536" s="434" t="s">
        <v>13</v>
      </c>
      <c r="I7536" s="434">
        <v>6</v>
      </c>
      <c r="J7536" s="434">
        <v>0</v>
      </c>
      <c r="K7536" s="434">
        <v>1970</v>
      </c>
    </row>
    <row r="7537" spans="1:11" x14ac:dyDescent="0.25">
      <c r="A7537" s="434">
        <v>257524500</v>
      </c>
      <c r="B7537" s="434">
        <v>989525</v>
      </c>
      <c r="C7537" s="434" t="s">
        <v>59</v>
      </c>
      <c r="D7537" s="434" t="s">
        <v>13</v>
      </c>
      <c r="E7537" s="434">
        <v>11</v>
      </c>
      <c r="F7537" s="434">
        <v>1574</v>
      </c>
      <c r="G7537" s="434">
        <v>200</v>
      </c>
      <c r="H7537" s="434">
        <v>300</v>
      </c>
      <c r="I7537" s="434">
        <v>29.37</v>
      </c>
      <c r="J7537" s="434">
        <v>0</v>
      </c>
      <c r="K7537" s="434">
        <v>1970</v>
      </c>
    </row>
    <row r="7538" spans="1:11" x14ac:dyDescent="0.25">
      <c r="A7538" s="434">
        <v>257526600</v>
      </c>
      <c r="B7538" s="434">
        <v>2313220</v>
      </c>
      <c r="C7538" s="434" t="s">
        <v>59</v>
      </c>
      <c r="D7538" s="434" t="s">
        <v>13</v>
      </c>
      <c r="I7538" s="434">
        <v>14</v>
      </c>
      <c r="J7538" s="434">
        <v>0</v>
      </c>
      <c r="K7538" s="434">
        <v>1970</v>
      </c>
    </row>
    <row r="7539" spans="1:11" hidden="1" x14ac:dyDescent="0.25">
      <c r="A7539" s="434">
        <v>257526800</v>
      </c>
      <c r="B7539" s="434">
        <v>24827</v>
      </c>
      <c r="C7539" s="434" t="s">
        <v>61</v>
      </c>
      <c r="D7539" s="434" t="s">
        <v>13</v>
      </c>
      <c r="I7539" s="434">
        <v>8</v>
      </c>
    </row>
    <row r="7540" spans="1:11" hidden="1" x14ac:dyDescent="0.25">
      <c r="A7540" s="434">
        <v>257526900</v>
      </c>
      <c r="B7540" s="434">
        <v>202528</v>
      </c>
      <c r="C7540" s="434" t="s">
        <v>61</v>
      </c>
      <c r="D7540" s="434" t="s">
        <v>13</v>
      </c>
      <c r="I7540" s="434">
        <v>18</v>
      </c>
      <c r="J7540" s="434">
        <v>0</v>
      </c>
      <c r="K7540" s="434">
        <v>1970</v>
      </c>
    </row>
    <row r="7541" spans="1:11" hidden="1" x14ac:dyDescent="0.25">
      <c r="A7541" s="434">
        <v>257527800</v>
      </c>
      <c r="B7541" s="434">
        <v>2993091</v>
      </c>
      <c r="C7541" s="434" t="s">
        <v>56</v>
      </c>
      <c r="D7541" s="434" t="s">
        <v>13</v>
      </c>
      <c r="E7541" s="434">
        <v>0</v>
      </c>
      <c r="F7541" s="434">
        <v>748</v>
      </c>
      <c r="G7541" s="434">
        <v>250</v>
      </c>
      <c r="H7541" s="434">
        <v>260</v>
      </c>
      <c r="I7541" s="434">
        <v>24.6</v>
      </c>
      <c r="J7541" s="434">
        <v>0</v>
      </c>
      <c r="K7541" s="434">
        <v>1970</v>
      </c>
    </row>
    <row r="7542" spans="1:11" hidden="1" x14ac:dyDescent="0.25">
      <c r="A7542" s="434">
        <v>257528000</v>
      </c>
      <c r="B7542" s="434">
        <v>848</v>
      </c>
      <c r="C7542" s="434" t="s">
        <v>48</v>
      </c>
      <c r="D7542" s="434" t="s">
        <v>36</v>
      </c>
      <c r="E7542" s="434">
        <v>18</v>
      </c>
      <c r="F7542" s="434">
        <v>29250</v>
      </c>
      <c r="G7542" s="434">
        <v>82318</v>
      </c>
      <c r="H7542" s="434">
        <v>109844</v>
      </c>
      <c r="I7542" s="434">
        <v>294.07</v>
      </c>
      <c r="J7542" s="434">
        <v>170051</v>
      </c>
      <c r="K7542" s="434">
        <v>2014</v>
      </c>
    </row>
    <row r="7543" spans="1:11" hidden="1" x14ac:dyDescent="0.25">
      <c r="A7543" s="434">
        <v>257528690</v>
      </c>
      <c r="B7543" s="434">
        <v>11393</v>
      </c>
      <c r="C7543" s="434" t="s">
        <v>61</v>
      </c>
      <c r="D7543" s="434" t="s">
        <v>13</v>
      </c>
      <c r="I7543" s="434">
        <v>12</v>
      </c>
      <c r="J7543" s="434">
        <v>0</v>
      </c>
      <c r="K7543" s="434">
        <v>1970</v>
      </c>
    </row>
    <row r="7544" spans="1:11" hidden="1" x14ac:dyDescent="0.25">
      <c r="A7544" s="434">
        <v>257528790</v>
      </c>
      <c r="B7544" s="434">
        <v>38805</v>
      </c>
      <c r="C7544" s="434" t="s">
        <v>61</v>
      </c>
      <c r="D7544" s="434" t="s">
        <v>13</v>
      </c>
      <c r="I7544" s="434">
        <v>11</v>
      </c>
    </row>
    <row r="7545" spans="1:11" x14ac:dyDescent="0.25">
      <c r="A7545" s="434">
        <v>257529000</v>
      </c>
      <c r="B7545" s="434">
        <v>1943289</v>
      </c>
      <c r="C7545" s="434" t="s">
        <v>59</v>
      </c>
      <c r="D7545" s="434" t="s">
        <v>17</v>
      </c>
      <c r="E7545" s="434">
        <v>12</v>
      </c>
      <c r="F7545" s="434">
        <v>1929</v>
      </c>
      <c r="G7545" s="434">
        <v>0</v>
      </c>
      <c r="H7545" s="434">
        <v>567</v>
      </c>
      <c r="I7545" s="434">
        <v>34</v>
      </c>
      <c r="J7545" s="434">
        <v>0</v>
      </c>
      <c r="K7545" s="434">
        <v>1970</v>
      </c>
    </row>
    <row r="7546" spans="1:11" x14ac:dyDescent="0.25">
      <c r="A7546" s="434">
        <v>257529600</v>
      </c>
      <c r="B7546" s="434">
        <v>3492058</v>
      </c>
      <c r="C7546" s="434" t="s">
        <v>59</v>
      </c>
      <c r="D7546" s="434" t="s">
        <v>13</v>
      </c>
      <c r="I7546" s="434">
        <v>21</v>
      </c>
    </row>
    <row r="7547" spans="1:11" hidden="1" x14ac:dyDescent="0.25">
      <c r="A7547" s="434">
        <v>257529700</v>
      </c>
      <c r="B7547" s="434">
        <v>530946</v>
      </c>
      <c r="C7547" s="434" t="s">
        <v>56</v>
      </c>
      <c r="D7547" s="434" t="s">
        <v>13</v>
      </c>
      <c r="I7547" s="434">
        <v>15</v>
      </c>
    </row>
    <row r="7548" spans="1:11" x14ac:dyDescent="0.25">
      <c r="A7548" s="434">
        <v>257530500</v>
      </c>
      <c r="B7548" s="434">
        <v>1977342</v>
      </c>
      <c r="C7548" s="434" t="s">
        <v>59</v>
      </c>
      <c r="D7548" s="434" t="s">
        <v>13</v>
      </c>
      <c r="I7548" s="434">
        <v>21</v>
      </c>
      <c r="J7548" s="434">
        <v>0</v>
      </c>
      <c r="K7548" s="434">
        <v>1970</v>
      </c>
    </row>
    <row r="7549" spans="1:11" hidden="1" x14ac:dyDescent="0.25">
      <c r="A7549" s="434">
        <v>257531280</v>
      </c>
      <c r="B7549" s="434">
        <v>20536</v>
      </c>
      <c r="C7549" s="434" t="s">
        <v>61</v>
      </c>
      <c r="D7549" s="434" t="s">
        <v>13</v>
      </c>
      <c r="I7549" s="434">
        <v>12</v>
      </c>
      <c r="J7549" s="434">
        <v>0</v>
      </c>
      <c r="K7549" s="434">
        <v>1970</v>
      </c>
    </row>
    <row r="7550" spans="1:11" hidden="1" x14ac:dyDescent="0.25">
      <c r="A7550" s="434">
        <v>257531420</v>
      </c>
      <c r="B7550" s="434">
        <v>33543</v>
      </c>
      <c r="C7550" s="434" t="s">
        <v>61</v>
      </c>
      <c r="D7550" s="434" t="s">
        <v>13</v>
      </c>
      <c r="I7550" s="434">
        <v>10</v>
      </c>
    </row>
    <row r="7551" spans="1:11" hidden="1" x14ac:dyDescent="0.25">
      <c r="A7551" s="434">
        <v>257531500</v>
      </c>
      <c r="B7551" s="434">
        <v>140872</v>
      </c>
      <c r="C7551" s="434" t="s">
        <v>56</v>
      </c>
      <c r="D7551" s="434" t="s">
        <v>13</v>
      </c>
      <c r="I7551" s="434">
        <v>11</v>
      </c>
    </row>
    <row r="7552" spans="1:11" x14ac:dyDescent="0.25">
      <c r="A7552" s="434">
        <v>257531600</v>
      </c>
      <c r="B7552" s="434">
        <v>2634595</v>
      </c>
      <c r="C7552" s="434" t="s">
        <v>59</v>
      </c>
      <c r="D7552" s="434" t="s">
        <v>13</v>
      </c>
      <c r="E7552" s="434">
        <v>0</v>
      </c>
      <c r="F7552" s="434">
        <v>346</v>
      </c>
      <c r="G7552" s="434">
        <v>0</v>
      </c>
      <c r="H7552" s="434">
        <v>161</v>
      </c>
      <c r="I7552" s="434">
        <v>22</v>
      </c>
      <c r="J7552" s="434">
        <v>0</v>
      </c>
      <c r="K7552" s="434">
        <v>1970</v>
      </c>
    </row>
    <row r="7553" spans="1:11" hidden="1" x14ac:dyDescent="0.25">
      <c r="A7553" s="434">
        <v>257531800</v>
      </c>
      <c r="B7553" s="434">
        <v>382619</v>
      </c>
      <c r="C7553" s="434" t="s">
        <v>56</v>
      </c>
      <c r="D7553" s="434" t="s">
        <v>13</v>
      </c>
      <c r="I7553" s="434">
        <v>13</v>
      </c>
      <c r="J7553" s="434">
        <v>0</v>
      </c>
      <c r="K7553" s="434">
        <v>1970</v>
      </c>
    </row>
    <row r="7554" spans="1:11" hidden="1" x14ac:dyDescent="0.25">
      <c r="A7554" s="434">
        <v>257531940</v>
      </c>
      <c r="B7554" s="434">
        <v>94132</v>
      </c>
      <c r="C7554" s="434" t="s">
        <v>61</v>
      </c>
      <c r="D7554" s="434" t="s">
        <v>13</v>
      </c>
      <c r="I7554" s="434">
        <v>14</v>
      </c>
      <c r="J7554" s="434">
        <v>0</v>
      </c>
      <c r="K7554" s="434">
        <v>1970</v>
      </c>
    </row>
    <row r="7555" spans="1:11" hidden="1" x14ac:dyDescent="0.25">
      <c r="A7555" s="434">
        <v>257532000</v>
      </c>
      <c r="B7555" s="434">
        <v>3617</v>
      </c>
      <c r="C7555" s="434" t="s">
        <v>31</v>
      </c>
      <c r="D7555" s="434" t="s">
        <v>29</v>
      </c>
      <c r="E7555" s="434">
        <v>17.8</v>
      </c>
      <c r="F7555" s="434">
        <v>10520</v>
      </c>
      <c r="G7555" s="434">
        <v>46428</v>
      </c>
      <c r="H7555" s="434">
        <v>32628</v>
      </c>
      <c r="I7555" s="434">
        <v>198</v>
      </c>
      <c r="J7555" s="434">
        <v>0</v>
      </c>
      <c r="K7555" s="434">
        <v>2000</v>
      </c>
    </row>
    <row r="7556" spans="1:11" hidden="1" x14ac:dyDescent="0.25">
      <c r="A7556" s="434">
        <v>257532180</v>
      </c>
      <c r="B7556" s="434">
        <v>27097</v>
      </c>
      <c r="C7556" s="434" t="s">
        <v>61</v>
      </c>
      <c r="D7556" s="434" t="s">
        <v>13</v>
      </c>
      <c r="I7556" s="434">
        <v>5</v>
      </c>
      <c r="J7556" s="434">
        <v>0</v>
      </c>
      <c r="K7556" s="434">
        <v>1970</v>
      </c>
    </row>
    <row r="7557" spans="1:11" hidden="1" x14ac:dyDescent="0.25">
      <c r="A7557" s="434">
        <v>257532540</v>
      </c>
      <c r="B7557" s="434">
        <v>726</v>
      </c>
      <c r="C7557" s="434" t="s">
        <v>61</v>
      </c>
      <c r="D7557" s="434" t="s">
        <v>13</v>
      </c>
      <c r="I7557" s="434">
        <v>11</v>
      </c>
      <c r="J7557" s="434">
        <v>0</v>
      </c>
      <c r="K7557" s="434">
        <v>1970</v>
      </c>
    </row>
    <row r="7558" spans="1:11" hidden="1" x14ac:dyDescent="0.25">
      <c r="A7558" s="434">
        <v>257532590</v>
      </c>
      <c r="B7558" s="434">
        <v>10539</v>
      </c>
      <c r="C7558" s="434" t="s">
        <v>61</v>
      </c>
      <c r="D7558" s="434" t="s">
        <v>13</v>
      </c>
      <c r="I7558" s="434">
        <v>16</v>
      </c>
    </row>
    <row r="7559" spans="1:11" hidden="1" x14ac:dyDescent="0.25">
      <c r="A7559" s="434">
        <v>257532990</v>
      </c>
      <c r="B7559" s="434">
        <v>1100</v>
      </c>
      <c r="C7559" s="434" t="s">
        <v>61</v>
      </c>
      <c r="D7559" s="434" t="s">
        <v>13</v>
      </c>
      <c r="I7559" s="434">
        <v>12</v>
      </c>
    </row>
    <row r="7560" spans="1:11" x14ac:dyDescent="0.25">
      <c r="A7560" s="434">
        <v>257533600</v>
      </c>
      <c r="B7560" s="434">
        <v>289952</v>
      </c>
      <c r="C7560" s="434" t="s">
        <v>59</v>
      </c>
      <c r="D7560" s="434" t="s">
        <v>13</v>
      </c>
      <c r="I7560" s="434">
        <v>9</v>
      </c>
      <c r="J7560" s="434">
        <v>0</v>
      </c>
      <c r="K7560" s="434">
        <v>1970</v>
      </c>
    </row>
    <row r="7561" spans="1:11" hidden="1" x14ac:dyDescent="0.25">
      <c r="A7561" s="434">
        <v>257533960</v>
      </c>
      <c r="B7561" s="434">
        <v>219314</v>
      </c>
      <c r="C7561" s="434" t="s">
        <v>61</v>
      </c>
      <c r="D7561" s="434" t="s">
        <v>13</v>
      </c>
      <c r="I7561" s="434">
        <v>13</v>
      </c>
      <c r="J7561" s="434">
        <v>0</v>
      </c>
      <c r="K7561" s="434">
        <v>1970</v>
      </c>
    </row>
    <row r="7562" spans="1:11" hidden="1" x14ac:dyDescent="0.25">
      <c r="A7562" s="434">
        <v>257533970</v>
      </c>
      <c r="B7562" s="434">
        <v>6975</v>
      </c>
      <c r="C7562" s="434" t="s">
        <v>61</v>
      </c>
      <c r="D7562" s="434" t="s">
        <v>13</v>
      </c>
      <c r="I7562" s="434">
        <v>14</v>
      </c>
      <c r="J7562" s="434">
        <v>0</v>
      </c>
      <c r="K7562" s="434">
        <v>1970</v>
      </c>
    </row>
    <row r="7563" spans="1:11" hidden="1" x14ac:dyDescent="0.25">
      <c r="A7563" s="434">
        <v>257534600</v>
      </c>
      <c r="B7563" s="434">
        <v>913216</v>
      </c>
      <c r="C7563" s="434" t="s">
        <v>61</v>
      </c>
      <c r="D7563" s="434" t="s">
        <v>13</v>
      </c>
      <c r="I7563" s="434">
        <v>11</v>
      </c>
      <c r="J7563" s="434">
        <v>0</v>
      </c>
      <c r="K7563" s="434">
        <v>1970</v>
      </c>
    </row>
    <row r="7564" spans="1:11" hidden="1" x14ac:dyDescent="0.25">
      <c r="A7564" s="434">
        <v>257534700</v>
      </c>
      <c r="B7564" s="434">
        <v>771825</v>
      </c>
      <c r="C7564" s="434" t="s">
        <v>56</v>
      </c>
      <c r="D7564" s="434" t="s">
        <v>13</v>
      </c>
      <c r="I7564" s="434">
        <v>15</v>
      </c>
    </row>
    <row r="7565" spans="1:11" hidden="1" x14ac:dyDescent="0.25">
      <c r="A7565" s="434">
        <v>257534730</v>
      </c>
      <c r="B7565" s="434">
        <v>31697</v>
      </c>
      <c r="C7565" s="434" t="s">
        <v>61</v>
      </c>
      <c r="D7565" s="434" t="s">
        <v>13</v>
      </c>
      <c r="I7565" s="434">
        <v>10</v>
      </c>
      <c r="J7565" s="434">
        <v>0</v>
      </c>
      <c r="K7565" s="434">
        <v>1970</v>
      </c>
    </row>
    <row r="7566" spans="1:11" hidden="1" x14ac:dyDescent="0.25">
      <c r="A7566" s="434">
        <v>257534800</v>
      </c>
      <c r="B7566" s="434">
        <v>821866</v>
      </c>
      <c r="C7566" s="434" t="s">
        <v>56</v>
      </c>
      <c r="D7566" s="434" t="s">
        <v>13</v>
      </c>
      <c r="I7566" s="434">
        <v>15</v>
      </c>
    </row>
    <row r="7567" spans="1:11" hidden="1" x14ac:dyDescent="0.25">
      <c r="A7567" s="434">
        <v>257534940</v>
      </c>
      <c r="B7567" s="434">
        <v>86890</v>
      </c>
      <c r="C7567" s="434" t="s">
        <v>61</v>
      </c>
      <c r="D7567" s="434" t="s">
        <v>13</v>
      </c>
      <c r="I7567" s="434">
        <v>10</v>
      </c>
      <c r="J7567" s="434">
        <v>0</v>
      </c>
      <c r="K7567" s="434">
        <v>1970</v>
      </c>
    </row>
    <row r="7568" spans="1:11" hidden="1" x14ac:dyDescent="0.25">
      <c r="A7568" s="434">
        <v>257535450</v>
      </c>
      <c r="B7568" s="434">
        <v>76588</v>
      </c>
      <c r="C7568" s="434" t="s">
        <v>61</v>
      </c>
      <c r="D7568" s="434" t="s">
        <v>13</v>
      </c>
      <c r="I7568" s="434">
        <v>14</v>
      </c>
    </row>
    <row r="7569" spans="1:11" hidden="1" x14ac:dyDescent="0.25">
      <c r="A7569" s="434">
        <v>257535460</v>
      </c>
      <c r="B7569" s="434">
        <v>1136</v>
      </c>
      <c r="C7569" s="434" t="s">
        <v>61</v>
      </c>
      <c r="D7569" s="434" t="s">
        <v>13</v>
      </c>
      <c r="I7569" s="434">
        <v>11</v>
      </c>
    </row>
    <row r="7570" spans="1:11" hidden="1" x14ac:dyDescent="0.25">
      <c r="A7570" s="434">
        <v>257535700</v>
      </c>
      <c r="B7570" s="434">
        <v>15347</v>
      </c>
      <c r="C7570" s="434" t="s">
        <v>39</v>
      </c>
      <c r="D7570" s="434" t="s">
        <v>13</v>
      </c>
      <c r="I7570" s="434">
        <v>6</v>
      </c>
      <c r="J7570" s="434">
        <v>0</v>
      </c>
      <c r="K7570" s="434">
        <v>1970</v>
      </c>
    </row>
    <row r="7571" spans="1:11" x14ac:dyDescent="0.25">
      <c r="A7571" s="434">
        <v>257535800</v>
      </c>
      <c r="B7571" s="434">
        <v>705739</v>
      </c>
      <c r="C7571" s="434" t="s">
        <v>59</v>
      </c>
      <c r="D7571" s="434" t="s">
        <v>13</v>
      </c>
      <c r="I7571" s="434">
        <v>12</v>
      </c>
      <c r="J7571" s="434">
        <v>0</v>
      </c>
      <c r="K7571" s="434">
        <v>1970</v>
      </c>
    </row>
    <row r="7572" spans="1:11" hidden="1" x14ac:dyDescent="0.25">
      <c r="A7572" s="434">
        <v>257536070</v>
      </c>
      <c r="B7572" s="434">
        <v>12964</v>
      </c>
      <c r="C7572" s="434" t="s">
        <v>61</v>
      </c>
      <c r="D7572" s="434" t="s">
        <v>13</v>
      </c>
      <c r="I7572" s="434">
        <v>11</v>
      </c>
    </row>
    <row r="7573" spans="1:11" x14ac:dyDescent="0.25">
      <c r="A7573" s="434">
        <v>257536700</v>
      </c>
      <c r="B7573" s="434">
        <v>2699222</v>
      </c>
      <c r="C7573" s="434" t="s">
        <v>59</v>
      </c>
      <c r="D7573" s="434" t="s">
        <v>17</v>
      </c>
      <c r="E7573" s="434">
        <v>13</v>
      </c>
      <c r="F7573" s="434">
        <v>1683</v>
      </c>
      <c r="G7573" s="434">
        <v>1000</v>
      </c>
      <c r="H7573" s="434">
        <v>1191</v>
      </c>
      <c r="I7573" s="434">
        <v>55</v>
      </c>
      <c r="J7573" s="434">
        <v>0</v>
      </c>
      <c r="K7573" s="434">
        <v>1970</v>
      </c>
    </row>
    <row r="7574" spans="1:11" hidden="1" x14ac:dyDescent="0.25">
      <c r="A7574" s="434">
        <v>257536990</v>
      </c>
      <c r="B7574" s="434">
        <v>23678</v>
      </c>
      <c r="C7574" s="434" t="s">
        <v>61</v>
      </c>
      <c r="D7574" s="434" t="s">
        <v>13</v>
      </c>
      <c r="I7574" s="434">
        <v>12</v>
      </c>
    </row>
    <row r="7575" spans="1:11" x14ac:dyDescent="0.25">
      <c r="A7575" s="434">
        <v>257537000</v>
      </c>
      <c r="B7575" s="434">
        <v>1631324</v>
      </c>
      <c r="C7575" s="434" t="s">
        <v>59</v>
      </c>
      <c r="D7575" s="434" t="s">
        <v>17</v>
      </c>
      <c r="E7575" s="434">
        <v>15.5</v>
      </c>
      <c r="F7575" s="434">
        <v>3436</v>
      </c>
      <c r="G7575" s="434">
        <v>2581</v>
      </c>
      <c r="H7575" s="434">
        <v>2061</v>
      </c>
      <c r="I7575" s="434">
        <v>65.69</v>
      </c>
      <c r="J7575" s="434">
        <v>0</v>
      </c>
      <c r="K7575" s="434">
        <v>1970</v>
      </c>
    </row>
    <row r="7576" spans="1:11" hidden="1" x14ac:dyDescent="0.25">
      <c r="A7576" s="434">
        <v>257537980</v>
      </c>
      <c r="B7576" s="434">
        <v>16714</v>
      </c>
      <c r="C7576" s="434" t="s">
        <v>61</v>
      </c>
      <c r="D7576" s="434" t="s">
        <v>13</v>
      </c>
      <c r="I7576" s="434">
        <v>12</v>
      </c>
      <c r="J7576" s="434">
        <v>0</v>
      </c>
      <c r="K7576" s="434">
        <v>1970</v>
      </c>
    </row>
    <row r="7577" spans="1:11" x14ac:dyDescent="0.25">
      <c r="A7577" s="434">
        <v>257538500</v>
      </c>
      <c r="B7577" s="434">
        <v>2716228</v>
      </c>
      <c r="C7577" s="434" t="s">
        <v>59</v>
      </c>
      <c r="D7577" s="434" t="s">
        <v>13</v>
      </c>
      <c r="I7577" s="434">
        <v>10</v>
      </c>
      <c r="J7577" s="434">
        <v>0</v>
      </c>
      <c r="K7577" s="434">
        <v>1970</v>
      </c>
    </row>
    <row r="7578" spans="1:11" x14ac:dyDescent="0.25">
      <c r="A7578" s="434">
        <v>257538600</v>
      </c>
      <c r="B7578" s="434">
        <v>701516</v>
      </c>
      <c r="C7578" s="434" t="s">
        <v>59</v>
      </c>
      <c r="D7578" s="434" t="s">
        <v>13</v>
      </c>
      <c r="I7578" s="434">
        <v>15</v>
      </c>
    </row>
    <row r="7579" spans="1:11" hidden="1" x14ac:dyDescent="0.25">
      <c r="A7579" s="434">
        <v>257538800</v>
      </c>
      <c r="B7579" s="434">
        <v>93433</v>
      </c>
      <c r="C7579" s="434" t="s">
        <v>56</v>
      </c>
      <c r="D7579" s="434" t="s">
        <v>13</v>
      </c>
      <c r="I7579" s="434">
        <v>9</v>
      </c>
      <c r="J7579" s="434">
        <v>0</v>
      </c>
      <c r="K7579" s="434">
        <v>1970</v>
      </c>
    </row>
    <row r="7580" spans="1:11" hidden="1" x14ac:dyDescent="0.25">
      <c r="A7580" s="434">
        <v>257539600</v>
      </c>
      <c r="B7580" s="434">
        <v>968667</v>
      </c>
      <c r="C7580" s="434" t="s">
        <v>61</v>
      </c>
      <c r="D7580" s="434" t="s">
        <v>13</v>
      </c>
      <c r="I7580" s="434">
        <v>15</v>
      </c>
    </row>
    <row r="7581" spans="1:11" hidden="1" x14ac:dyDescent="0.25">
      <c r="A7581" s="434">
        <v>257540140</v>
      </c>
      <c r="B7581" s="434">
        <v>20555</v>
      </c>
      <c r="C7581" s="434" t="s">
        <v>61</v>
      </c>
      <c r="D7581" s="434" t="s">
        <v>13</v>
      </c>
      <c r="I7581" s="434">
        <v>13</v>
      </c>
      <c r="J7581" s="434">
        <v>0</v>
      </c>
      <c r="K7581" s="434">
        <v>1970</v>
      </c>
    </row>
    <row r="7582" spans="1:11" hidden="1" x14ac:dyDescent="0.25">
      <c r="A7582" s="434">
        <v>257540520</v>
      </c>
      <c r="B7582" s="434">
        <v>91452</v>
      </c>
      <c r="C7582" s="434" t="s">
        <v>61</v>
      </c>
      <c r="D7582" s="434" t="s">
        <v>13</v>
      </c>
      <c r="I7582" s="434">
        <v>10</v>
      </c>
      <c r="J7582" s="434">
        <v>0</v>
      </c>
      <c r="K7582" s="434">
        <v>1970</v>
      </c>
    </row>
    <row r="7583" spans="1:11" hidden="1" x14ac:dyDescent="0.25">
      <c r="A7583" s="434">
        <v>257540590</v>
      </c>
      <c r="B7583" s="434">
        <v>434005</v>
      </c>
      <c r="C7583" s="434" t="s">
        <v>61</v>
      </c>
      <c r="D7583" s="434" t="s">
        <v>13</v>
      </c>
      <c r="I7583" s="434">
        <v>10</v>
      </c>
      <c r="J7583" s="434">
        <v>0</v>
      </c>
      <c r="K7583" s="434">
        <v>1970</v>
      </c>
    </row>
    <row r="7584" spans="1:11" hidden="1" x14ac:dyDescent="0.25">
      <c r="A7584" s="434">
        <v>257540800</v>
      </c>
      <c r="B7584" s="434">
        <v>3310620</v>
      </c>
      <c r="C7584" s="434" t="s">
        <v>56</v>
      </c>
      <c r="D7584" s="434" t="s">
        <v>13</v>
      </c>
      <c r="I7584" s="434">
        <v>16</v>
      </c>
    </row>
    <row r="7585" spans="1:11" hidden="1" x14ac:dyDescent="0.25">
      <c r="A7585" s="434">
        <v>257540900</v>
      </c>
      <c r="B7585" s="434">
        <v>420589</v>
      </c>
      <c r="C7585" s="434" t="s">
        <v>48</v>
      </c>
      <c r="D7585" s="434" t="s">
        <v>13</v>
      </c>
      <c r="I7585" s="434">
        <v>12</v>
      </c>
      <c r="J7585" s="434">
        <v>0</v>
      </c>
      <c r="K7585" s="434">
        <v>1970</v>
      </c>
    </row>
    <row r="7586" spans="1:11" x14ac:dyDescent="0.25">
      <c r="A7586" s="434">
        <v>257541500</v>
      </c>
      <c r="B7586" s="434">
        <v>2282338</v>
      </c>
      <c r="C7586" s="434" t="s">
        <v>59</v>
      </c>
      <c r="D7586" s="434" t="s">
        <v>13</v>
      </c>
      <c r="I7586" s="434">
        <v>23</v>
      </c>
      <c r="J7586" s="434">
        <v>0</v>
      </c>
      <c r="K7586" s="434">
        <v>1970</v>
      </c>
    </row>
    <row r="7587" spans="1:11" x14ac:dyDescent="0.25">
      <c r="A7587" s="434">
        <v>257541600</v>
      </c>
      <c r="B7587" s="434">
        <v>3378307</v>
      </c>
      <c r="C7587" s="434" t="s">
        <v>59</v>
      </c>
      <c r="D7587" s="434" t="s">
        <v>17</v>
      </c>
      <c r="E7587" s="434">
        <v>16.7</v>
      </c>
      <c r="F7587" s="434">
        <v>2758</v>
      </c>
      <c r="G7587" s="434">
        <v>850</v>
      </c>
      <c r="H7587" s="434">
        <v>1192</v>
      </c>
      <c r="I7587" s="434">
        <v>61.75</v>
      </c>
      <c r="J7587" s="434">
        <v>0</v>
      </c>
      <c r="K7587" s="434">
        <v>1970</v>
      </c>
    </row>
    <row r="7588" spans="1:11" hidden="1" x14ac:dyDescent="0.25">
      <c r="A7588" s="434">
        <v>257541730</v>
      </c>
      <c r="B7588" s="434">
        <v>28962</v>
      </c>
      <c r="C7588" s="434" t="s">
        <v>61</v>
      </c>
      <c r="D7588" s="434" t="s">
        <v>13</v>
      </c>
      <c r="I7588" s="434">
        <v>12</v>
      </c>
      <c r="J7588" s="434">
        <v>0</v>
      </c>
      <c r="K7588" s="434">
        <v>1970</v>
      </c>
    </row>
    <row r="7589" spans="1:11" x14ac:dyDescent="0.25">
      <c r="A7589" s="434">
        <v>257541760</v>
      </c>
      <c r="B7589" s="434">
        <v>42546</v>
      </c>
      <c r="C7589" s="434" t="s">
        <v>59</v>
      </c>
      <c r="D7589" s="434" t="s">
        <v>13</v>
      </c>
      <c r="I7589" s="434">
        <v>10</v>
      </c>
    </row>
    <row r="7590" spans="1:11" hidden="1" x14ac:dyDescent="0.25">
      <c r="A7590" s="434">
        <v>257542290</v>
      </c>
      <c r="B7590" s="434">
        <v>20459</v>
      </c>
      <c r="C7590" s="434" t="s">
        <v>61</v>
      </c>
      <c r="D7590" s="434" t="s">
        <v>13</v>
      </c>
      <c r="I7590" s="434">
        <v>12</v>
      </c>
      <c r="J7590" s="434">
        <v>0</v>
      </c>
      <c r="K7590" s="434">
        <v>1970</v>
      </c>
    </row>
    <row r="7591" spans="1:11" hidden="1" x14ac:dyDescent="0.25">
      <c r="A7591" s="434">
        <v>257542380</v>
      </c>
      <c r="B7591" s="434">
        <v>20556</v>
      </c>
      <c r="C7591" s="434" t="s">
        <v>61</v>
      </c>
      <c r="D7591" s="434" t="s">
        <v>13</v>
      </c>
      <c r="I7591" s="434">
        <v>10</v>
      </c>
      <c r="J7591" s="434">
        <v>0</v>
      </c>
      <c r="K7591" s="434">
        <v>1970</v>
      </c>
    </row>
    <row r="7592" spans="1:11" hidden="1" x14ac:dyDescent="0.25">
      <c r="A7592" s="434">
        <v>257542480</v>
      </c>
      <c r="B7592" s="434">
        <v>90016</v>
      </c>
      <c r="C7592" s="434" t="s">
        <v>61</v>
      </c>
      <c r="D7592" s="434" t="s">
        <v>13</v>
      </c>
      <c r="I7592" s="434">
        <v>11</v>
      </c>
    </row>
    <row r="7593" spans="1:11" hidden="1" x14ac:dyDescent="0.25">
      <c r="A7593" s="434">
        <v>257542780</v>
      </c>
      <c r="B7593" s="434">
        <v>134007</v>
      </c>
      <c r="C7593" s="434" t="s">
        <v>61</v>
      </c>
      <c r="D7593" s="434" t="s">
        <v>13</v>
      </c>
      <c r="I7593" s="434">
        <v>23</v>
      </c>
      <c r="J7593" s="434">
        <v>0</v>
      </c>
      <c r="K7593" s="434">
        <v>1970</v>
      </c>
    </row>
    <row r="7594" spans="1:11" hidden="1" x14ac:dyDescent="0.25">
      <c r="A7594" s="434">
        <v>257542920</v>
      </c>
      <c r="B7594" s="434">
        <v>32100</v>
      </c>
      <c r="C7594" s="434" t="s">
        <v>61</v>
      </c>
      <c r="D7594" s="434" t="s">
        <v>13</v>
      </c>
      <c r="I7594" s="434">
        <v>10</v>
      </c>
      <c r="J7594" s="434">
        <v>0</v>
      </c>
      <c r="K7594" s="434">
        <v>1970</v>
      </c>
    </row>
    <row r="7595" spans="1:11" x14ac:dyDescent="0.25">
      <c r="A7595" s="434">
        <v>257543500</v>
      </c>
      <c r="B7595" s="434">
        <v>2495881</v>
      </c>
      <c r="C7595" s="434" t="s">
        <v>59</v>
      </c>
      <c r="D7595" s="434" t="s">
        <v>13</v>
      </c>
      <c r="I7595" s="434">
        <v>21</v>
      </c>
      <c r="J7595" s="434">
        <v>0</v>
      </c>
      <c r="K7595" s="434">
        <v>1970</v>
      </c>
    </row>
    <row r="7596" spans="1:11" hidden="1" x14ac:dyDescent="0.25">
      <c r="A7596" s="434">
        <v>257543690</v>
      </c>
      <c r="B7596" s="434">
        <v>14399</v>
      </c>
      <c r="C7596" s="434" t="s">
        <v>61</v>
      </c>
      <c r="D7596" s="434" t="s">
        <v>13</v>
      </c>
      <c r="I7596" s="434">
        <v>12</v>
      </c>
      <c r="J7596" s="434">
        <v>0</v>
      </c>
      <c r="K7596" s="434">
        <v>1970</v>
      </c>
    </row>
    <row r="7597" spans="1:11" hidden="1" x14ac:dyDescent="0.25">
      <c r="A7597" s="434">
        <v>257543780</v>
      </c>
      <c r="B7597" s="434">
        <v>44610</v>
      </c>
      <c r="C7597" s="434" t="s">
        <v>61</v>
      </c>
      <c r="D7597" s="434" t="s">
        <v>13</v>
      </c>
      <c r="I7597" s="434">
        <v>11</v>
      </c>
    </row>
    <row r="7598" spans="1:11" hidden="1" x14ac:dyDescent="0.25">
      <c r="A7598" s="434">
        <v>257544000</v>
      </c>
      <c r="B7598" s="434">
        <v>285470</v>
      </c>
      <c r="C7598" s="434" t="s">
        <v>46</v>
      </c>
      <c r="D7598" s="434" t="s">
        <v>22</v>
      </c>
      <c r="E7598" s="434">
        <v>18</v>
      </c>
      <c r="F7598" s="434">
        <v>20200</v>
      </c>
      <c r="G7598" s="434">
        <v>4250</v>
      </c>
      <c r="H7598" s="434">
        <v>7473</v>
      </c>
      <c r="I7598" s="434">
        <v>91</v>
      </c>
      <c r="J7598" s="434">
        <v>0</v>
      </c>
      <c r="K7598" s="434">
        <v>2010</v>
      </c>
    </row>
    <row r="7599" spans="1:11" hidden="1" x14ac:dyDescent="0.25">
      <c r="A7599" s="434">
        <v>257545000</v>
      </c>
      <c r="B7599" s="434">
        <v>2459</v>
      </c>
      <c r="C7599" s="434" t="s">
        <v>61</v>
      </c>
      <c r="D7599" s="434" t="s">
        <v>22</v>
      </c>
      <c r="E7599" s="434">
        <v>11.5</v>
      </c>
      <c r="F7599" s="434">
        <v>1800</v>
      </c>
      <c r="G7599" s="434">
        <v>4530</v>
      </c>
      <c r="H7599" s="434">
        <v>2999</v>
      </c>
      <c r="I7599" s="434">
        <v>89.99</v>
      </c>
      <c r="K7599" s="434">
        <v>2004</v>
      </c>
    </row>
    <row r="7600" spans="1:11" hidden="1" x14ac:dyDescent="0.25">
      <c r="A7600" s="434">
        <v>257546290</v>
      </c>
      <c r="B7600" s="434">
        <v>65823</v>
      </c>
      <c r="C7600" s="434" t="s">
        <v>61</v>
      </c>
      <c r="D7600" s="434" t="s">
        <v>13</v>
      </c>
      <c r="I7600" s="434">
        <v>10</v>
      </c>
      <c r="J7600" s="434">
        <v>0</v>
      </c>
      <c r="K7600" s="434">
        <v>1970</v>
      </c>
    </row>
    <row r="7601" spans="1:11" x14ac:dyDescent="0.25">
      <c r="A7601" s="434">
        <v>257547500</v>
      </c>
      <c r="B7601" s="434">
        <v>933439</v>
      </c>
      <c r="C7601" s="434" t="s">
        <v>59</v>
      </c>
      <c r="D7601" s="434" t="s">
        <v>13</v>
      </c>
      <c r="I7601" s="434">
        <v>18</v>
      </c>
    </row>
    <row r="7602" spans="1:11" x14ac:dyDescent="0.25">
      <c r="A7602" s="434">
        <v>257547600</v>
      </c>
      <c r="B7602" s="434">
        <v>189511</v>
      </c>
      <c r="C7602" s="434" t="s">
        <v>59</v>
      </c>
      <c r="D7602" s="434" t="s">
        <v>13</v>
      </c>
      <c r="I7602" s="434">
        <v>15</v>
      </c>
      <c r="J7602" s="434">
        <v>0</v>
      </c>
      <c r="K7602" s="434">
        <v>1970</v>
      </c>
    </row>
    <row r="7603" spans="1:11" hidden="1" x14ac:dyDescent="0.25">
      <c r="A7603" s="434">
        <v>257547790</v>
      </c>
      <c r="B7603" s="434">
        <v>60253</v>
      </c>
      <c r="C7603" s="434" t="s">
        <v>61</v>
      </c>
      <c r="D7603" s="434" t="s">
        <v>13</v>
      </c>
      <c r="I7603" s="434">
        <v>11</v>
      </c>
      <c r="J7603" s="434">
        <v>0</v>
      </c>
      <c r="K7603" s="434">
        <v>1970</v>
      </c>
    </row>
    <row r="7604" spans="1:11" hidden="1" x14ac:dyDescent="0.25">
      <c r="A7604" s="434">
        <v>257547800</v>
      </c>
      <c r="B7604" s="434">
        <v>679757</v>
      </c>
      <c r="C7604" s="434" t="s">
        <v>56</v>
      </c>
      <c r="D7604" s="434" t="s">
        <v>13</v>
      </c>
      <c r="I7604" s="434">
        <v>14</v>
      </c>
    </row>
    <row r="7605" spans="1:11" hidden="1" x14ac:dyDescent="0.25">
      <c r="A7605" s="434">
        <v>257548000</v>
      </c>
      <c r="B7605" s="434">
        <v>109331</v>
      </c>
      <c r="C7605" s="434" t="s">
        <v>31</v>
      </c>
      <c r="D7605" s="434" t="s">
        <v>29</v>
      </c>
      <c r="E7605" s="434">
        <v>16.2</v>
      </c>
      <c r="F7605" s="434">
        <v>11199</v>
      </c>
      <c r="G7605" s="434">
        <v>44982</v>
      </c>
      <c r="H7605" s="434">
        <v>33448</v>
      </c>
      <c r="I7605" s="434">
        <v>198.5</v>
      </c>
      <c r="K7605" s="434">
        <v>2000</v>
      </c>
    </row>
    <row r="7606" spans="1:11" x14ac:dyDescent="0.25">
      <c r="A7606" s="434">
        <v>257548500</v>
      </c>
      <c r="B7606" s="434">
        <v>3300868</v>
      </c>
      <c r="C7606" s="434" t="s">
        <v>59</v>
      </c>
      <c r="D7606" s="434" t="s">
        <v>13</v>
      </c>
      <c r="E7606" s="434">
        <v>0</v>
      </c>
      <c r="F7606" s="434">
        <v>485</v>
      </c>
      <c r="G7606" s="434">
        <v>0</v>
      </c>
      <c r="H7606" s="434">
        <v>140</v>
      </c>
      <c r="I7606" s="434">
        <v>23.02</v>
      </c>
      <c r="J7606" s="434">
        <v>0</v>
      </c>
      <c r="K7606" s="434">
        <v>1970</v>
      </c>
    </row>
    <row r="7607" spans="1:11" hidden="1" x14ac:dyDescent="0.25">
      <c r="A7607" s="434">
        <v>257548590</v>
      </c>
      <c r="B7607" s="434">
        <v>38806</v>
      </c>
      <c r="C7607" s="434" t="s">
        <v>61</v>
      </c>
      <c r="D7607" s="434" t="s">
        <v>13</v>
      </c>
      <c r="I7607" s="434">
        <v>14</v>
      </c>
    </row>
    <row r="7608" spans="1:11" x14ac:dyDescent="0.25">
      <c r="A7608" s="434">
        <v>257548600</v>
      </c>
      <c r="B7608" s="434">
        <v>2336349</v>
      </c>
      <c r="C7608" s="434" t="s">
        <v>59</v>
      </c>
      <c r="D7608" s="434" t="s">
        <v>13</v>
      </c>
      <c r="E7608" s="434">
        <v>0</v>
      </c>
      <c r="F7608" s="434">
        <v>0</v>
      </c>
      <c r="G7608" s="434">
        <v>0</v>
      </c>
      <c r="H7608" s="434">
        <v>162</v>
      </c>
      <c r="I7608" s="434">
        <v>21</v>
      </c>
      <c r="J7608" s="434">
        <v>0</v>
      </c>
      <c r="K7608" s="434">
        <v>1970</v>
      </c>
    </row>
    <row r="7609" spans="1:11" hidden="1" x14ac:dyDescent="0.25">
      <c r="A7609" s="434">
        <v>257549000</v>
      </c>
      <c r="B7609" s="434">
        <v>4050360</v>
      </c>
      <c r="C7609" s="434" t="s">
        <v>42</v>
      </c>
      <c r="D7609" s="434" t="s">
        <v>17</v>
      </c>
      <c r="E7609" s="434">
        <v>12</v>
      </c>
      <c r="F7609" s="434">
        <v>2462</v>
      </c>
      <c r="G7609" s="434">
        <v>304</v>
      </c>
      <c r="H7609" s="434">
        <v>1632</v>
      </c>
      <c r="I7609" s="434">
        <v>66.400000000000006</v>
      </c>
      <c r="J7609" s="434">
        <v>0</v>
      </c>
      <c r="K7609" s="434">
        <v>2012</v>
      </c>
    </row>
    <row r="7610" spans="1:11" hidden="1" x14ac:dyDescent="0.25">
      <c r="A7610" s="434">
        <v>257549030</v>
      </c>
      <c r="B7610" s="434">
        <v>42247</v>
      </c>
      <c r="C7610" s="434" t="s">
        <v>61</v>
      </c>
      <c r="D7610" s="434" t="s">
        <v>13</v>
      </c>
      <c r="I7610" s="434">
        <v>12</v>
      </c>
      <c r="J7610" s="434">
        <v>0</v>
      </c>
      <c r="K7610" s="434">
        <v>1970</v>
      </c>
    </row>
    <row r="7611" spans="1:11" x14ac:dyDescent="0.25">
      <c r="A7611" s="434">
        <v>257549600</v>
      </c>
      <c r="B7611" s="434">
        <v>806345</v>
      </c>
      <c r="C7611" s="434" t="s">
        <v>59</v>
      </c>
      <c r="D7611" s="434" t="s">
        <v>13</v>
      </c>
      <c r="I7611" s="434">
        <v>10</v>
      </c>
      <c r="J7611" s="434">
        <v>0</v>
      </c>
      <c r="K7611" s="434">
        <v>1970</v>
      </c>
    </row>
    <row r="7612" spans="1:11" x14ac:dyDescent="0.25">
      <c r="A7612" s="434">
        <v>257549800</v>
      </c>
      <c r="B7612" s="434">
        <v>3107874</v>
      </c>
      <c r="C7612" s="434" t="s">
        <v>59</v>
      </c>
      <c r="D7612" s="434" t="s">
        <v>13</v>
      </c>
      <c r="E7612" s="434">
        <v>0</v>
      </c>
      <c r="F7612" s="434">
        <v>0</v>
      </c>
      <c r="G7612" s="434">
        <v>0</v>
      </c>
      <c r="H7612" s="434">
        <v>104</v>
      </c>
      <c r="I7612" s="434">
        <v>18</v>
      </c>
      <c r="J7612" s="434">
        <v>0</v>
      </c>
      <c r="K7612" s="434">
        <v>1970</v>
      </c>
    </row>
    <row r="7613" spans="1:11" hidden="1" x14ac:dyDescent="0.25">
      <c r="A7613" s="434">
        <v>257550090</v>
      </c>
      <c r="B7613" s="434">
        <v>444725</v>
      </c>
      <c r="C7613" s="434" t="s">
        <v>61</v>
      </c>
      <c r="D7613" s="434" t="s">
        <v>13</v>
      </c>
      <c r="I7613" s="434">
        <v>13</v>
      </c>
    </row>
    <row r="7614" spans="1:11" hidden="1" x14ac:dyDescent="0.25">
      <c r="A7614" s="434">
        <v>257550390</v>
      </c>
      <c r="B7614" s="434">
        <v>74137</v>
      </c>
      <c r="C7614" s="434" t="s">
        <v>61</v>
      </c>
      <c r="D7614" s="434" t="s">
        <v>13</v>
      </c>
      <c r="I7614" s="434">
        <v>13</v>
      </c>
    </row>
    <row r="7615" spans="1:11" hidden="1" x14ac:dyDescent="0.25">
      <c r="A7615" s="434">
        <v>257550780</v>
      </c>
      <c r="B7615" s="434">
        <v>40788</v>
      </c>
      <c r="C7615" s="434" t="s">
        <v>61</v>
      </c>
      <c r="D7615" s="434" t="s">
        <v>13</v>
      </c>
      <c r="I7615" s="434">
        <v>10</v>
      </c>
    </row>
    <row r="7616" spans="1:11" hidden="1" x14ac:dyDescent="0.25">
      <c r="A7616" s="434">
        <v>257550870</v>
      </c>
      <c r="B7616" s="434">
        <v>439650</v>
      </c>
      <c r="C7616" s="434" t="s">
        <v>61</v>
      </c>
      <c r="D7616" s="434" t="s">
        <v>13</v>
      </c>
      <c r="I7616" s="434">
        <v>14</v>
      </c>
      <c r="J7616" s="434">
        <v>0</v>
      </c>
      <c r="K7616" s="434">
        <v>1970</v>
      </c>
    </row>
    <row r="7617" spans="1:11" hidden="1" x14ac:dyDescent="0.25">
      <c r="A7617" s="434">
        <v>257551000</v>
      </c>
      <c r="B7617" s="434">
        <v>586967</v>
      </c>
      <c r="C7617" s="434" t="s">
        <v>61</v>
      </c>
      <c r="D7617" s="434" t="s">
        <v>22</v>
      </c>
      <c r="E7617" s="434">
        <v>12</v>
      </c>
      <c r="F7617" s="434">
        <v>5760</v>
      </c>
      <c r="G7617" s="434">
        <v>5260</v>
      </c>
      <c r="H7617" s="434">
        <v>5523</v>
      </c>
      <c r="I7617" s="434">
        <v>95.3</v>
      </c>
      <c r="J7617" s="434">
        <v>0</v>
      </c>
      <c r="K7617" s="434">
        <v>2010</v>
      </c>
    </row>
    <row r="7618" spans="1:11" hidden="1" x14ac:dyDescent="0.25">
      <c r="A7618" s="434">
        <v>257551080</v>
      </c>
      <c r="B7618" s="434">
        <v>49852</v>
      </c>
      <c r="C7618" s="434" t="s">
        <v>61</v>
      </c>
      <c r="D7618" s="434" t="s">
        <v>13</v>
      </c>
      <c r="I7618" s="434">
        <v>11</v>
      </c>
      <c r="J7618" s="434">
        <v>0</v>
      </c>
      <c r="K7618" s="434">
        <v>1970</v>
      </c>
    </row>
    <row r="7619" spans="1:11" hidden="1" x14ac:dyDescent="0.25">
      <c r="A7619" s="434">
        <v>257551270</v>
      </c>
      <c r="B7619" s="434">
        <v>39429</v>
      </c>
      <c r="C7619" s="434" t="s">
        <v>56</v>
      </c>
      <c r="D7619" s="434" t="s">
        <v>13</v>
      </c>
      <c r="I7619" s="434">
        <v>10</v>
      </c>
    </row>
    <row r="7620" spans="1:11" hidden="1" x14ac:dyDescent="0.25">
      <c r="A7620" s="434">
        <v>257551380</v>
      </c>
      <c r="B7620" s="434">
        <v>37617</v>
      </c>
      <c r="C7620" s="434" t="s">
        <v>61</v>
      </c>
      <c r="D7620" s="434" t="s">
        <v>13</v>
      </c>
      <c r="I7620" s="434">
        <v>10</v>
      </c>
      <c r="J7620" s="434">
        <v>0</v>
      </c>
      <c r="K7620" s="434">
        <v>1970</v>
      </c>
    </row>
    <row r="7621" spans="1:11" hidden="1" x14ac:dyDescent="0.25">
      <c r="A7621" s="434">
        <v>257551620</v>
      </c>
      <c r="B7621" s="434">
        <v>10400</v>
      </c>
      <c r="C7621" s="434" t="s">
        <v>61</v>
      </c>
      <c r="D7621" s="434" t="s">
        <v>13</v>
      </c>
      <c r="I7621" s="434">
        <v>11</v>
      </c>
    </row>
    <row r="7622" spans="1:11" hidden="1" x14ac:dyDescent="0.25">
      <c r="A7622" s="434">
        <v>257552390</v>
      </c>
      <c r="B7622" s="434">
        <v>135596</v>
      </c>
      <c r="C7622" s="434" t="s">
        <v>61</v>
      </c>
      <c r="D7622" s="434" t="s">
        <v>13</v>
      </c>
      <c r="I7622" s="434">
        <v>11</v>
      </c>
      <c r="J7622" s="434">
        <v>0</v>
      </c>
      <c r="K7622" s="434">
        <v>1970</v>
      </c>
    </row>
    <row r="7623" spans="1:11" hidden="1" x14ac:dyDescent="0.25">
      <c r="A7623" s="434">
        <v>257552430</v>
      </c>
      <c r="B7623" s="434">
        <v>56437</v>
      </c>
      <c r="C7623" s="434" t="s">
        <v>61</v>
      </c>
      <c r="D7623" s="434" t="s">
        <v>13</v>
      </c>
      <c r="I7623" s="434">
        <v>9</v>
      </c>
      <c r="J7623" s="434">
        <v>0</v>
      </c>
      <c r="K7623" s="434">
        <v>1970</v>
      </c>
    </row>
    <row r="7624" spans="1:11" hidden="1" x14ac:dyDescent="0.25">
      <c r="A7624" s="434">
        <v>257552470</v>
      </c>
      <c r="B7624" s="434">
        <v>33370</v>
      </c>
      <c r="C7624" s="434" t="s">
        <v>61</v>
      </c>
      <c r="D7624" s="434" t="s">
        <v>13</v>
      </c>
      <c r="I7624" s="434">
        <v>15</v>
      </c>
    </row>
    <row r="7625" spans="1:11" x14ac:dyDescent="0.25">
      <c r="A7625" s="434">
        <v>257552500</v>
      </c>
      <c r="B7625" s="434">
        <v>1967972</v>
      </c>
      <c r="C7625" s="434" t="s">
        <v>59</v>
      </c>
      <c r="D7625" s="434" t="s">
        <v>13</v>
      </c>
      <c r="I7625" s="434">
        <v>23</v>
      </c>
    </row>
    <row r="7626" spans="1:11" hidden="1" x14ac:dyDescent="0.25">
      <c r="A7626" s="434">
        <v>257552690</v>
      </c>
      <c r="B7626" s="434">
        <v>10660</v>
      </c>
      <c r="C7626" s="434" t="s">
        <v>61</v>
      </c>
      <c r="D7626" s="434" t="s">
        <v>13</v>
      </c>
      <c r="I7626" s="434">
        <v>9</v>
      </c>
    </row>
    <row r="7627" spans="1:11" hidden="1" x14ac:dyDescent="0.25">
      <c r="A7627" s="434">
        <v>257553000</v>
      </c>
      <c r="B7627" s="434">
        <v>364759</v>
      </c>
      <c r="C7627" s="434" t="s">
        <v>56</v>
      </c>
      <c r="D7627" s="434" t="s">
        <v>17</v>
      </c>
      <c r="E7627" s="434">
        <v>20</v>
      </c>
      <c r="F7627" s="434">
        <v>4928</v>
      </c>
      <c r="G7627" s="434">
        <v>0</v>
      </c>
      <c r="H7627" s="434">
        <v>423</v>
      </c>
      <c r="I7627" s="434">
        <v>49.7</v>
      </c>
      <c r="J7627" s="434">
        <v>0</v>
      </c>
      <c r="K7627" s="434">
        <v>1970</v>
      </c>
    </row>
    <row r="7628" spans="1:11" hidden="1" x14ac:dyDescent="0.25">
      <c r="A7628" s="434">
        <v>257553180</v>
      </c>
      <c r="B7628" s="434">
        <v>23016</v>
      </c>
      <c r="C7628" s="434" t="s">
        <v>61</v>
      </c>
      <c r="D7628" s="434" t="s">
        <v>13</v>
      </c>
      <c r="I7628" s="434">
        <v>9</v>
      </c>
      <c r="J7628" s="434">
        <v>0</v>
      </c>
      <c r="K7628" s="434">
        <v>1970</v>
      </c>
    </row>
    <row r="7629" spans="1:11" hidden="1" x14ac:dyDescent="0.25">
      <c r="A7629" s="434">
        <v>257553600</v>
      </c>
      <c r="B7629" s="434">
        <v>561582</v>
      </c>
      <c r="C7629" s="434" t="s">
        <v>61</v>
      </c>
      <c r="D7629" s="434" t="s">
        <v>13</v>
      </c>
      <c r="I7629" s="434">
        <v>11</v>
      </c>
      <c r="J7629" s="434">
        <v>0</v>
      </c>
      <c r="K7629" s="434">
        <v>1970</v>
      </c>
    </row>
    <row r="7630" spans="1:11" hidden="1" x14ac:dyDescent="0.25">
      <c r="A7630" s="434">
        <v>257553770</v>
      </c>
      <c r="B7630" s="434">
        <v>24756</v>
      </c>
      <c r="C7630" s="434" t="s">
        <v>61</v>
      </c>
      <c r="D7630" s="434" t="s">
        <v>13</v>
      </c>
      <c r="I7630" s="434">
        <v>15</v>
      </c>
      <c r="J7630" s="434">
        <v>0</v>
      </c>
      <c r="K7630" s="434">
        <v>1970</v>
      </c>
    </row>
    <row r="7631" spans="1:11" x14ac:dyDescent="0.25">
      <c r="A7631" s="434">
        <v>257553800</v>
      </c>
      <c r="B7631" s="434">
        <v>716586</v>
      </c>
      <c r="C7631" s="434" t="s">
        <v>59</v>
      </c>
      <c r="D7631" s="434" t="s">
        <v>13</v>
      </c>
      <c r="I7631" s="434">
        <v>11</v>
      </c>
      <c r="J7631" s="434">
        <v>0</v>
      </c>
      <c r="K7631" s="434">
        <v>1970</v>
      </c>
    </row>
    <row r="7632" spans="1:11" hidden="1" x14ac:dyDescent="0.25">
      <c r="A7632" s="434">
        <v>257554000</v>
      </c>
      <c r="B7632" s="434">
        <v>489750</v>
      </c>
      <c r="C7632" s="434" t="s">
        <v>56</v>
      </c>
      <c r="D7632" s="434" t="s">
        <v>17</v>
      </c>
      <c r="E7632" s="434">
        <v>18</v>
      </c>
      <c r="F7632" s="434">
        <v>4104</v>
      </c>
      <c r="G7632" s="434">
        <v>0</v>
      </c>
      <c r="H7632" s="434">
        <v>431</v>
      </c>
      <c r="I7632" s="434">
        <v>49.7</v>
      </c>
      <c r="J7632" s="434">
        <v>0</v>
      </c>
      <c r="K7632" s="434">
        <v>1970</v>
      </c>
    </row>
    <row r="7633" spans="1:11" hidden="1" x14ac:dyDescent="0.25">
      <c r="A7633" s="434">
        <v>257554290</v>
      </c>
      <c r="B7633" s="434">
        <v>18184</v>
      </c>
      <c r="C7633" s="434" t="s">
        <v>61</v>
      </c>
      <c r="D7633" s="434" t="s">
        <v>13</v>
      </c>
      <c r="I7633" s="434">
        <v>10</v>
      </c>
      <c r="J7633" s="434">
        <v>0</v>
      </c>
      <c r="K7633" s="434">
        <v>1970</v>
      </c>
    </row>
    <row r="7634" spans="1:11" x14ac:dyDescent="0.25">
      <c r="A7634" s="434">
        <v>257554600</v>
      </c>
      <c r="B7634" s="434">
        <v>575723</v>
      </c>
      <c r="C7634" s="434" t="s">
        <v>59</v>
      </c>
      <c r="D7634" s="434" t="s">
        <v>17</v>
      </c>
      <c r="E7634" s="434">
        <v>13</v>
      </c>
      <c r="F7634" s="434">
        <v>1324</v>
      </c>
      <c r="G7634" s="434">
        <v>485</v>
      </c>
      <c r="H7634" s="434">
        <v>707</v>
      </c>
      <c r="I7634" s="434">
        <v>44.95</v>
      </c>
      <c r="J7634" s="434">
        <v>0</v>
      </c>
      <c r="K7634" s="434">
        <v>1970</v>
      </c>
    </row>
    <row r="7635" spans="1:11" hidden="1" x14ac:dyDescent="0.25">
      <c r="A7635" s="434">
        <v>257555000</v>
      </c>
      <c r="B7635" s="434">
        <v>7294</v>
      </c>
      <c r="C7635" s="434" t="s">
        <v>20</v>
      </c>
      <c r="D7635" s="434" t="s">
        <v>25</v>
      </c>
      <c r="E7635" s="434">
        <v>14.8</v>
      </c>
      <c r="F7635" s="434">
        <v>6209</v>
      </c>
      <c r="G7635" s="434">
        <v>16978</v>
      </c>
      <c r="H7635" s="434">
        <v>12164</v>
      </c>
      <c r="I7635" s="434">
        <v>144.05000000000001</v>
      </c>
      <c r="J7635" s="434">
        <v>19604</v>
      </c>
      <c r="K7635" s="434">
        <v>2009</v>
      </c>
    </row>
    <row r="7636" spans="1:11" hidden="1" x14ac:dyDescent="0.25">
      <c r="A7636" s="434">
        <v>257555290</v>
      </c>
      <c r="B7636" s="434">
        <v>80745</v>
      </c>
      <c r="C7636" s="434" t="s">
        <v>61</v>
      </c>
      <c r="D7636" s="434" t="s">
        <v>13</v>
      </c>
      <c r="I7636" s="434">
        <v>11</v>
      </c>
      <c r="J7636" s="434">
        <v>0</v>
      </c>
      <c r="K7636" s="434">
        <v>1970</v>
      </c>
    </row>
    <row r="7637" spans="1:11" x14ac:dyDescent="0.25">
      <c r="A7637" s="434">
        <v>257555500</v>
      </c>
      <c r="B7637" s="434">
        <v>1589086</v>
      </c>
      <c r="C7637" s="434" t="s">
        <v>59</v>
      </c>
      <c r="D7637" s="434" t="s">
        <v>17</v>
      </c>
      <c r="E7637" s="434">
        <v>0</v>
      </c>
      <c r="F7637" s="434">
        <v>809</v>
      </c>
      <c r="G7637" s="434">
        <v>250</v>
      </c>
      <c r="H7637" s="434">
        <v>538</v>
      </c>
      <c r="I7637" s="434">
        <v>38.1</v>
      </c>
      <c r="J7637" s="434">
        <v>0</v>
      </c>
      <c r="K7637" s="434">
        <v>1970</v>
      </c>
    </row>
    <row r="7638" spans="1:11" hidden="1" x14ac:dyDescent="0.25">
      <c r="A7638" s="434">
        <v>257555790</v>
      </c>
      <c r="B7638" s="434">
        <v>31113</v>
      </c>
      <c r="C7638" s="434" t="s">
        <v>61</v>
      </c>
      <c r="D7638" s="434" t="s">
        <v>13</v>
      </c>
      <c r="I7638" s="434">
        <v>11</v>
      </c>
      <c r="J7638" s="434">
        <v>0</v>
      </c>
      <c r="K7638" s="434">
        <v>1970</v>
      </c>
    </row>
    <row r="7639" spans="1:11" hidden="1" x14ac:dyDescent="0.25">
      <c r="A7639" s="434">
        <v>257556000</v>
      </c>
      <c r="B7639" s="434">
        <v>11712</v>
      </c>
      <c r="C7639" s="434" t="s">
        <v>28</v>
      </c>
      <c r="D7639" s="434" t="s">
        <v>29</v>
      </c>
      <c r="E7639" s="434">
        <v>14</v>
      </c>
      <c r="F7639" s="434">
        <v>9480</v>
      </c>
      <c r="G7639" s="434">
        <v>58020</v>
      </c>
      <c r="H7639" s="434">
        <v>32839</v>
      </c>
      <c r="I7639" s="434">
        <v>189.99</v>
      </c>
      <c r="J7639" s="434">
        <v>0</v>
      </c>
      <c r="K7639" s="434">
        <v>2010</v>
      </c>
    </row>
    <row r="7640" spans="1:11" hidden="1" x14ac:dyDescent="0.25">
      <c r="A7640" s="434">
        <v>257556010</v>
      </c>
      <c r="B7640" s="434">
        <v>18879</v>
      </c>
      <c r="C7640" s="434" t="s">
        <v>61</v>
      </c>
      <c r="D7640" s="434" t="s">
        <v>13</v>
      </c>
      <c r="I7640" s="434">
        <v>14</v>
      </c>
      <c r="J7640" s="434">
        <v>0</v>
      </c>
      <c r="K7640" s="434">
        <v>1970</v>
      </c>
    </row>
    <row r="7641" spans="1:11" hidden="1" x14ac:dyDescent="0.25">
      <c r="A7641" s="434">
        <v>257556500</v>
      </c>
      <c r="B7641" s="434">
        <v>1654300</v>
      </c>
      <c r="C7641" s="434" t="s">
        <v>56</v>
      </c>
      <c r="D7641" s="434" t="s">
        <v>13</v>
      </c>
      <c r="I7641" s="434">
        <v>15</v>
      </c>
    </row>
    <row r="7642" spans="1:11" hidden="1" x14ac:dyDescent="0.25">
      <c r="A7642" s="434">
        <v>257556700</v>
      </c>
      <c r="B7642" s="434">
        <v>2350461</v>
      </c>
      <c r="C7642" s="434" t="s">
        <v>56</v>
      </c>
      <c r="D7642" s="434" t="s">
        <v>13</v>
      </c>
      <c r="I7642" s="434">
        <v>13</v>
      </c>
      <c r="J7642" s="434">
        <v>0</v>
      </c>
      <c r="K7642" s="434">
        <v>1970</v>
      </c>
    </row>
    <row r="7643" spans="1:11" hidden="1" x14ac:dyDescent="0.25">
      <c r="A7643" s="434">
        <v>257556800</v>
      </c>
      <c r="B7643" s="434">
        <v>2257993</v>
      </c>
      <c r="C7643" s="434" t="s">
        <v>56</v>
      </c>
      <c r="D7643" s="434" t="s">
        <v>13</v>
      </c>
      <c r="I7643" s="434">
        <v>14</v>
      </c>
      <c r="J7643" s="434">
        <v>0</v>
      </c>
      <c r="K7643" s="434">
        <v>1970</v>
      </c>
    </row>
    <row r="7644" spans="1:11" hidden="1" x14ac:dyDescent="0.25">
      <c r="A7644" s="434">
        <v>257556860</v>
      </c>
      <c r="B7644" s="434">
        <v>44364</v>
      </c>
      <c r="C7644" s="434" t="s">
        <v>61</v>
      </c>
      <c r="D7644" s="434" t="s">
        <v>13</v>
      </c>
      <c r="I7644" s="434">
        <v>10</v>
      </c>
    </row>
    <row r="7645" spans="1:11" hidden="1" x14ac:dyDescent="0.25">
      <c r="A7645" s="434">
        <v>257556870</v>
      </c>
      <c r="B7645" s="434">
        <v>5361</v>
      </c>
      <c r="C7645" s="434" t="s">
        <v>61</v>
      </c>
      <c r="D7645" s="434" t="s">
        <v>13</v>
      </c>
      <c r="I7645" s="434">
        <v>11</v>
      </c>
      <c r="J7645" s="434">
        <v>0</v>
      </c>
      <c r="K7645" s="434">
        <v>1970</v>
      </c>
    </row>
    <row r="7646" spans="1:11" hidden="1" x14ac:dyDescent="0.25">
      <c r="A7646" s="434">
        <v>257557000</v>
      </c>
      <c r="B7646" s="434">
        <v>1325</v>
      </c>
      <c r="C7646" s="434" t="s">
        <v>48</v>
      </c>
      <c r="D7646" s="434" t="s">
        <v>25</v>
      </c>
      <c r="E7646" s="434">
        <v>15.5</v>
      </c>
      <c r="F7646" s="434">
        <v>8640</v>
      </c>
      <c r="G7646" s="434">
        <v>7500</v>
      </c>
      <c r="H7646" s="434">
        <v>13339</v>
      </c>
      <c r="I7646" s="434">
        <v>121</v>
      </c>
      <c r="J7646" s="434">
        <v>0</v>
      </c>
      <c r="K7646" s="434">
        <v>2000</v>
      </c>
    </row>
    <row r="7647" spans="1:11" x14ac:dyDescent="0.25">
      <c r="A7647" s="434">
        <v>257557600</v>
      </c>
      <c r="B7647" s="434">
        <v>2501079</v>
      </c>
      <c r="C7647" s="434" t="s">
        <v>59</v>
      </c>
      <c r="D7647" s="434" t="s">
        <v>13</v>
      </c>
      <c r="E7647" s="434">
        <v>0</v>
      </c>
      <c r="F7647" s="434">
        <v>0</v>
      </c>
      <c r="G7647" s="434">
        <v>0</v>
      </c>
      <c r="H7647" s="434">
        <v>161</v>
      </c>
      <c r="I7647" s="434">
        <v>22.43</v>
      </c>
      <c r="J7647" s="434">
        <v>0</v>
      </c>
      <c r="K7647" s="434">
        <v>1970</v>
      </c>
    </row>
    <row r="7648" spans="1:11" hidden="1" x14ac:dyDescent="0.25">
      <c r="A7648" s="434">
        <v>257557690</v>
      </c>
      <c r="B7648" s="434">
        <v>28613</v>
      </c>
      <c r="C7648" s="434" t="s">
        <v>61</v>
      </c>
      <c r="D7648" s="434" t="s">
        <v>13</v>
      </c>
      <c r="I7648" s="434">
        <v>14</v>
      </c>
    </row>
    <row r="7649" spans="1:11" hidden="1" x14ac:dyDescent="0.25">
      <c r="A7649" s="434">
        <v>257557700</v>
      </c>
      <c r="B7649" s="434">
        <v>1584931</v>
      </c>
      <c r="C7649" s="434" t="s">
        <v>56</v>
      </c>
      <c r="D7649" s="434" t="s">
        <v>13</v>
      </c>
      <c r="I7649" s="434">
        <v>15</v>
      </c>
      <c r="J7649" s="434">
        <v>0</v>
      </c>
      <c r="K7649" s="434">
        <v>1970</v>
      </c>
    </row>
    <row r="7650" spans="1:11" hidden="1" x14ac:dyDescent="0.25">
      <c r="A7650" s="434">
        <v>257557790</v>
      </c>
      <c r="B7650" s="434">
        <v>76587</v>
      </c>
      <c r="C7650" s="434" t="s">
        <v>61</v>
      </c>
      <c r="D7650" s="434" t="s">
        <v>13</v>
      </c>
      <c r="I7650" s="434">
        <v>13</v>
      </c>
      <c r="J7650" s="434">
        <v>0</v>
      </c>
      <c r="K7650" s="434">
        <v>1970</v>
      </c>
    </row>
    <row r="7651" spans="1:11" hidden="1" x14ac:dyDescent="0.25">
      <c r="A7651" s="434">
        <v>257557980</v>
      </c>
      <c r="B7651" s="434">
        <v>67282</v>
      </c>
      <c r="C7651" s="434" t="s">
        <v>61</v>
      </c>
      <c r="D7651" s="434" t="s">
        <v>13</v>
      </c>
      <c r="I7651" s="434">
        <v>13</v>
      </c>
      <c r="J7651" s="434">
        <v>0</v>
      </c>
      <c r="K7651" s="434">
        <v>1970</v>
      </c>
    </row>
    <row r="7652" spans="1:11" x14ac:dyDescent="0.25">
      <c r="A7652" s="434">
        <v>257558500</v>
      </c>
      <c r="B7652" s="434">
        <v>2086995</v>
      </c>
      <c r="C7652" s="434" t="s">
        <v>59</v>
      </c>
      <c r="D7652" s="434" t="s">
        <v>13</v>
      </c>
      <c r="I7652" s="434">
        <v>19</v>
      </c>
      <c r="J7652" s="434">
        <v>0</v>
      </c>
      <c r="K7652" s="434">
        <v>1970</v>
      </c>
    </row>
    <row r="7653" spans="1:11" hidden="1" x14ac:dyDescent="0.25">
      <c r="A7653" s="434">
        <v>257558700</v>
      </c>
      <c r="B7653" s="434">
        <v>279080</v>
      </c>
      <c r="C7653" s="434" t="s">
        <v>56</v>
      </c>
      <c r="D7653" s="434" t="s">
        <v>13</v>
      </c>
      <c r="I7653" s="434">
        <v>15</v>
      </c>
      <c r="J7653" s="434">
        <v>0</v>
      </c>
      <c r="K7653" s="434">
        <v>1970</v>
      </c>
    </row>
    <row r="7654" spans="1:11" hidden="1" x14ac:dyDescent="0.25">
      <c r="A7654" s="434">
        <v>257558710</v>
      </c>
      <c r="B7654" s="434">
        <v>1251</v>
      </c>
      <c r="C7654" s="434" t="s">
        <v>61</v>
      </c>
      <c r="D7654" s="434" t="s">
        <v>13</v>
      </c>
      <c r="I7654" s="434">
        <v>14</v>
      </c>
      <c r="J7654" s="434">
        <v>0</v>
      </c>
      <c r="K7654" s="434">
        <v>1970</v>
      </c>
    </row>
    <row r="7655" spans="1:11" hidden="1" x14ac:dyDescent="0.25">
      <c r="A7655" s="434">
        <v>257558910</v>
      </c>
      <c r="B7655" s="434">
        <v>20750</v>
      </c>
      <c r="C7655" s="434" t="s">
        <v>61</v>
      </c>
      <c r="D7655" s="434" t="s">
        <v>13</v>
      </c>
      <c r="I7655" s="434">
        <v>16</v>
      </c>
    </row>
    <row r="7656" spans="1:11" hidden="1" x14ac:dyDescent="0.25">
      <c r="A7656" s="434">
        <v>257558990</v>
      </c>
      <c r="B7656" s="434">
        <v>16497</v>
      </c>
      <c r="C7656" s="434" t="s">
        <v>61</v>
      </c>
      <c r="D7656" s="434" t="s">
        <v>13</v>
      </c>
      <c r="I7656" s="434">
        <v>12</v>
      </c>
      <c r="J7656" s="434">
        <v>0</v>
      </c>
      <c r="K7656" s="434">
        <v>1970</v>
      </c>
    </row>
    <row r="7657" spans="1:11" hidden="1" x14ac:dyDescent="0.25">
      <c r="A7657" s="434">
        <v>257559000</v>
      </c>
      <c r="B7657" s="434">
        <v>2145163</v>
      </c>
      <c r="C7657" s="434" t="s">
        <v>39</v>
      </c>
      <c r="D7657" s="434" t="s">
        <v>17</v>
      </c>
      <c r="E7657" s="434">
        <v>33</v>
      </c>
      <c r="F7657" s="434">
        <v>2160</v>
      </c>
      <c r="G7657" s="434">
        <v>20</v>
      </c>
      <c r="H7657" s="434">
        <v>332</v>
      </c>
      <c r="I7657" s="434">
        <v>35.299999999999997</v>
      </c>
      <c r="J7657" s="434">
        <v>0</v>
      </c>
      <c r="K7657" s="434">
        <v>2011</v>
      </c>
    </row>
    <row r="7658" spans="1:11" hidden="1" x14ac:dyDescent="0.25">
      <c r="A7658" s="434">
        <v>257559290</v>
      </c>
      <c r="B7658" s="434">
        <v>29887</v>
      </c>
      <c r="C7658" s="434" t="s">
        <v>61</v>
      </c>
      <c r="D7658" s="434" t="s">
        <v>13</v>
      </c>
      <c r="I7658" s="434">
        <v>14</v>
      </c>
    </row>
    <row r="7659" spans="1:11" hidden="1" x14ac:dyDescent="0.25">
      <c r="A7659" s="434">
        <v>257559440</v>
      </c>
      <c r="B7659" s="434">
        <v>43674</v>
      </c>
      <c r="C7659" s="434" t="s">
        <v>61</v>
      </c>
      <c r="D7659" s="434" t="s">
        <v>13</v>
      </c>
      <c r="I7659" s="434">
        <v>12</v>
      </c>
    </row>
    <row r="7660" spans="1:11" hidden="1" x14ac:dyDescent="0.25">
      <c r="A7660" s="434">
        <v>257559700</v>
      </c>
      <c r="B7660" s="434">
        <v>323552</v>
      </c>
      <c r="C7660" s="434" t="s">
        <v>31</v>
      </c>
      <c r="D7660" s="434" t="s">
        <v>13</v>
      </c>
      <c r="I7660" s="434">
        <v>12</v>
      </c>
    </row>
    <row r="7661" spans="1:11" hidden="1" x14ac:dyDescent="0.25">
      <c r="A7661" s="434">
        <v>257559990</v>
      </c>
      <c r="B7661" s="434">
        <v>85565</v>
      </c>
      <c r="C7661" s="434" t="s">
        <v>61</v>
      </c>
      <c r="D7661" s="434" t="s">
        <v>13</v>
      </c>
      <c r="I7661" s="434">
        <v>12</v>
      </c>
      <c r="J7661" s="434">
        <v>0</v>
      </c>
      <c r="K7661" s="434">
        <v>1970</v>
      </c>
    </row>
    <row r="7662" spans="1:11" hidden="1" x14ac:dyDescent="0.25">
      <c r="A7662" s="434">
        <v>257560000</v>
      </c>
      <c r="B7662" s="434">
        <v>2</v>
      </c>
      <c r="C7662" s="434" t="s">
        <v>31</v>
      </c>
      <c r="D7662" s="434" t="s">
        <v>29</v>
      </c>
      <c r="E7662" s="434">
        <v>20.5</v>
      </c>
      <c r="F7662" s="434">
        <v>14280</v>
      </c>
      <c r="G7662" s="434">
        <v>21099</v>
      </c>
      <c r="H7662" s="434">
        <v>57280</v>
      </c>
      <c r="I7662" s="434">
        <v>199.9</v>
      </c>
      <c r="J7662" s="434">
        <v>0</v>
      </c>
      <c r="K7662" s="434">
        <v>2005</v>
      </c>
    </row>
    <row r="7663" spans="1:11" hidden="1" x14ac:dyDescent="0.25">
      <c r="A7663" s="434">
        <v>257560090</v>
      </c>
      <c r="B7663" s="434">
        <v>228082</v>
      </c>
      <c r="C7663" s="434" t="s">
        <v>61</v>
      </c>
      <c r="D7663" s="434" t="s">
        <v>13</v>
      </c>
      <c r="I7663" s="434">
        <v>11</v>
      </c>
      <c r="J7663" s="434">
        <v>0</v>
      </c>
      <c r="K7663" s="434">
        <v>1970</v>
      </c>
    </row>
    <row r="7664" spans="1:11" x14ac:dyDescent="0.25">
      <c r="A7664" s="434">
        <v>257560600</v>
      </c>
      <c r="B7664" s="434">
        <v>1320797</v>
      </c>
      <c r="C7664" s="434" t="s">
        <v>59</v>
      </c>
      <c r="D7664" s="434" t="s">
        <v>17</v>
      </c>
      <c r="E7664" s="434">
        <v>13.5</v>
      </c>
      <c r="F7664" s="434">
        <v>3720</v>
      </c>
      <c r="G7664" s="434">
        <v>800</v>
      </c>
      <c r="H7664" s="434">
        <v>1476</v>
      </c>
      <c r="I7664" s="434">
        <v>56.8</v>
      </c>
      <c r="J7664" s="434">
        <v>0</v>
      </c>
      <c r="K7664" s="434">
        <v>1970</v>
      </c>
    </row>
    <row r="7665" spans="1:11" hidden="1" x14ac:dyDescent="0.25">
      <c r="A7665" s="434">
        <v>257560900</v>
      </c>
      <c r="B7665" s="434">
        <v>789576</v>
      </c>
      <c r="C7665" s="434" t="s">
        <v>39</v>
      </c>
      <c r="D7665" s="434" t="s">
        <v>13</v>
      </c>
      <c r="I7665" s="434">
        <v>21</v>
      </c>
      <c r="K7665" s="434">
        <v>1970</v>
      </c>
    </row>
    <row r="7666" spans="1:11" hidden="1" x14ac:dyDescent="0.25">
      <c r="A7666" s="434">
        <v>257561000</v>
      </c>
      <c r="B7666" s="434">
        <v>28466</v>
      </c>
      <c r="C7666" s="434" t="s">
        <v>61</v>
      </c>
      <c r="D7666" s="434" t="s">
        <v>22</v>
      </c>
      <c r="E7666" s="434">
        <v>12</v>
      </c>
      <c r="F7666" s="434">
        <v>1799</v>
      </c>
      <c r="G7666" s="434">
        <v>5756</v>
      </c>
      <c r="H7666" s="434">
        <v>3400</v>
      </c>
      <c r="I7666" s="434">
        <v>99.8</v>
      </c>
      <c r="K7666" s="434">
        <v>2009</v>
      </c>
    </row>
    <row r="7667" spans="1:11" hidden="1" x14ac:dyDescent="0.25">
      <c r="A7667" s="434">
        <v>257561080</v>
      </c>
      <c r="B7667" s="434">
        <v>267432</v>
      </c>
      <c r="C7667" s="434" t="s">
        <v>61</v>
      </c>
      <c r="D7667" s="434" t="s">
        <v>13</v>
      </c>
      <c r="I7667" s="434">
        <v>11</v>
      </c>
    </row>
    <row r="7668" spans="1:11" hidden="1" x14ac:dyDescent="0.25">
      <c r="A7668" s="434">
        <v>257561210</v>
      </c>
      <c r="B7668" s="434">
        <v>55153</v>
      </c>
      <c r="C7668" s="434" t="s">
        <v>61</v>
      </c>
      <c r="D7668" s="434" t="s">
        <v>13</v>
      </c>
      <c r="I7668" s="434">
        <v>12</v>
      </c>
      <c r="J7668" s="434">
        <v>0</v>
      </c>
      <c r="K7668" s="434">
        <v>1970</v>
      </c>
    </row>
    <row r="7669" spans="1:11" x14ac:dyDescent="0.25">
      <c r="A7669" s="434">
        <v>257561500</v>
      </c>
      <c r="B7669" s="434">
        <v>697371</v>
      </c>
      <c r="C7669" s="434" t="s">
        <v>59</v>
      </c>
      <c r="D7669" s="434" t="s">
        <v>13</v>
      </c>
      <c r="I7669" s="434">
        <v>24</v>
      </c>
      <c r="J7669" s="434">
        <v>0</v>
      </c>
      <c r="K7669" s="434">
        <v>1970</v>
      </c>
    </row>
    <row r="7670" spans="1:11" hidden="1" x14ac:dyDescent="0.25">
      <c r="A7670" s="434">
        <v>257561610</v>
      </c>
      <c r="B7670" s="434">
        <v>45145</v>
      </c>
      <c r="C7670" s="434" t="s">
        <v>61</v>
      </c>
      <c r="D7670" s="434" t="s">
        <v>13</v>
      </c>
      <c r="I7670" s="434">
        <v>11</v>
      </c>
      <c r="J7670" s="434">
        <v>0</v>
      </c>
      <c r="K7670" s="434">
        <v>1970</v>
      </c>
    </row>
    <row r="7671" spans="1:11" hidden="1" x14ac:dyDescent="0.25">
      <c r="A7671" s="434">
        <v>257561890</v>
      </c>
      <c r="B7671" s="434">
        <v>38711</v>
      </c>
      <c r="C7671" s="434" t="s">
        <v>39</v>
      </c>
      <c r="D7671" s="434" t="s">
        <v>13</v>
      </c>
      <c r="I7671" s="434">
        <v>15</v>
      </c>
      <c r="J7671" s="434">
        <v>0</v>
      </c>
      <c r="K7671" s="434">
        <v>1970</v>
      </c>
    </row>
    <row r="7672" spans="1:11" hidden="1" x14ac:dyDescent="0.25">
      <c r="A7672" s="434">
        <v>257561900</v>
      </c>
      <c r="B7672" s="434">
        <v>561317</v>
      </c>
      <c r="C7672" s="434" t="s">
        <v>54</v>
      </c>
      <c r="D7672" s="434" t="s">
        <v>13</v>
      </c>
      <c r="I7672" s="434">
        <v>14</v>
      </c>
      <c r="J7672" s="434">
        <v>0</v>
      </c>
      <c r="K7672" s="434">
        <v>1970</v>
      </c>
    </row>
    <row r="7673" spans="1:11" hidden="1" x14ac:dyDescent="0.25">
      <c r="A7673" s="434">
        <v>257562590</v>
      </c>
      <c r="B7673" s="434">
        <v>52252</v>
      </c>
      <c r="C7673" s="434" t="s">
        <v>61</v>
      </c>
      <c r="D7673" s="434" t="s">
        <v>13</v>
      </c>
      <c r="I7673" s="434">
        <v>16</v>
      </c>
      <c r="J7673" s="434">
        <v>0</v>
      </c>
      <c r="K7673" s="434">
        <v>1970</v>
      </c>
    </row>
    <row r="7674" spans="1:11" hidden="1" x14ac:dyDescent="0.25">
      <c r="A7674" s="434">
        <v>257563490</v>
      </c>
      <c r="B7674" s="434">
        <v>20321</v>
      </c>
      <c r="C7674" s="434" t="s">
        <v>61</v>
      </c>
      <c r="D7674" s="434" t="s">
        <v>13</v>
      </c>
      <c r="I7674" s="434">
        <v>11</v>
      </c>
      <c r="J7674" s="434">
        <v>0</v>
      </c>
      <c r="K7674" s="434">
        <v>1970</v>
      </c>
    </row>
    <row r="7675" spans="1:11" x14ac:dyDescent="0.25">
      <c r="A7675" s="434">
        <v>257563500</v>
      </c>
      <c r="B7675" s="434">
        <v>2906933</v>
      </c>
      <c r="C7675" s="434" t="s">
        <v>59</v>
      </c>
      <c r="D7675" s="434" t="s">
        <v>13</v>
      </c>
      <c r="E7675" s="434">
        <v>0</v>
      </c>
      <c r="F7675" s="434">
        <v>397</v>
      </c>
      <c r="G7675" s="434">
        <v>0</v>
      </c>
      <c r="H7675" s="434">
        <v>272</v>
      </c>
      <c r="I7675" s="434">
        <v>27.44</v>
      </c>
      <c r="J7675" s="434">
        <v>0</v>
      </c>
      <c r="K7675" s="434">
        <v>1970</v>
      </c>
    </row>
    <row r="7676" spans="1:11" x14ac:dyDescent="0.25">
      <c r="A7676" s="434">
        <v>257563600</v>
      </c>
      <c r="B7676" s="434">
        <v>1028380</v>
      </c>
      <c r="C7676" s="434" t="s">
        <v>59</v>
      </c>
      <c r="D7676" s="434" t="s">
        <v>17</v>
      </c>
      <c r="E7676" s="434">
        <v>13</v>
      </c>
      <c r="F7676" s="434">
        <v>1119</v>
      </c>
      <c r="G7676" s="434">
        <v>415</v>
      </c>
      <c r="H7676" s="434">
        <v>902</v>
      </c>
      <c r="I7676" s="434">
        <v>39.9</v>
      </c>
      <c r="J7676" s="434">
        <v>0</v>
      </c>
      <c r="K7676" s="434">
        <v>1970</v>
      </c>
    </row>
    <row r="7677" spans="1:11" hidden="1" x14ac:dyDescent="0.25">
      <c r="A7677" s="434">
        <v>257563670</v>
      </c>
      <c r="B7677" s="434">
        <v>129464</v>
      </c>
      <c r="C7677" s="434" t="s">
        <v>42</v>
      </c>
      <c r="D7677" s="434" t="s">
        <v>13</v>
      </c>
      <c r="I7677" s="434">
        <v>15</v>
      </c>
    </row>
    <row r="7678" spans="1:11" hidden="1" x14ac:dyDescent="0.25">
      <c r="A7678" s="434">
        <v>257563690</v>
      </c>
      <c r="B7678" s="434">
        <v>108678</v>
      </c>
      <c r="C7678" s="434" t="s">
        <v>61</v>
      </c>
      <c r="D7678" s="434" t="s">
        <v>13</v>
      </c>
      <c r="I7678" s="434">
        <v>12</v>
      </c>
      <c r="J7678" s="434">
        <v>0</v>
      </c>
      <c r="K7678" s="434">
        <v>1970</v>
      </c>
    </row>
    <row r="7679" spans="1:11" hidden="1" x14ac:dyDescent="0.25">
      <c r="A7679" s="434">
        <v>257563910</v>
      </c>
      <c r="B7679" s="434">
        <v>55656</v>
      </c>
      <c r="C7679" s="434" t="s">
        <v>61</v>
      </c>
      <c r="D7679" s="434" t="s">
        <v>13</v>
      </c>
      <c r="I7679" s="434">
        <v>18</v>
      </c>
    </row>
    <row r="7680" spans="1:11" hidden="1" x14ac:dyDescent="0.25">
      <c r="A7680" s="434">
        <v>257563970</v>
      </c>
      <c r="B7680" s="434">
        <v>27699</v>
      </c>
      <c r="C7680" s="434" t="s">
        <v>61</v>
      </c>
      <c r="D7680" s="434" t="s">
        <v>13</v>
      </c>
      <c r="I7680" s="434">
        <v>13</v>
      </c>
      <c r="J7680" s="434">
        <v>0</v>
      </c>
      <c r="K7680" s="434">
        <v>1970</v>
      </c>
    </row>
    <row r="7681" spans="1:11" hidden="1" x14ac:dyDescent="0.25">
      <c r="A7681" s="434">
        <v>257563990</v>
      </c>
      <c r="B7681" s="434">
        <v>14895</v>
      </c>
      <c r="C7681" s="434" t="s">
        <v>61</v>
      </c>
      <c r="D7681" s="434" t="s">
        <v>13</v>
      </c>
      <c r="I7681" s="434">
        <v>9</v>
      </c>
    </row>
    <row r="7682" spans="1:11" hidden="1" x14ac:dyDescent="0.25">
      <c r="A7682" s="434">
        <v>257564000</v>
      </c>
      <c r="B7682" s="434">
        <v>151872</v>
      </c>
      <c r="C7682" s="434" t="s">
        <v>46</v>
      </c>
      <c r="D7682" s="434" t="s">
        <v>22</v>
      </c>
      <c r="E7682" s="434">
        <v>15</v>
      </c>
      <c r="F7682" s="434">
        <v>6200</v>
      </c>
      <c r="G7682" s="434">
        <v>3700</v>
      </c>
      <c r="H7682" s="434">
        <v>4324</v>
      </c>
      <c r="I7682" s="434">
        <v>88.5</v>
      </c>
      <c r="J7682" s="434">
        <v>0</v>
      </c>
      <c r="K7682" s="434">
        <v>2014</v>
      </c>
    </row>
    <row r="7683" spans="1:11" hidden="1" x14ac:dyDescent="0.25">
      <c r="A7683" s="434">
        <v>257564270</v>
      </c>
      <c r="B7683" s="434">
        <v>23803</v>
      </c>
      <c r="C7683" s="434" t="s">
        <v>61</v>
      </c>
      <c r="D7683" s="434" t="s">
        <v>13</v>
      </c>
      <c r="I7683" s="434">
        <v>14</v>
      </c>
    </row>
    <row r="7684" spans="1:11" x14ac:dyDescent="0.25">
      <c r="A7684" s="434">
        <v>257564600</v>
      </c>
      <c r="B7684" s="434">
        <v>2910630</v>
      </c>
      <c r="C7684" s="434" t="s">
        <v>59</v>
      </c>
      <c r="D7684" s="434" t="s">
        <v>13</v>
      </c>
      <c r="E7684" s="434">
        <v>0</v>
      </c>
      <c r="F7684" s="434">
        <v>736</v>
      </c>
      <c r="G7684" s="434">
        <v>130</v>
      </c>
      <c r="H7684" s="434">
        <v>320</v>
      </c>
      <c r="I7684" s="434">
        <v>27.99</v>
      </c>
      <c r="J7684" s="434">
        <v>0</v>
      </c>
      <c r="K7684" s="434">
        <v>1970</v>
      </c>
    </row>
    <row r="7685" spans="1:11" hidden="1" x14ac:dyDescent="0.25">
      <c r="A7685" s="434">
        <v>257564700</v>
      </c>
      <c r="B7685" s="434">
        <v>837210</v>
      </c>
      <c r="C7685" s="434" t="s">
        <v>56</v>
      </c>
      <c r="D7685" s="434" t="s">
        <v>13</v>
      </c>
      <c r="I7685" s="434">
        <v>15</v>
      </c>
      <c r="J7685" s="434">
        <v>0</v>
      </c>
      <c r="K7685" s="434">
        <v>1970</v>
      </c>
    </row>
    <row r="7686" spans="1:11" hidden="1" x14ac:dyDescent="0.25">
      <c r="A7686" s="434">
        <v>257564800</v>
      </c>
      <c r="B7686" s="434">
        <v>37307</v>
      </c>
      <c r="C7686" s="434" t="s">
        <v>39</v>
      </c>
      <c r="D7686" s="434" t="s">
        <v>13</v>
      </c>
      <c r="I7686" s="434">
        <v>10</v>
      </c>
      <c r="J7686" s="434">
        <v>0</v>
      </c>
      <c r="K7686" s="434">
        <v>1970</v>
      </c>
    </row>
    <row r="7687" spans="1:11" hidden="1" x14ac:dyDescent="0.25">
      <c r="A7687" s="434">
        <v>257564820</v>
      </c>
      <c r="B7687" s="434">
        <v>261</v>
      </c>
      <c r="C7687" s="434" t="s">
        <v>61</v>
      </c>
      <c r="D7687" s="434" t="s">
        <v>13</v>
      </c>
      <c r="I7687" s="434">
        <v>11</v>
      </c>
    </row>
    <row r="7688" spans="1:11" hidden="1" x14ac:dyDescent="0.25">
      <c r="A7688" s="434">
        <v>257564850</v>
      </c>
      <c r="B7688" s="434">
        <v>18435</v>
      </c>
      <c r="C7688" s="434" t="s">
        <v>61</v>
      </c>
      <c r="D7688" s="434" t="s">
        <v>13</v>
      </c>
      <c r="I7688" s="434">
        <v>9</v>
      </c>
    </row>
    <row r="7689" spans="1:11" hidden="1" x14ac:dyDescent="0.25">
      <c r="A7689" s="434">
        <v>257565110</v>
      </c>
      <c r="B7689" s="434">
        <v>34930</v>
      </c>
      <c r="C7689" s="434" t="s">
        <v>61</v>
      </c>
      <c r="D7689" s="434" t="s">
        <v>13</v>
      </c>
      <c r="I7689" s="434">
        <v>12</v>
      </c>
      <c r="J7689" s="434">
        <v>0</v>
      </c>
      <c r="K7689" s="434">
        <v>1970</v>
      </c>
    </row>
    <row r="7690" spans="1:11" hidden="1" x14ac:dyDescent="0.25">
      <c r="A7690" s="434">
        <v>257565350</v>
      </c>
      <c r="B7690" s="434">
        <v>271104</v>
      </c>
      <c r="C7690" s="434" t="s">
        <v>61</v>
      </c>
      <c r="D7690" s="434" t="s">
        <v>13</v>
      </c>
      <c r="I7690" s="434">
        <v>12</v>
      </c>
    </row>
    <row r="7691" spans="1:11" x14ac:dyDescent="0.25">
      <c r="A7691" s="434">
        <v>257565500</v>
      </c>
      <c r="B7691" s="434">
        <v>1982961</v>
      </c>
      <c r="C7691" s="434" t="s">
        <v>59</v>
      </c>
      <c r="D7691" s="434" t="s">
        <v>13</v>
      </c>
      <c r="I7691" s="434">
        <v>19</v>
      </c>
      <c r="J7691" s="434">
        <v>0</v>
      </c>
      <c r="K7691" s="434">
        <v>1970</v>
      </c>
    </row>
    <row r="7692" spans="1:11" x14ac:dyDescent="0.25">
      <c r="A7692" s="434">
        <v>257565600</v>
      </c>
      <c r="B7692" s="434">
        <v>3710333</v>
      </c>
      <c r="C7692" s="434" t="s">
        <v>59</v>
      </c>
      <c r="D7692" s="434" t="s">
        <v>13</v>
      </c>
      <c r="E7692" s="434">
        <v>0</v>
      </c>
      <c r="F7692" s="434">
        <v>746</v>
      </c>
      <c r="G7692" s="434">
        <v>0</v>
      </c>
      <c r="H7692" s="434">
        <v>267</v>
      </c>
      <c r="I7692" s="434">
        <v>27</v>
      </c>
      <c r="J7692" s="434">
        <v>0</v>
      </c>
      <c r="K7692" s="434">
        <v>1970</v>
      </c>
    </row>
    <row r="7693" spans="1:11" hidden="1" x14ac:dyDescent="0.25">
      <c r="A7693" s="434">
        <v>257565700</v>
      </c>
      <c r="B7693" s="434">
        <v>1464189</v>
      </c>
      <c r="C7693" s="434" t="s">
        <v>56</v>
      </c>
      <c r="D7693" s="434" t="s">
        <v>13</v>
      </c>
      <c r="I7693" s="434">
        <v>14</v>
      </c>
    </row>
    <row r="7694" spans="1:11" hidden="1" x14ac:dyDescent="0.25">
      <c r="A7694" s="434">
        <v>257565800</v>
      </c>
      <c r="B7694" s="434">
        <v>627807</v>
      </c>
      <c r="C7694" s="434" t="s">
        <v>56</v>
      </c>
      <c r="D7694" s="434" t="s">
        <v>13</v>
      </c>
      <c r="I7694" s="434">
        <v>11</v>
      </c>
      <c r="J7694" s="434">
        <v>0</v>
      </c>
      <c r="K7694" s="434">
        <v>1970</v>
      </c>
    </row>
    <row r="7695" spans="1:11" hidden="1" x14ac:dyDescent="0.25">
      <c r="A7695" s="434">
        <v>257565890</v>
      </c>
      <c r="B7695" s="434">
        <v>343017</v>
      </c>
      <c r="C7695" s="434" t="s">
        <v>61</v>
      </c>
      <c r="D7695" s="434" t="s">
        <v>13</v>
      </c>
      <c r="I7695" s="434">
        <v>11</v>
      </c>
      <c r="J7695" s="434">
        <v>0</v>
      </c>
      <c r="K7695" s="434">
        <v>1970</v>
      </c>
    </row>
    <row r="7696" spans="1:11" x14ac:dyDescent="0.25">
      <c r="A7696" s="434">
        <v>257566600</v>
      </c>
      <c r="B7696" s="434">
        <v>3205024</v>
      </c>
      <c r="C7696" s="434" t="s">
        <v>59</v>
      </c>
      <c r="D7696" s="434" t="s">
        <v>13</v>
      </c>
      <c r="E7696" s="434">
        <v>0</v>
      </c>
      <c r="F7696" s="434">
        <v>1118</v>
      </c>
      <c r="G7696" s="434">
        <v>180</v>
      </c>
      <c r="H7696" s="434">
        <v>404</v>
      </c>
      <c r="I7696" s="434">
        <v>27.4</v>
      </c>
      <c r="J7696" s="434">
        <v>0</v>
      </c>
      <c r="K7696" s="434">
        <v>1970</v>
      </c>
    </row>
    <row r="7697" spans="1:11" hidden="1" x14ac:dyDescent="0.25">
      <c r="A7697" s="434">
        <v>257566700</v>
      </c>
      <c r="B7697" s="434">
        <v>651385</v>
      </c>
      <c r="C7697" s="434" t="s">
        <v>56</v>
      </c>
      <c r="D7697" s="434" t="s">
        <v>13</v>
      </c>
      <c r="I7697" s="434">
        <v>11</v>
      </c>
      <c r="J7697" s="434">
        <v>0</v>
      </c>
      <c r="K7697" s="434">
        <v>1970</v>
      </c>
    </row>
    <row r="7698" spans="1:11" hidden="1" x14ac:dyDescent="0.25">
      <c r="A7698" s="434">
        <v>257567210</v>
      </c>
      <c r="B7698" s="434">
        <v>209755</v>
      </c>
      <c r="C7698" s="434" t="s">
        <v>61</v>
      </c>
      <c r="D7698" s="434" t="s">
        <v>13</v>
      </c>
      <c r="I7698" s="434">
        <v>10</v>
      </c>
      <c r="J7698" s="434">
        <v>0</v>
      </c>
      <c r="K7698" s="434">
        <v>1970</v>
      </c>
    </row>
    <row r="7699" spans="1:11" hidden="1" x14ac:dyDescent="0.25">
      <c r="A7699" s="434">
        <v>257567290</v>
      </c>
      <c r="B7699" s="434">
        <v>28365</v>
      </c>
      <c r="C7699" s="434" t="s">
        <v>61</v>
      </c>
      <c r="D7699" s="434" t="s">
        <v>13</v>
      </c>
      <c r="I7699" s="434">
        <v>9</v>
      </c>
    </row>
    <row r="7700" spans="1:11" hidden="1" x14ac:dyDescent="0.25">
      <c r="A7700" s="434">
        <v>257567630</v>
      </c>
      <c r="B7700" s="434">
        <v>63601</v>
      </c>
      <c r="C7700" s="434" t="s">
        <v>61</v>
      </c>
      <c r="D7700" s="434" t="s">
        <v>13</v>
      </c>
      <c r="I7700" s="434">
        <v>10</v>
      </c>
      <c r="J7700" s="434">
        <v>0</v>
      </c>
      <c r="K7700" s="434">
        <v>1970</v>
      </c>
    </row>
    <row r="7701" spans="1:11" hidden="1" x14ac:dyDescent="0.25">
      <c r="A7701" s="434">
        <v>257568500</v>
      </c>
      <c r="B7701" s="434">
        <v>6595</v>
      </c>
      <c r="C7701" s="434" t="s">
        <v>61</v>
      </c>
      <c r="D7701" s="434" t="s">
        <v>13</v>
      </c>
      <c r="I7701" s="434">
        <v>11</v>
      </c>
      <c r="J7701" s="434">
        <v>0</v>
      </c>
      <c r="K7701" s="434">
        <v>1970</v>
      </c>
    </row>
    <row r="7702" spans="1:11" x14ac:dyDescent="0.25">
      <c r="A7702" s="434">
        <v>257568600</v>
      </c>
      <c r="B7702" s="434">
        <v>1484510</v>
      </c>
      <c r="C7702" s="434" t="s">
        <v>59</v>
      </c>
      <c r="D7702" s="434" t="s">
        <v>13</v>
      </c>
      <c r="E7702" s="434">
        <v>10</v>
      </c>
      <c r="F7702" s="434">
        <v>720</v>
      </c>
      <c r="G7702" s="434">
        <v>0</v>
      </c>
      <c r="H7702" s="434">
        <v>288</v>
      </c>
      <c r="I7702" s="434">
        <v>21.3</v>
      </c>
      <c r="J7702" s="434">
        <v>0</v>
      </c>
      <c r="K7702" s="434">
        <v>1970</v>
      </c>
    </row>
    <row r="7703" spans="1:11" hidden="1" x14ac:dyDescent="0.25">
      <c r="A7703" s="434">
        <v>257568790</v>
      </c>
      <c r="B7703" s="434">
        <v>21876</v>
      </c>
      <c r="C7703" s="434" t="s">
        <v>61</v>
      </c>
      <c r="D7703" s="434" t="s">
        <v>13</v>
      </c>
      <c r="I7703" s="434">
        <v>11</v>
      </c>
      <c r="J7703" s="434">
        <v>0</v>
      </c>
      <c r="K7703" s="434">
        <v>1970</v>
      </c>
    </row>
    <row r="7704" spans="1:11" hidden="1" x14ac:dyDescent="0.25">
      <c r="A7704" s="434">
        <v>257568910</v>
      </c>
      <c r="B7704" s="434">
        <v>33111</v>
      </c>
      <c r="C7704" s="434" t="s">
        <v>61</v>
      </c>
      <c r="D7704" s="434" t="s">
        <v>13</v>
      </c>
      <c r="I7704" s="434">
        <v>12</v>
      </c>
      <c r="J7704" s="434">
        <v>0</v>
      </c>
      <c r="K7704" s="434">
        <v>1970</v>
      </c>
    </row>
    <row r="7705" spans="1:11" hidden="1" x14ac:dyDescent="0.25">
      <c r="A7705" s="434">
        <v>257569020</v>
      </c>
      <c r="B7705" s="434">
        <v>13671</v>
      </c>
      <c r="C7705" s="434" t="s">
        <v>61</v>
      </c>
      <c r="D7705" s="434" t="s">
        <v>13</v>
      </c>
      <c r="I7705" s="434">
        <v>12</v>
      </c>
      <c r="J7705" s="434">
        <v>0</v>
      </c>
      <c r="K7705" s="434">
        <v>1970</v>
      </c>
    </row>
    <row r="7706" spans="1:11" hidden="1" x14ac:dyDescent="0.25">
      <c r="A7706" s="434">
        <v>257569080</v>
      </c>
      <c r="B7706" s="434">
        <v>446665</v>
      </c>
      <c r="C7706" s="434" t="s">
        <v>61</v>
      </c>
      <c r="D7706" s="434" t="s">
        <v>13</v>
      </c>
      <c r="I7706" s="434">
        <v>19</v>
      </c>
      <c r="J7706" s="434">
        <v>0</v>
      </c>
      <c r="K7706" s="434">
        <v>1970</v>
      </c>
    </row>
    <row r="7707" spans="1:11" hidden="1" x14ac:dyDescent="0.25">
      <c r="A7707" s="434">
        <v>257569110</v>
      </c>
      <c r="B7707" s="434">
        <v>4716</v>
      </c>
      <c r="C7707" s="434" t="s">
        <v>61</v>
      </c>
      <c r="D7707" s="434" t="s">
        <v>13</v>
      </c>
      <c r="I7707" s="434">
        <v>12</v>
      </c>
      <c r="J7707" s="434">
        <v>0</v>
      </c>
      <c r="K7707" s="434">
        <v>1970</v>
      </c>
    </row>
    <row r="7708" spans="1:11" x14ac:dyDescent="0.25">
      <c r="A7708" s="434">
        <v>257569600</v>
      </c>
      <c r="B7708" s="434">
        <v>549947</v>
      </c>
      <c r="C7708" s="434" t="s">
        <v>59</v>
      </c>
      <c r="D7708" s="434" t="s">
        <v>13</v>
      </c>
      <c r="I7708" s="434">
        <v>10</v>
      </c>
      <c r="J7708" s="434">
        <v>0</v>
      </c>
      <c r="K7708" s="434">
        <v>1970</v>
      </c>
    </row>
    <row r="7709" spans="1:11" hidden="1" x14ac:dyDescent="0.25">
      <c r="A7709" s="434">
        <v>257570290</v>
      </c>
      <c r="B7709" s="434">
        <v>91187</v>
      </c>
      <c r="C7709" s="434" t="s">
        <v>61</v>
      </c>
      <c r="D7709" s="434" t="s">
        <v>13</v>
      </c>
      <c r="I7709" s="434">
        <v>13</v>
      </c>
      <c r="J7709" s="434">
        <v>0</v>
      </c>
      <c r="K7709" s="434">
        <v>1970</v>
      </c>
    </row>
    <row r="7710" spans="1:11" x14ac:dyDescent="0.25">
      <c r="A7710" s="434">
        <v>257570500</v>
      </c>
      <c r="B7710" s="434">
        <v>1986788</v>
      </c>
      <c r="C7710" s="434" t="s">
        <v>59</v>
      </c>
      <c r="D7710" s="434" t="s">
        <v>13</v>
      </c>
      <c r="E7710" s="434">
        <v>0</v>
      </c>
      <c r="F7710" s="434">
        <v>440</v>
      </c>
      <c r="G7710" s="434">
        <v>0</v>
      </c>
      <c r="H7710" s="434">
        <v>146</v>
      </c>
      <c r="I7710" s="434">
        <v>21.75</v>
      </c>
      <c r="J7710" s="434">
        <v>0</v>
      </c>
      <c r="K7710" s="434">
        <v>1970</v>
      </c>
    </row>
    <row r="7711" spans="1:11" x14ac:dyDescent="0.25">
      <c r="A7711" s="434">
        <v>257570600</v>
      </c>
      <c r="B7711" s="434">
        <v>2888190</v>
      </c>
      <c r="C7711" s="434" t="s">
        <v>59</v>
      </c>
      <c r="D7711" s="434" t="s">
        <v>13</v>
      </c>
      <c r="E7711" s="434">
        <v>0</v>
      </c>
      <c r="F7711" s="434">
        <v>675</v>
      </c>
      <c r="G7711" s="434">
        <v>0</v>
      </c>
      <c r="H7711" s="434">
        <v>172</v>
      </c>
      <c r="I7711" s="434">
        <v>23.83</v>
      </c>
      <c r="J7711" s="434">
        <v>0</v>
      </c>
      <c r="K7711" s="434">
        <v>1970</v>
      </c>
    </row>
    <row r="7712" spans="1:11" hidden="1" x14ac:dyDescent="0.25">
      <c r="A7712" s="434">
        <v>257570610</v>
      </c>
      <c r="B7712" s="434">
        <v>9926</v>
      </c>
      <c r="C7712" s="434" t="s">
        <v>61</v>
      </c>
      <c r="D7712" s="434" t="s">
        <v>13</v>
      </c>
      <c r="I7712" s="434">
        <v>14</v>
      </c>
      <c r="J7712" s="434">
        <v>0</v>
      </c>
      <c r="K7712" s="434">
        <v>1970</v>
      </c>
    </row>
    <row r="7713" spans="1:11" hidden="1" x14ac:dyDescent="0.25">
      <c r="A7713" s="434">
        <v>257570660</v>
      </c>
      <c r="B7713" s="434">
        <v>27639</v>
      </c>
      <c r="C7713" s="434" t="s">
        <v>61</v>
      </c>
      <c r="D7713" s="434" t="s">
        <v>13</v>
      </c>
      <c r="I7713" s="434">
        <v>12</v>
      </c>
    </row>
    <row r="7714" spans="1:11" hidden="1" x14ac:dyDescent="0.25">
      <c r="A7714" s="434">
        <v>257571490</v>
      </c>
      <c r="B7714" s="434">
        <v>655441</v>
      </c>
      <c r="C7714" s="434" t="s">
        <v>61</v>
      </c>
      <c r="D7714" s="434" t="s">
        <v>13</v>
      </c>
      <c r="I7714" s="434">
        <v>13</v>
      </c>
    </row>
    <row r="7715" spans="1:11" x14ac:dyDescent="0.25">
      <c r="A7715" s="434">
        <v>257571600</v>
      </c>
      <c r="B7715" s="434">
        <v>2654480</v>
      </c>
      <c r="C7715" s="434" t="s">
        <v>59</v>
      </c>
      <c r="D7715" s="434" t="s">
        <v>17</v>
      </c>
      <c r="E7715" s="434">
        <v>0</v>
      </c>
      <c r="F7715" s="434">
        <v>2400</v>
      </c>
      <c r="G7715" s="434">
        <v>1270</v>
      </c>
      <c r="H7715" s="434">
        <v>1195</v>
      </c>
      <c r="I7715" s="434">
        <v>55.24</v>
      </c>
      <c r="J7715" s="434">
        <v>0</v>
      </c>
      <c r="K7715" s="434">
        <v>1970</v>
      </c>
    </row>
    <row r="7716" spans="1:11" hidden="1" x14ac:dyDescent="0.25">
      <c r="A7716" s="434">
        <v>257571910</v>
      </c>
      <c r="B7716" s="434">
        <v>53721</v>
      </c>
      <c r="C7716" s="434" t="s">
        <v>61</v>
      </c>
      <c r="D7716" s="434" t="s">
        <v>13</v>
      </c>
      <c r="I7716" s="434">
        <v>11</v>
      </c>
    </row>
    <row r="7717" spans="1:11" hidden="1" x14ac:dyDescent="0.25">
      <c r="A7717" s="434">
        <v>257572000</v>
      </c>
      <c r="B7717" s="434">
        <v>14765</v>
      </c>
      <c r="C7717" s="434" t="s">
        <v>16</v>
      </c>
      <c r="D7717" s="434" t="s">
        <v>33</v>
      </c>
      <c r="E7717" s="434">
        <v>15</v>
      </c>
      <c r="F7717" s="434">
        <v>19620</v>
      </c>
      <c r="G7717" s="434">
        <v>119456</v>
      </c>
      <c r="H7717" s="434">
        <v>65830</v>
      </c>
      <c r="I7717" s="434">
        <v>249.99</v>
      </c>
      <c r="J7717" s="434">
        <v>131355</v>
      </c>
      <c r="K7717" s="434">
        <v>2010</v>
      </c>
    </row>
    <row r="7718" spans="1:11" x14ac:dyDescent="0.25">
      <c r="A7718" s="434">
        <v>257572700</v>
      </c>
      <c r="B7718" s="434">
        <v>364001</v>
      </c>
      <c r="C7718" s="434" t="s">
        <v>59</v>
      </c>
      <c r="D7718" s="434" t="s">
        <v>13</v>
      </c>
      <c r="I7718" s="434">
        <v>11</v>
      </c>
      <c r="J7718" s="434">
        <v>0</v>
      </c>
      <c r="K7718" s="434">
        <v>1970</v>
      </c>
    </row>
    <row r="7719" spans="1:11" hidden="1" x14ac:dyDescent="0.25">
      <c r="A7719" s="434">
        <v>257572900</v>
      </c>
      <c r="B7719" s="434">
        <v>31081</v>
      </c>
      <c r="C7719" s="434" t="s">
        <v>61</v>
      </c>
      <c r="D7719" s="434" t="s">
        <v>13</v>
      </c>
      <c r="I7719" s="434">
        <v>12</v>
      </c>
      <c r="J7719" s="434">
        <v>0</v>
      </c>
      <c r="K7719" s="434">
        <v>1970</v>
      </c>
    </row>
    <row r="7720" spans="1:11" hidden="1" x14ac:dyDescent="0.25">
      <c r="A7720" s="434">
        <v>257573160</v>
      </c>
      <c r="B7720" s="434">
        <v>59730</v>
      </c>
      <c r="C7720" s="434" t="s">
        <v>61</v>
      </c>
      <c r="D7720" s="434" t="s">
        <v>13</v>
      </c>
      <c r="I7720" s="434">
        <v>9</v>
      </c>
      <c r="J7720" s="434">
        <v>0</v>
      </c>
      <c r="K7720" s="434">
        <v>1970</v>
      </c>
    </row>
    <row r="7721" spans="1:11" x14ac:dyDescent="0.25">
      <c r="A7721" s="434">
        <v>257573800</v>
      </c>
      <c r="B7721" s="434">
        <v>316644</v>
      </c>
      <c r="C7721" s="434" t="s">
        <v>59</v>
      </c>
      <c r="D7721" s="434" t="s">
        <v>13</v>
      </c>
      <c r="I7721" s="434">
        <v>9</v>
      </c>
      <c r="J7721" s="434">
        <v>0</v>
      </c>
      <c r="K7721" s="434">
        <v>1970</v>
      </c>
    </row>
    <row r="7722" spans="1:11" hidden="1" x14ac:dyDescent="0.25">
      <c r="A7722" s="434">
        <v>257573990</v>
      </c>
      <c r="B7722" s="434">
        <v>31222</v>
      </c>
      <c r="C7722" s="434" t="s">
        <v>61</v>
      </c>
      <c r="D7722" s="434" t="s">
        <v>13</v>
      </c>
      <c r="I7722" s="434">
        <v>12</v>
      </c>
      <c r="J7722" s="434">
        <v>0</v>
      </c>
      <c r="K7722" s="434">
        <v>1970</v>
      </c>
    </row>
    <row r="7723" spans="1:11" hidden="1" x14ac:dyDescent="0.25">
      <c r="A7723" s="434">
        <v>257574000</v>
      </c>
      <c r="B7723" s="434">
        <v>1710399</v>
      </c>
      <c r="C7723" s="434" t="s">
        <v>46</v>
      </c>
      <c r="D7723" s="434" t="s">
        <v>22</v>
      </c>
      <c r="E7723" s="434">
        <v>15.3</v>
      </c>
      <c r="F7723" s="434">
        <v>6840</v>
      </c>
      <c r="G7723" s="434">
        <v>5733</v>
      </c>
      <c r="H7723" s="434">
        <v>4800</v>
      </c>
      <c r="I7723" s="434">
        <v>90.4</v>
      </c>
      <c r="J7723" s="434">
        <v>0</v>
      </c>
      <c r="K7723" s="434">
        <v>2014</v>
      </c>
    </row>
    <row r="7724" spans="1:11" hidden="1" x14ac:dyDescent="0.25">
      <c r="A7724" s="434">
        <v>257574350</v>
      </c>
      <c r="B7724" s="434">
        <v>18010</v>
      </c>
      <c r="C7724" s="434" t="s">
        <v>61</v>
      </c>
      <c r="D7724" s="434" t="s">
        <v>13</v>
      </c>
      <c r="I7724" s="434">
        <v>14</v>
      </c>
    </row>
    <row r="7725" spans="1:11" x14ac:dyDescent="0.25">
      <c r="A7725" s="434">
        <v>257574500</v>
      </c>
      <c r="B7725" s="434">
        <v>1555749</v>
      </c>
      <c r="C7725" s="434" t="s">
        <v>59</v>
      </c>
      <c r="D7725" s="434" t="s">
        <v>13</v>
      </c>
      <c r="E7725" s="434">
        <v>0</v>
      </c>
      <c r="F7725" s="434">
        <v>716</v>
      </c>
      <c r="G7725" s="434">
        <v>0</v>
      </c>
      <c r="H7725" s="434">
        <v>156</v>
      </c>
      <c r="I7725" s="434">
        <v>20.3</v>
      </c>
      <c r="J7725" s="434">
        <v>0</v>
      </c>
      <c r="K7725" s="434">
        <v>1970</v>
      </c>
    </row>
    <row r="7726" spans="1:11" hidden="1" x14ac:dyDescent="0.25">
      <c r="A7726" s="434">
        <v>257574590</v>
      </c>
      <c r="B7726" s="434">
        <v>346001</v>
      </c>
      <c r="C7726" s="434" t="s">
        <v>61</v>
      </c>
      <c r="D7726" s="434" t="s">
        <v>13</v>
      </c>
      <c r="I7726" s="434">
        <v>12</v>
      </c>
      <c r="J7726" s="434">
        <v>0</v>
      </c>
      <c r="K7726" s="434">
        <v>1970</v>
      </c>
    </row>
    <row r="7727" spans="1:11" x14ac:dyDescent="0.25">
      <c r="A7727" s="434">
        <v>257574600</v>
      </c>
      <c r="B7727" s="434">
        <v>3811124</v>
      </c>
      <c r="C7727" s="434" t="s">
        <v>59</v>
      </c>
      <c r="D7727" s="434" t="s">
        <v>13</v>
      </c>
      <c r="E7727" s="434">
        <v>0</v>
      </c>
      <c r="F7727" s="434">
        <v>0</v>
      </c>
      <c r="G7727" s="434">
        <v>0</v>
      </c>
      <c r="H7727" s="434">
        <v>272</v>
      </c>
      <c r="I7727" s="434">
        <v>28</v>
      </c>
      <c r="J7727" s="434">
        <v>0</v>
      </c>
      <c r="K7727" s="434">
        <v>1970</v>
      </c>
    </row>
    <row r="7728" spans="1:11" x14ac:dyDescent="0.25">
      <c r="A7728" s="434">
        <v>257574700</v>
      </c>
      <c r="B7728" s="434">
        <v>285828</v>
      </c>
      <c r="C7728" s="434" t="s">
        <v>59</v>
      </c>
      <c r="D7728" s="434" t="s">
        <v>13</v>
      </c>
      <c r="I7728" s="434">
        <v>10</v>
      </c>
    </row>
    <row r="7729" spans="1:11" x14ac:dyDescent="0.25">
      <c r="A7729" s="434">
        <v>257574800</v>
      </c>
      <c r="B7729" s="434">
        <v>180225</v>
      </c>
      <c r="C7729" s="434" t="s">
        <v>59</v>
      </c>
      <c r="D7729" s="434" t="s">
        <v>13</v>
      </c>
      <c r="I7729" s="434">
        <v>11</v>
      </c>
      <c r="J7729" s="434">
        <v>0</v>
      </c>
      <c r="K7729" s="434">
        <v>1970</v>
      </c>
    </row>
    <row r="7730" spans="1:11" hidden="1" x14ac:dyDescent="0.25">
      <c r="A7730" s="434">
        <v>257575170</v>
      </c>
      <c r="B7730" s="434">
        <v>166007</v>
      </c>
      <c r="C7730" s="434" t="s">
        <v>61</v>
      </c>
      <c r="D7730" s="434" t="s">
        <v>13</v>
      </c>
      <c r="I7730" s="434">
        <v>12</v>
      </c>
      <c r="J7730" s="434">
        <v>0</v>
      </c>
      <c r="K7730" s="434">
        <v>1970</v>
      </c>
    </row>
    <row r="7731" spans="1:11" hidden="1" x14ac:dyDescent="0.25">
      <c r="A7731" s="434">
        <v>257575920</v>
      </c>
      <c r="B7731" s="434">
        <v>36365</v>
      </c>
      <c r="C7731" s="434" t="s">
        <v>61</v>
      </c>
      <c r="D7731" s="434" t="s">
        <v>13</v>
      </c>
      <c r="I7731" s="434">
        <v>14</v>
      </c>
      <c r="J7731" s="434">
        <v>0</v>
      </c>
      <c r="K7731" s="434">
        <v>1970</v>
      </c>
    </row>
    <row r="7732" spans="1:11" hidden="1" x14ac:dyDescent="0.25">
      <c r="A7732" s="434">
        <v>257576000</v>
      </c>
      <c r="B7732" s="434">
        <v>1740649</v>
      </c>
      <c r="C7732" s="434" t="s">
        <v>46</v>
      </c>
      <c r="D7732" s="434" t="s">
        <v>22</v>
      </c>
      <c r="E7732" s="434">
        <v>17</v>
      </c>
      <c r="F7732" s="434">
        <v>27750</v>
      </c>
      <c r="G7732" s="434">
        <v>4800</v>
      </c>
      <c r="H7732" s="434">
        <v>8360</v>
      </c>
      <c r="I7732" s="434">
        <v>95</v>
      </c>
      <c r="J7732" s="434">
        <v>0</v>
      </c>
      <c r="K7732" s="434">
        <v>2011</v>
      </c>
    </row>
    <row r="7733" spans="1:11" hidden="1" x14ac:dyDescent="0.25">
      <c r="A7733" s="434">
        <v>257576380</v>
      </c>
      <c r="B7733" s="434">
        <v>483394</v>
      </c>
      <c r="C7733" s="434" t="s">
        <v>61</v>
      </c>
      <c r="D7733" s="434" t="s">
        <v>13</v>
      </c>
      <c r="I7733" s="434">
        <v>13</v>
      </c>
    </row>
    <row r="7734" spans="1:11" x14ac:dyDescent="0.25">
      <c r="A7734" s="434">
        <v>257576500</v>
      </c>
      <c r="B7734" s="434">
        <v>3741183</v>
      </c>
      <c r="C7734" s="434" t="s">
        <v>59</v>
      </c>
      <c r="D7734" s="434" t="s">
        <v>13</v>
      </c>
      <c r="E7734" s="434">
        <v>0</v>
      </c>
      <c r="F7734" s="434">
        <v>0</v>
      </c>
      <c r="G7734" s="434">
        <v>0</v>
      </c>
      <c r="H7734" s="434">
        <v>137</v>
      </c>
      <c r="I7734" s="434">
        <v>23</v>
      </c>
      <c r="J7734" s="434">
        <v>0</v>
      </c>
      <c r="K7734" s="434">
        <v>1970</v>
      </c>
    </row>
    <row r="7735" spans="1:11" x14ac:dyDescent="0.25">
      <c r="A7735" s="434">
        <v>257576600</v>
      </c>
      <c r="B7735" s="434">
        <v>2173349</v>
      </c>
      <c r="C7735" s="434" t="s">
        <v>59</v>
      </c>
      <c r="D7735" s="434" t="s">
        <v>13</v>
      </c>
      <c r="E7735" s="434">
        <v>0</v>
      </c>
      <c r="F7735" s="434">
        <v>0</v>
      </c>
      <c r="G7735" s="434">
        <v>0</v>
      </c>
      <c r="H7735" s="434">
        <v>230</v>
      </c>
      <c r="I7735" s="434">
        <v>23.4</v>
      </c>
      <c r="J7735" s="434">
        <v>0</v>
      </c>
      <c r="K7735" s="434">
        <v>1970</v>
      </c>
    </row>
    <row r="7736" spans="1:11" hidden="1" x14ac:dyDescent="0.25">
      <c r="A7736" s="434">
        <v>257576980</v>
      </c>
      <c r="B7736" s="434">
        <v>11036</v>
      </c>
      <c r="C7736" s="434" t="s">
        <v>61</v>
      </c>
      <c r="D7736" s="434" t="s">
        <v>13</v>
      </c>
      <c r="I7736" s="434">
        <v>10</v>
      </c>
      <c r="J7736" s="434">
        <v>0</v>
      </c>
      <c r="K7736" s="434">
        <v>1970</v>
      </c>
    </row>
    <row r="7737" spans="1:11" hidden="1" x14ac:dyDescent="0.25">
      <c r="A7737" s="434">
        <v>257577000</v>
      </c>
      <c r="B7737" s="434">
        <v>1959385</v>
      </c>
      <c r="C7737" s="434" t="s">
        <v>46</v>
      </c>
      <c r="D7737" s="434" t="s">
        <v>22</v>
      </c>
      <c r="E7737" s="434">
        <v>17</v>
      </c>
      <c r="F7737" s="434">
        <v>27750</v>
      </c>
      <c r="G7737" s="434">
        <v>4500</v>
      </c>
      <c r="H7737" s="434">
        <v>8360</v>
      </c>
      <c r="I7737" s="434">
        <v>95</v>
      </c>
      <c r="J7737" s="434">
        <v>0</v>
      </c>
      <c r="K7737" s="434">
        <v>2011</v>
      </c>
    </row>
    <row r="7738" spans="1:11" x14ac:dyDescent="0.25">
      <c r="A7738" s="434">
        <v>257577500</v>
      </c>
      <c r="B7738" s="434">
        <v>2151386</v>
      </c>
      <c r="C7738" s="434" t="s">
        <v>59</v>
      </c>
      <c r="D7738" s="434" t="s">
        <v>13</v>
      </c>
      <c r="I7738" s="434">
        <v>20</v>
      </c>
      <c r="J7738" s="434">
        <v>0</v>
      </c>
      <c r="K7738" s="434">
        <v>1970</v>
      </c>
    </row>
    <row r="7739" spans="1:11" hidden="1" x14ac:dyDescent="0.25">
      <c r="A7739" s="434">
        <v>257577900</v>
      </c>
      <c r="B7739" s="434">
        <v>482356</v>
      </c>
      <c r="C7739" s="434" t="s">
        <v>56</v>
      </c>
      <c r="D7739" s="434" t="s">
        <v>17</v>
      </c>
      <c r="I7739" s="434">
        <v>35</v>
      </c>
      <c r="J7739" s="434">
        <v>0</v>
      </c>
      <c r="K7739" s="434">
        <v>1970</v>
      </c>
    </row>
    <row r="7740" spans="1:11" hidden="1" x14ac:dyDescent="0.25">
      <c r="A7740" s="434">
        <v>257578000</v>
      </c>
      <c r="B7740" s="434">
        <v>2745</v>
      </c>
      <c r="C7740" s="434" t="s">
        <v>61</v>
      </c>
      <c r="D7740" s="434" t="s">
        <v>25</v>
      </c>
      <c r="E7740" s="434">
        <v>12</v>
      </c>
      <c r="F7740" s="434">
        <v>4000</v>
      </c>
      <c r="G7740" s="434">
        <v>10049</v>
      </c>
      <c r="H7740" s="434">
        <v>6693</v>
      </c>
      <c r="I7740" s="434">
        <v>116.26</v>
      </c>
      <c r="K7740" s="434">
        <v>2011</v>
      </c>
    </row>
    <row r="7741" spans="1:11" x14ac:dyDescent="0.25">
      <c r="A7741" s="434">
        <v>257578600</v>
      </c>
      <c r="B7741" s="434">
        <v>3124986</v>
      </c>
      <c r="C7741" s="434" t="s">
        <v>59</v>
      </c>
      <c r="D7741" s="434" t="s">
        <v>17</v>
      </c>
      <c r="E7741" s="434">
        <v>0</v>
      </c>
      <c r="F7741" s="434">
        <v>0</v>
      </c>
      <c r="G7741" s="434">
        <v>0</v>
      </c>
      <c r="H7741" s="434">
        <v>424</v>
      </c>
      <c r="I7741" s="434">
        <v>36.9</v>
      </c>
      <c r="J7741" s="434">
        <v>0</v>
      </c>
      <c r="K7741" s="434">
        <v>1970</v>
      </c>
    </row>
    <row r="7742" spans="1:11" hidden="1" x14ac:dyDescent="0.25">
      <c r="A7742" s="434">
        <v>257578890</v>
      </c>
      <c r="B7742" s="434">
        <v>63819</v>
      </c>
      <c r="C7742" s="434" t="s">
        <v>61</v>
      </c>
      <c r="D7742" s="434" t="s">
        <v>13</v>
      </c>
      <c r="I7742" s="434">
        <v>10</v>
      </c>
      <c r="J7742" s="434">
        <v>0</v>
      </c>
      <c r="K7742" s="434">
        <v>1970</v>
      </c>
    </row>
    <row r="7743" spans="1:11" hidden="1" x14ac:dyDescent="0.25">
      <c r="A7743" s="434">
        <v>257579070</v>
      </c>
      <c r="B7743" s="434">
        <v>16324</v>
      </c>
      <c r="C7743" s="434" t="s">
        <v>61</v>
      </c>
      <c r="D7743" s="434" t="s">
        <v>13</v>
      </c>
      <c r="I7743" s="434">
        <v>12</v>
      </c>
      <c r="J7743" s="434">
        <v>0</v>
      </c>
      <c r="K7743" s="434">
        <v>1970</v>
      </c>
    </row>
    <row r="7744" spans="1:11" hidden="1" x14ac:dyDescent="0.25">
      <c r="A7744" s="434">
        <v>257579800</v>
      </c>
      <c r="B7744" s="434">
        <v>11684</v>
      </c>
      <c r="C7744" s="434" t="s">
        <v>56</v>
      </c>
      <c r="D7744" s="434" t="s">
        <v>13</v>
      </c>
      <c r="I7744" s="434">
        <v>12</v>
      </c>
      <c r="J7744" s="434">
        <v>0</v>
      </c>
      <c r="K7744" s="434">
        <v>1970</v>
      </c>
    </row>
    <row r="7745" spans="1:11" hidden="1" x14ac:dyDescent="0.25">
      <c r="A7745" s="434">
        <v>257580090</v>
      </c>
      <c r="B7745" s="434">
        <v>70680</v>
      </c>
      <c r="C7745" s="434" t="s">
        <v>61</v>
      </c>
      <c r="D7745" s="434" t="s">
        <v>13</v>
      </c>
      <c r="I7745" s="434">
        <v>12</v>
      </c>
    </row>
    <row r="7746" spans="1:11" x14ac:dyDescent="0.25">
      <c r="A7746" s="434">
        <v>257580170</v>
      </c>
      <c r="B7746" s="434">
        <v>304498</v>
      </c>
      <c r="C7746" s="434" t="s">
        <v>59</v>
      </c>
      <c r="D7746" s="434" t="s">
        <v>13</v>
      </c>
      <c r="I7746" s="434">
        <v>10</v>
      </c>
      <c r="J7746" s="434">
        <v>0</v>
      </c>
      <c r="K7746" s="434">
        <v>1970</v>
      </c>
    </row>
    <row r="7747" spans="1:11" x14ac:dyDescent="0.25">
      <c r="A7747" s="434">
        <v>257580600</v>
      </c>
      <c r="B7747" s="434">
        <v>2467652</v>
      </c>
      <c r="C7747" s="434" t="s">
        <v>59</v>
      </c>
      <c r="D7747" s="434" t="s">
        <v>13</v>
      </c>
      <c r="E7747" s="434">
        <v>0</v>
      </c>
      <c r="F7747" s="434">
        <v>0</v>
      </c>
      <c r="G7747" s="434">
        <v>0</v>
      </c>
      <c r="H7747" s="434">
        <v>361</v>
      </c>
      <c r="I7747" s="434">
        <v>27.43</v>
      </c>
      <c r="J7747" s="434">
        <v>0</v>
      </c>
      <c r="K7747" s="434">
        <v>1970</v>
      </c>
    </row>
    <row r="7748" spans="1:11" hidden="1" x14ac:dyDescent="0.25">
      <c r="A7748" s="434">
        <v>257580880</v>
      </c>
      <c r="B7748" s="434">
        <v>46116</v>
      </c>
      <c r="C7748" s="434" t="s">
        <v>61</v>
      </c>
      <c r="D7748" s="434" t="s">
        <v>13</v>
      </c>
      <c r="I7748" s="434">
        <v>9</v>
      </c>
      <c r="J7748" s="434">
        <v>0</v>
      </c>
      <c r="K7748" s="434">
        <v>1970</v>
      </c>
    </row>
    <row r="7749" spans="1:11" hidden="1" x14ac:dyDescent="0.25">
      <c r="A7749" s="434">
        <v>257581870</v>
      </c>
      <c r="B7749" s="434">
        <v>182820</v>
      </c>
      <c r="C7749" s="434" t="s">
        <v>61</v>
      </c>
      <c r="D7749" s="434" t="s">
        <v>13</v>
      </c>
      <c r="I7749" s="434">
        <v>10</v>
      </c>
    </row>
    <row r="7750" spans="1:11" hidden="1" x14ac:dyDescent="0.25">
      <c r="A7750" s="434">
        <v>257582580</v>
      </c>
      <c r="B7750" s="434">
        <v>340005</v>
      </c>
      <c r="C7750" s="434" t="s">
        <v>61</v>
      </c>
      <c r="D7750" s="434" t="s">
        <v>13</v>
      </c>
      <c r="I7750" s="434">
        <v>13</v>
      </c>
      <c r="J7750" s="434">
        <v>0</v>
      </c>
      <c r="K7750" s="434">
        <v>1970</v>
      </c>
    </row>
    <row r="7751" spans="1:11" x14ac:dyDescent="0.25">
      <c r="A7751" s="434">
        <v>257582600</v>
      </c>
      <c r="B7751" s="434">
        <v>1287237</v>
      </c>
      <c r="C7751" s="434" t="s">
        <v>59</v>
      </c>
      <c r="D7751" s="434" t="s">
        <v>17</v>
      </c>
      <c r="E7751" s="434">
        <v>0</v>
      </c>
      <c r="F7751" s="434">
        <v>1100</v>
      </c>
      <c r="G7751" s="434">
        <v>0</v>
      </c>
      <c r="H7751" s="434">
        <v>1319</v>
      </c>
      <c r="I7751" s="434">
        <v>49.6</v>
      </c>
      <c r="J7751" s="434">
        <v>0</v>
      </c>
      <c r="K7751" s="434">
        <v>1970</v>
      </c>
    </row>
    <row r="7752" spans="1:11" hidden="1" x14ac:dyDescent="0.25">
      <c r="A7752" s="434">
        <v>257583000</v>
      </c>
      <c r="B7752" s="434">
        <v>138160</v>
      </c>
      <c r="C7752" s="434" t="s">
        <v>61</v>
      </c>
      <c r="D7752" s="434" t="s">
        <v>25</v>
      </c>
      <c r="E7752" s="434">
        <v>16.8</v>
      </c>
      <c r="F7752" s="434">
        <v>24000</v>
      </c>
      <c r="G7752" s="434">
        <v>9512</v>
      </c>
      <c r="H7752" s="434">
        <v>14506</v>
      </c>
      <c r="I7752" s="434">
        <v>123.8</v>
      </c>
      <c r="K7752" s="434">
        <v>2006</v>
      </c>
    </row>
    <row r="7753" spans="1:11" hidden="1" x14ac:dyDescent="0.25">
      <c r="A7753" s="434">
        <v>257583170</v>
      </c>
      <c r="B7753" s="434">
        <v>14467</v>
      </c>
      <c r="C7753" s="434" t="s">
        <v>61</v>
      </c>
      <c r="D7753" s="434" t="s">
        <v>13</v>
      </c>
      <c r="I7753" s="434">
        <v>10</v>
      </c>
      <c r="J7753" s="434">
        <v>0</v>
      </c>
      <c r="K7753" s="434">
        <v>1970</v>
      </c>
    </row>
    <row r="7754" spans="1:11" hidden="1" x14ac:dyDescent="0.25">
      <c r="A7754" s="434">
        <v>257583180</v>
      </c>
      <c r="B7754" s="434">
        <v>308362</v>
      </c>
      <c r="C7754" s="434" t="s">
        <v>61</v>
      </c>
      <c r="D7754" s="434" t="s">
        <v>13</v>
      </c>
      <c r="I7754" s="434">
        <v>10</v>
      </c>
      <c r="J7754" s="434">
        <v>0</v>
      </c>
      <c r="K7754" s="434">
        <v>1970</v>
      </c>
    </row>
    <row r="7755" spans="1:11" hidden="1" x14ac:dyDescent="0.25">
      <c r="A7755" s="434">
        <v>257583240</v>
      </c>
      <c r="B7755" s="434">
        <v>59930</v>
      </c>
      <c r="C7755" s="434" t="s">
        <v>61</v>
      </c>
      <c r="D7755" s="434" t="s">
        <v>13</v>
      </c>
      <c r="I7755" s="434">
        <v>14</v>
      </c>
      <c r="J7755" s="434">
        <v>0</v>
      </c>
      <c r="K7755" s="434">
        <v>1970</v>
      </c>
    </row>
    <row r="7756" spans="1:11" hidden="1" x14ac:dyDescent="0.25">
      <c r="A7756" s="434">
        <v>257583490</v>
      </c>
      <c r="B7756" s="434">
        <v>29746</v>
      </c>
      <c r="C7756" s="434" t="s">
        <v>61</v>
      </c>
      <c r="D7756" s="434" t="s">
        <v>13</v>
      </c>
      <c r="I7756" s="434">
        <v>12</v>
      </c>
      <c r="J7756" s="434">
        <v>0</v>
      </c>
      <c r="K7756" s="434">
        <v>1970</v>
      </c>
    </row>
    <row r="7757" spans="1:11" hidden="1" x14ac:dyDescent="0.25">
      <c r="A7757" s="434">
        <v>257583500</v>
      </c>
      <c r="B7757" s="434">
        <v>24003</v>
      </c>
      <c r="C7757" s="434" t="s">
        <v>61</v>
      </c>
      <c r="D7757" s="434" t="s">
        <v>13</v>
      </c>
      <c r="I7757" s="434">
        <v>12</v>
      </c>
      <c r="J7757" s="434">
        <v>0</v>
      </c>
      <c r="K7757" s="434">
        <v>1970</v>
      </c>
    </row>
    <row r="7758" spans="1:11" hidden="1" x14ac:dyDescent="0.25">
      <c r="A7758" s="434">
        <v>257583550</v>
      </c>
      <c r="B7758" s="434">
        <v>3</v>
      </c>
      <c r="C7758" s="434" t="s">
        <v>61</v>
      </c>
      <c r="D7758" s="434" t="s">
        <v>13</v>
      </c>
      <c r="I7758" s="434">
        <v>12</v>
      </c>
      <c r="J7758" s="434">
        <v>0</v>
      </c>
      <c r="K7758" s="434">
        <v>1970</v>
      </c>
    </row>
    <row r="7759" spans="1:11" x14ac:dyDescent="0.25">
      <c r="A7759" s="434">
        <v>257583600</v>
      </c>
      <c r="B7759" s="434">
        <v>2321553</v>
      </c>
      <c r="C7759" s="434" t="s">
        <v>59</v>
      </c>
      <c r="D7759" s="434" t="s">
        <v>13</v>
      </c>
      <c r="E7759" s="434">
        <v>12</v>
      </c>
      <c r="F7759" s="434">
        <v>736</v>
      </c>
      <c r="G7759" s="434">
        <v>0</v>
      </c>
      <c r="H7759" s="434">
        <v>474</v>
      </c>
      <c r="I7759" s="434">
        <v>27.01</v>
      </c>
      <c r="J7759" s="434">
        <v>0</v>
      </c>
      <c r="K7759" s="434">
        <v>1970</v>
      </c>
    </row>
    <row r="7760" spans="1:11" hidden="1" x14ac:dyDescent="0.25">
      <c r="A7760" s="434">
        <v>257583890</v>
      </c>
      <c r="B7760" s="434">
        <v>22622</v>
      </c>
      <c r="C7760" s="434" t="s">
        <v>61</v>
      </c>
      <c r="D7760" s="434" t="s">
        <v>13</v>
      </c>
      <c r="I7760" s="434">
        <v>14</v>
      </c>
    </row>
    <row r="7761" spans="1:11" hidden="1" x14ac:dyDescent="0.25">
      <c r="A7761" s="434">
        <v>257584490</v>
      </c>
      <c r="B7761" s="434">
        <v>57467</v>
      </c>
      <c r="C7761" s="434" t="s">
        <v>61</v>
      </c>
      <c r="D7761" s="434" t="s">
        <v>13</v>
      </c>
      <c r="I7761" s="434">
        <v>15</v>
      </c>
    </row>
    <row r="7762" spans="1:11" x14ac:dyDescent="0.25">
      <c r="A7762" s="434">
        <v>257584600</v>
      </c>
      <c r="B7762" s="434">
        <v>3398964</v>
      </c>
      <c r="C7762" s="434" t="s">
        <v>59</v>
      </c>
      <c r="D7762" s="434" t="s">
        <v>13</v>
      </c>
      <c r="E7762" s="434">
        <v>0</v>
      </c>
      <c r="F7762" s="434">
        <v>0</v>
      </c>
      <c r="G7762" s="434">
        <v>0</v>
      </c>
      <c r="H7762" s="434">
        <v>278</v>
      </c>
      <c r="I7762" s="434">
        <v>30</v>
      </c>
      <c r="J7762" s="434">
        <v>0</v>
      </c>
      <c r="K7762" s="434">
        <v>1970</v>
      </c>
    </row>
    <row r="7763" spans="1:11" hidden="1" x14ac:dyDescent="0.25">
      <c r="A7763" s="434">
        <v>257585090</v>
      </c>
      <c r="B7763" s="434">
        <v>23186</v>
      </c>
      <c r="C7763" s="434" t="s">
        <v>61</v>
      </c>
      <c r="D7763" s="434" t="s">
        <v>13</v>
      </c>
      <c r="I7763" s="434">
        <v>11</v>
      </c>
    </row>
    <row r="7764" spans="1:11" hidden="1" x14ac:dyDescent="0.25">
      <c r="A7764" s="434">
        <v>257585290</v>
      </c>
      <c r="B7764" s="434">
        <v>1580</v>
      </c>
      <c r="C7764" s="434" t="s">
        <v>61</v>
      </c>
      <c r="D7764" s="434" t="s">
        <v>13</v>
      </c>
      <c r="I7764" s="434">
        <v>13</v>
      </c>
      <c r="J7764" s="434">
        <v>0</v>
      </c>
      <c r="K7764" s="434">
        <v>1970</v>
      </c>
    </row>
    <row r="7765" spans="1:11" hidden="1" x14ac:dyDescent="0.25">
      <c r="A7765" s="434">
        <v>257585470</v>
      </c>
      <c r="B7765" s="434">
        <v>37628</v>
      </c>
      <c r="C7765" s="434" t="s">
        <v>61</v>
      </c>
      <c r="D7765" s="434" t="s">
        <v>13</v>
      </c>
      <c r="I7765" s="434">
        <v>8</v>
      </c>
      <c r="J7765" s="434">
        <v>0</v>
      </c>
      <c r="K7765" s="434">
        <v>1970</v>
      </c>
    </row>
    <row r="7766" spans="1:11" hidden="1" x14ac:dyDescent="0.25">
      <c r="A7766" s="434">
        <v>257586000</v>
      </c>
      <c r="B7766" s="434">
        <v>2575029</v>
      </c>
      <c r="C7766" s="434" t="s">
        <v>31</v>
      </c>
      <c r="D7766" s="434" t="s">
        <v>17</v>
      </c>
      <c r="E7766" s="434">
        <v>13</v>
      </c>
      <c r="F7766" s="434">
        <v>2360</v>
      </c>
      <c r="G7766" s="434">
        <v>3300</v>
      </c>
      <c r="H7766" s="434">
        <v>3450</v>
      </c>
      <c r="I7766" s="434">
        <v>69.900000000000006</v>
      </c>
      <c r="J7766" s="434">
        <v>0</v>
      </c>
      <c r="K7766" s="434">
        <v>1970</v>
      </c>
    </row>
    <row r="7767" spans="1:11" x14ac:dyDescent="0.25">
      <c r="A7767" s="434">
        <v>257586600</v>
      </c>
      <c r="B7767" s="434">
        <v>1528033</v>
      </c>
      <c r="C7767" s="434" t="s">
        <v>59</v>
      </c>
      <c r="D7767" s="434" t="s">
        <v>13</v>
      </c>
      <c r="E7767" s="434">
        <v>0</v>
      </c>
      <c r="F7767" s="434">
        <v>0</v>
      </c>
      <c r="G7767" s="434">
        <v>0</v>
      </c>
      <c r="H7767" s="434">
        <v>310</v>
      </c>
      <c r="I7767" s="434">
        <v>24.54</v>
      </c>
      <c r="J7767" s="434">
        <v>0</v>
      </c>
      <c r="K7767" s="434">
        <v>1970</v>
      </c>
    </row>
    <row r="7768" spans="1:11" hidden="1" x14ac:dyDescent="0.25">
      <c r="A7768" s="434">
        <v>257586800</v>
      </c>
      <c r="B7768" s="434">
        <v>774314</v>
      </c>
      <c r="C7768" s="434" t="s">
        <v>48</v>
      </c>
      <c r="D7768" s="434" t="s">
        <v>13</v>
      </c>
      <c r="I7768" s="434">
        <v>15</v>
      </c>
      <c r="J7768" s="434">
        <v>0</v>
      </c>
      <c r="K7768" s="434">
        <v>1970</v>
      </c>
    </row>
    <row r="7769" spans="1:11" hidden="1" x14ac:dyDescent="0.25">
      <c r="A7769" s="434">
        <v>257587000</v>
      </c>
      <c r="B7769" s="434">
        <v>673539</v>
      </c>
      <c r="C7769" s="434" t="s">
        <v>46</v>
      </c>
      <c r="D7769" s="434" t="s">
        <v>22</v>
      </c>
      <c r="E7769" s="434">
        <v>18.5</v>
      </c>
      <c r="F7769" s="434">
        <v>20376</v>
      </c>
      <c r="G7769" s="434">
        <v>4559</v>
      </c>
      <c r="H7769" s="434">
        <v>7480</v>
      </c>
      <c r="I7769" s="434">
        <v>91</v>
      </c>
      <c r="J7769" s="434">
        <v>0</v>
      </c>
      <c r="K7769" s="434">
        <v>1970</v>
      </c>
    </row>
    <row r="7770" spans="1:11" hidden="1" x14ac:dyDescent="0.25">
      <c r="A7770" s="434">
        <v>257587410</v>
      </c>
      <c r="B7770" s="434">
        <v>10089</v>
      </c>
      <c r="C7770" s="434" t="s">
        <v>61</v>
      </c>
      <c r="D7770" s="434" t="s">
        <v>13</v>
      </c>
      <c r="I7770" s="434">
        <v>9</v>
      </c>
      <c r="J7770" s="434">
        <v>0</v>
      </c>
      <c r="K7770" s="434">
        <v>1970</v>
      </c>
    </row>
    <row r="7771" spans="1:11" x14ac:dyDescent="0.25">
      <c r="A7771" s="434">
        <v>257587500</v>
      </c>
      <c r="B7771" s="434">
        <v>3461361</v>
      </c>
      <c r="C7771" s="434" t="s">
        <v>59</v>
      </c>
      <c r="D7771" s="434" t="s">
        <v>13</v>
      </c>
      <c r="E7771" s="434">
        <v>10</v>
      </c>
      <c r="F7771" s="434">
        <v>405</v>
      </c>
      <c r="G7771" s="434">
        <v>0</v>
      </c>
      <c r="H7771" s="434">
        <v>210</v>
      </c>
      <c r="I7771" s="434">
        <v>24.9</v>
      </c>
      <c r="J7771" s="434">
        <v>0</v>
      </c>
      <c r="K7771" s="434">
        <v>1970</v>
      </c>
    </row>
    <row r="7772" spans="1:11" hidden="1" x14ac:dyDescent="0.25">
      <c r="A7772" s="434">
        <v>257587520</v>
      </c>
      <c r="B7772" s="434">
        <v>2654</v>
      </c>
      <c r="C7772" s="434" t="s">
        <v>61</v>
      </c>
      <c r="D7772" s="434" t="s">
        <v>13</v>
      </c>
      <c r="I7772" s="434">
        <v>13</v>
      </c>
      <c r="J7772" s="434">
        <v>0</v>
      </c>
      <c r="K7772" s="434">
        <v>1970</v>
      </c>
    </row>
    <row r="7773" spans="1:11" x14ac:dyDescent="0.25">
      <c r="A7773" s="434">
        <v>257587600</v>
      </c>
      <c r="B7773" s="434">
        <v>3670460</v>
      </c>
      <c r="C7773" s="434" t="s">
        <v>59</v>
      </c>
      <c r="D7773" s="434" t="s">
        <v>13</v>
      </c>
      <c r="E7773" s="434">
        <v>11.3</v>
      </c>
      <c r="F7773" s="434">
        <v>440</v>
      </c>
      <c r="G7773" s="434">
        <v>55</v>
      </c>
      <c r="H7773" s="434">
        <v>146</v>
      </c>
      <c r="I7773" s="434">
        <v>21.5</v>
      </c>
      <c r="J7773" s="434">
        <v>0</v>
      </c>
      <c r="K7773" s="434">
        <v>1970</v>
      </c>
    </row>
    <row r="7774" spans="1:11" hidden="1" x14ac:dyDescent="0.25">
      <c r="A7774" s="434">
        <v>257587700</v>
      </c>
      <c r="B7774" s="434">
        <v>49269</v>
      </c>
      <c r="C7774" s="434" t="s">
        <v>56</v>
      </c>
      <c r="D7774" s="434" t="s">
        <v>13</v>
      </c>
      <c r="I7774" s="434">
        <v>9</v>
      </c>
      <c r="J7774" s="434">
        <v>0</v>
      </c>
      <c r="K7774" s="434">
        <v>1970</v>
      </c>
    </row>
    <row r="7775" spans="1:11" x14ac:dyDescent="0.25">
      <c r="A7775" s="434">
        <v>257588500</v>
      </c>
      <c r="B7775" s="434">
        <v>2654857</v>
      </c>
      <c r="C7775" s="434" t="s">
        <v>59</v>
      </c>
      <c r="D7775" s="434" t="s">
        <v>13</v>
      </c>
      <c r="E7775" s="434">
        <v>0</v>
      </c>
      <c r="F7775" s="434">
        <v>0</v>
      </c>
      <c r="G7775" s="434">
        <v>0</v>
      </c>
      <c r="H7775" s="434">
        <v>135</v>
      </c>
      <c r="I7775" s="434">
        <v>24</v>
      </c>
      <c r="J7775" s="434">
        <v>0</v>
      </c>
      <c r="K7775" s="434">
        <v>1970</v>
      </c>
    </row>
    <row r="7776" spans="1:11" hidden="1" x14ac:dyDescent="0.25">
      <c r="A7776" s="434">
        <v>257588710</v>
      </c>
      <c r="B7776" s="434">
        <v>19454</v>
      </c>
      <c r="C7776" s="434" t="s">
        <v>61</v>
      </c>
      <c r="D7776" s="434" t="s">
        <v>13</v>
      </c>
      <c r="I7776" s="434">
        <v>11</v>
      </c>
      <c r="J7776" s="434">
        <v>0</v>
      </c>
      <c r="K7776" s="434">
        <v>1970</v>
      </c>
    </row>
    <row r="7777" spans="1:11" hidden="1" x14ac:dyDescent="0.25">
      <c r="A7777" s="434">
        <v>257588980</v>
      </c>
      <c r="B7777" s="434">
        <v>25849</v>
      </c>
      <c r="C7777" s="434" t="s">
        <v>61</v>
      </c>
      <c r="D7777" s="434" t="s">
        <v>13</v>
      </c>
      <c r="I7777" s="434">
        <v>10</v>
      </c>
      <c r="J7777" s="434">
        <v>0</v>
      </c>
      <c r="K7777" s="434">
        <v>1970</v>
      </c>
    </row>
    <row r="7778" spans="1:11" hidden="1" x14ac:dyDescent="0.25">
      <c r="A7778" s="434">
        <v>257589470</v>
      </c>
      <c r="B7778" s="434">
        <v>25302</v>
      </c>
      <c r="C7778" s="434" t="s">
        <v>61</v>
      </c>
      <c r="D7778" s="434" t="s">
        <v>13</v>
      </c>
      <c r="I7778" s="434">
        <v>12</v>
      </c>
    </row>
    <row r="7779" spans="1:11" x14ac:dyDescent="0.25">
      <c r="A7779" s="434">
        <v>257589600</v>
      </c>
      <c r="B7779" s="434">
        <v>3966137</v>
      </c>
      <c r="C7779" s="434" t="s">
        <v>59</v>
      </c>
      <c r="D7779" s="434" t="s">
        <v>13</v>
      </c>
      <c r="E7779" s="434">
        <v>11</v>
      </c>
      <c r="F7779" s="434">
        <v>736</v>
      </c>
      <c r="G7779" s="434">
        <v>0</v>
      </c>
      <c r="H7779" s="434">
        <v>345</v>
      </c>
      <c r="I7779" s="434">
        <v>23.99</v>
      </c>
      <c r="J7779" s="434">
        <v>0</v>
      </c>
      <c r="K7779" s="434">
        <v>1970</v>
      </c>
    </row>
    <row r="7780" spans="1:11" hidden="1" x14ac:dyDescent="0.25">
      <c r="A7780" s="434">
        <v>257590250</v>
      </c>
      <c r="B7780" s="434">
        <v>31451</v>
      </c>
      <c r="C7780" s="434" t="s">
        <v>61</v>
      </c>
      <c r="D7780" s="434" t="s">
        <v>13</v>
      </c>
      <c r="I7780" s="434">
        <v>10</v>
      </c>
      <c r="J7780" s="434">
        <v>0</v>
      </c>
      <c r="K7780" s="434">
        <v>1970</v>
      </c>
    </row>
    <row r="7781" spans="1:11" hidden="1" x14ac:dyDescent="0.25">
      <c r="A7781" s="434">
        <v>257590290</v>
      </c>
      <c r="B7781" s="434">
        <v>55122</v>
      </c>
      <c r="C7781" s="434" t="s">
        <v>61</v>
      </c>
      <c r="D7781" s="434" t="s">
        <v>13</v>
      </c>
      <c r="I7781" s="434">
        <v>11</v>
      </c>
      <c r="J7781" s="434">
        <v>0</v>
      </c>
      <c r="K7781" s="434">
        <v>1970</v>
      </c>
    </row>
    <row r="7782" spans="1:11" x14ac:dyDescent="0.25">
      <c r="A7782" s="434">
        <v>257590500</v>
      </c>
      <c r="B7782" s="434">
        <v>386070</v>
      </c>
      <c r="C7782" s="434" t="s">
        <v>59</v>
      </c>
      <c r="D7782" s="434" t="s">
        <v>13</v>
      </c>
      <c r="I7782" s="434">
        <v>15</v>
      </c>
    </row>
    <row r="7783" spans="1:11" x14ac:dyDescent="0.25">
      <c r="A7783" s="434">
        <v>257590600</v>
      </c>
      <c r="B7783" s="434">
        <v>334422</v>
      </c>
      <c r="C7783" s="434" t="s">
        <v>59</v>
      </c>
      <c r="D7783" s="434" t="s">
        <v>13</v>
      </c>
      <c r="I7783" s="434">
        <v>10</v>
      </c>
    </row>
    <row r="7784" spans="1:11" hidden="1" x14ac:dyDescent="0.25">
      <c r="A7784" s="434">
        <v>257590690</v>
      </c>
      <c r="B7784" s="434">
        <v>1150</v>
      </c>
      <c r="C7784" s="434" t="s">
        <v>61</v>
      </c>
      <c r="D7784" s="434" t="s">
        <v>13</v>
      </c>
      <c r="I7784" s="434">
        <v>6</v>
      </c>
      <c r="J7784" s="434">
        <v>0</v>
      </c>
      <c r="K7784" s="434">
        <v>1970</v>
      </c>
    </row>
    <row r="7785" spans="1:11" x14ac:dyDescent="0.25">
      <c r="A7785" s="434">
        <v>257590700</v>
      </c>
      <c r="B7785" s="434">
        <v>935913</v>
      </c>
      <c r="C7785" s="434" t="s">
        <v>59</v>
      </c>
      <c r="D7785" s="434" t="s">
        <v>13</v>
      </c>
      <c r="I7785" s="434">
        <v>10</v>
      </c>
      <c r="J7785" s="434">
        <v>0</v>
      </c>
      <c r="K7785" s="434">
        <v>1970</v>
      </c>
    </row>
    <row r="7786" spans="1:11" hidden="1" x14ac:dyDescent="0.25">
      <c r="A7786" s="434">
        <v>257590750</v>
      </c>
      <c r="B7786" s="434">
        <v>595106</v>
      </c>
      <c r="C7786" s="434" t="s">
        <v>61</v>
      </c>
      <c r="D7786" s="434" t="s">
        <v>13</v>
      </c>
      <c r="I7786" s="434">
        <v>7</v>
      </c>
      <c r="J7786" s="434">
        <v>0</v>
      </c>
      <c r="K7786" s="434">
        <v>1970</v>
      </c>
    </row>
    <row r="7787" spans="1:11" hidden="1" x14ac:dyDescent="0.25">
      <c r="A7787" s="434">
        <v>257590790</v>
      </c>
      <c r="B7787" s="434">
        <v>228876</v>
      </c>
      <c r="C7787" s="434" t="s">
        <v>61</v>
      </c>
      <c r="D7787" s="434" t="s">
        <v>13</v>
      </c>
      <c r="I7787" s="434">
        <v>12</v>
      </c>
      <c r="J7787" s="434">
        <v>0</v>
      </c>
      <c r="K7787" s="434">
        <v>1970</v>
      </c>
    </row>
    <row r="7788" spans="1:11" hidden="1" x14ac:dyDescent="0.25">
      <c r="A7788" s="434">
        <v>257590880</v>
      </c>
      <c r="B7788" s="434">
        <v>50146</v>
      </c>
      <c r="C7788" s="434" t="s">
        <v>61</v>
      </c>
      <c r="D7788" s="434" t="s">
        <v>13</v>
      </c>
      <c r="I7788" s="434">
        <v>10</v>
      </c>
      <c r="J7788" s="434">
        <v>0</v>
      </c>
      <c r="K7788" s="434">
        <v>1970</v>
      </c>
    </row>
    <row r="7789" spans="1:11" hidden="1" x14ac:dyDescent="0.25">
      <c r="A7789" s="434">
        <v>257591000</v>
      </c>
      <c r="B7789" s="434">
        <v>973667</v>
      </c>
      <c r="C7789" s="434" t="s">
        <v>48</v>
      </c>
      <c r="D7789" s="434" t="s">
        <v>25</v>
      </c>
      <c r="E7789" s="434">
        <v>13.5</v>
      </c>
      <c r="F7789" s="434">
        <v>8370</v>
      </c>
      <c r="G7789" s="434">
        <v>3538</v>
      </c>
      <c r="H7789" s="434">
        <v>7172</v>
      </c>
      <c r="I7789" s="434">
        <v>103.49</v>
      </c>
      <c r="J7789" s="434">
        <v>0</v>
      </c>
      <c r="K7789" s="434">
        <v>2001</v>
      </c>
    </row>
    <row r="7790" spans="1:11" hidden="1" x14ac:dyDescent="0.25">
      <c r="A7790" s="434">
        <v>257591590</v>
      </c>
      <c r="B7790" s="434">
        <v>25841</v>
      </c>
      <c r="C7790" s="434" t="s">
        <v>61</v>
      </c>
      <c r="D7790" s="434" t="s">
        <v>13</v>
      </c>
      <c r="I7790" s="434">
        <v>16</v>
      </c>
    </row>
    <row r="7791" spans="1:11" x14ac:dyDescent="0.25">
      <c r="A7791" s="434">
        <v>257591600</v>
      </c>
      <c r="B7791" s="434">
        <v>2865422</v>
      </c>
      <c r="C7791" s="434" t="s">
        <v>59</v>
      </c>
      <c r="D7791" s="434" t="s">
        <v>13</v>
      </c>
      <c r="E7791" s="434">
        <v>0</v>
      </c>
      <c r="F7791" s="434">
        <v>375</v>
      </c>
      <c r="G7791" s="434">
        <v>0</v>
      </c>
      <c r="H7791" s="434">
        <v>324</v>
      </c>
      <c r="I7791" s="434">
        <v>23.9</v>
      </c>
      <c r="J7791" s="434">
        <v>0</v>
      </c>
      <c r="K7791" s="434">
        <v>1970</v>
      </c>
    </row>
    <row r="7792" spans="1:11" hidden="1" x14ac:dyDescent="0.25">
      <c r="A7792" s="434">
        <v>257591660</v>
      </c>
      <c r="B7792" s="434">
        <v>35237</v>
      </c>
      <c r="C7792" s="434" t="s">
        <v>61</v>
      </c>
      <c r="D7792" s="434" t="s">
        <v>13</v>
      </c>
      <c r="I7792" s="434">
        <v>11</v>
      </c>
      <c r="J7792" s="434">
        <v>0</v>
      </c>
      <c r="K7792" s="434">
        <v>1970</v>
      </c>
    </row>
    <row r="7793" spans="1:11" x14ac:dyDescent="0.25">
      <c r="A7793" s="434">
        <v>257591700</v>
      </c>
      <c r="B7793" s="434">
        <v>1387183</v>
      </c>
      <c r="C7793" s="434" t="s">
        <v>59</v>
      </c>
      <c r="D7793" s="434" t="s">
        <v>13</v>
      </c>
      <c r="I7793" s="434">
        <v>10</v>
      </c>
      <c r="J7793" s="434">
        <v>0</v>
      </c>
      <c r="K7793" s="434">
        <v>1970</v>
      </c>
    </row>
    <row r="7794" spans="1:11" hidden="1" x14ac:dyDescent="0.25">
      <c r="A7794" s="434">
        <v>257591900</v>
      </c>
      <c r="B7794" s="434">
        <v>51760</v>
      </c>
      <c r="C7794" s="434" t="s">
        <v>61</v>
      </c>
      <c r="D7794" s="434" t="s">
        <v>13</v>
      </c>
      <c r="I7794" s="434">
        <v>15</v>
      </c>
      <c r="J7794" s="434">
        <v>0</v>
      </c>
      <c r="K7794" s="434">
        <v>1970</v>
      </c>
    </row>
    <row r="7795" spans="1:11" hidden="1" x14ac:dyDescent="0.25">
      <c r="A7795" s="434">
        <v>257591990</v>
      </c>
      <c r="B7795" s="434">
        <v>14807</v>
      </c>
      <c r="C7795" s="434" t="s">
        <v>61</v>
      </c>
      <c r="D7795" s="434" t="s">
        <v>13</v>
      </c>
      <c r="I7795" s="434">
        <v>11</v>
      </c>
      <c r="J7795" s="434">
        <v>0</v>
      </c>
      <c r="K7795" s="434">
        <v>1970</v>
      </c>
    </row>
    <row r="7796" spans="1:11" hidden="1" x14ac:dyDescent="0.25">
      <c r="A7796" s="434">
        <v>257592190</v>
      </c>
      <c r="B7796" s="434">
        <v>3369</v>
      </c>
      <c r="C7796" s="434" t="s">
        <v>61</v>
      </c>
      <c r="D7796" s="434" t="s">
        <v>13</v>
      </c>
      <c r="I7796" s="434">
        <v>10</v>
      </c>
      <c r="J7796" s="434">
        <v>0</v>
      </c>
      <c r="K7796" s="434">
        <v>1970</v>
      </c>
    </row>
    <row r="7797" spans="1:11" hidden="1" x14ac:dyDescent="0.25">
      <c r="A7797" s="434">
        <v>257592390</v>
      </c>
      <c r="B7797" s="434">
        <v>1888</v>
      </c>
      <c r="C7797" s="434" t="s">
        <v>61</v>
      </c>
      <c r="D7797" s="434" t="s">
        <v>13</v>
      </c>
      <c r="I7797" s="434">
        <v>13</v>
      </c>
      <c r="J7797" s="434">
        <v>0</v>
      </c>
      <c r="K7797" s="434">
        <v>1970</v>
      </c>
    </row>
    <row r="7798" spans="1:11" hidden="1" x14ac:dyDescent="0.25">
      <c r="A7798" s="434">
        <v>257592480</v>
      </c>
      <c r="B7798" s="434">
        <v>142287</v>
      </c>
      <c r="C7798" s="434" t="s">
        <v>61</v>
      </c>
      <c r="D7798" s="434" t="s">
        <v>13</v>
      </c>
      <c r="I7798" s="434">
        <v>13</v>
      </c>
      <c r="J7798" s="434">
        <v>0</v>
      </c>
      <c r="K7798" s="434">
        <v>1970</v>
      </c>
    </row>
    <row r="7799" spans="1:11" hidden="1" x14ac:dyDescent="0.25">
      <c r="A7799" s="434">
        <v>257592500</v>
      </c>
      <c r="B7799" s="434">
        <v>1697898</v>
      </c>
      <c r="C7799" s="434" t="s">
        <v>61</v>
      </c>
      <c r="D7799" s="434" t="s">
        <v>13</v>
      </c>
      <c r="I7799" s="434">
        <v>12</v>
      </c>
      <c r="J7799" s="434">
        <v>0</v>
      </c>
      <c r="K7799" s="434">
        <v>1970</v>
      </c>
    </row>
    <row r="7800" spans="1:11" x14ac:dyDescent="0.25">
      <c r="A7800" s="434">
        <v>257592650</v>
      </c>
      <c r="B7800" s="434">
        <v>51270</v>
      </c>
      <c r="C7800" s="434" t="s">
        <v>59</v>
      </c>
      <c r="D7800" s="434" t="s">
        <v>13</v>
      </c>
      <c r="I7800" s="434">
        <v>11</v>
      </c>
    </row>
    <row r="7801" spans="1:11" x14ac:dyDescent="0.25">
      <c r="A7801" s="434">
        <v>257592800</v>
      </c>
      <c r="B7801" s="434">
        <v>101396</v>
      </c>
      <c r="C7801" s="434" t="s">
        <v>59</v>
      </c>
      <c r="D7801" s="434" t="s">
        <v>13</v>
      </c>
      <c r="I7801" s="434">
        <v>9</v>
      </c>
      <c r="J7801" s="434">
        <v>0</v>
      </c>
      <c r="K7801" s="434">
        <v>1970</v>
      </c>
    </row>
    <row r="7802" spans="1:11" hidden="1" x14ac:dyDescent="0.25">
      <c r="A7802" s="434">
        <v>257593000</v>
      </c>
      <c r="B7802" s="434">
        <v>772</v>
      </c>
      <c r="C7802" s="434" t="s">
        <v>28</v>
      </c>
      <c r="D7802" s="434" t="s">
        <v>29</v>
      </c>
      <c r="E7802" s="434">
        <v>14</v>
      </c>
      <c r="F7802" s="434">
        <v>9480</v>
      </c>
      <c r="G7802" s="434">
        <v>58020</v>
      </c>
      <c r="H7802" s="434">
        <v>32837</v>
      </c>
      <c r="I7802" s="434">
        <v>189.99</v>
      </c>
      <c r="K7802" s="434">
        <v>2010</v>
      </c>
    </row>
    <row r="7803" spans="1:11" hidden="1" x14ac:dyDescent="0.25">
      <c r="A7803" s="434">
        <v>257593090</v>
      </c>
      <c r="B7803" s="434">
        <v>1761</v>
      </c>
      <c r="C7803" s="434" t="s">
        <v>61</v>
      </c>
      <c r="D7803" s="434" t="s">
        <v>13</v>
      </c>
      <c r="I7803" s="434">
        <v>7</v>
      </c>
    </row>
    <row r="7804" spans="1:11" x14ac:dyDescent="0.25">
      <c r="A7804" s="434">
        <v>257593600</v>
      </c>
      <c r="B7804" s="434">
        <v>2195497</v>
      </c>
      <c r="C7804" s="434" t="s">
        <v>59</v>
      </c>
      <c r="D7804" s="434" t="s">
        <v>22</v>
      </c>
      <c r="E7804" s="434">
        <v>0</v>
      </c>
      <c r="F7804" s="434">
        <v>3378</v>
      </c>
      <c r="G7804" s="434">
        <v>2000</v>
      </c>
      <c r="H7804" s="434">
        <v>2223</v>
      </c>
      <c r="I7804" s="434">
        <v>71</v>
      </c>
      <c r="J7804" s="434">
        <v>0</v>
      </c>
      <c r="K7804" s="434">
        <v>1970</v>
      </c>
    </row>
    <row r="7805" spans="1:11" x14ac:dyDescent="0.25">
      <c r="A7805" s="434">
        <v>257593750</v>
      </c>
      <c r="B7805" s="434">
        <v>252852</v>
      </c>
      <c r="C7805" s="434" t="s">
        <v>59</v>
      </c>
      <c r="D7805" s="434" t="s">
        <v>13</v>
      </c>
      <c r="I7805" s="434">
        <v>9</v>
      </c>
      <c r="J7805" s="434">
        <v>0</v>
      </c>
      <c r="K7805" s="434">
        <v>1970</v>
      </c>
    </row>
    <row r="7806" spans="1:11" hidden="1" x14ac:dyDescent="0.25">
      <c r="A7806" s="434">
        <v>257593800</v>
      </c>
      <c r="B7806" s="434">
        <v>109650</v>
      </c>
      <c r="C7806" s="434" t="s">
        <v>48</v>
      </c>
      <c r="D7806" s="434" t="s">
        <v>13</v>
      </c>
      <c r="I7806" s="434">
        <v>11</v>
      </c>
    </row>
    <row r="7807" spans="1:11" hidden="1" x14ac:dyDescent="0.25">
      <c r="A7807" s="434">
        <v>257593900</v>
      </c>
      <c r="B7807" s="434">
        <v>550147</v>
      </c>
      <c r="C7807" s="434" t="s">
        <v>31</v>
      </c>
      <c r="D7807" s="434" t="s">
        <v>13</v>
      </c>
      <c r="I7807" s="434">
        <v>15</v>
      </c>
    </row>
    <row r="7808" spans="1:11" hidden="1" x14ac:dyDescent="0.25">
      <c r="A7808" s="434">
        <v>257593990</v>
      </c>
      <c r="B7808" s="434">
        <v>25543</v>
      </c>
      <c r="C7808" s="434" t="s">
        <v>61</v>
      </c>
      <c r="D7808" s="434" t="s">
        <v>13</v>
      </c>
      <c r="I7808" s="434">
        <v>11</v>
      </c>
      <c r="J7808" s="434">
        <v>0</v>
      </c>
      <c r="K7808" s="434">
        <v>1970</v>
      </c>
    </row>
    <row r="7809" spans="1:11" x14ac:dyDescent="0.25">
      <c r="A7809" s="434">
        <v>257594600</v>
      </c>
      <c r="B7809" s="434">
        <v>2766758</v>
      </c>
      <c r="C7809" s="434" t="s">
        <v>59</v>
      </c>
      <c r="D7809" s="434" t="s">
        <v>13</v>
      </c>
      <c r="E7809" s="434">
        <v>0</v>
      </c>
      <c r="F7809" s="434">
        <v>0</v>
      </c>
      <c r="G7809" s="434">
        <v>0</v>
      </c>
      <c r="H7809" s="434">
        <v>456</v>
      </c>
      <c r="I7809" s="434">
        <v>27.99</v>
      </c>
      <c r="J7809" s="434">
        <v>0</v>
      </c>
      <c r="K7809" s="434">
        <v>1970</v>
      </c>
    </row>
    <row r="7810" spans="1:11" hidden="1" x14ac:dyDescent="0.25">
      <c r="A7810" s="434">
        <v>257594640</v>
      </c>
      <c r="B7810" s="434">
        <v>87120</v>
      </c>
      <c r="C7810" s="434" t="s">
        <v>61</v>
      </c>
      <c r="D7810" s="434" t="s">
        <v>13</v>
      </c>
      <c r="I7810" s="434">
        <v>13</v>
      </c>
      <c r="J7810" s="434">
        <v>0</v>
      </c>
      <c r="K7810" s="434">
        <v>1970</v>
      </c>
    </row>
    <row r="7811" spans="1:11" x14ac:dyDescent="0.25">
      <c r="A7811" s="434">
        <v>257594800</v>
      </c>
      <c r="B7811" s="434">
        <v>2198235</v>
      </c>
      <c r="C7811" s="434" t="s">
        <v>59</v>
      </c>
      <c r="D7811" s="434" t="s">
        <v>13</v>
      </c>
      <c r="I7811" s="434">
        <v>15</v>
      </c>
      <c r="J7811" s="434">
        <v>0</v>
      </c>
      <c r="K7811" s="434">
        <v>1970</v>
      </c>
    </row>
    <row r="7812" spans="1:11" hidden="1" x14ac:dyDescent="0.25">
      <c r="A7812" s="434">
        <v>257594840</v>
      </c>
      <c r="B7812" s="434">
        <v>15942</v>
      </c>
      <c r="C7812" s="434" t="s">
        <v>61</v>
      </c>
      <c r="D7812" s="434" t="s">
        <v>13</v>
      </c>
      <c r="I7812" s="434">
        <v>12</v>
      </c>
    </row>
    <row r="7813" spans="1:11" x14ac:dyDescent="0.25">
      <c r="A7813" s="434">
        <v>257595600</v>
      </c>
      <c r="B7813" s="434">
        <v>3106094</v>
      </c>
      <c r="C7813" s="434" t="s">
        <v>59</v>
      </c>
      <c r="D7813" s="434" t="s">
        <v>13</v>
      </c>
      <c r="E7813" s="434">
        <v>0</v>
      </c>
      <c r="F7813" s="434">
        <v>814</v>
      </c>
      <c r="G7813" s="434">
        <v>0</v>
      </c>
      <c r="H7813" s="434">
        <v>274</v>
      </c>
      <c r="I7813" s="434">
        <v>21.3</v>
      </c>
      <c r="J7813" s="434">
        <v>0</v>
      </c>
      <c r="K7813" s="434">
        <v>1970</v>
      </c>
    </row>
    <row r="7814" spans="1:11" hidden="1" x14ac:dyDescent="0.25">
      <c r="A7814" s="434">
        <v>257597000</v>
      </c>
      <c r="B7814" s="434">
        <v>1146484</v>
      </c>
      <c r="C7814" s="434" t="s">
        <v>46</v>
      </c>
      <c r="D7814" s="434" t="s">
        <v>22</v>
      </c>
      <c r="E7814" s="434">
        <v>12</v>
      </c>
      <c r="F7814" s="434">
        <v>7372</v>
      </c>
      <c r="G7814" s="434">
        <v>5346</v>
      </c>
      <c r="H7814" s="434">
        <v>4829</v>
      </c>
      <c r="I7814" s="434">
        <v>92.8</v>
      </c>
      <c r="J7814" s="434">
        <v>0</v>
      </c>
      <c r="K7814" s="434">
        <v>2014</v>
      </c>
    </row>
    <row r="7815" spans="1:11" x14ac:dyDescent="0.25">
      <c r="A7815" s="434">
        <v>257597600</v>
      </c>
      <c r="B7815" s="434">
        <v>157459</v>
      </c>
      <c r="C7815" s="434" t="s">
        <v>59</v>
      </c>
      <c r="D7815" s="434" t="s">
        <v>13</v>
      </c>
      <c r="I7815" s="434">
        <v>15</v>
      </c>
      <c r="J7815" s="434">
        <v>0</v>
      </c>
      <c r="K7815" s="434">
        <v>1970</v>
      </c>
    </row>
    <row r="7816" spans="1:11" hidden="1" x14ac:dyDescent="0.25">
      <c r="A7816" s="434">
        <v>257597680</v>
      </c>
      <c r="B7816" s="434">
        <v>20883</v>
      </c>
      <c r="C7816" s="434" t="s">
        <v>61</v>
      </c>
      <c r="D7816" s="434" t="s">
        <v>13</v>
      </c>
      <c r="I7816" s="434">
        <v>12</v>
      </c>
      <c r="J7816" s="434">
        <v>0</v>
      </c>
      <c r="K7816" s="434">
        <v>1970</v>
      </c>
    </row>
    <row r="7817" spans="1:11" hidden="1" x14ac:dyDescent="0.25">
      <c r="A7817" s="434">
        <v>257597900</v>
      </c>
      <c r="B7817" s="434">
        <v>3677036</v>
      </c>
      <c r="C7817" s="434" t="s">
        <v>39</v>
      </c>
      <c r="D7817" s="434" t="s">
        <v>13</v>
      </c>
      <c r="F7817" s="434">
        <v>1292</v>
      </c>
      <c r="H7817" s="434">
        <v>110</v>
      </c>
      <c r="I7817" s="434">
        <v>25.85</v>
      </c>
      <c r="K7817" s="434">
        <v>2000</v>
      </c>
    </row>
    <row r="7818" spans="1:11" hidden="1" x14ac:dyDescent="0.25">
      <c r="A7818" s="434">
        <v>257598150</v>
      </c>
      <c r="B7818" s="434">
        <v>7745</v>
      </c>
      <c r="C7818" s="434" t="s">
        <v>61</v>
      </c>
      <c r="D7818" s="434" t="s">
        <v>13</v>
      </c>
      <c r="I7818" s="434">
        <v>12</v>
      </c>
      <c r="J7818" s="434">
        <v>0</v>
      </c>
      <c r="K7818" s="434">
        <v>1970</v>
      </c>
    </row>
    <row r="7819" spans="1:11" hidden="1" x14ac:dyDescent="0.25">
      <c r="A7819" s="434">
        <v>257598540</v>
      </c>
      <c r="B7819" s="434">
        <v>15589</v>
      </c>
      <c r="C7819" s="434" t="s">
        <v>61</v>
      </c>
      <c r="D7819" s="434" t="s">
        <v>13</v>
      </c>
      <c r="I7819" s="434">
        <v>11</v>
      </c>
      <c r="J7819" s="434">
        <v>0</v>
      </c>
      <c r="K7819" s="434">
        <v>1970</v>
      </c>
    </row>
    <row r="7820" spans="1:11" x14ac:dyDescent="0.25">
      <c r="A7820" s="434">
        <v>257598700</v>
      </c>
      <c r="B7820" s="434">
        <v>588407</v>
      </c>
      <c r="C7820" s="434" t="s">
        <v>59</v>
      </c>
      <c r="D7820" s="434" t="s">
        <v>13</v>
      </c>
      <c r="I7820" s="434">
        <v>8</v>
      </c>
      <c r="J7820" s="434">
        <v>0</v>
      </c>
      <c r="K7820" s="434">
        <v>1970</v>
      </c>
    </row>
    <row r="7821" spans="1:11" hidden="1" x14ac:dyDescent="0.25">
      <c r="A7821" s="434">
        <v>257599000</v>
      </c>
      <c r="B7821" s="434">
        <v>239324</v>
      </c>
      <c r="C7821" s="434" t="s">
        <v>56</v>
      </c>
      <c r="D7821" s="434" t="s">
        <v>17</v>
      </c>
      <c r="E7821" s="434">
        <v>15</v>
      </c>
      <c r="F7821" s="434">
        <v>4068</v>
      </c>
      <c r="G7821" s="434">
        <v>1300</v>
      </c>
      <c r="H7821" s="434">
        <v>1429</v>
      </c>
      <c r="I7821" s="434">
        <v>55.8</v>
      </c>
      <c r="J7821" s="434">
        <v>0</v>
      </c>
      <c r="K7821" s="434">
        <v>1970</v>
      </c>
    </row>
    <row r="7822" spans="1:11" hidden="1" x14ac:dyDescent="0.25">
      <c r="A7822" s="434">
        <v>257599030</v>
      </c>
      <c r="B7822" s="434">
        <v>102050</v>
      </c>
      <c r="C7822" s="434" t="s">
        <v>61</v>
      </c>
      <c r="D7822" s="434" t="s">
        <v>13</v>
      </c>
      <c r="I7822" s="434">
        <v>11</v>
      </c>
      <c r="J7822" s="434">
        <v>0</v>
      </c>
      <c r="K7822" s="434">
        <v>1970</v>
      </c>
    </row>
    <row r="7823" spans="1:11" hidden="1" x14ac:dyDescent="0.25">
      <c r="A7823" s="434">
        <v>257599050</v>
      </c>
      <c r="B7823" s="434">
        <v>345823</v>
      </c>
      <c r="C7823" s="434" t="s">
        <v>61</v>
      </c>
      <c r="D7823" s="434" t="s">
        <v>13</v>
      </c>
      <c r="I7823" s="434">
        <v>14</v>
      </c>
      <c r="J7823" s="434">
        <v>0</v>
      </c>
      <c r="K7823" s="434">
        <v>1970</v>
      </c>
    </row>
    <row r="7824" spans="1:11" x14ac:dyDescent="0.25">
      <c r="A7824" s="434">
        <v>257599500</v>
      </c>
      <c r="B7824" s="434">
        <v>819999</v>
      </c>
      <c r="C7824" s="434" t="s">
        <v>59</v>
      </c>
      <c r="D7824" s="434" t="s">
        <v>17</v>
      </c>
      <c r="E7824" s="434">
        <v>10</v>
      </c>
      <c r="F7824" s="434">
        <v>431</v>
      </c>
      <c r="G7824" s="434">
        <v>0</v>
      </c>
      <c r="H7824" s="434">
        <v>526</v>
      </c>
      <c r="I7824" s="434">
        <v>31.2</v>
      </c>
      <c r="J7824" s="434">
        <v>0</v>
      </c>
      <c r="K7824" s="434">
        <v>1970</v>
      </c>
    </row>
    <row r="7825" spans="1:11" hidden="1" x14ac:dyDescent="0.25">
      <c r="A7825" s="434">
        <v>257600000</v>
      </c>
      <c r="B7825" s="434">
        <v>203</v>
      </c>
      <c r="C7825" s="434" t="s">
        <v>20</v>
      </c>
      <c r="D7825" s="434" t="s">
        <v>25</v>
      </c>
      <c r="F7825" s="434">
        <v>4050</v>
      </c>
      <c r="G7825" s="434">
        <v>10500</v>
      </c>
      <c r="H7825" s="434">
        <v>7256</v>
      </c>
      <c r="I7825" s="434">
        <v>129.5</v>
      </c>
      <c r="J7825" s="434">
        <v>11300</v>
      </c>
      <c r="K7825" s="434">
        <v>2020</v>
      </c>
    </row>
    <row r="7826" spans="1:11" x14ac:dyDescent="0.25">
      <c r="A7826" s="434">
        <v>257600500</v>
      </c>
      <c r="B7826" s="434">
        <v>2997084</v>
      </c>
      <c r="C7826" s="434" t="s">
        <v>59</v>
      </c>
      <c r="D7826" s="434" t="s">
        <v>13</v>
      </c>
      <c r="I7826" s="434">
        <v>17</v>
      </c>
      <c r="J7826" s="434">
        <v>0</v>
      </c>
      <c r="K7826" s="434">
        <v>1970</v>
      </c>
    </row>
    <row r="7827" spans="1:11" hidden="1" x14ac:dyDescent="0.25">
      <c r="A7827" s="434">
        <v>257600690</v>
      </c>
      <c r="B7827" s="434">
        <v>35853</v>
      </c>
      <c r="C7827" s="434" t="s">
        <v>61</v>
      </c>
      <c r="D7827" s="434" t="s">
        <v>13</v>
      </c>
      <c r="I7827" s="434">
        <v>13</v>
      </c>
      <c r="J7827" s="434">
        <v>0</v>
      </c>
      <c r="K7827" s="434">
        <v>1970</v>
      </c>
    </row>
    <row r="7828" spans="1:11" x14ac:dyDescent="0.25">
      <c r="A7828" s="434">
        <v>257600800</v>
      </c>
      <c r="B7828" s="434">
        <v>179103</v>
      </c>
      <c r="C7828" s="434" t="s">
        <v>59</v>
      </c>
      <c r="D7828" s="434" t="s">
        <v>13</v>
      </c>
      <c r="I7828" s="434">
        <v>11</v>
      </c>
      <c r="J7828" s="434">
        <v>0</v>
      </c>
      <c r="K7828" s="434">
        <v>1970</v>
      </c>
    </row>
    <row r="7829" spans="1:11" hidden="1" x14ac:dyDescent="0.25">
      <c r="A7829" s="434">
        <v>257600900</v>
      </c>
      <c r="B7829" s="434">
        <v>17132</v>
      </c>
      <c r="C7829" s="434" t="s">
        <v>61</v>
      </c>
      <c r="D7829" s="434" t="s">
        <v>13</v>
      </c>
      <c r="I7829" s="434">
        <v>22</v>
      </c>
      <c r="J7829" s="434">
        <v>0</v>
      </c>
      <c r="K7829" s="434">
        <v>1970</v>
      </c>
    </row>
    <row r="7830" spans="1:11" hidden="1" x14ac:dyDescent="0.25">
      <c r="A7830" s="434">
        <v>257601070</v>
      </c>
      <c r="B7830" s="434">
        <v>82227</v>
      </c>
      <c r="C7830" s="434" t="s">
        <v>61</v>
      </c>
      <c r="D7830" s="434" t="s">
        <v>13</v>
      </c>
      <c r="I7830" s="434">
        <v>12</v>
      </c>
      <c r="J7830" s="434">
        <v>0</v>
      </c>
      <c r="K7830" s="434">
        <v>1970</v>
      </c>
    </row>
    <row r="7831" spans="1:11" hidden="1" x14ac:dyDescent="0.25">
      <c r="A7831" s="434">
        <v>257601180</v>
      </c>
      <c r="B7831" s="434">
        <v>599956</v>
      </c>
      <c r="C7831" s="434" t="s">
        <v>61</v>
      </c>
      <c r="D7831" s="434" t="s">
        <v>13</v>
      </c>
      <c r="I7831" s="434">
        <v>10</v>
      </c>
      <c r="J7831" s="434">
        <v>0</v>
      </c>
      <c r="K7831" s="434">
        <v>1970</v>
      </c>
    </row>
    <row r="7832" spans="1:11" hidden="1" x14ac:dyDescent="0.25">
      <c r="A7832" s="434">
        <v>257601570</v>
      </c>
      <c r="B7832" s="434">
        <v>17103</v>
      </c>
      <c r="C7832" s="434" t="s">
        <v>61</v>
      </c>
      <c r="D7832" s="434" t="s">
        <v>13</v>
      </c>
      <c r="I7832" s="434">
        <v>13</v>
      </c>
    </row>
    <row r="7833" spans="1:11" x14ac:dyDescent="0.25">
      <c r="A7833" s="434">
        <v>257601600</v>
      </c>
      <c r="B7833" s="434">
        <v>128948</v>
      </c>
      <c r="C7833" s="434" t="s">
        <v>59</v>
      </c>
      <c r="D7833" s="434" t="s">
        <v>13</v>
      </c>
      <c r="I7833" s="434">
        <v>10</v>
      </c>
      <c r="J7833" s="434">
        <v>0</v>
      </c>
      <c r="K7833" s="434">
        <v>1970</v>
      </c>
    </row>
    <row r="7834" spans="1:11" hidden="1" x14ac:dyDescent="0.25">
      <c r="A7834" s="434">
        <v>257601800</v>
      </c>
      <c r="B7834" s="434">
        <v>124399</v>
      </c>
      <c r="C7834" s="434" t="s">
        <v>56</v>
      </c>
      <c r="D7834" s="434" t="s">
        <v>13</v>
      </c>
      <c r="I7834" s="434">
        <v>10</v>
      </c>
      <c r="J7834" s="434">
        <v>0</v>
      </c>
      <c r="K7834" s="434">
        <v>1970</v>
      </c>
    </row>
    <row r="7835" spans="1:11" hidden="1" x14ac:dyDescent="0.25">
      <c r="A7835" s="434">
        <v>257601900</v>
      </c>
      <c r="B7835" s="434">
        <v>623803</v>
      </c>
      <c r="C7835" s="434" t="s">
        <v>54</v>
      </c>
      <c r="D7835" s="434" t="s">
        <v>13</v>
      </c>
      <c r="I7835" s="434">
        <v>13</v>
      </c>
    </row>
    <row r="7836" spans="1:11" x14ac:dyDescent="0.25">
      <c r="A7836" s="434">
        <v>257602000</v>
      </c>
      <c r="B7836" s="434">
        <v>1970915</v>
      </c>
      <c r="C7836" s="434" t="s">
        <v>59</v>
      </c>
      <c r="D7836" s="434" t="s">
        <v>17</v>
      </c>
      <c r="E7836" s="434">
        <v>0</v>
      </c>
      <c r="F7836" s="434">
        <v>0</v>
      </c>
      <c r="G7836" s="434">
        <v>0</v>
      </c>
      <c r="H7836" s="434">
        <v>498</v>
      </c>
      <c r="I7836" s="434">
        <v>38.549999999999997</v>
      </c>
      <c r="J7836" s="434">
        <v>0</v>
      </c>
      <c r="K7836" s="434">
        <v>1970</v>
      </c>
    </row>
    <row r="7837" spans="1:11" x14ac:dyDescent="0.25">
      <c r="A7837" s="434">
        <v>257602250</v>
      </c>
      <c r="B7837" s="434">
        <v>2115094</v>
      </c>
      <c r="C7837" s="434" t="s">
        <v>59</v>
      </c>
      <c r="D7837" s="434" t="s">
        <v>13</v>
      </c>
      <c r="I7837" s="434">
        <v>13</v>
      </c>
      <c r="J7837" s="434">
        <v>0</v>
      </c>
      <c r="K7837" s="434">
        <v>1970</v>
      </c>
    </row>
    <row r="7838" spans="1:11" hidden="1" x14ac:dyDescent="0.25">
      <c r="A7838" s="434">
        <v>257602570</v>
      </c>
      <c r="B7838" s="434">
        <v>2229</v>
      </c>
      <c r="C7838" s="434" t="s">
        <v>61</v>
      </c>
      <c r="D7838" s="434" t="s">
        <v>13</v>
      </c>
      <c r="I7838" s="434">
        <v>12</v>
      </c>
      <c r="J7838" s="434">
        <v>0</v>
      </c>
      <c r="K7838" s="434">
        <v>1970</v>
      </c>
    </row>
    <row r="7839" spans="1:11" x14ac:dyDescent="0.25">
      <c r="A7839" s="434">
        <v>257602800</v>
      </c>
      <c r="B7839" s="434">
        <v>966148</v>
      </c>
      <c r="C7839" s="434" t="s">
        <v>59</v>
      </c>
      <c r="D7839" s="434" t="s">
        <v>13</v>
      </c>
      <c r="I7839" s="434">
        <v>11</v>
      </c>
      <c r="J7839" s="434">
        <v>0</v>
      </c>
      <c r="K7839" s="434">
        <v>1970</v>
      </c>
    </row>
    <row r="7840" spans="1:11" hidden="1" x14ac:dyDescent="0.25">
      <c r="A7840" s="434">
        <v>257602890</v>
      </c>
      <c r="B7840" s="434">
        <v>20487</v>
      </c>
      <c r="C7840" s="434" t="s">
        <v>61</v>
      </c>
      <c r="D7840" s="434" t="s">
        <v>13</v>
      </c>
      <c r="I7840" s="434">
        <v>16</v>
      </c>
      <c r="J7840" s="434">
        <v>0</v>
      </c>
      <c r="K7840" s="434">
        <v>1970</v>
      </c>
    </row>
    <row r="7841" spans="1:11" hidden="1" x14ac:dyDescent="0.25">
      <c r="A7841" s="434">
        <v>257602900</v>
      </c>
      <c r="B7841" s="434">
        <v>652018</v>
      </c>
      <c r="C7841" s="434" t="s">
        <v>39</v>
      </c>
      <c r="D7841" s="434" t="s">
        <v>13</v>
      </c>
      <c r="I7841" s="434">
        <v>15</v>
      </c>
    </row>
    <row r="7842" spans="1:11" hidden="1" x14ac:dyDescent="0.25">
      <c r="A7842" s="434">
        <v>257603000</v>
      </c>
      <c r="B7842" s="434">
        <v>2398250</v>
      </c>
      <c r="C7842" s="434" t="s">
        <v>42</v>
      </c>
      <c r="D7842" s="434" t="s">
        <v>13</v>
      </c>
      <c r="E7842" s="434">
        <v>25</v>
      </c>
      <c r="F7842" s="434">
        <v>0</v>
      </c>
      <c r="G7842" s="434">
        <v>0</v>
      </c>
      <c r="H7842" s="434">
        <v>150</v>
      </c>
      <c r="I7842" s="434">
        <v>26.8</v>
      </c>
      <c r="J7842" s="434">
        <v>0</v>
      </c>
      <c r="K7842" s="434">
        <v>2014</v>
      </c>
    </row>
    <row r="7843" spans="1:11" x14ac:dyDescent="0.25">
      <c r="A7843" s="434">
        <v>257603500</v>
      </c>
      <c r="B7843" s="434">
        <v>3557156</v>
      </c>
      <c r="C7843" s="434" t="s">
        <v>59</v>
      </c>
      <c r="D7843" s="434" t="s">
        <v>13</v>
      </c>
      <c r="E7843" s="434">
        <v>10</v>
      </c>
      <c r="F7843" s="434">
        <v>570</v>
      </c>
      <c r="G7843" s="434">
        <v>0</v>
      </c>
      <c r="H7843" s="434">
        <v>173</v>
      </c>
      <c r="I7843" s="434">
        <v>24.7</v>
      </c>
      <c r="J7843" s="434">
        <v>0</v>
      </c>
    </row>
    <row r="7844" spans="1:11" x14ac:dyDescent="0.25">
      <c r="A7844" s="434">
        <v>257603600</v>
      </c>
      <c r="B7844" s="434">
        <v>864265</v>
      </c>
      <c r="C7844" s="434" t="s">
        <v>59</v>
      </c>
      <c r="D7844" s="434" t="s">
        <v>13</v>
      </c>
      <c r="I7844" s="434">
        <v>12</v>
      </c>
      <c r="J7844" s="434">
        <v>0</v>
      </c>
      <c r="K7844" s="434">
        <v>1970</v>
      </c>
    </row>
    <row r="7845" spans="1:11" hidden="1" x14ac:dyDescent="0.25">
      <c r="A7845" s="434">
        <v>257603700</v>
      </c>
      <c r="B7845" s="434">
        <v>905209</v>
      </c>
      <c r="C7845" s="434" t="s">
        <v>31</v>
      </c>
      <c r="D7845" s="434" t="s">
        <v>13</v>
      </c>
      <c r="I7845" s="434">
        <v>15</v>
      </c>
      <c r="J7845" s="434">
        <v>0</v>
      </c>
      <c r="K7845" s="434">
        <v>1970</v>
      </c>
    </row>
    <row r="7846" spans="1:11" hidden="1" x14ac:dyDescent="0.25">
      <c r="A7846" s="434">
        <v>257603800</v>
      </c>
      <c r="B7846" s="434">
        <v>1101954</v>
      </c>
      <c r="C7846" s="434" t="s">
        <v>31</v>
      </c>
      <c r="D7846" s="434" t="s">
        <v>13</v>
      </c>
      <c r="I7846" s="434">
        <v>13</v>
      </c>
      <c r="J7846" s="434">
        <v>0</v>
      </c>
      <c r="K7846" s="434">
        <v>1970</v>
      </c>
    </row>
    <row r="7847" spans="1:11" hidden="1" x14ac:dyDescent="0.25">
      <c r="A7847" s="434">
        <v>257604250</v>
      </c>
      <c r="B7847" s="434">
        <v>162261</v>
      </c>
      <c r="C7847" s="434" t="s">
        <v>61</v>
      </c>
      <c r="D7847" s="434" t="s">
        <v>13</v>
      </c>
      <c r="I7847" s="434">
        <v>14</v>
      </c>
      <c r="J7847" s="434">
        <v>0</v>
      </c>
      <c r="K7847" s="434">
        <v>1970</v>
      </c>
    </row>
    <row r="7848" spans="1:11" hidden="1" x14ac:dyDescent="0.25">
      <c r="A7848" s="434">
        <v>257604490</v>
      </c>
      <c r="B7848" s="434">
        <v>176389</v>
      </c>
      <c r="C7848" s="434" t="s">
        <v>61</v>
      </c>
      <c r="D7848" s="434" t="s">
        <v>13</v>
      </c>
      <c r="I7848" s="434">
        <v>10</v>
      </c>
    </row>
    <row r="7849" spans="1:11" x14ac:dyDescent="0.25">
      <c r="A7849" s="434">
        <v>257604500</v>
      </c>
      <c r="B7849" s="434">
        <v>1136851</v>
      </c>
      <c r="C7849" s="434" t="s">
        <v>59</v>
      </c>
      <c r="D7849" s="434" t="s">
        <v>13</v>
      </c>
      <c r="I7849" s="434">
        <v>20</v>
      </c>
      <c r="J7849" s="434">
        <v>0</v>
      </c>
      <c r="K7849" s="434">
        <v>1970</v>
      </c>
    </row>
    <row r="7850" spans="1:11" hidden="1" x14ac:dyDescent="0.25">
      <c r="A7850" s="434">
        <v>257604690</v>
      </c>
      <c r="B7850" s="434">
        <v>31368</v>
      </c>
      <c r="C7850" s="434" t="s">
        <v>61</v>
      </c>
      <c r="D7850" s="434" t="s">
        <v>13</v>
      </c>
      <c r="I7850" s="434">
        <v>13</v>
      </c>
      <c r="J7850" s="434">
        <v>0</v>
      </c>
      <c r="K7850" s="434">
        <v>1970</v>
      </c>
    </row>
    <row r="7851" spans="1:11" hidden="1" x14ac:dyDescent="0.25">
      <c r="A7851" s="434">
        <v>257604790</v>
      </c>
      <c r="B7851" s="434">
        <v>7360</v>
      </c>
      <c r="C7851" s="434" t="s">
        <v>61</v>
      </c>
      <c r="D7851" s="434" t="s">
        <v>13</v>
      </c>
      <c r="I7851" s="434">
        <v>12</v>
      </c>
      <c r="J7851" s="434">
        <v>0</v>
      </c>
      <c r="K7851" s="434">
        <v>1970</v>
      </c>
    </row>
    <row r="7852" spans="1:11" hidden="1" x14ac:dyDescent="0.25">
      <c r="A7852" s="434">
        <v>257604800</v>
      </c>
      <c r="B7852" s="434">
        <v>746213</v>
      </c>
      <c r="C7852" s="434" t="s">
        <v>31</v>
      </c>
      <c r="D7852" s="434" t="s">
        <v>13</v>
      </c>
      <c r="I7852" s="434">
        <v>12</v>
      </c>
      <c r="J7852" s="434">
        <v>0</v>
      </c>
      <c r="K7852" s="434">
        <v>1970</v>
      </c>
    </row>
    <row r="7853" spans="1:11" x14ac:dyDescent="0.25">
      <c r="A7853" s="434">
        <v>257604900</v>
      </c>
      <c r="B7853" s="434">
        <v>110214</v>
      </c>
      <c r="C7853" s="434" t="s">
        <v>59</v>
      </c>
      <c r="D7853" s="434" t="s">
        <v>13</v>
      </c>
      <c r="I7853" s="434">
        <v>10</v>
      </c>
      <c r="J7853" s="434">
        <v>0</v>
      </c>
      <c r="K7853" s="434">
        <v>1970</v>
      </c>
    </row>
    <row r="7854" spans="1:11" hidden="1" x14ac:dyDescent="0.25">
      <c r="A7854" s="434">
        <v>257604970</v>
      </c>
      <c r="B7854" s="434">
        <v>182241</v>
      </c>
      <c r="C7854" s="434" t="s">
        <v>61</v>
      </c>
      <c r="D7854" s="434" t="s">
        <v>13</v>
      </c>
      <c r="I7854" s="434">
        <v>12</v>
      </c>
      <c r="J7854" s="434">
        <v>0</v>
      </c>
      <c r="K7854" s="434">
        <v>1970</v>
      </c>
    </row>
    <row r="7855" spans="1:11" hidden="1" x14ac:dyDescent="0.25">
      <c r="A7855" s="434">
        <v>257605000</v>
      </c>
      <c r="B7855" s="434">
        <v>2246298</v>
      </c>
      <c r="C7855" s="434" t="s">
        <v>39</v>
      </c>
      <c r="D7855" s="434" t="s">
        <v>17</v>
      </c>
      <c r="E7855" s="434">
        <v>34</v>
      </c>
      <c r="F7855" s="434">
        <v>3600</v>
      </c>
      <c r="G7855" s="434">
        <v>30</v>
      </c>
      <c r="H7855" s="434">
        <v>388</v>
      </c>
      <c r="I7855" s="434">
        <v>34.5</v>
      </c>
      <c r="J7855" s="434">
        <v>0</v>
      </c>
      <c r="K7855" s="434">
        <v>2012</v>
      </c>
    </row>
    <row r="7856" spans="1:11" x14ac:dyDescent="0.25">
      <c r="A7856" s="434">
        <v>257605500</v>
      </c>
      <c r="B7856" s="434">
        <v>2891115</v>
      </c>
      <c r="C7856" s="434" t="s">
        <v>59</v>
      </c>
      <c r="D7856" s="434" t="s">
        <v>13</v>
      </c>
      <c r="I7856" s="434">
        <v>22</v>
      </c>
      <c r="J7856" s="434">
        <v>0</v>
      </c>
      <c r="K7856" s="434">
        <v>1970</v>
      </c>
    </row>
    <row r="7857" spans="1:11" hidden="1" x14ac:dyDescent="0.25">
      <c r="A7857" s="434">
        <v>257605650</v>
      </c>
      <c r="B7857" s="434">
        <v>188418</v>
      </c>
      <c r="C7857" s="434" t="s">
        <v>61</v>
      </c>
      <c r="D7857" s="434" t="s">
        <v>13</v>
      </c>
      <c r="I7857" s="434">
        <v>12</v>
      </c>
    </row>
    <row r="7858" spans="1:11" hidden="1" x14ac:dyDescent="0.25">
      <c r="A7858" s="434">
        <v>257605700</v>
      </c>
      <c r="B7858" s="434">
        <v>307570</v>
      </c>
      <c r="C7858" s="434" t="s">
        <v>31</v>
      </c>
      <c r="D7858" s="434" t="s">
        <v>13</v>
      </c>
      <c r="I7858" s="434">
        <v>13</v>
      </c>
      <c r="J7858" s="434">
        <v>0</v>
      </c>
      <c r="K7858" s="434">
        <v>1970</v>
      </c>
    </row>
    <row r="7859" spans="1:11" hidden="1" x14ac:dyDescent="0.25">
      <c r="A7859" s="434">
        <v>257606000</v>
      </c>
      <c r="B7859" s="434">
        <v>303826</v>
      </c>
      <c r="C7859" s="434" t="s">
        <v>61</v>
      </c>
      <c r="D7859" s="434" t="s">
        <v>13</v>
      </c>
      <c r="I7859" s="434">
        <v>23</v>
      </c>
      <c r="J7859" s="434">
        <v>0</v>
      </c>
      <c r="K7859" s="434">
        <v>1970</v>
      </c>
    </row>
    <row r="7860" spans="1:11" hidden="1" x14ac:dyDescent="0.25">
      <c r="A7860" s="434">
        <v>257606080</v>
      </c>
      <c r="B7860" s="434">
        <v>636075</v>
      </c>
      <c r="C7860" s="434" t="s">
        <v>61</v>
      </c>
      <c r="D7860" s="434" t="s">
        <v>13</v>
      </c>
      <c r="I7860" s="434">
        <v>14</v>
      </c>
      <c r="J7860" s="434">
        <v>0</v>
      </c>
      <c r="K7860" s="434">
        <v>1970</v>
      </c>
    </row>
    <row r="7861" spans="1:11" x14ac:dyDescent="0.25">
      <c r="A7861" s="434">
        <v>257606500</v>
      </c>
      <c r="B7861" s="434">
        <v>1004659</v>
      </c>
      <c r="C7861" s="434" t="s">
        <v>59</v>
      </c>
      <c r="D7861" s="434" t="s">
        <v>13</v>
      </c>
      <c r="I7861" s="434">
        <v>18</v>
      </c>
      <c r="J7861" s="434">
        <v>0</v>
      </c>
      <c r="K7861" s="434">
        <v>1970</v>
      </c>
    </row>
    <row r="7862" spans="1:11" hidden="1" x14ac:dyDescent="0.25">
      <c r="A7862" s="434">
        <v>257606590</v>
      </c>
      <c r="B7862" s="434">
        <v>17621</v>
      </c>
      <c r="C7862" s="434" t="s">
        <v>61</v>
      </c>
      <c r="D7862" s="434" t="s">
        <v>13</v>
      </c>
      <c r="I7862" s="434">
        <v>13</v>
      </c>
    </row>
    <row r="7863" spans="1:11" x14ac:dyDescent="0.25">
      <c r="A7863" s="434">
        <v>257606600</v>
      </c>
      <c r="B7863" s="434">
        <v>699471</v>
      </c>
      <c r="C7863" s="434" t="s">
        <v>59</v>
      </c>
      <c r="D7863" s="434" t="s">
        <v>13</v>
      </c>
      <c r="I7863" s="434">
        <v>11</v>
      </c>
      <c r="J7863" s="434">
        <v>0</v>
      </c>
      <c r="K7863" s="434">
        <v>1970</v>
      </c>
    </row>
    <row r="7864" spans="1:11" hidden="1" x14ac:dyDescent="0.25">
      <c r="A7864" s="434">
        <v>257607590</v>
      </c>
      <c r="B7864" s="434">
        <v>27659</v>
      </c>
      <c r="C7864" s="434" t="s">
        <v>61</v>
      </c>
      <c r="D7864" s="434" t="s">
        <v>13</v>
      </c>
      <c r="I7864" s="434">
        <v>15</v>
      </c>
      <c r="J7864" s="434">
        <v>0</v>
      </c>
      <c r="K7864" s="434">
        <v>1970</v>
      </c>
    </row>
    <row r="7865" spans="1:11" x14ac:dyDescent="0.25">
      <c r="A7865" s="434">
        <v>257607600</v>
      </c>
      <c r="B7865" s="434">
        <v>1756173</v>
      </c>
      <c r="C7865" s="434" t="s">
        <v>59</v>
      </c>
      <c r="D7865" s="434" t="s">
        <v>13</v>
      </c>
      <c r="I7865" s="434">
        <v>15</v>
      </c>
    </row>
    <row r="7866" spans="1:11" hidden="1" x14ac:dyDescent="0.25">
      <c r="A7866" s="434">
        <v>257607790</v>
      </c>
      <c r="B7866" s="434">
        <v>157301</v>
      </c>
      <c r="C7866" s="434" t="s">
        <v>61</v>
      </c>
      <c r="D7866" s="434" t="s">
        <v>13</v>
      </c>
      <c r="I7866" s="434">
        <v>8</v>
      </c>
      <c r="J7866" s="434">
        <v>0</v>
      </c>
      <c r="K7866" s="434">
        <v>1970</v>
      </c>
    </row>
    <row r="7867" spans="1:11" hidden="1" x14ac:dyDescent="0.25">
      <c r="A7867" s="434">
        <v>257608150</v>
      </c>
      <c r="B7867" s="434">
        <v>51470</v>
      </c>
      <c r="C7867" s="434" t="s">
        <v>61</v>
      </c>
      <c r="D7867" s="434" t="s">
        <v>13</v>
      </c>
      <c r="I7867" s="434">
        <v>13</v>
      </c>
      <c r="J7867" s="434">
        <v>0</v>
      </c>
      <c r="K7867" s="434">
        <v>1970</v>
      </c>
    </row>
    <row r="7868" spans="1:11" x14ac:dyDescent="0.25">
      <c r="A7868" s="434">
        <v>257608500</v>
      </c>
      <c r="B7868" s="434">
        <v>2972913</v>
      </c>
      <c r="C7868" s="434" t="s">
        <v>59</v>
      </c>
      <c r="D7868" s="434" t="s">
        <v>13</v>
      </c>
      <c r="I7868" s="434">
        <v>26</v>
      </c>
    </row>
    <row r="7869" spans="1:11" hidden="1" x14ac:dyDescent="0.25">
      <c r="A7869" s="434">
        <v>257608600</v>
      </c>
      <c r="B7869" s="434">
        <v>460623</v>
      </c>
      <c r="C7869" s="434" t="s">
        <v>61</v>
      </c>
      <c r="D7869" s="434" t="s">
        <v>13</v>
      </c>
      <c r="I7869" s="434">
        <v>12</v>
      </c>
      <c r="J7869" s="434">
        <v>0</v>
      </c>
      <c r="K7869" s="434">
        <v>1970</v>
      </c>
    </row>
    <row r="7870" spans="1:11" hidden="1" x14ac:dyDescent="0.25">
      <c r="A7870" s="434">
        <v>257609090</v>
      </c>
      <c r="B7870" s="434">
        <v>300133</v>
      </c>
      <c r="C7870" s="434" t="s">
        <v>61</v>
      </c>
      <c r="D7870" s="434" t="s">
        <v>13</v>
      </c>
      <c r="I7870" s="434">
        <v>14</v>
      </c>
      <c r="J7870" s="434">
        <v>0</v>
      </c>
      <c r="K7870" s="434">
        <v>1970</v>
      </c>
    </row>
    <row r="7871" spans="1:11" hidden="1" x14ac:dyDescent="0.25">
      <c r="A7871" s="434">
        <v>257609150</v>
      </c>
      <c r="B7871" s="434">
        <v>10890</v>
      </c>
      <c r="C7871" s="434" t="s">
        <v>61</v>
      </c>
      <c r="D7871" s="434" t="s">
        <v>13</v>
      </c>
      <c r="I7871" s="434">
        <v>9</v>
      </c>
      <c r="J7871" s="434">
        <v>0</v>
      </c>
      <c r="K7871" s="434">
        <v>1970</v>
      </c>
    </row>
    <row r="7872" spans="1:11" hidden="1" x14ac:dyDescent="0.25">
      <c r="A7872" s="434">
        <v>257609220</v>
      </c>
      <c r="B7872" s="434">
        <v>2575</v>
      </c>
      <c r="C7872" s="434" t="s">
        <v>61</v>
      </c>
      <c r="D7872" s="434" t="s">
        <v>13</v>
      </c>
      <c r="I7872" s="434">
        <v>10</v>
      </c>
      <c r="J7872" s="434">
        <v>0</v>
      </c>
      <c r="K7872" s="434">
        <v>1970</v>
      </c>
    </row>
    <row r="7873" spans="1:11" hidden="1" x14ac:dyDescent="0.25">
      <c r="A7873" s="434">
        <v>257609500</v>
      </c>
      <c r="B7873" s="434">
        <v>1945109</v>
      </c>
      <c r="C7873" s="434" t="s">
        <v>31</v>
      </c>
      <c r="D7873" s="434" t="s">
        <v>13</v>
      </c>
      <c r="I7873" s="434">
        <v>15</v>
      </c>
    </row>
    <row r="7874" spans="1:11" hidden="1" x14ac:dyDescent="0.25">
      <c r="A7874" s="434">
        <v>257609700</v>
      </c>
      <c r="B7874" s="434">
        <v>106291</v>
      </c>
      <c r="C7874" s="434" t="s">
        <v>54</v>
      </c>
      <c r="D7874" s="434" t="s">
        <v>13</v>
      </c>
      <c r="E7874" s="434">
        <v>0</v>
      </c>
      <c r="F7874" s="434">
        <v>603</v>
      </c>
      <c r="G7874" s="434">
        <v>0</v>
      </c>
      <c r="H7874" s="434">
        <v>116</v>
      </c>
      <c r="I7874" s="434">
        <v>25</v>
      </c>
      <c r="J7874" s="434">
        <v>0</v>
      </c>
      <c r="K7874" s="434">
        <v>1970</v>
      </c>
    </row>
    <row r="7875" spans="1:11" hidden="1" x14ac:dyDescent="0.25">
      <c r="A7875" s="434">
        <v>257609800</v>
      </c>
      <c r="B7875" s="434">
        <v>775862</v>
      </c>
      <c r="C7875" s="434" t="s">
        <v>31</v>
      </c>
      <c r="D7875" s="434" t="s">
        <v>13</v>
      </c>
      <c r="I7875" s="434">
        <v>15</v>
      </c>
    </row>
    <row r="7876" spans="1:11" hidden="1" x14ac:dyDescent="0.25">
      <c r="A7876" s="434">
        <v>257610040</v>
      </c>
      <c r="B7876" s="434">
        <v>4907</v>
      </c>
      <c r="C7876" s="434" t="s">
        <v>61</v>
      </c>
      <c r="D7876" s="434" t="s">
        <v>13</v>
      </c>
      <c r="I7876" s="434">
        <v>11</v>
      </c>
      <c r="J7876" s="434">
        <v>0</v>
      </c>
      <c r="K7876" s="434">
        <v>1970</v>
      </c>
    </row>
    <row r="7877" spans="1:11" hidden="1" x14ac:dyDescent="0.25">
      <c r="A7877" s="434">
        <v>257610140</v>
      </c>
      <c r="B7877" s="434">
        <v>1416</v>
      </c>
      <c r="C7877" s="434" t="s">
        <v>61</v>
      </c>
      <c r="D7877" s="434" t="s">
        <v>13</v>
      </c>
      <c r="I7877" s="434">
        <v>10</v>
      </c>
      <c r="J7877" s="434">
        <v>0</v>
      </c>
      <c r="K7877" s="434">
        <v>1970</v>
      </c>
    </row>
    <row r="7878" spans="1:11" hidden="1" x14ac:dyDescent="0.25">
      <c r="A7878" s="434">
        <v>257610500</v>
      </c>
      <c r="B7878" s="434">
        <v>718714</v>
      </c>
      <c r="C7878" s="434" t="s">
        <v>61</v>
      </c>
      <c r="D7878" s="434" t="s">
        <v>13</v>
      </c>
      <c r="I7878" s="434">
        <v>25</v>
      </c>
    </row>
    <row r="7879" spans="1:11" x14ac:dyDescent="0.25">
      <c r="A7879" s="434">
        <v>257610600</v>
      </c>
      <c r="B7879" s="434">
        <v>381987</v>
      </c>
      <c r="C7879" s="434" t="s">
        <v>59</v>
      </c>
      <c r="D7879" s="434" t="s">
        <v>13</v>
      </c>
      <c r="I7879" s="434">
        <v>11</v>
      </c>
      <c r="J7879" s="434">
        <v>0</v>
      </c>
      <c r="K7879" s="434">
        <v>1970</v>
      </c>
    </row>
    <row r="7880" spans="1:11" hidden="1" x14ac:dyDescent="0.25">
      <c r="A7880" s="434">
        <v>257610800</v>
      </c>
      <c r="B7880" s="434">
        <v>2433181</v>
      </c>
      <c r="C7880" s="434" t="s">
        <v>61</v>
      </c>
      <c r="D7880" s="434" t="s">
        <v>13</v>
      </c>
      <c r="I7880" s="434">
        <v>12</v>
      </c>
      <c r="J7880" s="434">
        <v>0</v>
      </c>
      <c r="K7880" s="434">
        <v>1970</v>
      </c>
    </row>
    <row r="7881" spans="1:11" x14ac:dyDescent="0.25">
      <c r="A7881" s="434">
        <v>257611150</v>
      </c>
      <c r="B7881" s="434">
        <v>74576</v>
      </c>
      <c r="C7881" s="434" t="s">
        <v>59</v>
      </c>
      <c r="D7881" s="434" t="s">
        <v>13</v>
      </c>
      <c r="I7881" s="434">
        <v>11</v>
      </c>
      <c r="J7881" s="434">
        <v>0</v>
      </c>
      <c r="K7881" s="434">
        <v>1970</v>
      </c>
    </row>
    <row r="7882" spans="1:11" hidden="1" x14ac:dyDescent="0.25">
      <c r="A7882" s="434">
        <v>257611390</v>
      </c>
      <c r="B7882" s="434">
        <v>33575</v>
      </c>
      <c r="C7882" s="434" t="s">
        <v>61</v>
      </c>
      <c r="D7882" s="434" t="s">
        <v>13</v>
      </c>
      <c r="I7882" s="434">
        <v>11</v>
      </c>
      <c r="J7882" s="434">
        <v>0</v>
      </c>
      <c r="K7882" s="434">
        <v>1970</v>
      </c>
    </row>
    <row r="7883" spans="1:11" x14ac:dyDescent="0.25">
      <c r="A7883" s="434">
        <v>257611500</v>
      </c>
      <c r="B7883" s="434">
        <v>2536211</v>
      </c>
      <c r="C7883" s="434" t="s">
        <v>59</v>
      </c>
      <c r="D7883" s="434" t="s">
        <v>13</v>
      </c>
      <c r="E7883" s="434">
        <v>0</v>
      </c>
      <c r="F7883" s="434">
        <v>397</v>
      </c>
      <c r="G7883" s="434">
        <v>0</v>
      </c>
      <c r="H7883" s="434">
        <v>144</v>
      </c>
      <c r="I7883" s="434">
        <v>21.29</v>
      </c>
      <c r="J7883" s="434">
        <v>0</v>
      </c>
      <c r="K7883" s="434">
        <v>1970</v>
      </c>
    </row>
    <row r="7884" spans="1:11" hidden="1" x14ac:dyDescent="0.25">
      <c r="A7884" s="434">
        <v>257612000</v>
      </c>
      <c r="B7884" s="434">
        <v>2315</v>
      </c>
      <c r="C7884" s="434" t="s">
        <v>54</v>
      </c>
      <c r="D7884" s="434" t="s">
        <v>17</v>
      </c>
      <c r="E7884" s="434">
        <v>13</v>
      </c>
      <c r="F7884" s="434">
        <v>4200</v>
      </c>
      <c r="H7884" s="434">
        <v>463</v>
      </c>
      <c r="I7884" s="434">
        <v>32.5</v>
      </c>
      <c r="K7884" s="434">
        <v>2010</v>
      </c>
    </row>
    <row r="7885" spans="1:11" hidden="1" x14ac:dyDescent="0.25">
      <c r="A7885" s="434">
        <v>257612180</v>
      </c>
      <c r="B7885" s="434">
        <v>13872</v>
      </c>
      <c r="C7885" s="434" t="s">
        <v>61</v>
      </c>
      <c r="D7885" s="434" t="s">
        <v>13</v>
      </c>
      <c r="I7885" s="434">
        <v>7</v>
      </c>
      <c r="J7885" s="434">
        <v>0</v>
      </c>
      <c r="K7885" s="434">
        <v>1970</v>
      </c>
    </row>
    <row r="7886" spans="1:11" hidden="1" x14ac:dyDescent="0.25">
      <c r="A7886" s="434">
        <v>257612710</v>
      </c>
      <c r="B7886" s="434">
        <v>11082</v>
      </c>
      <c r="C7886" s="434" t="s">
        <v>61</v>
      </c>
      <c r="D7886" s="434" t="s">
        <v>13</v>
      </c>
      <c r="I7886" s="434">
        <v>12</v>
      </c>
      <c r="J7886" s="434">
        <v>0</v>
      </c>
      <c r="K7886" s="434">
        <v>1970</v>
      </c>
    </row>
    <row r="7887" spans="1:11" x14ac:dyDescent="0.25">
      <c r="A7887" s="434">
        <v>257613700</v>
      </c>
      <c r="B7887" s="434">
        <v>186434</v>
      </c>
      <c r="C7887" s="434" t="s">
        <v>59</v>
      </c>
      <c r="D7887" s="434" t="s">
        <v>13</v>
      </c>
      <c r="I7887" s="434">
        <v>8</v>
      </c>
      <c r="J7887" s="434">
        <v>0</v>
      </c>
      <c r="K7887" s="434">
        <v>1970</v>
      </c>
    </row>
    <row r="7888" spans="1:11" hidden="1" x14ac:dyDescent="0.25">
      <c r="A7888" s="434">
        <v>257613800</v>
      </c>
      <c r="B7888" s="434">
        <v>657539</v>
      </c>
      <c r="C7888" s="434" t="s">
        <v>31</v>
      </c>
      <c r="D7888" s="434" t="s">
        <v>13</v>
      </c>
      <c r="I7888" s="434">
        <v>14</v>
      </c>
    </row>
    <row r="7889" spans="1:11" hidden="1" x14ac:dyDescent="0.25">
      <c r="A7889" s="434">
        <v>257613890</v>
      </c>
      <c r="B7889" s="434">
        <v>71516</v>
      </c>
      <c r="C7889" s="434" t="s">
        <v>61</v>
      </c>
      <c r="D7889" s="434" t="s">
        <v>13</v>
      </c>
      <c r="I7889" s="434">
        <v>13</v>
      </c>
    </row>
    <row r="7890" spans="1:11" hidden="1" x14ac:dyDescent="0.25">
      <c r="A7890" s="434">
        <v>257614000</v>
      </c>
      <c r="B7890" s="434">
        <v>1953544</v>
      </c>
      <c r="C7890" s="434" t="s">
        <v>31</v>
      </c>
      <c r="D7890" s="434" t="s">
        <v>22</v>
      </c>
      <c r="E7890" s="434">
        <v>10.5</v>
      </c>
      <c r="F7890" s="434">
        <v>956</v>
      </c>
      <c r="G7890" s="434">
        <v>2168</v>
      </c>
      <c r="H7890" s="434">
        <v>1576</v>
      </c>
      <c r="I7890" s="434">
        <v>79.66</v>
      </c>
      <c r="J7890" s="434">
        <v>0</v>
      </c>
      <c r="K7890" s="434">
        <v>1992</v>
      </c>
    </row>
    <row r="7891" spans="1:11" hidden="1" x14ac:dyDescent="0.25">
      <c r="A7891" s="434">
        <v>257614290</v>
      </c>
      <c r="B7891" s="434">
        <v>38617</v>
      </c>
      <c r="C7891" s="434" t="s">
        <v>61</v>
      </c>
      <c r="D7891" s="434" t="s">
        <v>13</v>
      </c>
      <c r="I7891" s="434">
        <v>12</v>
      </c>
      <c r="J7891" s="434">
        <v>0</v>
      </c>
      <c r="K7891" s="434">
        <v>1970</v>
      </c>
    </row>
    <row r="7892" spans="1:11" hidden="1" x14ac:dyDescent="0.25">
      <c r="A7892" s="434">
        <v>257614470</v>
      </c>
      <c r="B7892" s="434">
        <v>34342</v>
      </c>
      <c r="C7892" s="434" t="s">
        <v>61</v>
      </c>
      <c r="D7892" s="434" t="s">
        <v>13</v>
      </c>
      <c r="I7892" s="434">
        <v>13</v>
      </c>
      <c r="J7892" s="434">
        <v>0</v>
      </c>
      <c r="K7892" s="434">
        <v>1970</v>
      </c>
    </row>
    <row r="7893" spans="1:11" hidden="1" x14ac:dyDescent="0.25">
      <c r="A7893" s="434">
        <v>257614570</v>
      </c>
      <c r="B7893" s="434">
        <v>30665</v>
      </c>
      <c r="C7893" s="434" t="s">
        <v>61</v>
      </c>
      <c r="D7893" s="434" t="s">
        <v>13</v>
      </c>
      <c r="I7893" s="434">
        <v>12</v>
      </c>
      <c r="J7893" s="434">
        <v>0</v>
      </c>
      <c r="K7893" s="434">
        <v>1970</v>
      </c>
    </row>
    <row r="7894" spans="1:11" hidden="1" x14ac:dyDescent="0.25">
      <c r="A7894" s="434">
        <v>257614600</v>
      </c>
      <c r="B7894" s="434">
        <v>1021285</v>
      </c>
      <c r="C7894" s="434" t="s">
        <v>39</v>
      </c>
      <c r="D7894" s="434" t="s">
        <v>13</v>
      </c>
      <c r="I7894" s="434">
        <v>13</v>
      </c>
      <c r="J7894" s="434">
        <v>0</v>
      </c>
      <c r="K7894" s="434">
        <v>1970</v>
      </c>
    </row>
    <row r="7895" spans="1:11" x14ac:dyDescent="0.25">
      <c r="A7895" s="434">
        <v>257614700</v>
      </c>
      <c r="B7895" s="434">
        <v>243103</v>
      </c>
      <c r="C7895" s="434" t="s">
        <v>59</v>
      </c>
      <c r="D7895" s="434" t="s">
        <v>13</v>
      </c>
      <c r="I7895" s="434">
        <v>11</v>
      </c>
      <c r="J7895" s="434">
        <v>0</v>
      </c>
      <c r="K7895" s="434">
        <v>1970</v>
      </c>
    </row>
    <row r="7896" spans="1:11" hidden="1" x14ac:dyDescent="0.25">
      <c r="A7896" s="434">
        <v>257614800</v>
      </c>
      <c r="B7896" s="434">
        <v>765936</v>
      </c>
      <c r="C7896" s="434" t="s">
        <v>31</v>
      </c>
      <c r="D7896" s="434" t="s">
        <v>13</v>
      </c>
      <c r="I7896" s="434">
        <v>14</v>
      </c>
    </row>
    <row r="7897" spans="1:11" x14ac:dyDescent="0.25">
      <c r="A7897" s="434">
        <v>257614900</v>
      </c>
      <c r="B7897" s="434">
        <v>28451</v>
      </c>
      <c r="C7897" s="434" t="s">
        <v>59</v>
      </c>
      <c r="D7897" s="434" t="s">
        <v>13</v>
      </c>
      <c r="I7897" s="434">
        <v>9</v>
      </c>
      <c r="J7897" s="434">
        <v>0</v>
      </c>
      <c r="K7897" s="434">
        <v>1970</v>
      </c>
    </row>
    <row r="7898" spans="1:11" hidden="1" x14ac:dyDescent="0.25">
      <c r="A7898" s="434">
        <v>257615000</v>
      </c>
      <c r="B7898" s="434">
        <v>4534</v>
      </c>
      <c r="C7898" s="434" t="s">
        <v>31</v>
      </c>
      <c r="D7898" s="434" t="s">
        <v>29</v>
      </c>
      <c r="E7898" s="434">
        <v>16.399999999999999</v>
      </c>
      <c r="F7898" s="434">
        <v>9470</v>
      </c>
      <c r="G7898" s="434">
        <v>46428</v>
      </c>
      <c r="H7898" s="434">
        <v>32628</v>
      </c>
      <c r="I7898" s="434">
        <v>198</v>
      </c>
      <c r="K7898" s="434">
        <v>2000</v>
      </c>
    </row>
    <row r="7899" spans="1:11" hidden="1" x14ac:dyDescent="0.25">
      <c r="A7899" s="434">
        <v>257615080</v>
      </c>
      <c r="B7899" s="434">
        <v>23521</v>
      </c>
      <c r="C7899" s="434" t="s">
        <v>61</v>
      </c>
      <c r="D7899" s="434" t="s">
        <v>13</v>
      </c>
      <c r="I7899" s="434">
        <v>16</v>
      </c>
      <c r="J7899" s="434">
        <v>0</v>
      </c>
      <c r="K7899" s="434">
        <v>1970</v>
      </c>
    </row>
    <row r="7900" spans="1:11" hidden="1" x14ac:dyDescent="0.25">
      <c r="A7900" s="434">
        <v>257615180</v>
      </c>
      <c r="B7900" s="434">
        <v>27279</v>
      </c>
      <c r="C7900" s="434" t="s">
        <v>61</v>
      </c>
      <c r="D7900" s="434" t="s">
        <v>13</v>
      </c>
      <c r="I7900" s="434">
        <v>12</v>
      </c>
      <c r="J7900" s="434">
        <v>0</v>
      </c>
      <c r="K7900" s="434">
        <v>1970</v>
      </c>
    </row>
    <row r="7901" spans="1:11" hidden="1" x14ac:dyDescent="0.25">
      <c r="A7901" s="434">
        <v>257615580</v>
      </c>
      <c r="B7901" s="434">
        <v>26203</v>
      </c>
      <c r="C7901" s="434" t="s">
        <v>61</v>
      </c>
      <c r="D7901" s="434" t="s">
        <v>13</v>
      </c>
      <c r="I7901" s="434">
        <v>12</v>
      </c>
      <c r="J7901" s="434">
        <v>0</v>
      </c>
      <c r="K7901" s="434">
        <v>1970</v>
      </c>
    </row>
    <row r="7902" spans="1:11" hidden="1" x14ac:dyDescent="0.25">
      <c r="A7902" s="434">
        <v>257615800</v>
      </c>
      <c r="B7902" s="434">
        <v>265196</v>
      </c>
      <c r="C7902" s="434" t="s">
        <v>56</v>
      </c>
      <c r="D7902" s="434" t="s">
        <v>13</v>
      </c>
      <c r="I7902" s="434">
        <v>15</v>
      </c>
    </row>
    <row r="7903" spans="1:11" x14ac:dyDescent="0.25">
      <c r="A7903" s="434">
        <v>257616500</v>
      </c>
      <c r="B7903" s="434">
        <v>94261</v>
      </c>
      <c r="C7903" s="434" t="s">
        <v>59</v>
      </c>
      <c r="D7903" s="434" t="s">
        <v>13</v>
      </c>
      <c r="I7903" s="434">
        <v>9</v>
      </c>
      <c r="J7903" s="434">
        <v>0</v>
      </c>
      <c r="K7903" s="434">
        <v>1970</v>
      </c>
    </row>
    <row r="7904" spans="1:11" hidden="1" x14ac:dyDescent="0.25">
      <c r="A7904" s="434">
        <v>257616600</v>
      </c>
      <c r="B7904" s="434">
        <v>400432</v>
      </c>
      <c r="C7904" s="434" t="s">
        <v>39</v>
      </c>
      <c r="D7904" s="434" t="s">
        <v>13</v>
      </c>
      <c r="I7904" s="434">
        <v>16</v>
      </c>
    </row>
    <row r="7905" spans="1:11" hidden="1" x14ac:dyDescent="0.25">
      <c r="A7905" s="434">
        <v>257616690</v>
      </c>
      <c r="B7905" s="434">
        <v>18926</v>
      </c>
      <c r="C7905" s="434" t="s">
        <v>61</v>
      </c>
      <c r="D7905" s="434" t="s">
        <v>13</v>
      </c>
      <c r="I7905" s="434">
        <v>12</v>
      </c>
      <c r="J7905" s="434">
        <v>0</v>
      </c>
      <c r="K7905" s="434">
        <v>1970</v>
      </c>
    </row>
    <row r="7906" spans="1:11" x14ac:dyDescent="0.25">
      <c r="A7906" s="434">
        <v>257616700</v>
      </c>
      <c r="B7906" s="434">
        <v>622391</v>
      </c>
      <c r="C7906" s="434" t="s">
        <v>59</v>
      </c>
      <c r="D7906" s="434" t="s">
        <v>13</v>
      </c>
      <c r="I7906" s="434">
        <v>11</v>
      </c>
      <c r="J7906" s="434">
        <v>0</v>
      </c>
      <c r="K7906" s="434">
        <v>1970</v>
      </c>
    </row>
    <row r="7907" spans="1:11" hidden="1" x14ac:dyDescent="0.25">
      <c r="A7907" s="434">
        <v>257616770</v>
      </c>
      <c r="B7907" s="434">
        <v>23653</v>
      </c>
      <c r="C7907" s="434" t="s">
        <v>61</v>
      </c>
      <c r="D7907" s="434" t="s">
        <v>13</v>
      </c>
      <c r="I7907" s="434">
        <v>12</v>
      </c>
      <c r="J7907" s="434">
        <v>0</v>
      </c>
      <c r="K7907" s="434">
        <v>1970</v>
      </c>
    </row>
    <row r="7908" spans="1:11" hidden="1" x14ac:dyDescent="0.25">
      <c r="A7908" s="434">
        <v>257616980</v>
      </c>
      <c r="B7908" s="434">
        <v>57046</v>
      </c>
      <c r="C7908" s="434" t="s">
        <v>61</v>
      </c>
      <c r="D7908" s="434" t="s">
        <v>13</v>
      </c>
      <c r="I7908" s="434">
        <v>12</v>
      </c>
    </row>
    <row r="7909" spans="1:11" hidden="1" x14ac:dyDescent="0.25">
      <c r="A7909" s="434">
        <v>257617320</v>
      </c>
      <c r="B7909" s="434">
        <v>20152</v>
      </c>
      <c r="C7909" s="434" t="s">
        <v>61</v>
      </c>
      <c r="D7909" s="434" t="s">
        <v>13</v>
      </c>
      <c r="I7909" s="434">
        <v>12</v>
      </c>
      <c r="J7909" s="434">
        <v>0</v>
      </c>
      <c r="K7909" s="434">
        <v>1970</v>
      </c>
    </row>
    <row r="7910" spans="1:11" hidden="1" x14ac:dyDescent="0.25">
      <c r="A7910" s="434">
        <v>257617470</v>
      </c>
      <c r="B7910" s="434">
        <v>478309</v>
      </c>
      <c r="C7910" s="434" t="s">
        <v>61</v>
      </c>
      <c r="D7910" s="434" t="s">
        <v>13</v>
      </c>
      <c r="I7910" s="434">
        <v>10</v>
      </c>
      <c r="J7910" s="434">
        <v>0</v>
      </c>
      <c r="K7910" s="434">
        <v>1970</v>
      </c>
    </row>
    <row r="7911" spans="1:11" hidden="1" x14ac:dyDescent="0.25">
      <c r="A7911" s="434">
        <v>257617500</v>
      </c>
      <c r="B7911" s="434">
        <v>685192</v>
      </c>
      <c r="C7911" s="434" t="s">
        <v>61</v>
      </c>
      <c r="D7911" s="434" t="s">
        <v>13</v>
      </c>
      <c r="I7911" s="434">
        <v>12</v>
      </c>
      <c r="J7911" s="434">
        <v>0</v>
      </c>
      <c r="K7911" s="434">
        <v>1970</v>
      </c>
    </row>
    <row r="7912" spans="1:11" hidden="1" x14ac:dyDescent="0.25">
      <c r="A7912" s="434">
        <v>257617530</v>
      </c>
      <c r="B7912" s="434">
        <v>57621</v>
      </c>
      <c r="C7912" s="434" t="s">
        <v>61</v>
      </c>
      <c r="D7912" s="434" t="s">
        <v>13</v>
      </c>
      <c r="I7912" s="434">
        <v>12</v>
      </c>
      <c r="J7912" s="434">
        <v>0</v>
      </c>
      <c r="K7912" s="434">
        <v>1970</v>
      </c>
    </row>
    <row r="7913" spans="1:11" hidden="1" x14ac:dyDescent="0.25">
      <c r="A7913" s="434">
        <v>257618370</v>
      </c>
      <c r="B7913" s="434">
        <v>11859</v>
      </c>
      <c r="C7913" s="434" t="s">
        <v>61</v>
      </c>
      <c r="D7913" s="434" t="s">
        <v>13</v>
      </c>
      <c r="I7913" s="434">
        <v>13</v>
      </c>
      <c r="J7913" s="434">
        <v>0</v>
      </c>
      <c r="K7913" s="434">
        <v>1970</v>
      </c>
    </row>
    <row r="7914" spans="1:11" x14ac:dyDescent="0.25">
      <c r="A7914" s="434">
        <v>257618500</v>
      </c>
      <c r="B7914" s="434">
        <v>879308</v>
      </c>
      <c r="C7914" s="434" t="s">
        <v>59</v>
      </c>
      <c r="D7914" s="434" t="s">
        <v>13</v>
      </c>
      <c r="I7914" s="434">
        <v>15</v>
      </c>
      <c r="J7914" s="434">
        <v>0</v>
      </c>
      <c r="K7914" s="434">
        <v>1970</v>
      </c>
    </row>
    <row r="7915" spans="1:11" hidden="1" x14ac:dyDescent="0.25">
      <c r="A7915" s="434">
        <v>257618810</v>
      </c>
      <c r="B7915" s="434">
        <v>31640</v>
      </c>
      <c r="C7915" s="434" t="s">
        <v>61</v>
      </c>
      <c r="D7915" s="434" t="s">
        <v>13</v>
      </c>
      <c r="I7915" s="434">
        <v>11</v>
      </c>
      <c r="J7915" s="434">
        <v>0</v>
      </c>
      <c r="K7915" s="434">
        <v>1970</v>
      </c>
    </row>
    <row r="7916" spans="1:11" hidden="1" x14ac:dyDescent="0.25">
      <c r="A7916" s="434">
        <v>257618890</v>
      </c>
      <c r="B7916" s="434">
        <v>39891</v>
      </c>
      <c r="C7916" s="434" t="s">
        <v>61</v>
      </c>
      <c r="D7916" s="434" t="s">
        <v>13</v>
      </c>
      <c r="I7916" s="434">
        <v>13</v>
      </c>
      <c r="J7916" s="434">
        <v>0</v>
      </c>
      <c r="K7916" s="434">
        <v>1970</v>
      </c>
    </row>
    <row r="7917" spans="1:11" x14ac:dyDescent="0.25">
      <c r="A7917" s="434">
        <v>257619000</v>
      </c>
      <c r="B7917" s="434">
        <v>2660248</v>
      </c>
      <c r="C7917" s="434" t="s">
        <v>59</v>
      </c>
      <c r="D7917" s="434" t="s">
        <v>13</v>
      </c>
      <c r="E7917" s="434">
        <v>0</v>
      </c>
      <c r="F7917" s="434">
        <v>783</v>
      </c>
      <c r="G7917" s="434">
        <v>0</v>
      </c>
      <c r="H7917" s="434">
        <v>267</v>
      </c>
      <c r="I7917" s="434">
        <v>27.4</v>
      </c>
      <c r="J7917" s="434">
        <v>0</v>
      </c>
    </row>
    <row r="7918" spans="1:11" x14ac:dyDescent="0.25">
      <c r="A7918" s="434">
        <v>257619500</v>
      </c>
      <c r="B7918" s="434">
        <v>288114</v>
      </c>
      <c r="C7918" s="434" t="s">
        <v>59</v>
      </c>
      <c r="D7918" s="434" t="s">
        <v>13</v>
      </c>
      <c r="I7918" s="434">
        <v>14</v>
      </c>
      <c r="J7918" s="434">
        <v>0</v>
      </c>
      <c r="K7918" s="434">
        <v>1970</v>
      </c>
    </row>
    <row r="7919" spans="1:11" hidden="1" x14ac:dyDescent="0.25">
      <c r="A7919" s="434">
        <v>257619670</v>
      </c>
      <c r="B7919" s="434">
        <v>58847</v>
      </c>
      <c r="C7919" s="434" t="s">
        <v>61</v>
      </c>
      <c r="D7919" s="434" t="s">
        <v>13</v>
      </c>
      <c r="I7919" s="434">
        <v>8</v>
      </c>
    </row>
    <row r="7920" spans="1:11" hidden="1" x14ac:dyDescent="0.25">
      <c r="A7920" s="434">
        <v>257619850</v>
      </c>
      <c r="B7920" s="434">
        <v>48437</v>
      </c>
      <c r="C7920" s="434" t="s">
        <v>61</v>
      </c>
      <c r="D7920" s="434" t="s">
        <v>13</v>
      </c>
      <c r="I7920" s="434">
        <v>21</v>
      </c>
      <c r="J7920" s="434">
        <v>0</v>
      </c>
      <c r="K7920" s="434">
        <v>1970</v>
      </c>
    </row>
    <row r="7921" spans="1:11" hidden="1" x14ac:dyDescent="0.25">
      <c r="A7921" s="434">
        <v>257620170</v>
      </c>
      <c r="B7921" s="434">
        <v>76739</v>
      </c>
      <c r="C7921" s="434" t="s">
        <v>61</v>
      </c>
      <c r="D7921" s="434" t="s">
        <v>13</v>
      </c>
      <c r="I7921" s="434">
        <v>13</v>
      </c>
      <c r="J7921" s="434">
        <v>0</v>
      </c>
      <c r="K7921" s="434">
        <v>1970</v>
      </c>
    </row>
    <row r="7922" spans="1:11" x14ac:dyDescent="0.25">
      <c r="A7922" s="434">
        <v>257620500</v>
      </c>
      <c r="B7922" s="434">
        <v>965200</v>
      </c>
      <c r="C7922" s="434" t="s">
        <v>59</v>
      </c>
      <c r="D7922" s="434" t="s">
        <v>13</v>
      </c>
      <c r="I7922" s="434">
        <v>14</v>
      </c>
      <c r="J7922" s="434">
        <v>0</v>
      </c>
      <c r="K7922" s="434">
        <v>1970</v>
      </c>
    </row>
    <row r="7923" spans="1:11" hidden="1" x14ac:dyDescent="0.25">
      <c r="A7923" s="434">
        <v>257620590</v>
      </c>
      <c r="B7923" s="434">
        <v>239832</v>
      </c>
      <c r="C7923" s="434" t="s">
        <v>61</v>
      </c>
      <c r="D7923" s="434" t="s">
        <v>13</v>
      </c>
      <c r="I7923" s="434">
        <v>14</v>
      </c>
      <c r="J7923" s="434">
        <v>0</v>
      </c>
      <c r="K7923" s="434">
        <v>1970</v>
      </c>
    </row>
    <row r="7924" spans="1:11" hidden="1" x14ac:dyDescent="0.25">
      <c r="A7924" s="434">
        <v>257620800</v>
      </c>
      <c r="B7924" s="434">
        <v>65</v>
      </c>
      <c r="C7924" s="434" t="s">
        <v>56</v>
      </c>
      <c r="D7924" s="434" t="s">
        <v>13</v>
      </c>
      <c r="I7924" s="434">
        <v>8</v>
      </c>
      <c r="J7924" s="434">
        <v>0</v>
      </c>
      <c r="K7924" s="434">
        <v>1970</v>
      </c>
    </row>
    <row r="7925" spans="1:11" hidden="1" x14ac:dyDescent="0.25">
      <c r="A7925" s="434">
        <v>257621090</v>
      </c>
      <c r="B7925" s="434">
        <v>106830</v>
      </c>
      <c r="C7925" s="434" t="s">
        <v>61</v>
      </c>
      <c r="D7925" s="434" t="s">
        <v>13</v>
      </c>
      <c r="I7925" s="434">
        <v>12</v>
      </c>
    </row>
    <row r="7926" spans="1:11" x14ac:dyDescent="0.25">
      <c r="A7926" s="434">
        <v>257621750</v>
      </c>
      <c r="B7926" s="434">
        <v>178197</v>
      </c>
      <c r="C7926" s="434" t="s">
        <v>59</v>
      </c>
      <c r="D7926" s="434" t="s">
        <v>13</v>
      </c>
      <c r="I7926" s="434">
        <v>10</v>
      </c>
      <c r="J7926" s="434">
        <v>0</v>
      </c>
      <c r="K7926" s="434">
        <v>1970</v>
      </c>
    </row>
    <row r="7927" spans="1:11" hidden="1" x14ac:dyDescent="0.25">
      <c r="A7927" s="434">
        <v>257621950</v>
      </c>
      <c r="B7927" s="434">
        <v>699728</v>
      </c>
      <c r="C7927" s="434" t="s">
        <v>61</v>
      </c>
      <c r="D7927" s="434" t="s">
        <v>13</v>
      </c>
      <c r="I7927" s="434">
        <v>11</v>
      </c>
    </row>
    <row r="7928" spans="1:11" hidden="1" x14ac:dyDescent="0.25">
      <c r="A7928" s="434">
        <v>257622600</v>
      </c>
      <c r="B7928" s="434">
        <v>265568</v>
      </c>
      <c r="C7928" s="434" t="s">
        <v>61</v>
      </c>
      <c r="D7928" s="434" t="s">
        <v>13</v>
      </c>
      <c r="I7928" s="434">
        <v>15</v>
      </c>
    </row>
    <row r="7929" spans="1:11" hidden="1" x14ac:dyDescent="0.25">
      <c r="A7929" s="434">
        <v>257622700</v>
      </c>
      <c r="B7929" s="434">
        <v>11612</v>
      </c>
      <c r="C7929" s="434" t="s">
        <v>61</v>
      </c>
      <c r="D7929" s="434" t="s">
        <v>13</v>
      </c>
      <c r="I7929" s="434">
        <v>14</v>
      </c>
      <c r="J7929" s="434">
        <v>0</v>
      </c>
      <c r="K7929" s="434">
        <v>1970</v>
      </c>
    </row>
    <row r="7930" spans="1:11" hidden="1" x14ac:dyDescent="0.25">
      <c r="A7930" s="434">
        <v>257622800</v>
      </c>
      <c r="B7930" s="434">
        <v>965345</v>
      </c>
      <c r="C7930" s="434" t="s">
        <v>61</v>
      </c>
      <c r="D7930" s="434" t="s">
        <v>13</v>
      </c>
      <c r="I7930" s="434">
        <v>15</v>
      </c>
    </row>
    <row r="7931" spans="1:11" hidden="1" x14ac:dyDescent="0.25">
      <c r="A7931" s="434">
        <v>257623110</v>
      </c>
      <c r="B7931" s="434">
        <v>505277</v>
      </c>
      <c r="C7931" s="434" t="s">
        <v>61</v>
      </c>
      <c r="D7931" s="434" t="s">
        <v>13</v>
      </c>
      <c r="I7931" s="434">
        <v>14</v>
      </c>
    </row>
    <row r="7932" spans="1:11" hidden="1" x14ac:dyDescent="0.25">
      <c r="A7932" s="434">
        <v>257623530</v>
      </c>
      <c r="B7932" s="434">
        <v>25421</v>
      </c>
      <c r="C7932" s="434" t="s">
        <v>61</v>
      </c>
      <c r="D7932" s="434" t="s">
        <v>13</v>
      </c>
      <c r="I7932" s="434">
        <v>12</v>
      </c>
      <c r="J7932" s="434">
        <v>0</v>
      </c>
      <c r="K7932" s="434">
        <v>1970</v>
      </c>
    </row>
    <row r="7933" spans="1:11" hidden="1" x14ac:dyDescent="0.25">
      <c r="A7933" s="434">
        <v>257623590</v>
      </c>
      <c r="B7933" s="434">
        <v>9290</v>
      </c>
      <c r="C7933" s="434" t="s">
        <v>61</v>
      </c>
      <c r="D7933" s="434" t="s">
        <v>13</v>
      </c>
      <c r="I7933" s="434">
        <v>12</v>
      </c>
      <c r="J7933" s="434">
        <v>0</v>
      </c>
      <c r="K7933" s="434">
        <v>1970</v>
      </c>
    </row>
    <row r="7934" spans="1:11" x14ac:dyDescent="0.25">
      <c r="A7934" s="434">
        <v>257623600</v>
      </c>
      <c r="B7934" s="434">
        <v>471449</v>
      </c>
      <c r="C7934" s="434" t="s">
        <v>59</v>
      </c>
      <c r="D7934" s="434" t="s">
        <v>13</v>
      </c>
      <c r="I7934" s="434">
        <v>10</v>
      </c>
      <c r="J7934" s="434">
        <v>0</v>
      </c>
      <c r="K7934" s="434">
        <v>1970</v>
      </c>
    </row>
    <row r="7935" spans="1:11" hidden="1" x14ac:dyDescent="0.25">
      <c r="A7935" s="434">
        <v>257623690</v>
      </c>
      <c r="B7935" s="434">
        <v>9325</v>
      </c>
      <c r="C7935" s="434" t="s">
        <v>56</v>
      </c>
      <c r="D7935" s="434" t="s">
        <v>13</v>
      </c>
      <c r="I7935" s="434">
        <v>5</v>
      </c>
      <c r="J7935" s="434">
        <v>0</v>
      </c>
      <c r="K7935" s="434">
        <v>1970</v>
      </c>
    </row>
    <row r="7936" spans="1:11" hidden="1" x14ac:dyDescent="0.25">
      <c r="A7936" s="434">
        <v>257623800</v>
      </c>
      <c r="B7936" s="434">
        <v>10387</v>
      </c>
      <c r="C7936" s="434" t="s">
        <v>61</v>
      </c>
      <c r="D7936" s="434" t="s">
        <v>13</v>
      </c>
      <c r="I7936" s="434">
        <v>12</v>
      </c>
    </row>
    <row r="7937" spans="1:11" hidden="1" x14ac:dyDescent="0.25">
      <c r="A7937" s="434">
        <v>257623850</v>
      </c>
      <c r="B7937" s="434">
        <v>40285</v>
      </c>
      <c r="C7937" s="434" t="s">
        <v>61</v>
      </c>
      <c r="D7937" s="434" t="s">
        <v>13</v>
      </c>
      <c r="I7937" s="434">
        <v>11</v>
      </c>
    </row>
    <row r="7938" spans="1:11" hidden="1" x14ac:dyDescent="0.25">
      <c r="A7938" s="434">
        <v>257624090</v>
      </c>
      <c r="B7938" s="434">
        <v>17071</v>
      </c>
      <c r="C7938" s="434" t="s">
        <v>61</v>
      </c>
      <c r="D7938" s="434" t="s">
        <v>13</v>
      </c>
      <c r="I7938" s="434">
        <v>12</v>
      </c>
    </row>
    <row r="7939" spans="1:11" hidden="1" x14ac:dyDescent="0.25">
      <c r="A7939" s="434">
        <v>257624440</v>
      </c>
      <c r="B7939" s="434">
        <v>25911</v>
      </c>
      <c r="C7939" s="434" t="s">
        <v>61</v>
      </c>
      <c r="D7939" s="434" t="s">
        <v>13</v>
      </c>
      <c r="I7939" s="434">
        <v>12</v>
      </c>
      <c r="J7939" s="434">
        <v>0</v>
      </c>
      <c r="K7939" s="434">
        <v>1970</v>
      </c>
    </row>
    <row r="7940" spans="1:11" hidden="1" x14ac:dyDescent="0.25">
      <c r="A7940" s="434">
        <v>257624850</v>
      </c>
      <c r="B7940" s="434">
        <v>19115</v>
      </c>
      <c r="C7940" s="434" t="s">
        <v>61</v>
      </c>
      <c r="D7940" s="434" t="s">
        <v>13</v>
      </c>
      <c r="I7940" s="434">
        <v>11</v>
      </c>
      <c r="J7940" s="434">
        <v>0</v>
      </c>
      <c r="K7940" s="434">
        <v>1970</v>
      </c>
    </row>
    <row r="7941" spans="1:11" hidden="1" x14ac:dyDescent="0.25">
      <c r="A7941" s="434">
        <v>257625600</v>
      </c>
      <c r="B7941" s="434">
        <v>40558</v>
      </c>
      <c r="C7941" s="434" t="s">
        <v>61</v>
      </c>
      <c r="D7941" s="434" t="s">
        <v>13</v>
      </c>
      <c r="I7941" s="434">
        <v>10</v>
      </c>
      <c r="J7941" s="434">
        <v>0</v>
      </c>
      <c r="K7941" s="434">
        <v>1970</v>
      </c>
    </row>
    <row r="7942" spans="1:11" hidden="1" x14ac:dyDescent="0.25">
      <c r="A7942" s="434">
        <v>257625970</v>
      </c>
      <c r="B7942" s="434">
        <v>5622</v>
      </c>
      <c r="C7942" s="434" t="s">
        <v>61</v>
      </c>
      <c r="D7942" s="434" t="s">
        <v>13</v>
      </c>
      <c r="I7942" s="434">
        <v>11</v>
      </c>
    </row>
    <row r="7943" spans="1:11" hidden="1" x14ac:dyDescent="0.25">
      <c r="A7943" s="434">
        <v>257626000</v>
      </c>
      <c r="B7943" s="434">
        <v>2089322</v>
      </c>
      <c r="C7943" s="434" t="s">
        <v>46</v>
      </c>
      <c r="D7943" s="434" t="s">
        <v>22</v>
      </c>
      <c r="E7943" s="434">
        <v>15.5</v>
      </c>
      <c r="F7943" s="434">
        <v>9920</v>
      </c>
      <c r="G7943" s="434">
        <v>5000</v>
      </c>
      <c r="H7943" s="434">
        <v>5197</v>
      </c>
      <c r="I7943" s="434">
        <v>94.3</v>
      </c>
      <c r="J7943" s="434">
        <v>0</v>
      </c>
      <c r="K7943" s="434">
        <v>2012</v>
      </c>
    </row>
    <row r="7944" spans="1:11" hidden="1" x14ac:dyDescent="0.25">
      <c r="A7944" s="434">
        <v>257626060</v>
      </c>
      <c r="B7944" s="434">
        <v>11224</v>
      </c>
      <c r="C7944" s="434" t="s">
        <v>61</v>
      </c>
      <c r="D7944" s="434" t="s">
        <v>13</v>
      </c>
      <c r="I7944" s="434">
        <v>10</v>
      </c>
      <c r="J7944" s="434">
        <v>0</v>
      </c>
      <c r="K7944" s="434">
        <v>1970</v>
      </c>
    </row>
    <row r="7945" spans="1:11" hidden="1" x14ac:dyDescent="0.25">
      <c r="A7945" s="434">
        <v>257626090</v>
      </c>
      <c r="B7945" s="434">
        <v>93194</v>
      </c>
      <c r="C7945" s="434" t="s">
        <v>61</v>
      </c>
      <c r="D7945" s="434" t="s">
        <v>13</v>
      </c>
      <c r="I7945" s="434">
        <v>12</v>
      </c>
      <c r="J7945" s="434">
        <v>0</v>
      </c>
      <c r="K7945" s="434">
        <v>1970</v>
      </c>
    </row>
    <row r="7946" spans="1:11" hidden="1" x14ac:dyDescent="0.25">
      <c r="A7946" s="434">
        <v>257626680</v>
      </c>
      <c r="B7946" s="434">
        <v>15956</v>
      </c>
      <c r="C7946" s="434" t="s">
        <v>61</v>
      </c>
      <c r="D7946" s="434" t="s">
        <v>13</v>
      </c>
      <c r="I7946" s="434">
        <v>10</v>
      </c>
      <c r="J7946" s="434">
        <v>0</v>
      </c>
      <c r="K7946" s="434">
        <v>1970</v>
      </c>
    </row>
    <row r="7947" spans="1:11" hidden="1" x14ac:dyDescent="0.25">
      <c r="A7947" s="434">
        <v>257626940</v>
      </c>
      <c r="B7947" s="434">
        <v>21622</v>
      </c>
      <c r="C7947" s="434" t="s">
        <v>61</v>
      </c>
      <c r="D7947" s="434" t="s">
        <v>13</v>
      </c>
      <c r="I7947" s="434">
        <v>15</v>
      </c>
      <c r="J7947" s="434">
        <v>0</v>
      </c>
      <c r="K7947" s="434">
        <v>1970</v>
      </c>
    </row>
    <row r="7948" spans="1:11" hidden="1" x14ac:dyDescent="0.25">
      <c r="A7948" s="434">
        <v>257627500</v>
      </c>
      <c r="B7948" s="434">
        <v>33963</v>
      </c>
      <c r="C7948" s="434" t="s">
        <v>61</v>
      </c>
      <c r="D7948" s="434" t="s">
        <v>13</v>
      </c>
      <c r="I7948" s="434">
        <v>14</v>
      </c>
      <c r="J7948" s="434">
        <v>0</v>
      </c>
      <c r="K7948" s="434">
        <v>1970</v>
      </c>
    </row>
    <row r="7949" spans="1:11" hidden="1" x14ac:dyDescent="0.25">
      <c r="A7949" s="434">
        <v>257627810</v>
      </c>
      <c r="B7949" s="434">
        <v>337977</v>
      </c>
      <c r="C7949" s="434" t="s">
        <v>61</v>
      </c>
      <c r="D7949" s="434" t="s">
        <v>13</v>
      </c>
      <c r="I7949" s="434">
        <v>12</v>
      </c>
    </row>
    <row r="7950" spans="1:11" hidden="1" x14ac:dyDescent="0.25">
      <c r="A7950" s="434">
        <v>257628000</v>
      </c>
      <c r="B7950" s="434">
        <v>9439</v>
      </c>
      <c r="C7950" s="434" t="s">
        <v>28</v>
      </c>
      <c r="D7950" s="434" t="s">
        <v>33</v>
      </c>
      <c r="E7950" s="434">
        <v>14.5</v>
      </c>
      <c r="F7950" s="434">
        <v>9230</v>
      </c>
      <c r="G7950" s="434">
        <v>76830</v>
      </c>
      <c r="H7950" s="434">
        <v>40040</v>
      </c>
      <c r="I7950" s="434">
        <v>225</v>
      </c>
      <c r="J7950" s="434">
        <v>0</v>
      </c>
      <c r="K7950" s="434">
        <v>1970</v>
      </c>
    </row>
    <row r="7951" spans="1:11" x14ac:dyDescent="0.25">
      <c r="A7951" s="434">
        <v>257628580</v>
      </c>
      <c r="B7951" s="434">
        <v>329375</v>
      </c>
      <c r="C7951" s="434" t="s">
        <v>59</v>
      </c>
      <c r="D7951" s="434" t="s">
        <v>13</v>
      </c>
      <c r="I7951" s="434">
        <v>12</v>
      </c>
      <c r="J7951" s="434">
        <v>0</v>
      </c>
      <c r="K7951" s="434">
        <v>1970</v>
      </c>
    </row>
    <row r="7952" spans="1:11" hidden="1" x14ac:dyDescent="0.25">
      <c r="A7952" s="434">
        <v>257628600</v>
      </c>
      <c r="B7952" s="434">
        <v>21446</v>
      </c>
      <c r="C7952" s="434" t="s">
        <v>54</v>
      </c>
      <c r="D7952" s="434" t="s">
        <v>13</v>
      </c>
      <c r="I7952" s="434">
        <v>9</v>
      </c>
    </row>
    <row r="7953" spans="1:11" hidden="1" x14ac:dyDescent="0.25">
      <c r="A7953" s="434">
        <v>257628700</v>
      </c>
      <c r="B7953" s="434">
        <v>18645</v>
      </c>
      <c r="C7953" s="434" t="s">
        <v>54</v>
      </c>
      <c r="D7953" s="434" t="s">
        <v>13</v>
      </c>
      <c r="I7953" s="434">
        <v>10</v>
      </c>
    </row>
    <row r="7954" spans="1:11" hidden="1" x14ac:dyDescent="0.25">
      <c r="A7954" s="434">
        <v>257628800</v>
      </c>
      <c r="B7954" s="434">
        <v>47460</v>
      </c>
      <c r="C7954" s="434" t="s">
        <v>54</v>
      </c>
      <c r="D7954" s="434" t="s">
        <v>13</v>
      </c>
      <c r="I7954" s="434">
        <v>10</v>
      </c>
    </row>
    <row r="7955" spans="1:11" hidden="1" x14ac:dyDescent="0.25">
      <c r="A7955" s="434">
        <v>257629000</v>
      </c>
      <c r="B7955" s="434">
        <v>3781989</v>
      </c>
      <c r="C7955" s="434" t="s">
        <v>31</v>
      </c>
      <c r="D7955" s="434" t="s">
        <v>17</v>
      </c>
      <c r="E7955" s="434">
        <v>10</v>
      </c>
      <c r="F7955" s="434">
        <v>1118</v>
      </c>
      <c r="G7955" s="434">
        <v>2440</v>
      </c>
      <c r="H7955" s="434">
        <v>1461</v>
      </c>
      <c r="I7955" s="434">
        <v>69.599999999999994</v>
      </c>
      <c r="J7955" s="434">
        <v>0</v>
      </c>
      <c r="K7955" s="434">
        <v>2000</v>
      </c>
    </row>
    <row r="7956" spans="1:11" x14ac:dyDescent="0.25">
      <c r="A7956" s="434">
        <v>257629500</v>
      </c>
      <c r="B7956" s="434">
        <v>2628302</v>
      </c>
      <c r="C7956" s="434" t="s">
        <v>59</v>
      </c>
      <c r="D7956" s="434" t="s">
        <v>13</v>
      </c>
      <c r="E7956" s="434">
        <v>11</v>
      </c>
      <c r="F7956" s="434">
        <v>519</v>
      </c>
      <c r="G7956" s="434">
        <v>0</v>
      </c>
      <c r="H7956" s="434">
        <v>169</v>
      </c>
      <c r="I7956" s="434">
        <v>23.63</v>
      </c>
      <c r="J7956" s="434">
        <v>0</v>
      </c>
      <c r="K7956" s="434">
        <v>1970</v>
      </c>
    </row>
    <row r="7957" spans="1:11" x14ac:dyDescent="0.25">
      <c r="A7957" s="434">
        <v>257629600</v>
      </c>
      <c r="B7957" s="434">
        <v>2119482</v>
      </c>
      <c r="C7957" s="434" t="s">
        <v>59</v>
      </c>
      <c r="D7957" s="434" t="s">
        <v>13</v>
      </c>
      <c r="I7957" s="434">
        <v>27</v>
      </c>
    </row>
    <row r="7958" spans="1:11" hidden="1" x14ac:dyDescent="0.25">
      <c r="A7958" s="434">
        <v>257629660</v>
      </c>
      <c r="B7958" s="434">
        <v>53105</v>
      </c>
      <c r="C7958" s="434" t="s">
        <v>61</v>
      </c>
      <c r="D7958" s="434" t="s">
        <v>13</v>
      </c>
      <c r="I7958" s="434">
        <v>14</v>
      </c>
      <c r="J7958" s="434">
        <v>0</v>
      </c>
      <c r="K7958" s="434">
        <v>1970</v>
      </c>
    </row>
    <row r="7959" spans="1:11" hidden="1" x14ac:dyDescent="0.25">
      <c r="A7959" s="434">
        <v>257629810</v>
      </c>
      <c r="B7959" s="434">
        <v>10462</v>
      </c>
      <c r="C7959" s="434" t="s">
        <v>61</v>
      </c>
      <c r="D7959" s="434" t="s">
        <v>13</v>
      </c>
      <c r="I7959" s="434">
        <v>12</v>
      </c>
      <c r="J7959" s="434">
        <v>0</v>
      </c>
      <c r="K7959" s="434">
        <v>1970</v>
      </c>
    </row>
    <row r="7960" spans="1:11" hidden="1" x14ac:dyDescent="0.25">
      <c r="A7960" s="434">
        <v>257630780</v>
      </c>
      <c r="B7960" s="434">
        <v>9841</v>
      </c>
      <c r="C7960" s="434" t="s">
        <v>61</v>
      </c>
      <c r="D7960" s="434" t="s">
        <v>13</v>
      </c>
      <c r="I7960" s="434">
        <v>12</v>
      </c>
      <c r="J7960" s="434">
        <v>0</v>
      </c>
      <c r="K7960" s="434">
        <v>1970</v>
      </c>
    </row>
    <row r="7961" spans="1:11" hidden="1" x14ac:dyDescent="0.25">
      <c r="A7961" s="434">
        <v>257630790</v>
      </c>
      <c r="B7961" s="434">
        <v>89285</v>
      </c>
      <c r="C7961" s="434" t="s">
        <v>61</v>
      </c>
      <c r="D7961" s="434" t="s">
        <v>13</v>
      </c>
      <c r="I7961" s="434">
        <v>12</v>
      </c>
      <c r="J7961" s="434">
        <v>0</v>
      </c>
      <c r="K7961" s="434">
        <v>1970</v>
      </c>
    </row>
    <row r="7962" spans="1:11" hidden="1" x14ac:dyDescent="0.25">
      <c r="A7962" s="434">
        <v>257630840</v>
      </c>
      <c r="B7962" s="434">
        <v>542906</v>
      </c>
      <c r="C7962" s="434" t="s">
        <v>61</v>
      </c>
      <c r="D7962" s="434" t="s">
        <v>13</v>
      </c>
      <c r="I7962" s="434">
        <v>10</v>
      </c>
      <c r="J7962" s="434">
        <v>0</v>
      </c>
      <c r="K7962" s="434">
        <v>1970</v>
      </c>
    </row>
    <row r="7963" spans="1:11" x14ac:dyDescent="0.25">
      <c r="A7963" s="434">
        <v>257631500</v>
      </c>
      <c r="B7963" s="434">
        <v>671176</v>
      </c>
      <c r="C7963" s="434" t="s">
        <v>59</v>
      </c>
      <c r="D7963" s="434" t="s">
        <v>13</v>
      </c>
      <c r="I7963" s="434">
        <v>15</v>
      </c>
      <c r="J7963" s="434">
        <v>0</v>
      </c>
      <c r="K7963" s="434">
        <v>1970</v>
      </c>
    </row>
    <row r="7964" spans="1:11" hidden="1" x14ac:dyDescent="0.25">
      <c r="A7964" s="434">
        <v>257631520</v>
      </c>
      <c r="B7964" s="434">
        <v>4240</v>
      </c>
      <c r="C7964" s="434" t="s">
        <v>61</v>
      </c>
      <c r="D7964" s="434" t="s">
        <v>13</v>
      </c>
      <c r="I7964" s="434">
        <v>12</v>
      </c>
      <c r="J7964" s="434">
        <v>0</v>
      </c>
      <c r="K7964" s="434">
        <v>1970</v>
      </c>
    </row>
    <row r="7965" spans="1:11" hidden="1" x14ac:dyDescent="0.25">
      <c r="A7965" s="434">
        <v>257631600</v>
      </c>
      <c r="B7965" s="434">
        <v>2435411</v>
      </c>
      <c r="C7965" s="434" t="s">
        <v>56</v>
      </c>
      <c r="D7965" s="434" t="s">
        <v>13</v>
      </c>
      <c r="I7965" s="434">
        <v>12</v>
      </c>
      <c r="J7965" s="434">
        <v>0</v>
      </c>
      <c r="K7965" s="434">
        <v>1970</v>
      </c>
    </row>
    <row r="7966" spans="1:11" hidden="1" x14ac:dyDescent="0.25">
      <c r="A7966" s="434">
        <v>257632330</v>
      </c>
      <c r="B7966" s="434">
        <v>67558</v>
      </c>
      <c r="C7966" s="434" t="s">
        <v>61</v>
      </c>
      <c r="D7966" s="434" t="s">
        <v>13</v>
      </c>
      <c r="I7966" s="434">
        <v>10</v>
      </c>
      <c r="J7966" s="434">
        <v>0</v>
      </c>
      <c r="K7966" s="434">
        <v>1970</v>
      </c>
    </row>
    <row r="7967" spans="1:11" x14ac:dyDescent="0.25">
      <c r="A7967" s="434">
        <v>257632500</v>
      </c>
      <c r="B7967" s="434">
        <v>1797543</v>
      </c>
      <c r="C7967" s="434" t="s">
        <v>59</v>
      </c>
      <c r="D7967" s="434" t="s">
        <v>13</v>
      </c>
      <c r="I7967" s="434">
        <v>15</v>
      </c>
      <c r="J7967" s="434">
        <v>0</v>
      </c>
      <c r="K7967" s="434">
        <v>1970</v>
      </c>
    </row>
    <row r="7968" spans="1:11" hidden="1" x14ac:dyDescent="0.25">
      <c r="A7968" s="434">
        <v>257632790</v>
      </c>
      <c r="B7968" s="434">
        <v>27077</v>
      </c>
      <c r="C7968" s="434" t="s">
        <v>61</v>
      </c>
      <c r="D7968" s="434" t="s">
        <v>13</v>
      </c>
      <c r="I7968" s="434">
        <v>12</v>
      </c>
      <c r="J7968" s="434">
        <v>0</v>
      </c>
      <c r="K7968" s="434">
        <v>1970</v>
      </c>
    </row>
    <row r="7969" spans="1:11" x14ac:dyDescent="0.25">
      <c r="A7969" s="434">
        <v>257632800</v>
      </c>
      <c r="B7969" s="434">
        <v>284159</v>
      </c>
      <c r="C7969" s="434" t="s">
        <v>59</v>
      </c>
      <c r="D7969" s="434" t="s">
        <v>13</v>
      </c>
      <c r="I7969" s="434">
        <v>10</v>
      </c>
      <c r="J7969" s="434">
        <v>0</v>
      </c>
      <c r="K7969" s="434">
        <v>1970</v>
      </c>
    </row>
    <row r="7970" spans="1:11" hidden="1" x14ac:dyDescent="0.25">
      <c r="A7970" s="434">
        <v>257632870</v>
      </c>
      <c r="B7970" s="434">
        <v>7824</v>
      </c>
      <c r="C7970" s="434" t="s">
        <v>61</v>
      </c>
      <c r="D7970" s="434" t="s">
        <v>13</v>
      </c>
      <c r="I7970" s="434">
        <v>7</v>
      </c>
      <c r="J7970" s="434">
        <v>0</v>
      </c>
      <c r="K7970" s="434">
        <v>1970</v>
      </c>
    </row>
    <row r="7971" spans="1:11" hidden="1" x14ac:dyDescent="0.25">
      <c r="A7971" s="434">
        <v>257632990</v>
      </c>
      <c r="B7971" s="434">
        <v>50778</v>
      </c>
      <c r="C7971" s="434" t="s">
        <v>61</v>
      </c>
      <c r="D7971" s="434" t="s">
        <v>13</v>
      </c>
      <c r="I7971" s="434">
        <v>12</v>
      </c>
      <c r="J7971" s="434">
        <v>0</v>
      </c>
      <c r="K7971" s="434">
        <v>1970</v>
      </c>
    </row>
    <row r="7972" spans="1:11" hidden="1" x14ac:dyDescent="0.25">
      <c r="A7972" s="434">
        <v>257633500</v>
      </c>
      <c r="B7972" s="434">
        <v>355685</v>
      </c>
      <c r="C7972" s="434" t="s">
        <v>61</v>
      </c>
      <c r="D7972" s="434" t="s">
        <v>13</v>
      </c>
      <c r="I7972" s="434">
        <v>12</v>
      </c>
      <c r="J7972" s="434">
        <v>0</v>
      </c>
      <c r="K7972" s="434">
        <v>1970</v>
      </c>
    </row>
    <row r="7973" spans="1:11" hidden="1" x14ac:dyDescent="0.25">
      <c r="A7973" s="434">
        <v>257633590</v>
      </c>
      <c r="B7973" s="434">
        <v>61317</v>
      </c>
      <c r="C7973" s="434" t="s">
        <v>61</v>
      </c>
      <c r="D7973" s="434" t="s">
        <v>13</v>
      </c>
      <c r="I7973" s="434">
        <v>13</v>
      </c>
      <c r="J7973" s="434">
        <v>0</v>
      </c>
      <c r="K7973" s="434">
        <v>1970</v>
      </c>
    </row>
    <row r="7974" spans="1:11" hidden="1" x14ac:dyDescent="0.25">
      <c r="A7974" s="434">
        <v>257633600</v>
      </c>
      <c r="B7974" s="434">
        <v>530072</v>
      </c>
      <c r="C7974" s="434" t="s">
        <v>31</v>
      </c>
      <c r="D7974" s="434" t="s">
        <v>13</v>
      </c>
      <c r="I7974" s="434">
        <v>13</v>
      </c>
      <c r="J7974" s="434">
        <v>0</v>
      </c>
      <c r="K7974" s="434">
        <v>1970</v>
      </c>
    </row>
    <row r="7975" spans="1:11" hidden="1" x14ac:dyDescent="0.25">
      <c r="A7975" s="434">
        <v>257633700</v>
      </c>
      <c r="B7975" s="434">
        <v>770003</v>
      </c>
      <c r="C7975" s="434" t="s">
        <v>56</v>
      </c>
      <c r="D7975" s="434" t="s">
        <v>13</v>
      </c>
      <c r="I7975" s="434">
        <v>15</v>
      </c>
      <c r="J7975" s="434">
        <v>0</v>
      </c>
      <c r="K7975" s="434">
        <v>1970</v>
      </c>
    </row>
    <row r="7976" spans="1:11" hidden="1" x14ac:dyDescent="0.25">
      <c r="A7976" s="434">
        <v>257634690</v>
      </c>
      <c r="B7976" s="434">
        <v>96071</v>
      </c>
      <c r="C7976" s="434" t="s">
        <v>61</v>
      </c>
      <c r="D7976" s="434" t="s">
        <v>13</v>
      </c>
      <c r="I7976" s="434">
        <v>10</v>
      </c>
      <c r="J7976" s="434">
        <v>0</v>
      </c>
      <c r="K7976" s="434">
        <v>1970</v>
      </c>
    </row>
    <row r="7977" spans="1:11" hidden="1" x14ac:dyDescent="0.25">
      <c r="A7977" s="434">
        <v>257634800</v>
      </c>
      <c r="B7977" s="434">
        <v>2835402</v>
      </c>
      <c r="C7977" s="434" t="s">
        <v>56</v>
      </c>
      <c r="D7977" s="434" t="s">
        <v>13</v>
      </c>
      <c r="I7977" s="434">
        <v>14</v>
      </c>
      <c r="J7977" s="434">
        <v>0</v>
      </c>
      <c r="K7977" s="434">
        <v>1970</v>
      </c>
    </row>
    <row r="7978" spans="1:11" x14ac:dyDescent="0.25">
      <c r="A7978" s="434">
        <v>257635330</v>
      </c>
      <c r="B7978" s="434">
        <v>642336</v>
      </c>
      <c r="C7978" s="434" t="s">
        <v>59</v>
      </c>
      <c r="D7978" s="434" t="s">
        <v>13</v>
      </c>
      <c r="I7978" s="434">
        <v>9</v>
      </c>
      <c r="J7978" s="434">
        <v>0</v>
      </c>
      <c r="K7978" s="434">
        <v>1970</v>
      </c>
    </row>
    <row r="7979" spans="1:11" hidden="1" x14ac:dyDescent="0.25">
      <c r="A7979" s="434">
        <v>257635500</v>
      </c>
      <c r="B7979" s="434">
        <v>744892</v>
      </c>
      <c r="C7979" s="434" t="s">
        <v>39</v>
      </c>
      <c r="D7979" s="434" t="s">
        <v>13</v>
      </c>
      <c r="E7979" s="434">
        <v>22</v>
      </c>
      <c r="F7979" s="434">
        <v>1374</v>
      </c>
      <c r="G7979" s="434">
        <v>0</v>
      </c>
      <c r="H7979" s="434">
        <v>122</v>
      </c>
      <c r="I7979" s="434">
        <v>23</v>
      </c>
      <c r="J7979" s="434">
        <v>0</v>
      </c>
      <c r="K7979" s="434">
        <v>2014</v>
      </c>
    </row>
    <row r="7980" spans="1:11" x14ac:dyDescent="0.25">
      <c r="A7980" s="434">
        <v>257636600</v>
      </c>
      <c r="B7980" s="434">
        <v>1521221</v>
      </c>
      <c r="C7980" s="434" t="s">
        <v>59</v>
      </c>
      <c r="D7980" s="434" t="s">
        <v>13</v>
      </c>
      <c r="E7980" s="434">
        <v>0</v>
      </c>
      <c r="F7980" s="434">
        <v>469</v>
      </c>
      <c r="G7980" s="434">
        <v>0</v>
      </c>
      <c r="H7980" s="434">
        <v>110</v>
      </c>
      <c r="I7980" s="434">
        <v>14.99</v>
      </c>
      <c r="J7980" s="434">
        <v>0</v>
      </c>
      <c r="K7980" s="434">
        <v>1970</v>
      </c>
    </row>
    <row r="7981" spans="1:11" hidden="1" x14ac:dyDescent="0.25">
      <c r="A7981" s="434">
        <v>257637070</v>
      </c>
      <c r="B7981" s="434">
        <v>725</v>
      </c>
      <c r="C7981" s="434" t="s">
        <v>61</v>
      </c>
      <c r="D7981" s="434" t="s">
        <v>13</v>
      </c>
      <c r="I7981" s="434">
        <v>10</v>
      </c>
      <c r="J7981" s="434">
        <v>0</v>
      </c>
      <c r="K7981" s="434">
        <v>1970</v>
      </c>
    </row>
    <row r="7982" spans="1:11" hidden="1" x14ac:dyDescent="0.25">
      <c r="A7982" s="434">
        <v>257637370</v>
      </c>
      <c r="B7982" s="434">
        <v>76296</v>
      </c>
      <c r="C7982" s="434" t="s">
        <v>61</v>
      </c>
      <c r="D7982" s="434" t="s">
        <v>13</v>
      </c>
      <c r="I7982" s="434">
        <v>12</v>
      </c>
      <c r="J7982" s="434">
        <v>0</v>
      </c>
      <c r="K7982" s="434">
        <v>1970</v>
      </c>
    </row>
    <row r="7983" spans="1:11" hidden="1" x14ac:dyDescent="0.25">
      <c r="A7983" s="434">
        <v>257638000</v>
      </c>
      <c r="B7983" s="434">
        <v>1253859</v>
      </c>
      <c r="C7983" s="434" t="s">
        <v>46</v>
      </c>
      <c r="D7983" s="434" t="s">
        <v>22</v>
      </c>
      <c r="E7983" s="434">
        <v>16</v>
      </c>
      <c r="F7983" s="434">
        <v>8752</v>
      </c>
      <c r="G7983" s="434">
        <v>5100</v>
      </c>
      <c r="H7983" s="434">
        <v>4518</v>
      </c>
      <c r="I7983" s="434">
        <v>94.9</v>
      </c>
      <c r="J7983" s="434">
        <v>0</v>
      </c>
      <c r="K7983" s="434">
        <v>2011</v>
      </c>
    </row>
    <row r="7984" spans="1:11" hidden="1" x14ac:dyDescent="0.25">
      <c r="A7984" s="434">
        <v>257638220</v>
      </c>
      <c r="B7984" s="434">
        <v>43579</v>
      </c>
      <c r="C7984" s="434" t="s">
        <v>61</v>
      </c>
      <c r="D7984" s="434" t="s">
        <v>13</v>
      </c>
      <c r="I7984" s="434">
        <v>13</v>
      </c>
      <c r="J7984" s="434">
        <v>0</v>
      </c>
      <c r="K7984" s="434">
        <v>1970</v>
      </c>
    </row>
    <row r="7985" spans="1:11" hidden="1" x14ac:dyDescent="0.25">
      <c r="A7985" s="434">
        <v>257638390</v>
      </c>
      <c r="B7985" s="434">
        <v>94267</v>
      </c>
      <c r="C7985" s="434" t="s">
        <v>61</v>
      </c>
      <c r="D7985" s="434" t="s">
        <v>13</v>
      </c>
      <c r="I7985" s="434">
        <v>13</v>
      </c>
    </row>
    <row r="7986" spans="1:11" x14ac:dyDescent="0.25">
      <c r="A7986" s="434">
        <v>257638500</v>
      </c>
      <c r="B7986" s="434">
        <v>441157</v>
      </c>
      <c r="C7986" s="434" t="s">
        <v>59</v>
      </c>
      <c r="D7986" s="434" t="s">
        <v>13</v>
      </c>
      <c r="I7986" s="434">
        <v>14</v>
      </c>
      <c r="J7986" s="434">
        <v>0</v>
      </c>
      <c r="K7986" s="434">
        <v>1970</v>
      </c>
    </row>
    <row r="7987" spans="1:11" hidden="1" x14ac:dyDescent="0.25">
      <c r="A7987" s="434">
        <v>257638970</v>
      </c>
      <c r="B7987" s="434">
        <v>12291</v>
      </c>
      <c r="C7987" s="434" t="s">
        <v>61</v>
      </c>
      <c r="D7987" s="434" t="s">
        <v>13</v>
      </c>
      <c r="I7987" s="434">
        <v>12</v>
      </c>
      <c r="J7987" s="434">
        <v>0</v>
      </c>
      <c r="K7987" s="434">
        <v>1970</v>
      </c>
    </row>
    <row r="7988" spans="1:11" hidden="1" x14ac:dyDescent="0.25">
      <c r="A7988" s="434">
        <v>257639290</v>
      </c>
      <c r="B7988" s="434">
        <v>19804</v>
      </c>
      <c r="C7988" s="434" t="s">
        <v>61</v>
      </c>
      <c r="D7988" s="434" t="s">
        <v>13</v>
      </c>
      <c r="I7988" s="434">
        <v>11</v>
      </c>
      <c r="J7988" s="434">
        <v>0</v>
      </c>
      <c r="K7988" s="434">
        <v>1970</v>
      </c>
    </row>
    <row r="7989" spans="1:11" x14ac:dyDescent="0.25">
      <c r="A7989" s="434">
        <v>257639500</v>
      </c>
      <c r="B7989" s="434">
        <v>3113699</v>
      </c>
      <c r="C7989" s="434" t="s">
        <v>59</v>
      </c>
      <c r="D7989" s="434" t="s">
        <v>13</v>
      </c>
      <c r="I7989" s="434">
        <v>19</v>
      </c>
      <c r="J7989" s="434">
        <v>0</v>
      </c>
      <c r="K7989" s="434">
        <v>1970</v>
      </c>
    </row>
    <row r="7990" spans="1:11" hidden="1" x14ac:dyDescent="0.25">
      <c r="A7990" s="434">
        <v>257639530</v>
      </c>
      <c r="B7990" s="434">
        <v>45743</v>
      </c>
      <c r="C7990" s="434" t="s">
        <v>61</v>
      </c>
      <c r="D7990" s="434" t="s">
        <v>13</v>
      </c>
      <c r="I7990" s="434">
        <v>10</v>
      </c>
    </row>
    <row r="7991" spans="1:11" hidden="1" x14ac:dyDescent="0.25">
      <c r="A7991" s="434">
        <v>257639700</v>
      </c>
      <c r="B7991" s="434">
        <v>666507</v>
      </c>
      <c r="C7991" s="434" t="s">
        <v>31</v>
      </c>
      <c r="D7991" s="434" t="s">
        <v>13</v>
      </c>
      <c r="I7991" s="434">
        <v>15</v>
      </c>
    </row>
    <row r="7992" spans="1:11" hidden="1" x14ac:dyDescent="0.25">
      <c r="A7992" s="434">
        <v>257640180</v>
      </c>
      <c r="B7992" s="434">
        <v>15585</v>
      </c>
      <c r="C7992" s="434" t="s">
        <v>61</v>
      </c>
      <c r="D7992" s="434" t="s">
        <v>13</v>
      </c>
      <c r="I7992" s="434">
        <v>14</v>
      </c>
      <c r="J7992" s="434">
        <v>0</v>
      </c>
      <c r="K7992" s="434">
        <v>1970</v>
      </c>
    </row>
    <row r="7993" spans="1:11" x14ac:dyDescent="0.25">
      <c r="A7993" s="434">
        <v>257640500</v>
      </c>
      <c r="B7993" s="434">
        <v>811474</v>
      </c>
      <c r="C7993" s="434" t="s">
        <v>59</v>
      </c>
      <c r="D7993" s="434" t="s">
        <v>13</v>
      </c>
      <c r="I7993" s="434">
        <v>14</v>
      </c>
      <c r="J7993" s="434">
        <v>0</v>
      </c>
      <c r="K7993" s="434">
        <v>1970</v>
      </c>
    </row>
    <row r="7994" spans="1:11" hidden="1" x14ac:dyDescent="0.25">
      <c r="A7994" s="434">
        <v>257640700</v>
      </c>
      <c r="B7994" s="434">
        <v>779306</v>
      </c>
      <c r="C7994" s="434" t="s">
        <v>56</v>
      </c>
      <c r="D7994" s="434" t="s">
        <v>13</v>
      </c>
      <c r="I7994" s="434">
        <v>14</v>
      </c>
      <c r="J7994" s="434">
        <v>0</v>
      </c>
      <c r="K7994" s="434">
        <v>1970</v>
      </c>
    </row>
    <row r="7995" spans="1:11" hidden="1" x14ac:dyDescent="0.25">
      <c r="A7995" s="434">
        <v>257640790</v>
      </c>
      <c r="B7995" s="434">
        <v>18356</v>
      </c>
      <c r="C7995" s="434" t="s">
        <v>61</v>
      </c>
      <c r="D7995" s="434" t="s">
        <v>13</v>
      </c>
      <c r="I7995" s="434">
        <v>12</v>
      </c>
      <c r="J7995" s="434">
        <v>0</v>
      </c>
      <c r="K7995" s="434">
        <v>1970</v>
      </c>
    </row>
    <row r="7996" spans="1:11" hidden="1" x14ac:dyDescent="0.25">
      <c r="A7996" s="434">
        <v>257640900</v>
      </c>
      <c r="B7996" s="434">
        <v>1537559</v>
      </c>
      <c r="C7996" s="434" t="s">
        <v>42</v>
      </c>
      <c r="D7996" s="434" t="s">
        <v>13</v>
      </c>
      <c r="E7996" s="434">
        <v>30</v>
      </c>
      <c r="F7996" s="434">
        <v>1220</v>
      </c>
      <c r="G7996" s="434">
        <v>15</v>
      </c>
      <c r="H7996" s="434">
        <v>111</v>
      </c>
      <c r="I7996" s="434">
        <v>25.45</v>
      </c>
      <c r="J7996" s="434">
        <v>0</v>
      </c>
      <c r="K7996" s="434">
        <v>2000</v>
      </c>
    </row>
    <row r="7997" spans="1:11" hidden="1" x14ac:dyDescent="0.25">
      <c r="A7997" s="434">
        <v>257641000</v>
      </c>
      <c r="B7997" s="434">
        <v>2218146</v>
      </c>
      <c r="C7997" s="434" t="s">
        <v>56</v>
      </c>
      <c r="D7997" s="434" t="s">
        <v>13</v>
      </c>
      <c r="I7997" s="434">
        <v>17</v>
      </c>
      <c r="J7997" s="434">
        <v>0</v>
      </c>
      <c r="K7997" s="434">
        <v>1970</v>
      </c>
    </row>
    <row r="7998" spans="1:11" x14ac:dyDescent="0.25">
      <c r="A7998" s="434">
        <v>257641500</v>
      </c>
      <c r="B7998" s="434">
        <v>2297453</v>
      </c>
      <c r="C7998" s="434" t="s">
        <v>59</v>
      </c>
      <c r="D7998" s="434" t="s">
        <v>13</v>
      </c>
      <c r="I7998" s="434">
        <v>23</v>
      </c>
      <c r="J7998" s="434">
        <v>0</v>
      </c>
      <c r="K7998" s="434">
        <v>1970</v>
      </c>
    </row>
    <row r="7999" spans="1:11" hidden="1" x14ac:dyDescent="0.25">
      <c r="A7999" s="434">
        <v>257641700</v>
      </c>
      <c r="B7999" s="434">
        <v>53423</v>
      </c>
      <c r="C7999" s="434" t="s">
        <v>39</v>
      </c>
      <c r="D7999" s="434" t="s">
        <v>13</v>
      </c>
      <c r="I7999" s="434">
        <v>12</v>
      </c>
      <c r="J7999" s="434">
        <v>0</v>
      </c>
      <c r="K7999" s="434">
        <v>1970</v>
      </c>
    </row>
    <row r="8000" spans="1:11" hidden="1" x14ac:dyDescent="0.25">
      <c r="A8000" s="434">
        <v>257641900</v>
      </c>
      <c r="B8000" s="434">
        <v>2420632</v>
      </c>
      <c r="C8000" s="434" t="s">
        <v>56</v>
      </c>
      <c r="D8000" s="434" t="s">
        <v>17</v>
      </c>
      <c r="I8000" s="434">
        <v>55</v>
      </c>
      <c r="J8000" s="434">
        <v>0</v>
      </c>
      <c r="K8000" s="434">
        <v>1970</v>
      </c>
    </row>
    <row r="8001" spans="1:11" hidden="1" x14ac:dyDescent="0.25">
      <c r="A8001" s="434">
        <v>257641970</v>
      </c>
      <c r="B8001" s="434">
        <v>259470</v>
      </c>
      <c r="C8001" s="434" t="s">
        <v>61</v>
      </c>
      <c r="D8001" s="434" t="s">
        <v>13</v>
      </c>
      <c r="I8001" s="434">
        <v>13</v>
      </c>
      <c r="J8001" s="434">
        <v>0</v>
      </c>
      <c r="K8001" s="434">
        <v>1970</v>
      </c>
    </row>
    <row r="8002" spans="1:11" hidden="1" x14ac:dyDescent="0.25">
      <c r="A8002" s="434">
        <v>257641980</v>
      </c>
      <c r="B8002" s="434">
        <v>73513</v>
      </c>
      <c r="C8002" s="434" t="s">
        <v>61</v>
      </c>
      <c r="D8002" s="434" t="s">
        <v>13</v>
      </c>
      <c r="I8002" s="434">
        <v>12</v>
      </c>
    </row>
    <row r="8003" spans="1:11" hidden="1" x14ac:dyDescent="0.25">
      <c r="A8003" s="434">
        <v>257642000</v>
      </c>
      <c r="B8003" s="434">
        <v>1934809</v>
      </c>
      <c r="C8003" s="434" t="s">
        <v>42</v>
      </c>
      <c r="D8003" s="434" t="s">
        <v>22</v>
      </c>
      <c r="E8003" s="434">
        <v>10</v>
      </c>
      <c r="G8003" s="434">
        <v>350</v>
      </c>
      <c r="H8003" s="434">
        <v>1598</v>
      </c>
      <c r="I8003" s="434">
        <v>79.400000000000006</v>
      </c>
      <c r="K8003" s="434">
        <v>2015</v>
      </c>
    </row>
    <row r="8004" spans="1:11" hidden="1" x14ac:dyDescent="0.25">
      <c r="A8004" s="434">
        <v>257644000</v>
      </c>
      <c r="B8004" s="434">
        <v>2405051</v>
      </c>
      <c r="C8004" s="434" t="s">
        <v>31</v>
      </c>
      <c r="D8004" s="434" t="s">
        <v>17</v>
      </c>
      <c r="E8004" s="434">
        <v>13</v>
      </c>
      <c r="F8004" s="434">
        <v>2065</v>
      </c>
      <c r="G8004" s="434">
        <v>3250</v>
      </c>
      <c r="H8004" s="434">
        <v>3450</v>
      </c>
      <c r="I8004" s="434">
        <v>69.900000000000006</v>
      </c>
      <c r="J8004" s="434">
        <v>0</v>
      </c>
      <c r="K8004" s="434">
        <v>1970</v>
      </c>
    </row>
    <row r="8005" spans="1:11" hidden="1" x14ac:dyDescent="0.25">
      <c r="A8005" s="434">
        <v>257645000</v>
      </c>
      <c r="B8005" s="434">
        <v>705373</v>
      </c>
      <c r="C8005" s="434" t="s">
        <v>46</v>
      </c>
      <c r="D8005" s="434" t="s">
        <v>22</v>
      </c>
      <c r="E8005" s="434">
        <v>14</v>
      </c>
      <c r="F8005" s="434">
        <v>10200</v>
      </c>
      <c r="G8005" s="434">
        <v>4129</v>
      </c>
      <c r="H8005" s="434">
        <v>8143</v>
      </c>
      <c r="I8005" s="434">
        <v>93.6</v>
      </c>
      <c r="J8005" s="434">
        <v>0</v>
      </c>
      <c r="K8005" s="434">
        <v>1970</v>
      </c>
    </row>
    <row r="8006" spans="1:11" x14ac:dyDescent="0.25">
      <c r="A8006" s="434">
        <v>257645500</v>
      </c>
      <c r="B8006" s="434">
        <v>629099</v>
      </c>
      <c r="C8006" s="434" t="s">
        <v>59</v>
      </c>
      <c r="D8006" s="434" t="s">
        <v>13</v>
      </c>
      <c r="I8006" s="434">
        <v>11</v>
      </c>
      <c r="J8006" s="434">
        <v>0</v>
      </c>
      <c r="K8006" s="434">
        <v>1970</v>
      </c>
    </row>
    <row r="8007" spans="1:11" hidden="1" x14ac:dyDescent="0.25">
      <c r="A8007" s="434">
        <v>257645700</v>
      </c>
      <c r="B8007" s="434">
        <v>586687</v>
      </c>
      <c r="C8007" s="434" t="s">
        <v>39</v>
      </c>
      <c r="D8007" s="434" t="s">
        <v>13</v>
      </c>
      <c r="I8007" s="434">
        <v>15</v>
      </c>
      <c r="J8007" s="434">
        <v>0</v>
      </c>
      <c r="K8007" s="434">
        <v>1970</v>
      </c>
    </row>
    <row r="8008" spans="1:11" hidden="1" x14ac:dyDescent="0.25">
      <c r="A8008" s="434">
        <v>257646600</v>
      </c>
      <c r="B8008" s="434">
        <v>337836</v>
      </c>
      <c r="C8008" s="434" t="s">
        <v>56</v>
      </c>
      <c r="D8008" s="434" t="s">
        <v>13</v>
      </c>
      <c r="I8008" s="434">
        <v>12</v>
      </c>
    </row>
    <row r="8009" spans="1:11" x14ac:dyDescent="0.25">
      <c r="A8009" s="434">
        <v>257646700</v>
      </c>
      <c r="B8009" s="434">
        <v>1621613</v>
      </c>
      <c r="C8009" s="434" t="s">
        <v>59</v>
      </c>
      <c r="D8009" s="434" t="s">
        <v>13</v>
      </c>
      <c r="I8009" s="434">
        <v>14</v>
      </c>
      <c r="J8009" s="434">
        <v>0</v>
      </c>
      <c r="K8009" s="434">
        <v>1970</v>
      </c>
    </row>
    <row r="8010" spans="1:11" hidden="1" x14ac:dyDescent="0.25">
      <c r="A8010" s="434">
        <v>257646790</v>
      </c>
      <c r="B8010" s="434">
        <v>56827</v>
      </c>
      <c r="C8010" s="434" t="s">
        <v>61</v>
      </c>
      <c r="D8010" s="434" t="s">
        <v>13</v>
      </c>
      <c r="I8010" s="434">
        <v>11</v>
      </c>
      <c r="J8010" s="434">
        <v>0</v>
      </c>
      <c r="K8010" s="434">
        <v>1970</v>
      </c>
    </row>
    <row r="8011" spans="1:11" hidden="1" x14ac:dyDescent="0.25">
      <c r="A8011" s="434">
        <v>257646900</v>
      </c>
      <c r="B8011" s="434">
        <v>1472052</v>
      </c>
      <c r="C8011" s="434" t="s">
        <v>56</v>
      </c>
      <c r="D8011" s="434" t="s">
        <v>13</v>
      </c>
      <c r="I8011" s="434">
        <v>19</v>
      </c>
      <c r="J8011" s="434">
        <v>0</v>
      </c>
      <c r="K8011" s="434">
        <v>1970</v>
      </c>
    </row>
    <row r="8012" spans="1:11" hidden="1" x14ac:dyDescent="0.25">
      <c r="A8012" s="434">
        <v>257646980</v>
      </c>
      <c r="B8012" s="434">
        <v>21631</v>
      </c>
      <c r="C8012" s="434" t="s">
        <v>61</v>
      </c>
      <c r="D8012" s="434" t="s">
        <v>13</v>
      </c>
      <c r="I8012" s="434">
        <v>10</v>
      </c>
      <c r="J8012" s="434">
        <v>0</v>
      </c>
      <c r="K8012" s="434">
        <v>1970</v>
      </c>
    </row>
    <row r="8013" spans="1:11" hidden="1" x14ac:dyDescent="0.25">
      <c r="A8013" s="434">
        <v>257646990</v>
      </c>
      <c r="B8013" s="434">
        <v>50612</v>
      </c>
      <c r="C8013" s="434" t="s">
        <v>61</v>
      </c>
      <c r="D8013" s="434" t="s">
        <v>13</v>
      </c>
      <c r="I8013" s="434">
        <v>13</v>
      </c>
      <c r="J8013" s="434">
        <v>0</v>
      </c>
      <c r="K8013" s="434">
        <v>1970</v>
      </c>
    </row>
    <row r="8014" spans="1:11" x14ac:dyDescent="0.25">
      <c r="A8014" s="434">
        <v>257647500</v>
      </c>
      <c r="B8014" s="434">
        <v>3539384</v>
      </c>
      <c r="C8014" s="434" t="s">
        <v>59</v>
      </c>
      <c r="D8014" s="434" t="s">
        <v>13</v>
      </c>
      <c r="I8014" s="434">
        <v>15</v>
      </c>
      <c r="J8014" s="434">
        <v>0</v>
      </c>
      <c r="K8014" s="434">
        <v>1970</v>
      </c>
    </row>
    <row r="8015" spans="1:11" hidden="1" x14ac:dyDescent="0.25">
      <c r="A8015" s="434">
        <v>257647600</v>
      </c>
      <c r="B8015" s="434">
        <v>281449</v>
      </c>
      <c r="C8015" s="434" t="s">
        <v>56</v>
      </c>
      <c r="D8015" s="434" t="s">
        <v>13</v>
      </c>
      <c r="I8015" s="434">
        <v>15</v>
      </c>
    </row>
    <row r="8016" spans="1:11" hidden="1" x14ac:dyDescent="0.25">
      <c r="A8016" s="434">
        <v>257647770</v>
      </c>
      <c r="B8016" s="434">
        <v>7450</v>
      </c>
      <c r="C8016" s="434" t="s">
        <v>61</v>
      </c>
      <c r="D8016" s="434" t="s">
        <v>13</v>
      </c>
      <c r="I8016" s="434">
        <v>6</v>
      </c>
      <c r="J8016" s="434">
        <v>0</v>
      </c>
      <c r="K8016" s="434">
        <v>1970</v>
      </c>
    </row>
    <row r="8017" spans="1:11" hidden="1" x14ac:dyDescent="0.25">
      <c r="A8017" s="434">
        <v>257647890</v>
      </c>
      <c r="B8017" s="434">
        <v>205432</v>
      </c>
      <c r="C8017" s="434" t="s">
        <v>61</v>
      </c>
      <c r="D8017" s="434" t="s">
        <v>13</v>
      </c>
      <c r="I8017" s="434">
        <v>15</v>
      </c>
      <c r="J8017" s="434">
        <v>0</v>
      </c>
      <c r="K8017" s="434">
        <v>1970</v>
      </c>
    </row>
    <row r="8018" spans="1:11" hidden="1" x14ac:dyDescent="0.25">
      <c r="A8018" s="434">
        <v>257648010</v>
      </c>
      <c r="B8018" s="434">
        <v>645337</v>
      </c>
      <c r="C8018" s="434" t="s">
        <v>61</v>
      </c>
      <c r="D8018" s="434" t="s">
        <v>13</v>
      </c>
      <c r="I8018" s="434">
        <v>15</v>
      </c>
      <c r="J8018" s="434">
        <v>0</v>
      </c>
      <c r="K8018" s="434">
        <v>1970</v>
      </c>
    </row>
    <row r="8019" spans="1:11" x14ac:dyDescent="0.25">
      <c r="A8019" s="434">
        <v>257648600</v>
      </c>
      <c r="B8019" s="434">
        <v>62397</v>
      </c>
      <c r="C8019" s="434" t="s">
        <v>59</v>
      </c>
      <c r="D8019" s="434" t="s">
        <v>13</v>
      </c>
      <c r="I8019" s="434">
        <v>11</v>
      </c>
    </row>
    <row r="8020" spans="1:11" hidden="1" x14ac:dyDescent="0.25">
      <c r="A8020" s="434">
        <v>257648680</v>
      </c>
      <c r="B8020" s="434">
        <v>25411</v>
      </c>
      <c r="C8020" s="434" t="s">
        <v>61</v>
      </c>
      <c r="D8020" s="434" t="s">
        <v>13</v>
      </c>
      <c r="I8020" s="434">
        <v>12</v>
      </c>
      <c r="J8020" s="434">
        <v>0</v>
      </c>
      <c r="K8020" s="434">
        <v>1970</v>
      </c>
    </row>
    <row r="8021" spans="1:11" hidden="1" x14ac:dyDescent="0.25">
      <c r="A8021" s="434">
        <v>257648800</v>
      </c>
      <c r="B8021" s="434">
        <v>2752</v>
      </c>
      <c r="C8021" s="434" t="s">
        <v>56</v>
      </c>
      <c r="D8021" s="434" t="s">
        <v>13</v>
      </c>
      <c r="I8021" s="434">
        <v>5</v>
      </c>
    </row>
    <row r="8022" spans="1:11" hidden="1" x14ac:dyDescent="0.25">
      <c r="A8022" s="434">
        <v>257649180</v>
      </c>
      <c r="B8022" s="434">
        <v>129711</v>
      </c>
      <c r="C8022" s="434" t="s">
        <v>61</v>
      </c>
      <c r="D8022" s="434" t="s">
        <v>13</v>
      </c>
      <c r="I8022" s="434">
        <v>12</v>
      </c>
      <c r="J8022" s="434">
        <v>0</v>
      </c>
      <c r="K8022" s="434">
        <v>1970</v>
      </c>
    </row>
    <row r="8023" spans="1:11" hidden="1" x14ac:dyDescent="0.25">
      <c r="A8023" s="434">
        <v>257649270</v>
      </c>
      <c r="B8023" s="434">
        <v>19329</v>
      </c>
      <c r="C8023" s="434" t="s">
        <v>61</v>
      </c>
      <c r="D8023" s="434" t="s">
        <v>13</v>
      </c>
      <c r="I8023" s="434">
        <v>11</v>
      </c>
      <c r="J8023" s="434">
        <v>0</v>
      </c>
      <c r="K8023" s="434">
        <v>1970</v>
      </c>
    </row>
    <row r="8024" spans="1:11" x14ac:dyDescent="0.25">
      <c r="A8024" s="434">
        <v>257649500</v>
      </c>
      <c r="B8024" s="434">
        <v>1853782</v>
      </c>
      <c r="C8024" s="434" t="s">
        <v>59</v>
      </c>
      <c r="D8024" s="434" t="s">
        <v>13</v>
      </c>
      <c r="I8024" s="434">
        <v>21</v>
      </c>
      <c r="J8024" s="434">
        <v>0</v>
      </c>
      <c r="K8024" s="434">
        <v>1970</v>
      </c>
    </row>
    <row r="8025" spans="1:11" hidden="1" x14ac:dyDescent="0.25">
      <c r="A8025" s="434">
        <v>257649610</v>
      </c>
      <c r="B8025" s="434">
        <v>248171</v>
      </c>
      <c r="C8025" s="434" t="s">
        <v>61</v>
      </c>
      <c r="D8025" s="434" t="s">
        <v>13</v>
      </c>
      <c r="I8025" s="434">
        <v>14</v>
      </c>
      <c r="J8025" s="434">
        <v>0</v>
      </c>
      <c r="K8025" s="434">
        <v>1970</v>
      </c>
    </row>
    <row r="8026" spans="1:11" hidden="1" x14ac:dyDescent="0.25">
      <c r="A8026" s="434">
        <v>257649700</v>
      </c>
      <c r="B8026" s="434">
        <v>179442</v>
      </c>
      <c r="C8026" s="434" t="s">
        <v>61</v>
      </c>
      <c r="D8026" s="434" t="s">
        <v>13</v>
      </c>
      <c r="I8026" s="434">
        <v>12</v>
      </c>
      <c r="J8026" s="434">
        <v>0</v>
      </c>
      <c r="K8026" s="434">
        <v>1970</v>
      </c>
    </row>
    <row r="8027" spans="1:11" x14ac:dyDescent="0.25">
      <c r="A8027" s="434">
        <v>257650500</v>
      </c>
      <c r="B8027" s="434">
        <v>2067648</v>
      </c>
      <c r="C8027" s="434" t="s">
        <v>59</v>
      </c>
      <c r="D8027" s="434" t="s">
        <v>13</v>
      </c>
      <c r="I8027" s="434">
        <v>17</v>
      </c>
    </row>
    <row r="8028" spans="1:11" hidden="1" x14ac:dyDescent="0.25">
      <c r="A8028" s="434">
        <v>257650890</v>
      </c>
      <c r="B8028" s="434">
        <v>19176</v>
      </c>
      <c r="C8028" s="434" t="s">
        <v>61</v>
      </c>
      <c r="D8028" s="434" t="s">
        <v>13</v>
      </c>
      <c r="I8028" s="434">
        <v>11</v>
      </c>
      <c r="J8028" s="434">
        <v>0</v>
      </c>
      <c r="K8028" s="434">
        <v>1970</v>
      </c>
    </row>
    <row r="8029" spans="1:11" hidden="1" x14ac:dyDescent="0.25">
      <c r="A8029" s="434">
        <v>257651090</v>
      </c>
      <c r="B8029" s="434">
        <v>4077</v>
      </c>
      <c r="C8029" s="434" t="s">
        <v>61</v>
      </c>
      <c r="D8029" s="434" t="s">
        <v>13</v>
      </c>
      <c r="I8029" s="434">
        <v>11</v>
      </c>
      <c r="J8029" s="434">
        <v>0</v>
      </c>
      <c r="K8029" s="434">
        <v>1970</v>
      </c>
    </row>
    <row r="8030" spans="1:11" x14ac:dyDescent="0.25">
      <c r="A8030" s="434">
        <v>257651500</v>
      </c>
      <c r="B8030" s="434">
        <v>2491267</v>
      </c>
      <c r="C8030" s="434" t="s">
        <v>59</v>
      </c>
      <c r="D8030" s="434" t="s">
        <v>13</v>
      </c>
      <c r="I8030" s="434">
        <v>23</v>
      </c>
      <c r="J8030" s="434">
        <v>0</v>
      </c>
      <c r="K8030" s="434">
        <v>1970</v>
      </c>
    </row>
    <row r="8031" spans="1:11" hidden="1" x14ac:dyDescent="0.25">
      <c r="A8031" s="434">
        <v>257651970</v>
      </c>
      <c r="B8031" s="434">
        <v>85562</v>
      </c>
      <c r="C8031" s="434" t="s">
        <v>61</v>
      </c>
      <c r="D8031" s="434" t="s">
        <v>13</v>
      </c>
      <c r="I8031" s="434">
        <v>11</v>
      </c>
      <c r="J8031" s="434">
        <v>0</v>
      </c>
      <c r="K8031" s="434">
        <v>1970</v>
      </c>
    </row>
    <row r="8032" spans="1:11" hidden="1" x14ac:dyDescent="0.25">
      <c r="A8032" s="434">
        <v>257652590</v>
      </c>
      <c r="B8032" s="434">
        <v>24370</v>
      </c>
      <c r="C8032" s="434" t="s">
        <v>61</v>
      </c>
      <c r="D8032" s="434" t="s">
        <v>13</v>
      </c>
      <c r="I8032" s="434">
        <v>10</v>
      </c>
      <c r="J8032" s="434">
        <v>0</v>
      </c>
      <c r="K8032" s="434">
        <v>1970</v>
      </c>
    </row>
    <row r="8033" spans="1:11" hidden="1" x14ac:dyDescent="0.25">
      <c r="A8033" s="434">
        <v>257652670</v>
      </c>
      <c r="B8033" s="434">
        <v>8716</v>
      </c>
      <c r="C8033" s="434" t="s">
        <v>61</v>
      </c>
      <c r="D8033" s="434" t="s">
        <v>13</v>
      </c>
      <c r="I8033" s="434">
        <v>12</v>
      </c>
      <c r="J8033" s="434">
        <v>0</v>
      </c>
      <c r="K8033" s="434">
        <v>1970</v>
      </c>
    </row>
    <row r="8034" spans="1:11" hidden="1" x14ac:dyDescent="0.25">
      <c r="A8034" s="434">
        <v>257652780</v>
      </c>
      <c r="B8034" s="434">
        <v>232053</v>
      </c>
      <c r="C8034" s="434" t="s">
        <v>61</v>
      </c>
      <c r="D8034" s="434" t="s">
        <v>13</v>
      </c>
      <c r="I8034" s="434">
        <v>12</v>
      </c>
    </row>
    <row r="8035" spans="1:11" x14ac:dyDescent="0.25">
      <c r="A8035" s="434">
        <v>257652900</v>
      </c>
      <c r="B8035" s="434">
        <v>130393</v>
      </c>
      <c r="C8035" s="434" t="s">
        <v>59</v>
      </c>
      <c r="D8035" s="434" t="s">
        <v>13</v>
      </c>
      <c r="I8035" s="434">
        <v>11</v>
      </c>
    </row>
    <row r="8036" spans="1:11" hidden="1" x14ac:dyDescent="0.25">
      <c r="A8036" s="434">
        <v>257653000</v>
      </c>
      <c r="B8036" s="434">
        <v>131582</v>
      </c>
      <c r="C8036" s="434" t="s">
        <v>31</v>
      </c>
      <c r="D8036" s="434" t="s">
        <v>29</v>
      </c>
      <c r="E8036" s="434">
        <v>20</v>
      </c>
      <c r="F8036" s="434">
        <v>15598</v>
      </c>
      <c r="G8036" s="434">
        <v>8853</v>
      </c>
      <c r="H8036" s="434">
        <v>12433</v>
      </c>
      <c r="I8036" s="434">
        <v>154.5</v>
      </c>
      <c r="J8036" s="434">
        <v>16800</v>
      </c>
      <c r="K8036" s="434">
        <v>1998</v>
      </c>
    </row>
    <row r="8037" spans="1:11" hidden="1" x14ac:dyDescent="0.25">
      <c r="A8037" s="434">
        <v>257653140</v>
      </c>
      <c r="B8037" s="434">
        <v>66841</v>
      </c>
      <c r="C8037" s="434" t="s">
        <v>61</v>
      </c>
      <c r="D8037" s="434" t="s">
        <v>13</v>
      </c>
      <c r="I8037" s="434">
        <v>14</v>
      </c>
      <c r="J8037" s="434">
        <v>0</v>
      </c>
      <c r="K8037" s="434">
        <v>1970</v>
      </c>
    </row>
    <row r="8038" spans="1:11" hidden="1" x14ac:dyDescent="0.25">
      <c r="A8038" s="434">
        <v>257653600</v>
      </c>
      <c r="B8038" s="434">
        <v>2527020</v>
      </c>
      <c r="C8038" s="434" t="s">
        <v>56</v>
      </c>
      <c r="D8038" s="434" t="s">
        <v>13</v>
      </c>
      <c r="I8038" s="434">
        <v>13</v>
      </c>
      <c r="J8038" s="434">
        <v>0</v>
      </c>
      <c r="K8038" s="434">
        <v>1970</v>
      </c>
    </row>
    <row r="8039" spans="1:11" x14ac:dyDescent="0.25">
      <c r="A8039" s="434">
        <v>257653700</v>
      </c>
      <c r="B8039" s="434">
        <v>751492</v>
      </c>
      <c r="C8039" s="434" t="s">
        <v>59</v>
      </c>
      <c r="D8039" s="434" t="s">
        <v>13</v>
      </c>
      <c r="I8039" s="434">
        <v>15</v>
      </c>
    </row>
    <row r="8040" spans="1:11" hidden="1" x14ac:dyDescent="0.25">
      <c r="A8040" s="434">
        <v>257653900</v>
      </c>
      <c r="B8040" s="434">
        <v>605861</v>
      </c>
      <c r="C8040" s="434" t="s">
        <v>39</v>
      </c>
      <c r="D8040" s="434" t="s">
        <v>13</v>
      </c>
      <c r="I8040" s="434">
        <v>15</v>
      </c>
    </row>
    <row r="8041" spans="1:11" hidden="1" x14ac:dyDescent="0.25">
      <c r="A8041" s="434">
        <v>257654000</v>
      </c>
      <c r="B8041" s="434">
        <v>8834</v>
      </c>
      <c r="C8041" s="434" t="s">
        <v>28</v>
      </c>
      <c r="D8041" s="434" t="s">
        <v>29</v>
      </c>
      <c r="E8041" s="434">
        <v>14.5</v>
      </c>
      <c r="F8041" s="434">
        <v>9480</v>
      </c>
      <c r="G8041" s="434">
        <v>58080</v>
      </c>
      <c r="H8041" s="434">
        <v>32297</v>
      </c>
      <c r="I8041" s="434">
        <v>189.99</v>
      </c>
      <c r="J8041" s="434">
        <v>0</v>
      </c>
      <c r="K8041" s="434">
        <v>2010</v>
      </c>
    </row>
    <row r="8042" spans="1:11" hidden="1" x14ac:dyDescent="0.25">
      <c r="A8042" s="434">
        <v>257654190</v>
      </c>
      <c r="B8042" s="434">
        <v>49175</v>
      </c>
      <c r="C8042" s="434" t="s">
        <v>61</v>
      </c>
      <c r="D8042" s="434" t="s">
        <v>13</v>
      </c>
      <c r="I8042" s="434">
        <v>13</v>
      </c>
      <c r="J8042" s="434">
        <v>0</v>
      </c>
      <c r="K8042" s="434">
        <v>1970</v>
      </c>
    </row>
    <row r="8043" spans="1:11" hidden="1" x14ac:dyDescent="0.25">
      <c r="A8043" s="434">
        <v>257654270</v>
      </c>
      <c r="B8043" s="434">
        <v>20637</v>
      </c>
      <c r="C8043" s="434" t="s">
        <v>61</v>
      </c>
      <c r="D8043" s="434" t="s">
        <v>13</v>
      </c>
      <c r="I8043" s="434">
        <v>9</v>
      </c>
      <c r="J8043" s="434">
        <v>0</v>
      </c>
      <c r="K8043" s="434">
        <v>1970</v>
      </c>
    </row>
    <row r="8044" spans="1:11" x14ac:dyDescent="0.25">
      <c r="A8044" s="434">
        <v>257654500</v>
      </c>
      <c r="B8044" s="434">
        <v>2730777</v>
      </c>
      <c r="C8044" s="434" t="s">
        <v>59</v>
      </c>
      <c r="D8044" s="434" t="s">
        <v>17</v>
      </c>
      <c r="E8044" s="434">
        <v>0</v>
      </c>
      <c r="F8044" s="434">
        <v>691</v>
      </c>
      <c r="G8044" s="434">
        <v>250</v>
      </c>
      <c r="H8044" s="434">
        <v>566</v>
      </c>
      <c r="I8044" s="434">
        <v>38.700000000000003</v>
      </c>
      <c r="J8044" s="434">
        <v>0</v>
      </c>
      <c r="K8044" s="434">
        <v>1970</v>
      </c>
    </row>
    <row r="8045" spans="1:11" hidden="1" x14ac:dyDescent="0.25">
      <c r="A8045" s="434">
        <v>257654700</v>
      </c>
      <c r="B8045" s="434">
        <v>2144407</v>
      </c>
      <c r="C8045" s="434" t="s">
        <v>56</v>
      </c>
      <c r="D8045" s="434" t="s">
        <v>13</v>
      </c>
      <c r="I8045" s="434">
        <v>14</v>
      </c>
      <c r="J8045" s="434">
        <v>0</v>
      </c>
      <c r="K8045" s="434">
        <v>1970</v>
      </c>
    </row>
    <row r="8046" spans="1:11" hidden="1" x14ac:dyDescent="0.25">
      <c r="A8046" s="434">
        <v>257654990</v>
      </c>
      <c r="B8046" s="434">
        <v>48974</v>
      </c>
      <c r="C8046" s="434" t="s">
        <v>61</v>
      </c>
      <c r="D8046" s="434" t="s">
        <v>13</v>
      </c>
      <c r="I8046" s="434">
        <v>13</v>
      </c>
      <c r="J8046" s="434">
        <v>0</v>
      </c>
      <c r="K8046" s="434">
        <v>1970</v>
      </c>
    </row>
    <row r="8047" spans="1:11" hidden="1" x14ac:dyDescent="0.25">
      <c r="A8047" s="434">
        <v>257655190</v>
      </c>
      <c r="B8047" s="434">
        <v>79931</v>
      </c>
      <c r="C8047" s="434" t="s">
        <v>61</v>
      </c>
      <c r="D8047" s="434" t="s">
        <v>13</v>
      </c>
      <c r="I8047" s="434">
        <v>12</v>
      </c>
      <c r="J8047" s="434">
        <v>0</v>
      </c>
      <c r="K8047" s="434">
        <v>1970</v>
      </c>
    </row>
    <row r="8048" spans="1:11" hidden="1" x14ac:dyDescent="0.25">
      <c r="A8048" s="434">
        <v>257655210</v>
      </c>
      <c r="B8048" s="434">
        <v>22352</v>
      </c>
      <c r="C8048" s="434" t="s">
        <v>61</v>
      </c>
      <c r="D8048" s="434" t="s">
        <v>13</v>
      </c>
      <c r="I8048" s="434">
        <v>12</v>
      </c>
      <c r="J8048" s="434">
        <v>0</v>
      </c>
      <c r="K8048" s="434">
        <v>1970</v>
      </c>
    </row>
    <row r="8049" spans="1:11" hidden="1" x14ac:dyDescent="0.25">
      <c r="A8049" s="434">
        <v>257655700</v>
      </c>
      <c r="B8049" s="434">
        <v>558607</v>
      </c>
      <c r="C8049" s="434" t="s">
        <v>61</v>
      </c>
      <c r="D8049" s="434" t="s">
        <v>13</v>
      </c>
      <c r="I8049" s="434">
        <v>8</v>
      </c>
    </row>
    <row r="8050" spans="1:11" hidden="1" x14ac:dyDescent="0.25">
      <c r="A8050" s="434">
        <v>257655800</v>
      </c>
      <c r="B8050" s="434">
        <v>1084</v>
      </c>
      <c r="C8050" s="434" t="s">
        <v>56</v>
      </c>
      <c r="D8050" s="434" t="s">
        <v>13</v>
      </c>
      <c r="I8050" s="434">
        <v>7</v>
      </c>
      <c r="J8050" s="434">
        <v>0</v>
      </c>
      <c r="K8050" s="434">
        <v>1970</v>
      </c>
    </row>
    <row r="8051" spans="1:11" x14ac:dyDescent="0.25">
      <c r="A8051" s="434">
        <v>257655930</v>
      </c>
      <c r="B8051" s="434">
        <v>30500</v>
      </c>
      <c r="C8051" s="434" t="s">
        <v>59</v>
      </c>
      <c r="D8051" s="434" t="s">
        <v>13</v>
      </c>
      <c r="I8051" s="434">
        <v>8</v>
      </c>
      <c r="J8051" s="434">
        <v>0</v>
      </c>
      <c r="K8051" s="434">
        <v>1970</v>
      </c>
    </row>
    <row r="8052" spans="1:11" hidden="1" x14ac:dyDescent="0.25">
      <c r="A8052" s="434">
        <v>257655940</v>
      </c>
      <c r="B8052" s="434">
        <v>6757</v>
      </c>
      <c r="C8052" s="434" t="s">
        <v>61</v>
      </c>
      <c r="D8052" s="434" t="s">
        <v>13</v>
      </c>
      <c r="I8052" s="434">
        <v>12</v>
      </c>
      <c r="J8052" s="434">
        <v>0</v>
      </c>
      <c r="K8052" s="434">
        <v>1970</v>
      </c>
    </row>
    <row r="8053" spans="1:11" x14ac:dyDescent="0.25">
      <c r="A8053" s="434">
        <v>257656000</v>
      </c>
      <c r="B8053" s="434">
        <v>1176263</v>
      </c>
      <c r="C8053" s="434" t="s">
        <v>59</v>
      </c>
      <c r="D8053" s="434" t="s">
        <v>17</v>
      </c>
      <c r="E8053" s="434">
        <v>14.2</v>
      </c>
      <c r="F8053" s="434">
        <v>6400</v>
      </c>
      <c r="G8053" s="434">
        <v>1600</v>
      </c>
      <c r="H8053" s="434">
        <v>3443</v>
      </c>
      <c r="I8053" s="434">
        <v>69.8</v>
      </c>
      <c r="J8053" s="434">
        <v>0</v>
      </c>
      <c r="K8053" s="434">
        <v>1970</v>
      </c>
    </row>
    <row r="8054" spans="1:11" hidden="1" x14ac:dyDescent="0.25">
      <c r="A8054" s="434">
        <v>257656290</v>
      </c>
      <c r="B8054" s="434">
        <v>24781</v>
      </c>
      <c r="C8054" s="434" t="s">
        <v>61</v>
      </c>
      <c r="D8054" s="434" t="s">
        <v>13</v>
      </c>
      <c r="I8054" s="434">
        <v>13</v>
      </c>
    </row>
    <row r="8055" spans="1:11" hidden="1" x14ac:dyDescent="0.25">
      <c r="A8055" s="434">
        <v>257656950</v>
      </c>
      <c r="B8055" s="434">
        <v>94879</v>
      </c>
      <c r="C8055" s="434" t="s">
        <v>61</v>
      </c>
      <c r="D8055" s="434" t="s">
        <v>13</v>
      </c>
      <c r="I8055" s="434">
        <v>11</v>
      </c>
      <c r="J8055" s="434">
        <v>0</v>
      </c>
      <c r="K8055" s="434">
        <v>1970</v>
      </c>
    </row>
    <row r="8056" spans="1:11" hidden="1" x14ac:dyDescent="0.25">
      <c r="A8056" s="434">
        <v>257656990</v>
      </c>
      <c r="B8056" s="434">
        <v>142673</v>
      </c>
      <c r="C8056" s="434" t="s">
        <v>61</v>
      </c>
      <c r="D8056" s="434" t="s">
        <v>13</v>
      </c>
      <c r="I8056" s="434">
        <v>11</v>
      </c>
      <c r="J8056" s="434">
        <v>0</v>
      </c>
      <c r="K8056" s="434">
        <v>1970</v>
      </c>
    </row>
    <row r="8057" spans="1:11" hidden="1" x14ac:dyDescent="0.25">
      <c r="A8057" s="434">
        <v>257657490</v>
      </c>
      <c r="B8057" s="434">
        <v>216319</v>
      </c>
      <c r="C8057" s="434" t="s">
        <v>61</v>
      </c>
      <c r="D8057" s="434" t="s">
        <v>13</v>
      </c>
      <c r="I8057" s="434">
        <v>13</v>
      </c>
      <c r="J8057" s="434">
        <v>0</v>
      </c>
      <c r="K8057" s="434">
        <v>1970</v>
      </c>
    </row>
    <row r="8058" spans="1:11" x14ac:dyDescent="0.25">
      <c r="A8058" s="434">
        <v>257657500</v>
      </c>
      <c r="B8058" s="434">
        <v>639378</v>
      </c>
      <c r="C8058" s="434" t="s">
        <v>59</v>
      </c>
      <c r="D8058" s="434" t="s">
        <v>13</v>
      </c>
      <c r="I8058" s="434">
        <v>13</v>
      </c>
      <c r="J8058" s="434">
        <v>0</v>
      </c>
      <c r="K8058" s="434">
        <v>1970</v>
      </c>
    </row>
    <row r="8059" spans="1:11" x14ac:dyDescent="0.25">
      <c r="A8059" s="434">
        <v>257657600</v>
      </c>
      <c r="B8059" s="434">
        <v>1970912</v>
      </c>
      <c r="C8059" s="434" t="s">
        <v>59</v>
      </c>
      <c r="D8059" s="434" t="s">
        <v>13</v>
      </c>
      <c r="I8059" s="434">
        <v>15</v>
      </c>
      <c r="J8059" s="434">
        <v>0</v>
      </c>
      <c r="K8059" s="434">
        <v>1970</v>
      </c>
    </row>
    <row r="8060" spans="1:11" hidden="1" x14ac:dyDescent="0.25">
      <c r="A8060" s="434">
        <v>257657650</v>
      </c>
      <c r="B8060" s="434">
        <v>15658</v>
      </c>
      <c r="C8060" s="434" t="s">
        <v>61</v>
      </c>
      <c r="D8060" s="434" t="s">
        <v>13</v>
      </c>
      <c r="I8060" s="434">
        <v>13</v>
      </c>
      <c r="J8060" s="434">
        <v>0</v>
      </c>
      <c r="K8060" s="434">
        <v>1970</v>
      </c>
    </row>
    <row r="8061" spans="1:11" hidden="1" x14ac:dyDescent="0.25">
      <c r="A8061" s="434">
        <v>257657900</v>
      </c>
      <c r="B8061" s="434">
        <v>118407</v>
      </c>
      <c r="C8061" s="434" t="s">
        <v>54</v>
      </c>
      <c r="D8061" s="434" t="s">
        <v>13</v>
      </c>
      <c r="I8061" s="434">
        <v>11</v>
      </c>
    </row>
    <row r="8062" spans="1:11" hidden="1" x14ac:dyDescent="0.25">
      <c r="A8062" s="434">
        <v>257658000</v>
      </c>
      <c r="B8062" s="434">
        <v>57275</v>
      </c>
      <c r="C8062" s="434" t="s">
        <v>16</v>
      </c>
      <c r="D8062" s="434" t="s">
        <v>36</v>
      </c>
      <c r="G8062" s="434">
        <v>153714</v>
      </c>
      <c r="H8062" s="434">
        <v>89800</v>
      </c>
      <c r="I8062" s="434">
        <v>278.94</v>
      </c>
    </row>
    <row r="8063" spans="1:11" hidden="1" x14ac:dyDescent="0.25">
      <c r="A8063" s="434">
        <v>257658570</v>
      </c>
      <c r="B8063" s="434">
        <v>1821</v>
      </c>
      <c r="C8063" s="434" t="s">
        <v>61</v>
      </c>
      <c r="D8063" s="434" t="s">
        <v>13</v>
      </c>
      <c r="I8063" s="434">
        <v>8</v>
      </c>
      <c r="J8063" s="434">
        <v>0</v>
      </c>
      <c r="K8063" s="434">
        <v>1970</v>
      </c>
    </row>
    <row r="8064" spans="1:11" hidden="1" x14ac:dyDescent="0.25">
      <c r="A8064" s="434">
        <v>257658800</v>
      </c>
      <c r="B8064" s="434">
        <v>1931547</v>
      </c>
      <c r="C8064" s="434" t="s">
        <v>54</v>
      </c>
      <c r="D8064" s="434" t="s">
        <v>13</v>
      </c>
      <c r="I8064" s="434">
        <v>16</v>
      </c>
      <c r="J8064" s="434">
        <v>0</v>
      </c>
      <c r="K8064" s="434">
        <v>1970</v>
      </c>
    </row>
    <row r="8065" spans="1:11" hidden="1" x14ac:dyDescent="0.25">
      <c r="A8065" s="434">
        <v>257658990</v>
      </c>
      <c r="B8065" s="434">
        <v>23226</v>
      </c>
      <c r="C8065" s="434" t="s">
        <v>61</v>
      </c>
      <c r="D8065" s="434" t="s">
        <v>13</v>
      </c>
      <c r="I8065" s="434">
        <v>13</v>
      </c>
      <c r="J8065" s="434">
        <v>0</v>
      </c>
      <c r="K8065" s="434">
        <v>1970</v>
      </c>
    </row>
    <row r="8066" spans="1:11" hidden="1" x14ac:dyDescent="0.25">
      <c r="A8066" s="434">
        <v>257659000</v>
      </c>
      <c r="B8066" s="434">
        <v>2553121</v>
      </c>
      <c r="C8066" s="434" t="s">
        <v>51</v>
      </c>
      <c r="D8066" s="434" t="s">
        <v>17</v>
      </c>
      <c r="E8066" s="434">
        <v>0</v>
      </c>
      <c r="F8066" s="434">
        <v>1360</v>
      </c>
      <c r="G8066" s="434">
        <v>2200</v>
      </c>
      <c r="H8066" s="434">
        <v>1718</v>
      </c>
      <c r="I8066" s="434">
        <v>69.86</v>
      </c>
      <c r="J8066" s="434">
        <v>0</v>
      </c>
      <c r="K8066" s="434">
        <v>1970</v>
      </c>
    </row>
    <row r="8067" spans="1:11" hidden="1" x14ac:dyDescent="0.25">
      <c r="A8067" s="434">
        <v>257659490</v>
      </c>
      <c r="B8067" s="434">
        <v>111938</v>
      </c>
      <c r="C8067" s="434" t="s">
        <v>61</v>
      </c>
      <c r="D8067" s="434" t="s">
        <v>13</v>
      </c>
      <c r="I8067" s="434">
        <v>12</v>
      </c>
    </row>
    <row r="8068" spans="1:11" x14ac:dyDescent="0.25">
      <c r="A8068" s="434">
        <v>257659500</v>
      </c>
      <c r="B8068" s="434">
        <v>2039266</v>
      </c>
      <c r="C8068" s="434" t="s">
        <v>59</v>
      </c>
      <c r="D8068" s="434" t="s">
        <v>13</v>
      </c>
      <c r="I8068" s="434">
        <v>20</v>
      </c>
      <c r="J8068" s="434">
        <v>0</v>
      </c>
      <c r="K8068" s="434">
        <v>1970</v>
      </c>
    </row>
    <row r="8069" spans="1:11" hidden="1" x14ac:dyDescent="0.25">
      <c r="A8069" s="434">
        <v>257659590</v>
      </c>
      <c r="B8069" s="434">
        <v>14141</v>
      </c>
      <c r="C8069" s="434" t="s">
        <v>61</v>
      </c>
      <c r="D8069" s="434" t="s">
        <v>13</v>
      </c>
      <c r="I8069" s="434">
        <v>19</v>
      </c>
      <c r="J8069" s="434">
        <v>0</v>
      </c>
      <c r="K8069" s="434">
        <v>1970</v>
      </c>
    </row>
    <row r="8070" spans="1:11" hidden="1" x14ac:dyDescent="0.25">
      <c r="A8070" s="434">
        <v>257659600</v>
      </c>
      <c r="B8070" s="434">
        <v>961618</v>
      </c>
      <c r="C8070" s="434" t="s">
        <v>61</v>
      </c>
      <c r="D8070" s="434" t="s">
        <v>13</v>
      </c>
      <c r="I8070" s="434">
        <v>12</v>
      </c>
      <c r="J8070" s="434">
        <v>0</v>
      </c>
      <c r="K8070" s="434">
        <v>1970</v>
      </c>
    </row>
    <row r="8071" spans="1:11" hidden="1" x14ac:dyDescent="0.25">
      <c r="A8071" s="434">
        <v>257659680</v>
      </c>
      <c r="B8071" s="434">
        <v>212304</v>
      </c>
      <c r="C8071" s="434" t="s">
        <v>61</v>
      </c>
      <c r="D8071" s="434" t="s">
        <v>13</v>
      </c>
      <c r="I8071" s="434">
        <v>5</v>
      </c>
    </row>
    <row r="8072" spans="1:11" hidden="1" x14ac:dyDescent="0.25">
      <c r="A8072" s="434">
        <v>257659800</v>
      </c>
      <c r="B8072" s="434">
        <v>2190854</v>
      </c>
      <c r="C8072" s="434" t="s">
        <v>31</v>
      </c>
      <c r="D8072" s="434" t="s">
        <v>17</v>
      </c>
      <c r="E8072" s="434">
        <v>13</v>
      </c>
      <c r="F8072" s="434">
        <v>1530</v>
      </c>
      <c r="G8072" s="434">
        <v>3200</v>
      </c>
      <c r="H8072" s="434">
        <v>2768</v>
      </c>
      <c r="I8072" s="434">
        <v>69.900000000000006</v>
      </c>
      <c r="J8072" s="434">
        <v>0</v>
      </c>
      <c r="K8072" s="434">
        <v>1970</v>
      </c>
    </row>
    <row r="8073" spans="1:11" hidden="1" x14ac:dyDescent="0.25">
      <c r="A8073" s="434">
        <v>257660500</v>
      </c>
      <c r="B8073" s="434">
        <v>2008620</v>
      </c>
      <c r="C8073" s="434" t="s">
        <v>61</v>
      </c>
      <c r="D8073" s="434" t="s">
        <v>13</v>
      </c>
      <c r="I8073" s="434">
        <v>12</v>
      </c>
      <c r="J8073" s="434">
        <v>0</v>
      </c>
      <c r="K8073" s="434">
        <v>1970</v>
      </c>
    </row>
    <row r="8074" spans="1:11" hidden="1" x14ac:dyDescent="0.25">
      <c r="A8074" s="434">
        <v>257660600</v>
      </c>
      <c r="B8074" s="434">
        <v>707325</v>
      </c>
      <c r="C8074" s="434" t="s">
        <v>48</v>
      </c>
      <c r="D8074" s="434" t="s">
        <v>13</v>
      </c>
      <c r="I8074" s="434">
        <v>15</v>
      </c>
      <c r="J8074" s="434">
        <v>0</v>
      </c>
      <c r="K8074" s="434">
        <v>1970</v>
      </c>
    </row>
    <row r="8075" spans="1:11" hidden="1" x14ac:dyDescent="0.25">
      <c r="A8075" s="434">
        <v>257660700</v>
      </c>
      <c r="B8075" s="434">
        <v>709963</v>
      </c>
      <c r="C8075" s="434" t="s">
        <v>61</v>
      </c>
      <c r="D8075" s="434" t="s">
        <v>13</v>
      </c>
      <c r="I8075" s="434">
        <v>14</v>
      </c>
    </row>
    <row r="8076" spans="1:11" hidden="1" x14ac:dyDescent="0.25">
      <c r="A8076" s="434">
        <v>257660980</v>
      </c>
      <c r="B8076" s="434">
        <v>25544</v>
      </c>
      <c r="C8076" s="434" t="s">
        <v>61</v>
      </c>
      <c r="D8076" s="434" t="s">
        <v>13</v>
      </c>
      <c r="I8076" s="434">
        <v>15</v>
      </c>
    </row>
    <row r="8077" spans="1:11" hidden="1" x14ac:dyDescent="0.25">
      <c r="A8077" s="434">
        <v>257661000</v>
      </c>
      <c r="B8077" s="434">
        <v>4853</v>
      </c>
      <c r="C8077" s="434" t="s">
        <v>31</v>
      </c>
      <c r="D8077" s="434" t="s">
        <v>33</v>
      </c>
      <c r="E8077" s="434">
        <v>16</v>
      </c>
      <c r="F8077" s="434">
        <v>11900</v>
      </c>
      <c r="G8077" s="434">
        <v>49856</v>
      </c>
      <c r="H8077" s="434">
        <v>37158</v>
      </c>
      <c r="I8077" s="434">
        <v>208.77199999999999</v>
      </c>
      <c r="J8077" s="434">
        <v>0</v>
      </c>
      <c r="K8077" s="434">
        <v>2010</v>
      </c>
    </row>
    <row r="8078" spans="1:11" hidden="1" x14ac:dyDescent="0.25">
      <c r="A8078" s="434">
        <v>257661120</v>
      </c>
      <c r="B8078" s="434">
        <v>5770</v>
      </c>
      <c r="C8078" s="434" t="s">
        <v>61</v>
      </c>
      <c r="D8078" s="434" t="s">
        <v>13</v>
      </c>
      <c r="I8078" s="434">
        <v>12</v>
      </c>
      <c r="J8078" s="434">
        <v>0</v>
      </c>
      <c r="K8078" s="434">
        <v>1970</v>
      </c>
    </row>
    <row r="8079" spans="1:11" hidden="1" x14ac:dyDescent="0.25">
      <c r="A8079" s="434">
        <v>257661600</v>
      </c>
      <c r="B8079" s="434">
        <v>134940</v>
      </c>
      <c r="C8079" s="434" t="s">
        <v>56</v>
      </c>
      <c r="D8079" s="434" t="s">
        <v>13</v>
      </c>
      <c r="I8079" s="434">
        <v>14</v>
      </c>
      <c r="J8079" s="434">
        <v>0</v>
      </c>
      <c r="K8079" s="434">
        <v>1970</v>
      </c>
    </row>
    <row r="8080" spans="1:11" x14ac:dyDescent="0.25">
      <c r="A8080" s="434">
        <v>257661770</v>
      </c>
      <c r="B8080" s="434">
        <v>5347</v>
      </c>
      <c r="C8080" s="434" t="s">
        <v>59</v>
      </c>
      <c r="D8080" s="434" t="s">
        <v>13</v>
      </c>
      <c r="I8080" s="434">
        <v>8</v>
      </c>
    </row>
    <row r="8081" spans="1:11" hidden="1" x14ac:dyDescent="0.25">
      <c r="A8081" s="434">
        <v>257661800</v>
      </c>
      <c r="B8081" s="434">
        <v>112300</v>
      </c>
      <c r="C8081" s="434" t="s">
        <v>61</v>
      </c>
      <c r="D8081" s="434" t="s">
        <v>13</v>
      </c>
      <c r="I8081" s="434">
        <v>6</v>
      </c>
    </row>
    <row r="8082" spans="1:11" hidden="1" x14ac:dyDescent="0.25">
      <c r="A8082" s="434">
        <v>257662000</v>
      </c>
      <c r="B8082" s="434">
        <v>243981</v>
      </c>
      <c r="C8082" s="434" t="s">
        <v>46</v>
      </c>
      <c r="D8082" s="434" t="s">
        <v>22</v>
      </c>
      <c r="E8082" s="434">
        <v>18</v>
      </c>
      <c r="F8082" s="434">
        <v>20200</v>
      </c>
      <c r="G8082" s="434">
        <v>4250</v>
      </c>
      <c r="H8082" s="434">
        <v>7473</v>
      </c>
      <c r="I8082" s="434">
        <v>91</v>
      </c>
      <c r="J8082" s="434">
        <v>0</v>
      </c>
      <c r="K8082" s="434">
        <v>2010</v>
      </c>
    </row>
    <row r="8083" spans="1:11" hidden="1" x14ac:dyDescent="0.25">
      <c r="A8083" s="434">
        <v>257662190</v>
      </c>
      <c r="B8083" s="434">
        <v>54316</v>
      </c>
      <c r="C8083" s="434" t="s">
        <v>61</v>
      </c>
      <c r="D8083" s="434" t="s">
        <v>13</v>
      </c>
      <c r="I8083" s="434">
        <v>10</v>
      </c>
      <c r="J8083" s="434">
        <v>0</v>
      </c>
      <c r="K8083" s="434">
        <v>1970</v>
      </c>
    </row>
    <row r="8084" spans="1:11" hidden="1" x14ac:dyDescent="0.25">
      <c r="A8084" s="434">
        <v>257662290</v>
      </c>
      <c r="B8084" s="434">
        <v>25446</v>
      </c>
      <c r="C8084" s="434" t="s">
        <v>61</v>
      </c>
      <c r="D8084" s="434" t="s">
        <v>13</v>
      </c>
      <c r="I8084" s="434">
        <v>14</v>
      </c>
      <c r="J8084" s="434">
        <v>0</v>
      </c>
      <c r="K8084" s="434">
        <v>1970</v>
      </c>
    </row>
    <row r="8085" spans="1:11" hidden="1" x14ac:dyDescent="0.25">
      <c r="A8085" s="434">
        <v>257662360</v>
      </c>
      <c r="B8085" s="434">
        <v>17374</v>
      </c>
      <c r="C8085" s="434" t="s">
        <v>61</v>
      </c>
      <c r="D8085" s="434" t="s">
        <v>13</v>
      </c>
      <c r="I8085" s="434">
        <v>12</v>
      </c>
    </row>
    <row r="8086" spans="1:11" hidden="1" x14ac:dyDescent="0.25">
      <c r="A8086" s="434">
        <v>257662450</v>
      </c>
      <c r="B8086" s="434">
        <v>590107</v>
      </c>
      <c r="C8086" s="434" t="s">
        <v>61</v>
      </c>
      <c r="D8086" s="434" t="s">
        <v>13</v>
      </c>
      <c r="I8086" s="434">
        <v>12</v>
      </c>
      <c r="J8086" s="434">
        <v>0</v>
      </c>
      <c r="K8086" s="434">
        <v>1970</v>
      </c>
    </row>
    <row r="8087" spans="1:11" x14ac:dyDescent="0.25">
      <c r="A8087" s="434">
        <v>257662500</v>
      </c>
      <c r="B8087" s="434">
        <v>997119</v>
      </c>
      <c r="C8087" s="434" t="s">
        <v>59</v>
      </c>
      <c r="D8087" s="434" t="s">
        <v>13</v>
      </c>
      <c r="I8087" s="434">
        <v>16</v>
      </c>
      <c r="J8087" s="434">
        <v>0</v>
      </c>
      <c r="K8087" s="434">
        <v>1970</v>
      </c>
    </row>
    <row r="8088" spans="1:11" hidden="1" x14ac:dyDescent="0.25">
      <c r="A8088" s="434">
        <v>257662970</v>
      </c>
      <c r="B8088" s="434">
        <v>41080</v>
      </c>
      <c r="C8088" s="434" t="s">
        <v>61</v>
      </c>
      <c r="D8088" s="434" t="s">
        <v>13</v>
      </c>
      <c r="I8088" s="434">
        <v>11</v>
      </c>
      <c r="J8088" s="434">
        <v>0</v>
      </c>
      <c r="K8088" s="434">
        <v>1970</v>
      </c>
    </row>
    <row r="8089" spans="1:11" hidden="1" x14ac:dyDescent="0.25">
      <c r="A8089" s="434">
        <v>257663360</v>
      </c>
      <c r="B8089" s="434">
        <v>742</v>
      </c>
      <c r="C8089" s="434" t="s">
        <v>61</v>
      </c>
      <c r="D8089" s="434" t="s">
        <v>13</v>
      </c>
      <c r="I8089" s="434">
        <v>10</v>
      </c>
      <c r="J8089" s="434">
        <v>0</v>
      </c>
      <c r="K8089" s="434">
        <v>1970</v>
      </c>
    </row>
    <row r="8090" spans="1:11" x14ac:dyDescent="0.25">
      <c r="A8090" s="434">
        <v>257663500</v>
      </c>
      <c r="B8090" s="434">
        <v>2063715</v>
      </c>
      <c r="C8090" s="434" t="s">
        <v>59</v>
      </c>
      <c r="D8090" s="434" t="s">
        <v>13</v>
      </c>
      <c r="I8090" s="434">
        <v>20</v>
      </c>
    </row>
    <row r="8091" spans="1:11" hidden="1" x14ac:dyDescent="0.25">
      <c r="A8091" s="434">
        <v>257663600</v>
      </c>
      <c r="B8091" s="434">
        <v>74824</v>
      </c>
      <c r="C8091" s="434" t="s">
        <v>54</v>
      </c>
      <c r="D8091" s="434" t="s">
        <v>13</v>
      </c>
      <c r="I8091" s="434">
        <v>15</v>
      </c>
    </row>
    <row r="8092" spans="1:11" hidden="1" x14ac:dyDescent="0.25">
      <c r="A8092" s="434">
        <v>257663790</v>
      </c>
      <c r="B8092" s="434">
        <v>27846</v>
      </c>
      <c r="C8092" s="434" t="s">
        <v>61</v>
      </c>
      <c r="D8092" s="434" t="s">
        <v>13</v>
      </c>
      <c r="I8092" s="434">
        <v>13</v>
      </c>
      <c r="J8092" s="434">
        <v>0</v>
      </c>
      <c r="K8092" s="434">
        <v>1970</v>
      </c>
    </row>
    <row r="8093" spans="1:11" x14ac:dyDescent="0.25">
      <c r="A8093" s="434">
        <v>257663800</v>
      </c>
      <c r="B8093" s="434">
        <v>390963</v>
      </c>
      <c r="C8093" s="434" t="s">
        <v>59</v>
      </c>
      <c r="D8093" s="434" t="s">
        <v>13</v>
      </c>
      <c r="I8093" s="434">
        <v>15</v>
      </c>
    </row>
    <row r="8094" spans="1:11" hidden="1" x14ac:dyDescent="0.25">
      <c r="A8094" s="434">
        <v>257664240</v>
      </c>
      <c r="B8094" s="434">
        <v>16865</v>
      </c>
      <c r="C8094" s="434" t="s">
        <v>61</v>
      </c>
      <c r="D8094" s="434" t="s">
        <v>13</v>
      </c>
      <c r="I8094" s="434">
        <v>12</v>
      </c>
      <c r="J8094" s="434">
        <v>0</v>
      </c>
      <c r="K8094" s="434">
        <v>1970</v>
      </c>
    </row>
    <row r="8095" spans="1:11" x14ac:dyDescent="0.25">
      <c r="A8095" s="434">
        <v>257664700</v>
      </c>
      <c r="B8095" s="434">
        <v>137081</v>
      </c>
      <c r="C8095" s="434" t="s">
        <v>59</v>
      </c>
      <c r="D8095" s="434" t="s">
        <v>13</v>
      </c>
      <c r="I8095" s="434">
        <v>10</v>
      </c>
    </row>
    <row r="8096" spans="1:11" hidden="1" x14ac:dyDescent="0.25">
      <c r="A8096" s="434">
        <v>257665000</v>
      </c>
      <c r="B8096" s="434">
        <v>1442</v>
      </c>
      <c r="C8096" s="434" t="s">
        <v>24</v>
      </c>
      <c r="D8096" s="434" t="s">
        <v>29</v>
      </c>
      <c r="E8096" s="434">
        <v>16</v>
      </c>
      <c r="F8096" s="434">
        <v>10115</v>
      </c>
      <c r="G8096" s="434">
        <v>42000</v>
      </c>
      <c r="H8096" s="434">
        <v>37366</v>
      </c>
      <c r="I8096" s="434">
        <v>199</v>
      </c>
      <c r="J8096" s="434">
        <v>60228</v>
      </c>
      <c r="K8096" s="434">
        <v>2015</v>
      </c>
    </row>
    <row r="8097" spans="1:11" hidden="1" x14ac:dyDescent="0.25">
      <c r="A8097" s="434">
        <v>257665410</v>
      </c>
      <c r="B8097" s="434">
        <v>46614</v>
      </c>
      <c r="C8097" s="434" t="s">
        <v>61</v>
      </c>
      <c r="D8097" s="434" t="s">
        <v>13</v>
      </c>
      <c r="I8097" s="434">
        <v>11</v>
      </c>
      <c r="J8097" s="434">
        <v>0</v>
      </c>
      <c r="K8097" s="434">
        <v>1970</v>
      </c>
    </row>
    <row r="8098" spans="1:11" hidden="1" x14ac:dyDescent="0.25">
      <c r="A8098" s="434">
        <v>257665670</v>
      </c>
      <c r="B8098" s="434">
        <v>483499</v>
      </c>
      <c r="C8098" s="434" t="s">
        <v>61</v>
      </c>
      <c r="D8098" s="434" t="s">
        <v>13</v>
      </c>
      <c r="I8098" s="434">
        <v>15</v>
      </c>
    </row>
    <row r="8099" spans="1:11" x14ac:dyDescent="0.25">
      <c r="A8099" s="434">
        <v>257665700</v>
      </c>
      <c r="B8099" s="434">
        <v>784884</v>
      </c>
      <c r="C8099" s="434" t="s">
        <v>59</v>
      </c>
      <c r="D8099" s="434" t="s">
        <v>13</v>
      </c>
      <c r="I8099" s="434">
        <v>10</v>
      </c>
      <c r="J8099" s="434">
        <v>0</v>
      </c>
      <c r="K8099" s="434">
        <v>1970</v>
      </c>
    </row>
    <row r="8100" spans="1:11" hidden="1" x14ac:dyDescent="0.25">
      <c r="A8100" s="434">
        <v>257666380</v>
      </c>
      <c r="B8100" s="434">
        <v>21303</v>
      </c>
      <c r="C8100" s="434" t="s">
        <v>61</v>
      </c>
      <c r="D8100" s="434" t="s">
        <v>13</v>
      </c>
      <c r="I8100" s="434">
        <v>12</v>
      </c>
      <c r="J8100" s="434">
        <v>0</v>
      </c>
      <c r="K8100" s="434">
        <v>1970</v>
      </c>
    </row>
    <row r="8101" spans="1:11" x14ac:dyDescent="0.25">
      <c r="A8101" s="434">
        <v>257666500</v>
      </c>
      <c r="B8101" s="434">
        <v>504879</v>
      </c>
      <c r="C8101" s="434" t="s">
        <v>59</v>
      </c>
      <c r="D8101" s="434" t="s">
        <v>13</v>
      </c>
      <c r="I8101" s="434">
        <v>15</v>
      </c>
      <c r="J8101" s="434">
        <v>0</v>
      </c>
      <c r="K8101" s="434">
        <v>1970</v>
      </c>
    </row>
    <row r="8102" spans="1:11" hidden="1" x14ac:dyDescent="0.25">
      <c r="A8102" s="434">
        <v>257666720</v>
      </c>
      <c r="B8102" s="434">
        <v>66476</v>
      </c>
      <c r="C8102" s="434" t="s">
        <v>61</v>
      </c>
      <c r="D8102" s="434" t="s">
        <v>13</v>
      </c>
      <c r="I8102" s="434">
        <v>8</v>
      </c>
      <c r="J8102" s="434">
        <v>0</v>
      </c>
      <c r="K8102" s="434">
        <v>1970</v>
      </c>
    </row>
    <row r="8103" spans="1:11" hidden="1" x14ac:dyDescent="0.25">
      <c r="A8103" s="434">
        <v>257666800</v>
      </c>
      <c r="B8103" s="434">
        <v>36510</v>
      </c>
      <c r="C8103" s="434" t="s">
        <v>39</v>
      </c>
      <c r="D8103" s="434" t="s">
        <v>13</v>
      </c>
      <c r="I8103" s="434">
        <v>14</v>
      </c>
      <c r="J8103" s="434">
        <v>0</v>
      </c>
      <c r="K8103" s="434">
        <v>1970</v>
      </c>
    </row>
    <row r="8104" spans="1:11" hidden="1" x14ac:dyDescent="0.25">
      <c r="A8104" s="434">
        <v>257667000</v>
      </c>
      <c r="B8104" s="434">
        <v>16180</v>
      </c>
      <c r="C8104" s="434" t="s">
        <v>20</v>
      </c>
      <c r="D8104" s="434" t="s">
        <v>25</v>
      </c>
      <c r="E8104" s="434">
        <v>14</v>
      </c>
      <c r="F8104" s="434">
        <v>6214</v>
      </c>
      <c r="G8104" s="434">
        <v>16610</v>
      </c>
      <c r="H8104" s="434">
        <v>11935</v>
      </c>
      <c r="I8104" s="434">
        <v>144</v>
      </c>
      <c r="J8104" s="434">
        <v>18491</v>
      </c>
      <c r="K8104" s="434">
        <v>2005</v>
      </c>
    </row>
    <row r="8105" spans="1:11" x14ac:dyDescent="0.25">
      <c r="A8105" s="434">
        <v>257667320</v>
      </c>
      <c r="B8105" s="434">
        <v>94013</v>
      </c>
      <c r="C8105" s="434" t="s">
        <v>59</v>
      </c>
      <c r="D8105" s="434" t="s">
        <v>13</v>
      </c>
      <c r="I8105" s="434">
        <v>10</v>
      </c>
    </row>
    <row r="8106" spans="1:11" x14ac:dyDescent="0.25">
      <c r="A8106" s="434">
        <v>257667440</v>
      </c>
      <c r="B8106" s="434">
        <v>279923</v>
      </c>
      <c r="C8106" s="434" t="s">
        <v>59</v>
      </c>
      <c r="D8106" s="434" t="s">
        <v>13</v>
      </c>
      <c r="I8106" s="434">
        <v>10</v>
      </c>
      <c r="J8106" s="434">
        <v>0</v>
      </c>
      <c r="K8106" s="434">
        <v>1970</v>
      </c>
    </row>
    <row r="8107" spans="1:11" x14ac:dyDescent="0.25">
      <c r="A8107" s="434">
        <v>257667500</v>
      </c>
      <c r="B8107" s="434">
        <v>905310</v>
      </c>
      <c r="C8107" s="434" t="s">
        <v>59</v>
      </c>
      <c r="D8107" s="434" t="s">
        <v>13</v>
      </c>
      <c r="I8107" s="434">
        <v>13</v>
      </c>
      <c r="J8107" s="434">
        <v>0</v>
      </c>
      <c r="K8107" s="434">
        <v>1970</v>
      </c>
    </row>
    <row r="8108" spans="1:11" hidden="1" x14ac:dyDescent="0.25">
      <c r="A8108" s="434">
        <v>257667870</v>
      </c>
      <c r="B8108" s="434">
        <v>35752</v>
      </c>
      <c r="C8108" s="434" t="s">
        <v>61</v>
      </c>
      <c r="D8108" s="434" t="s">
        <v>13</v>
      </c>
      <c r="I8108" s="434">
        <v>6</v>
      </c>
    </row>
    <row r="8109" spans="1:11" hidden="1" x14ac:dyDescent="0.25">
      <c r="A8109" s="434">
        <v>257668000</v>
      </c>
      <c r="B8109" s="434">
        <v>3681494</v>
      </c>
      <c r="C8109" s="434" t="s">
        <v>51</v>
      </c>
      <c r="D8109" s="434" t="s">
        <v>17</v>
      </c>
      <c r="E8109" s="434">
        <v>12</v>
      </c>
      <c r="F8109" s="434">
        <v>610</v>
      </c>
      <c r="G8109" s="434">
        <v>260</v>
      </c>
      <c r="H8109" s="434">
        <v>339</v>
      </c>
      <c r="I8109" s="434">
        <v>37</v>
      </c>
      <c r="J8109" s="434">
        <v>0</v>
      </c>
      <c r="K8109" s="434">
        <v>1970</v>
      </c>
    </row>
    <row r="8110" spans="1:11" x14ac:dyDescent="0.25">
      <c r="A8110" s="434">
        <v>257668500</v>
      </c>
      <c r="B8110" s="434">
        <v>932289</v>
      </c>
      <c r="C8110" s="434" t="s">
        <v>59</v>
      </c>
      <c r="D8110" s="434" t="s">
        <v>13</v>
      </c>
      <c r="I8110" s="434">
        <v>16</v>
      </c>
      <c r="J8110" s="434">
        <v>0</v>
      </c>
      <c r="K8110" s="434">
        <v>1970</v>
      </c>
    </row>
    <row r="8111" spans="1:11" hidden="1" x14ac:dyDescent="0.25">
      <c r="A8111" s="434">
        <v>257669500</v>
      </c>
      <c r="B8111" s="434">
        <v>536296</v>
      </c>
      <c r="C8111" s="434" t="s">
        <v>61</v>
      </c>
      <c r="D8111" s="434" t="s">
        <v>13</v>
      </c>
      <c r="I8111" s="434">
        <v>12</v>
      </c>
      <c r="J8111" s="434">
        <v>0</v>
      </c>
      <c r="K8111" s="434">
        <v>1970</v>
      </c>
    </row>
    <row r="8112" spans="1:11" x14ac:dyDescent="0.25">
      <c r="A8112" s="434">
        <v>257669900</v>
      </c>
      <c r="B8112" s="434">
        <v>72682</v>
      </c>
      <c r="C8112" s="434" t="s">
        <v>59</v>
      </c>
      <c r="D8112" s="434" t="s">
        <v>13</v>
      </c>
      <c r="I8112" s="434">
        <v>7</v>
      </c>
      <c r="J8112" s="434">
        <v>0</v>
      </c>
      <c r="K8112" s="434">
        <v>1970</v>
      </c>
    </row>
    <row r="8113" spans="1:11" hidden="1" x14ac:dyDescent="0.25">
      <c r="A8113" s="434">
        <v>257669980</v>
      </c>
      <c r="B8113" s="434">
        <v>409889</v>
      </c>
      <c r="C8113" s="434" t="s">
        <v>61</v>
      </c>
      <c r="D8113" s="434" t="s">
        <v>13</v>
      </c>
      <c r="I8113" s="434">
        <v>12</v>
      </c>
      <c r="J8113" s="434">
        <v>0</v>
      </c>
      <c r="K8113" s="434">
        <v>1970</v>
      </c>
    </row>
    <row r="8114" spans="1:11" hidden="1" x14ac:dyDescent="0.25">
      <c r="A8114" s="434">
        <v>257670280</v>
      </c>
      <c r="B8114" s="434">
        <v>94257</v>
      </c>
      <c r="C8114" s="434" t="s">
        <v>61</v>
      </c>
      <c r="D8114" s="434" t="s">
        <v>13</v>
      </c>
      <c r="I8114" s="434">
        <v>11</v>
      </c>
      <c r="J8114" s="434">
        <v>0</v>
      </c>
      <c r="K8114" s="434">
        <v>1970</v>
      </c>
    </row>
    <row r="8115" spans="1:11" hidden="1" x14ac:dyDescent="0.25">
      <c r="A8115" s="434">
        <v>257670500</v>
      </c>
      <c r="B8115" s="434">
        <v>379695</v>
      </c>
      <c r="C8115" s="434" t="s">
        <v>61</v>
      </c>
      <c r="D8115" s="434" t="s">
        <v>13</v>
      </c>
      <c r="I8115" s="434">
        <v>12</v>
      </c>
      <c r="J8115" s="434">
        <v>0</v>
      </c>
      <c r="K8115" s="434">
        <v>1970</v>
      </c>
    </row>
    <row r="8116" spans="1:11" x14ac:dyDescent="0.25">
      <c r="A8116" s="434">
        <v>257670600</v>
      </c>
      <c r="B8116" s="434">
        <v>99396</v>
      </c>
      <c r="C8116" s="434" t="s">
        <v>59</v>
      </c>
      <c r="D8116" s="434" t="s">
        <v>13</v>
      </c>
      <c r="I8116" s="434">
        <v>7</v>
      </c>
      <c r="J8116" s="434">
        <v>0</v>
      </c>
      <c r="K8116" s="434">
        <v>1970</v>
      </c>
    </row>
    <row r="8117" spans="1:11" x14ac:dyDescent="0.25">
      <c r="A8117" s="434">
        <v>257670700</v>
      </c>
      <c r="B8117" s="434">
        <v>81508</v>
      </c>
      <c r="C8117" s="434" t="s">
        <v>59</v>
      </c>
      <c r="D8117" s="434" t="s">
        <v>13</v>
      </c>
      <c r="I8117" s="434">
        <v>7</v>
      </c>
      <c r="J8117" s="434">
        <v>0</v>
      </c>
      <c r="K8117" s="434">
        <v>1970</v>
      </c>
    </row>
    <row r="8118" spans="1:11" x14ac:dyDescent="0.25">
      <c r="A8118" s="434">
        <v>257670800</v>
      </c>
      <c r="B8118" s="434">
        <v>73687</v>
      </c>
      <c r="C8118" s="434" t="s">
        <v>59</v>
      </c>
      <c r="D8118" s="434" t="s">
        <v>13</v>
      </c>
      <c r="I8118" s="434">
        <v>8</v>
      </c>
      <c r="J8118" s="434">
        <v>0</v>
      </c>
      <c r="K8118" s="434">
        <v>1970</v>
      </c>
    </row>
    <row r="8119" spans="1:11" x14ac:dyDescent="0.25">
      <c r="A8119" s="434">
        <v>257671500</v>
      </c>
      <c r="B8119" s="434">
        <v>2462245</v>
      </c>
      <c r="C8119" s="434" t="s">
        <v>59</v>
      </c>
      <c r="D8119" s="434" t="s">
        <v>13</v>
      </c>
      <c r="I8119" s="434">
        <v>15</v>
      </c>
    </row>
    <row r="8120" spans="1:11" x14ac:dyDescent="0.25">
      <c r="A8120" s="434">
        <v>257671550</v>
      </c>
      <c r="B8120" s="434">
        <v>38845</v>
      </c>
      <c r="C8120" s="434" t="s">
        <v>59</v>
      </c>
      <c r="D8120" s="434" t="s">
        <v>13</v>
      </c>
      <c r="I8120" s="434">
        <v>10</v>
      </c>
      <c r="J8120" s="434">
        <v>0</v>
      </c>
      <c r="K8120" s="434">
        <v>1970</v>
      </c>
    </row>
    <row r="8121" spans="1:11" hidden="1" x14ac:dyDescent="0.25">
      <c r="A8121" s="434">
        <v>257671900</v>
      </c>
      <c r="B8121" s="434">
        <v>2092910</v>
      </c>
      <c r="C8121" s="434" t="s">
        <v>56</v>
      </c>
      <c r="D8121" s="434" t="s">
        <v>13</v>
      </c>
      <c r="I8121" s="434">
        <v>15</v>
      </c>
    </row>
    <row r="8122" spans="1:11" hidden="1" x14ac:dyDescent="0.25">
      <c r="A8122" s="434">
        <v>257672230</v>
      </c>
      <c r="B8122" s="434">
        <v>124699</v>
      </c>
      <c r="C8122" s="434" t="s">
        <v>61</v>
      </c>
      <c r="D8122" s="434" t="s">
        <v>13</v>
      </c>
      <c r="I8122" s="434">
        <v>3</v>
      </c>
      <c r="J8122" s="434">
        <v>0</v>
      </c>
      <c r="K8122" s="434">
        <v>1970</v>
      </c>
    </row>
    <row r="8123" spans="1:11" x14ac:dyDescent="0.25">
      <c r="A8123" s="434">
        <v>257672800</v>
      </c>
      <c r="B8123" s="434">
        <v>124833</v>
      </c>
      <c r="C8123" s="434" t="s">
        <v>59</v>
      </c>
      <c r="D8123" s="434" t="s">
        <v>13</v>
      </c>
      <c r="I8123" s="434">
        <v>7</v>
      </c>
      <c r="J8123" s="434">
        <v>0</v>
      </c>
      <c r="K8123" s="434">
        <v>1970</v>
      </c>
    </row>
    <row r="8124" spans="1:11" hidden="1" x14ac:dyDescent="0.25">
      <c r="A8124" s="434">
        <v>257673370</v>
      </c>
      <c r="B8124" s="434">
        <v>41680</v>
      </c>
      <c r="C8124" s="434" t="s">
        <v>61</v>
      </c>
      <c r="D8124" s="434" t="s">
        <v>13</v>
      </c>
      <c r="I8124" s="434">
        <v>9</v>
      </c>
      <c r="J8124" s="434">
        <v>0</v>
      </c>
      <c r="K8124" s="434">
        <v>1970</v>
      </c>
    </row>
    <row r="8125" spans="1:11" hidden="1" x14ac:dyDescent="0.25">
      <c r="A8125" s="434">
        <v>257673500</v>
      </c>
      <c r="B8125" s="434">
        <v>694501</v>
      </c>
      <c r="C8125" s="434" t="s">
        <v>56</v>
      </c>
      <c r="D8125" s="434" t="s">
        <v>13</v>
      </c>
      <c r="I8125" s="434">
        <v>14</v>
      </c>
    </row>
    <row r="8126" spans="1:11" hidden="1" x14ac:dyDescent="0.25">
      <c r="A8126" s="434">
        <v>257673670</v>
      </c>
      <c r="B8126" s="434">
        <v>31118</v>
      </c>
      <c r="C8126" s="434" t="s">
        <v>61</v>
      </c>
      <c r="D8126" s="434" t="s">
        <v>13</v>
      </c>
      <c r="I8126" s="434">
        <v>12</v>
      </c>
      <c r="J8126" s="434">
        <v>0</v>
      </c>
      <c r="K8126" s="434">
        <v>1970</v>
      </c>
    </row>
    <row r="8127" spans="1:11" hidden="1" x14ac:dyDescent="0.25">
      <c r="A8127" s="434">
        <v>257674160</v>
      </c>
      <c r="B8127" s="434">
        <v>47770</v>
      </c>
      <c r="C8127" s="434" t="s">
        <v>61</v>
      </c>
      <c r="D8127" s="434" t="s">
        <v>13</v>
      </c>
      <c r="I8127" s="434">
        <v>11</v>
      </c>
      <c r="J8127" s="434">
        <v>0</v>
      </c>
      <c r="K8127" s="434">
        <v>1970</v>
      </c>
    </row>
    <row r="8128" spans="1:11" hidden="1" x14ac:dyDescent="0.25">
      <c r="A8128" s="434">
        <v>257674490</v>
      </c>
      <c r="B8128" s="434">
        <v>62525</v>
      </c>
      <c r="C8128" s="434" t="s">
        <v>61</v>
      </c>
      <c r="D8128" s="434" t="s">
        <v>13</v>
      </c>
      <c r="I8128" s="434">
        <v>14</v>
      </c>
      <c r="J8128" s="434">
        <v>0</v>
      </c>
      <c r="K8128" s="434">
        <v>1970</v>
      </c>
    </row>
    <row r="8129" spans="1:11" hidden="1" x14ac:dyDescent="0.25">
      <c r="A8129" s="434">
        <v>257674600</v>
      </c>
      <c r="B8129" s="434">
        <v>2445208</v>
      </c>
      <c r="C8129" s="434" t="s">
        <v>56</v>
      </c>
      <c r="D8129" s="434" t="s">
        <v>13</v>
      </c>
      <c r="I8129" s="434">
        <v>15</v>
      </c>
      <c r="J8129" s="434">
        <v>0</v>
      </c>
      <c r="K8129" s="434">
        <v>1970</v>
      </c>
    </row>
    <row r="8130" spans="1:11" hidden="1" x14ac:dyDescent="0.25">
      <c r="A8130" s="434">
        <v>257674680</v>
      </c>
      <c r="B8130" s="434">
        <v>4808</v>
      </c>
      <c r="C8130" s="434" t="s">
        <v>61</v>
      </c>
      <c r="D8130" s="434" t="s">
        <v>13</v>
      </c>
      <c r="I8130" s="434">
        <v>10</v>
      </c>
    </row>
    <row r="8131" spans="1:11" x14ac:dyDescent="0.25">
      <c r="A8131" s="434">
        <v>257675500</v>
      </c>
      <c r="B8131" s="434">
        <v>924633</v>
      </c>
      <c r="C8131" s="434" t="s">
        <v>59</v>
      </c>
      <c r="D8131" s="434" t="s">
        <v>13</v>
      </c>
      <c r="I8131" s="434">
        <v>15</v>
      </c>
      <c r="J8131" s="434">
        <v>0</v>
      </c>
      <c r="K8131" s="434">
        <v>1970</v>
      </c>
    </row>
    <row r="8132" spans="1:11" hidden="1" x14ac:dyDescent="0.25">
      <c r="A8132" s="434">
        <v>257675780</v>
      </c>
      <c r="B8132" s="434">
        <v>27590</v>
      </c>
      <c r="C8132" s="434" t="s">
        <v>61</v>
      </c>
      <c r="D8132" s="434" t="s">
        <v>13</v>
      </c>
      <c r="I8132" s="434">
        <v>11</v>
      </c>
      <c r="J8132" s="434">
        <v>0</v>
      </c>
      <c r="K8132" s="434">
        <v>1970</v>
      </c>
    </row>
    <row r="8133" spans="1:11" hidden="1" x14ac:dyDescent="0.25">
      <c r="A8133" s="434">
        <v>257675800</v>
      </c>
      <c r="B8133" s="434">
        <v>2694045</v>
      </c>
      <c r="C8133" s="434" t="s">
        <v>61</v>
      </c>
      <c r="D8133" s="434" t="s">
        <v>13</v>
      </c>
      <c r="I8133" s="434">
        <v>15</v>
      </c>
    </row>
    <row r="8134" spans="1:11" hidden="1" x14ac:dyDescent="0.25">
      <c r="A8134" s="434">
        <v>257676070</v>
      </c>
      <c r="B8134" s="434">
        <v>277615</v>
      </c>
      <c r="C8134" s="434" t="s">
        <v>61</v>
      </c>
      <c r="D8134" s="434" t="s">
        <v>13</v>
      </c>
      <c r="I8134" s="434">
        <v>12</v>
      </c>
      <c r="J8134" s="434">
        <v>0</v>
      </c>
      <c r="K8134" s="434">
        <v>1970</v>
      </c>
    </row>
    <row r="8135" spans="1:11" hidden="1" x14ac:dyDescent="0.25">
      <c r="A8135" s="434">
        <v>257676380</v>
      </c>
      <c r="B8135" s="434">
        <v>27517</v>
      </c>
      <c r="C8135" s="434" t="s">
        <v>61</v>
      </c>
      <c r="D8135" s="434" t="s">
        <v>13</v>
      </c>
      <c r="I8135" s="434">
        <v>12</v>
      </c>
      <c r="J8135" s="434">
        <v>0</v>
      </c>
      <c r="K8135" s="434">
        <v>1970</v>
      </c>
    </row>
    <row r="8136" spans="1:11" hidden="1" x14ac:dyDescent="0.25">
      <c r="A8136" s="434">
        <v>257676600</v>
      </c>
      <c r="B8136" s="434">
        <v>335759</v>
      </c>
      <c r="C8136" s="434" t="s">
        <v>39</v>
      </c>
      <c r="D8136" s="434" t="s">
        <v>13</v>
      </c>
      <c r="I8136" s="434">
        <v>14</v>
      </c>
      <c r="J8136" s="434">
        <v>0</v>
      </c>
      <c r="K8136" s="434">
        <v>1970</v>
      </c>
    </row>
    <row r="8137" spans="1:11" hidden="1" x14ac:dyDescent="0.25">
      <c r="A8137" s="434">
        <v>257676970</v>
      </c>
      <c r="B8137" s="434">
        <v>473154</v>
      </c>
      <c r="C8137" s="434" t="s">
        <v>61</v>
      </c>
      <c r="D8137" s="434" t="s">
        <v>13</v>
      </c>
      <c r="I8137" s="434">
        <v>16</v>
      </c>
    </row>
    <row r="8138" spans="1:11" x14ac:dyDescent="0.25">
      <c r="A8138" s="434">
        <v>257677600</v>
      </c>
      <c r="B8138" s="434">
        <v>397566</v>
      </c>
      <c r="C8138" s="434" t="s">
        <v>59</v>
      </c>
      <c r="D8138" s="434" t="s">
        <v>13</v>
      </c>
      <c r="I8138" s="434">
        <v>10</v>
      </c>
      <c r="J8138" s="434">
        <v>0</v>
      </c>
      <c r="K8138" s="434">
        <v>1970</v>
      </c>
    </row>
    <row r="8139" spans="1:11" hidden="1" x14ac:dyDescent="0.25">
      <c r="A8139" s="434">
        <v>257677610</v>
      </c>
      <c r="B8139" s="434">
        <v>53291</v>
      </c>
      <c r="C8139" s="434" t="s">
        <v>61</v>
      </c>
      <c r="D8139" s="434" t="s">
        <v>13</v>
      </c>
      <c r="I8139" s="434">
        <v>12</v>
      </c>
      <c r="J8139" s="434">
        <v>0</v>
      </c>
      <c r="K8139" s="434">
        <v>1970</v>
      </c>
    </row>
    <row r="8140" spans="1:11" hidden="1" x14ac:dyDescent="0.25">
      <c r="A8140" s="434">
        <v>257677700</v>
      </c>
      <c r="B8140" s="434">
        <v>344522</v>
      </c>
      <c r="C8140" s="434" t="s">
        <v>61</v>
      </c>
      <c r="D8140" s="434" t="s">
        <v>13</v>
      </c>
      <c r="I8140" s="434">
        <v>15</v>
      </c>
    </row>
    <row r="8141" spans="1:11" hidden="1" x14ac:dyDescent="0.25">
      <c r="A8141" s="434">
        <v>257677900</v>
      </c>
      <c r="B8141" s="434">
        <v>1254353</v>
      </c>
      <c r="C8141" s="434" t="s">
        <v>56</v>
      </c>
      <c r="D8141" s="434" t="s">
        <v>13</v>
      </c>
      <c r="I8141" s="434">
        <v>13</v>
      </c>
    </row>
    <row r="8142" spans="1:11" hidden="1" x14ac:dyDescent="0.25">
      <c r="A8142" s="434">
        <v>257678120</v>
      </c>
      <c r="B8142" s="434">
        <v>13387</v>
      </c>
      <c r="C8142" s="434" t="s">
        <v>61</v>
      </c>
      <c r="D8142" s="434" t="s">
        <v>13</v>
      </c>
      <c r="I8142" s="434">
        <v>11</v>
      </c>
    </row>
    <row r="8143" spans="1:11" hidden="1" x14ac:dyDescent="0.25">
      <c r="A8143" s="434">
        <v>257678240</v>
      </c>
      <c r="B8143" s="434">
        <v>20204</v>
      </c>
      <c r="C8143" s="434" t="s">
        <v>61</v>
      </c>
      <c r="D8143" s="434" t="s">
        <v>13</v>
      </c>
      <c r="I8143" s="434">
        <v>11</v>
      </c>
      <c r="J8143" s="434">
        <v>0</v>
      </c>
      <c r="K8143" s="434">
        <v>1970</v>
      </c>
    </row>
    <row r="8144" spans="1:11" x14ac:dyDescent="0.25">
      <c r="A8144" s="434">
        <v>257678500</v>
      </c>
      <c r="B8144" s="434">
        <v>2256738</v>
      </c>
      <c r="C8144" s="434" t="s">
        <v>59</v>
      </c>
      <c r="D8144" s="434" t="s">
        <v>13</v>
      </c>
      <c r="I8144" s="434">
        <v>22</v>
      </c>
      <c r="J8144" s="434">
        <v>0</v>
      </c>
      <c r="K8144" s="434">
        <v>1970</v>
      </c>
    </row>
    <row r="8145" spans="1:11" hidden="1" x14ac:dyDescent="0.25">
      <c r="A8145" s="434">
        <v>257678700</v>
      </c>
      <c r="B8145" s="434">
        <v>62257</v>
      </c>
      <c r="C8145" s="434" t="s">
        <v>61</v>
      </c>
      <c r="D8145" s="434" t="s">
        <v>13</v>
      </c>
      <c r="I8145" s="434">
        <v>10</v>
      </c>
    </row>
    <row r="8146" spans="1:11" hidden="1" x14ac:dyDescent="0.25">
      <c r="A8146" s="434">
        <v>257678790</v>
      </c>
      <c r="B8146" s="434">
        <v>6621</v>
      </c>
      <c r="C8146" s="434" t="s">
        <v>61</v>
      </c>
      <c r="D8146" s="434" t="s">
        <v>13</v>
      </c>
      <c r="I8146" s="434">
        <v>12</v>
      </c>
      <c r="J8146" s="434">
        <v>0</v>
      </c>
      <c r="K8146" s="434">
        <v>1970</v>
      </c>
    </row>
    <row r="8147" spans="1:11" hidden="1" x14ac:dyDescent="0.25">
      <c r="A8147" s="434">
        <v>257678880</v>
      </c>
      <c r="B8147" s="434">
        <v>30265</v>
      </c>
      <c r="C8147" s="434" t="s">
        <v>61</v>
      </c>
      <c r="D8147" s="434" t="s">
        <v>13</v>
      </c>
      <c r="I8147" s="434">
        <v>12</v>
      </c>
      <c r="J8147" s="434">
        <v>0</v>
      </c>
      <c r="K8147" s="434">
        <v>1970</v>
      </c>
    </row>
    <row r="8148" spans="1:11" hidden="1" x14ac:dyDescent="0.25">
      <c r="A8148" s="434">
        <v>257679000</v>
      </c>
      <c r="B8148" s="434">
        <v>14296</v>
      </c>
      <c r="C8148" s="434" t="s">
        <v>46</v>
      </c>
      <c r="D8148" s="434" t="s">
        <v>22</v>
      </c>
      <c r="G8148" s="434">
        <v>4150</v>
      </c>
      <c r="H8148" s="434">
        <v>3350</v>
      </c>
      <c r="I8148" s="434">
        <v>86.65</v>
      </c>
    </row>
    <row r="8149" spans="1:11" hidden="1" x14ac:dyDescent="0.25">
      <c r="A8149" s="434">
        <v>257679260</v>
      </c>
      <c r="B8149" s="434">
        <v>10307</v>
      </c>
      <c r="C8149" s="434" t="s">
        <v>61</v>
      </c>
      <c r="D8149" s="434" t="s">
        <v>13</v>
      </c>
      <c r="I8149" s="434">
        <v>12</v>
      </c>
      <c r="J8149" s="434">
        <v>0</v>
      </c>
      <c r="K8149" s="434">
        <v>1970</v>
      </c>
    </row>
    <row r="8150" spans="1:11" x14ac:dyDescent="0.25">
      <c r="A8150" s="434">
        <v>257679500</v>
      </c>
      <c r="B8150" s="434">
        <v>486125</v>
      </c>
      <c r="C8150" s="434" t="s">
        <v>59</v>
      </c>
      <c r="D8150" s="434" t="s">
        <v>13</v>
      </c>
      <c r="I8150" s="434">
        <v>10</v>
      </c>
      <c r="J8150" s="434">
        <v>0</v>
      </c>
      <c r="K8150" s="434">
        <v>1970</v>
      </c>
    </row>
    <row r="8151" spans="1:11" hidden="1" x14ac:dyDescent="0.25">
      <c r="A8151" s="434">
        <v>257679610</v>
      </c>
      <c r="B8151" s="434">
        <v>11300</v>
      </c>
      <c r="C8151" s="434" t="s">
        <v>61</v>
      </c>
      <c r="D8151" s="434" t="s">
        <v>13</v>
      </c>
      <c r="I8151" s="434">
        <v>7</v>
      </c>
    </row>
    <row r="8152" spans="1:11" hidden="1" x14ac:dyDescent="0.25">
      <c r="A8152" s="434">
        <v>257679780</v>
      </c>
      <c r="B8152" s="434">
        <v>7121</v>
      </c>
      <c r="C8152" s="434" t="s">
        <v>61</v>
      </c>
      <c r="D8152" s="434" t="s">
        <v>13</v>
      </c>
      <c r="I8152" s="434">
        <v>12</v>
      </c>
      <c r="J8152" s="434">
        <v>0</v>
      </c>
      <c r="K8152" s="434">
        <v>1970</v>
      </c>
    </row>
    <row r="8153" spans="1:11" hidden="1" x14ac:dyDescent="0.25">
      <c r="A8153" s="434">
        <v>257679870</v>
      </c>
      <c r="B8153" s="434">
        <v>241848</v>
      </c>
      <c r="C8153" s="434" t="s">
        <v>61</v>
      </c>
      <c r="D8153" s="434" t="s">
        <v>13</v>
      </c>
      <c r="I8153" s="434">
        <v>12</v>
      </c>
      <c r="J8153" s="434">
        <v>0</v>
      </c>
      <c r="K8153" s="434">
        <v>1970</v>
      </c>
    </row>
    <row r="8154" spans="1:11" hidden="1" x14ac:dyDescent="0.25">
      <c r="A8154" s="434">
        <v>257680140</v>
      </c>
      <c r="B8154" s="434">
        <v>75391</v>
      </c>
      <c r="C8154" s="434" t="s">
        <v>61</v>
      </c>
      <c r="D8154" s="434" t="s">
        <v>13</v>
      </c>
      <c r="I8154" s="434">
        <v>12</v>
      </c>
      <c r="J8154" s="434">
        <v>0</v>
      </c>
      <c r="K8154" s="434">
        <v>1970</v>
      </c>
    </row>
    <row r="8155" spans="1:11" hidden="1" x14ac:dyDescent="0.25">
      <c r="A8155" s="434">
        <v>257680600</v>
      </c>
      <c r="B8155" s="434">
        <v>662340</v>
      </c>
      <c r="C8155" s="434" t="s">
        <v>61</v>
      </c>
      <c r="D8155" s="434" t="s">
        <v>13</v>
      </c>
      <c r="I8155" s="434">
        <v>11</v>
      </c>
      <c r="J8155" s="434">
        <v>0</v>
      </c>
      <c r="K8155" s="434">
        <v>1970</v>
      </c>
    </row>
    <row r="8156" spans="1:11" x14ac:dyDescent="0.25">
      <c r="A8156" s="434">
        <v>257680700</v>
      </c>
      <c r="B8156" s="434">
        <v>460916</v>
      </c>
      <c r="C8156" s="434" t="s">
        <v>59</v>
      </c>
      <c r="D8156" s="434" t="s">
        <v>13</v>
      </c>
      <c r="I8156" s="434">
        <v>11</v>
      </c>
    </row>
    <row r="8157" spans="1:11" hidden="1" x14ac:dyDescent="0.25">
      <c r="A8157" s="434">
        <v>257680830</v>
      </c>
      <c r="B8157" s="434">
        <v>40292</v>
      </c>
      <c r="C8157" s="434" t="s">
        <v>61</v>
      </c>
      <c r="D8157" s="434" t="s">
        <v>13</v>
      </c>
      <c r="I8157" s="434">
        <v>18</v>
      </c>
    </row>
    <row r="8158" spans="1:11" x14ac:dyDescent="0.25">
      <c r="A8158" s="434">
        <v>257681500</v>
      </c>
      <c r="B8158" s="434">
        <v>3244900</v>
      </c>
      <c r="C8158" s="434" t="s">
        <v>59</v>
      </c>
      <c r="D8158" s="434" t="s">
        <v>13</v>
      </c>
      <c r="I8158" s="434">
        <v>18</v>
      </c>
      <c r="J8158" s="434">
        <v>0</v>
      </c>
      <c r="K8158" s="434">
        <v>1970</v>
      </c>
    </row>
    <row r="8159" spans="1:11" x14ac:dyDescent="0.25">
      <c r="A8159" s="434">
        <v>257681800</v>
      </c>
      <c r="B8159" s="434">
        <v>63932</v>
      </c>
      <c r="C8159" s="434" t="s">
        <v>59</v>
      </c>
      <c r="D8159" s="434" t="s">
        <v>13</v>
      </c>
      <c r="I8159" s="434">
        <v>5</v>
      </c>
      <c r="J8159" s="434">
        <v>0</v>
      </c>
      <c r="K8159" s="434">
        <v>1970</v>
      </c>
    </row>
    <row r="8160" spans="1:11" hidden="1" x14ac:dyDescent="0.25">
      <c r="A8160" s="434">
        <v>257681890</v>
      </c>
      <c r="B8160" s="434">
        <v>51047</v>
      </c>
      <c r="C8160" s="434" t="s">
        <v>61</v>
      </c>
      <c r="D8160" s="434" t="s">
        <v>13</v>
      </c>
      <c r="I8160" s="434">
        <v>11</v>
      </c>
      <c r="J8160" s="434">
        <v>0</v>
      </c>
      <c r="K8160" s="434">
        <v>1970</v>
      </c>
    </row>
    <row r="8161" spans="1:11" hidden="1" x14ac:dyDescent="0.25">
      <c r="A8161" s="434">
        <v>257681900</v>
      </c>
      <c r="B8161" s="434">
        <v>780399</v>
      </c>
      <c r="C8161" s="434" t="s">
        <v>56</v>
      </c>
      <c r="D8161" s="434" t="s">
        <v>13</v>
      </c>
      <c r="I8161" s="434">
        <v>15</v>
      </c>
      <c r="J8161" s="434">
        <v>0</v>
      </c>
      <c r="K8161" s="434">
        <v>1970</v>
      </c>
    </row>
    <row r="8162" spans="1:11" hidden="1" x14ac:dyDescent="0.25">
      <c r="A8162" s="434">
        <v>257682180</v>
      </c>
      <c r="B8162" s="434">
        <v>13902</v>
      </c>
      <c r="C8162" s="434" t="s">
        <v>61</v>
      </c>
      <c r="D8162" s="434" t="s">
        <v>13</v>
      </c>
      <c r="I8162" s="434">
        <v>12</v>
      </c>
      <c r="J8162" s="434">
        <v>0</v>
      </c>
      <c r="K8162" s="434">
        <v>1970</v>
      </c>
    </row>
    <row r="8163" spans="1:11" x14ac:dyDescent="0.25">
      <c r="A8163" s="434">
        <v>257682280</v>
      </c>
      <c r="B8163" s="434">
        <v>362300</v>
      </c>
      <c r="C8163" s="434" t="s">
        <v>59</v>
      </c>
      <c r="D8163" s="434" t="s">
        <v>13</v>
      </c>
      <c r="I8163" s="434">
        <v>11</v>
      </c>
      <c r="J8163" s="434">
        <v>0</v>
      </c>
      <c r="K8163" s="434">
        <v>1970</v>
      </c>
    </row>
    <row r="8164" spans="1:11" hidden="1" x14ac:dyDescent="0.25">
      <c r="A8164" s="434">
        <v>257682700</v>
      </c>
      <c r="B8164" s="434">
        <v>44659</v>
      </c>
      <c r="C8164" s="434" t="s">
        <v>56</v>
      </c>
      <c r="D8164" s="434" t="s">
        <v>13</v>
      </c>
      <c r="I8164" s="434">
        <v>11</v>
      </c>
    </row>
    <row r="8165" spans="1:11" hidden="1" x14ac:dyDescent="0.25">
      <c r="A8165" s="434">
        <v>257682800</v>
      </c>
      <c r="B8165" s="434">
        <v>144424</v>
      </c>
      <c r="C8165" s="434" t="s">
        <v>61</v>
      </c>
      <c r="D8165" s="434" t="s">
        <v>13</v>
      </c>
      <c r="I8165" s="434">
        <v>9</v>
      </c>
    </row>
    <row r="8166" spans="1:11" hidden="1" x14ac:dyDescent="0.25">
      <c r="A8166" s="434">
        <v>257683090</v>
      </c>
      <c r="B8166" s="434">
        <v>3309</v>
      </c>
      <c r="C8166" s="434" t="s">
        <v>61</v>
      </c>
      <c r="D8166" s="434" t="s">
        <v>13</v>
      </c>
      <c r="I8166" s="434">
        <v>12</v>
      </c>
      <c r="J8166" s="434">
        <v>0</v>
      </c>
      <c r="K8166" s="434">
        <v>1970</v>
      </c>
    </row>
    <row r="8167" spans="1:11" hidden="1" x14ac:dyDescent="0.25">
      <c r="A8167" s="434">
        <v>257683380</v>
      </c>
      <c r="B8167" s="434">
        <v>116127</v>
      </c>
      <c r="C8167" s="434" t="s">
        <v>61</v>
      </c>
      <c r="D8167" s="434" t="s">
        <v>13</v>
      </c>
      <c r="I8167" s="434">
        <v>11</v>
      </c>
      <c r="J8167" s="434">
        <v>0</v>
      </c>
      <c r="K8167" s="434">
        <v>1970</v>
      </c>
    </row>
    <row r="8168" spans="1:11" hidden="1" x14ac:dyDescent="0.25">
      <c r="A8168" s="434">
        <v>257683390</v>
      </c>
      <c r="B8168" s="434">
        <v>110375</v>
      </c>
      <c r="C8168" s="434" t="s">
        <v>61</v>
      </c>
      <c r="D8168" s="434" t="s">
        <v>13</v>
      </c>
      <c r="I8168" s="434">
        <v>13</v>
      </c>
      <c r="J8168" s="434">
        <v>0</v>
      </c>
      <c r="K8168" s="434">
        <v>1970</v>
      </c>
    </row>
    <row r="8169" spans="1:11" hidden="1" x14ac:dyDescent="0.25">
      <c r="A8169" s="434">
        <v>257683600</v>
      </c>
      <c r="B8169" s="434">
        <v>2315935</v>
      </c>
      <c r="C8169" s="434" t="s">
        <v>56</v>
      </c>
      <c r="D8169" s="434" t="s">
        <v>13</v>
      </c>
      <c r="E8169" s="434">
        <v>0</v>
      </c>
      <c r="F8169" s="434">
        <v>748</v>
      </c>
      <c r="G8169" s="434">
        <v>0</v>
      </c>
      <c r="H8169" s="434">
        <v>172</v>
      </c>
      <c r="I8169" s="434">
        <v>19.95</v>
      </c>
      <c r="J8169" s="434">
        <v>0</v>
      </c>
      <c r="K8169" s="434">
        <v>1970</v>
      </c>
    </row>
    <row r="8170" spans="1:11" hidden="1" x14ac:dyDescent="0.25">
      <c r="A8170" s="434">
        <v>257683800</v>
      </c>
      <c r="B8170" s="434">
        <v>2108274</v>
      </c>
      <c r="C8170" s="434" t="s">
        <v>39</v>
      </c>
      <c r="D8170" s="434" t="s">
        <v>13</v>
      </c>
      <c r="I8170" s="434">
        <v>11</v>
      </c>
      <c r="J8170" s="434">
        <v>0</v>
      </c>
      <c r="K8170" s="434">
        <v>1970</v>
      </c>
    </row>
    <row r="8171" spans="1:11" hidden="1" x14ac:dyDescent="0.25">
      <c r="A8171" s="434">
        <v>257684000</v>
      </c>
      <c r="B8171" s="434">
        <v>2605277</v>
      </c>
      <c r="C8171" s="434" t="s">
        <v>20</v>
      </c>
      <c r="D8171" s="434" t="s">
        <v>22</v>
      </c>
      <c r="E8171" s="434">
        <v>11.5</v>
      </c>
      <c r="F8171" s="434">
        <v>3240</v>
      </c>
      <c r="G8171" s="434">
        <v>4447</v>
      </c>
      <c r="H8171" s="434">
        <v>3859</v>
      </c>
      <c r="I8171" s="434">
        <v>95.15</v>
      </c>
      <c r="J8171" s="434">
        <v>4510</v>
      </c>
      <c r="K8171" s="434">
        <v>2007</v>
      </c>
    </row>
    <row r="8172" spans="1:11" hidden="1" x14ac:dyDescent="0.25">
      <c r="A8172" s="434">
        <v>257684700</v>
      </c>
      <c r="B8172" s="434">
        <v>1978859</v>
      </c>
      <c r="C8172" s="434" t="s">
        <v>39</v>
      </c>
      <c r="D8172" s="434" t="s">
        <v>17</v>
      </c>
      <c r="E8172" s="434">
        <v>35</v>
      </c>
      <c r="F8172" s="434">
        <v>2880</v>
      </c>
      <c r="G8172" s="434">
        <v>32</v>
      </c>
      <c r="H8172" s="434">
        <v>492</v>
      </c>
      <c r="I8172" s="434">
        <v>40.799999999999997</v>
      </c>
      <c r="J8172" s="434">
        <v>0</v>
      </c>
      <c r="K8172" s="434">
        <v>2014</v>
      </c>
    </row>
    <row r="8173" spans="1:11" hidden="1" x14ac:dyDescent="0.25">
      <c r="A8173" s="434">
        <v>257685500</v>
      </c>
      <c r="B8173" s="434">
        <v>10955</v>
      </c>
      <c r="C8173" s="434" t="s">
        <v>61</v>
      </c>
      <c r="D8173" s="434" t="s">
        <v>13</v>
      </c>
      <c r="I8173" s="434">
        <v>12</v>
      </c>
      <c r="J8173" s="434">
        <v>0</v>
      </c>
      <c r="K8173" s="434">
        <v>1970</v>
      </c>
    </row>
    <row r="8174" spans="1:11" x14ac:dyDescent="0.25">
      <c r="A8174" s="434">
        <v>257685800</v>
      </c>
      <c r="B8174" s="434">
        <v>1501183</v>
      </c>
      <c r="C8174" s="434" t="s">
        <v>59</v>
      </c>
      <c r="D8174" s="434" t="s">
        <v>22</v>
      </c>
      <c r="E8174" s="434">
        <v>0</v>
      </c>
      <c r="F8174" s="434">
        <v>4000</v>
      </c>
      <c r="G8174" s="434">
        <v>1500</v>
      </c>
      <c r="H8174" s="434">
        <v>2906</v>
      </c>
      <c r="I8174" s="434">
        <v>74.8</v>
      </c>
      <c r="J8174" s="434">
        <v>0</v>
      </c>
      <c r="K8174" s="434">
        <v>1970</v>
      </c>
    </row>
    <row r="8175" spans="1:11" hidden="1" x14ac:dyDescent="0.25">
      <c r="A8175" s="434">
        <v>257685980</v>
      </c>
      <c r="B8175" s="434">
        <v>43492</v>
      </c>
      <c r="C8175" s="434" t="s">
        <v>61</v>
      </c>
      <c r="D8175" s="434" t="s">
        <v>13</v>
      </c>
      <c r="I8175" s="434">
        <v>11</v>
      </c>
      <c r="J8175" s="434">
        <v>0</v>
      </c>
      <c r="K8175" s="434">
        <v>1970</v>
      </c>
    </row>
    <row r="8176" spans="1:11" hidden="1" x14ac:dyDescent="0.25">
      <c r="A8176" s="434">
        <v>257686490</v>
      </c>
      <c r="B8176" s="434">
        <v>519400</v>
      </c>
      <c r="C8176" s="434" t="s">
        <v>61</v>
      </c>
      <c r="D8176" s="434" t="s">
        <v>13</v>
      </c>
      <c r="I8176" s="434">
        <v>12</v>
      </c>
      <c r="J8176" s="434">
        <v>0</v>
      </c>
      <c r="K8176" s="434">
        <v>1970</v>
      </c>
    </row>
    <row r="8177" spans="1:11" hidden="1" x14ac:dyDescent="0.25">
      <c r="A8177" s="434">
        <v>257686970</v>
      </c>
      <c r="B8177" s="434">
        <v>34985</v>
      </c>
      <c r="C8177" s="434" t="s">
        <v>61</v>
      </c>
      <c r="D8177" s="434" t="s">
        <v>13</v>
      </c>
      <c r="I8177" s="434">
        <v>9</v>
      </c>
      <c r="J8177" s="434">
        <v>0</v>
      </c>
      <c r="K8177" s="434">
        <v>1970</v>
      </c>
    </row>
    <row r="8178" spans="1:11" hidden="1" x14ac:dyDescent="0.25">
      <c r="A8178" s="434">
        <v>257687000</v>
      </c>
      <c r="B8178" s="434">
        <v>1062429</v>
      </c>
      <c r="C8178" s="434" t="s">
        <v>16</v>
      </c>
      <c r="D8178" s="434" t="s">
        <v>17</v>
      </c>
      <c r="E8178" s="434">
        <v>17</v>
      </c>
      <c r="F8178" s="434">
        <v>4920</v>
      </c>
      <c r="G8178" s="434">
        <v>1200</v>
      </c>
      <c r="H8178" s="434">
        <v>2302</v>
      </c>
      <c r="I8178" s="434">
        <v>70</v>
      </c>
      <c r="J8178" s="434">
        <v>0</v>
      </c>
      <c r="K8178" s="434">
        <v>1970</v>
      </c>
    </row>
    <row r="8179" spans="1:11" hidden="1" x14ac:dyDescent="0.25">
      <c r="A8179" s="434">
        <v>257687590</v>
      </c>
      <c r="B8179" s="434">
        <v>71326</v>
      </c>
      <c r="C8179" s="434" t="s">
        <v>61</v>
      </c>
      <c r="D8179" s="434" t="s">
        <v>13</v>
      </c>
      <c r="I8179" s="434">
        <v>12</v>
      </c>
      <c r="J8179" s="434">
        <v>0</v>
      </c>
      <c r="K8179" s="434">
        <v>1970</v>
      </c>
    </row>
    <row r="8180" spans="1:11" hidden="1" x14ac:dyDescent="0.25">
      <c r="A8180" s="434">
        <v>257687600</v>
      </c>
      <c r="B8180" s="434">
        <v>755765</v>
      </c>
      <c r="C8180" s="434" t="s">
        <v>56</v>
      </c>
      <c r="D8180" s="434" t="s">
        <v>13</v>
      </c>
      <c r="I8180" s="434">
        <v>15</v>
      </c>
    </row>
    <row r="8181" spans="1:11" hidden="1" x14ac:dyDescent="0.25">
      <c r="A8181" s="434">
        <v>257687700</v>
      </c>
      <c r="B8181" s="434">
        <v>688766</v>
      </c>
      <c r="C8181" s="434" t="s">
        <v>56</v>
      </c>
      <c r="D8181" s="434" t="s">
        <v>13</v>
      </c>
      <c r="I8181" s="434">
        <v>15</v>
      </c>
    </row>
    <row r="8182" spans="1:11" x14ac:dyDescent="0.25">
      <c r="A8182" s="434">
        <v>257687800</v>
      </c>
      <c r="B8182" s="434">
        <v>657051</v>
      </c>
      <c r="C8182" s="434" t="s">
        <v>59</v>
      </c>
      <c r="D8182" s="434" t="s">
        <v>17</v>
      </c>
      <c r="I8182" s="434">
        <v>35</v>
      </c>
    </row>
    <row r="8183" spans="1:11" hidden="1" x14ac:dyDescent="0.25">
      <c r="A8183" s="434">
        <v>257688190</v>
      </c>
      <c r="B8183" s="434">
        <v>14248</v>
      </c>
      <c r="C8183" s="434" t="s">
        <v>61</v>
      </c>
      <c r="D8183" s="434" t="s">
        <v>13</v>
      </c>
      <c r="I8183" s="434">
        <v>13</v>
      </c>
      <c r="J8183" s="434">
        <v>0</v>
      </c>
      <c r="K8183" s="434">
        <v>1970</v>
      </c>
    </row>
    <row r="8184" spans="1:11" hidden="1" x14ac:dyDescent="0.25">
      <c r="A8184" s="434">
        <v>257688380</v>
      </c>
      <c r="B8184" s="434">
        <v>23724</v>
      </c>
      <c r="C8184" s="434" t="s">
        <v>61</v>
      </c>
      <c r="D8184" s="434" t="s">
        <v>13</v>
      </c>
      <c r="I8184" s="434">
        <v>16</v>
      </c>
      <c r="J8184" s="434">
        <v>0</v>
      </c>
      <c r="K8184" s="434">
        <v>1970</v>
      </c>
    </row>
    <row r="8185" spans="1:11" x14ac:dyDescent="0.25">
      <c r="A8185" s="434">
        <v>257688500</v>
      </c>
      <c r="B8185" s="434">
        <v>3073028</v>
      </c>
      <c r="C8185" s="434" t="s">
        <v>59</v>
      </c>
      <c r="D8185" s="434" t="s">
        <v>13</v>
      </c>
      <c r="I8185" s="434">
        <v>15</v>
      </c>
    </row>
    <row r="8186" spans="1:11" hidden="1" x14ac:dyDescent="0.25">
      <c r="A8186" s="434">
        <v>257688600</v>
      </c>
      <c r="B8186" s="434">
        <v>185946</v>
      </c>
      <c r="C8186" s="434" t="s">
        <v>56</v>
      </c>
      <c r="D8186" s="434" t="s">
        <v>13</v>
      </c>
      <c r="I8186" s="434">
        <v>15</v>
      </c>
      <c r="J8186" s="434">
        <v>0</v>
      </c>
      <c r="K8186" s="434">
        <v>1970</v>
      </c>
    </row>
    <row r="8187" spans="1:11" hidden="1" x14ac:dyDescent="0.25">
      <c r="A8187" s="434">
        <v>257688740</v>
      </c>
      <c r="B8187" s="434">
        <v>600507</v>
      </c>
      <c r="C8187" s="434" t="s">
        <v>61</v>
      </c>
      <c r="D8187" s="434" t="s">
        <v>13</v>
      </c>
      <c r="I8187" s="434">
        <v>15</v>
      </c>
      <c r="J8187" s="434">
        <v>0</v>
      </c>
      <c r="K8187" s="434">
        <v>1970</v>
      </c>
    </row>
    <row r="8188" spans="1:11" x14ac:dyDescent="0.25">
      <c r="A8188" s="434">
        <v>257688800</v>
      </c>
      <c r="B8188" s="434">
        <v>673836</v>
      </c>
      <c r="C8188" s="434" t="s">
        <v>59</v>
      </c>
      <c r="D8188" s="434" t="s">
        <v>13</v>
      </c>
      <c r="I8188" s="434">
        <v>10</v>
      </c>
      <c r="J8188" s="434">
        <v>0</v>
      </c>
      <c r="K8188" s="434">
        <v>1970</v>
      </c>
    </row>
    <row r="8189" spans="1:11" hidden="1" x14ac:dyDescent="0.25">
      <c r="A8189" s="434">
        <v>257689080</v>
      </c>
      <c r="B8189" s="434">
        <v>22107</v>
      </c>
      <c r="C8189" s="434" t="s">
        <v>61</v>
      </c>
      <c r="D8189" s="434" t="s">
        <v>13</v>
      </c>
      <c r="I8189" s="434">
        <v>13</v>
      </c>
    </row>
    <row r="8190" spans="1:11" hidden="1" x14ac:dyDescent="0.25">
      <c r="A8190" s="434">
        <v>257689430</v>
      </c>
      <c r="B8190" s="434">
        <v>20100</v>
      </c>
      <c r="C8190" s="434" t="s">
        <v>61</v>
      </c>
      <c r="D8190" s="434" t="s">
        <v>13</v>
      </c>
      <c r="I8190" s="434">
        <v>10</v>
      </c>
    </row>
    <row r="8191" spans="1:11" x14ac:dyDescent="0.25">
      <c r="A8191" s="434">
        <v>257689500</v>
      </c>
      <c r="B8191" s="434">
        <v>1841772</v>
      </c>
      <c r="C8191" s="434" t="s">
        <v>59</v>
      </c>
      <c r="D8191" s="434" t="s">
        <v>13</v>
      </c>
      <c r="I8191" s="434">
        <v>16</v>
      </c>
      <c r="J8191" s="434">
        <v>0</v>
      </c>
      <c r="K8191" s="434">
        <v>1970</v>
      </c>
    </row>
    <row r="8192" spans="1:11" hidden="1" x14ac:dyDescent="0.25">
      <c r="A8192" s="434">
        <v>257689600</v>
      </c>
      <c r="B8192" s="434">
        <v>843232</v>
      </c>
      <c r="C8192" s="434" t="s">
        <v>56</v>
      </c>
      <c r="D8192" s="434" t="s">
        <v>13</v>
      </c>
      <c r="I8192" s="434">
        <v>15</v>
      </c>
      <c r="J8192" s="434">
        <v>0</v>
      </c>
      <c r="K8192" s="434">
        <v>1970</v>
      </c>
    </row>
    <row r="8193" spans="1:11" hidden="1" x14ac:dyDescent="0.25">
      <c r="A8193" s="434">
        <v>257689700</v>
      </c>
      <c r="B8193" s="434">
        <v>111775</v>
      </c>
      <c r="C8193" s="434" t="s">
        <v>56</v>
      </c>
      <c r="D8193" s="434" t="s">
        <v>13</v>
      </c>
      <c r="I8193" s="434">
        <v>8</v>
      </c>
      <c r="J8193" s="434">
        <v>0</v>
      </c>
      <c r="K8193" s="434">
        <v>1970</v>
      </c>
    </row>
    <row r="8194" spans="1:11" hidden="1" x14ac:dyDescent="0.25">
      <c r="A8194" s="434">
        <v>257689780</v>
      </c>
      <c r="B8194" s="434">
        <v>9362</v>
      </c>
      <c r="C8194" s="434" t="s">
        <v>61</v>
      </c>
      <c r="D8194" s="434" t="s">
        <v>13</v>
      </c>
      <c r="I8194" s="434">
        <v>10</v>
      </c>
      <c r="J8194" s="434">
        <v>0</v>
      </c>
      <c r="K8194" s="434">
        <v>1970</v>
      </c>
    </row>
    <row r="8195" spans="1:11" hidden="1" x14ac:dyDescent="0.25">
      <c r="A8195" s="434">
        <v>257689940</v>
      </c>
      <c r="B8195" s="434">
        <v>32909</v>
      </c>
      <c r="C8195" s="434" t="s">
        <v>61</v>
      </c>
      <c r="D8195" s="434" t="s">
        <v>13</v>
      </c>
      <c r="I8195" s="434">
        <v>11</v>
      </c>
    </row>
    <row r="8196" spans="1:11" hidden="1" x14ac:dyDescent="0.25">
      <c r="A8196" s="434">
        <v>257690070</v>
      </c>
      <c r="B8196" s="434">
        <v>80965</v>
      </c>
      <c r="C8196" s="434" t="s">
        <v>61</v>
      </c>
      <c r="D8196" s="434" t="s">
        <v>13</v>
      </c>
      <c r="I8196" s="434">
        <v>14</v>
      </c>
      <c r="J8196" s="434">
        <v>0</v>
      </c>
      <c r="K8196" s="434">
        <v>1970</v>
      </c>
    </row>
    <row r="8197" spans="1:11" hidden="1" x14ac:dyDescent="0.25">
      <c r="A8197" s="434">
        <v>257690290</v>
      </c>
      <c r="B8197" s="434">
        <v>47237</v>
      </c>
      <c r="C8197" s="434" t="s">
        <v>61</v>
      </c>
      <c r="D8197" s="434" t="s">
        <v>13</v>
      </c>
      <c r="I8197" s="434">
        <v>15</v>
      </c>
    </row>
    <row r="8198" spans="1:11" x14ac:dyDescent="0.25">
      <c r="A8198" s="434">
        <v>257690500</v>
      </c>
      <c r="B8198" s="434">
        <v>544625</v>
      </c>
      <c r="C8198" s="434" t="s">
        <v>59</v>
      </c>
      <c r="D8198" s="434" t="s">
        <v>13</v>
      </c>
      <c r="I8198" s="434">
        <v>12</v>
      </c>
      <c r="J8198" s="434">
        <v>0</v>
      </c>
      <c r="K8198" s="434">
        <v>1970</v>
      </c>
    </row>
    <row r="8199" spans="1:11" hidden="1" x14ac:dyDescent="0.25">
      <c r="A8199" s="434">
        <v>257690580</v>
      </c>
      <c r="B8199" s="434">
        <v>41472</v>
      </c>
      <c r="C8199" s="434" t="s">
        <v>61</v>
      </c>
      <c r="D8199" s="434" t="s">
        <v>13</v>
      </c>
      <c r="I8199" s="434">
        <v>14</v>
      </c>
      <c r="J8199" s="434">
        <v>0</v>
      </c>
      <c r="K8199" s="434">
        <v>1970</v>
      </c>
    </row>
    <row r="8200" spans="1:11" hidden="1" x14ac:dyDescent="0.25">
      <c r="A8200" s="434">
        <v>257690650</v>
      </c>
      <c r="B8200" s="434">
        <v>4646</v>
      </c>
      <c r="C8200" s="434" t="s">
        <v>61</v>
      </c>
      <c r="D8200" s="434" t="s">
        <v>13</v>
      </c>
      <c r="I8200" s="434">
        <v>10</v>
      </c>
      <c r="J8200" s="434">
        <v>0</v>
      </c>
      <c r="K8200" s="434">
        <v>1970</v>
      </c>
    </row>
    <row r="8201" spans="1:11" hidden="1" x14ac:dyDescent="0.25">
      <c r="A8201" s="434">
        <v>257690790</v>
      </c>
      <c r="B8201" s="434">
        <v>427957</v>
      </c>
      <c r="C8201" s="434" t="s">
        <v>61</v>
      </c>
      <c r="D8201" s="434" t="s">
        <v>13</v>
      </c>
      <c r="I8201" s="434">
        <v>10</v>
      </c>
    </row>
    <row r="8202" spans="1:11" hidden="1" x14ac:dyDescent="0.25">
      <c r="A8202" s="434">
        <v>257691380</v>
      </c>
      <c r="B8202" s="434">
        <v>183056</v>
      </c>
      <c r="C8202" s="434" t="s">
        <v>61</v>
      </c>
      <c r="D8202" s="434" t="s">
        <v>13</v>
      </c>
      <c r="I8202" s="434">
        <v>13</v>
      </c>
      <c r="J8202" s="434">
        <v>0</v>
      </c>
      <c r="K8202" s="434">
        <v>1970</v>
      </c>
    </row>
    <row r="8203" spans="1:11" hidden="1" x14ac:dyDescent="0.25">
      <c r="A8203" s="434">
        <v>257691390</v>
      </c>
      <c r="B8203" s="434">
        <v>52076</v>
      </c>
      <c r="C8203" s="434" t="s">
        <v>61</v>
      </c>
      <c r="D8203" s="434" t="s">
        <v>13</v>
      </c>
      <c r="I8203" s="434">
        <v>13</v>
      </c>
    </row>
    <row r="8204" spans="1:11" hidden="1" x14ac:dyDescent="0.25">
      <c r="A8204" s="434">
        <v>257691770</v>
      </c>
      <c r="B8204" s="434">
        <v>6586</v>
      </c>
      <c r="C8204" s="434" t="s">
        <v>61</v>
      </c>
      <c r="D8204" s="434" t="s">
        <v>13</v>
      </c>
      <c r="I8204" s="434">
        <v>14</v>
      </c>
      <c r="J8204" s="434">
        <v>0</v>
      </c>
      <c r="K8204" s="434">
        <v>1970</v>
      </c>
    </row>
    <row r="8205" spans="1:11" hidden="1" x14ac:dyDescent="0.25">
      <c r="A8205" s="434">
        <v>257691980</v>
      </c>
      <c r="B8205" s="434">
        <v>8967</v>
      </c>
      <c r="C8205" s="434" t="s">
        <v>61</v>
      </c>
      <c r="D8205" s="434" t="s">
        <v>13</v>
      </c>
      <c r="I8205" s="434">
        <v>13</v>
      </c>
    </row>
    <row r="8206" spans="1:11" hidden="1" x14ac:dyDescent="0.25">
      <c r="A8206" s="434">
        <v>257692000</v>
      </c>
      <c r="B8206" s="434">
        <v>32580</v>
      </c>
      <c r="C8206" s="434" t="s">
        <v>56</v>
      </c>
      <c r="D8206" s="434" t="s">
        <v>22</v>
      </c>
      <c r="E8206" s="434">
        <v>13</v>
      </c>
      <c r="F8206" s="434">
        <v>5920</v>
      </c>
      <c r="G8206" s="434">
        <v>2529</v>
      </c>
      <c r="H8206" s="434">
        <v>3658</v>
      </c>
      <c r="I8206" s="434">
        <v>72.8</v>
      </c>
      <c r="J8206" s="434">
        <v>0</v>
      </c>
      <c r="K8206" s="434">
        <v>1970</v>
      </c>
    </row>
    <row r="8207" spans="1:11" hidden="1" x14ac:dyDescent="0.25">
      <c r="A8207" s="434">
        <v>257692080</v>
      </c>
      <c r="B8207" s="434">
        <v>53814</v>
      </c>
      <c r="C8207" s="434" t="s">
        <v>61</v>
      </c>
      <c r="D8207" s="434" t="s">
        <v>13</v>
      </c>
      <c r="I8207" s="434">
        <v>12</v>
      </c>
      <c r="J8207" s="434">
        <v>0</v>
      </c>
      <c r="K8207" s="434">
        <v>1970</v>
      </c>
    </row>
    <row r="8208" spans="1:11" hidden="1" x14ac:dyDescent="0.25">
      <c r="A8208" s="434">
        <v>257692690</v>
      </c>
      <c r="B8208" s="434">
        <v>385798</v>
      </c>
      <c r="C8208" s="434" t="s">
        <v>61</v>
      </c>
      <c r="D8208" s="434" t="s">
        <v>13</v>
      </c>
      <c r="I8208" s="434">
        <v>14</v>
      </c>
    </row>
    <row r="8209" spans="1:11" hidden="1" x14ac:dyDescent="0.25">
      <c r="A8209" s="434">
        <v>257692880</v>
      </c>
      <c r="B8209" s="434">
        <v>34685</v>
      </c>
      <c r="C8209" s="434" t="s">
        <v>61</v>
      </c>
      <c r="D8209" s="434" t="s">
        <v>13</v>
      </c>
      <c r="I8209" s="434">
        <v>9</v>
      </c>
      <c r="J8209" s="434">
        <v>0</v>
      </c>
      <c r="K8209" s="434">
        <v>1970</v>
      </c>
    </row>
    <row r="8210" spans="1:11" hidden="1" x14ac:dyDescent="0.25">
      <c r="A8210" s="434">
        <v>257693000</v>
      </c>
      <c r="B8210" s="434">
        <v>1150249</v>
      </c>
      <c r="C8210" s="434" t="s">
        <v>46</v>
      </c>
      <c r="D8210" s="434" t="s">
        <v>22</v>
      </c>
      <c r="E8210" s="434">
        <v>17</v>
      </c>
      <c r="F8210" s="434">
        <v>8380</v>
      </c>
      <c r="G8210" s="434">
        <v>4750</v>
      </c>
      <c r="H8210" s="434">
        <v>4676</v>
      </c>
      <c r="I8210" s="434">
        <v>96</v>
      </c>
      <c r="J8210" s="434">
        <v>0</v>
      </c>
      <c r="K8210" s="434">
        <v>2012</v>
      </c>
    </row>
    <row r="8211" spans="1:11" x14ac:dyDescent="0.25">
      <c r="A8211" s="434">
        <v>257693500</v>
      </c>
      <c r="B8211" s="434">
        <v>249544</v>
      </c>
      <c r="C8211" s="434" t="s">
        <v>59</v>
      </c>
      <c r="D8211" s="434" t="s">
        <v>13</v>
      </c>
      <c r="I8211" s="434">
        <v>13</v>
      </c>
      <c r="J8211" s="434">
        <v>0</v>
      </c>
      <c r="K8211" s="434">
        <v>1970</v>
      </c>
    </row>
    <row r="8212" spans="1:11" hidden="1" x14ac:dyDescent="0.25">
      <c r="A8212" s="434">
        <v>257693870</v>
      </c>
      <c r="B8212" s="434">
        <v>16997</v>
      </c>
      <c r="C8212" s="434" t="s">
        <v>61</v>
      </c>
      <c r="D8212" s="434" t="s">
        <v>13</v>
      </c>
      <c r="I8212" s="434">
        <v>8</v>
      </c>
      <c r="J8212" s="434">
        <v>0</v>
      </c>
      <c r="K8212" s="434">
        <v>1970</v>
      </c>
    </row>
    <row r="8213" spans="1:11" hidden="1" x14ac:dyDescent="0.25">
      <c r="A8213" s="434">
        <v>257694000</v>
      </c>
      <c r="B8213" s="434">
        <v>433872</v>
      </c>
      <c r="C8213" s="434" t="s">
        <v>24</v>
      </c>
      <c r="D8213" s="434" t="s">
        <v>29</v>
      </c>
      <c r="E8213" s="434">
        <v>16</v>
      </c>
      <c r="F8213" s="434">
        <v>10115</v>
      </c>
      <c r="G8213" s="434">
        <v>43326</v>
      </c>
      <c r="H8213" s="434">
        <v>37366</v>
      </c>
      <c r="I8213" s="434">
        <v>199</v>
      </c>
      <c r="J8213" s="434">
        <v>60228</v>
      </c>
      <c r="K8213" s="434">
        <v>2015</v>
      </c>
    </row>
    <row r="8214" spans="1:11" hidden="1" x14ac:dyDescent="0.25">
      <c r="A8214" s="434">
        <v>257694600</v>
      </c>
      <c r="B8214" s="434">
        <v>118501</v>
      </c>
      <c r="C8214" s="434" t="s">
        <v>61</v>
      </c>
      <c r="D8214" s="434" t="s">
        <v>13</v>
      </c>
      <c r="I8214" s="434">
        <v>12</v>
      </c>
    </row>
    <row r="8215" spans="1:11" hidden="1" x14ac:dyDescent="0.25">
      <c r="A8215" s="434">
        <v>257694800</v>
      </c>
      <c r="B8215" s="434">
        <v>590954</v>
      </c>
      <c r="C8215" s="434" t="s">
        <v>39</v>
      </c>
      <c r="D8215" s="434" t="s">
        <v>13</v>
      </c>
      <c r="I8215" s="434">
        <v>14</v>
      </c>
    </row>
    <row r="8216" spans="1:11" hidden="1" x14ac:dyDescent="0.25">
      <c r="A8216" s="434">
        <v>257695290</v>
      </c>
      <c r="B8216" s="434">
        <v>55293</v>
      </c>
      <c r="C8216" s="434" t="s">
        <v>61</v>
      </c>
      <c r="D8216" s="434" t="s">
        <v>13</v>
      </c>
      <c r="I8216" s="434">
        <v>12</v>
      </c>
      <c r="J8216" s="434">
        <v>0</v>
      </c>
      <c r="K8216" s="434">
        <v>1970</v>
      </c>
    </row>
    <row r="8217" spans="1:11" x14ac:dyDescent="0.25">
      <c r="A8217" s="434">
        <v>257695410</v>
      </c>
      <c r="B8217" s="434">
        <v>355580</v>
      </c>
      <c r="C8217" s="434" t="s">
        <v>59</v>
      </c>
      <c r="D8217" s="434" t="s">
        <v>13</v>
      </c>
      <c r="I8217" s="434">
        <v>8</v>
      </c>
      <c r="J8217" s="434">
        <v>0</v>
      </c>
      <c r="K8217" s="434">
        <v>1970</v>
      </c>
    </row>
    <row r="8218" spans="1:11" x14ac:dyDescent="0.25">
      <c r="A8218" s="434">
        <v>257695500</v>
      </c>
      <c r="B8218" s="434">
        <v>1089571</v>
      </c>
      <c r="C8218" s="434" t="s">
        <v>59</v>
      </c>
      <c r="D8218" s="434" t="s">
        <v>13</v>
      </c>
      <c r="I8218" s="434">
        <v>15</v>
      </c>
      <c r="J8218" s="434">
        <v>0</v>
      </c>
      <c r="K8218" s="434">
        <v>1970</v>
      </c>
    </row>
    <row r="8219" spans="1:11" x14ac:dyDescent="0.25">
      <c r="A8219" s="434">
        <v>257695600</v>
      </c>
      <c r="B8219" s="434">
        <v>146867</v>
      </c>
      <c r="C8219" s="434" t="s">
        <v>59</v>
      </c>
      <c r="D8219" s="434" t="s">
        <v>13</v>
      </c>
      <c r="I8219" s="434">
        <v>10</v>
      </c>
      <c r="J8219" s="434">
        <v>0</v>
      </c>
      <c r="K8219" s="434">
        <v>1970</v>
      </c>
    </row>
    <row r="8220" spans="1:11" x14ac:dyDescent="0.25">
      <c r="A8220" s="434">
        <v>257695700</v>
      </c>
      <c r="B8220" s="434">
        <v>324801</v>
      </c>
      <c r="C8220" s="434" t="s">
        <v>59</v>
      </c>
      <c r="D8220" s="434" t="s">
        <v>13</v>
      </c>
      <c r="I8220" s="434">
        <v>11</v>
      </c>
      <c r="J8220" s="434">
        <v>0</v>
      </c>
      <c r="K8220" s="434">
        <v>1970</v>
      </c>
    </row>
    <row r="8221" spans="1:11" hidden="1" x14ac:dyDescent="0.25">
      <c r="A8221" s="434">
        <v>257695800</v>
      </c>
      <c r="B8221" s="434">
        <v>1246156</v>
      </c>
      <c r="C8221" s="434" t="s">
        <v>56</v>
      </c>
      <c r="D8221" s="434" t="s">
        <v>13</v>
      </c>
      <c r="E8221" s="434">
        <v>0</v>
      </c>
      <c r="F8221" s="434">
        <v>880</v>
      </c>
      <c r="G8221" s="434">
        <v>265</v>
      </c>
      <c r="H8221" s="434">
        <v>271</v>
      </c>
      <c r="I8221" s="434">
        <v>26.85</v>
      </c>
      <c r="J8221" s="434">
        <v>0</v>
      </c>
      <c r="K8221" s="434">
        <v>1970</v>
      </c>
    </row>
    <row r="8222" spans="1:11" hidden="1" x14ac:dyDescent="0.25">
      <c r="A8222" s="434">
        <v>257695880</v>
      </c>
      <c r="B8222" s="434">
        <v>63551</v>
      </c>
      <c r="C8222" s="434" t="s">
        <v>61</v>
      </c>
      <c r="D8222" s="434" t="s">
        <v>13</v>
      </c>
      <c r="I8222" s="434">
        <v>11</v>
      </c>
      <c r="J8222" s="434">
        <v>0</v>
      </c>
      <c r="K8222" s="434">
        <v>1970</v>
      </c>
    </row>
    <row r="8223" spans="1:11" hidden="1" x14ac:dyDescent="0.25">
      <c r="A8223" s="434">
        <v>257695890</v>
      </c>
      <c r="B8223" s="434">
        <v>37708</v>
      </c>
      <c r="C8223" s="434" t="s">
        <v>61</v>
      </c>
      <c r="D8223" s="434" t="s">
        <v>13</v>
      </c>
      <c r="I8223" s="434">
        <v>13</v>
      </c>
      <c r="J8223" s="434">
        <v>0</v>
      </c>
      <c r="K8223" s="434">
        <v>1970</v>
      </c>
    </row>
    <row r="8224" spans="1:11" x14ac:dyDescent="0.25">
      <c r="A8224" s="434">
        <v>257696500</v>
      </c>
      <c r="B8224" s="434">
        <v>2712274</v>
      </c>
      <c r="C8224" s="434" t="s">
        <v>59</v>
      </c>
      <c r="D8224" s="434" t="s">
        <v>13</v>
      </c>
      <c r="I8224" s="434">
        <v>11</v>
      </c>
      <c r="J8224" s="434">
        <v>0</v>
      </c>
      <c r="K8224" s="434">
        <v>1970</v>
      </c>
    </row>
    <row r="8225" spans="1:11" hidden="1" x14ac:dyDescent="0.25">
      <c r="A8225" s="434">
        <v>257696540</v>
      </c>
      <c r="B8225" s="434">
        <v>29095</v>
      </c>
      <c r="C8225" s="434" t="s">
        <v>61</v>
      </c>
      <c r="D8225" s="434" t="s">
        <v>13</v>
      </c>
      <c r="I8225" s="434">
        <v>10</v>
      </c>
      <c r="J8225" s="434">
        <v>0</v>
      </c>
      <c r="K8225" s="434">
        <v>1970</v>
      </c>
    </row>
    <row r="8226" spans="1:11" x14ac:dyDescent="0.25">
      <c r="A8226" s="434">
        <v>257696600</v>
      </c>
      <c r="B8226" s="434">
        <v>1336310</v>
      </c>
      <c r="C8226" s="434" t="s">
        <v>59</v>
      </c>
      <c r="D8226" s="434" t="s">
        <v>13</v>
      </c>
      <c r="I8226" s="434">
        <v>11</v>
      </c>
      <c r="J8226" s="434">
        <v>0</v>
      </c>
      <c r="K8226" s="434">
        <v>1970</v>
      </c>
    </row>
    <row r="8227" spans="1:11" hidden="1" x14ac:dyDescent="0.25">
      <c r="A8227" s="434">
        <v>257696700</v>
      </c>
      <c r="B8227" s="434">
        <v>75118</v>
      </c>
      <c r="C8227" s="434" t="s">
        <v>56</v>
      </c>
      <c r="D8227" s="434" t="s">
        <v>13</v>
      </c>
      <c r="I8227" s="434">
        <v>10</v>
      </c>
    </row>
    <row r="8228" spans="1:11" hidden="1" x14ac:dyDescent="0.25">
      <c r="A8228" s="434">
        <v>257696800</v>
      </c>
      <c r="B8228" s="434">
        <v>674155</v>
      </c>
      <c r="C8228" s="434" t="s">
        <v>56</v>
      </c>
      <c r="D8228" s="434" t="s">
        <v>13</v>
      </c>
      <c r="E8228" s="434">
        <v>0</v>
      </c>
      <c r="F8228" s="434">
        <v>880</v>
      </c>
      <c r="G8228" s="434">
        <v>265</v>
      </c>
      <c r="H8228" s="434">
        <v>271</v>
      </c>
      <c r="I8228" s="434">
        <v>26.85</v>
      </c>
      <c r="J8228" s="434">
        <v>0</v>
      </c>
      <c r="K8228" s="434">
        <v>1970</v>
      </c>
    </row>
    <row r="8229" spans="1:11" hidden="1" x14ac:dyDescent="0.25">
      <c r="A8229" s="434">
        <v>257697320</v>
      </c>
      <c r="B8229" s="434">
        <v>15604</v>
      </c>
      <c r="C8229" s="434" t="s">
        <v>61</v>
      </c>
      <c r="D8229" s="434" t="s">
        <v>13</v>
      </c>
      <c r="I8229" s="434">
        <v>13</v>
      </c>
      <c r="J8229" s="434">
        <v>0</v>
      </c>
      <c r="K8229" s="434">
        <v>1970</v>
      </c>
    </row>
    <row r="8230" spans="1:11" hidden="1" x14ac:dyDescent="0.25">
      <c r="A8230" s="434">
        <v>257697590</v>
      </c>
      <c r="B8230" s="434">
        <v>76276</v>
      </c>
      <c r="C8230" s="434" t="s">
        <v>61</v>
      </c>
      <c r="D8230" s="434" t="s">
        <v>13</v>
      </c>
      <c r="I8230" s="434">
        <v>15</v>
      </c>
    </row>
    <row r="8231" spans="1:11" hidden="1" x14ac:dyDescent="0.25">
      <c r="A8231" s="434">
        <v>257697790</v>
      </c>
      <c r="B8231" s="434">
        <v>36061</v>
      </c>
      <c r="C8231" s="434" t="s">
        <v>61</v>
      </c>
      <c r="D8231" s="434" t="s">
        <v>13</v>
      </c>
      <c r="I8231" s="434">
        <v>13</v>
      </c>
    </row>
    <row r="8232" spans="1:11" hidden="1" x14ac:dyDescent="0.25">
      <c r="A8232" s="434">
        <v>257697800</v>
      </c>
      <c r="B8232" s="434">
        <v>2371702</v>
      </c>
      <c r="C8232" s="434" t="s">
        <v>39</v>
      </c>
      <c r="D8232" s="434" t="s">
        <v>13</v>
      </c>
      <c r="I8232" s="434">
        <v>22</v>
      </c>
      <c r="J8232" s="434">
        <v>0</v>
      </c>
      <c r="K8232" s="434">
        <v>1970</v>
      </c>
    </row>
    <row r="8233" spans="1:11" hidden="1" x14ac:dyDescent="0.25">
      <c r="A8233" s="434">
        <v>257697890</v>
      </c>
      <c r="B8233" s="434">
        <v>282755</v>
      </c>
      <c r="C8233" s="434" t="s">
        <v>61</v>
      </c>
      <c r="D8233" s="434" t="s">
        <v>13</v>
      </c>
      <c r="I8233" s="434">
        <v>11</v>
      </c>
      <c r="J8233" s="434">
        <v>0</v>
      </c>
      <c r="K8233" s="434">
        <v>1970</v>
      </c>
    </row>
    <row r="8234" spans="1:11" hidden="1" x14ac:dyDescent="0.25">
      <c r="A8234" s="434">
        <v>257697900</v>
      </c>
      <c r="B8234" s="434">
        <v>55605</v>
      </c>
      <c r="C8234" s="434" t="s">
        <v>61</v>
      </c>
      <c r="D8234" s="434" t="s">
        <v>13</v>
      </c>
      <c r="I8234" s="434">
        <v>11</v>
      </c>
      <c r="J8234" s="434">
        <v>0</v>
      </c>
      <c r="K8234" s="434">
        <v>1970</v>
      </c>
    </row>
    <row r="8235" spans="1:11" x14ac:dyDescent="0.25">
      <c r="A8235" s="434">
        <v>257698010</v>
      </c>
      <c r="B8235" s="434">
        <v>5309</v>
      </c>
      <c r="C8235" s="434" t="s">
        <v>59</v>
      </c>
      <c r="D8235" s="434" t="s">
        <v>13</v>
      </c>
      <c r="I8235" s="434">
        <v>9</v>
      </c>
      <c r="J8235" s="434">
        <v>0</v>
      </c>
      <c r="K8235" s="434">
        <v>1970</v>
      </c>
    </row>
    <row r="8236" spans="1:11" hidden="1" x14ac:dyDescent="0.25">
      <c r="A8236" s="434">
        <v>257698590</v>
      </c>
      <c r="B8236" s="434">
        <v>58961</v>
      </c>
      <c r="C8236" s="434" t="s">
        <v>61</v>
      </c>
      <c r="D8236" s="434" t="s">
        <v>13</v>
      </c>
      <c r="I8236" s="434">
        <v>12</v>
      </c>
      <c r="J8236" s="434">
        <v>0</v>
      </c>
      <c r="K8236" s="434">
        <v>1970</v>
      </c>
    </row>
    <row r="8237" spans="1:11" hidden="1" x14ac:dyDescent="0.25">
      <c r="A8237" s="434">
        <v>257699280</v>
      </c>
      <c r="B8237" s="434">
        <v>9902</v>
      </c>
      <c r="C8237" s="434" t="s">
        <v>61</v>
      </c>
      <c r="D8237" s="434" t="s">
        <v>13</v>
      </c>
      <c r="I8237" s="434">
        <v>15</v>
      </c>
      <c r="J8237" s="434">
        <v>0</v>
      </c>
      <c r="K8237" s="434">
        <v>1970</v>
      </c>
    </row>
    <row r="8238" spans="1:11" hidden="1" x14ac:dyDescent="0.25">
      <c r="A8238" s="434">
        <v>257699550</v>
      </c>
      <c r="B8238" s="434">
        <v>6634</v>
      </c>
      <c r="C8238" s="434" t="s">
        <v>61</v>
      </c>
      <c r="D8238" s="434" t="s">
        <v>13</v>
      </c>
      <c r="I8238" s="434">
        <v>11</v>
      </c>
      <c r="J8238" s="434">
        <v>0</v>
      </c>
      <c r="K8238" s="434">
        <v>1970</v>
      </c>
    </row>
    <row r="8239" spans="1:11" x14ac:dyDescent="0.25">
      <c r="A8239" s="434">
        <v>257699600</v>
      </c>
      <c r="B8239" s="434">
        <v>415240</v>
      </c>
      <c r="C8239" s="434" t="s">
        <v>59</v>
      </c>
      <c r="D8239" s="434" t="s">
        <v>13</v>
      </c>
      <c r="I8239" s="434">
        <v>11</v>
      </c>
      <c r="J8239" s="434">
        <v>0</v>
      </c>
      <c r="K8239" s="434">
        <v>1970</v>
      </c>
    </row>
    <row r="8240" spans="1:11" x14ac:dyDescent="0.25">
      <c r="A8240" s="434">
        <v>257699800</v>
      </c>
      <c r="B8240" s="434">
        <v>559381</v>
      </c>
      <c r="C8240" s="434" t="s">
        <v>59</v>
      </c>
      <c r="D8240" s="434" t="s">
        <v>13</v>
      </c>
      <c r="I8240" s="434">
        <v>15</v>
      </c>
      <c r="J8240" s="434">
        <v>0</v>
      </c>
      <c r="K8240" s="434">
        <v>1970</v>
      </c>
    </row>
    <row r="8241" spans="1:11" hidden="1" x14ac:dyDescent="0.25">
      <c r="A8241" s="434">
        <v>257699880</v>
      </c>
      <c r="B8241" s="434">
        <v>32027</v>
      </c>
      <c r="C8241" s="434" t="s">
        <v>61</v>
      </c>
      <c r="D8241" s="434" t="s">
        <v>13</v>
      </c>
      <c r="I8241" s="434">
        <v>14</v>
      </c>
      <c r="J8241" s="434">
        <v>0</v>
      </c>
      <c r="K8241" s="434">
        <v>1970</v>
      </c>
    </row>
    <row r="8242" spans="1:11" hidden="1" x14ac:dyDescent="0.25">
      <c r="A8242" s="434">
        <v>257699890</v>
      </c>
      <c r="B8242" s="434">
        <v>31795</v>
      </c>
      <c r="C8242" s="434" t="s">
        <v>61</v>
      </c>
      <c r="D8242" s="434" t="s">
        <v>13</v>
      </c>
      <c r="I8242" s="434">
        <v>12</v>
      </c>
    </row>
    <row r="8243" spans="1:11" hidden="1" x14ac:dyDescent="0.25">
      <c r="A8243" s="434">
        <v>257700120</v>
      </c>
      <c r="B8243" s="434">
        <v>41508</v>
      </c>
      <c r="C8243" s="434" t="s">
        <v>61</v>
      </c>
      <c r="D8243" s="434" t="s">
        <v>13</v>
      </c>
      <c r="I8243" s="434">
        <v>14</v>
      </c>
      <c r="J8243" s="434">
        <v>0</v>
      </c>
      <c r="K8243" s="434">
        <v>1970</v>
      </c>
    </row>
    <row r="8244" spans="1:11" hidden="1" x14ac:dyDescent="0.25">
      <c r="A8244" s="434">
        <v>257700590</v>
      </c>
      <c r="B8244" s="434">
        <v>86371</v>
      </c>
      <c r="C8244" s="434" t="s">
        <v>61</v>
      </c>
      <c r="D8244" s="434" t="s">
        <v>13</v>
      </c>
      <c r="I8244" s="434">
        <v>15</v>
      </c>
    </row>
    <row r="8245" spans="1:11" hidden="1" x14ac:dyDescent="0.25">
      <c r="A8245" s="434">
        <v>257700800</v>
      </c>
      <c r="B8245" s="434">
        <v>2474234</v>
      </c>
      <c r="C8245" s="434" t="s">
        <v>56</v>
      </c>
      <c r="D8245" s="434" t="s">
        <v>13</v>
      </c>
      <c r="E8245" s="434">
        <v>16</v>
      </c>
      <c r="F8245" s="434">
        <v>1795</v>
      </c>
      <c r="G8245" s="434">
        <v>0</v>
      </c>
      <c r="H8245" s="434">
        <v>254</v>
      </c>
      <c r="I8245" s="434">
        <v>25</v>
      </c>
      <c r="J8245" s="434">
        <v>0</v>
      </c>
      <c r="K8245" s="434">
        <v>1970</v>
      </c>
    </row>
    <row r="8246" spans="1:11" x14ac:dyDescent="0.25">
      <c r="A8246" s="434">
        <v>257701500</v>
      </c>
      <c r="B8246" s="434">
        <v>1407619</v>
      </c>
      <c r="C8246" s="434" t="s">
        <v>59</v>
      </c>
      <c r="D8246" s="434" t="s">
        <v>13</v>
      </c>
      <c r="I8246" s="434">
        <v>15</v>
      </c>
      <c r="J8246" s="434">
        <v>0</v>
      </c>
      <c r="K8246" s="434">
        <v>1970</v>
      </c>
    </row>
    <row r="8247" spans="1:11" hidden="1" x14ac:dyDescent="0.25">
      <c r="A8247" s="434">
        <v>257701870</v>
      </c>
      <c r="B8247" s="434">
        <v>28978</v>
      </c>
      <c r="C8247" s="434" t="s">
        <v>61</v>
      </c>
      <c r="D8247" s="434" t="s">
        <v>13</v>
      </c>
      <c r="I8247" s="434">
        <v>12</v>
      </c>
      <c r="J8247" s="434">
        <v>0</v>
      </c>
      <c r="K8247" s="434">
        <v>1970</v>
      </c>
    </row>
    <row r="8248" spans="1:11" hidden="1" x14ac:dyDescent="0.25">
      <c r="A8248" s="434">
        <v>257702480</v>
      </c>
      <c r="B8248" s="434">
        <v>15613</v>
      </c>
      <c r="C8248" s="434" t="s">
        <v>61</v>
      </c>
      <c r="D8248" s="434" t="s">
        <v>13</v>
      </c>
      <c r="I8248" s="434">
        <v>13</v>
      </c>
      <c r="J8248" s="434">
        <v>0</v>
      </c>
      <c r="K8248" s="434">
        <v>1970</v>
      </c>
    </row>
    <row r="8249" spans="1:11" x14ac:dyDescent="0.25">
      <c r="A8249" s="434">
        <v>257702700</v>
      </c>
      <c r="B8249" s="434">
        <v>186024</v>
      </c>
      <c r="C8249" s="434" t="s">
        <v>59</v>
      </c>
      <c r="D8249" s="434" t="s">
        <v>13</v>
      </c>
      <c r="I8249" s="434">
        <v>10</v>
      </c>
      <c r="J8249" s="434">
        <v>0</v>
      </c>
      <c r="K8249" s="434">
        <v>1970</v>
      </c>
    </row>
    <row r="8250" spans="1:11" hidden="1" x14ac:dyDescent="0.25">
      <c r="A8250" s="434">
        <v>257702800</v>
      </c>
      <c r="B8250" s="434">
        <v>299721</v>
      </c>
      <c r="C8250" s="434" t="s">
        <v>56</v>
      </c>
      <c r="D8250" s="434" t="s">
        <v>13</v>
      </c>
      <c r="I8250" s="434">
        <v>13</v>
      </c>
      <c r="J8250" s="434">
        <v>0</v>
      </c>
      <c r="K8250" s="434">
        <v>1970</v>
      </c>
    </row>
    <row r="8251" spans="1:11" hidden="1" x14ac:dyDescent="0.25">
      <c r="A8251" s="434">
        <v>257702890</v>
      </c>
      <c r="B8251" s="434">
        <v>466142</v>
      </c>
      <c r="C8251" s="434" t="s">
        <v>61</v>
      </c>
      <c r="D8251" s="434" t="s">
        <v>13</v>
      </c>
      <c r="I8251" s="434">
        <v>11</v>
      </c>
      <c r="J8251" s="434">
        <v>0</v>
      </c>
      <c r="K8251" s="434">
        <v>1970</v>
      </c>
    </row>
    <row r="8252" spans="1:11" hidden="1" x14ac:dyDescent="0.25">
      <c r="A8252" s="434">
        <v>257703490</v>
      </c>
      <c r="B8252" s="434">
        <v>44075</v>
      </c>
      <c r="C8252" s="434" t="s">
        <v>61</v>
      </c>
      <c r="D8252" s="434" t="s">
        <v>13</v>
      </c>
      <c r="I8252" s="434">
        <v>11</v>
      </c>
      <c r="J8252" s="434">
        <v>0</v>
      </c>
      <c r="K8252" s="434">
        <v>1970</v>
      </c>
    </row>
    <row r="8253" spans="1:11" x14ac:dyDescent="0.25">
      <c r="A8253" s="434">
        <v>257703500</v>
      </c>
      <c r="B8253" s="434">
        <v>710128</v>
      </c>
      <c r="C8253" s="434" t="s">
        <v>59</v>
      </c>
      <c r="D8253" s="434" t="s">
        <v>13</v>
      </c>
      <c r="I8253" s="434">
        <v>15</v>
      </c>
      <c r="J8253" s="434">
        <v>0</v>
      </c>
      <c r="K8253" s="434">
        <v>1970</v>
      </c>
    </row>
    <row r="8254" spans="1:11" hidden="1" x14ac:dyDescent="0.25">
      <c r="A8254" s="434">
        <v>257703700</v>
      </c>
      <c r="B8254" s="434">
        <v>114200</v>
      </c>
      <c r="C8254" s="434" t="s">
        <v>61</v>
      </c>
      <c r="D8254" s="434" t="s">
        <v>13</v>
      </c>
      <c r="I8254" s="434">
        <v>9</v>
      </c>
      <c r="J8254" s="434">
        <v>0</v>
      </c>
      <c r="K8254" s="434">
        <v>1970</v>
      </c>
    </row>
    <row r="8255" spans="1:11" hidden="1" x14ac:dyDescent="0.25">
      <c r="A8255" s="434">
        <v>257703890</v>
      </c>
      <c r="B8255" s="434">
        <v>64781</v>
      </c>
      <c r="C8255" s="434" t="s">
        <v>61</v>
      </c>
      <c r="D8255" s="434" t="s">
        <v>13</v>
      </c>
      <c r="I8255" s="434">
        <v>14</v>
      </c>
      <c r="J8255" s="434">
        <v>0</v>
      </c>
      <c r="K8255" s="434">
        <v>1970</v>
      </c>
    </row>
    <row r="8256" spans="1:11" hidden="1" x14ac:dyDescent="0.25">
      <c r="A8256" s="434">
        <v>257704280</v>
      </c>
      <c r="B8256" s="434">
        <v>15708</v>
      </c>
      <c r="C8256" s="434" t="s">
        <v>61</v>
      </c>
      <c r="D8256" s="434" t="s">
        <v>13</v>
      </c>
      <c r="I8256" s="434">
        <v>11</v>
      </c>
    </row>
    <row r="8257" spans="1:11" hidden="1" x14ac:dyDescent="0.25">
      <c r="A8257" s="434">
        <v>257704370</v>
      </c>
      <c r="B8257" s="434">
        <v>518551</v>
      </c>
      <c r="C8257" s="434" t="s">
        <v>61</v>
      </c>
      <c r="D8257" s="434" t="s">
        <v>13</v>
      </c>
      <c r="I8257" s="434">
        <v>12</v>
      </c>
    </row>
    <row r="8258" spans="1:11" x14ac:dyDescent="0.25">
      <c r="A8258" s="434">
        <v>257704900</v>
      </c>
      <c r="B8258" s="434">
        <v>849331</v>
      </c>
      <c r="C8258" s="434" t="s">
        <v>59</v>
      </c>
      <c r="D8258" s="434" t="s">
        <v>13</v>
      </c>
      <c r="I8258" s="434">
        <v>10</v>
      </c>
      <c r="J8258" s="434">
        <v>0</v>
      </c>
      <c r="K8258" s="434">
        <v>1970</v>
      </c>
    </row>
    <row r="8259" spans="1:11" hidden="1" x14ac:dyDescent="0.25">
      <c r="A8259" s="434">
        <v>257705390</v>
      </c>
      <c r="B8259" s="434">
        <v>50642</v>
      </c>
      <c r="C8259" s="434" t="s">
        <v>61</v>
      </c>
      <c r="D8259" s="434" t="s">
        <v>13</v>
      </c>
      <c r="I8259" s="434">
        <v>15</v>
      </c>
      <c r="J8259" s="434">
        <v>0</v>
      </c>
      <c r="K8259" s="434">
        <v>1970</v>
      </c>
    </row>
    <row r="8260" spans="1:11" x14ac:dyDescent="0.25">
      <c r="A8260" s="434">
        <v>257705500</v>
      </c>
      <c r="B8260" s="434">
        <v>2512826</v>
      </c>
      <c r="C8260" s="434" t="s">
        <v>59</v>
      </c>
      <c r="D8260" s="434" t="s">
        <v>13</v>
      </c>
      <c r="I8260" s="434">
        <v>15</v>
      </c>
      <c r="J8260" s="434">
        <v>0</v>
      </c>
      <c r="K8260" s="434">
        <v>1970</v>
      </c>
    </row>
    <row r="8261" spans="1:11" hidden="1" x14ac:dyDescent="0.25">
      <c r="A8261" s="434">
        <v>257706000</v>
      </c>
      <c r="B8261" s="434">
        <v>1765984</v>
      </c>
      <c r="C8261" s="434" t="s">
        <v>16</v>
      </c>
      <c r="D8261" s="434" t="s">
        <v>17</v>
      </c>
      <c r="E8261" s="434">
        <v>8</v>
      </c>
      <c r="F8261" s="434">
        <v>1164</v>
      </c>
      <c r="G8261" s="434">
        <v>850</v>
      </c>
      <c r="H8261" s="434">
        <v>498</v>
      </c>
      <c r="I8261" s="434">
        <v>47.88</v>
      </c>
      <c r="J8261" s="434">
        <v>0</v>
      </c>
      <c r="K8261" s="434">
        <v>2010</v>
      </c>
    </row>
    <row r="8262" spans="1:11" hidden="1" x14ac:dyDescent="0.25">
      <c r="A8262" s="434">
        <v>257706730</v>
      </c>
      <c r="B8262" s="434">
        <v>11832</v>
      </c>
      <c r="C8262" s="434" t="s">
        <v>61</v>
      </c>
      <c r="D8262" s="434" t="s">
        <v>13</v>
      </c>
      <c r="I8262" s="434">
        <v>11</v>
      </c>
    </row>
    <row r="8263" spans="1:11" hidden="1" x14ac:dyDescent="0.25">
      <c r="A8263" s="434">
        <v>257706790</v>
      </c>
      <c r="B8263" s="434">
        <v>231</v>
      </c>
      <c r="C8263" s="434" t="s">
        <v>61</v>
      </c>
      <c r="D8263" s="434" t="s">
        <v>13</v>
      </c>
      <c r="I8263" s="434">
        <v>6</v>
      </c>
      <c r="J8263" s="434">
        <v>0</v>
      </c>
      <c r="K8263" s="434">
        <v>1970</v>
      </c>
    </row>
    <row r="8264" spans="1:11" hidden="1" x14ac:dyDescent="0.25">
      <c r="A8264" s="434">
        <v>257706890</v>
      </c>
      <c r="B8264" s="434">
        <v>59827</v>
      </c>
      <c r="C8264" s="434" t="s">
        <v>61</v>
      </c>
      <c r="D8264" s="434" t="s">
        <v>13</v>
      </c>
      <c r="I8264" s="434">
        <v>13</v>
      </c>
    </row>
    <row r="8265" spans="1:11" hidden="1" x14ac:dyDescent="0.25">
      <c r="A8265" s="434">
        <v>257707470</v>
      </c>
      <c r="B8265" s="434">
        <v>49909</v>
      </c>
      <c r="C8265" s="434" t="s">
        <v>61</v>
      </c>
      <c r="D8265" s="434" t="s">
        <v>13</v>
      </c>
      <c r="I8265" s="434">
        <v>9</v>
      </c>
    </row>
    <row r="8266" spans="1:11" hidden="1" x14ac:dyDescent="0.25">
      <c r="A8266" s="434">
        <v>257707570</v>
      </c>
      <c r="B8266" s="434">
        <v>429627</v>
      </c>
      <c r="C8266" s="434" t="s">
        <v>61</v>
      </c>
      <c r="D8266" s="434" t="s">
        <v>13</v>
      </c>
      <c r="I8266" s="434">
        <v>17</v>
      </c>
    </row>
    <row r="8267" spans="1:11" hidden="1" x14ac:dyDescent="0.25">
      <c r="A8267" s="434">
        <v>257707890</v>
      </c>
      <c r="B8267" s="434">
        <v>135868</v>
      </c>
      <c r="C8267" s="434" t="s">
        <v>61</v>
      </c>
      <c r="D8267" s="434" t="s">
        <v>13</v>
      </c>
      <c r="I8267" s="434">
        <v>15</v>
      </c>
    </row>
    <row r="8268" spans="1:11" hidden="1" x14ac:dyDescent="0.25">
      <c r="A8268" s="434">
        <v>257707900</v>
      </c>
      <c r="B8268" s="434">
        <v>66841</v>
      </c>
      <c r="C8268" s="434" t="s">
        <v>61</v>
      </c>
      <c r="D8268" s="434" t="s">
        <v>13</v>
      </c>
      <c r="I8268" s="434">
        <v>12</v>
      </c>
      <c r="J8268" s="434">
        <v>0</v>
      </c>
      <c r="K8268" s="434">
        <v>1970</v>
      </c>
    </row>
    <row r="8269" spans="1:11" hidden="1" x14ac:dyDescent="0.25">
      <c r="A8269" s="434">
        <v>257707980</v>
      </c>
      <c r="B8269" s="434">
        <v>1348</v>
      </c>
      <c r="C8269" s="434" t="s">
        <v>61</v>
      </c>
      <c r="D8269" s="434" t="s">
        <v>13</v>
      </c>
      <c r="I8269" s="434">
        <v>6</v>
      </c>
    </row>
    <row r="8270" spans="1:11" hidden="1" x14ac:dyDescent="0.25">
      <c r="A8270" s="434">
        <v>257708090</v>
      </c>
      <c r="B8270" s="434">
        <v>172363</v>
      </c>
      <c r="C8270" s="434" t="s">
        <v>61</v>
      </c>
      <c r="D8270" s="434" t="s">
        <v>13</v>
      </c>
      <c r="I8270" s="434">
        <v>13</v>
      </c>
      <c r="J8270" s="434">
        <v>0</v>
      </c>
      <c r="K8270" s="434">
        <v>1970</v>
      </c>
    </row>
    <row r="8271" spans="1:11" hidden="1" x14ac:dyDescent="0.25">
      <c r="A8271" s="434">
        <v>257708250</v>
      </c>
      <c r="B8271" s="434">
        <v>33278</v>
      </c>
      <c r="C8271" s="434" t="s">
        <v>61</v>
      </c>
      <c r="D8271" s="434" t="s">
        <v>13</v>
      </c>
      <c r="I8271" s="434">
        <v>11</v>
      </c>
      <c r="J8271" s="434">
        <v>0</v>
      </c>
      <c r="K8271" s="434">
        <v>1970</v>
      </c>
    </row>
    <row r="8272" spans="1:11" x14ac:dyDescent="0.25">
      <c r="A8272" s="434">
        <v>257708500</v>
      </c>
      <c r="B8272" s="434">
        <v>990742</v>
      </c>
      <c r="C8272" s="434" t="s">
        <v>59</v>
      </c>
      <c r="D8272" s="434" t="s">
        <v>13</v>
      </c>
      <c r="E8272" s="434">
        <v>0</v>
      </c>
      <c r="F8272" s="434">
        <v>279</v>
      </c>
      <c r="G8272" s="434">
        <v>0</v>
      </c>
      <c r="H8272" s="434">
        <v>115</v>
      </c>
      <c r="I8272" s="434">
        <v>25</v>
      </c>
      <c r="J8272" s="434">
        <v>0</v>
      </c>
      <c r="K8272" s="434">
        <v>1970</v>
      </c>
    </row>
    <row r="8273" spans="1:11" hidden="1" x14ac:dyDescent="0.25">
      <c r="A8273" s="434">
        <v>257709000</v>
      </c>
      <c r="B8273" s="434">
        <v>520030</v>
      </c>
      <c r="C8273" s="434" t="s">
        <v>46</v>
      </c>
      <c r="D8273" s="434" t="s">
        <v>22</v>
      </c>
      <c r="E8273" s="434">
        <v>20</v>
      </c>
      <c r="F8273" s="434">
        <v>15780</v>
      </c>
      <c r="G8273" s="434">
        <v>4250</v>
      </c>
      <c r="H8273" s="434">
        <v>7473</v>
      </c>
      <c r="I8273" s="434">
        <v>91</v>
      </c>
      <c r="J8273" s="434">
        <v>0</v>
      </c>
      <c r="K8273" s="434">
        <v>1970</v>
      </c>
    </row>
    <row r="8274" spans="1:11" hidden="1" x14ac:dyDescent="0.25">
      <c r="A8274" s="434">
        <v>257709590</v>
      </c>
      <c r="B8274" s="434">
        <v>50609</v>
      </c>
      <c r="C8274" s="434" t="s">
        <v>61</v>
      </c>
      <c r="D8274" s="434" t="s">
        <v>13</v>
      </c>
      <c r="I8274" s="434">
        <v>21</v>
      </c>
    </row>
    <row r="8275" spans="1:11" x14ac:dyDescent="0.25">
      <c r="A8275" s="434">
        <v>257710500</v>
      </c>
      <c r="B8275" s="434">
        <v>1060722</v>
      </c>
      <c r="C8275" s="434" t="s">
        <v>59</v>
      </c>
      <c r="D8275" s="434" t="s">
        <v>13</v>
      </c>
      <c r="I8275" s="434">
        <v>20</v>
      </c>
      <c r="J8275" s="434">
        <v>0</v>
      </c>
      <c r="K8275" s="434">
        <v>1970</v>
      </c>
    </row>
    <row r="8276" spans="1:11" hidden="1" x14ac:dyDescent="0.25">
      <c r="A8276" s="434">
        <v>257710510</v>
      </c>
      <c r="B8276" s="434">
        <v>27791</v>
      </c>
      <c r="C8276" s="434" t="s">
        <v>61</v>
      </c>
      <c r="D8276" s="434" t="s">
        <v>13</v>
      </c>
      <c r="I8276" s="434">
        <v>14</v>
      </c>
      <c r="J8276" s="434">
        <v>0</v>
      </c>
      <c r="K8276" s="434">
        <v>1970</v>
      </c>
    </row>
    <row r="8277" spans="1:11" hidden="1" x14ac:dyDescent="0.25">
      <c r="A8277" s="434">
        <v>257710570</v>
      </c>
      <c r="B8277" s="434">
        <v>40525</v>
      </c>
      <c r="C8277" s="434" t="s">
        <v>61</v>
      </c>
      <c r="D8277" s="434" t="s">
        <v>13</v>
      </c>
      <c r="I8277" s="434">
        <v>11</v>
      </c>
      <c r="J8277" s="434">
        <v>0</v>
      </c>
      <c r="K8277" s="434">
        <v>1970</v>
      </c>
    </row>
    <row r="8278" spans="1:11" hidden="1" x14ac:dyDescent="0.25">
      <c r="A8278" s="434">
        <v>257711710</v>
      </c>
      <c r="B8278" s="434">
        <v>78125</v>
      </c>
      <c r="C8278" s="434" t="s">
        <v>61</v>
      </c>
      <c r="D8278" s="434" t="s">
        <v>13</v>
      </c>
      <c r="I8278" s="434">
        <v>9</v>
      </c>
    </row>
    <row r="8279" spans="1:11" hidden="1" x14ac:dyDescent="0.25">
      <c r="A8279" s="434">
        <v>257711990</v>
      </c>
      <c r="B8279" s="434">
        <v>70733</v>
      </c>
      <c r="C8279" s="434" t="s">
        <v>61</v>
      </c>
      <c r="D8279" s="434" t="s">
        <v>13</v>
      </c>
      <c r="I8279" s="434">
        <v>11</v>
      </c>
      <c r="J8279" s="434">
        <v>0</v>
      </c>
      <c r="K8279" s="434">
        <v>1970</v>
      </c>
    </row>
    <row r="8280" spans="1:11" hidden="1" x14ac:dyDescent="0.25">
      <c r="A8280" s="434">
        <v>257712490</v>
      </c>
      <c r="B8280" s="434">
        <v>3420</v>
      </c>
      <c r="C8280" s="434" t="s">
        <v>61</v>
      </c>
      <c r="D8280" s="434" t="s">
        <v>13</v>
      </c>
      <c r="I8280" s="434">
        <v>10</v>
      </c>
      <c r="J8280" s="434">
        <v>0</v>
      </c>
      <c r="K8280" s="434">
        <v>1970</v>
      </c>
    </row>
    <row r="8281" spans="1:11" hidden="1" x14ac:dyDescent="0.25">
      <c r="A8281" s="434">
        <v>257712500</v>
      </c>
      <c r="B8281" s="434">
        <v>228647</v>
      </c>
      <c r="C8281" s="434" t="s">
        <v>61</v>
      </c>
      <c r="D8281" s="434" t="s">
        <v>13</v>
      </c>
      <c r="I8281" s="434">
        <v>20</v>
      </c>
      <c r="J8281" s="434">
        <v>0</v>
      </c>
      <c r="K8281" s="434">
        <v>1970</v>
      </c>
    </row>
    <row r="8282" spans="1:11" hidden="1" x14ac:dyDescent="0.25">
      <c r="A8282" s="434">
        <v>257712600</v>
      </c>
      <c r="B8282" s="434">
        <v>5</v>
      </c>
      <c r="C8282" s="434" t="s">
        <v>61</v>
      </c>
      <c r="D8282" s="434" t="s">
        <v>13</v>
      </c>
      <c r="I8282" s="434">
        <v>4</v>
      </c>
      <c r="J8282" s="434">
        <v>0</v>
      </c>
      <c r="K8282" s="434">
        <v>1970</v>
      </c>
    </row>
    <row r="8283" spans="1:11" hidden="1" x14ac:dyDescent="0.25">
      <c r="A8283" s="434">
        <v>257712990</v>
      </c>
      <c r="B8283" s="434">
        <v>104419</v>
      </c>
      <c r="C8283" s="434" t="s">
        <v>61</v>
      </c>
      <c r="D8283" s="434" t="s">
        <v>13</v>
      </c>
      <c r="I8283" s="434">
        <v>11</v>
      </c>
      <c r="J8283" s="434">
        <v>0</v>
      </c>
      <c r="K8283" s="434">
        <v>1970</v>
      </c>
    </row>
    <row r="8284" spans="1:11" hidden="1" x14ac:dyDescent="0.25">
      <c r="A8284" s="434">
        <v>257713190</v>
      </c>
      <c r="B8284" s="434">
        <v>37783</v>
      </c>
      <c r="C8284" s="434" t="s">
        <v>61</v>
      </c>
      <c r="D8284" s="434" t="s">
        <v>13</v>
      </c>
      <c r="I8284" s="434">
        <v>13</v>
      </c>
      <c r="J8284" s="434">
        <v>0</v>
      </c>
      <c r="K8284" s="434">
        <v>1970</v>
      </c>
    </row>
    <row r="8285" spans="1:11" hidden="1" x14ac:dyDescent="0.25">
      <c r="A8285" s="434">
        <v>257713460</v>
      </c>
      <c r="B8285" s="434">
        <v>356849</v>
      </c>
      <c r="C8285" s="434" t="s">
        <v>61</v>
      </c>
      <c r="D8285" s="434" t="s">
        <v>13</v>
      </c>
      <c r="I8285" s="434">
        <v>11</v>
      </c>
    </row>
    <row r="8286" spans="1:11" hidden="1" x14ac:dyDescent="0.25">
      <c r="A8286" s="434">
        <v>257713590</v>
      </c>
      <c r="B8286" s="434">
        <v>52792</v>
      </c>
      <c r="C8286" s="434" t="s">
        <v>61</v>
      </c>
      <c r="D8286" s="434" t="s">
        <v>13</v>
      </c>
      <c r="I8286" s="434">
        <v>12</v>
      </c>
      <c r="J8286" s="434">
        <v>0</v>
      </c>
      <c r="K8286" s="434">
        <v>1970</v>
      </c>
    </row>
    <row r="8287" spans="1:11" hidden="1" x14ac:dyDescent="0.25">
      <c r="A8287" s="434">
        <v>257713920</v>
      </c>
      <c r="B8287" s="434">
        <v>130107</v>
      </c>
      <c r="C8287" s="434" t="s">
        <v>61</v>
      </c>
      <c r="D8287" s="434" t="s">
        <v>13</v>
      </c>
      <c r="I8287" s="434">
        <v>8</v>
      </c>
      <c r="J8287" s="434">
        <v>0</v>
      </c>
      <c r="K8287" s="434">
        <v>1970</v>
      </c>
    </row>
    <row r="8288" spans="1:11" hidden="1" x14ac:dyDescent="0.25">
      <c r="A8288" s="434">
        <v>257713950</v>
      </c>
      <c r="B8288" s="434">
        <v>385819</v>
      </c>
      <c r="C8288" s="434" t="s">
        <v>61</v>
      </c>
      <c r="D8288" s="434" t="s">
        <v>13</v>
      </c>
      <c r="I8288" s="434">
        <v>11</v>
      </c>
      <c r="J8288" s="434">
        <v>0</v>
      </c>
      <c r="K8288" s="434">
        <v>1970</v>
      </c>
    </row>
    <row r="8289" spans="1:11" hidden="1" x14ac:dyDescent="0.25">
      <c r="A8289" s="434">
        <v>257714490</v>
      </c>
      <c r="B8289" s="434">
        <v>95887</v>
      </c>
      <c r="C8289" s="434" t="s">
        <v>61</v>
      </c>
      <c r="D8289" s="434" t="s">
        <v>13</v>
      </c>
      <c r="I8289" s="434">
        <v>14</v>
      </c>
    </row>
    <row r="8290" spans="1:11" x14ac:dyDescent="0.25">
      <c r="A8290" s="434">
        <v>257714500</v>
      </c>
      <c r="B8290" s="434">
        <v>2677737</v>
      </c>
      <c r="C8290" s="434" t="s">
        <v>59</v>
      </c>
      <c r="D8290" s="434" t="s">
        <v>13</v>
      </c>
      <c r="E8290" s="434">
        <v>10</v>
      </c>
      <c r="F8290" s="434">
        <v>297</v>
      </c>
      <c r="G8290" s="434">
        <v>0</v>
      </c>
      <c r="H8290" s="434">
        <v>117</v>
      </c>
      <c r="I8290" s="434">
        <v>21.31</v>
      </c>
      <c r="J8290" s="434">
        <v>0</v>
      </c>
      <c r="K8290" s="434">
        <v>1970</v>
      </c>
    </row>
    <row r="8291" spans="1:11" hidden="1" x14ac:dyDescent="0.25">
      <c r="A8291" s="434">
        <v>257714700</v>
      </c>
      <c r="B8291" s="434">
        <v>347418</v>
      </c>
      <c r="C8291" s="434" t="s">
        <v>54</v>
      </c>
      <c r="D8291" s="434" t="s">
        <v>13</v>
      </c>
      <c r="I8291" s="434">
        <v>12</v>
      </c>
      <c r="J8291" s="434">
        <v>0</v>
      </c>
      <c r="K8291" s="434">
        <v>1970</v>
      </c>
    </row>
    <row r="8292" spans="1:11" hidden="1" x14ac:dyDescent="0.25">
      <c r="A8292" s="434">
        <v>257715000</v>
      </c>
      <c r="B8292" s="434">
        <v>42603</v>
      </c>
      <c r="C8292" s="434" t="s">
        <v>51</v>
      </c>
      <c r="D8292" s="434" t="s">
        <v>17</v>
      </c>
      <c r="E8292" s="434">
        <v>14</v>
      </c>
      <c r="F8292" s="434">
        <v>1350</v>
      </c>
      <c r="G8292" s="434">
        <v>1250</v>
      </c>
      <c r="H8292" s="434">
        <v>1276</v>
      </c>
      <c r="I8292" s="434">
        <v>57.07</v>
      </c>
      <c r="J8292" s="434">
        <v>0</v>
      </c>
      <c r="K8292" s="434">
        <v>1970</v>
      </c>
    </row>
    <row r="8293" spans="1:11" hidden="1" x14ac:dyDescent="0.25">
      <c r="A8293" s="434">
        <v>257715010</v>
      </c>
      <c r="B8293" s="434">
        <v>23573</v>
      </c>
      <c r="C8293" s="434" t="s">
        <v>61</v>
      </c>
      <c r="D8293" s="434" t="s">
        <v>13</v>
      </c>
      <c r="I8293" s="434">
        <v>10</v>
      </c>
      <c r="J8293" s="434">
        <v>0</v>
      </c>
      <c r="K8293" s="434">
        <v>1970</v>
      </c>
    </row>
    <row r="8294" spans="1:11" hidden="1" x14ac:dyDescent="0.25">
      <c r="A8294" s="434">
        <v>257715330</v>
      </c>
      <c r="B8294" s="434">
        <v>2623</v>
      </c>
      <c r="C8294" s="434" t="s">
        <v>61</v>
      </c>
      <c r="D8294" s="434" t="s">
        <v>13</v>
      </c>
      <c r="I8294" s="434">
        <v>10</v>
      </c>
    </row>
    <row r="8295" spans="1:11" hidden="1" x14ac:dyDescent="0.25">
      <c r="A8295" s="434">
        <v>257715390</v>
      </c>
      <c r="B8295" s="434">
        <v>30078</v>
      </c>
      <c r="C8295" s="434" t="s">
        <v>61</v>
      </c>
      <c r="D8295" s="434" t="s">
        <v>13</v>
      </c>
      <c r="I8295" s="434">
        <v>10</v>
      </c>
      <c r="J8295" s="434">
        <v>0</v>
      </c>
      <c r="K8295" s="434">
        <v>1970</v>
      </c>
    </row>
    <row r="8296" spans="1:11" hidden="1" x14ac:dyDescent="0.25">
      <c r="A8296" s="434">
        <v>257715710</v>
      </c>
      <c r="B8296" s="434">
        <v>29453</v>
      </c>
      <c r="C8296" s="434" t="s">
        <v>61</v>
      </c>
      <c r="D8296" s="434" t="s">
        <v>13</v>
      </c>
      <c r="I8296" s="434">
        <v>13</v>
      </c>
      <c r="J8296" s="434">
        <v>0</v>
      </c>
      <c r="K8296" s="434">
        <v>1970</v>
      </c>
    </row>
    <row r="8297" spans="1:11" hidden="1" x14ac:dyDescent="0.25">
      <c r="A8297" s="434">
        <v>257716000</v>
      </c>
      <c r="B8297" s="434">
        <v>862484</v>
      </c>
      <c r="C8297" s="434" t="s">
        <v>16</v>
      </c>
      <c r="D8297" s="434" t="s">
        <v>17</v>
      </c>
      <c r="E8297" s="434">
        <v>11.8</v>
      </c>
      <c r="F8297" s="434">
        <v>1011</v>
      </c>
      <c r="G8297" s="434">
        <v>1063</v>
      </c>
      <c r="H8297" s="434">
        <v>1085</v>
      </c>
      <c r="I8297" s="434">
        <v>64.5</v>
      </c>
      <c r="J8297" s="434">
        <v>388</v>
      </c>
      <c r="K8297" s="434">
        <v>1970</v>
      </c>
    </row>
    <row r="8298" spans="1:11" hidden="1" x14ac:dyDescent="0.25">
      <c r="A8298" s="434">
        <v>257716120</v>
      </c>
      <c r="B8298" s="434">
        <v>116592</v>
      </c>
      <c r="C8298" s="434" t="s">
        <v>61</v>
      </c>
      <c r="D8298" s="434" t="s">
        <v>13</v>
      </c>
      <c r="I8298" s="434">
        <v>9</v>
      </c>
      <c r="J8298" s="434">
        <v>0</v>
      </c>
      <c r="K8298" s="434">
        <v>1970</v>
      </c>
    </row>
    <row r="8299" spans="1:11" hidden="1" x14ac:dyDescent="0.25">
      <c r="A8299" s="434">
        <v>257716180</v>
      </c>
      <c r="B8299" s="434">
        <v>24055</v>
      </c>
      <c r="C8299" s="434" t="s">
        <v>61</v>
      </c>
      <c r="D8299" s="434" t="s">
        <v>13</v>
      </c>
      <c r="I8299" s="434">
        <v>13</v>
      </c>
      <c r="J8299" s="434">
        <v>0</v>
      </c>
      <c r="K8299" s="434">
        <v>1970</v>
      </c>
    </row>
    <row r="8300" spans="1:11" hidden="1" x14ac:dyDescent="0.25">
      <c r="A8300" s="434">
        <v>257716220</v>
      </c>
      <c r="B8300" s="434">
        <v>2618</v>
      </c>
      <c r="C8300" s="434" t="s">
        <v>61</v>
      </c>
      <c r="D8300" s="434" t="s">
        <v>13</v>
      </c>
      <c r="I8300" s="434">
        <v>10</v>
      </c>
      <c r="J8300" s="434">
        <v>0</v>
      </c>
      <c r="K8300" s="434">
        <v>1970</v>
      </c>
    </row>
    <row r="8301" spans="1:11" hidden="1" x14ac:dyDescent="0.25">
      <c r="A8301" s="434">
        <v>257716320</v>
      </c>
      <c r="B8301" s="434">
        <v>11737</v>
      </c>
      <c r="C8301" s="434" t="s">
        <v>61</v>
      </c>
      <c r="D8301" s="434" t="s">
        <v>13</v>
      </c>
      <c r="I8301" s="434">
        <v>10</v>
      </c>
      <c r="J8301" s="434">
        <v>0</v>
      </c>
      <c r="K8301" s="434">
        <v>1970</v>
      </c>
    </row>
    <row r="8302" spans="1:11" x14ac:dyDescent="0.25">
      <c r="A8302" s="434">
        <v>257716800</v>
      </c>
      <c r="B8302" s="434">
        <v>137929</v>
      </c>
      <c r="C8302" s="434" t="s">
        <v>59</v>
      </c>
      <c r="D8302" s="434" t="s">
        <v>13</v>
      </c>
      <c r="I8302" s="434">
        <v>11</v>
      </c>
      <c r="J8302" s="434">
        <v>0</v>
      </c>
      <c r="K8302" s="434">
        <v>1970</v>
      </c>
    </row>
    <row r="8303" spans="1:11" hidden="1" x14ac:dyDescent="0.25">
      <c r="A8303" s="434">
        <v>257716890</v>
      </c>
      <c r="B8303" s="434">
        <v>53880</v>
      </c>
      <c r="C8303" s="434" t="s">
        <v>61</v>
      </c>
      <c r="D8303" s="434" t="s">
        <v>13</v>
      </c>
      <c r="I8303" s="434">
        <v>12</v>
      </c>
    </row>
    <row r="8304" spans="1:11" hidden="1" x14ac:dyDescent="0.25">
      <c r="A8304" s="434">
        <v>257717490</v>
      </c>
      <c r="B8304" s="434">
        <v>303</v>
      </c>
      <c r="C8304" s="434" t="s">
        <v>61</v>
      </c>
      <c r="D8304" s="434" t="s">
        <v>13</v>
      </c>
      <c r="I8304" s="434">
        <v>11</v>
      </c>
      <c r="J8304" s="434">
        <v>0</v>
      </c>
      <c r="K8304" s="434">
        <v>1970</v>
      </c>
    </row>
    <row r="8305" spans="1:11" hidden="1" x14ac:dyDescent="0.25">
      <c r="A8305" s="434">
        <v>257718190</v>
      </c>
      <c r="B8305" s="434">
        <v>10664</v>
      </c>
      <c r="C8305" s="434" t="s">
        <v>61</v>
      </c>
      <c r="D8305" s="434" t="s">
        <v>13</v>
      </c>
      <c r="I8305" s="434">
        <v>9</v>
      </c>
    </row>
    <row r="8306" spans="1:11" x14ac:dyDescent="0.25">
      <c r="A8306" s="434">
        <v>257718470</v>
      </c>
      <c r="B8306" s="434">
        <v>215281</v>
      </c>
      <c r="C8306" s="434" t="s">
        <v>59</v>
      </c>
      <c r="D8306" s="434" t="s">
        <v>13</v>
      </c>
      <c r="I8306" s="434">
        <v>10</v>
      </c>
      <c r="J8306" s="434">
        <v>0</v>
      </c>
      <c r="K8306" s="434">
        <v>1970</v>
      </c>
    </row>
    <row r="8307" spans="1:11" hidden="1" x14ac:dyDescent="0.25">
      <c r="A8307" s="434">
        <v>257718750</v>
      </c>
      <c r="B8307" s="434">
        <v>10371</v>
      </c>
      <c r="C8307" s="434" t="s">
        <v>61</v>
      </c>
      <c r="D8307" s="434" t="s">
        <v>13</v>
      </c>
      <c r="I8307" s="434">
        <v>10</v>
      </c>
      <c r="J8307" s="434">
        <v>0</v>
      </c>
      <c r="K8307" s="434">
        <v>1970</v>
      </c>
    </row>
    <row r="8308" spans="1:11" hidden="1" x14ac:dyDescent="0.25">
      <c r="A8308" s="434">
        <v>257718890</v>
      </c>
      <c r="B8308" s="434">
        <v>10639</v>
      </c>
      <c r="C8308" s="434" t="s">
        <v>61</v>
      </c>
      <c r="D8308" s="434" t="s">
        <v>13</v>
      </c>
      <c r="I8308" s="434">
        <v>10</v>
      </c>
      <c r="J8308" s="434">
        <v>0</v>
      </c>
      <c r="K8308" s="434">
        <v>1970</v>
      </c>
    </row>
    <row r="8309" spans="1:11" hidden="1" x14ac:dyDescent="0.25">
      <c r="A8309" s="434">
        <v>257718970</v>
      </c>
      <c r="B8309" s="434">
        <v>10476</v>
      </c>
      <c r="C8309" s="434" t="s">
        <v>61</v>
      </c>
      <c r="D8309" s="434" t="s">
        <v>13</v>
      </c>
      <c r="I8309" s="434">
        <v>12</v>
      </c>
      <c r="J8309" s="434">
        <v>0</v>
      </c>
      <c r="K8309" s="434">
        <v>1970</v>
      </c>
    </row>
    <row r="8310" spans="1:11" hidden="1" x14ac:dyDescent="0.25">
      <c r="A8310" s="434">
        <v>257718990</v>
      </c>
      <c r="B8310" s="434">
        <v>35413</v>
      </c>
      <c r="C8310" s="434" t="s">
        <v>61</v>
      </c>
      <c r="D8310" s="434" t="s">
        <v>13</v>
      </c>
      <c r="I8310" s="434">
        <v>12</v>
      </c>
      <c r="J8310" s="434">
        <v>0</v>
      </c>
      <c r="K8310" s="434">
        <v>1970</v>
      </c>
    </row>
    <row r="8311" spans="1:11" hidden="1" x14ac:dyDescent="0.25">
      <c r="A8311" s="434">
        <v>257719080</v>
      </c>
      <c r="B8311" s="434">
        <v>9230</v>
      </c>
      <c r="C8311" s="434" t="s">
        <v>61</v>
      </c>
      <c r="D8311" s="434" t="s">
        <v>13</v>
      </c>
      <c r="I8311" s="434">
        <v>11</v>
      </c>
      <c r="J8311" s="434">
        <v>0</v>
      </c>
      <c r="K8311" s="434">
        <v>1970</v>
      </c>
    </row>
    <row r="8312" spans="1:11" hidden="1" x14ac:dyDescent="0.25">
      <c r="A8312" s="434">
        <v>257719190</v>
      </c>
      <c r="B8312" s="434">
        <v>57</v>
      </c>
      <c r="C8312" s="434" t="s">
        <v>61</v>
      </c>
      <c r="D8312" s="434" t="s">
        <v>13</v>
      </c>
      <c r="I8312" s="434">
        <v>14</v>
      </c>
      <c r="J8312" s="434">
        <v>0</v>
      </c>
      <c r="K8312" s="434">
        <v>1970</v>
      </c>
    </row>
    <row r="8313" spans="1:11" hidden="1" x14ac:dyDescent="0.25">
      <c r="A8313" s="434">
        <v>257720500</v>
      </c>
      <c r="B8313" s="434">
        <v>110782</v>
      </c>
      <c r="C8313" s="434" t="s">
        <v>56</v>
      </c>
      <c r="D8313" s="434" t="s">
        <v>13</v>
      </c>
      <c r="I8313" s="434">
        <v>7</v>
      </c>
      <c r="J8313" s="434">
        <v>0</v>
      </c>
      <c r="K8313" s="434">
        <v>1970</v>
      </c>
    </row>
    <row r="8314" spans="1:11" hidden="1" x14ac:dyDescent="0.25">
      <c r="A8314" s="434">
        <v>257720600</v>
      </c>
      <c r="B8314" s="434">
        <v>1746188</v>
      </c>
      <c r="C8314" s="434" t="s">
        <v>39</v>
      </c>
      <c r="D8314" s="434" t="s">
        <v>13</v>
      </c>
      <c r="E8314" s="434">
        <v>28</v>
      </c>
      <c r="F8314" s="434">
        <v>1030</v>
      </c>
      <c r="G8314" s="434">
        <v>12</v>
      </c>
      <c r="H8314" s="434">
        <v>144</v>
      </c>
      <c r="I8314" s="434">
        <v>21</v>
      </c>
      <c r="J8314" s="434">
        <v>0</v>
      </c>
      <c r="K8314" s="434">
        <v>2015</v>
      </c>
    </row>
    <row r="8315" spans="1:11" hidden="1" x14ac:dyDescent="0.25">
      <c r="A8315" s="434">
        <v>257720670</v>
      </c>
      <c r="B8315" s="434">
        <v>39763</v>
      </c>
      <c r="C8315" s="434" t="s">
        <v>61</v>
      </c>
      <c r="D8315" s="434" t="s">
        <v>13</v>
      </c>
      <c r="I8315" s="434">
        <v>10</v>
      </c>
    </row>
    <row r="8316" spans="1:11" hidden="1" x14ac:dyDescent="0.25">
      <c r="A8316" s="434">
        <v>257720700</v>
      </c>
      <c r="B8316" s="434">
        <v>1348932</v>
      </c>
      <c r="C8316" s="434" t="s">
        <v>39</v>
      </c>
      <c r="D8316" s="434" t="s">
        <v>17</v>
      </c>
      <c r="E8316" s="434">
        <v>20</v>
      </c>
      <c r="F8316" s="434">
        <v>1440</v>
      </c>
      <c r="G8316" s="434">
        <v>0</v>
      </c>
      <c r="H8316" s="434">
        <v>250</v>
      </c>
      <c r="I8316" s="434">
        <v>32</v>
      </c>
      <c r="J8316" s="434">
        <v>0</v>
      </c>
      <c r="K8316" s="434">
        <v>2015</v>
      </c>
    </row>
    <row r="8317" spans="1:11" x14ac:dyDescent="0.25">
      <c r="A8317" s="434">
        <v>257720800</v>
      </c>
      <c r="B8317" s="434">
        <v>1235008</v>
      </c>
      <c r="C8317" s="434" t="s">
        <v>59</v>
      </c>
      <c r="D8317" s="434" t="s">
        <v>13</v>
      </c>
      <c r="I8317" s="434">
        <v>11</v>
      </c>
      <c r="J8317" s="434">
        <v>0</v>
      </c>
      <c r="K8317" s="434">
        <v>1970</v>
      </c>
    </row>
    <row r="8318" spans="1:11" hidden="1" x14ac:dyDescent="0.25">
      <c r="A8318" s="434">
        <v>257721000</v>
      </c>
      <c r="B8318" s="434">
        <v>2190</v>
      </c>
      <c r="C8318" s="434" t="s">
        <v>48</v>
      </c>
      <c r="D8318" s="434" t="s">
        <v>25</v>
      </c>
      <c r="G8318" s="434">
        <v>6250</v>
      </c>
      <c r="H8318" s="434">
        <v>10599</v>
      </c>
      <c r="I8318" s="434">
        <v>127.4</v>
      </c>
    </row>
    <row r="8319" spans="1:11" hidden="1" x14ac:dyDescent="0.25">
      <c r="A8319" s="434">
        <v>257721090</v>
      </c>
      <c r="B8319" s="434">
        <v>2897</v>
      </c>
      <c r="C8319" s="434" t="s">
        <v>61</v>
      </c>
      <c r="D8319" s="434" t="s">
        <v>13</v>
      </c>
      <c r="I8319" s="434">
        <v>11</v>
      </c>
      <c r="J8319" s="434">
        <v>0</v>
      </c>
      <c r="K8319" s="434">
        <v>1970</v>
      </c>
    </row>
    <row r="8320" spans="1:11" hidden="1" x14ac:dyDescent="0.25">
      <c r="A8320" s="434">
        <v>257721390</v>
      </c>
      <c r="B8320" s="434">
        <v>17239</v>
      </c>
      <c r="C8320" s="434" t="s">
        <v>61</v>
      </c>
      <c r="D8320" s="434" t="s">
        <v>13</v>
      </c>
      <c r="I8320" s="434">
        <v>13</v>
      </c>
      <c r="J8320" s="434">
        <v>0</v>
      </c>
      <c r="K8320" s="434">
        <v>1970</v>
      </c>
    </row>
    <row r="8321" spans="1:11" x14ac:dyDescent="0.25">
      <c r="A8321" s="434">
        <v>257721500</v>
      </c>
      <c r="B8321" s="434">
        <v>732229</v>
      </c>
      <c r="C8321" s="434" t="s">
        <v>59</v>
      </c>
      <c r="D8321" s="434" t="s">
        <v>13</v>
      </c>
      <c r="I8321" s="434">
        <v>15</v>
      </c>
    </row>
    <row r="8322" spans="1:11" x14ac:dyDescent="0.25">
      <c r="A8322" s="434">
        <v>257721600</v>
      </c>
      <c r="B8322" s="434">
        <v>362207</v>
      </c>
      <c r="C8322" s="434" t="s">
        <v>59</v>
      </c>
      <c r="D8322" s="434" t="s">
        <v>13</v>
      </c>
      <c r="I8322" s="434">
        <v>9</v>
      </c>
      <c r="J8322" s="434">
        <v>0</v>
      </c>
      <c r="K8322" s="434">
        <v>1970</v>
      </c>
    </row>
    <row r="8323" spans="1:11" hidden="1" x14ac:dyDescent="0.25">
      <c r="A8323" s="434">
        <v>257721670</v>
      </c>
      <c r="B8323" s="434">
        <v>23416</v>
      </c>
      <c r="C8323" s="434" t="s">
        <v>61</v>
      </c>
      <c r="D8323" s="434" t="s">
        <v>13</v>
      </c>
      <c r="I8323" s="434">
        <v>10</v>
      </c>
      <c r="J8323" s="434">
        <v>0</v>
      </c>
      <c r="K8323" s="434">
        <v>1970</v>
      </c>
    </row>
    <row r="8324" spans="1:11" hidden="1" x14ac:dyDescent="0.25">
      <c r="A8324" s="434">
        <v>257721890</v>
      </c>
      <c r="B8324" s="434">
        <v>5833</v>
      </c>
      <c r="C8324" s="434" t="s">
        <v>61</v>
      </c>
      <c r="D8324" s="434" t="s">
        <v>13</v>
      </c>
      <c r="I8324" s="434">
        <v>12</v>
      </c>
    </row>
    <row r="8325" spans="1:11" hidden="1" x14ac:dyDescent="0.25">
      <c r="A8325" s="434">
        <v>257721980</v>
      </c>
      <c r="B8325" s="434">
        <v>33774</v>
      </c>
      <c r="C8325" s="434" t="s">
        <v>61</v>
      </c>
      <c r="D8325" s="434" t="s">
        <v>13</v>
      </c>
      <c r="I8325" s="434">
        <v>12</v>
      </c>
      <c r="J8325" s="434">
        <v>0</v>
      </c>
      <c r="K8325" s="434">
        <v>1970</v>
      </c>
    </row>
    <row r="8326" spans="1:11" hidden="1" x14ac:dyDescent="0.25">
      <c r="A8326" s="434">
        <v>257722000</v>
      </c>
      <c r="B8326" s="434">
        <v>34392</v>
      </c>
      <c r="C8326" s="434" t="s">
        <v>16</v>
      </c>
      <c r="D8326" s="434" t="s">
        <v>33</v>
      </c>
      <c r="E8326" s="434">
        <v>15</v>
      </c>
      <c r="F8326" s="434">
        <v>19620</v>
      </c>
      <c r="G8326" s="434">
        <v>119456</v>
      </c>
      <c r="H8326" s="434">
        <v>65830</v>
      </c>
      <c r="I8326" s="434">
        <v>249.99</v>
      </c>
      <c r="J8326" s="434">
        <v>131355</v>
      </c>
      <c r="K8326" s="434">
        <v>2010</v>
      </c>
    </row>
    <row r="8327" spans="1:11" hidden="1" x14ac:dyDescent="0.25">
      <c r="A8327" s="434">
        <v>257722780</v>
      </c>
      <c r="B8327" s="434">
        <v>31718</v>
      </c>
      <c r="C8327" s="434" t="s">
        <v>61</v>
      </c>
      <c r="D8327" s="434" t="s">
        <v>13</v>
      </c>
      <c r="I8327" s="434">
        <v>9</v>
      </c>
      <c r="J8327" s="434">
        <v>0</v>
      </c>
      <c r="K8327" s="434">
        <v>1970</v>
      </c>
    </row>
    <row r="8328" spans="1:11" hidden="1" x14ac:dyDescent="0.25">
      <c r="A8328" s="434">
        <v>257723000</v>
      </c>
      <c r="B8328" s="434">
        <v>1250</v>
      </c>
      <c r="C8328" s="434" t="s">
        <v>46</v>
      </c>
      <c r="D8328" s="434" t="s">
        <v>22</v>
      </c>
      <c r="E8328" s="434">
        <v>14.6</v>
      </c>
      <c r="F8328" s="434">
        <v>5696</v>
      </c>
      <c r="G8328" s="434">
        <v>3878</v>
      </c>
      <c r="H8328" s="434">
        <v>3062</v>
      </c>
      <c r="I8328" s="434">
        <v>80.400000000000006</v>
      </c>
      <c r="K8328" s="434">
        <v>2010</v>
      </c>
    </row>
    <row r="8329" spans="1:11" hidden="1" x14ac:dyDescent="0.25">
      <c r="A8329" s="434">
        <v>257723190</v>
      </c>
      <c r="B8329" s="434">
        <v>59182</v>
      </c>
      <c r="C8329" s="434" t="s">
        <v>61</v>
      </c>
      <c r="D8329" s="434" t="s">
        <v>13</v>
      </c>
      <c r="I8329" s="434">
        <v>1</v>
      </c>
      <c r="J8329" s="434">
        <v>0</v>
      </c>
      <c r="K8329" s="434">
        <v>1970</v>
      </c>
    </row>
    <row r="8330" spans="1:11" hidden="1" x14ac:dyDescent="0.25">
      <c r="A8330" s="434">
        <v>257723700</v>
      </c>
      <c r="B8330" s="434">
        <v>439230</v>
      </c>
      <c r="C8330" s="434" t="s">
        <v>56</v>
      </c>
      <c r="D8330" s="434" t="s">
        <v>13</v>
      </c>
      <c r="I8330" s="434">
        <v>15</v>
      </c>
    </row>
    <row r="8331" spans="1:11" hidden="1" x14ac:dyDescent="0.25">
      <c r="A8331" s="434">
        <v>257723790</v>
      </c>
      <c r="B8331" s="434">
        <v>23164</v>
      </c>
      <c r="C8331" s="434" t="s">
        <v>61</v>
      </c>
      <c r="D8331" s="434" t="s">
        <v>13</v>
      </c>
      <c r="I8331" s="434">
        <v>12</v>
      </c>
      <c r="J8331" s="434">
        <v>0</v>
      </c>
      <c r="K8331" s="434">
        <v>1970</v>
      </c>
    </row>
    <row r="8332" spans="1:11" x14ac:dyDescent="0.25">
      <c r="A8332" s="434">
        <v>257724600</v>
      </c>
      <c r="B8332" s="434">
        <v>2392512</v>
      </c>
      <c r="C8332" s="434" t="s">
        <v>59</v>
      </c>
      <c r="D8332" s="434" t="s">
        <v>13</v>
      </c>
      <c r="I8332" s="434">
        <v>12</v>
      </c>
      <c r="J8332" s="434">
        <v>0</v>
      </c>
      <c r="K8332" s="434">
        <v>1970</v>
      </c>
    </row>
    <row r="8333" spans="1:11" hidden="1" x14ac:dyDescent="0.25">
      <c r="A8333" s="434">
        <v>257724690</v>
      </c>
      <c r="B8333" s="434">
        <v>155280</v>
      </c>
      <c r="C8333" s="434" t="s">
        <v>61</v>
      </c>
      <c r="D8333" s="434" t="s">
        <v>13</v>
      </c>
      <c r="I8333" s="434">
        <v>13</v>
      </c>
      <c r="J8333" s="434">
        <v>0</v>
      </c>
      <c r="K8333" s="434">
        <v>1970</v>
      </c>
    </row>
    <row r="8334" spans="1:11" hidden="1" x14ac:dyDescent="0.25">
      <c r="A8334" s="434">
        <v>257724900</v>
      </c>
      <c r="B8334" s="434">
        <v>130003</v>
      </c>
      <c r="C8334" s="434" t="s">
        <v>31</v>
      </c>
      <c r="D8334" s="434" t="s">
        <v>13</v>
      </c>
      <c r="I8334" s="434">
        <v>12</v>
      </c>
    </row>
    <row r="8335" spans="1:11" hidden="1" x14ac:dyDescent="0.25">
      <c r="A8335" s="434">
        <v>257725000</v>
      </c>
      <c r="B8335" s="434">
        <v>3728088</v>
      </c>
      <c r="C8335" s="434" t="s">
        <v>31</v>
      </c>
      <c r="D8335" s="434" t="s">
        <v>17</v>
      </c>
      <c r="E8335" s="434">
        <v>12</v>
      </c>
      <c r="F8335" s="434">
        <v>1620</v>
      </c>
      <c r="G8335" s="434">
        <v>3125</v>
      </c>
      <c r="H8335" s="434">
        <v>2692</v>
      </c>
      <c r="I8335" s="434">
        <v>69.900000000000006</v>
      </c>
      <c r="J8335" s="434">
        <v>0</v>
      </c>
      <c r="K8335" s="434">
        <v>2012</v>
      </c>
    </row>
    <row r="8336" spans="1:11" x14ac:dyDescent="0.25">
      <c r="A8336" s="434">
        <v>257725050</v>
      </c>
      <c r="B8336" s="434">
        <v>89118</v>
      </c>
      <c r="C8336" s="434" t="s">
        <v>59</v>
      </c>
      <c r="D8336" s="434" t="s">
        <v>13</v>
      </c>
      <c r="I8336" s="434">
        <v>10</v>
      </c>
      <c r="J8336" s="434">
        <v>0</v>
      </c>
      <c r="K8336" s="434">
        <v>1970</v>
      </c>
    </row>
    <row r="8337" spans="1:11" hidden="1" x14ac:dyDescent="0.25">
      <c r="A8337" s="434">
        <v>257725470</v>
      </c>
      <c r="B8337" s="434">
        <v>23199</v>
      </c>
      <c r="C8337" s="434" t="s">
        <v>61</v>
      </c>
      <c r="D8337" s="434" t="s">
        <v>13</v>
      </c>
      <c r="I8337" s="434">
        <v>11</v>
      </c>
      <c r="J8337" s="434">
        <v>0</v>
      </c>
      <c r="K8337" s="434">
        <v>1970</v>
      </c>
    </row>
    <row r="8338" spans="1:11" x14ac:dyDescent="0.25">
      <c r="A8338" s="434">
        <v>257725500</v>
      </c>
      <c r="B8338" s="434">
        <v>2899661</v>
      </c>
      <c r="C8338" s="434" t="s">
        <v>59</v>
      </c>
      <c r="D8338" s="434" t="s">
        <v>13</v>
      </c>
      <c r="I8338" s="434">
        <v>12</v>
      </c>
      <c r="J8338" s="434">
        <v>0</v>
      </c>
      <c r="K8338" s="434">
        <v>1970</v>
      </c>
    </row>
    <row r="8339" spans="1:11" hidden="1" x14ac:dyDescent="0.25">
      <c r="A8339" s="434">
        <v>257726190</v>
      </c>
      <c r="B8339" s="434">
        <v>29574</v>
      </c>
      <c r="C8339" s="434" t="s">
        <v>61</v>
      </c>
      <c r="D8339" s="434" t="s">
        <v>13</v>
      </c>
      <c r="I8339" s="434">
        <v>15</v>
      </c>
    </row>
    <row r="8340" spans="1:11" hidden="1" x14ac:dyDescent="0.25">
      <c r="A8340" s="434">
        <v>257726500</v>
      </c>
      <c r="B8340" s="434">
        <v>1864820</v>
      </c>
      <c r="C8340" s="434" t="s">
        <v>61</v>
      </c>
      <c r="D8340" s="434" t="s">
        <v>13</v>
      </c>
      <c r="I8340" s="434">
        <v>12</v>
      </c>
      <c r="J8340" s="434">
        <v>0</v>
      </c>
      <c r="K8340" s="434">
        <v>1970</v>
      </c>
    </row>
    <row r="8341" spans="1:11" hidden="1" x14ac:dyDescent="0.25">
      <c r="A8341" s="434">
        <v>257726600</v>
      </c>
      <c r="B8341" s="434">
        <v>37556</v>
      </c>
      <c r="C8341" s="434" t="s">
        <v>39</v>
      </c>
      <c r="D8341" s="434" t="s">
        <v>13</v>
      </c>
      <c r="I8341" s="434">
        <v>12</v>
      </c>
    </row>
    <row r="8342" spans="1:11" hidden="1" x14ac:dyDescent="0.25">
      <c r="A8342" s="434">
        <v>257727700</v>
      </c>
      <c r="B8342" s="434">
        <v>428767</v>
      </c>
      <c r="C8342" s="434" t="s">
        <v>61</v>
      </c>
      <c r="D8342" s="434" t="s">
        <v>13</v>
      </c>
      <c r="I8342" s="434">
        <v>9</v>
      </c>
    </row>
    <row r="8343" spans="1:11" hidden="1" x14ac:dyDescent="0.25">
      <c r="A8343" s="434">
        <v>257727770</v>
      </c>
      <c r="B8343" s="434">
        <v>19296</v>
      </c>
      <c r="C8343" s="434" t="s">
        <v>61</v>
      </c>
      <c r="D8343" s="434" t="s">
        <v>13</v>
      </c>
      <c r="I8343" s="434">
        <v>14</v>
      </c>
    </row>
    <row r="8344" spans="1:11" hidden="1" x14ac:dyDescent="0.25">
      <c r="A8344" s="434">
        <v>257728000</v>
      </c>
      <c r="B8344" s="434">
        <v>27680</v>
      </c>
      <c r="C8344" s="434" t="s">
        <v>48</v>
      </c>
      <c r="D8344" s="434" t="s">
        <v>25</v>
      </c>
      <c r="E8344" s="434">
        <v>18</v>
      </c>
      <c r="F8344" s="434">
        <v>19684</v>
      </c>
      <c r="G8344" s="434">
        <v>6013</v>
      </c>
      <c r="H8344" s="434">
        <v>12550</v>
      </c>
      <c r="I8344" s="434">
        <v>106</v>
      </c>
      <c r="K8344" s="434">
        <v>2010</v>
      </c>
    </row>
    <row r="8345" spans="1:11" hidden="1" x14ac:dyDescent="0.25">
      <c r="A8345" s="434">
        <v>257728450</v>
      </c>
      <c r="B8345" s="434">
        <v>35264</v>
      </c>
      <c r="C8345" s="434" t="s">
        <v>61</v>
      </c>
      <c r="D8345" s="434" t="s">
        <v>13</v>
      </c>
      <c r="I8345" s="434">
        <v>11</v>
      </c>
      <c r="J8345" s="434">
        <v>0</v>
      </c>
      <c r="K8345" s="434">
        <v>1970</v>
      </c>
    </row>
    <row r="8346" spans="1:11" hidden="1" x14ac:dyDescent="0.25">
      <c r="A8346" s="434">
        <v>257728520</v>
      </c>
      <c r="B8346" s="434">
        <v>39966</v>
      </c>
      <c r="C8346" s="434" t="s">
        <v>61</v>
      </c>
      <c r="D8346" s="434" t="s">
        <v>13</v>
      </c>
      <c r="I8346" s="434">
        <v>10</v>
      </c>
      <c r="J8346" s="434">
        <v>0</v>
      </c>
      <c r="K8346" s="434">
        <v>1970</v>
      </c>
    </row>
    <row r="8347" spans="1:11" x14ac:dyDescent="0.25">
      <c r="A8347" s="434">
        <v>257728600</v>
      </c>
      <c r="B8347" s="434">
        <v>106257</v>
      </c>
      <c r="C8347" s="434" t="s">
        <v>59</v>
      </c>
      <c r="D8347" s="434" t="s">
        <v>13</v>
      </c>
      <c r="I8347" s="434">
        <v>9</v>
      </c>
      <c r="J8347" s="434">
        <v>0</v>
      </c>
      <c r="K8347" s="434">
        <v>1970</v>
      </c>
    </row>
    <row r="8348" spans="1:11" hidden="1" x14ac:dyDescent="0.25">
      <c r="A8348" s="434">
        <v>257728670</v>
      </c>
      <c r="B8348" s="434">
        <v>1994664</v>
      </c>
      <c r="C8348" s="434" t="s">
        <v>61</v>
      </c>
      <c r="D8348" s="434" t="s">
        <v>13</v>
      </c>
      <c r="I8348" s="434">
        <v>13</v>
      </c>
    </row>
    <row r="8349" spans="1:11" hidden="1" x14ac:dyDescent="0.25">
      <c r="A8349" s="434">
        <v>257728690</v>
      </c>
      <c r="B8349" s="434">
        <v>5002</v>
      </c>
      <c r="C8349" s="434" t="s">
        <v>61</v>
      </c>
      <c r="D8349" s="434" t="s">
        <v>13</v>
      </c>
      <c r="I8349" s="434">
        <v>15</v>
      </c>
      <c r="J8349" s="434">
        <v>0</v>
      </c>
      <c r="K8349" s="434">
        <v>1970</v>
      </c>
    </row>
    <row r="8350" spans="1:11" x14ac:dyDescent="0.25">
      <c r="A8350" s="434">
        <v>257728700</v>
      </c>
      <c r="B8350" s="434">
        <v>684123</v>
      </c>
      <c r="C8350" s="434" t="s">
        <v>59</v>
      </c>
      <c r="D8350" s="434" t="s">
        <v>13</v>
      </c>
      <c r="I8350" s="434">
        <v>11</v>
      </c>
      <c r="J8350" s="434">
        <v>0</v>
      </c>
      <c r="K8350" s="434">
        <v>1970</v>
      </c>
    </row>
    <row r="8351" spans="1:11" hidden="1" x14ac:dyDescent="0.25">
      <c r="A8351" s="434">
        <v>257728800</v>
      </c>
      <c r="B8351" s="434">
        <v>116449</v>
      </c>
      <c r="C8351" s="434" t="s">
        <v>61</v>
      </c>
      <c r="D8351" s="434" t="s">
        <v>13</v>
      </c>
      <c r="I8351" s="434">
        <v>9</v>
      </c>
    </row>
    <row r="8352" spans="1:11" hidden="1" x14ac:dyDescent="0.25">
      <c r="A8352" s="434">
        <v>257729390</v>
      </c>
      <c r="B8352" s="434">
        <v>27099</v>
      </c>
      <c r="C8352" s="434" t="s">
        <v>61</v>
      </c>
      <c r="D8352" s="434" t="s">
        <v>13</v>
      </c>
      <c r="I8352" s="434">
        <v>12</v>
      </c>
      <c r="J8352" s="434">
        <v>0</v>
      </c>
      <c r="K8352" s="434">
        <v>1970</v>
      </c>
    </row>
    <row r="8353" spans="1:11" hidden="1" x14ac:dyDescent="0.25">
      <c r="A8353" s="434">
        <v>257729500</v>
      </c>
      <c r="B8353" s="434">
        <v>123666</v>
      </c>
      <c r="C8353" s="434" t="s">
        <v>61</v>
      </c>
      <c r="D8353" s="434" t="s">
        <v>13</v>
      </c>
      <c r="I8353" s="434">
        <v>12</v>
      </c>
      <c r="J8353" s="434">
        <v>0</v>
      </c>
      <c r="K8353" s="434">
        <v>1970</v>
      </c>
    </row>
    <row r="8354" spans="1:11" hidden="1" x14ac:dyDescent="0.25">
      <c r="A8354" s="434">
        <v>257729830</v>
      </c>
      <c r="B8354" s="434">
        <v>87906</v>
      </c>
      <c r="C8354" s="434" t="s">
        <v>61</v>
      </c>
      <c r="D8354" s="434" t="s">
        <v>13</v>
      </c>
      <c r="I8354" s="434">
        <v>13</v>
      </c>
      <c r="J8354" s="434">
        <v>0</v>
      </c>
      <c r="K8354" s="434">
        <v>1970</v>
      </c>
    </row>
    <row r="8355" spans="1:11" x14ac:dyDescent="0.25">
      <c r="A8355" s="434">
        <v>257730500</v>
      </c>
      <c r="B8355" s="434">
        <v>685401</v>
      </c>
      <c r="C8355" s="434" t="s">
        <v>59</v>
      </c>
      <c r="D8355" s="434" t="s">
        <v>13</v>
      </c>
      <c r="I8355" s="434">
        <v>12</v>
      </c>
      <c r="J8355" s="434">
        <v>0</v>
      </c>
      <c r="K8355" s="434">
        <v>1970</v>
      </c>
    </row>
    <row r="8356" spans="1:11" hidden="1" x14ac:dyDescent="0.25">
      <c r="A8356" s="434">
        <v>257730550</v>
      </c>
      <c r="B8356" s="434">
        <v>85934</v>
      </c>
      <c r="C8356" s="434" t="s">
        <v>61</v>
      </c>
      <c r="D8356" s="434" t="s">
        <v>13</v>
      </c>
      <c r="I8356" s="434">
        <v>15</v>
      </c>
      <c r="J8356" s="434">
        <v>0</v>
      </c>
      <c r="K8356" s="434">
        <v>1970</v>
      </c>
    </row>
    <row r="8357" spans="1:11" hidden="1" x14ac:dyDescent="0.25">
      <c r="A8357" s="434">
        <v>257730800</v>
      </c>
      <c r="B8357" s="434">
        <v>58685</v>
      </c>
      <c r="C8357" s="434" t="s">
        <v>56</v>
      </c>
      <c r="D8357" s="434" t="s">
        <v>13</v>
      </c>
      <c r="I8357" s="434">
        <v>24</v>
      </c>
      <c r="J8357" s="434">
        <v>0</v>
      </c>
      <c r="K8357" s="434">
        <v>1970</v>
      </c>
    </row>
    <row r="8358" spans="1:11" hidden="1" x14ac:dyDescent="0.25">
      <c r="A8358" s="434">
        <v>257731290</v>
      </c>
      <c r="B8358" s="434">
        <v>329805</v>
      </c>
      <c r="C8358" s="434" t="s">
        <v>61</v>
      </c>
      <c r="D8358" s="434" t="s">
        <v>13</v>
      </c>
      <c r="I8358" s="434">
        <v>13</v>
      </c>
      <c r="J8358" s="434">
        <v>0</v>
      </c>
      <c r="K8358" s="434">
        <v>1970</v>
      </c>
    </row>
    <row r="8359" spans="1:11" hidden="1" x14ac:dyDescent="0.25">
      <c r="A8359" s="434">
        <v>257731490</v>
      </c>
      <c r="B8359" s="434">
        <v>27049</v>
      </c>
      <c r="C8359" s="434" t="s">
        <v>61</v>
      </c>
      <c r="D8359" s="434" t="s">
        <v>13</v>
      </c>
      <c r="I8359" s="434">
        <v>11</v>
      </c>
      <c r="J8359" s="434">
        <v>0</v>
      </c>
      <c r="K8359" s="434">
        <v>1970</v>
      </c>
    </row>
    <row r="8360" spans="1:11" x14ac:dyDescent="0.25">
      <c r="A8360" s="434">
        <v>257731500</v>
      </c>
      <c r="B8360" s="434">
        <v>714651</v>
      </c>
      <c r="C8360" s="434" t="s">
        <v>59</v>
      </c>
      <c r="D8360" s="434" t="s">
        <v>13</v>
      </c>
      <c r="I8360" s="434">
        <v>13</v>
      </c>
      <c r="J8360" s="434">
        <v>0</v>
      </c>
      <c r="K8360" s="434">
        <v>1970</v>
      </c>
    </row>
    <row r="8361" spans="1:11" hidden="1" x14ac:dyDescent="0.25">
      <c r="A8361" s="434">
        <v>257731700</v>
      </c>
      <c r="B8361" s="434">
        <v>276672</v>
      </c>
      <c r="C8361" s="434" t="s">
        <v>61</v>
      </c>
      <c r="D8361" s="434" t="s">
        <v>13</v>
      </c>
      <c r="I8361" s="434">
        <v>14</v>
      </c>
      <c r="J8361" s="434">
        <v>0</v>
      </c>
      <c r="K8361" s="434">
        <v>1970</v>
      </c>
    </row>
    <row r="8362" spans="1:11" x14ac:dyDescent="0.25">
      <c r="A8362" s="434">
        <v>257731800</v>
      </c>
      <c r="B8362" s="434">
        <v>236555</v>
      </c>
      <c r="C8362" s="434" t="s">
        <v>59</v>
      </c>
      <c r="D8362" s="434" t="s">
        <v>13</v>
      </c>
      <c r="I8362" s="434">
        <v>11</v>
      </c>
      <c r="J8362" s="434">
        <v>0</v>
      </c>
      <c r="K8362" s="434">
        <v>1970</v>
      </c>
    </row>
    <row r="8363" spans="1:11" hidden="1" x14ac:dyDescent="0.25">
      <c r="A8363" s="434">
        <v>257732490</v>
      </c>
      <c r="B8363" s="434">
        <v>9332</v>
      </c>
      <c r="C8363" s="434" t="s">
        <v>61</v>
      </c>
      <c r="D8363" s="434" t="s">
        <v>25</v>
      </c>
      <c r="I8363" s="434">
        <v>112</v>
      </c>
      <c r="J8363" s="434">
        <v>0</v>
      </c>
      <c r="K8363" s="434">
        <v>1970</v>
      </c>
    </row>
    <row r="8364" spans="1:11" x14ac:dyDescent="0.25">
      <c r="A8364" s="434">
        <v>257732500</v>
      </c>
      <c r="B8364" s="434">
        <v>957417</v>
      </c>
      <c r="C8364" s="434" t="s">
        <v>59</v>
      </c>
      <c r="D8364" s="434" t="s">
        <v>13</v>
      </c>
      <c r="I8364" s="434">
        <v>14</v>
      </c>
      <c r="J8364" s="434">
        <v>0</v>
      </c>
      <c r="K8364" s="434">
        <v>1970</v>
      </c>
    </row>
    <row r="8365" spans="1:11" x14ac:dyDescent="0.25">
      <c r="A8365" s="434">
        <v>257732532</v>
      </c>
      <c r="B8365" s="434">
        <v>331047</v>
      </c>
      <c r="C8365" s="434" t="s">
        <v>59</v>
      </c>
      <c r="D8365" s="434" t="s">
        <v>13</v>
      </c>
      <c r="I8365" s="434">
        <v>13</v>
      </c>
      <c r="J8365" s="434">
        <v>0</v>
      </c>
      <c r="K8365" s="434">
        <v>1970</v>
      </c>
    </row>
    <row r="8366" spans="1:11" hidden="1" x14ac:dyDescent="0.25">
      <c r="A8366" s="434">
        <v>257732900</v>
      </c>
      <c r="B8366" s="434">
        <v>364729</v>
      </c>
      <c r="C8366" s="434" t="s">
        <v>56</v>
      </c>
      <c r="D8366" s="434" t="s">
        <v>13</v>
      </c>
      <c r="I8366" s="434">
        <v>20</v>
      </c>
    </row>
    <row r="8367" spans="1:11" hidden="1" x14ac:dyDescent="0.25">
      <c r="A8367" s="434">
        <v>257733000</v>
      </c>
      <c r="B8367" s="434">
        <v>336089</v>
      </c>
      <c r="C8367" s="434" t="s">
        <v>46</v>
      </c>
      <c r="D8367" s="434" t="s">
        <v>22</v>
      </c>
      <c r="E8367" s="434">
        <v>18.5</v>
      </c>
      <c r="F8367" s="434">
        <v>19280</v>
      </c>
      <c r="G8367" s="434">
        <v>5250</v>
      </c>
      <c r="H8367" s="434">
        <v>7558</v>
      </c>
      <c r="I8367" s="434">
        <v>91</v>
      </c>
      <c r="J8367" s="434">
        <v>0</v>
      </c>
      <c r="K8367" s="434">
        <v>1970</v>
      </c>
    </row>
    <row r="8368" spans="1:11" hidden="1" x14ac:dyDescent="0.25">
      <c r="A8368" s="434">
        <v>257733290</v>
      </c>
      <c r="B8368" s="434">
        <v>79729</v>
      </c>
      <c r="C8368" s="434" t="s">
        <v>61</v>
      </c>
      <c r="D8368" s="434" t="s">
        <v>13</v>
      </c>
      <c r="I8368" s="434">
        <v>14</v>
      </c>
      <c r="J8368" s="434">
        <v>0</v>
      </c>
      <c r="K8368" s="434">
        <v>1970</v>
      </c>
    </row>
    <row r="8369" spans="1:11" x14ac:dyDescent="0.25">
      <c r="A8369" s="434">
        <v>257733500</v>
      </c>
      <c r="B8369" s="434">
        <v>2315265</v>
      </c>
      <c r="C8369" s="434" t="s">
        <v>59</v>
      </c>
      <c r="D8369" s="434" t="s">
        <v>13</v>
      </c>
      <c r="I8369" s="434">
        <v>16</v>
      </c>
      <c r="J8369" s="434">
        <v>0</v>
      </c>
      <c r="K8369" s="434">
        <v>1970</v>
      </c>
    </row>
    <row r="8370" spans="1:11" hidden="1" x14ac:dyDescent="0.25">
      <c r="A8370" s="434">
        <v>257733710</v>
      </c>
      <c r="B8370" s="434">
        <v>31906</v>
      </c>
      <c r="C8370" s="434" t="s">
        <v>61</v>
      </c>
      <c r="D8370" s="434" t="s">
        <v>13</v>
      </c>
      <c r="I8370" s="434">
        <v>15</v>
      </c>
      <c r="J8370" s="434">
        <v>0</v>
      </c>
      <c r="K8370" s="434">
        <v>1970</v>
      </c>
    </row>
    <row r="8371" spans="1:11" hidden="1" x14ac:dyDescent="0.25">
      <c r="A8371" s="434">
        <v>257733900</v>
      </c>
      <c r="B8371" s="434">
        <v>2176747</v>
      </c>
      <c r="C8371" s="434" t="s">
        <v>56</v>
      </c>
      <c r="D8371" s="434" t="s">
        <v>13</v>
      </c>
      <c r="I8371" s="434">
        <v>12</v>
      </c>
      <c r="J8371" s="434">
        <v>0</v>
      </c>
      <c r="K8371" s="434">
        <v>1970</v>
      </c>
    </row>
    <row r="8372" spans="1:11" hidden="1" x14ac:dyDescent="0.25">
      <c r="A8372" s="434">
        <v>257734000</v>
      </c>
      <c r="B8372" s="434">
        <v>898058</v>
      </c>
      <c r="C8372" s="434" t="s">
        <v>46</v>
      </c>
      <c r="D8372" s="434" t="s">
        <v>22</v>
      </c>
      <c r="E8372" s="434">
        <v>12</v>
      </c>
      <c r="F8372" s="434">
        <v>7164</v>
      </c>
      <c r="G8372" s="434">
        <v>4065</v>
      </c>
      <c r="H8372" s="434">
        <v>3636</v>
      </c>
      <c r="I8372" s="434">
        <v>83.4</v>
      </c>
      <c r="J8372" s="434">
        <v>0</v>
      </c>
      <c r="K8372" s="434">
        <v>2015</v>
      </c>
    </row>
    <row r="8373" spans="1:11" hidden="1" x14ac:dyDescent="0.25">
      <c r="A8373" s="434">
        <v>257734180</v>
      </c>
      <c r="B8373" s="434">
        <v>11774</v>
      </c>
      <c r="C8373" s="434" t="s">
        <v>61</v>
      </c>
      <c r="D8373" s="434" t="s">
        <v>13</v>
      </c>
      <c r="I8373" s="434">
        <v>14</v>
      </c>
    </row>
    <row r="8374" spans="1:11" x14ac:dyDescent="0.25">
      <c r="A8374" s="434">
        <v>257734500</v>
      </c>
      <c r="B8374" s="434">
        <v>396697</v>
      </c>
      <c r="C8374" s="434" t="s">
        <v>59</v>
      </c>
      <c r="D8374" s="434" t="s">
        <v>13</v>
      </c>
      <c r="I8374" s="434">
        <v>9</v>
      </c>
      <c r="J8374" s="434">
        <v>0</v>
      </c>
      <c r="K8374" s="434">
        <v>1970</v>
      </c>
    </row>
    <row r="8375" spans="1:11" hidden="1" x14ac:dyDescent="0.25">
      <c r="A8375" s="434">
        <v>257734590</v>
      </c>
      <c r="B8375" s="434">
        <v>47379</v>
      </c>
      <c r="C8375" s="434" t="s">
        <v>61</v>
      </c>
      <c r="D8375" s="434" t="s">
        <v>13</v>
      </c>
      <c r="I8375" s="434">
        <v>10</v>
      </c>
      <c r="J8375" s="434">
        <v>0</v>
      </c>
      <c r="K8375" s="434">
        <v>1970</v>
      </c>
    </row>
    <row r="8376" spans="1:11" hidden="1" x14ac:dyDescent="0.25">
      <c r="A8376" s="434">
        <v>257734600</v>
      </c>
      <c r="B8376" s="434">
        <v>177815</v>
      </c>
      <c r="C8376" s="434" t="s">
        <v>61</v>
      </c>
      <c r="D8376" s="434" t="s">
        <v>13</v>
      </c>
      <c r="I8376" s="434">
        <v>6</v>
      </c>
    </row>
    <row r="8377" spans="1:11" x14ac:dyDescent="0.25">
      <c r="A8377" s="434">
        <v>257734800</v>
      </c>
      <c r="B8377" s="434">
        <v>500443</v>
      </c>
      <c r="C8377" s="434" t="s">
        <v>59</v>
      </c>
      <c r="D8377" s="434" t="s">
        <v>13</v>
      </c>
      <c r="I8377" s="434">
        <v>10</v>
      </c>
      <c r="J8377" s="434">
        <v>0</v>
      </c>
      <c r="K8377" s="434">
        <v>1970</v>
      </c>
    </row>
    <row r="8378" spans="1:11" hidden="1" x14ac:dyDescent="0.25">
      <c r="A8378" s="434">
        <v>257734900</v>
      </c>
      <c r="B8378" s="434">
        <v>45337</v>
      </c>
      <c r="C8378" s="434" t="s">
        <v>56</v>
      </c>
      <c r="D8378" s="434" t="s">
        <v>13</v>
      </c>
      <c r="I8378" s="434">
        <v>7</v>
      </c>
      <c r="J8378" s="434">
        <v>0</v>
      </c>
      <c r="K8378" s="434">
        <v>1970</v>
      </c>
    </row>
    <row r="8379" spans="1:11" hidden="1" x14ac:dyDescent="0.25">
      <c r="A8379" s="434">
        <v>257734970</v>
      </c>
      <c r="B8379" s="434">
        <v>47413</v>
      </c>
      <c r="C8379" s="434" t="s">
        <v>61</v>
      </c>
      <c r="D8379" s="434" t="s">
        <v>13</v>
      </c>
      <c r="I8379" s="434">
        <v>15</v>
      </c>
      <c r="J8379" s="434">
        <v>0</v>
      </c>
      <c r="K8379" s="434">
        <v>1970</v>
      </c>
    </row>
    <row r="8380" spans="1:11" hidden="1" x14ac:dyDescent="0.25">
      <c r="A8380" s="434">
        <v>257735490</v>
      </c>
      <c r="B8380" s="434">
        <v>68010</v>
      </c>
      <c r="C8380" s="434" t="s">
        <v>61</v>
      </c>
      <c r="D8380" s="434" t="s">
        <v>13</v>
      </c>
      <c r="I8380" s="434">
        <v>12</v>
      </c>
    </row>
    <row r="8381" spans="1:11" x14ac:dyDescent="0.25">
      <c r="A8381" s="434">
        <v>257735500</v>
      </c>
      <c r="B8381" s="434">
        <v>853025</v>
      </c>
      <c r="C8381" s="434" t="s">
        <v>59</v>
      </c>
      <c r="D8381" s="434" t="s">
        <v>13</v>
      </c>
      <c r="I8381" s="434">
        <v>11</v>
      </c>
      <c r="J8381" s="434">
        <v>0</v>
      </c>
      <c r="K8381" s="434">
        <v>1970</v>
      </c>
    </row>
    <row r="8382" spans="1:11" hidden="1" x14ac:dyDescent="0.25">
      <c r="A8382" s="434">
        <v>257735690</v>
      </c>
      <c r="B8382" s="434">
        <v>28879</v>
      </c>
      <c r="C8382" s="434" t="s">
        <v>61</v>
      </c>
      <c r="D8382" s="434" t="s">
        <v>13</v>
      </c>
      <c r="I8382" s="434">
        <v>12</v>
      </c>
      <c r="J8382" s="434">
        <v>0</v>
      </c>
      <c r="K8382" s="434">
        <v>1970</v>
      </c>
    </row>
    <row r="8383" spans="1:11" hidden="1" x14ac:dyDescent="0.25">
      <c r="A8383" s="434">
        <v>257735800</v>
      </c>
      <c r="B8383" s="434">
        <v>659258</v>
      </c>
      <c r="C8383" s="434" t="s">
        <v>56</v>
      </c>
      <c r="D8383" s="434" t="s">
        <v>13</v>
      </c>
      <c r="I8383" s="434">
        <v>19</v>
      </c>
    </row>
    <row r="8384" spans="1:11" hidden="1" x14ac:dyDescent="0.25">
      <c r="A8384" s="434">
        <v>257735890</v>
      </c>
      <c r="B8384" s="434">
        <v>54369</v>
      </c>
      <c r="C8384" s="434" t="s">
        <v>61</v>
      </c>
      <c r="D8384" s="434" t="s">
        <v>13</v>
      </c>
      <c r="I8384" s="434">
        <v>13</v>
      </c>
      <c r="J8384" s="434">
        <v>0</v>
      </c>
      <c r="K8384" s="434">
        <v>1970</v>
      </c>
    </row>
    <row r="8385" spans="1:11" hidden="1" x14ac:dyDescent="0.25">
      <c r="A8385" s="434">
        <v>257735990</v>
      </c>
      <c r="B8385" s="434">
        <v>17824</v>
      </c>
      <c r="C8385" s="434" t="s">
        <v>61</v>
      </c>
      <c r="D8385" s="434" t="s">
        <v>13</v>
      </c>
      <c r="I8385" s="434">
        <v>11</v>
      </c>
      <c r="J8385" s="434">
        <v>0</v>
      </c>
      <c r="K8385" s="434">
        <v>1970</v>
      </c>
    </row>
    <row r="8386" spans="1:11" hidden="1" x14ac:dyDescent="0.25">
      <c r="A8386" s="434">
        <v>257736000</v>
      </c>
      <c r="B8386" s="434">
        <v>1778815</v>
      </c>
      <c r="C8386" s="434" t="s">
        <v>56</v>
      </c>
      <c r="D8386" s="434" t="s">
        <v>22</v>
      </c>
      <c r="E8386" s="434">
        <v>15.5</v>
      </c>
      <c r="F8386" s="434">
        <v>3400</v>
      </c>
      <c r="G8386" s="434">
        <v>2100</v>
      </c>
      <c r="H8386" s="434">
        <v>4025</v>
      </c>
      <c r="I8386" s="434">
        <v>93.3</v>
      </c>
      <c r="J8386" s="434">
        <v>0</v>
      </c>
      <c r="K8386" s="434">
        <v>1970</v>
      </c>
    </row>
    <row r="8387" spans="1:11" x14ac:dyDescent="0.25">
      <c r="A8387" s="434">
        <v>257736500</v>
      </c>
      <c r="B8387" s="434">
        <v>394661</v>
      </c>
      <c r="C8387" s="434" t="s">
        <v>59</v>
      </c>
      <c r="D8387" s="434" t="s">
        <v>13</v>
      </c>
      <c r="I8387" s="434">
        <v>12</v>
      </c>
      <c r="J8387" s="434">
        <v>0</v>
      </c>
      <c r="K8387" s="434">
        <v>1970</v>
      </c>
    </row>
    <row r="8388" spans="1:11" hidden="1" x14ac:dyDescent="0.25">
      <c r="A8388" s="434">
        <v>257736590</v>
      </c>
      <c r="B8388" s="434">
        <v>6354</v>
      </c>
      <c r="C8388" s="434" t="s">
        <v>61</v>
      </c>
      <c r="D8388" s="434" t="s">
        <v>13</v>
      </c>
      <c r="I8388" s="434">
        <v>10</v>
      </c>
    </row>
    <row r="8389" spans="1:11" x14ac:dyDescent="0.25">
      <c r="A8389" s="434">
        <v>257736600</v>
      </c>
      <c r="B8389" s="434">
        <v>2058109</v>
      </c>
      <c r="C8389" s="434" t="s">
        <v>59</v>
      </c>
      <c r="D8389" s="434" t="s">
        <v>13</v>
      </c>
      <c r="I8389" s="434">
        <v>11</v>
      </c>
      <c r="J8389" s="434">
        <v>0</v>
      </c>
      <c r="K8389" s="434">
        <v>1970</v>
      </c>
    </row>
    <row r="8390" spans="1:11" x14ac:dyDescent="0.25">
      <c r="A8390" s="434">
        <v>257737500</v>
      </c>
      <c r="B8390" s="434">
        <v>2094617</v>
      </c>
      <c r="C8390" s="434" t="s">
        <v>59</v>
      </c>
      <c r="D8390" s="434" t="s">
        <v>13</v>
      </c>
      <c r="I8390" s="434">
        <v>17</v>
      </c>
      <c r="J8390" s="434">
        <v>0</v>
      </c>
      <c r="K8390" s="434">
        <v>1970</v>
      </c>
    </row>
    <row r="8391" spans="1:11" hidden="1" x14ac:dyDescent="0.25">
      <c r="A8391" s="434">
        <v>257737690</v>
      </c>
      <c r="B8391" s="434">
        <v>19378</v>
      </c>
      <c r="C8391" s="434" t="s">
        <v>61</v>
      </c>
      <c r="D8391" s="434" t="s">
        <v>13</v>
      </c>
      <c r="I8391" s="434">
        <v>12</v>
      </c>
      <c r="J8391" s="434">
        <v>0</v>
      </c>
      <c r="K8391" s="434">
        <v>1970</v>
      </c>
    </row>
    <row r="8392" spans="1:11" x14ac:dyDescent="0.25">
      <c r="A8392" s="434">
        <v>257738500</v>
      </c>
      <c r="B8392" s="434">
        <v>591270</v>
      </c>
      <c r="C8392" s="434" t="s">
        <v>59</v>
      </c>
      <c r="D8392" s="434" t="s">
        <v>13</v>
      </c>
      <c r="I8392" s="434">
        <v>12</v>
      </c>
      <c r="J8392" s="434">
        <v>0</v>
      </c>
      <c r="K8392" s="434">
        <v>1970</v>
      </c>
    </row>
    <row r="8393" spans="1:11" hidden="1" x14ac:dyDescent="0.25">
      <c r="A8393" s="434">
        <v>257738740</v>
      </c>
      <c r="B8393" s="434">
        <v>49439</v>
      </c>
      <c r="C8393" s="434" t="s">
        <v>61</v>
      </c>
      <c r="D8393" s="434" t="s">
        <v>13</v>
      </c>
      <c r="I8393" s="434">
        <v>12</v>
      </c>
      <c r="J8393" s="434">
        <v>0</v>
      </c>
      <c r="K8393" s="434">
        <v>1970</v>
      </c>
    </row>
    <row r="8394" spans="1:11" hidden="1" x14ac:dyDescent="0.25">
      <c r="A8394" s="434">
        <v>257738800</v>
      </c>
      <c r="B8394" s="434">
        <v>407165</v>
      </c>
      <c r="C8394" s="434" t="s">
        <v>56</v>
      </c>
      <c r="D8394" s="434" t="s">
        <v>13</v>
      </c>
      <c r="I8394" s="434">
        <v>14</v>
      </c>
    </row>
    <row r="8395" spans="1:11" hidden="1" x14ac:dyDescent="0.25">
      <c r="A8395" s="434">
        <v>257739000</v>
      </c>
      <c r="B8395" s="434">
        <v>932156</v>
      </c>
      <c r="C8395" s="434" t="s">
        <v>24</v>
      </c>
      <c r="D8395" s="434" t="s">
        <v>36</v>
      </c>
      <c r="E8395" s="434">
        <v>19.5</v>
      </c>
      <c r="F8395" s="434">
        <v>27600</v>
      </c>
      <c r="G8395" s="434">
        <v>84878</v>
      </c>
      <c r="H8395" s="434">
        <v>121597</v>
      </c>
      <c r="I8395" s="434">
        <v>288</v>
      </c>
      <c r="J8395" s="434">
        <v>147835</v>
      </c>
      <c r="K8395" s="434">
        <v>2006</v>
      </c>
    </row>
    <row r="8396" spans="1:11" x14ac:dyDescent="0.25">
      <c r="A8396" s="434">
        <v>257739500</v>
      </c>
      <c r="B8396" s="434">
        <v>3175175</v>
      </c>
      <c r="C8396" s="434" t="s">
        <v>59</v>
      </c>
      <c r="D8396" s="434" t="s">
        <v>13</v>
      </c>
      <c r="I8396" s="434">
        <v>18</v>
      </c>
      <c r="J8396" s="434">
        <v>0</v>
      </c>
      <c r="K8396" s="434">
        <v>1970</v>
      </c>
    </row>
    <row r="8397" spans="1:11" x14ac:dyDescent="0.25">
      <c r="A8397" s="434">
        <v>257739600</v>
      </c>
      <c r="B8397" s="434">
        <v>2411392</v>
      </c>
      <c r="C8397" s="434" t="s">
        <v>59</v>
      </c>
      <c r="D8397" s="434" t="s">
        <v>13</v>
      </c>
      <c r="I8397" s="434">
        <v>10</v>
      </c>
      <c r="J8397" s="434">
        <v>0</v>
      </c>
      <c r="K8397" s="434">
        <v>1970</v>
      </c>
    </row>
    <row r="8398" spans="1:11" x14ac:dyDescent="0.25">
      <c r="A8398" s="434">
        <v>257739700</v>
      </c>
      <c r="B8398" s="434">
        <v>2341388</v>
      </c>
      <c r="C8398" s="434" t="s">
        <v>59</v>
      </c>
      <c r="D8398" s="434" t="s">
        <v>13</v>
      </c>
      <c r="I8398" s="434">
        <v>10</v>
      </c>
      <c r="J8398" s="434">
        <v>0</v>
      </c>
      <c r="K8398" s="434">
        <v>1970</v>
      </c>
    </row>
    <row r="8399" spans="1:11" hidden="1" x14ac:dyDescent="0.25">
      <c r="A8399" s="434">
        <v>257739800</v>
      </c>
      <c r="B8399" s="434">
        <v>503579</v>
      </c>
      <c r="C8399" s="434" t="s">
        <v>56</v>
      </c>
      <c r="D8399" s="434" t="s">
        <v>17</v>
      </c>
      <c r="I8399" s="434">
        <v>36</v>
      </c>
      <c r="J8399" s="434">
        <v>0</v>
      </c>
      <c r="K8399" s="434">
        <v>1970</v>
      </c>
    </row>
    <row r="8400" spans="1:11" hidden="1" x14ac:dyDescent="0.25">
      <c r="A8400" s="434">
        <v>257740570</v>
      </c>
      <c r="B8400" s="434">
        <v>16884</v>
      </c>
      <c r="C8400" s="434" t="s">
        <v>61</v>
      </c>
      <c r="D8400" s="434" t="s">
        <v>13</v>
      </c>
      <c r="I8400" s="434">
        <v>12</v>
      </c>
      <c r="J8400" s="434">
        <v>0</v>
      </c>
      <c r="K8400" s="434">
        <v>1970</v>
      </c>
    </row>
    <row r="8401" spans="1:11" hidden="1" x14ac:dyDescent="0.25">
      <c r="A8401" s="434">
        <v>257740670</v>
      </c>
      <c r="B8401" s="434">
        <v>14439</v>
      </c>
      <c r="C8401" s="434" t="s">
        <v>61</v>
      </c>
      <c r="D8401" s="434" t="s">
        <v>13</v>
      </c>
      <c r="I8401" s="434">
        <v>11</v>
      </c>
      <c r="J8401" s="434">
        <v>0</v>
      </c>
      <c r="K8401" s="434">
        <v>1970</v>
      </c>
    </row>
    <row r="8402" spans="1:11" hidden="1" x14ac:dyDescent="0.25">
      <c r="A8402" s="434">
        <v>257741000</v>
      </c>
      <c r="B8402" s="434">
        <v>2978117</v>
      </c>
      <c r="C8402" s="434" t="s">
        <v>42</v>
      </c>
      <c r="D8402" s="434" t="s">
        <v>22</v>
      </c>
      <c r="E8402" s="434">
        <v>19</v>
      </c>
      <c r="F8402" s="434">
        <v>2430</v>
      </c>
      <c r="G8402" s="434">
        <v>650</v>
      </c>
      <c r="H8402" s="434">
        <v>5695</v>
      </c>
      <c r="I8402" s="434">
        <v>92.954999999999998</v>
      </c>
      <c r="J8402" s="434">
        <v>0</v>
      </c>
      <c r="K8402" s="434">
        <v>2012</v>
      </c>
    </row>
    <row r="8403" spans="1:11" hidden="1" x14ac:dyDescent="0.25">
      <c r="A8403" s="434">
        <v>257741060</v>
      </c>
      <c r="B8403" s="434">
        <v>293964</v>
      </c>
      <c r="C8403" s="434" t="s">
        <v>61</v>
      </c>
      <c r="D8403" s="434" t="s">
        <v>13</v>
      </c>
      <c r="I8403" s="434">
        <v>18</v>
      </c>
      <c r="J8403" s="434">
        <v>0</v>
      </c>
      <c r="K8403" s="434">
        <v>1970</v>
      </c>
    </row>
    <row r="8404" spans="1:11" hidden="1" x14ac:dyDescent="0.25">
      <c r="A8404" s="434">
        <v>257741270</v>
      </c>
      <c r="B8404" s="434">
        <v>37887</v>
      </c>
      <c r="C8404" s="434" t="s">
        <v>61</v>
      </c>
      <c r="D8404" s="434" t="s">
        <v>13</v>
      </c>
      <c r="I8404" s="434">
        <v>15</v>
      </c>
    </row>
    <row r="8405" spans="1:11" x14ac:dyDescent="0.25">
      <c r="A8405" s="434">
        <v>257741500</v>
      </c>
      <c r="B8405" s="434">
        <v>847238</v>
      </c>
      <c r="C8405" s="434" t="s">
        <v>59</v>
      </c>
      <c r="D8405" s="434" t="s">
        <v>13</v>
      </c>
      <c r="I8405" s="434">
        <v>15</v>
      </c>
      <c r="J8405" s="434">
        <v>0</v>
      </c>
      <c r="K8405" s="434">
        <v>1970</v>
      </c>
    </row>
    <row r="8406" spans="1:11" hidden="1" x14ac:dyDescent="0.25">
      <c r="A8406" s="434">
        <v>257741800</v>
      </c>
      <c r="B8406" s="434">
        <v>166753</v>
      </c>
      <c r="C8406" s="434" t="s">
        <v>56</v>
      </c>
      <c r="D8406" s="434" t="s">
        <v>13</v>
      </c>
      <c r="I8406" s="434">
        <v>14</v>
      </c>
      <c r="J8406" s="434">
        <v>0</v>
      </c>
      <c r="K8406" s="434">
        <v>1970</v>
      </c>
    </row>
    <row r="8407" spans="1:11" x14ac:dyDescent="0.25">
      <c r="A8407" s="434">
        <v>257741890</v>
      </c>
      <c r="B8407" s="434">
        <v>568294</v>
      </c>
      <c r="C8407" s="434" t="s">
        <v>59</v>
      </c>
      <c r="D8407" s="434" t="s">
        <v>13</v>
      </c>
      <c r="I8407" s="434">
        <v>10</v>
      </c>
      <c r="J8407" s="434">
        <v>0</v>
      </c>
      <c r="K8407" s="434">
        <v>1970</v>
      </c>
    </row>
    <row r="8408" spans="1:11" hidden="1" x14ac:dyDescent="0.25">
      <c r="A8408" s="434">
        <v>257742000</v>
      </c>
      <c r="B8408" s="434">
        <v>749294</v>
      </c>
      <c r="C8408" s="434" t="s">
        <v>24</v>
      </c>
      <c r="D8408" s="434" t="s">
        <v>36</v>
      </c>
      <c r="E8408" s="434">
        <v>19.5</v>
      </c>
      <c r="F8408" s="434">
        <v>27600</v>
      </c>
      <c r="G8408" s="434">
        <v>84878</v>
      </c>
      <c r="H8408" s="434">
        <v>121597</v>
      </c>
      <c r="I8408" s="434">
        <v>288</v>
      </c>
      <c r="J8408" s="434">
        <v>147208</v>
      </c>
      <c r="K8408" s="434">
        <v>2006</v>
      </c>
    </row>
    <row r="8409" spans="1:11" hidden="1" x14ac:dyDescent="0.25">
      <c r="A8409" s="434">
        <v>257742470</v>
      </c>
      <c r="B8409" s="434">
        <v>33431</v>
      </c>
      <c r="C8409" s="434" t="s">
        <v>61</v>
      </c>
      <c r="D8409" s="434" t="s">
        <v>13</v>
      </c>
      <c r="I8409" s="434">
        <v>12</v>
      </c>
      <c r="J8409" s="434">
        <v>0</v>
      </c>
      <c r="K8409" s="434">
        <v>1970</v>
      </c>
    </row>
    <row r="8410" spans="1:11" hidden="1" x14ac:dyDescent="0.25">
      <c r="A8410" s="434">
        <v>257742490</v>
      </c>
      <c r="B8410" s="434">
        <v>14267</v>
      </c>
      <c r="C8410" s="434" t="s">
        <v>61</v>
      </c>
      <c r="D8410" s="434" t="s">
        <v>13</v>
      </c>
      <c r="I8410" s="434">
        <v>11</v>
      </c>
      <c r="J8410" s="434">
        <v>0</v>
      </c>
      <c r="K8410" s="434">
        <v>1970</v>
      </c>
    </row>
    <row r="8411" spans="1:11" hidden="1" x14ac:dyDescent="0.25">
      <c r="A8411" s="434">
        <v>257742500</v>
      </c>
      <c r="B8411" s="434">
        <v>1221060</v>
      </c>
      <c r="C8411" s="434" t="s">
        <v>61</v>
      </c>
      <c r="D8411" s="434" t="s">
        <v>13</v>
      </c>
      <c r="I8411" s="434">
        <v>12</v>
      </c>
      <c r="J8411" s="434">
        <v>0</v>
      </c>
      <c r="K8411" s="434">
        <v>1970</v>
      </c>
    </row>
    <row r="8412" spans="1:11" hidden="1" x14ac:dyDescent="0.25">
      <c r="A8412" s="434">
        <v>257742680</v>
      </c>
      <c r="B8412" s="434">
        <v>14123</v>
      </c>
      <c r="C8412" s="434" t="s">
        <v>61</v>
      </c>
      <c r="D8412" s="434" t="s">
        <v>13</v>
      </c>
      <c r="I8412" s="434">
        <v>20</v>
      </c>
    </row>
    <row r="8413" spans="1:11" hidden="1" x14ac:dyDescent="0.25">
      <c r="A8413" s="434">
        <v>257742690</v>
      </c>
      <c r="B8413" s="434">
        <v>173940</v>
      </c>
      <c r="C8413" s="434" t="s">
        <v>61</v>
      </c>
      <c r="D8413" s="434" t="s">
        <v>13</v>
      </c>
      <c r="I8413" s="434">
        <v>11</v>
      </c>
      <c r="J8413" s="434">
        <v>0</v>
      </c>
      <c r="K8413" s="434">
        <v>1970</v>
      </c>
    </row>
    <row r="8414" spans="1:11" hidden="1" x14ac:dyDescent="0.25">
      <c r="A8414" s="434">
        <v>257742700</v>
      </c>
      <c r="B8414" s="434">
        <v>445001</v>
      </c>
      <c r="C8414" s="434" t="s">
        <v>31</v>
      </c>
      <c r="D8414" s="434" t="s">
        <v>13</v>
      </c>
      <c r="I8414" s="434">
        <v>14</v>
      </c>
      <c r="J8414" s="434">
        <v>0</v>
      </c>
      <c r="K8414" s="434">
        <v>1970</v>
      </c>
    </row>
    <row r="8415" spans="1:11" hidden="1" x14ac:dyDescent="0.25">
      <c r="A8415" s="434">
        <v>257742710</v>
      </c>
      <c r="B8415" s="434">
        <v>413927</v>
      </c>
      <c r="C8415" s="434" t="s">
        <v>61</v>
      </c>
      <c r="D8415" s="434" t="s">
        <v>13</v>
      </c>
      <c r="I8415" s="434">
        <v>14</v>
      </c>
      <c r="J8415" s="434">
        <v>0</v>
      </c>
      <c r="K8415" s="434">
        <v>1970</v>
      </c>
    </row>
    <row r="8416" spans="1:11" hidden="1" x14ac:dyDescent="0.25">
      <c r="A8416" s="434">
        <v>257742800</v>
      </c>
      <c r="B8416" s="434">
        <v>404287</v>
      </c>
      <c r="C8416" s="434" t="s">
        <v>54</v>
      </c>
      <c r="D8416" s="434" t="s">
        <v>13</v>
      </c>
      <c r="I8416" s="434">
        <v>7</v>
      </c>
      <c r="J8416" s="434">
        <v>0</v>
      </c>
      <c r="K8416" s="434">
        <v>1970</v>
      </c>
    </row>
    <row r="8417" spans="1:11" hidden="1" x14ac:dyDescent="0.25">
      <c r="A8417" s="434">
        <v>257743000</v>
      </c>
      <c r="B8417" s="434">
        <v>12573</v>
      </c>
      <c r="C8417" s="434" t="s">
        <v>61</v>
      </c>
      <c r="D8417" s="434" t="s">
        <v>25</v>
      </c>
      <c r="E8417" s="434">
        <v>15</v>
      </c>
      <c r="F8417" s="434">
        <v>13840</v>
      </c>
      <c r="G8417" s="434">
        <v>6700</v>
      </c>
      <c r="H8417" s="434">
        <v>9778</v>
      </c>
      <c r="I8417" s="434">
        <v>122</v>
      </c>
      <c r="K8417" s="434">
        <v>2010</v>
      </c>
    </row>
    <row r="8418" spans="1:11" x14ac:dyDescent="0.25">
      <c r="A8418" s="434">
        <v>257743330</v>
      </c>
      <c r="B8418" s="434">
        <v>28959</v>
      </c>
      <c r="C8418" s="434" t="s">
        <v>59</v>
      </c>
      <c r="D8418" s="434" t="s">
        <v>13</v>
      </c>
      <c r="I8418" s="434">
        <v>10</v>
      </c>
      <c r="J8418" s="434">
        <v>0</v>
      </c>
      <c r="K8418" s="434">
        <v>1970</v>
      </c>
    </row>
    <row r="8419" spans="1:11" hidden="1" x14ac:dyDescent="0.25">
      <c r="A8419" s="434">
        <v>257743390</v>
      </c>
      <c r="B8419" s="434">
        <v>290027</v>
      </c>
      <c r="C8419" s="434" t="s">
        <v>61</v>
      </c>
      <c r="D8419" s="434" t="s">
        <v>13</v>
      </c>
      <c r="I8419" s="434">
        <v>11</v>
      </c>
      <c r="J8419" s="434">
        <v>0</v>
      </c>
      <c r="K8419" s="434">
        <v>1970</v>
      </c>
    </row>
    <row r="8420" spans="1:11" hidden="1" x14ac:dyDescent="0.25">
      <c r="A8420" s="434">
        <v>257743600</v>
      </c>
      <c r="B8420" s="434">
        <v>651771</v>
      </c>
      <c r="C8420" s="434" t="s">
        <v>61</v>
      </c>
      <c r="D8420" s="434" t="s">
        <v>13</v>
      </c>
      <c r="I8420" s="434">
        <v>14</v>
      </c>
    </row>
    <row r="8421" spans="1:11" hidden="1" x14ac:dyDescent="0.25">
      <c r="A8421" s="434">
        <v>257744000</v>
      </c>
      <c r="B8421" s="434">
        <v>159091</v>
      </c>
      <c r="C8421" s="434" t="s">
        <v>31</v>
      </c>
      <c r="D8421" s="434" t="s">
        <v>17</v>
      </c>
      <c r="E8421" s="434">
        <v>10</v>
      </c>
      <c r="F8421" s="434">
        <v>883</v>
      </c>
      <c r="G8421" s="434">
        <v>1519</v>
      </c>
      <c r="H8421" s="434">
        <v>1094</v>
      </c>
      <c r="I8421" s="434">
        <v>65.81</v>
      </c>
      <c r="K8421" s="434">
        <v>1979</v>
      </c>
    </row>
    <row r="8422" spans="1:11" hidden="1" x14ac:dyDescent="0.25">
      <c r="A8422" s="434">
        <v>257744190</v>
      </c>
      <c r="B8422" s="434">
        <v>29659</v>
      </c>
      <c r="C8422" s="434" t="s">
        <v>61</v>
      </c>
      <c r="D8422" s="434" t="s">
        <v>13</v>
      </c>
      <c r="I8422" s="434">
        <v>10</v>
      </c>
      <c r="J8422" s="434">
        <v>0</v>
      </c>
      <c r="K8422" s="434">
        <v>1970</v>
      </c>
    </row>
    <row r="8423" spans="1:11" hidden="1" x14ac:dyDescent="0.25">
      <c r="A8423" s="434">
        <v>257744590</v>
      </c>
      <c r="B8423" s="434">
        <v>315019</v>
      </c>
      <c r="C8423" s="434" t="s">
        <v>61</v>
      </c>
      <c r="D8423" s="434" t="s">
        <v>13</v>
      </c>
      <c r="I8423" s="434">
        <v>15</v>
      </c>
      <c r="J8423" s="434">
        <v>0</v>
      </c>
      <c r="K8423" s="434">
        <v>1970</v>
      </c>
    </row>
    <row r="8424" spans="1:11" hidden="1" x14ac:dyDescent="0.25">
      <c r="A8424" s="434">
        <v>257744610</v>
      </c>
      <c r="B8424" s="434">
        <v>46109</v>
      </c>
      <c r="C8424" s="434" t="s">
        <v>61</v>
      </c>
      <c r="D8424" s="434" t="s">
        <v>13</v>
      </c>
      <c r="I8424" s="434">
        <v>12</v>
      </c>
      <c r="J8424" s="434">
        <v>0</v>
      </c>
      <c r="K8424" s="434">
        <v>1970</v>
      </c>
    </row>
    <row r="8425" spans="1:11" hidden="1" x14ac:dyDescent="0.25">
      <c r="A8425" s="434">
        <v>257745000</v>
      </c>
      <c r="B8425" s="434">
        <v>1091919</v>
      </c>
      <c r="C8425" s="434" t="s">
        <v>54</v>
      </c>
      <c r="D8425" s="434" t="s">
        <v>17</v>
      </c>
      <c r="E8425" s="434">
        <v>13.5</v>
      </c>
      <c r="F8425" s="434">
        <v>6104</v>
      </c>
      <c r="G8425" s="434">
        <v>339</v>
      </c>
      <c r="H8425" s="434">
        <v>734</v>
      </c>
      <c r="I8425" s="434">
        <v>35.799999999999997</v>
      </c>
      <c r="J8425" s="434">
        <v>0</v>
      </c>
      <c r="K8425" s="434">
        <v>2010</v>
      </c>
    </row>
    <row r="8426" spans="1:11" hidden="1" x14ac:dyDescent="0.25">
      <c r="A8426" s="434">
        <v>257745180</v>
      </c>
      <c r="B8426" s="434">
        <v>47539</v>
      </c>
      <c r="C8426" s="434" t="s">
        <v>61</v>
      </c>
      <c r="D8426" s="434" t="s">
        <v>13</v>
      </c>
      <c r="I8426" s="434">
        <v>12</v>
      </c>
      <c r="J8426" s="434">
        <v>0</v>
      </c>
      <c r="K8426" s="434">
        <v>1970</v>
      </c>
    </row>
    <row r="8427" spans="1:11" hidden="1" x14ac:dyDescent="0.25">
      <c r="A8427" s="434">
        <v>257745250</v>
      </c>
      <c r="B8427" s="434">
        <v>4146</v>
      </c>
      <c r="C8427" s="434" t="s">
        <v>61</v>
      </c>
      <c r="D8427" s="434" t="s">
        <v>13</v>
      </c>
      <c r="I8427" s="434">
        <v>11</v>
      </c>
    </row>
    <row r="8428" spans="1:11" x14ac:dyDescent="0.25">
      <c r="A8428" s="434">
        <v>257745800</v>
      </c>
      <c r="B8428" s="434">
        <v>130235</v>
      </c>
      <c r="C8428" s="434" t="s">
        <v>59</v>
      </c>
      <c r="D8428" s="434" t="s">
        <v>13</v>
      </c>
      <c r="I8428" s="434">
        <v>11</v>
      </c>
      <c r="J8428" s="434">
        <v>0</v>
      </c>
      <c r="K8428" s="434">
        <v>1970</v>
      </c>
    </row>
    <row r="8429" spans="1:11" hidden="1" x14ac:dyDescent="0.25">
      <c r="A8429" s="434">
        <v>257746140</v>
      </c>
      <c r="B8429" s="434">
        <v>25160</v>
      </c>
      <c r="C8429" s="434" t="s">
        <v>61</v>
      </c>
      <c r="D8429" s="434" t="s">
        <v>13</v>
      </c>
      <c r="I8429" s="434">
        <v>10</v>
      </c>
    </row>
    <row r="8430" spans="1:11" hidden="1" x14ac:dyDescent="0.25">
      <c r="A8430" s="434">
        <v>257746220</v>
      </c>
      <c r="B8430" s="434">
        <v>604025</v>
      </c>
      <c r="C8430" s="434" t="s">
        <v>61</v>
      </c>
      <c r="D8430" s="434" t="s">
        <v>13</v>
      </c>
      <c r="I8430" s="434">
        <v>12</v>
      </c>
    </row>
    <row r="8431" spans="1:11" hidden="1" x14ac:dyDescent="0.25">
      <c r="A8431" s="434">
        <v>257746580</v>
      </c>
      <c r="B8431" s="434">
        <v>184894</v>
      </c>
      <c r="C8431" s="434" t="s">
        <v>61</v>
      </c>
      <c r="D8431" s="434" t="s">
        <v>13</v>
      </c>
      <c r="I8431" s="434">
        <v>10</v>
      </c>
      <c r="J8431" s="434">
        <v>0</v>
      </c>
      <c r="K8431" s="434">
        <v>1970</v>
      </c>
    </row>
    <row r="8432" spans="1:11" x14ac:dyDescent="0.25">
      <c r="A8432" s="434">
        <v>257746600</v>
      </c>
      <c r="B8432" s="434">
        <v>539339</v>
      </c>
      <c r="C8432" s="434" t="s">
        <v>59</v>
      </c>
      <c r="D8432" s="434" t="s">
        <v>13</v>
      </c>
      <c r="I8432" s="434">
        <v>13</v>
      </c>
      <c r="J8432" s="434">
        <v>0</v>
      </c>
      <c r="K8432" s="434">
        <v>1970</v>
      </c>
    </row>
    <row r="8433" spans="1:11" hidden="1" x14ac:dyDescent="0.25">
      <c r="A8433" s="434">
        <v>257746700</v>
      </c>
      <c r="B8433" s="434">
        <v>361269</v>
      </c>
      <c r="C8433" s="434" t="s">
        <v>54</v>
      </c>
      <c r="D8433" s="434" t="s">
        <v>13</v>
      </c>
      <c r="I8433" s="434">
        <v>22</v>
      </c>
      <c r="J8433" s="434">
        <v>0</v>
      </c>
      <c r="K8433" s="434">
        <v>1970</v>
      </c>
    </row>
    <row r="8434" spans="1:11" x14ac:dyDescent="0.25">
      <c r="A8434" s="434">
        <v>257746800</v>
      </c>
      <c r="B8434" s="434">
        <v>694066</v>
      </c>
      <c r="C8434" s="434" t="s">
        <v>59</v>
      </c>
      <c r="D8434" s="434" t="s">
        <v>13</v>
      </c>
      <c r="I8434" s="434">
        <v>14</v>
      </c>
      <c r="J8434" s="434">
        <v>0</v>
      </c>
      <c r="K8434" s="434">
        <v>1970</v>
      </c>
    </row>
    <row r="8435" spans="1:11" hidden="1" x14ac:dyDescent="0.25">
      <c r="A8435" s="434">
        <v>257746900</v>
      </c>
      <c r="B8435" s="434">
        <v>424873</v>
      </c>
      <c r="C8435" s="434" t="s">
        <v>61</v>
      </c>
      <c r="D8435" s="434" t="s">
        <v>13</v>
      </c>
      <c r="I8435" s="434">
        <v>12</v>
      </c>
      <c r="J8435" s="434">
        <v>0</v>
      </c>
      <c r="K8435" s="434">
        <v>1970</v>
      </c>
    </row>
    <row r="8436" spans="1:11" hidden="1" x14ac:dyDescent="0.25">
      <c r="A8436" s="434">
        <v>257747140</v>
      </c>
      <c r="B8436" s="434">
        <v>44400</v>
      </c>
      <c r="C8436" s="434" t="s">
        <v>61</v>
      </c>
      <c r="D8436" s="434" t="s">
        <v>13</v>
      </c>
      <c r="I8436" s="434">
        <v>10</v>
      </c>
      <c r="J8436" s="434">
        <v>0</v>
      </c>
      <c r="K8436" s="434">
        <v>1970</v>
      </c>
    </row>
    <row r="8437" spans="1:11" hidden="1" x14ac:dyDescent="0.25">
      <c r="A8437" s="434">
        <v>257748000</v>
      </c>
      <c r="B8437" s="434">
        <v>83845</v>
      </c>
      <c r="C8437" s="434" t="s">
        <v>61</v>
      </c>
      <c r="D8437" s="434" t="s">
        <v>13</v>
      </c>
      <c r="I8437" s="434">
        <v>10</v>
      </c>
      <c r="J8437" s="434">
        <v>0</v>
      </c>
      <c r="K8437" s="434">
        <v>1970</v>
      </c>
    </row>
    <row r="8438" spans="1:11" hidden="1" x14ac:dyDescent="0.25">
      <c r="A8438" s="434">
        <v>257748470</v>
      </c>
      <c r="B8438" s="434">
        <v>30306</v>
      </c>
      <c r="C8438" s="434" t="s">
        <v>61</v>
      </c>
      <c r="D8438" s="434" t="s">
        <v>13</v>
      </c>
      <c r="I8438" s="434">
        <v>11</v>
      </c>
      <c r="J8438" s="434">
        <v>0</v>
      </c>
      <c r="K8438" s="434">
        <v>1970</v>
      </c>
    </row>
    <row r="8439" spans="1:11" x14ac:dyDescent="0.25">
      <c r="A8439" s="434">
        <v>257748500</v>
      </c>
      <c r="B8439" s="434">
        <v>4018358</v>
      </c>
      <c r="C8439" s="434" t="s">
        <v>59</v>
      </c>
      <c r="D8439" s="434" t="s">
        <v>13</v>
      </c>
      <c r="I8439" s="434">
        <v>16</v>
      </c>
    </row>
    <row r="8440" spans="1:11" x14ac:dyDescent="0.25">
      <c r="A8440" s="434">
        <v>257748800</v>
      </c>
      <c r="B8440" s="434">
        <v>531355</v>
      </c>
      <c r="C8440" s="434" t="s">
        <v>59</v>
      </c>
      <c r="D8440" s="434" t="s">
        <v>13</v>
      </c>
      <c r="I8440" s="434">
        <v>11</v>
      </c>
      <c r="J8440" s="434">
        <v>0</v>
      </c>
      <c r="K8440" s="434">
        <v>1970</v>
      </c>
    </row>
    <row r="8441" spans="1:11" hidden="1" x14ac:dyDescent="0.25">
      <c r="A8441" s="434">
        <v>257749000</v>
      </c>
      <c r="B8441" s="434">
        <v>2113417</v>
      </c>
      <c r="C8441" s="434" t="s">
        <v>31</v>
      </c>
      <c r="D8441" s="434" t="s">
        <v>17</v>
      </c>
      <c r="E8441" s="434">
        <v>11</v>
      </c>
      <c r="F8441" s="434">
        <v>736</v>
      </c>
      <c r="G8441" s="434">
        <v>1060</v>
      </c>
      <c r="H8441" s="434">
        <v>1123</v>
      </c>
      <c r="I8441" s="434">
        <v>64.599999999999994</v>
      </c>
      <c r="J8441" s="434">
        <v>0</v>
      </c>
      <c r="K8441" s="434">
        <v>1971</v>
      </c>
    </row>
    <row r="8442" spans="1:11" hidden="1" x14ac:dyDescent="0.25">
      <c r="A8442" s="434">
        <v>257749500</v>
      </c>
      <c r="B8442" s="434">
        <v>822979</v>
      </c>
      <c r="C8442" s="434" t="s">
        <v>61</v>
      </c>
      <c r="D8442" s="434" t="s">
        <v>13</v>
      </c>
      <c r="I8442" s="434">
        <v>15</v>
      </c>
    </row>
    <row r="8443" spans="1:11" hidden="1" x14ac:dyDescent="0.25">
      <c r="A8443" s="434">
        <v>257749940</v>
      </c>
      <c r="B8443" s="434">
        <v>70402</v>
      </c>
      <c r="C8443" s="434" t="s">
        <v>61</v>
      </c>
      <c r="D8443" s="434" t="s">
        <v>13</v>
      </c>
      <c r="I8443" s="434">
        <v>16</v>
      </c>
    </row>
    <row r="8444" spans="1:11" x14ac:dyDescent="0.25">
      <c r="A8444" s="434">
        <v>257750500</v>
      </c>
      <c r="B8444" s="434">
        <v>3630980</v>
      </c>
      <c r="C8444" s="434" t="s">
        <v>59</v>
      </c>
      <c r="D8444" s="434" t="s">
        <v>13</v>
      </c>
      <c r="I8444" s="434">
        <v>15</v>
      </c>
      <c r="J8444" s="434">
        <v>0</v>
      </c>
      <c r="K8444" s="434">
        <v>1970</v>
      </c>
    </row>
    <row r="8445" spans="1:11" hidden="1" x14ac:dyDescent="0.25">
      <c r="A8445" s="434">
        <v>257750570</v>
      </c>
      <c r="B8445" s="434">
        <v>18706</v>
      </c>
      <c r="C8445" s="434" t="s">
        <v>61</v>
      </c>
      <c r="D8445" s="434" t="s">
        <v>13</v>
      </c>
      <c r="I8445" s="434">
        <v>11</v>
      </c>
    </row>
    <row r="8446" spans="1:11" hidden="1" x14ac:dyDescent="0.25">
      <c r="A8446" s="434">
        <v>257750600</v>
      </c>
      <c r="B8446" s="434">
        <v>1761048</v>
      </c>
      <c r="C8446" s="434" t="s">
        <v>56</v>
      </c>
      <c r="D8446" s="434" t="s">
        <v>13</v>
      </c>
      <c r="E8446" s="434">
        <v>0</v>
      </c>
      <c r="F8446" s="434">
        <v>748</v>
      </c>
      <c r="G8446" s="434">
        <v>0</v>
      </c>
      <c r="H8446" s="434">
        <v>209</v>
      </c>
      <c r="I8446" s="434">
        <v>24.53</v>
      </c>
      <c r="J8446" s="434">
        <v>0</v>
      </c>
      <c r="K8446" s="434">
        <v>1970</v>
      </c>
    </row>
    <row r="8447" spans="1:11" hidden="1" x14ac:dyDescent="0.25">
      <c r="A8447" s="434">
        <v>257750790</v>
      </c>
      <c r="B8447" s="434">
        <v>1630</v>
      </c>
      <c r="C8447" s="434" t="s">
        <v>61</v>
      </c>
      <c r="D8447" s="434" t="s">
        <v>13</v>
      </c>
      <c r="I8447" s="434">
        <v>12</v>
      </c>
      <c r="J8447" s="434">
        <v>0</v>
      </c>
      <c r="K8447" s="434">
        <v>1970</v>
      </c>
    </row>
    <row r="8448" spans="1:11" hidden="1" x14ac:dyDescent="0.25">
      <c r="A8448" s="434">
        <v>257751000</v>
      </c>
      <c r="B8448" s="434">
        <v>7759</v>
      </c>
      <c r="C8448" s="434" t="s">
        <v>20</v>
      </c>
      <c r="D8448" s="434" t="s">
        <v>29</v>
      </c>
      <c r="E8448" s="434">
        <v>15.5</v>
      </c>
      <c r="F8448" s="434">
        <v>7353</v>
      </c>
      <c r="G8448" s="434">
        <v>23480</v>
      </c>
      <c r="H8448" s="434">
        <v>14332</v>
      </c>
      <c r="I8448" s="434">
        <v>169.83</v>
      </c>
      <c r="J8448" s="434">
        <v>26423</v>
      </c>
      <c r="K8448" s="434">
        <v>1992</v>
      </c>
    </row>
    <row r="8449" spans="1:11" hidden="1" x14ac:dyDescent="0.25">
      <c r="A8449" s="434">
        <v>257751180</v>
      </c>
      <c r="B8449" s="434">
        <v>62</v>
      </c>
      <c r="C8449" s="434" t="s">
        <v>61</v>
      </c>
      <c r="D8449" s="434" t="s">
        <v>13</v>
      </c>
      <c r="I8449" s="434">
        <v>22</v>
      </c>
      <c r="J8449" s="434">
        <v>0</v>
      </c>
      <c r="K8449" s="434">
        <v>1970</v>
      </c>
    </row>
    <row r="8450" spans="1:11" hidden="1" x14ac:dyDescent="0.25">
      <c r="A8450" s="434">
        <v>257751460</v>
      </c>
      <c r="B8450" s="434">
        <v>200263</v>
      </c>
      <c r="C8450" s="434" t="s">
        <v>61</v>
      </c>
      <c r="D8450" s="434" t="s">
        <v>13</v>
      </c>
      <c r="I8450" s="434">
        <v>14</v>
      </c>
      <c r="J8450" s="434">
        <v>0</v>
      </c>
      <c r="K8450" s="434">
        <v>1970</v>
      </c>
    </row>
    <row r="8451" spans="1:11" hidden="1" x14ac:dyDescent="0.25">
      <c r="A8451" s="434">
        <v>257751590</v>
      </c>
      <c r="B8451" s="434">
        <v>119537</v>
      </c>
      <c r="C8451" s="434" t="s">
        <v>61</v>
      </c>
      <c r="D8451" s="434" t="s">
        <v>13</v>
      </c>
      <c r="I8451" s="434">
        <v>20</v>
      </c>
    </row>
    <row r="8452" spans="1:11" hidden="1" x14ac:dyDescent="0.25">
      <c r="A8452" s="434">
        <v>257751790</v>
      </c>
      <c r="B8452" s="434">
        <v>40903</v>
      </c>
      <c r="C8452" s="434" t="s">
        <v>61</v>
      </c>
      <c r="D8452" s="434" t="s">
        <v>13</v>
      </c>
      <c r="I8452" s="434">
        <v>15</v>
      </c>
      <c r="J8452" s="434">
        <v>0</v>
      </c>
      <c r="K8452" s="434">
        <v>1970</v>
      </c>
    </row>
    <row r="8453" spans="1:11" hidden="1" x14ac:dyDescent="0.25">
      <c r="A8453" s="434">
        <v>257751900</v>
      </c>
      <c r="B8453" s="434">
        <v>175950</v>
      </c>
      <c r="C8453" s="434" t="s">
        <v>39</v>
      </c>
      <c r="D8453" s="434" t="s">
        <v>13</v>
      </c>
      <c r="I8453" s="434">
        <v>11</v>
      </c>
      <c r="J8453" s="434">
        <v>0</v>
      </c>
      <c r="K8453" s="434">
        <v>1970</v>
      </c>
    </row>
    <row r="8454" spans="1:11" hidden="1" x14ac:dyDescent="0.25">
      <c r="A8454" s="434">
        <v>257752090</v>
      </c>
      <c r="B8454" s="434">
        <v>40559</v>
      </c>
      <c r="C8454" s="434" t="s">
        <v>61</v>
      </c>
      <c r="D8454" s="434" t="s">
        <v>13</v>
      </c>
      <c r="I8454" s="434">
        <v>14</v>
      </c>
      <c r="J8454" s="434">
        <v>0</v>
      </c>
      <c r="K8454" s="434">
        <v>1970</v>
      </c>
    </row>
    <row r="8455" spans="1:11" hidden="1" x14ac:dyDescent="0.25">
      <c r="A8455" s="434">
        <v>257752290</v>
      </c>
      <c r="B8455" s="434">
        <v>56426</v>
      </c>
      <c r="C8455" s="434" t="s">
        <v>61</v>
      </c>
      <c r="D8455" s="434" t="s">
        <v>13</v>
      </c>
      <c r="I8455" s="434">
        <v>10</v>
      </c>
      <c r="J8455" s="434">
        <v>0</v>
      </c>
      <c r="K8455" s="434">
        <v>1970</v>
      </c>
    </row>
    <row r="8456" spans="1:11" hidden="1" x14ac:dyDescent="0.25">
      <c r="A8456" s="434">
        <v>257752540</v>
      </c>
      <c r="B8456" s="434">
        <v>30491</v>
      </c>
      <c r="C8456" s="434" t="s">
        <v>61</v>
      </c>
      <c r="D8456" s="434" t="s">
        <v>13</v>
      </c>
      <c r="I8456" s="434">
        <v>11</v>
      </c>
      <c r="J8456" s="434">
        <v>0</v>
      </c>
      <c r="K8456" s="434">
        <v>1970</v>
      </c>
    </row>
    <row r="8457" spans="1:11" hidden="1" x14ac:dyDescent="0.25">
      <c r="A8457" s="434">
        <v>257752570</v>
      </c>
      <c r="B8457" s="434">
        <v>89163</v>
      </c>
      <c r="C8457" s="434" t="s">
        <v>61</v>
      </c>
      <c r="D8457" s="434" t="s">
        <v>13</v>
      </c>
      <c r="I8457" s="434">
        <v>12</v>
      </c>
    </row>
    <row r="8458" spans="1:11" hidden="1" x14ac:dyDescent="0.25">
      <c r="A8458" s="434">
        <v>257752800</v>
      </c>
      <c r="B8458" s="434">
        <v>84853</v>
      </c>
      <c r="C8458" s="434" t="s">
        <v>31</v>
      </c>
      <c r="D8458" s="434" t="s">
        <v>13</v>
      </c>
      <c r="I8458" s="434">
        <v>10</v>
      </c>
      <c r="J8458" s="434">
        <v>0</v>
      </c>
      <c r="K8458" s="434">
        <v>1970</v>
      </c>
    </row>
    <row r="8459" spans="1:11" hidden="1" x14ac:dyDescent="0.25">
      <c r="A8459" s="434">
        <v>257752900</v>
      </c>
      <c r="B8459" s="434">
        <v>221116</v>
      </c>
      <c r="C8459" s="434" t="s">
        <v>39</v>
      </c>
      <c r="D8459" s="434" t="s">
        <v>13</v>
      </c>
      <c r="I8459" s="434">
        <v>13</v>
      </c>
      <c r="J8459" s="434">
        <v>0</v>
      </c>
      <c r="K8459" s="434">
        <v>1970</v>
      </c>
    </row>
    <row r="8460" spans="1:11" hidden="1" x14ac:dyDescent="0.25">
      <c r="A8460" s="434">
        <v>257752980</v>
      </c>
      <c r="B8460" s="434">
        <v>9086</v>
      </c>
      <c r="C8460" s="434" t="s">
        <v>61</v>
      </c>
      <c r="D8460" s="434" t="s">
        <v>13</v>
      </c>
      <c r="I8460" s="434">
        <v>12</v>
      </c>
      <c r="J8460" s="434">
        <v>0</v>
      </c>
      <c r="K8460" s="434">
        <v>1970</v>
      </c>
    </row>
    <row r="8461" spans="1:11" hidden="1" x14ac:dyDescent="0.25">
      <c r="A8461" s="434">
        <v>257753290</v>
      </c>
      <c r="B8461" s="434">
        <v>10503</v>
      </c>
      <c r="C8461" s="434" t="s">
        <v>61</v>
      </c>
      <c r="D8461" s="434" t="s">
        <v>13</v>
      </c>
      <c r="I8461" s="434">
        <v>14</v>
      </c>
    </row>
    <row r="8462" spans="1:11" hidden="1" x14ac:dyDescent="0.25">
      <c r="A8462" s="434">
        <v>257753370</v>
      </c>
      <c r="B8462" s="434">
        <v>12078</v>
      </c>
      <c r="C8462" s="434" t="s">
        <v>61</v>
      </c>
      <c r="D8462" s="434" t="s">
        <v>13</v>
      </c>
      <c r="I8462" s="434">
        <v>11</v>
      </c>
    </row>
    <row r="8463" spans="1:11" hidden="1" x14ac:dyDescent="0.25">
      <c r="A8463" s="434">
        <v>257753390</v>
      </c>
      <c r="B8463" s="434">
        <v>1041928</v>
      </c>
      <c r="C8463" s="434" t="s">
        <v>61</v>
      </c>
      <c r="D8463" s="434" t="s">
        <v>13</v>
      </c>
      <c r="I8463" s="434">
        <v>20</v>
      </c>
      <c r="J8463" s="434">
        <v>0</v>
      </c>
      <c r="K8463" s="434">
        <v>1970</v>
      </c>
    </row>
    <row r="8464" spans="1:11" hidden="1" x14ac:dyDescent="0.25">
      <c r="A8464" s="434">
        <v>257753600</v>
      </c>
      <c r="B8464" s="434">
        <v>74234</v>
      </c>
      <c r="C8464" s="434" t="s">
        <v>39</v>
      </c>
      <c r="D8464" s="434" t="s">
        <v>13</v>
      </c>
      <c r="I8464" s="434">
        <v>9</v>
      </c>
      <c r="J8464" s="434">
        <v>0</v>
      </c>
      <c r="K8464" s="434">
        <v>1970</v>
      </c>
    </row>
    <row r="8465" spans="1:11" hidden="1" x14ac:dyDescent="0.25">
      <c r="A8465" s="434">
        <v>257753790</v>
      </c>
      <c r="B8465" s="434">
        <v>19444</v>
      </c>
      <c r="C8465" s="434" t="s">
        <v>61</v>
      </c>
      <c r="D8465" s="434" t="s">
        <v>13</v>
      </c>
      <c r="I8465" s="434">
        <v>11</v>
      </c>
    </row>
    <row r="8466" spans="1:11" hidden="1" x14ac:dyDescent="0.25">
      <c r="A8466" s="434">
        <v>257753860</v>
      </c>
      <c r="B8466" s="434">
        <v>51506</v>
      </c>
      <c r="C8466" s="434" t="s">
        <v>61</v>
      </c>
      <c r="D8466" s="434" t="s">
        <v>13</v>
      </c>
      <c r="I8466" s="434">
        <v>17</v>
      </c>
      <c r="J8466" s="434">
        <v>0</v>
      </c>
      <c r="K8466" s="434">
        <v>1970</v>
      </c>
    </row>
    <row r="8467" spans="1:11" x14ac:dyDescent="0.25">
      <c r="A8467" s="434">
        <v>257754500</v>
      </c>
      <c r="B8467" s="434">
        <v>3861694</v>
      </c>
      <c r="C8467" s="434" t="s">
        <v>59</v>
      </c>
      <c r="D8467" s="434" t="s">
        <v>13</v>
      </c>
      <c r="I8467" s="434">
        <v>14</v>
      </c>
      <c r="J8467" s="434">
        <v>0</v>
      </c>
      <c r="K8467" s="434">
        <v>1970</v>
      </c>
    </row>
    <row r="8468" spans="1:11" hidden="1" x14ac:dyDescent="0.25">
      <c r="A8468" s="434">
        <v>257755000</v>
      </c>
      <c r="B8468" s="434">
        <v>1326</v>
      </c>
      <c r="C8468" s="434" t="s">
        <v>31</v>
      </c>
      <c r="D8468" s="434" t="s">
        <v>22</v>
      </c>
      <c r="E8468" s="434">
        <v>11.4</v>
      </c>
      <c r="F8468" s="434">
        <v>1600</v>
      </c>
      <c r="G8468" s="434">
        <v>4600</v>
      </c>
      <c r="H8468" s="434">
        <v>3293</v>
      </c>
      <c r="I8468" s="434">
        <v>89.9</v>
      </c>
      <c r="K8468" s="434">
        <v>2013</v>
      </c>
    </row>
    <row r="8469" spans="1:11" hidden="1" x14ac:dyDescent="0.25">
      <c r="A8469" s="434">
        <v>257755090</v>
      </c>
      <c r="B8469" s="434">
        <v>19664</v>
      </c>
      <c r="C8469" s="434" t="s">
        <v>61</v>
      </c>
      <c r="D8469" s="434" t="s">
        <v>13</v>
      </c>
      <c r="I8469" s="434">
        <v>13</v>
      </c>
      <c r="J8469" s="434">
        <v>0</v>
      </c>
      <c r="K8469" s="434">
        <v>1970</v>
      </c>
    </row>
    <row r="8470" spans="1:11" x14ac:dyDescent="0.25">
      <c r="A8470" s="434">
        <v>257755500</v>
      </c>
      <c r="B8470" s="434">
        <v>1277429</v>
      </c>
      <c r="C8470" s="434" t="s">
        <v>59</v>
      </c>
      <c r="D8470" s="434" t="s">
        <v>13</v>
      </c>
      <c r="I8470" s="434">
        <v>16</v>
      </c>
      <c r="J8470" s="434">
        <v>0</v>
      </c>
      <c r="K8470" s="434">
        <v>1970</v>
      </c>
    </row>
    <row r="8471" spans="1:11" x14ac:dyDescent="0.25">
      <c r="A8471" s="434">
        <v>257755700</v>
      </c>
      <c r="B8471" s="434">
        <v>49450</v>
      </c>
      <c r="C8471" s="434" t="s">
        <v>59</v>
      </c>
      <c r="D8471" s="434" t="s">
        <v>13</v>
      </c>
      <c r="I8471" s="434">
        <v>10</v>
      </c>
      <c r="J8471" s="434">
        <v>0</v>
      </c>
      <c r="K8471" s="434">
        <v>1970</v>
      </c>
    </row>
    <row r="8472" spans="1:11" hidden="1" x14ac:dyDescent="0.25">
      <c r="A8472" s="434">
        <v>257755900</v>
      </c>
      <c r="B8472" s="434">
        <v>204135</v>
      </c>
      <c r="C8472" s="434" t="s">
        <v>54</v>
      </c>
      <c r="D8472" s="434" t="s">
        <v>13</v>
      </c>
      <c r="I8472" s="434">
        <v>13</v>
      </c>
      <c r="J8472" s="434">
        <v>0</v>
      </c>
      <c r="K8472" s="434">
        <v>1970</v>
      </c>
    </row>
    <row r="8473" spans="1:11" hidden="1" x14ac:dyDescent="0.25">
      <c r="A8473" s="434">
        <v>257756340</v>
      </c>
      <c r="B8473" s="434">
        <v>1260</v>
      </c>
      <c r="C8473" s="434" t="s">
        <v>61</v>
      </c>
      <c r="D8473" s="434" t="s">
        <v>13</v>
      </c>
      <c r="I8473" s="434">
        <v>15</v>
      </c>
      <c r="J8473" s="434">
        <v>0</v>
      </c>
      <c r="K8473" s="434">
        <v>1970</v>
      </c>
    </row>
    <row r="8474" spans="1:11" x14ac:dyDescent="0.25">
      <c r="A8474" s="434">
        <v>257756500</v>
      </c>
      <c r="B8474" s="434">
        <v>81640</v>
      </c>
      <c r="C8474" s="434" t="s">
        <v>59</v>
      </c>
      <c r="D8474" s="434" t="s">
        <v>13</v>
      </c>
      <c r="I8474" s="434">
        <v>14</v>
      </c>
      <c r="J8474" s="434">
        <v>0</v>
      </c>
      <c r="K8474" s="434">
        <v>1970</v>
      </c>
    </row>
    <row r="8475" spans="1:11" hidden="1" x14ac:dyDescent="0.25">
      <c r="A8475" s="434">
        <v>257756880</v>
      </c>
      <c r="B8475" s="434">
        <v>23581</v>
      </c>
      <c r="C8475" s="434" t="s">
        <v>61</v>
      </c>
      <c r="D8475" s="434" t="s">
        <v>13</v>
      </c>
      <c r="I8475" s="434">
        <v>12</v>
      </c>
      <c r="J8475" s="434">
        <v>0</v>
      </c>
      <c r="K8475" s="434">
        <v>1970</v>
      </c>
    </row>
    <row r="8476" spans="1:11" x14ac:dyDescent="0.25">
      <c r="A8476" s="434">
        <v>257757000</v>
      </c>
      <c r="B8476" s="434">
        <v>652923</v>
      </c>
      <c r="C8476" s="434" t="s">
        <v>59</v>
      </c>
      <c r="D8476" s="434" t="s">
        <v>17</v>
      </c>
      <c r="E8476" s="434">
        <v>11.5</v>
      </c>
      <c r="F8476" s="434">
        <v>0</v>
      </c>
      <c r="G8476" s="434">
        <v>1712</v>
      </c>
      <c r="H8476" s="434">
        <v>1332</v>
      </c>
      <c r="I8476" s="434">
        <v>60.2</v>
      </c>
      <c r="J8476" s="434">
        <v>0</v>
      </c>
      <c r="K8476" s="434">
        <v>1970</v>
      </c>
    </row>
    <row r="8477" spans="1:11" hidden="1" x14ac:dyDescent="0.25">
      <c r="A8477" s="434">
        <v>257757180</v>
      </c>
      <c r="B8477" s="434">
        <v>17934</v>
      </c>
      <c r="C8477" s="434" t="s">
        <v>61</v>
      </c>
      <c r="D8477" s="434" t="s">
        <v>13</v>
      </c>
      <c r="I8477" s="434">
        <v>12</v>
      </c>
      <c r="J8477" s="434">
        <v>0</v>
      </c>
      <c r="K8477" s="434">
        <v>1970</v>
      </c>
    </row>
    <row r="8478" spans="1:11" hidden="1" x14ac:dyDescent="0.25">
      <c r="A8478" s="434">
        <v>257757280</v>
      </c>
      <c r="B8478" s="434">
        <v>7954</v>
      </c>
      <c r="C8478" s="434" t="s">
        <v>56</v>
      </c>
      <c r="D8478" s="434" t="s">
        <v>13</v>
      </c>
      <c r="I8478" s="434">
        <v>9</v>
      </c>
      <c r="J8478" s="434">
        <v>0</v>
      </c>
      <c r="K8478" s="434">
        <v>1970</v>
      </c>
    </row>
    <row r="8479" spans="1:11" hidden="1" x14ac:dyDescent="0.25">
      <c r="A8479" s="434">
        <v>257757390</v>
      </c>
      <c r="B8479" s="434">
        <v>31432</v>
      </c>
      <c r="C8479" s="434" t="s">
        <v>61</v>
      </c>
      <c r="D8479" s="434" t="s">
        <v>13</v>
      </c>
      <c r="I8479" s="434">
        <v>11</v>
      </c>
    </row>
    <row r="8480" spans="1:11" x14ac:dyDescent="0.25">
      <c r="A8480" s="434">
        <v>257757500</v>
      </c>
      <c r="B8480" s="434">
        <v>2964342</v>
      </c>
      <c r="C8480" s="434" t="s">
        <v>59</v>
      </c>
      <c r="D8480" s="434" t="s">
        <v>13</v>
      </c>
      <c r="I8480" s="434">
        <v>15</v>
      </c>
      <c r="J8480" s="434">
        <v>0</v>
      </c>
      <c r="K8480" s="434">
        <v>1970</v>
      </c>
    </row>
    <row r="8481" spans="1:11" hidden="1" x14ac:dyDescent="0.25">
      <c r="A8481" s="434">
        <v>257757650</v>
      </c>
      <c r="B8481" s="434">
        <v>3981</v>
      </c>
      <c r="C8481" s="434" t="s">
        <v>61</v>
      </c>
      <c r="D8481" s="434" t="s">
        <v>13</v>
      </c>
      <c r="I8481" s="434">
        <v>7</v>
      </c>
      <c r="J8481" s="434">
        <v>0</v>
      </c>
      <c r="K8481" s="434">
        <v>1970</v>
      </c>
    </row>
    <row r="8482" spans="1:11" hidden="1" x14ac:dyDescent="0.25">
      <c r="A8482" s="434">
        <v>257757970</v>
      </c>
      <c r="B8482" s="434">
        <v>74324</v>
      </c>
      <c r="C8482" s="434" t="s">
        <v>61</v>
      </c>
      <c r="D8482" s="434" t="s">
        <v>13</v>
      </c>
      <c r="I8482" s="434">
        <v>12</v>
      </c>
      <c r="J8482" s="434">
        <v>0</v>
      </c>
      <c r="K8482" s="434">
        <v>1970</v>
      </c>
    </row>
    <row r="8483" spans="1:11" hidden="1" x14ac:dyDescent="0.25">
      <c r="A8483" s="434">
        <v>257758190</v>
      </c>
      <c r="B8483" s="434">
        <v>7918</v>
      </c>
      <c r="C8483" s="434" t="s">
        <v>61</v>
      </c>
      <c r="D8483" s="434" t="s">
        <v>13</v>
      </c>
      <c r="I8483" s="434">
        <v>12</v>
      </c>
    </row>
    <row r="8484" spans="1:11" hidden="1" x14ac:dyDescent="0.25">
      <c r="A8484" s="434">
        <v>257758390</v>
      </c>
      <c r="B8484" s="434">
        <v>131279</v>
      </c>
      <c r="C8484" s="434" t="s">
        <v>61</v>
      </c>
      <c r="D8484" s="434" t="s">
        <v>13</v>
      </c>
      <c r="I8484" s="434">
        <v>15</v>
      </c>
    </row>
    <row r="8485" spans="1:11" x14ac:dyDescent="0.25">
      <c r="A8485" s="434">
        <v>257758500</v>
      </c>
      <c r="B8485" s="434">
        <v>160459</v>
      </c>
      <c r="C8485" s="434" t="s">
        <v>59</v>
      </c>
      <c r="D8485" s="434" t="s">
        <v>13</v>
      </c>
      <c r="I8485" s="434">
        <v>14</v>
      </c>
      <c r="J8485" s="434">
        <v>0</v>
      </c>
      <c r="K8485" s="434">
        <v>1970</v>
      </c>
    </row>
    <row r="8486" spans="1:11" hidden="1" x14ac:dyDescent="0.25">
      <c r="A8486" s="434">
        <v>257758570</v>
      </c>
      <c r="B8486" s="434">
        <v>64597</v>
      </c>
      <c r="C8486" s="434" t="s">
        <v>61</v>
      </c>
      <c r="D8486" s="434" t="s">
        <v>13</v>
      </c>
      <c r="I8486" s="434">
        <v>12</v>
      </c>
      <c r="J8486" s="434">
        <v>0</v>
      </c>
      <c r="K8486" s="434">
        <v>1970</v>
      </c>
    </row>
    <row r="8487" spans="1:11" x14ac:dyDescent="0.25">
      <c r="A8487" s="434">
        <v>257758800</v>
      </c>
      <c r="B8487" s="434">
        <v>302301</v>
      </c>
      <c r="C8487" s="434" t="s">
        <v>59</v>
      </c>
      <c r="D8487" s="434" t="s">
        <v>13</v>
      </c>
      <c r="I8487" s="434">
        <v>10</v>
      </c>
      <c r="J8487" s="434">
        <v>0</v>
      </c>
      <c r="K8487" s="434">
        <v>1970</v>
      </c>
    </row>
    <row r="8488" spans="1:11" hidden="1" x14ac:dyDescent="0.25">
      <c r="A8488" s="434">
        <v>257759070</v>
      </c>
      <c r="B8488" s="434">
        <v>25511</v>
      </c>
      <c r="C8488" s="434" t="s">
        <v>61</v>
      </c>
      <c r="D8488" s="434" t="s">
        <v>13</v>
      </c>
      <c r="I8488" s="434">
        <v>10</v>
      </c>
    </row>
    <row r="8489" spans="1:11" hidden="1" x14ac:dyDescent="0.25">
      <c r="A8489" s="434">
        <v>257759490</v>
      </c>
      <c r="B8489" s="434">
        <v>20715</v>
      </c>
      <c r="C8489" s="434" t="s">
        <v>61</v>
      </c>
      <c r="D8489" s="434" t="s">
        <v>13</v>
      </c>
      <c r="I8489" s="434">
        <v>11</v>
      </c>
      <c r="J8489" s="434">
        <v>0</v>
      </c>
      <c r="K8489" s="434">
        <v>1970</v>
      </c>
    </row>
    <row r="8490" spans="1:11" hidden="1" x14ac:dyDescent="0.25">
      <c r="A8490" s="434">
        <v>257759870</v>
      </c>
      <c r="B8490" s="434">
        <v>5016</v>
      </c>
      <c r="C8490" s="434" t="s">
        <v>61</v>
      </c>
      <c r="D8490" s="434" t="s">
        <v>13</v>
      </c>
      <c r="I8490" s="434">
        <v>13</v>
      </c>
      <c r="J8490" s="434">
        <v>0</v>
      </c>
      <c r="K8490" s="434">
        <v>1970</v>
      </c>
    </row>
    <row r="8491" spans="1:11" hidden="1" x14ac:dyDescent="0.25">
      <c r="A8491" s="434">
        <v>257760010</v>
      </c>
      <c r="B8491" s="434">
        <v>26051</v>
      </c>
      <c r="C8491" s="434" t="s">
        <v>61</v>
      </c>
      <c r="D8491" s="434" t="s">
        <v>13</v>
      </c>
      <c r="I8491" s="434">
        <v>11</v>
      </c>
      <c r="J8491" s="434">
        <v>0</v>
      </c>
      <c r="K8491" s="434">
        <v>1970</v>
      </c>
    </row>
    <row r="8492" spans="1:11" x14ac:dyDescent="0.25">
      <c r="A8492" s="434">
        <v>257760600</v>
      </c>
      <c r="B8492" s="434">
        <v>121794</v>
      </c>
      <c r="C8492" s="434" t="s">
        <v>59</v>
      </c>
      <c r="D8492" s="434" t="s">
        <v>13</v>
      </c>
      <c r="I8492" s="434">
        <v>9</v>
      </c>
      <c r="J8492" s="434">
        <v>0</v>
      </c>
      <c r="K8492" s="434">
        <v>1970</v>
      </c>
    </row>
    <row r="8493" spans="1:11" x14ac:dyDescent="0.25">
      <c r="A8493" s="434">
        <v>257760700</v>
      </c>
      <c r="B8493" s="434">
        <v>229088</v>
      </c>
      <c r="C8493" s="434" t="s">
        <v>59</v>
      </c>
      <c r="D8493" s="434" t="s">
        <v>13</v>
      </c>
      <c r="I8493" s="434">
        <v>11</v>
      </c>
      <c r="J8493" s="434">
        <v>0</v>
      </c>
      <c r="K8493" s="434">
        <v>1970</v>
      </c>
    </row>
    <row r="8494" spans="1:11" hidden="1" x14ac:dyDescent="0.25">
      <c r="A8494" s="434">
        <v>257761690</v>
      </c>
      <c r="B8494" s="434">
        <v>6089</v>
      </c>
      <c r="C8494" s="434" t="s">
        <v>61</v>
      </c>
      <c r="D8494" s="434" t="s">
        <v>13</v>
      </c>
      <c r="I8494" s="434">
        <v>11</v>
      </c>
    </row>
    <row r="8495" spans="1:11" x14ac:dyDescent="0.25">
      <c r="A8495" s="434">
        <v>257762380</v>
      </c>
      <c r="B8495" s="434">
        <v>24363</v>
      </c>
      <c r="C8495" s="434" t="s">
        <v>59</v>
      </c>
      <c r="D8495" s="434" t="s">
        <v>13</v>
      </c>
      <c r="I8495" s="434">
        <v>9</v>
      </c>
      <c r="J8495" s="434">
        <v>0</v>
      </c>
      <c r="K8495" s="434">
        <v>1970</v>
      </c>
    </row>
    <row r="8496" spans="1:11" x14ac:dyDescent="0.25">
      <c r="A8496" s="434">
        <v>257762500</v>
      </c>
      <c r="B8496" s="434">
        <v>180100</v>
      </c>
      <c r="C8496" s="434" t="s">
        <v>59</v>
      </c>
      <c r="D8496" s="434" t="s">
        <v>13</v>
      </c>
      <c r="I8496" s="434">
        <v>14</v>
      </c>
      <c r="J8496" s="434">
        <v>0</v>
      </c>
      <c r="K8496" s="434">
        <v>1970</v>
      </c>
    </row>
    <row r="8497" spans="1:11" hidden="1" x14ac:dyDescent="0.25">
      <c r="A8497" s="434">
        <v>257762510</v>
      </c>
      <c r="B8497" s="434">
        <v>26603</v>
      </c>
      <c r="C8497" s="434" t="s">
        <v>61</v>
      </c>
      <c r="D8497" s="434" t="s">
        <v>13</v>
      </c>
      <c r="I8497" s="434">
        <v>10</v>
      </c>
    </row>
    <row r="8498" spans="1:11" hidden="1" x14ac:dyDescent="0.25">
      <c r="A8498" s="434">
        <v>257762550</v>
      </c>
      <c r="B8498" s="434">
        <v>87322</v>
      </c>
      <c r="C8498" s="434" t="s">
        <v>61</v>
      </c>
      <c r="D8498" s="434" t="s">
        <v>13</v>
      </c>
      <c r="I8498" s="434">
        <v>12</v>
      </c>
      <c r="J8498" s="434">
        <v>0</v>
      </c>
      <c r="K8498" s="434">
        <v>1970</v>
      </c>
    </row>
    <row r="8499" spans="1:11" hidden="1" x14ac:dyDescent="0.25">
      <c r="A8499" s="434">
        <v>257762900</v>
      </c>
      <c r="B8499" s="434">
        <v>701214</v>
      </c>
      <c r="C8499" s="434" t="s">
        <v>39</v>
      </c>
      <c r="D8499" s="434" t="s">
        <v>13</v>
      </c>
      <c r="I8499" s="434">
        <v>23</v>
      </c>
      <c r="K8499" s="434">
        <v>1970</v>
      </c>
    </row>
    <row r="8500" spans="1:11" hidden="1" x14ac:dyDescent="0.25">
      <c r="A8500" s="434">
        <v>257763500</v>
      </c>
      <c r="B8500" s="434">
        <v>1983235</v>
      </c>
      <c r="C8500" s="434" t="s">
        <v>56</v>
      </c>
      <c r="D8500" s="434" t="s">
        <v>13</v>
      </c>
      <c r="I8500" s="434">
        <v>12</v>
      </c>
      <c r="J8500" s="434">
        <v>0</v>
      </c>
      <c r="K8500" s="434">
        <v>1970</v>
      </c>
    </row>
    <row r="8501" spans="1:11" hidden="1" x14ac:dyDescent="0.25">
      <c r="A8501" s="434">
        <v>257764900</v>
      </c>
      <c r="B8501" s="434">
        <v>1874722</v>
      </c>
      <c r="C8501" s="434" t="s">
        <v>54</v>
      </c>
      <c r="D8501" s="434" t="s">
        <v>13</v>
      </c>
      <c r="E8501" s="434">
        <v>5.3</v>
      </c>
      <c r="F8501" s="434">
        <v>1074</v>
      </c>
      <c r="G8501" s="434">
        <v>68</v>
      </c>
      <c r="H8501" s="434">
        <v>104</v>
      </c>
      <c r="I8501" s="434">
        <v>18.5</v>
      </c>
      <c r="J8501" s="434">
        <v>0</v>
      </c>
      <c r="K8501" s="434">
        <v>2001</v>
      </c>
    </row>
    <row r="8502" spans="1:11" hidden="1" x14ac:dyDescent="0.25">
      <c r="A8502" s="434">
        <v>257765090</v>
      </c>
      <c r="B8502" s="434">
        <v>232168</v>
      </c>
      <c r="C8502" s="434" t="s">
        <v>39</v>
      </c>
      <c r="D8502" s="434" t="s">
        <v>13</v>
      </c>
      <c r="I8502" s="434">
        <v>14</v>
      </c>
      <c r="J8502" s="434">
        <v>0</v>
      </c>
      <c r="K8502" s="434">
        <v>1970</v>
      </c>
    </row>
    <row r="8503" spans="1:11" hidden="1" x14ac:dyDescent="0.25">
      <c r="A8503" s="434">
        <v>257765290</v>
      </c>
      <c r="B8503" s="434">
        <v>46930</v>
      </c>
      <c r="C8503" s="434" t="s">
        <v>61</v>
      </c>
      <c r="D8503" s="434" t="s">
        <v>13</v>
      </c>
      <c r="I8503" s="434">
        <v>13</v>
      </c>
      <c r="J8503" s="434">
        <v>0</v>
      </c>
      <c r="K8503" s="434">
        <v>1970</v>
      </c>
    </row>
    <row r="8504" spans="1:11" hidden="1" x14ac:dyDescent="0.25">
      <c r="A8504" s="434">
        <v>257765370</v>
      </c>
      <c r="B8504" s="434">
        <v>11839</v>
      </c>
      <c r="C8504" s="434" t="s">
        <v>61</v>
      </c>
      <c r="D8504" s="434" t="s">
        <v>13</v>
      </c>
      <c r="I8504" s="434">
        <v>10</v>
      </c>
    </row>
    <row r="8505" spans="1:11" hidden="1" x14ac:dyDescent="0.25">
      <c r="A8505" s="434">
        <v>257765910</v>
      </c>
      <c r="B8505" s="434">
        <v>34338</v>
      </c>
      <c r="C8505" s="434" t="s">
        <v>61</v>
      </c>
      <c r="D8505" s="434" t="s">
        <v>13</v>
      </c>
      <c r="I8505" s="434">
        <v>11</v>
      </c>
    </row>
    <row r="8506" spans="1:11" hidden="1" x14ac:dyDescent="0.25">
      <c r="A8506" s="434">
        <v>257766000</v>
      </c>
      <c r="B8506" s="434">
        <v>936460</v>
      </c>
      <c r="C8506" s="434" t="s">
        <v>46</v>
      </c>
      <c r="D8506" s="434" t="s">
        <v>22</v>
      </c>
      <c r="E8506" s="434">
        <v>15.2</v>
      </c>
      <c r="F8506" s="434">
        <v>7152</v>
      </c>
      <c r="G8506" s="434">
        <v>5900</v>
      </c>
      <c r="H8506" s="434">
        <v>5380</v>
      </c>
      <c r="I8506" s="434">
        <v>92.5</v>
      </c>
      <c r="J8506" s="434">
        <v>0</v>
      </c>
      <c r="K8506" s="434">
        <v>2014</v>
      </c>
    </row>
    <row r="8507" spans="1:11" hidden="1" x14ac:dyDescent="0.25">
      <c r="A8507" s="434">
        <v>257766090</v>
      </c>
      <c r="B8507" s="434">
        <v>44284</v>
      </c>
      <c r="C8507" s="434" t="s">
        <v>61</v>
      </c>
      <c r="D8507" s="434" t="s">
        <v>13</v>
      </c>
      <c r="I8507" s="434">
        <v>13</v>
      </c>
      <c r="J8507" s="434">
        <v>0</v>
      </c>
      <c r="K8507" s="434">
        <v>1970</v>
      </c>
    </row>
    <row r="8508" spans="1:11" hidden="1" x14ac:dyDescent="0.25">
      <c r="A8508" s="434">
        <v>257766190</v>
      </c>
      <c r="B8508" s="434">
        <v>12790</v>
      </c>
      <c r="C8508" s="434" t="s">
        <v>61</v>
      </c>
      <c r="D8508" s="434" t="s">
        <v>13</v>
      </c>
      <c r="I8508" s="434">
        <v>11</v>
      </c>
      <c r="J8508" s="434">
        <v>0</v>
      </c>
      <c r="K8508" s="434">
        <v>1970</v>
      </c>
    </row>
    <row r="8509" spans="1:11" hidden="1" x14ac:dyDescent="0.25">
      <c r="A8509" s="434">
        <v>257766290</v>
      </c>
      <c r="B8509" s="434">
        <v>73039</v>
      </c>
      <c r="C8509" s="434" t="s">
        <v>61</v>
      </c>
      <c r="D8509" s="434" t="s">
        <v>13</v>
      </c>
      <c r="I8509" s="434">
        <v>13</v>
      </c>
      <c r="J8509" s="434">
        <v>0</v>
      </c>
      <c r="K8509" s="434">
        <v>1970</v>
      </c>
    </row>
    <row r="8510" spans="1:11" hidden="1" x14ac:dyDescent="0.25">
      <c r="A8510" s="434">
        <v>257766800</v>
      </c>
      <c r="B8510" s="434">
        <v>518331</v>
      </c>
      <c r="C8510" s="434" t="s">
        <v>56</v>
      </c>
      <c r="D8510" s="434" t="s">
        <v>13</v>
      </c>
      <c r="I8510" s="434">
        <v>15</v>
      </c>
      <c r="J8510" s="434">
        <v>0</v>
      </c>
      <c r="K8510" s="434">
        <v>1970</v>
      </c>
    </row>
    <row r="8511" spans="1:11" hidden="1" x14ac:dyDescent="0.25">
      <c r="A8511" s="434">
        <v>257767000</v>
      </c>
      <c r="B8511" s="434">
        <v>525449</v>
      </c>
      <c r="C8511" s="434" t="s">
        <v>31</v>
      </c>
      <c r="D8511" s="434" t="s">
        <v>29</v>
      </c>
      <c r="F8511" s="434">
        <v>14280</v>
      </c>
      <c r="G8511" s="434">
        <v>15770</v>
      </c>
      <c r="H8511" s="434">
        <v>58250</v>
      </c>
      <c r="I8511" s="434">
        <v>199.98</v>
      </c>
      <c r="K8511" s="434">
        <v>2012</v>
      </c>
    </row>
    <row r="8512" spans="1:11" x14ac:dyDescent="0.25">
      <c r="A8512" s="434">
        <v>257767390</v>
      </c>
      <c r="B8512" s="434">
        <v>937215</v>
      </c>
      <c r="C8512" s="434" t="s">
        <v>59</v>
      </c>
      <c r="D8512" s="434" t="s">
        <v>13</v>
      </c>
      <c r="I8512" s="434">
        <v>14</v>
      </c>
      <c r="J8512" s="434">
        <v>0</v>
      </c>
      <c r="K8512" s="434">
        <v>1970</v>
      </c>
    </row>
    <row r="8513" spans="1:11" x14ac:dyDescent="0.25">
      <c r="A8513" s="434">
        <v>257767490</v>
      </c>
      <c r="B8513" s="434">
        <v>2254676</v>
      </c>
      <c r="C8513" s="434" t="s">
        <v>59</v>
      </c>
      <c r="D8513" s="434" t="s">
        <v>13</v>
      </c>
      <c r="I8513" s="434">
        <v>15</v>
      </c>
      <c r="J8513" s="434">
        <v>0</v>
      </c>
      <c r="K8513" s="434">
        <v>1970</v>
      </c>
    </row>
    <row r="8514" spans="1:11" hidden="1" x14ac:dyDescent="0.25">
      <c r="A8514" s="434">
        <v>257767570</v>
      </c>
      <c r="B8514" s="434">
        <v>9999</v>
      </c>
      <c r="C8514" s="434" t="s">
        <v>61</v>
      </c>
      <c r="D8514" s="434" t="s">
        <v>13</v>
      </c>
      <c r="I8514" s="434">
        <v>11</v>
      </c>
      <c r="J8514" s="434">
        <v>0</v>
      </c>
      <c r="K8514" s="434">
        <v>1970</v>
      </c>
    </row>
    <row r="8515" spans="1:11" hidden="1" x14ac:dyDescent="0.25">
      <c r="A8515" s="434">
        <v>257767590</v>
      </c>
      <c r="B8515" s="434">
        <v>46397</v>
      </c>
      <c r="C8515" s="434" t="s">
        <v>61</v>
      </c>
      <c r="D8515" s="434" t="s">
        <v>13</v>
      </c>
      <c r="I8515" s="434">
        <v>12</v>
      </c>
      <c r="J8515" s="434">
        <v>0</v>
      </c>
      <c r="K8515" s="434">
        <v>1970</v>
      </c>
    </row>
    <row r="8516" spans="1:11" hidden="1" x14ac:dyDescent="0.25">
      <c r="A8516" s="434">
        <v>257768160</v>
      </c>
      <c r="B8516" s="434">
        <v>14837</v>
      </c>
      <c r="C8516" s="434" t="s">
        <v>61</v>
      </c>
      <c r="D8516" s="434" t="s">
        <v>13</v>
      </c>
      <c r="I8516" s="434">
        <v>11</v>
      </c>
    </row>
    <row r="8517" spans="1:11" x14ac:dyDescent="0.25">
      <c r="A8517" s="434">
        <v>257768500</v>
      </c>
      <c r="B8517" s="434">
        <v>2420747</v>
      </c>
      <c r="C8517" s="434" t="s">
        <v>59</v>
      </c>
      <c r="D8517" s="434" t="s">
        <v>13</v>
      </c>
      <c r="I8517" s="434">
        <v>16</v>
      </c>
      <c r="J8517" s="434">
        <v>0</v>
      </c>
      <c r="K8517" s="434">
        <v>1970</v>
      </c>
    </row>
    <row r="8518" spans="1:11" x14ac:dyDescent="0.25">
      <c r="A8518" s="434">
        <v>257768600</v>
      </c>
      <c r="B8518" s="434">
        <v>500542</v>
      </c>
      <c r="C8518" s="434" t="s">
        <v>59</v>
      </c>
      <c r="D8518" s="434" t="s">
        <v>13</v>
      </c>
      <c r="I8518" s="434">
        <v>11</v>
      </c>
      <c r="J8518" s="434">
        <v>0</v>
      </c>
      <c r="K8518" s="434">
        <v>1970</v>
      </c>
    </row>
    <row r="8519" spans="1:11" hidden="1" x14ac:dyDescent="0.25">
      <c r="A8519" s="434">
        <v>257769800</v>
      </c>
      <c r="B8519" s="434">
        <v>293631</v>
      </c>
      <c r="C8519" s="434" t="s">
        <v>31</v>
      </c>
      <c r="D8519" s="434" t="s">
        <v>13</v>
      </c>
      <c r="I8519" s="434">
        <v>15</v>
      </c>
      <c r="J8519" s="434">
        <v>0</v>
      </c>
      <c r="K8519" s="434">
        <v>1970</v>
      </c>
    </row>
    <row r="8520" spans="1:11" x14ac:dyDescent="0.25">
      <c r="A8520" s="434">
        <v>257770500</v>
      </c>
      <c r="B8520" s="434">
        <v>949421</v>
      </c>
      <c r="C8520" s="434" t="s">
        <v>59</v>
      </c>
      <c r="D8520" s="434" t="s">
        <v>13</v>
      </c>
      <c r="I8520" s="434">
        <v>15</v>
      </c>
      <c r="J8520" s="434">
        <v>0</v>
      </c>
      <c r="K8520" s="434">
        <v>1970</v>
      </c>
    </row>
    <row r="8521" spans="1:11" hidden="1" x14ac:dyDescent="0.25">
      <c r="A8521" s="434">
        <v>257771600</v>
      </c>
      <c r="B8521" s="434">
        <v>594175</v>
      </c>
      <c r="C8521" s="434" t="s">
        <v>56</v>
      </c>
      <c r="D8521" s="434" t="s">
        <v>13</v>
      </c>
      <c r="I8521" s="434">
        <v>15</v>
      </c>
      <c r="J8521" s="434">
        <v>0</v>
      </c>
      <c r="K8521" s="434">
        <v>1970</v>
      </c>
    </row>
    <row r="8522" spans="1:11" hidden="1" x14ac:dyDescent="0.25">
      <c r="A8522" s="434">
        <v>257771700</v>
      </c>
      <c r="B8522" s="434">
        <v>753107</v>
      </c>
      <c r="C8522" s="434" t="s">
        <v>56</v>
      </c>
      <c r="D8522" s="434" t="s">
        <v>13</v>
      </c>
      <c r="I8522" s="434">
        <v>15</v>
      </c>
      <c r="J8522" s="434">
        <v>0</v>
      </c>
      <c r="K8522" s="434">
        <v>1970</v>
      </c>
    </row>
    <row r="8523" spans="1:11" hidden="1" x14ac:dyDescent="0.25">
      <c r="A8523" s="434">
        <v>257771990</v>
      </c>
      <c r="B8523" s="434">
        <v>31367</v>
      </c>
      <c r="C8523" s="434" t="s">
        <v>61</v>
      </c>
      <c r="D8523" s="434" t="s">
        <v>13</v>
      </c>
      <c r="I8523" s="434">
        <v>10</v>
      </c>
    </row>
    <row r="8524" spans="1:11" hidden="1" x14ac:dyDescent="0.25">
      <c r="A8524" s="434">
        <v>257772290</v>
      </c>
      <c r="B8524" s="434">
        <v>3320</v>
      </c>
      <c r="C8524" s="434" t="s">
        <v>61</v>
      </c>
      <c r="D8524" s="434" t="s">
        <v>13</v>
      </c>
      <c r="I8524" s="434">
        <v>11</v>
      </c>
      <c r="J8524" s="434">
        <v>0</v>
      </c>
      <c r="K8524" s="434">
        <v>1970</v>
      </c>
    </row>
    <row r="8525" spans="1:11" hidden="1" x14ac:dyDescent="0.25">
      <c r="A8525" s="434">
        <v>257772810</v>
      </c>
      <c r="B8525" s="434">
        <v>44907</v>
      </c>
      <c r="C8525" s="434" t="s">
        <v>61</v>
      </c>
      <c r="D8525" s="434" t="s">
        <v>13</v>
      </c>
      <c r="I8525" s="434">
        <v>13</v>
      </c>
      <c r="J8525" s="434">
        <v>0</v>
      </c>
      <c r="K8525" s="434">
        <v>1970</v>
      </c>
    </row>
    <row r="8526" spans="1:11" hidden="1" x14ac:dyDescent="0.25">
      <c r="A8526" s="434">
        <v>257773370</v>
      </c>
      <c r="B8526" s="434">
        <v>9595</v>
      </c>
      <c r="C8526" s="434" t="s">
        <v>61</v>
      </c>
      <c r="D8526" s="434" t="s">
        <v>13</v>
      </c>
      <c r="I8526" s="434">
        <v>12</v>
      </c>
    </row>
    <row r="8527" spans="1:11" x14ac:dyDescent="0.25">
      <c r="A8527" s="434">
        <v>257773500</v>
      </c>
      <c r="B8527" s="434">
        <v>2606179</v>
      </c>
      <c r="C8527" s="434" t="s">
        <v>59</v>
      </c>
      <c r="D8527" s="434" t="s">
        <v>13</v>
      </c>
      <c r="I8527" s="434">
        <v>17</v>
      </c>
      <c r="J8527" s="434">
        <v>0</v>
      </c>
      <c r="K8527" s="434">
        <v>1970</v>
      </c>
    </row>
    <row r="8528" spans="1:11" hidden="1" x14ac:dyDescent="0.25">
      <c r="A8528" s="434">
        <v>257773570</v>
      </c>
      <c r="B8528" s="434">
        <v>46901</v>
      </c>
      <c r="C8528" s="434" t="s">
        <v>61</v>
      </c>
      <c r="D8528" s="434" t="s">
        <v>13</v>
      </c>
      <c r="I8528" s="434">
        <v>11</v>
      </c>
      <c r="J8528" s="434">
        <v>0</v>
      </c>
      <c r="K8528" s="434">
        <v>1970</v>
      </c>
    </row>
    <row r="8529" spans="1:11" hidden="1" x14ac:dyDescent="0.25">
      <c r="A8529" s="434">
        <v>257774160</v>
      </c>
      <c r="B8529" s="434">
        <v>6272</v>
      </c>
      <c r="C8529" s="434" t="s">
        <v>61</v>
      </c>
      <c r="D8529" s="434" t="s">
        <v>13</v>
      </c>
      <c r="I8529" s="434">
        <v>13</v>
      </c>
      <c r="J8529" s="434">
        <v>0</v>
      </c>
      <c r="K8529" s="434">
        <v>1970</v>
      </c>
    </row>
    <row r="8530" spans="1:11" hidden="1" x14ac:dyDescent="0.25">
      <c r="A8530" s="434">
        <v>257774290</v>
      </c>
      <c r="B8530" s="434">
        <v>17861</v>
      </c>
      <c r="C8530" s="434" t="s">
        <v>61</v>
      </c>
      <c r="D8530" s="434" t="s">
        <v>13</v>
      </c>
      <c r="I8530" s="434">
        <v>11</v>
      </c>
      <c r="J8530" s="434">
        <v>0</v>
      </c>
      <c r="K8530" s="434">
        <v>1970</v>
      </c>
    </row>
    <row r="8531" spans="1:11" x14ac:dyDescent="0.25">
      <c r="A8531" s="434">
        <v>257774480</v>
      </c>
      <c r="B8531" s="434">
        <v>1003386</v>
      </c>
      <c r="C8531" s="434" t="s">
        <v>59</v>
      </c>
      <c r="D8531" s="434" t="s">
        <v>13</v>
      </c>
      <c r="I8531" s="434">
        <v>12</v>
      </c>
      <c r="J8531" s="434">
        <v>0</v>
      </c>
      <c r="K8531" s="434">
        <v>1970</v>
      </c>
    </row>
    <row r="8532" spans="1:11" x14ac:dyDescent="0.25">
      <c r="A8532" s="434">
        <v>257774500</v>
      </c>
      <c r="B8532" s="434">
        <v>2436492</v>
      </c>
      <c r="C8532" s="434" t="s">
        <v>59</v>
      </c>
      <c r="D8532" s="434" t="s">
        <v>13</v>
      </c>
      <c r="I8532" s="434">
        <v>16</v>
      </c>
      <c r="J8532" s="434">
        <v>0</v>
      </c>
      <c r="K8532" s="434">
        <v>1970</v>
      </c>
    </row>
    <row r="8533" spans="1:11" hidden="1" x14ac:dyDescent="0.25">
      <c r="A8533" s="434">
        <v>257774600</v>
      </c>
      <c r="B8533" s="434">
        <v>1714794</v>
      </c>
      <c r="C8533" s="434" t="s">
        <v>42</v>
      </c>
      <c r="D8533" s="434" t="s">
        <v>17</v>
      </c>
      <c r="F8533" s="434">
        <v>920</v>
      </c>
      <c r="G8533" s="434">
        <v>294</v>
      </c>
      <c r="H8533" s="434">
        <v>1160</v>
      </c>
      <c r="I8533" s="434">
        <v>49.9</v>
      </c>
      <c r="K8533" s="434">
        <v>2015</v>
      </c>
    </row>
    <row r="8534" spans="1:11" hidden="1" x14ac:dyDescent="0.25">
      <c r="A8534" s="434">
        <v>257774740</v>
      </c>
      <c r="B8534" s="434">
        <v>228054</v>
      </c>
      <c r="C8534" s="434" t="s">
        <v>61</v>
      </c>
      <c r="D8534" s="434" t="s">
        <v>13</v>
      </c>
      <c r="I8534" s="434">
        <v>11</v>
      </c>
    </row>
    <row r="8535" spans="1:11" hidden="1" x14ac:dyDescent="0.25">
      <c r="A8535" s="434">
        <v>257774760</v>
      </c>
      <c r="B8535" s="434">
        <v>1063437</v>
      </c>
      <c r="C8535" s="434" t="s">
        <v>61</v>
      </c>
      <c r="D8535" s="434" t="s">
        <v>13</v>
      </c>
      <c r="I8535" s="434">
        <v>16</v>
      </c>
      <c r="J8535" s="434">
        <v>0</v>
      </c>
      <c r="K8535" s="434">
        <v>1970</v>
      </c>
    </row>
    <row r="8536" spans="1:11" hidden="1" x14ac:dyDescent="0.25">
      <c r="A8536" s="434">
        <v>257774800</v>
      </c>
      <c r="B8536" s="434">
        <v>171675</v>
      </c>
      <c r="C8536" s="434" t="s">
        <v>61</v>
      </c>
      <c r="D8536" s="434" t="s">
        <v>13</v>
      </c>
      <c r="I8536" s="434">
        <v>10</v>
      </c>
      <c r="J8536" s="434">
        <v>0</v>
      </c>
      <c r="K8536" s="434">
        <v>1970</v>
      </c>
    </row>
    <row r="8537" spans="1:11" hidden="1" x14ac:dyDescent="0.25">
      <c r="A8537" s="434">
        <v>257774900</v>
      </c>
      <c r="B8537" s="434">
        <v>969964</v>
      </c>
      <c r="C8537" s="434" t="s">
        <v>61</v>
      </c>
      <c r="D8537" s="434" t="s">
        <v>13</v>
      </c>
      <c r="I8537" s="434">
        <v>9</v>
      </c>
      <c r="J8537" s="434">
        <v>0</v>
      </c>
      <c r="K8537" s="434">
        <v>1970</v>
      </c>
    </row>
    <row r="8538" spans="1:11" x14ac:dyDescent="0.25">
      <c r="A8538" s="434">
        <v>257775500</v>
      </c>
      <c r="B8538" s="434">
        <v>2300392</v>
      </c>
      <c r="C8538" s="434" t="s">
        <v>59</v>
      </c>
      <c r="D8538" s="434" t="s">
        <v>13</v>
      </c>
      <c r="I8538" s="434">
        <v>13</v>
      </c>
      <c r="J8538" s="434">
        <v>0</v>
      </c>
      <c r="K8538" s="434">
        <v>1970</v>
      </c>
    </row>
    <row r="8539" spans="1:11" hidden="1" x14ac:dyDescent="0.25">
      <c r="A8539" s="434">
        <v>257775600</v>
      </c>
      <c r="B8539" s="434">
        <v>473839</v>
      </c>
      <c r="C8539" s="434" t="s">
        <v>61</v>
      </c>
      <c r="D8539" s="434" t="s">
        <v>13</v>
      </c>
      <c r="I8539" s="434">
        <v>9</v>
      </c>
      <c r="J8539" s="434">
        <v>0</v>
      </c>
      <c r="K8539" s="434">
        <v>1970</v>
      </c>
    </row>
    <row r="8540" spans="1:11" x14ac:dyDescent="0.25">
      <c r="A8540" s="434">
        <v>257775700</v>
      </c>
      <c r="B8540" s="434">
        <v>933282</v>
      </c>
      <c r="C8540" s="434" t="s">
        <v>59</v>
      </c>
      <c r="D8540" s="434" t="s">
        <v>13</v>
      </c>
      <c r="I8540" s="434">
        <v>12</v>
      </c>
      <c r="J8540" s="434">
        <v>0</v>
      </c>
      <c r="K8540" s="434">
        <v>1970</v>
      </c>
    </row>
    <row r="8541" spans="1:11" hidden="1" x14ac:dyDescent="0.25">
      <c r="A8541" s="434">
        <v>257776090</v>
      </c>
      <c r="B8541" s="434">
        <v>107079</v>
      </c>
      <c r="C8541" s="434" t="s">
        <v>61</v>
      </c>
      <c r="D8541" s="434" t="s">
        <v>13</v>
      </c>
      <c r="I8541" s="434">
        <v>11</v>
      </c>
      <c r="J8541" s="434">
        <v>0</v>
      </c>
      <c r="K8541" s="434">
        <v>1970</v>
      </c>
    </row>
    <row r="8542" spans="1:11" hidden="1" x14ac:dyDescent="0.25">
      <c r="A8542" s="434">
        <v>257776160</v>
      </c>
      <c r="B8542" s="434">
        <v>6983</v>
      </c>
      <c r="C8542" s="434" t="s">
        <v>61</v>
      </c>
      <c r="D8542" s="434" t="s">
        <v>13</v>
      </c>
      <c r="I8542" s="434">
        <v>10</v>
      </c>
      <c r="J8542" s="434">
        <v>0</v>
      </c>
      <c r="K8542" s="434">
        <v>1970</v>
      </c>
    </row>
    <row r="8543" spans="1:11" x14ac:dyDescent="0.25">
      <c r="A8543" s="434">
        <v>257776500</v>
      </c>
      <c r="B8543" s="434">
        <v>1249960</v>
      </c>
      <c r="C8543" s="434" t="s">
        <v>59</v>
      </c>
      <c r="D8543" s="434" t="s">
        <v>13</v>
      </c>
      <c r="I8543" s="434">
        <v>15</v>
      </c>
      <c r="J8543" s="434">
        <v>0</v>
      </c>
      <c r="K8543" s="434">
        <v>1970</v>
      </c>
    </row>
    <row r="8544" spans="1:11" hidden="1" x14ac:dyDescent="0.25">
      <c r="A8544" s="434">
        <v>257776770</v>
      </c>
      <c r="B8544" s="434">
        <v>19775</v>
      </c>
      <c r="C8544" s="434" t="s">
        <v>61</v>
      </c>
      <c r="D8544" s="434" t="s">
        <v>13</v>
      </c>
      <c r="I8544" s="434">
        <v>10</v>
      </c>
      <c r="J8544" s="434">
        <v>0</v>
      </c>
      <c r="K8544" s="434">
        <v>1970</v>
      </c>
    </row>
    <row r="8545" spans="1:11" hidden="1" x14ac:dyDescent="0.25">
      <c r="A8545" s="434">
        <v>257777000</v>
      </c>
      <c r="B8545" s="434">
        <v>65232</v>
      </c>
      <c r="C8545" s="434" t="s">
        <v>61</v>
      </c>
      <c r="D8545" s="434" t="s">
        <v>13</v>
      </c>
      <c r="I8545" s="434">
        <v>18</v>
      </c>
      <c r="J8545" s="434">
        <v>0</v>
      </c>
      <c r="K8545" s="434">
        <v>1970</v>
      </c>
    </row>
    <row r="8546" spans="1:11" hidden="1" x14ac:dyDescent="0.25">
      <c r="A8546" s="434">
        <v>257777180</v>
      </c>
      <c r="B8546" s="434">
        <v>4583</v>
      </c>
      <c r="C8546" s="434" t="s">
        <v>61</v>
      </c>
      <c r="D8546" s="434" t="s">
        <v>13</v>
      </c>
      <c r="I8546" s="434">
        <v>16</v>
      </c>
    </row>
    <row r="8547" spans="1:11" hidden="1" x14ac:dyDescent="0.25">
      <c r="A8547" s="434">
        <v>257777600</v>
      </c>
      <c r="B8547" s="434">
        <v>487069</v>
      </c>
      <c r="C8547" s="434" t="s">
        <v>56</v>
      </c>
      <c r="D8547" s="434" t="s">
        <v>13</v>
      </c>
      <c r="I8547" s="434">
        <v>13</v>
      </c>
    </row>
    <row r="8548" spans="1:11" x14ac:dyDescent="0.25">
      <c r="A8548" s="434">
        <v>257777800</v>
      </c>
      <c r="B8548" s="434">
        <v>1608432</v>
      </c>
      <c r="C8548" s="434" t="s">
        <v>59</v>
      </c>
      <c r="D8548" s="434" t="s">
        <v>13</v>
      </c>
      <c r="I8548" s="434">
        <v>11</v>
      </c>
      <c r="J8548" s="434">
        <v>0</v>
      </c>
      <c r="K8548" s="434">
        <v>1970</v>
      </c>
    </row>
    <row r="8549" spans="1:11" hidden="1" x14ac:dyDescent="0.25">
      <c r="A8549" s="434">
        <v>257777990</v>
      </c>
      <c r="B8549" s="434">
        <v>1667</v>
      </c>
      <c r="C8549" s="434" t="s">
        <v>61</v>
      </c>
      <c r="D8549" s="434" t="s">
        <v>13</v>
      </c>
      <c r="I8549" s="434">
        <v>12</v>
      </c>
    </row>
    <row r="8550" spans="1:11" hidden="1" x14ac:dyDescent="0.25">
      <c r="A8550" s="434">
        <v>257778000</v>
      </c>
      <c r="B8550" s="434">
        <v>2175969</v>
      </c>
      <c r="C8550" s="434" t="s">
        <v>42</v>
      </c>
      <c r="D8550" s="434" t="s">
        <v>22</v>
      </c>
      <c r="E8550" s="434">
        <v>20</v>
      </c>
      <c r="F8550" s="434">
        <v>7841</v>
      </c>
      <c r="G8550" s="434">
        <v>1560</v>
      </c>
      <c r="H8550" s="434">
        <v>3974</v>
      </c>
      <c r="I8550" s="434">
        <v>80.2</v>
      </c>
      <c r="J8550" s="434">
        <v>0</v>
      </c>
      <c r="K8550" s="434">
        <v>1998</v>
      </c>
    </row>
    <row r="8551" spans="1:11" x14ac:dyDescent="0.25">
      <c r="A8551" s="434">
        <v>257778700</v>
      </c>
      <c r="B8551" s="434">
        <v>92351</v>
      </c>
      <c r="C8551" s="434" t="s">
        <v>59</v>
      </c>
      <c r="D8551" s="434" t="s">
        <v>13</v>
      </c>
      <c r="I8551" s="434">
        <v>7</v>
      </c>
      <c r="J8551" s="434">
        <v>0</v>
      </c>
      <c r="K8551" s="434">
        <v>1970</v>
      </c>
    </row>
    <row r="8552" spans="1:11" hidden="1" x14ac:dyDescent="0.25">
      <c r="A8552" s="434">
        <v>257779360</v>
      </c>
      <c r="B8552" s="434">
        <v>31756</v>
      </c>
      <c r="C8552" s="434" t="s">
        <v>61</v>
      </c>
      <c r="D8552" s="434" t="s">
        <v>13</v>
      </c>
      <c r="I8552" s="434">
        <v>11</v>
      </c>
      <c r="J8552" s="434">
        <v>0</v>
      </c>
      <c r="K8552" s="434">
        <v>1970</v>
      </c>
    </row>
    <row r="8553" spans="1:11" x14ac:dyDescent="0.25">
      <c r="A8553" s="434">
        <v>257779500</v>
      </c>
      <c r="B8553" s="434">
        <v>2144178</v>
      </c>
      <c r="C8553" s="434" t="s">
        <v>59</v>
      </c>
      <c r="D8553" s="434" t="s">
        <v>13</v>
      </c>
      <c r="I8553" s="434">
        <v>12</v>
      </c>
      <c r="J8553" s="434">
        <v>0</v>
      </c>
      <c r="K8553" s="434">
        <v>1970</v>
      </c>
    </row>
    <row r="8554" spans="1:11" hidden="1" x14ac:dyDescent="0.25">
      <c r="A8554" s="434">
        <v>257779660</v>
      </c>
      <c r="B8554" s="434">
        <v>24664</v>
      </c>
      <c r="C8554" s="434" t="s">
        <v>61</v>
      </c>
      <c r="D8554" s="434" t="s">
        <v>13</v>
      </c>
      <c r="I8554" s="434">
        <v>12</v>
      </c>
      <c r="J8554" s="434">
        <v>0</v>
      </c>
      <c r="K8554" s="434">
        <v>1970</v>
      </c>
    </row>
    <row r="8555" spans="1:11" hidden="1" x14ac:dyDescent="0.25">
      <c r="A8555" s="434">
        <v>257779980</v>
      </c>
      <c r="B8555" s="434">
        <v>665062</v>
      </c>
      <c r="C8555" s="434" t="s">
        <v>61</v>
      </c>
      <c r="D8555" s="434" t="s">
        <v>13</v>
      </c>
      <c r="I8555" s="434">
        <v>13</v>
      </c>
    </row>
    <row r="8556" spans="1:11" hidden="1" x14ac:dyDescent="0.25">
      <c r="A8556" s="434">
        <v>257780270</v>
      </c>
      <c r="B8556" s="434">
        <v>59388</v>
      </c>
      <c r="C8556" s="434" t="s">
        <v>61</v>
      </c>
      <c r="D8556" s="434" t="s">
        <v>13</v>
      </c>
      <c r="I8556" s="434">
        <v>15</v>
      </c>
      <c r="J8556" s="434">
        <v>0</v>
      </c>
      <c r="K8556" s="434">
        <v>1970</v>
      </c>
    </row>
    <row r="8557" spans="1:11" hidden="1" x14ac:dyDescent="0.25">
      <c r="A8557" s="434">
        <v>257780800</v>
      </c>
      <c r="B8557" s="434">
        <v>118268</v>
      </c>
      <c r="C8557" s="434" t="s">
        <v>61</v>
      </c>
      <c r="D8557" s="434" t="s">
        <v>13</v>
      </c>
      <c r="I8557" s="434">
        <v>7</v>
      </c>
    </row>
    <row r="8558" spans="1:11" hidden="1" x14ac:dyDescent="0.25">
      <c r="A8558" s="434">
        <v>257780900</v>
      </c>
      <c r="B8558" s="434">
        <v>96934</v>
      </c>
      <c r="C8558" s="434" t="s">
        <v>56</v>
      </c>
      <c r="D8558" s="434" t="s">
        <v>13</v>
      </c>
      <c r="I8558" s="434">
        <v>11</v>
      </c>
      <c r="J8558" s="434">
        <v>0</v>
      </c>
      <c r="K8558" s="434">
        <v>1970</v>
      </c>
    </row>
    <row r="8559" spans="1:11" hidden="1" x14ac:dyDescent="0.25">
      <c r="A8559" s="434">
        <v>257781000</v>
      </c>
      <c r="B8559" s="434">
        <v>1956882</v>
      </c>
      <c r="C8559" s="434" t="s">
        <v>39</v>
      </c>
      <c r="D8559" s="434" t="s">
        <v>17</v>
      </c>
      <c r="E8559" s="434">
        <v>34</v>
      </c>
      <c r="F8559" s="434">
        <v>4840</v>
      </c>
      <c r="G8559" s="434">
        <v>40</v>
      </c>
      <c r="H8559" s="434">
        <v>457</v>
      </c>
      <c r="I8559" s="434">
        <v>35.15</v>
      </c>
      <c r="J8559" s="434">
        <v>0</v>
      </c>
      <c r="K8559" s="434">
        <v>2012</v>
      </c>
    </row>
    <row r="8560" spans="1:11" hidden="1" x14ac:dyDescent="0.25">
      <c r="A8560" s="434">
        <v>257781290</v>
      </c>
      <c r="B8560" s="434">
        <v>15723</v>
      </c>
      <c r="C8560" s="434" t="s">
        <v>61</v>
      </c>
      <c r="D8560" s="434" t="s">
        <v>13</v>
      </c>
      <c r="I8560" s="434">
        <v>14</v>
      </c>
    </row>
    <row r="8561" spans="1:11" hidden="1" x14ac:dyDescent="0.25">
      <c r="A8561" s="434">
        <v>257781540</v>
      </c>
      <c r="B8561" s="434">
        <v>91722</v>
      </c>
      <c r="C8561" s="434" t="s">
        <v>61</v>
      </c>
      <c r="D8561" s="434" t="s">
        <v>13</v>
      </c>
      <c r="I8561" s="434">
        <v>11</v>
      </c>
      <c r="J8561" s="434">
        <v>0</v>
      </c>
      <c r="K8561" s="434">
        <v>1970</v>
      </c>
    </row>
    <row r="8562" spans="1:11" hidden="1" x14ac:dyDescent="0.25">
      <c r="A8562" s="434">
        <v>257781900</v>
      </c>
      <c r="B8562" s="434">
        <v>415192</v>
      </c>
      <c r="C8562" s="434" t="s">
        <v>61</v>
      </c>
      <c r="D8562" s="434" t="s">
        <v>13</v>
      </c>
      <c r="I8562" s="434">
        <v>12</v>
      </c>
    </row>
    <row r="8563" spans="1:11" x14ac:dyDescent="0.25">
      <c r="A8563" s="434">
        <v>257782500</v>
      </c>
      <c r="B8563" s="434">
        <v>841416</v>
      </c>
      <c r="C8563" s="434" t="s">
        <v>59</v>
      </c>
      <c r="D8563" s="434" t="s">
        <v>13</v>
      </c>
      <c r="I8563" s="434">
        <v>13</v>
      </c>
      <c r="J8563" s="434">
        <v>0</v>
      </c>
      <c r="K8563" s="434">
        <v>1970</v>
      </c>
    </row>
    <row r="8564" spans="1:11" hidden="1" x14ac:dyDescent="0.25">
      <c r="A8564" s="434">
        <v>257782590</v>
      </c>
      <c r="B8564" s="434">
        <v>22660</v>
      </c>
      <c r="C8564" s="434" t="s">
        <v>61</v>
      </c>
      <c r="D8564" s="434" t="s">
        <v>13</v>
      </c>
      <c r="I8564" s="434">
        <v>12</v>
      </c>
    </row>
    <row r="8565" spans="1:11" x14ac:dyDescent="0.25">
      <c r="A8565" s="434">
        <v>257782600</v>
      </c>
      <c r="B8565" s="434">
        <v>2281714</v>
      </c>
      <c r="C8565" s="434" t="s">
        <v>59</v>
      </c>
      <c r="D8565" s="434" t="s">
        <v>13</v>
      </c>
      <c r="I8565" s="434">
        <v>15</v>
      </c>
      <c r="J8565" s="434">
        <v>0</v>
      </c>
      <c r="K8565" s="434">
        <v>1970</v>
      </c>
    </row>
    <row r="8566" spans="1:11" hidden="1" x14ac:dyDescent="0.25">
      <c r="A8566" s="434">
        <v>257782690</v>
      </c>
      <c r="B8566" s="434">
        <v>56395</v>
      </c>
      <c r="C8566" s="434" t="s">
        <v>61</v>
      </c>
      <c r="D8566" s="434" t="s">
        <v>13</v>
      </c>
      <c r="I8566" s="434">
        <v>15</v>
      </c>
      <c r="J8566" s="434">
        <v>0</v>
      </c>
      <c r="K8566" s="434">
        <v>1970</v>
      </c>
    </row>
    <row r="8567" spans="1:11" hidden="1" x14ac:dyDescent="0.25">
      <c r="A8567" s="434">
        <v>257782800</v>
      </c>
      <c r="B8567" s="434">
        <v>562791</v>
      </c>
      <c r="C8567" s="434" t="s">
        <v>61</v>
      </c>
      <c r="D8567" s="434" t="s">
        <v>13</v>
      </c>
      <c r="I8567" s="434">
        <v>15</v>
      </c>
    </row>
    <row r="8568" spans="1:11" hidden="1" x14ac:dyDescent="0.25">
      <c r="A8568" s="434">
        <v>257783080</v>
      </c>
      <c r="B8568" s="434">
        <v>27477</v>
      </c>
      <c r="C8568" s="434" t="s">
        <v>61</v>
      </c>
      <c r="D8568" s="434" t="s">
        <v>13</v>
      </c>
      <c r="I8568" s="434">
        <v>14</v>
      </c>
      <c r="J8568" s="434">
        <v>0</v>
      </c>
      <c r="K8568" s="434">
        <v>1970</v>
      </c>
    </row>
    <row r="8569" spans="1:11" hidden="1" x14ac:dyDescent="0.25">
      <c r="A8569" s="434">
        <v>257783150</v>
      </c>
      <c r="B8569" s="434">
        <v>115957</v>
      </c>
      <c r="C8569" s="434" t="s">
        <v>61</v>
      </c>
      <c r="D8569" s="434" t="s">
        <v>13</v>
      </c>
      <c r="I8569" s="434">
        <v>10</v>
      </c>
    </row>
    <row r="8570" spans="1:11" x14ac:dyDescent="0.25">
      <c r="A8570" s="434">
        <v>257783500</v>
      </c>
      <c r="B8570" s="434">
        <v>2222166</v>
      </c>
      <c r="C8570" s="434" t="s">
        <v>59</v>
      </c>
      <c r="D8570" s="434" t="s">
        <v>13</v>
      </c>
      <c r="I8570" s="434">
        <v>18</v>
      </c>
      <c r="J8570" s="434">
        <v>0</v>
      </c>
      <c r="K8570" s="434">
        <v>1970</v>
      </c>
    </row>
    <row r="8571" spans="1:11" hidden="1" x14ac:dyDescent="0.25">
      <c r="A8571" s="434">
        <v>257783980</v>
      </c>
      <c r="B8571" s="434">
        <v>303356</v>
      </c>
      <c r="C8571" s="434" t="s">
        <v>61</v>
      </c>
      <c r="D8571" s="434" t="s">
        <v>13</v>
      </c>
      <c r="I8571" s="434">
        <v>13</v>
      </c>
      <c r="J8571" s="434">
        <v>0</v>
      </c>
      <c r="K8571" s="434">
        <v>1970</v>
      </c>
    </row>
    <row r="8572" spans="1:11" hidden="1" x14ac:dyDescent="0.25">
      <c r="A8572" s="434">
        <v>257784000</v>
      </c>
      <c r="B8572" s="434">
        <v>650</v>
      </c>
      <c r="C8572" s="434" t="s">
        <v>28</v>
      </c>
      <c r="D8572" s="434" t="s">
        <v>29</v>
      </c>
      <c r="E8572" s="434">
        <v>14.25</v>
      </c>
      <c r="F8572" s="434">
        <v>8300</v>
      </c>
      <c r="G8572" s="434">
        <v>63132</v>
      </c>
      <c r="H8572" s="434">
        <v>35873</v>
      </c>
      <c r="I8572" s="434">
        <v>199.99</v>
      </c>
      <c r="J8572" s="434">
        <v>0</v>
      </c>
      <c r="K8572" s="434">
        <v>2015</v>
      </c>
    </row>
    <row r="8573" spans="1:11" hidden="1" x14ac:dyDescent="0.25">
      <c r="A8573" s="434">
        <v>257784440</v>
      </c>
      <c r="B8573" s="434">
        <v>27959</v>
      </c>
      <c r="C8573" s="434" t="s">
        <v>61</v>
      </c>
      <c r="D8573" s="434" t="s">
        <v>13</v>
      </c>
      <c r="I8573" s="434">
        <v>13</v>
      </c>
    </row>
    <row r="8574" spans="1:11" hidden="1" x14ac:dyDescent="0.25">
      <c r="A8574" s="434">
        <v>257784690</v>
      </c>
      <c r="B8574" s="434">
        <v>13760</v>
      </c>
      <c r="C8574" s="434" t="s">
        <v>61</v>
      </c>
      <c r="D8574" s="434" t="s">
        <v>13</v>
      </c>
      <c r="I8574" s="434">
        <v>11</v>
      </c>
      <c r="J8574" s="434">
        <v>0</v>
      </c>
      <c r="K8574" s="434">
        <v>1970</v>
      </c>
    </row>
    <row r="8575" spans="1:11" hidden="1" x14ac:dyDescent="0.25">
      <c r="A8575" s="434">
        <v>257784780</v>
      </c>
      <c r="B8575" s="434">
        <v>94495</v>
      </c>
      <c r="C8575" s="434" t="s">
        <v>61</v>
      </c>
      <c r="D8575" s="434" t="s">
        <v>13</v>
      </c>
      <c r="I8575" s="434">
        <v>12</v>
      </c>
    </row>
    <row r="8576" spans="1:11" hidden="1" x14ac:dyDescent="0.25">
      <c r="A8576" s="434">
        <v>257785000</v>
      </c>
      <c r="B8576" s="434">
        <v>1045173</v>
      </c>
      <c r="C8576" s="434" t="s">
        <v>61</v>
      </c>
      <c r="D8576" s="434" t="s">
        <v>22</v>
      </c>
      <c r="E8576" s="434">
        <v>12.3</v>
      </c>
      <c r="F8576" s="434">
        <v>2000</v>
      </c>
      <c r="G8576" s="434">
        <v>3390</v>
      </c>
      <c r="H8576" s="434">
        <v>2528</v>
      </c>
      <c r="I8576" s="434">
        <v>86.47</v>
      </c>
      <c r="J8576" s="434">
        <v>0</v>
      </c>
      <c r="K8576" s="434">
        <v>2000</v>
      </c>
    </row>
    <row r="8577" spans="1:11" hidden="1" x14ac:dyDescent="0.25">
      <c r="A8577" s="434">
        <v>257785500</v>
      </c>
      <c r="B8577" s="434">
        <v>1343850</v>
      </c>
      <c r="C8577" s="434" t="s">
        <v>46</v>
      </c>
      <c r="D8577" s="434" t="s">
        <v>13</v>
      </c>
      <c r="E8577" s="434">
        <v>13</v>
      </c>
      <c r="F8577" s="434">
        <v>2340</v>
      </c>
      <c r="G8577" s="434">
        <v>50</v>
      </c>
      <c r="H8577" s="434">
        <v>239</v>
      </c>
      <c r="I8577" s="434">
        <v>29.8</v>
      </c>
      <c r="J8577" s="434">
        <v>0</v>
      </c>
      <c r="K8577" s="434">
        <v>2007</v>
      </c>
    </row>
    <row r="8578" spans="1:11" x14ac:dyDescent="0.25">
      <c r="A8578" s="434">
        <v>257785800</v>
      </c>
      <c r="B8578" s="434">
        <v>114362</v>
      </c>
      <c r="C8578" s="434" t="s">
        <v>59</v>
      </c>
      <c r="D8578" s="434" t="s">
        <v>13</v>
      </c>
      <c r="I8578" s="434">
        <v>14</v>
      </c>
      <c r="J8578" s="434">
        <v>0</v>
      </c>
      <c r="K8578" s="434">
        <v>1970</v>
      </c>
    </row>
    <row r="8579" spans="1:11" x14ac:dyDescent="0.25">
      <c r="A8579" s="434">
        <v>257785980</v>
      </c>
      <c r="B8579" s="434">
        <v>974613</v>
      </c>
      <c r="C8579" s="434" t="s">
        <v>59</v>
      </c>
      <c r="D8579" s="434" t="s">
        <v>13</v>
      </c>
      <c r="I8579" s="434">
        <v>10</v>
      </c>
      <c r="J8579" s="434">
        <v>0</v>
      </c>
      <c r="K8579" s="434">
        <v>1970</v>
      </c>
    </row>
    <row r="8580" spans="1:11" hidden="1" x14ac:dyDescent="0.25">
      <c r="A8580" s="434">
        <v>257786000</v>
      </c>
      <c r="B8580" s="434">
        <v>443535</v>
      </c>
      <c r="C8580" s="434" t="s">
        <v>61</v>
      </c>
      <c r="D8580" s="434" t="s">
        <v>22</v>
      </c>
      <c r="E8580" s="434">
        <v>15.5</v>
      </c>
      <c r="F8580" s="434">
        <v>9400</v>
      </c>
      <c r="G8580" s="434">
        <v>4857</v>
      </c>
      <c r="H8580" s="434">
        <v>4902</v>
      </c>
      <c r="I8580" s="434">
        <v>93.8</v>
      </c>
      <c r="J8580" s="434">
        <v>0</v>
      </c>
      <c r="K8580" s="434">
        <v>2012</v>
      </c>
    </row>
    <row r="8581" spans="1:11" hidden="1" x14ac:dyDescent="0.25">
      <c r="A8581" s="434">
        <v>257786600</v>
      </c>
      <c r="B8581" s="434">
        <v>421562</v>
      </c>
      <c r="C8581" s="434" t="s">
        <v>31</v>
      </c>
      <c r="D8581" s="434" t="s">
        <v>13</v>
      </c>
      <c r="I8581" s="434">
        <v>12</v>
      </c>
      <c r="J8581" s="434">
        <v>0</v>
      </c>
      <c r="K8581" s="434">
        <v>1970</v>
      </c>
    </row>
    <row r="8582" spans="1:11" x14ac:dyDescent="0.25">
      <c r="A8582" s="434">
        <v>257786700</v>
      </c>
      <c r="B8582" s="434">
        <v>602617</v>
      </c>
      <c r="C8582" s="434" t="s">
        <v>59</v>
      </c>
      <c r="D8582" s="434" t="s">
        <v>22</v>
      </c>
      <c r="E8582" s="434">
        <v>17</v>
      </c>
      <c r="F8582" s="434">
        <v>3600</v>
      </c>
      <c r="G8582" s="434">
        <v>1770</v>
      </c>
      <c r="H8582" s="434">
        <v>3723</v>
      </c>
      <c r="I8582" s="434">
        <v>75.05</v>
      </c>
      <c r="J8582" s="434">
        <v>0</v>
      </c>
      <c r="K8582" s="434">
        <v>1970</v>
      </c>
    </row>
    <row r="8583" spans="1:11" hidden="1" x14ac:dyDescent="0.25">
      <c r="A8583" s="434">
        <v>257786800</v>
      </c>
      <c r="B8583" s="434">
        <v>1578115</v>
      </c>
      <c r="C8583" s="434" t="s">
        <v>56</v>
      </c>
      <c r="D8583" s="434" t="s">
        <v>13</v>
      </c>
      <c r="I8583" s="434">
        <v>14</v>
      </c>
      <c r="J8583" s="434">
        <v>0</v>
      </c>
      <c r="K8583" s="434">
        <v>1970</v>
      </c>
    </row>
    <row r="8584" spans="1:11" hidden="1" x14ac:dyDescent="0.25">
      <c r="A8584" s="434">
        <v>257786980</v>
      </c>
      <c r="B8584" s="434">
        <v>1969723</v>
      </c>
      <c r="C8584" s="434" t="s">
        <v>39</v>
      </c>
      <c r="D8584" s="434" t="s">
        <v>17</v>
      </c>
      <c r="E8584" s="434">
        <v>0</v>
      </c>
      <c r="F8584" s="434">
        <v>0</v>
      </c>
      <c r="G8584" s="434">
        <v>267</v>
      </c>
      <c r="H8584" s="434">
        <v>469</v>
      </c>
      <c r="I8584" s="434">
        <v>47.49</v>
      </c>
      <c r="J8584" s="434">
        <v>0</v>
      </c>
      <c r="K8584" s="434">
        <v>1913</v>
      </c>
    </row>
    <row r="8585" spans="1:11" hidden="1" x14ac:dyDescent="0.25">
      <c r="A8585" s="434">
        <v>257786990</v>
      </c>
      <c r="B8585" s="434">
        <v>50705</v>
      </c>
      <c r="C8585" s="434" t="s">
        <v>61</v>
      </c>
      <c r="D8585" s="434" t="s">
        <v>13</v>
      </c>
      <c r="I8585" s="434">
        <v>15</v>
      </c>
      <c r="J8585" s="434">
        <v>0</v>
      </c>
      <c r="K8585" s="434">
        <v>1970</v>
      </c>
    </row>
    <row r="8586" spans="1:11" hidden="1" x14ac:dyDescent="0.25">
      <c r="A8586" s="434">
        <v>257787000</v>
      </c>
      <c r="B8586" s="434">
        <v>1514978</v>
      </c>
      <c r="C8586" s="434" t="s">
        <v>46</v>
      </c>
      <c r="D8586" s="434" t="s">
        <v>22</v>
      </c>
      <c r="E8586" s="434">
        <v>15</v>
      </c>
      <c r="F8586" s="434">
        <v>7332</v>
      </c>
      <c r="G8586" s="434">
        <v>6055</v>
      </c>
      <c r="H8586" s="434">
        <v>5381</v>
      </c>
      <c r="I8586" s="434">
        <v>89.6</v>
      </c>
      <c r="J8586" s="434">
        <v>0</v>
      </c>
      <c r="K8586" s="434">
        <v>2012</v>
      </c>
    </row>
    <row r="8587" spans="1:11" hidden="1" x14ac:dyDescent="0.25">
      <c r="A8587" s="434">
        <v>257787090</v>
      </c>
      <c r="B8587" s="434">
        <v>43014</v>
      </c>
      <c r="C8587" s="434" t="s">
        <v>61</v>
      </c>
      <c r="D8587" s="434" t="s">
        <v>13</v>
      </c>
      <c r="I8587" s="434">
        <v>13</v>
      </c>
      <c r="J8587" s="434">
        <v>0</v>
      </c>
      <c r="K8587" s="434">
        <v>1970</v>
      </c>
    </row>
    <row r="8588" spans="1:11" hidden="1" x14ac:dyDescent="0.25">
      <c r="A8588" s="434">
        <v>257787170</v>
      </c>
      <c r="B8588" s="434">
        <v>23501</v>
      </c>
      <c r="C8588" s="434" t="s">
        <v>61</v>
      </c>
      <c r="D8588" s="434" t="s">
        <v>13</v>
      </c>
      <c r="I8588" s="434">
        <v>12</v>
      </c>
      <c r="J8588" s="434">
        <v>0</v>
      </c>
      <c r="K8588" s="434">
        <v>1970</v>
      </c>
    </row>
    <row r="8589" spans="1:11" hidden="1" x14ac:dyDescent="0.25">
      <c r="A8589" s="434">
        <v>257787260</v>
      </c>
      <c r="B8589" s="434">
        <v>28902</v>
      </c>
      <c r="C8589" s="434" t="s">
        <v>61</v>
      </c>
      <c r="D8589" s="434" t="s">
        <v>13</v>
      </c>
      <c r="I8589" s="434">
        <v>10</v>
      </c>
      <c r="J8589" s="434">
        <v>0</v>
      </c>
      <c r="K8589" s="434">
        <v>1970</v>
      </c>
    </row>
    <row r="8590" spans="1:11" x14ac:dyDescent="0.25">
      <c r="A8590" s="434">
        <v>257788700</v>
      </c>
      <c r="B8590" s="434">
        <v>2067488</v>
      </c>
      <c r="C8590" s="434" t="s">
        <v>59</v>
      </c>
      <c r="D8590" s="434" t="s">
        <v>13</v>
      </c>
      <c r="I8590" s="434">
        <v>10</v>
      </c>
      <c r="J8590" s="434">
        <v>0</v>
      </c>
      <c r="K8590" s="434">
        <v>1970</v>
      </c>
    </row>
    <row r="8591" spans="1:11" hidden="1" x14ac:dyDescent="0.25">
      <c r="A8591" s="434">
        <v>257788740</v>
      </c>
      <c r="B8591" s="434">
        <v>38158</v>
      </c>
      <c r="C8591" s="434" t="s">
        <v>61</v>
      </c>
      <c r="D8591" s="434" t="s">
        <v>13</v>
      </c>
      <c r="I8591" s="434">
        <v>12</v>
      </c>
      <c r="J8591" s="434">
        <v>0</v>
      </c>
      <c r="K8591" s="434">
        <v>1970</v>
      </c>
    </row>
    <row r="8592" spans="1:11" hidden="1" x14ac:dyDescent="0.25">
      <c r="A8592" s="434">
        <v>257788900</v>
      </c>
      <c r="B8592" s="434">
        <v>337759</v>
      </c>
      <c r="C8592" s="434" t="s">
        <v>39</v>
      </c>
      <c r="D8592" s="434" t="s">
        <v>13</v>
      </c>
      <c r="I8592" s="434">
        <v>15</v>
      </c>
      <c r="J8592" s="434">
        <v>0</v>
      </c>
      <c r="K8592" s="434">
        <v>1970</v>
      </c>
    </row>
    <row r="8593" spans="1:11" hidden="1" x14ac:dyDescent="0.25">
      <c r="A8593" s="434">
        <v>257789302</v>
      </c>
      <c r="B8593" s="434">
        <v>46566</v>
      </c>
      <c r="C8593" s="434" t="s">
        <v>61</v>
      </c>
      <c r="D8593" s="434" t="s">
        <v>13</v>
      </c>
      <c r="I8593" s="434">
        <v>11</v>
      </c>
    </row>
    <row r="8594" spans="1:11" hidden="1" x14ac:dyDescent="0.25">
      <c r="A8594" s="434">
        <v>257789480</v>
      </c>
      <c r="B8594" s="434">
        <v>44220</v>
      </c>
      <c r="C8594" s="434" t="s">
        <v>61</v>
      </c>
      <c r="D8594" s="434" t="s">
        <v>13</v>
      </c>
      <c r="I8594" s="434">
        <v>12</v>
      </c>
    </row>
    <row r="8595" spans="1:11" x14ac:dyDescent="0.25">
      <c r="A8595" s="434">
        <v>257789500</v>
      </c>
      <c r="B8595" s="434">
        <v>2535548</v>
      </c>
      <c r="C8595" s="434" t="s">
        <v>59</v>
      </c>
      <c r="D8595" s="434" t="s">
        <v>13</v>
      </c>
      <c r="I8595" s="434">
        <v>15</v>
      </c>
      <c r="J8595" s="434">
        <v>0</v>
      </c>
      <c r="K8595" s="434">
        <v>1970</v>
      </c>
    </row>
    <row r="8596" spans="1:11" hidden="1" x14ac:dyDescent="0.25">
      <c r="A8596" s="434">
        <v>257789960</v>
      </c>
      <c r="B8596" s="434">
        <v>150714</v>
      </c>
      <c r="C8596" s="434" t="s">
        <v>61</v>
      </c>
      <c r="D8596" s="434" t="s">
        <v>13</v>
      </c>
      <c r="I8596" s="434">
        <v>22</v>
      </c>
      <c r="J8596" s="434">
        <v>0</v>
      </c>
      <c r="K8596" s="434">
        <v>1970</v>
      </c>
    </row>
    <row r="8597" spans="1:11" hidden="1" x14ac:dyDescent="0.25">
      <c r="A8597" s="434">
        <v>257790480</v>
      </c>
      <c r="B8597" s="434">
        <v>30089</v>
      </c>
      <c r="C8597" s="434" t="s">
        <v>61</v>
      </c>
      <c r="D8597" s="434" t="s">
        <v>13</v>
      </c>
      <c r="I8597" s="434">
        <v>11</v>
      </c>
    </row>
    <row r="8598" spans="1:11" hidden="1" x14ac:dyDescent="0.25">
      <c r="A8598" s="434">
        <v>257790510</v>
      </c>
      <c r="B8598" s="434">
        <v>24437</v>
      </c>
      <c r="C8598" s="434" t="s">
        <v>61</v>
      </c>
      <c r="D8598" s="434" t="s">
        <v>13</v>
      </c>
      <c r="I8598" s="434">
        <v>15</v>
      </c>
    </row>
    <row r="8599" spans="1:11" hidden="1" x14ac:dyDescent="0.25">
      <c r="A8599" s="434">
        <v>257791290</v>
      </c>
      <c r="B8599" s="434">
        <v>2186713</v>
      </c>
      <c r="C8599" s="434" t="s">
        <v>48</v>
      </c>
      <c r="D8599" s="434" t="s">
        <v>13</v>
      </c>
      <c r="I8599" s="434">
        <v>14</v>
      </c>
    </row>
    <row r="8600" spans="1:11" x14ac:dyDescent="0.25">
      <c r="A8600" s="434">
        <v>257791600</v>
      </c>
      <c r="B8600" s="434">
        <v>209649</v>
      </c>
      <c r="C8600" s="434" t="s">
        <v>59</v>
      </c>
      <c r="D8600" s="434" t="s">
        <v>13</v>
      </c>
      <c r="I8600" s="434">
        <v>10</v>
      </c>
      <c r="J8600" s="434">
        <v>0</v>
      </c>
      <c r="K8600" s="434">
        <v>1970</v>
      </c>
    </row>
    <row r="8601" spans="1:11" hidden="1" x14ac:dyDescent="0.25">
      <c r="A8601" s="434">
        <v>257791690</v>
      </c>
      <c r="B8601" s="434">
        <v>68585</v>
      </c>
      <c r="C8601" s="434" t="s">
        <v>61</v>
      </c>
      <c r="D8601" s="434" t="s">
        <v>13</v>
      </c>
      <c r="I8601" s="434">
        <v>12</v>
      </c>
    </row>
    <row r="8602" spans="1:11" hidden="1" x14ac:dyDescent="0.25">
      <c r="A8602" s="434">
        <v>257791700</v>
      </c>
      <c r="B8602" s="434">
        <v>82905</v>
      </c>
      <c r="C8602" s="434" t="s">
        <v>48</v>
      </c>
      <c r="D8602" s="434" t="s">
        <v>13</v>
      </c>
      <c r="I8602" s="434">
        <v>12</v>
      </c>
    </row>
    <row r="8603" spans="1:11" hidden="1" x14ac:dyDescent="0.25">
      <c r="A8603" s="434">
        <v>257791910</v>
      </c>
      <c r="B8603" s="434">
        <v>22825</v>
      </c>
      <c r="C8603" s="434" t="s">
        <v>61</v>
      </c>
      <c r="D8603" s="434" t="s">
        <v>13</v>
      </c>
      <c r="I8603" s="434">
        <v>11</v>
      </c>
      <c r="J8603" s="434">
        <v>0</v>
      </c>
      <c r="K8603" s="434">
        <v>1970</v>
      </c>
    </row>
    <row r="8604" spans="1:11" hidden="1" x14ac:dyDescent="0.25">
      <c r="A8604" s="434">
        <v>257792670</v>
      </c>
      <c r="B8604" s="434">
        <v>15929</v>
      </c>
      <c r="C8604" s="434" t="s">
        <v>61</v>
      </c>
      <c r="D8604" s="434" t="s">
        <v>13</v>
      </c>
      <c r="I8604" s="434">
        <v>10</v>
      </c>
      <c r="J8604" s="434">
        <v>0</v>
      </c>
      <c r="K8604" s="434">
        <v>1970</v>
      </c>
    </row>
    <row r="8605" spans="1:11" hidden="1" x14ac:dyDescent="0.25">
      <c r="A8605" s="434">
        <v>257793000</v>
      </c>
      <c r="B8605" s="434">
        <v>1025231</v>
      </c>
      <c r="C8605" s="434" t="s">
        <v>46</v>
      </c>
      <c r="D8605" s="434" t="s">
        <v>22</v>
      </c>
      <c r="E8605" s="434">
        <v>10.5</v>
      </c>
      <c r="F8605" s="434">
        <v>7332</v>
      </c>
      <c r="G8605" s="434">
        <v>4800</v>
      </c>
      <c r="H8605" s="434">
        <v>5335</v>
      </c>
      <c r="I8605" s="434">
        <v>89.6</v>
      </c>
      <c r="J8605" s="434">
        <v>0</v>
      </c>
      <c r="K8605" s="434">
        <v>2013</v>
      </c>
    </row>
    <row r="8606" spans="1:11" hidden="1" x14ac:dyDescent="0.25">
      <c r="A8606" s="434">
        <v>257793090</v>
      </c>
      <c r="B8606" s="434">
        <v>21054</v>
      </c>
      <c r="C8606" s="434" t="s">
        <v>61</v>
      </c>
      <c r="D8606" s="434" t="s">
        <v>13</v>
      </c>
      <c r="I8606" s="434">
        <v>12</v>
      </c>
      <c r="J8606" s="434">
        <v>0</v>
      </c>
      <c r="K8606" s="434">
        <v>1970</v>
      </c>
    </row>
    <row r="8607" spans="1:11" hidden="1" x14ac:dyDescent="0.25">
      <c r="A8607" s="434">
        <v>257793340</v>
      </c>
      <c r="B8607" s="434">
        <v>41847</v>
      </c>
      <c r="C8607" s="434" t="s">
        <v>61</v>
      </c>
      <c r="D8607" s="434" t="s">
        <v>13</v>
      </c>
      <c r="I8607" s="434">
        <v>12</v>
      </c>
      <c r="J8607" s="434">
        <v>0</v>
      </c>
      <c r="K8607" s="434">
        <v>1970</v>
      </c>
    </row>
    <row r="8608" spans="1:11" x14ac:dyDescent="0.25">
      <c r="A8608" s="434">
        <v>257793520</v>
      </c>
      <c r="B8608" s="434">
        <v>74233</v>
      </c>
      <c r="C8608" s="434" t="s">
        <v>59</v>
      </c>
      <c r="D8608" s="434" t="s">
        <v>13</v>
      </c>
      <c r="I8608" s="434">
        <v>15</v>
      </c>
      <c r="J8608" s="434">
        <v>0</v>
      </c>
      <c r="K8608" s="434">
        <v>1970</v>
      </c>
    </row>
    <row r="8609" spans="1:11" hidden="1" x14ac:dyDescent="0.25">
      <c r="A8609" s="434">
        <v>257794000</v>
      </c>
      <c r="B8609" s="434">
        <v>75237</v>
      </c>
      <c r="C8609" s="434" t="s">
        <v>61</v>
      </c>
      <c r="D8609" s="434" t="s">
        <v>25</v>
      </c>
      <c r="F8609" s="434">
        <v>16814</v>
      </c>
      <c r="G8609" s="434">
        <v>9200</v>
      </c>
      <c r="H8609" s="434">
        <v>15008</v>
      </c>
      <c r="I8609" s="434">
        <v>142.6</v>
      </c>
      <c r="K8609" s="434">
        <v>2015</v>
      </c>
    </row>
    <row r="8610" spans="1:11" hidden="1" x14ac:dyDescent="0.25">
      <c r="A8610" s="434">
        <v>257794340</v>
      </c>
      <c r="B8610" s="434">
        <v>341612</v>
      </c>
      <c r="C8610" s="434" t="s">
        <v>61</v>
      </c>
      <c r="D8610" s="434" t="s">
        <v>13</v>
      </c>
      <c r="I8610" s="434">
        <v>12</v>
      </c>
      <c r="J8610" s="434">
        <v>0</v>
      </c>
      <c r="K8610" s="434">
        <v>1970</v>
      </c>
    </row>
    <row r="8611" spans="1:11" hidden="1" x14ac:dyDescent="0.25">
      <c r="A8611" s="434">
        <v>257794700</v>
      </c>
      <c r="B8611" s="434">
        <v>573328</v>
      </c>
      <c r="C8611" s="434" t="s">
        <v>61</v>
      </c>
      <c r="D8611" s="434" t="s">
        <v>13</v>
      </c>
      <c r="I8611" s="434">
        <v>10</v>
      </c>
    </row>
    <row r="8612" spans="1:11" hidden="1" x14ac:dyDescent="0.25">
      <c r="A8612" s="434">
        <v>257795000</v>
      </c>
      <c r="B8612" s="434">
        <v>6246</v>
      </c>
      <c r="C8612" s="434" t="s">
        <v>28</v>
      </c>
      <c r="D8612" s="434" t="s">
        <v>29</v>
      </c>
      <c r="E8612" s="434">
        <v>14</v>
      </c>
      <c r="F8612" s="434">
        <v>9480</v>
      </c>
      <c r="G8612" s="434">
        <v>53565</v>
      </c>
      <c r="H8612" s="434">
        <v>32475</v>
      </c>
      <c r="I8612" s="434">
        <v>189.96</v>
      </c>
      <c r="J8612" s="434">
        <v>0</v>
      </c>
      <c r="K8612" s="434">
        <v>2006</v>
      </c>
    </row>
    <row r="8613" spans="1:11" hidden="1" x14ac:dyDescent="0.25">
      <c r="A8613" s="434">
        <v>257795160</v>
      </c>
      <c r="B8613" s="434">
        <v>4526</v>
      </c>
      <c r="C8613" s="434" t="s">
        <v>61</v>
      </c>
      <c r="D8613" s="434" t="s">
        <v>13</v>
      </c>
      <c r="I8613" s="434">
        <v>15</v>
      </c>
      <c r="J8613" s="434">
        <v>0</v>
      </c>
      <c r="K8613" s="434">
        <v>1970</v>
      </c>
    </row>
    <row r="8614" spans="1:11" x14ac:dyDescent="0.25">
      <c r="A8614" s="434">
        <v>257795500</v>
      </c>
      <c r="B8614" s="434">
        <v>462103</v>
      </c>
      <c r="C8614" s="434" t="s">
        <v>59</v>
      </c>
      <c r="D8614" s="434" t="s">
        <v>13</v>
      </c>
      <c r="I8614" s="434">
        <v>15</v>
      </c>
      <c r="J8614" s="434">
        <v>0</v>
      </c>
      <c r="K8614" s="434">
        <v>1970</v>
      </c>
    </row>
    <row r="8615" spans="1:11" hidden="1" x14ac:dyDescent="0.25">
      <c r="A8615" s="434">
        <v>257795660</v>
      </c>
      <c r="B8615" s="434">
        <v>31857</v>
      </c>
      <c r="C8615" s="434" t="s">
        <v>61</v>
      </c>
      <c r="D8615" s="434" t="s">
        <v>13</v>
      </c>
      <c r="I8615" s="434">
        <v>13</v>
      </c>
      <c r="J8615" s="434">
        <v>0</v>
      </c>
      <c r="K8615" s="434">
        <v>1970</v>
      </c>
    </row>
    <row r="8616" spans="1:11" hidden="1" x14ac:dyDescent="0.25">
      <c r="A8616" s="434">
        <v>257795700</v>
      </c>
      <c r="B8616" s="434">
        <v>1261350</v>
      </c>
      <c r="C8616" s="434" t="s">
        <v>56</v>
      </c>
      <c r="D8616" s="434" t="s">
        <v>13</v>
      </c>
      <c r="I8616" s="434">
        <v>12</v>
      </c>
      <c r="J8616" s="434">
        <v>0</v>
      </c>
      <c r="K8616" s="434">
        <v>1970</v>
      </c>
    </row>
    <row r="8617" spans="1:11" hidden="1" x14ac:dyDescent="0.25">
      <c r="A8617" s="434">
        <v>257795740</v>
      </c>
      <c r="B8617" s="434">
        <v>25117</v>
      </c>
      <c r="C8617" s="434" t="s">
        <v>61</v>
      </c>
      <c r="D8617" s="434" t="s">
        <v>13</v>
      </c>
      <c r="I8617" s="434">
        <v>10</v>
      </c>
    </row>
    <row r="8618" spans="1:11" hidden="1" x14ac:dyDescent="0.25">
      <c r="A8618" s="434">
        <v>257796500</v>
      </c>
      <c r="B8618" s="434">
        <v>793790</v>
      </c>
      <c r="C8618" s="434" t="s">
        <v>56</v>
      </c>
      <c r="D8618" s="434" t="s">
        <v>13</v>
      </c>
      <c r="I8618" s="434">
        <v>14</v>
      </c>
      <c r="J8618" s="434">
        <v>0</v>
      </c>
      <c r="K8618" s="434">
        <v>1970</v>
      </c>
    </row>
    <row r="8619" spans="1:11" x14ac:dyDescent="0.25">
      <c r="A8619" s="434">
        <v>257796600</v>
      </c>
      <c r="B8619" s="434">
        <v>715071</v>
      </c>
      <c r="C8619" s="434" t="s">
        <v>59</v>
      </c>
      <c r="D8619" s="434" t="s">
        <v>13</v>
      </c>
      <c r="I8619" s="434">
        <v>10</v>
      </c>
      <c r="J8619" s="434">
        <v>0</v>
      </c>
      <c r="K8619" s="434">
        <v>1970</v>
      </c>
    </row>
    <row r="8620" spans="1:11" hidden="1" x14ac:dyDescent="0.25">
      <c r="A8620" s="434">
        <v>257796700</v>
      </c>
      <c r="B8620" s="434">
        <v>689266</v>
      </c>
      <c r="C8620" s="434" t="s">
        <v>31</v>
      </c>
      <c r="D8620" s="434" t="s">
        <v>13</v>
      </c>
      <c r="I8620" s="434">
        <v>15</v>
      </c>
    </row>
    <row r="8621" spans="1:11" x14ac:dyDescent="0.25">
      <c r="A8621" s="434">
        <v>257797000</v>
      </c>
      <c r="B8621" s="434">
        <v>2972361</v>
      </c>
      <c r="C8621" s="434" t="s">
        <v>59</v>
      </c>
      <c r="D8621" s="434" t="s">
        <v>17</v>
      </c>
      <c r="E8621" s="434">
        <v>12.5</v>
      </c>
      <c r="F8621" s="434">
        <v>1326</v>
      </c>
      <c r="G8621" s="434">
        <v>3000</v>
      </c>
      <c r="H8621" s="434">
        <v>1536</v>
      </c>
      <c r="I8621" s="434">
        <v>62.86</v>
      </c>
      <c r="J8621" s="434">
        <v>0</v>
      </c>
      <c r="K8621" s="434">
        <v>1970</v>
      </c>
    </row>
    <row r="8622" spans="1:11" hidden="1" x14ac:dyDescent="0.25">
      <c r="A8622" s="434">
        <v>257797290</v>
      </c>
      <c r="B8622" s="434">
        <v>23780</v>
      </c>
      <c r="C8622" s="434" t="s">
        <v>61</v>
      </c>
      <c r="D8622" s="434" t="s">
        <v>13</v>
      </c>
      <c r="I8622" s="434">
        <v>11</v>
      </c>
      <c r="J8622" s="434">
        <v>0</v>
      </c>
      <c r="K8622" s="434">
        <v>1970</v>
      </c>
    </row>
    <row r="8623" spans="1:11" hidden="1" x14ac:dyDescent="0.25">
      <c r="A8623" s="434">
        <v>257797340</v>
      </c>
      <c r="B8623" s="434">
        <v>14330</v>
      </c>
      <c r="C8623" s="434" t="s">
        <v>61</v>
      </c>
      <c r="D8623" s="434" t="s">
        <v>13</v>
      </c>
      <c r="I8623" s="434">
        <v>10</v>
      </c>
    </row>
    <row r="8624" spans="1:11" hidden="1" x14ac:dyDescent="0.25">
      <c r="A8624" s="434">
        <v>257797600</v>
      </c>
      <c r="B8624" s="434">
        <v>551423</v>
      </c>
      <c r="C8624" s="434" t="s">
        <v>56</v>
      </c>
      <c r="D8624" s="434" t="s">
        <v>17</v>
      </c>
      <c r="E8624" s="434">
        <v>0</v>
      </c>
      <c r="F8624" s="434">
        <v>0</v>
      </c>
      <c r="G8624" s="434">
        <v>998</v>
      </c>
      <c r="H8624" s="434">
        <v>407</v>
      </c>
      <c r="I8624" s="434">
        <v>41.4</v>
      </c>
      <c r="J8624" s="434">
        <v>0</v>
      </c>
      <c r="K8624" s="434">
        <v>1970</v>
      </c>
    </row>
    <row r="8625" spans="1:11" x14ac:dyDescent="0.25">
      <c r="A8625" s="434">
        <v>257797700</v>
      </c>
      <c r="B8625" s="434">
        <v>1585372</v>
      </c>
      <c r="C8625" s="434" t="s">
        <v>59</v>
      </c>
      <c r="D8625" s="434" t="s">
        <v>13</v>
      </c>
      <c r="I8625" s="434">
        <v>16</v>
      </c>
      <c r="J8625" s="434">
        <v>0</v>
      </c>
      <c r="K8625" s="434">
        <v>1970</v>
      </c>
    </row>
    <row r="8626" spans="1:11" x14ac:dyDescent="0.25">
      <c r="A8626" s="434">
        <v>257797800</v>
      </c>
      <c r="B8626" s="434">
        <v>13573</v>
      </c>
      <c r="C8626" s="434" t="s">
        <v>59</v>
      </c>
      <c r="D8626" s="434" t="s">
        <v>13</v>
      </c>
      <c r="I8626" s="434">
        <v>9</v>
      </c>
    </row>
    <row r="8627" spans="1:11" x14ac:dyDescent="0.25">
      <c r="A8627" s="434">
        <v>257798700</v>
      </c>
      <c r="B8627" s="434">
        <v>991269</v>
      </c>
      <c r="C8627" s="434" t="s">
        <v>59</v>
      </c>
      <c r="D8627" s="434" t="s">
        <v>13</v>
      </c>
      <c r="I8627" s="434">
        <v>12</v>
      </c>
      <c r="J8627" s="434">
        <v>0</v>
      </c>
      <c r="K8627" s="434">
        <v>1970</v>
      </c>
    </row>
    <row r="8628" spans="1:11" hidden="1" x14ac:dyDescent="0.25">
      <c r="A8628" s="434">
        <v>257798800</v>
      </c>
      <c r="B8628" s="434">
        <v>1078380</v>
      </c>
      <c r="C8628" s="434" t="s">
        <v>61</v>
      </c>
      <c r="D8628" s="434" t="s">
        <v>22</v>
      </c>
      <c r="E8628" s="434">
        <v>13</v>
      </c>
      <c r="F8628" s="434">
        <v>1948</v>
      </c>
      <c r="G8628" s="434">
        <v>3300</v>
      </c>
      <c r="H8628" s="434">
        <v>2548</v>
      </c>
      <c r="I8628" s="434">
        <v>91.25</v>
      </c>
      <c r="J8628" s="434">
        <v>0</v>
      </c>
      <c r="K8628" s="434">
        <v>2001</v>
      </c>
    </row>
    <row r="8629" spans="1:11" hidden="1" x14ac:dyDescent="0.25">
      <c r="A8629" s="434">
        <v>257799000</v>
      </c>
      <c r="B8629" s="434">
        <v>22060</v>
      </c>
      <c r="C8629" s="434" t="s">
        <v>28</v>
      </c>
      <c r="D8629" s="434" t="s">
        <v>29</v>
      </c>
      <c r="E8629" s="434">
        <v>14.2</v>
      </c>
      <c r="F8629" s="434">
        <v>7260</v>
      </c>
      <c r="G8629" s="434">
        <v>53565</v>
      </c>
      <c r="H8629" s="434">
        <v>32474</v>
      </c>
      <c r="I8629" s="434">
        <v>189.95</v>
      </c>
      <c r="J8629" s="434">
        <v>0</v>
      </c>
      <c r="K8629" s="434">
        <v>1970</v>
      </c>
    </row>
    <row r="8630" spans="1:11" hidden="1" x14ac:dyDescent="0.25">
      <c r="A8630" s="434">
        <v>257799700</v>
      </c>
      <c r="B8630" s="434">
        <v>275153</v>
      </c>
      <c r="C8630" s="434" t="s">
        <v>61</v>
      </c>
      <c r="D8630" s="434" t="s">
        <v>13</v>
      </c>
      <c r="I8630" s="434">
        <v>12</v>
      </c>
    </row>
    <row r="8631" spans="1:11" hidden="1" x14ac:dyDescent="0.25">
      <c r="A8631" s="434">
        <v>257800150</v>
      </c>
      <c r="B8631" s="434">
        <v>319868</v>
      </c>
      <c r="C8631" s="434" t="s">
        <v>61</v>
      </c>
      <c r="D8631" s="434" t="s">
        <v>13</v>
      </c>
      <c r="I8631" s="434">
        <v>15</v>
      </c>
    </row>
    <row r="8632" spans="1:11" hidden="1" x14ac:dyDescent="0.25">
      <c r="A8632" s="434">
        <v>257800600</v>
      </c>
      <c r="B8632" s="434">
        <v>37629</v>
      </c>
      <c r="C8632" s="434" t="s">
        <v>39</v>
      </c>
      <c r="D8632" s="434" t="s">
        <v>13</v>
      </c>
      <c r="I8632" s="434">
        <v>9</v>
      </c>
      <c r="J8632" s="434">
        <v>0</v>
      </c>
      <c r="K8632" s="434">
        <v>1970</v>
      </c>
    </row>
    <row r="8633" spans="1:11" hidden="1" x14ac:dyDescent="0.25">
      <c r="A8633" s="434">
        <v>257800700</v>
      </c>
      <c r="B8633" s="434">
        <v>817721</v>
      </c>
      <c r="C8633" s="434" t="s">
        <v>56</v>
      </c>
      <c r="D8633" s="434" t="s">
        <v>13</v>
      </c>
      <c r="I8633" s="434">
        <v>14</v>
      </c>
      <c r="J8633" s="434">
        <v>0</v>
      </c>
      <c r="K8633" s="434">
        <v>1970</v>
      </c>
    </row>
    <row r="8634" spans="1:11" hidden="1" x14ac:dyDescent="0.25">
      <c r="A8634" s="434">
        <v>257800900</v>
      </c>
      <c r="B8634" s="434">
        <v>1263831</v>
      </c>
      <c r="C8634" s="434" t="s">
        <v>56</v>
      </c>
      <c r="D8634" s="434" t="s">
        <v>13</v>
      </c>
      <c r="I8634" s="434">
        <v>15</v>
      </c>
      <c r="J8634" s="434">
        <v>0</v>
      </c>
      <c r="K8634" s="434">
        <v>1970</v>
      </c>
    </row>
    <row r="8635" spans="1:11" hidden="1" x14ac:dyDescent="0.25">
      <c r="A8635" s="434">
        <v>257801090</v>
      </c>
      <c r="B8635" s="434">
        <v>50574</v>
      </c>
      <c r="C8635" s="434" t="s">
        <v>61</v>
      </c>
      <c r="D8635" s="434" t="s">
        <v>13</v>
      </c>
      <c r="I8635" s="434">
        <v>12</v>
      </c>
      <c r="J8635" s="434">
        <v>0</v>
      </c>
      <c r="K8635" s="434">
        <v>1970</v>
      </c>
    </row>
    <row r="8636" spans="1:11" x14ac:dyDescent="0.25">
      <c r="A8636" s="434">
        <v>257801500</v>
      </c>
      <c r="B8636" s="434">
        <v>3470229</v>
      </c>
      <c r="C8636" s="434" t="s">
        <v>59</v>
      </c>
      <c r="D8636" s="434" t="s">
        <v>13</v>
      </c>
      <c r="E8636" s="434">
        <v>0</v>
      </c>
      <c r="F8636" s="434">
        <v>530</v>
      </c>
      <c r="G8636" s="434">
        <v>0</v>
      </c>
      <c r="H8636" s="434">
        <v>222</v>
      </c>
      <c r="I8636" s="434">
        <v>27</v>
      </c>
      <c r="J8636" s="434">
        <v>0</v>
      </c>
      <c r="K8636" s="434">
        <v>1970</v>
      </c>
    </row>
    <row r="8637" spans="1:11" hidden="1" x14ac:dyDescent="0.25">
      <c r="A8637" s="434">
        <v>257801700</v>
      </c>
      <c r="B8637" s="434">
        <v>1270387</v>
      </c>
      <c r="C8637" s="434" t="s">
        <v>54</v>
      </c>
      <c r="D8637" s="434" t="s">
        <v>13</v>
      </c>
      <c r="I8637" s="434">
        <v>14</v>
      </c>
      <c r="J8637" s="434">
        <v>0</v>
      </c>
      <c r="K8637" s="434">
        <v>1970</v>
      </c>
    </row>
    <row r="8638" spans="1:11" hidden="1" x14ac:dyDescent="0.25">
      <c r="A8638" s="434">
        <v>257801800</v>
      </c>
      <c r="B8638" s="434">
        <v>2294571</v>
      </c>
      <c r="C8638" s="434" t="s">
        <v>39</v>
      </c>
      <c r="D8638" s="434" t="s">
        <v>13</v>
      </c>
      <c r="I8638" s="434">
        <v>30</v>
      </c>
      <c r="J8638" s="434">
        <v>0</v>
      </c>
      <c r="K8638" s="434">
        <v>1970</v>
      </c>
    </row>
    <row r="8639" spans="1:11" hidden="1" x14ac:dyDescent="0.25">
      <c r="A8639" s="434">
        <v>257802090</v>
      </c>
      <c r="B8639" s="434">
        <v>17690</v>
      </c>
      <c r="C8639" s="434" t="s">
        <v>61</v>
      </c>
      <c r="D8639" s="434" t="s">
        <v>13</v>
      </c>
      <c r="I8639" s="434">
        <v>12</v>
      </c>
      <c r="J8639" s="434">
        <v>0</v>
      </c>
      <c r="K8639" s="434">
        <v>1970</v>
      </c>
    </row>
    <row r="8640" spans="1:11" hidden="1" x14ac:dyDescent="0.25">
      <c r="A8640" s="434">
        <v>257802370</v>
      </c>
      <c r="B8640" s="434">
        <v>133367</v>
      </c>
      <c r="C8640" s="434" t="s">
        <v>61</v>
      </c>
      <c r="D8640" s="434" t="s">
        <v>13</v>
      </c>
      <c r="I8640" s="434">
        <v>16</v>
      </c>
      <c r="J8640" s="434">
        <v>0</v>
      </c>
      <c r="K8640" s="434">
        <v>1970</v>
      </c>
    </row>
    <row r="8641" spans="1:11" hidden="1" x14ac:dyDescent="0.25">
      <c r="A8641" s="434">
        <v>257802480</v>
      </c>
      <c r="B8641" s="434">
        <v>174396</v>
      </c>
      <c r="C8641" s="434" t="s">
        <v>61</v>
      </c>
      <c r="D8641" s="434" t="s">
        <v>13</v>
      </c>
      <c r="I8641" s="434">
        <v>11</v>
      </c>
      <c r="J8641" s="434">
        <v>0</v>
      </c>
      <c r="K8641" s="434">
        <v>1970</v>
      </c>
    </row>
    <row r="8642" spans="1:11" hidden="1" x14ac:dyDescent="0.25">
      <c r="A8642" s="434">
        <v>257802790</v>
      </c>
      <c r="B8642" s="434">
        <v>29928</v>
      </c>
      <c r="C8642" s="434" t="s">
        <v>61</v>
      </c>
      <c r="D8642" s="434" t="s">
        <v>13</v>
      </c>
      <c r="I8642" s="434">
        <v>12</v>
      </c>
    </row>
    <row r="8643" spans="1:11" hidden="1" x14ac:dyDescent="0.25">
      <c r="A8643" s="434">
        <v>257803000</v>
      </c>
      <c r="B8643" s="434">
        <v>128306</v>
      </c>
      <c r="C8643" s="434" t="s">
        <v>46</v>
      </c>
      <c r="D8643" s="434" t="s">
        <v>22</v>
      </c>
      <c r="F8643" s="434">
        <v>17545</v>
      </c>
      <c r="G8643" s="434">
        <v>4905</v>
      </c>
      <c r="H8643" s="434">
        <v>10181</v>
      </c>
      <c r="I8643" s="434">
        <v>95</v>
      </c>
      <c r="K8643" s="434">
        <v>2018</v>
      </c>
    </row>
    <row r="8644" spans="1:11" hidden="1" x14ac:dyDescent="0.25">
      <c r="A8644" s="434">
        <v>257803290</v>
      </c>
      <c r="B8644" s="434">
        <v>22698</v>
      </c>
      <c r="C8644" s="434" t="s">
        <v>61</v>
      </c>
      <c r="D8644" s="434" t="s">
        <v>13</v>
      </c>
      <c r="I8644" s="434">
        <v>11</v>
      </c>
    </row>
    <row r="8645" spans="1:11" x14ac:dyDescent="0.25">
      <c r="A8645" s="434">
        <v>257803500</v>
      </c>
      <c r="B8645" s="434">
        <v>1821674</v>
      </c>
      <c r="C8645" s="434" t="s">
        <v>59</v>
      </c>
      <c r="D8645" s="434" t="s">
        <v>13</v>
      </c>
      <c r="I8645" s="434">
        <v>19</v>
      </c>
      <c r="J8645" s="434">
        <v>0</v>
      </c>
      <c r="K8645" s="434">
        <v>1970</v>
      </c>
    </row>
    <row r="8646" spans="1:11" hidden="1" x14ac:dyDescent="0.25">
      <c r="A8646" s="434">
        <v>257803590</v>
      </c>
      <c r="B8646" s="434">
        <v>127908</v>
      </c>
      <c r="C8646" s="434" t="s">
        <v>61</v>
      </c>
      <c r="D8646" s="434" t="s">
        <v>13</v>
      </c>
      <c r="I8646" s="434">
        <v>12</v>
      </c>
      <c r="J8646" s="434">
        <v>0</v>
      </c>
      <c r="K8646" s="434">
        <v>1970</v>
      </c>
    </row>
    <row r="8647" spans="1:11" hidden="1" x14ac:dyDescent="0.25">
      <c r="A8647" s="434">
        <v>257803660</v>
      </c>
      <c r="B8647" s="434">
        <v>12705</v>
      </c>
      <c r="C8647" s="434" t="s">
        <v>61</v>
      </c>
      <c r="D8647" s="434" t="s">
        <v>13</v>
      </c>
      <c r="I8647" s="434">
        <v>12</v>
      </c>
      <c r="J8647" s="434">
        <v>0</v>
      </c>
      <c r="K8647" s="434">
        <v>1970</v>
      </c>
    </row>
    <row r="8648" spans="1:11" x14ac:dyDescent="0.25">
      <c r="A8648" s="434">
        <v>257803700</v>
      </c>
      <c r="B8648" s="434">
        <v>701446</v>
      </c>
      <c r="C8648" s="434" t="s">
        <v>59</v>
      </c>
      <c r="D8648" s="434" t="s">
        <v>13</v>
      </c>
      <c r="I8648" s="434">
        <v>11</v>
      </c>
      <c r="J8648" s="434">
        <v>0</v>
      </c>
      <c r="K8648" s="434">
        <v>1970</v>
      </c>
    </row>
    <row r="8649" spans="1:11" hidden="1" x14ac:dyDescent="0.25">
      <c r="A8649" s="434">
        <v>257804000</v>
      </c>
      <c r="B8649" s="434">
        <v>817603</v>
      </c>
      <c r="C8649" s="434" t="s">
        <v>48</v>
      </c>
      <c r="D8649" s="434" t="s">
        <v>33</v>
      </c>
      <c r="E8649" s="434">
        <v>0</v>
      </c>
      <c r="F8649" s="434">
        <v>18000</v>
      </c>
      <c r="G8649" s="434">
        <v>143500</v>
      </c>
      <c r="H8649" s="434">
        <v>91153</v>
      </c>
      <c r="I8649" s="434">
        <v>250</v>
      </c>
      <c r="J8649" s="434">
        <v>135139</v>
      </c>
      <c r="K8649" s="434">
        <v>2015</v>
      </c>
    </row>
    <row r="8650" spans="1:11" hidden="1" x14ac:dyDescent="0.25">
      <c r="A8650" s="434">
        <v>257804190</v>
      </c>
      <c r="B8650" s="434">
        <v>285681</v>
      </c>
      <c r="C8650" s="434" t="s">
        <v>61</v>
      </c>
      <c r="D8650" s="434" t="s">
        <v>13</v>
      </c>
      <c r="I8650" s="434">
        <v>15</v>
      </c>
      <c r="J8650" s="434">
        <v>0</v>
      </c>
      <c r="K8650" s="434">
        <v>1970</v>
      </c>
    </row>
    <row r="8651" spans="1:11" hidden="1" x14ac:dyDescent="0.25">
      <c r="A8651" s="434">
        <v>257804270</v>
      </c>
      <c r="B8651" s="434">
        <v>20919</v>
      </c>
      <c r="C8651" s="434" t="s">
        <v>61</v>
      </c>
      <c r="D8651" s="434" t="s">
        <v>13</v>
      </c>
      <c r="I8651" s="434">
        <v>10</v>
      </c>
    </row>
    <row r="8652" spans="1:11" hidden="1" x14ac:dyDescent="0.25">
      <c r="A8652" s="434">
        <v>257804600</v>
      </c>
      <c r="B8652" s="434">
        <v>429571</v>
      </c>
      <c r="C8652" s="434" t="s">
        <v>61</v>
      </c>
      <c r="D8652" s="434" t="s">
        <v>13</v>
      </c>
      <c r="I8652" s="434">
        <v>13</v>
      </c>
      <c r="J8652" s="434">
        <v>0</v>
      </c>
      <c r="K8652" s="434">
        <v>1970</v>
      </c>
    </row>
    <row r="8653" spans="1:11" hidden="1" x14ac:dyDescent="0.25">
      <c r="A8653" s="434">
        <v>257805290</v>
      </c>
      <c r="B8653" s="434">
        <v>32714</v>
      </c>
      <c r="C8653" s="434" t="s">
        <v>61</v>
      </c>
      <c r="D8653" s="434" t="s">
        <v>13</v>
      </c>
      <c r="I8653" s="434">
        <v>19</v>
      </c>
      <c r="J8653" s="434">
        <v>0</v>
      </c>
      <c r="K8653" s="434">
        <v>1970</v>
      </c>
    </row>
    <row r="8654" spans="1:11" x14ac:dyDescent="0.25">
      <c r="A8654" s="434">
        <v>257805500</v>
      </c>
      <c r="B8654" s="434">
        <v>1032502</v>
      </c>
      <c r="C8654" s="434" t="s">
        <v>59</v>
      </c>
      <c r="D8654" s="434" t="s">
        <v>13</v>
      </c>
      <c r="I8654" s="434">
        <v>19</v>
      </c>
    </row>
    <row r="8655" spans="1:11" hidden="1" x14ac:dyDescent="0.25">
      <c r="A8655" s="434">
        <v>257805570</v>
      </c>
      <c r="B8655" s="434">
        <v>5895</v>
      </c>
      <c r="C8655" s="434" t="s">
        <v>61</v>
      </c>
      <c r="D8655" s="434" t="s">
        <v>13</v>
      </c>
      <c r="I8655" s="434">
        <v>11</v>
      </c>
      <c r="J8655" s="434">
        <v>0</v>
      </c>
      <c r="K8655" s="434">
        <v>1970</v>
      </c>
    </row>
    <row r="8656" spans="1:11" hidden="1" x14ac:dyDescent="0.25">
      <c r="A8656" s="434">
        <v>257805700</v>
      </c>
      <c r="B8656" s="434">
        <v>68955</v>
      </c>
      <c r="C8656" s="434" t="s">
        <v>56</v>
      </c>
      <c r="D8656" s="434" t="s">
        <v>13</v>
      </c>
      <c r="I8656" s="434">
        <v>8</v>
      </c>
    </row>
    <row r="8657" spans="1:11" x14ac:dyDescent="0.25">
      <c r="A8657" s="434">
        <v>257805800</v>
      </c>
      <c r="B8657" s="434">
        <v>134228</v>
      </c>
      <c r="C8657" s="434" t="s">
        <v>59</v>
      </c>
      <c r="D8657" s="434" t="s">
        <v>13</v>
      </c>
      <c r="I8657" s="434">
        <v>10</v>
      </c>
      <c r="J8657" s="434">
        <v>0</v>
      </c>
      <c r="K8657" s="434">
        <v>1970</v>
      </c>
    </row>
    <row r="8658" spans="1:11" hidden="1" x14ac:dyDescent="0.25">
      <c r="A8658" s="434">
        <v>257805900</v>
      </c>
      <c r="B8658" s="434">
        <v>355435</v>
      </c>
      <c r="C8658" s="434" t="s">
        <v>31</v>
      </c>
      <c r="D8658" s="434" t="s">
        <v>13</v>
      </c>
      <c r="I8658" s="434">
        <v>12</v>
      </c>
      <c r="J8658" s="434">
        <v>0</v>
      </c>
      <c r="K8658" s="434">
        <v>1970</v>
      </c>
    </row>
    <row r="8659" spans="1:11" x14ac:dyDescent="0.25">
      <c r="A8659" s="434">
        <v>257806000</v>
      </c>
      <c r="B8659" s="434">
        <v>490877</v>
      </c>
      <c r="C8659" s="434" t="s">
        <v>59</v>
      </c>
      <c r="D8659" s="434" t="s">
        <v>17</v>
      </c>
      <c r="E8659" s="434">
        <v>0</v>
      </c>
      <c r="F8659" s="434">
        <v>4590</v>
      </c>
      <c r="G8659" s="434">
        <v>1000</v>
      </c>
      <c r="H8659" s="434">
        <v>3317</v>
      </c>
      <c r="I8659" s="434">
        <v>69.7</v>
      </c>
      <c r="J8659" s="434">
        <v>0</v>
      </c>
      <c r="K8659" s="434">
        <v>1970</v>
      </c>
    </row>
    <row r="8660" spans="1:11" x14ac:dyDescent="0.25">
      <c r="A8660" s="434">
        <v>257806500</v>
      </c>
      <c r="B8660" s="434">
        <v>2583689</v>
      </c>
      <c r="C8660" s="434" t="s">
        <v>59</v>
      </c>
      <c r="D8660" s="434" t="s">
        <v>13</v>
      </c>
      <c r="E8660" s="434">
        <v>0</v>
      </c>
      <c r="F8660" s="434">
        <v>385</v>
      </c>
      <c r="G8660" s="434">
        <v>0</v>
      </c>
      <c r="H8660" s="434">
        <v>192</v>
      </c>
      <c r="I8660" s="434">
        <v>19.97</v>
      </c>
      <c r="J8660" s="434">
        <v>0</v>
      </c>
      <c r="K8660" s="434">
        <v>1970</v>
      </c>
    </row>
    <row r="8661" spans="1:11" x14ac:dyDescent="0.25">
      <c r="A8661" s="434">
        <v>257806700</v>
      </c>
      <c r="B8661" s="434">
        <v>552185</v>
      </c>
      <c r="C8661" s="434" t="s">
        <v>59</v>
      </c>
      <c r="D8661" s="434" t="s">
        <v>13</v>
      </c>
      <c r="I8661" s="434">
        <v>13</v>
      </c>
      <c r="J8661" s="434">
        <v>0</v>
      </c>
      <c r="K8661" s="434">
        <v>1970</v>
      </c>
    </row>
    <row r="8662" spans="1:11" hidden="1" x14ac:dyDescent="0.25">
      <c r="A8662" s="434">
        <v>257806900</v>
      </c>
      <c r="B8662" s="434">
        <v>128176</v>
      </c>
      <c r="C8662" s="434" t="s">
        <v>56</v>
      </c>
      <c r="D8662" s="434" t="s">
        <v>13</v>
      </c>
      <c r="I8662" s="434">
        <v>20</v>
      </c>
      <c r="J8662" s="434">
        <v>0</v>
      </c>
      <c r="K8662" s="434">
        <v>1970</v>
      </c>
    </row>
    <row r="8663" spans="1:11" hidden="1" x14ac:dyDescent="0.25">
      <c r="A8663" s="434">
        <v>257807170</v>
      </c>
      <c r="B8663" s="434">
        <v>141309</v>
      </c>
      <c r="C8663" s="434" t="s">
        <v>61</v>
      </c>
      <c r="D8663" s="434" t="s">
        <v>13</v>
      </c>
      <c r="I8663" s="434">
        <v>13</v>
      </c>
      <c r="J8663" s="434">
        <v>0</v>
      </c>
      <c r="K8663" s="434">
        <v>1970</v>
      </c>
    </row>
    <row r="8664" spans="1:11" hidden="1" x14ac:dyDescent="0.25">
      <c r="A8664" s="434">
        <v>257807370</v>
      </c>
      <c r="B8664" s="434">
        <v>103090</v>
      </c>
      <c r="C8664" s="434" t="s">
        <v>61</v>
      </c>
      <c r="D8664" s="434" t="s">
        <v>13</v>
      </c>
      <c r="I8664" s="434">
        <v>13</v>
      </c>
      <c r="J8664" s="434">
        <v>0</v>
      </c>
      <c r="K8664" s="434">
        <v>1970</v>
      </c>
    </row>
    <row r="8665" spans="1:11" hidden="1" x14ac:dyDescent="0.25">
      <c r="A8665" s="434">
        <v>257807490</v>
      </c>
      <c r="B8665" s="434">
        <v>544808</v>
      </c>
      <c r="C8665" s="434" t="s">
        <v>39</v>
      </c>
      <c r="D8665" s="434" t="s">
        <v>13</v>
      </c>
      <c r="I8665" s="434">
        <v>15</v>
      </c>
      <c r="J8665" s="434">
        <v>0</v>
      </c>
      <c r="K8665" s="434">
        <v>1970</v>
      </c>
    </row>
    <row r="8666" spans="1:11" hidden="1" x14ac:dyDescent="0.25">
      <c r="A8666" s="434">
        <v>257808000</v>
      </c>
      <c r="B8666" s="434">
        <v>3177880</v>
      </c>
      <c r="C8666" s="434" t="s">
        <v>61</v>
      </c>
      <c r="D8666" s="434" t="s">
        <v>22</v>
      </c>
      <c r="E8666" s="434">
        <v>12.1</v>
      </c>
      <c r="F8666" s="434">
        <v>1500</v>
      </c>
      <c r="G8666" s="434">
        <v>3704</v>
      </c>
      <c r="H8666" s="434">
        <v>2461</v>
      </c>
      <c r="I8666" s="434">
        <v>87.9</v>
      </c>
      <c r="J8666" s="434">
        <v>0</v>
      </c>
      <c r="K8666" s="434">
        <v>2007</v>
      </c>
    </row>
    <row r="8667" spans="1:11" hidden="1" x14ac:dyDescent="0.25">
      <c r="A8667" s="434">
        <v>257808600</v>
      </c>
      <c r="B8667" s="434">
        <v>1812348</v>
      </c>
      <c r="C8667" s="434" t="s">
        <v>56</v>
      </c>
      <c r="D8667" s="434" t="s">
        <v>13</v>
      </c>
      <c r="E8667" s="434">
        <v>0</v>
      </c>
      <c r="F8667" s="434">
        <v>467</v>
      </c>
      <c r="G8667" s="434">
        <v>80</v>
      </c>
      <c r="H8667" s="434">
        <v>237</v>
      </c>
      <c r="I8667" s="434">
        <v>23.98</v>
      </c>
      <c r="J8667" s="434">
        <v>0</v>
      </c>
      <c r="K8667" s="434">
        <v>1970</v>
      </c>
    </row>
    <row r="8668" spans="1:11" hidden="1" x14ac:dyDescent="0.25">
      <c r="A8668" s="434">
        <v>257808700</v>
      </c>
      <c r="B8668" s="434">
        <v>218212</v>
      </c>
      <c r="C8668" s="434" t="s">
        <v>56</v>
      </c>
      <c r="D8668" s="434" t="s">
        <v>13</v>
      </c>
      <c r="I8668" s="434">
        <v>13</v>
      </c>
      <c r="J8668" s="434">
        <v>0</v>
      </c>
      <c r="K8668" s="434">
        <v>1970</v>
      </c>
    </row>
    <row r="8669" spans="1:11" hidden="1" x14ac:dyDescent="0.25">
      <c r="A8669" s="434">
        <v>257808960</v>
      </c>
      <c r="B8669" s="434">
        <v>701425</v>
      </c>
      <c r="C8669" s="434" t="s">
        <v>61</v>
      </c>
      <c r="D8669" s="434" t="s">
        <v>13</v>
      </c>
      <c r="I8669" s="434">
        <v>15</v>
      </c>
      <c r="J8669" s="434">
        <v>0</v>
      </c>
      <c r="K8669" s="434">
        <v>1970</v>
      </c>
    </row>
    <row r="8670" spans="1:11" hidden="1" x14ac:dyDescent="0.25">
      <c r="A8670" s="434">
        <v>257809000</v>
      </c>
      <c r="B8670" s="434">
        <v>128149</v>
      </c>
      <c r="C8670" s="434" t="s">
        <v>28</v>
      </c>
      <c r="D8670" s="434" t="s">
        <v>29</v>
      </c>
      <c r="E8670" s="434">
        <v>14.5</v>
      </c>
      <c r="F8670" s="434">
        <v>10680</v>
      </c>
      <c r="G8670" s="434">
        <v>61224</v>
      </c>
      <c r="H8670" s="434">
        <v>34738</v>
      </c>
      <c r="I8670" s="434">
        <v>199.9</v>
      </c>
      <c r="J8670" s="434">
        <v>0</v>
      </c>
      <c r="K8670" s="434">
        <v>2021</v>
      </c>
    </row>
    <row r="8671" spans="1:11" hidden="1" x14ac:dyDescent="0.25">
      <c r="A8671" s="434">
        <v>257809380</v>
      </c>
      <c r="B8671" s="434">
        <v>23768</v>
      </c>
      <c r="C8671" s="434" t="s">
        <v>61</v>
      </c>
      <c r="D8671" s="434" t="s">
        <v>13</v>
      </c>
      <c r="I8671" s="434">
        <v>12</v>
      </c>
    </row>
    <row r="8672" spans="1:11" x14ac:dyDescent="0.25">
      <c r="A8672" s="434">
        <v>257809500</v>
      </c>
      <c r="B8672" s="434">
        <v>1606430</v>
      </c>
      <c r="C8672" s="434" t="s">
        <v>59</v>
      </c>
      <c r="D8672" s="434" t="s">
        <v>13</v>
      </c>
      <c r="E8672" s="434">
        <v>9</v>
      </c>
      <c r="F8672" s="434">
        <v>394</v>
      </c>
      <c r="G8672" s="434">
        <v>0</v>
      </c>
      <c r="H8672" s="434">
        <v>175</v>
      </c>
      <c r="I8672" s="434">
        <v>27.4</v>
      </c>
      <c r="J8672" s="434">
        <v>0</v>
      </c>
      <c r="K8672" s="434">
        <v>1970</v>
      </c>
    </row>
    <row r="8673" spans="1:11" hidden="1" x14ac:dyDescent="0.25">
      <c r="A8673" s="434">
        <v>257809510</v>
      </c>
      <c r="B8673" s="434">
        <v>23955</v>
      </c>
      <c r="C8673" s="434" t="s">
        <v>61</v>
      </c>
      <c r="D8673" s="434" t="s">
        <v>13</v>
      </c>
      <c r="I8673" s="434">
        <v>12</v>
      </c>
      <c r="J8673" s="434">
        <v>0</v>
      </c>
      <c r="K8673" s="434">
        <v>1970</v>
      </c>
    </row>
    <row r="8674" spans="1:11" hidden="1" x14ac:dyDescent="0.25">
      <c r="A8674" s="434">
        <v>257809540</v>
      </c>
      <c r="B8674" s="434">
        <v>100728</v>
      </c>
      <c r="C8674" s="434" t="s">
        <v>61</v>
      </c>
      <c r="D8674" s="434" t="s">
        <v>13</v>
      </c>
      <c r="I8674" s="434">
        <v>12</v>
      </c>
      <c r="J8674" s="434">
        <v>0</v>
      </c>
      <c r="K8674" s="434">
        <v>1970</v>
      </c>
    </row>
    <row r="8675" spans="1:11" x14ac:dyDescent="0.25">
      <c r="A8675" s="434">
        <v>257809580</v>
      </c>
      <c r="B8675" s="434">
        <v>506932</v>
      </c>
      <c r="C8675" s="434" t="s">
        <v>59</v>
      </c>
      <c r="D8675" s="434" t="s">
        <v>13</v>
      </c>
      <c r="I8675" s="434">
        <v>15</v>
      </c>
      <c r="J8675" s="434">
        <v>0</v>
      </c>
      <c r="K8675" s="434">
        <v>1970</v>
      </c>
    </row>
    <row r="8676" spans="1:11" hidden="1" x14ac:dyDescent="0.25">
      <c r="A8676" s="434">
        <v>257809690</v>
      </c>
      <c r="B8676" s="434">
        <v>72815</v>
      </c>
      <c r="C8676" s="434" t="s">
        <v>61</v>
      </c>
      <c r="D8676" s="434" t="s">
        <v>13</v>
      </c>
      <c r="I8676" s="434">
        <v>10</v>
      </c>
      <c r="J8676" s="434">
        <v>0</v>
      </c>
      <c r="K8676" s="434">
        <v>1970</v>
      </c>
    </row>
    <row r="8677" spans="1:11" hidden="1" x14ac:dyDescent="0.25">
      <c r="A8677" s="434">
        <v>257809700</v>
      </c>
      <c r="B8677" s="434">
        <v>475877</v>
      </c>
      <c r="C8677" s="434" t="s">
        <v>56</v>
      </c>
      <c r="D8677" s="434" t="s">
        <v>13</v>
      </c>
      <c r="I8677" s="434">
        <v>16</v>
      </c>
    </row>
    <row r="8678" spans="1:11" hidden="1" x14ac:dyDescent="0.25">
      <c r="A8678" s="434">
        <v>257810160</v>
      </c>
      <c r="B8678" s="434">
        <v>12713</v>
      </c>
      <c r="C8678" s="434" t="s">
        <v>61</v>
      </c>
      <c r="D8678" s="434" t="s">
        <v>13</v>
      </c>
      <c r="I8678" s="434">
        <v>15</v>
      </c>
      <c r="J8678" s="434">
        <v>0</v>
      </c>
      <c r="K8678" s="434">
        <v>1970</v>
      </c>
    </row>
    <row r="8679" spans="1:11" hidden="1" x14ac:dyDescent="0.25">
      <c r="A8679" s="434">
        <v>257810270</v>
      </c>
      <c r="B8679" s="434">
        <v>2</v>
      </c>
      <c r="C8679" s="434" t="s">
        <v>61</v>
      </c>
      <c r="D8679" s="434" t="s">
        <v>13</v>
      </c>
      <c r="I8679" s="434">
        <v>11</v>
      </c>
      <c r="J8679" s="434">
        <v>0</v>
      </c>
      <c r="K8679" s="434">
        <v>1970</v>
      </c>
    </row>
    <row r="8680" spans="1:11" hidden="1" x14ac:dyDescent="0.25">
      <c r="A8680" s="434">
        <v>257810290</v>
      </c>
      <c r="B8680" s="434">
        <v>14592</v>
      </c>
      <c r="C8680" s="434" t="s">
        <v>61</v>
      </c>
      <c r="D8680" s="434" t="s">
        <v>13</v>
      </c>
      <c r="I8680" s="434">
        <v>12</v>
      </c>
      <c r="J8680" s="434">
        <v>0</v>
      </c>
      <c r="K8680" s="434">
        <v>1970</v>
      </c>
    </row>
    <row r="8681" spans="1:11" hidden="1" x14ac:dyDescent="0.25">
      <c r="A8681" s="434">
        <v>257810500</v>
      </c>
      <c r="B8681" s="434">
        <v>2177593</v>
      </c>
      <c r="C8681" s="434" t="s">
        <v>31</v>
      </c>
      <c r="D8681" s="434" t="s">
        <v>17</v>
      </c>
      <c r="E8681" s="434">
        <v>0</v>
      </c>
      <c r="F8681" s="434">
        <v>416</v>
      </c>
      <c r="G8681" s="434">
        <v>203</v>
      </c>
      <c r="H8681" s="434">
        <v>153</v>
      </c>
      <c r="I8681" s="434">
        <v>31.54</v>
      </c>
      <c r="J8681" s="434">
        <v>0</v>
      </c>
      <c r="K8681" s="434">
        <v>1965</v>
      </c>
    </row>
    <row r="8682" spans="1:11" x14ac:dyDescent="0.25">
      <c r="A8682" s="434">
        <v>257810800</v>
      </c>
      <c r="B8682" s="434">
        <v>448473</v>
      </c>
      <c r="C8682" s="434" t="s">
        <v>59</v>
      </c>
      <c r="D8682" s="434" t="s">
        <v>13</v>
      </c>
      <c r="I8682" s="434">
        <v>10</v>
      </c>
      <c r="J8682" s="434">
        <v>0</v>
      </c>
      <c r="K8682" s="434">
        <v>1970</v>
      </c>
    </row>
    <row r="8683" spans="1:11" hidden="1" x14ac:dyDescent="0.25">
      <c r="A8683" s="434">
        <v>257811090</v>
      </c>
      <c r="B8683" s="434">
        <v>9462</v>
      </c>
      <c r="C8683" s="434" t="s">
        <v>61</v>
      </c>
      <c r="D8683" s="434" t="s">
        <v>13</v>
      </c>
      <c r="I8683" s="434">
        <v>12</v>
      </c>
      <c r="J8683" s="434">
        <v>0</v>
      </c>
      <c r="K8683" s="434">
        <v>1970</v>
      </c>
    </row>
    <row r="8684" spans="1:11" hidden="1" x14ac:dyDescent="0.25">
      <c r="A8684" s="434">
        <v>257811190</v>
      </c>
      <c r="B8684" s="434">
        <v>289045</v>
      </c>
      <c r="C8684" s="434" t="s">
        <v>61</v>
      </c>
      <c r="D8684" s="434" t="s">
        <v>13</v>
      </c>
      <c r="I8684" s="434">
        <v>14</v>
      </c>
    </row>
    <row r="8685" spans="1:11" x14ac:dyDescent="0.25">
      <c r="A8685" s="434">
        <v>257811700</v>
      </c>
      <c r="B8685" s="434">
        <v>554640</v>
      </c>
      <c r="C8685" s="434" t="s">
        <v>59</v>
      </c>
      <c r="D8685" s="434" t="s">
        <v>13</v>
      </c>
      <c r="I8685" s="434">
        <v>15</v>
      </c>
    </row>
    <row r="8686" spans="1:11" x14ac:dyDescent="0.25">
      <c r="A8686" s="434">
        <v>257811790</v>
      </c>
      <c r="B8686" s="434">
        <v>3739</v>
      </c>
      <c r="C8686" s="434" t="s">
        <v>59</v>
      </c>
      <c r="D8686" s="434" t="s">
        <v>13</v>
      </c>
      <c r="I8686" s="434">
        <v>10</v>
      </c>
      <c r="J8686" s="434">
        <v>0</v>
      </c>
      <c r="K8686" s="434">
        <v>1970</v>
      </c>
    </row>
    <row r="8687" spans="1:11" x14ac:dyDescent="0.25">
      <c r="A8687" s="434">
        <v>257811800</v>
      </c>
      <c r="B8687" s="434">
        <v>145667</v>
      </c>
      <c r="C8687" s="434" t="s">
        <v>59</v>
      </c>
      <c r="D8687" s="434" t="s">
        <v>13</v>
      </c>
      <c r="I8687" s="434">
        <v>9</v>
      </c>
      <c r="J8687" s="434">
        <v>0</v>
      </c>
      <c r="K8687" s="434">
        <v>1970</v>
      </c>
    </row>
    <row r="8688" spans="1:11" hidden="1" x14ac:dyDescent="0.25">
      <c r="A8688" s="434">
        <v>257811840</v>
      </c>
      <c r="B8688" s="434">
        <v>68150</v>
      </c>
      <c r="C8688" s="434" t="s">
        <v>61</v>
      </c>
      <c r="D8688" s="434" t="s">
        <v>13</v>
      </c>
      <c r="I8688" s="434">
        <v>15</v>
      </c>
      <c r="J8688" s="434">
        <v>0</v>
      </c>
      <c r="K8688" s="434">
        <v>1970</v>
      </c>
    </row>
    <row r="8689" spans="1:11" hidden="1" x14ac:dyDescent="0.25">
      <c r="A8689" s="434">
        <v>257812270</v>
      </c>
      <c r="B8689" s="434">
        <v>30919</v>
      </c>
      <c r="C8689" s="434" t="s">
        <v>61</v>
      </c>
      <c r="D8689" s="434" t="s">
        <v>13</v>
      </c>
      <c r="I8689" s="434">
        <v>12</v>
      </c>
    </row>
    <row r="8690" spans="1:11" hidden="1" x14ac:dyDescent="0.25">
      <c r="A8690" s="434">
        <v>257812410</v>
      </c>
      <c r="B8690" s="434">
        <v>72050</v>
      </c>
      <c r="C8690" s="434" t="s">
        <v>61</v>
      </c>
      <c r="D8690" s="434" t="s">
        <v>13</v>
      </c>
      <c r="I8690" s="434">
        <v>19</v>
      </c>
      <c r="J8690" s="434">
        <v>0</v>
      </c>
      <c r="K8690" s="434">
        <v>1970</v>
      </c>
    </row>
    <row r="8691" spans="1:11" hidden="1" x14ac:dyDescent="0.25">
      <c r="A8691" s="434">
        <v>257812940</v>
      </c>
      <c r="B8691" s="434">
        <v>5688</v>
      </c>
      <c r="C8691" s="434" t="s">
        <v>61</v>
      </c>
      <c r="D8691" s="434" t="s">
        <v>13</v>
      </c>
      <c r="I8691" s="434">
        <v>11</v>
      </c>
      <c r="J8691" s="434">
        <v>0</v>
      </c>
      <c r="K8691" s="434">
        <v>1970</v>
      </c>
    </row>
    <row r="8692" spans="1:11" hidden="1" x14ac:dyDescent="0.25">
      <c r="A8692" s="434">
        <v>257813180</v>
      </c>
      <c r="B8692" s="434">
        <v>96943</v>
      </c>
      <c r="C8692" s="434" t="s">
        <v>61</v>
      </c>
      <c r="D8692" s="434" t="s">
        <v>13</v>
      </c>
      <c r="I8692" s="434">
        <v>11</v>
      </c>
      <c r="J8692" s="434">
        <v>0</v>
      </c>
      <c r="K8692" s="434">
        <v>1970</v>
      </c>
    </row>
    <row r="8693" spans="1:11" hidden="1" x14ac:dyDescent="0.25">
      <c r="A8693" s="434">
        <v>257813990</v>
      </c>
      <c r="B8693" s="434">
        <v>36576</v>
      </c>
      <c r="C8693" s="434" t="s">
        <v>61</v>
      </c>
      <c r="D8693" s="434" t="s">
        <v>13</v>
      </c>
      <c r="I8693" s="434">
        <v>12</v>
      </c>
      <c r="J8693" s="434">
        <v>0</v>
      </c>
      <c r="K8693" s="434">
        <v>1970</v>
      </c>
    </row>
    <row r="8694" spans="1:11" hidden="1" x14ac:dyDescent="0.25">
      <c r="A8694" s="434">
        <v>257814350</v>
      </c>
      <c r="B8694" s="434">
        <v>20123</v>
      </c>
      <c r="C8694" s="434" t="s">
        <v>61</v>
      </c>
      <c r="D8694" s="434" t="s">
        <v>13</v>
      </c>
      <c r="I8694" s="434">
        <v>12</v>
      </c>
    </row>
    <row r="8695" spans="1:11" x14ac:dyDescent="0.25">
      <c r="A8695" s="434">
        <v>257814610</v>
      </c>
      <c r="B8695" s="434">
        <v>1459760</v>
      </c>
      <c r="C8695" s="434" t="s">
        <v>59</v>
      </c>
      <c r="D8695" s="434" t="s">
        <v>13</v>
      </c>
      <c r="I8695" s="434">
        <v>15</v>
      </c>
      <c r="J8695" s="434">
        <v>0</v>
      </c>
      <c r="K8695" s="434">
        <v>1970</v>
      </c>
    </row>
    <row r="8696" spans="1:11" x14ac:dyDescent="0.25">
      <c r="A8696" s="434">
        <v>257815000</v>
      </c>
      <c r="B8696" s="434">
        <v>3077797</v>
      </c>
      <c r="C8696" s="434" t="s">
        <v>59</v>
      </c>
      <c r="D8696" s="434" t="s">
        <v>17</v>
      </c>
      <c r="E8696" s="434">
        <v>0</v>
      </c>
      <c r="F8696" s="434">
        <v>3460</v>
      </c>
      <c r="G8696" s="434">
        <v>2500</v>
      </c>
      <c r="H8696" s="434">
        <v>1828</v>
      </c>
      <c r="I8696" s="434">
        <v>67.5</v>
      </c>
      <c r="J8696" s="434">
        <v>0</v>
      </c>
      <c r="K8696" s="434">
        <v>1970</v>
      </c>
    </row>
    <row r="8697" spans="1:11" hidden="1" x14ac:dyDescent="0.25">
      <c r="A8697" s="434">
        <v>257816470</v>
      </c>
      <c r="B8697" s="434">
        <v>116</v>
      </c>
      <c r="C8697" s="434" t="s">
        <v>61</v>
      </c>
      <c r="D8697" s="434" t="s">
        <v>13</v>
      </c>
      <c r="I8697" s="434">
        <v>12</v>
      </c>
    </row>
    <row r="8698" spans="1:11" hidden="1" x14ac:dyDescent="0.25">
      <c r="A8698" s="434">
        <v>257816500</v>
      </c>
      <c r="B8698" s="434">
        <v>1164479</v>
      </c>
      <c r="C8698" s="434" t="s">
        <v>56</v>
      </c>
      <c r="D8698" s="434" t="s">
        <v>13</v>
      </c>
      <c r="E8698" s="434">
        <v>10</v>
      </c>
      <c r="F8698" s="434">
        <v>313</v>
      </c>
      <c r="G8698" s="434">
        <v>0</v>
      </c>
      <c r="H8698" s="434">
        <v>178</v>
      </c>
      <c r="I8698" s="434">
        <v>26.25</v>
      </c>
      <c r="J8698" s="434">
        <v>0</v>
      </c>
      <c r="K8698" s="434">
        <v>1970</v>
      </c>
    </row>
    <row r="8699" spans="1:11" x14ac:dyDescent="0.25">
      <c r="A8699" s="434">
        <v>257816940</v>
      </c>
      <c r="B8699" s="434">
        <v>426885</v>
      </c>
      <c r="C8699" s="434" t="s">
        <v>59</v>
      </c>
      <c r="D8699" s="434" t="s">
        <v>13</v>
      </c>
      <c r="I8699" s="434">
        <v>12</v>
      </c>
      <c r="J8699" s="434">
        <v>0</v>
      </c>
      <c r="K8699" s="434">
        <v>1970</v>
      </c>
    </row>
    <row r="8700" spans="1:11" hidden="1" x14ac:dyDescent="0.25">
      <c r="A8700" s="434">
        <v>257817000</v>
      </c>
      <c r="B8700" s="434">
        <v>59414</v>
      </c>
      <c r="C8700" s="434" t="s">
        <v>16</v>
      </c>
      <c r="D8700" s="434" t="s">
        <v>33</v>
      </c>
      <c r="E8700" s="434">
        <v>16</v>
      </c>
      <c r="F8700" s="434">
        <v>13560</v>
      </c>
      <c r="G8700" s="434">
        <v>74898</v>
      </c>
      <c r="H8700" s="434">
        <v>42835</v>
      </c>
      <c r="I8700" s="434">
        <v>228.6</v>
      </c>
      <c r="J8700" s="434">
        <v>0</v>
      </c>
      <c r="K8700" s="434">
        <v>1970</v>
      </c>
    </row>
    <row r="8701" spans="1:11" hidden="1" x14ac:dyDescent="0.25">
      <c r="A8701" s="434">
        <v>257817010</v>
      </c>
      <c r="B8701" s="434">
        <v>1285</v>
      </c>
      <c r="C8701" s="434" t="s">
        <v>61</v>
      </c>
      <c r="D8701" s="434" t="s">
        <v>13</v>
      </c>
      <c r="I8701" s="434">
        <v>9</v>
      </c>
      <c r="J8701" s="434">
        <v>0</v>
      </c>
      <c r="K8701" s="434">
        <v>1970</v>
      </c>
    </row>
    <row r="8702" spans="1:11" hidden="1" x14ac:dyDescent="0.25">
      <c r="A8702" s="434">
        <v>257817080</v>
      </c>
      <c r="B8702" s="434">
        <v>1775</v>
      </c>
      <c r="C8702" s="434" t="s">
        <v>61</v>
      </c>
      <c r="D8702" s="434" t="s">
        <v>13</v>
      </c>
      <c r="I8702" s="434">
        <v>12</v>
      </c>
      <c r="J8702" s="434">
        <v>0</v>
      </c>
      <c r="K8702" s="434">
        <v>1970</v>
      </c>
    </row>
    <row r="8703" spans="1:11" hidden="1" x14ac:dyDescent="0.25">
      <c r="A8703" s="434">
        <v>257817210</v>
      </c>
      <c r="B8703" s="434">
        <v>2519</v>
      </c>
      <c r="C8703" s="434" t="s">
        <v>61</v>
      </c>
      <c r="D8703" s="434" t="s">
        <v>13</v>
      </c>
      <c r="I8703" s="434">
        <v>10</v>
      </c>
    </row>
    <row r="8704" spans="1:11" x14ac:dyDescent="0.25">
      <c r="A8704" s="434">
        <v>257817500</v>
      </c>
      <c r="B8704" s="434">
        <v>1300597</v>
      </c>
      <c r="C8704" s="434" t="s">
        <v>59</v>
      </c>
      <c r="D8704" s="434" t="s">
        <v>13</v>
      </c>
      <c r="E8704" s="434">
        <v>8.5</v>
      </c>
      <c r="F8704" s="434">
        <v>405</v>
      </c>
      <c r="G8704" s="434">
        <v>0</v>
      </c>
      <c r="H8704" s="434">
        <v>106</v>
      </c>
      <c r="I8704" s="434">
        <v>21.31</v>
      </c>
      <c r="J8704" s="434">
        <v>0</v>
      </c>
      <c r="K8704" s="434">
        <v>1970</v>
      </c>
    </row>
    <row r="8705" spans="1:11" hidden="1" x14ac:dyDescent="0.25">
      <c r="A8705" s="434">
        <v>257817600</v>
      </c>
      <c r="B8705" s="434">
        <v>294871</v>
      </c>
      <c r="C8705" s="434" t="s">
        <v>56</v>
      </c>
      <c r="D8705" s="434" t="s">
        <v>13</v>
      </c>
      <c r="I8705" s="434">
        <v>10</v>
      </c>
      <c r="J8705" s="434">
        <v>0</v>
      </c>
      <c r="K8705" s="434">
        <v>1970</v>
      </c>
    </row>
    <row r="8706" spans="1:11" hidden="1" x14ac:dyDescent="0.25">
      <c r="A8706" s="434">
        <v>257817700</v>
      </c>
      <c r="B8706" s="434">
        <v>59838</v>
      </c>
      <c r="C8706" s="434" t="s">
        <v>39</v>
      </c>
      <c r="D8706" s="434" t="s">
        <v>13</v>
      </c>
      <c r="I8706" s="434">
        <v>9</v>
      </c>
      <c r="J8706" s="434">
        <v>0</v>
      </c>
      <c r="K8706" s="434">
        <v>1970</v>
      </c>
    </row>
    <row r="8707" spans="1:11" hidden="1" x14ac:dyDescent="0.25">
      <c r="A8707" s="434">
        <v>257817970</v>
      </c>
      <c r="B8707" s="434">
        <v>80351</v>
      </c>
      <c r="C8707" s="434" t="s">
        <v>61</v>
      </c>
      <c r="D8707" s="434" t="s">
        <v>13</v>
      </c>
      <c r="I8707" s="434">
        <v>9</v>
      </c>
      <c r="J8707" s="434">
        <v>0</v>
      </c>
      <c r="K8707" s="434">
        <v>1970</v>
      </c>
    </row>
    <row r="8708" spans="1:11" hidden="1" x14ac:dyDescent="0.25">
      <c r="A8708" s="434">
        <v>257818090</v>
      </c>
      <c r="B8708" s="434">
        <v>1796</v>
      </c>
      <c r="C8708" s="434" t="s">
        <v>61</v>
      </c>
      <c r="D8708" s="434" t="s">
        <v>13</v>
      </c>
      <c r="I8708" s="434">
        <v>9</v>
      </c>
      <c r="J8708" s="434">
        <v>0</v>
      </c>
      <c r="K8708" s="434">
        <v>1970</v>
      </c>
    </row>
    <row r="8709" spans="1:11" hidden="1" x14ac:dyDescent="0.25">
      <c r="A8709" s="434">
        <v>257818600</v>
      </c>
      <c r="B8709" s="434">
        <v>43234</v>
      </c>
      <c r="C8709" s="434" t="s">
        <v>61</v>
      </c>
      <c r="D8709" s="434" t="s">
        <v>13</v>
      </c>
      <c r="I8709" s="434">
        <v>14</v>
      </c>
      <c r="J8709" s="434">
        <v>0</v>
      </c>
      <c r="K8709" s="434">
        <v>1970</v>
      </c>
    </row>
    <row r="8710" spans="1:11" hidden="1" x14ac:dyDescent="0.25">
      <c r="A8710" s="434">
        <v>257819000</v>
      </c>
      <c r="B8710" s="434">
        <v>725940</v>
      </c>
      <c r="C8710" s="434" t="s">
        <v>46</v>
      </c>
      <c r="D8710" s="434" t="s">
        <v>22</v>
      </c>
      <c r="E8710" s="434">
        <v>12.5</v>
      </c>
      <c r="F8710" s="434">
        <v>6660</v>
      </c>
      <c r="G8710" s="434">
        <v>4500</v>
      </c>
      <c r="H8710" s="434">
        <v>4258</v>
      </c>
      <c r="I8710" s="434">
        <v>85</v>
      </c>
      <c r="J8710" s="434">
        <v>0</v>
      </c>
      <c r="K8710" s="434">
        <v>1970</v>
      </c>
    </row>
    <row r="8711" spans="1:11" hidden="1" x14ac:dyDescent="0.25">
      <c r="A8711" s="434">
        <v>257819240</v>
      </c>
      <c r="B8711" s="434">
        <v>5950</v>
      </c>
      <c r="C8711" s="434" t="s">
        <v>61</v>
      </c>
      <c r="D8711" s="434" t="s">
        <v>13</v>
      </c>
      <c r="I8711" s="434">
        <v>14</v>
      </c>
    </row>
    <row r="8712" spans="1:11" hidden="1" x14ac:dyDescent="0.25">
      <c r="A8712" s="434">
        <v>257819290</v>
      </c>
      <c r="B8712" s="434">
        <v>14881</v>
      </c>
      <c r="C8712" s="434" t="s">
        <v>61</v>
      </c>
      <c r="D8712" s="434" t="s">
        <v>13</v>
      </c>
      <c r="I8712" s="434">
        <v>12</v>
      </c>
      <c r="J8712" s="434">
        <v>0</v>
      </c>
      <c r="K8712" s="434">
        <v>1970</v>
      </c>
    </row>
    <row r="8713" spans="1:11" hidden="1" x14ac:dyDescent="0.25">
      <c r="A8713" s="434">
        <v>257819990</v>
      </c>
      <c r="B8713" s="434">
        <v>360132</v>
      </c>
      <c r="C8713" s="434" t="s">
        <v>61</v>
      </c>
      <c r="D8713" s="434" t="s">
        <v>13</v>
      </c>
      <c r="I8713" s="434">
        <v>10</v>
      </c>
      <c r="J8713" s="434">
        <v>0</v>
      </c>
      <c r="K8713" s="434">
        <v>1970</v>
      </c>
    </row>
    <row r="8714" spans="1:11" hidden="1" x14ac:dyDescent="0.25">
      <c r="A8714" s="434">
        <v>257820000</v>
      </c>
      <c r="B8714" s="434">
        <v>272607</v>
      </c>
      <c r="C8714" s="434" t="s">
        <v>48</v>
      </c>
      <c r="D8714" s="434" t="s">
        <v>25</v>
      </c>
      <c r="E8714" s="434">
        <v>16</v>
      </c>
      <c r="F8714" s="434">
        <v>24477</v>
      </c>
      <c r="G8714" s="434">
        <v>10243</v>
      </c>
      <c r="H8714" s="434">
        <v>11472</v>
      </c>
      <c r="I8714" s="434">
        <v>127.5</v>
      </c>
      <c r="K8714" s="434">
        <v>2001</v>
      </c>
    </row>
    <row r="8715" spans="1:11" x14ac:dyDescent="0.25">
      <c r="A8715" s="434">
        <v>257820500</v>
      </c>
      <c r="B8715" s="434">
        <v>1996814</v>
      </c>
      <c r="C8715" s="434" t="s">
        <v>59</v>
      </c>
      <c r="D8715" s="434" t="s">
        <v>13</v>
      </c>
      <c r="I8715" s="434">
        <v>16</v>
      </c>
      <c r="J8715" s="434">
        <v>0</v>
      </c>
      <c r="K8715" s="434">
        <v>1970</v>
      </c>
    </row>
    <row r="8716" spans="1:11" hidden="1" x14ac:dyDescent="0.25">
      <c r="A8716" s="434">
        <v>257820590</v>
      </c>
      <c r="B8716" s="434">
        <v>11472</v>
      </c>
      <c r="C8716" s="434" t="s">
        <v>61</v>
      </c>
      <c r="D8716" s="434" t="s">
        <v>13</v>
      </c>
      <c r="I8716" s="434">
        <v>13</v>
      </c>
      <c r="J8716" s="434">
        <v>0</v>
      </c>
      <c r="K8716" s="434">
        <v>1970</v>
      </c>
    </row>
    <row r="8717" spans="1:11" hidden="1" x14ac:dyDescent="0.25">
      <c r="A8717" s="434">
        <v>257820690</v>
      </c>
      <c r="B8717" s="434">
        <v>354815</v>
      </c>
      <c r="C8717" s="434" t="s">
        <v>61</v>
      </c>
      <c r="D8717" s="434" t="s">
        <v>13</v>
      </c>
      <c r="I8717" s="434">
        <v>13</v>
      </c>
      <c r="J8717" s="434">
        <v>0</v>
      </c>
      <c r="K8717" s="434">
        <v>1970</v>
      </c>
    </row>
    <row r="8718" spans="1:11" hidden="1" x14ac:dyDescent="0.25">
      <c r="A8718" s="434">
        <v>257820700</v>
      </c>
      <c r="B8718" s="434">
        <v>832634</v>
      </c>
      <c r="C8718" s="434" t="s">
        <v>31</v>
      </c>
      <c r="D8718" s="434" t="s">
        <v>13</v>
      </c>
      <c r="I8718" s="434">
        <v>11</v>
      </c>
      <c r="J8718" s="434">
        <v>0</v>
      </c>
      <c r="K8718" s="434">
        <v>1970</v>
      </c>
    </row>
    <row r="8719" spans="1:11" hidden="1" x14ac:dyDescent="0.25">
      <c r="A8719" s="434">
        <v>257820790</v>
      </c>
      <c r="B8719" s="434">
        <v>3711</v>
      </c>
      <c r="C8719" s="434" t="s">
        <v>61</v>
      </c>
      <c r="D8719" s="434" t="s">
        <v>13</v>
      </c>
      <c r="I8719" s="434">
        <v>12</v>
      </c>
      <c r="J8719" s="434">
        <v>0</v>
      </c>
      <c r="K8719" s="434">
        <v>1970</v>
      </c>
    </row>
    <row r="8720" spans="1:11" hidden="1" x14ac:dyDescent="0.25">
      <c r="A8720" s="434">
        <v>257820800</v>
      </c>
      <c r="B8720" s="434">
        <v>24589</v>
      </c>
      <c r="C8720" s="434" t="s">
        <v>39</v>
      </c>
      <c r="D8720" s="434" t="s">
        <v>13</v>
      </c>
      <c r="I8720" s="434">
        <v>9</v>
      </c>
      <c r="J8720" s="434">
        <v>0</v>
      </c>
      <c r="K8720" s="434">
        <v>1970</v>
      </c>
    </row>
    <row r="8721" spans="1:11" hidden="1" x14ac:dyDescent="0.25">
      <c r="A8721" s="434">
        <v>257822550</v>
      </c>
      <c r="B8721" s="434">
        <v>61710</v>
      </c>
      <c r="C8721" s="434" t="s">
        <v>61</v>
      </c>
      <c r="D8721" s="434" t="s">
        <v>13</v>
      </c>
      <c r="I8721" s="434">
        <v>12</v>
      </c>
    </row>
    <row r="8722" spans="1:11" hidden="1" x14ac:dyDescent="0.25">
      <c r="A8722" s="434">
        <v>257822600</v>
      </c>
      <c r="B8722" s="434">
        <v>534034</v>
      </c>
      <c r="C8722" s="434" t="s">
        <v>56</v>
      </c>
      <c r="D8722" s="434" t="s">
        <v>13</v>
      </c>
      <c r="I8722" s="434">
        <v>15</v>
      </c>
      <c r="J8722" s="434">
        <v>0</v>
      </c>
      <c r="K8722" s="434">
        <v>1970</v>
      </c>
    </row>
    <row r="8723" spans="1:11" hidden="1" x14ac:dyDescent="0.25">
      <c r="A8723" s="434">
        <v>257822780</v>
      </c>
      <c r="B8723" s="434">
        <v>18450</v>
      </c>
      <c r="C8723" s="434" t="s">
        <v>61</v>
      </c>
      <c r="D8723" s="434" t="s">
        <v>13</v>
      </c>
      <c r="I8723" s="434">
        <v>10</v>
      </c>
    </row>
    <row r="8724" spans="1:11" hidden="1" x14ac:dyDescent="0.25">
      <c r="A8724" s="434">
        <v>257823000</v>
      </c>
      <c r="B8724" s="434">
        <v>1</v>
      </c>
      <c r="C8724" s="434" t="s">
        <v>46</v>
      </c>
      <c r="D8724" s="434" t="s">
        <v>22</v>
      </c>
      <c r="E8724" s="434">
        <v>15</v>
      </c>
      <c r="F8724" s="434">
        <v>6660</v>
      </c>
      <c r="G8724" s="434">
        <v>4574</v>
      </c>
      <c r="H8724" s="434">
        <v>3966</v>
      </c>
      <c r="I8724" s="434">
        <v>87.83</v>
      </c>
      <c r="J8724" s="434">
        <v>0</v>
      </c>
      <c r="K8724" s="434">
        <v>2012</v>
      </c>
    </row>
    <row r="8725" spans="1:11" hidden="1" x14ac:dyDescent="0.25">
      <c r="A8725" s="434">
        <v>257823080</v>
      </c>
      <c r="B8725" s="434">
        <v>270117</v>
      </c>
      <c r="C8725" s="434" t="s">
        <v>61</v>
      </c>
      <c r="D8725" s="434" t="s">
        <v>13</v>
      </c>
      <c r="I8725" s="434">
        <v>11</v>
      </c>
    </row>
    <row r="8726" spans="1:11" x14ac:dyDescent="0.25">
      <c r="A8726" s="434">
        <v>257823500</v>
      </c>
      <c r="B8726" s="434">
        <v>1040559</v>
      </c>
      <c r="C8726" s="434" t="s">
        <v>59</v>
      </c>
      <c r="D8726" s="434" t="s">
        <v>13</v>
      </c>
      <c r="I8726" s="434">
        <v>15</v>
      </c>
      <c r="J8726" s="434">
        <v>0</v>
      </c>
      <c r="K8726" s="434">
        <v>1970</v>
      </c>
    </row>
    <row r="8727" spans="1:11" hidden="1" x14ac:dyDescent="0.25">
      <c r="A8727" s="434">
        <v>257823560</v>
      </c>
      <c r="B8727" s="434">
        <v>92319</v>
      </c>
      <c r="C8727" s="434" t="s">
        <v>61</v>
      </c>
      <c r="D8727" s="434" t="s">
        <v>13</v>
      </c>
      <c r="I8727" s="434">
        <v>14</v>
      </c>
      <c r="J8727" s="434">
        <v>0</v>
      </c>
      <c r="K8727" s="434">
        <v>1970</v>
      </c>
    </row>
    <row r="8728" spans="1:11" hidden="1" x14ac:dyDescent="0.25">
      <c r="A8728" s="434">
        <v>257823990</v>
      </c>
      <c r="B8728" s="434">
        <v>15560</v>
      </c>
      <c r="C8728" s="434" t="s">
        <v>61</v>
      </c>
      <c r="D8728" s="434" t="s">
        <v>13</v>
      </c>
      <c r="I8728" s="434">
        <v>13</v>
      </c>
      <c r="J8728" s="434">
        <v>0</v>
      </c>
      <c r="K8728" s="434">
        <v>1970</v>
      </c>
    </row>
    <row r="8729" spans="1:11" x14ac:dyDescent="0.25">
      <c r="A8729" s="434">
        <v>257824500</v>
      </c>
      <c r="B8729" s="434">
        <v>3171365</v>
      </c>
      <c r="C8729" s="434" t="s">
        <v>59</v>
      </c>
      <c r="D8729" s="434" t="s">
        <v>13</v>
      </c>
      <c r="I8729" s="434">
        <v>21</v>
      </c>
      <c r="J8729" s="434">
        <v>0</v>
      </c>
      <c r="K8729" s="434">
        <v>1970</v>
      </c>
    </row>
    <row r="8730" spans="1:11" hidden="1" x14ac:dyDescent="0.25">
      <c r="A8730" s="434">
        <v>257824780</v>
      </c>
      <c r="B8730" s="434">
        <v>9572</v>
      </c>
      <c r="C8730" s="434" t="s">
        <v>61</v>
      </c>
      <c r="D8730" s="434" t="s">
        <v>13</v>
      </c>
      <c r="I8730" s="434">
        <v>11</v>
      </c>
    </row>
    <row r="8731" spans="1:11" hidden="1" x14ac:dyDescent="0.25">
      <c r="A8731" s="434">
        <v>257825000</v>
      </c>
      <c r="B8731" s="434">
        <v>1218462</v>
      </c>
      <c r="C8731" s="434" t="s">
        <v>46</v>
      </c>
      <c r="D8731" s="434" t="s">
        <v>22</v>
      </c>
      <c r="E8731" s="434">
        <v>11</v>
      </c>
      <c r="F8731" s="434">
        <v>8380</v>
      </c>
      <c r="G8731" s="434">
        <v>5000</v>
      </c>
      <c r="H8731" s="434">
        <v>4201</v>
      </c>
      <c r="I8731" s="434">
        <v>93.5</v>
      </c>
      <c r="J8731" s="434">
        <v>0</v>
      </c>
      <c r="K8731" s="434">
        <v>2012</v>
      </c>
    </row>
    <row r="8732" spans="1:11" x14ac:dyDescent="0.25">
      <c r="A8732" s="434">
        <v>257825500</v>
      </c>
      <c r="B8732" s="434">
        <v>2554152</v>
      </c>
      <c r="C8732" s="434" t="s">
        <v>59</v>
      </c>
      <c r="D8732" s="434" t="s">
        <v>13</v>
      </c>
      <c r="I8732" s="434">
        <v>19</v>
      </c>
      <c r="J8732" s="434">
        <v>0</v>
      </c>
      <c r="K8732" s="434">
        <v>1970</v>
      </c>
    </row>
    <row r="8733" spans="1:11" hidden="1" x14ac:dyDescent="0.25">
      <c r="A8733" s="434">
        <v>257826590</v>
      </c>
      <c r="B8733" s="434">
        <v>44706</v>
      </c>
      <c r="C8733" s="434" t="s">
        <v>61</v>
      </c>
      <c r="D8733" s="434" t="s">
        <v>13</v>
      </c>
      <c r="I8733" s="434">
        <v>13</v>
      </c>
    </row>
    <row r="8734" spans="1:11" hidden="1" x14ac:dyDescent="0.25">
      <c r="A8734" s="434">
        <v>257826670</v>
      </c>
      <c r="B8734" s="434">
        <v>36416</v>
      </c>
      <c r="C8734" s="434" t="s">
        <v>61</v>
      </c>
      <c r="D8734" s="434" t="s">
        <v>13</v>
      </c>
      <c r="I8734" s="434">
        <v>10</v>
      </c>
      <c r="J8734" s="434">
        <v>0</v>
      </c>
      <c r="K8734" s="434">
        <v>1970</v>
      </c>
    </row>
    <row r="8735" spans="1:11" hidden="1" x14ac:dyDescent="0.25">
      <c r="A8735" s="434">
        <v>257827000</v>
      </c>
      <c r="B8735" s="434">
        <v>2163161</v>
      </c>
      <c r="C8735" s="434" t="s">
        <v>54</v>
      </c>
      <c r="D8735" s="434" t="s">
        <v>17</v>
      </c>
      <c r="E8735" s="434">
        <v>12</v>
      </c>
      <c r="F8735" s="434">
        <v>1708</v>
      </c>
      <c r="G8735" s="434">
        <v>208</v>
      </c>
      <c r="H8735" s="434">
        <v>358</v>
      </c>
      <c r="I8735" s="434">
        <v>34.369999999999997</v>
      </c>
      <c r="J8735" s="434">
        <v>0</v>
      </c>
      <c r="K8735" s="434">
        <v>1976</v>
      </c>
    </row>
    <row r="8736" spans="1:11" hidden="1" x14ac:dyDescent="0.25">
      <c r="A8736" s="434">
        <v>257827290</v>
      </c>
      <c r="B8736" s="434">
        <v>31792</v>
      </c>
      <c r="C8736" s="434" t="s">
        <v>61</v>
      </c>
      <c r="D8736" s="434" t="s">
        <v>13</v>
      </c>
      <c r="I8736" s="434">
        <v>12</v>
      </c>
      <c r="J8736" s="434">
        <v>0</v>
      </c>
      <c r="K8736" s="434">
        <v>1970</v>
      </c>
    </row>
    <row r="8737" spans="1:11" hidden="1" x14ac:dyDescent="0.25">
      <c r="A8737" s="434">
        <v>257827490</v>
      </c>
      <c r="B8737" s="434">
        <v>115859</v>
      </c>
      <c r="C8737" s="434" t="s">
        <v>61</v>
      </c>
      <c r="D8737" s="434" t="s">
        <v>13</v>
      </c>
      <c r="I8737" s="434">
        <v>13</v>
      </c>
    </row>
    <row r="8738" spans="1:11" hidden="1" x14ac:dyDescent="0.25">
      <c r="A8738" s="434">
        <v>257827590</v>
      </c>
      <c r="B8738" s="434">
        <v>24122</v>
      </c>
      <c r="C8738" s="434" t="s">
        <v>61</v>
      </c>
      <c r="D8738" s="434" t="s">
        <v>13</v>
      </c>
      <c r="I8738" s="434">
        <v>12</v>
      </c>
      <c r="J8738" s="434">
        <v>0</v>
      </c>
      <c r="K8738" s="434">
        <v>1970</v>
      </c>
    </row>
    <row r="8739" spans="1:11" x14ac:dyDescent="0.25">
      <c r="A8739" s="434">
        <v>257827680</v>
      </c>
      <c r="B8739" s="434">
        <v>45959</v>
      </c>
      <c r="C8739" s="434" t="s">
        <v>59</v>
      </c>
      <c r="D8739" s="434" t="s">
        <v>13</v>
      </c>
      <c r="I8739" s="434">
        <v>8</v>
      </c>
      <c r="J8739" s="434">
        <v>0</v>
      </c>
      <c r="K8739" s="434">
        <v>1970</v>
      </c>
    </row>
    <row r="8740" spans="1:11" hidden="1" x14ac:dyDescent="0.25">
      <c r="A8740" s="434">
        <v>257827700</v>
      </c>
      <c r="B8740" s="434">
        <v>1494885</v>
      </c>
      <c r="C8740" s="434" t="s">
        <v>56</v>
      </c>
      <c r="D8740" s="434" t="s">
        <v>13</v>
      </c>
      <c r="I8740" s="434">
        <v>15</v>
      </c>
    </row>
    <row r="8741" spans="1:11" hidden="1" x14ac:dyDescent="0.25">
      <c r="A8741" s="434">
        <v>257828270</v>
      </c>
      <c r="B8741" s="434">
        <v>396229</v>
      </c>
      <c r="C8741" s="434" t="s">
        <v>61</v>
      </c>
      <c r="D8741" s="434" t="s">
        <v>13</v>
      </c>
      <c r="I8741" s="434">
        <v>12</v>
      </c>
    </row>
    <row r="8742" spans="1:11" hidden="1" x14ac:dyDescent="0.25">
      <c r="A8742" s="434">
        <v>257828390</v>
      </c>
      <c r="B8742" s="434">
        <v>21772</v>
      </c>
      <c r="C8742" s="434" t="s">
        <v>61</v>
      </c>
      <c r="D8742" s="434" t="s">
        <v>13</v>
      </c>
      <c r="I8742" s="434">
        <v>13</v>
      </c>
    </row>
    <row r="8743" spans="1:11" x14ac:dyDescent="0.25">
      <c r="A8743" s="434">
        <v>257828600</v>
      </c>
      <c r="B8743" s="434">
        <v>97557</v>
      </c>
      <c r="C8743" s="434" t="s">
        <v>59</v>
      </c>
      <c r="D8743" s="434" t="s">
        <v>13</v>
      </c>
      <c r="I8743" s="434">
        <v>15</v>
      </c>
      <c r="J8743" s="434">
        <v>0</v>
      </c>
      <c r="K8743" s="434">
        <v>1970</v>
      </c>
    </row>
    <row r="8744" spans="1:11" hidden="1" x14ac:dyDescent="0.25">
      <c r="A8744" s="434">
        <v>257828990</v>
      </c>
      <c r="B8744" s="434">
        <v>311190</v>
      </c>
      <c r="C8744" s="434" t="s">
        <v>61</v>
      </c>
      <c r="D8744" s="434" t="s">
        <v>13</v>
      </c>
      <c r="I8744" s="434">
        <v>20</v>
      </c>
      <c r="J8744" s="434">
        <v>0</v>
      </c>
      <c r="K8744" s="434">
        <v>1970</v>
      </c>
    </row>
    <row r="8745" spans="1:11" hidden="1" x14ac:dyDescent="0.25">
      <c r="A8745" s="434">
        <v>257829370</v>
      </c>
      <c r="B8745" s="434">
        <v>449306</v>
      </c>
      <c r="C8745" s="434" t="s">
        <v>61</v>
      </c>
      <c r="D8745" s="434" t="s">
        <v>13</v>
      </c>
      <c r="I8745" s="434">
        <v>10</v>
      </c>
      <c r="J8745" s="434">
        <v>0</v>
      </c>
      <c r="K8745" s="434">
        <v>1970</v>
      </c>
    </row>
    <row r="8746" spans="1:11" hidden="1" x14ac:dyDescent="0.25">
      <c r="A8746" s="434">
        <v>257829640</v>
      </c>
      <c r="B8746" s="434">
        <v>1601</v>
      </c>
      <c r="C8746" s="434" t="s">
        <v>61</v>
      </c>
      <c r="D8746" s="434" t="s">
        <v>13</v>
      </c>
      <c r="I8746" s="434">
        <v>11</v>
      </c>
      <c r="J8746" s="434">
        <v>0</v>
      </c>
      <c r="K8746" s="434">
        <v>1970</v>
      </c>
    </row>
    <row r="8747" spans="1:11" x14ac:dyDescent="0.25">
      <c r="A8747" s="434">
        <v>257829700</v>
      </c>
      <c r="B8747" s="434">
        <v>478959</v>
      </c>
      <c r="C8747" s="434" t="s">
        <v>59</v>
      </c>
      <c r="D8747" s="434" t="s">
        <v>13</v>
      </c>
      <c r="I8747" s="434">
        <v>9</v>
      </c>
      <c r="J8747" s="434">
        <v>0</v>
      </c>
      <c r="K8747" s="434">
        <v>1970</v>
      </c>
    </row>
    <row r="8748" spans="1:11" hidden="1" x14ac:dyDescent="0.25">
      <c r="A8748" s="434">
        <v>257830720</v>
      </c>
      <c r="B8748" s="434">
        <v>40806</v>
      </c>
      <c r="C8748" s="434" t="s">
        <v>61</v>
      </c>
      <c r="D8748" s="434" t="s">
        <v>13</v>
      </c>
      <c r="I8748" s="434">
        <v>15</v>
      </c>
      <c r="J8748" s="434">
        <v>0</v>
      </c>
      <c r="K8748" s="434">
        <v>1970</v>
      </c>
    </row>
    <row r="8749" spans="1:11" hidden="1" x14ac:dyDescent="0.25">
      <c r="A8749" s="434">
        <v>257830770</v>
      </c>
      <c r="B8749" s="434">
        <v>8743</v>
      </c>
      <c r="C8749" s="434" t="s">
        <v>61</v>
      </c>
      <c r="D8749" s="434" t="s">
        <v>13</v>
      </c>
      <c r="I8749" s="434">
        <v>11</v>
      </c>
    </row>
    <row r="8750" spans="1:11" x14ac:dyDescent="0.25">
      <c r="A8750" s="434">
        <v>257830800</v>
      </c>
      <c r="B8750" s="434">
        <v>410280</v>
      </c>
      <c r="C8750" s="434" t="s">
        <v>59</v>
      </c>
      <c r="D8750" s="434" t="s">
        <v>13</v>
      </c>
      <c r="I8750" s="434">
        <v>12</v>
      </c>
      <c r="J8750" s="434">
        <v>0</v>
      </c>
      <c r="K8750" s="434">
        <v>1970</v>
      </c>
    </row>
    <row r="8751" spans="1:11" hidden="1" x14ac:dyDescent="0.25">
      <c r="A8751" s="434">
        <v>257830830</v>
      </c>
      <c r="B8751" s="434">
        <v>77783</v>
      </c>
      <c r="C8751" s="434" t="s">
        <v>61</v>
      </c>
      <c r="D8751" s="434" t="s">
        <v>13</v>
      </c>
      <c r="I8751" s="434">
        <v>11</v>
      </c>
    </row>
    <row r="8752" spans="1:11" hidden="1" x14ac:dyDescent="0.25">
      <c r="A8752" s="434">
        <v>257831180</v>
      </c>
      <c r="B8752" s="434">
        <v>4986</v>
      </c>
      <c r="C8752" s="434" t="s">
        <v>61</v>
      </c>
      <c r="D8752" s="434" t="s">
        <v>13</v>
      </c>
      <c r="I8752" s="434">
        <v>15</v>
      </c>
      <c r="J8752" s="434">
        <v>0</v>
      </c>
      <c r="K8752" s="434">
        <v>1970</v>
      </c>
    </row>
    <row r="8753" spans="1:11" hidden="1" x14ac:dyDescent="0.25">
      <c r="A8753" s="434">
        <v>257831580</v>
      </c>
      <c r="B8753" s="434">
        <v>84598</v>
      </c>
      <c r="C8753" s="434" t="s">
        <v>61</v>
      </c>
      <c r="D8753" s="434" t="s">
        <v>13</v>
      </c>
      <c r="I8753" s="434">
        <v>12</v>
      </c>
      <c r="J8753" s="434">
        <v>0</v>
      </c>
      <c r="K8753" s="434">
        <v>1970</v>
      </c>
    </row>
    <row r="8754" spans="1:11" hidden="1" x14ac:dyDescent="0.25">
      <c r="A8754" s="434">
        <v>257831680</v>
      </c>
      <c r="B8754" s="434">
        <v>125250</v>
      </c>
      <c r="C8754" s="434" t="s">
        <v>61</v>
      </c>
      <c r="D8754" s="434" t="s">
        <v>13</v>
      </c>
      <c r="I8754" s="434">
        <v>11</v>
      </c>
      <c r="J8754" s="434">
        <v>0</v>
      </c>
      <c r="K8754" s="434">
        <v>1970</v>
      </c>
    </row>
    <row r="8755" spans="1:11" hidden="1" x14ac:dyDescent="0.25">
      <c r="A8755" s="434">
        <v>257831900</v>
      </c>
      <c r="B8755" s="434">
        <v>798086</v>
      </c>
      <c r="C8755" s="434" t="s">
        <v>61</v>
      </c>
      <c r="D8755" s="434" t="s">
        <v>13</v>
      </c>
      <c r="I8755" s="434">
        <v>18</v>
      </c>
      <c r="J8755" s="434">
        <v>0</v>
      </c>
      <c r="K8755" s="434">
        <v>1970</v>
      </c>
    </row>
    <row r="8756" spans="1:11" hidden="1" x14ac:dyDescent="0.25">
      <c r="A8756" s="434">
        <v>257832500</v>
      </c>
      <c r="B8756" s="434">
        <v>1704839</v>
      </c>
      <c r="C8756" s="434" t="s">
        <v>31</v>
      </c>
      <c r="D8756" s="434" t="s">
        <v>13</v>
      </c>
      <c r="I8756" s="434">
        <v>15</v>
      </c>
      <c r="J8756" s="434">
        <v>0</v>
      </c>
      <c r="K8756" s="434">
        <v>1970</v>
      </c>
    </row>
    <row r="8757" spans="1:11" hidden="1" x14ac:dyDescent="0.25">
      <c r="A8757" s="434">
        <v>257833680</v>
      </c>
      <c r="B8757" s="434">
        <v>25155</v>
      </c>
      <c r="C8757" s="434" t="s">
        <v>61</v>
      </c>
      <c r="D8757" s="434" t="s">
        <v>13</v>
      </c>
      <c r="I8757" s="434">
        <v>11</v>
      </c>
    </row>
    <row r="8758" spans="1:11" x14ac:dyDescent="0.25">
      <c r="A8758" s="434">
        <v>257833800</v>
      </c>
      <c r="B8758" s="434">
        <v>921289</v>
      </c>
      <c r="C8758" s="434" t="s">
        <v>59</v>
      </c>
      <c r="D8758" s="434" t="s">
        <v>13</v>
      </c>
      <c r="I8758" s="434">
        <v>10</v>
      </c>
      <c r="J8758" s="434">
        <v>0</v>
      </c>
      <c r="K8758" s="434">
        <v>1970</v>
      </c>
    </row>
    <row r="8759" spans="1:11" x14ac:dyDescent="0.25">
      <c r="A8759" s="434">
        <v>257834500</v>
      </c>
      <c r="B8759" s="434">
        <v>3618694</v>
      </c>
      <c r="C8759" s="434" t="s">
        <v>59</v>
      </c>
      <c r="D8759" s="434" t="s">
        <v>13</v>
      </c>
      <c r="I8759" s="434">
        <v>19</v>
      </c>
      <c r="J8759" s="434">
        <v>0</v>
      </c>
      <c r="K8759" s="434">
        <v>1970</v>
      </c>
    </row>
    <row r="8760" spans="1:11" hidden="1" x14ac:dyDescent="0.25">
      <c r="A8760" s="434">
        <v>257834590</v>
      </c>
      <c r="B8760" s="434">
        <v>15233</v>
      </c>
      <c r="C8760" s="434" t="s">
        <v>61</v>
      </c>
      <c r="D8760" s="434" t="s">
        <v>13</v>
      </c>
      <c r="I8760" s="434">
        <v>13</v>
      </c>
      <c r="J8760" s="434">
        <v>0</v>
      </c>
      <c r="K8760" s="434">
        <v>1970</v>
      </c>
    </row>
    <row r="8761" spans="1:11" x14ac:dyDescent="0.25">
      <c r="A8761" s="434">
        <v>257835080</v>
      </c>
      <c r="B8761" s="434">
        <v>43158</v>
      </c>
      <c r="C8761" s="434" t="s">
        <v>59</v>
      </c>
      <c r="D8761" s="434" t="s">
        <v>13</v>
      </c>
      <c r="I8761" s="434">
        <v>10</v>
      </c>
      <c r="J8761" s="434">
        <v>0</v>
      </c>
      <c r="K8761" s="434">
        <v>1970</v>
      </c>
    </row>
    <row r="8762" spans="1:11" x14ac:dyDescent="0.25">
      <c r="A8762" s="434">
        <v>257835170</v>
      </c>
      <c r="B8762" s="434">
        <v>88777</v>
      </c>
      <c r="C8762" s="434" t="s">
        <v>59</v>
      </c>
      <c r="D8762" s="434" t="s">
        <v>13</v>
      </c>
      <c r="I8762" s="434">
        <v>8</v>
      </c>
      <c r="J8762" s="434">
        <v>0</v>
      </c>
      <c r="K8762" s="434">
        <v>1970</v>
      </c>
    </row>
    <row r="8763" spans="1:11" hidden="1" x14ac:dyDescent="0.25">
      <c r="A8763" s="434">
        <v>257835900</v>
      </c>
      <c r="B8763" s="434">
        <v>4063819</v>
      </c>
      <c r="C8763" s="434" t="s">
        <v>56</v>
      </c>
      <c r="D8763" s="434" t="s">
        <v>13</v>
      </c>
      <c r="I8763" s="434">
        <v>19</v>
      </c>
    </row>
    <row r="8764" spans="1:11" hidden="1" x14ac:dyDescent="0.25">
      <c r="A8764" s="434">
        <v>257836000</v>
      </c>
      <c r="B8764" s="434">
        <v>1645558</v>
      </c>
      <c r="C8764" s="434" t="s">
        <v>61</v>
      </c>
      <c r="D8764" s="434" t="s">
        <v>22</v>
      </c>
      <c r="E8764" s="434">
        <v>14</v>
      </c>
      <c r="F8764" s="434">
        <v>2942</v>
      </c>
      <c r="G8764" s="434">
        <v>4418</v>
      </c>
      <c r="H8764" s="434">
        <v>3694</v>
      </c>
      <c r="I8764" s="434">
        <v>98.74</v>
      </c>
      <c r="J8764" s="434">
        <v>0</v>
      </c>
      <c r="K8764" s="434">
        <v>1977</v>
      </c>
    </row>
    <row r="8765" spans="1:11" hidden="1" x14ac:dyDescent="0.25">
      <c r="A8765" s="434">
        <v>257836180</v>
      </c>
      <c r="B8765" s="434">
        <v>48740</v>
      </c>
      <c r="C8765" s="434" t="s">
        <v>61</v>
      </c>
      <c r="D8765" s="434" t="s">
        <v>13</v>
      </c>
      <c r="I8765" s="434">
        <v>12</v>
      </c>
    </row>
    <row r="8766" spans="1:11" hidden="1" x14ac:dyDescent="0.25">
      <c r="A8766" s="434">
        <v>257836600</v>
      </c>
      <c r="B8766" s="434">
        <v>711570</v>
      </c>
      <c r="C8766" s="434" t="s">
        <v>61</v>
      </c>
      <c r="D8766" s="434" t="s">
        <v>13</v>
      </c>
      <c r="I8766" s="434">
        <v>13</v>
      </c>
    </row>
    <row r="8767" spans="1:11" hidden="1" x14ac:dyDescent="0.25">
      <c r="A8767" s="434">
        <v>257836790</v>
      </c>
      <c r="B8767" s="434">
        <v>8953</v>
      </c>
      <c r="C8767" s="434" t="s">
        <v>61</v>
      </c>
      <c r="D8767" s="434" t="s">
        <v>13</v>
      </c>
      <c r="I8767" s="434">
        <v>12</v>
      </c>
    </row>
    <row r="8768" spans="1:11" hidden="1" x14ac:dyDescent="0.25">
      <c r="A8768" s="434">
        <v>257836880</v>
      </c>
      <c r="B8768" s="434">
        <v>357415</v>
      </c>
      <c r="C8768" s="434" t="s">
        <v>61</v>
      </c>
      <c r="D8768" s="434" t="s">
        <v>13</v>
      </c>
      <c r="I8768" s="434">
        <v>11</v>
      </c>
      <c r="J8768" s="434">
        <v>0</v>
      </c>
      <c r="K8768" s="434">
        <v>1970</v>
      </c>
    </row>
    <row r="8769" spans="1:11" hidden="1" x14ac:dyDescent="0.25">
      <c r="A8769" s="434">
        <v>257837000</v>
      </c>
      <c r="B8769" s="434">
        <v>3023242</v>
      </c>
      <c r="C8769" s="434" t="s">
        <v>42</v>
      </c>
      <c r="D8769" s="434" t="s">
        <v>22</v>
      </c>
      <c r="E8769" s="434">
        <v>19</v>
      </c>
      <c r="F8769" s="434">
        <v>2430</v>
      </c>
      <c r="G8769" s="434">
        <v>650</v>
      </c>
      <c r="H8769" s="434">
        <v>5651</v>
      </c>
      <c r="I8769" s="434">
        <v>93</v>
      </c>
      <c r="J8769" s="434">
        <v>0</v>
      </c>
      <c r="K8769" s="434">
        <v>2012</v>
      </c>
    </row>
    <row r="8770" spans="1:11" x14ac:dyDescent="0.25">
      <c r="A8770" s="434">
        <v>257837600</v>
      </c>
      <c r="B8770" s="434">
        <v>687476</v>
      </c>
      <c r="C8770" s="434" t="s">
        <v>59</v>
      </c>
      <c r="D8770" s="434" t="s">
        <v>13</v>
      </c>
      <c r="I8770" s="434">
        <v>15</v>
      </c>
      <c r="J8770" s="434">
        <v>0</v>
      </c>
      <c r="K8770" s="434">
        <v>1970</v>
      </c>
    </row>
    <row r="8771" spans="1:11" hidden="1" x14ac:dyDescent="0.25">
      <c r="A8771" s="434">
        <v>257837700</v>
      </c>
      <c r="B8771" s="434">
        <v>1609510</v>
      </c>
      <c r="C8771" s="434" t="s">
        <v>56</v>
      </c>
      <c r="D8771" s="434" t="s">
        <v>13</v>
      </c>
      <c r="I8771" s="434">
        <v>15</v>
      </c>
      <c r="J8771" s="434">
        <v>0</v>
      </c>
      <c r="K8771" s="434">
        <v>1970</v>
      </c>
    </row>
    <row r="8772" spans="1:11" hidden="1" x14ac:dyDescent="0.25">
      <c r="A8772" s="434">
        <v>257837900</v>
      </c>
      <c r="B8772" s="434">
        <v>133949</v>
      </c>
      <c r="C8772" s="434" t="s">
        <v>61</v>
      </c>
      <c r="D8772" s="434" t="s">
        <v>13</v>
      </c>
      <c r="I8772" s="434">
        <v>6</v>
      </c>
    </row>
    <row r="8773" spans="1:11" hidden="1" x14ac:dyDescent="0.25">
      <c r="A8773" s="434">
        <v>257838000</v>
      </c>
      <c r="B8773" s="434">
        <v>652003</v>
      </c>
      <c r="C8773" s="434" t="s">
        <v>46</v>
      </c>
      <c r="D8773" s="434" t="s">
        <v>22</v>
      </c>
      <c r="F8773" s="434">
        <v>6000</v>
      </c>
      <c r="G8773" s="434">
        <v>4000</v>
      </c>
      <c r="H8773" s="434">
        <v>3580</v>
      </c>
      <c r="I8773" s="434">
        <v>81.7</v>
      </c>
      <c r="K8773" s="434">
        <v>2012</v>
      </c>
    </row>
    <row r="8774" spans="1:11" x14ac:dyDescent="0.25">
      <c r="A8774" s="434">
        <v>257838500</v>
      </c>
      <c r="B8774" s="434">
        <v>243318</v>
      </c>
      <c r="C8774" s="434" t="s">
        <v>59</v>
      </c>
      <c r="D8774" s="434" t="s">
        <v>13</v>
      </c>
      <c r="I8774" s="434">
        <v>9</v>
      </c>
      <c r="J8774" s="434">
        <v>0</v>
      </c>
      <c r="K8774" s="434">
        <v>1970</v>
      </c>
    </row>
    <row r="8775" spans="1:11" hidden="1" x14ac:dyDescent="0.25">
      <c r="A8775" s="434">
        <v>257838700</v>
      </c>
      <c r="B8775" s="434">
        <v>31327</v>
      </c>
      <c r="C8775" s="434" t="s">
        <v>56</v>
      </c>
      <c r="D8775" s="434" t="s">
        <v>13</v>
      </c>
      <c r="I8775" s="434">
        <v>7</v>
      </c>
    </row>
    <row r="8776" spans="1:11" x14ac:dyDescent="0.25">
      <c r="A8776" s="434">
        <v>257838800</v>
      </c>
      <c r="B8776" s="434">
        <v>530480</v>
      </c>
      <c r="C8776" s="434" t="s">
        <v>59</v>
      </c>
      <c r="D8776" s="434" t="s">
        <v>13</v>
      </c>
      <c r="I8776" s="434">
        <v>11</v>
      </c>
      <c r="J8776" s="434">
        <v>0</v>
      </c>
      <c r="K8776" s="434">
        <v>1970</v>
      </c>
    </row>
    <row r="8777" spans="1:11" x14ac:dyDescent="0.25">
      <c r="A8777" s="434">
        <v>257839080</v>
      </c>
      <c r="B8777" s="434">
        <v>24817</v>
      </c>
      <c r="C8777" s="434" t="s">
        <v>59</v>
      </c>
      <c r="D8777" s="434" t="s">
        <v>13</v>
      </c>
      <c r="I8777" s="434">
        <v>15</v>
      </c>
      <c r="J8777" s="434">
        <v>0</v>
      </c>
      <c r="K8777" s="434">
        <v>1970</v>
      </c>
    </row>
    <row r="8778" spans="1:11" hidden="1" x14ac:dyDescent="0.25">
      <c r="A8778" s="434">
        <v>257839500</v>
      </c>
      <c r="B8778" s="434">
        <v>356786</v>
      </c>
      <c r="C8778" s="434" t="s">
        <v>61</v>
      </c>
      <c r="D8778" s="434" t="s">
        <v>13</v>
      </c>
      <c r="I8778" s="434">
        <v>11</v>
      </c>
    </row>
    <row r="8779" spans="1:11" hidden="1" x14ac:dyDescent="0.25">
      <c r="A8779" s="434">
        <v>257839870</v>
      </c>
      <c r="B8779" s="434">
        <v>245765</v>
      </c>
      <c r="C8779" s="434" t="s">
        <v>61</v>
      </c>
      <c r="D8779" s="434" t="s">
        <v>13</v>
      </c>
      <c r="I8779" s="434">
        <v>13</v>
      </c>
      <c r="J8779" s="434">
        <v>0</v>
      </c>
      <c r="K8779" s="434">
        <v>1970</v>
      </c>
    </row>
    <row r="8780" spans="1:11" hidden="1" x14ac:dyDescent="0.25">
      <c r="A8780" s="434">
        <v>257840040</v>
      </c>
      <c r="B8780" s="434">
        <v>110749</v>
      </c>
      <c r="C8780" s="434" t="s">
        <v>61</v>
      </c>
      <c r="D8780" s="434" t="s">
        <v>13</v>
      </c>
      <c r="I8780" s="434">
        <v>12</v>
      </c>
      <c r="J8780" s="434">
        <v>0</v>
      </c>
      <c r="K8780" s="434">
        <v>1970</v>
      </c>
    </row>
    <row r="8781" spans="1:11" hidden="1" x14ac:dyDescent="0.25">
      <c r="A8781" s="434">
        <v>257840090</v>
      </c>
      <c r="B8781" s="434">
        <v>46649</v>
      </c>
      <c r="C8781" s="434" t="s">
        <v>61</v>
      </c>
      <c r="D8781" s="434" t="s">
        <v>13</v>
      </c>
      <c r="I8781" s="434">
        <v>16</v>
      </c>
      <c r="J8781" s="434">
        <v>0</v>
      </c>
      <c r="K8781" s="434">
        <v>1970</v>
      </c>
    </row>
    <row r="8782" spans="1:11" hidden="1" x14ac:dyDescent="0.25">
      <c r="A8782" s="434">
        <v>257840580</v>
      </c>
      <c r="B8782" s="434">
        <v>7055</v>
      </c>
      <c r="C8782" s="434" t="s">
        <v>61</v>
      </c>
      <c r="D8782" s="434" t="s">
        <v>13</v>
      </c>
      <c r="I8782" s="434">
        <v>12</v>
      </c>
      <c r="J8782" s="434">
        <v>0</v>
      </c>
      <c r="K8782" s="434">
        <v>1970</v>
      </c>
    </row>
    <row r="8783" spans="1:11" hidden="1" x14ac:dyDescent="0.25">
      <c r="A8783" s="434">
        <v>257840870</v>
      </c>
      <c r="B8783" s="434">
        <v>52486</v>
      </c>
      <c r="C8783" s="434" t="s">
        <v>61</v>
      </c>
      <c r="D8783" s="434" t="s">
        <v>13</v>
      </c>
      <c r="I8783" s="434">
        <v>10</v>
      </c>
    </row>
    <row r="8784" spans="1:11" hidden="1" x14ac:dyDescent="0.25">
      <c r="A8784" s="434">
        <v>257840910</v>
      </c>
      <c r="B8784" s="434">
        <v>2228389</v>
      </c>
      <c r="C8784" s="434" t="s">
        <v>61</v>
      </c>
      <c r="D8784" s="434" t="s">
        <v>13</v>
      </c>
      <c r="I8784" s="434">
        <v>14</v>
      </c>
    </row>
    <row r="8785" spans="1:11" hidden="1" x14ac:dyDescent="0.25">
      <c r="A8785" s="434">
        <v>257841010</v>
      </c>
      <c r="B8785" s="434">
        <v>222843</v>
      </c>
      <c r="C8785" s="434" t="s">
        <v>61</v>
      </c>
      <c r="D8785" s="434" t="s">
        <v>13</v>
      </c>
      <c r="I8785" s="434">
        <v>7</v>
      </c>
      <c r="J8785" s="434">
        <v>0</v>
      </c>
      <c r="K8785" s="434">
        <v>1970</v>
      </c>
    </row>
    <row r="8786" spans="1:11" hidden="1" x14ac:dyDescent="0.25">
      <c r="A8786" s="434">
        <v>257841280</v>
      </c>
      <c r="B8786" s="434">
        <v>52316</v>
      </c>
      <c r="C8786" s="434" t="s">
        <v>61</v>
      </c>
      <c r="D8786" s="434" t="s">
        <v>13</v>
      </c>
      <c r="I8786" s="434">
        <v>12</v>
      </c>
    </row>
    <row r="8787" spans="1:11" hidden="1" x14ac:dyDescent="0.25">
      <c r="A8787" s="434">
        <v>257841500</v>
      </c>
      <c r="B8787" s="434">
        <v>375624</v>
      </c>
      <c r="C8787" s="434" t="s">
        <v>56</v>
      </c>
      <c r="D8787" s="434" t="s">
        <v>13</v>
      </c>
      <c r="I8787" s="434">
        <v>12</v>
      </c>
      <c r="J8787" s="434">
        <v>0</v>
      </c>
      <c r="K8787" s="434">
        <v>1970</v>
      </c>
    </row>
    <row r="8788" spans="1:11" hidden="1" x14ac:dyDescent="0.25">
      <c r="A8788" s="434">
        <v>257841790</v>
      </c>
      <c r="B8788" s="434">
        <v>99850</v>
      </c>
      <c r="C8788" s="434" t="s">
        <v>61</v>
      </c>
      <c r="D8788" s="434" t="s">
        <v>13</v>
      </c>
      <c r="I8788" s="434">
        <v>12</v>
      </c>
      <c r="J8788" s="434">
        <v>0</v>
      </c>
      <c r="K8788" s="434">
        <v>1970</v>
      </c>
    </row>
    <row r="8789" spans="1:11" hidden="1" x14ac:dyDescent="0.25">
      <c r="A8789" s="434">
        <v>257842000</v>
      </c>
      <c r="B8789" s="434">
        <v>9942</v>
      </c>
      <c r="C8789" s="434" t="s">
        <v>31</v>
      </c>
      <c r="D8789" s="434" t="s">
        <v>33</v>
      </c>
      <c r="E8789" s="434">
        <v>15.5</v>
      </c>
      <c r="F8789" s="434">
        <v>11900</v>
      </c>
      <c r="G8789" s="434">
        <v>50827</v>
      </c>
      <c r="H8789" s="434">
        <v>37190</v>
      </c>
      <c r="I8789" s="434">
        <v>204.35</v>
      </c>
      <c r="K8789" s="434">
        <v>2012</v>
      </c>
    </row>
    <row r="8790" spans="1:11" hidden="1" x14ac:dyDescent="0.25">
      <c r="A8790" s="434">
        <v>257842180</v>
      </c>
      <c r="B8790" s="434">
        <v>25208</v>
      </c>
      <c r="C8790" s="434" t="s">
        <v>61</v>
      </c>
      <c r="D8790" s="434" t="s">
        <v>13</v>
      </c>
      <c r="I8790" s="434">
        <v>11</v>
      </c>
    </row>
    <row r="8791" spans="1:11" hidden="1" x14ac:dyDescent="0.25">
      <c r="A8791" s="434">
        <v>257842390</v>
      </c>
      <c r="B8791" s="434">
        <v>9110</v>
      </c>
      <c r="C8791" s="434" t="s">
        <v>61</v>
      </c>
      <c r="D8791" s="434" t="s">
        <v>13</v>
      </c>
      <c r="I8791" s="434">
        <v>11</v>
      </c>
      <c r="J8791" s="434">
        <v>0</v>
      </c>
      <c r="K8791" s="434">
        <v>1970</v>
      </c>
    </row>
    <row r="8792" spans="1:11" hidden="1" x14ac:dyDescent="0.25">
      <c r="A8792" s="434">
        <v>257842410</v>
      </c>
      <c r="B8792" s="434">
        <v>312533</v>
      </c>
      <c r="C8792" s="434" t="s">
        <v>39</v>
      </c>
      <c r="D8792" s="434" t="s">
        <v>13</v>
      </c>
      <c r="I8792" s="434">
        <v>20</v>
      </c>
      <c r="J8792" s="434">
        <v>0</v>
      </c>
      <c r="K8792" s="434">
        <v>1970</v>
      </c>
    </row>
    <row r="8793" spans="1:11" x14ac:dyDescent="0.25">
      <c r="A8793" s="434">
        <v>257842500</v>
      </c>
      <c r="B8793" s="434">
        <v>2235321</v>
      </c>
      <c r="C8793" s="434" t="s">
        <v>59</v>
      </c>
      <c r="D8793" s="434" t="s">
        <v>13</v>
      </c>
      <c r="E8793" s="434">
        <v>0</v>
      </c>
      <c r="F8793" s="434">
        <v>368</v>
      </c>
      <c r="G8793" s="434">
        <v>0</v>
      </c>
      <c r="H8793" s="434">
        <v>187</v>
      </c>
      <c r="I8793" s="434">
        <v>23.08</v>
      </c>
      <c r="J8793" s="434">
        <v>0</v>
      </c>
      <c r="K8793" s="434">
        <v>1970</v>
      </c>
    </row>
    <row r="8794" spans="1:11" hidden="1" x14ac:dyDescent="0.25">
      <c r="A8794" s="434">
        <v>257842800</v>
      </c>
      <c r="B8794" s="434">
        <v>476689</v>
      </c>
      <c r="C8794" s="434" t="s">
        <v>56</v>
      </c>
      <c r="D8794" s="434" t="s">
        <v>13</v>
      </c>
      <c r="I8794" s="434">
        <v>13</v>
      </c>
      <c r="J8794" s="434">
        <v>0</v>
      </c>
      <c r="K8794" s="434">
        <v>1970</v>
      </c>
    </row>
    <row r="8795" spans="1:11" hidden="1" x14ac:dyDescent="0.25">
      <c r="A8795" s="434">
        <v>257842890</v>
      </c>
      <c r="B8795" s="434">
        <v>90730</v>
      </c>
      <c r="C8795" s="434" t="s">
        <v>61</v>
      </c>
      <c r="D8795" s="434" t="s">
        <v>13</v>
      </c>
      <c r="I8795" s="434">
        <v>12</v>
      </c>
      <c r="J8795" s="434">
        <v>0</v>
      </c>
      <c r="K8795" s="434">
        <v>1970</v>
      </c>
    </row>
    <row r="8796" spans="1:11" hidden="1" x14ac:dyDescent="0.25">
      <c r="A8796" s="434">
        <v>257843050</v>
      </c>
      <c r="B8796" s="434">
        <v>80428</v>
      </c>
      <c r="C8796" s="434" t="s">
        <v>61</v>
      </c>
      <c r="D8796" s="434" t="s">
        <v>13</v>
      </c>
      <c r="I8796" s="434">
        <v>12</v>
      </c>
    </row>
    <row r="8797" spans="1:11" hidden="1" x14ac:dyDescent="0.25">
      <c r="A8797" s="434">
        <v>257843500</v>
      </c>
      <c r="B8797" s="434">
        <v>711395</v>
      </c>
      <c r="C8797" s="434" t="s">
        <v>56</v>
      </c>
      <c r="D8797" s="434" t="s">
        <v>13</v>
      </c>
      <c r="I8797" s="434">
        <v>13</v>
      </c>
      <c r="J8797" s="434">
        <v>0</v>
      </c>
      <c r="K8797" s="434">
        <v>1970</v>
      </c>
    </row>
    <row r="8798" spans="1:11" hidden="1" x14ac:dyDescent="0.25">
      <c r="A8798" s="434">
        <v>257843590</v>
      </c>
      <c r="B8798" s="434">
        <v>34418</v>
      </c>
      <c r="C8798" s="434" t="s">
        <v>31</v>
      </c>
      <c r="D8798" s="434" t="s">
        <v>17</v>
      </c>
      <c r="E8798" s="434">
        <v>9.5</v>
      </c>
      <c r="F8798" s="434">
        <v>177</v>
      </c>
      <c r="G8798" s="434">
        <v>254</v>
      </c>
      <c r="H8798" s="434">
        <v>195</v>
      </c>
      <c r="I8798" s="434">
        <v>36.770000000000003</v>
      </c>
      <c r="J8798" s="434">
        <v>0</v>
      </c>
      <c r="K8798" s="434">
        <v>1911</v>
      </c>
    </row>
    <row r="8799" spans="1:11" x14ac:dyDescent="0.25">
      <c r="A8799" s="434">
        <v>257843600</v>
      </c>
      <c r="B8799" s="434">
        <v>35156</v>
      </c>
      <c r="C8799" s="434" t="s">
        <v>59</v>
      </c>
      <c r="D8799" s="434" t="s">
        <v>13</v>
      </c>
      <c r="I8799" s="434">
        <v>9</v>
      </c>
      <c r="J8799" s="434">
        <v>0</v>
      </c>
      <c r="K8799" s="434">
        <v>1970</v>
      </c>
    </row>
    <row r="8800" spans="1:11" hidden="1" x14ac:dyDescent="0.25">
      <c r="A8800" s="434">
        <v>257843670</v>
      </c>
      <c r="B8800" s="434">
        <v>52022</v>
      </c>
      <c r="C8800" s="434" t="s">
        <v>61</v>
      </c>
      <c r="D8800" s="434" t="s">
        <v>13</v>
      </c>
      <c r="I8800" s="434">
        <v>12</v>
      </c>
      <c r="J8800" s="434">
        <v>0</v>
      </c>
      <c r="K8800" s="434">
        <v>1970</v>
      </c>
    </row>
    <row r="8801" spans="1:11" hidden="1" x14ac:dyDescent="0.25">
      <c r="A8801" s="434">
        <v>257843700</v>
      </c>
      <c r="B8801" s="434">
        <v>163991</v>
      </c>
      <c r="C8801" s="434" t="s">
        <v>54</v>
      </c>
      <c r="D8801" s="434" t="s">
        <v>13</v>
      </c>
      <c r="I8801" s="434">
        <v>10</v>
      </c>
    </row>
    <row r="8802" spans="1:11" hidden="1" x14ac:dyDescent="0.25">
      <c r="A8802" s="434">
        <v>257843840</v>
      </c>
      <c r="B8802" s="434">
        <v>74118</v>
      </c>
      <c r="C8802" s="434" t="s">
        <v>61</v>
      </c>
      <c r="D8802" s="434" t="s">
        <v>13</v>
      </c>
      <c r="I8802" s="434">
        <v>11</v>
      </c>
      <c r="J8802" s="434">
        <v>0</v>
      </c>
      <c r="K8802" s="434">
        <v>1970</v>
      </c>
    </row>
    <row r="8803" spans="1:11" hidden="1" x14ac:dyDescent="0.25">
      <c r="A8803" s="434">
        <v>257844000</v>
      </c>
      <c r="B8803" s="434">
        <v>19158</v>
      </c>
      <c r="C8803" s="434" t="s">
        <v>31</v>
      </c>
      <c r="D8803" s="434" t="s">
        <v>33</v>
      </c>
      <c r="E8803" s="434">
        <v>15.5</v>
      </c>
      <c r="F8803" s="434">
        <v>11900</v>
      </c>
      <c r="G8803" s="434">
        <v>50761</v>
      </c>
      <c r="H8803" s="434">
        <v>37190</v>
      </c>
      <c r="I8803" s="434">
        <v>204.35</v>
      </c>
      <c r="J8803" s="434">
        <v>0</v>
      </c>
      <c r="K8803" s="434">
        <v>2012</v>
      </c>
    </row>
    <row r="8804" spans="1:11" hidden="1" x14ac:dyDescent="0.25">
      <c r="A8804" s="434">
        <v>257844090</v>
      </c>
      <c r="B8804" s="434">
        <v>31572</v>
      </c>
      <c r="C8804" s="434" t="s">
        <v>61</v>
      </c>
      <c r="D8804" s="434" t="s">
        <v>13</v>
      </c>
      <c r="I8804" s="434">
        <v>14</v>
      </c>
      <c r="J8804" s="434">
        <v>0</v>
      </c>
      <c r="K8804" s="434">
        <v>1970</v>
      </c>
    </row>
    <row r="8805" spans="1:11" hidden="1" x14ac:dyDescent="0.25">
      <c r="A8805" s="434">
        <v>257844360</v>
      </c>
      <c r="B8805" s="434">
        <v>58648</v>
      </c>
      <c r="C8805" s="434" t="s">
        <v>61</v>
      </c>
      <c r="D8805" s="434" t="s">
        <v>13</v>
      </c>
      <c r="I8805" s="434">
        <v>12</v>
      </c>
      <c r="J8805" s="434">
        <v>0</v>
      </c>
      <c r="K8805" s="434">
        <v>1970</v>
      </c>
    </row>
    <row r="8806" spans="1:11" hidden="1" x14ac:dyDescent="0.25">
      <c r="A8806" s="434">
        <v>257844600</v>
      </c>
      <c r="B8806" s="434">
        <v>888385</v>
      </c>
      <c r="C8806" s="434" t="s">
        <v>54</v>
      </c>
      <c r="D8806" s="434" t="s">
        <v>13</v>
      </c>
      <c r="I8806" s="434">
        <v>15</v>
      </c>
    </row>
    <row r="8807" spans="1:11" hidden="1" x14ac:dyDescent="0.25">
      <c r="A8807" s="434">
        <v>257844700</v>
      </c>
      <c r="B8807" s="434">
        <v>78768</v>
      </c>
      <c r="C8807" s="434" t="s">
        <v>61</v>
      </c>
      <c r="D8807" s="434" t="s">
        <v>13</v>
      </c>
      <c r="I8807" s="434">
        <v>12</v>
      </c>
    </row>
    <row r="8808" spans="1:11" x14ac:dyDescent="0.25">
      <c r="A8808" s="434">
        <v>257844900</v>
      </c>
      <c r="B8808" s="434">
        <v>175047</v>
      </c>
      <c r="C8808" s="434" t="s">
        <v>59</v>
      </c>
      <c r="D8808" s="434" t="s">
        <v>13</v>
      </c>
      <c r="I8808" s="434">
        <v>10</v>
      </c>
      <c r="J8808" s="434">
        <v>0</v>
      </c>
      <c r="K8808" s="434">
        <v>1970</v>
      </c>
    </row>
    <row r="8809" spans="1:11" hidden="1" x14ac:dyDescent="0.25">
      <c r="A8809" s="434">
        <v>257845000</v>
      </c>
      <c r="B8809" s="434">
        <v>277082</v>
      </c>
      <c r="C8809" s="434" t="s">
        <v>46</v>
      </c>
      <c r="D8809" s="434" t="s">
        <v>22</v>
      </c>
      <c r="E8809" s="434">
        <v>0</v>
      </c>
      <c r="F8809" s="434">
        <v>0</v>
      </c>
      <c r="G8809" s="434">
        <v>3195</v>
      </c>
      <c r="H8809" s="434">
        <v>3181</v>
      </c>
      <c r="I8809" s="434">
        <v>75</v>
      </c>
      <c r="J8809" s="434">
        <v>0</v>
      </c>
    </row>
    <row r="8810" spans="1:11" hidden="1" x14ac:dyDescent="0.25">
      <c r="A8810" s="434">
        <v>257845390</v>
      </c>
      <c r="B8810" s="434">
        <v>11066</v>
      </c>
      <c r="C8810" s="434" t="s">
        <v>61</v>
      </c>
      <c r="D8810" s="434" t="s">
        <v>13</v>
      </c>
      <c r="I8810" s="434">
        <v>13</v>
      </c>
    </row>
    <row r="8811" spans="1:11" hidden="1" x14ac:dyDescent="0.25">
      <c r="A8811" s="434">
        <v>257845600</v>
      </c>
      <c r="B8811" s="434">
        <v>1391427</v>
      </c>
      <c r="C8811" s="434" t="s">
        <v>42</v>
      </c>
      <c r="D8811" s="434" t="s">
        <v>25</v>
      </c>
      <c r="E8811" s="434">
        <v>13.5</v>
      </c>
      <c r="F8811" s="434">
        <v>10000</v>
      </c>
      <c r="G8811" s="434">
        <v>1350</v>
      </c>
      <c r="H8811" s="434">
        <v>7870</v>
      </c>
      <c r="I8811" s="434">
        <v>142.9</v>
      </c>
      <c r="J8811" s="434">
        <v>0</v>
      </c>
      <c r="K8811" s="434">
        <v>2016</v>
      </c>
    </row>
    <row r="8812" spans="1:11" hidden="1" x14ac:dyDescent="0.25">
      <c r="A8812" s="434">
        <v>257845790</v>
      </c>
      <c r="B8812" s="434">
        <v>2001</v>
      </c>
      <c r="C8812" s="434" t="s">
        <v>61</v>
      </c>
      <c r="D8812" s="434" t="s">
        <v>13</v>
      </c>
      <c r="I8812" s="434">
        <v>7</v>
      </c>
      <c r="J8812" s="434">
        <v>0</v>
      </c>
      <c r="K8812" s="434">
        <v>1970</v>
      </c>
    </row>
    <row r="8813" spans="1:11" hidden="1" x14ac:dyDescent="0.25">
      <c r="A8813" s="434">
        <v>257845800</v>
      </c>
      <c r="B8813" s="434">
        <v>535728</v>
      </c>
      <c r="C8813" s="434" t="s">
        <v>61</v>
      </c>
      <c r="D8813" s="434" t="s">
        <v>13</v>
      </c>
      <c r="I8813" s="434">
        <v>14</v>
      </c>
    </row>
    <row r="8814" spans="1:11" hidden="1" x14ac:dyDescent="0.25">
      <c r="A8814" s="434">
        <v>257845880</v>
      </c>
      <c r="B8814" s="434">
        <v>33140</v>
      </c>
      <c r="C8814" s="434" t="s">
        <v>61</v>
      </c>
      <c r="D8814" s="434" t="s">
        <v>13</v>
      </c>
      <c r="I8814" s="434">
        <v>11</v>
      </c>
    </row>
    <row r="8815" spans="1:11" hidden="1" x14ac:dyDescent="0.25">
      <c r="A8815" s="434">
        <v>257845980</v>
      </c>
      <c r="B8815" s="434">
        <v>117094</v>
      </c>
      <c r="C8815" s="434" t="s">
        <v>61</v>
      </c>
      <c r="D8815" s="434" t="s">
        <v>13</v>
      </c>
      <c r="I8815" s="434">
        <v>11</v>
      </c>
      <c r="J8815" s="434">
        <v>0</v>
      </c>
      <c r="K8815" s="434">
        <v>1970</v>
      </c>
    </row>
    <row r="8816" spans="1:11" hidden="1" x14ac:dyDescent="0.25">
      <c r="A8816" s="434">
        <v>257846000</v>
      </c>
      <c r="B8816" s="434">
        <v>1954351</v>
      </c>
      <c r="C8816" s="434" t="s">
        <v>56</v>
      </c>
      <c r="D8816" s="434" t="s">
        <v>17</v>
      </c>
      <c r="E8816" s="434">
        <v>15</v>
      </c>
      <c r="F8816" s="434">
        <v>2984</v>
      </c>
      <c r="G8816" s="434">
        <v>800</v>
      </c>
      <c r="H8816" s="434">
        <v>907</v>
      </c>
      <c r="I8816" s="434">
        <v>44</v>
      </c>
      <c r="J8816" s="434">
        <v>0</v>
      </c>
      <c r="K8816" s="434">
        <v>2012</v>
      </c>
    </row>
    <row r="8817" spans="1:11" x14ac:dyDescent="0.25">
      <c r="A8817" s="434">
        <v>257846600</v>
      </c>
      <c r="B8817" s="434">
        <v>1921267</v>
      </c>
      <c r="C8817" s="434" t="s">
        <v>59</v>
      </c>
      <c r="D8817" s="434" t="s">
        <v>13</v>
      </c>
      <c r="I8817" s="434">
        <v>10</v>
      </c>
      <c r="J8817" s="434">
        <v>0</v>
      </c>
      <c r="K8817" s="434">
        <v>1970</v>
      </c>
    </row>
    <row r="8818" spans="1:11" hidden="1" x14ac:dyDescent="0.25">
      <c r="A8818" s="434">
        <v>257846800</v>
      </c>
      <c r="B8818" s="434">
        <v>1187440</v>
      </c>
      <c r="C8818" s="434" t="s">
        <v>42</v>
      </c>
      <c r="D8818" s="434" t="s">
        <v>25</v>
      </c>
      <c r="E8818" s="434">
        <v>13.5</v>
      </c>
      <c r="F8818" s="434">
        <v>10000</v>
      </c>
      <c r="G8818" s="434">
        <v>1350</v>
      </c>
      <c r="H8818" s="434">
        <v>7870</v>
      </c>
      <c r="I8818" s="434">
        <v>142.9</v>
      </c>
      <c r="J8818" s="434">
        <v>0</v>
      </c>
      <c r="K8818" s="434">
        <v>2017</v>
      </c>
    </row>
    <row r="8819" spans="1:11" hidden="1" x14ac:dyDescent="0.25">
      <c r="A8819" s="434">
        <v>257847000</v>
      </c>
      <c r="B8819" s="434">
        <v>1994715</v>
      </c>
      <c r="C8819" s="434" t="s">
        <v>54</v>
      </c>
      <c r="D8819" s="434" t="s">
        <v>13</v>
      </c>
      <c r="E8819" s="434">
        <v>12</v>
      </c>
      <c r="F8819" s="434">
        <v>1600</v>
      </c>
      <c r="G8819" s="434">
        <v>55</v>
      </c>
      <c r="H8819" s="434">
        <v>218</v>
      </c>
      <c r="I8819" s="434">
        <v>28.11</v>
      </c>
      <c r="J8819" s="434">
        <v>0</v>
      </c>
      <c r="K8819" s="434">
        <v>1983</v>
      </c>
    </row>
    <row r="8820" spans="1:11" hidden="1" x14ac:dyDescent="0.25">
      <c r="A8820" s="434">
        <v>257847060</v>
      </c>
      <c r="B8820" s="434">
        <v>37136</v>
      </c>
      <c r="C8820" s="434" t="s">
        <v>61</v>
      </c>
      <c r="D8820" s="434" t="s">
        <v>13</v>
      </c>
      <c r="I8820" s="434">
        <v>13</v>
      </c>
    </row>
    <row r="8821" spans="1:11" hidden="1" x14ac:dyDescent="0.25">
      <c r="A8821" s="434">
        <v>257847600</v>
      </c>
      <c r="B8821" s="434">
        <v>1333749</v>
      </c>
      <c r="C8821" s="434" t="s">
        <v>42</v>
      </c>
      <c r="D8821" s="434" t="s">
        <v>25</v>
      </c>
      <c r="E8821" s="434">
        <v>13.5</v>
      </c>
      <c r="F8821" s="434">
        <v>5000</v>
      </c>
      <c r="G8821" s="434">
        <v>1350</v>
      </c>
      <c r="H8821" s="434">
        <v>7870</v>
      </c>
      <c r="I8821" s="434">
        <v>142.9</v>
      </c>
      <c r="J8821" s="434">
        <v>0</v>
      </c>
      <c r="K8821" s="434">
        <v>2016</v>
      </c>
    </row>
    <row r="8822" spans="1:11" hidden="1" x14ac:dyDescent="0.25">
      <c r="A8822" s="434">
        <v>257847800</v>
      </c>
      <c r="B8822" s="434">
        <v>1188827</v>
      </c>
      <c r="C8822" s="434" t="s">
        <v>56</v>
      </c>
      <c r="D8822" s="434" t="s">
        <v>13</v>
      </c>
      <c r="I8822" s="434">
        <v>16</v>
      </c>
      <c r="J8822" s="434">
        <v>0</v>
      </c>
      <c r="K8822" s="434">
        <v>1970</v>
      </c>
    </row>
    <row r="8823" spans="1:11" hidden="1" x14ac:dyDescent="0.25">
      <c r="A8823" s="434">
        <v>257847900</v>
      </c>
      <c r="B8823" s="434">
        <v>2369614</v>
      </c>
      <c r="C8823" s="434" t="s">
        <v>31</v>
      </c>
      <c r="D8823" s="434" t="s">
        <v>13</v>
      </c>
      <c r="I8823" s="434">
        <v>15</v>
      </c>
      <c r="J8823" s="434">
        <v>0</v>
      </c>
      <c r="K8823" s="434">
        <v>1970</v>
      </c>
    </row>
    <row r="8824" spans="1:11" hidden="1" x14ac:dyDescent="0.25">
      <c r="A8824" s="434">
        <v>257848900</v>
      </c>
      <c r="B8824" s="434">
        <v>862582</v>
      </c>
      <c r="C8824" s="434" t="s">
        <v>61</v>
      </c>
      <c r="D8824" s="434" t="s">
        <v>13</v>
      </c>
      <c r="I8824" s="434">
        <v>15</v>
      </c>
    </row>
    <row r="8825" spans="1:11" hidden="1" x14ac:dyDescent="0.25">
      <c r="A8825" s="434">
        <v>257849000</v>
      </c>
      <c r="B8825" s="434">
        <v>13975</v>
      </c>
      <c r="C8825" s="434" t="s">
        <v>28</v>
      </c>
      <c r="D8825" s="434" t="s">
        <v>29</v>
      </c>
      <c r="I8825" s="434">
        <v>190</v>
      </c>
    </row>
    <row r="8826" spans="1:11" hidden="1" x14ac:dyDescent="0.25">
      <c r="A8826" s="434">
        <v>257849070</v>
      </c>
      <c r="B8826" s="434">
        <v>17774</v>
      </c>
      <c r="C8826" s="434" t="s">
        <v>61</v>
      </c>
      <c r="D8826" s="434" t="s">
        <v>13</v>
      </c>
      <c r="I8826" s="434">
        <v>12</v>
      </c>
      <c r="J8826" s="434">
        <v>0</v>
      </c>
      <c r="K8826" s="434">
        <v>1970</v>
      </c>
    </row>
    <row r="8827" spans="1:11" hidden="1" x14ac:dyDescent="0.25">
      <c r="A8827" s="434">
        <v>257849170</v>
      </c>
      <c r="B8827" s="434">
        <v>71520</v>
      </c>
      <c r="C8827" s="434" t="s">
        <v>61</v>
      </c>
      <c r="D8827" s="434" t="s">
        <v>13</v>
      </c>
      <c r="I8827" s="434">
        <v>12</v>
      </c>
      <c r="J8827" s="434">
        <v>0</v>
      </c>
      <c r="K8827" s="434">
        <v>1970</v>
      </c>
    </row>
    <row r="8828" spans="1:11" hidden="1" x14ac:dyDescent="0.25">
      <c r="A8828" s="434">
        <v>257849210</v>
      </c>
      <c r="B8828" s="434">
        <v>41893</v>
      </c>
      <c r="C8828" s="434" t="s">
        <v>61</v>
      </c>
      <c r="D8828" s="434" t="s">
        <v>13</v>
      </c>
      <c r="I8828" s="434">
        <v>16</v>
      </c>
      <c r="J8828" s="434">
        <v>0</v>
      </c>
      <c r="K8828" s="434">
        <v>1970</v>
      </c>
    </row>
    <row r="8829" spans="1:11" x14ac:dyDescent="0.25">
      <c r="A8829" s="434">
        <v>257849380</v>
      </c>
      <c r="B8829" s="434">
        <v>1300072</v>
      </c>
      <c r="C8829" s="434" t="s">
        <v>59</v>
      </c>
      <c r="D8829" s="434" t="s">
        <v>13</v>
      </c>
      <c r="I8829" s="434">
        <v>15</v>
      </c>
      <c r="J8829" s="434">
        <v>0</v>
      </c>
      <c r="K8829" s="434">
        <v>1970</v>
      </c>
    </row>
    <row r="8830" spans="1:11" hidden="1" x14ac:dyDescent="0.25">
      <c r="A8830" s="434">
        <v>257850170</v>
      </c>
      <c r="B8830" s="434">
        <v>5855</v>
      </c>
      <c r="C8830" s="434" t="s">
        <v>61</v>
      </c>
      <c r="D8830" s="434" t="s">
        <v>13</v>
      </c>
      <c r="I8830" s="434">
        <v>12</v>
      </c>
      <c r="J8830" s="434">
        <v>0</v>
      </c>
      <c r="K8830" s="434">
        <v>1970</v>
      </c>
    </row>
    <row r="8831" spans="1:11" x14ac:dyDescent="0.25">
      <c r="A8831" s="434">
        <v>257850500</v>
      </c>
      <c r="B8831" s="434">
        <v>3535952</v>
      </c>
      <c r="C8831" s="434" t="s">
        <v>59</v>
      </c>
      <c r="D8831" s="434" t="s">
        <v>13</v>
      </c>
      <c r="E8831" s="434">
        <v>0</v>
      </c>
      <c r="F8831" s="434">
        <v>902</v>
      </c>
      <c r="G8831" s="434">
        <v>122</v>
      </c>
      <c r="H8831" s="434">
        <v>278</v>
      </c>
      <c r="I8831" s="434">
        <v>27.44</v>
      </c>
      <c r="J8831" s="434">
        <v>0</v>
      </c>
      <c r="K8831" s="434">
        <v>1970</v>
      </c>
    </row>
    <row r="8832" spans="1:11" hidden="1" x14ac:dyDescent="0.25">
      <c r="A8832" s="434">
        <v>257850590</v>
      </c>
      <c r="B8832" s="434">
        <v>718437</v>
      </c>
      <c r="C8832" s="434" t="s">
        <v>61</v>
      </c>
      <c r="D8832" s="434" t="s">
        <v>13</v>
      </c>
      <c r="I8832" s="434">
        <v>9</v>
      </c>
      <c r="J8832" s="434">
        <v>0</v>
      </c>
      <c r="K8832" s="434">
        <v>1970</v>
      </c>
    </row>
    <row r="8833" spans="1:11" hidden="1" x14ac:dyDescent="0.25">
      <c r="A8833" s="434">
        <v>257850850</v>
      </c>
      <c r="B8833" s="434">
        <v>16749</v>
      </c>
      <c r="C8833" s="434" t="s">
        <v>61</v>
      </c>
      <c r="D8833" s="434" t="s">
        <v>13</v>
      </c>
      <c r="I8833" s="434">
        <v>13</v>
      </c>
      <c r="J8833" s="434">
        <v>0</v>
      </c>
      <c r="K8833" s="434">
        <v>1970</v>
      </c>
    </row>
    <row r="8834" spans="1:11" hidden="1" x14ac:dyDescent="0.25">
      <c r="A8834" s="434">
        <v>257850930</v>
      </c>
      <c r="B8834" s="434">
        <v>3276</v>
      </c>
      <c r="C8834" s="434" t="s">
        <v>61</v>
      </c>
      <c r="D8834" s="434" t="s">
        <v>13</v>
      </c>
      <c r="I8834" s="434">
        <v>9</v>
      </c>
    </row>
    <row r="8835" spans="1:11" hidden="1" x14ac:dyDescent="0.25">
      <c r="A8835" s="434">
        <v>257851070</v>
      </c>
      <c r="B8835" s="434">
        <v>119182</v>
      </c>
      <c r="C8835" s="434" t="s">
        <v>61</v>
      </c>
      <c r="D8835" s="434" t="s">
        <v>13</v>
      </c>
      <c r="I8835" s="434">
        <v>12</v>
      </c>
      <c r="J8835" s="434">
        <v>0</v>
      </c>
      <c r="K8835" s="434">
        <v>1970</v>
      </c>
    </row>
    <row r="8836" spans="1:11" hidden="1" x14ac:dyDescent="0.25">
      <c r="A8836" s="434">
        <v>257851140</v>
      </c>
      <c r="B8836" s="434">
        <v>1857</v>
      </c>
      <c r="C8836" s="434" t="s">
        <v>61</v>
      </c>
      <c r="D8836" s="434" t="s">
        <v>13</v>
      </c>
      <c r="I8836" s="434">
        <v>11</v>
      </c>
      <c r="J8836" s="434">
        <v>0</v>
      </c>
      <c r="K8836" s="434">
        <v>1970</v>
      </c>
    </row>
    <row r="8837" spans="1:11" hidden="1" x14ac:dyDescent="0.25">
      <c r="A8837" s="434">
        <v>257851700</v>
      </c>
      <c r="B8837" s="434">
        <v>394836</v>
      </c>
      <c r="C8837" s="434" t="s">
        <v>56</v>
      </c>
      <c r="D8837" s="434" t="s">
        <v>13</v>
      </c>
      <c r="I8837" s="434">
        <v>11</v>
      </c>
      <c r="J8837" s="434">
        <v>0</v>
      </c>
      <c r="K8837" s="434">
        <v>1970</v>
      </c>
    </row>
    <row r="8838" spans="1:11" x14ac:dyDescent="0.25">
      <c r="A8838" s="434">
        <v>257851900</v>
      </c>
      <c r="B8838" s="434">
        <v>79414</v>
      </c>
      <c r="C8838" s="434" t="s">
        <v>59</v>
      </c>
      <c r="D8838" s="434" t="s">
        <v>13</v>
      </c>
      <c r="I8838" s="434">
        <v>10</v>
      </c>
    </row>
    <row r="8839" spans="1:11" x14ac:dyDescent="0.25">
      <c r="A8839" s="434">
        <v>257852000</v>
      </c>
      <c r="B8839" s="434">
        <v>1888358</v>
      </c>
      <c r="C8839" s="434" t="s">
        <v>59</v>
      </c>
      <c r="D8839" s="434" t="s">
        <v>17</v>
      </c>
      <c r="E8839" s="434">
        <v>16</v>
      </c>
      <c r="F8839" s="434">
        <v>2856</v>
      </c>
      <c r="G8839" s="434">
        <v>2700</v>
      </c>
      <c r="H8839" s="434">
        <v>2365</v>
      </c>
      <c r="I8839" s="434">
        <v>69.95</v>
      </c>
      <c r="J8839" s="434">
        <v>0</v>
      </c>
      <c r="K8839" s="434">
        <v>1970</v>
      </c>
    </row>
    <row r="8840" spans="1:11" hidden="1" x14ac:dyDescent="0.25">
      <c r="A8840" s="434">
        <v>257852080</v>
      </c>
      <c r="B8840" s="434">
        <v>355262</v>
      </c>
      <c r="C8840" s="434" t="s">
        <v>61</v>
      </c>
      <c r="D8840" s="434" t="s">
        <v>13</v>
      </c>
      <c r="I8840" s="434">
        <v>14</v>
      </c>
      <c r="J8840" s="434">
        <v>0</v>
      </c>
      <c r="K8840" s="434">
        <v>1970</v>
      </c>
    </row>
    <row r="8841" spans="1:11" hidden="1" x14ac:dyDescent="0.25">
      <c r="A8841" s="434">
        <v>257852500</v>
      </c>
      <c r="B8841" s="434">
        <v>877727</v>
      </c>
      <c r="C8841" s="434" t="s">
        <v>39</v>
      </c>
      <c r="D8841" s="434" t="s">
        <v>17</v>
      </c>
      <c r="E8841" s="434">
        <v>19.5</v>
      </c>
      <c r="F8841" s="434">
        <v>1750</v>
      </c>
      <c r="G8841" s="434">
        <v>47</v>
      </c>
      <c r="H8841" s="434">
        <v>753</v>
      </c>
      <c r="I8841" s="434">
        <v>42.04</v>
      </c>
      <c r="J8841" s="434">
        <v>0</v>
      </c>
      <c r="K8841" s="434">
        <v>1970</v>
      </c>
    </row>
    <row r="8842" spans="1:11" x14ac:dyDescent="0.25">
      <c r="A8842" s="434">
        <v>257852900</v>
      </c>
      <c r="B8842" s="434">
        <v>384137</v>
      </c>
      <c r="C8842" s="434" t="s">
        <v>59</v>
      </c>
      <c r="D8842" s="434" t="s">
        <v>13</v>
      </c>
      <c r="I8842" s="434">
        <v>11</v>
      </c>
      <c r="J8842" s="434">
        <v>0</v>
      </c>
      <c r="K8842" s="434">
        <v>1970</v>
      </c>
    </row>
    <row r="8843" spans="1:11" hidden="1" x14ac:dyDescent="0.25">
      <c r="A8843" s="434">
        <v>257852960</v>
      </c>
      <c r="B8843" s="434">
        <v>23976</v>
      </c>
      <c r="C8843" s="434" t="s">
        <v>61</v>
      </c>
      <c r="D8843" s="434" t="s">
        <v>13</v>
      </c>
      <c r="I8843" s="434">
        <v>11</v>
      </c>
      <c r="J8843" s="434">
        <v>0</v>
      </c>
      <c r="K8843" s="434">
        <v>1970</v>
      </c>
    </row>
    <row r="8844" spans="1:11" x14ac:dyDescent="0.25">
      <c r="A8844" s="434">
        <v>257853190</v>
      </c>
      <c r="B8844" s="434">
        <v>265650</v>
      </c>
      <c r="C8844" s="434" t="s">
        <v>59</v>
      </c>
      <c r="D8844" s="434" t="s">
        <v>13</v>
      </c>
      <c r="I8844" s="434">
        <v>11</v>
      </c>
      <c r="J8844" s="434">
        <v>0</v>
      </c>
      <c r="K8844" s="434">
        <v>1970</v>
      </c>
    </row>
    <row r="8845" spans="1:11" hidden="1" x14ac:dyDescent="0.25">
      <c r="A8845" s="434">
        <v>257853830</v>
      </c>
      <c r="B8845" s="434">
        <v>3260</v>
      </c>
      <c r="C8845" s="434" t="s">
        <v>61</v>
      </c>
      <c r="D8845" s="434" t="s">
        <v>13</v>
      </c>
      <c r="I8845" s="434">
        <v>11</v>
      </c>
      <c r="J8845" s="434">
        <v>0</v>
      </c>
      <c r="K8845" s="434">
        <v>1970</v>
      </c>
    </row>
    <row r="8846" spans="1:11" hidden="1" x14ac:dyDescent="0.25">
      <c r="A8846" s="434">
        <v>257853880</v>
      </c>
      <c r="B8846" s="434">
        <v>51148</v>
      </c>
      <c r="C8846" s="434" t="s">
        <v>61</v>
      </c>
      <c r="D8846" s="434" t="s">
        <v>13</v>
      </c>
      <c r="I8846" s="434">
        <v>12</v>
      </c>
      <c r="J8846" s="434">
        <v>0</v>
      </c>
      <c r="K8846" s="434">
        <v>1970</v>
      </c>
    </row>
    <row r="8847" spans="1:11" hidden="1" x14ac:dyDescent="0.25">
      <c r="A8847" s="434">
        <v>257854000</v>
      </c>
      <c r="B8847" s="434">
        <v>13428</v>
      </c>
      <c r="C8847" s="434" t="s">
        <v>28</v>
      </c>
      <c r="D8847" s="434" t="s">
        <v>29</v>
      </c>
      <c r="E8847" s="434">
        <v>14.5</v>
      </c>
      <c r="F8847" s="434">
        <v>8400</v>
      </c>
      <c r="G8847" s="434">
        <v>58097</v>
      </c>
      <c r="H8847" s="434">
        <v>32371</v>
      </c>
      <c r="I8847" s="434">
        <v>189.99</v>
      </c>
      <c r="J8847" s="434">
        <v>0</v>
      </c>
      <c r="K8847" s="434">
        <v>2012</v>
      </c>
    </row>
    <row r="8848" spans="1:11" hidden="1" x14ac:dyDescent="0.25">
      <c r="A8848" s="434">
        <v>257854990</v>
      </c>
      <c r="B8848" s="434">
        <v>32735</v>
      </c>
      <c r="C8848" s="434" t="s">
        <v>61</v>
      </c>
      <c r="D8848" s="434" t="s">
        <v>13</v>
      </c>
      <c r="I8848" s="434">
        <v>12</v>
      </c>
    </row>
    <row r="8849" spans="1:11" x14ac:dyDescent="0.25">
      <c r="A8849" s="434">
        <v>257855500</v>
      </c>
      <c r="B8849" s="434">
        <v>2592864</v>
      </c>
      <c r="C8849" s="434" t="s">
        <v>59</v>
      </c>
      <c r="D8849" s="434" t="s">
        <v>13</v>
      </c>
      <c r="E8849" s="434">
        <v>9</v>
      </c>
      <c r="F8849" s="434">
        <v>346</v>
      </c>
      <c r="G8849" s="434">
        <v>0</v>
      </c>
      <c r="H8849" s="434">
        <v>184</v>
      </c>
      <c r="I8849" s="434">
        <v>23</v>
      </c>
      <c r="J8849" s="434">
        <v>0</v>
      </c>
      <c r="K8849" s="434">
        <v>1970</v>
      </c>
    </row>
    <row r="8850" spans="1:11" hidden="1" x14ac:dyDescent="0.25">
      <c r="A8850" s="434">
        <v>257855590</v>
      </c>
      <c r="B8850" s="434">
        <v>1504</v>
      </c>
      <c r="C8850" s="434" t="s">
        <v>61</v>
      </c>
      <c r="D8850" s="434" t="s">
        <v>13</v>
      </c>
      <c r="I8850" s="434">
        <v>21</v>
      </c>
      <c r="J8850" s="434">
        <v>0</v>
      </c>
      <c r="K8850" s="434">
        <v>1970</v>
      </c>
    </row>
    <row r="8851" spans="1:11" x14ac:dyDescent="0.25">
      <c r="A8851" s="434">
        <v>257855600</v>
      </c>
      <c r="B8851" s="434">
        <v>294599</v>
      </c>
      <c r="C8851" s="434" t="s">
        <v>59</v>
      </c>
      <c r="D8851" s="434" t="s">
        <v>13</v>
      </c>
      <c r="I8851" s="434">
        <v>10</v>
      </c>
      <c r="J8851" s="434">
        <v>0</v>
      </c>
      <c r="K8851" s="434">
        <v>1970</v>
      </c>
    </row>
    <row r="8852" spans="1:11" hidden="1" x14ac:dyDescent="0.25">
      <c r="A8852" s="434">
        <v>257855770</v>
      </c>
      <c r="B8852" s="434">
        <v>8332</v>
      </c>
      <c r="C8852" s="434" t="s">
        <v>61</v>
      </c>
      <c r="D8852" s="434" t="s">
        <v>13</v>
      </c>
      <c r="I8852" s="434">
        <v>11</v>
      </c>
      <c r="J8852" s="434">
        <v>0</v>
      </c>
      <c r="K8852" s="434">
        <v>1970</v>
      </c>
    </row>
    <row r="8853" spans="1:11" hidden="1" x14ac:dyDescent="0.25">
      <c r="A8853" s="434">
        <v>257855790</v>
      </c>
      <c r="B8853" s="434">
        <v>52665</v>
      </c>
      <c r="C8853" s="434" t="s">
        <v>61</v>
      </c>
      <c r="D8853" s="434" t="s">
        <v>13</v>
      </c>
      <c r="I8853" s="434">
        <v>12</v>
      </c>
      <c r="J8853" s="434">
        <v>0</v>
      </c>
      <c r="K8853" s="434">
        <v>1970</v>
      </c>
    </row>
    <row r="8854" spans="1:11" hidden="1" x14ac:dyDescent="0.25">
      <c r="A8854" s="434">
        <v>257856000</v>
      </c>
      <c r="B8854" s="434">
        <v>48</v>
      </c>
      <c r="C8854" s="434" t="s">
        <v>16</v>
      </c>
      <c r="D8854" s="434" t="s">
        <v>33</v>
      </c>
      <c r="E8854" s="434">
        <v>15</v>
      </c>
      <c r="F8854" s="434">
        <v>11620</v>
      </c>
      <c r="G8854" s="434">
        <v>74500</v>
      </c>
      <c r="H8854" s="434">
        <v>42420</v>
      </c>
      <c r="I8854" s="434">
        <v>228</v>
      </c>
      <c r="J8854" s="434">
        <v>80452</v>
      </c>
      <c r="K8854" s="434">
        <v>2012</v>
      </c>
    </row>
    <row r="8855" spans="1:11" hidden="1" x14ac:dyDescent="0.25">
      <c r="A8855" s="434">
        <v>257856180</v>
      </c>
      <c r="B8855" s="434">
        <v>50802</v>
      </c>
      <c r="C8855" s="434" t="s">
        <v>61</v>
      </c>
      <c r="D8855" s="434" t="s">
        <v>13</v>
      </c>
      <c r="I8855" s="434">
        <v>11</v>
      </c>
      <c r="J8855" s="434">
        <v>0</v>
      </c>
      <c r="K8855" s="434">
        <v>1970</v>
      </c>
    </row>
    <row r="8856" spans="1:11" hidden="1" x14ac:dyDescent="0.25">
      <c r="A8856" s="434">
        <v>257856230</v>
      </c>
      <c r="B8856" s="434">
        <v>79856</v>
      </c>
      <c r="C8856" s="434" t="s">
        <v>61</v>
      </c>
      <c r="D8856" s="434" t="s">
        <v>13</v>
      </c>
      <c r="I8856" s="434">
        <v>11</v>
      </c>
      <c r="J8856" s="434">
        <v>0</v>
      </c>
      <c r="K8856" s="434">
        <v>1970</v>
      </c>
    </row>
    <row r="8857" spans="1:11" hidden="1" x14ac:dyDescent="0.25">
      <c r="A8857" s="434">
        <v>257856260</v>
      </c>
      <c r="B8857" s="434">
        <v>303070</v>
      </c>
      <c r="C8857" s="434" t="s">
        <v>61</v>
      </c>
      <c r="D8857" s="434" t="s">
        <v>13</v>
      </c>
      <c r="I8857" s="434">
        <v>8</v>
      </c>
      <c r="J8857" s="434">
        <v>0</v>
      </c>
      <c r="K8857" s="434">
        <v>1970</v>
      </c>
    </row>
    <row r="8858" spans="1:11" hidden="1" x14ac:dyDescent="0.25">
      <c r="A8858" s="434">
        <v>257856290</v>
      </c>
      <c r="B8858" s="434">
        <v>1416</v>
      </c>
      <c r="C8858" s="434" t="s">
        <v>61</v>
      </c>
      <c r="D8858" s="434" t="s">
        <v>13</v>
      </c>
      <c r="I8858" s="434">
        <v>12</v>
      </c>
      <c r="J8858" s="434">
        <v>0</v>
      </c>
      <c r="K8858" s="434">
        <v>1970</v>
      </c>
    </row>
    <row r="8859" spans="1:11" hidden="1" x14ac:dyDescent="0.25">
      <c r="A8859" s="434">
        <v>257856580</v>
      </c>
      <c r="B8859" s="434">
        <v>9695</v>
      </c>
      <c r="C8859" s="434" t="s">
        <v>61</v>
      </c>
      <c r="D8859" s="434" t="s">
        <v>13</v>
      </c>
      <c r="I8859" s="434">
        <v>12</v>
      </c>
      <c r="J8859" s="434">
        <v>0</v>
      </c>
      <c r="K8859" s="434">
        <v>1970</v>
      </c>
    </row>
    <row r="8860" spans="1:11" hidden="1" x14ac:dyDescent="0.25">
      <c r="A8860" s="434">
        <v>257856730</v>
      </c>
      <c r="B8860" s="434">
        <v>8613</v>
      </c>
      <c r="C8860" s="434" t="s">
        <v>61</v>
      </c>
      <c r="D8860" s="434" t="s">
        <v>13</v>
      </c>
      <c r="I8860" s="434">
        <v>11</v>
      </c>
      <c r="J8860" s="434">
        <v>0</v>
      </c>
      <c r="K8860" s="434">
        <v>1970</v>
      </c>
    </row>
    <row r="8861" spans="1:11" hidden="1" x14ac:dyDescent="0.25">
      <c r="A8861" s="434">
        <v>257856880</v>
      </c>
      <c r="B8861" s="434">
        <v>105071</v>
      </c>
      <c r="C8861" s="434" t="s">
        <v>61</v>
      </c>
      <c r="D8861" s="434" t="s">
        <v>13</v>
      </c>
      <c r="I8861" s="434">
        <v>13</v>
      </c>
      <c r="J8861" s="434">
        <v>0</v>
      </c>
      <c r="K8861" s="434">
        <v>1970</v>
      </c>
    </row>
    <row r="8862" spans="1:11" hidden="1" x14ac:dyDescent="0.25">
      <c r="A8862" s="434">
        <v>257857060</v>
      </c>
      <c r="B8862" s="434">
        <v>1793</v>
      </c>
      <c r="C8862" s="434" t="s">
        <v>61</v>
      </c>
      <c r="D8862" s="434" t="s">
        <v>13</v>
      </c>
      <c r="I8862" s="434">
        <v>17</v>
      </c>
      <c r="J8862" s="434">
        <v>0</v>
      </c>
      <c r="K8862" s="434">
        <v>1970</v>
      </c>
    </row>
    <row r="8863" spans="1:11" hidden="1" x14ac:dyDescent="0.25">
      <c r="A8863" s="434">
        <v>257857270</v>
      </c>
      <c r="B8863" s="434">
        <v>66209</v>
      </c>
      <c r="C8863" s="434" t="s">
        <v>61</v>
      </c>
      <c r="D8863" s="434" t="s">
        <v>13</v>
      </c>
      <c r="I8863" s="434">
        <v>12</v>
      </c>
      <c r="J8863" s="434">
        <v>0</v>
      </c>
      <c r="K8863" s="434">
        <v>1970</v>
      </c>
    </row>
    <row r="8864" spans="1:11" hidden="1" x14ac:dyDescent="0.25">
      <c r="A8864" s="434">
        <v>257857420</v>
      </c>
      <c r="B8864" s="434">
        <v>17381</v>
      </c>
      <c r="C8864" s="434" t="s">
        <v>61</v>
      </c>
      <c r="D8864" s="434" t="s">
        <v>13</v>
      </c>
      <c r="I8864" s="434">
        <v>11</v>
      </c>
      <c r="J8864" s="434">
        <v>0</v>
      </c>
      <c r="K8864" s="434">
        <v>1970</v>
      </c>
    </row>
    <row r="8865" spans="1:11" hidden="1" x14ac:dyDescent="0.25">
      <c r="A8865" s="434">
        <v>257857680</v>
      </c>
      <c r="B8865" s="434">
        <v>48706</v>
      </c>
      <c r="C8865" s="434" t="s">
        <v>61</v>
      </c>
      <c r="D8865" s="434" t="s">
        <v>13</v>
      </c>
      <c r="I8865" s="434">
        <v>10</v>
      </c>
    </row>
    <row r="8866" spans="1:11" hidden="1" x14ac:dyDescent="0.25">
      <c r="A8866" s="434">
        <v>257857690</v>
      </c>
      <c r="B8866" s="434">
        <v>845058</v>
      </c>
      <c r="C8866" s="434" t="s">
        <v>61</v>
      </c>
      <c r="D8866" s="434" t="s">
        <v>13</v>
      </c>
      <c r="I8866" s="434">
        <v>13</v>
      </c>
    </row>
    <row r="8867" spans="1:11" x14ac:dyDescent="0.25">
      <c r="A8867" s="434">
        <v>257857750</v>
      </c>
      <c r="B8867" s="434">
        <v>262956</v>
      </c>
      <c r="C8867" s="434" t="s">
        <v>59</v>
      </c>
      <c r="D8867" s="434" t="s">
        <v>13</v>
      </c>
      <c r="I8867" s="434">
        <v>9</v>
      </c>
      <c r="J8867" s="434">
        <v>0</v>
      </c>
      <c r="K8867" s="434">
        <v>1970</v>
      </c>
    </row>
    <row r="8868" spans="1:11" hidden="1" x14ac:dyDescent="0.25">
      <c r="A8868" s="434">
        <v>257857900</v>
      </c>
      <c r="B8868" s="434">
        <v>349987</v>
      </c>
      <c r="C8868" s="434" t="s">
        <v>56</v>
      </c>
      <c r="D8868" s="434" t="s">
        <v>13</v>
      </c>
      <c r="I8868" s="434">
        <v>13</v>
      </c>
    </row>
    <row r="8869" spans="1:11" hidden="1" x14ac:dyDescent="0.25">
      <c r="A8869" s="434">
        <v>257858000</v>
      </c>
      <c r="B8869" s="434">
        <v>3603044</v>
      </c>
      <c r="C8869" s="434" t="s">
        <v>39</v>
      </c>
      <c r="D8869" s="434" t="s">
        <v>13</v>
      </c>
      <c r="I8869" s="434">
        <v>19</v>
      </c>
    </row>
    <row r="8870" spans="1:11" hidden="1" x14ac:dyDescent="0.25">
      <c r="A8870" s="434">
        <v>257858060</v>
      </c>
      <c r="B8870" s="434">
        <v>3225</v>
      </c>
      <c r="C8870" s="434" t="s">
        <v>61</v>
      </c>
      <c r="D8870" s="434" t="s">
        <v>13</v>
      </c>
      <c r="I8870" s="434">
        <v>9</v>
      </c>
    </row>
    <row r="8871" spans="1:11" x14ac:dyDescent="0.25">
      <c r="A8871" s="434">
        <v>257858290</v>
      </c>
      <c r="B8871" s="434">
        <v>80711</v>
      </c>
      <c r="C8871" s="434" t="s">
        <v>59</v>
      </c>
      <c r="D8871" s="434" t="s">
        <v>13</v>
      </c>
      <c r="I8871" s="434">
        <v>15</v>
      </c>
      <c r="J8871" s="434">
        <v>0</v>
      </c>
      <c r="K8871" s="434">
        <v>1970</v>
      </c>
    </row>
    <row r="8872" spans="1:11" hidden="1" x14ac:dyDescent="0.25">
      <c r="A8872" s="434">
        <v>257858570</v>
      </c>
      <c r="B8872" s="434">
        <v>36661</v>
      </c>
      <c r="C8872" s="434" t="s">
        <v>61</v>
      </c>
      <c r="D8872" s="434" t="s">
        <v>13</v>
      </c>
      <c r="I8872" s="434">
        <v>12</v>
      </c>
      <c r="J8872" s="434">
        <v>0</v>
      </c>
      <c r="K8872" s="434">
        <v>1970</v>
      </c>
    </row>
    <row r="8873" spans="1:11" hidden="1" x14ac:dyDescent="0.25">
      <c r="A8873" s="434">
        <v>257858600</v>
      </c>
      <c r="B8873" s="434">
        <v>565265</v>
      </c>
      <c r="C8873" s="434" t="s">
        <v>48</v>
      </c>
      <c r="D8873" s="434" t="s">
        <v>13</v>
      </c>
      <c r="I8873" s="434">
        <v>25</v>
      </c>
      <c r="J8873" s="434">
        <v>0</v>
      </c>
      <c r="K8873" s="434">
        <v>1970</v>
      </c>
    </row>
    <row r="8874" spans="1:11" hidden="1" x14ac:dyDescent="0.25">
      <c r="A8874" s="434">
        <v>257859000</v>
      </c>
      <c r="B8874" s="434">
        <v>284046</v>
      </c>
      <c r="C8874" s="434" t="s">
        <v>31</v>
      </c>
      <c r="D8874" s="434" t="s">
        <v>22</v>
      </c>
      <c r="E8874" s="434">
        <v>14.5</v>
      </c>
      <c r="F8874" s="434">
        <v>3249</v>
      </c>
      <c r="G8874" s="434">
        <v>4230</v>
      </c>
      <c r="H8874" s="434">
        <v>3817</v>
      </c>
      <c r="I8874" s="434">
        <v>97.6</v>
      </c>
      <c r="J8874" s="434">
        <v>5511</v>
      </c>
      <c r="K8874" s="434">
        <v>1998</v>
      </c>
    </row>
    <row r="8875" spans="1:11" x14ac:dyDescent="0.25">
      <c r="A8875" s="434">
        <v>257859260</v>
      </c>
      <c r="B8875" s="434">
        <v>117225</v>
      </c>
      <c r="C8875" s="434" t="s">
        <v>59</v>
      </c>
      <c r="D8875" s="434" t="s">
        <v>13</v>
      </c>
      <c r="I8875" s="434">
        <v>12</v>
      </c>
      <c r="J8875" s="434">
        <v>0</v>
      </c>
      <c r="K8875" s="434">
        <v>1970</v>
      </c>
    </row>
    <row r="8876" spans="1:11" hidden="1" x14ac:dyDescent="0.25">
      <c r="A8876" s="434">
        <v>257859270</v>
      </c>
      <c r="B8876" s="434">
        <v>35514</v>
      </c>
      <c r="C8876" s="434" t="s">
        <v>61</v>
      </c>
      <c r="D8876" s="434" t="s">
        <v>13</v>
      </c>
      <c r="I8876" s="434">
        <v>12</v>
      </c>
      <c r="J8876" s="434">
        <v>0</v>
      </c>
      <c r="K8876" s="434">
        <v>1970</v>
      </c>
    </row>
    <row r="8877" spans="1:11" hidden="1" x14ac:dyDescent="0.25">
      <c r="A8877" s="434">
        <v>257859600</v>
      </c>
      <c r="B8877" s="434">
        <v>25581</v>
      </c>
      <c r="C8877" s="434" t="s">
        <v>61</v>
      </c>
      <c r="D8877" s="434" t="s">
        <v>13</v>
      </c>
      <c r="I8877" s="434">
        <v>11</v>
      </c>
      <c r="J8877" s="434">
        <v>0</v>
      </c>
      <c r="K8877" s="434">
        <v>1970</v>
      </c>
    </row>
    <row r="8878" spans="1:11" hidden="1" x14ac:dyDescent="0.25">
      <c r="A8878" s="434">
        <v>257859800</v>
      </c>
      <c r="B8878" s="434">
        <v>100319</v>
      </c>
      <c r="C8878" s="434" t="s">
        <v>61</v>
      </c>
      <c r="D8878" s="434" t="s">
        <v>13</v>
      </c>
      <c r="I8878" s="434">
        <v>9</v>
      </c>
    </row>
    <row r="8879" spans="1:11" hidden="1" x14ac:dyDescent="0.25">
      <c r="A8879" s="434">
        <v>257859980</v>
      </c>
      <c r="B8879" s="434">
        <v>51059</v>
      </c>
      <c r="C8879" s="434" t="s">
        <v>61</v>
      </c>
      <c r="D8879" s="434" t="s">
        <v>13</v>
      </c>
      <c r="I8879" s="434">
        <v>12</v>
      </c>
      <c r="J8879" s="434">
        <v>0</v>
      </c>
      <c r="K8879" s="434">
        <v>1970</v>
      </c>
    </row>
    <row r="8880" spans="1:11" x14ac:dyDescent="0.25">
      <c r="A8880" s="434">
        <v>257860500</v>
      </c>
      <c r="B8880" s="434">
        <v>3738465</v>
      </c>
      <c r="C8880" s="434" t="s">
        <v>59</v>
      </c>
      <c r="D8880" s="434" t="s">
        <v>13</v>
      </c>
      <c r="I8880" s="434">
        <v>18</v>
      </c>
    </row>
    <row r="8881" spans="1:11" hidden="1" x14ac:dyDescent="0.25">
      <c r="A8881" s="434">
        <v>257860800</v>
      </c>
      <c r="B8881" s="434">
        <v>1931130</v>
      </c>
      <c r="C8881" s="434" t="s">
        <v>56</v>
      </c>
      <c r="D8881" s="434" t="s">
        <v>13</v>
      </c>
      <c r="I8881" s="434">
        <v>15</v>
      </c>
    </row>
    <row r="8882" spans="1:11" hidden="1" x14ac:dyDescent="0.25">
      <c r="A8882" s="434">
        <v>257861170</v>
      </c>
      <c r="B8882" s="434">
        <v>1722</v>
      </c>
      <c r="C8882" s="434" t="s">
        <v>61</v>
      </c>
      <c r="D8882" s="434" t="s">
        <v>13</v>
      </c>
      <c r="I8882" s="434">
        <v>12</v>
      </c>
      <c r="J8882" s="434">
        <v>0</v>
      </c>
      <c r="K8882" s="434">
        <v>1970</v>
      </c>
    </row>
    <row r="8883" spans="1:11" hidden="1" x14ac:dyDescent="0.25">
      <c r="A8883" s="434">
        <v>257861600</v>
      </c>
      <c r="B8883" s="434">
        <v>1906940</v>
      </c>
      <c r="C8883" s="434" t="s">
        <v>56</v>
      </c>
      <c r="D8883" s="434" t="s">
        <v>13</v>
      </c>
      <c r="I8883" s="434">
        <v>15</v>
      </c>
    </row>
    <row r="8884" spans="1:11" hidden="1" x14ac:dyDescent="0.25">
      <c r="A8884" s="434">
        <v>257861700</v>
      </c>
      <c r="B8884" s="434">
        <v>687447</v>
      </c>
      <c r="C8884" s="434" t="s">
        <v>31</v>
      </c>
      <c r="D8884" s="434" t="s">
        <v>17</v>
      </c>
      <c r="I8884" s="434">
        <v>40</v>
      </c>
    </row>
    <row r="8885" spans="1:11" hidden="1" x14ac:dyDescent="0.25">
      <c r="A8885" s="434">
        <v>257861780</v>
      </c>
      <c r="B8885" s="434">
        <v>28443</v>
      </c>
      <c r="C8885" s="434" t="s">
        <v>61</v>
      </c>
      <c r="D8885" s="434" t="s">
        <v>13</v>
      </c>
      <c r="I8885" s="434">
        <v>15</v>
      </c>
      <c r="J8885" s="434">
        <v>0</v>
      </c>
      <c r="K8885" s="434">
        <v>1970</v>
      </c>
    </row>
    <row r="8886" spans="1:11" hidden="1" x14ac:dyDescent="0.25">
      <c r="A8886" s="434">
        <v>257862000</v>
      </c>
      <c r="B8886" s="434">
        <v>13953</v>
      </c>
      <c r="C8886" s="434" t="s">
        <v>28</v>
      </c>
      <c r="D8886" s="434" t="s">
        <v>33</v>
      </c>
      <c r="E8886" s="434">
        <v>14.3</v>
      </c>
      <c r="F8886" s="434">
        <v>9260</v>
      </c>
      <c r="G8886" s="434">
        <v>75395</v>
      </c>
      <c r="H8886" s="434">
        <v>39643</v>
      </c>
      <c r="I8886" s="434">
        <v>224.95</v>
      </c>
      <c r="J8886" s="434">
        <v>0</v>
      </c>
      <c r="K8886" s="434">
        <v>2007</v>
      </c>
    </row>
    <row r="8887" spans="1:11" hidden="1" x14ac:dyDescent="0.25">
      <c r="A8887" s="434">
        <v>257862450</v>
      </c>
      <c r="B8887" s="434">
        <v>3099</v>
      </c>
      <c r="C8887" s="434" t="s">
        <v>61</v>
      </c>
      <c r="D8887" s="434" t="s">
        <v>13</v>
      </c>
      <c r="I8887" s="434">
        <v>12</v>
      </c>
    </row>
    <row r="8888" spans="1:11" hidden="1" x14ac:dyDescent="0.25">
      <c r="A8888" s="434">
        <v>257862600</v>
      </c>
      <c r="B8888" s="434">
        <v>261078</v>
      </c>
      <c r="C8888" s="434" t="s">
        <v>61</v>
      </c>
      <c r="D8888" s="434" t="s">
        <v>13</v>
      </c>
      <c r="I8888" s="434">
        <v>10</v>
      </c>
      <c r="J8888" s="434">
        <v>0</v>
      </c>
      <c r="K8888" s="434">
        <v>1970</v>
      </c>
    </row>
    <row r="8889" spans="1:11" hidden="1" x14ac:dyDescent="0.25">
      <c r="A8889" s="434">
        <v>257862800</v>
      </c>
      <c r="B8889" s="434">
        <v>3368</v>
      </c>
      <c r="C8889" s="434" t="s">
        <v>56</v>
      </c>
      <c r="D8889" s="434" t="s">
        <v>13</v>
      </c>
      <c r="I8889" s="434">
        <v>12</v>
      </c>
      <c r="J8889" s="434">
        <v>0</v>
      </c>
      <c r="K8889" s="434">
        <v>1970</v>
      </c>
    </row>
    <row r="8890" spans="1:11" hidden="1" x14ac:dyDescent="0.25">
      <c r="A8890" s="434">
        <v>257863000</v>
      </c>
      <c r="B8890" s="434">
        <v>1497319</v>
      </c>
      <c r="C8890" s="434" t="s">
        <v>42</v>
      </c>
      <c r="D8890" s="434" t="s">
        <v>13</v>
      </c>
      <c r="F8890" s="434">
        <v>235</v>
      </c>
      <c r="H8890" s="434">
        <v>123</v>
      </c>
      <c r="I8890" s="434">
        <v>29.09</v>
      </c>
      <c r="K8890" s="434">
        <v>1967</v>
      </c>
    </row>
    <row r="8891" spans="1:11" x14ac:dyDescent="0.25">
      <c r="A8891" s="434">
        <v>257863500</v>
      </c>
      <c r="B8891" s="434">
        <v>2633513</v>
      </c>
      <c r="C8891" s="434" t="s">
        <v>59</v>
      </c>
      <c r="D8891" s="434" t="s">
        <v>13</v>
      </c>
      <c r="I8891" s="434">
        <v>15</v>
      </c>
      <c r="J8891" s="434">
        <v>0</v>
      </c>
      <c r="K8891" s="434">
        <v>1970</v>
      </c>
    </row>
    <row r="8892" spans="1:11" hidden="1" x14ac:dyDescent="0.25">
      <c r="A8892" s="434">
        <v>257864690</v>
      </c>
      <c r="B8892" s="434">
        <v>58025</v>
      </c>
      <c r="C8892" s="434" t="s">
        <v>61</v>
      </c>
      <c r="D8892" s="434" t="s">
        <v>13</v>
      </c>
      <c r="I8892" s="434">
        <v>12</v>
      </c>
      <c r="J8892" s="434">
        <v>0</v>
      </c>
      <c r="K8892" s="434">
        <v>1970</v>
      </c>
    </row>
    <row r="8893" spans="1:11" x14ac:dyDescent="0.25">
      <c r="A8893" s="434">
        <v>257864800</v>
      </c>
      <c r="B8893" s="434">
        <v>1616936</v>
      </c>
      <c r="C8893" s="434" t="s">
        <v>59</v>
      </c>
      <c r="D8893" s="434" t="s">
        <v>13</v>
      </c>
      <c r="I8893" s="434">
        <v>15</v>
      </c>
      <c r="J8893" s="434">
        <v>0</v>
      </c>
      <c r="K8893" s="434">
        <v>1970</v>
      </c>
    </row>
    <row r="8894" spans="1:11" x14ac:dyDescent="0.25">
      <c r="A8894" s="434">
        <v>257865500</v>
      </c>
      <c r="B8894" s="434">
        <v>3634341</v>
      </c>
      <c r="C8894" s="434" t="s">
        <v>59</v>
      </c>
      <c r="D8894" s="434" t="s">
        <v>13</v>
      </c>
      <c r="E8894" s="434">
        <v>0</v>
      </c>
      <c r="F8894" s="434">
        <v>0</v>
      </c>
      <c r="G8894" s="434">
        <v>0</v>
      </c>
      <c r="H8894" s="434">
        <v>132</v>
      </c>
      <c r="I8894" s="434">
        <v>21</v>
      </c>
      <c r="J8894" s="434">
        <v>0</v>
      </c>
      <c r="K8894" s="434">
        <v>1970</v>
      </c>
    </row>
    <row r="8895" spans="1:11" x14ac:dyDescent="0.25">
      <c r="A8895" s="434">
        <v>257865600</v>
      </c>
      <c r="B8895" s="434">
        <v>444122</v>
      </c>
      <c r="C8895" s="434" t="s">
        <v>59</v>
      </c>
      <c r="D8895" s="434" t="s">
        <v>13</v>
      </c>
      <c r="I8895" s="434">
        <v>11</v>
      </c>
      <c r="J8895" s="434">
        <v>0</v>
      </c>
      <c r="K8895" s="434">
        <v>1970</v>
      </c>
    </row>
    <row r="8896" spans="1:11" hidden="1" x14ac:dyDescent="0.25">
      <c r="A8896" s="434">
        <v>257865690</v>
      </c>
      <c r="B8896" s="434">
        <v>47602</v>
      </c>
      <c r="C8896" s="434" t="s">
        <v>61</v>
      </c>
      <c r="D8896" s="434" t="s">
        <v>13</v>
      </c>
      <c r="I8896" s="434">
        <v>13</v>
      </c>
    </row>
    <row r="8897" spans="1:11" hidden="1" x14ac:dyDescent="0.25">
      <c r="A8897" s="434">
        <v>257865700</v>
      </c>
      <c r="B8897" s="434">
        <v>1696473</v>
      </c>
      <c r="C8897" s="434" t="s">
        <v>56</v>
      </c>
      <c r="D8897" s="434" t="s">
        <v>13</v>
      </c>
      <c r="I8897" s="434">
        <v>15</v>
      </c>
      <c r="J8897" s="434">
        <v>0</v>
      </c>
      <c r="K8897" s="434">
        <v>1970</v>
      </c>
    </row>
    <row r="8898" spans="1:11" hidden="1" x14ac:dyDescent="0.25">
      <c r="A8898" s="434">
        <v>257865800</v>
      </c>
      <c r="B8898" s="434">
        <v>940547</v>
      </c>
      <c r="C8898" s="434" t="s">
        <v>54</v>
      </c>
      <c r="D8898" s="434" t="s">
        <v>13</v>
      </c>
      <c r="I8898" s="434">
        <v>18</v>
      </c>
      <c r="J8898" s="434">
        <v>0</v>
      </c>
      <c r="K8898" s="434">
        <v>1970</v>
      </c>
    </row>
    <row r="8899" spans="1:11" hidden="1" x14ac:dyDescent="0.25">
      <c r="A8899" s="434">
        <v>257865990</v>
      </c>
      <c r="B8899" s="434">
        <v>195912</v>
      </c>
      <c r="C8899" s="434" t="s">
        <v>61</v>
      </c>
      <c r="D8899" s="434" t="s">
        <v>13</v>
      </c>
      <c r="I8899" s="434">
        <v>11</v>
      </c>
      <c r="J8899" s="434">
        <v>0</v>
      </c>
      <c r="K8899" s="434">
        <v>1970</v>
      </c>
    </row>
    <row r="8900" spans="1:11" hidden="1" x14ac:dyDescent="0.25">
      <c r="A8900" s="434">
        <v>257866370</v>
      </c>
      <c r="B8900" s="434">
        <v>45405</v>
      </c>
      <c r="C8900" s="434" t="s">
        <v>61</v>
      </c>
      <c r="D8900" s="434" t="s">
        <v>13</v>
      </c>
      <c r="I8900" s="434">
        <v>13</v>
      </c>
      <c r="J8900" s="434">
        <v>0</v>
      </c>
      <c r="K8900" s="434">
        <v>1970</v>
      </c>
    </row>
    <row r="8901" spans="1:11" hidden="1" x14ac:dyDescent="0.25">
      <c r="A8901" s="434">
        <v>257866490</v>
      </c>
      <c r="B8901" s="434">
        <v>44430</v>
      </c>
      <c r="C8901" s="434" t="s">
        <v>61</v>
      </c>
      <c r="D8901" s="434" t="s">
        <v>13</v>
      </c>
      <c r="I8901" s="434">
        <v>11</v>
      </c>
      <c r="J8901" s="434">
        <v>0</v>
      </c>
      <c r="K8901" s="434">
        <v>1970</v>
      </c>
    </row>
    <row r="8902" spans="1:11" x14ac:dyDescent="0.25">
      <c r="A8902" s="434">
        <v>257866500</v>
      </c>
      <c r="B8902" s="434">
        <v>3179235</v>
      </c>
      <c r="C8902" s="434" t="s">
        <v>59</v>
      </c>
      <c r="D8902" s="434" t="s">
        <v>13</v>
      </c>
      <c r="E8902" s="434">
        <v>0</v>
      </c>
      <c r="F8902" s="434">
        <v>346</v>
      </c>
      <c r="G8902" s="434">
        <v>0</v>
      </c>
      <c r="H8902" s="434">
        <v>138</v>
      </c>
      <c r="I8902" s="434">
        <v>21.49</v>
      </c>
      <c r="J8902" s="434">
        <v>0</v>
      </c>
      <c r="K8902" s="434">
        <v>1970</v>
      </c>
    </row>
    <row r="8903" spans="1:11" hidden="1" x14ac:dyDescent="0.25">
      <c r="A8903" s="434">
        <v>257866670</v>
      </c>
      <c r="B8903" s="434">
        <v>223766</v>
      </c>
      <c r="C8903" s="434" t="s">
        <v>61</v>
      </c>
      <c r="D8903" s="434" t="s">
        <v>13</v>
      </c>
      <c r="I8903" s="434">
        <v>11</v>
      </c>
      <c r="J8903" s="434">
        <v>0</v>
      </c>
      <c r="K8903" s="434">
        <v>1970</v>
      </c>
    </row>
    <row r="8904" spans="1:11" hidden="1" x14ac:dyDescent="0.25">
      <c r="A8904" s="434">
        <v>257867000</v>
      </c>
      <c r="B8904" s="434">
        <v>1248364</v>
      </c>
      <c r="C8904" s="434" t="s">
        <v>46</v>
      </c>
      <c r="D8904" s="434" t="s">
        <v>22</v>
      </c>
      <c r="E8904" s="434">
        <v>12</v>
      </c>
      <c r="F8904" s="434">
        <v>8640</v>
      </c>
      <c r="G8904" s="434">
        <v>5800</v>
      </c>
      <c r="H8904" s="434">
        <v>5346</v>
      </c>
      <c r="I8904" s="434">
        <v>91.6</v>
      </c>
      <c r="J8904" s="434">
        <v>0</v>
      </c>
      <c r="K8904" s="434">
        <v>2012</v>
      </c>
    </row>
    <row r="8905" spans="1:11" hidden="1" x14ac:dyDescent="0.25">
      <c r="A8905" s="434">
        <v>257867470</v>
      </c>
      <c r="B8905" s="434">
        <v>271675</v>
      </c>
      <c r="C8905" s="434" t="s">
        <v>61</v>
      </c>
      <c r="D8905" s="434" t="s">
        <v>13</v>
      </c>
      <c r="I8905" s="434">
        <v>10</v>
      </c>
      <c r="J8905" s="434">
        <v>0</v>
      </c>
      <c r="K8905" s="434">
        <v>1970</v>
      </c>
    </row>
    <row r="8906" spans="1:11" hidden="1" x14ac:dyDescent="0.25">
      <c r="A8906" s="434">
        <v>257867480</v>
      </c>
      <c r="B8906" s="434">
        <v>10327</v>
      </c>
      <c r="C8906" s="434" t="s">
        <v>61</v>
      </c>
      <c r="D8906" s="434" t="s">
        <v>13</v>
      </c>
      <c r="I8906" s="434">
        <v>12</v>
      </c>
      <c r="J8906" s="434">
        <v>0</v>
      </c>
      <c r="K8906" s="434">
        <v>1970</v>
      </c>
    </row>
    <row r="8907" spans="1:11" x14ac:dyDescent="0.25">
      <c r="A8907" s="434">
        <v>257867740</v>
      </c>
      <c r="B8907" s="434">
        <v>609004</v>
      </c>
      <c r="C8907" s="434" t="s">
        <v>59</v>
      </c>
      <c r="D8907" s="434" t="s">
        <v>13</v>
      </c>
      <c r="I8907" s="434">
        <v>10</v>
      </c>
      <c r="J8907" s="434">
        <v>0</v>
      </c>
      <c r="K8907" s="434">
        <v>1970</v>
      </c>
    </row>
    <row r="8908" spans="1:11" hidden="1" x14ac:dyDescent="0.25">
      <c r="A8908" s="434">
        <v>257868000</v>
      </c>
      <c r="B8908" s="434">
        <v>13310</v>
      </c>
      <c r="C8908" s="434" t="s">
        <v>16</v>
      </c>
      <c r="D8908" s="434" t="s">
        <v>33</v>
      </c>
      <c r="E8908" s="434">
        <v>16</v>
      </c>
      <c r="F8908" s="434">
        <v>13560</v>
      </c>
      <c r="G8908" s="434">
        <v>74997</v>
      </c>
      <c r="H8908" s="434">
        <v>42835</v>
      </c>
      <c r="I8908" s="434">
        <v>228.5</v>
      </c>
      <c r="J8908" s="434">
        <v>0</v>
      </c>
      <c r="K8908" s="434">
        <v>1970</v>
      </c>
    </row>
    <row r="8909" spans="1:11" hidden="1" x14ac:dyDescent="0.25">
      <c r="A8909" s="434">
        <v>257868280</v>
      </c>
      <c r="B8909" s="434">
        <v>42874</v>
      </c>
      <c r="C8909" s="434" t="s">
        <v>61</v>
      </c>
      <c r="D8909" s="434" t="s">
        <v>13</v>
      </c>
      <c r="I8909" s="434">
        <v>11</v>
      </c>
      <c r="J8909" s="434">
        <v>0</v>
      </c>
      <c r="K8909" s="434">
        <v>1970</v>
      </c>
    </row>
    <row r="8910" spans="1:11" hidden="1" x14ac:dyDescent="0.25">
      <c r="A8910" s="434">
        <v>257868670</v>
      </c>
      <c r="B8910" s="434">
        <v>42750</v>
      </c>
      <c r="C8910" s="434" t="s">
        <v>61</v>
      </c>
      <c r="D8910" s="434" t="s">
        <v>13</v>
      </c>
      <c r="I8910" s="434">
        <v>12</v>
      </c>
      <c r="J8910" s="434">
        <v>0</v>
      </c>
      <c r="K8910" s="434">
        <v>1970</v>
      </c>
    </row>
    <row r="8911" spans="1:11" hidden="1" x14ac:dyDescent="0.25">
      <c r="A8911" s="434">
        <v>257868780</v>
      </c>
      <c r="B8911" s="434">
        <v>12020</v>
      </c>
      <c r="C8911" s="434" t="s">
        <v>61</v>
      </c>
      <c r="D8911" s="434" t="s">
        <v>13</v>
      </c>
      <c r="I8911" s="434">
        <v>8</v>
      </c>
    </row>
    <row r="8912" spans="1:11" hidden="1" x14ac:dyDescent="0.25">
      <c r="A8912" s="434">
        <v>257869090</v>
      </c>
      <c r="B8912" s="434">
        <v>17097</v>
      </c>
      <c r="C8912" s="434" t="s">
        <v>61</v>
      </c>
      <c r="D8912" s="434" t="s">
        <v>13</v>
      </c>
      <c r="I8912" s="434">
        <v>14</v>
      </c>
      <c r="J8912" s="434">
        <v>0</v>
      </c>
      <c r="K8912" s="434">
        <v>1970</v>
      </c>
    </row>
    <row r="8913" spans="1:11" hidden="1" x14ac:dyDescent="0.25">
      <c r="A8913" s="434">
        <v>257869470</v>
      </c>
      <c r="B8913" s="434">
        <v>26436</v>
      </c>
      <c r="C8913" s="434" t="s">
        <v>61</v>
      </c>
      <c r="D8913" s="434" t="s">
        <v>13</v>
      </c>
      <c r="I8913" s="434">
        <v>13</v>
      </c>
    </row>
    <row r="8914" spans="1:11" hidden="1" x14ac:dyDescent="0.25">
      <c r="A8914" s="434">
        <v>257870490</v>
      </c>
      <c r="B8914" s="434">
        <v>88982</v>
      </c>
      <c r="C8914" s="434" t="s">
        <v>61</v>
      </c>
      <c r="D8914" s="434" t="s">
        <v>13</v>
      </c>
      <c r="I8914" s="434">
        <v>15</v>
      </c>
      <c r="J8914" s="434">
        <v>0</v>
      </c>
      <c r="K8914" s="434">
        <v>1970</v>
      </c>
    </row>
    <row r="8915" spans="1:11" hidden="1" x14ac:dyDescent="0.25">
      <c r="A8915" s="434">
        <v>257870590</v>
      </c>
      <c r="B8915" s="434">
        <v>7069</v>
      </c>
      <c r="C8915" s="434" t="s">
        <v>61</v>
      </c>
      <c r="D8915" s="434" t="s">
        <v>13</v>
      </c>
      <c r="I8915" s="434">
        <v>11</v>
      </c>
      <c r="J8915" s="434">
        <v>0</v>
      </c>
      <c r="K8915" s="434">
        <v>1970</v>
      </c>
    </row>
    <row r="8916" spans="1:11" hidden="1" x14ac:dyDescent="0.25">
      <c r="A8916" s="434">
        <v>257871000</v>
      </c>
      <c r="B8916" s="434">
        <v>223580</v>
      </c>
      <c r="C8916" s="434" t="s">
        <v>48</v>
      </c>
      <c r="D8916" s="434" t="s">
        <v>22</v>
      </c>
      <c r="E8916" s="434">
        <v>11.25</v>
      </c>
      <c r="F8916" s="434">
        <v>8579</v>
      </c>
      <c r="G8916" s="434">
        <v>1000</v>
      </c>
      <c r="H8916" s="434">
        <v>8186</v>
      </c>
      <c r="I8916" s="434">
        <v>93.4</v>
      </c>
      <c r="J8916" s="434">
        <v>0</v>
      </c>
      <c r="K8916" s="434">
        <v>2002</v>
      </c>
    </row>
    <row r="8917" spans="1:11" hidden="1" x14ac:dyDescent="0.25">
      <c r="A8917" s="434">
        <v>257871360</v>
      </c>
      <c r="B8917" s="434">
        <v>37188</v>
      </c>
      <c r="C8917" s="434" t="s">
        <v>61</v>
      </c>
      <c r="D8917" s="434" t="s">
        <v>13</v>
      </c>
      <c r="I8917" s="434">
        <v>10</v>
      </c>
      <c r="J8917" s="434">
        <v>0</v>
      </c>
      <c r="K8917" s="434">
        <v>1970</v>
      </c>
    </row>
    <row r="8918" spans="1:11" hidden="1" x14ac:dyDescent="0.25">
      <c r="A8918" s="434">
        <v>257871390</v>
      </c>
      <c r="B8918" s="434">
        <v>18610</v>
      </c>
      <c r="C8918" s="434" t="s">
        <v>61</v>
      </c>
      <c r="D8918" s="434" t="s">
        <v>13</v>
      </c>
      <c r="I8918" s="434">
        <v>7</v>
      </c>
      <c r="J8918" s="434">
        <v>0</v>
      </c>
      <c r="K8918" s="434">
        <v>1970</v>
      </c>
    </row>
    <row r="8919" spans="1:11" x14ac:dyDescent="0.25">
      <c r="A8919" s="434">
        <v>257871490</v>
      </c>
      <c r="B8919" s="434">
        <v>5926</v>
      </c>
      <c r="C8919" s="434" t="s">
        <v>59</v>
      </c>
      <c r="D8919" s="434" t="s">
        <v>13</v>
      </c>
      <c r="I8919" s="434">
        <v>15</v>
      </c>
      <c r="J8919" s="434">
        <v>0</v>
      </c>
      <c r="K8919" s="434">
        <v>1970</v>
      </c>
    </row>
    <row r="8920" spans="1:11" hidden="1" x14ac:dyDescent="0.25">
      <c r="A8920" s="434">
        <v>257871570</v>
      </c>
      <c r="B8920" s="434">
        <v>214066</v>
      </c>
      <c r="C8920" s="434" t="s">
        <v>61</v>
      </c>
      <c r="D8920" s="434" t="s">
        <v>13</v>
      </c>
      <c r="I8920" s="434">
        <v>15</v>
      </c>
      <c r="J8920" s="434">
        <v>0</v>
      </c>
      <c r="K8920" s="434">
        <v>1970</v>
      </c>
    </row>
    <row r="8921" spans="1:11" hidden="1" x14ac:dyDescent="0.25">
      <c r="A8921" s="434">
        <v>257871690</v>
      </c>
      <c r="B8921" s="434">
        <v>55541</v>
      </c>
      <c r="C8921" s="434" t="s">
        <v>61</v>
      </c>
      <c r="D8921" s="434" t="s">
        <v>13</v>
      </c>
      <c r="I8921" s="434">
        <v>7</v>
      </c>
      <c r="J8921" s="434">
        <v>0</v>
      </c>
      <c r="K8921" s="434">
        <v>1970</v>
      </c>
    </row>
    <row r="8922" spans="1:11" hidden="1" x14ac:dyDescent="0.25">
      <c r="A8922" s="434">
        <v>257872000</v>
      </c>
      <c r="B8922" s="434">
        <v>20449</v>
      </c>
      <c r="C8922" s="434" t="s">
        <v>16</v>
      </c>
      <c r="D8922" s="434" t="s">
        <v>33</v>
      </c>
      <c r="E8922" s="434">
        <v>16</v>
      </c>
      <c r="F8922" s="434">
        <v>13560</v>
      </c>
      <c r="G8922" s="434">
        <v>74999</v>
      </c>
      <c r="H8922" s="434">
        <v>42835</v>
      </c>
      <c r="I8922" s="434">
        <v>228.5</v>
      </c>
      <c r="J8922" s="434">
        <v>0</v>
      </c>
      <c r="K8922" s="434">
        <v>1970</v>
      </c>
    </row>
    <row r="8923" spans="1:11" hidden="1" x14ac:dyDescent="0.25">
      <c r="A8923" s="434">
        <v>257872060</v>
      </c>
      <c r="B8923" s="434">
        <v>2778</v>
      </c>
      <c r="C8923" s="434" t="s">
        <v>61</v>
      </c>
      <c r="D8923" s="434" t="s">
        <v>13</v>
      </c>
      <c r="I8923" s="434">
        <v>11</v>
      </c>
      <c r="J8923" s="434">
        <v>0</v>
      </c>
      <c r="K8923" s="434">
        <v>1970</v>
      </c>
    </row>
    <row r="8924" spans="1:11" hidden="1" x14ac:dyDescent="0.25">
      <c r="A8924" s="434">
        <v>257872470</v>
      </c>
      <c r="B8924" s="434">
        <v>35701</v>
      </c>
      <c r="C8924" s="434" t="s">
        <v>61</v>
      </c>
      <c r="D8924" s="434" t="s">
        <v>13</v>
      </c>
      <c r="I8924" s="434">
        <v>10</v>
      </c>
      <c r="J8924" s="434">
        <v>0</v>
      </c>
      <c r="K8924" s="434">
        <v>1970</v>
      </c>
    </row>
    <row r="8925" spans="1:11" hidden="1" x14ac:dyDescent="0.25">
      <c r="A8925" s="434">
        <v>257872790</v>
      </c>
      <c r="B8925" s="434">
        <v>40325</v>
      </c>
      <c r="C8925" s="434" t="s">
        <v>61</v>
      </c>
      <c r="D8925" s="434" t="s">
        <v>13</v>
      </c>
      <c r="I8925" s="434">
        <v>13</v>
      </c>
      <c r="J8925" s="434">
        <v>0</v>
      </c>
      <c r="K8925" s="434">
        <v>1970</v>
      </c>
    </row>
    <row r="8926" spans="1:11" hidden="1" x14ac:dyDescent="0.25">
      <c r="A8926" s="434">
        <v>257872800</v>
      </c>
      <c r="B8926" s="434">
        <v>530771</v>
      </c>
      <c r="C8926" s="434" t="s">
        <v>61</v>
      </c>
      <c r="D8926" s="434" t="s">
        <v>13</v>
      </c>
      <c r="I8926" s="434">
        <v>14</v>
      </c>
      <c r="J8926" s="434">
        <v>0</v>
      </c>
      <c r="K8926" s="434">
        <v>1970</v>
      </c>
    </row>
    <row r="8927" spans="1:11" hidden="1" x14ac:dyDescent="0.25">
      <c r="A8927" s="434">
        <v>257874000</v>
      </c>
      <c r="B8927" s="434">
        <v>22844</v>
      </c>
      <c r="C8927" s="434" t="s">
        <v>46</v>
      </c>
      <c r="D8927" s="434" t="s">
        <v>22</v>
      </c>
      <c r="E8927" s="434">
        <v>15</v>
      </c>
      <c r="F8927" s="434">
        <v>7164</v>
      </c>
      <c r="G8927" s="434">
        <v>4242</v>
      </c>
      <c r="H8927" s="434">
        <v>3644</v>
      </c>
      <c r="I8927" s="434">
        <v>83.4</v>
      </c>
      <c r="J8927" s="434">
        <v>0</v>
      </c>
      <c r="K8927" s="434">
        <v>2012</v>
      </c>
    </row>
    <row r="8928" spans="1:11" hidden="1" x14ac:dyDescent="0.25">
      <c r="A8928" s="434">
        <v>257874090</v>
      </c>
      <c r="B8928" s="434">
        <v>516522</v>
      </c>
      <c r="C8928" s="434" t="s">
        <v>39</v>
      </c>
      <c r="D8928" s="434" t="s">
        <v>13</v>
      </c>
      <c r="I8928" s="434">
        <v>12</v>
      </c>
      <c r="J8928" s="434">
        <v>0</v>
      </c>
      <c r="K8928" s="434">
        <v>1970</v>
      </c>
    </row>
    <row r="8929" spans="1:11" hidden="1" x14ac:dyDescent="0.25">
      <c r="A8929" s="434">
        <v>257874500</v>
      </c>
      <c r="B8929" s="434">
        <v>1262645</v>
      </c>
      <c r="C8929" s="434" t="s">
        <v>56</v>
      </c>
      <c r="D8929" s="434" t="s">
        <v>13</v>
      </c>
      <c r="I8929" s="434">
        <v>15</v>
      </c>
      <c r="J8929" s="434">
        <v>0</v>
      </c>
      <c r="K8929" s="434">
        <v>1970</v>
      </c>
    </row>
    <row r="8930" spans="1:11" hidden="1" x14ac:dyDescent="0.25">
      <c r="A8930" s="434">
        <v>257874710</v>
      </c>
      <c r="B8930" s="434">
        <v>18176</v>
      </c>
      <c r="C8930" s="434" t="s">
        <v>61</v>
      </c>
      <c r="D8930" s="434" t="s">
        <v>13</v>
      </c>
      <c r="I8930" s="434">
        <v>11</v>
      </c>
      <c r="J8930" s="434">
        <v>0</v>
      </c>
      <c r="K8930" s="434">
        <v>1970</v>
      </c>
    </row>
    <row r="8931" spans="1:11" hidden="1" x14ac:dyDescent="0.25">
      <c r="A8931" s="434">
        <v>257874950</v>
      </c>
      <c r="B8931" s="434">
        <v>118405</v>
      </c>
      <c r="C8931" s="434" t="s">
        <v>61</v>
      </c>
      <c r="D8931" s="434" t="s">
        <v>13</v>
      </c>
      <c r="I8931" s="434">
        <v>11</v>
      </c>
      <c r="J8931" s="434">
        <v>0</v>
      </c>
      <c r="K8931" s="434">
        <v>1970</v>
      </c>
    </row>
    <row r="8932" spans="1:11" hidden="1" x14ac:dyDescent="0.25">
      <c r="A8932" s="434">
        <v>257875000</v>
      </c>
      <c r="B8932" s="434">
        <v>439061</v>
      </c>
      <c r="C8932" s="434" t="s">
        <v>61</v>
      </c>
      <c r="D8932" s="434" t="s">
        <v>22</v>
      </c>
      <c r="E8932" s="434">
        <v>15</v>
      </c>
      <c r="F8932" s="434">
        <v>7000</v>
      </c>
      <c r="G8932" s="434">
        <v>3100</v>
      </c>
      <c r="H8932" s="434">
        <v>3788</v>
      </c>
      <c r="I8932" s="434">
        <v>82.2</v>
      </c>
      <c r="J8932" s="434">
        <v>0</v>
      </c>
      <c r="K8932" s="434">
        <v>2012</v>
      </c>
    </row>
    <row r="8933" spans="1:11" hidden="1" x14ac:dyDescent="0.25">
      <c r="A8933" s="434">
        <v>257875380</v>
      </c>
      <c r="B8933" s="434">
        <v>738</v>
      </c>
      <c r="C8933" s="434" t="s">
        <v>61</v>
      </c>
      <c r="D8933" s="434" t="s">
        <v>13</v>
      </c>
      <c r="I8933" s="434">
        <v>12</v>
      </c>
      <c r="J8933" s="434">
        <v>0</v>
      </c>
      <c r="K8933" s="434">
        <v>1970</v>
      </c>
    </row>
    <row r="8934" spans="1:11" hidden="1" x14ac:dyDescent="0.25">
      <c r="A8934" s="434">
        <v>257875460</v>
      </c>
      <c r="B8934" s="434">
        <v>46663</v>
      </c>
      <c r="C8934" s="434" t="s">
        <v>61</v>
      </c>
      <c r="D8934" s="434" t="s">
        <v>13</v>
      </c>
      <c r="I8934" s="434">
        <v>11</v>
      </c>
      <c r="J8934" s="434">
        <v>0</v>
      </c>
      <c r="K8934" s="434">
        <v>1970</v>
      </c>
    </row>
    <row r="8935" spans="1:11" hidden="1" x14ac:dyDescent="0.25">
      <c r="A8935" s="434">
        <v>257875500</v>
      </c>
      <c r="B8935" s="434">
        <v>612144</v>
      </c>
      <c r="C8935" s="434" t="s">
        <v>61</v>
      </c>
      <c r="D8935" s="434" t="s">
        <v>13</v>
      </c>
      <c r="I8935" s="434">
        <v>15</v>
      </c>
    </row>
    <row r="8936" spans="1:11" hidden="1" x14ac:dyDescent="0.25">
      <c r="A8936" s="434">
        <v>257876900</v>
      </c>
      <c r="B8936" s="434">
        <v>3477417</v>
      </c>
      <c r="C8936" s="434" t="s">
        <v>39</v>
      </c>
      <c r="D8936" s="434" t="s">
        <v>13</v>
      </c>
      <c r="I8936" s="434">
        <v>14</v>
      </c>
      <c r="J8936" s="434">
        <v>0</v>
      </c>
      <c r="K8936" s="434">
        <v>1970</v>
      </c>
    </row>
    <row r="8937" spans="1:11" hidden="1" x14ac:dyDescent="0.25">
      <c r="A8937" s="434">
        <v>257877570</v>
      </c>
      <c r="B8937" s="434">
        <v>17494</v>
      </c>
      <c r="C8937" s="434" t="s">
        <v>61</v>
      </c>
      <c r="D8937" s="434" t="s">
        <v>13</v>
      </c>
      <c r="I8937" s="434">
        <v>12</v>
      </c>
    </row>
    <row r="8938" spans="1:11" x14ac:dyDescent="0.25">
      <c r="A8938" s="434">
        <v>257877600</v>
      </c>
      <c r="B8938" s="434">
        <v>277982</v>
      </c>
      <c r="C8938" s="434" t="s">
        <v>59</v>
      </c>
      <c r="D8938" s="434" t="s">
        <v>13</v>
      </c>
      <c r="I8938" s="434">
        <v>10</v>
      </c>
      <c r="J8938" s="434">
        <v>0</v>
      </c>
      <c r="K8938" s="434">
        <v>1970</v>
      </c>
    </row>
    <row r="8939" spans="1:11" hidden="1" x14ac:dyDescent="0.25">
      <c r="A8939" s="434">
        <v>257877700</v>
      </c>
      <c r="B8939" s="434">
        <v>537689</v>
      </c>
      <c r="C8939" s="434" t="s">
        <v>61</v>
      </c>
      <c r="D8939" s="434" t="s">
        <v>13</v>
      </c>
      <c r="I8939" s="434">
        <v>15</v>
      </c>
    </row>
    <row r="8940" spans="1:11" x14ac:dyDescent="0.25">
      <c r="A8940" s="434">
        <v>257877800</v>
      </c>
      <c r="B8940" s="434">
        <v>423456</v>
      </c>
      <c r="C8940" s="434" t="s">
        <v>59</v>
      </c>
      <c r="D8940" s="434" t="s">
        <v>13</v>
      </c>
      <c r="I8940" s="434">
        <v>11</v>
      </c>
      <c r="J8940" s="434">
        <v>0</v>
      </c>
      <c r="K8940" s="434">
        <v>1970</v>
      </c>
    </row>
    <row r="8941" spans="1:11" hidden="1" x14ac:dyDescent="0.25">
      <c r="A8941" s="434">
        <v>257877890</v>
      </c>
      <c r="B8941" s="434">
        <v>15451</v>
      </c>
      <c r="C8941" s="434" t="s">
        <v>61</v>
      </c>
      <c r="D8941" s="434" t="s">
        <v>13</v>
      </c>
      <c r="I8941" s="434">
        <v>15</v>
      </c>
    </row>
    <row r="8942" spans="1:11" hidden="1" x14ac:dyDescent="0.25">
      <c r="A8942" s="434">
        <v>257878190</v>
      </c>
      <c r="B8942" s="434">
        <v>2320</v>
      </c>
      <c r="C8942" s="434" t="s">
        <v>61</v>
      </c>
      <c r="D8942" s="434" t="s">
        <v>13</v>
      </c>
      <c r="I8942" s="434">
        <v>15</v>
      </c>
    </row>
    <row r="8943" spans="1:11" hidden="1" x14ac:dyDescent="0.25">
      <c r="A8943" s="434">
        <v>257878470</v>
      </c>
      <c r="B8943" s="434">
        <v>403310</v>
      </c>
      <c r="C8943" s="434" t="s">
        <v>61</v>
      </c>
      <c r="D8943" s="434" t="s">
        <v>13</v>
      </c>
      <c r="I8943" s="434">
        <v>11</v>
      </c>
      <c r="J8943" s="434">
        <v>0</v>
      </c>
      <c r="K8943" s="434">
        <v>1970</v>
      </c>
    </row>
    <row r="8944" spans="1:11" hidden="1" x14ac:dyDescent="0.25">
      <c r="A8944" s="434">
        <v>257878680</v>
      </c>
      <c r="B8944" s="434">
        <v>18887</v>
      </c>
      <c r="C8944" s="434" t="s">
        <v>61</v>
      </c>
      <c r="D8944" s="434" t="s">
        <v>13</v>
      </c>
      <c r="I8944" s="434">
        <v>10</v>
      </c>
    </row>
    <row r="8945" spans="1:11" x14ac:dyDescent="0.25">
      <c r="A8945" s="434">
        <v>257878700</v>
      </c>
      <c r="B8945" s="434">
        <v>133980</v>
      </c>
      <c r="C8945" s="434" t="s">
        <v>59</v>
      </c>
      <c r="D8945" s="434" t="s">
        <v>13</v>
      </c>
      <c r="I8945" s="434">
        <v>14</v>
      </c>
      <c r="J8945" s="434">
        <v>0</v>
      </c>
      <c r="K8945" s="434">
        <v>1970</v>
      </c>
    </row>
    <row r="8946" spans="1:11" hidden="1" x14ac:dyDescent="0.25">
      <c r="A8946" s="434">
        <v>257878800</v>
      </c>
      <c r="B8946" s="434">
        <v>46362</v>
      </c>
      <c r="C8946" s="434" t="s">
        <v>61</v>
      </c>
      <c r="D8946" s="434" t="s">
        <v>13</v>
      </c>
      <c r="I8946" s="434">
        <v>12</v>
      </c>
      <c r="J8946" s="434">
        <v>0</v>
      </c>
      <c r="K8946" s="434">
        <v>1970</v>
      </c>
    </row>
    <row r="8947" spans="1:11" hidden="1" x14ac:dyDescent="0.25">
      <c r="A8947" s="434">
        <v>257878900</v>
      </c>
      <c r="B8947" s="434">
        <v>338619</v>
      </c>
      <c r="C8947" s="434" t="s">
        <v>61</v>
      </c>
      <c r="D8947" s="434" t="s">
        <v>13</v>
      </c>
      <c r="I8947" s="434">
        <v>10</v>
      </c>
      <c r="J8947" s="434">
        <v>0</v>
      </c>
      <c r="K8947" s="434">
        <v>1970</v>
      </c>
    </row>
    <row r="8948" spans="1:11" hidden="1" x14ac:dyDescent="0.25">
      <c r="A8948" s="434">
        <v>257879000</v>
      </c>
      <c r="B8948" s="434">
        <v>423718</v>
      </c>
      <c r="C8948" s="434" t="s">
        <v>46</v>
      </c>
      <c r="D8948" s="434" t="s">
        <v>22</v>
      </c>
      <c r="E8948" s="434">
        <v>14</v>
      </c>
      <c r="F8948" s="434">
        <v>3861</v>
      </c>
      <c r="G8948" s="434">
        <v>3300</v>
      </c>
      <c r="H8948" s="434">
        <v>2152</v>
      </c>
      <c r="I8948" s="434">
        <v>71.900000000000006</v>
      </c>
      <c r="J8948" s="434">
        <v>0</v>
      </c>
      <c r="K8948" s="434">
        <v>2005</v>
      </c>
    </row>
    <row r="8949" spans="1:11" hidden="1" x14ac:dyDescent="0.25">
      <c r="A8949" s="434">
        <v>257879290</v>
      </c>
      <c r="B8949" s="434">
        <v>42226</v>
      </c>
      <c r="C8949" s="434" t="s">
        <v>61</v>
      </c>
      <c r="D8949" s="434" t="s">
        <v>13</v>
      </c>
      <c r="I8949" s="434">
        <v>10</v>
      </c>
      <c r="J8949" s="434">
        <v>0</v>
      </c>
      <c r="K8949" s="434">
        <v>1970</v>
      </c>
    </row>
    <row r="8950" spans="1:11" hidden="1" x14ac:dyDescent="0.25">
      <c r="A8950" s="434">
        <v>257879660</v>
      </c>
      <c r="B8950" s="434">
        <v>160882</v>
      </c>
      <c r="C8950" s="434" t="s">
        <v>61</v>
      </c>
      <c r="D8950" s="434" t="s">
        <v>13</v>
      </c>
      <c r="I8950" s="434">
        <v>11</v>
      </c>
      <c r="J8950" s="434">
        <v>0</v>
      </c>
      <c r="K8950" s="434">
        <v>1970</v>
      </c>
    </row>
    <row r="8951" spans="1:11" hidden="1" x14ac:dyDescent="0.25">
      <c r="A8951" s="434">
        <v>257880180</v>
      </c>
      <c r="B8951" s="434">
        <v>4200</v>
      </c>
      <c r="C8951" s="434" t="s">
        <v>61</v>
      </c>
      <c r="D8951" s="434" t="s">
        <v>13</v>
      </c>
      <c r="I8951" s="434">
        <v>11</v>
      </c>
      <c r="J8951" s="434">
        <v>0</v>
      </c>
      <c r="K8951" s="434">
        <v>1970</v>
      </c>
    </row>
    <row r="8952" spans="1:11" hidden="1" x14ac:dyDescent="0.25">
      <c r="A8952" s="434">
        <v>257880370</v>
      </c>
      <c r="B8952" s="434">
        <v>24186</v>
      </c>
      <c r="C8952" s="434" t="s">
        <v>61</v>
      </c>
      <c r="D8952" s="434" t="s">
        <v>13</v>
      </c>
      <c r="I8952" s="434">
        <v>16</v>
      </c>
      <c r="J8952" s="434">
        <v>0</v>
      </c>
      <c r="K8952" s="434">
        <v>1970</v>
      </c>
    </row>
    <row r="8953" spans="1:11" x14ac:dyDescent="0.25">
      <c r="A8953" s="434">
        <v>257880500</v>
      </c>
      <c r="B8953" s="434">
        <v>3002207</v>
      </c>
      <c r="C8953" s="434" t="s">
        <v>59</v>
      </c>
      <c r="D8953" s="434" t="s">
        <v>13</v>
      </c>
      <c r="I8953" s="434">
        <v>19</v>
      </c>
      <c r="J8953" s="434">
        <v>0</v>
      </c>
      <c r="K8953" s="434">
        <v>1970</v>
      </c>
    </row>
    <row r="8954" spans="1:11" hidden="1" x14ac:dyDescent="0.25">
      <c r="A8954" s="434">
        <v>257880810</v>
      </c>
      <c r="B8954" s="434">
        <v>18046</v>
      </c>
      <c r="C8954" s="434" t="s">
        <v>61</v>
      </c>
      <c r="D8954" s="434" t="s">
        <v>13</v>
      </c>
      <c r="I8954" s="434">
        <v>14</v>
      </c>
    </row>
    <row r="8955" spans="1:11" hidden="1" x14ac:dyDescent="0.25">
      <c r="A8955" s="434">
        <v>257880870</v>
      </c>
      <c r="B8955" s="434">
        <v>26666</v>
      </c>
      <c r="C8955" s="434" t="s">
        <v>61</v>
      </c>
      <c r="D8955" s="434" t="s">
        <v>13</v>
      </c>
      <c r="I8955" s="434">
        <v>13</v>
      </c>
      <c r="J8955" s="434">
        <v>0</v>
      </c>
      <c r="K8955" s="434">
        <v>1970</v>
      </c>
    </row>
    <row r="8956" spans="1:11" hidden="1" x14ac:dyDescent="0.25">
      <c r="A8956" s="434">
        <v>257880900</v>
      </c>
      <c r="B8956" s="434">
        <v>168501</v>
      </c>
      <c r="C8956" s="434" t="s">
        <v>56</v>
      </c>
      <c r="D8956" s="434" t="s">
        <v>13</v>
      </c>
      <c r="I8956" s="434">
        <v>9</v>
      </c>
    </row>
    <row r="8957" spans="1:11" hidden="1" x14ac:dyDescent="0.25">
      <c r="A8957" s="434">
        <v>257880990</v>
      </c>
      <c r="B8957" s="434">
        <v>14295</v>
      </c>
      <c r="C8957" s="434" t="s">
        <v>61</v>
      </c>
      <c r="D8957" s="434" t="s">
        <v>13</v>
      </c>
      <c r="I8957" s="434">
        <v>12</v>
      </c>
      <c r="J8957" s="434">
        <v>0</v>
      </c>
      <c r="K8957" s="434">
        <v>1970</v>
      </c>
    </row>
    <row r="8958" spans="1:11" hidden="1" x14ac:dyDescent="0.25">
      <c r="A8958" s="434">
        <v>257881000</v>
      </c>
      <c r="B8958" s="434">
        <v>21365</v>
      </c>
      <c r="C8958" s="434" t="s">
        <v>28</v>
      </c>
      <c r="D8958" s="434" t="s">
        <v>29</v>
      </c>
      <c r="E8958" s="434">
        <v>14.2</v>
      </c>
      <c r="F8958" s="434">
        <v>8050</v>
      </c>
      <c r="G8958" s="434">
        <v>63247</v>
      </c>
      <c r="H8958" s="434">
        <v>36311</v>
      </c>
      <c r="I8958" s="434">
        <v>199.90799999999999</v>
      </c>
      <c r="J8958" s="434">
        <v>0</v>
      </c>
      <c r="K8958" s="434">
        <v>2015</v>
      </c>
    </row>
    <row r="8959" spans="1:11" hidden="1" x14ac:dyDescent="0.25">
      <c r="A8959" s="434">
        <v>257881040</v>
      </c>
      <c r="B8959" s="434">
        <v>27048</v>
      </c>
      <c r="C8959" s="434" t="s">
        <v>61</v>
      </c>
      <c r="D8959" s="434" t="s">
        <v>13</v>
      </c>
      <c r="I8959" s="434">
        <v>11</v>
      </c>
    </row>
    <row r="8960" spans="1:11" hidden="1" x14ac:dyDescent="0.25">
      <c r="A8960" s="434">
        <v>257881380</v>
      </c>
      <c r="B8960" s="434">
        <v>286396</v>
      </c>
      <c r="C8960" s="434" t="s">
        <v>56</v>
      </c>
      <c r="D8960" s="434" t="s">
        <v>13</v>
      </c>
      <c r="I8960" s="434">
        <v>10</v>
      </c>
    </row>
    <row r="8961" spans="1:11" hidden="1" x14ac:dyDescent="0.25">
      <c r="A8961" s="434">
        <v>257881490</v>
      </c>
      <c r="B8961" s="434">
        <v>177771</v>
      </c>
      <c r="C8961" s="434" t="s">
        <v>61</v>
      </c>
      <c r="D8961" s="434" t="s">
        <v>13</v>
      </c>
      <c r="I8961" s="434">
        <v>12</v>
      </c>
      <c r="J8961" s="434">
        <v>0</v>
      </c>
      <c r="K8961" s="434">
        <v>1970</v>
      </c>
    </row>
    <row r="8962" spans="1:11" hidden="1" x14ac:dyDescent="0.25">
      <c r="A8962" s="434">
        <v>257881900</v>
      </c>
      <c r="B8962" s="434">
        <v>3284811</v>
      </c>
      <c r="C8962" s="434" t="s">
        <v>56</v>
      </c>
      <c r="D8962" s="434" t="s">
        <v>13</v>
      </c>
      <c r="I8962" s="434">
        <v>29</v>
      </c>
      <c r="J8962" s="434">
        <v>0</v>
      </c>
      <c r="K8962" s="434">
        <v>1970</v>
      </c>
    </row>
    <row r="8963" spans="1:11" hidden="1" x14ac:dyDescent="0.25">
      <c r="A8963" s="434">
        <v>257882000</v>
      </c>
      <c r="B8963" s="434">
        <v>2884493</v>
      </c>
      <c r="C8963" s="434" t="s">
        <v>31</v>
      </c>
      <c r="D8963" s="434" t="s">
        <v>17</v>
      </c>
      <c r="E8963" s="434">
        <v>10</v>
      </c>
      <c r="F8963" s="434">
        <v>441</v>
      </c>
      <c r="G8963" s="434">
        <v>1102</v>
      </c>
      <c r="H8963" s="434">
        <v>1149</v>
      </c>
      <c r="I8963" s="434">
        <v>63.02</v>
      </c>
      <c r="J8963" s="434">
        <v>0</v>
      </c>
      <c r="K8963" s="434">
        <v>1981</v>
      </c>
    </row>
    <row r="8964" spans="1:11" hidden="1" x14ac:dyDescent="0.25">
      <c r="A8964" s="434">
        <v>257882050</v>
      </c>
      <c r="B8964" s="434">
        <v>17929</v>
      </c>
      <c r="C8964" s="434" t="s">
        <v>61</v>
      </c>
      <c r="D8964" s="434" t="s">
        <v>13</v>
      </c>
      <c r="I8964" s="434">
        <v>10</v>
      </c>
    </row>
    <row r="8965" spans="1:11" hidden="1" x14ac:dyDescent="0.25">
      <c r="A8965" s="434">
        <v>257882510</v>
      </c>
      <c r="B8965" s="434">
        <v>32427</v>
      </c>
      <c r="C8965" s="434" t="s">
        <v>61</v>
      </c>
      <c r="D8965" s="434" t="s">
        <v>13</v>
      </c>
      <c r="I8965" s="434">
        <v>15</v>
      </c>
      <c r="J8965" s="434">
        <v>0</v>
      </c>
      <c r="K8965" s="434">
        <v>1970</v>
      </c>
    </row>
    <row r="8966" spans="1:11" hidden="1" x14ac:dyDescent="0.25">
      <c r="A8966" s="434">
        <v>257882790</v>
      </c>
      <c r="B8966" s="434">
        <v>984</v>
      </c>
      <c r="C8966" s="434" t="s">
        <v>61</v>
      </c>
      <c r="D8966" s="434" t="s">
        <v>13</v>
      </c>
      <c r="I8966" s="434">
        <v>7</v>
      </c>
    </row>
    <row r="8967" spans="1:11" hidden="1" x14ac:dyDescent="0.25">
      <c r="A8967" s="434">
        <v>257883000</v>
      </c>
      <c r="B8967" s="434">
        <v>46549</v>
      </c>
      <c r="C8967" s="434" t="s">
        <v>61</v>
      </c>
      <c r="D8967" s="434" t="s">
        <v>25</v>
      </c>
      <c r="E8967" s="434">
        <v>12</v>
      </c>
      <c r="F8967" s="434">
        <v>16765</v>
      </c>
      <c r="G8967" s="434">
        <v>9000</v>
      </c>
      <c r="H8967" s="434">
        <v>15008</v>
      </c>
      <c r="I8967" s="434">
        <v>142.6</v>
      </c>
      <c r="K8967" s="434">
        <v>2015</v>
      </c>
    </row>
    <row r="8968" spans="1:11" hidden="1" x14ac:dyDescent="0.25">
      <c r="A8968" s="434">
        <v>257883170</v>
      </c>
      <c r="B8968" s="434">
        <v>50808</v>
      </c>
      <c r="C8968" s="434" t="s">
        <v>61</v>
      </c>
      <c r="D8968" s="434" t="s">
        <v>13</v>
      </c>
      <c r="I8968" s="434">
        <v>10</v>
      </c>
      <c r="J8968" s="434">
        <v>0</v>
      </c>
      <c r="K8968" s="434">
        <v>1970</v>
      </c>
    </row>
    <row r="8969" spans="1:11" hidden="1" x14ac:dyDescent="0.25">
      <c r="A8969" s="434">
        <v>257883190</v>
      </c>
      <c r="B8969" s="434">
        <v>10890</v>
      </c>
      <c r="C8969" s="434" t="s">
        <v>61</v>
      </c>
      <c r="D8969" s="434" t="s">
        <v>13</v>
      </c>
      <c r="I8969" s="434">
        <v>15</v>
      </c>
      <c r="J8969" s="434">
        <v>0</v>
      </c>
      <c r="K8969" s="434">
        <v>1970</v>
      </c>
    </row>
    <row r="8970" spans="1:11" x14ac:dyDescent="0.25">
      <c r="A8970" s="434">
        <v>257883500</v>
      </c>
      <c r="B8970" s="434">
        <v>2321958</v>
      </c>
      <c r="C8970" s="434" t="s">
        <v>59</v>
      </c>
      <c r="D8970" s="434" t="s">
        <v>13</v>
      </c>
      <c r="I8970" s="434">
        <v>21</v>
      </c>
      <c r="J8970" s="434">
        <v>0</v>
      </c>
      <c r="K8970" s="434">
        <v>1970</v>
      </c>
    </row>
    <row r="8971" spans="1:11" hidden="1" x14ac:dyDescent="0.25">
      <c r="A8971" s="434">
        <v>257883900</v>
      </c>
      <c r="B8971" s="434">
        <v>1039288</v>
      </c>
      <c r="C8971" s="434" t="s">
        <v>54</v>
      </c>
      <c r="D8971" s="434" t="s">
        <v>13</v>
      </c>
      <c r="I8971" s="434">
        <v>15</v>
      </c>
    </row>
    <row r="8972" spans="1:11" hidden="1" x14ac:dyDescent="0.25">
      <c r="A8972" s="434">
        <v>257884000</v>
      </c>
      <c r="B8972" s="434">
        <v>718650</v>
      </c>
      <c r="C8972" s="434" t="s">
        <v>46</v>
      </c>
      <c r="D8972" s="434" t="s">
        <v>22</v>
      </c>
      <c r="E8972" s="434">
        <v>13</v>
      </c>
      <c r="F8972" s="434">
        <v>4010</v>
      </c>
      <c r="G8972" s="434">
        <v>3250</v>
      </c>
      <c r="H8972" s="434">
        <v>2532</v>
      </c>
      <c r="I8972" s="434">
        <v>73.599999999999994</v>
      </c>
      <c r="J8972" s="434">
        <v>0</v>
      </c>
      <c r="K8972" s="434">
        <v>1970</v>
      </c>
    </row>
    <row r="8973" spans="1:11" hidden="1" x14ac:dyDescent="0.25">
      <c r="A8973" s="434">
        <v>257884050</v>
      </c>
      <c r="B8973" s="434">
        <v>46386</v>
      </c>
      <c r="C8973" s="434" t="s">
        <v>61</v>
      </c>
      <c r="D8973" s="434" t="s">
        <v>13</v>
      </c>
      <c r="I8973" s="434">
        <v>11</v>
      </c>
      <c r="J8973" s="434">
        <v>0</v>
      </c>
      <c r="K8973" s="434">
        <v>1970</v>
      </c>
    </row>
    <row r="8974" spans="1:11" hidden="1" x14ac:dyDescent="0.25">
      <c r="A8974" s="434">
        <v>257884500</v>
      </c>
      <c r="B8974" s="434">
        <v>1483158</v>
      </c>
      <c r="C8974" s="434" t="s">
        <v>31</v>
      </c>
      <c r="D8974" s="434" t="s">
        <v>13</v>
      </c>
      <c r="I8974" s="434">
        <v>22</v>
      </c>
      <c r="J8974" s="434">
        <v>0</v>
      </c>
      <c r="K8974" s="434">
        <v>1970</v>
      </c>
    </row>
    <row r="8975" spans="1:11" hidden="1" x14ac:dyDescent="0.25">
      <c r="A8975" s="434">
        <v>257884590</v>
      </c>
      <c r="B8975" s="434">
        <v>9221</v>
      </c>
      <c r="C8975" s="434" t="s">
        <v>61</v>
      </c>
      <c r="D8975" s="434" t="s">
        <v>13</v>
      </c>
      <c r="I8975" s="434">
        <v>12</v>
      </c>
    </row>
    <row r="8976" spans="1:11" hidden="1" x14ac:dyDescent="0.25">
      <c r="A8976" s="434">
        <v>257884600</v>
      </c>
      <c r="B8976" s="434">
        <v>71406</v>
      </c>
      <c r="C8976" s="434" t="s">
        <v>61</v>
      </c>
      <c r="D8976" s="434" t="s">
        <v>13</v>
      </c>
      <c r="I8976" s="434">
        <v>10</v>
      </c>
    </row>
    <row r="8977" spans="1:11" hidden="1" x14ac:dyDescent="0.25">
      <c r="A8977" s="434">
        <v>257884700</v>
      </c>
      <c r="B8977" s="434">
        <v>2961</v>
      </c>
      <c r="C8977" s="434" t="s">
        <v>61</v>
      </c>
      <c r="D8977" s="434" t="s">
        <v>13</v>
      </c>
      <c r="I8977" s="434">
        <v>10</v>
      </c>
      <c r="J8977" s="434">
        <v>0</v>
      </c>
      <c r="K8977" s="434">
        <v>1970</v>
      </c>
    </row>
    <row r="8978" spans="1:11" hidden="1" x14ac:dyDescent="0.25">
      <c r="A8978" s="434">
        <v>257884910</v>
      </c>
      <c r="B8978" s="434">
        <v>14482</v>
      </c>
      <c r="C8978" s="434" t="s">
        <v>61</v>
      </c>
      <c r="D8978" s="434" t="s">
        <v>13</v>
      </c>
      <c r="I8978" s="434">
        <v>13</v>
      </c>
      <c r="J8978" s="434">
        <v>0</v>
      </c>
      <c r="K8978" s="434">
        <v>1970</v>
      </c>
    </row>
    <row r="8979" spans="1:11" hidden="1" x14ac:dyDescent="0.25">
      <c r="A8979" s="434">
        <v>257885000</v>
      </c>
      <c r="B8979" s="434">
        <v>8071</v>
      </c>
      <c r="C8979" s="434" t="s">
        <v>16</v>
      </c>
      <c r="D8979" s="434" t="s">
        <v>33</v>
      </c>
      <c r="E8979" s="434">
        <v>15</v>
      </c>
      <c r="F8979" s="434">
        <v>11620</v>
      </c>
      <c r="G8979" s="434">
        <v>74500</v>
      </c>
      <c r="H8979" s="434">
        <v>42420</v>
      </c>
      <c r="I8979" s="434">
        <v>228</v>
      </c>
      <c r="J8979" s="434">
        <v>80452</v>
      </c>
      <c r="K8979" s="434">
        <v>2013</v>
      </c>
    </row>
    <row r="8980" spans="1:11" hidden="1" x14ac:dyDescent="0.25">
      <c r="A8980" s="434">
        <v>257885290</v>
      </c>
      <c r="B8980" s="434">
        <v>11412</v>
      </c>
      <c r="C8980" s="434" t="s">
        <v>61</v>
      </c>
      <c r="D8980" s="434" t="s">
        <v>13</v>
      </c>
      <c r="I8980" s="434">
        <v>14</v>
      </c>
      <c r="J8980" s="434">
        <v>0</v>
      </c>
      <c r="K8980" s="434">
        <v>1970</v>
      </c>
    </row>
    <row r="8981" spans="1:11" hidden="1" x14ac:dyDescent="0.25">
      <c r="A8981" s="434">
        <v>257885580</v>
      </c>
      <c r="B8981" s="434">
        <v>75132</v>
      </c>
      <c r="C8981" s="434" t="s">
        <v>61</v>
      </c>
      <c r="D8981" s="434" t="s">
        <v>13</v>
      </c>
      <c r="I8981" s="434">
        <v>10</v>
      </c>
      <c r="J8981" s="434">
        <v>0</v>
      </c>
      <c r="K8981" s="434">
        <v>1970</v>
      </c>
    </row>
    <row r="8982" spans="1:11" hidden="1" x14ac:dyDescent="0.25">
      <c r="A8982" s="434">
        <v>257885880</v>
      </c>
      <c r="B8982" s="434">
        <v>15479</v>
      </c>
      <c r="C8982" s="434" t="s">
        <v>61</v>
      </c>
      <c r="D8982" s="434" t="s">
        <v>13</v>
      </c>
      <c r="I8982" s="434">
        <v>14</v>
      </c>
    </row>
    <row r="8983" spans="1:11" hidden="1" x14ac:dyDescent="0.25">
      <c r="A8983" s="434">
        <v>257886210</v>
      </c>
      <c r="B8983" s="434">
        <v>17966</v>
      </c>
      <c r="C8983" s="434" t="s">
        <v>61</v>
      </c>
      <c r="D8983" s="434" t="s">
        <v>13</v>
      </c>
      <c r="I8983" s="434">
        <v>10</v>
      </c>
    </row>
    <row r="8984" spans="1:11" x14ac:dyDescent="0.25">
      <c r="A8984" s="434">
        <v>257886500</v>
      </c>
      <c r="B8984" s="434">
        <v>2754163</v>
      </c>
      <c r="C8984" s="434" t="s">
        <v>59</v>
      </c>
      <c r="D8984" s="434" t="s">
        <v>13</v>
      </c>
      <c r="E8984" s="434">
        <v>0</v>
      </c>
      <c r="F8984" s="434">
        <v>416</v>
      </c>
      <c r="G8984" s="434">
        <v>0</v>
      </c>
      <c r="H8984" s="434">
        <v>130</v>
      </c>
      <c r="I8984" s="434">
        <v>25.13</v>
      </c>
      <c r="J8984" s="434">
        <v>0</v>
      </c>
      <c r="K8984" s="434">
        <v>1970</v>
      </c>
    </row>
    <row r="8985" spans="1:11" hidden="1" x14ac:dyDescent="0.25">
      <c r="A8985" s="434">
        <v>257886690</v>
      </c>
      <c r="B8985" s="434">
        <v>458313</v>
      </c>
      <c r="C8985" s="434" t="s">
        <v>61</v>
      </c>
      <c r="D8985" s="434" t="s">
        <v>13</v>
      </c>
      <c r="I8985" s="434">
        <v>12</v>
      </c>
      <c r="J8985" s="434">
        <v>0</v>
      </c>
      <c r="K8985" s="434">
        <v>1970</v>
      </c>
    </row>
    <row r="8986" spans="1:11" hidden="1" x14ac:dyDescent="0.25">
      <c r="A8986" s="434">
        <v>257887000</v>
      </c>
      <c r="B8986" s="434">
        <v>231951</v>
      </c>
      <c r="C8986" s="434" t="s">
        <v>61</v>
      </c>
      <c r="D8986" s="434" t="s">
        <v>13</v>
      </c>
      <c r="I8986" s="434">
        <v>20</v>
      </c>
      <c r="J8986" s="434">
        <v>0</v>
      </c>
      <c r="K8986" s="434">
        <v>1970</v>
      </c>
    </row>
    <row r="8987" spans="1:11" hidden="1" x14ac:dyDescent="0.25">
      <c r="A8987" s="434">
        <v>257887080</v>
      </c>
      <c r="B8987" s="434">
        <v>47061</v>
      </c>
      <c r="C8987" s="434" t="s">
        <v>61</v>
      </c>
      <c r="D8987" s="434" t="s">
        <v>13</v>
      </c>
      <c r="I8987" s="434">
        <v>15</v>
      </c>
      <c r="J8987" s="434">
        <v>0</v>
      </c>
      <c r="K8987" s="434">
        <v>1970</v>
      </c>
    </row>
    <row r="8988" spans="1:11" hidden="1" x14ac:dyDescent="0.25">
      <c r="A8988" s="434">
        <v>257887170</v>
      </c>
      <c r="B8988" s="434">
        <v>34148</v>
      </c>
      <c r="C8988" s="434" t="s">
        <v>61</v>
      </c>
      <c r="D8988" s="434" t="s">
        <v>13</v>
      </c>
      <c r="I8988" s="434">
        <v>12</v>
      </c>
      <c r="J8988" s="434">
        <v>0</v>
      </c>
      <c r="K8988" s="434">
        <v>1970</v>
      </c>
    </row>
    <row r="8989" spans="1:11" x14ac:dyDescent="0.25">
      <c r="A8989" s="434">
        <v>257887600</v>
      </c>
      <c r="B8989" s="434">
        <v>345732</v>
      </c>
      <c r="C8989" s="434" t="s">
        <v>59</v>
      </c>
      <c r="D8989" s="434" t="s">
        <v>17</v>
      </c>
      <c r="E8989" s="434">
        <v>0</v>
      </c>
      <c r="F8989" s="434">
        <v>2722</v>
      </c>
      <c r="G8989" s="434">
        <v>788</v>
      </c>
      <c r="H8989" s="434">
        <v>1792</v>
      </c>
      <c r="I8989" s="434">
        <v>55.22</v>
      </c>
      <c r="J8989" s="434">
        <v>0</v>
      </c>
      <c r="K8989" s="434">
        <v>1970</v>
      </c>
    </row>
    <row r="8990" spans="1:11" hidden="1" x14ac:dyDescent="0.25">
      <c r="A8990" s="434">
        <v>257887630</v>
      </c>
      <c r="B8990" s="434">
        <v>5003</v>
      </c>
      <c r="C8990" s="434" t="s">
        <v>61</v>
      </c>
      <c r="D8990" s="434" t="s">
        <v>13</v>
      </c>
      <c r="I8990" s="434">
        <v>12</v>
      </c>
    </row>
    <row r="8991" spans="1:11" hidden="1" x14ac:dyDescent="0.25">
      <c r="A8991" s="434">
        <v>257887880</v>
      </c>
      <c r="B8991" s="434">
        <v>38026</v>
      </c>
      <c r="C8991" s="434" t="s">
        <v>61</v>
      </c>
      <c r="D8991" s="434" t="s">
        <v>13</v>
      </c>
      <c r="I8991" s="434">
        <v>12</v>
      </c>
    </row>
    <row r="8992" spans="1:11" hidden="1" x14ac:dyDescent="0.25">
      <c r="A8992" s="434">
        <v>257887890</v>
      </c>
      <c r="B8992" s="434">
        <v>66009</v>
      </c>
      <c r="C8992" s="434" t="s">
        <v>61</v>
      </c>
      <c r="D8992" s="434" t="s">
        <v>13</v>
      </c>
      <c r="I8992" s="434">
        <v>12</v>
      </c>
      <c r="J8992" s="434">
        <v>0</v>
      </c>
      <c r="K8992" s="434">
        <v>1970</v>
      </c>
    </row>
    <row r="8993" spans="1:11" x14ac:dyDescent="0.25">
      <c r="A8993" s="434">
        <v>257888000</v>
      </c>
      <c r="B8993" s="434">
        <v>1929874</v>
      </c>
      <c r="C8993" s="434" t="s">
        <v>59</v>
      </c>
      <c r="D8993" s="434" t="s">
        <v>17</v>
      </c>
      <c r="E8993" s="434">
        <v>16</v>
      </c>
      <c r="F8993" s="434">
        <v>2601</v>
      </c>
      <c r="G8993" s="434">
        <v>1700</v>
      </c>
      <c r="H8993" s="434">
        <v>1401</v>
      </c>
      <c r="I8993" s="434">
        <v>62.6</v>
      </c>
      <c r="J8993" s="434">
        <v>0</v>
      </c>
      <c r="K8993" s="434">
        <v>1970</v>
      </c>
    </row>
    <row r="8994" spans="1:11" hidden="1" x14ac:dyDescent="0.25">
      <c r="A8994" s="434">
        <v>257888080</v>
      </c>
      <c r="B8994" s="434">
        <v>9574</v>
      </c>
      <c r="C8994" s="434" t="s">
        <v>61</v>
      </c>
      <c r="D8994" s="434" t="s">
        <v>13</v>
      </c>
      <c r="I8994" s="434">
        <v>9</v>
      </c>
      <c r="J8994" s="434">
        <v>0</v>
      </c>
      <c r="K8994" s="434">
        <v>1970</v>
      </c>
    </row>
    <row r="8995" spans="1:11" hidden="1" x14ac:dyDescent="0.25">
      <c r="A8995" s="434">
        <v>257888290</v>
      </c>
      <c r="B8995" s="434">
        <v>37409</v>
      </c>
      <c r="C8995" s="434" t="s">
        <v>61</v>
      </c>
      <c r="D8995" s="434" t="s">
        <v>13</v>
      </c>
      <c r="I8995" s="434">
        <v>12</v>
      </c>
      <c r="J8995" s="434">
        <v>0</v>
      </c>
      <c r="K8995" s="434">
        <v>1970</v>
      </c>
    </row>
    <row r="8996" spans="1:11" hidden="1" x14ac:dyDescent="0.25">
      <c r="A8996" s="434">
        <v>257888480</v>
      </c>
      <c r="B8996" s="434">
        <v>89769</v>
      </c>
      <c r="C8996" s="434" t="s">
        <v>61</v>
      </c>
      <c r="D8996" s="434" t="s">
        <v>13</v>
      </c>
      <c r="I8996" s="434">
        <v>14</v>
      </c>
      <c r="J8996" s="434">
        <v>0</v>
      </c>
      <c r="K8996" s="434">
        <v>1970</v>
      </c>
    </row>
    <row r="8997" spans="1:11" x14ac:dyDescent="0.25">
      <c r="A8997" s="434">
        <v>257888500</v>
      </c>
      <c r="B8997" s="434">
        <v>3017265</v>
      </c>
      <c r="C8997" s="434" t="s">
        <v>59</v>
      </c>
      <c r="D8997" s="434" t="s">
        <v>13</v>
      </c>
      <c r="I8997" s="434">
        <v>28</v>
      </c>
    </row>
    <row r="8998" spans="1:11" hidden="1" x14ac:dyDescent="0.25">
      <c r="A8998" s="434">
        <v>257888630</v>
      </c>
      <c r="B8998" s="434">
        <v>88207</v>
      </c>
      <c r="C8998" s="434" t="s">
        <v>61</v>
      </c>
      <c r="D8998" s="434" t="s">
        <v>13</v>
      </c>
      <c r="I8998" s="434">
        <v>8</v>
      </c>
    </row>
    <row r="8999" spans="1:11" x14ac:dyDescent="0.25">
      <c r="A8999" s="434">
        <v>257888700</v>
      </c>
      <c r="B8999" s="434">
        <v>174737</v>
      </c>
      <c r="C8999" s="434" t="s">
        <v>59</v>
      </c>
      <c r="D8999" s="434" t="s">
        <v>13</v>
      </c>
      <c r="I8999" s="434">
        <v>8</v>
      </c>
      <c r="J8999" s="434">
        <v>0</v>
      </c>
      <c r="K8999" s="434">
        <v>1970</v>
      </c>
    </row>
    <row r="9000" spans="1:11" hidden="1" x14ac:dyDescent="0.25">
      <c r="A9000" s="434">
        <v>257889250</v>
      </c>
      <c r="B9000" s="434">
        <v>129553</v>
      </c>
      <c r="C9000" s="434" t="s">
        <v>61</v>
      </c>
      <c r="D9000" s="434" t="s">
        <v>13</v>
      </c>
      <c r="I9000" s="434">
        <v>12</v>
      </c>
      <c r="J9000" s="434">
        <v>0</v>
      </c>
      <c r="K9000" s="434">
        <v>1970</v>
      </c>
    </row>
    <row r="9001" spans="1:11" hidden="1" x14ac:dyDescent="0.25">
      <c r="A9001" s="434">
        <v>257889350</v>
      </c>
      <c r="B9001" s="434">
        <v>93133</v>
      </c>
      <c r="C9001" s="434" t="s">
        <v>61</v>
      </c>
      <c r="D9001" s="434" t="s">
        <v>13</v>
      </c>
      <c r="I9001" s="434">
        <v>11</v>
      </c>
      <c r="J9001" s="434">
        <v>0</v>
      </c>
      <c r="K9001" s="434">
        <v>1970</v>
      </c>
    </row>
    <row r="9002" spans="1:11" hidden="1" x14ac:dyDescent="0.25">
      <c r="A9002" s="434">
        <v>257889500</v>
      </c>
      <c r="B9002" s="434">
        <v>598464</v>
      </c>
      <c r="C9002" s="434" t="s">
        <v>56</v>
      </c>
      <c r="D9002" s="434" t="s">
        <v>13</v>
      </c>
      <c r="I9002" s="434">
        <v>14</v>
      </c>
      <c r="J9002" s="434">
        <v>0</v>
      </c>
      <c r="K9002" s="434">
        <v>1970</v>
      </c>
    </row>
    <row r="9003" spans="1:11" hidden="1" x14ac:dyDescent="0.25">
      <c r="A9003" s="434">
        <v>257889670</v>
      </c>
      <c r="B9003" s="434">
        <v>40814</v>
      </c>
      <c r="C9003" s="434" t="s">
        <v>61</v>
      </c>
      <c r="D9003" s="434" t="s">
        <v>13</v>
      </c>
      <c r="I9003" s="434">
        <v>10</v>
      </c>
    </row>
    <row r="9004" spans="1:11" hidden="1" x14ac:dyDescent="0.25">
      <c r="A9004" s="434">
        <v>257889690</v>
      </c>
      <c r="B9004" s="434">
        <v>38653</v>
      </c>
      <c r="C9004" s="434" t="s">
        <v>61</v>
      </c>
      <c r="D9004" s="434" t="s">
        <v>13</v>
      </c>
      <c r="I9004" s="434">
        <v>12</v>
      </c>
    </row>
    <row r="9005" spans="1:11" hidden="1" x14ac:dyDescent="0.25">
      <c r="A9005" s="434">
        <v>257890360</v>
      </c>
      <c r="B9005" s="434">
        <v>102704</v>
      </c>
      <c r="C9005" s="434" t="s">
        <v>61</v>
      </c>
      <c r="D9005" s="434" t="s">
        <v>13</v>
      </c>
      <c r="I9005" s="434">
        <v>15</v>
      </c>
    </row>
    <row r="9006" spans="1:11" hidden="1" x14ac:dyDescent="0.25">
      <c r="A9006" s="434">
        <v>257890370</v>
      </c>
      <c r="B9006" s="434">
        <v>930</v>
      </c>
      <c r="C9006" s="434" t="s">
        <v>61</v>
      </c>
      <c r="D9006" s="434" t="s">
        <v>13</v>
      </c>
      <c r="I9006" s="434">
        <v>11</v>
      </c>
      <c r="J9006" s="434">
        <v>0</v>
      </c>
      <c r="K9006" s="434">
        <v>1970</v>
      </c>
    </row>
    <row r="9007" spans="1:11" hidden="1" x14ac:dyDescent="0.25">
      <c r="A9007" s="434">
        <v>257890500</v>
      </c>
      <c r="B9007" s="434">
        <v>1914100</v>
      </c>
      <c r="C9007" s="434" t="s">
        <v>31</v>
      </c>
      <c r="D9007" s="434" t="s">
        <v>13</v>
      </c>
      <c r="I9007" s="434">
        <v>14</v>
      </c>
    </row>
    <row r="9008" spans="1:11" hidden="1" x14ac:dyDescent="0.25">
      <c r="A9008" s="434">
        <v>257890510</v>
      </c>
      <c r="B9008" s="434">
        <v>10746</v>
      </c>
      <c r="C9008" s="434" t="s">
        <v>61</v>
      </c>
      <c r="D9008" s="434" t="s">
        <v>13</v>
      </c>
      <c r="I9008" s="434">
        <v>15</v>
      </c>
      <c r="J9008" s="434">
        <v>0</v>
      </c>
      <c r="K9008" s="434">
        <v>1970</v>
      </c>
    </row>
    <row r="9009" spans="1:11" hidden="1" x14ac:dyDescent="0.25">
      <c r="A9009" s="434">
        <v>257890570</v>
      </c>
      <c r="B9009" s="434">
        <v>2158</v>
      </c>
      <c r="C9009" s="434" t="s">
        <v>61</v>
      </c>
      <c r="D9009" s="434" t="s">
        <v>13</v>
      </c>
      <c r="I9009" s="434">
        <v>12</v>
      </c>
      <c r="J9009" s="434">
        <v>0</v>
      </c>
      <c r="K9009" s="434">
        <v>1970</v>
      </c>
    </row>
    <row r="9010" spans="1:11" hidden="1" x14ac:dyDescent="0.25">
      <c r="A9010" s="434">
        <v>257890580</v>
      </c>
      <c r="B9010" s="434">
        <v>76860</v>
      </c>
      <c r="C9010" s="434" t="s">
        <v>61</v>
      </c>
      <c r="D9010" s="434" t="s">
        <v>13</v>
      </c>
      <c r="I9010" s="434">
        <v>12</v>
      </c>
      <c r="J9010" s="434">
        <v>0</v>
      </c>
      <c r="K9010" s="434">
        <v>1970</v>
      </c>
    </row>
    <row r="9011" spans="1:11" hidden="1" x14ac:dyDescent="0.25">
      <c r="A9011" s="434">
        <v>257891000</v>
      </c>
      <c r="B9011" s="434">
        <v>33544</v>
      </c>
      <c r="C9011" s="434" t="s">
        <v>28</v>
      </c>
      <c r="D9011" s="434" t="s">
        <v>29</v>
      </c>
      <c r="E9011" s="434">
        <v>43510</v>
      </c>
      <c r="F9011" s="434">
        <v>8050</v>
      </c>
      <c r="G9011" s="434">
        <v>63800</v>
      </c>
      <c r="H9011" s="434">
        <v>36311</v>
      </c>
      <c r="I9011" s="434">
        <v>199.90799999999999</v>
      </c>
      <c r="J9011" s="434">
        <v>0</v>
      </c>
      <c r="K9011" s="434">
        <v>2015</v>
      </c>
    </row>
    <row r="9012" spans="1:11" hidden="1" x14ac:dyDescent="0.25">
      <c r="A9012" s="434">
        <v>257891090</v>
      </c>
      <c r="B9012" s="434">
        <v>68585</v>
      </c>
      <c r="C9012" s="434" t="s">
        <v>61</v>
      </c>
      <c r="D9012" s="434" t="s">
        <v>13</v>
      </c>
      <c r="I9012" s="434">
        <v>6</v>
      </c>
      <c r="J9012" s="434">
        <v>0</v>
      </c>
      <c r="K9012" s="434">
        <v>1970</v>
      </c>
    </row>
    <row r="9013" spans="1:11" hidden="1" x14ac:dyDescent="0.25">
      <c r="A9013" s="434">
        <v>257891190</v>
      </c>
      <c r="B9013" s="434">
        <v>36737</v>
      </c>
      <c r="C9013" s="434" t="s">
        <v>61</v>
      </c>
      <c r="D9013" s="434" t="s">
        <v>13</v>
      </c>
      <c r="I9013" s="434">
        <v>11</v>
      </c>
      <c r="J9013" s="434">
        <v>0</v>
      </c>
      <c r="K9013" s="434">
        <v>1970</v>
      </c>
    </row>
    <row r="9014" spans="1:11" hidden="1" x14ac:dyDescent="0.25">
      <c r="A9014" s="434">
        <v>257891500</v>
      </c>
      <c r="B9014" s="434">
        <v>33322</v>
      </c>
      <c r="C9014" s="434" t="s">
        <v>39</v>
      </c>
      <c r="D9014" s="434" t="s">
        <v>13</v>
      </c>
      <c r="I9014" s="434">
        <v>12</v>
      </c>
      <c r="J9014" s="434">
        <v>0</v>
      </c>
      <c r="K9014" s="434">
        <v>1970</v>
      </c>
    </row>
    <row r="9015" spans="1:11" hidden="1" x14ac:dyDescent="0.25">
      <c r="A9015" s="434">
        <v>257891600</v>
      </c>
      <c r="B9015" s="434">
        <v>1951223</v>
      </c>
      <c r="C9015" s="434" t="s">
        <v>31</v>
      </c>
      <c r="D9015" s="434" t="s">
        <v>17</v>
      </c>
      <c r="E9015" s="434">
        <v>0</v>
      </c>
      <c r="F9015" s="434">
        <v>0</v>
      </c>
      <c r="G9015" s="434">
        <v>300</v>
      </c>
      <c r="H9015" s="434">
        <v>497</v>
      </c>
      <c r="I9015" s="434">
        <v>34.11</v>
      </c>
      <c r="J9015" s="434">
        <v>0</v>
      </c>
      <c r="K9015" s="434">
        <v>1970</v>
      </c>
    </row>
    <row r="9016" spans="1:11" hidden="1" x14ac:dyDescent="0.25">
      <c r="A9016" s="434">
        <v>257892380</v>
      </c>
      <c r="B9016" s="434">
        <v>34834</v>
      </c>
      <c r="C9016" s="434" t="s">
        <v>61</v>
      </c>
      <c r="D9016" s="434" t="s">
        <v>13</v>
      </c>
      <c r="I9016" s="434">
        <v>12</v>
      </c>
      <c r="J9016" s="434">
        <v>0</v>
      </c>
      <c r="K9016" s="434">
        <v>1970</v>
      </c>
    </row>
    <row r="9017" spans="1:11" hidden="1" x14ac:dyDescent="0.25">
      <c r="A9017" s="434">
        <v>257892500</v>
      </c>
      <c r="B9017" s="434">
        <v>1846137</v>
      </c>
      <c r="C9017" s="434" t="s">
        <v>56</v>
      </c>
      <c r="D9017" s="434" t="s">
        <v>13</v>
      </c>
      <c r="I9017" s="434">
        <v>15</v>
      </c>
      <c r="J9017" s="434">
        <v>0</v>
      </c>
      <c r="K9017" s="434">
        <v>1970</v>
      </c>
    </row>
    <row r="9018" spans="1:11" hidden="1" x14ac:dyDescent="0.25">
      <c r="A9018" s="434">
        <v>257892700</v>
      </c>
      <c r="B9018" s="434">
        <v>662928</v>
      </c>
      <c r="C9018" s="434" t="s">
        <v>56</v>
      </c>
      <c r="D9018" s="434" t="s">
        <v>13</v>
      </c>
      <c r="I9018" s="434">
        <v>13</v>
      </c>
    </row>
    <row r="9019" spans="1:11" hidden="1" x14ac:dyDescent="0.25">
      <c r="A9019" s="434">
        <v>257892770</v>
      </c>
      <c r="B9019" s="434">
        <v>23829</v>
      </c>
      <c r="C9019" s="434" t="s">
        <v>61</v>
      </c>
      <c r="D9019" s="434" t="s">
        <v>13</v>
      </c>
      <c r="I9019" s="434">
        <v>10</v>
      </c>
      <c r="J9019" s="434">
        <v>0</v>
      </c>
      <c r="K9019" s="434">
        <v>1970</v>
      </c>
    </row>
    <row r="9020" spans="1:11" hidden="1" x14ac:dyDescent="0.25">
      <c r="A9020" s="434">
        <v>257893090</v>
      </c>
      <c r="B9020" s="434">
        <v>347166</v>
      </c>
      <c r="C9020" s="434" t="s">
        <v>61</v>
      </c>
      <c r="D9020" s="434" t="s">
        <v>13</v>
      </c>
      <c r="I9020" s="434">
        <v>14</v>
      </c>
      <c r="J9020" s="434">
        <v>0</v>
      </c>
      <c r="K9020" s="434">
        <v>1970</v>
      </c>
    </row>
    <row r="9021" spans="1:11" hidden="1" x14ac:dyDescent="0.25">
      <c r="A9021" s="434">
        <v>257893680</v>
      </c>
      <c r="B9021" s="434">
        <v>25306</v>
      </c>
      <c r="C9021" s="434" t="s">
        <v>61</v>
      </c>
      <c r="D9021" s="434" t="s">
        <v>13</v>
      </c>
      <c r="I9021" s="434">
        <v>10</v>
      </c>
      <c r="J9021" s="434">
        <v>0</v>
      </c>
      <c r="K9021" s="434">
        <v>1970</v>
      </c>
    </row>
    <row r="9022" spans="1:11" hidden="1" x14ac:dyDescent="0.25">
      <c r="A9022" s="434">
        <v>257893700</v>
      </c>
      <c r="B9022" s="434">
        <v>1718567</v>
      </c>
      <c r="C9022" s="434" t="s">
        <v>56</v>
      </c>
      <c r="D9022" s="434" t="s">
        <v>13</v>
      </c>
      <c r="F9022" s="434">
        <v>588</v>
      </c>
      <c r="H9022" s="434">
        <v>277</v>
      </c>
      <c r="I9022" s="434">
        <v>24</v>
      </c>
      <c r="K9022" s="434">
        <v>2016</v>
      </c>
    </row>
    <row r="9023" spans="1:11" hidden="1" x14ac:dyDescent="0.25">
      <c r="A9023" s="434">
        <v>257893800</v>
      </c>
      <c r="B9023" s="434">
        <v>2071212</v>
      </c>
      <c r="C9023" s="434" t="s">
        <v>56</v>
      </c>
      <c r="D9023" s="434" t="s">
        <v>13</v>
      </c>
      <c r="I9023" s="434">
        <v>18</v>
      </c>
    </row>
    <row r="9024" spans="1:11" hidden="1" x14ac:dyDescent="0.25">
      <c r="A9024" s="434">
        <v>257894150</v>
      </c>
      <c r="B9024" s="434">
        <v>9477</v>
      </c>
      <c r="C9024" s="434" t="s">
        <v>61</v>
      </c>
      <c r="D9024" s="434" t="s">
        <v>13</v>
      </c>
      <c r="I9024" s="434">
        <v>13</v>
      </c>
    </row>
    <row r="9025" spans="1:11" hidden="1" x14ac:dyDescent="0.25">
      <c r="A9025" s="434">
        <v>257894690</v>
      </c>
      <c r="B9025" s="434">
        <v>1722</v>
      </c>
      <c r="C9025" s="434" t="s">
        <v>61</v>
      </c>
      <c r="D9025" s="434" t="s">
        <v>13</v>
      </c>
      <c r="I9025" s="434">
        <v>14</v>
      </c>
      <c r="J9025" s="434">
        <v>0</v>
      </c>
      <c r="K9025" s="434">
        <v>1970</v>
      </c>
    </row>
    <row r="9026" spans="1:11" hidden="1" x14ac:dyDescent="0.25">
      <c r="A9026" s="434">
        <v>257894700</v>
      </c>
      <c r="B9026" s="434">
        <v>382739</v>
      </c>
      <c r="C9026" s="434" t="s">
        <v>31</v>
      </c>
      <c r="D9026" s="434" t="s">
        <v>13</v>
      </c>
      <c r="I9026" s="434">
        <v>15</v>
      </c>
      <c r="J9026" s="434">
        <v>0</v>
      </c>
      <c r="K9026" s="434">
        <v>1970</v>
      </c>
    </row>
    <row r="9027" spans="1:11" hidden="1" x14ac:dyDescent="0.25">
      <c r="A9027" s="434">
        <v>257894890</v>
      </c>
      <c r="B9027" s="434">
        <v>37926</v>
      </c>
      <c r="C9027" s="434" t="s">
        <v>61</v>
      </c>
      <c r="D9027" s="434" t="s">
        <v>13</v>
      </c>
      <c r="I9027" s="434">
        <v>14</v>
      </c>
      <c r="J9027" s="434">
        <v>0</v>
      </c>
      <c r="K9027" s="434">
        <v>1970</v>
      </c>
    </row>
    <row r="9028" spans="1:11" hidden="1" x14ac:dyDescent="0.25">
      <c r="A9028" s="434">
        <v>257895000</v>
      </c>
      <c r="B9028" s="434">
        <v>144290</v>
      </c>
      <c r="C9028" s="434" t="s">
        <v>16</v>
      </c>
      <c r="D9028" s="434" t="s">
        <v>36</v>
      </c>
      <c r="F9028" s="434">
        <v>19920</v>
      </c>
      <c r="G9028" s="434">
        <v>123166</v>
      </c>
      <c r="H9028" s="434">
        <v>80850</v>
      </c>
      <c r="I9028" s="434">
        <v>275.7</v>
      </c>
      <c r="K9028" s="434">
        <v>2013</v>
      </c>
    </row>
    <row r="9029" spans="1:11" x14ac:dyDescent="0.25">
      <c r="A9029" s="434">
        <v>257895500</v>
      </c>
      <c r="B9029" s="434">
        <v>1379469</v>
      </c>
      <c r="C9029" s="434" t="s">
        <v>59</v>
      </c>
      <c r="D9029" s="434" t="s">
        <v>13</v>
      </c>
      <c r="E9029" s="434">
        <v>0</v>
      </c>
      <c r="F9029" s="434">
        <v>294</v>
      </c>
      <c r="G9029" s="434">
        <v>0</v>
      </c>
      <c r="H9029" s="434">
        <v>212</v>
      </c>
      <c r="I9029" s="434">
        <v>27</v>
      </c>
      <c r="J9029" s="434">
        <v>0</v>
      </c>
      <c r="K9029" s="434">
        <v>1970</v>
      </c>
    </row>
    <row r="9030" spans="1:11" hidden="1" x14ac:dyDescent="0.25">
      <c r="A9030" s="434">
        <v>257895800</v>
      </c>
      <c r="B9030" s="434">
        <v>10945</v>
      </c>
      <c r="C9030" s="434" t="s">
        <v>61</v>
      </c>
      <c r="D9030" s="434" t="s">
        <v>13</v>
      </c>
      <c r="I9030" s="434">
        <v>12</v>
      </c>
      <c r="J9030" s="434">
        <v>0</v>
      </c>
      <c r="K9030" s="434">
        <v>1970</v>
      </c>
    </row>
    <row r="9031" spans="1:11" hidden="1" x14ac:dyDescent="0.25">
      <c r="A9031" s="434">
        <v>257895900</v>
      </c>
      <c r="B9031" s="434">
        <v>2358474</v>
      </c>
      <c r="C9031" s="434" t="s">
        <v>56</v>
      </c>
      <c r="D9031" s="434" t="s">
        <v>13</v>
      </c>
      <c r="I9031" s="434">
        <v>13</v>
      </c>
      <c r="J9031" s="434">
        <v>0</v>
      </c>
      <c r="K9031" s="434">
        <v>1970</v>
      </c>
    </row>
    <row r="9032" spans="1:11" hidden="1" x14ac:dyDescent="0.25">
      <c r="A9032" s="434">
        <v>257896000</v>
      </c>
      <c r="B9032" s="434">
        <v>61680</v>
      </c>
      <c r="C9032" s="434" t="s">
        <v>16</v>
      </c>
      <c r="D9032" s="434" t="s">
        <v>36</v>
      </c>
      <c r="F9032" s="434">
        <v>19920</v>
      </c>
      <c r="G9032" s="434">
        <v>123166</v>
      </c>
      <c r="H9032" s="434">
        <v>80850</v>
      </c>
      <c r="I9032" s="434">
        <v>275.5</v>
      </c>
      <c r="K9032" s="434">
        <v>2013</v>
      </c>
    </row>
    <row r="9033" spans="1:11" hidden="1" x14ac:dyDescent="0.25">
      <c r="A9033" s="434">
        <v>257896210</v>
      </c>
      <c r="B9033" s="434">
        <v>14151</v>
      </c>
      <c r="C9033" s="434" t="s">
        <v>61</v>
      </c>
      <c r="D9033" s="434" t="s">
        <v>13</v>
      </c>
      <c r="I9033" s="434">
        <v>11</v>
      </c>
    </row>
    <row r="9034" spans="1:11" hidden="1" x14ac:dyDescent="0.25">
      <c r="A9034" s="434">
        <v>257896690</v>
      </c>
      <c r="B9034" s="434">
        <v>35075</v>
      </c>
      <c r="C9034" s="434" t="s">
        <v>61</v>
      </c>
      <c r="D9034" s="434" t="s">
        <v>13</v>
      </c>
      <c r="I9034" s="434">
        <v>15</v>
      </c>
      <c r="J9034" s="434">
        <v>0</v>
      </c>
      <c r="K9034" s="434">
        <v>1970</v>
      </c>
    </row>
    <row r="9035" spans="1:11" hidden="1" x14ac:dyDescent="0.25">
      <c r="A9035" s="434">
        <v>257897600</v>
      </c>
      <c r="B9035" s="434">
        <v>51590</v>
      </c>
      <c r="C9035" s="434" t="s">
        <v>61</v>
      </c>
      <c r="D9035" s="434" t="s">
        <v>13</v>
      </c>
      <c r="I9035" s="434">
        <v>9</v>
      </c>
      <c r="J9035" s="434">
        <v>0</v>
      </c>
      <c r="K9035" s="434">
        <v>1970</v>
      </c>
    </row>
    <row r="9036" spans="1:11" hidden="1" x14ac:dyDescent="0.25">
      <c r="A9036" s="434">
        <v>257898000</v>
      </c>
      <c r="B9036" s="434">
        <v>920680</v>
      </c>
      <c r="C9036" s="434" t="s">
        <v>20</v>
      </c>
      <c r="D9036" s="434" t="s">
        <v>25</v>
      </c>
      <c r="E9036" s="434">
        <v>13</v>
      </c>
      <c r="F9036" s="434">
        <v>4080</v>
      </c>
      <c r="G9036" s="434">
        <v>8100</v>
      </c>
      <c r="H9036" s="434">
        <v>5045</v>
      </c>
      <c r="I9036" s="434">
        <v>124.86</v>
      </c>
      <c r="J9036" s="434">
        <v>8526</v>
      </c>
      <c r="K9036" s="434">
        <v>1992</v>
      </c>
    </row>
    <row r="9037" spans="1:11" hidden="1" x14ac:dyDescent="0.25">
      <c r="A9037" s="434">
        <v>257898490</v>
      </c>
      <c r="B9037" s="434">
        <v>43837</v>
      </c>
      <c r="C9037" s="434" t="s">
        <v>61</v>
      </c>
      <c r="D9037" s="434" t="s">
        <v>13</v>
      </c>
      <c r="I9037" s="434">
        <v>15</v>
      </c>
      <c r="J9037" s="434">
        <v>0</v>
      </c>
      <c r="K9037" s="434">
        <v>1970</v>
      </c>
    </row>
    <row r="9038" spans="1:11" x14ac:dyDescent="0.25">
      <c r="A9038" s="434">
        <v>257898500</v>
      </c>
      <c r="B9038" s="434">
        <v>3008547</v>
      </c>
      <c r="C9038" s="434" t="s">
        <v>59</v>
      </c>
      <c r="D9038" s="434" t="s">
        <v>13</v>
      </c>
      <c r="I9038" s="434">
        <v>19</v>
      </c>
    </row>
    <row r="9039" spans="1:11" hidden="1" x14ac:dyDescent="0.25">
      <c r="A9039" s="434">
        <v>257898550</v>
      </c>
      <c r="B9039" s="434">
        <v>29972</v>
      </c>
      <c r="C9039" s="434" t="s">
        <v>61</v>
      </c>
      <c r="D9039" s="434" t="s">
        <v>13</v>
      </c>
      <c r="I9039" s="434">
        <v>11</v>
      </c>
    </row>
    <row r="9040" spans="1:11" hidden="1" x14ac:dyDescent="0.25">
      <c r="A9040" s="434">
        <v>257898600</v>
      </c>
      <c r="B9040" s="434">
        <v>1353697</v>
      </c>
      <c r="C9040" s="434" t="s">
        <v>42</v>
      </c>
      <c r="D9040" s="434" t="s">
        <v>17</v>
      </c>
      <c r="E9040" s="434">
        <v>0</v>
      </c>
      <c r="F9040" s="434">
        <v>2627</v>
      </c>
      <c r="G9040" s="434">
        <v>300</v>
      </c>
      <c r="H9040" s="434">
        <v>2203</v>
      </c>
      <c r="I9040" s="434">
        <v>62.6</v>
      </c>
      <c r="J9040" s="434">
        <v>0</v>
      </c>
      <c r="K9040" s="434">
        <v>2015</v>
      </c>
    </row>
    <row r="9041" spans="1:11" hidden="1" x14ac:dyDescent="0.25">
      <c r="A9041" s="434">
        <v>257898670</v>
      </c>
      <c r="B9041" s="434">
        <v>39797</v>
      </c>
      <c r="C9041" s="434" t="s">
        <v>61</v>
      </c>
      <c r="D9041" s="434" t="s">
        <v>13</v>
      </c>
      <c r="I9041" s="434">
        <v>11</v>
      </c>
    </row>
    <row r="9042" spans="1:11" hidden="1" x14ac:dyDescent="0.25">
      <c r="A9042" s="434">
        <v>257898690</v>
      </c>
      <c r="B9042" s="434">
        <v>186853</v>
      </c>
      <c r="C9042" s="434" t="s">
        <v>61</v>
      </c>
      <c r="D9042" s="434" t="s">
        <v>13</v>
      </c>
      <c r="I9042" s="434">
        <v>16</v>
      </c>
      <c r="J9042" s="434">
        <v>0</v>
      </c>
      <c r="K9042" s="434">
        <v>1970</v>
      </c>
    </row>
    <row r="9043" spans="1:11" hidden="1" x14ac:dyDescent="0.25">
      <c r="A9043" s="434">
        <v>257898770</v>
      </c>
      <c r="B9043" s="434">
        <v>15011</v>
      </c>
      <c r="C9043" s="434" t="s">
        <v>61</v>
      </c>
      <c r="D9043" s="434" t="s">
        <v>13</v>
      </c>
      <c r="I9043" s="434">
        <v>14</v>
      </c>
      <c r="J9043" s="434">
        <v>0</v>
      </c>
      <c r="K9043" s="434">
        <v>1970</v>
      </c>
    </row>
    <row r="9044" spans="1:11" hidden="1" x14ac:dyDescent="0.25">
      <c r="A9044" s="434">
        <v>257898780</v>
      </c>
      <c r="B9044" s="434">
        <v>51220</v>
      </c>
      <c r="C9044" s="434" t="s">
        <v>61</v>
      </c>
      <c r="D9044" s="434" t="s">
        <v>13</v>
      </c>
      <c r="I9044" s="434">
        <v>12</v>
      </c>
    </row>
    <row r="9045" spans="1:11" hidden="1" x14ac:dyDescent="0.25">
      <c r="A9045" s="434">
        <v>257899410</v>
      </c>
      <c r="B9045" s="434">
        <v>2328</v>
      </c>
      <c r="C9045" s="434" t="s">
        <v>61</v>
      </c>
      <c r="D9045" s="434" t="s">
        <v>13</v>
      </c>
      <c r="I9045" s="434">
        <v>11</v>
      </c>
      <c r="J9045" s="434">
        <v>0</v>
      </c>
      <c r="K9045" s="434">
        <v>1970</v>
      </c>
    </row>
    <row r="9046" spans="1:11" hidden="1" x14ac:dyDescent="0.25">
      <c r="A9046" s="434">
        <v>257899730</v>
      </c>
      <c r="B9046" s="434">
        <v>405383</v>
      </c>
      <c r="C9046" s="434" t="s">
        <v>61</v>
      </c>
      <c r="D9046" s="434" t="s">
        <v>13</v>
      </c>
      <c r="I9046" s="434">
        <v>10</v>
      </c>
    </row>
    <row r="9047" spans="1:11" hidden="1" x14ac:dyDescent="0.25">
      <c r="A9047" s="434">
        <v>257900370</v>
      </c>
      <c r="B9047" s="434">
        <v>21277</v>
      </c>
      <c r="C9047" s="434" t="s">
        <v>61</v>
      </c>
      <c r="D9047" s="434" t="s">
        <v>13</v>
      </c>
      <c r="I9047" s="434">
        <v>12</v>
      </c>
      <c r="J9047" s="434">
        <v>0</v>
      </c>
      <c r="K9047" s="434">
        <v>1970</v>
      </c>
    </row>
    <row r="9048" spans="1:11" hidden="1" x14ac:dyDescent="0.25">
      <c r="A9048" s="434">
        <v>257901000</v>
      </c>
      <c r="B9048" s="434">
        <v>664</v>
      </c>
      <c r="C9048" s="434" t="s">
        <v>20</v>
      </c>
      <c r="D9048" s="434" t="s">
        <v>29</v>
      </c>
      <c r="E9048" s="434">
        <v>16</v>
      </c>
      <c r="F9048" s="434">
        <v>11060</v>
      </c>
      <c r="G9048" s="434">
        <v>37518</v>
      </c>
      <c r="H9048" s="434">
        <v>23190</v>
      </c>
      <c r="I9048" s="434">
        <v>183.1</v>
      </c>
      <c r="J9048" s="434">
        <v>39822</v>
      </c>
      <c r="K9048" s="434">
        <v>2002</v>
      </c>
    </row>
    <row r="9049" spans="1:11" hidden="1" x14ac:dyDescent="0.25">
      <c r="A9049" s="434">
        <v>257901290</v>
      </c>
      <c r="B9049" s="434">
        <v>29679</v>
      </c>
      <c r="C9049" s="434" t="s">
        <v>61</v>
      </c>
      <c r="D9049" s="434" t="s">
        <v>13</v>
      </c>
      <c r="I9049" s="434">
        <v>12</v>
      </c>
      <c r="J9049" s="434">
        <v>0</v>
      </c>
      <c r="K9049" s="434">
        <v>1970</v>
      </c>
    </row>
    <row r="9050" spans="1:11" hidden="1" x14ac:dyDescent="0.25">
      <c r="A9050" s="434">
        <v>257901930</v>
      </c>
      <c r="B9050" s="434">
        <v>117346</v>
      </c>
      <c r="C9050" s="434" t="s">
        <v>61</v>
      </c>
      <c r="D9050" s="434" t="s">
        <v>13</v>
      </c>
      <c r="I9050" s="434">
        <v>10</v>
      </c>
      <c r="J9050" s="434">
        <v>0</v>
      </c>
      <c r="K9050" s="434">
        <v>1970</v>
      </c>
    </row>
    <row r="9051" spans="1:11" hidden="1" x14ac:dyDescent="0.25">
      <c r="A9051" s="434">
        <v>257902580</v>
      </c>
      <c r="B9051" s="434">
        <v>10821</v>
      </c>
      <c r="C9051" s="434" t="s">
        <v>61</v>
      </c>
      <c r="D9051" s="434" t="s">
        <v>13</v>
      </c>
      <c r="I9051" s="434">
        <v>12</v>
      </c>
      <c r="J9051" s="434">
        <v>0</v>
      </c>
      <c r="K9051" s="434">
        <v>1970</v>
      </c>
    </row>
    <row r="9052" spans="1:11" hidden="1" x14ac:dyDescent="0.25">
      <c r="A9052" s="434">
        <v>257902800</v>
      </c>
      <c r="B9052" s="434">
        <v>731422</v>
      </c>
      <c r="C9052" s="434" t="s">
        <v>31</v>
      </c>
      <c r="D9052" s="434" t="s">
        <v>13</v>
      </c>
      <c r="I9052" s="434">
        <v>11</v>
      </c>
      <c r="J9052" s="434">
        <v>0</v>
      </c>
      <c r="K9052" s="434">
        <v>1970</v>
      </c>
    </row>
    <row r="9053" spans="1:11" hidden="1" x14ac:dyDescent="0.25">
      <c r="A9053" s="434">
        <v>257903000</v>
      </c>
      <c r="B9053" s="434">
        <v>122692</v>
      </c>
      <c r="C9053" s="434" t="s">
        <v>44</v>
      </c>
      <c r="D9053" s="434" t="s">
        <v>33</v>
      </c>
      <c r="E9053" s="434">
        <v>20</v>
      </c>
      <c r="F9053" s="434">
        <v>23520</v>
      </c>
      <c r="G9053" s="434">
        <v>4912</v>
      </c>
      <c r="H9053" s="434">
        <v>47842</v>
      </c>
      <c r="I9053" s="434">
        <v>228.3</v>
      </c>
      <c r="J9053" s="434">
        <v>0</v>
      </c>
      <c r="K9053" s="434">
        <v>2015</v>
      </c>
    </row>
    <row r="9054" spans="1:11" hidden="1" x14ac:dyDescent="0.25">
      <c r="A9054" s="434">
        <v>257903080</v>
      </c>
      <c r="B9054" s="434">
        <v>30953</v>
      </c>
      <c r="C9054" s="434" t="s">
        <v>61</v>
      </c>
      <c r="D9054" s="434" t="s">
        <v>13</v>
      </c>
      <c r="I9054" s="434">
        <v>12</v>
      </c>
      <c r="J9054" s="434">
        <v>0</v>
      </c>
      <c r="K9054" s="434">
        <v>1970</v>
      </c>
    </row>
    <row r="9055" spans="1:11" hidden="1" x14ac:dyDescent="0.25">
      <c r="A9055" s="434">
        <v>257903260</v>
      </c>
      <c r="B9055" s="434">
        <v>223361</v>
      </c>
      <c r="C9055" s="434" t="s">
        <v>61</v>
      </c>
      <c r="D9055" s="434" t="s">
        <v>13</v>
      </c>
      <c r="I9055" s="434">
        <v>10</v>
      </c>
      <c r="J9055" s="434">
        <v>0</v>
      </c>
      <c r="K9055" s="434">
        <v>1970</v>
      </c>
    </row>
    <row r="9056" spans="1:11" x14ac:dyDescent="0.25">
      <c r="A9056" s="434">
        <v>257903600</v>
      </c>
      <c r="B9056" s="434">
        <v>24342</v>
      </c>
      <c r="C9056" s="434" t="s">
        <v>59</v>
      </c>
      <c r="D9056" s="434" t="s">
        <v>13</v>
      </c>
      <c r="I9056" s="434">
        <v>9</v>
      </c>
    </row>
    <row r="9057" spans="1:11" x14ac:dyDescent="0.25">
      <c r="A9057" s="434">
        <v>257903700</v>
      </c>
      <c r="B9057" s="434">
        <v>1715768</v>
      </c>
      <c r="C9057" s="434" t="s">
        <v>59</v>
      </c>
      <c r="D9057" s="434" t="s">
        <v>13</v>
      </c>
      <c r="I9057" s="434">
        <v>15</v>
      </c>
      <c r="J9057" s="434">
        <v>0</v>
      </c>
      <c r="K9057" s="434">
        <v>1970</v>
      </c>
    </row>
    <row r="9058" spans="1:11" hidden="1" x14ac:dyDescent="0.25">
      <c r="A9058" s="434">
        <v>257904570</v>
      </c>
      <c r="B9058" s="434">
        <v>93573</v>
      </c>
      <c r="C9058" s="434" t="s">
        <v>61</v>
      </c>
      <c r="D9058" s="434" t="s">
        <v>13</v>
      </c>
      <c r="I9058" s="434">
        <v>12</v>
      </c>
      <c r="J9058" s="434">
        <v>0</v>
      </c>
      <c r="K9058" s="434">
        <v>1970</v>
      </c>
    </row>
    <row r="9059" spans="1:11" hidden="1" x14ac:dyDescent="0.25">
      <c r="A9059" s="434">
        <v>257904760</v>
      </c>
      <c r="B9059" s="434">
        <v>24001</v>
      </c>
      <c r="C9059" s="434" t="s">
        <v>61</v>
      </c>
      <c r="D9059" s="434" t="s">
        <v>13</v>
      </c>
      <c r="I9059" s="434">
        <v>16</v>
      </c>
      <c r="J9059" s="434">
        <v>0</v>
      </c>
      <c r="K9059" s="434">
        <v>1970</v>
      </c>
    </row>
    <row r="9060" spans="1:11" hidden="1" x14ac:dyDescent="0.25">
      <c r="A9060" s="434">
        <v>257904800</v>
      </c>
      <c r="B9060" s="434">
        <v>38113</v>
      </c>
      <c r="C9060" s="434" t="s">
        <v>39</v>
      </c>
      <c r="D9060" s="434" t="s">
        <v>13</v>
      </c>
      <c r="I9060" s="434">
        <v>14</v>
      </c>
      <c r="J9060" s="434">
        <v>0</v>
      </c>
      <c r="K9060" s="434">
        <v>1970</v>
      </c>
    </row>
    <row r="9061" spans="1:11" x14ac:dyDescent="0.25">
      <c r="A9061" s="434">
        <v>257904900</v>
      </c>
      <c r="B9061" s="434">
        <v>1331482</v>
      </c>
      <c r="C9061" s="434" t="s">
        <v>59</v>
      </c>
      <c r="D9061" s="434" t="s">
        <v>13</v>
      </c>
      <c r="I9061" s="434">
        <v>15</v>
      </c>
      <c r="J9061" s="434">
        <v>0</v>
      </c>
      <c r="K9061" s="434">
        <v>1970</v>
      </c>
    </row>
    <row r="9062" spans="1:11" hidden="1" x14ac:dyDescent="0.25">
      <c r="A9062" s="434">
        <v>257904980</v>
      </c>
      <c r="B9062" s="434">
        <v>3032</v>
      </c>
      <c r="C9062" s="434" t="s">
        <v>61</v>
      </c>
      <c r="D9062" s="434" t="s">
        <v>13</v>
      </c>
      <c r="I9062" s="434">
        <v>10</v>
      </c>
      <c r="J9062" s="434">
        <v>0</v>
      </c>
      <c r="K9062" s="434">
        <v>1970</v>
      </c>
    </row>
    <row r="9063" spans="1:11" hidden="1" x14ac:dyDescent="0.25">
      <c r="A9063" s="434">
        <v>257905090</v>
      </c>
      <c r="B9063" s="434">
        <v>65914</v>
      </c>
      <c r="C9063" s="434" t="s">
        <v>61</v>
      </c>
      <c r="D9063" s="434" t="s">
        <v>13</v>
      </c>
      <c r="I9063" s="434">
        <v>12</v>
      </c>
      <c r="J9063" s="434">
        <v>0</v>
      </c>
      <c r="K9063" s="434">
        <v>1970</v>
      </c>
    </row>
    <row r="9064" spans="1:11" hidden="1" x14ac:dyDescent="0.25">
      <c r="A9064" s="434">
        <v>257905180</v>
      </c>
      <c r="B9064" s="434">
        <v>1842</v>
      </c>
      <c r="C9064" s="434" t="s">
        <v>61</v>
      </c>
      <c r="D9064" s="434" t="s">
        <v>13</v>
      </c>
      <c r="I9064" s="434">
        <v>14</v>
      </c>
      <c r="J9064" s="434">
        <v>0</v>
      </c>
      <c r="K9064" s="434">
        <v>1970</v>
      </c>
    </row>
    <row r="9065" spans="1:11" hidden="1" x14ac:dyDescent="0.25">
      <c r="A9065" s="434">
        <v>257905190</v>
      </c>
      <c r="B9065" s="434">
        <v>14897</v>
      </c>
      <c r="C9065" s="434" t="s">
        <v>61</v>
      </c>
      <c r="D9065" s="434" t="s">
        <v>13</v>
      </c>
      <c r="I9065" s="434">
        <v>13</v>
      </c>
      <c r="J9065" s="434">
        <v>0</v>
      </c>
      <c r="K9065" s="434">
        <v>1970</v>
      </c>
    </row>
    <row r="9066" spans="1:11" hidden="1" x14ac:dyDescent="0.25">
      <c r="A9066" s="434">
        <v>257905270</v>
      </c>
      <c r="B9066" s="434">
        <v>18198</v>
      </c>
      <c r="C9066" s="434" t="s">
        <v>61</v>
      </c>
      <c r="D9066" s="434" t="s">
        <v>13</v>
      </c>
      <c r="I9066" s="434">
        <v>10</v>
      </c>
      <c r="J9066" s="434">
        <v>0</v>
      </c>
      <c r="K9066" s="434">
        <v>1970</v>
      </c>
    </row>
    <row r="9067" spans="1:11" x14ac:dyDescent="0.25">
      <c r="A9067" s="434">
        <v>257905600</v>
      </c>
      <c r="B9067" s="434">
        <v>674394</v>
      </c>
      <c r="C9067" s="434" t="s">
        <v>59</v>
      </c>
      <c r="D9067" s="434" t="s">
        <v>13</v>
      </c>
      <c r="I9067" s="434">
        <v>10</v>
      </c>
      <c r="J9067" s="434">
        <v>0</v>
      </c>
      <c r="K9067" s="434">
        <v>1970</v>
      </c>
    </row>
    <row r="9068" spans="1:11" hidden="1" x14ac:dyDescent="0.25">
      <c r="A9068" s="434">
        <v>257905890</v>
      </c>
      <c r="B9068" s="434">
        <v>18535</v>
      </c>
      <c r="C9068" s="434" t="s">
        <v>61</v>
      </c>
      <c r="D9068" s="434" t="s">
        <v>13</v>
      </c>
      <c r="I9068" s="434">
        <v>12</v>
      </c>
      <c r="J9068" s="434">
        <v>0</v>
      </c>
      <c r="K9068" s="434">
        <v>1970</v>
      </c>
    </row>
    <row r="9069" spans="1:11" hidden="1" x14ac:dyDescent="0.25">
      <c r="A9069" s="434">
        <v>257906000</v>
      </c>
      <c r="B9069" s="434">
        <v>2246603</v>
      </c>
      <c r="C9069" s="434" t="s">
        <v>51</v>
      </c>
      <c r="D9069" s="434" t="s">
        <v>22</v>
      </c>
      <c r="E9069" s="434">
        <v>0</v>
      </c>
      <c r="F9069" s="434">
        <v>6720</v>
      </c>
      <c r="G9069" s="434">
        <v>3000</v>
      </c>
      <c r="H9069" s="434">
        <v>3685</v>
      </c>
      <c r="I9069" s="434">
        <v>78</v>
      </c>
      <c r="J9069" s="434">
        <v>0</v>
      </c>
      <c r="K9069" s="434">
        <v>1970</v>
      </c>
    </row>
    <row r="9070" spans="1:11" x14ac:dyDescent="0.25">
      <c r="A9070" s="434">
        <v>257906800</v>
      </c>
      <c r="B9070" s="434">
        <v>340702</v>
      </c>
      <c r="C9070" s="434" t="s">
        <v>59</v>
      </c>
      <c r="D9070" s="434" t="s">
        <v>13</v>
      </c>
      <c r="I9070" s="434">
        <v>10</v>
      </c>
      <c r="J9070" s="434">
        <v>0</v>
      </c>
      <c r="K9070" s="434">
        <v>1970</v>
      </c>
    </row>
    <row r="9071" spans="1:11" hidden="1" x14ac:dyDescent="0.25">
      <c r="A9071" s="434">
        <v>257906940</v>
      </c>
      <c r="B9071" s="434">
        <v>4149</v>
      </c>
      <c r="C9071" s="434" t="s">
        <v>61</v>
      </c>
      <c r="D9071" s="434" t="s">
        <v>13</v>
      </c>
      <c r="I9071" s="434">
        <v>12</v>
      </c>
    </row>
    <row r="9072" spans="1:11" hidden="1" x14ac:dyDescent="0.25">
      <c r="A9072" s="434">
        <v>257907470</v>
      </c>
      <c r="B9072" s="434">
        <v>1809</v>
      </c>
      <c r="C9072" s="434" t="s">
        <v>61</v>
      </c>
      <c r="D9072" s="434" t="s">
        <v>13</v>
      </c>
      <c r="I9072" s="434">
        <v>12</v>
      </c>
      <c r="J9072" s="434">
        <v>0</v>
      </c>
      <c r="K9072" s="434">
        <v>1970</v>
      </c>
    </row>
    <row r="9073" spans="1:11" hidden="1" x14ac:dyDescent="0.25">
      <c r="A9073" s="434">
        <v>257907770</v>
      </c>
      <c r="B9073" s="434">
        <v>24652</v>
      </c>
      <c r="C9073" s="434" t="s">
        <v>61</v>
      </c>
      <c r="D9073" s="434" t="s">
        <v>13</v>
      </c>
      <c r="I9073" s="434">
        <v>10</v>
      </c>
      <c r="J9073" s="434">
        <v>0</v>
      </c>
      <c r="K9073" s="434">
        <v>1970</v>
      </c>
    </row>
    <row r="9074" spans="1:11" hidden="1" x14ac:dyDescent="0.25">
      <c r="A9074" s="434">
        <v>257908000</v>
      </c>
      <c r="B9074" s="434">
        <v>407943</v>
      </c>
      <c r="C9074" s="434" t="s">
        <v>48</v>
      </c>
      <c r="D9074" s="434" t="s">
        <v>25</v>
      </c>
      <c r="E9074" s="434">
        <v>18</v>
      </c>
      <c r="F9074" s="434">
        <v>4800</v>
      </c>
      <c r="G9074" s="434">
        <v>4200</v>
      </c>
      <c r="H9074" s="434">
        <v>10146</v>
      </c>
      <c r="I9074" s="434">
        <v>112.6</v>
      </c>
      <c r="J9074" s="434">
        <v>0</v>
      </c>
      <c r="K9074" s="434">
        <v>2015</v>
      </c>
    </row>
    <row r="9075" spans="1:11" hidden="1" x14ac:dyDescent="0.25">
      <c r="A9075" s="434">
        <v>257908490</v>
      </c>
      <c r="B9075" s="434">
        <v>16363</v>
      </c>
      <c r="C9075" s="434" t="s">
        <v>61</v>
      </c>
      <c r="D9075" s="434" t="s">
        <v>13</v>
      </c>
      <c r="I9075" s="434">
        <v>12</v>
      </c>
      <c r="J9075" s="434">
        <v>0</v>
      </c>
      <c r="K9075" s="434">
        <v>1970</v>
      </c>
    </row>
    <row r="9076" spans="1:11" hidden="1" x14ac:dyDescent="0.25">
      <c r="A9076" s="434">
        <v>257908590</v>
      </c>
      <c r="B9076" s="434">
        <v>210600</v>
      </c>
      <c r="C9076" s="434" t="s">
        <v>61</v>
      </c>
      <c r="D9076" s="434" t="s">
        <v>13</v>
      </c>
      <c r="I9076" s="434">
        <v>7</v>
      </c>
    </row>
    <row r="9077" spans="1:11" x14ac:dyDescent="0.25">
      <c r="A9077" s="434">
        <v>257908700</v>
      </c>
      <c r="B9077" s="434">
        <v>110263</v>
      </c>
      <c r="C9077" s="434" t="s">
        <v>59</v>
      </c>
      <c r="D9077" s="434" t="s">
        <v>13</v>
      </c>
      <c r="I9077" s="434">
        <v>10</v>
      </c>
      <c r="J9077" s="434">
        <v>0</v>
      </c>
      <c r="K9077" s="434">
        <v>1970</v>
      </c>
    </row>
    <row r="9078" spans="1:11" hidden="1" x14ac:dyDescent="0.25">
      <c r="A9078" s="434">
        <v>257909000</v>
      </c>
      <c r="B9078" s="434">
        <v>593406</v>
      </c>
      <c r="C9078" s="434" t="s">
        <v>46</v>
      </c>
      <c r="D9078" s="434" t="s">
        <v>22</v>
      </c>
      <c r="E9078" s="434">
        <v>15</v>
      </c>
      <c r="F9078" s="434">
        <v>5050</v>
      </c>
      <c r="G9078" s="434">
        <v>3100</v>
      </c>
      <c r="H9078" s="434">
        <v>2418</v>
      </c>
      <c r="I9078" s="434">
        <v>76.599999999999994</v>
      </c>
      <c r="J9078" s="434">
        <v>0</v>
      </c>
      <c r="K9078" s="434">
        <v>2013</v>
      </c>
    </row>
    <row r="9079" spans="1:11" hidden="1" x14ac:dyDescent="0.25">
      <c r="A9079" s="434">
        <v>257909090</v>
      </c>
      <c r="B9079" s="434">
        <v>18388</v>
      </c>
      <c r="C9079" s="434" t="s">
        <v>61</v>
      </c>
      <c r="D9079" s="434" t="s">
        <v>13</v>
      </c>
      <c r="I9079" s="434">
        <v>15</v>
      </c>
      <c r="J9079" s="434">
        <v>0</v>
      </c>
      <c r="K9079" s="434">
        <v>1970</v>
      </c>
    </row>
    <row r="9080" spans="1:11" hidden="1" x14ac:dyDescent="0.25">
      <c r="A9080" s="434">
        <v>257909190</v>
      </c>
      <c r="B9080" s="434">
        <v>15578</v>
      </c>
      <c r="C9080" s="434" t="s">
        <v>61</v>
      </c>
      <c r="D9080" s="434" t="s">
        <v>13</v>
      </c>
      <c r="I9080" s="434">
        <v>13</v>
      </c>
      <c r="J9080" s="434">
        <v>0</v>
      </c>
      <c r="K9080" s="434">
        <v>1970</v>
      </c>
    </row>
    <row r="9081" spans="1:11" hidden="1" x14ac:dyDescent="0.25">
      <c r="A9081" s="434">
        <v>257909430</v>
      </c>
      <c r="B9081" s="434">
        <v>13863</v>
      </c>
      <c r="C9081" s="434" t="s">
        <v>61</v>
      </c>
      <c r="D9081" s="434" t="s">
        <v>13</v>
      </c>
      <c r="I9081" s="434">
        <v>12</v>
      </c>
      <c r="J9081" s="434">
        <v>0</v>
      </c>
      <c r="K9081" s="434">
        <v>1970</v>
      </c>
    </row>
    <row r="9082" spans="1:11" x14ac:dyDescent="0.25">
      <c r="A9082" s="434">
        <v>257910500</v>
      </c>
      <c r="B9082" s="434">
        <v>1041701</v>
      </c>
      <c r="C9082" s="434" t="s">
        <v>59</v>
      </c>
      <c r="D9082" s="434" t="s">
        <v>13</v>
      </c>
      <c r="I9082" s="434">
        <v>10</v>
      </c>
      <c r="J9082" s="434">
        <v>0</v>
      </c>
      <c r="K9082" s="434">
        <v>1970</v>
      </c>
    </row>
    <row r="9083" spans="1:11" hidden="1" x14ac:dyDescent="0.25">
      <c r="A9083" s="434">
        <v>257910600</v>
      </c>
      <c r="B9083" s="434">
        <v>189528</v>
      </c>
      <c r="C9083" s="434" t="s">
        <v>61</v>
      </c>
      <c r="D9083" s="434" t="s">
        <v>13</v>
      </c>
      <c r="I9083" s="434">
        <v>13</v>
      </c>
      <c r="J9083" s="434">
        <v>0</v>
      </c>
      <c r="K9083" s="434">
        <v>1970</v>
      </c>
    </row>
    <row r="9084" spans="1:11" hidden="1" x14ac:dyDescent="0.25">
      <c r="A9084" s="434">
        <v>257910800</v>
      </c>
      <c r="B9084" s="434">
        <v>474730</v>
      </c>
      <c r="C9084" s="434" t="s">
        <v>56</v>
      </c>
      <c r="D9084" s="434" t="s">
        <v>13</v>
      </c>
      <c r="I9084" s="434">
        <v>15</v>
      </c>
      <c r="J9084" s="434">
        <v>0</v>
      </c>
      <c r="K9084" s="434">
        <v>1970</v>
      </c>
    </row>
    <row r="9085" spans="1:11" hidden="1" x14ac:dyDescent="0.25">
      <c r="A9085" s="434">
        <v>257910900</v>
      </c>
      <c r="B9085" s="434">
        <v>3587372</v>
      </c>
      <c r="C9085" s="434" t="s">
        <v>56</v>
      </c>
      <c r="D9085" s="434" t="s">
        <v>13</v>
      </c>
      <c r="I9085" s="434">
        <v>16</v>
      </c>
    </row>
    <row r="9086" spans="1:11" hidden="1" x14ac:dyDescent="0.25">
      <c r="A9086" s="434">
        <v>257911000</v>
      </c>
      <c r="B9086" s="434">
        <v>520035</v>
      </c>
      <c r="C9086" s="434" t="s">
        <v>48</v>
      </c>
      <c r="D9086" s="434" t="s">
        <v>22</v>
      </c>
      <c r="E9086" s="434">
        <v>12</v>
      </c>
      <c r="F9086" s="434">
        <v>12820</v>
      </c>
      <c r="G9086" s="434">
        <v>4200</v>
      </c>
      <c r="H9086" s="434">
        <v>7652</v>
      </c>
      <c r="I9086" s="434">
        <v>98.18</v>
      </c>
      <c r="J9086" s="434">
        <v>0</v>
      </c>
      <c r="K9086" s="434">
        <v>1970</v>
      </c>
    </row>
    <row r="9087" spans="1:11" hidden="1" x14ac:dyDescent="0.25">
      <c r="A9087" s="434">
        <v>257911290</v>
      </c>
      <c r="B9087" s="434">
        <v>33115</v>
      </c>
      <c r="C9087" s="434" t="s">
        <v>61</v>
      </c>
      <c r="D9087" s="434" t="s">
        <v>13</v>
      </c>
      <c r="I9087" s="434">
        <v>12</v>
      </c>
      <c r="J9087" s="434">
        <v>0</v>
      </c>
      <c r="K9087" s="434">
        <v>1970</v>
      </c>
    </row>
    <row r="9088" spans="1:11" hidden="1" x14ac:dyDescent="0.25">
      <c r="A9088" s="434">
        <v>257911520</v>
      </c>
      <c r="B9088" s="434">
        <v>7642</v>
      </c>
      <c r="C9088" s="434" t="s">
        <v>61</v>
      </c>
      <c r="D9088" s="434" t="s">
        <v>13</v>
      </c>
      <c r="I9088" s="434">
        <v>11</v>
      </c>
      <c r="J9088" s="434">
        <v>0</v>
      </c>
      <c r="K9088" s="434">
        <v>1970</v>
      </c>
    </row>
    <row r="9089" spans="1:11" hidden="1" x14ac:dyDescent="0.25">
      <c r="A9089" s="434">
        <v>257911700</v>
      </c>
      <c r="B9089" s="434">
        <v>1369316</v>
      </c>
      <c r="C9089" s="434" t="s">
        <v>56</v>
      </c>
      <c r="D9089" s="434" t="s">
        <v>13</v>
      </c>
      <c r="I9089" s="434">
        <v>15</v>
      </c>
      <c r="J9089" s="434">
        <v>0</v>
      </c>
      <c r="K9089" s="434">
        <v>1970</v>
      </c>
    </row>
    <row r="9090" spans="1:11" hidden="1" x14ac:dyDescent="0.25">
      <c r="A9090" s="434">
        <v>257911800</v>
      </c>
      <c r="B9090" s="434">
        <v>640520</v>
      </c>
      <c r="C9090" s="434" t="s">
        <v>31</v>
      </c>
      <c r="D9090" s="434" t="s">
        <v>13</v>
      </c>
      <c r="I9090" s="434">
        <v>14</v>
      </c>
    </row>
    <row r="9091" spans="1:11" hidden="1" x14ac:dyDescent="0.25">
      <c r="A9091" s="434">
        <v>257911880</v>
      </c>
      <c r="B9091" s="434">
        <v>24549</v>
      </c>
      <c r="C9091" s="434" t="s">
        <v>61</v>
      </c>
      <c r="D9091" s="434" t="s">
        <v>13</v>
      </c>
      <c r="I9091" s="434">
        <v>12</v>
      </c>
    </row>
    <row r="9092" spans="1:11" hidden="1" x14ac:dyDescent="0.25">
      <c r="A9092" s="434">
        <v>257912700</v>
      </c>
      <c r="B9092" s="434">
        <v>2040574</v>
      </c>
      <c r="C9092" s="434" t="s">
        <v>39</v>
      </c>
      <c r="D9092" s="434" t="s">
        <v>13</v>
      </c>
      <c r="I9092" s="434">
        <v>14</v>
      </c>
      <c r="J9092" s="434">
        <v>0</v>
      </c>
      <c r="K9092" s="434">
        <v>1970</v>
      </c>
    </row>
    <row r="9093" spans="1:11" hidden="1" x14ac:dyDescent="0.25">
      <c r="A9093" s="434">
        <v>257912810</v>
      </c>
      <c r="B9093" s="434">
        <v>46731</v>
      </c>
      <c r="C9093" s="434" t="s">
        <v>61</v>
      </c>
      <c r="D9093" s="434" t="s">
        <v>13</v>
      </c>
      <c r="I9093" s="434">
        <v>12</v>
      </c>
      <c r="J9093" s="434">
        <v>0</v>
      </c>
      <c r="K9093" s="434">
        <v>1970</v>
      </c>
    </row>
    <row r="9094" spans="1:11" x14ac:dyDescent="0.25">
      <c r="A9094" s="434">
        <v>257913000</v>
      </c>
      <c r="B9094" s="434">
        <v>2727954</v>
      </c>
      <c r="C9094" s="434" t="s">
        <v>59</v>
      </c>
      <c r="D9094" s="434" t="s">
        <v>22</v>
      </c>
      <c r="E9094" s="434">
        <v>16</v>
      </c>
      <c r="F9094" s="434">
        <v>3400</v>
      </c>
      <c r="G9094" s="434">
        <v>3000</v>
      </c>
      <c r="H9094" s="434">
        <v>4027</v>
      </c>
      <c r="I9094" s="434">
        <v>77.5</v>
      </c>
      <c r="J9094" s="434">
        <v>0</v>
      </c>
      <c r="K9094" s="434">
        <v>1970</v>
      </c>
    </row>
    <row r="9095" spans="1:11" hidden="1" x14ac:dyDescent="0.25">
      <c r="A9095" s="434">
        <v>257913390</v>
      </c>
      <c r="B9095" s="434">
        <v>15272</v>
      </c>
      <c r="C9095" s="434" t="s">
        <v>61</v>
      </c>
      <c r="D9095" s="434" t="s">
        <v>13</v>
      </c>
      <c r="I9095" s="434">
        <v>12</v>
      </c>
      <c r="J9095" s="434">
        <v>0</v>
      </c>
      <c r="K9095" s="434">
        <v>1970</v>
      </c>
    </row>
    <row r="9096" spans="1:11" x14ac:dyDescent="0.25">
      <c r="A9096" s="434">
        <v>257913500</v>
      </c>
      <c r="B9096" s="434">
        <v>21564</v>
      </c>
      <c r="C9096" s="434" t="s">
        <v>59</v>
      </c>
      <c r="D9096" s="434" t="s">
        <v>13</v>
      </c>
      <c r="I9096" s="434">
        <v>8</v>
      </c>
      <c r="J9096" s="434">
        <v>0</v>
      </c>
      <c r="K9096" s="434">
        <v>1970</v>
      </c>
    </row>
    <row r="9097" spans="1:11" hidden="1" x14ac:dyDescent="0.25">
      <c r="A9097" s="434">
        <v>257913560</v>
      </c>
      <c r="B9097" s="434">
        <v>16208</v>
      </c>
      <c r="C9097" s="434" t="s">
        <v>61</v>
      </c>
      <c r="D9097" s="434" t="s">
        <v>13</v>
      </c>
      <c r="I9097" s="434">
        <v>13</v>
      </c>
    </row>
    <row r="9098" spans="1:11" hidden="1" x14ac:dyDescent="0.25">
      <c r="A9098" s="434">
        <v>257914000</v>
      </c>
      <c r="B9098" s="434">
        <v>1126854</v>
      </c>
      <c r="C9098" s="434" t="s">
        <v>54</v>
      </c>
      <c r="D9098" s="434" t="s">
        <v>17</v>
      </c>
      <c r="E9098" s="434">
        <v>15</v>
      </c>
      <c r="F9098" s="434">
        <v>5258</v>
      </c>
      <c r="G9098" s="434">
        <v>450</v>
      </c>
      <c r="H9098" s="434">
        <v>1155</v>
      </c>
      <c r="I9098" s="434">
        <v>42.5</v>
      </c>
      <c r="J9098" s="434">
        <v>0</v>
      </c>
      <c r="K9098" s="434">
        <v>1970</v>
      </c>
    </row>
    <row r="9099" spans="1:11" hidden="1" x14ac:dyDescent="0.25">
      <c r="A9099" s="434">
        <v>257914090</v>
      </c>
      <c r="B9099" s="434">
        <v>26580</v>
      </c>
      <c r="C9099" s="434" t="s">
        <v>61</v>
      </c>
      <c r="D9099" s="434" t="s">
        <v>13</v>
      </c>
      <c r="I9099" s="434">
        <v>12</v>
      </c>
    </row>
    <row r="9100" spans="1:11" hidden="1" x14ac:dyDescent="0.25">
      <c r="A9100" s="434">
        <v>257914580</v>
      </c>
      <c r="B9100" s="434">
        <v>35717</v>
      </c>
      <c r="C9100" s="434" t="s">
        <v>61</v>
      </c>
      <c r="D9100" s="434" t="s">
        <v>13</v>
      </c>
      <c r="I9100" s="434">
        <v>13</v>
      </c>
      <c r="J9100" s="434">
        <v>0</v>
      </c>
      <c r="K9100" s="434">
        <v>1970</v>
      </c>
    </row>
    <row r="9101" spans="1:11" hidden="1" x14ac:dyDescent="0.25">
      <c r="A9101" s="434">
        <v>257914590</v>
      </c>
      <c r="B9101" s="434">
        <v>14964</v>
      </c>
      <c r="C9101" s="434" t="s">
        <v>61</v>
      </c>
      <c r="D9101" s="434" t="s">
        <v>13</v>
      </c>
      <c r="I9101" s="434">
        <v>11</v>
      </c>
    </row>
    <row r="9102" spans="1:11" x14ac:dyDescent="0.25">
      <c r="A9102" s="434">
        <v>257914600</v>
      </c>
      <c r="B9102" s="434">
        <v>1375578</v>
      </c>
      <c r="C9102" s="434" t="s">
        <v>59</v>
      </c>
      <c r="D9102" s="434" t="s">
        <v>13</v>
      </c>
      <c r="I9102" s="434">
        <v>11</v>
      </c>
      <c r="J9102" s="434">
        <v>0</v>
      </c>
      <c r="K9102" s="434">
        <v>1970</v>
      </c>
    </row>
    <row r="9103" spans="1:11" hidden="1" x14ac:dyDescent="0.25">
      <c r="A9103" s="434">
        <v>257914690</v>
      </c>
      <c r="B9103" s="434">
        <v>122606</v>
      </c>
      <c r="C9103" s="434" t="s">
        <v>61</v>
      </c>
      <c r="D9103" s="434" t="s">
        <v>13</v>
      </c>
      <c r="I9103" s="434">
        <v>12</v>
      </c>
      <c r="J9103" s="434">
        <v>0</v>
      </c>
      <c r="K9103" s="434">
        <v>1970</v>
      </c>
    </row>
    <row r="9104" spans="1:11" hidden="1" x14ac:dyDescent="0.25">
      <c r="A9104" s="434">
        <v>257915170</v>
      </c>
      <c r="B9104" s="434">
        <v>17367</v>
      </c>
      <c r="C9104" s="434" t="s">
        <v>61</v>
      </c>
      <c r="D9104" s="434" t="s">
        <v>13</v>
      </c>
      <c r="I9104" s="434">
        <v>10</v>
      </c>
      <c r="J9104" s="434">
        <v>0</v>
      </c>
      <c r="K9104" s="434">
        <v>1970</v>
      </c>
    </row>
    <row r="9105" spans="1:11" hidden="1" x14ac:dyDescent="0.25">
      <c r="A9105" s="434">
        <v>257916590</v>
      </c>
      <c r="B9105" s="434">
        <v>10586</v>
      </c>
      <c r="C9105" s="434" t="s">
        <v>61</v>
      </c>
      <c r="D9105" s="434" t="s">
        <v>13</v>
      </c>
      <c r="I9105" s="434">
        <v>14</v>
      </c>
      <c r="J9105" s="434">
        <v>0</v>
      </c>
      <c r="K9105" s="434">
        <v>1970</v>
      </c>
    </row>
    <row r="9106" spans="1:11" hidden="1" x14ac:dyDescent="0.25">
      <c r="A9106" s="434">
        <v>257916600</v>
      </c>
      <c r="B9106" s="434">
        <v>1795738</v>
      </c>
      <c r="C9106" s="434" t="s">
        <v>56</v>
      </c>
      <c r="D9106" s="434" t="s">
        <v>17</v>
      </c>
      <c r="E9106" s="434">
        <v>0</v>
      </c>
      <c r="F9106" s="434">
        <v>1750</v>
      </c>
      <c r="G9106" s="434">
        <v>0</v>
      </c>
      <c r="H9106" s="434">
        <v>499</v>
      </c>
      <c r="I9106" s="434">
        <v>40</v>
      </c>
      <c r="J9106" s="434">
        <v>0</v>
      </c>
      <c r="K9106" s="434">
        <v>2015</v>
      </c>
    </row>
    <row r="9107" spans="1:11" hidden="1" x14ac:dyDescent="0.25">
      <c r="A9107" s="434">
        <v>257917000</v>
      </c>
      <c r="B9107" s="434">
        <v>55372</v>
      </c>
      <c r="C9107" s="434" t="s">
        <v>16</v>
      </c>
      <c r="D9107" s="434" t="s">
        <v>33</v>
      </c>
      <c r="E9107" s="434">
        <v>16</v>
      </c>
      <c r="F9107" s="434">
        <v>13560</v>
      </c>
      <c r="G9107" s="434">
        <v>74999</v>
      </c>
      <c r="H9107" s="434">
        <v>42996</v>
      </c>
      <c r="I9107" s="434">
        <v>228.6</v>
      </c>
      <c r="J9107" s="434">
        <v>0</v>
      </c>
      <c r="K9107" s="434">
        <v>1970</v>
      </c>
    </row>
    <row r="9108" spans="1:11" hidden="1" x14ac:dyDescent="0.25">
      <c r="A9108" s="434">
        <v>257917370</v>
      </c>
      <c r="B9108" s="434">
        <v>14199</v>
      </c>
      <c r="C9108" s="434" t="s">
        <v>61</v>
      </c>
      <c r="D9108" s="434" t="s">
        <v>13</v>
      </c>
      <c r="I9108" s="434">
        <v>9</v>
      </c>
      <c r="J9108" s="434">
        <v>0</v>
      </c>
      <c r="K9108" s="434">
        <v>1970</v>
      </c>
    </row>
    <row r="9109" spans="1:11" x14ac:dyDescent="0.25">
      <c r="A9109" s="434">
        <v>257917600</v>
      </c>
      <c r="B9109" s="434">
        <v>49150</v>
      </c>
      <c r="C9109" s="434" t="s">
        <v>59</v>
      </c>
      <c r="D9109" s="434" t="s">
        <v>13</v>
      </c>
      <c r="I9109" s="434">
        <v>9</v>
      </c>
      <c r="J9109" s="434">
        <v>0</v>
      </c>
      <c r="K9109" s="434">
        <v>1970</v>
      </c>
    </row>
    <row r="9110" spans="1:11" hidden="1" x14ac:dyDescent="0.25">
      <c r="A9110" s="434">
        <v>257917680</v>
      </c>
      <c r="B9110" s="434">
        <v>216047</v>
      </c>
      <c r="C9110" s="434" t="s">
        <v>61</v>
      </c>
      <c r="D9110" s="434" t="s">
        <v>13</v>
      </c>
      <c r="I9110" s="434">
        <v>10</v>
      </c>
    </row>
    <row r="9111" spans="1:11" hidden="1" x14ac:dyDescent="0.25">
      <c r="A9111" s="434">
        <v>257917990</v>
      </c>
      <c r="B9111" s="434">
        <v>246819</v>
      </c>
      <c r="C9111" s="434" t="s">
        <v>61</v>
      </c>
      <c r="D9111" s="434" t="s">
        <v>13</v>
      </c>
      <c r="I9111" s="434">
        <v>15</v>
      </c>
      <c r="J9111" s="434">
        <v>0</v>
      </c>
      <c r="K9111" s="434">
        <v>1970</v>
      </c>
    </row>
    <row r="9112" spans="1:11" hidden="1" x14ac:dyDescent="0.25">
      <c r="A9112" s="434">
        <v>257918070</v>
      </c>
      <c r="B9112" s="434">
        <v>1556</v>
      </c>
      <c r="C9112" s="434" t="s">
        <v>61</v>
      </c>
      <c r="D9112" s="434" t="s">
        <v>13</v>
      </c>
      <c r="I9112" s="434">
        <v>14</v>
      </c>
      <c r="J9112" s="434">
        <v>0</v>
      </c>
      <c r="K9112" s="434">
        <v>1970</v>
      </c>
    </row>
    <row r="9113" spans="1:11" hidden="1" x14ac:dyDescent="0.25">
      <c r="A9113" s="434">
        <v>257918090</v>
      </c>
      <c r="B9113" s="434">
        <v>53309</v>
      </c>
      <c r="C9113" s="434" t="s">
        <v>61</v>
      </c>
      <c r="D9113" s="434" t="s">
        <v>13</v>
      </c>
      <c r="I9113" s="434">
        <v>12</v>
      </c>
      <c r="J9113" s="434">
        <v>0</v>
      </c>
      <c r="K9113" s="434">
        <v>1970</v>
      </c>
    </row>
    <row r="9114" spans="1:11" hidden="1" x14ac:dyDescent="0.25">
      <c r="A9114" s="434">
        <v>257918590</v>
      </c>
      <c r="B9114" s="434">
        <v>25567</v>
      </c>
      <c r="C9114" s="434" t="s">
        <v>61</v>
      </c>
      <c r="D9114" s="434" t="s">
        <v>13</v>
      </c>
      <c r="I9114" s="434">
        <v>10</v>
      </c>
      <c r="J9114" s="434">
        <v>0</v>
      </c>
      <c r="K9114" s="434">
        <v>1970</v>
      </c>
    </row>
    <row r="9115" spans="1:11" hidden="1" x14ac:dyDescent="0.25">
      <c r="A9115" s="434">
        <v>257918900</v>
      </c>
      <c r="B9115" s="434">
        <v>2860551</v>
      </c>
      <c r="C9115" s="434" t="s">
        <v>56</v>
      </c>
      <c r="D9115" s="434" t="s">
        <v>13</v>
      </c>
      <c r="I9115" s="434">
        <v>15</v>
      </c>
      <c r="J9115" s="434">
        <v>0</v>
      </c>
      <c r="K9115" s="434">
        <v>1970</v>
      </c>
    </row>
    <row r="9116" spans="1:11" hidden="1" x14ac:dyDescent="0.25">
      <c r="A9116" s="434">
        <v>257919000</v>
      </c>
      <c r="B9116" s="434">
        <v>55033</v>
      </c>
      <c r="C9116" s="434" t="s">
        <v>24</v>
      </c>
      <c r="D9116" s="434" t="s">
        <v>33</v>
      </c>
      <c r="E9116" s="434">
        <v>16.8</v>
      </c>
      <c r="F9116" s="434">
        <v>12600</v>
      </c>
      <c r="G9116" s="434">
        <v>55047</v>
      </c>
      <c r="H9116" s="434">
        <v>48051</v>
      </c>
      <c r="I9116" s="434">
        <v>225.21</v>
      </c>
      <c r="J9116" s="434">
        <v>82300</v>
      </c>
      <c r="K9116" s="434">
        <v>1970</v>
      </c>
    </row>
    <row r="9117" spans="1:11" x14ac:dyDescent="0.25">
      <c r="A9117" s="434">
        <v>257919380</v>
      </c>
      <c r="B9117" s="434">
        <v>74729</v>
      </c>
      <c r="C9117" s="434" t="s">
        <v>59</v>
      </c>
      <c r="D9117" s="434" t="s">
        <v>13</v>
      </c>
      <c r="I9117" s="434">
        <v>15</v>
      </c>
    </row>
    <row r="9118" spans="1:11" hidden="1" x14ac:dyDescent="0.25">
      <c r="A9118" s="434">
        <v>257919460</v>
      </c>
      <c r="B9118" s="434">
        <v>3034</v>
      </c>
      <c r="C9118" s="434" t="s">
        <v>61</v>
      </c>
      <c r="D9118" s="434" t="s">
        <v>13</v>
      </c>
      <c r="I9118" s="434">
        <v>14</v>
      </c>
      <c r="J9118" s="434">
        <v>0</v>
      </c>
      <c r="K9118" s="434">
        <v>1970</v>
      </c>
    </row>
    <row r="9119" spans="1:11" hidden="1" x14ac:dyDescent="0.25">
      <c r="A9119" s="434">
        <v>257920150</v>
      </c>
      <c r="B9119" s="434">
        <v>20989</v>
      </c>
      <c r="C9119" s="434" t="s">
        <v>61</v>
      </c>
      <c r="D9119" s="434" t="s">
        <v>13</v>
      </c>
      <c r="I9119" s="434">
        <v>13</v>
      </c>
      <c r="J9119" s="434">
        <v>0</v>
      </c>
      <c r="K9119" s="434">
        <v>1970</v>
      </c>
    </row>
    <row r="9120" spans="1:11" hidden="1" x14ac:dyDescent="0.25">
      <c r="A9120" s="434">
        <v>257920230</v>
      </c>
      <c r="B9120" s="434">
        <v>67877</v>
      </c>
      <c r="C9120" s="434" t="s">
        <v>61</v>
      </c>
      <c r="D9120" s="434" t="s">
        <v>13</v>
      </c>
      <c r="I9120" s="434">
        <v>11</v>
      </c>
    </row>
    <row r="9121" spans="1:11" hidden="1" x14ac:dyDescent="0.25">
      <c r="A9121" s="434">
        <v>257920700</v>
      </c>
      <c r="B9121" s="434">
        <v>531494</v>
      </c>
      <c r="C9121" s="434" t="s">
        <v>31</v>
      </c>
      <c r="D9121" s="434" t="s">
        <v>13</v>
      </c>
      <c r="I9121" s="434">
        <v>15</v>
      </c>
      <c r="J9121" s="434">
        <v>0</v>
      </c>
      <c r="K9121" s="434">
        <v>1970</v>
      </c>
    </row>
    <row r="9122" spans="1:11" hidden="1" x14ac:dyDescent="0.25">
      <c r="A9122" s="434">
        <v>257921330</v>
      </c>
      <c r="B9122" s="434">
        <v>601279</v>
      </c>
      <c r="C9122" s="434" t="s">
        <v>61</v>
      </c>
      <c r="D9122" s="434" t="s">
        <v>13</v>
      </c>
      <c r="I9122" s="434">
        <v>10</v>
      </c>
    </row>
    <row r="9123" spans="1:11" x14ac:dyDescent="0.25">
      <c r="A9123" s="434">
        <v>257921580</v>
      </c>
      <c r="B9123" s="434">
        <v>42766</v>
      </c>
      <c r="C9123" s="434" t="s">
        <v>59</v>
      </c>
      <c r="D9123" s="434" t="s">
        <v>13</v>
      </c>
      <c r="I9123" s="434">
        <v>13</v>
      </c>
      <c r="J9123" s="434">
        <v>0</v>
      </c>
      <c r="K9123" s="434">
        <v>1970</v>
      </c>
    </row>
    <row r="9124" spans="1:11" x14ac:dyDescent="0.25">
      <c r="A9124" s="434">
        <v>257921600</v>
      </c>
      <c r="B9124" s="434">
        <v>771309</v>
      </c>
      <c r="C9124" s="434" t="s">
        <v>59</v>
      </c>
      <c r="D9124" s="434" t="s">
        <v>13</v>
      </c>
      <c r="I9124" s="434">
        <v>11</v>
      </c>
      <c r="J9124" s="434">
        <v>0</v>
      </c>
      <c r="K9124" s="434">
        <v>1970</v>
      </c>
    </row>
    <row r="9125" spans="1:11" hidden="1" x14ac:dyDescent="0.25">
      <c r="A9125" s="434">
        <v>257921800</v>
      </c>
      <c r="B9125" s="434">
        <v>485521</v>
      </c>
      <c r="C9125" s="434" t="s">
        <v>56</v>
      </c>
      <c r="D9125" s="434" t="s">
        <v>13</v>
      </c>
      <c r="I9125" s="434">
        <v>13</v>
      </c>
    </row>
    <row r="9126" spans="1:11" hidden="1" x14ac:dyDescent="0.25">
      <c r="A9126" s="434">
        <v>257921850</v>
      </c>
      <c r="B9126" s="434">
        <v>34084</v>
      </c>
      <c r="C9126" s="434" t="s">
        <v>61</v>
      </c>
      <c r="D9126" s="434" t="s">
        <v>13</v>
      </c>
      <c r="I9126" s="434">
        <v>12</v>
      </c>
    </row>
    <row r="9127" spans="1:11" hidden="1" x14ac:dyDescent="0.25">
      <c r="A9127" s="434">
        <v>257921900</v>
      </c>
      <c r="B9127" s="434">
        <v>137853</v>
      </c>
      <c r="C9127" s="434" t="s">
        <v>61</v>
      </c>
      <c r="D9127" s="434" t="s">
        <v>13</v>
      </c>
      <c r="I9127" s="434">
        <v>17</v>
      </c>
      <c r="J9127" s="434">
        <v>0</v>
      </c>
      <c r="K9127" s="434">
        <v>1970</v>
      </c>
    </row>
    <row r="9128" spans="1:11" hidden="1" x14ac:dyDescent="0.25">
      <c r="A9128" s="434">
        <v>257921960</v>
      </c>
      <c r="B9128" s="434">
        <v>47421</v>
      </c>
      <c r="C9128" s="434" t="s">
        <v>61</v>
      </c>
      <c r="D9128" s="434" t="s">
        <v>13</v>
      </c>
      <c r="I9128" s="434">
        <v>12</v>
      </c>
      <c r="J9128" s="434">
        <v>0</v>
      </c>
      <c r="K9128" s="434">
        <v>1970</v>
      </c>
    </row>
    <row r="9129" spans="1:11" hidden="1" x14ac:dyDescent="0.25">
      <c r="A9129" s="434">
        <v>257922730</v>
      </c>
      <c r="B9129" s="434">
        <v>479</v>
      </c>
      <c r="C9129" s="434" t="s">
        <v>61</v>
      </c>
      <c r="D9129" s="434" t="s">
        <v>13</v>
      </c>
      <c r="I9129" s="434">
        <v>11</v>
      </c>
      <c r="J9129" s="434">
        <v>0</v>
      </c>
      <c r="K9129" s="434">
        <v>1970</v>
      </c>
    </row>
    <row r="9130" spans="1:11" hidden="1" x14ac:dyDescent="0.25">
      <c r="A9130" s="434">
        <v>257922780</v>
      </c>
      <c r="B9130" s="434">
        <v>52513</v>
      </c>
      <c r="C9130" s="434" t="s">
        <v>61</v>
      </c>
      <c r="D9130" s="434" t="s">
        <v>13</v>
      </c>
      <c r="I9130" s="434">
        <v>12</v>
      </c>
      <c r="J9130" s="434">
        <v>0</v>
      </c>
      <c r="K9130" s="434">
        <v>1970</v>
      </c>
    </row>
    <row r="9131" spans="1:11" hidden="1" x14ac:dyDescent="0.25">
      <c r="A9131" s="434">
        <v>257923000</v>
      </c>
      <c r="B9131" s="434">
        <v>1831097</v>
      </c>
      <c r="C9131" s="434" t="s">
        <v>56</v>
      </c>
      <c r="D9131" s="434" t="s">
        <v>13</v>
      </c>
      <c r="E9131" s="434">
        <v>0</v>
      </c>
      <c r="F9131" s="434">
        <v>782</v>
      </c>
      <c r="G9131" s="434">
        <v>0</v>
      </c>
      <c r="H9131" s="434">
        <v>150</v>
      </c>
      <c r="I9131" s="434">
        <v>25.6</v>
      </c>
      <c r="J9131" s="434">
        <v>0</v>
      </c>
      <c r="K9131" s="434">
        <v>2015</v>
      </c>
    </row>
    <row r="9132" spans="1:11" hidden="1" x14ac:dyDescent="0.25">
      <c r="A9132" s="434">
        <v>257923090</v>
      </c>
      <c r="B9132" s="434">
        <v>25751</v>
      </c>
      <c r="C9132" s="434" t="s">
        <v>61</v>
      </c>
      <c r="D9132" s="434" t="s">
        <v>13</v>
      </c>
      <c r="I9132" s="434">
        <v>8</v>
      </c>
    </row>
    <row r="9133" spans="1:11" x14ac:dyDescent="0.25">
      <c r="A9133" s="434">
        <v>257923140</v>
      </c>
      <c r="B9133" s="434">
        <v>3398929</v>
      </c>
      <c r="C9133" s="434" t="s">
        <v>59</v>
      </c>
      <c r="D9133" s="434" t="s">
        <v>13</v>
      </c>
      <c r="I9133" s="434">
        <v>9</v>
      </c>
      <c r="J9133" s="434">
        <v>0</v>
      </c>
      <c r="K9133" s="434">
        <v>1970</v>
      </c>
    </row>
    <row r="9134" spans="1:11" hidden="1" x14ac:dyDescent="0.25">
      <c r="A9134" s="434">
        <v>257923550</v>
      </c>
      <c r="B9134" s="434">
        <v>27886</v>
      </c>
      <c r="C9134" s="434" t="s">
        <v>61</v>
      </c>
      <c r="D9134" s="434" t="s">
        <v>13</v>
      </c>
      <c r="I9134" s="434">
        <v>12</v>
      </c>
      <c r="J9134" s="434">
        <v>0</v>
      </c>
      <c r="K9134" s="434">
        <v>1970</v>
      </c>
    </row>
    <row r="9135" spans="1:11" hidden="1" x14ac:dyDescent="0.25">
      <c r="A9135" s="434">
        <v>257924460</v>
      </c>
      <c r="B9135" s="434">
        <v>21383</v>
      </c>
      <c r="C9135" s="434" t="s">
        <v>61</v>
      </c>
      <c r="D9135" s="434" t="s">
        <v>13</v>
      </c>
      <c r="I9135" s="434">
        <v>10</v>
      </c>
      <c r="J9135" s="434">
        <v>0</v>
      </c>
      <c r="K9135" s="434">
        <v>1970</v>
      </c>
    </row>
    <row r="9136" spans="1:11" x14ac:dyDescent="0.25">
      <c r="A9136" s="434">
        <v>257924700</v>
      </c>
      <c r="B9136" s="434">
        <v>680807</v>
      </c>
      <c r="C9136" s="434" t="s">
        <v>59</v>
      </c>
      <c r="D9136" s="434" t="s">
        <v>13</v>
      </c>
      <c r="I9136" s="434">
        <v>11</v>
      </c>
      <c r="J9136" s="434">
        <v>0</v>
      </c>
      <c r="K9136" s="434">
        <v>1970</v>
      </c>
    </row>
    <row r="9137" spans="1:11" x14ac:dyDescent="0.25">
      <c r="A9137" s="434">
        <v>257924800</v>
      </c>
      <c r="B9137" s="434">
        <v>288705</v>
      </c>
      <c r="C9137" s="434" t="s">
        <v>59</v>
      </c>
      <c r="D9137" s="434" t="s">
        <v>13</v>
      </c>
      <c r="I9137" s="434">
        <v>11</v>
      </c>
      <c r="J9137" s="434">
        <v>0</v>
      </c>
      <c r="K9137" s="434">
        <v>1970</v>
      </c>
    </row>
    <row r="9138" spans="1:11" hidden="1" x14ac:dyDescent="0.25">
      <c r="A9138" s="434">
        <v>257925570</v>
      </c>
      <c r="B9138" s="434">
        <v>381</v>
      </c>
      <c r="C9138" s="434" t="s">
        <v>61</v>
      </c>
      <c r="D9138" s="434" t="s">
        <v>13</v>
      </c>
      <c r="I9138" s="434">
        <v>11</v>
      </c>
      <c r="J9138" s="434">
        <v>0</v>
      </c>
      <c r="K9138" s="434">
        <v>1970</v>
      </c>
    </row>
    <row r="9139" spans="1:11" hidden="1" x14ac:dyDescent="0.25">
      <c r="A9139" s="434">
        <v>257925610</v>
      </c>
      <c r="B9139" s="434">
        <v>113865</v>
      </c>
      <c r="C9139" s="434" t="s">
        <v>61</v>
      </c>
      <c r="D9139" s="434" t="s">
        <v>13</v>
      </c>
      <c r="I9139" s="434">
        <v>12</v>
      </c>
      <c r="J9139" s="434">
        <v>0</v>
      </c>
      <c r="K9139" s="434">
        <v>1970</v>
      </c>
    </row>
    <row r="9140" spans="1:11" x14ac:dyDescent="0.25">
      <c r="A9140" s="434">
        <v>257925700</v>
      </c>
      <c r="B9140" s="434">
        <v>231840</v>
      </c>
      <c r="C9140" s="434" t="s">
        <v>59</v>
      </c>
      <c r="D9140" s="434" t="s">
        <v>13</v>
      </c>
      <c r="I9140" s="434">
        <v>11</v>
      </c>
      <c r="J9140" s="434">
        <v>0</v>
      </c>
      <c r="K9140" s="434">
        <v>1970</v>
      </c>
    </row>
    <row r="9141" spans="1:11" x14ac:dyDescent="0.25">
      <c r="A9141" s="434">
        <v>257925800</v>
      </c>
      <c r="B9141" s="434">
        <v>573500</v>
      </c>
      <c r="C9141" s="434" t="s">
        <v>59</v>
      </c>
      <c r="D9141" s="434" t="s">
        <v>13</v>
      </c>
      <c r="I9141" s="434">
        <v>12</v>
      </c>
      <c r="J9141" s="434">
        <v>0</v>
      </c>
      <c r="K9141" s="434">
        <v>1970</v>
      </c>
    </row>
    <row r="9142" spans="1:11" hidden="1" x14ac:dyDescent="0.25">
      <c r="A9142" s="434">
        <v>257925880</v>
      </c>
      <c r="B9142" s="434">
        <v>6729</v>
      </c>
      <c r="C9142" s="434" t="s">
        <v>61</v>
      </c>
      <c r="D9142" s="434" t="s">
        <v>13</v>
      </c>
      <c r="I9142" s="434">
        <v>13</v>
      </c>
      <c r="J9142" s="434">
        <v>0</v>
      </c>
      <c r="K9142" s="434">
        <v>1970</v>
      </c>
    </row>
    <row r="9143" spans="1:11" x14ac:dyDescent="0.25">
      <c r="A9143" s="434">
        <v>257926360</v>
      </c>
      <c r="B9143" s="434">
        <v>177158</v>
      </c>
      <c r="C9143" s="434" t="s">
        <v>59</v>
      </c>
      <c r="D9143" s="434" t="s">
        <v>13</v>
      </c>
      <c r="I9143" s="434">
        <v>9</v>
      </c>
    </row>
    <row r="9144" spans="1:11" x14ac:dyDescent="0.25">
      <c r="A9144" s="434">
        <v>257926800</v>
      </c>
      <c r="B9144" s="434">
        <v>836336</v>
      </c>
      <c r="C9144" s="434" t="s">
        <v>59</v>
      </c>
      <c r="D9144" s="434" t="s">
        <v>13</v>
      </c>
      <c r="I9144" s="434">
        <v>10</v>
      </c>
      <c r="J9144" s="434">
        <v>0</v>
      </c>
      <c r="K9144" s="434">
        <v>1970</v>
      </c>
    </row>
    <row r="9145" spans="1:11" x14ac:dyDescent="0.25">
      <c r="A9145" s="434">
        <v>257927000</v>
      </c>
      <c r="B9145" s="434">
        <v>1846010</v>
      </c>
      <c r="C9145" s="434" t="s">
        <v>59</v>
      </c>
      <c r="D9145" s="434" t="s">
        <v>17</v>
      </c>
      <c r="E9145" s="434">
        <v>0</v>
      </c>
      <c r="F9145" s="434">
        <v>0</v>
      </c>
      <c r="G9145" s="434">
        <v>0</v>
      </c>
      <c r="H9145" s="434">
        <v>498</v>
      </c>
      <c r="I9145" s="434">
        <v>34.85</v>
      </c>
      <c r="J9145" s="434">
        <v>0</v>
      </c>
      <c r="K9145" s="434">
        <v>1970</v>
      </c>
    </row>
    <row r="9146" spans="1:11" hidden="1" x14ac:dyDescent="0.25">
      <c r="A9146" s="434">
        <v>257927090</v>
      </c>
      <c r="B9146" s="434">
        <v>292290</v>
      </c>
      <c r="C9146" s="434" t="s">
        <v>61</v>
      </c>
      <c r="D9146" s="434" t="s">
        <v>13</v>
      </c>
      <c r="I9146" s="434">
        <v>12</v>
      </c>
    </row>
    <row r="9147" spans="1:11" hidden="1" x14ac:dyDescent="0.25">
      <c r="A9147" s="434">
        <v>257927250</v>
      </c>
      <c r="B9147" s="434">
        <v>65624</v>
      </c>
      <c r="C9147" s="434" t="s">
        <v>61</v>
      </c>
      <c r="D9147" s="434" t="s">
        <v>13</v>
      </c>
      <c r="I9147" s="434">
        <v>9</v>
      </c>
      <c r="J9147" s="434">
        <v>0</v>
      </c>
      <c r="K9147" s="434">
        <v>1970</v>
      </c>
    </row>
    <row r="9148" spans="1:11" hidden="1" x14ac:dyDescent="0.25">
      <c r="A9148" s="434">
        <v>257927270</v>
      </c>
      <c r="B9148" s="434">
        <v>271999</v>
      </c>
      <c r="C9148" s="434" t="s">
        <v>61</v>
      </c>
      <c r="D9148" s="434" t="s">
        <v>13</v>
      </c>
      <c r="I9148" s="434">
        <v>14</v>
      </c>
      <c r="J9148" s="434">
        <v>0</v>
      </c>
      <c r="K9148" s="434">
        <v>1970</v>
      </c>
    </row>
    <row r="9149" spans="1:11" hidden="1" x14ac:dyDescent="0.25">
      <c r="A9149" s="434">
        <v>257927390</v>
      </c>
      <c r="B9149" s="434">
        <v>17306</v>
      </c>
      <c r="C9149" s="434" t="s">
        <v>61</v>
      </c>
      <c r="D9149" s="434" t="s">
        <v>13</v>
      </c>
      <c r="I9149" s="434">
        <v>11</v>
      </c>
      <c r="J9149" s="434">
        <v>0</v>
      </c>
      <c r="K9149" s="434">
        <v>1970</v>
      </c>
    </row>
    <row r="9150" spans="1:11" x14ac:dyDescent="0.25">
      <c r="A9150" s="434">
        <v>257927500</v>
      </c>
      <c r="B9150" s="434">
        <v>1002652</v>
      </c>
      <c r="C9150" s="434" t="s">
        <v>59</v>
      </c>
      <c r="D9150" s="434" t="s">
        <v>13</v>
      </c>
      <c r="I9150" s="434">
        <v>15</v>
      </c>
      <c r="J9150" s="434">
        <v>0</v>
      </c>
      <c r="K9150" s="434">
        <v>1970</v>
      </c>
    </row>
    <row r="9151" spans="1:11" hidden="1" x14ac:dyDescent="0.25">
      <c r="A9151" s="434">
        <v>257927600</v>
      </c>
      <c r="B9151" s="434">
        <v>303930</v>
      </c>
      <c r="C9151" s="434" t="s">
        <v>31</v>
      </c>
      <c r="D9151" s="434" t="s">
        <v>13</v>
      </c>
      <c r="I9151" s="434">
        <v>15</v>
      </c>
    </row>
    <row r="9152" spans="1:11" hidden="1" x14ac:dyDescent="0.25">
      <c r="A9152" s="434">
        <v>257927700</v>
      </c>
      <c r="B9152" s="434">
        <v>33102</v>
      </c>
      <c r="C9152" s="434" t="s">
        <v>56</v>
      </c>
      <c r="D9152" s="434" t="s">
        <v>13</v>
      </c>
      <c r="I9152" s="434">
        <v>8</v>
      </c>
    </row>
    <row r="9153" spans="1:11" hidden="1" x14ac:dyDescent="0.25">
      <c r="A9153" s="434">
        <v>257928180</v>
      </c>
      <c r="B9153" s="434">
        <v>2419</v>
      </c>
      <c r="C9153" s="434" t="s">
        <v>61</v>
      </c>
      <c r="D9153" s="434" t="s">
        <v>13</v>
      </c>
      <c r="I9153" s="434">
        <v>15</v>
      </c>
    </row>
    <row r="9154" spans="1:11" x14ac:dyDescent="0.25">
      <c r="A9154" s="434">
        <v>257928260</v>
      </c>
      <c r="B9154" s="434">
        <v>257823</v>
      </c>
      <c r="C9154" s="434" t="s">
        <v>59</v>
      </c>
      <c r="D9154" s="434" t="s">
        <v>13</v>
      </c>
      <c r="I9154" s="434">
        <v>10</v>
      </c>
      <c r="J9154" s="434">
        <v>0</v>
      </c>
      <c r="K9154" s="434">
        <v>1970</v>
      </c>
    </row>
    <row r="9155" spans="1:11" hidden="1" x14ac:dyDescent="0.25">
      <c r="A9155" s="434">
        <v>257928280</v>
      </c>
      <c r="B9155" s="434">
        <v>81233</v>
      </c>
      <c r="C9155" s="434" t="s">
        <v>61</v>
      </c>
      <c r="D9155" s="434" t="s">
        <v>13</v>
      </c>
      <c r="I9155" s="434">
        <v>12</v>
      </c>
      <c r="J9155" s="434">
        <v>0</v>
      </c>
      <c r="K9155" s="434">
        <v>1970</v>
      </c>
    </row>
    <row r="9156" spans="1:11" x14ac:dyDescent="0.25">
      <c r="A9156" s="434">
        <v>257928410</v>
      </c>
      <c r="B9156" s="434">
        <v>26427</v>
      </c>
      <c r="C9156" s="434" t="s">
        <v>59</v>
      </c>
      <c r="D9156" s="434" t="s">
        <v>13</v>
      </c>
      <c r="I9156" s="434">
        <v>10</v>
      </c>
      <c r="J9156" s="434">
        <v>0</v>
      </c>
      <c r="K9156" s="434">
        <v>1970</v>
      </c>
    </row>
    <row r="9157" spans="1:11" hidden="1" x14ac:dyDescent="0.25">
      <c r="A9157" s="434">
        <v>257928490</v>
      </c>
      <c r="B9157" s="434">
        <v>6733</v>
      </c>
      <c r="C9157" s="434" t="s">
        <v>61</v>
      </c>
      <c r="D9157" s="434" t="s">
        <v>13</v>
      </c>
      <c r="I9157" s="434">
        <v>13</v>
      </c>
      <c r="J9157" s="434">
        <v>0</v>
      </c>
      <c r="K9157" s="434">
        <v>1970</v>
      </c>
    </row>
    <row r="9158" spans="1:11" hidden="1" x14ac:dyDescent="0.25">
      <c r="A9158" s="434">
        <v>257928580</v>
      </c>
      <c r="B9158" s="434">
        <v>27806</v>
      </c>
      <c r="C9158" s="434" t="s">
        <v>61</v>
      </c>
      <c r="D9158" s="434" t="s">
        <v>13</v>
      </c>
      <c r="I9158" s="434">
        <v>13</v>
      </c>
      <c r="J9158" s="434">
        <v>0</v>
      </c>
      <c r="K9158" s="434">
        <v>1970</v>
      </c>
    </row>
    <row r="9159" spans="1:11" hidden="1" x14ac:dyDescent="0.25">
      <c r="A9159" s="434">
        <v>257928590</v>
      </c>
      <c r="B9159" s="434">
        <v>52324</v>
      </c>
      <c r="C9159" s="434" t="s">
        <v>61</v>
      </c>
      <c r="D9159" s="434" t="s">
        <v>13</v>
      </c>
      <c r="I9159" s="434">
        <v>13</v>
      </c>
      <c r="J9159" s="434">
        <v>0</v>
      </c>
      <c r="K9159" s="434">
        <v>1970</v>
      </c>
    </row>
    <row r="9160" spans="1:11" hidden="1" x14ac:dyDescent="0.25">
      <c r="A9160" s="434">
        <v>257928600</v>
      </c>
      <c r="B9160" s="434">
        <v>113732</v>
      </c>
      <c r="C9160" s="434" t="s">
        <v>56</v>
      </c>
      <c r="D9160" s="434" t="s">
        <v>13</v>
      </c>
      <c r="I9160" s="434">
        <v>12</v>
      </c>
    </row>
    <row r="9161" spans="1:11" hidden="1" x14ac:dyDescent="0.25">
      <c r="A9161" s="434">
        <v>257928660</v>
      </c>
      <c r="B9161" s="434">
        <v>30338</v>
      </c>
      <c r="C9161" s="434" t="s">
        <v>61</v>
      </c>
      <c r="D9161" s="434" t="s">
        <v>13</v>
      </c>
      <c r="I9161" s="434">
        <v>12</v>
      </c>
    </row>
    <row r="9162" spans="1:11" hidden="1" x14ac:dyDescent="0.25">
      <c r="A9162" s="434">
        <v>257928690</v>
      </c>
      <c r="B9162" s="434">
        <v>102196</v>
      </c>
      <c r="C9162" s="434" t="s">
        <v>61</v>
      </c>
      <c r="D9162" s="434" t="s">
        <v>13</v>
      </c>
      <c r="I9162" s="434">
        <v>11</v>
      </c>
      <c r="J9162" s="434">
        <v>0</v>
      </c>
      <c r="K9162" s="434">
        <v>1970</v>
      </c>
    </row>
    <row r="9163" spans="1:11" hidden="1" x14ac:dyDescent="0.25">
      <c r="A9163" s="434">
        <v>257928800</v>
      </c>
      <c r="B9163" s="434">
        <v>1780462</v>
      </c>
      <c r="C9163" s="434" t="s">
        <v>56</v>
      </c>
      <c r="D9163" s="434" t="s">
        <v>13</v>
      </c>
      <c r="I9163" s="434">
        <v>17</v>
      </c>
      <c r="J9163" s="434">
        <v>0</v>
      </c>
      <c r="K9163" s="434">
        <v>1970</v>
      </c>
    </row>
    <row r="9164" spans="1:11" x14ac:dyDescent="0.25">
      <c r="A9164" s="434">
        <v>257929600</v>
      </c>
      <c r="B9164" s="434">
        <v>61131</v>
      </c>
      <c r="C9164" s="434" t="s">
        <v>59</v>
      </c>
      <c r="D9164" s="434" t="s">
        <v>13</v>
      </c>
      <c r="I9164" s="434">
        <v>10</v>
      </c>
      <c r="J9164" s="434">
        <v>0</v>
      </c>
      <c r="K9164" s="434">
        <v>1970</v>
      </c>
    </row>
    <row r="9165" spans="1:11" hidden="1" x14ac:dyDescent="0.25">
      <c r="A9165" s="434">
        <v>257929900</v>
      </c>
      <c r="B9165" s="434">
        <v>1618778</v>
      </c>
      <c r="C9165" s="434" t="s">
        <v>56</v>
      </c>
      <c r="D9165" s="434" t="s">
        <v>13</v>
      </c>
      <c r="I9165" s="434">
        <v>13</v>
      </c>
      <c r="J9165" s="434">
        <v>0</v>
      </c>
      <c r="K9165" s="434">
        <v>1970</v>
      </c>
    </row>
    <row r="9166" spans="1:11" hidden="1" x14ac:dyDescent="0.25">
      <c r="A9166" s="434">
        <v>257930150</v>
      </c>
      <c r="B9166" s="434">
        <v>59495</v>
      </c>
      <c r="C9166" s="434" t="s">
        <v>61</v>
      </c>
      <c r="D9166" s="434" t="s">
        <v>13</v>
      </c>
      <c r="I9166" s="434">
        <v>11</v>
      </c>
      <c r="J9166" s="434">
        <v>0</v>
      </c>
      <c r="K9166" s="434">
        <v>1970</v>
      </c>
    </row>
    <row r="9167" spans="1:11" hidden="1" x14ac:dyDescent="0.25">
      <c r="A9167" s="434">
        <v>257930600</v>
      </c>
      <c r="B9167" s="434">
        <v>1168368</v>
      </c>
      <c r="C9167" s="434" t="s">
        <v>61</v>
      </c>
      <c r="D9167" s="434" t="s">
        <v>13</v>
      </c>
      <c r="I9167" s="434">
        <v>11</v>
      </c>
    </row>
    <row r="9168" spans="1:11" hidden="1" x14ac:dyDescent="0.25">
      <c r="A9168" s="434">
        <v>257930700</v>
      </c>
      <c r="B9168" s="434">
        <v>1233866</v>
      </c>
      <c r="C9168" s="434" t="s">
        <v>61</v>
      </c>
      <c r="D9168" s="434" t="s">
        <v>13</v>
      </c>
      <c r="I9168" s="434">
        <v>11</v>
      </c>
      <c r="J9168" s="434">
        <v>0</v>
      </c>
      <c r="K9168" s="434">
        <v>1970</v>
      </c>
    </row>
    <row r="9169" spans="1:11" hidden="1" x14ac:dyDescent="0.25">
      <c r="A9169" s="434">
        <v>257930800</v>
      </c>
      <c r="B9169" s="434">
        <v>1180147</v>
      </c>
      <c r="C9169" s="434" t="s">
        <v>61</v>
      </c>
      <c r="D9169" s="434" t="s">
        <v>13</v>
      </c>
      <c r="I9169" s="434">
        <v>11</v>
      </c>
    </row>
    <row r="9170" spans="1:11" hidden="1" x14ac:dyDescent="0.25">
      <c r="A9170" s="434">
        <v>257930890</v>
      </c>
      <c r="B9170" s="434">
        <v>56021</v>
      </c>
      <c r="C9170" s="434" t="s">
        <v>61</v>
      </c>
      <c r="D9170" s="434" t="s">
        <v>13</v>
      </c>
      <c r="I9170" s="434">
        <v>16</v>
      </c>
      <c r="J9170" s="434">
        <v>0</v>
      </c>
      <c r="K9170" s="434">
        <v>1970</v>
      </c>
    </row>
    <row r="9171" spans="1:11" hidden="1" x14ac:dyDescent="0.25">
      <c r="A9171" s="434">
        <v>257931000</v>
      </c>
      <c r="B9171" s="434">
        <v>528422</v>
      </c>
      <c r="C9171" s="434" t="s">
        <v>46</v>
      </c>
      <c r="D9171" s="434" t="s">
        <v>22</v>
      </c>
      <c r="E9171" s="434">
        <v>15</v>
      </c>
      <c r="F9171" s="434">
        <v>7164</v>
      </c>
      <c r="G9171" s="434">
        <v>4065</v>
      </c>
      <c r="H9171" s="434">
        <v>3636</v>
      </c>
      <c r="I9171" s="434">
        <v>83.4</v>
      </c>
      <c r="J9171" s="434">
        <v>0</v>
      </c>
      <c r="K9171" s="434">
        <v>2016</v>
      </c>
    </row>
    <row r="9172" spans="1:11" hidden="1" x14ac:dyDescent="0.25">
      <c r="A9172" s="434">
        <v>257931290</v>
      </c>
      <c r="B9172" s="434">
        <v>25591</v>
      </c>
      <c r="C9172" s="434" t="s">
        <v>61</v>
      </c>
      <c r="D9172" s="434" t="s">
        <v>13</v>
      </c>
      <c r="I9172" s="434">
        <v>14</v>
      </c>
    </row>
    <row r="9173" spans="1:11" hidden="1" x14ac:dyDescent="0.25">
      <c r="A9173" s="434">
        <v>257931340</v>
      </c>
      <c r="B9173" s="434">
        <v>2389</v>
      </c>
      <c r="C9173" s="434" t="s">
        <v>61</v>
      </c>
      <c r="D9173" s="434" t="s">
        <v>13</v>
      </c>
      <c r="I9173" s="434">
        <v>11</v>
      </c>
      <c r="J9173" s="434">
        <v>0</v>
      </c>
      <c r="K9173" s="434">
        <v>1970</v>
      </c>
    </row>
    <row r="9174" spans="1:11" hidden="1" x14ac:dyDescent="0.25">
      <c r="A9174" s="434">
        <v>257931600</v>
      </c>
      <c r="B9174" s="434">
        <v>1454857</v>
      </c>
      <c r="C9174" s="434" t="s">
        <v>61</v>
      </c>
      <c r="D9174" s="434" t="s">
        <v>13</v>
      </c>
      <c r="I9174" s="434">
        <v>11</v>
      </c>
      <c r="J9174" s="434">
        <v>0</v>
      </c>
      <c r="K9174" s="434">
        <v>1970</v>
      </c>
    </row>
    <row r="9175" spans="1:11" hidden="1" x14ac:dyDescent="0.25">
      <c r="A9175" s="434">
        <v>257931950</v>
      </c>
      <c r="B9175" s="434">
        <v>18511</v>
      </c>
      <c r="C9175" s="434" t="s">
        <v>61</v>
      </c>
      <c r="D9175" s="434" t="s">
        <v>13</v>
      </c>
      <c r="I9175" s="434">
        <v>10</v>
      </c>
      <c r="J9175" s="434">
        <v>0</v>
      </c>
      <c r="K9175" s="434">
        <v>1970</v>
      </c>
    </row>
    <row r="9176" spans="1:11" hidden="1" x14ac:dyDescent="0.25">
      <c r="A9176" s="434">
        <v>257931990</v>
      </c>
      <c r="B9176" s="434">
        <v>13223</v>
      </c>
      <c r="C9176" s="434" t="s">
        <v>61</v>
      </c>
      <c r="D9176" s="434" t="s">
        <v>13</v>
      </c>
      <c r="I9176" s="434">
        <v>12</v>
      </c>
      <c r="J9176" s="434">
        <v>0</v>
      </c>
      <c r="K9176" s="434">
        <v>1970</v>
      </c>
    </row>
    <row r="9177" spans="1:11" hidden="1" x14ac:dyDescent="0.25">
      <c r="A9177" s="434">
        <v>257932040</v>
      </c>
      <c r="B9177" s="434">
        <v>751855</v>
      </c>
      <c r="C9177" s="434" t="s">
        <v>61</v>
      </c>
      <c r="D9177" s="434" t="s">
        <v>13</v>
      </c>
      <c r="I9177" s="434">
        <v>12</v>
      </c>
    </row>
    <row r="9178" spans="1:11" hidden="1" x14ac:dyDescent="0.25">
      <c r="A9178" s="434">
        <v>257932260</v>
      </c>
      <c r="B9178" s="434">
        <v>277474</v>
      </c>
      <c r="C9178" s="434" t="s">
        <v>61</v>
      </c>
      <c r="D9178" s="434" t="s">
        <v>13</v>
      </c>
      <c r="I9178" s="434">
        <v>8</v>
      </c>
    </row>
    <row r="9179" spans="1:11" x14ac:dyDescent="0.25">
      <c r="A9179" s="434">
        <v>257933500</v>
      </c>
      <c r="B9179" s="434">
        <v>1628047</v>
      </c>
      <c r="C9179" s="434" t="s">
        <v>59</v>
      </c>
      <c r="D9179" s="434" t="s">
        <v>13</v>
      </c>
      <c r="I9179" s="434">
        <v>13</v>
      </c>
      <c r="J9179" s="434">
        <v>0</v>
      </c>
      <c r="K9179" s="434">
        <v>1970</v>
      </c>
    </row>
    <row r="9180" spans="1:11" hidden="1" x14ac:dyDescent="0.25">
      <c r="A9180" s="434">
        <v>257933900</v>
      </c>
      <c r="B9180" s="434">
        <v>692662</v>
      </c>
      <c r="C9180" s="434" t="s">
        <v>56</v>
      </c>
      <c r="D9180" s="434" t="s">
        <v>13</v>
      </c>
      <c r="I9180" s="434">
        <v>14</v>
      </c>
      <c r="J9180" s="434">
        <v>0</v>
      </c>
      <c r="K9180" s="434">
        <v>1970</v>
      </c>
    </row>
    <row r="9181" spans="1:11" hidden="1" x14ac:dyDescent="0.25">
      <c r="A9181" s="434">
        <v>257934000</v>
      </c>
      <c r="B9181" s="434">
        <v>440314</v>
      </c>
      <c r="C9181" s="434" t="s">
        <v>46</v>
      </c>
      <c r="D9181" s="434" t="s">
        <v>22</v>
      </c>
      <c r="E9181" s="434">
        <v>10</v>
      </c>
      <c r="F9181" s="434">
        <v>14800</v>
      </c>
      <c r="G9181" s="434">
        <v>3863</v>
      </c>
      <c r="H9181" s="434">
        <v>7328</v>
      </c>
      <c r="I9181" s="434">
        <v>91</v>
      </c>
      <c r="J9181" s="434">
        <v>0</v>
      </c>
      <c r="K9181" s="434">
        <v>1970</v>
      </c>
    </row>
    <row r="9182" spans="1:11" hidden="1" x14ac:dyDescent="0.25">
      <c r="A9182" s="434">
        <v>257934190</v>
      </c>
      <c r="B9182" s="434">
        <v>61019</v>
      </c>
      <c r="C9182" s="434" t="s">
        <v>61</v>
      </c>
      <c r="D9182" s="434" t="s">
        <v>13</v>
      </c>
      <c r="I9182" s="434">
        <v>10</v>
      </c>
      <c r="J9182" s="434">
        <v>0</v>
      </c>
      <c r="K9182" s="434">
        <v>1970</v>
      </c>
    </row>
    <row r="9183" spans="1:11" hidden="1" x14ac:dyDescent="0.25">
      <c r="A9183" s="434">
        <v>257934590</v>
      </c>
      <c r="B9183" s="434">
        <v>575733</v>
      </c>
      <c r="C9183" s="434" t="s">
        <v>61</v>
      </c>
      <c r="D9183" s="434" t="s">
        <v>13</v>
      </c>
      <c r="I9183" s="434">
        <v>11</v>
      </c>
      <c r="J9183" s="434">
        <v>0</v>
      </c>
      <c r="K9183" s="434">
        <v>1970</v>
      </c>
    </row>
    <row r="9184" spans="1:11" hidden="1" x14ac:dyDescent="0.25">
      <c r="A9184" s="434">
        <v>257934700</v>
      </c>
      <c r="B9184" s="434">
        <v>478767</v>
      </c>
      <c r="C9184" s="434" t="s">
        <v>56</v>
      </c>
      <c r="D9184" s="434" t="s">
        <v>13</v>
      </c>
      <c r="I9184" s="434">
        <v>15</v>
      </c>
      <c r="J9184" s="434">
        <v>0</v>
      </c>
      <c r="K9184" s="434">
        <v>1970</v>
      </c>
    </row>
    <row r="9185" spans="1:11" hidden="1" x14ac:dyDescent="0.25">
      <c r="A9185" s="434">
        <v>257934890</v>
      </c>
      <c r="B9185" s="434">
        <v>34</v>
      </c>
      <c r="C9185" s="434" t="s">
        <v>61</v>
      </c>
      <c r="D9185" s="434" t="s">
        <v>13</v>
      </c>
      <c r="I9185" s="434">
        <v>12</v>
      </c>
      <c r="J9185" s="434">
        <v>0</v>
      </c>
      <c r="K9185" s="434">
        <v>1970</v>
      </c>
    </row>
    <row r="9186" spans="1:11" hidden="1" x14ac:dyDescent="0.25">
      <c r="A9186" s="434">
        <v>257935760</v>
      </c>
      <c r="B9186" s="434">
        <v>41194</v>
      </c>
      <c r="C9186" s="434" t="s">
        <v>61</v>
      </c>
      <c r="D9186" s="434" t="s">
        <v>13</v>
      </c>
      <c r="I9186" s="434">
        <v>11</v>
      </c>
      <c r="J9186" s="434">
        <v>0</v>
      </c>
      <c r="K9186" s="434">
        <v>1970</v>
      </c>
    </row>
    <row r="9187" spans="1:11" hidden="1" x14ac:dyDescent="0.25">
      <c r="A9187" s="434">
        <v>257936000</v>
      </c>
      <c r="B9187" s="434">
        <v>17415</v>
      </c>
      <c r="C9187" s="434" t="s">
        <v>20</v>
      </c>
      <c r="D9187" s="434" t="s">
        <v>33</v>
      </c>
      <c r="E9187" s="434">
        <v>14.6</v>
      </c>
      <c r="F9187" s="434">
        <v>11900</v>
      </c>
      <c r="G9187" s="434">
        <v>74500</v>
      </c>
      <c r="H9187" s="434">
        <v>43053</v>
      </c>
      <c r="I9187" s="434">
        <v>228.6</v>
      </c>
      <c r="J9187" s="434">
        <v>79915</v>
      </c>
      <c r="K9187" s="434">
        <v>2013</v>
      </c>
    </row>
    <row r="9188" spans="1:11" hidden="1" x14ac:dyDescent="0.25">
      <c r="A9188" s="434">
        <v>257936180</v>
      </c>
      <c r="B9188" s="434">
        <v>31338</v>
      </c>
      <c r="C9188" s="434" t="s">
        <v>61</v>
      </c>
      <c r="D9188" s="434" t="s">
        <v>13</v>
      </c>
      <c r="I9188" s="434">
        <v>11</v>
      </c>
      <c r="J9188" s="434">
        <v>0</v>
      </c>
      <c r="K9188" s="434">
        <v>1970</v>
      </c>
    </row>
    <row r="9189" spans="1:11" hidden="1" x14ac:dyDescent="0.25">
      <c r="A9189" s="434">
        <v>257936280</v>
      </c>
      <c r="B9189" s="434">
        <v>24529</v>
      </c>
      <c r="C9189" s="434" t="s">
        <v>61</v>
      </c>
      <c r="D9189" s="434" t="s">
        <v>13</v>
      </c>
      <c r="I9189" s="434">
        <v>12</v>
      </c>
    </row>
    <row r="9190" spans="1:11" hidden="1" x14ac:dyDescent="0.25">
      <c r="A9190" s="434">
        <v>257936300</v>
      </c>
      <c r="B9190" s="434">
        <v>5240</v>
      </c>
      <c r="C9190" s="434" t="s">
        <v>56</v>
      </c>
      <c r="D9190" s="434" t="s">
        <v>13</v>
      </c>
      <c r="I9190" s="434">
        <v>7</v>
      </c>
      <c r="J9190" s="434">
        <v>0</v>
      </c>
      <c r="K9190" s="434">
        <v>1970</v>
      </c>
    </row>
    <row r="9191" spans="1:11" hidden="1" x14ac:dyDescent="0.25">
      <c r="A9191" s="434">
        <v>257936670</v>
      </c>
      <c r="B9191" s="434">
        <v>199123</v>
      </c>
      <c r="C9191" s="434" t="s">
        <v>61</v>
      </c>
      <c r="D9191" s="434" t="s">
        <v>13</v>
      </c>
      <c r="I9191" s="434">
        <v>11</v>
      </c>
      <c r="J9191" s="434">
        <v>0</v>
      </c>
      <c r="K9191" s="434">
        <v>1970</v>
      </c>
    </row>
    <row r="9192" spans="1:11" hidden="1" x14ac:dyDescent="0.25">
      <c r="A9192" s="434">
        <v>257936690</v>
      </c>
      <c r="B9192" s="434">
        <v>501593</v>
      </c>
      <c r="C9192" s="434" t="s">
        <v>61</v>
      </c>
      <c r="D9192" s="434" t="s">
        <v>13</v>
      </c>
      <c r="I9192" s="434">
        <v>12</v>
      </c>
      <c r="J9192" s="434">
        <v>0</v>
      </c>
      <c r="K9192" s="434">
        <v>1970</v>
      </c>
    </row>
    <row r="9193" spans="1:11" x14ac:dyDescent="0.25">
      <c r="A9193" s="434">
        <v>257937500</v>
      </c>
      <c r="B9193" s="434">
        <v>3452841</v>
      </c>
      <c r="C9193" s="434" t="s">
        <v>59</v>
      </c>
      <c r="D9193" s="434" t="s">
        <v>13</v>
      </c>
      <c r="I9193" s="434">
        <v>19</v>
      </c>
    </row>
    <row r="9194" spans="1:11" hidden="1" x14ac:dyDescent="0.25">
      <c r="A9194" s="434">
        <v>257937980</v>
      </c>
      <c r="B9194" s="434">
        <v>60803</v>
      </c>
      <c r="C9194" s="434" t="s">
        <v>56</v>
      </c>
      <c r="D9194" s="434" t="s">
        <v>13</v>
      </c>
      <c r="I9194" s="434">
        <v>14</v>
      </c>
    </row>
    <row r="9195" spans="1:11" hidden="1" x14ac:dyDescent="0.25">
      <c r="A9195" s="434">
        <v>257938280</v>
      </c>
      <c r="B9195" s="434">
        <v>25266</v>
      </c>
      <c r="C9195" s="434" t="s">
        <v>61</v>
      </c>
      <c r="D9195" s="434" t="s">
        <v>13</v>
      </c>
      <c r="I9195" s="434">
        <v>14</v>
      </c>
      <c r="J9195" s="434">
        <v>0</v>
      </c>
      <c r="K9195" s="434">
        <v>1970</v>
      </c>
    </row>
    <row r="9196" spans="1:11" hidden="1" x14ac:dyDescent="0.25">
      <c r="A9196" s="434">
        <v>257938390</v>
      </c>
      <c r="B9196" s="434">
        <v>17357</v>
      </c>
      <c r="C9196" s="434" t="s">
        <v>61</v>
      </c>
      <c r="D9196" s="434" t="s">
        <v>13</v>
      </c>
      <c r="I9196" s="434">
        <v>12</v>
      </c>
      <c r="J9196" s="434">
        <v>0</v>
      </c>
      <c r="K9196" s="434">
        <v>1970</v>
      </c>
    </row>
    <row r="9197" spans="1:11" hidden="1" x14ac:dyDescent="0.25">
      <c r="A9197" s="434">
        <v>257938490</v>
      </c>
      <c r="B9197" s="434">
        <v>458906</v>
      </c>
      <c r="C9197" s="434" t="s">
        <v>61</v>
      </c>
      <c r="D9197" s="434" t="s">
        <v>13</v>
      </c>
      <c r="I9197" s="434">
        <v>12</v>
      </c>
    </row>
    <row r="9198" spans="1:11" x14ac:dyDescent="0.25">
      <c r="A9198" s="434">
        <v>257938500</v>
      </c>
      <c r="B9198" s="434">
        <v>734011</v>
      </c>
      <c r="C9198" s="434" t="s">
        <v>59</v>
      </c>
      <c r="D9198" s="434" t="s">
        <v>13</v>
      </c>
      <c r="I9198" s="434">
        <v>13</v>
      </c>
      <c r="J9198" s="434">
        <v>0</v>
      </c>
      <c r="K9198" s="434">
        <v>1970</v>
      </c>
    </row>
    <row r="9199" spans="1:11" x14ac:dyDescent="0.25">
      <c r="A9199" s="434">
        <v>257938940</v>
      </c>
      <c r="B9199" s="434">
        <v>290124</v>
      </c>
      <c r="C9199" s="434" t="s">
        <v>59</v>
      </c>
      <c r="D9199" s="434" t="s">
        <v>13</v>
      </c>
      <c r="I9199" s="434">
        <v>10</v>
      </c>
      <c r="J9199" s="434">
        <v>0</v>
      </c>
      <c r="K9199" s="434">
        <v>1970</v>
      </c>
    </row>
    <row r="9200" spans="1:11" hidden="1" x14ac:dyDescent="0.25">
      <c r="A9200" s="434">
        <v>257939090</v>
      </c>
      <c r="B9200" s="434">
        <v>118142</v>
      </c>
      <c r="C9200" s="434" t="s">
        <v>61</v>
      </c>
      <c r="D9200" s="434" t="s">
        <v>13</v>
      </c>
      <c r="I9200" s="434">
        <v>12</v>
      </c>
    </row>
    <row r="9201" spans="1:11" x14ac:dyDescent="0.25">
      <c r="A9201" s="434">
        <v>257939500</v>
      </c>
      <c r="B9201" s="434">
        <v>2587916</v>
      </c>
      <c r="C9201" s="434" t="s">
        <v>59</v>
      </c>
      <c r="D9201" s="434" t="s">
        <v>13</v>
      </c>
      <c r="I9201" s="434">
        <v>17</v>
      </c>
      <c r="J9201" s="434">
        <v>0</v>
      </c>
      <c r="K9201" s="434">
        <v>1970</v>
      </c>
    </row>
    <row r="9202" spans="1:11" hidden="1" x14ac:dyDescent="0.25">
      <c r="A9202" s="434">
        <v>257939560</v>
      </c>
      <c r="B9202" s="434">
        <v>741359</v>
      </c>
      <c r="C9202" s="434" t="s">
        <v>61</v>
      </c>
      <c r="D9202" s="434" t="s">
        <v>13</v>
      </c>
      <c r="I9202" s="434">
        <v>12</v>
      </c>
    </row>
    <row r="9203" spans="1:11" x14ac:dyDescent="0.25">
      <c r="A9203" s="434">
        <v>257939600</v>
      </c>
      <c r="B9203" s="434">
        <v>176114</v>
      </c>
      <c r="C9203" s="434" t="s">
        <v>59</v>
      </c>
      <c r="D9203" s="434" t="s">
        <v>13</v>
      </c>
      <c r="I9203" s="434">
        <v>10</v>
      </c>
      <c r="J9203" s="434">
        <v>0</v>
      </c>
      <c r="K9203" s="434">
        <v>1970</v>
      </c>
    </row>
    <row r="9204" spans="1:11" hidden="1" x14ac:dyDescent="0.25">
      <c r="A9204" s="434">
        <v>257939890</v>
      </c>
      <c r="B9204" s="434">
        <v>43804</v>
      </c>
      <c r="C9204" s="434" t="s">
        <v>61</v>
      </c>
      <c r="D9204" s="434" t="s">
        <v>13</v>
      </c>
      <c r="I9204" s="434">
        <v>14</v>
      </c>
    </row>
    <row r="9205" spans="1:11" hidden="1" x14ac:dyDescent="0.25">
      <c r="A9205" s="434">
        <v>257941000</v>
      </c>
      <c r="B9205" s="434">
        <v>282650</v>
      </c>
      <c r="C9205" s="434" t="s">
        <v>20</v>
      </c>
      <c r="D9205" s="434" t="s">
        <v>22</v>
      </c>
      <c r="E9205" s="434">
        <v>11.5</v>
      </c>
      <c r="F9205" s="434">
        <v>1985</v>
      </c>
      <c r="G9205" s="434">
        <v>4054</v>
      </c>
      <c r="H9205" s="434">
        <v>2613</v>
      </c>
      <c r="I9205" s="434">
        <v>89</v>
      </c>
      <c r="J9205" s="434">
        <v>4550</v>
      </c>
      <c r="K9205" s="434">
        <v>2006</v>
      </c>
    </row>
    <row r="9206" spans="1:11" hidden="1" x14ac:dyDescent="0.25">
      <c r="A9206" s="434">
        <v>257942000</v>
      </c>
      <c r="B9206" s="434">
        <v>148432</v>
      </c>
      <c r="C9206" s="434" t="s">
        <v>20</v>
      </c>
      <c r="D9206" s="434" t="s">
        <v>22</v>
      </c>
      <c r="E9206" s="434">
        <v>11.5</v>
      </c>
      <c r="F9206" s="434">
        <v>1985</v>
      </c>
      <c r="G9206" s="434">
        <v>4051</v>
      </c>
      <c r="H9206" s="434">
        <v>2613</v>
      </c>
      <c r="I9206" s="434">
        <v>89</v>
      </c>
      <c r="J9206" s="434">
        <v>4550</v>
      </c>
      <c r="K9206" s="434">
        <v>2007</v>
      </c>
    </row>
    <row r="9207" spans="1:11" hidden="1" x14ac:dyDescent="0.25">
      <c r="A9207" s="434">
        <v>257942020</v>
      </c>
      <c r="B9207" s="434">
        <v>88134</v>
      </c>
      <c r="C9207" s="434" t="s">
        <v>61</v>
      </c>
      <c r="D9207" s="434" t="s">
        <v>13</v>
      </c>
      <c r="I9207" s="434">
        <v>10</v>
      </c>
    </row>
    <row r="9208" spans="1:11" hidden="1" x14ac:dyDescent="0.25">
      <c r="A9208" s="434">
        <v>257942170</v>
      </c>
      <c r="B9208" s="434">
        <v>73424</v>
      </c>
      <c r="C9208" s="434" t="s">
        <v>61</v>
      </c>
      <c r="D9208" s="434" t="s">
        <v>13</v>
      </c>
      <c r="I9208" s="434">
        <v>13</v>
      </c>
    </row>
    <row r="9209" spans="1:11" hidden="1" x14ac:dyDescent="0.25">
      <c r="A9209" s="434">
        <v>257942810</v>
      </c>
      <c r="B9209" s="434">
        <v>43425</v>
      </c>
      <c r="C9209" s="434" t="s">
        <v>61</v>
      </c>
      <c r="D9209" s="434" t="s">
        <v>13</v>
      </c>
      <c r="I9209" s="434">
        <v>12</v>
      </c>
      <c r="J9209" s="434">
        <v>0</v>
      </c>
      <c r="K9209" s="434">
        <v>1970</v>
      </c>
    </row>
    <row r="9210" spans="1:11" hidden="1" x14ac:dyDescent="0.25">
      <c r="A9210" s="434">
        <v>257942980</v>
      </c>
      <c r="B9210" s="434">
        <v>285232</v>
      </c>
      <c r="C9210" s="434" t="s">
        <v>61</v>
      </c>
      <c r="D9210" s="434" t="s">
        <v>13</v>
      </c>
      <c r="I9210" s="434">
        <v>15</v>
      </c>
      <c r="J9210" s="434">
        <v>0</v>
      </c>
      <c r="K9210" s="434">
        <v>1970</v>
      </c>
    </row>
    <row r="9211" spans="1:11" hidden="1" x14ac:dyDescent="0.25">
      <c r="A9211" s="434">
        <v>257943000</v>
      </c>
      <c r="B9211" s="434">
        <v>155816</v>
      </c>
      <c r="C9211" s="434" t="s">
        <v>31</v>
      </c>
      <c r="D9211" s="434" t="s">
        <v>22</v>
      </c>
      <c r="E9211" s="434">
        <v>11</v>
      </c>
      <c r="F9211" s="434">
        <v>1100</v>
      </c>
      <c r="G9211" s="434">
        <v>3278</v>
      </c>
      <c r="H9211" s="434">
        <v>2237</v>
      </c>
      <c r="I9211" s="434">
        <v>82.65</v>
      </c>
      <c r="J9211" s="434">
        <v>0</v>
      </c>
      <c r="K9211" s="434">
        <v>1970</v>
      </c>
    </row>
    <row r="9212" spans="1:11" x14ac:dyDescent="0.25">
      <c r="A9212" s="434">
        <v>257943500</v>
      </c>
      <c r="B9212" s="434">
        <v>1401925</v>
      </c>
      <c r="C9212" s="434" t="s">
        <v>59</v>
      </c>
      <c r="D9212" s="434" t="s">
        <v>13</v>
      </c>
      <c r="I9212" s="434">
        <v>15</v>
      </c>
      <c r="J9212" s="434">
        <v>0</v>
      </c>
      <c r="K9212" s="434">
        <v>1970</v>
      </c>
    </row>
    <row r="9213" spans="1:11" hidden="1" x14ac:dyDescent="0.25">
      <c r="A9213" s="434">
        <v>257943600</v>
      </c>
      <c r="B9213" s="434">
        <v>23175</v>
      </c>
      <c r="C9213" s="434" t="s">
        <v>56</v>
      </c>
      <c r="D9213" s="434" t="s">
        <v>13</v>
      </c>
      <c r="I9213" s="434">
        <v>12</v>
      </c>
      <c r="J9213" s="434">
        <v>0</v>
      </c>
      <c r="K9213" s="434">
        <v>1970</v>
      </c>
    </row>
    <row r="9214" spans="1:11" hidden="1" x14ac:dyDescent="0.25">
      <c r="A9214" s="434">
        <v>257943700</v>
      </c>
      <c r="B9214" s="434">
        <v>98049</v>
      </c>
      <c r="C9214" s="434" t="s">
        <v>61</v>
      </c>
      <c r="D9214" s="434" t="s">
        <v>13</v>
      </c>
      <c r="I9214" s="434">
        <v>15</v>
      </c>
    </row>
    <row r="9215" spans="1:11" hidden="1" x14ac:dyDescent="0.25">
      <c r="A9215" s="434">
        <v>257943870</v>
      </c>
      <c r="B9215" s="434">
        <v>2802</v>
      </c>
      <c r="C9215" s="434" t="s">
        <v>61</v>
      </c>
      <c r="D9215" s="434" t="s">
        <v>13</v>
      </c>
      <c r="I9215" s="434">
        <v>15</v>
      </c>
      <c r="J9215" s="434">
        <v>0</v>
      </c>
      <c r="K9215" s="434">
        <v>1970</v>
      </c>
    </row>
    <row r="9216" spans="1:11" hidden="1" x14ac:dyDescent="0.25">
      <c r="A9216" s="434">
        <v>257943910</v>
      </c>
      <c r="B9216" s="434">
        <v>20782</v>
      </c>
      <c r="C9216" s="434" t="s">
        <v>61</v>
      </c>
      <c r="D9216" s="434" t="s">
        <v>13</v>
      </c>
      <c r="I9216" s="434">
        <v>11</v>
      </c>
      <c r="J9216" s="434">
        <v>0</v>
      </c>
      <c r="K9216" s="434">
        <v>1970</v>
      </c>
    </row>
    <row r="9217" spans="1:11" hidden="1" x14ac:dyDescent="0.25">
      <c r="A9217" s="434">
        <v>257944210</v>
      </c>
      <c r="B9217" s="434">
        <v>1331191</v>
      </c>
      <c r="C9217" s="434" t="s">
        <v>48</v>
      </c>
      <c r="D9217" s="434" t="s">
        <v>40</v>
      </c>
      <c r="E9217" s="434">
        <v>0</v>
      </c>
      <c r="F9217" s="434">
        <v>0</v>
      </c>
      <c r="G9217" s="434">
        <v>285898</v>
      </c>
      <c r="H9217" s="434">
        <v>161812</v>
      </c>
      <c r="I9217" s="434">
        <v>346.26</v>
      </c>
      <c r="J9217" s="434">
        <v>0</v>
      </c>
      <c r="K9217" s="434">
        <v>1970</v>
      </c>
    </row>
    <row r="9218" spans="1:11" hidden="1" x14ac:dyDescent="0.25">
      <c r="A9218" s="434">
        <v>257944260</v>
      </c>
      <c r="B9218" s="434">
        <v>11443</v>
      </c>
      <c r="C9218" s="434" t="s">
        <v>61</v>
      </c>
      <c r="D9218" s="434" t="s">
        <v>13</v>
      </c>
      <c r="I9218" s="434">
        <v>12</v>
      </c>
      <c r="J9218" s="434">
        <v>0</v>
      </c>
      <c r="K9218" s="434">
        <v>1970</v>
      </c>
    </row>
    <row r="9219" spans="1:11" hidden="1" x14ac:dyDescent="0.25">
      <c r="A9219" s="434">
        <v>257944330</v>
      </c>
      <c r="B9219" s="434">
        <v>61524</v>
      </c>
      <c r="C9219" s="434" t="s">
        <v>61</v>
      </c>
      <c r="D9219" s="434" t="s">
        <v>13</v>
      </c>
      <c r="I9219" s="434">
        <v>12</v>
      </c>
      <c r="J9219" s="434">
        <v>0</v>
      </c>
      <c r="K9219" s="434">
        <v>1970</v>
      </c>
    </row>
    <row r="9220" spans="1:11" hidden="1" x14ac:dyDescent="0.25">
      <c r="A9220" s="434">
        <v>257944490</v>
      </c>
      <c r="B9220" s="434">
        <v>41447</v>
      </c>
      <c r="C9220" s="434" t="s">
        <v>61</v>
      </c>
      <c r="D9220" s="434" t="s">
        <v>13</v>
      </c>
      <c r="I9220" s="434">
        <v>17</v>
      </c>
      <c r="J9220" s="434">
        <v>0</v>
      </c>
      <c r="K9220" s="434">
        <v>1970</v>
      </c>
    </row>
    <row r="9221" spans="1:11" hidden="1" x14ac:dyDescent="0.25">
      <c r="A9221" s="434">
        <v>257944500</v>
      </c>
      <c r="B9221" s="434">
        <v>688573</v>
      </c>
      <c r="C9221" s="434" t="s">
        <v>56</v>
      </c>
      <c r="D9221" s="434" t="s">
        <v>13</v>
      </c>
      <c r="I9221" s="434">
        <v>15</v>
      </c>
    </row>
    <row r="9222" spans="1:11" hidden="1" x14ac:dyDescent="0.25">
      <c r="A9222" s="434">
        <v>257944700</v>
      </c>
      <c r="B9222" s="434">
        <v>1018619</v>
      </c>
      <c r="C9222" s="434" t="s">
        <v>39</v>
      </c>
      <c r="D9222" s="434" t="s">
        <v>13</v>
      </c>
      <c r="I9222" s="434">
        <v>12</v>
      </c>
      <c r="J9222" s="434">
        <v>0</v>
      </c>
      <c r="K9222" s="434">
        <v>1970</v>
      </c>
    </row>
    <row r="9223" spans="1:11" hidden="1" x14ac:dyDescent="0.25">
      <c r="A9223" s="434">
        <v>257945290</v>
      </c>
      <c r="B9223" s="434">
        <v>29608</v>
      </c>
      <c r="C9223" s="434" t="s">
        <v>61</v>
      </c>
      <c r="D9223" s="434" t="s">
        <v>13</v>
      </c>
      <c r="I9223" s="434">
        <v>13</v>
      </c>
    </row>
    <row r="9224" spans="1:11" hidden="1" x14ac:dyDescent="0.25">
      <c r="A9224" s="434">
        <v>257945590</v>
      </c>
      <c r="B9224" s="434">
        <v>26359</v>
      </c>
      <c r="C9224" s="434" t="s">
        <v>61</v>
      </c>
      <c r="D9224" s="434" t="s">
        <v>13</v>
      </c>
      <c r="I9224" s="434">
        <v>14</v>
      </c>
      <c r="J9224" s="434">
        <v>0</v>
      </c>
      <c r="K9224" s="434">
        <v>1970</v>
      </c>
    </row>
    <row r="9225" spans="1:11" hidden="1" x14ac:dyDescent="0.25">
      <c r="A9225" s="434">
        <v>257945600</v>
      </c>
      <c r="B9225" s="434">
        <v>540269</v>
      </c>
      <c r="C9225" s="434" t="s">
        <v>56</v>
      </c>
      <c r="D9225" s="434" t="s">
        <v>13</v>
      </c>
      <c r="I9225" s="434">
        <v>14</v>
      </c>
      <c r="J9225" s="434">
        <v>0</v>
      </c>
      <c r="K9225" s="434">
        <v>1970</v>
      </c>
    </row>
    <row r="9226" spans="1:11" hidden="1" x14ac:dyDescent="0.25">
      <c r="A9226" s="434">
        <v>257945800</v>
      </c>
      <c r="B9226" s="434">
        <v>86050</v>
      </c>
      <c r="C9226" s="434" t="s">
        <v>61</v>
      </c>
      <c r="D9226" s="434" t="s">
        <v>13</v>
      </c>
      <c r="I9226" s="434">
        <v>10</v>
      </c>
      <c r="J9226" s="434">
        <v>0</v>
      </c>
      <c r="K9226" s="434">
        <v>1970</v>
      </c>
    </row>
    <row r="9227" spans="1:11" x14ac:dyDescent="0.25">
      <c r="A9227" s="434">
        <v>257946000</v>
      </c>
      <c r="B9227" s="434">
        <v>2721727</v>
      </c>
      <c r="C9227" s="434" t="s">
        <v>59</v>
      </c>
      <c r="D9227" s="434" t="s">
        <v>17</v>
      </c>
      <c r="E9227" s="434">
        <v>0</v>
      </c>
      <c r="F9227" s="434">
        <v>2601</v>
      </c>
      <c r="G9227" s="434">
        <v>600</v>
      </c>
      <c r="H9227" s="434">
        <v>1851</v>
      </c>
      <c r="I9227" s="434">
        <v>64</v>
      </c>
      <c r="J9227" s="434">
        <v>0</v>
      </c>
      <c r="K9227" s="434">
        <v>1970</v>
      </c>
    </row>
    <row r="9228" spans="1:11" hidden="1" x14ac:dyDescent="0.25">
      <c r="A9228" s="434">
        <v>257946500</v>
      </c>
      <c r="B9228" s="434">
        <v>1464354</v>
      </c>
      <c r="C9228" s="434" t="s">
        <v>56</v>
      </c>
      <c r="D9228" s="434" t="s">
        <v>13</v>
      </c>
      <c r="I9228" s="434">
        <v>14</v>
      </c>
      <c r="J9228" s="434">
        <v>0</v>
      </c>
      <c r="K9228" s="434">
        <v>1970</v>
      </c>
    </row>
    <row r="9229" spans="1:11" hidden="1" x14ac:dyDescent="0.25">
      <c r="A9229" s="434">
        <v>257947380</v>
      </c>
      <c r="B9229" s="434">
        <v>14803</v>
      </c>
      <c r="C9229" s="434" t="s">
        <v>61</v>
      </c>
      <c r="D9229" s="434" t="s">
        <v>13</v>
      </c>
      <c r="I9229" s="434">
        <v>11</v>
      </c>
      <c r="J9229" s="434">
        <v>0</v>
      </c>
      <c r="K9229" s="434">
        <v>1970</v>
      </c>
    </row>
    <row r="9230" spans="1:11" x14ac:dyDescent="0.25">
      <c r="A9230" s="434">
        <v>257947600</v>
      </c>
      <c r="B9230" s="434">
        <v>437712</v>
      </c>
      <c r="C9230" s="434" t="s">
        <v>59</v>
      </c>
      <c r="D9230" s="434" t="s">
        <v>13</v>
      </c>
      <c r="I9230" s="434">
        <v>10</v>
      </c>
      <c r="J9230" s="434">
        <v>0</v>
      </c>
      <c r="K9230" s="434">
        <v>1970</v>
      </c>
    </row>
    <row r="9231" spans="1:11" x14ac:dyDescent="0.25">
      <c r="A9231" s="434">
        <v>257947700</v>
      </c>
      <c r="B9231" s="434">
        <v>1053598</v>
      </c>
      <c r="C9231" s="434" t="s">
        <v>59</v>
      </c>
      <c r="D9231" s="434" t="s">
        <v>13</v>
      </c>
      <c r="I9231" s="434">
        <v>13</v>
      </c>
      <c r="J9231" s="434">
        <v>0</v>
      </c>
      <c r="K9231" s="434">
        <v>1970</v>
      </c>
    </row>
    <row r="9232" spans="1:11" hidden="1" x14ac:dyDescent="0.25">
      <c r="A9232" s="434">
        <v>257947800</v>
      </c>
      <c r="B9232" s="434">
        <v>439425</v>
      </c>
      <c r="C9232" s="434" t="s">
        <v>54</v>
      </c>
      <c r="D9232" s="434" t="s">
        <v>13</v>
      </c>
      <c r="I9232" s="434">
        <v>11</v>
      </c>
      <c r="J9232" s="434">
        <v>0</v>
      </c>
      <c r="K9232" s="434">
        <v>1970</v>
      </c>
    </row>
    <row r="9233" spans="1:11" hidden="1" x14ac:dyDescent="0.25">
      <c r="A9233" s="434">
        <v>257947830</v>
      </c>
      <c r="B9233" s="434">
        <v>38807</v>
      </c>
      <c r="C9233" s="434" t="s">
        <v>61</v>
      </c>
      <c r="D9233" s="434" t="s">
        <v>13</v>
      </c>
      <c r="I9233" s="434">
        <v>10</v>
      </c>
    </row>
    <row r="9234" spans="1:11" hidden="1" x14ac:dyDescent="0.25">
      <c r="A9234" s="434">
        <v>257948390</v>
      </c>
      <c r="B9234" s="434">
        <v>98474</v>
      </c>
      <c r="C9234" s="434" t="s">
        <v>61</v>
      </c>
      <c r="D9234" s="434" t="s">
        <v>13</v>
      </c>
      <c r="I9234" s="434">
        <v>8</v>
      </c>
    </row>
    <row r="9235" spans="1:11" hidden="1" x14ac:dyDescent="0.25">
      <c r="A9235" s="434">
        <v>257948391</v>
      </c>
      <c r="B9235" s="434">
        <v>134502</v>
      </c>
      <c r="C9235" s="434" t="s">
        <v>61</v>
      </c>
      <c r="D9235" s="434" t="s">
        <v>13</v>
      </c>
      <c r="I9235" s="434">
        <v>3</v>
      </c>
    </row>
    <row r="9236" spans="1:11" hidden="1" x14ac:dyDescent="0.25">
      <c r="A9236" s="434">
        <v>257948780</v>
      </c>
      <c r="B9236" s="434">
        <v>35583</v>
      </c>
      <c r="C9236" s="434" t="s">
        <v>61</v>
      </c>
      <c r="D9236" s="434" t="s">
        <v>13</v>
      </c>
      <c r="I9236" s="434">
        <v>12</v>
      </c>
    </row>
    <row r="9237" spans="1:11" hidden="1" x14ac:dyDescent="0.25">
      <c r="A9237" s="434">
        <v>257948800</v>
      </c>
      <c r="B9237" s="434">
        <v>1270471</v>
      </c>
      <c r="C9237" s="434" t="s">
        <v>42</v>
      </c>
      <c r="D9237" s="434" t="s">
        <v>22</v>
      </c>
      <c r="E9237" s="434">
        <v>13.5</v>
      </c>
      <c r="F9237" s="434">
        <v>2464</v>
      </c>
      <c r="G9237" s="434">
        <v>400</v>
      </c>
      <c r="H9237" s="434">
        <v>1795</v>
      </c>
      <c r="I9237" s="434">
        <v>75.8</v>
      </c>
      <c r="J9237" s="434">
        <v>0</v>
      </c>
      <c r="K9237" s="434">
        <v>2016</v>
      </c>
    </row>
    <row r="9238" spans="1:11" hidden="1" x14ac:dyDescent="0.25">
      <c r="A9238" s="434">
        <v>257949600</v>
      </c>
      <c r="B9238" s="434">
        <v>1328965</v>
      </c>
      <c r="C9238" s="434" t="s">
        <v>42</v>
      </c>
      <c r="D9238" s="434" t="s">
        <v>22</v>
      </c>
      <c r="E9238" s="434">
        <v>13.5</v>
      </c>
      <c r="F9238" s="434">
        <v>2464</v>
      </c>
      <c r="G9238" s="434">
        <v>400</v>
      </c>
      <c r="H9238" s="434">
        <v>1795</v>
      </c>
      <c r="I9238" s="434">
        <v>75.8</v>
      </c>
      <c r="J9238" s="434">
        <v>0</v>
      </c>
      <c r="K9238" s="434">
        <v>2016</v>
      </c>
    </row>
    <row r="9239" spans="1:11" hidden="1" x14ac:dyDescent="0.25">
      <c r="A9239" s="434">
        <v>257949660</v>
      </c>
      <c r="B9239" s="434">
        <v>56943</v>
      </c>
      <c r="C9239" s="434" t="s">
        <v>61</v>
      </c>
      <c r="D9239" s="434" t="s">
        <v>13</v>
      </c>
      <c r="I9239" s="434">
        <v>12</v>
      </c>
    </row>
    <row r="9240" spans="1:11" hidden="1" x14ac:dyDescent="0.25">
      <c r="A9240" s="434">
        <v>257949740</v>
      </c>
      <c r="B9240" s="434">
        <v>57671</v>
      </c>
      <c r="C9240" s="434" t="s">
        <v>61</v>
      </c>
      <c r="D9240" s="434" t="s">
        <v>13</v>
      </c>
      <c r="I9240" s="434">
        <v>11</v>
      </c>
      <c r="J9240" s="434">
        <v>0</v>
      </c>
      <c r="K9240" s="434">
        <v>1970</v>
      </c>
    </row>
    <row r="9241" spans="1:11" x14ac:dyDescent="0.25">
      <c r="A9241" s="434">
        <v>257950130</v>
      </c>
      <c r="B9241" s="434">
        <v>746660</v>
      </c>
      <c r="C9241" s="434" t="s">
        <v>59</v>
      </c>
      <c r="D9241" s="434" t="s">
        <v>13</v>
      </c>
      <c r="I9241" s="434">
        <v>10</v>
      </c>
      <c r="J9241" s="434">
        <v>0</v>
      </c>
      <c r="K9241" s="434">
        <v>1970</v>
      </c>
    </row>
    <row r="9242" spans="1:11" hidden="1" x14ac:dyDescent="0.25">
      <c r="A9242" s="434">
        <v>257950180</v>
      </c>
      <c r="B9242" s="434">
        <v>160829</v>
      </c>
      <c r="C9242" s="434" t="s">
        <v>61</v>
      </c>
      <c r="D9242" s="434" t="s">
        <v>13</v>
      </c>
      <c r="I9242" s="434">
        <v>12</v>
      </c>
      <c r="J9242" s="434">
        <v>0</v>
      </c>
      <c r="K9242" s="434">
        <v>1970</v>
      </c>
    </row>
    <row r="9243" spans="1:11" hidden="1" x14ac:dyDescent="0.25">
      <c r="A9243" s="434">
        <v>257950710</v>
      </c>
      <c r="B9243" s="434">
        <v>717699</v>
      </c>
      <c r="C9243" s="434" t="s">
        <v>61</v>
      </c>
      <c r="D9243" s="434" t="s">
        <v>13</v>
      </c>
      <c r="I9243" s="434">
        <v>14</v>
      </c>
      <c r="J9243" s="434">
        <v>0</v>
      </c>
      <c r="K9243" s="434">
        <v>1970</v>
      </c>
    </row>
    <row r="9244" spans="1:11" x14ac:dyDescent="0.25">
      <c r="A9244" s="434">
        <v>257950880</v>
      </c>
      <c r="B9244" s="434">
        <v>13572</v>
      </c>
      <c r="C9244" s="434" t="s">
        <v>59</v>
      </c>
      <c r="D9244" s="434" t="s">
        <v>13</v>
      </c>
      <c r="I9244" s="434">
        <v>15</v>
      </c>
      <c r="J9244" s="434">
        <v>0</v>
      </c>
      <c r="K9244" s="434">
        <v>1970</v>
      </c>
    </row>
    <row r="9245" spans="1:11" hidden="1" x14ac:dyDescent="0.25">
      <c r="A9245" s="434">
        <v>257951000</v>
      </c>
      <c r="B9245" s="434">
        <v>267734</v>
      </c>
      <c r="C9245" s="434" t="s">
        <v>31</v>
      </c>
      <c r="D9245" s="434" t="s">
        <v>22</v>
      </c>
      <c r="E9245" s="434">
        <v>14.5</v>
      </c>
      <c r="F9245" s="434">
        <v>3251</v>
      </c>
      <c r="G9245" s="434">
        <v>4240</v>
      </c>
      <c r="H9245" s="434">
        <v>3817</v>
      </c>
      <c r="I9245" s="434">
        <v>97.6</v>
      </c>
      <c r="J9245" s="434">
        <v>5511</v>
      </c>
      <c r="K9245" s="434">
        <v>1997</v>
      </c>
    </row>
    <row r="9246" spans="1:11" x14ac:dyDescent="0.25">
      <c r="A9246" s="434">
        <v>257951470</v>
      </c>
      <c r="B9246" s="434">
        <v>452539</v>
      </c>
      <c r="C9246" s="434" t="s">
        <v>59</v>
      </c>
      <c r="D9246" s="434" t="s">
        <v>13</v>
      </c>
      <c r="I9246" s="434">
        <v>12</v>
      </c>
    </row>
    <row r="9247" spans="1:11" x14ac:dyDescent="0.25">
      <c r="A9247" s="434">
        <v>257951500</v>
      </c>
      <c r="B9247" s="434">
        <v>1110822</v>
      </c>
      <c r="C9247" s="434" t="s">
        <v>59</v>
      </c>
      <c r="D9247" s="434" t="s">
        <v>13</v>
      </c>
      <c r="I9247" s="434">
        <v>12</v>
      </c>
      <c r="J9247" s="434">
        <v>0</v>
      </c>
      <c r="K9247" s="434">
        <v>1970</v>
      </c>
    </row>
    <row r="9248" spans="1:11" x14ac:dyDescent="0.25">
      <c r="A9248" s="434">
        <v>257951800</v>
      </c>
      <c r="B9248" s="434">
        <v>349717</v>
      </c>
      <c r="C9248" s="434" t="s">
        <v>59</v>
      </c>
      <c r="D9248" s="434" t="s">
        <v>13</v>
      </c>
      <c r="I9248" s="434">
        <v>10</v>
      </c>
      <c r="J9248" s="434">
        <v>0</v>
      </c>
      <c r="K9248" s="434">
        <v>1970</v>
      </c>
    </row>
    <row r="9249" spans="1:11" hidden="1" x14ac:dyDescent="0.25">
      <c r="A9249" s="434">
        <v>257951830</v>
      </c>
      <c r="B9249" s="434">
        <v>52941</v>
      </c>
      <c r="C9249" s="434" t="s">
        <v>61</v>
      </c>
      <c r="D9249" s="434" t="s">
        <v>13</v>
      </c>
      <c r="I9249" s="434">
        <v>11</v>
      </c>
      <c r="J9249" s="434">
        <v>0</v>
      </c>
      <c r="K9249" s="434">
        <v>1970</v>
      </c>
    </row>
    <row r="9250" spans="1:11" hidden="1" x14ac:dyDescent="0.25">
      <c r="A9250" s="434">
        <v>257952000</v>
      </c>
      <c r="B9250" s="434">
        <v>700671</v>
      </c>
      <c r="C9250" s="434" t="s">
        <v>46</v>
      </c>
      <c r="D9250" s="434" t="s">
        <v>22</v>
      </c>
      <c r="F9250" s="434">
        <v>6960</v>
      </c>
      <c r="G9250" s="434">
        <v>5110</v>
      </c>
      <c r="H9250" s="434">
        <v>5165</v>
      </c>
      <c r="I9250" s="434">
        <v>97</v>
      </c>
      <c r="K9250" s="434">
        <v>2014</v>
      </c>
    </row>
    <row r="9251" spans="1:11" x14ac:dyDescent="0.25">
      <c r="A9251" s="434">
        <v>257952500</v>
      </c>
      <c r="B9251" s="434">
        <v>592009</v>
      </c>
      <c r="C9251" s="434" t="s">
        <v>59</v>
      </c>
      <c r="D9251" s="434" t="s">
        <v>13</v>
      </c>
      <c r="I9251" s="434">
        <v>13</v>
      </c>
      <c r="J9251" s="434">
        <v>0</v>
      </c>
      <c r="K9251" s="434">
        <v>1970</v>
      </c>
    </row>
    <row r="9252" spans="1:11" hidden="1" x14ac:dyDescent="0.25">
      <c r="A9252" s="434">
        <v>257952600</v>
      </c>
      <c r="B9252" s="434">
        <v>1417065</v>
      </c>
      <c r="C9252" s="434" t="s">
        <v>56</v>
      </c>
      <c r="D9252" s="434" t="s">
        <v>13</v>
      </c>
      <c r="I9252" s="434">
        <v>17</v>
      </c>
      <c r="J9252" s="434">
        <v>0</v>
      </c>
      <c r="K9252" s="434">
        <v>1970</v>
      </c>
    </row>
    <row r="9253" spans="1:11" hidden="1" x14ac:dyDescent="0.25">
      <c r="A9253" s="434">
        <v>257953210</v>
      </c>
      <c r="B9253" s="434">
        <v>64415</v>
      </c>
      <c r="C9253" s="434" t="s">
        <v>61</v>
      </c>
      <c r="D9253" s="434" t="s">
        <v>13</v>
      </c>
      <c r="I9253" s="434">
        <v>9</v>
      </c>
    </row>
    <row r="9254" spans="1:11" hidden="1" x14ac:dyDescent="0.25">
      <c r="A9254" s="434">
        <v>257953270</v>
      </c>
      <c r="B9254" s="434">
        <v>16768</v>
      </c>
      <c r="C9254" s="434" t="s">
        <v>61</v>
      </c>
      <c r="D9254" s="434" t="s">
        <v>13</v>
      </c>
      <c r="I9254" s="434">
        <v>12</v>
      </c>
      <c r="J9254" s="434">
        <v>0</v>
      </c>
      <c r="K9254" s="434">
        <v>1970</v>
      </c>
    </row>
    <row r="9255" spans="1:11" x14ac:dyDescent="0.25">
      <c r="A9255" s="434">
        <v>257953500</v>
      </c>
      <c r="B9255" s="434">
        <v>3307203</v>
      </c>
      <c r="C9255" s="434" t="s">
        <v>59</v>
      </c>
      <c r="D9255" s="434" t="s">
        <v>13</v>
      </c>
      <c r="I9255" s="434">
        <v>12</v>
      </c>
      <c r="J9255" s="434">
        <v>0</v>
      </c>
      <c r="K9255" s="434">
        <v>1970</v>
      </c>
    </row>
    <row r="9256" spans="1:11" hidden="1" x14ac:dyDescent="0.25">
      <c r="A9256" s="434">
        <v>257953660</v>
      </c>
      <c r="B9256" s="434">
        <v>25704</v>
      </c>
      <c r="C9256" s="434" t="s">
        <v>61</v>
      </c>
      <c r="D9256" s="434" t="s">
        <v>13</v>
      </c>
      <c r="I9256" s="434">
        <v>12</v>
      </c>
      <c r="J9256" s="434">
        <v>0</v>
      </c>
      <c r="K9256" s="434">
        <v>1970</v>
      </c>
    </row>
    <row r="9257" spans="1:11" hidden="1" x14ac:dyDescent="0.25">
      <c r="A9257" s="434">
        <v>257953670</v>
      </c>
      <c r="B9257" s="434">
        <v>33074</v>
      </c>
      <c r="C9257" s="434" t="s">
        <v>61</v>
      </c>
      <c r="D9257" s="434" t="s">
        <v>13</v>
      </c>
      <c r="I9257" s="434">
        <v>11</v>
      </c>
      <c r="J9257" s="434">
        <v>0</v>
      </c>
      <c r="K9257" s="434">
        <v>1970</v>
      </c>
    </row>
    <row r="9258" spans="1:11" x14ac:dyDescent="0.25">
      <c r="A9258" s="434">
        <v>257953800</v>
      </c>
      <c r="B9258" s="434">
        <v>1483284</v>
      </c>
      <c r="C9258" s="434" t="s">
        <v>59</v>
      </c>
      <c r="D9258" s="434" t="s">
        <v>17</v>
      </c>
      <c r="I9258" s="434">
        <v>34</v>
      </c>
    </row>
    <row r="9259" spans="1:11" hidden="1" x14ac:dyDescent="0.25">
      <c r="A9259" s="434">
        <v>257953980</v>
      </c>
      <c r="B9259" s="434">
        <v>2370</v>
      </c>
      <c r="C9259" s="434" t="s">
        <v>61</v>
      </c>
      <c r="D9259" s="434" t="s">
        <v>13</v>
      </c>
      <c r="I9259" s="434">
        <v>11</v>
      </c>
    </row>
    <row r="9260" spans="1:11" hidden="1" x14ac:dyDescent="0.25">
      <c r="A9260" s="434">
        <v>257954000</v>
      </c>
      <c r="B9260" s="434">
        <v>2042356</v>
      </c>
      <c r="C9260" s="434" t="s">
        <v>56</v>
      </c>
      <c r="D9260" s="434" t="s">
        <v>22</v>
      </c>
      <c r="E9260" s="434">
        <v>0</v>
      </c>
      <c r="F9260" s="434">
        <v>8820</v>
      </c>
      <c r="G9260" s="434">
        <v>2400</v>
      </c>
      <c r="H9260" s="434">
        <v>3824</v>
      </c>
      <c r="I9260" s="434">
        <v>74.599999999999994</v>
      </c>
      <c r="J9260" s="434">
        <v>0</v>
      </c>
      <c r="K9260" s="434">
        <v>2013</v>
      </c>
    </row>
    <row r="9261" spans="1:11" hidden="1" x14ac:dyDescent="0.25">
      <c r="A9261" s="434">
        <v>257954090</v>
      </c>
      <c r="B9261" s="434">
        <v>6481</v>
      </c>
      <c r="C9261" s="434" t="s">
        <v>61</v>
      </c>
      <c r="D9261" s="434" t="s">
        <v>13</v>
      </c>
      <c r="I9261" s="434">
        <v>14</v>
      </c>
      <c r="J9261" s="434">
        <v>0</v>
      </c>
      <c r="K9261" s="434">
        <v>1970</v>
      </c>
    </row>
    <row r="9262" spans="1:11" hidden="1" x14ac:dyDescent="0.25">
      <c r="A9262" s="434">
        <v>257954470</v>
      </c>
      <c r="B9262" s="434">
        <v>28062</v>
      </c>
      <c r="C9262" s="434" t="s">
        <v>61</v>
      </c>
      <c r="D9262" s="434" t="s">
        <v>13</v>
      </c>
      <c r="I9262" s="434">
        <v>9</v>
      </c>
    </row>
    <row r="9263" spans="1:11" hidden="1" x14ac:dyDescent="0.25">
      <c r="A9263" s="434">
        <v>257955240</v>
      </c>
      <c r="B9263" s="434">
        <v>11553</v>
      </c>
      <c r="C9263" s="434" t="s">
        <v>61</v>
      </c>
      <c r="D9263" s="434" t="s">
        <v>13</v>
      </c>
      <c r="I9263" s="434">
        <v>11</v>
      </c>
      <c r="J9263" s="434">
        <v>0</v>
      </c>
      <c r="K9263" s="434">
        <v>1970</v>
      </c>
    </row>
    <row r="9264" spans="1:11" x14ac:dyDescent="0.25">
      <c r="A9264" s="434">
        <v>257955500</v>
      </c>
      <c r="B9264" s="434">
        <v>203560</v>
      </c>
      <c r="C9264" s="434" t="s">
        <v>59</v>
      </c>
      <c r="D9264" s="434" t="s">
        <v>13</v>
      </c>
      <c r="I9264" s="434">
        <v>15</v>
      </c>
      <c r="J9264" s="434">
        <v>0</v>
      </c>
      <c r="K9264" s="434">
        <v>1970</v>
      </c>
    </row>
    <row r="9265" spans="1:11" hidden="1" x14ac:dyDescent="0.25">
      <c r="A9265" s="434">
        <v>257955990</v>
      </c>
      <c r="B9265" s="434">
        <v>22443</v>
      </c>
      <c r="C9265" s="434" t="s">
        <v>61</v>
      </c>
      <c r="D9265" s="434" t="s">
        <v>13</v>
      </c>
      <c r="I9265" s="434">
        <v>13</v>
      </c>
    </row>
    <row r="9266" spans="1:11" hidden="1" x14ac:dyDescent="0.25">
      <c r="A9266" s="434">
        <v>257956500</v>
      </c>
      <c r="B9266" s="434">
        <v>1501962</v>
      </c>
      <c r="C9266" s="434" t="s">
        <v>56</v>
      </c>
      <c r="D9266" s="434" t="s">
        <v>13</v>
      </c>
      <c r="I9266" s="434">
        <v>15</v>
      </c>
      <c r="J9266" s="434">
        <v>0</v>
      </c>
      <c r="K9266" s="434">
        <v>1970</v>
      </c>
    </row>
    <row r="9267" spans="1:11" hidden="1" x14ac:dyDescent="0.25">
      <c r="A9267" s="434">
        <v>257956600</v>
      </c>
      <c r="B9267" s="434">
        <v>574740</v>
      </c>
      <c r="C9267" s="434" t="s">
        <v>61</v>
      </c>
      <c r="D9267" s="434" t="s">
        <v>13</v>
      </c>
      <c r="I9267" s="434">
        <v>15</v>
      </c>
    </row>
    <row r="9268" spans="1:11" hidden="1" x14ac:dyDescent="0.25">
      <c r="A9268" s="434">
        <v>257956880</v>
      </c>
      <c r="B9268" s="434">
        <v>53787</v>
      </c>
      <c r="C9268" s="434" t="s">
        <v>61</v>
      </c>
      <c r="D9268" s="434" t="s">
        <v>13</v>
      </c>
      <c r="I9268" s="434">
        <v>14</v>
      </c>
      <c r="J9268" s="434">
        <v>0</v>
      </c>
      <c r="K9268" s="434">
        <v>1970</v>
      </c>
    </row>
    <row r="9269" spans="1:11" hidden="1" x14ac:dyDescent="0.25">
      <c r="A9269" s="434">
        <v>257957000</v>
      </c>
      <c r="B9269" s="434">
        <v>498886</v>
      </c>
      <c r="C9269" s="434" t="s">
        <v>61</v>
      </c>
      <c r="D9269" s="434" t="s">
        <v>22</v>
      </c>
      <c r="E9269" s="434">
        <v>15</v>
      </c>
      <c r="F9269" s="434">
        <v>7000</v>
      </c>
      <c r="G9269" s="434">
        <v>3594</v>
      </c>
      <c r="H9269" s="434">
        <v>3588</v>
      </c>
      <c r="I9269" s="434">
        <v>82.2</v>
      </c>
      <c r="J9269" s="434">
        <v>0</v>
      </c>
      <c r="K9269" s="434">
        <v>2012</v>
      </c>
    </row>
    <row r="9270" spans="1:11" hidden="1" x14ac:dyDescent="0.25">
      <c r="A9270" s="434">
        <v>257957390</v>
      </c>
      <c r="B9270" s="434">
        <v>45179</v>
      </c>
      <c r="C9270" s="434" t="s">
        <v>61</v>
      </c>
      <c r="D9270" s="434" t="s">
        <v>13</v>
      </c>
      <c r="I9270" s="434">
        <v>14</v>
      </c>
      <c r="J9270" s="434">
        <v>0</v>
      </c>
      <c r="K9270" s="434">
        <v>1970</v>
      </c>
    </row>
    <row r="9271" spans="1:11" hidden="1" x14ac:dyDescent="0.25">
      <c r="A9271" s="434">
        <v>257957490</v>
      </c>
      <c r="B9271" s="434">
        <v>58615</v>
      </c>
      <c r="C9271" s="434" t="s">
        <v>61</v>
      </c>
      <c r="D9271" s="434" t="s">
        <v>13</v>
      </c>
      <c r="I9271" s="434">
        <v>13</v>
      </c>
      <c r="J9271" s="434">
        <v>0</v>
      </c>
      <c r="K9271" s="434">
        <v>1970</v>
      </c>
    </row>
    <row r="9272" spans="1:11" hidden="1" x14ac:dyDescent="0.25">
      <c r="A9272" s="434">
        <v>257957750</v>
      </c>
      <c r="B9272" s="434">
        <v>166942</v>
      </c>
      <c r="C9272" s="434" t="s">
        <v>61</v>
      </c>
      <c r="D9272" s="434" t="s">
        <v>13</v>
      </c>
      <c r="I9272" s="434">
        <v>10</v>
      </c>
      <c r="J9272" s="434">
        <v>0</v>
      </c>
      <c r="K9272" s="434">
        <v>1970</v>
      </c>
    </row>
    <row r="9273" spans="1:11" hidden="1" x14ac:dyDescent="0.25">
      <c r="A9273" s="434">
        <v>257958000</v>
      </c>
      <c r="B9273" s="434">
        <v>380815</v>
      </c>
      <c r="C9273" s="434" t="s">
        <v>61</v>
      </c>
      <c r="D9273" s="434" t="s">
        <v>22</v>
      </c>
      <c r="E9273" s="434">
        <v>15</v>
      </c>
      <c r="F9273" s="434">
        <v>7000</v>
      </c>
      <c r="G9273" s="434">
        <v>2896</v>
      </c>
      <c r="H9273" s="434">
        <v>4365</v>
      </c>
      <c r="I9273" s="434">
        <v>82.2</v>
      </c>
      <c r="J9273" s="434">
        <v>0</v>
      </c>
      <c r="K9273" s="434">
        <v>2013</v>
      </c>
    </row>
    <row r="9274" spans="1:11" hidden="1" x14ac:dyDescent="0.25">
      <c r="A9274" s="434">
        <v>257958210</v>
      </c>
      <c r="B9274" s="434">
        <v>6661</v>
      </c>
      <c r="C9274" s="434" t="s">
        <v>61</v>
      </c>
      <c r="D9274" s="434" t="s">
        <v>13</v>
      </c>
      <c r="I9274" s="434">
        <v>15</v>
      </c>
    </row>
    <row r="9275" spans="1:11" x14ac:dyDescent="0.25">
      <c r="A9275" s="434">
        <v>257958470</v>
      </c>
      <c r="B9275" s="434">
        <v>353381</v>
      </c>
      <c r="C9275" s="434" t="s">
        <v>59</v>
      </c>
      <c r="D9275" s="434" t="s">
        <v>13</v>
      </c>
      <c r="I9275" s="434">
        <v>10</v>
      </c>
      <c r="J9275" s="434">
        <v>0</v>
      </c>
      <c r="K9275" s="434">
        <v>1970</v>
      </c>
    </row>
    <row r="9276" spans="1:11" x14ac:dyDescent="0.25">
      <c r="A9276" s="434">
        <v>257958500</v>
      </c>
      <c r="B9276" s="434">
        <v>436154</v>
      </c>
      <c r="C9276" s="434" t="s">
        <v>59</v>
      </c>
      <c r="D9276" s="434" t="s">
        <v>13</v>
      </c>
      <c r="I9276" s="434">
        <v>14</v>
      </c>
      <c r="J9276" s="434">
        <v>0</v>
      </c>
      <c r="K9276" s="434">
        <v>1970</v>
      </c>
    </row>
    <row r="9277" spans="1:11" x14ac:dyDescent="0.25">
      <c r="A9277" s="434">
        <v>257958700</v>
      </c>
      <c r="B9277" s="434">
        <v>458729</v>
      </c>
      <c r="C9277" s="434" t="s">
        <v>59</v>
      </c>
      <c r="D9277" s="434" t="s">
        <v>13</v>
      </c>
      <c r="I9277" s="434">
        <v>11</v>
      </c>
      <c r="J9277" s="434">
        <v>0</v>
      </c>
      <c r="K9277" s="434">
        <v>1970</v>
      </c>
    </row>
    <row r="9278" spans="1:11" hidden="1" x14ac:dyDescent="0.25">
      <c r="A9278" s="434">
        <v>257958900</v>
      </c>
      <c r="B9278" s="434">
        <v>1032481</v>
      </c>
      <c r="C9278" s="434" t="s">
        <v>56</v>
      </c>
      <c r="D9278" s="434" t="s">
        <v>13</v>
      </c>
      <c r="I9278" s="434">
        <v>15</v>
      </c>
      <c r="J9278" s="434">
        <v>0</v>
      </c>
      <c r="K9278" s="434">
        <v>1970</v>
      </c>
    </row>
    <row r="9279" spans="1:11" hidden="1" x14ac:dyDescent="0.25">
      <c r="A9279" s="434">
        <v>257959000</v>
      </c>
      <c r="B9279" s="434">
        <v>387140</v>
      </c>
      <c r="C9279" s="434" t="s">
        <v>61</v>
      </c>
      <c r="D9279" s="434" t="s">
        <v>22</v>
      </c>
      <c r="E9279" s="434">
        <v>15.5</v>
      </c>
      <c r="F9279" s="434">
        <v>9400</v>
      </c>
      <c r="G9279" s="434">
        <v>4857</v>
      </c>
      <c r="H9279" s="434">
        <v>4902</v>
      </c>
      <c r="I9279" s="434">
        <v>93.8</v>
      </c>
      <c r="J9279" s="434">
        <v>0</v>
      </c>
      <c r="K9279" s="434">
        <v>2012</v>
      </c>
    </row>
    <row r="9280" spans="1:11" x14ac:dyDescent="0.25">
      <c r="A9280" s="434">
        <v>257959450</v>
      </c>
      <c r="B9280" s="434">
        <v>42490</v>
      </c>
      <c r="C9280" s="434" t="s">
        <v>59</v>
      </c>
      <c r="D9280" s="434" t="s">
        <v>13</v>
      </c>
      <c r="I9280" s="434">
        <v>8</v>
      </c>
      <c r="J9280" s="434">
        <v>0</v>
      </c>
      <c r="K9280" s="434">
        <v>1970</v>
      </c>
    </row>
    <row r="9281" spans="1:11" hidden="1" x14ac:dyDescent="0.25">
      <c r="A9281" s="434">
        <v>257959900</v>
      </c>
      <c r="B9281" s="434">
        <v>2086918</v>
      </c>
      <c r="C9281" s="434" t="s">
        <v>56</v>
      </c>
      <c r="D9281" s="434" t="s">
        <v>13</v>
      </c>
      <c r="I9281" s="434">
        <v>13</v>
      </c>
    </row>
    <row r="9282" spans="1:11" hidden="1" x14ac:dyDescent="0.25">
      <c r="A9282" s="434">
        <v>257960700</v>
      </c>
      <c r="B9282" s="434">
        <v>443823</v>
      </c>
      <c r="C9282" s="434" t="s">
        <v>61</v>
      </c>
      <c r="D9282" s="434" t="s">
        <v>13</v>
      </c>
      <c r="I9282" s="434">
        <v>15</v>
      </c>
    </row>
    <row r="9283" spans="1:11" hidden="1" x14ac:dyDescent="0.25">
      <c r="A9283" s="434">
        <v>257961000</v>
      </c>
      <c r="B9283" s="434">
        <v>299546</v>
      </c>
      <c r="C9283" s="434" t="s">
        <v>48</v>
      </c>
      <c r="D9283" s="434" t="s">
        <v>25</v>
      </c>
      <c r="G9283" s="434">
        <v>9976</v>
      </c>
      <c r="H9283" s="434">
        <v>10979</v>
      </c>
      <c r="I9283" s="434">
        <v>127.5</v>
      </c>
    </row>
    <row r="9284" spans="1:11" hidden="1" x14ac:dyDescent="0.25">
      <c r="A9284" s="434">
        <v>257961110</v>
      </c>
      <c r="B9284" s="434">
        <v>60075</v>
      </c>
      <c r="C9284" s="434" t="s">
        <v>61</v>
      </c>
      <c r="D9284" s="434" t="s">
        <v>13</v>
      </c>
      <c r="I9284" s="434">
        <v>11</v>
      </c>
      <c r="J9284" s="434">
        <v>0</v>
      </c>
      <c r="K9284" s="434">
        <v>1970</v>
      </c>
    </row>
    <row r="9285" spans="1:11" hidden="1" x14ac:dyDescent="0.25">
      <c r="A9285" s="434">
        <v>257961330</v>
      </c>
      <c r="B9285" s="434">
        <v>359774</v>
      </c>
      <c r="C9285" s="434" t="s">
        <v>61</v>
      </c>
      <c r="D9285" s="434" t="s">
        <v>13</v>
      </c>
      <c r="I9285" s="434">
        <v>18</v>
      </c>
      <c r="J9285" s="434">
        <v>0</v>
      </c>
      <c r="K9285" s="434">
        <v>1970</v>
      </c>
    </row>
    <row r="9286" spans="1:11" x14ac:dyDescent="0.25">
      <c r="A9286" s="434">
        <v>257961500</v>
      </c>
      <c r="B9286" s="434">
        <v>498438</v>
      </c>
      <c r="C9286" s="434" t="s">
        <v>59</v>
      </c>
      <c r="D9286" s="434" t="s">
        <v>13</v>
      </c>
      <c r="I9286" s="434">
        <v>10</v>
      </c>
      <c r="J9286" s="434">
        <v>0</v>
      </c>
      <c r="K9286" s="434">
        <v>1970</v>
      </c>
    </row>
    <row r="9287" spans="1:11" hidden="1" x14ac:dyDescent="0.25">
      <c r="A9287" s="434">
        <v>257961870</v>
      </c>
      <c r="B9287" s="434">
        <v>28951</v>
      </c>
      <c r="C9287" s="434" t="s">
        <v>61</v>
      </c>
      <c r="D9287" s="434" t="s">
        <v>13</v>
      </c>
      <c r="I9287" s="434">
        <v>9</v>
      </c>
      <c r="J9287" s="434">
        <v>0</v>
      </c>
      <c r="K9287" s="434">
        <v>1970</v>
      </c>
    </row>
    <row r="9288" spans="1:11" hidden="1" x14ac:dyDescent="0.25">
      <c r="A9288" s="434">
        <v>257961900</v>
      </c>
      <c r="B9288" s="434">
        <v>2284106</v>
      </c>
      <c r="C9288" s="434" t="s">
        <v>39</v>
      </c>
      <c r="D9288" s="434" t="s">
        <v>13</v>
      </c>
      <c r="I9288" s="434">
        <v>20</v>
      </c>
    </row>
    <row r="9289" spans="1:11" hidden="1" x14ac:dyDescent="0.25">
      <c r="A9289" s="434">
        <v>257962000</v>
      </c>
      <c r="B9289" s="434">
        <v>199925</v>
      </c>
      <c r="C9289" s="434" t="s">
        <v>31</v>
      </c>
      <c r="D9289" s="434" t="s">
        <v>22</v>
      </c>
      <c r="E9289" s="434">
        <v>14.5</v>
      </c>
      <c r="F9289" s="434">
        <v>3249</v>
      </c>
      <c r="G9289" s="434">
        <v>4260</v>
      </c>
      <c r="H9289" s="434">
        <v>3817</v>
      </c>
      <c r="I9289" s="434">
        <v>97.6</v>
      </c>
      <c r="J9289" s="434">
        <v>5511</v>
      </c>
      <c r="K9289" s="434">
        <v>1997</v>
      </c>
    </row>
    <row r="9290" spans="1:11" hidden="1" x14ac:dyDescent="0.25">
      <c r="A9290" s="434">
        <v>257962600</v>
      </c>
      <c r="B9290" s="434">
        <v>79235</v>
      </c>
      <c r="C9290" s="434" t="s">
        <v>39</v>
      </c>
      <c r="D9290" s="434" t="s">
        <v>13</v>
      </c>
      <c r="I9290" s="434">
        <v>9</v>
      </c>
    </row>
    <row r="9291" spans="1:11" x14ac:dyDescent="0.25">
      <c r="A9291" s="434">
        <v>257962700</v>
      </c>
      <c r="B9291" s="434">
        <v>174193</v>
      </c>
      <c r="C9291" s="434" t="s">
        <v>59</v>
      </c>
      <c r="D9291" s="434" t="s">
        <v>13</v>
      </c>
      <c r="I9291" s="434">
        <v>10</v>
      </c>
      <c r="J9291" s="434">
        <v>0</v>
      </c>
      <c r="K9291" s="434">
        <v>1970</v>
      </c>
    </row>
    <row r="9292" spans="1:11" hidden="1" x14ac:dyDescent="0.25">
      <c r="A9292" s="434">
        <v>257962800</v>
      </c>
      <c r="B9292" s="434">
        <v>29048</v>
      </c>
      <c r="C9292" s="434" t="s">
        <v>56</v>
      </c>
      <c r="D9292" s="434" t="s">
        <v>13</v>
      </c>
      <c r="I9292" s="434">
        <v>9</v>
      </c>
    </row>
    <row r="9293" spans="1:11" x14ac:dyDescent="0.25">
      <c r="A9293" s="434">
        <v>257963000</v>
      </c>
      <c r="B9293" s="434">
        <v>3300781</v>
      </c>
      <c r="C9293" s="434" t="s">
        <v>59</v>
      </c>
      <c r="D9293" s="434" t="s">
        <v>17</v>
      </c>
      <c r="E9293" s="434">
        <v>0</v>
      </c>
      <c r="F9293" s="434">
        <v>0</v>
      </c>
      <c r="G9293" s="434">
        <v>0</v>
      </c>
      <c r="H9293" s="434">
        <v>498</v>
      </c>
      <c r="I9293" s="434">
        <v>34</v>
      </c>
      <c r="J9293" s="434">
        <v>0</v>
      </c>
      <c r="K9293" s="434">
        <v>1970</v>
      </c>
    </row>
    <row r="9294" spans="1:11" hidden="1" x14ac:dyDescent="0.25">
      <c r="A9294" s="434">
        <v>257963560</v>
      </c>
      <c r="B9294" s="434">
        <v>73042</v>
      </c>
      <c r="C9294" s="434" t="s">
        <v>61</v>
      </c>
      <c r="D9294" s="434" t="s">
        <v>13</v>
      </c>
      <c r="I9294" s="434">
        <v>11</v>
      </c>
      <c r="J9294" s="434">
        <v>0</v>
      </c>
      <c r="K9294" s="434">
        <v>1970</v>
      </c>
    </row>
    <row r="9295" spans="1:11" x14ac:dyDescent="0.25">
      <c r="A9295" s="434">
        <v>257963610</v>
      </c>
      <c r="B9295" s="434">
        <v>53435</v>
      </c>
      <c r="C9295" s="434" t="s">
        <v>59</v>
      </c>
      <c r="D9295" s="434" t="s">
        <v>13</v>
      </c>
      <c r="I9295" s="434">
        <v>9</v>
      </c>
      <c r="J9295" s="434">
        <v>0</v>
      </c>
      <c r="K9295" s="434">
        <v>1970</v>
      </c>
    </row>
    <row r="9296" spans="1:11" hidden="1" x14ac:dyDescent="0.25">
      <c r="A9296" s="434">
        <v>257963910</v>
      </c>
      <c r="B9296" s="434">
        <v>17557</v>
      </c>
      <c r="C9296" s="434" t="s">
        <v>61</v>
      </c>
      <c r="D9296" s="434" t="s">
        <v>13</v>
      </c>
      <c r="I9296" s="434">
        <v>8</v>
      </c>
    </row>
    <row r="9297" spans="1:11" x14ac:dyDescent="0.25">
      <c r="A9297" s="434">
        <v>257964500</v>
      </c>
      <c r="B9297" s="434">
        <v>4017510</v>
      </c>
      <c r="C9297" s="434" t="s">
        <v>59</v>
      </c>
      <c r="D9297" s="434" t="s">
        <v>13</v>
      </c>
      <c r="I9297" s="434">
        <v>15</v>
      </c>
      <c r="J9297" s="434">
        <v>0</v>
      </c>
      <c r="K9297" s="434">
        <v>1970</v>
      </c>
    </row>
    <row r="9298" spans="1:11" hidden="1" x14ac:dyDescent="0.25">
      <c r="A9298" s="434">
        <v>257964600</v>
      </c>
      <c r="B9298" s="434">
        <v>1586680</v>
      </c>
      <c r="C9298" s="434" t="s">
        <v>56</v>
      </c>
      <c r="D9298" s="434" t="s">
        <v>13</v>
      </c>
      <c r="I9298" s="434">
        <v>15</v>
      </c>
      <c r="J9298" s="434">
        <v>0</v>
      </c>
      <c r="K9298" s="434">
        <v>1970</v>
      </c>
    </row>
    <row r="9299" spans="1:11" hidden="1" x14ac:dyDescent="0.25">
      <c r="A9299" s="434">
        <v>257964900</v>
      </c>
      <c r="B9299" s="434">
        <v>3922987</v>
      </c>
      <c r="C9299" s="434" t="s">
        <v>61</v>
      </c>
      <c r="D9299" s="434" t="s">
        <v>13</v>
      </c>
      <c r="I9299" s="434">
        <v>12</v>
      </c>
      <c r="K9299" s="434">
        <v>1970</v>
      </c>
    </row>
    <row r="9300" spans="1:11" hidden="1" x14ac:dyDescent="0.25">
      <c r="A9300" s="434">
        <v>257965550</v>
      </c>
      <c r="B9300" s="434">
        <v>39813</v>
      </c>
      <c r="C9300" s="434" t="s">
        <v>61</v>
      </c>
      <c r="D9300" s="434" t="s">
        <v>13</v>
      </c>
      <c r="I9300" s="434">
        <v>11</v>
      </c>
      <c r="J9300" s="434">
        <v>0</v>
      </c>
      <c r="K9300" s="434">
        <v>1970</v>
      </c>
    </row>
    <row r="9301" spans="1:11" hidden="1" x14ac:dyDescent="0.25">
      <c r="A9301" s="434">
        <v>257965840</v>
      </c>
      <c r="B9301" s="434">
        <v>6587</v>
      </c>
      <c r="C9301" s="434" t="s">
        <v>61</v>
      </c>
      <c r="D9301" s="434" t="s">
        <v>13</v>
      </c>
      <c r="I9301" s="434">
        <v>10</v>
      </c>
      <c r="J9301" s="434">
        <v>0</v>
      </c>
      <c r="K9301" s="434">
        <v>1970</v>
      </c>
    </row>
    <row r="9302" spans="1:11" hidden="1" x14ac:dyDescent="0.25">
      <c r="A9302" s="434">
        <v>257965890</v>
      </c>
      <c r="B9302" s="434">
        <v>87832</v>
      </c>
      <c r="C9302" s="434" t="s">
        <v>61</v>
      </c>
      <c r="D9302" s="434" t="s">
        <v>13</v>
      </c>
      <c r="I9302" s="434">
        <v>11</v>
      </c>
      <c r="J9302" s="434">
        <v>0</v>
      </c>
      <c r="K9302" s="434">
        <v>1970</v>
      </c>
    </row>
    <row r="9303" spans="1:11" hidden="1" x14ac:dyDescent="0.25">
      <c r="A9303" s="434">
        <v>257966130</v>
      </c>
      <c r="B9303" s="434">
        <v>101249</v>
      </c>
      <c r="C9303" s="434" t="s">
        <v>61</v>
      </c>
      <c r="D9303" s="434" t="s">
        <v>13</v>
      </c>
      <c r="I9303" s="434">
        <v>15</v>
      </c>
    </row>
    <row r="9304" spans="1:11" hidden="1" x14ac:dyDescent="0.25">
      <c r="A9304" s="434">
        <v>257966230</v>
      </c>
      <c r="B9304" s="434">
        <v>35493</v>
      </c>
      <c r="C9304" s="434" t="s">
        <v>61</v>
      </c>
      <c r="D9304" s="434" t="s">
        <v>13</v>
      </c>
      <c r="I9304" s="434">
        <v>11</v>
      </c>
      <c r="J9304" s="434">
        <v>0</v>
      </c>
      <c r="K9304" s="434">
        <v>1970</v>
      </c>
    </row>
    <row r="9305" spans="1:11" x14ac:dyDescent="0.25">
      <c r="A9305" s="434">
        <v>257966500</v>
      </c>
      <c r="B9305" s="434">
        <v>389347</v>
      </c>
      <c r="C9305" s="434" t="s">
        <v>59</v>
      </c>
      <c r="D9305" s="434" t="s">
        <v>13</v>
      </c>
      <c r="I9305" s="434">
        <v>15</v>
      </c>
      <c r="J9305" s="434">
        <v>0</v>
      </c>
      <c r="K9305" s="434">
        <v>1970</v>
      </c>
    </row>
    <row r="9306" spans="1:11" hidden="1" x14ac:dyDescent="0.25">
      <c r="A9306" s="434">
        <v>257966610</v>
      </c>
      <c r="B9306" s="434">
        <v>90635</v>
      </c>
      <c r="C9306" s="434" t="s">
        <v>61</v>
      </c>
      <c r="D9306" s="434" t="s">
        <v>13</v>
      </c>
      <c r="I9306" s="434">
        <v>12</v>
      </c>
      <c r="J9306" s="434">
        <v>0</v>
      </c>
      <c r="K9306" s="434">
        <v>1970</v>
      </c>
    </row>
    <row r="9307" spans="1:11" hidden="1" x14ac:dyDescent="0.25">
      <c r="A9307" s="434">
        <v>257966900</v>
      </c>
      <c r="B9307" s="434">
        <v>129983</v>
      </c>
      <c r="C9307" s="434" t="s">
        <v>54</v>
      </c>
      <c r="D9307" s="434" t="s">
        <v>13</v>
      </c>
      <c r="I9307" s="434">
        <v>10</v>
      </c>
      <c r="J9307" s="434">
        <v>0</v>
      </c>
      <c r="K9307" s="434">
        <v>1970</v>
      </c>
    </row>
    <row r="9308" spans="1:11" hidden="1" x14ac:dyDescent="0.25">
      <c r="A9308" s="434">
        <v>257967220</v>
      </c>
      <c r="B9308" s="434">
        <v>12523</v>
      </c>
      <c r="C9308" s="434" t="s">
        <v>61</v>
      </c>
      <c r="D9308" s="434" t="s">
        <v>13</v>
      </c>
      <c r="I9308" s="434">
        <v>13</v>
      </c>
    </row>
    <row r="9309" spans="1:11" x14ac:dyDescent="0.25">
      <c r="A9309" s="434">
        <v>257967600</v>
      </c>
      <c r="B9309" s="434">
        <v>146839</v>
      </c>
      <c r="C9309" s="434" t="s">
        <v>59</v>
      </c>
      <c r="D9309" s="434" t="s">
        <v>13</v>
      </c>
      <c r="I9309" s="434">
        <v>11</v>
      </c>
      <c r="J9309" s="434">
        <v>0</v>
      </c>
      <c r="K9309" s="434">
        <v>1970</v>
      </c>
    </row>
    <row r="9310" spans="1:11" x14ac:dyDescent="0.25">
      <c r="A9310" s="434">
        <v>257967690</v>
      </c>
      <c r="B9310" s="434">
        <v>184473</v>
      </c>
      <c r="C9310" s="434" t="s">
        <v>59</v>
      </c>
      <c r="D9310" s="434" t="s">
        <v>13</v>
      </c>
      <c r="I9310" s="434">
        <v>15</v>
      </c>
      <c r="J9310" s="434">
        <v>0</v>
      </c>
      <c r="K9310" s="434">
        <v>1970</v>
      </c>
    </row>
    <row r="9311" spans="1:11" hidden="1" x14ac:dyDescent="0.25">
      <c r="A9311" s="434">
        <v>257967830</v>
      </c>
      <c r="B9311" s="434">
        <v>48495</v>
      </c>
      <c r="C9311" s="434" t="s">
        <v>61</v>
      </c>
      <c r="D9311" s="434" t="s">
        <v>13</v>
      </c>
      <c r="I9311" s="434">
        <v>12</v>
      </c>
    </row>
    <row r="9312" spans="1:11" hidden="1" x14ac:dyDescent="0.25">
      <c r="A9312" s="434">
        <v>257968590</v>
      </c>
      <c r="B9312" s="434">
        <v>26274</v>
      </c>
      <c r="C9312" s="434" t="s">
        <v>61</v>
      </c>
      <c r="D9312" s="434" t="s">
        <v>13</v>
      </c>
      <c r="I9312" s="434">
        <v>12</v>
      </c>
    </row>
    <row r="9313" spans="1:11" hidden="1" x14ac:dyDescent="0.25">
      <c r="A9313" s="434">
        <v>257968600</v>
      </c>
      <c r="B9313" s="434">
        <v>1521736</v>
      </c>
      <c r="C9313" s="434" t="s">
        <v>54</v>
      </c>
      <c r="D9313" s="434" t="s">
        <v>13</v>
      </c>
      <c r="I9313" s="434">
        <v>14</v>
      </c>
    </row>
    <row r="9314" spans="1:11" hidden="1" x14ac:dyDescent="0.25">
      <c r="A9314" s="434">
        <v>257968700</v>
      </c>
      <c r="B9314" s="434">
        <v>458192</v>
      </c>
      <c r="C9314" s="434" t="s">
        <v>61</v>
      </c>
      <c r="D9314" s="434" t="s">
        <v>13</v>
      </c>
      <c r="I9314" s="434">
        <v>14</v>
      </c>
    </row>
    <row r="9315" spans="1:11" hidden="1" x14ac:dyDescent="0.25">
      <c r="A9315" s="434">
        <v>257969590</v>
      </c>
      <c r="B9315" s="434">
        <v>117321</v>
      </c>
      <c r="C9315" s="434" t="s">
        <v>61</v>
      </c>
      <c r="D9315" s="434" t="s">
        <v>13</v>
      </c>
      <c r="I9315" s="434">
        <v>12</v>
      </c>
      <c r="J9315" s="434">
        <v>0</v>
      </c>
      <c r="K9315" s="434">
        <v>1970</v>
      </c>
    </row>
    <row r="9316" spans="1:11" x14ac:dyDescent="0.25">
      <c r="A9316" s="434">
        <v>257969600</v>
      </c>
      <c r="B9316" s="434">
        <v>518105</v>
      </c>
      <c r="C9316" s="434" t="s">
        <v>59</v>
      </c>
      <c r="D9316" s="434" t="s">
        <v>13</v>
      </c>
      <c r="I9316" s="434">
        <v>11</v>
      </c>
      <c r="J9316" s="434">
        <v>0</v>
      </c>
      <c r="K9316" s="434">
        <v>1970</v>
      </c>
    </row>
    <row r="9317" spans="1:11" hidden="1" x14ac:dyDescent="0.25">
      <c r="A9317" s="434">
        <v>257969800</v>
      </c>
      <c r="B9317" s="434">
        <v>118671</v>
      </c>
      <c r="C9317" s="434" t="s">
        <v>31</v>
      </c>
      <c r="D9317" s="434" t="s">
        <v>13</v>
      </c>
      <c r="I9317" s="434">
        <v>15</v>
      </c>
    </row>
    <row r="9318" spans="1:11" hidden="1" x14ac:dyDescent="0.25">
      <c r="A9318" s="434">
        <v>257969830</v>
      </c>
      <c r="B9318" s="434">
        <v>5181</v>
      </c>
      <c r="C9318" s="434" t="s">
        <v>61</v>
      </c>
      <c r="D9318" s="434" t="s">
        <v>13</v>
      </c>
      <c r="I9318" s="434">
        <v>15</v>
      </c>
      <c r="J9318" s="434">
        <v>0</v>
      </c>
      <c r="K9318" s="434">
        <v>1970</v>
      </c>
    </row>
    <row r="9319" spans="1:11" hidden="1" x14ac:dyDescent="0.25">
      <c r="A9319" s="434">
        <v>257969930</v>
      </c>
      <c r="B9319" s="434">
        <v>83986</v>
      </c>
      <c r="C9319" s="434" t="s">
        <v>61</v>
      </c>
      <c r="D9319" s="434" t="s">
        <v>13</v>
      </c>
      <c r="I9319" s="434">
        <v>16</v>
      </c>
      <c r="J9319" s="434">
        <v>0</v>
      </c>
      <c r="K9319" s="434">
        <v>1970</v>
      </c>
    </row>
    <row r="9320" spans="1:11" hidden="1" x14ac:dyDescent="0.25">
      <c r="A9320" s="434">
        <v>257970000</v>
      </c>
      <c r="B9320" s="434">
        <v>952731</v>
      </c>
      <c r="C9320" s="434" t="s">
        <v>20</v>
      </c>
      <c r="D9320" s="434" t="s">
        <v>25</v>
      </c>
      <c r="E9320" s="434">
        <v>16</v>
      </c>
      <c r="F9320" s="434">
        <v>7199</v>
      </c>
      <c r="G9320" s="434">
        <v>17031</v>
      </c>
      <c r="H9320" s="434">
        <v>10576</v>
      </c>
      <c r="I9320" s="434">
        <v>147.30000000000001</v>
      </c>
      <c r="J9320" s="434">
        <v>18373</v>
      </c>
      <c r="K9320" s="434">
        <v>2003</v>
      </c>
    </row>
    <row r="9321" spans="1:11" hidden="1" x14ac:dyDescent="0.25">
      <c r="A9321" s="434">
        <v>257970170</v>
      </c>
      <c r="B9321" s="434">
        <v>16919</v>
      </c>
      <c r="C9321" s="434" t="s">
        <v>61</v>
      </c>
      <c r="D9321" s="434" t="s">
        <v>13</v>
      </c>
      <c r="I9321" s="434">
        <v>12</v>
      </c>
      <c r="J9321" s="434">
        <v>0</v>
      </c>
      <c r="K9321" s="434">
        <v>1970</v>
      </c>
    </row>
    <row r="9322" spans="1:11" hidden="1" x14ac:dyDescent="0.25">
      <c r="A9322" s="434">
        <v>257970360</v>
      </c>
      <c r="B9322" s="434">
        <v>72181</v>
      </c>
      <c r="C9322" s="434" t="s">
        <v>61</v>
      </c>
      <c r="D9322" s="434" t="s">
        <v>13</v>
      </c>
      <c r="I9322" s="434">
        <v>13</v>
      </c>
    </row>
    <row r="9323" spans="1:11" hidden="1" x14ac:dyDescent="0.25">
      <c r="A9323" s="434">
        <v>257970580</v>
      </c>
      <c r="B9323" s="434">
        <v>79724</v>
      </c>
      <c r="C9323" s="434" t="s">
        <v>61</v>
      </c>
      <c r="D9323" s="434" t="s">
        <v>13</v>
      </c>
      <c r="I9323" s="434">
        <v>11</v>
      </c>
      <c r="J9323" s="434">
        <v>0</v>
      </c>
      <c r="K9323" s="434">
        <v>1970</v>
      </c>
    </row>
    <row r="9324" spans="1:11" hidden="1" x14ac:dyDescent="0.25">
      <c r="A9324" s="434">
        <v>257971000</v>
      </c>
      <c r="B9324" s="434">
        <v>2499679</v>
      </c>
      <c r="C9324" s="434" t="s">
        <v>31</v>
      </c>
      <c r="D9324" s="434" t="s">
        <v>17</v>
      </c>
      <c r="E9324" s="434">
        <v>11</v>
      </c>
      <c r="F9324" s="434">
        <v>660</v>
      </c>
      <c r="G9324" s="434">
        <v>2218</v>
      </c>
      <c r="H9324" s="434">
        <v>998</v>
      </c>
      <c r="I9324" s="434">
        <v>68.040000000000006</v>
      </c>
      <c r="J9324" s="434">
        <v>0</v>
      </c>
      <c r="K9324" s="434">
        <v>1968</v>
      </c>
    </row>
    <row r="9325" spans="1:11" hidden="1" x14ac:dyDescent="0.25">
      <c r="A9325" s="434">
        <v>257972000</v>
      </c>
      <c r="B9325" s="434">
        <v>4983</v>
      </c>
      <c r="C9325" s="434" t="s">
        <v>28</v>
      </c>
      <c r="D9325" s="434" t="s">
        <v>29</v>
      </c>
      <c r="F9325" s="434">
        <v>6842</v>
      </c>
      <c r="G9325" s="434">
        <v>63800</v>
      </c>
      <c r="H9325" s="434">
        <v>36321</v>
      </c>
      <c r="I9325" s="434">
        <v>199.874</v>
      </c>
      <c r="K9325" s="434">
        <v>2015</v>
      </c>
    </row>
    <row r="9326" spans="1:11" x14ac:dyDescent="0.25">
      <c r="A9326" s="434">
        <v>257972040</v>
      </c>
      <c r="B9326" s="434">
        <v>746306</v>
      </c>
      <c r="C9326" s="434" t="s">
        <v>59</v>
      </c>
      <c r="D9326" s="434" t="s">
        <v>13</v>
      </c>
      <c r="I9326" s="434">
        <v>8</v>
      </c>
      <c r="J9326" s="434">
        <v>0</v>
      </c>
      <c r="K9326" s="434">
        <v>1970</v>
      </c>
    </row>
    <row r="9327" spans="1:11" hidden="1" x14ac:dyDescent="0.25">
      <c r="A9327" s="434">
        <v>257972060</v>
      </c>
      <c r="B9327" s="434">
        <v>262433</v>
      </c>
      <c r="C9327" s="434" t="s">
        <v>61</v>
      </c>
      <c r="D9327" s="434" t="s">
        <v>13</v>
      </c>
      <c r="I9327" s="434">
        <v>13</v>
      </c>
      <c r="J9327" s="434">
        <v>0</v>
      </c>
      <c r="K9327" s="434">
        <v>1970</v>
      </c>
    </row>
    <row r="9328" spans="1:11" hidden="1" x14ac:dyDescent="0.25">
      <c r="A9328" s="434">
        <v>257972480</v>
      </c>
      <c r="B9328" s="434">
        <v>122186</v>
      </c>
      <c r="C9328" s="434" t="s">
        <v>61</v>
      </c>
      <c r="D9328" s="434" t="s">
        <v>13</v>
      </c>
      <c r="I9328" s="434">
        <v>11</v>
      </c>
      <c r="J9328" s="434">
        <v>0</v>
      </c>
      <c r="K9328" s="434">
        <v>1970</v>
      </c>
    </row>
    <row r="9329" spans="1:11" x14ac:dyDescent="0.25">
      <c r="A9329" s="434">
        <v>257972500</v>
      </c>
      <c r="B9329" s="434">
        <v>180865</v>
      </c>
      <c r="C9329" s="434" t="s">
        <v>59</v>
      </c>
      <c r="D9329" s="434" t="s">
        <v>13</v>
      </c>
      <c r="I9329" s="434">
        <v>16</v>
      </c>
      <c r="J9329" s="434">
        <v>0</v>
      </c>
      <c r="K9329" s="434">
        <v>1970</v>
      </c>
    </row>
    <row r="9330" spans="1:11" hidden="1" x14ac:dyDescent="0.25">
      <c r="A9330" s="434">
        <v>257972630</v>
      </c>
      <c r="B9330" s="434">
        <v>47843</v>
      </c>
      <c r="C9330" s="434" t="s">
        <v>61</v>
      </c>
      <c r="D9330" s="434" t="s">
        <v>13</v>
      </c>
      <c r="I9330" s="434">
        <v>13</v>
      </c>
    </row>
    <row r="9331" spans="1:11" hidden="1" x14ac:dyDescent="0.25">
      <c r="A9331" s="434">
        <v>257973000</v>
      </c>
      <c r="B9331" s="434">
        <v>2117644</v>
      </c>
      <c r="C9331" s="434" t="s">
        <v>61</v>
      </c>
      <c r="D9331" s="434" t="s">
        <v>25</v>
      </c>
      <c r="E9331" s="434">
        <v>16</v>
      </c>
      <c r="F9331" s="434">
        <v>13020</v>
      </c>
      <c r="G9331" s="434">
        <v>5125</v>
      </c>
      <c r="H9331" s="434">
        <v>11363</v>
      </c>
      <c r="I9331" s="434">
        <v>106.5</v>
      </c>
      <c r="J9331" s="434">
        <v>0</v>
      </c>
      <c r="K9331" s="434">
        <v>2013</v>
      </c>
    </row>
    <row r="9332" spans="1:11" hidden="1" x14ac:dyDescent="0.25">
      <c r="A9332" s="434">
        <v>257973230</v>
      </c>
      <c r="B9332" s="434">
        <v>287221</v>
      </c>
      <c r="C9332" s="434" t="s">
        <v>61</v>
      </c>
      <c r="D9332" s="434" t="s">
        <v>13</v>
      </c>
      <c r="I9332" s="434">
        <v>11</v>
      </c>
      <c r="J9332" s="434">
        <v>0</v>
      </c>
      <c r="K9332" s="434">
        <v>1970</v>
      </c>
    </row>
    <row r="9333" spans="1:11" hidden="1" x14ac:dyDescent="0.25">
      <c r="A9333" s="434">
        <v>257973600</v>
      </c>
      <c r="B9333" s="434">
        <v>99348</v>
      </c>
      <c r="C9333" s="434" t="s">
        <v>61</v>
      </c>
      <c r="D9333" s="434" t="s">
        <v>13</v>
      </c>
      <c r="I9333" s="434">
        <v>9</v>
      </c>
      <c r="J9333" s="434">
        <v>0</v>
      </c>
      <c r="K9333" s="434">
        <v>1970</v>
      </c>
    </row>
    <row r="9334" spans="1:11" hidden="1" x14ac:dyDescent="0.25">
      <c r="A9334" s="434">
        <v>257973690</v>
      </c>
      <c r="B9334" s="434">
        <v>8656</v>
      </c>
      <c r="C9334" s="434" t="s">
        <v>61</v>
      </c>
      <c r="D9334" s="434" t="s">
        <v>13</v>
      </c>
      <c r="I9334" s="434">
        <v>10</v>
      </c>
    </row>
    <row r="9335" spans="1:11" x14ac:dyDescent="0.25">
      <c r="A9335" s="434">
        <v>257973800</v>
      </c>
      <c r="B9335" s="434">
        <v>1029687</v>
      </c>
      <c r="C9335" s="434" t="s">
        <v>59</v>
      </c>
      <c r="D9335" s="434" t="s">
        <v>13</v>
      </c>
      <c r="I9335" s="434">
        <v>11</v>
      </c>
      <c r="J9335" s="434">
        <v>0</v>
      </c>
      <c r="K9335" s="434">
        <v>1970</v>
      </c>
    </row>
    <row r="9336" spans="1:11" hidden="1" x14ac:dyDescent="0.25">
      <c r="A9336" s="434">
        <v>257973900</v>
      </c>
      <c r="B9336" s="434">
        <v>358441</v>
      </c>
      <c r="C9336" s="434" t="s">
        <v>61</v>
      </c>
      <c r="D9336" s="434" t="s">
        <v>13</v>
      </c>
      <c r="I9336" s="434">
        <v>17</v>
      </c>
      <c r="J9336" s="434">
        <v>0</v>
      </c>
      <c r="K9336" s="434">
        <v>1970</v>
      </c>
    </row>
    <row r="9337" spans="1:11" hidden="1" x14ac:dyDescent="0.25">
      <c r="A9337" s="434">
        <v>257974260</v>
      </c>
      <c r="B9337" s="434">
        <v>13484</v>
      </c>
      <c r="C9337" s="434" t="s">
        <v>61</v>
      </c>
      <c r="D9337" s="434" t="s">
        <v>13</v>
      </c>
      <c r="I9337" s="434">
        <v>12</v>
      </c>
    </row>
    <row r="9338" spans="1:11" hidden="1" x14ac:dyDescent="0.25">
      <c r="A9338" s="434">
        <v>257974570</v>
      </c>
      <c r="B9338" s="434">
        <v>24450</v>
      </c>
      <c r="C9338" s="434" t="s">
        <v>61</v>
      </c>
      <c r="D9338" s="434" t="s">
        <v>13</v>
      </c>
      <c r="I9338" s="434">
        <v>12</v>
      </c>
      <c r="J9338" s="434">
        <v>0</v>
      </c>
      <c r="K9338" s="434">
        <v>1970</v>
      </c>
    </row>
    <row r="9339" spans="1:11" x14ac:dyDescent="0.25">
      <c r="A9339" s="434">
        <v>257974700</v>
      </c>
      <c r="B9339" s="434">
        <v>1502031</v>
      </c>
      <c r="C9339" s="434" t="s">
        <v>59</v>
      </c>
      <c r="D9339" s="434" t="s">
        <v>13</v>
      </c>
      <c r="I9339" s="434">
        <v>10</v>
      </c>
      <c r="J9339" s="434">
        <v>0</v>
      </c>
      <c r="K9339" s="434">
        <v>1970</v>
      </c>
    </row>
    <row r="9340" spans="1:11" hidden="1" x14ac:dyDescent="0.25">
      <c r="A9340" s="434">
        <v>257975000</v>
      </c>
      <c r="B9340" s="434">
        <v>3046</v>
      </c>
      <c r="C9340" s="434" t="s">
        <v>31</v>
      </c>
      <c r="D9340" s="434" t="s">
        <v>22</v>
      </c>
      <c r="E9340" s="434">
        <v>10.5</v>
      </c>
      <c r="F9340" s="434">
        <v>1000</v>
      </c>
      <c r="G9340" s="434">
        <v>2325</v>
      </c>
      <c r="H9340" s="434">
        <v>1843</v>
      </c>
      <c r="I9340" s="434">
        <v>80.010000000000005</v>
      </c>
      <c r="K9340" s="434">
        <v>1985</v>
      </c>
    </row>
    <row r="9341" spans="1:11" hidden="1" x14ac:dyDescent="0.25">
      <c r="A9341" s="434">
        <v>257975070</v>
      </c>
      <c r="B9341" s="434">
        <v>64302</v>
      </c>
      <c r="C9341" s="434" t="s">
        <v>61</v>
      </c>
      <c r="D9341" s="434" t="s">
        <v>13</v>
      </c>
      <c r="I9341" s="434">
        <v>13</v>
      </c>
      <c r="J9341" s="434">
        <v>0</v>
      </c>
      <c r="K9341" s="434">
        <v>1970</v>
      </c>
    </row>
    <row r="9342" spans="1:11" hidden="1" x14ac:dyDescent="0.25">
      <c r="A9342" s="434">
        <v>257975500</v>
      </c>
      <c r="B9342" s="434">
        <v>46120</v>
      </c>
      <c r="C9342" s="434" t="s">
        <v>61</v>
      </c>
      <c r="D9342" s="434" t="s">
        <v>13</v>
      </c>
      <c r="I9342" s="434">
        <v>24</v>
      </c>
    </row>
    <row r="9343" spans="1:11" x14ac:dyDescent="0.25">
      <c r="A9343" s="434">
        <v>257975660</v>
      </c>
      <c r="B9343" s="434">
        <v>140954</v>
      </c>
      <c r="C9343" s="434" t="s">
        <v>59</v>
      </c>
      <c r="D9343" s="434" t="s">
        <v>13</v>
      </c>
      <c r="I9343" s="434">
        <v>10</v>
      </c>
      <c r="J9343" s="434">
        <v>0</v>
      </c>
      <c r="K9343" s="434">
        <v>1970</v>
      </c>
    </row>
    <row r="9344" spans="1:11" x14ac:dyDescent="0.25">
      <c r="A9344" s="434">
        <v>257975700</v>
      </c>
      <c r="B9344" s="434">
        <v>1554943</v>
      </c>
      <c r="C9344" s="434" t="s">
        <v>59</v>
      </c>
      <c r="D9344" s="434" t="s">
        <v>13</v>
      </c>
      <c r="I9344" s="434">
        <v>14</v>
      </c>
      <c r="J9344" s="434">
        <v>0</v>
      </c>
      <c r="K9344" s="434">
        <v>1970</v>
      </c>
    </row>
    <row r="9345" spans="1:11" hidden="1" x14ac:dyDescent="0.25">
      <c r="A9345" s="434">
        <v>257975990</v>
      </c>
      <c r="B9345" s="434">
        <v>14352</v>
      </c>
      <c r="C9345" s="434" t="s">
        <v>61</v>
      </c>
      <c r="D9345" s="434" t="s">
        <v>13</v>
      </c>
      <c r="I9345" s="434">
        <v>11</v>
      </c>
    </row>
    <row r="9346" spans="1:11" x14ac:dyDescent="0.25">
      <c r="A9346" s="434">
        <v>257976500</v>
      </c>
      <c r="B9346" s="434">
        <v>593779</v>
      </c>
      <c r="C9346" s="434" t="s">
        <v>59</v>
      </c>
      <c r="D9346" s="434" t="s">
        <v>13</v>
      </c>
      <c r="I9346" s="434">
        <v>19</v>
      </c>
      <c r="J9346" s="434">
        <v>0</v>
      </c>
      <c r="K9346" s="434">
        <v>1970</v>
      </c>
    </row>
    <row r="9347" spans="1:11" hidden="1" x14ac:dyDescent="0.25">
      <c r="A9347" s="434">
        <v>257976600</v>
      </c>
      <c r="B9347" s="434">
        <v>536992</v>
      </c>
      <c r="C9347" s="434" t="s">
        <v>61</v>
      </c>
      <c r="D9347" s="434" t="s">
        <v>13</v>
      </c>
      <c r="I9347" s="434">
        <v>15</v>
      </c>
      <c r="J9347" s="434">
        <v>0</v>
      </c>
      <c r="K9347" s="434">
        <v>1970</v>
      </c>
    </row>
    <row r="9348" spans="1:11" hidden="1" x14ac:dyDescent="0.25">
      <c r="A9348" s="434">
        <v>257977170</v>
      </c>
      <c r="B9348" s="434">
        <v>98516</v>
      </c>
      <c r="C9348" s="434" t="s">
        <v>61</v>
      </c>
      <c r="D9348" s="434" t="s">
        <v>13</v>
      </c>
      <c r="I9348" s="434">
        <v>12</v>
      </c>
      <c r="J9348" s="434">
        <v>0</v>
      </c>
      <c r="K9348" s="434">
        <v>1970</v>
      </c>
    </row>
    <row r="9349" spans="1:11" hidden="1" x14ac:dyDescent="0.25">
      <c r="A9349" s="434">
        <v>257977410</v>
      </c>
      <c r="B9349" s="434">
        <v>534473</v>
      </c>
      <c r="C9349" s="434" t="s">
        <v>61</v>
      </c>
      <c r="D9349" s="434" t="s">
        <v>13</v>
      </c>
      <c r="I9349" s="434">
        <v>12</v>
      </c>
      <c r="J9349" s="434">
        <v>0</v>
      </c>
      <c r="K9349" s="434">
        <v>1970</v>
      </c>
    </row>
    <row r="9350" spans="1:11" hidden="1" x14ac:dyDescent="0.25">
      <c r="A9350" s="434">
        <v>257977480</v>
      </c>
      <c r="B9350" s="434">
        <v>647565</v>
      </c>
      <c r="C9350" s="434" t="s">
        <v>61</v>
      </c>
      <c r="D9350" s="434" t="s">
        <v>13</v>
      </c>
      <c r="I9350" s="434">
        <v>13</v>
      </c>
    </row>
    <row r="9351" spans="1:11" hidden="1" x14ac:dyDescent="0.25">
      <c r="A9351" s="434">
        <v>257977860</v>
      </c>
      <c r="B9351" s="434">
        <v>277485</v>
      </c>
      <c r="C9351" s="434" t="s">
        <v>61</v>
      </c>
      <c r="D9351" s="434" t="s">
        <v>13</v>
      </c>
      <c r="I9351" s="434">
        <v>13</v>
      </c>
      <c r="J9351" s="434">
        <v>0</v>
      </c>
      <c r="K9351" s="434">
        <v>1970</v>
      </c>
    </row>
    <row r="9352" spans="1:11" hidden="1" x14ac:dyDescent="0.25">
      <c r="A9352" s="434">
        <v>257978290</v>
      </c>
      <c r="B9352" s="434">
        <v>520638</v>
      </c>
      <c r="C9352" s="434" t="s">
        <v>61</v>
      </c>
      <c r="D9352" s="434" t="s">
        <v>13</v>
      </c>
      <c r="I9352" s="434">
        <v>15</v>
      </c>
      <c r="J9352" s="434">
        <v>0</v>
      </c>
      <c r="K9352" s="434">
        <v>1970</v>
      </c>
    </row>
    <row r="9353" spans="1:11" x14ac:dyDescent="0.25">
      <c r="A9353" s="434">
        <v>257978500</v>
      </c>
      <c r="B9353" s="434">
        <v>2752084</v>
      </c>
      <c r="C9353" s="434" t="s">
        <v>59</v>
      </c>
      <c r="D9353" s="434" t="s">
        <v>13</v>
      </c>
      <c r="I9353" s="434">
        <v>23</v>
      </c>
      <c r="J9353" s="434">
        <v>0</v>
      </c>
      <c r="K9353" s="434">
        <v>1970</v>
      </c>
    </row>
    <row r="9354" spans="1:11" hidden="1" x14ac:dyDescent="0.25">
      <c r="A9354" s="434">
        <v>257978590</v>
      </c>
      <c r="B9354" s="434">
        <v>231520</v>
      </c>
      <c r="C9354" s="434" t="s">
        <v>61</v>
      </c>
      <c r="D9354" s="434" t="s">
        <v>13</v>
      </c>
      <c r="I9354" s="434">
        <v>12</v>
      </c>
      <c r="J9354" s="434">
        <v>0</v>
      </c>
      <c r="K9354" s="434">
        <v>1970</v>
      </c>
    </row>
    <row r="9355" spans="1:11" hidden="1" x14ac:dyDescent="0.25">
      <c r="A9355" s="434">
        <v>257978670</v>
      </c>
      <c r="B9355" s="434">
        <v>38341</v>
      </c>
      <c r="C9355" s="434" t="s">
        <v>61</v>
      </c>
      <c r="D9355" s="434" t="s">
        <v>13</v>
      </c>
      <c r="I9355" s="434">
        <v>11</v>
      </c>
      <c r="J9355" s="434">
        <v>0</v>
      </c>
      <c r="K9355" s="434">
        <v>1970</v>
      </c>
    </row>
    <row r="9356" spans="1:11" hidden="1" x14ac:dyDescent="0.25">
      <c r="A9356" s="434">
        <v>257978970</v>
      </c>
      <c r="B9356" s="434">
        <v>20413</v>
      </c>
      <c r="C9356" s="434" t="s">
        <v>61</v>
      </c>
      <c r="D9356" s="434" t="s">
        <v>13</v>
      </c>
      <c r="I9356" s="434">
        <v>11</v>
      </c>
      <c r="J9356" s="434">
        <v>0</v>
      </c>
      <c r="K9356" s="434">
        <v>1970</v>
      </c>
    </row>
    <row r="9357" spans="1:11" hidden="1" x14ac:dyDescent="0.25">
      <c r="A9357" s="434">
        <v>257979150</v>
      </c>
      <c r="B9357" s="434">
        <v>18503</v>
      </c>
      <c r="C9357" s="434" t="s">
        <v>61</v>
      </c>
      <c r="D9357" s="434" t="s">
        <v>13</v>
      </c>
      <c r="I9357" s="434">
        <v>11</v>
      </c>
      <c r="J9357" s="434">
        <v>0</v>
      </c>
      <c r="K9357" s="434">
        <v>1970</v>
      </c>
    </row>
    <row r="9358" spans="1:11" hidden="1" x14ac:dyDescent="0.25">
      <c r="A9358" s="434">
        <v>257979190</v>
      </c>
      <c r="B9358" s="434">
        <v>25919</v>
      </c>
      <c r="C9358" s="434" t="s">
        <v>61</v>
      </c>
      <c r="D9358" s="434" t="s">
        <v>13</v>
      </c>
      <c r="I9358" s="434">
        <v>12</v>
      </c>
      <c r="J9358" s="434">
        <v>0</v>
      </c>
      <c r="K9358" s="434">
        <v>1970</v>
      </c>
    </row>
    <row r="9359" spans="1:11" hidden="1" x14ac:dyDescent="0.25">
      <c r="A9359" s="434">
        <v>257979260</v>
      </c>
      <c r="B9359" s="434">
        <v>312322</v>
      </c>
      <c r="C9359" s="434" t="s">
        <v>61</v>
      </c>
      <c r="D9359" s="434" t="s">
        <v>13</v>
      </c>
      <c r="I9359" s="434">
        <v>16</v>
      </c>
      <c r="J9359" s="434">
        <v>0</v>
      </c>
      <c r="K9359" s="434">
        <v>1970</v>
      </c>
    </row>
    <row r="9360" spans="1:11" x14ac:dyDescent="0.25">
      <c r="A9360" s="434">
        <v>257979500</v>
      </c>
      <c r="B9360" s="434">
        <v>62566</v>
      </c>
      <c r="C9360" s="434" t="s">
        <v>59</v>
      </c>
      <c r="D9360" s="434" t="s">
        <v>13</v>
      </c>
      <c r="I9360" s="434">
        <v>14</v>
      </c>
      <c r="J9360" s="434">
        <v>0</v>
      </c>
      <c r="K9360" s="434">
        <v>1970</v>
      </c>
    </row>
    <row r="9361" spans="1:11" hidden="1" x14ac:dyDescent="0.25">
      <c r="A9361" s="434">
        <v>257979590</v>
      </c>
      <c r="B9361" s="434">
        <v>352504</v>
      </c>
      <c r="C9361" s="434" t="s">
        <v>61</v>
      </c>
      <c r="D9361" s="434" t="s">
        <v>13</v>
      </c>
      <c r="I9361" s="434">
        <v>10</v>
      </c>
      <c r="J9361" s="434">
        <v>0</v>
      </c>
      <c r="K9361" s="434">
        <v>1970</v>
      </c>
    </row>
    <row r="9362" spans="1:11" hidden="1" x14ac:dyDescent="0.25">
      <c r="A9362" s="434">
        <v>257979680</v>
      </c>
      <c r="B9362" s="434">
        <v>66966</v>
      </c>
      <c r="C9362" s="434" t="s">
        <v>61</v>
      </c>
      <c r="D9362" s="434" t="s">
        <v>13</v>
      </c>
      <c r="I9362" s="434">
        <v>10</v>
      </c>
      <c r="J9362" s="434">
        <v>0</v>
      </c>
      <c r="K9362" s="434">
        <v>1970</v>
      </c>
    </row>
    <row r="9363" spans="1:11" x14ac:dyDescent="0.25">
      <c r="A9363" s="434">
        <v>257979790</v>
      </c>
      <c r="B9363" s="434">
        <v>2213534</v>
      </c>
      <c r="C9363" s="434" t="s">
        <v>59</v>
      </c>
      <c r="D9363" s="434" t="s">
        <v>13</v>
      </c>
      <c r="I9363" s="434">
        <v>12</v>
      </c>
      <c r="J9363" s="434">
        <v>0</v>
      </c>
      <c r="K9363" s="434">
        <v>1970</v>
      </c>
    </row>
    <row r="9364" spans="1:11" x14ac:dyDescent="0.25">
      <c r="A9364" s="434">
        <v>257980500</v>
      </c>
      <c r="B9364" s="434">
        <v>2179098</v>
      </c>
      <c r="C9364" s="434" t="s">
        <v>59</v>
      </c>
      <c r="D9364" s="434" t="s">
        <v>13</v>
      </c>
      <c r="I9364" s="434">
        <v>15</v>
      </c>
    </row>
    <row r="9365" spans="1:11" hidden="1" x14ac:dyDescent="0.25">
      <c r="A9365" s="434">
        <v>257980990</v>
      </c>
      <c r="B9365" s="434">
        <v>17460</v>
      </c>
      <c r="C9365" s="434" t="s">
        <v>61</v>
      </c>
      <c r="D9365" s="434" t="s">
        <v>13</v>
      </c>
      <c r="I9365" s="434">
        <v>10</v>
      </c>
      <c r="J9365" s="434">
        <v>0</v>
      </c>
      <c r="K9365" s="434">
        <v>1970</v>
      </c>
    </row>
    <row r="9366" spans="1:11" hidden="1" x14ac:dyDescent="0.25">
      <c r="A9366" s="434">
        <v>257981030</v>
      </c>
      <c r="B9366" s="434">
        <v>10060</v>
      </c>
      <c r="C9366" s="434" t="s">
        <v>61</v>
      </c>
      <c r="D9366" s="434" t="s">
        <v>13</v>
      </c>
      <c r="I9366" s="434">
        <v>13</v>
      </c>
      <c r="J9366" s="434">
        <v>0</v>
      </c>
      <c r="K9366" s="434">
        <v>1970</v>
      </c>
    </row>
    <row r="9367" spans="1:11" hidden="1" x14ac:dyDescent="0.25">
      <c r="A9367" s="434">
        <v>257981140</v>
      </c>
      <c r="B9367" s="434">
        <v>142886</v>
      </c>
      <c r="C9367" s="434" t="s">
        <v>61</v>
      </c>
      <c r="D9367" s="434" t="s">
        <v>13</v>
      </c>
      <c r="I9367" s="434">
        <v>10</v>
      </c>
      <c r="J9367" s="434">
        <v>0</v>
      </c>
      <c r="K9367" s="434">
        <v>1970</v>
      </c>
    </row>
    <row r="9368" spans="1:11" hidden="1" x14ac:dyDescent="0.25">
      <c r="A9368" s="434">
        <v>257981290</v>
      </c>
      <c r="B9368" s="434">
        <v>515899</v>
      </c>
      <c r="C9368" s="434" t="s">
        <v>61</v>
      </c>
      <c r="D9368" s="434" t="s">
        <v>13</v>
      </c>
      <c r="I9368" s="434">
        <v>15</v>
      </c>
      <c r="J9368" s="434">
        <v>0</v>
      </c>
      <c r="K9368" s="434">
        <v>1970</v>
      </c>
    </row>
    <row r="9369" spans="1:11" hidden="1" x14ac:dyDescent="0.25">
      <c r="A9369" s="434">
        <v>257981480</v>
      </c>
      <c r="B9369" s="434">
        <v>501</v>
      </c>
      <c r="C9369" s="434" t="s">
        <v>61</v>
      </c>
      <c r="D9369" s="434" t="s">
        <v>13</v>
      </c>
      <c r="I9369" s="434">
        <v>10</v>
      </c>
      <c r="J9369" s="434">
        <v>0</v>
      </c>
      <c r="K9369" s="434">
        <v>1970</v>
      </c>
    </row>
    <row r="9370" spans="1:11" x14ac:dyDescent="0.25">
      <c r="A9370" s="434">
        <v>257981600</v>
      </c>
      <c r="B9370" s="434">
        <v>1104784</v>
      </c>
      <c r="C9370" s="434" t="s">
        <v>59</v>
      </c>
      <c r="D9370" s="434" t="s">
        <v>13</v>
      </c>
      <c r="I9370" s="434">
        <v>15</v>
      </c>
      <c r="J9370" s="434">
        <v>0</v>
      </c>
      <c r="K9370" s="434">
        <v>1970</v>
      </c>
    </row>
    <row r="9371" spans="1:11" hidden="1" x14ac:dyDescent="0.25">
      <c r="A9371" s="434">
        <v>257981790</v>
      </c>
      <c r="B9371" s="434">
        <v>180680</v>
      </c>
      <c r="C9371" s="434" t="s">
        <v>61</v>
      </c>
      <c r="D9371" s="434" t="s">
        <v>13</v>
      </c>
      <c r="I9371" s="434">
        <v>13</v>
      </c>
      <c r="J9371" s="434">
        <v>0</v>
      </c>
      <c r="K9371" s="434">
        <v>1970</v>
      </c>
    </row>
    <row r="9372" spans="1:11" hidden="1" x14ac:dyDescent="0.25">
      <c r="A9372" s="434">
        <v>257982000</v>
      </c>
      <c r="B9372" s="434">
        <v>844746</v>
      </c>
      <c r="C9372" s="434" t="s">
        <v>46</v>
      </c>
      <c r="D9372" s="434" t="s">
        <v>22</v>
      </c>
      <c r="E9372" s="434">
        <v>12</v>
      </c>
      <c r="F9372" s="434">
        <v>7200</v>
      </c>
      <c r="G9372" s="434">
        <v>4900</v>
      </c>
      <c r="H9372" s="434">
        <v>4609</v>
      </c>
      <c r="I9372" s="434">
        <v>87.22</v>
      </c>
      <c r="J9372" s="434">
        <v>0</v>
      </c>
      <c r="K9372" s="434">
        <v>2015</v>
      </c>
    </row>
    <row r="9373" spans="1:11" hidden="1" x14ac:dyDescent="0.25">
      <c r="A9373" s="434">
        <v>257982160</v>
      </c>
      <c r="B9373" s="434">
        <v>246936</v>
      </c>
      <c r="C9373" s="434" t="s">
        <v>61</v>
      </c>
      <c r="D9373" s="434" t="s">
        <v>13</v>
      </c>
      <c r="I9373" s="434">
        <v>12</v>
      </c>
      <c r="J9373" s="434">
        <v>0</v>
      </c>
      <c r="K9373" s="434">
        <v>1970</v>
      </c>
    </row>
    <row r="9374" spans="1:11" hidden="1" x14ac:dyDescent="0.25">
      <c r="A9374" s="434">
        <v>257982530</v>
      </c>
      <c r="B9374" s="434">
        <v>38336</v>
      </c>
      <c r="C9374" s="434" t="s">
        <v>61</v>
      </c>
      <c r="D9374" s="434" t="s">
        <v>13</v>
      </c>
      <c r="I9374" s="434">
        <v>11</v>
      </c>
      <c r="J9374" s="434">
        <v>0</v>
      </c>
      <c r="K9374" s="434">
        <v>1970</v>
      </c>
    </row>
    <row r="9375" spans="1:11" hidden="1" x14ac:dyDescent="0.25">
      <c r="A9375" s="434">
        <v>257982700</v>
      </c>
      <c r="B9375" s="434">
        <v>148562</v>
      </c>
      <c r="C9375" s="434" t="s">
        <v>51</v>
      </c>
      <c r="D9375" s="434" t="s">
        <v>17</v>
      </c>
      <c r="E9375" s="434">
        <v>10.5</v>
      </c>
      <c r="F9375" s="434">
        <v>1920</v>
      </c>
      <c r="G9375" s="434">
        <v>1347</v>
      </c>
      <c r="H9375" s="434">
        <v>1409</v>
      </c>
      <c r="I9375" s="434">
        <v>49.75</v>
      </c>
      <c r="J9375" s="434">
        <v>0</v>
      </c>
      <c r="K9375" s="434">
        <v>1970</v>
      </c>
    </row>
    <row r="9376" spans="1:11" x14ac:dyDescent="0.25">
      <c r="A9376" s="434">
        <v>257982800</v>
      </c>
      <c r="B9376" s="434">
        <v>537252</v>
      </c>
      <c r="C9376" s="434" t="s">
        <v>59</v>
      </c>
      <c r="D9376" s="434" t="s">
        <v>13</v>
      </c>
      <c r="I9376" s="434">
        <v>15</v>
      </c>
      <c r="J9376" s="434">
        <v>0</v>
      </c>
      <c r="K9376" s="434">
        <v>1970</v>
      </c>
    </row>
    <row r="9377" spans="1:11" hidden="1" x14ac:dyDescent="0.25">
      <c r="A9377" s="434">
        <v>257983000</v>
      </c>
      <c r="B9377" s="434">
        <v>117990</v>
      </c>
      <c r="C9377" s="434" t="s">
        <v>16</v>
      </c>
      <c r="D9377" s="434" t="s">
        <v>29</v>
      </c>
      <c r="E9377" s="434">
        <v>15</v>
      </c>
      <c r="F9377" s="434">
        <v>8090</v>
      </c>
      <c r="G9377" s="434">
        <v>35309</v>
      </c>
      <c r="H9377" s="434">
        <v>24242</v>
      </c>
      <c r="I9377" s="434">
        <v>183.25</v>
      </c>
      <c r="J9377" s="434">
        <v>42400</v>
      </c>
      <c r="K9377" s="434">
        <v>2002</v>
      </c>
    </row>
    <row r="9378" spans="1:11" x14ac:dyDescent="0.25">
      <c r="A9378" s="434">
        <v>257983160</v>
      </c>
      <c r="B9378" s="434">
        <v>10338</v>
      </c>
      <c r="C9378" s="434" t="s">
        <v>59</v>
      </c>
      <c r="D9378" s="434" t="s">
        <v>13</v>
      </c>
      <c r="I9378" s="434">
        <v>9</v>
      </c>
    </row>
    <row r="9379" spans="1:11" hidden="1" x14ac:dyDescent="0.25">
      <c r="A9379" s="434">
        <v>257983600</v>
      </c>
      <c r="B9379" s="434">
        <v>1009871</v>
      </c>
      <c r="C9379" s="434" t="s">
        <v>31</v>
      </c>
      <c r="D9379" s="434" t="s">
        <v>13</v>
      </c>
      <c r="I9379" s="434">
        <v>15</v>
      </c>
    </row>
    <row r="9380" spans="1:11" hidden="1" x14ac:dyDescent="0.25">
      <c r="A9380" s="434">
        <v>257983810</v>
      </c>
      <c r="B9380" s="434">
        <v>591337</v>
      </c>
      <c r="C9380" s="434" t="s">
        <v>61</v>
      </c>
      <c r="D9380" s="434" t="s">
        <v>13</v>
      </c>
      <c r="I9380" s="434">
        <v>15</v>
      </c>
      <c r="J9380" s="434">
        <v>0</v>
      </c>
      <c r="K9380" s="434">
        <v>1970</v>
      </c>
    </row>
    <row r="9381" spans="1:11" x14ac:dyDescent="0.25">
      <c r="A9381" s="434">
        <v>257984230</v>
      </c>
      <c r="B9381" s="434">
        <v>277943</v>
      </c>
      <c r="C9381" s="434" t="s">
        <v>59</v>
      </c>
      <c r="D9381" s="434" t="s">
        <v>13</v>
      </c>
      <c r="I9381" s="434">
        <v>10</v>
      </c>
      <c r="J9381" s="434">
        <v>0</v>
      </c>
      <c r="K9381" s="434">
        <v>1970</v>
      </c>
    </row>
    <row r="9382" spans="1:11" hidden="1" x14ac:dyDescent="0.25">
      <c r="A9382" s="434">
        <v>257984820</v>
      </c>
      <c r="B9382" s="434">
        <v>15749</v>
      </c>
      <c r="C9382" s="434" t="s">
        <v>61</v>
      </c>
      <c r="D9382" s="434" t="s">
        <v>13</v>
      </c>
      <c r="I9382" s="434">
        <v>9</v>
      </c>
      <c r="J9382" s="434">
        <v>0</v>
      </c>
      <c r="K9382" s="434">
        <v>1970</v>
      </c>
    </row>
    <row r="9383" spans="1:11" hidden="1" x14ac:dyDescent="0.25">
      <c r="A9383" s="434">
        <v>257985090</v>
      </c>
      <c r="B9383" s="434">
        <v>19852</v>
      </c>
      <c r="C9383" s="434" t="s">
        <v>61</v>
      </c>
      <c r="D9383" s="434" t="s">
        <v>13</v>
      </c>
      <c r="I9383" s="434">
        <v>12</v>
      </c>
      <c r="J9383" s="434">
        <v>0</v>
      </c>
      <c r="K9383" s="434">
        <v>1970</v>
      </c>
    </row>
    <row r="9384" spans="1:11" x14ac:dyDescent="0.25">
      <c r="A9384" s="434">
        <v>257985270</v>
      </c>
      <c r="B9384" s="434">
        <v>250463</v>
      </c>
      <c r="C9384" s="434" t="s">
        <v>59</v>
      </c>
      <c r="D9384" s="434" t="s">
        <v>13</v>
      </c>
      <c r="I9384" s="434">
        <v>10</v>
      </c>
      <c r="J9384" s="434">
        <v>0</v>
      </c>
      <c r="K9384" s="434">
        <v>1970</v>
      </c>
    </row>
    <row r="9385" spans="1:11" hidden="1" x14ac:dyDescent="0.25">
      <c r="A9385" s="434">
        <v>257985500</v>
      </c>
      <c r="B9385" s="434">
        <v>291781</v>
      </c>
      <c r="C9385" s="434" t="s">
        <v>56</v>
      </c>
      <c r="D9385" s="434" t="s">
        <v>13</v>
      </c>
      <c r="I9385" s="434">
        <v>13</v>
      </c>
      <c r="J9385" s="434">
        <v>0</v>
      </c>
      <c r="K9385" s="434">
        <v>1970</v>
      </c>
    </row>
    <row r="9386" spans="1:11" hidden="1" x14ac:dyDescent="0.25">
      <c r="A9386" s="434">
        <v>257985600</v>
      </c>
      <c r="B9386" s="434">
        <v>560897</v>
      </c>
      <c r="C9386" s="434" t="s">
        <v>54</v>
      </c>
      <c r="D9386" s="434" t="s">
        <v>13</v>
      </c>
      <c r="I9386" s="434">
        <v>14</v>
      </c>
      <c r="J9386" s="434">
        <v>0</v>
      </c>
      <c r="K9386" s="434">
        <v>1970</v>
      </c>
    </row>
    <row r="9387" spans="1:11" hidden="1" x14ac:dyDescent="0.25">
      <c r="A9387" s="434">
        <v>257985870</v>
      </c>
      <c r="B9387" s="434">
        <v>262544</v>
      </c>
      <c r="C9387" s="434" t="s">
        <v>61</v>
      </c>
      <c r="D9387" s="434" t="s">
        <v>13</v>
      </c>
      <c r="I9387" s="434">
        <v>11</v>
      </c>
      <c r="J9387" s="434">
        <v>0</v>
      </c>
      <c r="K9387" s="434">
        <v>1970</v>
      </c>
    </row>
    <row r="9388" spans="1:11" hidden="1" x14ac:dyDescent="0.25">
      <c r="A9388" s="434">
        <v>257986000</v>
      </c>
      <c r="B9388" s="434">
        <v>570195</v>
      </c>
      <c r="C9388" s="434" t="s">
        <v>20</v>
      </c>
      <c r="D9388" s="434" t="s">
        <v>22</v>
      </c>
      <c r="E9388" s="434">
        <v>12</v>
      </c>
      <c r="F9388" s="434">
        <v>1719</v>
      </c>
      <c r="G9388" s="434">
        <v>2684</v>
      </c>
      <c r="H9388" s="434">
        <v>1655</v>
      </c>
      <c r="I9388" s="434">
        <v>80</v>
      </c>
      <c r="J9388" s="434">
        <v>0</v>
      </c>
      <c r="K9388" s="434">
        <v>1970</v>
      </c>
    </row>
    <row r="9389" spans="1:11" hidden="1" x14ac:dyDescent="0.25">
      <c r="A9389" s="434">
        <v>257986090</v>
      </c>
      <c r="B9389" s="434">
        <v>1065</v>
      </c>
      <c r="C9389" s="434" t="s">
        <v>61</v>
      </c>
      <c r="D9389" s="434" t="s">
        <v>13</v>
      </c>
      <c r="I9389" s="434">
        <v>11</v>
      </c>
      <c r="J9389" s="434">
        <v>0</v>
      </c>
      <c r="K9389" s="434">
        <v>1970</v>
      </c>
    </row>
    <row r="9390" spans="1:11" hidden="1" x14ac:dyDescent="0.25">
      <c r="A9390" s="434">
        <v>257986190</v>
      </c>
      <c r="B9390" s="434">
        <v>170</v>
      </c>
      <c r="C9390" s="434" t="s">
        <v>61</v>
      </c>
      <c r="D9390" s="434" t="s">
        <v>13</v>
      </c>
      <c r="I9390" s="434">
        <v>12</v>
      </c>
      <c r="J9390" s="434">
        <v>0</v>
      </c>
      <c r="K9390" s="434">
        <v>1970</v>
      </c>
    </row>
    <row r="9391" spans="1:11" hidden="1" x14ac:dyDescent="0.25">
      <c r="A9391" s="434">
        <v>257986450</v>
      </c>
      <c r="B9391" s="434">
        <v>163831</v>
      </c>
      <c r="C9391" s="434" t="s">
        <v>61</v>
      </c>
      <c r="D9391" s="434" t="s">
        <v>13</v>
      </c>
      <c r="I9391" s="434">
        <v>7</v>
      </c>
    </row>
    <row r="9392" spans="1:11" x14ac:dyDescent="0.25">
      <c r="A9392" s="434">
        <v>257986500</v>
      </c>
      <c r="B9392" s="434">
        <v>1064682</v>
      </c>
      <c r="C9392" s="434" t="s">
        <v>59</v>
      </c>
      <c r="D9392" s="434" t="s">
        <v>13</v>
      </c>
      <c r="I9392" s="434">
        <v>9</v>
      </c>
      <c r="J9392" s="434">
        <v>0</v>
      </c>
      <c r="K9392" s="434">
        <v>1970</v>
      </c>
    </row>
    <row r="9393" spans="1:11" hidden="1" x14ac:dyDescent="0.25">
      <c r="A9393" s="434">
        <v>257986530</v>
      </c>
      <c r="B9393" s="434">
        <v>432427</v>
      </c>
      <c r="C9393" s="434" t="s">
        <v>61</v>
      </c>
      <c r="D9393" s="434" t="s">
        <v>13</v>
      </c>
      <c r="I9393" s="434">
        <v>12</v>
      </c>
    </row>
    <row r="9394" spans="1:11" hidden="1" x14ac:dyDescent="0.25">
      <c r="A9394" s="434">
        <v>257986700</v>
      </c>
      <c r="B9394" s="434">
        <v>269528</v>
      </c>
      <c r="C9394" s="434" t="s">
        <v>61</v>
      </c>
      <c r="D9394" s="434" t="s">
        <v>13</v>
      </c>
      <c r="I9394" s="434">
        <v>15</v>
      </c>
      <c r="J9394" s="434">
        <v>0</v>
      </c>
      <c r="K9394" s="434">
        <v>1970</v>
      </c>
    </row>
    <row r="9395" spans="1:11" hidden="1" x14ac:dyDescent="0.25">
      <c r="A9395" s="434">
        <v>257986800</v>
      </c>
      <c r="B9395" s="434">
        <v>447303</v>
      </c>
      <c r="C9395" s="434" t="s">
        <v>56</v>
      </c>
      <c r="D9395" s="434" t="s">
        <v>13</v>
      </c>
      <c r="I9395" s="434">
        <v>15</v>
      </c>
      <c r="J9395" s="434">
        <v>0</v>
      </c>
      <c r="K9395" s="434">
        <v>1970</v>
      </c>
    </row>
    <row r="9396" spans="1:11" hidden="1" x14ac:dyDescent="0.25">
      <c r="A9396" s="434">
        <v>257986810</v>
      </c>
      <c r="B9396" s="434">
        <v>21654</v>
      </c>
      <c r="C9396" s="434" t="s">
        <v>61</v>
      </c>
      <c r="D9396" s="434" t="s">
        <v>13</v>
      </c>
      <c r="I9396" s="434">
        <v>12</v>
      </c>
      <c r="J9396" s="434">
        <v>0</v>
      </c>
      <c r="K9396" s="434">
        <v>1970</v>
      </c>
    </row>
    <row r="9397" spans="1:11" hidden="1" x14ac:dyDescent="0.25">
      <c r="A9397" s="434">
        <v>257986890</v>
      </c>
      <c r="B9397" s="434">
        <v>30551</v>
      </c>
      <c r="C9397" s="434" t="s">
        <v>61</v>
      </c>
      <c r="D9397" s="434" t="s">
        <v>13</v>
      </c>
      <c r="I9397" s="434">
        <v>15</v>
      </c>
      <c r="J9397" s="434">
        <v>0</v>
      </c>
      <c r="K9397" s="434">
        <v>1970</v>
      </c>
    </row>
    <row r="9398" spans="1:11" hidden="1" x14ac:dyDescent="0.25">
      <c r="A9398" s="434">
        <v>257987490</v>
      </c>
      <c r="B9398" s="434">
        <v>113199</v>
      </c>
      <c r="C9398" s="434" t="s">
        <v>61</v>
      </c>
      <c r="D9398" s="434" t="s">
        <v>13</v>
      </c>
      <c r="I9398" s="434">
        <v>10</v>
      </c>
      <c r="J9398" s="434">
        <v>0</v>
      </c>
      <c r="K9398" s="434">
        <v>1970</v>
      </c>
    </row>
    <row r="9399" spans="1:11" hidden="1" x14ac:dyDescent="0.25">
      <c r="A9399" s="434">
        <v>257987680</v>
      </c>
      <c r="B9399" s="434">
        <v>58293</v>
      </c>
      <c r="C9399" s="434" t="s">
        <v>61</v>
      </c>
      <c r="D9399" s="434" t="s">
        <v>13</v>
      </c>
      <c r="I9399" s="434">
        <v>19</v>
      </c>
      <c r="J9399" s="434">
        <v>0</v>
      </c>
      <c r="K9399" s="434">
        <v>1970</v>
      </c>
    </row>
    <row r="9400" spans="1:11" hidden="1" x14ac:dyDescent="0.25">
      <c r="A9400" s="434">
        <v>257988430</v>
      </c>
      <c r="B9400" s="434">
        <v>21099</v>
      </c>
      <c r="C9400" s="434" t="s">
        <v>61</v>
      </c>
      <c r="D9400" s="434" t="s">
        <v>13</v>
      </c>
      <c r="I9400" s="434">
        <v>11</v>
      </c>
      <c r="J9400" s="434">
        <v>0</v>
      </c>
      <c r="K9400" s="434">
        <v>1970</v>
      </c>
    </row>
    <row r="9401" spans="1:11" hidden="1" x14ac:dyDescent="0.25">
      <c r="A9401" s="434">
        <v>257988450</v>
      </c>
      <c r="B9401" s="434">
        <v>159984</v>
      </c>
      <c r="C9401" s="434" t="s">
        <v>61</v>
      </c>
      <c r="D9401" s="434" t="s">
        <v>13</v>
      </c>
      <c r="I9401" s="434">
        <v>11</v>
      </c>
      <c r="J9401" s="434">
        <v>0</v>
      </c>
      <c r="K9401" s="434">
        <v>1970</v>
      </c>
    </row>
    <row r="9402" spans="1:11" x14ac:dyDescent="0.25">
      <c r="A9402" s="434">
        <v>257988500</v>
      </c>
      <c r="B9402" s="434">
        <v>125630</v>
      </c>
      <c r="C9402" s="434" t="s">
        <v>59</v>
      </c>
      <c r="D9402" s="434" t="s">
        <v>13</v>
      </c>
      <c r="I9402" s="434">
        <v>11</v>
      </c>
    </row>
    <row r="9403" spans="1:11" hidden="1" x14ac:dyDescent="0.25">
      <c r="A9403" s="434">
        <v>257988600</v>
      </c>
      <c r="B9403" s="434">
        <v>433768</v>
      </c>
      <c r="C9403" s="434" t="s">
        <v>61</v>
      </c>
      <c r="D9403" s="434" t="s">
        <v>13</v>
      </c>
      <c r="I9403" s="434">
        <v>10</v>
      </c>
      <c r="J9403" s="434">
        <v>0</v>
      </c>
      <c r="K9403" s="434">
        <v>1970</v>
      </c>
    </row>
    <row r="9404" spans="1:11" hidden="1" x14ac:dyDescent="0.25">
      <c r="A9404" s="434">
        <v>257989550</v>
      </c>
      <c r="B9404" s="434">
        <v>205896</v>
      </c>
      <c r="C9404" s="434" t="s">
        <v>61</v>
      </c>
      <c r="D9404" s="434" t="s">
        <v>13</v>
      </c>
      <c r="I9404" s="434">
        <v>15</v>
      </c>
      <c r="J9404" s="434">
        <v>0</v>
      </c>
      <c r="K9404" s="434">
        <v>1970</v>
      </c>
    </row>
    <row r="9405" spans="1:11" hidden="1" x14ac:dyDescent="0.25">
      <c r="A9405" s="434">
        <v>257989690</v>
      </c>
      <c r="B9405" s="434">
        <v>64310</v>
      </c>
      <c r="C9405" s="434" t="s">
        <v>61</v>
      </c>
      <c r="D9405" s="434" t="s">
        <v>13</v>
      </c>
      <c r="I9405" s="434">
        <v>11</v>
      </c>
      <c r="J9405" s="434">
        <v>0</v>
      </c>
      <c r="K9405" s="434">
        <v>1970</v>
      </c>
    </row>
    <row r="9406" spans="1:11" hidden="1" x14ac:dyDescent="0.25">
      <c r="A9406" s="434">
        <v>257989740</v>
      </c>
      <c r="B9406" s="434">
        <v>5621</v>
      </c>
      <c r="C9406" s="434" t="s">
        <v>61</v>
      </c>
      <c r="D9406" s="434" t="s">
        <v>13</v>
      </c>
      <c r="I9406" s="434">
        <v>9</v>
      </c>
      <c r="J9406" s="434">
        <v>0</v>
      </c>
      <c r="K9406" s="434">
        <v>1970</v>
      </c>
    </row>
    <row r="9407" spans="1:11" hidden="1" x14ac:dyDescent="0.25">
      <c r="A9407" s="434">
        <v>257989780</v>
      </c>
      <c r="B9407" s="434">
        <v>18201</v>
      </c>
      <c r="C9407" s="434" t="s">
        <v>61</v>
      </c>
      <c r="D9407" s="434" t="s">
        <v>13</v>
      </c>
      <c r="I9407" s="434">
        <v>10</v>
      </c>
    </row>
    <row r="9408" spans="1:11" hidden="1" x14ac:dyDescent="0.25">
      <c r="A9408" s="434">
        <v>257989890</v>
      </c>
      <c r="B9408" s="434">
        <v>37787</v>
      </c>
      <c r="C9408" s="434" t="s">
        <v>61</v>
      </c>
      <c r="D9408" s="434" t="s">
        <v>13</v>
      </c>
      <c r="I9408" s="434">
        <v>10</v>
      </c>
      <c r="J9408" s="434">
        <v>0</v>
      </c>
      <c r="K9408" s="434">
        <v>1970</v>
      </c>
    </row>
    <row r="9409" spans="1:11" hidden="1" x14ac:dyDescent="0.25">
      <c r="A9409" s="434">
        <v>257989900</v>
      </c>
      <c r="B9409" s="434">
        <v>240994</v>
      </c>
      <c r="C9409" s="434" t="s">
        <v>61</v>
      </c>
      <c r="D9409" s="434" t="s">
        <v>13</v>
      </c>
      <c r="I9409" s="434">
        <v>14</v>
      </c>
      <c r="J9409" s="434">
        <v>0</v>
      </c>
      <c r="K9409" s="434">
        <v>1970</v>
      </c>
    </row>
    <row r="9410" spans="1:11" hidden="1" x14ac:dyDescent="0.25">
      <c r="A9410" s="434">
        <v>257989940</v>
      </c>
      <c r="B9410" s="434">
        <v>41673</v>
      </c>
      <c r="C9410" s="434" t="s">
        <v>61</v>
      </c>
      <c r="D9410" s="434" t="s">
        <v>13</v>
      </c>
      <c r="I9410" s="434">
        <v>11</v>
      </c>
    </row>
    <row r="9411" spans="1:11" hidden="1" x14ac:dyDescent="0.25">
      <c r="A9411" s="434">
        <v>257990000</v>
      </c>
      <c r="B9411" s="434">
        <v>878</v>
      </c>
      <c r="C9411" s="434" t="s">
        <v>24</v>
      </c>
      <c r="D9411" s="434" t="s">
        <v>36</v>
      </c>
      <c r="E9411" s="434">
        <v>19.5</v>
      </c>
      <c r="F9411" s="434">
        <v>29400</v>
      </c>
      <c r="G9411" s="434">
        <v>77541</v>
      </c>
      <c r="H9411" s="434">
        <v>93915</v>
      </c>
      <c r="I9411" s="434">
        <v>277</v>
      </c>
      <c r="J9411" s="434">
        <v>138120</v>
      </c>
      <c r="K9411" s="434">
        <v>2006</v>
      </c>
    </row>
    <row r="9412" spans="1:11" hidden="1" x14ac:dyDescent="0.25">
      <c r="A9412" s="434">
        <v>257990450</v>
      </c>
      <c r="B9412" s="434">
        <v>2327</v>
      </c>
      <c r="C9412" s="434" t="s">
        <v>61</v>
      </c>
      <c r="D9412" s="434" t="s">
        <v>13</v>
      </c>
      <c r="I9412" s="434">
        <v>11</v>
      </c>
      <c r="J9412" s="434">
        <v>0</v>
      </c>
      <c r="K9412" s="434">
        <v>1970</v>
      </c>
    </row>
    <row r="9413" spans="1:11" hidden="1" x14ac:dyDescent="0.25">
      <c r="A9413" s="434">
        <v>257990510</v>
      </c>
      <c r="B9413" s="434">
        <v>69328</v>
      </c>
      <c r="C9413" s="434" t="s">
        <v>61</v>
      </c>
      <c r="D9413" s="434" t="s">
        <v>13</v>
      </c>
      <c r="I9413" s="434">
        <v>13</v>
      </c>
      <c r="J9413" s="434">
        <v>0</v>
      </c>
      <c r="K9413" s="434">
        <v>1970</v>
      </c>
    </row>
    <row r="9414" spans="1:11" hidden="1" x14ac:dyDescent="0.25">
      <c r="A9414" s="434">
        <v>257990640</v>
      </c>
      <c r="B9414" s="434">
        <v>21384</v>
      </c>
      <c r="C9414" s="434" t="s">
        <v>61</v>
      </c>
      <c r="D9414" s="434" t="s">
        <v>13</v>
      </c>
      <c r="I9414" s="434">
        <v>15</v>
      </c>
      <c r="J9414" s="434">
        <v>0</v>
      </c>
      <c r="K9414" s="434">
        <v>1970</v>
      </c>
    </row>
    <row r="9415" spans="1:11" hidden="1" x14ac:dyDescent="0.25">
      <c r="A9415" s="434">
        <v>257990820</v>
      </c>
      <c r="B9415" s="434">
        <v>21432</v>
      </c>
      <c r="C9415" s="434" t="s">
        <v>39</v>
      </c>
      <c r="D9415" s="434" t="s">
        <v>13</v>
      </c>
      <c r="I9415" s="434">
        <v>13</v>
      </c>
      <c r="J9415" s="434">
        <v>0</v>
      </c>
      <c r="K9415" s="434">
        <v>1970</v>
      </c>
    </row>
    <row r="9416" spans="1:11" hidden="1" x14ac:dyDescent="0.25">
      <c r="A9416" s="434">
        <v>257990890</v>
      </c>
      <c r="B9416" s="434">
        <v>36910</v>
      </c>
      <c r="C9416" s="434" t="s">
        <v>61</v>
      </c>
      <c r="D9416" s="434" t="s">
        <v>13</v>
      </c>
      <c r="I9416" s="434">
        <v>12</v>
      </c>
      <c r="J9416" s="434">
        <v>0</v>
      </c>
      <c r="K9416" s="434">
        <v>1970</v>
      </c>
    </row>
    <row r="9417" spans="1:11" hidden="1" x14ac:dyDescent="0.25">
      <c r="A9417" s="434">
        <v>257991290</v>
      </c>
      <c r="B9417" s="434">
        <v>75606</v>
      </c>
      <c r="C9417" s="434" t="s">
        <v>61</v>
      </c>
      <c r="D9417" s="434" t="s">
        <v>13</v>
      </c>
      <c r="I9417" s="434">
        <v>12</v>
      </c>
    </row>
    <row r="9418" spans="1:11" hidden="1" x14ac:dyDescent="0.25">
      <c r="A9418" s="434">
        <v>257991360</v>
      </c>
      <c r="B9418" s="434">
        <v>14286</v>
      </c>
      <c r="C9418" s="434" t="s">
        <v>61</v>
      </c>
      <c r="D9418" s="434" t="s">
        <v>13</v>
      </c>
      <c r="I9418" s="434">
        <v>12</v>
      </c>
      <c r="J9418" s="434">
        <v>0</v>
      </c>
      <c r="K9418" s="434">
        <v>1970</v>
      </c>
    </row>
    <row r="9419" spans="1:11" hidden="1" x14ac:dyDescent="0.25">
      <c r="A9419" s="434">
        <v>257991410</v>
      </c>
      <c r="B9419" s="434">
        <v>25509</v>
      </c>
      <c r="C9419" s="434" t="s">
        <v>61</v>
      </c>
      <c r="D9419" s="434" t="s">
        <v>13</v>
      </c>
      <c r="I9419" s="434">
        <v>12</v>
      </c>
      <c r="J9419" s="434">
        <v>0</v>
      </c>
      <c r="K9419" s="434">
        <v>1970</v>
      </c>
    </row>
    <row r="9420" spans="1:11" hidden="1" x14ac:dyDescent="0.25">
      <c r="A9420" s="434">
        <v>257991490</v>
      </c>
      <c r="B9420" s="434">
        <v>24979</v>
      </c>
      <c r="C9420" s="434" t="s">
        <v>61</v>
      </c>
      <c r="D9420" s="434" t="s">
        <v>13</v>
      </c>
      <c r="I9420" s="434">
        <v>11</v>
      </c>
      <c r="J9420" s="434">
        <v>0</v>
      </c>
      <c r="K9420" s="434">
        <v>1970</v>
      </c>
    </row>
    <row r="9421" spans="1:11" x14ac:dyDescent="0.25">
      <c r="A9421" s="434">
        <v>257991800</v>
      </c>
      <c r="B9421" s="434">
        <v>799458</v>
      </c>
      <c r="C9421" s="434" t="s">
        <v>59</v>
      </c>
      <c r="D9421" s="434" t="s">
        <v>13</v>
      </c>
      <c r="I9421" s="434">
        <v>11</v>
      </c>
      <c r="J9421" s="434">
        <v>0</v>
      </c>
      <c r="K9421" s="434">
        <v>1970</v>
      </c>
    </row>
    <row r="9422" spans="1:11" hidden="1" x14ac:dyDescent="0.25">
      <c r="A9422" s="434">
        <v>257991980</v>
      </c>
      <c r="B9422" s="434">
        <v>204678</v>
      </c>
      <c r="C9422" s="434" t="s">
        <v>61</v>
      </c>
      <c r="D9422" s="434" t="s">
        <v>13</v>
      </c>
      <c r="I9422" s="434">
        <v>14</v>
      </c>
      <c r="J9422" s="434">
        <v>0</v>
      </c>
      <c r="K9422" s="434">
        <v>1970</v>
      </c>
    </row>
    <row r="9423" spans="1:11" hidden="1" x14ac:dyDescent="0.25">
      <c r="A9423" s="434">
        <v>257991990</v>
      </c>
      <c r="B9423" s="434">
        <v>6987</v>
      </c>
      <c r="C9423" s="434" t="s">
        <v>16</v>
      </c>
      <c r="D9423" s="434" t="s">
        <v>17</v>
      </c>
      <c r="E9423" s="434">
        <v>9</v>
      </c>
      <c r="F9423" s="434">
        <v>368</v>
      </c>
      <c r="G9423" s="434">
        <v>406</v>
      </c>
      <c r="H9423" s="434">
        <v>248</v>
      </c>
      <c r="I9423" s="434">
        <v>39.630000000000003</v>
      </c>
      <c r="J9423" s="434">
        <v>0</v>
      </c>
      <c r="K9423" s="434">
        <v>1937</v>
      </c>
    </row>
    <row r="9424" spans="1:11" hidden="1" x14ac:dyDescent="0.25">
      <c r="A9424" s="434">
        <v>257992330</v>
      </c>
      <c r="B9424" s="434">
        <v>134879</v>
      </c>
      <c r="C9424" s="434" t="s">
        <v>61</v>
      </c>
      <c r="D9424" s="434" t="s">
        <v>13</v>
      </c>
      <c r="I9424" s="434">
        <v>9</v>
      </c>
    </row>
    <row r="9425" spans="1:11" x14ac:dyDescent="0.25">
      <c r="A9425" s="434">
        <v>257992370</v>
      </c>
      <c r="B9425" s="434">
        <v>73488</v>
      </c>
      <c r="C9425" s="434" t="s">
        <v>59</v>
      </c>
      <c r="D9425" s="434" t="s">
        <v>13</v>
      </c>
      <c r="I9425" s="434">
        <v>15</v>
      </c>
      <c r="J9425" s="434">
        <v>0</v>
      </c>
      <c r="K9425" s="434">
        <v>1970</v>
      </c>
    </row>
    <row r="9426" spans="1:11" hidden="1" x14ac:dyDescent="0.25">
      <c r="A9426" s="434">
        <v>257992420</v>
      </c>
      <c r="B9426" s="434">
        <v>12738</v>
      </c>
      <c r="C9426" s="434" t="s">
        <v>61</v>
      </c>
      <c r="D9426" s="434" t="s">
        <v>13</v>
      </c>
      <c r="I9426" s="434">
        <v>10</v>
      </c>
      <c r="J9426" s="434">
        <v>0</v>
      </c>
      <c r="K9426" s="434">
        <v>1970</v>
      </c>
    </row>
    <row r="9427" spans="1:11" hidden="1" x14ac:dyDescent="0.25">
      <c r="A9427" s="434">
        <v>257992440</v>
      </c>
      <c r="B9427" s="434">
        <v>38866</v>
      </c>
      <c r="C9427" s="434" t="s">
        <v>61</v>
      </c>
      <c r="D9427" s="434" t="s">
        <v>13</v>
      </c>
      <c r="I9427" s="434">
        <v>10</v>
      </c>
    </row>
    <row r="9428" spans="1:11" hidden="1" x14ac:dyDescent="0.25">
      <c r="A9428" s="434">
        <v>257992670</v>
      </c>
      <c r="B9428" s="434">
        <v>58530</v>
      </c>
      <c r="C9428" s="434" t="s">
        <v>61</v>
      </c>
      <c r="D9428" s="434" t="s">
        <v>13</v>
      </c>
      <c r="I9428" s="434">
        <v>11</v>
      </c>
      <c r="J9428" s="434">
        <v>0</v>
      </c>
      <c r="K9428" s="434">
        <v>1970</v>
      </c>
    </row>
    <row r="9429" spans="1:11" hidden="1" x14ac:dyDescent="0.25">
      <c r="A9429" s="434">
        <v>257992790</v>
      </c>
      <c r="B9429" s="434">
        <v>30423</v>
      </c>
      <c r="C9429" s="434" t="s">
        <v>61</v>
      </c>
      <c r="D9429" s="434" t="s">
        <v>13</v>
      </c>
      <c r="I9429" s="434">
        <v>12</v>
      </c>
    </row>
    <row r="9430" spans="1:11" hidden="1" x14ac:dyDescent="0.25">
      <c r="A9430" s="434">
        <v>257992900</v>
      </c>
      <c r="B9430" s="434">
        <v>54268</v>
      </c>
      <c r="C9430" s="434" t="s">
        <v>61</v>
      </c>
      <c r="D9430" s="434" t="s">
        <v>13</v>
      </c>
      <c r="I9430" s="434">
        <v>9</v>
      </c>
      <c r="J9430" s="434">
        <v>0</v>
      </c>
      <c r="K9430" s="434">
        <v>1970</v>
      </c>
    </row>
    <row r="9431" spans="1:11" hidden="1" x14ac:dyDescent="0.25">
      <c r="A9431" s="434">
        <v>257992930</v>
      </c>
      <c r="B9431" s="434">
        <v>16656</v>
      </c>
      <c r="C9431" s="434" t="s">
        <v>61</v>
      </c>
      <c r="D9431" s="434" t="s">
        <v>13</v>
      </c>
      <c r="I9431" s="434">
        <v>8</v>
      </c>
      <c r="J9431" s="434">
        <v>0</v>
      </c>
      <c r="K9431" s="434">
        <v>1970</v>
      </c>
    </row>
    <row r="9432" spans="1:11" hidden="1" x14ac:dyDescent="0.25">
      <c r="A9432" s="434">
        <v>257993020</v>
      </c>
      <c r="B9432" s="434">
        <v>26050</v>
      </c>
      <c r="C9432" s="434" t="s">
        <v>61</v>
      </c>
      <c r="D9432" s="434" t="s">
        <v>13</v>
      </c>
      <c r="I9432" s="434">
        <v>13</v>
      </c>
      <c r="J9432" s="434">
        <v>0</v>
      </c>
      <c r="K9432" s="434">
        <v>1970</v>
      </c>
    </row>
    <row r="9433" spans="1:11" hidden="1" x14ac:dyDescent="0.25">
      <c r="A9433" s="434">
        <v>257993030</v>
      </c>
      <c r="B9433" s="434">
        <v>15080</v>
      </c>
      <c r="C9433" s="434" t="s">
        <v>61</v>
      </c>
      <c r="D9433" s="434" t="s">
        <v>13</v>
      </c>
      <c r="I9433" s="434">
        <v>12</v>
      </c>
      <c r="J9433" s="434">
        <v>0</v>
      </c>
      <c r="K9433" s="434">
        <v>1970</v>
      </c>
    </row>
    <row r="9434" spans="1:11" hidden="1" x14ac:dyDescent="0.25">
      <c r="A9434" s="434">
        <v>257993350</v>
      </c>
      <c r="B9434" s="434">
        <v>11505</v>
      </c>
      <c r="C9434" s="434" t="s">
        <v>61</v>
      </c>
      <c r="D9434" s="434" t="s">
        <v>13</v>
      </c>
      <c r="I9434" s="434">
        <v>7</v>
      </c>
      <c r="J9434" s="434">
        <v>0</v>
      </c>
      <c r="K9434" s="434">
        <v>1970</v>
      </c>
    </row>
    <row r="9435" spans="1:11" hidden="1" x14ac:dyDescent="0.25">
      <c r="A9435" s="434">
        <v>257993590</v>
      </c>
      <c r="B9435" s="434">
        <v>851041</v>
      </c>
      <c r="C9435" s="434" t="s">
        <v>61</v>
      </c>
      <c r="D9435" s="434" t="s">
        <v>13</v>
      </c>
      <c r="I9435" s="434">
        <v>12</v>
      </c>
    </row>
    <row r="9436" spans="1:11" x14ac:dyDescent="0.25">
      <c r="A9436" s="434">
        <v>257993600</v>
      </c>
      <c r="B9436" s="434">
        <v>1131876</v>
      </c>
      <c r="C9436" s="434" t="s">
        <v>59</v>
      </c>
      <c r="D9436" s="434" t="s">
        <v>13</v>
      </c>
      <c r="I9436" s="434">
        <v>11</v>
      </c>
      <c r="J9436" s="434">
        <v>0</v>
      </c>
      <c r="K9436" s="434">
        <v>1970</v>
      </c>
    </row>
    <row r="9437" spans="1:11" hidden="1" x14ac:dyDescent="0.25">
      <c r="A9437" s="434">
        <v>257993690</v>
      </c>
      <c r="B9437" s="434">
        <v>18819</v>
      </c>
      <c r="C9437" s="434" t="s">
        <v>61</v>
      </c>
      <c r="D9437" s="434" t="s">
        <v>13</v>
      </c>
      <c r="I9437" s="434">
        <v>12</v>
      </c>
      <c r="J9437" s="434">
        <v>0</v>
      </c>
      <c r="K9437" s="434">
        <v>1970</v>
      </c>
    </row>
    <row r="9438" spans="1:11" hidden="1" x14ac:dyDescent="0.25">
      <c r="A9438" s="434">
        <v>257993890</v>
      </c>
      <c r="B9438" s="434">
        <v>53919</v>
      </c>
      <c r="C9438" s="434" t="s">
        <v>61</v>
      </c>
      <c r="D9438" s="434" t="s">
        <v>13</v>
      </c>
      <c r="I9438" s="434">
        <v>11</v>
      </c>
      <c r="J9438" s="434">
        <v>0</v>
      </c>
      <c r="K9438" s="434">
        <v>1970</v>
      </c>
    </row>
    <row r="9439" spans="1:11" x14ac:dyDescent="0.25">
      <c r="A9439" s="434">
        <v>257994600</v>
      </c>
      <c r="B9439" s="434">
        <v>118492</v>
      </c>
      <c r="C9439" s="434" t="s">
        <v>59</v>
      </c>
      <c r="D9439" s="434" t="s">
        <v>13</v>
      </c>
      <c r="I9439" s="434">
        <v>10</v>
      </c>
    </row>
    <row r="9440" spans="1:11" hidden="1" x14ac:dyDescent="0.25">
      <c r="A9440" s="434">
        <v>257994790</v>
      </c>
      <c r="B9440" s="434">
        <v>17402</v>
      </c>
      <c r="C9440" s="434" t="s">
        <v>61</v>
      </c>
      <c r="D9440" s="434" t="s">
        <v>13</v>
      </c>
      <c r="I9440" s="434">
        <v>9</v>
      </c>
      <c r="J9440" s="434">
        <v>0</v>
      </c>
      <c r="K9440" s="434">
        <v>1970</v>
      </c>
    </row>
    <row r="9441" spans="1:11" hidden="1" x14ac:dyDescent="0.25">
      <c r="A9441" s="434">
        <v>257994800</v>
      </c>
      <c r="B9441" s="434">
        <v>120593</v>
      </c>
      <c r="C9441" s="434" t="s">
        <v>61</v>
      </c>
      <c r="D9441" s="434" t="s">
        <v>17</v>
      </c>
      <c r="E9441" s="434">
        <v>9</v>
      </c>
      <c r="F9441" s="434">
        <v>376</v>
      </c>
      <c r="G9441" s="434">
        <v>0</v>
      </c>
      <c r="H9441" s="434">
        <v>282</v>
      </c>
      <c r="I9441" s="434">
        <v>45.1</v>
      </c>
      <c r="J9441" s="434">
        <v>0</v>
      </c>
      <c r="K9441" s="434">
        <v>1974</v>
      </c>
    </row>
    <row r="9442" spans="1:11" hidden="1" x14ac:dyDescent="0.25">
      <c r="A9442" s="434">
        <v>257994850</v>
      </c>
      <c r="B9442" s="434">
        <v>9357</v>
      </c>
      <c r="C9442" s="434" t="s">
        <v>61</v>
      </c>
      <c r="D9442" s="434" t="s">
        <v>13</v>
      </c>
      <c r="I9442" s="434">
        <v>12</v>
      </c>
    </row>
    <row r="9443" spans="1:11" x14ac:dyDescent="0.25">
      <c r="A9443" s="434">
        <v>257994890</v>
      </c>
      <c r="B9443" s="434">
        <v>336633</v>
      </c>
      <c r="C9443" s="434" t="s">
        <v>59</v>
      </c>
      <c r="D9443" s="434" t="s">
        <v>13</v>
      </c>
      <c r="I9443" s="434">
        <v>10</v>
      </c>
      <c r="J9443" s="434">
        <v>0</v>
      </c>
      <c r="K9443" s="434">
        <v>1970</v>
      </c>
    </row>
    <row r="9444" spans="1:11" hidden="1" x14ac:dyDescent="0.25">
      <c r="A9444" s="434">
        <v>257994900</v>
      </c>
      <c r="B9444" s="434">
        <v>382595</v>
      </c>
      <c r="C9444" s="434" t="s">
        <v>56</v>
      </c>
      <c r="D9444" s="434" t="s">
        <v>13</v>
      </c>
      <c r="I9444" s="434">
        <v>14</v>
      </c>
      <c r="J9444" s="434">
        <v>0</v>
      </c>
      <c r="K9444" s="434">
        <v>1970</v>
      </c>
    </row>
    <row r="9445" spans="1:11" hidden="1" x14ac:dyDescent="0.25">
      <c r="A9445" s="434">
        <v>257995000</v>
      </c>
      <c r="B9445" s="434">
        <v>270009</v>
      </c>
      <c r="C9445" s="434" t="s">
        <v>56</v>
      </c>
      <c r="D9445" s="434" t="s">
        <v>13</v>
      </c>
      <c r="E9445" s="434">
        <v>10</v>
      </c>
      <c r="F9445" s="434">
        <v>398</v>
      </c>
      <c r="G9445" s="434">
        <v>0</v>
      </c>
      <c r="H9445" s="434">
        <v>196</v>
      </c>
      <c r="I9445" s="434">
        <v>28.91</v>
      </c>
      <c r="J9445" s="434">
        <v>0</v>
      </c>
      <c r="K9445" s="434">
        <v>1970</v>
      </c>
    </row>
    <row r="9446" spans="1:11" x14ac:dyDescent="0.25">
      <c r="A9446" s="434">
        <v>257995790</v>
      </c>
      <c r="B9446" s="434">
        <v>436348</v>
      </c>
      <c r="C9446" s="434" t="s">
        <v>59</v>
      </c>
      <c r="D9446" s="434" t="s">
        <v>13</v>
      </c>
      <c r="E9446" s="434">
        <v>10</v>
      </c>
      <c r="F9446" s="434">
        <v>338</v>
      </c>
      <c r="G9446" s="434">
        <v>0</v>
      </c>
      <c r="H9446" s="434">
        <v>116</v>
      </c>
      <c r="I9446" s="434">
        <v>29.47</v>
      </c>
      <c r="J9446" s="434">
        <v>0</v>
      </c>
      <c r="K9446" s="434">
        <v>1970</v>
      </c>
    </row>
    <row r="9447" spans="1:11" hidden="1" x14ac:dyDescent="0.25">
      <c r="A9447" s="434">
        <v>257995890</v>
      </c>
      <c r="B9447" s="434">
        <v>11692</v>
      </c>
      <c r="C9447" s="434" t="s">
        <v>61</v>
      </c>
      <c r="D9447" s="434" t="s">
        <v>13</v>
      </c>
      <c r="I9447" s="434">
        <v>10</v>
      </c>
      <c r="J9447" s="434">
        <v>0</v>
      </c>
      <c r="K9447" s="434">
        <v>1970</v>
      </c>
    </row>
    <row r="9448" spans="1:11" hidden="1" x14ac:dyDescent="0.25">
      <c r="A9448" s="434">
        <v>257995970</v>
      </c>
      <c r="B9448" s="434">
        <v>40949</v>
      </c>
      <c r="C9448" s="434" t="s">
        <v>61</v>
      </c>
      <c r="D9448" s="434" t="s">
        <v>13</v>
      </c>
      <c r="I9448" s="434">
        <v>10</v>
      </c>
    </row>
    <row r="9449" spans="1:11" hidden="1" x14ac:dyDescent="0.25">
      <c r="A9449" s="434">
        <v>257996000</v>
      </c>
      <c r="B9449" s="434">
        <v>3401984</v>
      </c>
      <c r="C9449" s="434" t="s">
        <v>31</v>
      </c>
      <c r="D9449" s="434" t="s">
        <v>17</v>
      </c>
      <c r="E9449" s="434">
        <v>10</v>
      </c>
      <c r="F9449" s="434">
        <v>1100</v>
      </c>
      <c r="G9449" s="434">
        <v>2396</v>
      </c>
      <c r="H9449" s="434">
        <v>1550</v>
      </c>
      <c r="I9449" s="434">
        <v>67.95</v>
      </c>
      <c r="J9449" s="434">
        <v>0</v>
      </c>
      <c r="K9449" s="434">
        <v>2012</v>
      </c>
    </row>
    <row r="9450" spans="1:11" hidden="1" x14ac:dyDescent="0.25">
      <c r="A9450" s="434">
        <v>257996690</v>
      </c>
      <c r="B9450" s="434">
        <v>67055</v>
      </c>
      <c r="C9450" s="434" t="s">
        <v>61</v>
      </c>
      <c r="D9450" s="434" t="s">
        <v>13</v>
      </c>
      <c r="I9450" s="434">
        <v>15</v>
      </c>
    </row>
    <row r="9451" spans="1:11" hidden="1" x14ac:dyDescent="0.25">
      <c r="A9451" s="434">
        <v>257996730</v>
      </c>
      <c r="B9451" s="434">
        <v>61832</v>
      </c>
      <c r="C9451" s="434" t="s">
        <v>61</v>
      </c>
      <c r="D9451" s="434" t="s">
        <v>13</v>
      </c>
      <c r="I9451" s="434">
        <v>15</v>
      </c>
      <c r="J9451" s="434">
        <v>0</v>
      </c>
      <c r="K9451" s="434">
        <v>1970</v>
      </c>
    </row>
    <row r="9452" spans="1:11" hidden="1" x14ac:dyDescent="0.25">
      <c r="A9452" s="434">
        <v>257996790</v>
      </c>
      <c r="B9452" s="434">
        <v>20102</v>
      </c>
      <c r="C9452" s="434" t="s">
        <v>61</v>
      </c>
      <c r="D9452" s="434" t="s">
        <v>13</v>
      </c>
      <c r="I9452" s="434">
        <v>12</v>
      </c>
      <c r="J9452" s="434">
        <v>0</v>
      </c>
      <c r="K9452" s="434">
        <v>1970</v>
      </c>
    </row>
    <row r="9453" spans="1:11" x14ac:dyDescent="0.25">
      <c r="A9453" s="434">
        <v>257996900</v>
      </c>
      <c r="B9453" s="434">
        <v>769449</v>
      </c>
      <c r="C9453" s="434" t="s">
        <v>59</v>
      </c>
      <c r="D9453" s="434" t="s">
        <v>13</v>
      </c>
      <c r="I9453" s="434">
        <v>13</v>
      </c>
      <c r="J9453" s="434">
        <v>0</v>
      </c>
      <c r="K9453" s="434">
        <v>1970</v>
      </c>
    </row>
    <row r="9454" spans="1:11" x14ac:dyDescent="0.25">
      <c r="A9454" s="434">
        <v>257997000</v>
      </c>
      <c r="B9454" s="434">
        <v>1532151</v>
      </c>
      <c r="C9454" s="434" t="s">
        <v>59</v>
      </c>
      <c r="D9454" s="434" t="s">
        <v>22</v>
      </c>
      <c r="E9454" s="434">
        <v>0</v>
      </c>
      <c r="F9454" s="434">
        <v>2856</v>
      </c>
      <c r="G9454" s="434">
        <v>3000</v>
      </c>
      <c r="H9454" s="434">
        <v>2786</v>
      </c>
      <c r="I9454" s="434">
        <v>77.25</v>
      </c>
      <c r="J9454" s="434">
        <v>0</v>
      </c>
      <c r="K9454" s="434">
        <v>1970</v>
      </c>
    </row>
    <row r="9455" spans="1:11" hidden="1" x14ac:dyDescent="0.25">
      <c r="A9455" s="434">
        <v>257997330</v>
      </c>
      <c r="B9455" s="434">
        <v>97969</v>
      </c>
      <c r="C9455" s="434" t="s">
        <v>61</v>
      </c>
      <c r="D9455" s="434" t="s">
        <v>13</v>
      </c>
      <c r="I9455" s="434">
        <v>12</v>
      </c>
      <c r="J9455" s="434">
        <v>0</v>
      </c>
      <c r="K9455" s="434">
        <v>1970</v>
      </c>
    </row>
    <row r="9456" spans="1:11" hidden="1" x14ac:dyDescent="0.25">
      <c r="A9456" s="434">
        <v>257997600</v>
      </c>
      <c r="B9456" s="434">
        <v>250902</v>
      </c>
      <c r="C9456" s="434" t="s">
        <v>56</v>
      </c>
      <c r="D9456" s="434" t="s">
        <v>13</v>
      </c>
      <c r="I9456" s="434">
        <v>15</v>
      </c>
      <c r="J9456" s="434">
        <v>0</v>
      </c>
      <c r="K9456" s="434">
        <v>1970</v>
      </c>
    </row>
    <row r="9457" spans="1:11" hidden="1" x14ac:dyDescent="0.25">
      <c r="A9457" s="434">
        <v>257997630</v>
      </c>
      <c r="B9457" s="434">
        <v>166784</v>
      </c>
      <c r="C9457" s="434" t="s">
        <v>61</v>
      </c>
      <c r="D9457" s="434" t="s">
        <v>13</v>
      </c>
      <c r="I9457" s="434">
        <v>14</v>
      </c>
      <c r="J9457" s="434">
        <v>0</v>
      </c>
      <c r="K9457" s="434">
        <v>1970</v>
      </c>
    </row>
    <row r="9458" spans="1:11" hidden="1" x14ac:dyDescent="0.25">
      <c r="A9458" s="434">
        <v>257997880</v>
      </c>
      <c r="B9458" s="434">
        <v>34264</v>
      </c>
      <c r="C9458" s="434" t="s">
        <v>61</v>
      </c>
      <c r="D9458" s="434" t="s">
        <v>13</v>
      </c>
      <c r="I9458" s="434">
        <v>10</v>
      </c>
      <c r="J9458" s="434">
        <v>0</v>
      </c>
      <c r="K9458" s="434">
        <v>1970</v>
      </c>
    </row>
    <row r="9459" spans="1:11" hidden="1" x14ac:dyDescent="0.25">
      <c r="A9459" s="434">
        <v>257998060</v>
      </c>
      <c r="B9459" s="434">
        <v>24116</v>
      </c>
      <c r="C9459" s="434" t="s">
        <v>61</v>
      </c>
      <c r="D9459" s="434" t="s">
        <v>13</v>
      </c>
      <c r="I9459" s="434">
        <v>13</v>
      </c>
    </row>
    <row r="9460" spans="1:11" hidden="1" x14ac:dyDescent="0.25">
      <c r="A9460" s="434">
        <v>257998170</v>
      </c>
      <c r="B9460" s="434">
        <v>351881</v>
      </c>
      <c r="C9460" s="434" t="s">
        <v>61</v>
      </c>
      <c r="D9460" s="434" t="s">
        <v>13</v>
      </c>
      <c r="I9460" s="434">
        <v>15</v>
      </c>
      <c r="J9460" s="434">
        <v>0</v>
      </c>
      <c r="K9460" s="434">
        <v>1970</v>
      </c>
    </row>
    <row r="9461" spans="1:11" x14ac:dyDescent="0.25">
      <c r="A9461" s="434">
        <v>257998500</v>
      </c>
      <c r="B9461" s="434">
        <v>81037</v>
      </c>
      <c r="C9461" s="434" t="s">
        <v>59</v>
      </c>
      <c r="D9461" s="434" t="s">
        <v>13</v>
      </c>
      <c r="I9461" s="434">
        <v>10</v>
      </c>
      <c r="J9461" s="434">
        <v>0</v>
      </c>
      <c r="K9461" s="434">
        <v>1970</v>
      </c>
    </row>
    <row r="9462" spans="1:11" x14ac:dyDescent="0.25">
      <c r="A9462" s="434">
        <v>257998600</v>
      </c>
      <c r="B9462" s="434">
        <v>158360</v>
      </c>
      <c r="C9462" s="434" t="s">
        <v>59</v>
      </c>
      <c r="D9462" s="434" t="s">
        <v>13</v>
      </c>
      <c r="I9462" s="434">
        <v>11</v>
      </c>
      <c r="J9462" s="434">
        <v>0</v>
      </c>
      <c r="K9462" s="434">
        <v>1970</v>
      </c>
    </row>
    <row r="9463" spans="1:11" hidden="1" x14ac:dyDescent="0.25">
      <c r="A9463" s="434">
        <v>257998630</v>
      </c>
      <c r="B9463" s="434">
        <v>414234</v>
      </c>
      <c r="C9463" s="434" t="s">
        <v>61</v>
      </c>
      <c r="D9463" s="434" t="s">
        <v>13</v>
      </c>
      <c r="I9463" s="434">
        <v>14</v>
      </c>
    </row>
    <row r="9464" spans="1:11" hidden="1" x14ac:dyDescent="0.25">
      <c r="A9464" s="434">
        <v>257998730</v>
      </c>
      <c r="B9464" s="434">
        <v>12855</v>
      </c>
      <c r="C9464" s="434" t="s">
        <v>61</v>
      </c>
      <c r="D9464" s="434" t="s">
        <v>13</v>
      </c>
      <c r="I9464" s="434">
        <v>12</v>
      </c>
    </row>
    <row r="9465" spans="1:11" x14ac:dyDescent="0.25">
      <c r="A9465" s="434">
        <v>257998900</v>
      </c>
      <c r="B9465" s="434">
        <v>215525</v>
      </c>
      <c r="C9465" s="434" t="s">
        <v>59</v>
      </c>
      <c r="D9465" s="434" t="s">
        <v>13</v>
      </c>
      <c r="I9465" s="434">
        <v>11</v>
      </c>
      <c r="J9465" s="434">
        <v>0</v>
      </c>
      <c r="K9465" s="434">
        <v>1970</v>
      </c>
    </row>
    <row r="9466" spans="1:11" hidden="1" x14ac:dyDescent="0.25">
      <c r="A9466" s="434">
        <v>257998960</v>
      </c>
      <c r="B9466" s="434">
        <v>65445</v>
      </c>
      <c r="C9466" s="434" t="s">
        <v>61</v>
      </c>
      <c r="D9466" s="434" t="s">
        <v>13</v>
      </c>
      <c r="I9466" s="434">
        <v>3</v>
      </c>
      <c r="J9466" s="434">
        <v>0</v>
      </c>
      <c r="K9466" s="434">
        <v>1970</v>
      </c>
    </row>
    <row r="9467" spans="1:11" hidden="1" x14ac:dyDescent="0.25">
      <c r="A9467" s="434">
        <v>257999000</v>
      </c>
      <c r="B9467" s="434">
        <v>3110725</v>
      </c>
      <c r="C9467" s="434" t="s">
        <v>31</v>
      </c>
      <c r="D9467" s="434" t="s">
        <v>17</v>
      </c>
      <c r="E9467" s="434">
        <v>10</v>
      </c>
      <c r="F9467" s="434">
        <v>1100</v>
      </c>
      <c r="G9467" s="434">
        <v>2396</v>
      </c>
      <c r="H9467" s="434">
        <v>1550</v>
      </c>
      <c r="I9467" s="434">
        <v>67.95</v>
      </c>
      <c r="J9467" s="434">
        <v>0</v>
      </c>
      <c r="K9467" s="434">
        <v>2013</v>
      </c>
    </row>
    <row r="9468" spans="1:11" hidden="1" x14ac:dyDescent="0.25">
      <c r="A9468" s="434">
        <v>257999099</v>
      </c>
      <c r="B9468" s="434">
        <v>255782</v>
      </c>
      <c r="C9468" s="434" t="s">
        <v>56</v>
      </c>
      <c r="D9468" s="434" t="s">
        <v>25</v>
      </c>
      <c r="I9468" s="434">
        <v>130</v>
      </c>
    </row>
    <row r="9469" spans="1:11" hidden="1" x14ac:dyDescent="0.25">
      <c r="A9469" s="434">
        <v>257999170</v>
      </c>
      <c r="B9469" s="434">
        <v>48011</v>
      </c>
      <c r="C9469" s="434" t="s">
        <v>61</v>
      </c>
      <c r="D9469" s="434" t="s">
        <v>13</v>
      </c>
      <c r="I9469" s="434">
        <v>14</v>
      </c>
      <c r="J9469" s="434">
        <v>0</v>
      </c>
      <c r="K9469" s="434">
        <v>1970</v>
      </c>
    </row>
    <row r="9470" spans="1:11" hidden="1" x14ac:dyDescent="0.25">
      <c r="A9470" s="434">
        <v>257999209</v>
      </c>
      <c r="B9470" s="434">
        <v>163903</v>
      </c>
      <c r="C9470" s="434" t="s">
        <v>61</v>
      </c>
      <c r="D9470" s="434" t="s">
        <v>13</v>
      </c>
      <c r="I9470" s="434">
        <v>12</v>
      </c>
      <c r="J9470" s="434">
        <v>0</v>
      </c>
      <c r="K9470" s="434">
        <v>1970</v>
      </c>
    </row>
    <row r="9471" spans="1:11" hidden="1" x14ac:dyDescent="0.25">
      <c r="A9471" s="434">
        <v>257999429</v>
      </c>
      <c r="B9471" s="434">
        <v>7695</v>
      </c>
      <c r="C9471" s="434" t="s">
        <v>56</v>
      </c>
      <c r="D9471" s="434" t="s">
        <v>13</v>
      </c>
      <c r="I9471" s="434">
        <v>7</v>
      </c>
      <c r="J9471" s="434">
        <v>0</v>
      </c>
      <c r="K9471" s="434">
        <v>1970</v>
      </c>
    </row>
    <row r="9472" spans="1:11" hidden="1" x14ac:dyDescent="0.25">
      <c r="A9472" s="434">
        <v>257999519</v>
      </c>
      <c r="B9472" s="434">
        <v>33916</v>
      </c>
      <c r="C9472" s="434" t="s">
        <v>61</v>
      </c>
      <c r="D9472" s="434" t="s">
        <v>13</v>
      </c>
      <c r="I9472" s="434">
        <v>10</v>
      </c>
      <c r="J9472" s="434">
        <v>0</v>
      </c>
      <c r="K9472" s="434">
        <v>1970</v>
      </c>
    </row>
    <row r="9473" spans="1:11" hidden="1" x14ac:dyDescent="0.25">
      <c r="A9473" s="434">
        <v>257999879</v>
      </c>
      <c r="B9473" s="434">
        <v>130844</v>
      </c>
      <c r="C9473" s="434" t="s">
        <v>44</v>
      </c>
      <c r="D9473" s="434" t="s">
        <v>33</v>
      </c>
      <c r="G9473" s="434">
        <v>9650</v>
      </c>
      <c r="H9473" s="434">
        <v>30150</v>
      </c>
      <c r="I9473" s="434">
        <v>203</v>
      </c>
      <c r="K9473" s="434">
        <v>1970</v>
      </c>
    </row>
    <row r="9474" spans="1:11" hidden="1" x14ac:dyDescent="0.25">
      <c r="A9474" s="434">
        <v>257999929</v>
      </c>
      <c r="B9474" s="434">
        <v>242139</v>
      </c>
      <c r="C9474" s="434" t="s">
        <v>56</v>
      </c>
      <c r="D9474" s="434" t="s">
        <v>13</v>
      </c>
      <c r="I9474" s="434">
        <v>23</v>
      </c>
      <c r="J9474" s="434">
        <v>0</v>
      </c>
      <c r="K9474" s="434">
        <v>1970</v>
      </c>
    </row>
    <row r="9475" spans="1:11" hidden="1" x14ac:dyDescent="0.25">
      <c r="A9475" s="434">
        <v>257999979</v>
      </c>
      <c r="B9475" s="434">
        <v>11807</v>
      </c>
      <c r="C9475" s="434" t="s">
        <v>56</v>
      </c>
      <c r="D9475" s="434" t="s">
        <v>13</v>
      </c>
      <c r="I9475" s="434">
        <v>2</v>
      </c>
      <c r="J9475" s="434">
        <v>0</v>
      </c>
      <c r="K9475" s="434">
        <v>1970</v>
      </c>
    </row>
    <row r="9476" spans="1:11" hidden="1" x14ac:dyDescent="0.25">
      <c r="A9476" s="434">
        <v>258000000</v>
      </c>
      <c r="B9476" s="434">
        <v>5</v>
      </c>
      <c r="C9476" s="434" t="s">
        <v>56</v>
      </c>
      <c r="D9476" s="434" t="s">
        <v>22</v>
      </c>
      <c r="E9476" s="434">
        <v>17</v>
      </c>
      <c r="F9476" s="434">
        <v>8948</v>
      </c>
      <c r="G9476" s="434">
        <v>3000</v>
      </c>
      <c r="H9476" s="434">
        <v>5061</v>
      </c>
      <c r="I9476" s="434">
        <v>80.349999999999994</v>
      </c>
      <c r="K9476" s="434">
        <v>2008</v>
      </c>
    </row>
    <row r="9477" spans="1:11" hidden="1" x14ac:dyDescent="0.25">
      <c r="A9477" s="434">
        <v>258002620</v>
      </c>
      <c r="B9477" s="434">
        <v>26684</v>
      </c>
      <c r="C9477" s="434" t="s">
        <v>61</v>
      </c>
      <c r="D9477" s="434" t="s">
        <v>13</v>
      </c>
      <c r="I9477" s="434">
        <v>15</v>
      </c>
    </row>
    <row r="9478" spans="1:11" hidden="1" x14ac:dyDescent="0.25">
      <c r="A9478" s="434">
        <v>258003000</v>
      </c>
      <c r="B9478" s="434">
        <v>17139</v>
      </c>
      <c r="C9478" s="434" t="s">
        <v>16</v>
      </c>
      <c r="D9478" s="434" t="s">
        <v>33</v>
      </c>
      <c r="E9478" s="434">
        <v>15.6</v>
      </c>
      <c r="F9478" s="434">
        <v>12240</v>
      </c>
      <c r="G9478" s="434">
        <v>74993</v>
      </c>
      <c r="H9478" s="434">
        <v>40803</v>
      </c>
      <c r="I9478" s="434">
        <v>228.45</v>
      </c>
      <c r="J9478" s="434">
        <v>0</v>
      </c>
      <c r="K9478" s="434">
        <v>1970</v>
      </c>
    </row>
    <row r="9479" spans="1:11" hidden="1" x14ac:dyDescent="0.25">
      <c r="A9479" s="434">
        <v>258004220</v>
      </c>
      <c r="B9479" s="434">
        <v>21814</v>
      </c>
      <c r="C9479" s="434" t="s">
        <v>61</v>
      </c>
      <c r="D9479" s="434" t="s">
        <v>13</v>
      </c>
      <c r="I9479" s="434">
        <v>11</v>
      </c>
      <c r="J9479" s="434">
        <v>0</v>
      </c>
      <c r="K9479" s="434">
        <v>1970</v>
      </c>
    </row>
    <row r="9480" spans="1:11" hidden="1" x14ac:dyDescent="0.25">
      <c r="A9480" s="434">
        <v>258005000</v>
      </c>
      <c r="B9480" s="434">
        <v>2926</v>
      </c>
      <c r="C9480" s="434" t="s">
        <v>31</v>
      </c>
      <c r="D9480" s="434" t="s">
        <v>33</v>
      </c>
      <c r="E9480" s="434">
        <v>15.5</v>
      </c>
      <c r="F9480" s="434">
        <v>11900</v>
      </c>
      <c r="G9480" s="434">
        <v>50728</v>
      </c>
      <c r="H9480" s="434">
        <v>37447</v>
      </c>
      <c r="I9480" s="434">
        <v>204.33199999999999</v>
      </c>
      <c r="K9480" s="434">
        <v>2014</v>
      </c>
    </row>
    <row r="9481" spans="1:11" hidden="1" x14ac:dyDescent="0.25">
      <c r="A9481" s="434">
        <v>258005200</v>
      </c>
      <c r="B9481" s="434">
        <v>46342</v>
      </c>
      <c r="C9481" s="434" t="s">
        <v>56</v>
      </c>
      <c r="D9481" s="434" t="s">
        <v>13</v>
      </c>
      <c r="I9481" s="434">
        <v>15</v>
      </c>
      <c r="J9481" s="434">
        <v>0</v>
      </c>
      <c r="K9481" s="434">
        <v>1970</v>
      </c>
    </row>
    <row r="9482" spans="1:11" x14ac:dyDescent="0.25">
      <c r="A9482" s="434">
        <v>258005500</v>
      </c>
      <c r="B9482" s="434">
        <v>2553457</v>
      </c>
      <c r="C9482" s="434" t="s">
        <v>59</v>
      </c>
      <c r="D9482" s="434" t="s">
        <v>13</v>
      </c>
      <c r="I9482" s="434">
        <v>15</v>
      </c>
      <c r="J9482" s="434">
        <v>0</v>
      </c>
      <c r="K9482" s="434">
        <v>1970</v>
      </c>
    </row>
    <row r="9483" spans="1:11" hidden="1" x14ac:dyDescent="0.25">
      <c r="A9483" s="434">
        <v>258006200</v>
      </c>
      <c r="B9483" s="434">
        <v>72190</v>
      </c>
      <c r="C9483" s="434" t="s">
        <v>56</v>
      </c>
      <c r="D9483" s="434" t="s">
        <v>13</v>
      </c>
      <c r="I9483" s="434">
        <v>15</v>
      </c>
      <c r="J9483" s="434">
        <v>0</v>
      </c>
      <c r="K9483" s="434">
        <v>1970</v>
      </c>
    </row>
    <row r="9484" spans="1:11" hidden="1" x14ac:dyDescent="0.25">
      <c r="A9484" s="434">
        <v>258006500</v>
      </c>
      <c r="B9484" s="434">
        <v>371319</v>
      </c>
      <c r="C9484" s="434" t="s">
        <v>56</v>
      </c>
      <c r="D9484" s="434" t="s">
        <v>13</v>
      </c>
      <c r="I9484" s="434">
        <v>13</v>
      </c>
    </row>
    <row r="9485" spans="1:11" hidden="1" x14ac:dyDescent="0.25">
      <c r="A9485" s="434">
        <v>258007000</v>
      </c>
      <c r="B9485" s="434">
        <v>11699</v>
      </c>
      <c r="C9485" s="434" t="s">
        <v>31</v>
      </c>
      <c r="D9485" s="434" t="s">
        <v>33</v>
      </c>
      <c r="E9485" s="434">
        <v>15.5</v>
      </c>
      <c r="F9485" s="434">
        <v>11900</v>
      </c>
      <c r="G9485" s="434">
        <v>50740</v>
      </c>
      <c r="H9485" s="434">
        <v>37447</v>
      </c>
      <c r="I9485" s="434">
        <v>204.36</v>
      </c>
      <c r="K9485" s="434">
        <v>2013</v>
      </c>
    </row>
    <row r="9486" spans="1:11" hidden="1" x14ac:dyDescent="0.25">
      <c r="A9486" s="434">
        <v>258007200</v>
      </c>
      <c r="B9486" s="434">
        <v>81903</v>
      </c>
      <c r="C9486" s="434" t="s">
        <v>61</v>
      </c>
      <c r="D9486" s="434" t="s">
        <v>13</v>
      </c>
      <c r="I9486" s="434">
        <v>15</v>
      </c>
    </row>
    <row r="9487" spans="1:11" hidden="1" x14ac:dyDescent="0.25">
      <c r="A9487" s="434">
        <v>258007810</v>
      </c>
      <c r="B9487" s="434">
        <v>39310</v>
      </c>
      <c r="C9487" s="434" t="s">
        <v>61</v>
      </c>
      <c r="D9487" s="434" t="s">
        <v>13</v>
      </c>
      <c r="I9487" s="434">
        <v>12</v>
      </c>
      <c r="J9487" s="434">
        <v>0</v>
      </c>
      <c r="K9487" s="434">
        <v>1970</v>
      </c>
    </row>
    <row r="9488" spans="1:11" hidden="1" x14ac:dyDescent="0.25">
      <c r="A9488" s="434">
        <v>258007820</v>
      </c>
      <c r="B9488" s="434">
        <v>114482</v>
      </c>
      <c r="C9488" s="434" t="s">
        <v>61</v>
      </c>
      <c r="D9488" s="434" t="s">
        <v>13</v>
      </c>
      <c r="I9488" s="434">
        <v>10</v>
      </c>
      <c r="J9488" s="434">
        <v>0</v>
      </c>
      <c r="K9488" s="434">
        <v>1970</v>
      </c>
    </row>
    <row r="9489" spans="1:11" hidden="1" x14ac:dyDescent="0.25">
      <c r="A9489" s="434">
        <v>258007910</v>
      </c>
      <c r="B9489" s="434">
        <v>20831</v>
      </c>
      <c r="C9489" s="434" t="s">
        <v>61</v>
      </c>
      <c r="D9489" s="434" t="s">
        <v>13</v>
      </c>
      <c r="I9489" s="434">
        <v>12</v>
      </c>
    </row>
    <row r="9490" spans="1:11" hidden="1" x14ac:dyDescent="0.25">
      <c r="A9490" s="434">
        <v>258008000</v>
      </c>
      <c r="B9490" s="434">
        <v>6116</v>
      </c>
      <c r="C9490" s="434" t="s">
        <v>31</v>
      </c>
      <c r="D9490" s="434" t="s">
        <v>33</v>
      </c>
      <c r="E9490" s="434">
        <v>15.5</v>
      </c>
      <c r="F9490" s="434">
        <v>11900</v>
      </c>
      <c r="G9490" s="434">
        <v>50792</v>
      </c>
      <c r="H9490" s="434">
        <v>37447</v>
      </c>
      <c r="I9490" s="434">
        <v>204.35</v>
      </c>
      <c r="K9490" s="434">
        <v>2013</v>
      </c>
    </row>
    <row r="9491" spans="1:11" hidden="1" x14ac:dyDescent="0.25">
      <c r="A9491" s="434">
        <v>258008200</v>
      </c>
      <c r="B9491" s="434">
        <v>59697</v>
      </c>
      <c r="C9491" s="434" t="s">
        <v>56</v>
      </c>
      <c r="D9491" s="434" t="s">
        <v>13</v>
      </c>
      <c r="I9491" s="434">
        <v>10</v>
      </c>
    </row>
    <row r="9492" spans="1:11" hidden="1" x14ac:dyDescent="0.25">
      <c r="A9492" s="434">
        <v>258008520</v>
      </c>
      <c r="B9492" s="434">
        <v>42443</v>
      </c>
      <c r="C9492" s="434" t="s">
        <v>61</v>
      </c>
      <c r="D9492" s="434" t="s">
        <v>13</v>
      </c>
      <c r="I9492" s="434">
        <v>12</v>
      </c>
      <c r="J9492" s="434">
        <v>0</v>
      </c>
      <c r="K9492" s="434">
        <v>1970</v>
      </c>
    </row>
    <row r="9493" spans="1:11" hidden="1" x14ac:dyDescent="0.25">
      <c r="A9493" s="434">
        <v>258009000</v>
      </c>
      <c r="B9493" s="434">
        <v>2888</v>
      </c>
      <c r="C9493" s="434" t="s">
        <v>31</v>
      </c>
      <c r="D9493" s="434" t="s">
        <v>33</v>
      </c>
      <c r="E9493" s="434">
        <v>15.5</v>
      </c>
      <c r="F9493" s="434">
        <v>11900</v>
      </c>
      <c r="G9493" s="434">
        <v>50700</v>
      </c>
      <c r="H9493" s="434">
        <v>37447</v>
      </c>
      <c r="I9493" s="434">
        <v>204.35</v>
      </c>
      <c r="K9493" s="434">
        <v>2013</v>
      </c>
    </row>
    <row r="9494" spans="1:11" x14ac:dyDescent="0.25">
      <c r="A9494" s="434">
        <v>258009200</v>
      </c>
      <c r="B9494" s="434">
        <v>32287</v>
      </c>
      <c r="C9494" s="434" t="s">
        <v>59</v>
      </c>
      <c r="D9494" s="434" t="s">
        <v>13</v>
      </c>
      <c r="I9494" s="434">
        <v>15</v>
      </c>
      <c r="J9494" s="434">
        <v>0</v>
      </c>
      <c r="K9494" s="434">
        <v>1970</v>
      </c>
    </row>
    <row r="9495" spans="1:11" hidden="1" x14ac:dyDescent="0.25">
      <c r="A9495" s="434">
        <v>258009500</v>
      </c>
      <c r="B9495" s="434">
        <v>3227049</v>
      </c>
      <c r="C9495" s="434" t="s">
        <v>39</v>
      </c>
      <c r="D9495" s="434" t="s">
        <v>13</v>
      </c>
      <c r="I9495" s="434">
        <v>18</v>
      </c>
    </row>
    <row r="9496" spans="1:11" hidden="1" x14ac:dyDescent="0.25">
      <c r="A9496" s="434">
        <v>258009720</v>
      </c>
      <c r="B9496" s="434">
        <v>174556</v>
      </c>
      <c r="C9496" s="434" t="s">
        <v>61</v>
      </c>
      <c r="D9496" s="434" t="s">
        <v>13</v>
      </c>
      <c r="I9496" s="434">
        <v>13</v>
      </c>
      <c r="J9496" s="434">
        <v>0</v>
      </c>
      <c r="K9496" s="434">
        <v>1970</v>
      </c>
    </row>
    <row r="9497" spans="1:11" hidden="1" x14ac:dyDescent="0.25">
      <c r="A9497" s="434">
        <v>258009910</v>
      </c>
      <c r="B9497" s="434">
        <v>6758</v>
      </c>
      <c r="C9497" s="434" t="s">
        <v>61</v>
      </c>
      <c r="D9497" s="434" t="s">
        <v>13</v>
      </c>
      <c r="I9497" s="434">
        <v>8</v>
      </c>
      <c r="J9497" s="434">
        <v>0</v>
      </c>
      <c r="K9497" s="434">
        <v>1970</v>
      </c>
    </row>
    <row r="9498" spans="1:11" hidden="1" x14ac:dyDescent="0.25">
      <c r="A9498" s="434">
        <v>258010000</v>
      </c>
      <c r="B9498" s="434">
        <v>221039</v>
      </c>
      <c r="C9498" s="434" t="s">
        <v>56</v>
      </c>
      <c r="D9498" s="434" t="s">
        <v>22</v>
      </c>
      <c r="E9498" s="434">
        <v>0</v>
      </c>
      <c r="F9498" s="434">
        <v>8320</v>
      </c>
      <c r="G9498" s="434">
        <v>4000</v>
      </c>
      <c r="H9498" s="434">
        <v>8008</v>
      </c>
      <c r="I9498" s="434">
        <v>81.5</v>
      </c>
      <c r="J9498" s="434">
        <v>0</v>
      </c>
      <c r="K9498" s="434">
        <v>1993</v>
      </c>
    </row>
    <row r="9499" spans="1:11" hidden="1" x14ac:dyDescent="0.25">
      <c r="A9499" s="434">
        <v>258010200</v>
      </c>
      <c r="B9499" s="434">
        <v>9897</v>
      </c>
      <c r="C9499" s="434" t="s">
        <v>61</v>
      </c>
      <c r="D9499" s="434" t="s">
        <v>13</v>
      </c>
      <c r="I9499" s="434">
        <v>7</v>
      </c>
      <c r="J9499" s="434">
        <v>0</v>
      </c>
      <c r="K9499" s="434">
        <v>1970</v>
      </c>
    </row>
    <row r="9500" spans="1:11" hidden="1" x14ac:dyDescent="0.25">
      <c r="A9500" s="434">
        <v>258010220</v>
      </c>
      <c r="B9500" s="434">
        <v>5615</v>
      </c>
      <c r="C9500" s="434" t="s">
        <v>61</v>
      </c>
      <c r="D9500" s="434" t="s">
        <v>13</v>
      </c>
      <c r="I9500" s="434">
        <v>14</v>
      </c>
      <c r="J9500" s="434">
        <v>0</v>
      </c>
      <c r="K9500" s="434">
        <v>1970</v>
      </c>
    </row>
    <row r="9501" spans="1:11" hidden="1" x14ac:dyDescent="0.25">
      <c r="A9501" s="434">
        <v>258010910</v>
      </c>
      <c r="B9501" s="434">
        <v>140487</v>
      </c>
      <c r="C9501" s="434" t="s">
        <v>61</v>
      </c>
      <c r="D9501" s="434" t="s">
        <v>13</v>
      </c>
      <c r="I9501" s="434">
        <v>13</v>
      </c>
      <c r="J9501" s="434">
        <v>0</v>
      </c>
      <c r="K9501" s="434">
        <v>1970</v>
      </c>
    </row>
    <row r="9502" spans="1:11" hidden="1" x14ac:dyDescent="0.25">
      <c r="A9502" s="434">
        <v>258011000</v>
      </c>
      <c r="B9502" s="434">
        <v>30400</v>
      </c>
      <c r="C9502" s="434" t="s">
        <v>31</v>
      </c>
      <c r="D9502" s="434" t="s">
        <v>33</v>
      </c>
      <c r="E9502" s="434">
        <v>15.5</v>
      </c>
      <c r="F9502" s="434">
        <v>11900</v>
      </c>
      <c r="G9502" s="434">
        <v>50728</v>
      </c>
      <c r="H9502" s="434">
        <v>37447</v>
      </c>
      <c r="I9502" s="434">
        <v>204.35</v>
      </c>
      <c r="J9502" s="434">
        <v>0</v>
      </c>
      <c r="K9502" s="434">
        <v>2013</v>
      </c>
    </row>
    <row r="9503" spans="1:11" hidden="1" x14ac:dyDescent="0.25">
      <c r="A9503" s="434">
        <v>258011500</v>
      </c>
      <c r="B9503" s="434">
        <v>34269</v>
      </c>
      <c r="C9503" s="434" t="s">
        <v>61</v>
      </c>
      <c r="D9503" s="434" t="s">
        <v>13</v>
      </c>
      <c r="I9503" s="434">
        <v>13</v>
      </c>
      <c r="J9503" s="434">
        <v>0</v>
      </c>
      <c r="K9503" s="434">
        <v>1970</v>
      </c>
    </row>
    <row r="9504" spans="1:11" hidden="1" x14ac:dyDescent="0.25">
      <c r="A9504" s="434">
        <v>258013310</v>
      </c>
      <c r="B9504" s="434">
        <v>7513</v>
      </c>
      <c r="C9504" s="434" t="s">
        <v>61</v>
      </c>
      <c r="D9504" s="434" t="s">
        <v>13</v>
      </c>
      <c r="I9504" s="434">
        <v>11</v>
      </c>
      <c r="J9504" s="434">
        <v>0</v>
      </c>
      <c r="K9504" s="434">
        <v>1970</v>
      </c>
    </row>
    <row r="9505" spans="1:11" hidden="1" x14ac:dyDescent="0.25">
      <c r="A9505" s="434">
        <v>258013410</v>
      </c>
      <c r="B9505" s="434">
        <v>18700</v>
      </c>
      <c r="C9505" s="434" t="s">
        <v>61</v>
      </c>
      <c r="D9505" s="434" t="s">
        <v>13</v>
      </c>
      <c r="I9505" s="434">
        <v>14</v>
      </c>
      <c r="J9505" s="434">
        <v>0</v>
      </c>
      <c r="K9505" s="434">
        <v>1970</v>
      </c>
    </row>
    <row r="9506" spans="1:11" hidden="1" x14ac:dyDescent="0.25">
      <c r="A9506" s="434">
        <v>258014920</v>
      </c>
      <c r="B9506" s="434">
        <v>19486</v>
      </c>
      <c r="C9506" s="434" t="s">
        <v>61</v>
      </c>
      <c r="D9506" s="434" t="s">
        <v>13</v>
      </c>
      <c r="I9506" s="434">
        <v>13</v>
      </c>
      <c r="J9506" s="434">
        <v>0</v>
      </c>
      <c r="K9506" s="434">
        <v>1970</v>
      </c>
    </row>
    <row r="9507" spans="1:11" hidden="1" x14ac:dyDescent="0.25">
      <c r="A9507" s="434">
        <v>258015220</v>
      </c>
      <c r="B9507" s="434">
        <v>13381</v>
      </c>
      <c r="C9507" s="434" t="s">
        <v>61</v>
      </c>
      <c r="D9507" s="434" t="s">
        <v>13</v>
      </c>
      <c r="I9507" s="434">
        <v>10</v>
      </c>
      <c r="J9507" s="434">
        <v>0</v>
      </c>
      <c r="K9507" s="434">
        <v>1970</v>
      </c>
    </row>
    <row r="9508" spans="1:11" hidden="1" x14ac:dyDescent="0.25">
      <c r="A9508" s="434">
        <v>258015410</v>
      </c>
      <c r="B9508" s="434">
        <v>13090</v>
      </c>
      <c r="C9508" s="434" t="s">
        <v>61</v>
      </c>
      <c r="D9508" s="434" t="s">
        <v>13</v>
      </c>
      <c r="I9508" s="434">
        <v>12</v>
      </c>
    </row>
    <row r="9509" spans="1:11" x14ac:dyDescent="0.25">
      <c r="A9509" s="434">
        <v>258015500</v>
      </c>
      <c r="B9509" s="434">
        <v>3725078</v>
      </c>
      <c r="C9509" s="434" t="s">
        <v>59</v>
      </c>
      <c r="D9509" s="434" t="s">
        <v>13</v>
      </c>
      <c r="E9509" s="434">
        <v>0</v>
      </c>
      <c r="F9509" s="434">
        <v>379</v>
      </c>
      <c r="G9509" s="434">
        <v>0</v>
      </c>
      <c r="H9509" s="434">
        <v>161</v>
      </c>
      <c r="I9509" s="434">
        <v>20.12</v>
      </c>
      <c r="J9509" s="434">
        <v>0</v>
      </c>
      <c r="K9509" s="434">
        <v>1970</v>
      </c>
    </row>
    <row r="9510" spans="1:11" hidden="1" x14ac:dyDescent="0.25">
      <c r="A9510" s="434">
        <v>258016000</v>
      </c>
      <c r="B9510" s="434">
        <v>275240</v>
      </c>
      <c r="C9510" s="434" t="s">
        <v>46</v>
      </c>
      <c r="D9510" s="434" t="s">
        <v>22</v>
      </c>
      <c r="E9510" s="434">
        <v>16</v>
      </c>
      <c r="F9510" s="434">
        <v>7650</v>
      </c>
      <c r="G9510" s="434">
        <v>4028</v>
      </c>
      <c r="H9510" s="434">
        <v>6170</v>
      </c>
      <c r="I9510" s="434">
        <v>87.4</v>
      </c>
      <c r="J9510" s="434">
        <v>0</v>
      </c>
      <c r="K9510" s="434">
        <v>1970</v>
      </c>
    </row>
    <row r="9511" spans="1:11" hidden="1" x14ac:dyDescent="0.25">
      <c r="A9511" s="434">
        <v>258018820</v>
      </c>
      <c r="B9511" s="434">
        <v>721</v>
      </c>
      <c r="C9511" s="434" t="s">
        <v>61</v>
      </c>
      <c r="D9511" s="434" t="s">
        <v>13</v>
      </c>
      <c r="I9511" s="434">
        <v>12</v>
      </c>
      <c r="J9511" s="434">
        <v>0</v>
      </c>
      <c r="K9511" s="434">
        <v>1970</v>
      </c>
    </row>
    <row r="9512" spans="1:11" hidden="1" x14ac:dyDescent="0.25">
      <c r="A9512" s="434">
        <v>258019020</v>
      </c>
      <c r="B9512" s="434">
        <v>40404</v>
      </c>
      <c r="C9512" s="434" t="s">
        <v>61</v>
      </c>
      <c r="D9512" s="434" t="s">
        <v>13</v>
      </c>
      <c r="I9512" s="434">
        <v>12</v>
      </c>
      <c r="J9512" s="434">
        <v>0</v>
      </c>
      <c r="K9512" s="434">
        <v>1970</v>
      </c>
    </row>
    <row r="9513" spans="1:11" hidden="1" x14ac:dyDescent="0.25">
      <c r="A9513" s="434">
        <v>258019420</v>
      </c>
      <c r="B9513" s="434">
        <v>115547</v>
      </c>
      <c r="C9513" s="434" t="s">
        <v>61</v>
      </c>
      <c r="D9513" s="434" t="s">
        <v>13</v>
      </c>
      <c r="I9513" s="434">
        <v>12</v>
      </c>
    </row>
    <row r="9514" spans="1:11" hidden="1" x14ac:dyDescent="0.25">
      <c r="A9514" s="434">
        <v>258019510</v>
      </c>
      <c r="B9514" s="434">
        <v>18850</v>
      </c>
      <c r="C9514" s="434" t="s">
        <v>61</v>
      </c>
      <c r="D9514" s="434" t="s">
        <v>13</v>
      </c>
      <c r="I9514" s="434">
        <v>12</v>
      </c>
      <c r="J9514" s="434">
        <v>0</v>
      </c>
      <c r="K9514" s="434">
        <v>1970</v>
      </c>
    </row>
    <row r="9515" spans="1:11" hidden="1" x14ac:dyDescent="0.25">
      <c r="A9515" s="434">
        <v>258020120</v>
      </c>
      <c r="B9515" s="434">
        <v>98531</v>
      </c>
      <c r="C9515" s="434" t="s">
        <v>61</v>
      </c>
      <c r="D9515" s="434" t="s">
        <v>13</v>
      </c>
      <c r="I9515" s="434">
        <v>11</v>
      </c>
    </row>
    <row r="9516" spans="1:11" hidden="1" x14ac:dyDescent="0.25">
      <c r="A9516" s="434">
        <v>258020500</v>
      </c>
      <c r="B9516" s="434">
        <v>837253</v>
      </c>
      <c r="C9516" s="434" t="s">
        <v>39</v>
      </c>
      <c r="D9516" s="434" t="s">
        <v>13</v>
      </c>
      <c r="I9516" s="434">
        <v>15</v>
      </c>
    </row>
    <row r="9517" spans="1:11" hidden="1" x14ac:dyDescent="0.25">
      <c r="A9517" s="434">
        <v>258021920</v>
      </c>
      <c r="B9517" s="434">
        <v>152616</v>
      </c>
      <c r="C9517" s="434" t="s">
        <v>61</v>
      </c>
      <c r="D9517" s="434" t="s">
        <v>13</v>
      </c>
      <c r="I9517" s="434">
        <v>10</v>
      </c>
    </row>
    <row r="9518" spans="1:11" hidden="1" x14ac:dyDescent="0.25">
      <c r="A9518" s="434">
        <v>258025020</v>
      </c>
      <c r="B9518" s="434">
        <v>21619</v>
      </c>
      <c r="C9518" s="434" t="s">
        <v>61</v>
      </c>
      <c r="D9518" s="434" t="s">
        <v>13</v>
      </c>
      <c r="I9518" s="434">
        <v>11</v>
      </c>
      <c r="J9518" s="434">
        <v>0</v>
      </c>
      <c r="K9518" s="434">
        <v>1970</v>
      </c>
    </row>
    <row r="9519" spans="1:11" hidden="1" x14ac:dyDescent="0.25">
      <c r="A9519" s="434">
        <v>258026510</v>
      </c>
      <c r="B9519" s="434">
        <v>53927</v>
      </c>
      <c r="C9519" s="434" t="s">
        <v>61</v>
      </c>
      <c r="D9519" s="434" t="s">
        <v>13</v>
      </c>
      <c r="I9519" s="434">
        <v>11</v>
      </c>
      <c r="J9519" s="434">
        <v>0</v>
      </c>
      <c r="K9519" s="434">
        <v>1970</v>
      </c>
    </row>
    <row r="9520" spans="1:11" hidden="1" x14ac:dyDescent="0.25">
      <c r="A9520" s="434">
        <v>258027000</v>
      </c>
      <c r="B9520" s="434">
        <v>3336425</v>
      </c>
      <c r="C9520" s="434" t="s">
        <v>51</v>
      </c>
      <c r="D9520" s="434" t="s">
        <v>22</v>
      </c>
      <c r="E9520" s="434">
        <v>12</v>
      </c>
      <c r="F9520" s="434">
        <v>2550</v>
      </c>
      <c r="G9520" s="434">
        <v>5500</v>
      </c>
      <c r="H9520" s="434">
        <v>3893</v>
      </c>
      <c r="I9520" s="434">
        <v>87.5</v>
      </c>
      <c r="J9520" s="434">
        <v>0</v>
      </c>
      <c r="K9520" s="434">
        <v>1970</v>
      </c>
    </row>
    <row r="9521" spans="1:11" x14ac:dyDescent="0.25">
      <c r="A9521" s="434">
        <v>258027020</v>
      </c>
      <c r="B9521" s="434">
        <v>1122603</v>
      </c>
      <c r="C9521" s="434" t="s">
        <v>59</v>
      </c>
      <c r="D9521" s="434" t="s">
        <v>13</v>
      </c>
      <c r="I9521" s="434">
        <v>11</v>
      </c>
      <c r="J9521" s="434">
        <v>0</v>
      </c>
      <c r="K9521" s="434">
        <v>1970</v>
      </c>
    </row>
    <row r="9522" spans="1:11" hidden="1" x14ac:dyDescent="0.25">
      <c r="A9522" s="434">
        <v>258027320</v>
      </c>
      <c r="B9522" s="434">
        <v>47347</v>
      </c>
      <c r="C9522" s="434" t="s">
        <v>61</v>
      </c>
      <c r="D9522" s="434" t="s">
        <v>13</v>
      </c>
      <c r="I9522" s="434">
        <v>13</v>
      </c>
      <c r="J9522" s="434">
        <v>0</v>
      </c>
      <c r="K9522" s="434">
        <v>1970</v>
      </c>
    </row>
    <row r="9523" spans="1:11" hidden="1" x14ac:dyDescent="0.25">
      <c r="A9523" s="434">
        <v>258027500</v>
      </c>
      <c r="B9523" s="434">
        <v>3443564</v>
      </c>
      <c r="C9523" s="434" t="s">
        <v>56</v>
      </c>
      <c r="D9523" s="434" t="s">
        <v>13</v>
      </c>
      <c r="I9523" s="434">
        <v>12</v>
      </c>
      <c r="J9523" s="434">
        <v>0</v>
      </c>
      <c r="K9523" s="434">
        <v>1970</v>
      </c>
    </row>
    <row r="9524" spans="1:11" hidden="1" x14ac:dyDescent="0.25">
      <c r="A9524" s="434">
        <v>258027820</v>
      </c>
      <c r="B9524" s="434">
        <v>19371</v>
      </c>
      <c r="C9524" s="434" t="s">
        <v>61</v>
      </c>
      <c r="D9524" s="434" t="s">
        <v>13</v>
      </c>
      <c r="I9524" s="434">
        <v>14</v>
      </c>
      <c r="J9524" s="434">
        <v>0</v>
      </c>
      <c r="K9524" s="434">
        <v>1970</v>
      </c>
    </row>
    <row r="9525" spans="1:11" hidden="1" x14ac:dyDescent="0.25">
      <c r="A9525" s="434">
        <v>258028000</v>
      </c>
      <c r="B9525" s="434">
        <v>31263</v>
      </c>
      <c r="C9525" s="434" t="s">
        <v>20</v>
      </c>
      <c r="D9525" s="434" t="s">
        <v>29</v>
      </c>
      <c r="E9525" s="434">
        <v>14.68</v>
      </c>
      <c r="F9525" s="434">
        <v>8186</v>
      </c>
      <c r="G9525" s="434">
        <v>46938</v>
      </c>
      <c r="H9525" s="434">
        <v>27547</v>
      </c>
      <c r="I9525" s="434">
        <v>182.5</v>
      </c>
      <c r="J9525" s="434">
        <v>51756</v>
      </c>
      <c r="K9525" s="434">
        <v>2004</v>
      </c>
    </row>
    <row r="9526" spans="1:11" hidden="1" x14ac:dyDescent="0.25">
      <c r="A9526" s="434">
        <v>258028620</v>
      </c>
      <c r="B9526" s="434">
        <v>43739</v>
      </c>
      <c r="C9526" s="434" t="s">
        <v>61</v>
      </c>
      <c r="D9526" s="434" t="s">
        <v>13</v>
      </c>
      <c r="I9526" s="434">
        <v>11</v>
      </c>
      <c r="J9526" s="434">
        <v>0</v>
      </c>
      <c r="K9526" s="434">
        <v>1970</v>
      </c>
    </row>
    <row r="9527" spans="1:11" hidden="1" x14ac:dyDescent="0.25">
      <c r="A9527" s="434">
        <v>258029000</v>
      </c>
      <c r="B9527" s="434">
        <v>3742161</v>
      </c>
      <c r="C9527" s="434" t="s">
        <v>56</v>
      </c>
      <c r="D9527" s="434" t="s">
        <v>13</v>
      </c>
      <c r="E9527" s="434">
        <v>8.9</v>
      </c>
      <c r="F9527" s="434">
        <v>883</v>
      </c>
      <c r="H9527" s="434">
        <v>125</v>
      </c>
      <c r="I9527" s="434">
        <v>25.37</v>
      </c>
      <c r="K9527" s="434">
        <v>1997</v>
      </c>
    </row>
    <row r="9528" spans="1:11" hidden="1" x14ac:dyDescent="0.25">
      <c r="A9528" s="434">
        <v>258029010</v>
      </c>
      <c r="B9528" s="434">
        <v>153179</v>
      </c>
      <c r="C9528" s="434" t="s">
        <v>61</v>
      </c>
      <c r="D9528" s="434" t="s">
        <v>13</v>
      </c>
      <c r="I9528" s="434">
        <v>12</v>
      </c>
      <c r="J9528" s="434">
        <v>0</v>
      </c>
      <c r="K9528" s="434">
        <v>1970</v>
      </c>
    </row>
    <row r="9529" spans="1:11" hidden="1" x14ac:dyDescent="0.25">
      <c r="A9529" s="434">
        <v>258029710</v>
      </c>
      <c r="B9529" s="434">
        <v>51</v>
      </c>
      <c r="C9529" s="434" t="s">
        <v>61</v>
      </c>
      <c r="D9529" s="434" t="s">
        <v>13</v>
      </c>
      <c r="I9529" s="434">
        <v>14</v>
      </c>
      <c r="J9529" s="434">
        <v>0</v>
      </c>
      <c r="K9529" s="434">
        <v>1970</v>
      </c>
    </row>
    <row r="9530" spans="1:11" hidden="1" x14ac:dyDescent="0.25">
      <c r="A9530" s="434">
        <v>258029910</v>
      </c>
      <c r="B9530" s="434">
        <v>29822</v>
      </c>
      <c r="C9530" s="434" t="s">
        <v>61</v>
      </c>
      <c r="D9530" s="434" t="s">
        <v>13</v>
      </c>
      <c r="I9530" s="434">
        <v>21</v>
      </c>
      <c r="J9530" s="434">
        <v>0</v>
      </c>
      <c r="K9530" s="434">
        <v>1970</v>
      </c>
    </row>
    <row r="9531" spans="1:11" hidden="1" x14ac:dyDescent="0.25">
      <c r="A9531" s="434">
        <v>258030500</v>
      </c>
      <c r="B9531" s="434">
        <v>1115353</v>
      </c>
      <c r="C9531" s="434" t="s">
        <v>61</v>
      </c>
      <c r="D9531" s="434" t="s">
        <v>13</v>
      </c>
      <c r="I9531" s="434">
        <v>15</v>
      </c>
    </row>
    <row r="9532" spans="1:11" hidden="1" x14ac:dyDescent="0.25">
      <c r="A9532" s="434">
        <v>258030620</v>
      </c>
      <c r="B9532" s="434">
        <v>433596</v>
      </c>
      <c r="C9532" s="434" t="s">
        <v>61</v>
      </c>
      <c r="D9532" s="434" t="s">
        <v>13</v>
      </c>
      <c r="I9532" s="434">
        <v>12</v>
      </c>
      <c r="J9532" s="434">
        <v>0</v>
      </c>
      <c r="K9532" s="434">
        <v>1970</v>
      </c>
    </row>
    <row r="9533" spans="1:11" hidden="1" x14ac:dyDescent="0.25">
      <c r="A9533" s="434">
        <v>258031000</v>
      </c>
      <c r="B9533" s="434">
        <v>3515977</v>
      </c>
      <c r="C9533" s="434" t="s">
        <v>31</v>
      </c>
      <c r="D9533" s="434" t="s">
        <v>17</v>
      </c>
      <c r="E9533" s="434">
        <v>0</v>
      </c>
      <c r="F9533" s="434">
        <v>1268</v>
      </c>
      <c r="G9533" s="434">
        <v>1612</v>
      </c>
      <c r="H9533" s="434">
        <v>1865</v>
      </c>
      <c r="I9533" s="434">
        <v>58.77</v>
      </c>
      <c r="J9533" s="434">
        <v>0</v>
      </c>
      <c r="K9533" s="434">
        <v>1970</v>
      </c>
    </row>
    <row r="9534" spans="1:11" hidden="1" x14ac:dyDescent="0.25">
      <c r="A9534" s="434">
        <v>258031320</v>
      </c>
      <c r="B9534" s="434">
        <v>48643</v>
      </c>
      <c r="C9534" s="434" t="s">
        <v>61</v>
      </c>
      <c r="D9534" s="434" t="s">
        <v>13</v>
      </c>
      <c r="I9534" s="434">
        <v>14</v>
      </c>
      <c r="J9534" s="434">
        <v>0</v>
      </c>
      <c r="K9534" s="434">
        <v>1970</v>
      </c>
    </row>
    <row r="9535" spans="1:11" hidden="1" x14ac:dyDescent="0.25">
      <c r="A9535" s="434">
        <v>258031500</v>
      </c>
      <c r="B9535" s="434">
        <v>1607068</v>
      </c>
      <c r="C9535" s="434" t="s">
        <v>56</v>
      </c>
      <c r="D9535" s="434" t="s">
        <v>17</v>
      </c>
      <c r="E9535" s="434">
        <v>8.4</v>
      </c>
      <c r="F9535" s="434">
        <v>450</v>
      </c>
      <c r="G9535" s="434">
        <v>584</v>
      </c>
      <c r="H9535" s="434">
        <v>479</v>
      </c>
      <c r="I9535" s="434">
        <v>54.04</v>
      </c>
      <c r="J9535" s="434">
        <v>0</v>
      </c>
      <c r="K9535" s="434">
        <v>2005</v>
      </c>
    </row>
    <row r="9536" spans="1:11" hidden="1" x14ac:dyDescent="0.25">
      <c r="A9536" s="434">
        <v>258032000</v>
      </c>
      <c r="B9536" s="434">
        <v>78025</v>
      </c>
      <c r="C9536" s="434" t="s">
        <v>61</v>
      </c>
      <c r="D9536" s="434" t="s">
        <v>22</v>
      </c>
      <c r="E9536" s="434">
        <v>15.5</v>
      </c>
      <c r="F9536" s="434">
        <v>4928</v>
      </c>
      <c r="G9536" s="434">
        <v>4247</v>
      </c>
      <c r="H9536" s="434">
        <v>4869</v>
      </c>
      <c r="I9536" s="434">
        <v>93.96</v>
      </c>
      <c r="K9536" s="434">
        <v>2009</v>
      </c>
    </row>
    <row r="9537" spans="1:11" hidden="1" x14ac:dyDescent="0.25">
      <c r="A9537" s="434">
        <v>258032200</v>
      </c>
      <c r="B9537" s="434">
        <v>1425436</v>
      </c>
      <c r="C9537" s="434" t="s">
        <v>56</v>
      </c>
      <c r="D9537" s="434" t="s">
        <v>13</v>
      </c>
      <c r="I9537" s="434">
        <v>15</v>
      </c>
      <c r="J9537" s="434">
        <v>0</v>
      </c>
      <c r="K9537" s="434">
        <v>1970</v>
      </c>
    </row>
    <row r="9538" spans="1:11" hidden="1" x14ac:dyDescent="0.25">
      <c r="A9538" s="434">
        <v>258032500</v>
      </c>
      <c r="B9538" s="434">
        <v>1426164</v>
      </c>
      <c r="C9538" s="434" t="s">
        <v>39</v>
      </c>
      <c r="D9538" s="434" t="s">
        <v>13</v>
      </c>
      <c r="E9538" s="434">
        <v>25</v>
      </c>
      <c r="F9538" s="434">
        <v>1800</v>
      </c>
      <c r="G9538" s="434">
        <v>0</v>
      </c>
      <c r="H9538" s="434">
        <v>144</v>
      </c>
      <c r="I9538" s="434">
        <v>23</v>
      </c>
      <c r="J9538" s="434">
        <v>0</v>
      </c>
      <c r="K9538" s="434">
        <v>2005</v>
      </c>
    </row>
    <row r="9539" spans="1:11" hidden="1" x14ac:dyDescent="0.25">
      <c r="A9539" s="434">
        <v>258033000</v>
      </c>
      <c r="B9539" s="434">
        <v>844405</v>
      </c>
      <c r="C9539" s="434" t="s">
        <v>46</v>
      </c>
      <c r="D9539" s="434" t="s">
        <v>22</v>
      </c>
      <c r="E9539" s="434">
        <v>12</v>
      </c>
      <c r="F9539" s="434">
        <v>6840</v>
      </c>
      <c r="G9539" s="434">
        <v>4500</v>
      </c>
      <c r="H9539" s="434">
        <v>4755</v>
      </c>
      <c r="I9539" s="434">
        <v>93.9</v>
      </c>
      <c r="J9539" s="434">
        <v>0</v>
      </c>
      <c r="K9539" s="434">
        <v>2008</v>
      </c>
    </row>
    <row r="9540" spans="1:11" hidden="1" x14ac:dyDescent="0.25">
      <c r="A9540" s="434">
        <v>258033200</v>
      </c>
      <c r="B9540" s="434">
        <v>1763998</v>
      </c>
      <c r="C9540" s="434" t="s">
        <v>56</v>
      </c>
      <c r="D9540" s="434" t="s">
        <v>13</v>
      </c>
      <c r="I9540" s="434">
        <v>15</v>
      </c>
      <c r="J9540" s="434">
        <v>0</v>
      </c>
      <c r="K9540" s="434">
        <v>1970</v>
      </c>
    </row>
    <row r="9541" spans="1:11" hidden="1" x14ac:dyDescent="0.25">
      <c r="A9541" s="434">
        <v>258033420</v>
      </c>
      <c r="B9541" s="434">
        <v>49338</v>
      </c>
      <c r="C9541" s="434" t="s">
        <v>61</v>
      </c>
      <c r="D9541" s="434" t="s">
        <v>13</v>
      </c>
      <c r="I9541" s="434">
        <v>12</v>
      </c>
      <c r="J9541" s="434">
        <v>0</v>
      </c>
      <c r="K9541" s="434">
        <v>1970</v>
      </c>
    </row>
    <row r="9542" spans="1:11" x14ac:dyDescent="0.25">
      <c r="A9542" s="434">
        <v>258034000</v>
      </c>
      <c r="B9542" s="434">
        <v>1710720</v>
      </c>
      <c r="C9542" s="434" t="s">
        <v>59</v>
      </c>
      <c r="D9542" s="434" t="s">
        <v>22</v>
      </c>
      <c r="E9542" s="434">
        <v>0</v>
      </c>
      <c r="F9542" s="434">
        <v>1177</v>
      </c>
      <c r="G9542" s="434">
        <v>0</v>
      </c>
      <c r="H9542" s="434">
        <v>969</v>
      </c>
      <c r="I9542" s="434">
        <v>74</v>
      </c>
      <c r="J9542" s="434">
        <v>0</v>
      </c>
      <c r="K9542" s="434">
        <v>1970</v>
      </c>
    </row>
    <row r="9543" spans="1:11" x14ac:dyDescent="0.25">
      <c r="A9543" s="434">
        <v>258035000</v>
      </c>
      <c r="B9543" s="434">
        <v>2334008</v>
      </c>
      <c r="C9543" s="434" t="s">
        <v>59</v>
      </c>
      <c r="D9543" s="434" t="s">
        <v>17</v>
      </c>
      <c r="I9543" s="434">
        <v>38</v>
      </c>
      <c r="J9543" s="434">
        <v>0</v>
      </c>
      <c r="K9543" s="434">
        <v>1970</v>
      </c>
    </row>
    <row r="9544" spans="1:11" x14ac:dyDescent="0.25">
      <c r="A9544" s="434">
        <v>258036000</v>
      </c>
      <c r="B9544" s="434">
        <v>3304750</v>
      </c>
      <c r="C9544" s="434" t="s">
        <v>59</v>
      </c>
      <c r="D9544" s="434" t="s">
        <v>17</v>
      </c>
      <c r="E9544" s="434">
        <v>0</v>
      </c>
      <c r="F9544" s="434">
        <v>507</v>
      </c>
      <c r="G9544" s="434">
        <v>0</v>
      </c>
      <c r="H9544" s="434">
        <v>395</v>
      </c>
      <c r="I9544" s="434">
        <v>39.020000000000003</v>
      </c>
      <c r="J9544" s="434">
        <v>0</v>
      </c>
      <c r="K9544" s="434">
        <v>1970</v>
      </c>
    </row>
    <row r="9545" spans="1:11" hidden="1" x14ac:dyDescent="0.25">
      <c r="A9545" s="434">
        <v>258036200</v>
      </c>
      <c r="B9545" s="434">
        <v>785</v>
      </c>
      <c r="C9545" s="434" t="s">
        <v>56</v>
      </c>
      <c r="D9545" s="434" t="s">
        <v>13</v>
      </c>
      <c r="I9545" s="434">
        <v>6</v>
      </c>
      <c r="J9545" s="434">
        <v>0</v>
      </c>
      <c r="K9545" s="434">
        <v>1970</v>
      </c>
    </row>
    <row r="9546" spans="1:11" x14ac:dyDescent="0.25">
      <c r="A9546" s="434">
        <v>258037000</v>
      </c>
      <c r="B9546" s="434">
        <v>2530191</v>
      </c>
      <c r="C9546" s="434" t="s">
        <v>59</v>
      </c>
      <c r="D9546" s="434" t="s">
        <v>13</v>
      </c>
      <c r="E9546" s="434">
        <v>0</v>
      </c>
      <c r="F9546" s="434">
        <v>518</v>
      </c>
      <c r="G9546" s="434">
        <v>0</v>
      </c>
      <c r="H9546" s="434">
        <v>207</v>
      </c>
      <c r="I9546" s="434">
        <v>22.45</v>
      </c>
      <c r="J9546" s="434">
        <v>0</v>
      </c>
      <c r="K9546" s="434">
        <v>1970</v>
      </c>
    </row>
    <row r="9547" spans="1:11" hidden="1" x14ac:dyDescent="0.25">
      <c r="A9547" s="434">
        <v>258037500</v>
      </c>
      <c r="B9547" s="434">
        <v>18575</v>
      </c>
      <c r="C9547" s="434" t="s">
        <v>61</v>
      </c>
      <c r="D9547" s="434" t="s">
        <v>13</v>
      </c>
      <c r="I9547" s="434">
        <v>21</v>
      </c>
      <c r="J9547" s="434">
        <v>0</v>
      </c>
      <c r="K9547" s="434">
        <v>1970</v>
      </c>
    </row>
    <row r="9548" spans="1:11" hidden="1" x14ac:dyDescent="0.25">
      <c r="A9548" s="434">
        <v>258037620</v>
      </c>
      <c r="B9548" s="434">
        <v>13358</v>
      </c>
      <c r="C9548" s="434" t="s">
        <v>61</v>
      </c>
      <c r="D9548" s="434" t="s">
        <v>13</v>
      </c>
      <c r="I9548" s="434">
        <v>13</v>
      </c>
    </row>
    <row r="9549" spans="1:11" hidden="1" x14ac:dyDescent="0.25">
      <c r="A9549" s="434">
        <v>258039000</v>
      </c>
      <c r="B9549" s="434">
        <v>336795</v>
      </c>
      <c r="C9549" s="434" t="s">
        <v>46</v>
      </c>
      <c r="D9549" s="434" t="s">
        <v>22</v>
      </c>
      <c r="E9549" s="434">
        <v>0</v>
      </c>
      <c r="F9549" s="434">
        <v>7164</v>
      </c>
      <c r="G9549" s="434">
        <v>4000</v>
      </c>
      <c r="H9549" s="434">
        <v>3515</v>
      </c>
      <c r="I9549" s="434">
        <v>81.7</v>
      </c>
      <c r="J9549" s="434">
        <v>0</v>
      </c>
      <c r="K9549" s="434">
        <v>2016</v>
      </c>
    </row>
    <row r="9550" spans="1:11" hidden="1" x14ac:dyDescent="0.25">
      <c r="A9550" s="434">
        <v>258039200</v>
      </c>
      <c r="B9550" s="434">
        <v>1000</v>
      </c>
      <c r="C9550" s="434" t="s">
        <v>39</v>
      </c>
      <c r="D9550" s="434" t="s">
        <v>13</v>
      </c>
      <c r="I9550" s="434">
        <v>11</v>
      </c>
      <c r="J9550" s="434">
        <v>0</v>
      </c>
      <c r="K9550" s="434">
        <v>1970</v>
      </c>
    </row>
    <row r="9551" spans="1:11" hidden="1" x14ac:dyDescent="0.25">
      <c r="A9551" s="434">
        <v>258039910</v>
      </c>
      <c r="B9551" s="434">
        <v>422963</v>
      </c>
      <c r="C9551" s="434" t="s">
        <v>61</v>
      </c>
      <c r="D9551" s="434" t="s">
        <v>13</v>
      </c>
      <c r="I9551" s="434">
        <v>13</v>
      </c>
    </row>
    <row r="9552" spans="1:11" hidden="1" x14ac:dyDescent="0.25">
      <c r="A9552" s="434">
        <v>258040520</v>
      </c>
      <c r="B9552" s="434">
        <v>3699</v>
      </c>
      <c r="C9552" s="434" t="s">
        <v>61</v>
      </c>
      <c r="D9552" s="434" t="s">
        <v>13</v>
      </c>
      <c r="I9552" s="434">
        <v>6</v>
      </c>
    </row>
    <row r="9553" spans="1:11" hidden="1" x14ac:dyDescent="0.25">
      <c r="A9553" s="434">
        <v>258041000</v>
      </c>
      <c r="B9553" s="434">
        <v>2061616</v>
      </c>
      <c r="C9553" s="434" t="s">
        <v>31</v>
      </c>
      <c r="D9553" s="434" t="s">
        <v>22</v>
      </c>
      <c r="E9553" s="434">
        <v>10</v>
      </c>
      <c r="F9553" s="434">
        <v>600</v>
      </c>
      <c r="G9553" s="434">
        <v>1505</v>
      </c>
      <c r="H9553" s="434">
        <v>1525</v>
      </c>
      <c r="I9553" s="434">
        <v>74.33</v>
      </c>
      <c r="J9553" s="434">
        <v>0</v>
      </c>
      <c r="K9553" s="434">
        <v>1986</v>
      </c>
    </row>
    <row r="9554" spans="1:11" hidden="1" x14ac:dyDescent="0.25">
      <c r="A9554" s="434">
        <v>258041520</v>
      </c>
      <c r="B9554" s="434">
        <v>66358</v>
      </c>
      <c r="C9554" s="434" t="s">
        <v>61</v>
      </c>
      <c r="D9554" s="434" t="s">
        <v>13</v>
      </c>
      <c r="I9554" s="434">
        <v>12</v>
      </c>
      <c r="J9554" s="434">
        <v>0</v>
      </c>
      <c r="K9554" s="434">
        <v>1970</v>
      </c>
    </row>
    <row r="9555" spans="1:11" hidden="1" x14ac:dyDescent="0.25">
      <c r="A9555" s="434">
        <v>258042520</v>
      </c>
      <c r="B9555" s="434">
        <v>42799</v>
      </c>
      <c r="C9555" s="434" t="s">
        <v>61</v>
      </c>
      <c r="D9555" s="434" t="s">
        <v>13</v>
      </c>
      <c r="I9555" s="434">
        <v>11</v>
      </c>
      <c r="J9555" s="434">
        <v>0</v>
      </c>
      <c r="K9555" s="434">
        <v>1970</v>
      </c>
    </row>
    <row r="9556" spans="1:11" hidden="1" x14ac:dyDescent="0.25">
      <c r="A9556" s="434">
        <v>258043000</v>
      </c>
      <c r="B9556" s="434">
        <v>2261314</v>
      </c>
      <c r="C9556" s="434" t="s">
        <v>56</v>
      </c>
      <c r="D9556" s="434" t="s">
        <v>17</v>
      </c>
      <c r="E9556" s="434">
        <v>11</v>
      </c>
      <c r="F9556" s="434">
        <v>515</v>
      </c>
      <c r="G9556" s="434">
        <v>767</v>
      </c>
      <c r="H9556" s="434">
        <v>499</v>
      </c>
      <c r="I9556" s="434">
        <v>47.45</v>
      </c>
      <c r="J9556" s="434">
        <v>0</v>
      </c>
      <c r="K9556" s="434">
        <v>1970</v>
      </c>
    </row>
    <row r="9557" spans="1:11" hidden="1" x14ac:dyDescent="0.25">
      <c r="A9557" s="434">
        <v>258043720</v>
      </c>
      <c r="B9557" s="434">
        <v>945184</v>
      </c>
      <c r="C9557" s="434" t="s">
        <v>61</v>
      </c>
      <c r="D9557" s="434" t="s">
        <v>13</v>
      </c>
      <c r="I9557" s="434">
        <v>13</v>
      </c>
      <c r="J9557" s="434">
        <v>0</v>
      </c>
      <c r="K9557" s="434">
        <v>1970</v>
      </c>
    </row>
    <row r="9558" spans="1:11" x14ac:dyDescent="0.25">
      <c r="A9558" s="434">
        <v>258044000</v>
      </c>
      <c r="B9558" s="434">
        <v>3603067</v>
      </c>
      <c r="C9558" s="434" t="s">
        <v>59</v>
      </c>
      <c r="D9558" s="434" t="s">
        <v>17</v>
      </c>
      <c r="E9558" s="434">
        <v>12</v>
      </c>
      <c r="F9558" s="434">
        <v>1079</v>
      </c>
      <c r="G9558" s="434">
        <v>558</v>
      </c>
      <c r="H9558" s="434">
        <v>634</v>
      </c>
      <c r="I9558" s="434">
        <v>49.69</v>
      </c>
      <c r="J9558" s="434">
        <v>0</v>
      </c>
      <c r="K9558" s="434">
        <v>1970</v>
      </c>
    </row>
    <row r="9559" spans="1:11" hidden="1" x14ac:dyDescent="0.25">
      <c r="A9559" s="434">
        <v>258044010</v>
      </c>
      <c r="B9559" s="434">
        <v>47655</v>
      </c>
      <c r="C9559" s="434" t="s">
        <v>61</v>
      </c>
      <c r="D9559" s="434" t="s">
        <v>13</v>
      </c>
      <c r="I9559" s="434">
        <v>10</v>
      </c>
      <c r="J9559" s="434">
        <v>0</v>
      </c>
      <c r="K9559" s="434">
        <v>1970</v>
      </c>
    </row>
    <row r="9560" spans="1:11" x14ac:dyDescent="0.25">
      <c r="A9560" s="434">
        <v>258044500</v>
      </c>
      <c r="B9560" s="434">
        <v>632507</v>
      </c>
      <c r="C9560" s="434" t="s">
        <v>59</v>
      </c>
      <c r="D9560" s="434" t="s">
        <v>17</v>
      </c>
      <c r="E9560" s="434">
        <v>9.5</v>
      </c>
      <c r="F9560" s="434">
        <v>177</v>
      </c>
      <c r="G9560" s="434">
        <v>0</v>
      </c>
      <c r="H9560" s="434">
        <v>158</v>
      </c>
      <c r="I9560" s="434">
        <v>35.44</v>
      </c>
      <c r="J9560" s="434">
        <v>0</v>
      </c>
      <c r="K9560" s="434">
        <v>1970</v>
      </c>
    </row>
    <row r="9561" spans="1:11" hidden="1" x14ac:dyDescent="0.25">
      <c r="A9561" s="434">
        <v>258045110</v>
      </c>
      <c r="B9561" s="434">
        <v>28986</v>
      </c>
      <c r="C9561" s="434" t="s">
        <v>61</v>
      </c>
      <c r="D9561" s="434" t="s">
        <v>13</v>
      </c>
      <c r="I9561" s="434">
        <v>13</v>
      </c>
      <c r="J9561" s="434">
        <v>0</v>
      </c>
      <c r="K9561" s="434">
        <v>1970</v>
      </c>
    </row>
    <row r="9562" spans="1:11" hidden="1" x14ac:dyDescent="0.25">
      <c r="A9562" s="434">
        <v>258045500</v>
      </c>
      <c r="B9562" s="434">
        <v>96590</v>
      </c>
      <c r="C9562" s="434" t="s">
        <v>56</v>
      </c>
      <c r="D9562" s="434" t="s">
        <v>13</v>
      </c>
      <c r="I9562" s="434">
        <v>8</v>
      </c>
      <c r="J9562" s="434">
        <v>0</v>
      </c>
      <c r="K9562" s="434">
        <v>1970</v>
      </c>
    </row>
    <row r="9563" spans="1:11" hidden="1" x14ac:dyDescent="0.25">
      <c r="A9563" s="434">
        <v>258045620</v>
      </c>
      <c r="B9563" s="434">
        <v>2221</v>
      </c>
      <c r="C9563" s="434" t="s">
        <v>61</v>
      </c>
      <c r="D9563" s="434" t="s">
        <v>13</v>
      </c>
      <c r="I9563" s="434">
        <v>12</v>
      </c>
      <c r="J9563" s="434">
        <v>0</v>
      </c>
      <c r="K9563" s="434">
        <v>1970</v>
      </c>
    </row>
    <row r="9564" spans="1:11" hidden="1" x14ac:dyDescent="0.25">
      <c r="A9564" s="434">
        <v>258046000</v>
      </c>
      <c r="B9564" s="434">
        <v>2206935</v>
      </c>
      <c r="C9564" s="434" t="s">
        <v>42</v>
      </c>
      <c r="D9564" s="434" t="s">
        <v>17</v>
      </c>
      <c r="E9564" s="434">
        <v>0</v>
      </c>
      <c r="F9564" s="434">
        <v>810</v>
      </c>
      <c r="G9564" s="434">
        <v>217</v>
      </c>
      <c r="H9564" s="434">
        <v>1061</v>
      </c>
      <c r="I9564" s="434">
        <v>49.9</v>
      </c>
      <c r="J9564" s="434">
        <v>0</v>
      </c>
      <c r="K9564" s="434">
        <v>2015</v>
      </c>
    </row>
    <row r="9565" spans="1:11" hidden="1" x14ac:dyDescent="0.25">
      <c r="A9565" s="434">
        <v>258047920</v>
      </c>
      <c r="B9565" s="434">
        <v>31794</v>
      </c>
      <c r="C9565" s="434" t="s">
        <v>61</v>
      </c>
      <c r="D9565" s="434" t="s">
        <v>13</v>
      </c>
      <c r="I9565" s="434">
        <v>10</v>
      </c>
    </row>
    <row r="9566" spans="1:11" hidden="1" x14ac:dyDescent="0.25">
      <c r="A9566" s="434">
        <v>258048000</v>
      </c>
      <c r="B9566" s="434">
        <v>3356721</v>
      </c>
      <c r="C9566" s="434" t="s">
        <v>42</v>
      </c>
      <c r="D9566" s="434" t="s">
        <v>17</v>
      </c>
      <c r="E9566" s="434">
        <v>0</v>
      </c>
      <c r="F9566" s="434">
        <v>1500</v>
      </c>
      <c r="G9566" s="434">
        <v>345</v>
      </c>
      <c r="H9566" s="434">
        <v>1744</v>
      </c>
      <c r="I9566" s="434">
        <v>55</v>
      </c>
      <c r="J9566" s="434">
        <v>0</v>
      </c>
      <c r="K9566" s="434">
        <v>2001</v>
      </c>
    </row>
    <row r="9567" spans="1:11" hidden="1" x14ac:dyDescent="0.25">
      <c r="A9567" s="434">
        <v>258049320</v>
      </c>
      <c r="B9567" s="434">
        <v>72676</v>
      </c>
      <c r="C9567" s="434" t="s">
        <v>61</v>
      </c>
      <c r="D9567" s="434" t="s">
        <v>13</v>
      </c>
      <c r="I9567" s="434">
        <v>11</v>
      </c>
    </row>
    <row r="9568" spans="1:11" hidden="1" x14ac:dyDescent="0.25">
      <c r="A9568" s="434">
        <v>258049500</v>
      </c>
      <c r="B9568" s="434">
        <v>47435</v>
      </c>
      <c r="C9568" s="434" t="s">
        <v>61</v>
      </c>
      <c r="D9568" s="434" t="s">
        <v>13</v>
      </c>
      <c r="I9568" s="434">
        <v>15</v>
      </c>
    </row>
    <row r="9569" spans="1:11" hidden="1" x14ac:dyDescent="0.25">
      <c r="A9569" s="434">
        <v>258049820</v>
      </c>
      <c r="B9569" s="434">
        <v>10374</v>
      </c>
      <c r="C9569" s="434" t="s">
        <v>61</v>
      </c>
      <c r="D9569" s="434" t="s">
        <v>13</v>
      </c>
      <c r="I9569" s="434">
        <v>15</v>
      </c>
    </row>
    <row r="9570" spans="1:11" hidden="1" x14ac:dyDescent="0.25">
      <c r="A9570" s="434">
        <v>258050020</v>
      </c>
      <c r="B9570" s="434">
        <v>13839</v>
      </c>
      <c r="C9570" s="434" t="s">
        <v>61</v>
      </c>
      <c r="D9570" s="434" t="s">
        <v>13</v>
      </c>
      <c r="I9570" s="434">
        <v>10</v>
      </c>
      <c r="J9570" s="434">
        <v>0</v>
      </c>
      <c r="K9570" s="434">
        <v>1970</v>
      </c>
    </row>
    <row r="9571" spans="1:11" hidden="1" x14ac:dyDescent="0.25">
      <c r="A9571" s="434">
        <v>258050500</v>
      </c>
      <c r="B9571" s="434">
        <v>64390</v>
      </c>
      <c r="C9571" s="434" t="s">
        <v>61</v>
      </c>
      <c r="D9571" s="434" t="s">
        <v>13</v>
      </c>
      <c r="I9571" s="434">
        <v>16</v>
      </c>
    </row>
    <row r="9572" spans="1:11" hidden="1" x14ac:dyDescent="0.25">
      <c r="A9572" s="434">
        <v>258051000</v>
      </c>
      <c r="B9572" s="434">
        <v>1040695</v>
      </c>
      <c r="C9572" s="434" t="s">
        <v>56</v>
      </c>
      <c r="D9572" s="434" t="s">
        <v>17</v>
      </c>
      <c r="E9572" s="434">
        <v>15.5</v>
      </c>
      <c r="F9572" s="434">
        <v>2250</v>
      </c>
      <c r="G9572" s="434">
        <v>600</v>
      </c>
      <c r="H9572" s="434">
        <v>1473</v>
      </c>
      <c r="I9572" s="434">
        <v>56</v>
      </c>
      <c r="J9572" s="434">
        <v>0</v>
      </c>
      <c r="K9572" s="434">
        <v>1986</v>
      </c>
    </row>
    <row r="9573" spans="1:11" hidden="1" x14ac:dyDescent="0.25">
      <c r="A9573" s="434">
        <v>258051120</v>
      </c>
      <c r="B9573" s="434">
        <v>78422</v>
      </c>
      <c r="C9573" s="434" t="s">
        <v>61</v>
      </c>
      <c r="D9573" s="434" t="s">
        <v>13</v>
      </c>
      <c r="I9573" s="434">
        <v>12</v>
      </c>
    </row>
    <row r="9574" spans="1:11" x14ac:dyDescent="0.25">
      <c r="A9574" s="434">
        <v>258052000</v>
      </c>
      <c r="B9574" s="434">
        <v>1334548</v>
      </c>
      <c r="C9574" s="434" t="s">
        <v>59</v>
      </c>
      <c r="D9574" s="434" t="s">
        <v>17</v>
      </c>
      <c r="E9574" s="434">
        <v>16</v>
      </c>
      <c r="F9574" s="434">
        <v>4500</v>
      </c>
      <c r="G9574" s="434">
        <v>1026</v>
      </c>
      <c r="H9574" s="434">
        <v>1874</v>
      </c>
      <c r="I9574" s="434">
        <v>56.2</v>
      </c>
      <c r="J9574" s="434">
        <v>0</v>
      </c>
      <c r="K9574" s="434">
        <v>1970</v>
      </c>
    </row>
    <row r="9575" spans="1:11" hidden="1" x14ac:dyDescent="0.25">
      <c r="A9575" s="434">
        <v>258053000</v>
      </c>
      <c r="B9575" s="434">
        <v>1861149</v>
      </c>
      <c r="C9575" s="434" t="s">
        <v>51</v>
      </c>
      <c r="D9575" s="434" t="s">
        <v>17</v>
      </c>
      <c r="E9575" s="434">
        <v>0</v>
      </c>
      <c r="F9575" s="434">
        <v>0</v>
      </c>
      <c r="G9575" s="434">
        <v>3200</v>
      </c>
      <c r="H9575" s="434">
        <v>1747</v>
      </c>
      <c r="I9575" s="434">
        <v>69.86</v>
      </c>
      <c r="J9575" s="434">
        <v>0</v>
      </c>
      <c r="K9575" s="434">
        <v>1970</v>
      </c>
    </row>
    <row r="9576" spans="1:11" hidden="1" x14ac:dyDescent="0.25">
      <c r="A9576" s="434">
        <v>258053320</v>
      </c>
      <c r="B9576" s="434">
        <v>100240</v>
      </c>
      <c r="C9576" s="434" t="s">
        <v>61</v>
      </c>
      <c r="D9576" s="434" t="s">
        <v>13</v>
      </c>
      <c r="I9576" s="434">
        <v>11</v>
      </c>
      <c r="J9576" s="434">
        <v>0</v>
      </c>
      <c r="K9576" s="434">
        <v>1970</v>
      </c>
    </row>
    <row r="9577" spans="1:11" x14ac:dyDescent="0.25">
      <c r="A9577" s="434">
        <v>258054000</v>
      </c>
      <c r="B9577" s="434">
        <v>2171857</v>
      </c>
      <c r="C9577" s="434" t="s">
        <v>59</v>
      </c>
      <c r="D9577" s="434" t="s">
        <v>17</v>
      </c>
      <c r="E9577" s="434">
        <v>14.5</v>
      </c>
      <c r="F9577" s="434">
        <v>3299</v>
      </c>
      <c r="G9577" s="434">
        <v>1181</v>
      </c>
      <c r="H9577" s="434">
        <v>1011</v>
      </c>
      <c r="I9577" s="434">
        <v>53</v>
      </c>
      <c r="J9577" s="434">
        <v>0</v>
      </c>
      <c r="K9577" s="434">
        <v>1970</v>
      </c>
    </row>
    <row r="9578" spans="1:11" hidden="1" x14ac:dyDescent="0.25">
      <c r="A9578" s="434">
        <v>258054500</v>
      </c>
      <c r="B9578" s="434">
        <v>44292</v>
      </c>
      <c r="C9578" s="434" t="s">
        <v>61</v>
      </c>
      <c r="D9578" s="434" t="s">
        <v>13</v>
      </c>
      <c r="I9578" s="434">
        <v>13</v>
      </c>
      <c r="J9578" s="434">
        <v>0</v>
      </c>
      <c r="K9578" s="434">
        <v>1970</v>
      </c>
    </row>
    <row r="9579" spans="1:11" hidden="1" x14ac:dyDescent="0.25">
      <c r="A9579" s="434">
        <v>258056520</v>
      </c>
      <c r="B9579" s="434">
        <v>277291</v>
      </c>
      <c r="C9579" s="434" t="s">
        <v>61</v>
      </c>
      <c r="D9579" s="434" t="s">
        <v>13</v>
      </c>
      <c r="I9579" s="434">
        <v>20</v>
      </c>
    </row>
    <row r="9580" spans="1:11" hidden="1" x14ac:dyDescent="0.25">
      <c r="A9580" s="434">
        <v>258060000</v>
      </c>
      <c r="B9580" s="434">
        <v>1153905</v>
      </c>
      <c r="C9580" s="434" t="s">
        <v>61</v>
      </c>
      <c r="D9580" s="434" t="s">
        <v>22</v>
      </c>
      <c r="E9580" s="434">
        <v>18</v>
      </c>
      <c r="F9580" s="434">
        <v>19940</v>
      </c>
      <c r="G9580" s="434">
        <v>4925</v>
      </c>
      <c r="H9580" s="434">
        <v>6838</v>
      </c>
      <c r="I9580" s="434">
        <v>93.8</v>
      </c>
      <c r="J9580" s="434">
        <v>0</v>
      </c>
      <c r="K9580" s="434">
        <v>2009</v>
      </c>
    </row>
    <row r="9581" spans="1:11" hidden="1" x14ac:dyDescent="0.25">
      <c r="A9581" s="434">
        <v>258062000</v>
      </c>
      <c r="B9581" s="434">
        <v>3227560</v>
      </c>
      <c r="C9581" s="434" t="s">
        <v>31</v>
      </c>
      <c r="D9581" s="434" t="s">
        <v>22</v>
      </c>
      <c r="E9581" s="434">
        <v>10</v>
      </c>
      <c r="F9581" s="434">
        <v>441</v>
      </c>
      <c r="G9581" s="434">
        <v>1527</v>
      </c>
      <c r="H9581" s="434">
        <v>1297</v>
      </c>
      <c r="I9581" s="434">
        <v>74.91</v>
      </c>
      <c r="J9581" s="434">
        <v>0</v>
      </c>
      <c r="K9581" s="434">
        <v>1985</v>
      </c>
    </row>
    <row r="9582" spans="1:11" hidden="1" x14ac:dyDescent="0.25">
      <c r="A9582" s="434">
        <v>258062500</v>
      </c>
      <c r="B9582" s="434">
        <v>1145968</v>
      </c>
      <c r="C9582" s="434" t="s">
        <v>39</v>
      </c>
      <c r="D9582" s="434" t="s">
        <v>13</v>
      </c>
      <c r="H9582" s="434">
        <v>102</v>
      </c>
      <c r="I9582" s="434">
        <v>14.9</v>
      </c>
      <c r="K9582" s="434">
        <v>2005</v>
      </c>
    </row>
    <row r="9583" spans="1:11" hidden="1" x14ac:dyDescent="0.25">
      <c r="A9583" s="434">
        <v>258063000</v>
      </c>
      <c r="B9583" s="434">
        <v>2339702</v>
      </c>
      <c r="C9583" s="434" t="s">
        <v>39</v>
      </c>
      <c r="D9583" s="434" t="s">
        <v>13</v>
      </c>
      <c r="E9583" s="434">
        <v>0</v>
      </c>
      <c r="F9583" s="434">
        <v>882</v>
      </c>
      <c r="G9583" s="434">
        <v>7</v>
      </c>
      <c r="H9583" s="434">
        <v>151</v>
      </c>
      <c r="I9583" s="434">
        <v>22</v>
      </c>
      <c r="J9583" s="434">
        <v>0</v>
      </c>
      <c r="K9583" s="434">
        <v>2015</v>
      </c>
    </row>
    <row r="9584" spans="1:11" hidden="1" x14ac:dyDescent="0.25">
      <c r="A9584" s="434">
        <v>258063020</v>
      </c>
      <c r="B9584" s="434">
        <v>228460</v>
      </c>
      <c r="C9584" s="434" t="s">
        <v>61</v>
      </c>
      <c r="D9584" s="434" t="s">
        <v>13</v>
      </c>
      <c r="I9584" s="434">
        <v>19</v>
      </c>
    </row>
    <row r="9585" spans="1:11" hidden="1" x14ac:dyDescent="0.25">
      <c r="A9585" s="434">
        <v>258064000</v>
      </c>
      <c r="B9585" s="434">
        <v>2862562</v>
      </c>
      <c r="C9585" s="434" t="s">
        <v>39</v>
      </c>
      <c r="D9585" s="434" t="s">
        <v>13</v>
      </c>
      <c r="E9585" s="434">
        <v>22.3</v>
      </c>
      <c r="F9585" s="434">
        <v>1220</v>
      </c>
      <c r="G9585" s="434">
        <v>20</v>
      </c>
      <c r="H9585" s="434">
        <v>145</v>
      </c>
      <c r="I9585" s="434">
        <v>25.75</v>
      </c>
      <c r="J9585" s="434">
        <v>0</v>
      </c>
      <c r="K9585" s="434">
        <v>2003</v>
      </c>
    </row>
    <row r="9586" spans="1:11" hidden="1" x14ac:dyDescent="0.25">
      <c r="A9586" s="434">
        <v>258065000</v>
      </c>
      <c r="B9586" s="434">
        <v>2995468</v>
      </c>
      <c r="C9586" s="434" t="s">
        <v>39</v>
      </c>
      <c r="D9586" s="434" t="s">
        <v>17</v>
      </c>
      <c r="E9586" s="434">
        <v>10</v>
      </c>
      <c r="F9586" s="434">
        <v>941</v>
      </c>
      <c r="G9586" s="434">
        <v>1000</v>
      </c>
      <c r="H9586" s="434">
        <v>995</v>
      </c>
      <c r="I9586" s="434">
        <v>43.8</v>
      </c>
      <c r="J9586" s="434">
        <v>0</v>
      </c>
      <c r="K9586" s="434">
        <v>2005</v>
      </c>
    </row>
    <row r="9587" spans="1:11" hidden="1" x14ac:dyDescent="0.25">
      <c r="A9587" s="434">
        <v>258065420</v>
      </c>
      <c r="B9587" s="434">
        <v>22703</v>
      </c>
      <c r="C9587" s="434" t="s">
        <v>61</v>
      </c>
      <c r="D9587" s="434" t="s">
        <v>13</v>
      </c>
      <c r="I9587" s="434">
        <v>15</v>
      </c>
    </row>
    <row r="9588" spans="1:11" hidden="1" x14ac:dyDescent="0.25">
      <c r="A9588" s="434">
        <v>258065920</v>
      </c>
      <c r="B9588" s="434">
        <v>76507</v>
      </c>
      <c r="C9588" s="434" t="s">
        <v>61</v>
      </c>
      <c r="D9588" s="434" t="s">
        <v>13</v>
      </c>
      <c r="I9588" s="434">
        <v>9</v>
      </c>
    </row>
    <row r="9589" spans="1:11" hidden="1" x14ac:dyDescent="0.25">
      <c r="A9589" s="434">
        <v>258066000</v>
      </c>
      <c r="B9589" s="434">
        <v>29887</v>
      </c>
      <c r="C9589" s="434" t="s">
        <v>31</v>
      </c>
      <c r="D9589" s="434" t="s">
        <v>17</v>
      </c>
      <c r="E9589" s="434">
        <v>9.5</v>
      </c>
      <c r="F9589" s="434">
        <v>515</v>
      </c>
      <c r="G9589" s="434">
        <v>772</v>
      </c>
      <c r="H9589" s="434">
        <v>532</v>
      </c>
      <c r="I9589" s="434">
        <v>50.2</v>
      </c>
      <c r="K9589" s="434">
        <v>1976</v>
      </c>
    </row>
    <row r="9590" spans="1:11" x14ac:dyDescent="0.25">
      <c r="A9590" s="434">
        <v>258067000</v>
      </c>
      <c r="B9590" s="434">
        <v>2091209</v>
      </c>
      <c r="C9590" s="434" t="s">
        <v>59</v>
      </c>
      <c r="D9590" s="434" t="s">
        <v>17</v>
      </c>
      <c r="E9590" s="434">
        <v>0</v>
      </c>
      <c r="F9590" s="434">
        <v>1765</v>
      </c>
      <c r="G9590" s="434">
        <v>0</v>
      </c>
      <c r="H9590" s="434">
        <v>780</v>
      </c>
      <c r="I9590" s="434">
        <v>50.75</v>
      </c>
      <c r="J9590" s="434">
        <v>0</v>
      </c>
      <c r="K9590" s="434">
        <v>1970</v>
      </c>
    </row>
    <row r="9591" spans="1:11" hidden="1" x14ac:dyDescent="0.25">
      <c r="A9591" s="434">
        <v>258069000</v>
      </c>
      <c r="B9591" s="434">
        <v>2110155</v>
      </c>
      <c r="C9591" s="434" t="s">
        <v>46</v>
      </c>
      <c r="D9591" s="434" t="s">
        <v>22</v>
      </c>
      <c r="E9591" s="434">
        <v>18.2</v>
      </c>
      <c r="F9591" s="434">
        <v>7502</v>
      </c>
      <c r="G9591" s="434">
        <v>5304</v>
      </c>
      <c r="H9591" s="434">
        <v>4200</v>
      </c>
      <c r="I9591" s="434">
        <v>93.4</v>
      </c>
      <c r="J9591" s="434">
        <v>0</v>
      </c>
      <c r="K9591" s="434">
        <v>2005</v>
      </c>
    </row>
    <row r="9592" spans="1:11" hidden="1" x14ac:dyDescent="0.25">
      <c r="A9592" s="434">
        <v>258069520</v>
      </c>
      <c r="B9592" s="434">
        <v>99820</v>
      </c>
      <c r="C9592" s="434" t="s">
        <v>61</v>
      </c>
      <c r="D9592" s="434" t="s">
        <v>13</v>
      </c>
      <c r="I9592" s="434">
        <v>13</v>
      </c>
      <c r="J9592" s="434">
        <v>0</v>
      </c>
      <c r="K9592" s="434">
        <v>1970</v>
      </c>
    </row>
    <row r="9593" spans="1:11" hidden="1" x14ac:dyDescent="0.25">
      <c r="A9593" s="434">
        <v>258069920</v>
      </c>
      <c r="B9593" s="434">
        <v>29458</v>
      </c>
      <c r="C9593" s="434" t="s">
        <v>61</v>
      </c>
      <c r="D9593" s="434" t="s">
        <v>13</v>
      </c>
      <c r="I9593" s="434">
        <v>10</v>
      </c>
      <c r="J9593" s="434">
        <v>0</v>
      </c>
      <c r="K9593" s="434">
        <v>1970</v>
      </c>
    </row>
    <row r="9594" spans="1:11" x14ac:dyDescent="0.25">
      <c r="A9594" s="434">
        <v>258071000</v>
      </c>
      <c r="B9594" s="434">
        <v>2316184</v>
      </c>
      <c r="C9594" s="434" t="s">
        <v>59</v>
      </c>
      <c r="D9594" s="434" t="s">
        <v>17</v>
      </c>
      <c r="E9594" s="434">
        <v>15.5</v>
      </c>
      <c r="F9594" s="434">
        <v>2004</v>
      </c>
      <c r="G9594" s="434">
        <v>0</v>
      </c>
      <c r="H9594" s="434">
        <v>1409</v>
      </c>
      <c r="I9594" s="434">
        <v>67.5</v>
      </c>
      <c r="J9594" s="434">
        <v>0</v>
      </c>
      <c r="K9594" s="434">
        <v>1970</v>
      </c>
    </row>
    <row r="9595" spans="1:11" hidden="1" x14ac:dyDescent="0.25">
      <c r="A9595" s="434">
        <v>258072000</v>
      </c>
      <c r="B9595" s="434">
        <v>444703</v>
      </c>
      <c r="C9595" s="434" t="s">
        <v>46</v>
      </c>
      <c r="D9595" s="434" t="s">
        <v>22</v>
      </c>
      <c r="E9595" s="434">
        <v>10</v>
      </c>
      <c r="F9595" s="434">
        <v>13600</v>
      </c>
      <c r="G9595" s="434">
        <v>3790</v>
      </c>
      <c r="H9595" s="434">
        <v>7328</v>
      </c>
      <c r="I9595" s="434">
        <v>91</v>
      </c>
      <c r="J9595" s="434">
        <v>0</v>
      </c>
      <c r="K9595" s="434">
        <v>1970</v>
      </c>
    </row>
    <row r="9596" spans="1:11" hidden="1" x14ac:dyDescent="0.25">
      <c r="A9596" s="434">
        <v>258072500</v>
      </c>
      <c r="B9596" s="434">
        <v>3831848</v>
      </c>
      <c r="C9596" s="434" t="s">
        <v>39</v>
      </c>
      <c r="D9596" s="434" t="s">
        <v>13</v>
      </c>
      <c r="I9596" s="434">
        <v>25</v>
      </c>
    </row>
    <row r="9597" spans="1:11" hidden="1" x14ac:dyDescent="0.25">
      <c r="A9597" s="434">
        <v>258073000</v>
      </c>
      <c r="B9597" s="434">
        <v>4007354</v>
      </c>
      <c r="C9597" s="434" t="s">
        <v>56</v>
      </c>
      <c r="D9597" s="434" t="s">
        <v>13</v>
      </c>
      <c r="I9597" s="434">
        <v>20</v>
      </c>
      <c r="J9597" s="434">
        <v>0</v>
      </c>
      <c r="K9597" s="434">
        <v>1970</v>
      </c>
    </row>
    <row r="9598" spans="1:11" hidden="1" x14ac:dyDescent="0.25">
      <c r="A9598" s="434">
        <v>258073320</v>
      </c>
      <c r="B9598" s="434">
        <v>53036</v>
      </c>
      <c r="C9598" s="434" t="s">
        <v>61</v>
      </c>
      <c r="D9598" s="434" t="s">
        <v>13</v>
      </c>
      <c r="I9598" s="434">
        <v>8</v>
      </c>
    </row>
    <row r="9599" spans="1:11" hidden="1" x14ac:dyDescent="0.25">
      <c r="A9599" s="434">
        <v>258073420</v>
      </c>
      <c r="B9599" s="434">
        <v>56990</v>
      </c>
      <c r="C9599" s="434" t="s">
        <v>61</v>
      </c>
      <c r="D9599" s="434" t="s">
        <v>13</v>
      </c>
      <c r="I9599" s="434">
        <v>7</v>
      </c>
    </row>
    <row r="9600" spans="1:11" hidden="1" x14ac:dyDescent="0.25">
      <c r="A9600" s="434">
        <v>258073520</v>
      </c>
      <c r="B9600" s="434">
        <v>36065</v>
      </c>
      <c r="C9600" s="434" t="s">
        <v>61</v>
      </c>
      <c r="D9600" s="434" t="s">
        <v>13</v>
      </c>
      <c r="I9600" s="434">
        <v>7</v>
      </c>
    </row>
    <row r="9601" spans="1:11" x14ac:dyDescent="0.25">
      <c r="A9601" s="434">
        <v>258074000</v>
      </c>
      <c r="B9601" s="434">
        <v>2294563</v>
      </c>
      <c r="C9601" s="434" t="s">
        <v>59</v>
      </c>
      <c r="D9601" s="434" t="s">
        <v>13</v>
      </c>
      <c r="E9601" s="434">
        <v>0</v>
      </c>
      <c r="F9601" s="434">
        <v>687</v>
      </c>
      <c r="G9601" s="434">
        <v>0</v>
      </c>
      <c r="H9601" s="434">
        <v>123</v>
      </c>
      <c r="I9601" s="434">
        <v>19.78</v>
      </c>
      <c r="J9601" s="434">
        <v>0</v>
      </c>
      <c r="K9601" s="434">
        <v>1970</v>
      </c>
    </row>
    <row r="9602" spans="1:11" hidden="1" x14ac:dyDescent="0.25">
      <c r="A9602" s="434">
        <v>258074920</v>
      </c>
      <c r="B9602" s="434">
        <v>33980</v>
      </c>
      <c r="C9602" s="434" t="s">
        <v>61</v>
      </c>
      <c r="D9602" s="434" t="s">
        <v>13</v>
      </c>
      <c r="I9602" s="434">
        <v>12</v>
      </c>
    </row>
    <row r="9603" spans="1:11" hidden="1" x14ac:dyDescent="0.25">
      <c r="A9603" s="434">
        <v>258075000</v>
      </c>
      <c r="B9603" s="434">
        <v>58720</v>
      </c>
      <c r="C9603" s="434" t="s">
        <v>28</v>
      </c>
      <c r="D9603" s="434" t="s">
        <v>29</v>
      </c>
      <c r="E9603" s="434">
        <v>14.2</v>
      </c>
      <c r="F9603" s="434">
        <v>8050</v>
      </c>
      <c r="G9603" s="434">
        <v>63800</v>
      </c>
      <c r="H9603" s="434">
        <v>36311</v>
      </c>
      <c r="I9603" s="434">
        <v>199.90799999999999</v>
      </c>
      <c r="J9603" s="434">
        <v>0</v>
      </c>
      <c r="K9603" s="434">
        <v>2015</v>
      </c>
    </row>
    <row r="9604" spans="1:11" hidden="1" x14ac:dyDescent="0.25">
      <c r="A9604" s="434">
        <v>258076500</v>
      </c>
      <c r="B9604" s="434">
        <v>1377529</v>
      </c>
      <c r="C9604" s="434" t="s">
        <v>56</v>
      </c>
      <c r="D9604" s="434" t="s">
        <v>13</v>
      </c>
      <c r="I9604" s="434">
        <v>22</v>
      </c>
    </row>
    <row r="9605" spans="1:11" x14ac:dyDescent="0.25">
      <c r="A9605" s="434">
        <v>258078000</v>
      </c>
      <c r="B9605" s="434">
        <v>2033088</v>
      </c>
      <c r="C9605" s="434" t="s">
        <v>59</v>
      </c>
      <c r="D9605" s="434" t="s">
        <v>13</v>
      </c>
      <c r="I9605" s="434">
        <v>18</v>
      </c>
      <c r="J9605" s="434">
        <v>0</v>
      </c>
      <c r="K9605" s="434">
        <v>1970</v>
      </c>
    </row>
    <row r="9606" spans="1:11" hidden="1" x14ac:dyDescent="0.25">
      <c r="A9606" s="434">
        <v>258080220</v>
      </c>
      <c r="B9606" s="434">
        <v>92791</v>
      </c>
      <c r="C9606" s="434" t="s">
        <v>61</v>
      </c>
      <c r="D9606" s="434" t="s">
        <v>13</v>
      </c>
      <c r="I9606" s="434">
        <v>14</v>
      </c>
      <c r="J9606" s="434">
        <v>0</v>
      </c>
      <c r="K9606" s="434">
        <v>1970</v>
      </c>
    </row>
    <row r="9607" spans="1:11" hidden="1" x14ac:dyDescent="0.25">
      <c r="A9607" s="434">
        <v>258080840</v>
      </c>
      <c r="B9607" s="434">
        <v>74732</v>
      </c>
      <c r="C9607" s="434" t="s">
        <v>61</v>
      </c>
      <c r="D9607" s="434" t="s">
        <v>13</v>
      </c>
      <c r="I9607" s="434">
        <v>14</v>
      </c>
      <c r="J9607" s="434">
        <v>0</v>
      </c>
      <c r="K9607" s="434">
        <v>1970</v>
      </c>
    </row>
    <row r="9608" spans="1:11" hidden="1" x14ac:dyDescent="0.25">
      <c r="A9608" s="434">
        <v>258081320</v>
      </c>
      <c r="B9608" s="434">
        <v>89476</v>
      </c>
      <c r="C9608" s="434" t="s">
        <v>61</v>
      </c>
      <c r="D9608" s="434" t="s">
        <v>13</v>
      </c>
      <c r="I9608" s="434">
        <v>10</v>
      </c>
      <c r="J9608" s="434">
        <v>0</v>
      </c>
      <c r="K9608" s="434">
        <v>1970</v>
      </c>
    </row>
    <row r="9609" spans="1:11" hidden="1" x14ac:dyDescent="0.25">
      <c r="A9609" s="434">
        <v>258081550</v>
      </c>
      <c r="B9609" s="434">
        <v>31958</v>
      </c>
      <c r="C9609" s="434" t="s">
        <v>61</v>
      </c>
      <c r="D9609" s="434" t="s">
        <v>13</v>
      </c>
      <c r="I9609" s="434">
        <v>10</v>
      </c>
      <c r="J9609" s="434">
        <v>0</v>
      </c>
      <c r="K9609" s="434">
        <v>1970</v>
      </c>
    </row>
    <row r="9610" spans="1:11" hidden="1" x14ac:dyDescent="0.25">
      <c r="A9610" s="434">
        <v>258082000</v>
      </c>
      <c r="B9610" s="434">
        <v>1734460</v>
      </c>
      <c r="C9610" s="434" t="s">
        <v>54</v>
      </c>
      <c r="D9610" s="434" t="s">
        <v>17</v>
      </c>
      <c r="E9610" s="434">
        <v>15</v>
      </c>
      <c r="F9610" s="434">
        <v>4501</v>
      </c>
      <c r="G9610" s="434">
        <v>824</v>
      </c>
      <c r="H9610" s="434">
        <v>781</v>
      </c>
      <c r="I9610" s="434">
        <v>37.06</v>
      </c>
      <c r="J9610" s="434">
        <v>0</v>
      </c>
      <c r="K9610" s="434">
        <v>2007</v>
      </c>
    </row>
    <row r="9611" spans="1:11" hidden="1" x14ac:dyDescent="0.25">
      <c r="A9611" s="434">
        <v>258082020</v>
      </c>
      <c r="B9611" s="434">
        <v>29349</v>
      </c>
      <c r="C9611" s="434" t="s">
        <v>61</v>
      </c>
      <c r="D9611" s="434" t="s">
        <v>13</v>
      </c>
      <c r="I9611" s="434">
        <v>11</v>
      </c>
      <c r="J9611" s="434">
        <v>0</v>
      </c>
      <c r="K9611" s="434">
        <v>1970</v>
      </c>
    </row>
    <row r="9612" spans="1:11" hidden="1" x14ac:dyDescent="0.25">
      <c r="A9612" s="434">
        <v>258082120</v>
      </c>
      <c r="B9612" s="434">
        <v>11838</v>
      </c>
      <c r="C9612" s="434" t="s">
        <v>61</v>
      </c>
      <c r="D9612" s="434" t="s">
        <v>13</v>
      </c>
      <c r="I9612" s="434">
        <v>11</v>
      </c>
      <c r="J9612" s="434">
        <v>0</v>
      </c>
      <c r="K9612" s="434">
        <v>1970</v>
      </c>
    </row>
    <row r="9613" spans="1:11" hidden="1" x14ac:dyDescent="0.25">
      <c r="A9613" s="434">
        <v>258082330</v>
      </c>
      <c r="B9613" s="434">
        <v>20844</v>
      </c>
      <c r="C9613" s="434" t="s">
        <v>61</v>
      </c>
      <c r="D9613" s="434" t="s">
        <v>13</v>
      </c>
      <c r="I9613" s="434">
        <v>15</v>
      </c>
      <c r="J9613" s="434">
        <v>0</v>
      </c>
      <c r="K9613" s="434">
        <v>1970</v>
      </c>
    </row>
    <row r="9614" spans="1:11" hidden="1" x14ac:dyDescent="0.25">
      <c r="A9614" s="434">
        <v>258082470</v>
      </c>
      <c r="B9614" s="434">
        <v>28125</v>
      </c>
      <c r="C9614" s="434" t="s">
        <v>61</v>
      </c>
      <c r="D9614" s="434" t="s">
        <v>13</v>
      </c>
      <c r="I9614" s="434">
        <v>12</v>
      </c>
    </row>
    <row r="9615" spans="1:11" hidden="1" x14ac:dyDescent="0.25">
      <c r="A9615" s="434">
        <v>258082660</v>
      </c>
      <c r="B9615" s="434">
        <v>8573</v>
      </c>
      <c r="C9615" s="434" t="s">
        <v>61</v>
      </c>
      <c r="D9615" s="434" t="s">
        <v>13</v>
      </c>
      <c r="I9615" s="434">
        <v>12</v>
      </c>
      <c r="J9615" s="434">
        <v>0</v>
      </c>
      <c r="K9615" s="434">
        <v>1970</v>
      </c>
    </row>
    <row r="9616" spans="1:11" hidden="1" x14ac:dyDescent="0.25">
      <c r="A9616" s="434">
        <v>258082860</v>
      </c>
      <c r="B9616" s="434">
        <v>19335</v>
      </c>
      <c r="C9616" s="434" t="s">
        <v>61</v>
      </c>
      <c r="D9616" s="434" t="s">
        <v>13</v>
      </c>
      <c r="I9616" s="434">
        <v>10</v>
      </c>
      <c r="J9616" s="434">
        <v>0</v>
      </c>
      <c r="K9616" s="434">
        <v>1970</v>
      </c>
    </row>
    <row r="9617" spans="1:11" hidden="1" x14ac:dyDescent="0.25">
      <c r="A9617" s="434">
        <v>258082870</v>
      </c>
      <c r="B9617" s="434">
        <v>125217</v>
      </c>
      <c r="C9617" s="434" t="s">
        <v>61</v>
      </c>
      <c r="D9617" s="434" t="s">
        <v>13</v>
      </c>
      <c r="I9617" s="434">
        <v>13</v>
      </c>
      <c r="J9617" s="434">
        <v>0</v>
      </c>
      <c r="K9617" s="434">
        <v>1970</v>
      </c>
    </row>
    <row r="9618" spans="1:11" hidden="1" x14ac:dyDescent="0.25">
      <c r="A9618" s="434">
        <v>258082950</v>
      </c>
      <c r="B9618" s="434">
        <v>84172</v>
      </c>
      <c r="C9618" s="434" t="s">
        <v>61</v>
      </c>
      <c r="D9618" s="434" t="s">
        <v>13</v>
      </c>
      <c r="I9618" s="434">
        <v>16</v>
      </c>
    </row>
    <row r="9619" spans="1:11" x14ac:dyDescent="0.25">
      <c r="A9619" s="434">
        <v>258083000</v>
      </c>
      <c r="B9619" s="434">
        <v>3030290</v>
      </c>
      <c r="C9619" s="434" t="s">
        <v>59</v>
      </c>
      <c r="D9619" s="434" t="s">
        <v>17</v>
      </c>
      <c r="E9619" s="434">
        <v>0</v>
      </c>
      <c r="F9619" s="434">
        <v>1250</v>
      </c>
      <c r="G9619" s="434">
        <v>500</v>
      </c>
      <c r="H9619" s="434">
        <v>497</v>
      </c>
      <c r="I9619" s="434">
        <v>34.65</v>
      </c>
      <c r="J9619" s="434">
        <v>0</v>
      </c>
      <c r="K9619" s="434">
        <v>1970</v>
      </c>
    </row>
    <row r="9620" spans="1:11" hidden="1" x14ac:dyDescent="0.25">
      <c r="A9620" s="434">
        <v>258083180</v>
      </c>
      <c r="B9620" s="434">
        <v>189046</v>
      </c>
      <c r="C9620" s="434" t="s">
        <v>61</v>
      </c>
      <c r="D9620" s="434" t="s">
        <v>13</v>
      </c>
      <c r="I9620" s="434">
        <v>13</v>
      </c>
    </row>
    <row r="9621" spans="1:11" hidden="1" x14ac:dyDescent="0.25">
      <c r="A9621" s="434">
        <v>258083480</v>
      </c>
      <c r="B9621" s="434">
        <v>13799</v>
      </c>
      <c r="C9621" s="434" t="s">
        <v>61</v>
      </c>
      <c r="D9621" s="434" t="s">
        <v>13</v>
      </c>
      <c r="I9621" s="434">
        <v>11</v>
      </c>
      <c r="J9621" s="434">
        <v>0</v>
      </c>
      <c r="K9621" s="434">
        <v>1970</v>
      </c>
    </row>
    <row r="9622" spans="1:11" hidden="1" x14ac:dyDescent="0.25">
      <c r="A9622" s="434">
        <v>258083750</v>
      </c>
      <c r="B9622" s="434">
        <v>22291</v>
      </c>
      <c r="C9622" s="434" t="s">
        <v>61</v>
      </c>
      <c r="D9622" s="434" t="s">
        <v>13</v>
      </c>
      <c r="I9622" s="434">
        <v>10</v>
      </c>
      <c r="J9622" s="434">
        <v>0</v>
      </c>
      <c r="K9622" s="434">
        <v>1970</v>
      </c>
    </row>
    <row r="9623" spans="1:11" hidden="1" x14ac:dyDescent="0.25">
      <c r="A9623" s="434">
        <v>258083780</v>
      </c>
      <c r="B9623" s="434">
        <v>253304</v>
      </c>
      <c r="C9623" s="434" t="s">
        <v>61</v>
      </c>
      <c r="D9623" s="434" t="s">
        <v>13</v>
      </c>
      <c r="I9623" s="434">
        <v>10</v>
      </c>
    </row>
    <row r="9624" spans="1:11" hidden="1" x14ac:dyDescent="0.25">
      <c r="A9624" s="434">
        <v>258083830</v>
      </c>
      <c r="B9624" s="434">
        <v>17591</v>
      </c>
      <c r="C9624" s="434" t="s">
        <v>61</v>
      </c>
      <c r="D9624" s="434" t="s">
        <v>13</v>
      </c>
      <c r="I9624" s="434">
        <v>14</v>
      </c>
      <c r="J9624" s="434">
        <v>0</v>
      </c>
      <c r="K9624" s="434">
        <v>1970</v>
      </c>
    </row>
    <row r="9625" spans="1:11" x14ac:dyDescent="0.25">
      <c r="A9625" s="434">
        <v>258084000</v>
      </c>
      <c r="B9625" s="434">
        <v>543906</v>
      </c>
      <c r="C9625" s="434" t="s">
        <v>59</v>
      </c>
      <c r="D9625" s="434" t="s">
        <v>17</v>
      </c>
      <c r="E9625" s="434">
        <v>0</v>
      </c>
      <c r="F9625" s="434">
        <v>1103</v>
      </c>
      <c r="G9625" s="434">
        <v>0</v>
      </c>
      <c r="H9625" s="434">
        <v>634</v>
      </c>
      <c r="I9625" s="434">
        <v>44.66</v>
      </c>
      <c r="J9625" s="434">
        <v>0</v>
      </c>
      <c r="K9625" s="434">
        <v>1970</v>
      </c>
    </row>
    <row r="9626" spans="1:11" x14ac:dyDescent="0.25">
      <c r="A9626" s="434">
        <v>258084230</v>
      </c>
      <c r="B9626" s="434">
        <v>432414</v>
      </c>
      <c r="C9626" s="434" t="s">
        <v>59</v>
      </c>
      <c r="D9626" s="434" t="s">
        <v>13</v>
      </c>
      <c r="I9626" s="434">
        <v>11</v>
      </c>
    </row>
    <row r="9627" spans="1:11" hidden="1" x14ac:dyDescent="0.25">
      <c r="A9627" s="434">
        <v>258084260</v>
      </c>
      <c r="B9627" s="434">
        <v>7650</v>
      </c>
      <c r="C9627" s="434" t="s">
        <v>61</v>
      </c>
      <c r="D9627" s="434" t="s">
        <v>13</v>
      </c>
      <c r="I9627" s="434">
        <v>14</v>
      </c>
    </row>
    <row r="9628" spans="1:11" hidden="1" x14ac:dyDescent="0.25">
      <c r="A9628" s="434">
        <v>258084640</v>
      </c>
      <c r="B9628" s="434">
        <v>66186</v>
      </c>
      <c r="C9628" s="434" t="s">
        <v>54</v>
      </c>
      <c r="D9628" s="434" t="s">
        <v>13</v>
      </c>
      <c r="I9628" s="434">
        <v>13</v>
      </c>
    </row>
    <row r="9629" spans="1:11" hidden="1" x14ac:dyDescent="0.25">
      <c r="A9629" s="434">
        <v>258084870</v>
      </c>
      <c r="B9629" s="434">
        <v>532219</v>
      </c>
      <c r="C9629" s="434" t="s">
        <v>61</v>
      </c>
      <c r="D9629" s="434" t="s">
        <v>13</v>
      </c>
      <c r="I9629" s="434">
        <v>12</v>
      </c>
    </row>
    <row r="9630" spans="1:11" hidden="1" x14ac:dyDescent="0.25">
      <c r="A9630" s="434">
        <v>258085000</v>
      </c>
      <c r="B9630" s="434">
        <v>87102</v>
      </c>
      <c r="C9630" s="434" t="s">
        <v>51</v>
      </c>
      <c r="D9630" s="434" t="s">
        <v>17</v>
      </c>
      <c r="E9630" s="434">
        <v>0</v>
      </c>
      <c r="F9630" s="434">
        <v>3365</v>
      </c>
      <c r="G9630" s="434">
        <v>2200</v>
      </c>
      <c r="H9630" s="434">
        <v>1753</v>
      </c>
      <c r="I9630" s="434">
        <v>69.86</v>
      </c>
      <c r="J9630" s="434">
        <v>0</v>
      </c>
      <c r="K9630" s="434">
        <v>1970</v>
      </c>
    </row>
    <row r="9631" spans="1:11" hidden="1" x14ac:dyDescent="0.25">
      <c r="A9631" s="434">
        <v>258085340</v>
      </c>
      <c r="B9631" s="434">
        <v>1037113</v>
      </c>
      <c r="C9631" s="434" t="s">
        <v>61</v>
      </c>
      <c r="D9631" s="434" t="s">
        <v>13</v>
      </c>
      <c r="I9631" s="434">
        <v>13</v>
      </c>
      <c r="J9631" s="434">
        <v>0</v>
      </c>
      <c r="K9631" s="434">
        <v>1970</v>
      </c>
    </row>
    <row r="9632" spans="1:11" hidden="1" x14ac:dyDescent="0.25">
      <c r="A9632" s="434">
        <v>258085630</v>
      </c>
      <c r="B9632" s="434">
        <v>56528</v>
      </c>
      <c r="C9632" s="434" t="s">
        <v>61</v>
      </c>
      <c r="D9632" s="434" t="s">
        <v>13</v>
      </c>
      <c r="I9632" s="434">
        <v>12</v>
      </c>
    </row>
    <row r="9633" spans="1:11" hidden="1" x14ac:dyDescent="0.25">
      <c r="A9633" s="434">
        <v>258085770</v>
      </c>
      <c r="B9633" s="434">
        <v>20640</v>
      </c>
      <c r="C9633" s="434" t="s">
        <v>61</v>
      </c>
      <c r="D9633" s="434" t="s">
        <v>13</v>
      </c>
      <c r="I9633" s="434">
        <v>11</v>
      </c>
      <c r="J9633" s="434">
        <v>0</v>
      </c>
      <c r="K9633" s="434">
        <v>1970</v>
      </c>
    </row>
    <row r="9634" spans="1:11" hidden="1" x14ac:dyDescent="0.25">
      <c r="A9634" s="434">
        <v>258085850</v>
      </c>
      <c r="B9634" s="434">
        <v>22837</v>
      </c>
      <c r="C9634" s="434" t="s">
        <v>61</v>
      </c>
      <c r="D9634" s="434" t="s">
        <v>13</v>
      </c>
      <c r="I9634" s="434">
        <v>7</v>
      </c>
      <c r="J9634" s="434">
        <v>0</v>
      </c>
      <c r="K9634" s="434">
        <v>1970</v>
      </c>
    </row>
    <row r="9635" spans="1:11" x14ac:dyDescent="0.25">
      <c r="A9635" s="434">
        <v>258086000</v>
      </c>
      <c r="B9635" s="434">
        <v>2729126</v>
      </c>
      <c r="C9635" s="434" t="s">
        <v>59</v>
      </c>
      <c r="D9635" s="434" t="s">
        <v>17</v>
      </c>
      <c r="E9635" s="434">
        <v>0</v>
      </c>
      <c r="F9635" s="434">
        <v>2998</v>
      </c>
      <c r="G9635" s="434">
        <v>0</v>
      </c>
      <c r="H9635" s="434">
        <v>1693</v>
      </c>
      <c r="I9635" s="434">
        <v>63.5</v>
      </c>
      <c r="J9635" s="434">
        <v>0</v>
      </c>
      <c r="K9635" s="434">
        <v>1970</v>
      </c>
    </row>
    <row r="9636" spans="1:11" hidden="1" x14ac:dyDescent="0.25">
      <c r="A9636" s="434">
        <v>258086080</v>
      </c>
      <c r="B9636" s="434">
        <v>135938</v>
      </c>
      <c r="C9636" s="434" t="s">
        <v>61</v>
      </c>
      <c r="D9636" s="434" t="s">
        <v>13</v>
      </c>
      <c r="I9636" s="434">
        <v>11</v>
      </c>
    </row>
    <row r="9637" spans="1:11" hidden="1" x14ac:dyDescent="0.25">
      <c r="A9637" s="434">
        <v>258086440</v>
      </c>
      <c r="B9637" s="434">
        <v>4523</v>
      </c>
      <c r="C9637" s="434" t="s">
        <v>61</v>
      </c>
      <c r="D9637" s="434" t="s">
        <v>13</v>
      </c>
      <c r="I9637" s="434">
        <v>12</v>
      </c>
      <c r="J9637" s="434">
        <v>0</v>
      </c>
      <c r="K9637" s="434">
        <v>1970</v>
      </c>
    </row>
    <row r="9638" spans="1:11" hidden="1" x14ac:dyDescent="0.25">
      <c r="A9638" s="434">
        <v>258086470</v>
      </c>
      <c r="B9638" s="434">
        <v>62986</v>
      </c>
      <c r="C9638" s="434" t="s">
        <v>61</v>
      </c>
      <c r="D9638" s="434" t="s">
        <v>13</v>
      </c>
      <c r="I9638" s="434">
        <v>11</v>
      </c>
      <c r="J9638" s="434">
        <v>0</v>
      </c>
      <c r="K9638" s="434">
        <v>1970</v>
      </c>
    </row>
    <row r="9639" spans="1:11" hidden="1" x14ac:dyDescent="0.25">
      <c r="A9639" s="434">
        <v>258086520</v>
      </c>
      <c r="B9639" s="434">
        <v>58609</v>
      </c>
      <c r="C9639" s="434" t="s">
        <v>61</v>
      </c>
      <c r="D9639" s="434" t="s">
        <v>13</v>
      </c>
      <c r="I9639" s="434">
        <v>12</v>
      </c>
      <c r="J9639" s="434">
        <v>0</v>
      </c>
      <c r="K9639" s="434">
        <v>1970</v>
      </c>
    </row>
    <row r="9640" spans="1:11" hidden="1" x14ac:dyDescent="0.25">
      <c r="A9640" s="434">
        <v>258086760</v>
      </c>
      <c r="B9640" s="434">
        <v>2081</v>
      </c>
      <c r="C9640" s="434" t="s">
        <v>61</v>
      </c>
      <c r="D9640" s="434" t="s">
        <v>17</v>
      </c>
      <c r="I9640" s="434">
        <v>54</v>
      </c>
    </row>
    <row r="9641" spans="1:11" hidden="1" x14ac:dyDescent="0.25">
      <c r="A9641" s="434">
        <v>258086840</v>
      </c>
      <c r="B9641" s="434">
        <v>38591</v>
      </c>
      <c r="C9641" s="434" t="s">
        <v>61</v>
      </c>
      <c r="D9641" s="434" t="s">
        <v>13</v>
      </c>
      <c r="I9641" s="434">
        <v>15</v>
      </c>
    </row>
    <row r="9642" spans="1:11" x14ac:dyDescent="0.25">
      <c r="A9642" s="434">
        <v>258086960</v>
      </c>
      <c r="B9642" s="434">
        <v>197128</v>
      </c>
      <c r="C9642" s="434" t="s">
        <v>59</v>
      </c>
      <c r="D9642" s="434" t="s">
        <v>13</v>
      </c>
      <c r="I9642" s="434">
        <v>9</v>
      </c>
    </row>
    <row r="9643" spans="1:11" hidden="1" x14ac:dyDescent="0.25">
      <c r="A9643" s="434">
        <v>258087020</v>
      </c>
      <c r="B9643" s="434">
        <v>17803</v>
      </c>
      <c r="C9643" s="434" t="s">
        <v>61</v>
      </c>
      <c r="D9643" s="434" t="s">
        <v>13</v>
      </c>
      <c r="I9643" s="434">
        <v>14</v>
      </c>
    </row>
    <row r="9644" spans="1:11" hidden="1" x14ac:dyDescent="0.25">
      <c r="A9644" s="434">
        <v>258087060</v>
      </c>
      <c r="B9644" s="434">
        <v>26917</v>
      </c>
      <c r="C9644" s="434" t="s">
        <v>61</v>
      </c>
      <c r="D9644" s="434" t="s">
        <v>13</v>
      </c>
      <c r="I9644" s="434">
        <v>14</v>
      </c>
      <c r="J9644" s="434">
        <v>0</v>
      </c>
      <c r="K9644" s="434">
        <v>1970</v>
      </c>
    </row>
    <row r="9645" spans="1:11" hidden="1" x14ac:dyDescent="0.25">
      <c r="A9645" s="434">
        <v>258087140</v>
      </c>
      <c r="B9645" s="434">
        <v>4437</v>
      </c>
      <c r="C9645" s="434" t="s">
        <v>61</v>
      </c>
      <c r="D9645" s="434" t="s">
        <v>13</v>
      </c>
      <c r="I9645" s="434">
        <v>15</v>
      </c>
      <c r="J9645" s="434">
        <v>0</v>
      </c>
      <c r="K9645" s="434">
        <v>1970</v>
      </c>
    </row>
    <row r="9646" spans="1:11" hidden="1" x14ac:dyDescent="0.25">
      <c r="A9646" s="434">
        <v>258087150</v>
      </c>
      <c r="B9646" s="434">
        <v>98473</v>
      </c>
      <c r="C9646" s="434" t="s">
        <v>61</v>
      </c>
      <c r="D9646" s="434" t="s">
        <v>13</v>
      </c>
      <c r="I9646" s="434">
        <v>9</v>
      </c>
      <c r="J9646" s="434">
        <v>0</v>
      </c>
      <c r="K9646" s="434">
        <v>1970</v>
      </c>
    </row>
    <row r="9647" spans="1:11" hidden="1" x14ac:dyDescent="0.25">
      <c r="A9647" s="434">
        <v>258087170</v>
      </c>
      <c r="B9647" s="434">
        <v>125169</v>
      </c>
      <c r="C9647" s="434" t="s">
        <v>61</v>
      </c>
      <c r="D9647" s="434" t="s">
        <v>13</v>
      </c>
      <c r="I9647" s="434">
        <v>10</v>
      </c>
      <c r="J9647" s="434">
        <v>0</v>
      </c>
      <c r="K9647" s="434">
        <v>1970</v>
      </c>
    </row>
    <row r="9648" spans="1:11" hidden="1" x14ac:dyDescent="0.25">
      <c r="A9648" s="434">
        <v>258087280</v>
      </c>
      <c r="B9648" s="434">
        <v>88732</v>
      </c>
      <c r="C9648" s="434" t="s">
        <v>61</v>
      </c>
      <c r="D9648" s="434" t="s">
        <v>13</v>
      </c>
      <c r="I9648" s="434">
        <v>9</v>
      </c>
    </row>
    <row r="9649" spans="1:11" hidden="1" x14ac:dyDescent="0.25">
      <c r="A9649" s="434">
        <v>258087320</v>
      </c>
      <c r="B9649" s="434">
        <v>49425</v>
      </c>
      <c r="C9649" s="434" t="s">
        <v>61</v>
      </c>
      <c r="D9649" s="434" t="s">
        <v>13</v>
      </c>
      <c r="I9649" s="434">
        <v>11</v>
      </c>
      <c r="J9649" s="434">
        <v>0</v>
      </c>
      <c r="K9649" s="434">
        <v>1970</v>
      </c>
    </row>
    <row r="9650" spans="1:11" hidden="1" x14ac:dyDescent="0.25">
      <c r="A9650" s="434">
        <v>258087340</v>
      </c>
      <c r="B9650" s="434">
        <v>62994</v>
      </c>
      <c r="C9650" s="434" t="s">
        <v>61</v>
      </c>
      <c r="D9650" s="434" t="s">
        <v>13</v>
      </c>
      <c r="I9650" s="434">
        <v>14</v>
      </c>
      <c r="J9650" s="434">
        <v>0</v>
      </c>
      <c r="K9650" s="434">
        <v>1970</v>
      </c>
    </row>
    <row r="9651" spans="1:11" hidden="1" x14ac:dyDescent="0.25">
      <c r="A9651" s="434">
        <v>258087370</v>
      </c>
      <c r="B9651" s="434">
        <v>51144</v>
      </c>
      <c r="C9651" s="434" t="s">
        <v>61</v>
      </c>
      <c r="D9651" s="434" t="s">
        <v>13</v>
      </c>
      <c r="I9651" s="434">
        <v>10</v>
      </c>
      <c r="J9651" s="434">
        <v>0</v>
      </c>
      <c r="K9651" s="434">
        <v>1970</v>
      </c>
    </row>
    <row r="9652" spans="1:11" hidden="1" x14ac:dyDescent="0.25">
      <c r="A9652" s="434">
        <v>258087390</v>
      </c>
      <c r="B9652" s="434">
        <v>53370</v>
      </c>
      <c r="C9652" s="434" t="s">
        <v>61</v>
      </c>
      <c r="D9652" s="434" t="s">
        <v>13</v>
      </c>
      <c r="I9652" s="434">
        <v>11</v>
      </c>
      <c r="J9652" s="434">
        <v>0</v>
      </c>
      <c r="K9652" s="434">
        <v>1970</v>
      </c>
    </row>
    <row r="9653" spans="1:11" hidden="1" x14ac:dyDescent="0.25">
      <c r="A9653" s="434">
        <v>258087420</v>
      </c>
      <c r="B9653" s="434">
        <v>138631</v>
      </c>
      <c r="C9653" s="434" t="s">
        <v>61</v>
      </c>
      <c r="D9653" s="434" t="s">
        <v>13</v>
      </c>
      <c r="I9653" s="434">
        <v>10</v>
      </c>
    </row>
    <row r="9654" spans="1:11" x14ac:dyDescent="0.25">
      <c r="A9654" s="434">
        <v>258087480</v>
      </c>
      <c r="B9654" s="434">
        <v>177749</v>
      </c>
      <c r="C9654" s="434" t="s">
        <v>59</v>
      </c>
      <c r="D9654" s="434" t="s">
        <v>13</v>
      </c>
      <c r="I9654" s="434">
        <v>15</v>
      </c>
      <c r="J9654" s="434">
        <v>0</v>
      </c>
      <c r="K9654" s="434">
        <v>1970</v>
      </c>
    </row>
    <row r="9655" spans="1:11" x14ac:dyDescent="0.25">
      <c r="A9655" s="434">
        <v>258087490</v>
      </c>
      <c r="B9655" s="434">
        <v>274633</v>
      </c>
      <c r="C9655" s="434" t="s">
        <v>59</v>
      </c>
      <c r="D9655" s="434" t="s">
        <v>13</v>
      </c>
      <c r="I9655" s="434">
        <v>15</v>
      </c>
      <c r="J9655" s="434">
        <v>0</v>
      </c>
      <c r="K9655" s="434">
        <v>1970</v>
      </c>
    </row>
    <row r="9656" spans="1:11" x14ac:dyDescent="0.25">
      <c r="A9656" s="434">
        <v>258087520</v>
      </c>
      <c r="B9656" s="434">
        <v>40633</v>
      </c>
      <c r="C9656" s="434" t="s">
        <v>59</v>
      </c>
      <c r="D9656" s="434" t="s">
        <v>13</v>
      </c>
      <c r="I9656" s="434">
        <v>7</v>
      </c>
      <c r="J9656" s="434">
        <v>0</v>
      </c>
      <c r="K9656" s="434">
        <v>1970</v>
      </c>
    </row>
    <row r="9657" spans="1:11" x14ac:dyDescent="0.25">
      <c r="A9657" s="434">
        <v>258087530</v>
      </c>
      <c r="B9657" s="434">
        <v>205524</v>
      </c>
      <c r="C9657" s="434" t="s">
        <v>59</v>
      </c>
      <c r="D9657" s="434" t="s">
        <v>13</v>
      </c>
      <c r="I9657" s="434">
        <v>15</v>
      </c>
      <c r="J9657" s="434">
        <v>0</v>
      </c>
      <c r="K9657" s="434">
        <v>1970</v>
      </c>
    </row>
    <row r="9658" spans="1:11" x14ac:dyDescent="0.25">
      <c r="A9658" s="434">
        <v>258087540</v>
      </c>
      <c r="B9658" s="434">
        <v>147017</v>
      </c>
      <c r="C9658" s="434" t="s">
        <v>59</v>
      </c>
      <c r="D9658" s="434" t="s">
        <v>13</v>
      </c>
      <c r="I9658" s="434">
        <v>7</v>
      </c>
      <c r="J9658" s="434">
        <v>0</v>
      </c>
      <c r="K9658" s="434">
        <v>1970</v>
      </c>
    </row>
    <row r="9659" spans="1:11" x14ac:dyDescent="0.25">
      <c r="A9659" s="434">
        <v>258087550</v>
      </c>
      <c r="B9659" s="434">
        <v>38702</v>
      </c>
      <c r="C9659" s="434" t="s">
        <v>59</v>
      </c>
      <c r="D9659" s="434" t="s">
        <v>13</v>
      </c>
      <c r="I9659" s="434">
        <v>7</v>
      </c>
      <c r="J9659" s="434">
        <v>0</v>
      </c>
      <c r="K9659" s="434">
        <v>1970</v>
      </c>
    </row>
    <row r="9660" spans="1:11" x14ac:dyDescent="0.25">
      <c r="A9660" s="434">
        <v>258087560</v>
      </c>
      <c r="B9660" s="434">
        <v>187403</v>
      </c>
      <c r="C9660" s="434" t="s">
        <v>59</v>
      </c>
      <c r="D9660" s="434" t="s">
        <v>13</v>
      </c>
      <c r="I9660" s="434">
        <v>15</v>
      </c>
      <c r="J9660" s="434">
        <v>0</v>
      </c>
      <c r="K9660" s="434">
        <v>1970</v>
      </c>
    </row>
    <row r="9661" spans="1:11" x14ac:dyDescent="0.25">
      <c r="A9661" s="434">
        <v>258087570</v>
      </c>
      <c r="B9661" s="434">
        <v>197983</v>
      </c>
      <c r="C9661" s="434" t="s">
        <v>59</v>
      </c>
      <c r="D9661" s="434" t="s">
        <v>13</v>
      </c>
      <c r="I9661" s="434">
        <v>7</v>
      </c>
      <c r="J9661" s="434">
        <v>0</v>
      </c>
      <c r="K9661" s="434">
        <v>1970</v>
      </c>
    </row>
    <row r="9662" spans="1:11" x14ac:dyDescent="0.25">
      <c r="A9662" s="434">
        <v>258087580</v>
      </c>
      <c r="B9662" s="434">
        <v>277281</v>
      </c>
      <c r="C9662" s="434" t="s">
        <v>59</v>
      </c>
      <c r="D9662" s="434" t="s">
        <v>13</v>
      </c>
      <c r="I9662" s="434">
        <v>7</v>
      </c>
      <c r="J9662" s="434">
        <v>0</v>
      </c>
      <c r="K9662" s="434">
        <v>1970</v>
      </c>
    </row>
    <row r="9663" spans="1:11" x14ac:dyDescent="0.25">
      <c r="A9663" s="434">
        <v>258087590</v>
      </c>
      <c r="B9663" s="434">
        <v>146592</v>
      </c>
      <c r="C9663" s="434" t="s">
        <v>59</v>
      </c>
      <c r="D9663" s="434" t="s">
        <v>13</v>
      </c>
      <c r="I9663" s="434">
        <v>15</v>
      </c>
      <c r="J9663" s="434">
        <v>0</v>
      </c>
      <c r="K9663" s="434">
        <v>1970</v>
      </c>
    </row>
    <row r="9664" spans="1:11" hidden="1" x14ac:dyDescent="0.25">
      <c r="A9664" s="434">
        <v>258087620</v>
      </c>
      <c r="B9664" s="434">
        <v>120191</v>
      </c>
      <c r="C9664" s="434" t="s">
        <v>61</v>
      </c>
      <c r="D9664" s="434" t="s">
        <v>13</v>
      </c>
      <c r="I9664" s="434">
        <v>8</v>
      </c>
      <c r="J9664" s="434">
        <v>0</v>
      </c>
      <c r="K9664" s="434">
        <v>1970</v>
      </c>
    </row>
    <row r="9665" spans="1:11" x14ac:dyDescent="0.25">
      <c r="A9665" s="434">
        <v>258087630</v>
      </c>
      <c r="B9665" s="434">
        <v>83412</v>
      </c>
      <c r="C9665" s="434" t="s">
        <v>59</v>
      </c>
      <c r="D9665" s="434" t="s">
        <v>13</v>
      </c>
      <c r="I9665" s="434">
        <v>7</v>
      </c>
      <c r="J9665" s="434">
        <v>0</v>
      </c>
      <c r="K9665" s="434">
        <v>1970</v>
      </c>
    </row>
    <row r="9666" spans="1:11" hidden="1" x14ac:dyDescent="0.25">
      <c r="A9666" s="434">
        <v>258087640</v>
      </c>
      <c r="B9666" s="434">
        <v>261281</v>
      </c>
      <c r="C9666" s="434" t="s">
        <v>61</v>
      </c>
      <c r="D9666" s="434" t="s">
        <v>13</v>
      </c>
      <c r="I9666" s="434">
        <v>6</v>
      </c>
      <c r="J9666" s="434">
        <v>0</v>
      </c>
      <c r="K9666" s="434">
        <v>1970</v>
      </c>
    </row>
    <row r="9667" spans="1:11" x14ac:dyDescent="0.25">
      <c r="A9667" s="434">
        <v>258087650</v>
      </c>
      <c r="B9667" s="434">
        <v>192436</v>
      </c>
      <c r="C9667" s="434" t="s">
        <v>59</v>
      </c>
      <c r="D9667" s="434" t="s">
        <v>13</v>
      </c>
      <c r="I9667" s="434">
        <v>15</v>
      </c>
      <c r="J9667" s="434">
        <v>0</v>
      </c>
      <c r="K9667" s="434">
        <v>1970</v>
      </c>
    </row>
    <row r="9668" spans="1:11" hidden="1" x14ac:dyDescent="0.25">
      <c r="A9668" s="434">
        <v>258087670</v>
      </c>
      <c r="B9668" s="434">
        <v>643792</v>
      </c>
      <c r="C9668" s="434" t="s">
        <v>61</v>
      </c>
      <c r="D9668" s="434" t="s">
        <v>13</v>
      </c>
      <c r="I9668" s="434">
        <v>20</v>
      </c>
      <c r="J9668" s="434">
        <v>0</v>
      </c>
      <c r="K9668" s="434">
        <v>1970</v>
      </c>
    </row>
    <row r="9669" spans="1:11" hidden="1" x14ac:dyDescent="0.25">
      <c r="A9669" s="434">
        <v>258088000</v>
      </c>
      <c r="B9669" s="434">
        <v>1953534</v>
      </c>
      <c r="C9669" s="434" t="s">
        <v>39</v>
      </c>
      <c r="D9669" s="434" t="s">
        <v>13</v>
      </c>
      <c r="E9669" s="434">
        <v>28</v>
      </c>
      <c r="F9669" s="434">
        <v>1498</v>
      </c>
      <c r="G9669" s="434">
        <v>19</v>
      </c>
      <c r="H9669" s="434">
        <v>171</v>
      </c>
      <c r="I9669" s="434">
        <v>24.5</v>
      </c>
      <c r="J9669" s="434">
        <v>0</v>
      </c>
      <c r="K9669" s="434">
        <v>2008</v>
      </c>
    </row>
    <row r="9670" spans="1:11" hidden="1" x14ac:dyDescent="0.25">
      <c r="A9670" s="434">
        <v>258088030</v>
      </c>
      <c r="B9670" s="434">
        <v>24948</v>
      </c>
      <c r="C9670" s="434" t="s">
        <v>61</v>
      </c>
      <c r="D9670" s="434" t="s">
        <v>13</v>
      </c>
      <c r="I9670" s="434">
        <v>12</v>
      </c>
      <c r="J9670" s="434">
        <v>0</v>
      </c>
      <c r="K9670" s="434">
        <v>1970</v>
      </c>
    </row>
    <row r="9671" spans="1:11" hidden="1" x14ac:dyDescent="0.25">
      <c r="A9671" s="434">
        <v>258088050</v>
      </c>
      <c r="B9671" s="434">
        <v>36760</v>
      </c>
      <c r="C9671" s="434" t="s">
        <v>61</v>
      </c>
      <c r="D9671" s="434" t="s">
        <v>13</v>
      </c>
      <c r="I9671" s="434">
        <v>11</v>
      </c>
      <c r="J9671" s="434">
        <v>0</v>
      </c>
      <c r="K9671" s="434">
        <v>1970</v>
      </c>
    </row>
    <row r="9672" spans="1:11" hidden="1" x14ac:dyDescent="0.25">
      <c r="A9672" s="434">
        <v>258088180</v>
      </c>
      <c r="B9672" s="434">
        <v>8311</v>
      </c>
      <c r="C9672" s="434" t="s">
        <v>61</v>
      </c>
      <c r="D9672" s="434" t="s">
        <v>13</v>
      </c>
      <c r="I9672" s="434">
        <v>10</v>
      </c>
      <c r="J9672" s="434">
        <v>0</v>
      </c>
      <c r="K9672" s="434">
        <v>1970</v>
      </c>
    </row>
    <row r="9673" spans="1:11" hidden="1" x14ac:dyDescent="0.25">
      <c r="A9673" s="434">
        <v>258088360</v>
      </c>
      <c r="B9673" s="434">
        <v>57712</v>
      </c>
      <c r="C9673" s="434" t="s">
        <v>61</v>
      </c>
      <c r="D9673" s="434" t="s">
        <v>13</v>
      </c>
      <c r="I9673" s="434">
        <v>11</v>
      </c>
      <c r="J9673" s="434">
        <v>0</v>
      </c>
      <c r="K9673" s="434">
        <v>1970</v>
      </c>
    </row>
    <row r="9674" spans="1:11" hidden="1" x14ac:dyDescent="0.25">
      <c r="A9674" s="434">
        <v>258088390</v>
      </c>
      <c r="B9674" s="434">
        <v>74355</v>
      </c>
      <c r="C9674" s="434" t="s">
        <v>61</v>
      </c>
      <c r="D9674" s="434" t="s">
        <v>13</v>
      </c>
      <c r="I9674" s="434">
        <v>13</v>
      </c>
    </row>
    <row r="9675" spans="1:11" hidden="1" x14ac:dyDescent="0.25">
      <c r="A9675" s="434">
        <v>258088490</v>
      </c>
      <c r="B9675" s="434">
        <v>46340</v>
      </c>
      <c r="C9675" s="434" t="s">
        <v>61</v>
      </c>
      <c r="D9675" s="434" t="s">
        <v>13</v>
      </c>
      <c r="I9675" s="434">
        <v>10</v>
      </c>
      <c r="J9675" s="434">
        <v>0</v>
      </c>
      <c r="K9675" s="434">
        <v>1970</v>
      </c>
    </row>
    <row r="9676" spans="1:11" hidden="1" x14ac:dyDescent="0.25">
      <c r="A9676" s="434">
        <v>258088500</v>
      </c>
      <c r="B9676" s="434">
        <v>2290191</v>
      </c>
      <c r="C9676" s="434" t="s">
        <v>56</v>
      </c>
      <c r="D9676" s="434" t="s">
        <v>13</v>
      </c>
      <c r="I9676" s="434">
        <v>26</v>
      </c>
      <c r="J9676" s="434">
        <v>0</v>
      </c>
      <c r="K9676" s="434">
        <v>1970</v>
      </c>
    </row>
    <row r="9677" spans="1:11" hidden="1" x14ac:dyDescent="0.25">
      <c r="A9677" s="434">
        <v>258088520</v>
      </c>
      <c r="B9677" s="434">
        <v>3963</v>
      </c>
      <c r="C9677" s="434" t="s">
        <v>61</v>
      </c>
      <c r="D9677" s="434" t="s">
        <v>13</v>
      </c>
      <c r="I9677" s="434">
        <v>12</v>
      </c>
      <c r="J9677" s="434">
        <v>0</v>
      </c>
      <c r="K9677" s="434">
        <v>1970</v>
      </c>
    </row>
    <row r="9678" spans="1:11" hidden="1" x14ac:dyDescent="0.25">
      <c r="A9678" s="434">
        <v>258088560</v>
      </c>
      <c r="B9678" s="434">
        <v>74920</v>
      </c>
      <c r="C9678" s="434" t="s">
        <v>61</v>
      </c>
      <c r="D9678" s="434" t="s">
        <v>13</v>
      </c>
      <c r="I9678" s="434">
        <v>10</v>
      </c>
      <c r="J9678" s="434">
        <v>0</v>
      </c>
      <c r="K9678" s="434">
        <v>1970</v>
      </c>
    </row>
    <row r="9679" spans="1:11" hidden="1" x14ac:dyDescent="0.25">
      <c r="A9679" s="434">
        <v>258088580</v>
      </c>
      <c r="B9679" s="434">
        <v>742343</v>
      </c>
      <c r="C9679" s="434" t="s">
        <v>61</v>
      </c>
      <c r="D9679" s="434" t="s">
        <v>13</v>
      </c>
      <c r="I9679" s="434">
        <v>13</v>
      </c>
      <c r="J9679" s="434">
        <v>0</v>
      </c>
      <c r="K9679" s="434">
        <v>1970</v>
      </c>
    </row>
    <row r="9680" spans="1:11" hidden="1" x14ac:dyDescent="0.25">
      <c r="A9680" s="434">
        <v>258088670</v>
      </c>
      <c r="B9680" s="434">
        <v>34405</v>
      </c>
      <c r="C9680" s="434" t="s">
        <v>61</v>
      </c>
      <c r="D9680" s="434" t="s">
        <v>13</v>
      </c>
      <c r="I9680" s="434">
        <v>11</v>
      </c>
      <c r="J9680" s="434">
        <v>0</v>
      </c>
      <c r="K9680" s="434">
        <v>1970</v>
      </c>
    </row>
    <row r="9681" spans="1:11" hidden="1" x14ac:dyDescent="0.25">
      <c r="A9681" s="434">
        <v>258089000</v>
      </c>
      <c r="B9681" s="434">
        <v>1966966</v>
      </c>
      <c r="C9681" s="434" t="s">
        <v>56</v>
      </c>
      <c r="D9681" s="434" t="s">
        <v>17</v>
      </c>
      <c r="E9681" s="434">
        <v>10</v>
      </c>
      <c r="F9681" s="434">
        <v>408</v>
      </c>
      <c r="G9681" s="434">
        <v>0</v>
      </c>
      <c r="H9681" s="434">
        <v>448</v>
      </c>
      <c r="I9681" s="434">
        <v>45</v>
      </c>
      <c r="J9681" s="434">
        <v>0</v>
      </c>
      <c r="K9681" s="434">
        <v>1955</v>
      </c>
    </row>
    <row r="9682" spans="1:11" hidden="1" x14ac:dyDescent="0.25">
      <c r="A9682" s="434">
        <v>258089140</v>
      </c>
      <c r="B9682" s="434">
        <v>18412</v>
      </c>
      <c r="C9682" s="434" t="s">
        <v>61</v>
      </c>
      <c r="D9682" s="434" t="s">
        <v>13</v>
      </c>
      <c r="I9682" s="434">
        <v>13</v>
      </c>
      <c r="J9682" s="434">
        <v>0</v>
      </c>
      <c r="K9682" s="434">
        <v>1970</v>
      </c>
    </row>
    <row r="9683" spans="1:11" hidden="1" x14ac:dyDescent="0.25">
      <c r="A9683" s="434">
        <v>258089230</v>
      </c>
      <c r="B9683" s="434">
        <v>25806</v>
      </c>
      <c r="C9683" s="434" t="s">
        <v>61</v>
      </c>
      <c r="D9683" s="434" t="s">
        <v>13</v>
      </c>
      <c r="I9683" s="434">
        <v>12</v>
      </c>
      <c r="J9683" s="434">
        <v>0</v>
      </c>
      <c r="K9683" s="434">
        <v>1970</v>
      </c>
    </row>
    <row r="9684" spans="1:11" hidden="1" x14ac:dyDescent="0.25">
      <c r="A9684" s="434">
        <v>258089280</v>
      </c>
      <c r="B9684" s="434">
        <v>52</v>
      </c>
      <c r="C9684" s="434" t="s">
        <v>61</v>
      </c>
      <c r="D9684" s="434" t="s">
        <v>13</v>
      </c>
      <c r="I9684" s="434">
        <v>12</v>
      </c>
      <c r="J9684" s="434">
        <v>0</v>
      </c>
      <c r="K9684" s="434">
        <v>1970</v>
      </c>
    </row>
    <row r="9685" spans="1:11" hidden="1" x14ac:dyDescent="0.25">
      <c r="A9685" s="434">
        <v>258089720</v>
      </c>
      <c r="B9685" s="434">
        <v>47568</v>
      </c>
      <c r="C9685" s="434" t="s">
        <v>61</v>
      </c>
      <c r="D9685" s="434" t="s">
        <v>13</v>
      </c>
      <c r="I9685" s="434">
        <v>14</v>
      </c>
    </row>
    <row r="9686" spans="1:11" hidden="1" x14ac:dyDescent="0.25">
      <c r="A9686" s="434">
        <v>258089760</v>
      </c>
      <c r="B9686" s="434">
        <v>77786</v>
      </c>
      <c r="C9686" s="434" t="s">
        <v>61</v>
      </c>
      <c r="D9686" s="434" t="s">
        <v>13</v>
      </c>
      <c r="I9686" s="434">
        <v>13</v>
      </c>
      <c r="J9686" s="434">
        <v>0</v>
      </c>
      <c r="K9686" s="434">
        <v>1970</v>
      </c>
    </row>
    <row r="9687" spans="1:11" hidden="1" x14ac:dyDescent="0.25">
      <c r="A9687" s="434">
        <v>258089770</v>
      </c>
      <c r="B9687" s="434">
        <v>61524</v>
      </c>
      <c r="C9687" s="434" t="s">
        <v>61</v>
      </c>
      <c r="D9687" s="434" t="s">
        <v>13</v>
      </c>
      <c r="I9687" s="434">
        <v>12</v>
      </c>
      <c r="J9687" s="434">
        <v>0</v>
      </c>
      <c r="K9687" s="434">
        <v>1970</v>
      </c>
    </row>
    <row r="9688" spans="1:11" hidden="1" x14ac:dyDescent="0.25">
      <c r="A9688" s="434">
        <v>258089980</v>
      </c>
      <c r="B9688" s="434">
        <v>43021</v>
      </c>
      <c r="C9688" s="434" t="s">
        <v>61</v>
      </c>
      <c r="D9688" s="434" t="s">
        <v>13</v>
      </c>
      <c r="I9688" s="434">
        <v>13</v>
      </c>
      <c r="J9688" s="434">
        <v>0</v>
      </c>
      <c r="K9688" s="434">
        <v>1970</v>
      </c>
    </row>
    <row r="9689" spans="1:11" hidden="1" x14ac:dyDescent="0.25">
      <c r="A9689" s="434">
        <v>258090000</v>
      </c>
      <c r="B9689" s="434">
        <v>3926625</v>
      </c>
      <c r="C9689" s="434" t="s">
        <v>16</v>
      </c>
      <c r="D9689" s="434" t="s">
        <v>17</v>
      </c>
      <c r="E9689" s="434">
        <v>9</v>
      </c>
      <c r="F9689" s="434">
        <v>638</v>
      </c>
      <c r="G9689" s="434">
        <v>599</v>
      </c>
      <c r="H9689" s="434">
        <v>499</v>
      </c>
      <c r="I9689" s="434">
        <v>40.6</v>
      </c>
      <c r="J9689" s="434">
        <v>0</v>
      </c>
      <c r="K9689" s="434">
        <v>1970</v>
      </c>
    </row>
    <row r="9690" spans="1:11" hidden="1" x14ac:dyDescent="0.25">
      <c r="A9690" s="434">
        <v>258090050</v>
      </c>
      <c r="B9690" s="434">
        <v>22735</v>
      </c>
      <c r="C9690" s="434" t="s">
        <v>61</v>
      </c>
      <c r="D9690" s="434" t="s">
        <v>13</v>
      </c>
      <c r="I9690" s="434">
        <v>8</v>
      </c>
      <c r="J9690" s="434">
        <v>0</v>
      </c>
      <c r="K9690" s="434">
        <v>1970</v>
      </c>
    </row>
    <row r="9691" spans="1:11" hidden="1" x14ac:dyDescent="0.25">
      <c r="A9691" s="434">
        <v>258090060</v>
      </c>
      <c r="B9691" s="434">
        <v>44271</v>
      </c>
      <c r="C9691" s="434" t="s">
        <v>61</v>
      </c>
      <c r="D9691" s="434" t="s">
        <v>13</v>
      </c>
      <c r="I9691" s="434">
        <v>12</v>
      </c>
      <c r="J9691" s="434">
        <v>0</v>
      </c>
      <c r="K9691" s="434">
        <v>1970</v>
      </c>
    </row>
    <row r="9692" spans="1:11" hidden="1" x14ac:dyDescent="0.25">
      <c r="A9692" s="434">
        <v>258090130</v>
      </c>
      <c r="B9692" s="434">
        <v>29517</v>
      </c>
      <c r="C9692" s="434" t="s">
        <v>61</v>
      </c>
      <c r="D9692" s="434" t="s">
        <v>13</v>
      </c>
      <c r="I9692" s="434">
        <v>10</v>
      </c>
    </row>
    <row r="9693" spans="1:11" hidden="1" x14ac:dyDescent="0.25">
      <c r="A9693" s="434">
        <v>258090220</v>
      </c>
      <c r="B9693" s="434">
        <v>56</v>
      </c>
      <c r="C9693" s="434" t="s">
        <v>61</v>
      </c>
      <c r="D9693" s="434" t="s">
        <v>13</v>
      </c>
      <c r="I9693" s="434">
        <v>13</v>
      </c>
      <c r="J9693" s="434">
        <v>0</v>
      </c>
      <c r="K9693" s="434">
        <v>1970</v>
      </c>
    </row>
    <row r="9694" spans="1:11" hidden="1" x14ac:dyDescent="0.25">
      <c r="A9694" s="434">
        <v>258090250</v>
      </c>
      <c r="B9694" s="434">
        <v>546230</v>
      </c>
      <c r="C9694" s="434" t="s">
        <v>61</v>
      </c>
      <c r="D9694" s="434" t="s">
        <v>13</v>
      </c>
      <c r="I9694" s="434">
        <v>10</v>
      </c>
      <c r="J9694" s="434">
        <v>0</v>
      </c>
      <c r="K9694" s="434">
        <v>1970</v>
      </c>
    </row>
    <row r="9695" spans="1:11" hidden="1" x14ac:dyDescent="0.25">
      <c r="A9695" s="434">
        <v>258090360</v>
      </c>
      <c r="B9695" s="434">
        <v>59830</v>
      </c>
      <c r="C9695" s="434" t="s">
        <v>61</v>
      </c>
      <c r="D9695" s="434" t="s">
        <v>13</v>
      </c>
      <c r="I9695" s="434">
        <v>11</v>
      </c>
      <c r="J9695" s="434">
        <v>0</v>
      </c>
      <c r="K9695" s="434">
        <v>1970</v>
      </c>
    </row>
    <row r="9696" spans="1:11" hidden="1" x14ac:dyDescent="0.25">
      <c r="A9696" s="434">
        <v>258090540</v>
      </c>
      <c r="B9696" s="434">
        <v>52705</v>
      </c>
      <c r="C9696" s="434" t="s">
        <v>61</v>
      </c>
      <c r="D9696" s="434" t="s">
        <v>13</v>
      </c>
      <c r="I9696" s="434">
        <v>17</v>
      </c>
    </row>
    <row r="9697" spans="1:11" hidden="1" x14ac:dyDescent="0.25">
      <c r="A9697" s="434">
        <v>258090560</v>
      </c>
      <c r="B9697" s="434">
        <v>73022</v>
      </c>
      <c r="C9697" s="434" t="s">
        <v>61</v>
      </c>
      <c r="D9697" s="434" t="s">
        <v>13</v>
      </c>
      <c r="I9697" s="434">
        <v>12</v>
      </c>
      <c r="J9697" s="434">
        <v>0</v>
      </c>
      <c r="K9697" s="434">
        <v>1970</v>
      </c>
    </row>
    <row r="9698" spans="1:11" hidden="1" x14ac:dyDescent="0.25">
      <c r="A9698" s="434">
        <v>258090570</v>
      </c>
      <c r="B9698" s="434">
        <v>126453</v>
      </c>
      <c r="C9698" s="434" t="s">
        <v>61</v>
      </c>
      <c r="D9698" s="434" t="s">
        <v>13</v>
      </c>
      <c r="I9698" s="434">
        <v>16</v>
      </c>
      <c r="J9698" s="434">
        <v>0</v>
      </c>
      <c r="K9698" s="434">
        <v>1970</v>
      </c>
    </row>
    <row r="9699" spans="1:11" hidden="1" x14ac:dyDescent="0.25">
      <c r="A9699" s="434">
        <v>258090720</v>
      </c>
      <c r="B9699" s="434">
        <v>44478</v>
      </c>
      <c r="C9699" s="434" t="s">
        <v>61</v>
      </c>
      <c r="D9699" s="434" t="s">
        <v>13</v>
      </c>
      <c r="I9699" s="434">
        <v>12</v>
      </c>
    </row>
    <row r="9700" spans="1:11" hidden="1" x14ac:dyDescent="0.25">
      <c r="A9700" s="434">
        <v>258090930</v>
      </c>
      <c r="B9700" s="434">
        <v>113525</v>
      </c>
      <c r="C9700" s="434" t="s">
        <v>61</v>
      </c>
      <c r="D9700" s="434" t="s">
        <v>13</v>
      </c>
      <c r="I9700" s="434">
        <v>15</v>
      </c>
    </row>
    <row r="9701" spans="1:11" hidden="1" x14ac:dyDescent="0.25">
      <c r="A9701" s="434">
        <v>258090950</v>
      </c>
      <c r="B9701" s="434">
        <v>116858</v>
      </c>
      <c r="C9701" s="434" t="s">
        <v>61</v>
      </c>
      <c r="D9701" s="434" t="s">
        <v>13</v>
      </c>
      <c r="I9701" s="434">
        <v>10</v>
      </c>
      <c r="J9701" s="434">
        <v>0</v>
      </c>
      <c r="K9701" s="434">
        <v>1970</v>
      </c>
    </row>
    <row r="9702" spans="1:11" hidden="1" x14ac:dyDescent="0.25">
      <c r="A9702" s="434">
        <v>258091000</v>
      </c>
      <c r="B9702" s="434">
        <v>3145541</v>
      </c>
      <c r="C9702" s="434" t="s">
        <v>31</v>
      </c>
      <c r="D9702" s="434" t="s">
        <v>17</v>
      </c>
      <c r="E9702" s="434">
        <v>0</v>
      </c>
      <c r="F9702" s="434">
        <v>1766</v>
      </c>
      <c r="G9702" s="434">
        <v>1517</v>
      </c>
      <c r="H9702" s="434">
        <v>1032</v>
      </c>
      <c r="I9702" s="434">
        <v>64.34</v>
      </c>
      <c r="J9702" s="434">
        <v>0</v>
      </c>
      <c r="K9702" s="434">
        <v>1976</v>
      </c>
    </row>
    <row r="9703" spans="1:11" hidden="1" x14ac:dyDescent="0.25">
      <c r="A9703" s="434">
        <v>258091040</v>
      </c>
      <c r="B9703" s="434">
        <v>40054</v>
      </c>
      <c r="C9703" s="434" t="s">
        <v>61</v>
      </c>
      <c r="D9703" s="434" t="s">
        <v>13</v>
      </c>
      <c r="I9703" s="434">
        <v>15</v>
      </c>
    </row>
    <row r="9704" spans="1:11" hidden="1" x14ac:dyDescent="0.25">
      <c r="A9704" s="434">
        <v>258091050</v>
      </c>
      <c r="B9704" s="434">
        <v>15871</v>
      </c>
      <c r="C9704" s="434" t="s">
        <v>61</v>
      </c>
      <c r="D9704" s="434" t="s">
        <v>13</v>
      </c>
      <c r="I9704" s="434">
        <v>11</v>
      </c>
      <c r="J9704" s="434">
        <v>0</v>
      </c>
      <c r="K9704" s="434">
        <v>1970</v>
      </c>
    </row>
    <row r="9705" spans="1:11" hidden="1" x14ac:dyDescent="0.25">
      <c r="A9705" s="434">
        <v>258091080</v>
      </c>
      <c r="B9705" s="434">
        <v>271924</v>
      </c>
      <c r="C9705" s="434" t="s">
        <v>61</v>
      </c>
      <c r="D9705" s="434" t="s">
        <v>13</v>
      </c>
      <c r="I9705" s="434">
        <v>12</v>
      </c>
      <c r="J9705" s="434">
        <v>0</v>
      </c>
      <c r="K9705" s="434">
        <v>1970</v>
      </c>
    </row>
    <row r="9706" spans="1:11" hidden="1" x14ac:dyDescent="0.25">
      <c r="A9706" s="434">
        <v>258091090</v>
      </c>
      <c r="B9706" s="434">
        <v>5734</v>
      </c>
      <c r="C9706" s="434" t="s">
        <v>61</v>
      </c>
      <c r="D9706" s="434" t="s">
        <v>13</v>
      </c>
      <c r="I9706" s="434">
        <v>10</v>
      </c>
      <c r="J9706" s="434">
        <v>0</v>
      </c>
      <c r="K9706" s="434">
        <v>1970</v>
      </c>
    </row>
    <row r="9707" spans="1:11" hidden="1" x14ac:dyDescent="0.25">
      <c r="A9707" s="434">
        <v>258091550</v>
      </c>
      <c r="B9707" s="434">
        <v>98676</v>
      </c>
      <c r="C9707" s="434" t="s">
        <v>61</v>
      </c>
      <c r="D9707" s="434" t="s">
        <v>13</v>
      </c>
      <c r="I9707" s="434">
        <v>11</v>
      </c>
      <c r="J9707" s="434">
        <v>0</v>
      </c>
      <c r="K9707" s="434">
        <v>1970</v>
      </c>
    </row>
    <row r="9708" spans="1:11" hidden="1" x14ac:dyDescent="0.25">
      <c r="A9708" s="434">
        <v>258091870</v>
      </c>
      <c r="B9708" s="434">
        <v>40727</v>
      </c>
      <c r="C9708" s="434" t="s">
        <v>61</v>
      </c>
      <c r="D9708" s="434" t="s">
        <v>13</v>
      </c>
      <c r="I9708" s="434">
        <v>12</v>
      </c>
      <c r="J9708" s="434">
        <v>0</v>
      </c>
      <c r="K9708" s="434">
        <v>1970</v>
      </c>
    </row>
    <row r="9709" spans="1:11" hidden="1" x14ac:dyDescent="0.25">
      <c r="A9709" s="434">
        <v>258091890</v>
      </c>
      <c r="B9709" s="434">
        <v>108090</v>
      </c>
      <c r="C9709" s="434" t="s">
        <v>61</v>
      </c>
      <c r="D9709" s="434" t="s">
        <v>13</v>
      </c>
      <c r="I9709" s="434">
        <v>16</v>
      </c>
      <c r="J9709" s="434">
        <v>0</v>
      </c>
      <c r="K9709" s="434">
        <v>1970</v>
      </c>
    </row>
    <row r="9710" spans="1:11" hidden="1" x14ac:dyDescent="0.25">
      <c r="A9710" s="434">
        <v>258091940</v>
      </c>
      <c r="B9710" s="434">
        <v>140605</v>
      </c>
      <c r="C9710" s="434" t="s">
        <v>61</v>
      </c>
      <c r="D9710" s="434" t="s">
        <v>13</v>
      </c>
      <c r="I9710" s="434">
        <v>11</v>
      </c>
      <c r="J9710" s="434">
        <v>0</v>
      </c>
      <c r="K9710" s="434">
        <v>1970</v>
      </c>
    </row>
    <row r="9711" spans="1:11" hidden="1" x14ac:dyDescent="0.25">
      <c r="A9711" s="434">
        <v>258091950</v>
      </c>
      <c r="B9711" s="434">
        <v>94917</v>
      </c>
      <c r="C9711" s="434" t="s">
        <v>61</v>
      </c>
      <c r="D9711" s="434" t="s">
        <v>13</v>
      </c>
      <c r="I9711" s="434">
        <v>10</v>
      </c>
      <c r="J9711" s="434">
        <v>0</v>
      </c>
      <c r="K9711" s="434">
        <v>1970</v>
      </c>
    </row>
    <row r="9712" spans="1:11" hidden="1" x14ac:dyDescent="0.25">
      <c r="A9712" s="434">
        <v>258092000</v>
      </c>
      <c r="B9712" s="434">
        <v>1999527</v>
      </c>
      <c r="C9712" s="434" t="s">
        <v>42</v>
      </c>
      <c r="D9712" s="434" t="s">
        <v>33</v>
      </c>
      <c r="E9712" s="434">
        <v>27</v>
      </c>
      <c r="F9712" s="434">
        <v>38400</v>
      </c>
      <c r="G9712" s="434">
        <v>5400</v>
      </c>
      <c r="H9712" s="434">
        <v>34231</v>
      </c>
      <c r="I9712" s="434">
        <v>211.3</v>
      </c>
      <c r="J9712" s="434">
        <v>0</v>
      </c>
      <c r="K9712" s="434">
        <v>2008</v>
      </c>
    </row>
    <row r="9713" spans="1:11" hidden="1" x14ac:dyDescent="0.25">
      <c r="A9713" s="434">
        <v>258092180</v>
      </c>
      <c r="B9713" s="434">
        <v>17750</v>
      </c>
      <c r="C9713" s="434" t="s">
        <v>61</v>
      </c>
      <c r="D9713" s="434" t="s">
        <v>13</v>
      </c>
      <c r="I9713" s="434">
        <v>13</v>
      </c>
      <c r="J9713" s="434">
        <v>0</v>
      </c>
      <c r="K9713" s="434">
        <v>1970</v>
      </c>
    </row>
    <row r="9714" spans="1:11" hidden="1" x14ac:dyDescent="0.25">
      <c r="A9714" s="434">
        <v>258092220</v>
      </c>
      <c r="B9714" s="434">
        <v>6580</v>
      </c>
      <c r="C9714" s="434" t="s">
        <v>61</v>
      </c>
      <c r="D9714" s="434" t="s">
        <v>13</v>
      </c>
      <c r="I9714" s="434">
        <v>13</v>
      </c>
      <c r="J9714" s="434">
        <v>0</v>
      </c>
      <c r="K9714" s="434">
        <v>1970</v>
      </c>
    </row>
    <row r="9715" spans="1:11" hidden="1" x14ac:dyDescent="0.25">
      <c r="A9715" s="434">
        <v>258092440</v>
      </c>
      <c r="B9715" s="434">
        <v>228903</v>
      </c>
      <c r="C9715" s="434" t="s">
        <v>61</v>
      </c>
      <c r="D9715" s="434" t="s">
        <v>13</v>
      </c>
      <c r="I9715" s="434">
        <v>11</v>
      </c>
      <c r="J9715" s="434">
        <v>0</v>
      </c>
      <c r="K9715" s="434">
        <v>1970</v>
      </c>
    </row>
    <row r="9716" spans="1:11" hidden="1" x14ac:dyDescent="0.25">
      <c r="A9716" s="434">
        <v>258092500</v>
      </c>
      <c r="B9716" s="434">
        <v>2520007</v>
      </c>
      <c r="C9716" s="434" t="s">
        <v>56</v>
      </c>
      <c r="D9716" s="434" t="s">
        <v>13</v>
      </c>
      <c r="I9716" s="434">
        <v>13</v>
      </c>
      <c r="J9716" s="434">
        <v>0</v>
      </c>
      <c r="K9716" s="434">
        <v>1970</v>
      </c>
    </row>
    <row r="9717" spans="1:11" hidden="1" x14ac:dyDescent="0.25">
      <c r="A9717" s="434">
        <v>258092640</v>
      </c>
      <c r="B9717" s="434">
        <v>41285</v>
      </c>
      <c r="C9717" s="434" t="s">
        <v>61</v>
      </c>
      <c r="D9717" s="434" t="s">
        <v>13</v>
      </c>
      <c r="I9717" s="434">
        <v>9</v>
      </c>
    </row>
    <row r="9718" spans="1:11" hidden="1" x14ac:dyDescent="0.25">
      <c r="A9718" s="434">
        <v>258092970</v>
      </c>
      <c r="B9718" s="434">
        <v>62762</v>
      </c>
      <c r="C9718" s="434" t="s">
        <v>61</v>
      </c>
      <c r="D9718" s="434" t="s">
        <v>13</v>
      </c>
      <c r="I9718" s="434">
        <v>11</v>
      </c>
      <c r="J9718" s="434">
        <v>0</v>
      </c>
      <c r="K9718" s="434">
        <v>1970</v>
      </c>
    </row>
    <row r="9719" spans="1:11" hidden="1" x14ac:dyDescent="0.25">
      <c r="A9719" s="434">
        <v>258093160</v>
      </c>
      <c r="B9719" s="434">
        <v>9830</v>
      </c>
      <c r="C9719" s="434" t="s">
        <v>61</v>
      </c>
      <c r="D9719" s="434" t="s">
        <v>13</v>
      </c>
      <c r="I9719" s="434">
        <v>14</v>
      </c>
      <c r="J9719" s="434">
        <v>0</v>
      </c>
      <c r="K9719" s="434">
        <v>1970</v>
      </c>
    </row>
    <row r="9720" spans="1:11" hidden="1" x14ac:dyDescent="0.25">
      <c r="A9720" s="434">
        <v>258093190</v>
      </c>
      <c r="B9720" s="434">
        <v>53023</v>
      </c>
      <c r="C9720" s="434" t="s">
        <v>61</v>
      </c>
      <c r="D9720" s="434" t="s">
        <v>13</v>
      </c>
      <c r="I9720" s="434">
        <v>12</v>
      </c>
      <c r="J9720" s="434">
        <v>0</v>
      </c>
      <c r="K9720" s="434">
        <v>1970</v>
      </c>
    </row>
    <row r="9721" spans="1:11" hidden="1" x14ac:dyDescent="0.25">
      <c r="A9721" s="434">
        <v>258093260</v>
      </c>
      <c r="B9721" s="434">
        <v>2265</v>
      </c>
      <c r="C9721" s="434" t="s">
        <v>61</v>
      </c>
      <c r="D9721" s="434" t="s">
        <v>13</v>
      </c>
      <c r="I9721" s="434">
        <v>10</v>
      </c>
      <c r="J9721" s="434">
        <v>0</v>
      </c>
      <c r="K9721" s="434">
        <v>1970</v>
      </c>
    </row>
    <row r="9722" spans="1:11" hidden="1" x14ac:dyDescent="0.25">
      <c r="A9722" s="434">
        <v>258093430</v>
      </c>
      <c r="B9722" s="434">
        <v>18816</v>
      </c>
      <c r="C9722" s="434" t="s">
        <v>61</v>
      </c>
      <c r="D9722" s="434" t="s">
        <v>13</v>
      </c>
      <c r="I9722" s="434">
        <v>10</v>
      </c>
      <c r="J9722" s="434">
        <v>0</v>
      </c>
      <c r="K9722" s="434">
        <v>1970</v>
      </c>
    </row>
    <row r="9723" spans="1:11" hidden="1" x14ac:dyDescent="0.25">
      <c r="A9723" s="434">
        <v>258093470</v>
      </c>
      <c r="B9723" s="434">
        <v>623</v>
      </c>
      <c r="C9723" s="434" t="s">
        <v>61</v>
      </c>
      <c r="D9723" s="434" t="s">
        <v>13</v>
      </c>
      <c r="I9723" s="434">
        <v>12</v>
      </c>
      <c r="J9723" s="434">
        <v>0</v>
      </c>
      <c r="K9723" s="434">
        <v>1970</v>
      </c>
    </row>
    <row r="9724" spans="1:11" hidden="1" x14ac:dyDescent="0.25">
      <c r="A9724" s="434">
        <v>258093550</v>
      </c>
      <c r="B9724" s="434">
        <v>65875</v>
      </c>
      <c r="C9724" s="434" t="s">
        <v>61</v>
      </c>
      <c r="D9724" s="434" t="s">
        <v>13</v>
      </c>
      <c r="I9724" s="434">
        <v>7</v>
      </c>
      <c r="J9724" s="434">
        <v>0</v>
      </c>
      <c r="K9724" s="434">
        <v>1970</v>
      </c>
    </row>
    <row r="9725" spans="1:11" hidden="1" x14ac:dyDescent="0.25">
      <c r="A9725" s="434">
        <v>258093560</v>
      </c>
      <c r="B9725" s="434">
        <v>31344</v>
      </c>
      <c r="C9725" s="434" t="s">
        <v>61</v>
      </c>
      <c r="D9725" s="434" t="s">
        <v>13</v>
      </c>
      <c r="I9725" s="434">
        <v>6</v>
      </c>
      <c r="J9725" s="434">
        <v>0</v>
      </c>
      <c r="K9725" s="434">
        <v>1970</v>
      </c>
    </row>
    <row r="9726" spans="1:11" hidden="1" x14ac:dyDescent="0.25">
      <c r="A9726" s="434">
        <v>258093880</v>
      </c>
      <c r="B9726" s="434">
        <v>289978</v>
      </c>
      <c r="C9726" s="434" t="s">
        <v>61</v>
      </c>
      <c r="D9726" s="434" t="s">
        <v>13</v>
      </c>
      <c r="I9726" s="434">
        <v>10</v>
      </c>
      <c r="J9726" s="434">
        <v>0</v>
      </c>
      <c r="K9726" s="434">
        <v>1970</v>
      </c>
    </row>
    <row r="9727" spans="1:11" hidden="1" x14ac:dyDescent="0.25">
      <c r="A9727" s="434">
        <v>258093920</v>
      </c>
      <c r="B9727" s="434">
        <v>59949</v>
      </c>
      <c r="C9727" s="434" t="s">
        <v>61</v>
      </c>
      <c r="D9727" s="434" t="s">
        <v>13</v>
      </c>
      <c r="I9727" s="434">
        <v>12</v>
      </c>
    </row>
    <row r="9728" spans="1:11" hidden="1" x14ac:dyDescent="0.25">
      <c r="A9728" s="434">
        <v>258094090</v>
      </c>
      <c r="B9728" s="434">
        <v>111155</v>
      </c>
      <c r="C9728" s="434" t="s">
        <v>61</v>
      </c>
      <c r="D9728" s="434" t="s">
        <v>13</v>
      </c>
      <c r="I9728" s="434">
        <v>12</v>
      </c>
    </row>
    <row r="9729" spans="1:11" hidden="1" x14ac:dyDescent="0.25">
      <c r="A9729" s="434">
        <v>258094230</v>
      </c>
      <c r="B9729" s="434">
        <v>114587</v>
      </c>
      <c r="C9729" s="434" t="s">
        <v>61</v>
      </c>
      <c r="D9729" s="434" t="s">
        <v>13</v>
      </c>
      <c r="I9729" s="434">
        <v>13</v>
      </c>
    </row>
    <row r="9730" spans="1:11" hidden="1" x14ac:dyDescent="0.25">
      <c r="A9730" s="434">
        <v>258094350</v>
      </c>
      <c r="B9730" s="434">
        <v>47939</v>
      </c>
      <c r="C9730" s="434" t="s">
        <v>61</v>
      </c>
      <c r="D9730" s="434" t="s">
        <v>13</v>
      </c>
      <c r="I9730" s="434">
        <v>14</v>
      </c>
      <c r="J9730" s="434">
        <v>0</v>
      </c>
      <c r="K9730" s="434">
        <v>1970</v>
      </c>
    </row>
    <row r="9731" spans="1:11" hidden="1" x14ac:dyDescent="0.25">
      <c r="A9731" s="434">
        <v>258094420</v>
      </c>
      <c r="B9731" s="434">
        <v>8068</v>
      </c>
      <c r="C9731" s="434" t="s">
        <v>61</v>
      </c>
      <c r="D9731" s="434" t="s">
        <v>13</v>
      </c>
      <c r="I9731" s="434">
        <v>14</v>
      </c>
      <c r="J9731" s="434">
        <v>0</v>
      </c>
      <c r="K9731" s="434">
        <v>1970</v>
      </c>
    </row>
    <row r="9732" spans="1:11" hidden="1" x14ac:dyDescent="0.25">
      <c r="A9732" s="434">
        <v>258094560</v>
      </c>
      <c r="B9732" s="434">
        <v>50375</v>
      </c>
      <c r="C9732" s="434" t="s">
        <v>61</v>
      </c>
      <c r="D9732" s="434" t="s">
        <v>13</v>
      </c>
      <c r="I9732" s="434">
        <v>14</v>
      </c>
      <c r="J9732" s="434">
        <v>0</v>
      </c>
      <c r="K9732" s="434">
        <v>1970</v>
      </c>
    </row>
    <row r="9733" spans="1:11" hidden="1" x14ac:dyDescent="0.25">
      <c r="A9733" s="434">
        <v>258094630</v>
      </c>
      <c r="B9733" s="434">
        <v>226794</v>
      </c>
      <c r="C9733" s="434" t="s">
        <v>61</v>
      </c>
      <c r="D9733" s="434" t="s">
        <v>13</v>
      </c>
      <c r="I9733" s="434">
        <v>15</v>
      </c>
    </row>
    <row r="9734" spans="1:11" hidden="1" x14ac:dyDescent="0.25">
      <c r="A9734" s="434">
        <v>258094870</v>
      </c>
      <c r="B9734" s="434">
        <v>45241</v>
      </c>
      <c r="C9734" s="434" t="s">
        <v>61</v>
      </c>
      <c r="D9734" s="434" t="s">
        <v>13</v>
      </c>
      <c r="I9734" s="434">
        <v>13</v>
      </c>
      <c r="J9734" s="434">
        <v>0</v>
      </c>
      <c r="K9734" s="434">
        <v>1970</v>
      </c>
    </row>
    <row r="9735" spans="1:11" hidden="1" x14ac:dyDescent="0.25">
      <c r="A9735" s="434">
        <v>258094920</v>
      </c>
      <c r="B9735" s="434">
        <v>372881</v>
      </c>
      <c r="C9735" s="434" t="s">
        <v>61</v>
      </c>
      <c r="D9735" s="434" t="s">
        <v>13</v>
      </c>
      <c r="I9735" s="434">
        <v>14</v>
      </c>
      <c r="J9735" s="434">
        <v>0</v>
      </c>
      <c r="K9735" s="434">
        <v>1970</v>
      </c>
    </row>
    <row r="9736" spans="1:11" hidden="1" x14ac:dyDescent="0.25">
      <c r="A9736" s="434">
        <v>258095320</v>
      </c>
      <c r="B9736" s="434">
        <v>76260</v>
      </c>
      <c r="C9736" s="434" t="s">
        <v>61</v>
      </c>
      <c r="D9736" s="434" t="s">
        <v>13</v>
      </c>
      <c r="I9736" s="434">
        <v>15</v>
      </c>
    </row>
    <row r="9737" spans="1:11" x14ac:dyDescent="0.25">
      <c r="A9737" s="434">
        <v>258095990</v>
      </c>
      <c r="B9737" s="434">
        <v>416</v>
      </c>
      <c r="C9737" s="434" t="s">
        <v>59</v>
      </c>
      <c r="D9737" s="434" t="s">
        <v>13</v>
      </c>
      <c r="I9737" s="434">
        <v>7</v>
      </c>
    </row>
    <row r="9738" spans="1:11" hidden="1" x14ac:dyDescent="0.25">
      <c r="A9738" s="434">
        <v>258096020</v>
      </c>
      <c r="B9738" s="434">
        <v>73848</v>
      </c>
      <c r="C9738" s="434" t="s">
        <v>61</v>
      </c>
      <c r="D9738" s="434" t="s">
        <v>13</v>
      </c>
      <c r="I9738" s="434">
        <v>10</v>
      </c>
      <c r="J9738" s="434">
        <v>0</v>
      </c>
      <c r="K9738" s="434">
        <v>1970</v>
      </c>
    </row>
    <row r="9739" spans="1:11" hidden="1" x14ac:dyDescent="0.25">
      <c r="A9739" s="434">
        <v>258096060</v>
      </c>
      <c r="B9739" s="434">
        <v>8968</v>
      </c>
      <c r="C9739" s="434" t="s">
        <v>61</v>
      </c>
      <c r="D9739" s="434" t="s">
        <v>13</v>
      </c>
      <c r="I9739" s="434">
        <v>12</v>
      </c>
      <c r="J9739" s="434">
        <v>0</v>
      </c>
      <c r="K9739" s="434">
        <v>1970</v>
      </c>
    </row>
    <row r="9740" spans="1:11" hidden="1" x14ac:dyDescent="0.25">
      <c r="A9740" s="434">
        <v>258096120</v>
      </c>
      <c r="B9740" s="434">
        <v>519286</v>
      </c>
      <c r="C9740" s="434" t="s">
        <v>61</v>
      </c>
      <c r="D9740" s="434" t="s">
        <v>13</v>
      </c>
      <c r="I9740" s="434">
        <v>13</v>
      </c>
    </row>
    <row r="9741" spans="1:11" x14ac:dyDescent="0.25">
      <c r="A9741" s="434">
        <v>258096340</v>
      </c>
      <c r="B9741" s="434">
        <v>18087</v>
      </c>
      <c r="C9741" s="434" t="s">
        <v>59</v>
      </c>
      <c r="D9741" s="434" t="s">
        <v>13</v>
      </c>
      <c r="I9741" s="434">
        <v>12</v>
      </c>
    </row>
    <row r="9742" spans="1:11" hidden="1" x14ac:dyDescent="0.25">
      <c r="A9742" s="434">
        <v>258096750</v>
      </c>
      <c r="B9742" s="434">
        <v>160911</v>
      </c>
      <c r="C9742" s="434" t="s">
        <v>61</v>
      </c>
      <c r="D9742" s="434" t="s">
        <v>13</v>
      </c>
      <c r="I9742" s="434">
        <v>10</v>
      </c>
      <c r="J9742" s="434">
        <v>0</v>
      </c>
      <c r="K9742" s="434">
        <v>1970</v>
      </c>
    </row>
    <row r="9743" spans="1:11" hidden="1" x14ac:dyDescent="0.25">
      <c r="A9743" s="434">
        <v>258096950</v>
      </c>
      <c r="B9743" s="434">
        <v>36202</v>
      </c>
      <c r="C9743" s="434" t="s">
        <v>61</v>
      </c>
      <c r="D9743" s="434" t="s">
        <v>13</v>
      </c>
      <c r="I9743" s="434">
        <v>10</v>
      </c>
      <c r="J9743" s="434">
        <v>0</v>
      </c>
      <c r="K9743" s="434">
        <v>1970</v>
      </c>
    </row>
    <row r="9744" spans="1:11" hidden="1" x14ac:dyDescent="0.25">
      <c r="A9744" s="434">
        <v>258097030</v>
      </c>
      <c r="B9744" s="434">
        <v>21959</v>
      </c>
      <c r="C9744" s="434" t="s">
        <v>61</v>
      </c>
      <c r="D9744" s="434" t="s">
        <v>13</v>
      </c>
      <c r="I9744" s="434">
        <v>15</v>
      </c>
      <c r="J9744" s="434">
        <v>0</v>
      </c>
      <c r="K9744" s="434">
        <v>1970</v>
      </c>
    </row>
    <row r="9745" spans="1:11" hidden="1" x14ac:dyDescent="0.25">
      <c r="A9745" s="434">
        <v>258097340</v>
      </c>
      <c r="B9745" s="434">
        <v>91007</v>
      </c>
      <c r="C9745" s="434" t="s">
        <v>61</v>
      </c>
      <c r="D9745" s="434" t="s">
        <v>13</v>
      </c>
      <c r="I9745" s="434">
        <v>12</v>
      </c>
    </row>
    <row r="9746" spans="1:11" hidden="1" x14ac:dyDescent="0.25">
      <c r="A9746" s="434">
        <v>258097500</v>
      </c>
      <c r="B9746" s="434">
        <v>686479</v>
      </c>
      <c r="C9746" s="434" t="s">
        <v>39</v>
      </c>
      <c r="D9746" s="434" t="s">
        <v>13</v>
      </c>
      <c r="I9746" s="434">
        <v>12</v>
      </c>
    </row>
    <row r="9747" spans="1:11" hidden="1" x14ac:dyDescent="0.25">
      <c r="A9747" s="434">
        <v>258097570</v>
      </c>
      <c r="B9747" s="434">
        <v>44601</v>
      </c>
      <c r="C9747" s="434" t="s">
        <v>61</v>
      </c>
      <c r="D9747" s="434" t="s">
        <v>13</v>
      </c>
      <c r="I9747" s="434">
        <v>12</v>
      </c>
      <c r="J9747" s="434">
        <v>0</v>
      </c>
      <c r="K9747" s="434">
        <v>1970</v>
      </c>
    </row>
    <row r="9748" spans="1:11" hidden="1" x14ac:dyDescent="0.25">
      <c r="A9748" s="434">
        <v>258097860</v>
      </c>
      <c r="B9748" s="434">
        <v>161760</v>
      </c>
      <c r="C9748" s="434" t="s">
        <v>61</v>
      </c>
      <c r="D9748" s="434" t="s">
        <v>13</v>
      </c>
      <c r="I9748" s="434">
        <v>14</v>
      </c>
      <c r="J9748" s="434">
        <v>0</v>
      </c>
      <c r="K9748" s="434">
        <v>1970</v>
      </c>
    </row>
    <row r="9749" spans="1:11" x14ac:dyDescent="0.25">
      <c r="A9749" s="434">
        <v>258098000</v>
      </c>
      <c r="B9749" s="434">
        <v>3932605</v>
      </c>
      <c r="C9749" s="434" t="s">
        <v>59</v>
      </c>
      <c r="D9749" s="434" t="s">
        <v>13</v>
      </c>
      <c r="E9749" s="434">
        <v>10.5</v>
      </c>
      <c r="F9749" s="434">
        <v>1324</v>
      </c>
      <c r="G9749" s="434">
        <v>0</v>
      </c>
      <c r="H9749" s="434">
        <v>495</v>
      </c>
      <c r="I9749" s="434">
        <v>27.48</v>
      </c>
      <c r="J9749" s="434">
        <v>0</v>
      </c>
      <c r="K9749" s="434">
        <v>1970</v>
      </c>
    </row>
    <row r="9750" spans="1:11" hidden="1" x14ac:dyDescent="0.25">
      <c r="A9750" s="434">
        <v>258098050</v>
      </c>
      <c r="B9750" s="434">
        <v>148590</v>
      </c>
      <c r="C9750" s="434" t="s">
        <v>61</v>
      </c>
      <c r="D9750" s="434" t="s">
        <v>13</v>
      </c>
      <c r="I9750" s="434">
        <v>7</v>
      </c>
      <c r="J9750" s="434">
        <v>0</v>
      </c>
      <c r="K9750" s="434">
        <v>1970</v>
      </c>
    </row>
    <row r="9751" spans="1:11" hidden="1" x14ac:dyDescent="0.25">
      <c r="A9751" s="434">
        <v>258098080</v>
      </c>
      <c r="B9751" s="434">
        <v>13886</v>
      </c>
      <c r="C9751" s="434" t="s">
        <v>61</v>
      </c>
      <c r="D9751" s="434" t="s">
        <v>25</v>
      </c>
      <c r="I9751" s="434">
        <v>111</v>
      </c>
      <c r="J9751" s="434">
        <v>0</v>
      </c>
      <c r="K9751" s="434">
        <v>1970</v>
      </c>
    </row>
    <row r="9752" spans="1:11" hidden="1" x14ac:dyDescent="0.25">
      <c r="A9752" s="434">
        <v>258098500</v>
      </c>
      <c r="B9752" s="434">
        <v>2449046</v>
      </c>
      <c r="C9752" s="434" t="s">
        <v>39</v>
      </c>
      <c r="D9752" s="434" t="s">
        <v>13</v>
      </c>
      <c r="E9752" s="434">
        <v>34</v>
      </c>
      <c r="F9752" s="434">
        <v>1618</v>
      </c>
      <c r="G9752" s="434">
        <v>16</v>
      </c>
      <c r="H9752" s="434">
        <v>143</v>
      </c>
      <c r="I9752" s="434">
        <v>23</v>
      </c>
      <c r="J9752" s="434">
        <v>0</v>
      </c>
      <c r="K9752" s="434">
        <v>2006</v>
      </c>
    </row>
    <row r="9753" spans="1:11" hidden="1" x14ac:dyDescent="0.25">
      <c r="A9753" s="434">
        <v>258098560</v>
      </c>
      <c r="B9753" s="434">
        <v>20977</v>
      </c>
      <c r="C9753" s="434" t="s">
        <v>61</v>
      </c>
      <c r="D9753" s="434" t="s">
        <v>13</v>
      </c>
      <c r="I9753" s="434">
        <v>9</v>
      </c>
    </row>
    <row r="9754" spans="1:11" hidden="1" x14ac:dyDescent="0.25">
      <c r="A9754" s="434">
        <v>258098830</v>
      </c>
      <c r="B9754" s="434">
        <v>155025</v>
      </c>
      <c r="C9754" s="434" t="s">
        <v>61</v>
      </c>
      <c r="D9754" s="434" t="s">
        <v>13</v>
      </c>
      <c r="I9754" s="434">
        <v>14</v>
      </c>
      <c r="J9754" s="434">
        <v>0</v>
      </c>
      <c r="K9754" s="434">
        <v>1970</v>
      </c>
    </row>
    <row r="9755" spans="1:11" hidden="1" x14ac:dyDescent="0.25">
      <c r="A9755" s="434">
        <v>258098890</v>
      </c>
      <c r="B9755" s="434">
        <v>416055</v>
      </c>
      <c r="C9755" s="434" t="s">
        <v>61</v>
      </c>
      <c r="D9755" s="434" t="s">
        <v>13</v>
      </c>
      <c r="I9755" s="434">
        <v>11</v>
      </c>
    </row>
    <row r="9756" spans="1:11" x14ac:dyDescent="0.25">
      <c r="A9756" s="434">
        <v>258099000</v>
      </c>
      <c r="B9756" s="434">
        <v>1828557</v>
      </c>
      <c r="C9756" s="434" t="s">
        <v>59</v>
      </c>
      <c r="D9756" s="434" t="s">
        <v>17</v>
      </c>
      <c r="E9756" s="434">
        <v>0</v>
      </c>
      <c r="F9756" s="434">
        <v>736</v>
      </c>
      <c r="G9756" s="434">
        <v>457</v>
      </c>
      <c r="H9756" s="434">
        <v>504</v>
      </c>
      <c r="I9756" s="434">
        <v>42.09</v>
      </c>
      <c r="J9756" s="434">
        <v>0</v>
      </c>
      <c r="K9756" s="434">
        <v>1970</v>
      </c>
    </row>
    <row r="9757" spans="1:11" hidden="1" x14ac:dyDescent="0.25">
      <c r="A9757" s="434">
        <v>258099250</v>
      </c>
      <c r="B9757" s="434">
        <v>25127</v>
      </c>
      <c r="C9757" s="434" t="s">
        <v>61</v>
      </c>
      <c r="D9757" s="434" t="s">
        <v>13</v>
      </c>
      <c r="I9757" s="434">
        <v>10</v>
      </c>
      <c r="J9757" s="434">
        <v>0</v>
      </c>
      <c r="K9757" s="434">
        <v>1970</v>
      </c>
    </row>
    <row r="9758" spans="1:11" hidden="1" x14ac:dyDescent="0.25">
      <c r="A9758" s="434">
        <v>258099650</v>
      </c>
      <c r="B9758" s="434">
        <v>369871</v>
      </c>
      <c r="C9758" s="434" t="s">
        <v>61</v>
      </c>
      <c r="D9758" s="434" t="s">
        <v>13</v>
      </c>
      <c r="I9758" s="434">
        <v>17</v>
      </c>
      <c r="J9758" s="434">
        <v>0</v>
      </c>
      <c r="K9758" s="434">
        <v>1970</v>
      </c>
    </row>
    <row r="9759" spans="1:11" hidden="1" x14ac:dyDescent="0.25">
      <c r="A9759" s="434">
        <v>258099760</v>
      </c>
      <c r="B9759" s="434">
        <v>501736</v>
      </c>
      <c r="C9759" s="434" t="s">
        <v>61</v>
      </c>
      <c r="D9759" s="434" t="s">
        <v>13</v>
      </c>
      <c r="I9759" s="434">
        <v>12</v>
      </c>
      <c r="J9759" s="434">
        <v>0</v>
      </c>
      <c r="K9759" s="434">
        <v>1970</v>
      </c>
    </row>
    <row r="9760" spans="1:11" x14ac:dyDescent="0.25">
      <c r="A9760" s="434">
        <v>258099990</v>
      </c>
      <c r="B9760" s="434">
        <v>365754</v>
      </c>
      <c r="C9760" s="434" t="s">
        <v>59</v>
      </c>
      <c r="D9760" s="434" t="s">
        <v>13</v>
      </c>
      <c r="I9760" s="434">
        <v>11</v>
      </c>
    </row>
    <row r="9761" spans="1:11" hidden="1" x14ac:dyDescent="0.25">
      <c r="A9761" s="434">
        <v>258100040</v>
      </c>
      <c r="B9761" s="434">
        <v>18168</v>
      </c>
      <c r="C9761" s="434" t="s">
        <v>61</v>
      </c>
      <c r="D9761" s="434" t="s">
        <v>13</v>
      </c>
      <c r="I9761" s="434">
        <v>13</v>
      </c>
      <c r="J9761" s="434">
        <v>0</v>
      </c>
      <c r="K9761" s="434">
        <v>1970</v>
      </c>
    </row>
    <row r="9762" spans="1:11" hidden="1" x14ac:dyDescent="0.25">
      <c r="A9762" s="434">
        <v>258100420</v>
      </c>
      <c r="B9762" s="434">
        <v>10022</v>
      </c>
      <c r="C9762" s="434" t="s">
        <v>61</v>
      </c>
      <c r="D9762" s="434" t="s">
        <v>13</v>
      </c>
      <c r="I9762" s="434">
        <v>8</v>
      </c>
      <c r="J9762" s="434">
        <v>0</v>
      </c>
      <c r="K9762" s="434">
        <v>1970</v>
      </c>
    </row>
    <row r="9763" spans="1:11" hidden="1" x14ac:dyDescent="0.25">
      <c r="A9763" s="434">
        <v>258100590</v>
      </c>
      <c r="B9763" s="434">
        <v>11287</v>
      </c>
      <c r="C9763" s="434" t="s">
        <v>61</v>
      </c>
      <c r="D9763" s="434" t="s">
        <v>13</v>
      </c>
      <c r="I9763" s="434">
        <v>10</v>
      </c>
      <c r="J9763" s="434">
        <v>0</v>
      </c>
      <c r="K9763" s="434">
        <v>1970</v>
      </c>
    </row>
    <row r="9764" spans="1:11" hidden="1" x14ac:dyDescent="0.25">
      <c r="A9764" s="434">
        <v>258100870</v>
      </c>
      <c r="B9764" s="434">
        <v>33790</v>
      </c>
      <c r="C9764" s="434" t="s">
        <v>61</v>
      </c>
      <c r="D9764" s="434" t="s">
        <v>13</v>
      </c>
      <c r="I9764" s="434">
        <v>11</v>
      </c>
      <c r="J9764" s="434">
        <v>0</v>
      </c>
      <c r="K9764" s="434">
        <v>1970</v>
      </c>
    </row>
    <row r="9765" spans="1:11" hidden="1" x14ac:dyDescent="0.25">
      <c r="A9765" s="434">
        <v>258100890</v>
      </c>
      <c r="B9765" s="434">
        <v>95608</v>
      </c>
      <c r="C9765" s="434" t="s">
        <v>61</v>
      </c>
      <c r="D9765" s="434" t="s">
        <v>13</v>
      </c>
      <c r="I9765" s="434">
        <v>11</v>
      </c>
      <c r="J9765" s="434">
        <v>0</v>
      </c>
      <c r="K9765" s="434">
        <v>1970</v>
      </c>
    </row>
    <row r="9766" spans="1:11" hidden="1" x14ac:dyDescent="0.25">
      <c r="A9766" s="434">
        <v>258101000</v>
      </c>
      <c r="B9766" s="434">
        <v>572900</v>
      </c>
      <c r="C9766" s="434" t="s">
        <v>42</v>
      </c>
      <c r="D9766" s="434" t="s">
        <v>13</v>
      </c>
      <c r="E9766" s="434">
        <v>11</v>
      </c>
      <c r="F9766" s="434">
        <v>269</v>
      </c>
      <c r="G9766" s="434">
        <v>20</v>
      </c>
      <c r="H9766" s="434">
        <v>135</v>
      </c>
      <c r="I9766" s="434">
        <v>26.04</v>
      </c>
      <c r="J9766" s="434">
        <v>0</v>
      </c>
      <c r="K9766" s="434">
        <v>1970</v>
      </c>
    </row>
    <row r="9767" spans="1:11" hidden="1" x14ac:dyDescent="0.25">
      <c r="A9767" s="434">
        <v>258101030</v>
      </c>
      <c r="B9767" s="434">
        <v>395471</v>
      </c>
      <c r="C9767" s="434" t="s">
        <v>61</v>
      </c>
      <c r="D9767" s="434" t="s">
        <v>13</v>
      </c>
      <c r="I9767" s="434">
        <v>12</v>
      </c>
      <c r="J9767" s="434">
        <v>0</v>
      </c>
      <c r="K9767" s="434">
        <v>1970</v>
      </c>
    </row>
    <row r="9768" spans="1:11" hidden="1" x14ac:dyDescent="0.25">
      <c r="A9768" s="434">
        <v>258101280</v>
      </c>
      <c r="B9768" s="434">
        <v>145140</v>
      </c>
      <c r="C9768" s="434" t="s">
        <v>61</v>
      </c>
      <c r="D9768" s="434" t="s">
        <v>13</v>
      </c>
      <c r="I9768" s="434">
        <v>12</v>
      </c>
      <c r="J9768" s="434">
        <v>0</v>
      </c>
      <c r="K9768" s="434">
        <v>1970</v>
      </c>
    </row>
    <row r="9769" spans="1:11" hidden="1" x14ac:dyDescent="0.25">
      <c r="A9769" s="434">
        <v>258101500</v>
      </c>
      <c r="B9769" s="434">
        <v>1165203</v>
      </c>
      <c r="C9769" s="434" t="s">
        <v>54</v>
      </c>
      <c r="D9769" s="434" t="s">
        <v>13</v>
      </c>
      <c r="I9769" s="434">
        <v>13</v>
      </c>
    </row>
    <row r="9770" spans="1:11" hidden="1" x14ac:dyDescent="0.25">
      <c r="A9770" s="434">
        <v>258101520</v>
      </c>
      <c r="B9770" s="434">
        <v>55836</v>
      </c>
      <c r="C9770" s="434" t="s">
        <v>61</v>
      </c>
      <c r="D9770" s="434" t="s">
        <v>13</v>
      </c>
      <c r="I9770" s="434">
        <v>13</v>
      </c>
    </row>
    <row r="9771" spans="1:11" hidden="1" x14ac:dyDescent="0.25">
      <c r="A9771" s="434">
        <v>258101770</v>
      </c>
      <c r="B9771" s="434">
        <v>2666</v>
      </c>
      <c r="C9771" s="434" t="s">
        <v>61</v>
      </c>
      <c r="D9771" s="434" t="s">
        <v>13</v>
      </c>
      <c r="I9771" s="434">
        <v>14</v>
      </c>
      <c r="J9771" s="434">
        <v>0</v>
      </c>
      <c r="K9771" s="434">
        <v>1970</v>
      </c>
    </row>
    <row r="9772" spans="1:11" hidden="1" x14ac:dyDescent="0.25">
      <c r="A9772" s="434">
        <v>258102000</v>
      </c>
      <c r="B9772" s="434">
        <v>629</v>
      </c>
      <c r="C9772" s="434" t="s">
        <v>28</v>
      </c>
      <c r="D9772" s="434" t="s">
        <v>29</v>
      </c>
      <c r="F9772" s="434">
        <v>11900</v>
      </c>
      <c r="G9772" s="434">
        <v>63263</v>
      </c>
      <c r="H9772" s="434">
        <v>36321</v>
      </c>
      <c r="I9772" s="434">
        <v>199.874</v>
      </c>
      <c r="K9772" s="434">
        <v>2016</v>
      </c>
    </row>
    <row r="9773" spans="1:11" x14ac:dyDescent="0.25">
      <c r="A9773" s="434">
        <v>258102030</v>
      </c>
      <c r="B9773" s="434">
        <v>14574</v>
      </c>
      <c r="C9773" s="434" t="s">
        <v>59</v>
      </c>
      <c r="D9773" s="434" t="s">
        <v>13</v>
      </c>
      <c r="I9773" s="434">
        <v>6</v>
      </c>
      <c r="J9773" s="434">
        <v>0</v>
      </c>
      <c r="K9773" s="434">
        <v>1970</v>
      </c>
    </row>
    <row r="9774" spans="1:11" hidden="1" x14ac:dyDescent="0.25">
      <c r="A9774" s="434">
        <v>258102050</v>
      </c>
      <c r="B9774" s="434">
        <v>82925</v>
      </c>
      <c r="C9774" s="434" t="s">
        <v>61</v>
      </c>
      <c r="D9774" s="434" t="s">
        <v>13</v>
      </c>
      <c r="I9774" s="434">
        <v>11</v>
      </c>
      <c r="J9774" s="434">
        <v>0</v>
      </c>
      <c r="K9774" s="434">
        <v>1970</v>
      </c>
    </row>
    <row r="9775" spans="1:11" hidden="1" x14ac:dyDescent="0.25">
      <c r="A9775" s="434">
        <v>258102430</v>
      </c>
      <c r="B9775" s="434">
        <v>21836</v>
      </c>
      <c r="C9775" s="434" t="s">
        <v>61</v>
      </c>
      <c r="D9775" s="434" t="s">
        <v>13</v>
      </c>
      <c r="I9775" s="434">
        <v>10</v>
      </c>
      <c r="J9775" s="434">
        <v>0</v>
      </c>
      <c r="K9775" s="434">
        <v>1970</v>
      </c>
    </row>
    <row r="9776" spans="1:11" hidden="1" x14ac:dyDescent="0.25">
      <c r="A9776" s="434">
        <v>258102500</v>
      </c>
      <c r="B9776" s="434">
        <v>967954</v>
      </c>
      <c r="C9776" s="434" t="s">
        <v>54</v>
      </c>
      <c r="D9776" s="434" t="s">
        <v>13</v>
      </c>
      <c r="I9776" s="434">
        <v>13</v>
      </c>
      <c r="J9776" s="434">
        <v>0</v>
      </c>
      <c r="K9776" s="434">
        <v>1970</v>
      </c>
    </row>
    <row r="9777" spans="1:11" hidden="1" x14ac:dyDescent="0.25">
      <c r="A9777" s="434">
        <v>258102620</v>
      </c>
      <c r="B9777" s="434">
        <v>8816</v>
      </c>
      <c r="C9777" s="434" t="s">
        <v>61</v>
      </c>
      <c r="D9777" s="434" t="s">
        <v>13</v>
      </c>
      <c r="I9777" s="434">
        <v>7</v>
      </c>
    </row>
    <row r="9778" spans="1:11" hidden="1" x14ac:dyDescent="0.25">
      <c r="A9778" s="434">
        <v>258102820</v>
      </c>
      <c r="B9778" s="434">
        <v>8761</v>
      </c>
      <c r="C9778" s="434" t="s">
        <v>61</v>
      </c>
      <c r="D9778" s="434" t="s">
        <v>13</v>
      </c>
      <c r="I9778" s="434">
        <v>12</v>
      </c>
      <c r="J9778" s="434">
        <v>0</v>
      </c>
      <c r="K9778" s="434">
        <v>1970</v>
      </c>
    </row>
    <row r="9779" spans="1:11" hidden="1" x14ac:dyDescent="0.25">
      <c r="A9779" s="434">
        <v>258103440</v>
      </c>
      <c r="B9779" s="434">
        <v>17069</v>
      </c>
      <c r="C9779" s="434" t="s">
        <v>61</v>
      </c>
      <c r="D9779" s="434" t="s">
        <v>13</v>
      </c>
      <c r="I9779" s="434">
        <v>13</v>
      </c>
      <c r="J9779" s="434">
        <v>0</v>
      </c>
      <c r="K9779" s="434">
        <v>1970</v>
      </c>
    </row>
    <row r="9780" spans="1:11" hidden="1" x14ac:dyDescent="0.25">
      <c r="A9780" s="434">
        <v>258103670</v>
      </c>
      <c r="B9780" s="434">
        <v>1645</v>
      </c>
      <c r="C9780" s="434" t="s">
        <v>61</v>
      </c>
      <c r="D9780" s="434" t="s">
        <v>13</v>
      </c>
      <c r="I9780" s="434">
        <v>13</v>
      </c>
      <c r="J9780" s="434">
        <v>0</v>
      </c>
      <c r="K9780" s="434">
        <v>1970</v>
      </c>
    </row>
    <row r="9781" spans="1:11" hidden="1" x14ac:dyDescent="0.25">
      <c r="A9781" s="434">
        <v>258103840</v>
      </c>
      <c r="B9781" s="434">
        <v>8783</v>
      </c>
      <c r="C9781" s="434" t="s">
        <v>61</v>
      </c>
      <c r="D9781" s="434" t="s">
        <v>13</v>
      </c>
      <c r="I9781" s="434">
        <v>12</v>
      </c>
      <c r="J9781" s="434">
        <v>0</v>
      </c>
      <c r="K9781" s="434">
        <v>1970</v>
      </c>
    </row>
    <row r="9782" spans="1:11" hidden="1" x14ac:dyDescent="0.25">
      <c r="A9782" s="434">
        <v>258103980</v>
      </c>
      <c r="B9782" s="434">
        <v>143301</v>
      </c>
      <c r="C9782" s="434" t="s">
        <v>61</v>
      </c>
      <c r="D9782" s="434" t="s">
        <v>13</v>
      </c>
      <c r="I9782" s="434">
        <v>13</v>
      </c>
      <c r="J9782" s="434">
        <v>0</v>
      </c>
      <c r="K9782" s="434">
        <v>1970</v>
      </c>
    </row>
    <row r="9783" spans="1:11" hidden="1" x14ac:dyDescent="0.25">
      <c r="A9783" s="434">
        <v>258104000</v>
      </c>
      <c r="B9783" s="434">
        <v>3316019</v>
      </c>
      <c r="C9783" s="434" t="s">
        <v>48</v>
      </c>
      <c r="D9783" s="434" t="s">
        <v>17</v>
      </c>
      <c r="E9783" s="434">
        <v>11</v>
      </c>
      <c r="F9783" s="434">
        <v>440</v>
      </c>
      <c r="G9783" s="434">
        <v>507</v>
      </c>
      <c r="H9783" s="434">
        <v>407</v>
      </c>
      <c r="I9783" s="434">
        <v>43.75</v>
      </c>
      <c r="J9783" s="434">
        <v>0</v>
      </c>
      <c r="K9783" s="434">
        <v>1969</v>
      </c>
    </row>
    <row r="9784" spans="1:11" hidden="1" x14ac:dyDescent="0.25">
      <c r="A9784" s="434">
        <v>258104020</v>
      </c>
      <c r="B9784" s="434">
        <v>27381</v>
      </c>
      <c r="C9784" s="434" t="s">
        <v>61</v>
      </c>
      <c r="D9784" s="434" t="s">
        <v>13</v>
      </c>
      <c r="I9784" s="434">
        <v>15</v>
      </c>
      <c r="J9784" s="434">
        <v>0</v>
      </c>
      <c r="K9784" s="434">
        <v>1970</v>
      </c>
    </row>
    <row r="9785" spans="1:11" hidden="1" x14ac:dyDescent="0.25">
      <c r="A9785" s="434">
        <v>258104060</v>
      </c>
      <c r="B9785" s="434">
        <v>157030</v>
      </c>
      <c r="C9785" s="434" t="s">
        <v>61</v>
      </c>
      <c r="D9785" s="434" t="s">
        <v>13</v>
      </c>
      <c r="I9785" s="434">
        <v>12</v>
      </c>
    </row>
    <row r="9786" spans="1:11" hidden="1" x14ac:dyDescent="0.25">
      <c r="A9786" s="434">
        <v>258104480</v>
      </c>
      <c r="B9786" s="434">
        <v>33069</v>
      </c>
      <c r="C9786" s="434" t="s">
        <v>61</v>
      </c>
      <c r="D9786" s="434" t="s">
        <v>13</v>
      </c>
      <c r="I9786" s="434">
        <v>12</v>
      </c>
      <c r="J9786" s="434">
        <v>0</v>
      </c>
      <c r="K9786" s="434">
        <v>1970</v>
      </c>
    </row>
    <row r="9787" spans="1:11" hidden="1" x14ac:dyDescent="0.25">
      <c r="A9787" s="434">
        <v>258104590</v>
      </c>
      <c r="B9787" s="434">
        <v>320900</v>
      </c>
      <c r="C9787" s="434" t="s">
        <v>61</v>
      </c>
      <c r="D9787" s="434" t="s">
        <v>13</v>
      </c>
      <c r="I9787" s="434">
        <v>11</v>
      </c>
    </row>
    <row r="9788" spans="1:11" hidden="1" x14ac:dyDescent="0.25">
      <c r="A9788" s="434">
        <v>258104630</v>
      </c>
      <c r="B9788" s="434">
        <v>8205</v>
      </c>
      <c r="C9788" s="434" t="s">
        <v>61</v>
      </c>
      <c r="D9788" s="434" t="s">
        <v>13</v>
      </c>
      <c r="I9788" s="434">
        <v>14</v>
      </c>
      <c r="J9788" s="434">
        <v>0</v>
      </c>
      <c r="K9788" s="434">
        <v>1970</v>
      </c>
    </row>
    <row r="9789" spans="1:11" hidden="1" x14ac:dyDescent="0.25">
      <c r="A9789" s="434">
        <v>258104690</v>
      </c>
      <c r="B9789" s="434">
        <v>43848</v>
      </c>
      <c r="C9789" s="434" t="s">
        <v>61</v>
      </c>
      <c r="D9789" s="434" t="s">
        <v>13</v>
      </c>
      <c r="I9789" s="434">
        <v>12</v>
      </c>
      <c r="J9789" s="434">
        <v>0</v>
      </c>
      <c r="K9789" s="434">
        <v>1970</v>
      </c>
    </row>
    <row r="9790" spans="1:11" hidden="1" x14ac:dyDescent="0.25">
      <c r="A9790" s="434">
        <v>258104820</v>
      </c>
      <c r="B9790" s="434">
        <v>333167</v>
      </c>
      <c r="C9790" s="434" t="s">
        <v>61</v>
      </c>
      <c r="D9790" s="434" t="s">
        <v>13</v>
      </c>
      <c r="I9790" s="434">
        <v>12</v>
      </c>
      <c r="J9790" s="434">
        <v>0</v>
      </c>
      <c r="K9790" s="434">
        <v>1970</v>
      </c>
    </row>
    <row r="9791" spans="1:11" hidden="1" x14ac:dyDescent="0.25">
      <c r="A9791" s="434">
        <v>258104860</v>
      </c>
      <c r="B9791" s="434">
        <v>26712</v>
      </c>
      <c r="C9791" s="434" t="s">
        <v>61</v>
      </c>
      <c r="D9791" s="434" t="s">
        <v>13</v>
      </c>
      <c r="I9791" s="434">
        <v>8</v>
      </c>
      <c r="J9791" s="434">
        <v>0</v>
      </c>
      <c r="K9791" s="434">
        <v>1970</v>
      </c>
    </row>
    <row r="9792" spans="1:11" hidden="1" x14ac:dyDescent="0.25">
      <c r="A9792" s="434">
        <v>258105030</v>
      </c>
      <c r="B9792" s="434">
        <v>9875</v>
      </c>
      <c r="C9792" s="434" t="s">
        <v>61</v>
      </c>
      <c r="D9792" s="434" t="s">
        <v>13</v>
      </c>
      <c r="I9792" s="434">
        <v>7</v>
      </c>
      <c r="J9792" s="434">
        <v>0</v>
      </c>
      <c r="K9792" s="434">
        <v>1970</v>
      </c>
    </row>
    <row r="9793" spans="1:11" hidden="1" x14ac:dyDescent="0.25">
      <c r="A9793" s="434">
        <v>258105330</v>
      </c>
      <c r="B9793" s="434">
        <v>97511</v>
      </c>
      <c r="C9793" s="434" t="s">
        <v>61</v>
      </c>
      <c r="D9793" s="434" t="s">
        <v>13</v>
      </c>
      <c r="I9793" s="434">
        <v>10</v>
      </c>
      <c r="J9793" s="434">
        <v>0</v>
      </c>
      <c r="K9793" s="434">
        <v>1970</v>
      </c>
    </row>
    <row r="9794" spans="1:11" hidden="1" x14ac:dyDescent="0.25">
      <c r="A9794" s="434">
        <v>258105360</v>
      </c>
      <c r="B9794" s="434">
        <v>1006426</v>
      </c>
      <c r="C9794" s="434" t="s">
        <v>61</v>
      </c>
      <c r="D9794" s="434" t="s">
        <v>13</v>
      </c>
      <c r="I9794" s="434">
        <v>11</v>
      </c>
      <c r="J9794" s="434">
        <v>0</v>
      </c>
      <c r="K9794" s="434">
        <v>1970</v>
      </c>
    </row>
    <row r="9795" spans="1:11" hidden="1" x14ac:dyDescent="0.25">
      <c r="A9795" s="434">
        <v>258105430</v>
      </c>
      <c r="B9795" s="434">
        <v>4109</v>
      </c>
      <c r="C9795" s="434" t="s">
        <v>61</v>
      </c>
      <c r="D9795" s="434" t="s">
        <v>13</v>
      </c>
      <c r="I9795" s="434">
        <v>10</v>
      </c>
    </row>
    <row r="9796" spans="1:11" hidden="1" x14ac:dyDescent="0.25">
      <c r="A9796" s="434">
        <v>258105660</v>
      </c>
      <c r="B9796" s="434">
        <v>202962</v>
      </c>
      <c r="C9796" s="434" t="s">
        <v>61</v>
      </c>
      <c r="D9796" s="434" t="s">
        <v>13</v>
      </c>
      <c r="H9796" s="434">
        <v>15</v>
      </c>
      <c r="I9796" s="434">
        <v>14</v>
      </c>
      <c r="J9796" s="434">
        <v>0</v>
      </c>
      <c r="K9796" s="434">
        <v>1970</v>
      </c>
    </row>
    <row r="9797" spans="1:11" hidden="1" x14ac:dyDescent="0.25">
      <c r="A9797" s="434">
        <v>258105840</v>
      </c>
      <c r="B9797" s="434">
        <v>522044</v>
      </c>
      <c r="C9797" s="434" t="s">
        <v>61</v>
      </c>
      <c r="D9797" s="434" t="s">
        <v>13</v>
      </c>
      <c r="I9797" s="434">
        <v>13</v>
      </c>
      <c r="J9797" s="434">
        <v>0</v>
      </c>
      <c r="K9797" s="434">
        <v>1970</v>
      </c>
    </row>
    <row r="9798" spans="1:11" hidden="1" x14ac:dyDescent="0.25">
      <c r="A9798" s="434">
        <v>258105870</v>
      </c>
      <c r="B9798" s="434">
        <v>63376</v>
      </c>
      <c r="C9798" s="434" t="s">
        <v>61</v>
      </c>
      <c r="D9798" s="434" t="s">
        <v>13</v>
      </c>
      <c r="I9798" s="434">
        <v>10</v>
      </c>
    </row>
    <row r="9799" spans="1:11" hidden="1" x14ac:dyDescent="0.25">
      <c r="A9799" s="434">
        <v>258106030</v>
      </c>
      <c r="B9799" s="434">
        <v>65078</v>
      </c>
      <c r="C9799" s="434" t="s">
        <v>61</v>
      </c>
      <c r="D9799" s="434" t="s">
        <v>13</v>
      </c>
      <c r="I9799" s="434">
        <v>15</v>
      </c>
    </row>
    <row r="9800" spans="1:11" hidden="1" x14ac:dyDescent="0.25">
      <c r="A9800" s="434">
        <v>258106120</v>
      </c>
      <c r="B9800" s="434">
        <v>34222</v>
      </c>
      <c r="C9800" s="434" t="s">
        <v>61</v>
      </c>
      <c r="D9800" s="434" t="s">
        <v>13</v>
      </c>
      <c r="I9800" s="434">
        <v>13</v>
      </c>
    </row>
    <row r="9801" spans="1:11" hidden="1" x14ac:dyDescent="0.25">
      <c r="A9801" s="434">
        <v>258106130</v>
      </c>
      <c r="B9801" s="434">
        <v>42597</v>
      </c>
      <c r="C9801" s="434" t="s">
        <v>61</v>
      </c>
      <c r="D9801" s="434" t="s">
        <v>13</v>
      </c>
      <c r="I9801" s="434">
        <v>11</v>
      </c>
    </row>
    <row r="9802" spans="1:11" hidden="1" x14ac:dyDescent="0.25">
      <c r="A9802" s="434">
        <v>258106150</v>
      </c>
      <c r="B9802" s="434">
        <v>15518</v>
      </c>
      <c r="C9802" s="434" t="s">
        <v>61</v>
      </c>
      <c r="D9802" s="434" t="s">
        <v>13</v>
      </c>
      <c r="I9802" s="434">
        <v>11</v>
      </c>
      <c r="J9802" s="434">
        <v>0</v>
      </c>
      <c r="K9802" s="434">
        <v>1970</v>
      </c>
    </row>
    <row r="9803" spans="1:11" hidden="1" x14ac:dyDescent="0.25">
      <c r="A9803" s="434">
        <v>258106170</v>
      </c>
      <c r="B9803" s="434">
        <v>33579</v>
      </c>
      <c r="C9803" s="434" t="s">
        <v>61</v>
      </c>
      <c r="D9803" s="434" t="s">
        <v>13</v>
      </c>
      <c r="I9803" s="434">
        <v>11</v>
      </c>
      <c r="J9803" s="434">
        <v>0</v>
      </c>
      <c r="K9803" s="434">
        <v>1970</v>
      </c>
    </row>
    <row r="9804" spans="1:11" hidden="1" x14ac:dyDescent="0.25">
      <c r="A9804" s="434">
        <v>258106190</v>
      </c>
      <c r="B9804" s="434">
        <v>53616</v>
      </c>
      <c r="C9804" s="434" t="s">
        <v>61</v>
      </c>
      <c r="D9804" s="434" t="s">
        <v>13</v>
      </c>
      <c r="I9804" s="434">
        <v>11</v>
      </c>
      <c r="J9804" s="434">
        <v>0</v>
      </c>
      <c r="K9804" s="434">
        <v>1970</v>
      </c>
    </row>
    <row r="9805" spans="1:11" x14ac:dyDescent="0.25">
      <c r="A9805" s="434">
        <v>258106330</v>
      </c>
      <c r="B9805" s="434">
        <v>3084</v>
      </c>
      <c r="C9805" s="434" t="s">
        <v>59</v>
      </c>
      <c r="D9805" s="434" t="s">
        <v>13</v>
      </c>
      <c r="I9805" s="434">
        <v>12</v>
      </c>
      <c r="J9805" s="434">
        <v>0</v>
      </c>
      <c r="K9805" s="434">
        <v>1970</v>
      </c>
    </row>
    <row r="9806" spans="1:11" hidden="1" x14ac:dyDescent="0.25">
      <c r="A9806" s="434">
        <v>258106460</v>
      </c>
      <c r="B9806" s="434">
        <v>20082</v>
      </c>
      <c r="C9806" s="434" t="s">
        <v>61</v>
      </c>
      <c r="D9806" s="434" t="s">
        <v>13</v>
      </c>
      <c r="I9806" s="434">
        <v>10</v>
      </c>
      <c r="J9806" s="434">
        <v>0</v>
      </c>
      <c r="K9806" s="434">
        <v>1970</v>
      </c>
    </row>
    <row r="9807" spans="1:11" hidden="1" x14ac:dyDescent="0.25">
      <c r="A9807" s="434">
        <v>258106500</v>
      </c>
      <c r="B9807" s="434">
        <v>59941</v>
      </c>
      <c r="C9807" s="434" t="s">
        <v>56</v>
      </c>
      <c r="D9807" s="434" t="s">
        <v>13</v>
      </c>
      <c r="I9807" s="434">
        <v>11</v>
      </c>
      <c r="J9807" s="434">
        <v>0</v>
      </c>
      <c r="K9807" s="434">
        <v>1970</v>
      </c>
    </row>
    <row r="9808" spans="1:11" hidden="1" x14ac:dyDescent="0.25">
      <c r="A9808" s="434">
        <v>258106660</v>
      </c>
      <c r="B9808" s="434">
        <v>113634</v>
      </c>
      <c r="C9808" s="434" t="s">
        <v>61</v>
      </c>
      <c r="D9808" s="434" t="s">
        <v>13</v>
      </c>
      <c r="I9808" s="434">
        <v>10</v>
      </c>
      <c r="J9808" s="434">
        <v>0</v>
      </c>
      <c r="K9808" s="434">
        <v>1970</v>
      </c>
    </row>
    <row r="9809" spans="1:11" hidden="1" x14ac:dyDescent="0.25">
      <c r="A9809" s="434">
        <v>258106720</v>
      </c>
      <c r="B9809" s="434">
        <v>573663</v>
      </c>
      <c r="C9809" s="434" t="s">
        <v>61</v>
      </c>
      <c r="D9809" s="434" t="s">
        <v>13</v>
      </c>
      <c r="I9809" s="434">
        <v>9</v>
      </c>
      <c r="J9809" s="434">
        <v>0</v>
      </c>
      <c r="K9809" s="434">
        <v>1970</v>
      </c>
    </row>
    <row r="9810" spans="1:11" hidden="1" x14ac:dyDescent="0.25">
      <c r="A9810" s="434">
        <v>258106750</v>
      </c>
      <c r="B9810" s="434">
        <v>81250</v>
      </c>
      <c r="C9810" s="434" t="s">
        <v>61</v>
      </c>
      <c r="D9810" s="434" t="s">
        <v>13</v>
      </c>
      <c r="I9810" s="434">
        <v>13</v>
      </c>
    </row>
    <row r="9811" spans="1:11" hidden="1" x14ac:dyDescent="0.25">
      <c r="A9811" s="434">
        <v>258106870</v>
      </c>
      <c r="B9811" s="434">
        <v>598</v>
      </c>
      <c r="C9811" s="434" t="s">
        <v>61</v>
      </c>
      <c r="D9811" s="434" t="s">
        <v>13</v>
      </c>
      <c r="I9811" s="434">
        <v>14</v>
      </c>
    </row>
    <row r="9812" spans="1:11" x14ac:dyDescent="0.25">
      <c r="A9812" s="434">
        <v>258106950</v>
      </c>
      <c r="B9812" s="434">
        <v>25641</v>
      </c>
      <c r="C9812" s="434" t="s">
        <v>59</v>
      </c>
      <c r="D9812" s="434" t="s">
        <v>13</v>
      </c>
      <c r="I9812" s="434">
        <v>9</v>
      </c>
      <c r="J9812" s="434">
        <v>0</v>
      </c>
      <c r="K9812" s="434">
        <v>1970</v>
      </c>
    </row>
    <row r="9813" spans="1:11" hidden="1" x14ac:dyDescent="0.25">
      <c r="A9813" s="434">
        <v>258106980</v>
      </c>
      <c r="B9813" s="434">
        <v>71301</v>
      </c>
      <c r="C9813" s="434" t="s">
        <v>61</v>
      </c>
      <c r="D9813" s="434" t="s">
        <v>13</v>
      </c>
      <c r="I9813" s="434">
        <v>14</v>
      </c>
    </row>
    <row r="9814" spans="1:11" hidden="1" x14ac:dyDescent="0.25">
      <c r="A9814" s="434">
        <v>258107000</v>
      </c>
      <c r="B9814" s="434">
        <v>114800</v>
      </c>
      <c r="C9814" s="434" t="s">
        <v>61</v>
      </c>
      <c r="D9814" s="434" t="s">
        <v>22</v>
      </c>
      <c r="E9814" s="434">
        <v>0</v>
      </c>
      <c r="F9814" s="434">
        <v>5100</v>
      </c>
      <c r="G9814" s="434">
        <v>3100</v>
      </c>
      <c r="H9814" s="434">
        <v>5395</v>
      </c>
      <c r="I9814" s="434">
        <v>92.55</v>
      </c>
      <c r="J9814" s="434">
        <v>0</v>
      </c>
      <c r="K9814" s="434">
        <v>2015</v>
      </c>
    </row>
    <row r="9815" spans="1:11" hidden="1" x14ac:dyDescent="0.25">
      <c r="A9815" s="434">
        <v>258107030</v>
      </c>
      <c r="B9815" s="434">
        <v>44489</v>
      </c>
      <c r="C9815" s="434" t="s">
        <v>61</v>
      </c>
      <c r="D9815" s="434" t="s">
        <v>13</v>
      </c>
      <c r="I9815" s="434">
        <v>15</v>
      </c>
      <c r="J9815" s="434">
        <v>0</v>
      </c>
      <c r="K9815" s="434">
        <v>1970</v>
      </c>
    </row>
    <row r="9816" spans="1:11" hidden="1" x14ac:dyDescent="0.25">
      <c r="A9816" s="434">
        <v>258107120</v>
      </c>
      <c r="B9816" s="434">
        <v>7980</v>
      </c>
      <c r="C9816" s="434" t="s">
        <v>61</v>
      </c>
      <c r="D9816" s="434" t="s">
        <v>13</v>
      </c>
      <c r="I9816" s="434">
        <v>14</v>
      </c>
      <c r="J9816" s="434">
        <v>0</v>
      </c>
      <c r="K9816" s="434">
        <v>1970</v>
      </c>
    </row>
    <row r="9817" spans="1:11" hidden="1" x14ac:dyDescent="0.25">
      <c r="A9817" s="434">
        <v>258107160</v>
      </c>
      <c r="B9817" s="434">
        <v>20969</v>
      </c>
      <c r="C9817" s="434" t="s">
        <v>61</v>
      </c>
      <c r="D9817" s="434" t="s">
        <v>13</v>
      </c>
      <c r="I9817" s="434">
        <v>9</v>
      </c>
      <c r="J9817" s="434">
        <v>0</v>
      </c>
      <c r="K9817" s="434">
        <v>1970</v>
      </c>
    </row>
    <row r="9818" spans="1:11" hidden="1" x14ac:dyDescent="0.25">
      <c r="A9818" s="434">
        <v>258107170</v>
      </c>
      <c r="B9818" s="434">
        <v>40804</v>
      </c>
      <c r="C9818" s="434" t="s">
        <v>61</v>
      </c>
      <c r="D9818" s="434" t="s">
        <v>13</v>
      </c>
      <c r="I9818" s="434">
        <v>15</v>
      </c>
      <c r="J9818" s="434">
        <v>0</v>
      </c>
      <c r="K9818" s="434">
        <v>1970</v>
      </c>
    </row>
    <row r="9819" spans="1:11" hidden="1" x14ac:dyDescent="0.25">
      <c r="A9819" s="434">
        <v>258107180</v>
      </c>
      <c r="B9819" s="434">
        <v>7373</v>
      </c>
      <c r="C9819" s="434" t="s">
        <v>61</v>
      </c>
      <c r="D9819" s="434" t="s">
        <v>13</v>
      </c>
      <c r="I9819" s="434">
        <v>12</v>
      </c>
      <c r="J9819" s="434">
        <v>0</v>
      </c>
      <c r="K9819" s="434">
        <v>1970</v>
      </c>
    </row>
    <row r="9820" spans="1:11" hidden="1" x14ac:dyDescent="0.25">
      <c r="A9820" s="434">
        <v>258107190</v>
      </c>
      <c r="B9820" s="434">
        <v>9177</v>
      </c>
      <c r="C9820" s="434" t="s">
        <v>61</v>
      </c>
      <c r="D9820" s="434" t="s">
        <v>13</v>
      </c>
      <c r="I9820" s="434">
        <v>11</v>
      </c>
    </row>
    <row r="9821" spans="1:11" hidden="1" x14ac:dyDescent="0.25">
      <c r="A9821" s="434">
        <v>258107280</v>
      </c>
      <c r="B9821" s="434">
        <v>34488</v>
      </c>
      <c r="C9821" s="434" t="s">
        <v>61</v>
      </c>
      <c r="D9821" s="434" t="s">
        <v>13</v>
      </c>
      <c r="I9821" s="434">
        <v>11</v>
      </c>
    </row>
    <row r="9822" spans="1:11" hidden="1" x14ac:dyDescent="0.25">
      <c r="A9822" s="434">
        <v>258107320</v>
      </c>
      <c r="B9822" s="434">
        <v>30222</v>
      </c>
      <c r="C9822" s="434" t="s">
        <v>61</v>
      </c>
      <c r="D9822" s="434" t="s">
        <v>13</v>
      </c>
      <c r="I9822" s="434">
        <v>16</v>
      </c>
      <c r="J9822" s="434">
        <v>0</v>
      </c>
      <c r="K9822" s="434">
        <v>1970</v>
      </c>
    </row>
    <row r="9823" spans="1:11" hidden="1" x14ac:dyDescent="0.25">
      <c r="A9823" s="434">
        <v>258107350</v>
      </c>
      <c r="B9823" s="434">
        <v>89225</v>
      </c>
      <c r="C9823" s="434" t="s">
        <v>61</v>
      </c>
      <c r="D9823" s="434" t="s">
        <v>13</v>
      </c>
      <c r="I9823" s="434">
        <v>14</v>
      </c>
      <c r="J9823" s="434">
        <v>0</v>
      </c>
      <c r="K9823" s="434">
        <v>1970</v>
      </c>
    </row>
    <row r="9824" spans="1:11" hidden="1" x14ac:dyDescent="0.25">
      <c r="A9824" s="434">
        <v>258107560</v>
      </c>
      <c r="B9824" s="434">
        <v>23640</v>
      </c>
      <c r="C9824" s="434" t="s">
        <v>61</v>
      </c>
      <c r="D9824" s="434" t="s">
        <v>13</v>
      </c>
      <c r="I9824" s="434">
        <v>12</v>
      </c>
      <c r="J9824" s="434">
        <v>0</v>
      </c>
      <c r="K9824" s="434">
        <v>1970</v>
      </c>
    </row>
    <row r="9825" spans="1:11" hidden="1" x14ac:dyDescent="0.25">
      <c r="A9825" s="434">
        <v>258107650</v>
      </c>
      <c r="B9825" s="434">
        <v>17051</v>
      </c>
      <c r="C9825" s="434" t="s">
        <v>61</v>
      </c>
      <c r="D9825" s="434" t="s">
        <v>13</v>
      </c>
      <c r="I9825" s="434">
        <v>13</v>
      </c>
      <c r="J9825" s="434">
        <v>0</v>
      </c>
      <c r="K9825" s="434">
        <v>1970</v>
      </c>
    </row>
    <row r="9826" spans="1:11" hidden="1" x14ac:dyDescent="0.25">
      <c r="A9826" s="434">
        <v>258107730</v>
      </c>
      <c r="B9826" s="434">
        <v>31530</v>
      </c>
      <c r="C9826" s="434" t="s">
        <v>61</v>
      </c>
      <c r="D9826" s="434" t="s">
        <v>13</v>
      </c>
      <c r="I9826" s="434">
        <v>2</v>
      </c>
      <c r="J9826" s="434">
        <v>0</v>
      </c>
      <c r="K9826" s="434">
        <v>1970</v>
      </c>
    </row>
    <row r="9827" spans="1:11" hidden="1" x14ac:dyDescent="0.25">
      <c r="A9827" s="434">
        <v>258107740</v>
      </c>
      <c r="B9827" s="434">
        <v>638301</v>
      </c>
      <c r="C9827" s="434" t="s">
        <v>61</v>
      </c>
      <c r="D9827" s="434" t="s">
        <v>13</v>
      </c>
      <c r="I9827" s="434">
        <v>11</v>
      </c>
      <c r="J9827" s="434">
        <v>0</v>
      </c>
      <c r="K9827" s="434">
        <v>1970</v>
      </c>
    </row>
    <row r="9828" spans="1:11" hidden="1" x14ac:dyDescent="0.25">
      <c r="A9828" s="434">
        <v>258108040</v>
      </c>
      <c r="B9828" s="434">
        <v>23571</v>
      </c>
      <c r="C9828" s="434" t="s">
        <v>61</v>
      </c>
      <c r="D9828" s="434" t="s">
        <v>13</v>
      </c>
      <c r="I9828" s="434">
        <v>10</v>
      </c>
      <c r="J9828" s="434">
        <v>0</v>
      </c>
      <c r="K9828" s="434">
        <v>1970</v>
      </c>
    </row>
    <row r="9829" spans="1:11" x14ac:dyDescent="0.25">
      <c r="A9829" s="434">
        <v>258108120</v>
      </c>
      <c r="B9829" s="434">
        <v>4436</v>
      </c>
      <c r="C9829" s="434" t="s">
        <v>59</v>
      </c>
      <c r="D9829" s="434" t="s">
        <v>13</v>
      </c>
      <c r="I9829" s="434">
        <v>8</v>
      </c>
    </row>
    <row r="9830" spans="1:11" hidden="1" x14ac:dyDescent="0.25">
      <c r="A9830" s="434">
        <v>258108180</v>
      </c>
      <c r="B9830" s="434">
        <v>71438</v>
      </c>
      <c r="C9830" s="434" t="s">
        <v>61</v>
      </c>
      <c r="D9830" s="434" t="s">
        <v>13</v>
      </c>
      <c r="I9830" s="434">
        <v>10</v>
      </c>
    </row>
    <row r="9831" spans="1:11" hidden="1" x14ac:dyDescent="0.25">
      <c r="A9831" s="434">
        <v>258108290</v>
      </c>
      <c r="B9831" s="434">
        <v>39941</v>
      </c>
      <c r="C9831" s="434" t="s">
        <v>61</v>
      </c>
      <c r="D9831" s="434" t="s">
        <v>13</v>
      </c>
      <c r="I9831" s="434">
        <v>11</v>
      </c>
    </row>
    <row r="9832" spans="1:11" hidden="1" x14ac:dyDescent="0.25">
      <c r="A9832" s="434">
        <v>258108450</v>
      </c>
      <c r="B9832" s="434">
        <v>1408</v>
      </c>
      <c r="C9832" s="434" t="s">
        <v>61</v>
      </c>
      <c r="D9832" s="434" t="s">
        <v>13</v>
      </c>
      <c r="I9832" s="434">
        <v>11</v>
      </c>
      <c r="J9832" s="434">
        <v>0</v>
      </c>
      <c r="K9832" s="434">
        <v>1970</v>
      </c>
    </row>
    <row r="9833" spans="1:11" hidden="1" x14ac:dyDescent="0.25">
      <c r="A9833" s="434">
        <v>258108500</v>
      </c>
      <c r="B9833" s="434">
        <v>2164091</v>
      </c>
      <c r="C9833" s="434" t="s">
        <v>39</v>
      </c>
      <c r="D9833" s="434" t="s">
        <v>13</v>
      </c>
      <c r="E9833" s="434">
        <v>34</v>
      </c>
      <c r="F9833" s="434">
        <v>1498</v>
      </c>
      <c r="G9833" s="434">
        <v>16</v>
      </c>
      <c r="H9833" s="434">
        <v>147</v>
      </c>
      <c r="I9833" s="434">
        <v>23</v>
      </c>
      <c r="J9833" s="434">
        <v>0</v>
      </c>
      <c r="K9833" s="434">
        <v>2006</v>
      </c>
    </row>
    <row r="9834" spans="1:11" hidden="1" x14ac:dyDescent="0.25">
      <c r="A9834" s="434">
        <v>258108570</v>
      </c>
      <c r="B9834" s="434">
        <v>3408</v>
      </c>
      <c r="C9834" s="434" t="s">
        <v>61</v>
      </c>
      <c r="D9834" s="434" t="s">
        <v>13</v>
      </c>
      <c r="I9834" s="434">
        <v>12</v>
      </c>
      <c r="J9834" s="434">
        <v>0</v>
      </c>
      <c r="K9834" s="434">
        <v>1970</v>
      </c>
    </row>
    <row r="9835" spans="1:11" hidden="1" x14ac:dyDescent="0.25">
      <c r="A9835" s="434">
        <v>258108650</v>
      </c>
      <c r="B9835" s="434">
        <v>44668</v>
      </c>
      <c r="C9835" s="434" t="s">
        <v>61</v>
      </c>
      <c r="D9835" s="434" t="s">
        <v>13</v>
      </c>
      <c r="I9835" s="434">
        <v>13</v>
      </c>
    </row>
    <row r="9836" spans="1:11" hidden="1" x14ac:dyDescent="0.25">
      <c r="A9836" s="434">
        <v>258108660</v>
      </c>
      <c r="B9836" s="434">
        <v>16292</v>
      </c>
      <c r="C9836" s="434" t="s">
        <v>61</v>
      </c>
      <c r="D9836" s="434" t="s">
        <v>13</v>
      </c>
      <c r="I9836" s="434">
        <v>7</v>
      </c>
      <c r="J9836" s="434">
        <v>0</v>
      </c>
      <c r="K9836" s="434">
        <v>1970</v>
      </c>
    </row>
    <row r="9837" spans="1:11" hidden="1" x14ac:dyDescent="0.25">
      <c r="A9837" s="434">
        <v>258108830</v>
      </c>
      <c r="B9837" s="434">
        <v>94794</v>
      </c>
      <c r="C9837" s="434" t="s">
        <v>61</v>
      </c>
      <c r="D9837" s="434" t="s">
        <v>13</v>
      </c>
      <c r="I9837" s="434">
        <v>16</v>
      </c>
      <c r="J9837" s="434">
        <v>0</v>
      </c>
      <c r="K9837" s="434">
        <v>1970</v>
      </c>
    </row>
    <row r="9838" spans="1:11" hidden="1" x14ac:dyDescent="0.25">
      <c r="A9838" s="434">
        <v>258108890</v>
      </c>
      <c r="B9838" s="434">
        <v>59054</v>
      </c>
      <c r="C9838" s="434" t="s">
        <v>61</v>
      </c>
      <c r="D9838" s="434" t="s">
        <v>13</v>
      </c>
      <c r="I9838" s="434">
        <v>10</v>
      </c>
    </row>
    <row r="9839" spans="1:11" hidden="1" x14ac:dyDescent="0.25">
      <c r="A9839" s="434">
        <v>258109000</v>
      </c>
      <c r="B9839" s="434">
        <v>36241</v>
      </c>
      <c r="C9839" s="434" t="s">
        <v>51</v>
      </c>
      <c r="D9839" s="434" t="s">
        <v>17</v>
      </c>
      <c r="E9839" s="434">
        <v>10</v>
      </c>
      <c r="F9839" s="434">
        <v>1103</v>
      </c>
      <c r="G9839" s="434">
        <v>650</v>
      </c>
      <c r="H9839" s="434">
        <v>497</v>
      </c>
      <c r="I9839" s="434">
        <v>40.35</v>
      </c>
      <c r="J9839" s="434">
        <v>0</v>
      </c>
      <c r="K9839" s="434">
        <v>1970</v>
      </c>
    </row>
    <row r="9840" spans="1:11" hidden="1" x14ac:dyDescent="0.25">
      <c r="A9840" s="434">
        <v>258109080</v>
      </c>
      <c r="B9840" s="434">
        <v>170316</v>
      </c>
      <c r="C9840" s="434" t="s">
        <v>61</v>
      </c>
      <c r="D9840" s="434" t="s">
        <v>13</v>
      </c>
      <c r="I9840" s="434">
        <v>13</v>
      </c>
      <c r="J9840" s="434">
        <v>0</v>
      </c>
      <c r="K9840" s="434">
        <v>1970</v>
      </c>
    </row>
    <row r="9841" spans="1:11" hidden="1" x14ac:dyDescent="0.25">
      <c r="A9841" s="434">
        <v>258109500</v>
      </c>
      <c r="B9841" s="434">
        <v>219563</v>
      </c>
      <c r="C9841" s="434" t="s">
        <v>54</v>
      </c>
      <c r="D9841" s="434" t="s">
        <v>13</v>
      </c>
      <c r="I9841" s="434">
        <v>13</v>
      </c>
    </row>
    <row r="9842" spans="1:11" hidden="1" x14ac:dyDescent="0.25">
      <c r="A9842" s="434">
        <v>258109550</v>
      </c>
      <c r="B9842" s="434">
        <v>125313</v>
      </c>
      <c r="C9842" s="434" t="s">
        <v>61</v>
      </c>
      <c r="D9842" s="434" t="s">
        <v>13</v>
      </c>
      <c r="I9842" s="434">
        <v>12</v>
      </c>
    </row>
    <row r="9843" spans="1:11" hidden="1" x14ac:dyDescent="0.25">
      <c r="A9843" s="434">
        <v>258109670</v>
      </c>
      <c r="B9843" s="434">
        <v>31920</v>
      </c>
      <c r="C9843" s="434" t="s">
        <v>61</v>
      </c>
      <c r="D9843" s="434" t="s">
        <v>13</v>
      </c>
      <c r="I9843" s="434">
        <v>14</v>
      </c>
      <c r="J9843" s="434">
        <v>0</v>
      </c>
      <c r="K9843" s="434">
        <v>1970</v>
      </c>
    </row>
    <row r="9844" spans="1:11" hidden="1" x14ac:dyDescent="0.25">
      <c r="A9844" s="434">
        <v>258109920</v>
      </c>
      <c r="B9844" s="434">
        <v>48835</v>
      </c>
      <c r="C9844" s="434" t="s">
        <v>61</v>
      </c>
      <c r="D9844" s="434" t="s">
        <v>13</v>
      </c>
      <c r="I9844" s="434">
        <v>13</v>
      </c>
    </row>
    <row r="9845" spans="1:11" hidden="1" x14ac:dyDescent="0.25">
      <c r="A9845" s="434">
        <v>258110160</v>
      </c>
      <c r="B9845" s="434">
        <v>326763</v>
      </c>
      <c r="C9845" s="434" t="s">
        <v>61</v>
      </c>
      <c r="D9845" s="434" t="s">
        <v>13</v>
      </c>
      <c r="I9845" s="434">
        <v>12</v>
      </c>
      <c r="J9845" s="434">
        <v>0</v>
      </c>
      <c r="K9845" s="434">
        <v>1970</v>
      </c>
    </row>
    <row r="9846" spans="1:11" hidden="1" x14ac:dyDescent="0.25">
      <c r="A9846" s="434">
        <v>258110380</v>
      </c>
      <c r="B9846" s="434">
        <v>1299</v>
      </c>
      <c r="C9846" s="434" t="s">
        <v>61</v>
      </c>
      <c r="D9846" s="434" t="s">
        <v>13</v>
      </c>
      <c r="I9846" s="434">
        <v>12</v>
      </c>
      <c r="J9846" s="434">
        <v>0</v>
      </c>
      <c r="K9846" s="434">
        <v>1970</v>
      </c>
    </row>
    <row r="9847" spans="1:11" hidden="1" x14ac:dyDescent="0.25">
      <c r="A9847" s="434">
        <v>258110390</v>
      </c>
      <c r="B9847" s="434">
        <v>78877</v>
      </c>
      <c r="C9847" s="434" t="s">
        <v>61</v>
      </c>
      <c r="D9847" s="434" t="s">
        <v>13</v>
      </c>
      <c r="I9847" s="434">
        <v>6</v>
      </c>
      <c r="J9847" s="434">
        <v>0</v>
      </c>
      <c r="K9847" s="434">
        <v>1970</v>
      </c>
    </row>
    <row r="9848" spans="1:11" hidden="1" x14ac:dyDescent="0.25">
      <c r="A9848" s="434">
        <v>258110540</v>
      </c>
      <c r="B9848" s="434">
        <v>10330</v>
      </c>
      <c r="C9848" s="434" t="s">
        <v>61</v>
      </c>
      <c r="D9848" s="434" t="s">
        <v>13</v>
      </c>
      <c r="I9848" s="434">
        <v>10</v>
      </c>
      <c r="J9848" s="434">
        <v>0</v>
      </c>
      <c r="K9848" s="434">
        <v>1970</v>
      </c>
    </row>
    <row r="9849" spans="1:11" hidden="1" x14ac:dyDescent="0.25">
      <c r="A9849" s="434">
        <v>258110570</v>
      </c>
      <c r="B9849" s="434">
        <v>1288503</v>
      </c>
      <c r="C9849" s="434" t="s">
        <v>61</v>
      </c>
      <c r="D9849" s="434" t="s">
        <v>13</v>
      </c>
      <c r="I9849" s="434">
        <v>11</v>
      </c>
      <c r="J9849" s="434">
        <v>0</v>
      </c>
      <c r="K9849" s="434">
        <v>1970</v>
      </c>
    </row>
    <row r="9850" spans="1:11" hidden="1" x14ac:dyDescent="0.25">
      <c r="A9850" s="434">
        <v>258110580</v>
      </c>
      <c r="B9850" s="434">
        <v>12984</v>
      </c>
      <c r="C9850" s="434" t="s">
        <v>61</v>
      </c>
      <c r="D9850" s="434" t="s">
        <v>13</v>
      </c>
      <c r="I9850" s="434">
        <v>13</v>
      </c>
      <c r="J9850" s="434">
        <v>0</v>
      </c>
      <c r="K9850" s="434">
        <v>1970</v>
      </c>
    </row>
    <row r="9851" spans="1:11" hidden="1" x14ac:dyDescent="0.25">
      <c r="A9851" s="434">
        <v>258110660</v>
      </c>
      <c r="B9851" s="434">
        <v>117647</v>
      </c>
      <c r="C9851" s="434" t="s">
        <v>61</v>
      </c>
      <c r="D9851" s="434" t="s">
        <v>13</v>
      </c>
      <c r="I9851" s="434">
        <v>15</v>
      </c>
      <c r="J9851" s="434">
        <v>0</v>
      </c>
      <c r="K9851" s="434">
        <v>1970</v>
      </c>
    </row>
    <row r="9852" spans="1:11" hidden="1" x14ac:dyDescent="0.25">
      <c r="A9852" s="434">
        <v>258110940</v>
      </c>
      <c r="B9852" s="434">
        <v>275897</v>
      </c>
      <c r="C9852" s="434" t="s">
        <v>61</v>
      </c>
      <c r="D9852" s="434" t="s">
        <v>13</v>
      </c>
      <c r="I9852" s="434">
        <v>7</v>
      </c>
      <c r="J9852" s="434">
        <v>0</v>
      </c>
      <c r="K9852" s="434">
        <v>1970</v>
      </c>
    </row>
    <row r="9853" spans="1:11" hidden="1" x14ac:dyDescent="0.25">
      <c r="A9853" s="434">
        <v>258110990</v>
      </c>
      <c r="B9853" s="434">
        <v>23231</v>
      </c>
      <c r="C9853" s="434" t="s">
        <v>61</v>
      </c>
      <c r="D9853" s="434" t="s">
        <v>13</v>
      </c>
      <c r="I9853" s="434">
        <v>11</v>
      </c>
    </row>
    <row r="9854" spans="1:11" hidden="1" x14ac:dyDescent="0.25">
      <c r="A9854" s="434">
        <v>258111260</v>
      </c>
      <c r="B9854" s="434">
        <v>55487</v>
      </c>
      <c r="C9854" s="434" t="s">
        <v>61</v>
      </c>
      <c r="D9854" s="434" t="s">
        <v>13</v>
      </c>
      <c r="I9854" s="434">
        <v>12</v>
      </c>
      <c r="J9854" s="434">
        <v>0</v>
      </c>
      <c r="K9854" s="434">
        <v>1970</v>
      </c>
    </row>
    <row r="9855" spans="1:11" hidden="1" x14ac:dyDescent="0.25">
      <c r="A9855" s="434">
        <v>258111720</v>
      </c>
      <c r="B9855" s="434">
        <v>54465</v>
      </c>
      <c r="C9855" s="434" t="s">
        <v>61</v>
      </c>
      <c r="D9855" s="434" t="s">
        <v>13</v>
      </c>
      <c r="I9855" s="434">
        <v>15</v>
      </c>
    </row>
    <row r="9856" spans="1:11" hidden="1" x14ac:dyDescent="0.25">
      <c r="A9856" s="434">
        <v>258111760</v>
      </c>
      <c r="B9856" s="434">
        <v>185956</v>
      </c>
      <c r="C9856" s="434" t="s">
        <v>61</v>
      </c>
      <c r="D9856" s="434" t="s">
        <v>13</v>
      </c>
      <c r="I9856" s="434">
        <v>13</v>
      </c>
      <c r="J9856" s="434">
        <v>0</v>
      </c>
      <c r="K9856" s="434">
        <v>1970</v>
      </c>
    </row>
    <row r="9857" spans="1:11" hidden="1" x14ac:dyDescent="0.25">
      <c r="A9857" s="434">
        <v>258112090</v>
      </c>
      <c r="B9857" s="434">
        <v>100030</v>
      </c>
      <c r="C9857" s="434" t="s">
        <v>61</v>
      </c>
      <c r="D9857" s="434" t="s">
        <v>13</v>
      </c>
      <c r="I9857" s="434">
        <v>14</v>
      </c>
      <c r="J9857" s="434">
        <v>0</v>
      </c>
      <c r="K9857" s="434">
        <v>1970</v>
      </c>
    </row>
    <row r="9858" spans="1:11" hidden="1" x14ac:dyDescent="0.25">
      <c r="A9858" s="434">
        <v>258112130</v>
      </c>
      <c r="B9858" s="434">
        <v>7001</v>
      </c>
      <c r="C9858" s="434" t="s">
        <v>61</v>
      </c>
      <c r="D9858" s="434" t="s">
        <v>13</v>
      </c>
      <c r="I9858" s="434">
        <v>15</v>
      </c>
    </row>
    <row r="9859" spans="1:11" hidden="1" x14ac:dyDescent="0.25">
      <c r="A9859" s="434">
        <v>258112220</v>
      </c>
      <c r="B9859" s="434">
        <v>72957</v>
      </c>
      <c r="C9859" s="434" t="s">
        <v>61</v>
      </c>
      <c r="D9859" s="434" t="s">
        <v>13</v>
      </c>
      <c r="I9859" s="434">
        <v>13</v>
      </c>
    </row>
    <row r="9860" spans="1:11" hidden="1" x14ac:dyDescent="0.25">
      <c r="A9860" s="434">
        <v>258112440</v>
      </c>
      <c r="B9860" s="434">
        <v>25192</v>
      </c>
      <c r="C9860" s="434" t="s">
        <v>61</v>
      </c>
      <c r="D9860" s="434" t="s">
        <v>13</v>
      </c>
      <c r="I9860" s="434">
        <v>10</v>
      </c>
      <c r="J9860" s="434">
        <v>0</v>
      </c>
      <c r="K9860" s="434">
        <v>1970</v>
      </c>
    </row>
    <row r="9861" spans="1:11" hidden="1" x14ac:dyDescent="0.25">
      <c r="A9861" s="434">
        <v>258112550</v>
      </c>
      <c r="B9861" s="434">
        <v>31704</v>
      </c>
      <c r="C9861" s="434" t="s">
        <v>61</v>
      </c>
      <c r="D9861" s="434" t="s">
        <v>13</v>
      </c>
      <c r="I9861" s="434">
        <v>12</v>
      </c>
      <c r="J9861" s="434">
        <v>0</v>
      </c>
      <c r="K9861" s="434">
        <v>1970</v>
      </c>
    </row>
    <row r="9862" spans="1:11" hidden="1" x14ac:dyDescent="0.25">
      <c r="A9862" s="434">
        <v>258112620</v>
      </c>
      <c r="B9862" s="434">
        <v>795411</v>
      </c>
      <c r="C9862" s="434" t="s">
        <v>16</v>
      </c>
      <c r="D9862" s="434" t="s">
        <v>29</v>
      </c>
      <c r="E9862" s="434">
        <v>0</v>
      </c>
      <c r="F9862" s="434">
        <v>0</v>
      </c>
      <c r="G9862" s="434">
        <v>26458</v>
      </c>
      <c r="H9862" s="434">
        <v>16279</v>
      </c>
      <c r="I9862" s="434">
        <v>187.36</v>
      </c>
      <c r="J9862" s="434">
        <v>0</v>
      </c>
      <c r="K9862" s="434">
        <v>1970</v>
      </c>
    </row>
    <row r="9863" spans="1:11" hidden="1" x14ac:dyDescent="0.25">
      <c r="A9863" s="434">
        <v>258112640</v>
      </c>
      <c r="B9863" s="434">
        <v>53188</v>
      </c>
      <c r="C9863" s="434" t="s">
        <v>61</v>
      </c>
      <c r="D9863" s="434" t="s">
        <v>13</v>
      </c>
      <c r="I9863" s="434">
        <v>10</v>
      </c>
    </row>
    <row r="9864" spans="1:11" hidden="1" x14ac:dyDescent="0.25">
      <c r="A9864" s="434">
        <v>258112660</v>
      </c>
      <c r="B9864" s="434">
        <v>50073</v>
      </c>
      <c r="C9864" s="434" t="s">
        <v>61</v>
      </c>
      <c r="D9864" s="434" t="s">
        <v>13</v>
      </c>
      <c r="I9864" s="434">
        <v>17</v>
      </c>
      <c r="J9864" s="434">
        <v>0</v>
      </c>
      <c r="K9864" s="434">
        <v>1970</v>
      </c>
    </row>
    <row r="9865" spans="1:11" hidden="1" x14ac:dyDescent="0.25">
      <c r="A9865" s="434">
        <v>258112780</v>
      </c>
      <c r="B9865" s="434">
        <v>71100</v>
      </c>
      <c r="C9865" s="434" t="s">
        <v>61</v>
      </c>
      <c r="D9865" s="434" t="s">
        <v>13</v>
      </c>
      <c r="I9865" s="434">
        <v>15</v>
      </c>
      <c r="J9865" s="434">
        <v>0</v>
      </c>
      <c r="K9865" s="434">
        <v>1970</v>
      </c>
    </row>
    <row r="9866" spans="1:11" hidden="1" x14ac:dyDescent="0.25">
      <c r="A9866" s="434">
        <v>258112890</v>
      </c>
      <c r="B9866" s="434">
        <v>17026</v>
      </c>
      <c r="C9866" s="434" t="s">
        <v>61</v>
      </c>
      <c r="D9866" s="434" t="s">
        <v>13</v>
      </c>
      <c r="I9866" s="434">
        <v>12</v>
      </c>
      <c r="J9866" s="434">
        <v>0</v>
      </c>
      <c r="K9866" s="434">
        <v>1970</v>
      </c>
    </row>
    <row r="9867" spans="1:11" hidden="1" x14ac:dyDescent="0.25">
      <c r="A9867" s="434">
        <v>258113000</v>
      </c>
      <c r="B9867" s="434">
        <v>1051042</v>
      </c>
      <c r="C9867" s="434" t="s">
        <v>61</v>
      </c>
      <c r="D9867" s="434" t="s">
        <v>22</v>
      </c>
      <c r="E9867" s="434">
        <v>11</v>
      </c>
      <c r="F9867" s="434">
        <v>844</v>
      </c>
      <c r="G9867" s="434">
        <v>0</v>
      </c>
      <c r="H9867" s="434">
        <v>1516</v>
      </c>
      <c r="I9867" s="434">
        <v>84.6</v>
      </c>
      <c r="J9867" s="434">
        <v>0</v>
      </c>
      <c r="K9867" s="434">
        <v>1970</v>
      </c>
    </row>
    <row r="9868" spans="1:11" hidden="1" x14ac:dyDescent="0.25">
      <c r="A9868" s="434">
        <v>258113030</v>
      </c>
      <c r="B9868" s="434">
        <v>50393</v>
      </c>
      <c r="C9868" s="434" t="s">
        <v>61</v>
      </c>
      <c r="D9868" s="434" t="s">
        <v>13</v>
      </c>
      <c r="I9868" s="434">
        <v>16</v>
      </c>
      <c r="J9868" s="434">
        <v>0</v>
      </c>
      <c r="K9868" s="434">
        <v>1970</v>
      </c>
    </row>
    <row r="9869" spans="1:11" hidden="1" x14ac:dyDescent="0.25">
      <c r="A9869" s="434">
        <v>258113170</v>
      </c>
      <c r="B9869" s="434">
        <v>30222</v>
      </c>
      <c r="C9869" s="434" t="s">
        <v>61</v>
      </c>
      <c r="D9869" s="434" t="s">
        <v>13</v>
      </c>
      <c r="I9869" s="434">
        <v>15</v>
      </c>
      <c r="J9869" s="434">
        <v>0</v>
      </c>
      <c r="K9869" s="434">
        <v>1970</v>
      </c>
    </row>
    <row r="9870" spans="1:11" hidden="1" x14ac:dyDescent="0.25">
      <c r="A9870" s="434">
        <v>258113220</v>
      </c>
      <c r="B9870" s="434">
        <v>11363</v>
      </c>
      <c r="C9870" s="434" t="s">
        <v>61</v>
      </c>
      <c r="D9870" s="434" t="s">
        <v>13</v>
      </c>
      <c r="I9870" s="434">
        <v>14</v>
      </c>
      <c r="J9870" s="434">
        <v>0</v>
      </c>
      <c r="K9870" s="434">
        <v>1970</v>
      </c>
    </row>
    <row r="9871" spans="1:11" hidden="1" x14ac:dyDescent="0.25">
      <c r="A9871" s="434">
        <v>258113320</v>
      </c>
      <c r="B9871" s="434">
        <v>4024</v>
      </c>
      <c r="C9871" s="434" t="s">
        <v>61</v>
      </c>
      <c r="D9871" s="434" t="s">
        <v>13</v>
      </c>
      <c r="I9871" s="434">
        <v>12</v>
      </c>
      <c r="J9871" s="434">
        <v>0</v>
      </c>
      <c r="K9871" s="434">
        <v>1970</v>
      </c>
    </row>
    <row r="9872" spans="1:11" hidden="1" x14ac:dyDescent="0.25">
      <c r="A9872" s="434">
        <v>258113370</v>
      </c>
      <c r="B9872" s="434">
        <v>35408</v>
      </c>
      <c r="C9872" s="434" t="s">
        <v>61</v>
      </c>
      <c r="D9872" s="434" t="s">
        <v>13</v>
      </c>
      <c r="I9872" s="434">
        <v>12</v>
      </c>
    </row>
    <row r="9873" spans="1:11" hidden="1" x14ac:dyDescent="0.25">
      <c r="A9873" s="434">
        <v>258113390</v>
      </c>
      <c r="B9873" s="434">
        <v>21335</v>
      </c>
      <c r="C9873" s="434" t="s">
        <v>61</v>
      </c>
      <c r="D9873" s="434" t="s">
        <v>13</v>
      </c>
      <c r="I9873" s="434">
        <v>10</v>
      </c>
      <c r="J9873" s="434">
        <v>0</v>
      </c>
      <c r="K9873" s="434">
        <v>1970</v>
      </c>
    </row>
    <row r="9874" spans="1:11" hidden="1" x14ac:dyDescent="0.25">
      <c r="A9874" s="434">
        <v>258113490</v>
      </c>
      <c r="B9874" s="434">
        <v>290533</v>
      </c>
      <c r="C9874" s="434" t="s">
        <v>61</v>
      </c>
      <c r="D9874" s="434" t="s">
        <v>13</v>
      </c>
      <c r="I9874" s="434">
        <v>12</v>
      </c>
      <c r="J9874" s="434">
        <v>0</v>
      </c>
      <c r="K9874" s="434">
        <v>1970</v>
      </c>
    </row>
    <row r="9875" spans="1:11" hidden="1" x14ac:dyDescent="0.25">
      <c r="A9875" s="434">
        <v>258113520</v>
      </c>
      <c r="B9875" s="434">
        <v>25231</v>
      </c>
      <c r="C9875" s="434" t="s">
        <v>61</v>
      </c>
      <c r="D9875" s="434" t="s">
        <v>13</v>
      </c>
      <c r="I9875" s="434">
        <v>10</v>
      </c>
      <c r="J9875" s="434">
        <v>0</v>
      </c>
      <c r="K9875" s="434">
        <v>1970</v>
      </c>
    </row>
    <row r="9876" spans="1:11" hidden="1" x14ac:dyDescent="0.25">
      <c r="A9876" s="434">
        <v>258113630</v>
      </c>
      <c r="B9876" s="434">
        <v>179171</v>
      </c>
      <c r="C9876" s="434" t="s">
        <v>61</v>
      </c>
      <c r="D9876" s="434" t="s">
        <v>13</v>
      </c>
      <c r="I9876" s="434">
        <v>10</v>
      </c>
      <c r="J9876" s="434">
        <v>0</v>
      </c>
      <c r="K9876" s="434">
        <v>1970</v>
      </c>
    </row>
    <row r="9877" spans="1:11" hidden="1" x14ac:dyDescent="0.25">
      <c r="A9877" s="434">
        <v>258113790</v>
      </c>
      <c r="B9877" s="434">
        <v>2764</v>
      </c>
      <c r="C9877" s="434" t="s">
        <v>61</v>
      </c>
      <c r="D9877" s="434" t="s">
        <v>13</v>
      </c>
      <c r="I9877" s="434">
        <v>8</v>
      </c>
    </row>
    <row r="9878" spans="1:11" hidden="1" x14ac:dyDescent="0.25">
      <c r="A9878" s="434">
        <v>258113960</v>
      </c>
      <c r="B9878" s="434">
        <v>75572</v>
      </c>
      <c r="C9878" s="434" t="s">
        <v>61</v>
      </c>
      <c r="D9878" s="434" t="s">
        <v>13</v>
      </c>
      <c r="I9878" s="434">
        <v>12</v>
      </c>
      <c r="J9878" s="434">
        <v>0</v>
      </c>
      <c r="K9878" s="434">
        <v>1970</v>
      </c>
    </row>
    <row r="9879" spans="1:11" hidden="1" x14ac:dyDescent="0.25">
      <c r="A9879" s="434">
        <v>258114080</v>
      </c>
      <c r="B9879" s="434">
        <v>39781</v>
      </c>
      <c r="C9879" s="434" t="s">
        <v>61</v>
      </c>
      <c r="D9879" s="434" t="s">
        <v>13</v>
      </c>
      <c r="I9879" s="434">
        <v>15</v>
      </c>
      <c r="J9879" s="434">
        <v>0</v>
      </c>
      <c r="K9879" s="434">
        <v>1970</v>
      </c>
    </row>
    <row r="9880" spans="1:11" hidden="1" x14ac:dyDescent="0.25">
      <c r="A9880" s="434">
        <v>258114140</v>
      </c>
      <c r="B9880" s="434">
        <v>76646</v>
      </c>
      <c r="C9880" s="434" t="s">
        <v>61</v>
      </c>
      <c r="D9880" s="434" t="s">
        <v>13</v>
      </c>
      <c r="I9880" s="434">
        <v>15</v>
      </c>
    </row>
    <row r="9881" spans="1:11" hidden="1" x14ac:dyDescent="0.25">
      <c r="A9881" s="434">
        <v>258114260</v>
      </c>
      <c r="B9881" s="434">
        <v>24584</v>
      </c>
      <c r="C9881" s="434" t="s">
        <v>61</v>
      </c>
      <c r="D9881" s="434" t="s">
        <v>13</v>
      </c>
      <c r="I9881" s="434">
        <v>13</v>
      </c>
      <c r="J9881" s="434">
        <v>0</v>
      </c>
      <c r="K9881" s="434">
        <v>1970</v>
      </c>
    </row>
    <row r="9882" spans="1:11" hidden="1" x14ac:dyDescent="0.25">
      <c r="A9882" s="434">
        <v>258114420</v>
      </c>
      <c r="B9882" s="434">
        <v>208134</v>
      </c>
      <c r="C9882" s="434" t="s">
        <v>61</v>
      </c>
      <c r="D9882" s="434" t="s">
        <v>13</v>
      </c>
      <c r="I9882" s="434">
        <v>14</v>
      </c>
      <c r="J9882" s="434">
        <v>0</v>
      </c>
      <c r="K9882" s="434">
        <v>1970</v>
      </c>
    </row>
    <row r="9883" spans="1:11" hidden="1" x14ac:dyDescent="0.25">
      <c r="A9883" s="434">
        <v>258114460</v>
      </c>
      <c r="B9883" s="434">
        <v>35962</v>
      </c>
      <c r="C9883" s="434" t="s">
        <v>61</v>
      </c>
      <c r="D9883" s="434" t="s">
        <v>13</v>
      </c>
      <c r="I9883" s="434">
        <v>12</v>
      </c>
      <c r="J9883" s="434">
        <v>0</v>
      </c>
      <c r="K9883" s="434">
        <v>1970</v>
      </c>
    </row>
    <row r="9884" spans="1:11" hidden="1" x14ac:dyDescent="0.25">
      <c r="A9884" s="434">
        <v>258114570</v>
      </c>
      <c r="B9884" s="434">
        <v>404906</v>
      </c>
      <c r="C9884" s="434" t="s">
        <v>61</v>
      </c>
      <c r="D9884" s="434" t="s">
        <v>13</v>
      </c>
      <c r="I9884" s="434">
        <v>13</v>
      </c>
    </row>
    <row r="9885" spans="1:11" hidden="1" x14ac:dyDescent="0.25">
      <c r="A9885" s="434">
        <v>258114660</v>
      </c>
      <c r="B9885" s="434">
        <v>17944</v>
      </c>
      <c r="C9885" s="434" t="s">
        <v>61</v>
      </c>
      <c r="D9885" s="434" t="s">
        <v>13</v>
      </c>
      <c r="I9885" s="434">
        <v>12</v>
      </c>
      <c r="J9885" s="434">
        <v>0</v>
      </c>
      <c r="K9885" s="434">
        <v>1970</v>
      </c>
    </row>
    <row r="9886" spans="1:11" hidden="1" x14ac:dyDescent="0.25">
      <c r="A9886" s="434">
        <v>258114730</v>
      </c>
      <c r="B9886" s="434">
        <v>14495</v>
      </c>
      <c r="C9886" s="434" t="s">
        <v>61</v>
      </c>
      <c r="D9886" s="434" t="s">
        <v>13</v>
      </c>
      <c r="I9886" s="434">
        <v>12</v>
      </c>
      <c r="J9886" s="434">
        <v>0</v>
      </c>
      <c r="K9886" s="434">
        <v>1970</v>
      </c>
    </row>
    <row r="9887" spans="1:11" hidden="1" x14ac:dyDescent="0.25">
      <c r="A9887" s="434">
        <v>258114830</v>
      </c>
      <c r="B9887" s="434">
        <v>129681</v>
      </c>
      <c r="C9887" s="434" t="s">
        <v>61</v>
      </c>
      <c r="D9887" s="434" t="s">
        <v>13</v>
      </c>
      <c r="I9887" s="434">
        <v>15</v>
      </c>
    </row>
    <row r="9888" spans="1:11" hidden="1" x14ac:dyDescent="0.25">
      <c r="A9888" s="434">
        <v>258114840</v>
      </c>
      <c r="B9888" s="434">
        <v>368886</v>
      </c>
      <c r="C9888" s="434" t="s">
        <v>61</v>
      </c>
      <c r="D9888" s="434" t="s">
        <v>13</v>
      </c>
      <c r="I9888" s="434">
        <v>14</v>
      </c>
      <c r="J9888" s="434">
        <v>0</v>
      </c>
      <c r="K9888" s="434">
        <v>1970</v>
      </c>
    </row>
    <row r="9889" spans="1:11" hidden="1" x14ac:dyDescent="0.25">
      <c r="A9889" s="434">
        <v>258114970</v>
      </c>
      <c r="B9889" s="434">
        <v>31072</v>
      </c>
      <c r="C9889" s="434" t="s">
        <v>61</v>
      </c>
      <c r="D9889" s="434" t="s">
        <v>13</v>
      </c>
      <c r="I9889" s="434">
        <v>11</v>
      </c>
      <c r="J9889" s="434">
        <v>0</v>
      </c>
      <c r="K9889" s="434">
        <v>1970</v>
      </c>
    </row>
    <row r="9890" spans="1:11" hidden="1" x14ac:dyDescent="0.25">
      <c r="A9890" s="434">
        <v>258115150</v>
      </c>
      <c r="B9890" s="434">
        <v>4</v>
      </c>
      <c r="C9890" s="434" t="s">
        <v>61</v>
      </c>
      <c r="D9890" s="434" t="s">
        <v>13</v>
      </c>
      <c r="I9890" s="434">
        <v>12</v>
      </c>
      <c r="J9890" s="434">
        <v>0</v>
      </c>
      <c r="K9890" s="434">
        <v>1970</v>
      </c>
    </row>
    <row r="9891" spans="1:11" hidden="1" x14ac:dyDescent="0.25">
      <c r="A9891" s="434">
        <v>258115170</v>
      </c>
      <c r="B9891" s="434">
        <v>98405</v>
      </c>
      <c r="C9891" s="434" t="s">
        <v>61</v>
      </c>
      <c r="D9891" s="434" t="s">
        <v>13</v>
      </c>
      <c r="I9891" s="434">
        <v>9</v>
      </c>
      <c r="J9891" s="434">
        <v>0</v>
      </c>
      <c r="K9891" s="434">
        <v>1970</v>
      </c>
    </row>
    <row r="9892" spans="1:11" hidden="1" x14ac:dyDescent="0.25">
      <c r="A9892" s="434">
        <v>258115390</v>
      </c>
      <c r="B9892" s="434">
        <v>181530</v>
      </c>
      <c r="C9892" s="434" t="s">
        <v>61</v>
      </c>
      <c r="D9892" s="434" t="s">
        <v>13</v>
      </c>
      <c r="I9892" s="434">
        <v>13</v>
      </c>
      <c r="J9892" s="434">
        <v>0</v>
      </c>
      <c r="K9892" s="434">
        <v>1970</v>
      </c>
    </row>
    <row r="9893" spans="1:11" hidden="1" x14ac:dyDescent="0.25">
      <c r="A9893" s="434">
        <v>258115540</v>
      </c>
      <c r="B9893" s="434">
        <v>105</v>
      </c>
      <c r="C9893" s="434" t="s">
        <v>61</v>
      </c>
      <c r="D9893" s="434" t="s">
        <v>13</v>
      </c>
      <c r="I9893" s="434">
        <v>10</v>
      </c>
      <c r="J9893" s="434">
        <v>0</v>
      </c>
      <c r="K9893" s="434">
        <v>1970</v>
      </c>
    </row>
    <row r="9894" spans="1:11" hidden="1" x14ac:dyDescent="0.25">
      <c r="A9894" s="434">
        <v>258115760</v>
      </c>
      <c r="B9894" s="434">
        <v>341437</v>
      </c>
      <c r="C9894" s="434" t="s">
        <v>61</v>
      </c>
      <c r="D9894" s="434" t="s">
        <v>13</v>
      </c>
      <c r="I9894" s="434">
        <v>12</v>
      </c>
    </row>
    <row r="9895" spans="1:11" hidden="1" x14ac:dyDescent="0.25">
      <c r="A9895" s="434">
        <v>258115940</v>
      </c>
      <c r="B9895" s="434">
        <v>74894</v>
      </c>
      <c r="C9895" s="434" t="s">
        <v>61</v>
      </c>
      <c r="D9895" s="434" t="s">
        <v>13</v>
      </c>
      <c r="I9895" s="434">
        <v>12</v>
      </c>
      <c r="J9895" s="434">
        <v>0</v>
      </c>
      <c r="K9895" s="434">
        <v>1970</v>
      </c>
    </row>
    <row r="9896" spans="1:11" hidden="1" x14ac:dyDescent="0.25">
      <c r="A9896" s="434">
        <v>258116320</v>
      </c>
      <c r="B9896" s="434">
        <v>30254</v>
      </c>
      <c r="C9896" s="434" t="s">
        <v>61</v>
      </c>
      <c r="D9896" s="434" t="s">
        <v>13</v>
      </c>
      <c r="I9896" s="434">
        <v>12</v>
      </c>
    </row>
    <row r="9897" spans="1:11" hidden="1" x14ac:dyDescent="0.25">
      <c r="A9897" s="434">
        <v>258116490</v>
      </c>
      <c r="B9897" s="434">
        <v>26373</v>
      </c>
      <c r="C9897" s="434" t="s">
        <v>61</v>
      </c>
      <c r="D9897" s="434" t="s">
        <v>13</v>
      </c>
      <c r="I9897" s="434">
        <v>8</v>
      </c>
    </row>
    <row r="9898" spans="1:11" hidden="1" x14ac:dyDescent="0.25">
      <c r="A9898" s="434">
        <v>258116570</v>
      </c>
      <c r="B9898" s="434">
        <v>49507</v>
      </c>
      <c r="C9898" s="434" t="s">
        <v>61</v>
      </c>
      <c r="D9898" s="434" t="s">
        <v>13</v>
      </c>
      <c r="I9898" s="434">
        <v>12</v>
      </c>
      <c r="J9898" s="434">
        <v>0</v>
      </c>
      <c r="K9898" s="434">
        <v>1970</v>
      </c>
    </row>
    <row r="9899" spans="1:11" hidden="1" x14ac:dyDescent="0.25">
      <c r="A9899" s="434">
        <v>258116620</v>
      </c>
      <c r="B9899" s="434">
        <v>85532</v>
      </c>
      <c r="C9899" s="434" t="s">
        <v>61</v>
      </c>
      <c r="D9899" s="434" t="s">
        <v>13</v>
      </c>
      <c r="I9899" s="434">
        <v>12</v>
      </c>
      <c r="J9899" s="434">
        <v>0</v>
      </c>
      <c r="K9899" s="434">
        <v>1970</v>
      </c>
    </row>
    <row r="9900" spans="1:11" hidden="1" x14ac:dyDescent="0.25">
      <c r="A9900" s="434">
        <v>258116660</v>
      </c>
      <c r="B9900" s="434">
        <v>50177</v>
      </c>
      <c r="C9900" s="434" t="s">
        <v>61</v>
      </c>
      <c r="D9900" s="434" t="s">
        <v>13</v>
      </c>
      <c r="I9900" s="434">
        <v>9</v>
      </c>
    </row>
    <row r="9901" spans="1:11" hidden="1" x14ac:dyDescent="0.25">
      <c r="A9901" s="434">
        <v>258117000</v>
      </c>
      <c r="B9901" s="434">
        <v>3709970</v>
      </c>
      <c r="C9901" s="434" t="s">
        <v>48</v>
      </c>
      <c r="D9901" s="434" t="s">
        <v>22</v>
      </c>
      <c r="E9901" s="434">
        <v>20</v>
      </c>
      <c r="F9901" s="434">
        <v>8383</v>
      </c>
      <c r="G9901" s="434">
        <v>2500</v>
      </c>
      <c r="H9901" s="434">
        <v>4785</v>
      </c>
      <c r="I9901" s="434">
        <v>91.4</v>
      </c>
      <c r="J9901" s="434">
        <v>0</v>
      </c>
      <c r="K9901" s="434">
        <v>2003</v>
      </c>
    </row>
    <row r="9902" spans="1:11" hidden="1" x14ac:dyDescent="0.25">
      <c r="A9902" s="434">
        <v>258117120</v>
      </c>
      <c r="B9902" s="434">
        <v>9558</v>
      </c>
      <c r="C9902" s="434" t="s">
        <v>61</v>
      </c>
      <c r="D9902" s="434" t="s">
        <v>13</v>
      </c>
      <c r="I9902" s="434">
        <v>12</v>
      </c>
    </row>
    <row r="9903" spans="1:11" hidden="1" x14ac:dyDescent="0.25">
      <c r="A9903" s="434">
        <v>258117180</v>
      </c>
      <c r="B9903" s="434">
        <v>36229</v>
      </c>
      <c r="C9903" s="434" t="s">
        <v>61</v>
      </c>
      <c r="D9903" s="434" t="s">
        <v>13</v>
      </c>
      <c r="I9903" s="434">
        <v>12</v>
      </c>
      <c r="J9903" s="434">
        <v>0</v>
      </c>
      <c r="K9903" s="434">
        <v>1970</v>
      </c>
    </row>
    <row r="9904" spans="1:11" hidden="1" x14ac:dyDescent="0.25">
      <c r="A9904" s="434">
        <v>258117550</v>
      </c>
      <c r="B9904" s="434">
        <v>8751</v>
      </c>
      <c r="C9904" s="434" t="s">
        <v>61</v>
      </c>
      <c r="D9904" s="434" t="s">
        <v>13</v>
      </c>
      <c r="I9904" s="434">
        <v>8</v>
      </c>
    </row>
    <row r="9905" spans="1:11" hidden="1" x14ac:dyDescent="0.25">
      <c r="A9905" s="434">
        <v>258117570</v>
      </c>
      <c r="B9905" s="434">
        <v>22139</v>
      </c>
      <c r="C9905" s="434" t="s">
        <v>61</v>
      </c>
      <c r="D9905" s="434" t="s">
        <v>13</v>
      </c>
      <c r="I9905" s="434">
        <v>14</v>
      </c>
      <c r="J9905" s="434">
        <v>0</v>
      </c>
      <c r="K9905" s="434">
        <v>1970</v>
      </c>
    </row>
    <row r="9906" spans="1:11" hidden="1" x14ac:dyDescent="0.25">
      <c r="A9906" s="434">
        <v>258117680</v>
      </c>
      <c r="B9906" s="434">
        <v>42145</v>
      </c>
      <c r="C9906" s="434" t="s">
        <v>61</v>
      </c>
      <c r="D9906" s="434" t="s">
        <v>13</v>
      </c>
      <c r="I9906" s="434">
        <v>12</v>
      </c>
      <c r="J9906" s="434">
        <v>0</v>
      </c>
      <c r="K9906" s="434">
        <v>1970</v>
      </c>
    </row>
    <row r="9907" spans="1:11" hidden="1" x14ac:dyDescent="0.25">
      <c r="A9907" s="434">
        <v>258117760</v>
      </c>
      <c r="B9907" s="434">
        <v>29647</v>
      </c>
      <c r="C9907" s="434" t="s">
        <v>61</v>
      </c>
      <c r="D9907" s="434" t="s">
        <v>13</v>
      </c>
      <c r="I9907" s="434">
        <v>12</v>
      </c>
      <c r="J9907" s="434">
        <v>0</v>
      </c>
      <c r="K9907" s="434">
        <v>1970</v>
      </c>
    </row>
    <row r="9908" spans="1:11" hidden="1" x14ac:dyDescent="0.25">
      <c r="A9908" s="434">
        <v>258117770</v>
      </c>
      <c r="B9908" s="434">
        <v>3458</v>
      </c>
      <c r="C9908" s="434" t="s">
        <v>61</v>
      </c>
      <c r="D9908" s="434" t="s">
        <v>13</v>
      </c>
      <c r="I9908" s="434">
        <v>12</v>
      </c>
      <c r="J9908" s="434">
        <v>0</v>
      </c>
      <c r="K9908" s="434">
        <v>1970</v>
      </c>
    </row>
    <row r="9909" spans="1:11" hidden="1" x14ac:dyDescent="0.25">
      <c r="A9909" s="434">
        <v>258118000</v>
      </c>
      <c r="B9909" s="434">
        <v>46221</v>
      </c>
      <c r="C9909" s="434" t="s">
        <v>51</v>
      </c>
      <c r="D9909" s="434" t="s">
        <v>17</v>
      </c>
      <c r="E9909" s="434">
        <v>10.5</v>
      </c>
      <c r="F9909" s="434">
        <v>1119</v>
      </c>
      <c r="G9909" s="434">
        <v>900</v>
      </c>
      <c r="H9909" s="434">
        <v>1021</v>
      </c>
      <c r="I9909" s="434">
        <v>54.07</v>
      </c>
      <c r="J9909" s="434">
        <v>0</v>
      </c>
      <c r="K9909" s="434">
        <v>1970</v>
      </c>
    </row>
    <row r="9910" spans="1:11" hidden="1" x14ac:dyDescent="0.25">
      <c r="A9910" s="434">
        <v>258118420</v>
      </c>
      <c r="B9910" s="434">
        <v>165845</v>
      </c>
      <c r="C9910" s="434" t="s">
        <v>61</v>
      </c>
      <c r="D9910" s="434" t="s">
        <v>13</v>
      </c>
      <c r="I9910" s="434">
        <v>9</v>
      </c>
      <c r="J9910" s="434">
        <v>0</v>
      </c>
      <c r="K9910" s="434">
        <v>1970</v>
      </c>
    </row>
    <row r="9911" spans="1:11" hidden="1" x14ac:dyDescent="0.25">
      <c r="A9911" s="434">
        <v>258118770</v>
      </c>
      <c r="B9911" s="434">
        <v>56701</v>
      </c>
      <c r="C9911" s="434" t="s">
        <v>61</v>
      </c>
      <c r="D9911" s="434" t="s">
        <v>13</v>
      </c>
      <c r="I9911" s="434">
        <v>13</v>
      </c>
      <c r="J9911" s="434">
        <v>0</v>
      </c>
      <c r="K9911" s="434">
        <v>1970</v>
      </c>
    </row>
    <row r="9912" spans="1:11" hidden="1" x14ac:dyDescent="0.25">
      <c r="A9912" s="434">
        <v>258119000</v>
      </c>
      <c r="B9912" s="434">
        <v>1383650</v>
      </c>
      <c r="C9912" s="434" t="s">
        <v>31</v>
      </c>
      <c r="D9912" s="434" t="s">
        <v>17</v>
      </c>
      <c r="E9912" s="434">
        <v>11.7</v>
      </c>
      <c r="F9912" s="434">
        <v>900</v>
      </c>
      <c r="G9912" s="434">
        <v>850</v>
      </c>
      <c r="H9912" s="434">
        <v>910</v>
      </c>
      <c r="I9912" s="434">
        <v>60.58</v>
      </c>
      <c r="J9912" s="434">
        <v>0</v>
      </c>
      <c r="K9912" s="434">
        <v>1973</v>
      </c>
    </row>
    <row r="9913" spans="1:11" hidden="1" x14ac:dyDescent="0.25">
      <c r="A9913" s="434">
        <v>258119030</v>
      </c>
      <c r="B9913" s="434">
        <v>57139</v>
      </c>
      <c r="C9913" s="434" t="s">
        <v>61</v>
      </c>
      <c r="D9913" s="434" t="s">
        <v>13</v>
      </c>
      <c r="I9913" s="434">
        <v>10</v>
      </c>
      <c r="J9913" s="434">
        <v>0</v>
      </c>
      <c r="K9913" s="434">
        <v>1970</v>
      </c>
    </row>
    <row r="9914" spans="1:11" hidden="1" x14ac:dyDescent="0.25">
      <c r="A9914" s="434">
        <v>258119220</v>
      </c>
      <c r="B9914" s="434">
        <v>377462</v>
      </c>
      <c r="C9914" s="434" t="s">
        <v>61</v>
      </c>
      <c r="D9914" s="434" t="s">
        <v>13</v>
      </c>
      <c r="I9914" s="434">
        <v>16</v>
      </c>
      <c r="J9914" s="434">
        <v>0</v>
      </c>
      <c r="K9914" s="434">
        <v>1970</v>
      </c>
    </row>
    <row r="9915" spans="1:11" hidden="1" x14ac:dyDescent="0.25">
      <c r="A9915" s="434">
        <v>258119350</v>
      </c>
      <c r="B9915" s="434">
        <v>2063</v>
      </c>
      <c r="C9915" s="434" t="s">
        <v>61</v>
      </c>
      <c r="D9915" s="434" t="s">
        <v>13</v>
      </c>
      <c r="I9915" s="434">
        <v>12</v>
      </c>
    </row>
    <row r="9916" spans="1:11" hidden="1" x14ac:dyDescent="0.25">
      <c r="A9916" s="434">
        <v>258119500</v>
      </c>
      <c r="B9916" s="434">
        <v>923383</v>
      </c>
      <c r="C9916" s="434" t="s">
        <v>42</v>
      </c>
      <c r="D9916" s="434" t="s">
        <v>13</v>
      </c>
      <c r="E9916" s="434">
        <v>28</v>
      </c>
      <c r="F9916" s="434">
        <v>2090</v>
      </c>
      <c r="G9916" s="434">
        <v>25</v>
      </c>
      <c r="H9916" s="434">
        <v>181</v>
      </c>
      <c r="I9916" s="434">
        <v>29.45</v>
      </c>
      <c r="K9916" s="434">
        <v>2007</v>
      </c>
    </row>
    <row r="9917" spans="1:11" hidden="1" x14ac:dyDescent="0.25">
      <c r="A9917" s="434">
        <v>258120120</v>
      </c>
      <c r="B9917" s="434">
        <v>47104</v>
      </c>
      <c r="C9917" s="434" t="s">
        <v>61</v>
      </c>
      <c r="D9917" s="434" t="s">
        <v>13</v>
      </c>
      <c r="I9917" s="434">
        <v>12</v>
      </c>
    </row>
    <row r="9918" spans="1:11" hidden="1" x14ac:dyDescent="0.25">
      <c r="A9918" s="434">
        <v>258120230</v>
      </c>
      <c r="B9918" s="434">
        <v>12478</v>
      </c>
      <c r="C9918" s="434" t="s">
        <v>61</v>
      </c>
      <c r="D9918" s="434" t="s">
        <v>13</v>
      </c>
      <c r="I9918" s="434">
        <v>7</v>
      </c>
      <c r="J9918" s="434">
        <v>0</v>
      </c>
      <c r="K9918" s="434">
        <v>1970</v>
      </c>
    </row>
    <row r="9919" spans="1:11" hidden="1" x14ac:dyDescent="0.25">
      <c r="A9919" s="434">
        <v>258120280</v>
      </c>
      <c r="B9919" s="434">
        <v>3683</v>
      </c>
      <c r="C9919" s="434" t="s">
        <v>61</v>
      </c>
      <c r="D9919" s="434" t="s">
        <v>13</v>
      </c>
      <c r="I9919" s="434">
        <v>7</v>
      </c>
    </row>
    <row r="9920" spans="1:11" hidden="1" x14ac:dyDescent="0.25">
      <c r="A9920" s="434">
        <v>258120850</v>
      </c>
      <c r="B9920" s="434">
        <v>38514</v>
      </c>
      <c r="C9920" s="434" t="s">
        <v>61</v>
      </c>
      <c r="D9920" s="434" t="s">
        <v>13</v>
      </c>
      <c r="I9920" s="434">
        <v>11</v>
      </c>
    </row>
    <row r="9921" spans="1:11" hidden="1" x14ac:dyDescent="0.25">
      <c r="A9921" s="434">
        <v>258121270</v>
      </c>
      <c r="B9921" s="434">
        <v>169136</v>
      </c>
      <c r="C9921" s="434" t="s">
        <v>61</v>
      </c>
      <c r="D9921" s="434" t="s">
        <v>13</v>
      </c>
      <c r="I9921" s="434">
        <v>16</v>
      </c>
      <c r="J9921" s="434">
        <v>0</v>
      </c>
      <c r="K9921" s="434">
        <v>1970</v>
      </c>
    </row>
    <row r="9922" spans="1:11" hidden="1" x14ac:dyDescent="0.25">
      <c r="A9922" s="434">
        <v>258121560</v>
      </c>
      <c r="B9922" s="434">
        <v>26971</v>
      </c>
      <c r="C9922" s="434" t="s">
        <v>61</v>
      </c>
      <c r="D9922" s="434" t="s">
        <v>13</v>
      </c>
      <c r="I9922" s="434">
        <v>11</v>
      </c>
    </row>
    <row r="9923" spans="1:11" hidden="1" x14ac:dyDescent="0.25">
      <c r="A9923" s="434">
        <v>258121590</v>
      </c>
      <c r="B9923" s="434">
        <v>382037</v>
      </c>
      <c r="C9923" s="434" t="s">
        <v>61</v>
      </c>
      <c r="D9923" s="434" t="s">
        <v>13</v>
      </c>
      <c r="I9923" s="434">
        <v>14</v>
      </c>
    </row>
    <row r="9924" spans="1:11" hidden="1" x14ac:dyDescent="0.25">
      <c r="A9924" s="434">
        <v>258121620</v>
      </c>
      <c r="B9924" s="434">
        <v>30285</v>
      </c>
      <c r="C9924" s="434" t="s">
        <v>61</v>
      </c>
      <c r="D9924" s="434" t="s">
        <v>13</v>
      </c>
      <c r="I9924" s="434">
        <v>10</v>
      </c>
    </row>
    <row r="9925" spans="1:11" hidden="1" x14ac:dyDescent="0.25">
      <c r="A9925" s="434">
        <v>258121690</v>
      </c>
      <c r="B9925" s="434">
        <v>45715</v>
      </c>
      <c r="C9925" s="434" t="s">
        <v>61</v>
      </c>
      <c r="D9925" s="434" t="s">
        <v>13</v>
      </c>
      <c r="I9925" s="434">
        <v>13</v>
      </c>
    </row>
    <row r="9926" spans="1:11" hidden="1" x14ac:dyDescent="0.25">
      <c r="A9926" s="434">
        <v>258121780</v>
      </c>
      <c r="B9926" s="434">
        <v>58668</v>
      </c>
      <c r="C9926" s="434" t="s">
        <v>61</v>
      </c>
      <c r="D9926" s="434" t="s">
        <v>13</v>
      </c>
      <c r="I9926" s="434">
        <v>13</v>
      </c>
      <c r="J9926" s="434">
        <v>0</v>
      </c>
      <c r="K9926" s="434">
        <v>1970</v>
      </c>
    </row>
    <row r="9927" spans="1:11" hidden="1" x14ac:dyDescent="0.25">
      <c r="A9927" s="434">
        <v>258121950</v>
      </c>
      <c r="B9927" s="434">
        <v>22298</v>
      </c>
      <c r="C9927" s="434" t="s">
        <v>61</v>
      </c>
      <c r="D9927" s="434" t="s">
        <v>13</v>
      </c>
      <c r="I9927" s="434">
        <v>7</v>
      </c>
      <c r="J9927" s="434">
        <v>0</v>
      </c>
      <c r="K9927" s="434">
        <v>1970</v>
      </c>
    </row>
    <row r="9928" spans="1:11" hidden="1" x14ac:dyDescent="0.25">
      <c r="A9928" s="434">
        <v>258122130</v>
      </c>
      <c r="B9928" s="434">
        <v>62444</v>
      </c>
      <c r="C9928" s="434" t="s">
        <v>61</v>
      </c>
      <c r="D9928" s="434" t="s">
        <v>13</v>
      </c>
      <c r="I9928" s="434">
        <v>16</v>
      </c>
      <c r="J9928" s="434">
        <v>0</v>
      </c>
      <c r="K9928" s="434">
        <v>1970</v>
      </c>
    </row>
    <row r="9929" spans="1:11" hidden="1" x14ac:dyDescent="0.25">
      <c r="A9929" s="434">
        <v>258122170</v>
      </c>
      <c r="B9929" s="434">
        <v>401525</v>
      </c>
      <c r="C9929" s="434" t="s">
        <v>61</v>
      </c>
      <c r="D9929" s="434" t="s">
        <v>13</v>
      </c>
      <c r="I9929" s="434">
        <v>11</v>
      </c>
    </row>
    <row r="9930" spans="1:11" hidden="1" x14ac:dyDescent="0.25">
      <c r="A9930" s="434">
        <v>258122350</v>
      </c>
      <c r="B9930" s="434">
        <v>49789</v>
      </c>
      <c r="C9930" s="434" t="s">
        <v>61</v>
      </c>
      <c r="D9930" s="434" t="s">
        <v>13</v>
      </c>
      <c r="I9930" s="434">
        <v>13</v>
      </c>
      <c r="J9930" s="434">
        <v>0</v>
      </c>
      <c r="K9930" s="434">
        <v>1970</v>
      </c>
    </row>
    <row r="9931" spans="1:11" hidden="1" x14ac:dyDescent="0.25">
      <c r="A9931" s="434">
        <v>258122460</v>
      </c>
      <c r="B9931" s="434">
        <v>41291</v>
      </c>
      <c r="C9931" s="434" t="s">
        <v>61</v>
      </c>
      <c r="D9931" s="434" t="s">
        <v>13</v>
      </c>
      <c r="I9931" s="434">
        <v>9</v>
      </c>
      <c r="J9931" s="434">
        <v>0</v>
      </c>
      <c r="K9931" s="434">
        <v>1970</v>
      </c>
    </row>
    <row r="9932" spans="1:11" hidden="1" x14ac:dyDescent="0.25">
      <c r="A9932" s="434">
        <v>258122880</v>
      </c>
      <c r="B9932" s="434">
        <v>18654</v>
      </c>
      <c r="C9932" s="434" t="s">
        <v>61</v>
      </c>
      <c r="D9932" s="434" t="s">
        <v>13</v>
      </c>
      <c r="I9932" s="434">
        <v>13</v>
      </c>
      <c r="J9932" s="434">
        <v>0</v>
      </c>
      <c r="K9932" s="434">
        <v>1970</v>
      </c>
    </row>
    <row r="9933" spans="1:11" hidden="1" x14ac:dyDescent="0.25">
      <c r="A9933" s="434">
        <v>258122980</v>
      </c>
      <c r="B9933" s="434">
        <v>2148551</v>
      </c>
      <c r="C9933" s="434" t="s">
        <v>54</v>
      </c>
      <c r="D9933" s="434" t="s">
        <v>13</v>
      </c>
      <c r="E9933" s="434">
        <v>0</v>
      </c>
      <c r="F9933" s="434">
        <v>390</v>
      </c>
      <c r="G9933" s="434">
        <v>0</v>
      </c>
      <c r="H9933" s="434">
        <v>129</v>
      </c>
      <c r="I9933" s="434">
        <v>23.04</v>
      </c>
      <c r="J9933" s="434">
        <v>0</v>
      </c>
      <c r="K9933" s="434">
        <v>1980</v>
      </c>
    </row>
    <row r="9934" spans="1:11" hidden="1" x14ac:dyDescent="0.25">
      <c r="A9934" s="434">
        <v>258123240</v>
      </c>
      <c r="B9934" s="434">
        <v>2132</v>
      </c>
      <c r="C9934" s="434" t="s">
        <v>61</v>
      </c>
      <c r="D9934" s="434" t="s">
        <v>13</v>
      </c>
      <c r="I9934" s="434">
        <v>6</v>
      </c>
      <c r="J9934" s="434">
        <v>0</v>
      </c>
      <c r="K9934" s="434">
        <v>1970</v>
      </c>
    </row>
    <row r="9935" spans="1:11" hidden="1" x14ac:dyDescent="0.25">
      <c r="A9935" s="434">
        <v>258123280</v>
      </c>
      <c r="B9935" s="434">
        <v>8751</v>
      </c>
      <c r="C9935" s="434" t="s">
        <v>61</v>
      </c>
      <c r="D9935" s="434" t="s">
        <v>13</v>
      </c>
      <c r="I9935" s="434">
        <v>8</v>
      </c>
      <c r="J9935" s="434">
        <v>0</v>
      </c>
      <c r="K9935" s="434">
        <v>1970</v>
      </c>
    </row>
    <row r="9936" spans="1:11" hidden="1" x14ac:dyDescent="0.25">
      <c r="A9936" s="434">
        <v>258123630</v>
      </c>
      <c r="B9936" s="434">
        <v>53136</v>
      </c>
      <c r="C9936" s="434" t="s">
        <v>61</v>
      </c>
      <c r="D9936" s="434" t="s">
        <v>13</v>
      </c>
      <c r="I9936" s="434">
        <v>15</v>
      </c>
      <c r="J9936" s="434">
        <v>0</v>
      </c>
      <c r="K9936" s="434">
        <v>1970</v>
      </c>
    </row>
    <row r="9937" spans="1:11" hidden="1" x14ac:dyDescent="0.25">
      <c r="A9937" s="434">
        <v>258123660</v>
      </c>
      <c r="B9937" s="434">
        <v>50538</v>
      </c>
      <c r="C9937" s="434" t="s">
        <v>61</v>
      </c>
      <c r="D9937" s="434" t="s">
        <v>13</v>
      </c>
      <c r="I9937" s="434">
        <v>12</v>
      </c>
    </row>
    <row r="9938" spans="1:11" hidden="1" x14ac:dyDescent="0.25">
      <c r="A9938" s="434">
        <v>258123680</v>
      </c>
      <c r="B9938" s="434">
        <v>17407</v>
      </c>
      <c r="C9938" s="434" t="s">
        <v>61</v>
      </c>
      <c r="D9938" s="434" t="s">
        <v>13</v>
      </c>
      <c r="I9938" s="434">
        <v>14</v>
      </c>
      <c r="J9938" s="434">
        <v>0</v>
      </c>
      <c r="K9938" s="434">
        <v>1970</v>
      </c>
    </row>
    <row r="9939" spans="1:11" hidden="1" x14ac:dyDescent="0.25">
      <c r="A9939" s="434">
        <v>258123730</v>
      </c>
      <c r="B9939" s="434">
        <v>19750</v>
      </c>
      <c r="C9939" s="434" t="s">
        <v>61</v>
      </c>
      <c r="D9939" s="434" t="s">
        <v>13</v>
      </c>
      <c r="I9939" s="434">
        <v>12</v>
      </c>
      <c r="J9939" s="434">
        <v>0</v>
      </c>
      <c r="K9939" s="434">
        <v>1970</v>
      </c>
    </row>
    <row r="9940" spans="1:11" hidden="1" x14ac:dyDescent="0.25">
      <c r="A9940" s="434">
        <v>258123770</v>
      </c>
      <c r="B9940" s="434">
        <v>26941</v>
      </c>
      <c r="C9940" s="434" t="s">
        <v>61</v>
      </c>
      <c r="D9940" s="434" t="s">
        <v>13</v>
      </c>
      <c r="I9940" s="434">
        <v>14</v>
      </c>
      <c r="J9940" s="434">
        <v>0</v>
      </c>
      <c r="K9940" s="434">
        <v>1970</v>
      </c>
    </row>
    <row r="9941" spans="1:11" hidden="1" x14ac:dyDescent="0.25">
      <c r="A9941" s="434">
        <v>258124030</v>
      </c>
      <c r="B9941" s="434">
        <v>70093</v>
      </c>
      <c r="C9941" s="434" t="s">
        <v>61</v>
      </c>
      <c r="D9941" s="434" t="s">
        <v>13</v>
      </c>
      <c r="I9941" s="434">
        <v>8</v>
      </c>
      <c r="J9941" s="434">
        <v>0</v>
      </c>
      <c r="K9941" s="434">
        <v>1970</v>
      </c>
    </row>
    <row r="9942" spans="1:11" hidden="1" x14ac:dyDescent="0.25">
      <c r="A9942" s="434">
        <v>258124060</v>
      </c>
      <c r="B9942" s="434">
        <v>56314</v>
      </c>
      <c r="C9942" s="434" t="s">
        <v>61</v>
      </c>
      <c r="D9942" s="434" t="s">
        <v>13</v>
      </c>
      <c r="I9942" s="434">
        <v>12</v>
      </c>
      <c r="J9942" s="434">
        <v>0</v>
      </c>
      <c r="K9942" s="434">
        <v>1970</v>
      </c>
    </row>
    <row r="9943" spans="1:11" hidden="1" x14ac:dyDescent="0.25">
      <c r="A9943" s="434">
        <v>258124360</v>
      </c>
      <c r="B9943" s="434">
        <v>40424</v>
      </c>
      <c r="C9943" s="434" t="s">
        <v>61</v>
      </c>
      <c r="D9943" s="434" t="s">
        <v>13</v>
      </c>
      <c r="I9943" s="434">
        <v>12</v>
      </c>
      <c r="J9943" s="434">
        <v>0</v>
      </c>
      <c r="K9943" s="434">
        <v>1970</v>
      </c>
    </row>
    <row r="9944" spans="1:11" hidden="1" x14ac:dyDescent="0.25">
      <c r="A9944" s="434">
        <v>258124740</v>
      </c>
      <c r="B9944" s="434">
        <v>334898</v>
      </c>
      <c r="C9944" s="434" t="s">
        <v>61</v>
      </c>
      <c r="D9944" s="434" t="s">
        <v>13</v>
      </c>
      <c r="I9944" s="434">
        <v>11</v>
      </c>
      <c r="J9944" s="434">
        <v>0</v>
      </c>
      <c r="K9944" s="434">
        <v>1970</v>
      </c>
    </row>
    <row r="9945" spans="1:11" hidden="1" x14ac:dyDescent="0.25">
      <c r="A9945" s="434">
        <v>258124820</v>
      </c>
      <c r="B9945" s="434">
        <v>129346</v>
      </c>
      <c r="C9945" s="434" t="s">
        <v>61</v>
      </c>
      <c r="D9945" s="434" t="s">
        <v>13</v>
      </c>
      <c r="I9945" s="434">
        <v>13</v>
      </c>
      <c r="J9945" s="434">
        <v>0</v>
      </c>
      <c r="K9945" s="434">
        <v>1970</v>
      </c>
    </row>
    <row r="9946" spans="1:11" hidden="1" x14ac:dyDescent="0.25">
      <c r="A9946" s="434">
        <v>258124920</v>
      </c>
      <c r="B9946" s="434">
        <v>15212</v>
      </c>
      <c r="C9946" s="434" t="s">
        <v>61</v>
      </c>
      <c r="D9946" s="434" t="s">
        <v>13</v>
      </c>
      <c r="I9946" s="434">
        <v>16</v>
      </c>
      <c r="J9946" s="434">
        <v>0</v>
      </c>
      <c r="K9946" s="434">
        <v>1970</v>
      </c>
    </row>
    <row r="9947" spans="1:11" hidden="1" x14ac:dyDescent="0.25">
      <c r="A9947" s="434">
        <v>258125000</v>
      </c>
      <c r="B9947" s="434">
        <v>1832384</v>
      </c>
      <c r="C9947" s="434" t="s">
        <v>56</v>
      </c>
      <c r="D9947" s="434" t="s">
        <v>13</v>
      </c>
      <c r="E9947" s="434">
        <v>0</v>
      </c>
      <c r="F9947" s="434">
        <v>750</v>
      </c>
      <c r="G9947" s="434">
        <v>0</v>
      </c>
      <c r="H9947" s="434">
        <v>251</v>
      </c>
      <c r="I9947" s="434">
        <v>25.5</v>
      </c>
      <c r="J9947" s="434">
        <v>0</v>
      </c>
      <c r="K9947" s="434">
        <v>1970</v>
      </c>
    </row>
    <row r="9948" spans="1:11" hidden="1" x14ac:dyDescent="0.25">
      <c r="A9948" s="434">
        <v>258125150</v>
      </c>
      <c r="B9948" s="434">
        <v>1095</v>
      </c>
      <c r="C9948" s="434" t="s">
        <v>61</v>
      </c>
      <c r="D9948" s="434" t="s">
        <v>13</v>
      </c>
      <c r="I9948" s="434">
        <v>14</v>
      </c>
      <c r="J9948" s="434">
        <v>0</v>
      </c>
      <c r="K9948" s="434">
        <v>1970</v>
      </c>
    </row>
    <row r="9949" spans="1:11" hidden="1" x14ac:dyDescent="0.25">
      <c r="A9949" s="434">
        <v>258125220</v>
      </c>
      <c r="B9949" s="434">
        <v>34015</v>
      </c>
      <c r="C9949" s="434" t="s">
        <v>61</v>
      </c>
      <c r="D9949" s="434" t="s">
        <v>13</v>
      </c>
      <c r="I9949" s="434">
        <v>10</v>
      </c>
      <c r="J9949" s="434">
        <v>0</v>
      </c>
      <c r="K9949" s="434">
        <v>1970</v>
      </c>
    </row>
    <row r="9950" spans="1:11" hidden="1" x14ac:dyDescent="0.25">
      <c r="A9950" s="434">
        <v>258125230</v>
      </c>
      <c r="B9950" s="434">
        <v>59934</v>
      </c>
      <c r="C9950" s="434" t="s">
        <v>61</v>
      </c>
      <c r="D9950" s="434" t="s">
        <v>13</v>
      </c>
      <c r="I9950" s="434">
        <v>12</v>
      </c>
      <c r="J9950" s="434">
        <v>0</v>
      </c>
      <c r="K9950" s="434">
        <v>1970</v>
      </c>
    </row>
    <row r="9951" spans="1:11" hidden="1" x14ac:dyDescent="0.25">
      <c r="A9951" s="434">
        <v>258125350</v>
      </c>
      <c r="B9951" s="434">
        <v>53043</v>
      </c>
      <c r="C9951" s="434" t="s">
        <v>61</v>
      </c>
      <c r="D9951" s="434" t="s">
        <v>13</v>
      </c>
      <c r="I9951" s="434">
        <v>12</v>
      </c>
      <c r="J9951" s="434">
        <v>0</v>
      </c>
      <c r="K9951" s="434">
        <v>1970</v>
      </c>
    </row>
    <row r="9952" spans="1:11" hidden="1" x14ac:dyDescent="0.25">
      <c r="A9952" s="434">
        <v>258125360</v>
      </c>
      <c r="B9952" s="434">
        <v>309986</v>
      </c>
      <c r="C9952" s="434" t="s">
        <v>61</v>
      </c>
      <c r="D9952" s="434" t="s">
        <v>13</v>
      </c>
      <c r="I9952" s="434">
        <v>12</v>
      </c>
      <c r="J9952" s="434">
        <v>0</v>
      </c>
      <c r="K9952" s="434">
        <v>1970</v>
      </c>
    </row>
    <row r="9953" spans="1:11" x14ac:dyDescent="0.25">
      <c r="A9953" s="434">
        <v>258125520</v>
      </c>
      <c r="B9953" s="434">
        <v>83888</v>
      </c>
      <c r="C9953" s="434" t="s">
        <v>59</v>
      </c>
      <c r="D9953" s="434" t="s">
        <v>13</v>
      </c>
      <c r="I9953" s="434">
        <v>10</v>
      </c>
      <c r="J9953" s="434">
        <v>0</v>
      </c>
      <c r="K9953" s="434">
        <v>1970</v>
      </c>
    </row>
    <row r="9954" spans="1:11" hidden="1" x14ac:dyDescent="0.25">
      <c r="A9954" s="434">
        <v>258125770</v>
      </c>
      <c r="B9954" s="434">
        <v>53989</v>
      </c>
      <c r="C9954" s="434" t="s">
        <v>61</v>
      </c>
      <c r="D9954" s="434" t="s">
        <v>13</v>
      </c>
      <c r="I9954" s="434">
        <v>10</v>
      </c>
    </row>
    <row r="9955" spans="1:11" hidden="1" x14ac:dyDescent="0.25">
      <c r="A9955" s="434">
        <v>258125780</v>
      </c>
      <c r="B9955" s="434">
        <v>53256</v>
      </c>
      <c r="C9955" s="434" t="s">
        <v>61</v>
      </c>
      <c r="D9955" s="434" t="s">
        <v>13</v>
      </c>
      <c r="I9955" s="434">
        <v>12</v>
      </c>
      <c r="J9955" s="434">
        <v>0</v>
      </c>
      <c r="K9955" s="434">
        <v>1970</v>
      </c>
    </row>
    <row r="9956" spans="1:11" hidden="1" x14ac:dyDescent="0.25">
      <c r="A9956" s="434">
        <v>258126000</v>
      </c>
      <c r="B9956" s="434">
        <v>2129632</v>
      </c>
      <c r="C9956" s="434" t="s">
        <v>39</v>
      </c>
      <c r="D9956" s="434" t="s">
        <v>17</v>
      </c>
      <c r="E9956" s="434">
        <v>16</v>
      </c>
      <c r="F9956" s="434">
        <v>1325</v>
      </c>
      <c r="G9956" s="434">
        <v>721</v>
      </c>
      <c r="H9956" s="434">
        <v>1432</v>
      </c>
      <c r="I9956" s="434">
        <v>67.58</v>
      </c>
      <c r="J9956" s="434">
        <v>0</v>
      </c>
      <c r="K9956" s="434">
        <v>1950</v>
      </c>
    </row>
    <row r="9957" spans="1:11" hidden="1" x14ac:dyDescent="0.25">
      <c r="A9957" s="434">
        <v>258126440</v>
      </c>
      <c r="B9957" s="434">
        <v>35494</v>
      </c>
      <c r="C9957" s="434" t="s">
        <v>61</v>
      </c>
      <c r="D9957" s="434" t="s">
        <v>13</v>
      </c>
      <c r="I9957" s="434">
        <v>13</v>
      </c>
      <c r="J9957" s="434">
        <v>0</v>
      </c>
      <c r="K9957" s="434">
        <v>1970</v>
      </c>
    </row>
    <row r="9958" spans="1:11" hidden="1" x14ac:dyDescent="0.25">
      <c r="A9958" s="434">
        <v>258126640</v>
      </c>
      <c r="B9958" s="434">
        <v>25348</v>
      </c>
      <c r="C9958" s="434" t="s">
        <v>61</v>
      </c>
      <c r="D9958" s="434" t="s">
        <v>13</v>
      </c>
      <c r="I9958" s="434">
        <v>14</v>
      </c>
      <c r="J9958" s="434">
        <v>0</v>
      </c>
      <c r="K9958" s="434">
        <v>1970</v>
      </c>
    </row>
    <row r="9959" spans="1:11" hidden="1" x14ac:dyDescent="0.25">
      <c r="A9959" s="434">
        <v>258126930</v>
      </c>
      <c r="B9959" s="434">
        <v>31590</v>
      </c>
      <c r="C9959" s="434" t="s">
        <v>61</v>
      </c>
      <c r="D9959" s="434" t="s">
        <v>13</v>
      </c>
      <c r="I9959" s="434">
        <v>14</v>
      </c>
      <c r="J9959" s="434">
        <v>0</v>
      </c>
      <c r="K9959" s="434">
        <v>1970</v>
      </c>
    </row>
    <row r="9960" spans="1:11" hidden="1" x14ac:dyDescent="0.25">
      <c r="A9960" s="434">
        <v>258126970</v>
      </c>
      <c r="B9960" s="434">
        <v>42987</v>
      </c>
      <c r="C9960" s="434" t="s">
        <v>61</v>
      </c>
      <c r="D9960" s="434" t="s">
        <v>13</v>
      </c>
      <c r="I9960" s="434">
        <v>9</v>
      </c>
      <c r="J9960" s="434">
        <v>0</v>
      </c>
      <c r="K9960" s="434">
        <v>1970</v>
      </c>
    </row>
    <row r="9961" spans="1:11" hidden="1" x14ac:dyDescent="0.25">
      <c r="A9961" s="434">
        <v>258127000</v>
      </c>
      <c r="B9961" s="434">
        <v>1421303</v>
      </c>
      <c r="C9961" s="434" t="s">
        <v>39</v>
      </c>
      <c r="D9961" s="434" t="s">
        <v>13</v>
      </c>
      <c r="E9961" s="434">
        <v>25</v>
      </c>
      <c r="F9961" s="434">
        <v>998</v>
      </c>
      <c r="G9961" s="434">
        <v>14</v>
      </c>
      <c r="H9961" s="434">
        <v>207</v>
      </c>
      <c r="I9961" s="434">
        <v>26.3</v>
      </c>
      <c r="J9961" s="434">
        <v>0</v>
      </c>
      <c r="K9961" s="434">
        <v>1970</v>
      </c>
    </row>
    <row r="9962" spans="1:11" hidden="1" x14ac:dyDescent="0.25">
      <c r="A9962" s="434">
        <v>258127240</v>
      </c>
      <c r="B9962" s="434">
        <v>10508</v>
      </c>
      <c r="C9962" s="434" t="s">
        <v>61</v>
      </c>
      <c r="D9962" s="434" t="s">
        <v>13</v>
      </c>
      <c r="I9962" s="434">
        <v>10</v>
      </c>
      <c r="J9962" s="434">
        <v>0</v>
      </c>
      <c r="K9962" s="434">
        <v>1970</v>
      </c>
    </row>
    <row r="9963" spans="1:11" hidden="1" x14ac:dyDescent="0.25">
      <c r="A9963" s="434">
        <v>258127270</v>
      </c>
      <c r="B9963" s="434">
        <v>21852</v>
      </c>
      <c r="C9963" s="434" t="s">
        <v>61</v>
      </c>
      <c r="D9963" s="434" t="s">
        <v>13</v>
      </c>
      <c r="I9963" s="434">
        <v>15</v>
      </c>
      <c r="J9963" s="434">
        <v>0</v>
      </c>
      <c r="K9963" s="434">
        <v>1970</v>
      </c>
    </row>
    <row r="9964" spans="1:11" hidden="1" x14ac:dyDescent="0.25">
      <c r="A9964" s="434">
        <v>258127280</v>
      </c>
      <c r="B9964" s="434">
        <v>56866</v>
      </c>
      <c r="C9964" s="434" t="s">
        <v>61</v>
      </c>
      <c r="D9964" s="434" t="s">
        <v>13</v>
      </c>
      <c r="I9964" s="434">
        <v>12</v>
      </c>
      <c r="J9964" s="434">
        <v>0</v>
      </c>
      <c r="K9964" s="434">
        <v>1970</v>
      </c>
    </row>
    <row r="9965" spans="1:11" hidden="1" x14ac:dyDescent="0.25">
      <c r="A9965" s="434">
        <v>258127350</v>
      </c>
      <c r="B9965" s="434">
        <v>21698</v>
      </c>
      <c r="C9965" s="434" t="s">
        <v>61</v>
      </c>
      <c r="D9965" s="434" t="s">
        <v>13</v>
      </c>
      <c r="I9965" s="434">
        <v>12</v>
      </c>
      <c r="J9965" s="434">
        <v>0</v>
      </c>
      <c r="K9965" s="434">
        <v>1970</v>
      </c>
    </row>
    <row r="9966" spans="1:11" hidden="1" x14ac:dyDescent="0.25">
      <c r="A9966" s="434">
        <v>258127460</v>
      </c>
      <c r="B9966" s="434">
        <v>5034</v>
      </c>
      <c r="C9966" s="434" t="s">
        <v>61</v>
      </c>
      <c r="D9966" s="434" t="s">
        <v>13</v>
      </c>
      <c r="I9966" s="434">
        <v>6</v>
      </c>
      <c r="J9966" s="434">
        <v>0</v>
      </c>
      <c r="K9966" s="434">
        <v>1970</v>
      </c>
    </row>
    <row r="9967" spans="1:11" hidden="1" x14ac:dyDescent="0.25">
      <c r="A9967" s="434">
        <v>258127670</v>
      </c>
      <c r="B9967" s="434">
        <v>21593</v>
      </c>
      <c r="C9967" s="434" t="s">
        <v>61</v>
      </c>
      <c r="D9967" s="434" t="s">
        <v>13</v>
      </c>
      <c r="I9967" s="434">
        <v>13</v>
      </c>
      <c r="J9967" s="434">
        <v>0</v>
      </c>
      <c r="K9967" s="434">
        <v>1970</v>
      </c>
    </row>
    <row r="9968" spans="1:11" hidden="1" x14ac:dyDescent="0.25">
      <c r="A9968" s="434">
        <v>258127750</v>
      </c>
      <c r="B9968" s="434">
        <v>103554</v>
      </c>
      <c r="C9968" s="434" t="s">
        <v>61</v>
      </c>
      <c r="D9968" s="434" t="s">
        <v>13</v>
      </c>
      <c r="I9968" s="434">
        <v>11</v>
      </c>
    </row>
    <row r="9969" spans="1:11" hidden="1" x14ac:dyDescent="0.25">
      <c r="A9969" s="434">
        <v>258127840</v>
      </c>
      <c r="B9969" s="434">
        <v>76984</v>
      </c>
      <c r="C9969" s="434" t="s">
        <v>61</v>
      </c>
      <c r="D9969" s="434" t="s">
        <v>13</v>
      </c>
      <c r="I9969" s="434">
        <v>16</v>
      </c>
      <c r="J9969" s="434">
        <v>0</v>
      </c>
      <c r="K9969" s="434">
        <v>1970</v>
      </c>
    </row>
    <row r="9970" spans="1:11" hidden="1" x14ac:dyDescent="0.25">
      <c r="A9970" s="434">
        <v>258127920</v>
      </c>
      <c r="B9970" s="434">
        <v>17765</v>
      </c>
      <c r="C9970" s="434" t="s">
        <v>61</v>
      </c>
      <c r="D9970" s="434" t="s">
        <v>13</v>
      </c>
      <c r="I9970" s="434">
        <v>15</v>
      </c>
      <c r="J9970" s="434">
        <v>0</v>
      </c>
      <c r="K9970" s="434">
        <v>1970</v>
      </c>
    </row>
    <row r="9971" spans="1:11" x14ac:dyDescent="0.25">
      <c r="A9971" s="434">
        <v>258128000</v>
      </c>
      <c r="B9971" s="434">
        <v>2868462</v>
      </c>
      <c r="C9971" s="434" t="s">
        <v>59</v>
      </c>
      <c r="D9971" s="434" t="s">
        <v>13</v>
      </c>
      <c r="E9971" s="434">
        <v>0</v>
      </c>
      <c r="F9971" s="434">
        <v>0</v>
      </c>
      <c r="G9971" s="434">
        <v>0</v>
      </c>
      <c r="H9971" s="434">
        <v>318</v>
      </c>
      <c r="I9971" s="434">
        <v>27.49</v>
      </c>
      <c r="J9971" s="434">
        <v>0</v>
      </c>
      <c r="K9971" s="434">
        <v>1970</v>
      </c>
    </row>
    <row r="9972" spans="1:11" hidden="1" x14ac:dyDescent="0.25">
      <c r="A9972" s="434">
        <v>258128040</v>
      </c>
      <c r="B9972" s="434">
        <v>73898</v>
      </c>
      <c r="C9972" s="434" t="s">
        <v>61</v>
      </c>
      <c r="D9972" s="434" t="s">
        <v>13</v>
      </c>
      <c r="I9972" s="434">
        <v>10</v>
      </c>
      <c r="J9972" s="434">
        <v>0</v>
      </c>
      <c r="K9972" s="434">
        <v>1970</v>
      </c>
    </row>
    <row r="9973" spans="1:11" hidden="1" x14ac:dyDescent="0.25">
      <c r="A9973" s="434">
        <v>258128160</v>
      </c>
      <c r="B9973" s="434">
        <v>22834</v>
      </c>
      <c r="C9973" s="434" t="s">
        <v>61</v>
      </c>
      <c r="D9973" s="434" t="s">
        <v>13</v>
      </c>
      <c r="I9973" s="434">
        <v>12</v>
      </c>
      <c r="J9973" s="434">
        <v>0</v>
      </c>
      <c r="K9973" s="434">
        <v>1970</v>
      </c>
    </row>
    <row r="9974" spans="1:11" hidden="1" x14ac:dyDescent="0.25">
      <c r="A9974" s="434">
        <v>258128170</v>
      </c>
      <c r="B9974" s="434">
        <v>61338</v>
      </c>
      <c r="C9974" s="434" t="s">
        <v>61</v>
      </c>
      <c r="D9974" s="434" t="s">
        <v>13</v>
      </c>
      <c r="I9974" s="434">
        <v>10</v>
      </c>
      <c r="J9974" s="434">
        <v>0</v>
      </c>
      <c r="K9974" s="434">
        <v>1970</v>
      </c>
    </row>
    <row r="9975" spans="1:11" hidden="1" x14ac:dyDescent="0.25">
      <c r="A9975" s="434">
        <v>258128220</v>
      </c>
      <c r="B9975" s="434">
        <v>49198</v>
      </c>
      <c r="C9975" s="434" t="s">
        <v>61</v>
      </c>
      <c r="D9975" s="434" t="s">
        <v>13</v>
      </c>
      <c r="I9975" s="434">
        <v>12</v>
      </c>
      <c r="J9975" s="434">
        <v>0</v>
      </c>
      <c r="K9975" s="434">
        <v>1970</v>
      </c>
    </row>
    <row r="9976" spans="1:11" hidden="1" x14ac:dyDescent="0.25">
      <c r="A9976" s="434">
        <v>258128260</v>
      </c>
      <c r="B9976" s="434">
        <v>23543</v>
      </c>
      <c r="C9976" s="434" t="s">
        <v>61</v>
      </c>
      <c r="D9976" s="434" t="s">
        <v>13</v>
      </c>
      <c r="I9976" s="434">
        <v>7</v>
      </c>
    </row>
    <row r="9977" spans="1:11" x14ac:dyDescent="0.25">
      <c r="A9977" s="434">
        <v>258128330</v>
      </c>
      <c r="B9977" s="434">
        <v>7699</v>
      </c>
      <c r="C9977" s="434" t="s">
        <v>59</v>
      </c>
      <c r="D9977" s="434" t="s">
        <v>13</v>
      </c>
      <c r="I9977" s="434">
        <v>13</v>
      </c>
      <c r="J9977" s="434">
        <v>0</v>
      </c>
      <c r="K9977" s="434">
        <v>1970</v>
      </c>
    </row>
    <row r="9978" spans="1:11" hidden="1" x14ac:dyDescent="0.25">
      <c r="A9978" s="434">
        <v>258128350</v>
      </c>
      <c r="B9978" s="434">
        <v>12241</v>
      </c>
      <c r="C9978" s="434" t="s">
        <v>61</v>
      </c>
      <c r="D9978" s="434" t="s">
        <v>13</v>
      </c>
      <c r="I9978" s="434">
        <v>12</v>
      </c>
      <c r="J9978" s="434">
        <v>0</v>
      </c>
      <c r="K9978" s="434">
        <v>1970</v>
      </c>
    </row>
    <row r="9979" spans="1:11" hidden="1" x14ac:dyDescent="0.25">
      <c r="A9979" s="434">
        <v>258128440</v>
      </c>
      <c r="B9979" s="434">
        <v>23011</v>
      </c>
      <c r="C9979" s="434" t="s">
        <v>61</v>
      </c>
      <c r="D9979" s="434" t="s">
        <v>13</v>
      </c>
      <c r="I9979" s="434">
        <v>10</v>
      </c>
      <c r="J9979" s="434">
        <v>0</v>
      </c>
      <c r="K9979" s="434">
        <v>1970</v>
      </c>
    </row>
    <row r="9980" spans="1:11" hidden="1" x14ac:dyDescent="0.25">
      <c r="A9980" s="434">
        <v>258128480</v>
      </c>
      <c r="B9980" s="434">
        <v>294897</v>
      </c>
      <c r="C9980" s="434" t="s">
        <v>61</v>
      </c>
      <c r="D9980" s="434" t="s">
        <v>13</v>
      </c>
      <c r="I9980" s="434">
        <v>12</v>
      </c>
      <c r="J9980" s="434">
        <v>0</v>
      </c>
      <c r="K9980" s="434">
        <v>1970</v>
      </c>
    </row>
    <row r="9981" spans="1:11" hidden="1" x14ac:dyDescent="0.25">
      <c r="A9981" s="434">
        <v>258128640</v>
      </c>
      <c r="B9981" s="434">
        <v>1055940</v>
      </c>
      <c r="C9981" s="434" t="s">
        <v>61</v>
      </c>
      <c r="D9981" s="434" t="s">
        <v>13</v>
      </c>
      <c r="I9981" s="434">
        <v>14</v>
      </c>
    </row>
    <row r="9982" spans="1:11" hidden="1" x14ac:dyDescent="0.25">
      <c r="A9982" s="434">
        <v>258128670</v>
      </c>
      <c r="B9982" s="434">
        <v>31166</v>
      </c>
      <c r="C9982" s="434" t="s">
        <v>61</v>
      </c>
      <c r="D9982" s="434" t="s">
        <v>13</v>
      </c>
      <c r="I9982" s="434">
        <v>13</v>
      </c>
      <c r="J9982" s="434">
        <v>0</v>
      </c>
      <c r="K9982" s="434">
        <v>1970</v>
      </c>
    </row>
    <row r="9983" spans="1:11" hidden="1" x14ac:dyDescent="0.25">
      <c r="A9983" s="434">
        <v>258128770</v>
      </c>
      <c r="B9983" s="434">
        <v>21533</v>
      </c>
      <c r="C9983" s="434" t="s">
        <v>61</v>
      </c>
      <c r="D9983" s="434" t="s">
        <v>13</v>
      </c>
      <c r="I9983" s="434">
        <v>11</v>
      </c>
      <c r="J9983" s="434">
        <v>0</v>
      </c>
      <c r="K9983" s="434">
        <v>1970</v>
      </c>
    </row>
    <row r="9984" spans="1:11" hidden="1" x14ac:dyDescent="0.25">
      <c r="A9984" s="434">
        <v>258128880</v>
      </c>
      <c r="B9984" s="434">
        <v>397263</v>
      </c>
      <c r="C9984" s="434" t="s">
        <v>61</v>
      </c>
      <c r="D9984" s="434" t="s">
        <v>13</v>
      </c>
      <c r="I9984" s="434">
        <v>12</v>
      </c>
    </row>
    <row r="9985" spans="1:11" hidden="1" x14ac:dyDescent="0.25">
      <c r="A9985" s="434">
        <v>258128920</v>
      </c>
      <c r="B9985" s="434">
        <v>74909</v>
      </c>
      <c r="C9985" s="434" t="s">
        <v>61</v>
      </c>
      <c r="D9985" s="434" t="s">
        <v>13</v>
      </c>
      <c r="I9985" s="434">
        <v>12</v>
      </c>
      <c r="J9985" s="434">
        <v>0</v>
      </c>
      <c r="K9985" s="434">
        <v>1970</v>
      </c>
    </row>
    <row r="9986" spans="1:11" hidden="1" x14ac:dyDescent="0.25">
      <c r="A9986" s="434">
        <v>258129000</v>
      </c>
      <c r="B9986" s="434">
        <v>1508429</v>
      </c>
      <c r="C9986" s="434" t="s">
        <v>46</v>
      </c>
      <c r="D9986" s="434" t="s">
        <v>17</v>
      </c>
      <c r="E9986" s="434">
        <v>11</v>
      </c>
      <c r="F9986" s="434">
        <v>2280</v>
      </c>
      <c r="G9986" s="434">
        <v>890</v>
      </c>
      <c r="H9986" s="434">
        <v>1513</v>
      </c>
      <c r="I9986" s="434">
        <v>69.849999999999994</v>
      </c>
      <c r="J9986" s="434">
        <v>0</v>
      </c>
      <c r="K9986" s="434">
        <v>1970</v>
      </c>
    </row>
    <row r="9987" spans="1:11" hidden="1" x14ac:dyDescent="0.25">
      <c r="A9987" s="434">
        <v>258129060</v>
      </c>
      <c r="B9987" s="434">
        <v>6234</v>
      </c>
      <c r="C9987" s="434" t="s">
        <v>61</v>
      </c>
      <c r="D9987" s="434" t="s">
        <v>13</v>
      </c>
      <c r="I9987" s="434">
        <v>10</v>
      </c>
      <c r="J9987" s="434">
        <v>0</v>
      </c>
      <c r="K9987" s="434">
        <v>1970</v>
      </c>
    </row>
    <row r="9988" spans="1:11" hidden="1" x14ac:dyDescent="0.25">
      <c r="A9988" s="434">
        <v>258129580</v>
      </c>
      <c r="B9988" s="434">
        <v>47862</v>
      </c>
      <c r="C9988" s="434" t="s">
        <v>61</v>
      </c>
      <c r="D9988" s="434" t="s">
        <v>13</v>
      </c>
      <c r="I9988" s="434">
        <v>10</v>
      </c>
      <c r="J9988" s="434">
        <v>0</v>
      </c>
      <c r="K9988" s="434">
        <v>1970</v>
      </c>
    </row>
    <row r="9989" spans="1:11" hidden="1" x14ac:dyDescent="0.25">
      <c r="A9989" s="434">
        <v>258129650</v>
      </c>
      <c r="B9989" s="434">
        <v>249344</v>
      </c>
      <c r="C9989" s="434" t="s">
        <v>61</v>
      </c>
      <c r="D9989" s="434" t="s">
        <v>13</v>
      </c>
      <c r="I9989" s="434">
        <v>2</v>
      </c>
    </row>
    <row r="9990" spans="1:11" hidden="1" x14ac:dyDescent="0.25">
      <c r="A9990" s="434">
        <v>258129920</v>
      </c>
      <c r="B9990" s="434">
        <v>77425</v>
      </c>
      <c r="C9990" s="434" t="s">
        <v>61</v>
      </c>
      <c r="D9990" s="434" t="s">
        <v>13</v>
      </c>
      <c r="I9990" s="434">
        <v>12</v>
      </c>
      <c r="J9990" s="434">
        <v>0</v>
      </c>
      <c r="K9990" s="434">
        <v>1970</v>
      </c>
    </row>
    <row r="9991" spans="1:11" hidden="1" x14ac:dyDescent="0.25">
      <c r="A9991" s="434">
        <v>258130000</v>
      </c>
      <c r="B9991" s="434">
        <v>2397613</v>
      </c>
      <c r="C9991" s="434" t="s">
        <v>39</v>
      </c>
      <c r="D9991" s="434" t="s">
        <v>13</v>
      </c>
      <c r="E9991" s="434">
        <v>32</v>
      </c>
      <c r="F9991" s="434">
        <v>2160</v>
      </c>
      <c r="G9991" s="434">
        <v>30</v>
      </c>
      <c r="H9991" s="434">
        <v>224</v>
      </c>
      <c r="I9991" s="434">
        <v>27.25</v>
      </c>
      <c r="J9991" s="434">
        <v>0</v>
      </c>
      <c r="K9991" s="434">
        <v>2002</v>
      </c>
    </row>
    <row r="9992" spans="1:11" hidden="1" x14ac:dyDescent="0.25">
      <c r="A9992" s="434">
        <v>258130180</v>
      </c>
      <c r="B9992" s="434">
        <v>75916</v>
      </c>
      <c r="C9992" s="434" t="s">
        <v>61</v>
      </c>
      <c r="D9992" s="434" t="s">
        <v>13</v>
      </c>
      <c r="I9992" s="434">
        <v>12</v>
      </c>
      <c r="J9992" s="434">
        <v>0</v>
      </c>
      <c r="K9992" s="434">
        <v>1970</v>
      </c>
    </row>
    <row r="9993" spans="1:11" hidden="1" x14ac:dyDescent="0.25">
      <c r="A9993" s="434">
        <v>258130330</v>
      </c>
      <c r="B9993" s="434">
        <v>50986</v>
      </c>
      <c r="C9993" s="434" t="s">
        <v>61</v>
      </c>
      <c r="D9993" s="434" t="s">
        <v>13</v>
      </c>
      <c r="I9993" s="434">
        <v>13</v>
      </c>
      <c r="J9993" s="434">
        <v>0</v>
      </c>
      <c r="K9993" s="434">
        <v>1970</v>
      </c>
    </row>
    <row r="9994" spans="1:11" hidden="1" x14ac:dyDescent="0.25">
      <c r="A9994" s="434">
        <v>258130350</v>
      </c>
      <c r="B9994" s="434">
        <v>433442</v>
      </c>
      <c r="C9994" s="434" t="s">
        <v>61</v>
      </c>
      <c r="D9994" s="434" t="s">
        <v>13</v>
      </c>
      <c r="I9994" s="434">
        <v>14</v>
      </c>
      <c r="J9994" s="434">
        <v>0</v>
      </c>
      <c r="K9994" s="434">
        <v>1970</v>
      </c>
    </row>
    <row r="9995" spans="1:11" hidden="1" x14ac:dyDescent="0.25">
      <c r="A9995" s="434">
        <v>258130650</v>
      </c>
      <c r="B9995" s="434">
        <v>14174</v>
      </c>
      <c r="C9995" s="434" t="s">
        <v>61</v>
      </c>
      <c r="D9995" s="434" t="s">
        <v>13</v>
      </c>
      <c r="I9995" s="434">
        <v>8</v>
      </c>
      <c r="J9995" s="434">
        <v>0</v>
      </c>
      <c r="K9995" s="434">
        <v>1970</v>
      </c>
    </row>
    <row r="9996" spans="1:11" hidden="1" x14ac:dyDescent="0.25">
      <c r="A9996" s="434">
        <v>258130750</v>
      </c>
      <c r="B9996" s="434">
        <v>4508</v>
      </c>
      <c r="C9996" s="434" t="s">
        <v>61</v>
      </c>
      <c r="D9996" s="434" t="s">
        <v>13</v>
      </c>
      <c r="I9996" s="434">
        <v>13</v>
      </c>
      <c r="J9996" s="434">
        <v>0</v>
      </c>
      <c r="K9996" s="434">
        <v>1970</v>
      </c>
    </row>
    <row r="9997" spans="1:11" hidden="1" x14ac:dyDescent="0.25">
      <c r="A9997" s="434">
        <v>258130760</v>
      </c>
      <c r="B9997" s="434">
        <v>42887</v>
      </c>
      <c r="C9997" s="434" t="s">
        <v>61</v>
      </c>
      <c r="D9997" s="434" t="s">
        <v>13</v>
      </c>
      <c r="I9997" s="434">
        <v>11</v>
      </c>
      <c r="J9997" s="434">
        <v>0</v>
      </c>
      <c r="K9997" s="434">
        <v>1970</v>
      </c>
    </row>
    <row r="9998" spans="1:11" hidden="1" x14ac:dyDescent="0.25">
      <c r="A9998" s="434">
        <v>258130960</v>
      </c>
      <c r="B9998" s="434">
        <v>56618</v>
      </c>
      <c r="C9998" s="434" t="s">
        <v>61</v>
      </c>
      <c r="D9998" s="434" t="s">
        <v>13</v>
      </c>
      <c r="I9998" s="434">
        <v>7</v>
      </c>
      <c r="J9998" s="434">
        <v>0</v>
      </c>
      <c r="K9998" s="434">
        <v>1970</v>
      </c>
    </row>
    <row r="9999" spans="1:11" hidden="1" x14ac:dyDescent="0.25">
      <c r="A9999" s="434">
        <v>258130970</v>
      </c>
      <c r="B9999" s="434">
        <v>20969</v>
      </c>
      <c r="C9999" s="434" t="s">
        <v>61</v>
      </c>
      <c r="D9999" s="434" t="s">
        <v>13</v>
      </c>
      <c r="I9999" s="434">
        <v>13</v>
      </c>
      <c r="J9999" s="434">
        <v>0</v>
      </c>
      <c r="K9999" s="434">
        <v>1970</v>
      </c>
    </row>
    <row r="10000" spans="1:11" hidden="1" x14ac:dyDescent="0.25">
      <c r="A10000" s="434">
        <v>258131070</v>
      </c>
      <c r="B10000" s="434">
        <v>339941</v>
      </c>
      <c r="C10000" s="434" t="s">
        <v>61</v>
      </c>
      <c r="D10000" s="434" t="s">
        <v>13</v>
      </c>
      <c r="I10000" s="434">
        <v>13</v>
      </c>
    </row>
    <row r="10001" spans="1:11" hidden="1" x14ac:dyDescent="0.25">
      <c r="A10001" s="434">
        <v>258131080</v>
      </c>
      <c r="B10001" s="434">
        <v>17408</v>
      </c>
      <c r="C10001" s="434" t="s">
        <v>61</v>
      </c>
      <c r="D10001" s="434" t="s">
        <v>13</v>
      </c>
      <c r="I10001" s="434">
        <v>11</v>
      </c>
    </row>
    <row r="10002" spans="1:11" hidden="1" x14ac:dyDescent="0.25">
      <c r="A10002" s="434">
        <v>258131160</v>
      </c>
      <c r="B10002" s="434">
        <v>4027</v>
      </c>
      <c r="C10002" s="434" t="s">
        <v>61</v>
      </c>
      <c r="D10002" s="434" t="s">
        <v>13</v>
      </c>
      <c r="I10002" s="434">
        <v>2</v>
      </c>
      <c r="J10002" s="434">
        <v>0</v>
      </c>
      <c r="K10002" s="434">
        <v>1970</v>
      </c>
    </row>
    <row r="10003" spans="1:11" hidden="1" x14ac:dyDescent="0.25">
      <c r="A10003" s="434">
        <v>258131560</v>
      </c>
      <c r="B10003" s="434">
        <v>258614</v>
      </c>
      <c r="C10003" s="434" t="s">
        <v>61</v>
      </c>
      <c r="D10003" s="434" t="s">
        <v>13</v>
      </c>
      <c r="I10003" s="434">
        <v>12</v>
      </c>
      <c r="J10003" s="434">
        <v>0</v>
      </c>
      <c r="K10003" s="434">
        <v>1970</v>
      </c>
    </row>
    <row r="10004" spans="1:11" hidden="1" x14ac:dyDescent="0.25">
      <c r="A10004" s="434">
        <v>258131670</v>
      </c>
      <c r="B10004" s="434">
        <v>15845</v>
      </c>
      <c r="C10004" s="434" t="s">
        <v>61</v>
      </c>
      <c r="D10004" s="434" t="s">
        <v>13</v>
      </c>
      <c r="I10004" s="434">
        <v>7</v>
      </c>
      <c r="J10004" s="434">
        <v>0</v>
      </c>
      <c r="K10004" s="434">
        <v>1970</v>
      </c>
    </row>
    <row r="10005" spans="1:11" hidden="1" x14ac:dyDescent="0.25">
      <c r="A10005" s="434">
        <v>258131870</v>
      </c>
      <c r="B10005" s="434">
        <v>134788</v>
      </c>
      <c r="C10005" s="434" t="s">
        <v>61</v>
      </c>
      <c r="D10005" s="434" t="s">
        <v>13</v>
      </c>
      <c r="I10005" s="434">
        <v>11</v>
      </c>
      <c r="J10005" s="434">
        <v>0</v>
      </c>
      <c r="K10005" s="434">
        <v>1970</v>
      </c>
    </row>
    <row r="10006" spans="1:11" hidden="1" x14ac:dyDescent="0.25">
      <c r="A10006" s="434">
        <v>258131960</v>
      </c>
      <c r="B10006" s="434">
        <v>123851</v>
      </c>
      <c r="C10006" s="434" t="s">
        <v>61</v>
      </c>
      <c r="D10006" s="434" t="s">
        <v>13</v>
      </c>
      <c r="I10006" s="434">
        <v>14</v>
      </c>
      <c r="J10006" s="434">
        <v>0</v>
      </c>
      <c r="K10006" s="434">
        <v>1970</v>
      </c>
    </row>
    <row r="10007" spans="1:11" hidden="1" x14ac:dyDescent="0.25">
      <c r="A10007" s="434">
        <v>258131970</v>
      </c>
      <c r="B10007" s="434">
        <v>188376</v>
      </c>
      <c r="C10007" s="434" t="s">
        <v>61</v>
      </c>
      <c r="D10007" s="434" t="s">
        <v>13</v>
      </c>
      <c r="I10007" s="434">
        <v>17</v>
      </c>
      <c r="J10007" s="434">
        <v>0</v>
      </c>
      <c r="K10007" s="434">
        <v>1970</v>
      </c>
    </row>
    <row r="10008" spans="1:11" hidden="1" x14ac:dyDescent="0.25">
      <c r="A10008" s="434">
        <v>258132000</v>
      </c>
      <c r="B10008" s="434">
        <v>1439314</v>
      </c>
      <c r="C10008" s="434" t="s">
        <v>46</v>
      </c>
      <c r="D10008" s="434" t="s">
        <v>22</v>
      </c>
      <c r="E10008" s="434">
        <v>12</v>
      </c>
      <c r="F10008" s="434">
        <v>8036</v>
      </c>
      <c r="G10008" s="434">
        <v>5500</v>
      </c>
      <c r="H10008" s="434">
        <v>5321</v>
      </c>
      <c r="I10008" s="434">
        <v>89.2</v>
      </c>
      <c r="J10008" s="434">
        <v>0</v>
      </c>
      <c r="K10008" s="434">
        <v>2015</v>
      </c>
    </row>
    <row r="10009" spans="1:11" hidden="1" x14ac:dyDescent="0.25">
      <c r="A10009" s="434">
        <v>258132020</v>
      </c>
      <c r="B10009" s="434">
        <v>21522</v>
      </c>
      <c r="C10009" s="434" t="s">
        <v>61</v>
      </c>
      <c r="D10009" s="434" t="s">
        <v>13</v>
      </c>
      <c r="I10009" s="434">
        <v>11</v>
      </c>
      <c r="J10009" s="434">
        <v>0</v>
      </c>
      <c r="K10009" s="434">
        <v>1970</v>
      </c>
    </row>
    <row r="10010" spans="1:11" hidden="1" x14ac:dyDescent="0.25">
      <c r="A10010" s="434">
        <v>258132060</v>
      </c>
      <c r="B10010" s="434">
        <v>16559</v>
      </c>
      <c r="C10010" s="434" t="s">
        <v>61</v>
      </c>
      <c r="D10010" s="434" t="s">
        <v>13</v>
      </c>
      <c r="I10010" s="434">
        <v>8</v>
      </c>
      <c r="J10010" s="434">
        <v>0</v>
      </c>
      <c r="K10010" s="434">
        <v>1970</v>
      </c>
    </row>
    <row r="10011" spans="1:11" hidden="1" x14ac:dyDescent="0.25">
      <c r="A10011" s="434">
        <v>258132500</v>
      </c>
      <c r="B10011" s="434">
        <v>189805</v>
      </c>
      <c r="C10011" s="434" t="s">
        <v>54</v>
      </c>
      <c r="D10011" s="434" t="s">
        <v>13</v>
      </c>
      <c r="I10011" s="434">
        <v>14</v>
      </c>
    </row>
    <row r="10012" spans="1:11" hidden="1" x14ac:dyDescent="0.25">
      <c r="A10012" s="434">
        <v>258132780</v>
      </c>
      <c r="B10012" s="434">
        <v>35435</v>
      </c>
      <c r="C10012" s="434" t="s">
        <v>61</v>
      </c>
      <c r="D10012" s="434" t="s">
        <v>13</v>
      </c>
      <c r="I10012" s="434">
        <v>14</v>
      </c>
      <c r="J10012" s="434">
        <v>0</v>
      </c>
      <c r="K10012" s="434">
        <v>1970</v>
      </c>
    </row>
    <row r="10013" spans="1:11" hidden="1" x14ac:dyDescent="0.25">
      <c r="A10013" s="434">
        <v>258132940</v>
      </c>
      <c r="B10013" s="434">
        <v>32885</v>
      </c>
      <c r="C10013" s="434" t="s">
        <v>61</v>
      </c>
      <c r="D10013" s="434" t="s">
        <v>13</v>
      </c>
      <c r="I10013" s="434">
        <v>11</v>
      </c>
      <c r="J10013" s="434">
        <v>0</v>
      </c>
      <c r="K10013" s="434">
        <v>1970</v>
      </c>
    </row>
    <row r="10014" spans="1:11" hidden="1" x14ac:dyDescent="0.25">
      <c r="A10014" s="434">
        <v>258132960</v>
      </c>
      <c r="B10014" s="434">
        <v>17163</v>
      </c>
      <c r="C10014" s="434" t="s">
        <v>61</v>
      </c>
      <c r="D10014" s="434" t="s">
        <v>13</v>
      </c>
      <c r="I10014" s="434">
        <v>11</v>
      </c>
      <c r="J10014" s="434">
        <v>0</v>
      </c>
      <c r="K10014" s="434">
        <v>1970</v>
      </c>
    </row>
    <row r="10015" spans="1:11" hidden="1" x14ac:dyDescent="0.25">
      <c r="A10015" s="434">
        <v>258133430</v>
      </c>
      <c r="B10015" s="434">
        <v>15639</v>
      </c>
      <c r="C10015" s="434" t="s">
        <v>61</v>
      </c>
      <c r="D10015" s="434" t="s">
        <v>13</v>
      </c>
      <c r="I10015" s="434">
        <v>18</v>
      </c>
      <c r="J10015" s="434">
        <v>0</v>
      </c>
      <c r="K10015" s="434">
        <v>1970</v>
      </c>
    </row>
    <row r="10016" spans="1:11" hidden="1" x14ac:dyDescent="0.25">
      <c r="A10016" s="434">
        <v>258133500</v>
      </c>
      <c r="B10016" s="434">
        <v>226067</v>
      </c>
      <c r="C10016" s="434" t="s">
        <v>61</v>
      </c>
      <c r="D10016" s="434" t="s">
        <v>13</v>
      </c>
      <c r="I10016" s="434">
        <v>13</v>
      </c>
      <c r="J10016" s="434">
        <v>0</v>
      </c>
      <c r="K10016" s="434">
        <v>1970</v>
      </c>
    </row>
    <row r="10017" spans="1:11" hidden="1" x14ac:dyDescent="0.25">
      <c r="A10017" s="434">
        <v>258133570</v>
      </c>
      <c r="B10017" s="434">
        <v>15367</v>
      </c>
      <c r="C10017" s="434" t="s">
        <v>61</v>
      </c>
      <c r="D10017" s="434" t="s">
        <v>13</v>
      </c>
      <c r="I10017" s="434">
        <v>10</v>
      </c>
      <c r="J10017" s="434">
        <v>0</v>
      </c>
      <c r="K10017" s="434">
        <v>1970</v>
      </c>
    </row>
    <row r="10018" spans="1:11" hidden="1" x14ac:dyDescent="0.25">
      <c r="A10018" s="434">
        <v>258133760</v>
      </c>
      <c r="B10018" s="434">
        <v>3947</v>
      </c>
      <c r="C10018" s="434" t="s">
        <v>61</v>
      </c>
      <c r="D10018" s="434" t="s">
        <v>13</v>
      </c>
      <c r="I10018" s="434">
        <v>10</v>
      </c>
    </row>
    <row r="10019" spans="1:11" hidden="1" x14ac:dyDescent="0.25">
      <c r="A10019" s="434">
        <v>258133870</v>
      </c>
      <c r="B10019" s="434">
        <v>85893</v>
      </c>
      <c r="C10019" s="434" t="s">
        <v>61</v>
      </c>
      <c r="D10019" s="434" t="s">
        <v>13</v>
      </c>
      <c r="I10019" s="434">
        <v>15</v>
      </c>
      <c r="J10019" s="434">
        <v>0</v>
      </c>
      <c r="K10019" s="434">
        <v>1970</v>
      </c>
    </row>
    <row r="10020" spans="1:11" hidden="1" x14ac:dyDescent="0.25">
      <c r="A10020" s="434">
        <v>258134000</v>
      </c>
      <c r="B10020" s="434">
        <v>2953253</v>
      </c>
      <c r="C10020" s="434" t="s">
        <v>56</v>
      </c>
      <c r="D10020" s="434" t="s">
        <v>13</v>
      </c>
      <c r="E10020" s="434">
        <v>10</v>
      </c>
      <c r="F10020" s="434">
        <v>537</v>
      </c>
      <c r="G10020" s="434">
        <v>0</v>
      </c>
      <c r="H10020" s="434">
        <v>136</v>
      </c>
      <c r="I10020" s="434">
        <v>24.52</v>
      </c>
      <c r="J10020" s="434">
        <v>0</v>
      </c>
      <c r="K10020" s="434">
        <v>1974</v>
      </c>
    </row>
    <row r="10021" spans="1:11" hidden="1" x14ac:dyDescent="0.25">
      <c r="A10021" s="434">
        <v>258134050</v>
      </c>
      <c r="B10021" s="434">
        <v>38500</v>
      </c>
      <c r="C10021" s="434" t="s">
        <v>61</v>
      </c>
      <c r="D10021" s="434" t="s">
        <v>13</v>
      </c>
      <c r="I10021" s="434">
        <v>12</v>
      </c>
      <c r="J10021" s="434">
        <v>0</v>
      </c>
      <c r="K10021" s="434">
        <v>1970</v>
      </c>
    </row>
    <row r="10022" spans="1:11" hidden="1" x14ac:dyDescent="0.25">
      <c r="A10022" s="434">
        <v>258134250</v>
      </c>
      <c r="B10022" s="434">
        <v>14917</v>
      </c>
      <c r="C10022" s="434" t="s">
        <v>61</v>
      </c>
      <c r="D10022" s="434" t="s">
        <v>13</v>
      </c>
      <c r="I10022" s="434">
        <v>7</v>
      </c>
    </row>
    <row r="10023" spans="1:11" hidden="1" x14ac:dyDescent="0.25">
      <c r="A10023" s="434">
        <v>258134450</v>
      </c>
      <c r="B10023" s="434">
        <v>39774</v>
      </c>
      <c r="C10023" s="434" t="s">
        <v>61</v>
      </c>
      <c r="D10023" s="434" t="s">
        <v>13</v>
      </c>
      <c r="I10023" s="434">
        <v>12</v>
      </c>
      <c r="J10023" s="434">
        <v>0</v>
      </c>
      <c r="K10023" s="434">
        <v>1970</v>
      </c>
    </row>
    <row r="10024" spans="1:11" hidden="1" x14ac:dyDescent="0.25">
      <c r="A10024" s="434">
        <v>258134470</v>
      </c>
      <c r="B10024" s="434">
        <v>27</v>
      </c>
      <c r="C10024" s="434" t="s">
        <v>39</v>
      </c>
      <c r="D10024" s="434" t="s">
        <v>13</v>
      </c>
      <c r="I10024" s="434">
        <v>6</v>
      </c>
    </row>
    <row r="10025" spans="1:11" hidden="1" x14ac:dyDescent="0.25">
      <c r="A10025" s="434">
        <v>258134740</v>
      </c>
      <c r="B10025" s="434">
        <v>112729</v>
      </c>
      <c r="C10025" s="434" t="s">
        <v>61</v>
      </c>
      <c r="D10025" s="434" t="s">
        <v>13</v>
      </c>
      <c r="I10025" s="434">
        <v>15</v>
      </c>
    </row>
    <row r="10026" spans="1:11" hidden="1" x14ac:dyDescent="0.25">
      <c r="A10026" s="434">
        <v>258134960</v>
      </c>
      <c r="B10026" s="434">
        <v>108386</v>
      </c>
      <c r="C10026" s="434" t="s">
        <v>61</v>
      </c>
      <c r="D10026" s="434" t="s">
        <v>13</v>
      </c>
      <c r="I10026" s="434">
        <v>13</v>
      </c>
      <c r="J10026" s="434">
        <v>0</v>
      </c>
      <c r="K10026" s="434">
        <v>1970</v>
      </c>
    </row>
    <row r="10027" spans="1:11" hidden="1" x14ac:dyDescent="0.25">
      <c r="A10027" s="434">
        <v>258135000</v>
      </c>
      <c r="B10027" s="434">
        <v>8468</v>
      </c>
      <c r="C10027" s="434" t="s">
        <v>46</v>
      </c>
      <c r="D10027" s="434" t="s">
        <v>22</v>
      </c>
      <c r="E10027" s="434">
        <v>14</v>
      </c>
      <c r="F10027" s="434">
        <v>4854</v>
      </c>
      <c r="G10027" s="434">
        <v>4679</v>
      </c>
      <c r="H10027" s="434">
        <v>3017</v>
      </c>
      <c r="I10027" s="434">
        <v>82.88</v>
      </c>
      <c r="J10027" s="434">
        <v>0</v>
      </c>
      <c r="K10027" s="434">
        <v>1999</v>
      </c>
    </row>
    <row r="10028" spans="1:11" hidden="1" x14ac:dyDescent="0.25">
      <c r="A10028" s="434">
        <v>258135120</v>
      </c>
      <c r="B10028" s="434">
        <v>29092</v>
      </c>
      <c r="C10028" s="434" t="s">
        <v>61</v>
      </c>
      <c r="D10028" s="434" t="s">
        <v>13</v>
      </c>
      <c r="I10028" s="434">
        <v>12</v>
      </c>
    </row>
    <row r="10029" spans="1:11" hidden="1" x14ac:dyDescent="0.25">
      <c r="A10029" s="434">
        <v>258135260</v>
      </c>
      <c r="B10029" s="434">
        <v>84893</v>
      </c>
      <c r="C10029" s="434" t="s">
        <v>61</v>
      </c>
      <c r="D10029" s="434" t="s">
        <v>13</v>
      </c>
      <c r="I10029" s="434">
        <v>2</v>
      </c>
    </row>
    <row r="10030" spans="1:11" hidden="1" x14ac:dyDescent="0.25">
      <c r="A10030" s="434">
        <v>258135320</v>
      </c>
      <c r="B10030" s="434">
        <v>923270</v>
      </c>
      <c r="C10030" s="434" t="s">
        <v>61</v>
      </c>
      <c r="D10030" s="434" t="s">
        <v>17</v>
      </c>
      <c r="I10030" s="434">
        <v>50</v>
      </c>
      <c r="K10030" s="434">
        <v>1970</v>
      </c>
    </row>
    <row r="10031" spans="1:11" hidden="1" x14ac:dyDescent="0.25">
      <c r="A10031" s="434">
        <v>258135380</v>
      </c>
      <c r="B10031" s="434">
        <v>21069</v>
      </c>
      <c r="C10031" s="434" t="s">
        <v>61</v>
      </c>
      <c r="D10031" s="434" t="s">
        <v>13</v>
      </c>
      <c r="I10031" s="434">
        <v>11</v>
      </c>
    </row>
    <row r="10032" spans="1:11" hidden="1" x14ac:dyDescent="0.25">
      <c r="A10032" s="434">
        <v>258135830</v>
      </c>
      <c r="B10032" s="434">
        <v>517857</v>
      </c>
      <c r="C10032" s="434" t="s">
        <v>61</v>
      </c>
      <c r="D10032" s="434" t="s">
        <v>13</v>
      </c>
      <c r="I10032" s="434">
        <v>12</v>
      </c>
      <c r="J10032" s="434">
        <v>0</v>
      </c>
      <c r="K10032" s="434">
        <v>1970</v>
      </c>
    </row>
    <row r="10033" spans="1:11" hidden="1" x14ac:dyDescent="0.25">
      <c r="A10033" s="434">
        <v>258135840</v>
      </c>
      <c r="B10033" s="434">
        <v>9654</v>
      </c>
      <c r="C10033" s="434" t="s">
        <v>61</v>
      </c>
      <c r="D10033" s="434" t="s">
        <v>13</v>
      </c>
      <c r="I10033" s="434">
        <v>12</v>
      </c>
      <c r="J10033" s="434">
        <v>0</v>
      </c>
      <c r="K10033" s="434">
        <v>1970</v>
      </c>
    </row>
    <row r="10034" spans="1:11" hidden="1" x14ac:dyDescent="0.25">
      <c r="A10034" s="434">
        <v>258135860</v>
      </c>
      <c r="B10034" s="434">
        <v>105604</v>
      </c>
      <c r="C10034" s="434" t="s">
        <v>61</v>
      </c>
      <c r="D10034" s="434" t="s">
        <v>13</v>
      </c>
      <c r="I10034" s="434">
        <v>17</v>
      </c>
      <c r="J10034" s="434">
        <v>0</v>
      </c>
      <c r="K10034" s="434">
        <v>1970</v>
      </c>
    </row>
    <row r="10035" spans="1:11" hidden="1" x14ac:dyDescent="0.25">
      <c r="A10035" s="434">
        <v>258136330</v>
      </c>
      <c r="B10035" s="434">
        <v>28931</v>
      </c>
      <c r="C10035" s="434" t="s">
        <v>61</v>
      </c>
      <c r="D10035" s="434" t="s">
        <v>13</v>
      </c>
      <c r="I10035" s="434">
        <v>12</v>
      </c>
      <c r="J10035" s="434">
        <v>0</v>
      </c>
      <c r="K10035" s="434">
        <v>1970</v>
      </c>
    </row>
    <row r="10036" spans="1:11" hidden="1" x14ac:dyDescent="0.25">
      <c r="A10036" s="434">
        <v>258136360</v>
      </c>
      <c r="B10036" s="434">
        <v>14285</v>
      </c>
      <c r="C10036" s="434" t="s">
        <v>61</v>
      </c>
      <c r="D10036" s="434" t="s">
        <v>13</v>
      </c>
      <c r="I10036" s="434">
        <v>12</v>
      </c>
      <c r="J10036" s="434">
        <v>0</v>
      </c>
      <c r="K10036" s="434">
        <v>1970</v>
      </c>
    </row>
    <row r="10037" spans="1:11" hidden="1" x14ac:dyDescent="0.25">
      <c r="A10037" s="434">
        <v>258136370</v>
      </c>
      <c r="B10037" s="434">
        <v>130829</v>
      </c>
      <c r="C10037" s="434" t="s">
        <v>61</v>
      </c>
      <c r="D10037" s="434" t="s">
        <v>13</v>
      </c>
      <c r="I10037" s="434">
        <v>13</v>
      </c>
    </row>
    <row r="10038" spans="1:11" hidden="1" x14ac:dyDescent="0.25">
      <c r="A10038" s="434">
        <v>258136440</v>
      </c>
      <c r="B10038" s="434">
        <v>27369</v>
      </c>
      <c r="C10038" s="434" t="s">
        <v>61</v>
      </c>
      <c r="D10038" s="434" t="s">
        <v>13</v>
      </c>
      <c r="I10038" s="434">
        <v>12</v>
      </c>
      <c r="J10038" s="434">
        <v>0</v>
      </c>
      <c r="K10038" s="434">
        <v>1970</v>
      </c>
    </row>
    <row r="10039" spans="1:11" hidden="1" x14ac:dyDescent="0.25">
      <c r="A10039" s="434">
        <v>258136520</v>
      </c>
      <c r="B10039" s="434">
        <v>41680</v>
      </c>
      <c r="C10039" s="434" t="s">
        <v>61</v>
      </c>
      <c r="D10039" s="434" t="s">
        <v>13</v>
      </c>
      <c r="I10039" s="434">
        <v>14</v>
      </c>
      <c r="J10039" s="434">
        <v>0</v>
      </c>
      <c r="K10039" s="434">
        <v>1970</v>
      </c>
    </row>
    <row r="10040" spans="1:11" hidden="1" x14ac:dyDescent="0.25">
      <c r="A10040" s="434">
        <v>258137000</v>
      </c>
      <c r="B10040" s="434">
        <v>70650</v>
      </c>
      <c r="C10040" s="434" t="s">
        <v>61</v>
      </c>
      <c r="D10040" s="434" t="s">
        <v>13</v>
      </c>
      <c r="I10040" s="434">
        <v>23</v>
      </c>
      <c r="J10040" s="434">
        <v>0</v>
      </c>
      <c r="K10040" s="434">
        <v>1970</v>
      </c>
    </row>
    <row r="10041" spans="1:11" hidden="1" x14ac:dyDescent="0.25">
      <c r="A10041" s="434">
        <v>258137080</v>
      </c>
      <c r="B10041" s="434">
        <v>9017</v>
      </c>
      <c r="C10041" s="434" t="s">
        <v>61</v>
      </c>
      <c r="D10041" s="434" t="s">
        <v>13</v>
      </c>
      <c r="I10041" s="434">
        <v>8</v>
      </c>
    </row>
    <row r="10042" spans="1:11" hidden="1" x14ac:dyDescent="0.25">
      <c r="A10042" s="434">
        <v>258137430</v>
      </c>
      <c r="B10042" s="434">
        <v>729</v>
      </c>
      <c r="C10042" s="434" t="s">
        <v>61</v>
      </c>
      <c r="D10042" s="434" t="s">
        <v>13</v>
      </c>
      <c r="I10042" s="434">
        <v>12</v>
      </c>
      <c r="J10042" s="434">
        <v>0</v>
      </c>
      <c r="K10042" s="434">
        <v>1970</v>
      </c>
    </row>
    <row r="10043" spans="1:11" hidden="1" x14ac:dyDescent="0.25">
      <c r="A10043" s="434">
        <v>258137940</v>
      </c>
      <c r="B10043" s="434">
        <v>40647</v>
      </c>
      <c r="C10043" s="434" t="s">
        <v>61</v>
      </c>
      <c r="D10043" s="434" t="s">
        <v>13</v>
      </c>
      <c r="I10043" s="434">
        <v>12</v>
      </c>
      <c r="J10043" s="434">
        <v>0</v>
      </c>
      <c r="K10043" s="434">
        <v>1970</v>
      </c>
    </row>
    <row r="10044" spans="1:11" x14ac:dyDescent="0.25">
      <c r="A10044" s="434">
        <v>258138000</v>
      </c>
      <c r="B10044" s="434">
        <v>2270568</v>
      </c>
      <c r="C10044" s="434" t="s">
        <v>59</v>
      </c>
      <c r="D10044" s="434" t="s">
        <v>17</v>
      </c>
      <c r="E10044" s="434">
        <v>14</v>
      </c>
      <c r="F10044" s="434">
        <v>3078</v>
      </c>
      <c r="G10044" s="434">
        <v>0</v>
      </c>
      <c r="H10044" s="434">
        <v>1651</v>
      </c>
      <c r="I10044" s="434">
        <v>65.03</v>
      </c>
      <c r="J10044" s="434">
        <v>0</v>
      </c>
      <c r="K10044" s="434">
        <v>1970</v>
      </c>
    </row>
    <row r="10045" spans="1:11" hidden="1" x14ac:dyDescent="0.25">
      <c r="A10045" s="434">
        <v>258138080</v>
      </c>
      <c r="B10045" s="434">
        <v>13983</v>
      </c>
      <c r="C10045" s="434" t="s">
        <v>61</v>
      </c>
      <c r="D10045" s="434" t="s">
        <v>13</v>
      </c>
      <c r="I10045" s="434">
        <v>14</v>
      </c>
      <c r="J10045" s="434">
        <v>0</v>
      </c>
      <c r="K10045" s="434">
        <v>1970</v>
      </c>
    </row>
    <row r="10046" spans="1:11" hidden="1" x14ac:dyDescent="0.25">
      <c r="A10046" s="434">
        <v>258138230</v>
      </c>
      <c r="B10046" s="434">
        <v>77729</v>
      </c>
      <c r="C10046" s="434" t="s">
        <v>61</v>
      </c>
      <c r="D10046" s="434" t="s">
        <v>13</v>
      </c>
      <c r="I10046" s="434">
        <v>11</v>
      </c>
    </row>
    <row r="10047" spans="1:11" hidden="1" x14ac:dyDescent="0.25">
      <c r="A10047" s="434">
        <v>258138350</v>
      </c>
      <c r="B10047" s="434">
        <v>8959</v>
      </c>
      <c r="C10047" s="434" t="s">
        <v>61</v>
      </c>
      <c r="D10047" s="434" t="s">
        <v>13</v>
      </c>
      <c r="I10047" s="434">
        <v>13</v>
      </c>
      <c r="J10047" s="434">
        <v>0</v>
      </c>
      <c r="K10047" s="434">
        <v>1970</v>
      </c>
    </row>
    <row r="10048" spans="1:11" hidden="1" x14ac:dyDescent="0.25">
      <c r="A10048" s="434">
        <v>258138500</v>
      </c>
      <c r="B10048" s="434">
        <v>664617</v>
      </c>
      <c r="C10048" s="434" t="s">
        <v>39</v>
      </c>
      <c r="D10048" s="434" t="s">
        <v>13</v>
      </c>
      <c r="I10048" s="434">
        <v>12</v>
      </c>
      <c r="J10048" s="434">
        <v>0</v>
      </c>
      <c r="K10048" s="434">
        <v>1970</v>
      </c>
    </row>
    <row r="10049" spans="1:11" hidden="1" x14ac:dyDescent="0.25">
      <c r="A10049" s="434">
        <v>258138570</v>
      </c>
      <c r="B10049" s="434">
        <v>34693</v>
      </c>
      <c r="C10049" s="434" t="s">
        <v>61</v>
      </c>
      <c r="D10049" s="434" t="s">
        <v>13</v>
      </c>
      <c r="I10049" s="434">
        <v>10</v>
      </c>
    </row>
    <row r="10050" spans="1:11" hidden="1" x14ac:dyDescent="0.25">
      <c r="A10050" s="434">
        <v>258138620</v>
      </c>
      <c r="B10050" s="434">
        <v>535</v>
      </c>
      <c r="C10050" s="434" t="s">
        <v>61</v>
      </c>
      <c r="D10050" s="434" t="s">
        <v>13</v>
      </c>
      <c r="I10050" s="434">
        <v>14</v>
      </c>
      <c r="J10050" s="434">
        <v>0</v>
      </c>
      <c r="K10050" s="434">
        <v>1970</v>
      </c>
    </row>
    <row r="10051" spans="1:11" hidden="1" x14ac:dyDescent="0.25">
      <c r="A10051" s="434">
        <v>258138750</v>
      </c>
      <c r="B10051" s="434">
        <v>492356</v>
      </c>
      <c r="C10051" s="434" t="s">
        <v>61</v>
      </c>
      <c r="D10051" s="434" t="s">
        <v>13</v>
      </c>
      <c r="I10051" s="434">
        <v>13</v>
      </c>
      <c r="J10051" s="434">
        <v>0</v>
      </c>
      <c r="K10051" s="434">
        <v>1970</v>
      </c>
    </row>
    <row r="10052" spans="1:11" hidden="1" x14ac:dyDescent="0.25">
      <c r="A10052" s="434">
        <v>258139370</v>
      </c>
      <c r="B10052" s="434">
        <v>13585</v>
      </c>
      <c r="C10052" s="434" t="s">
        <v>61</v>
      </c>
      <c r="D10052" s="434" t="s">
        <v>13</v>
      </c>
      <c r="I10052" s="434">
        <v>12</v>
      </c>
      <c r="J10052" s="434">
        <v>0</v>
      </c>
      <c r="K10052" s="434">
        <v>1970</v>
      </c>
    </row>
    <row r="10053" spans="1:11" hidden="1" x14ac:dyDescent="0.25">
      <c r="A10053" s="434">
        <v>258139380</v>
      </c>
      <c r="B10053" s="434">
        <v>258199</v>
      </c>
      <c r="C10053" s="434" t="s">
        <v>61</v>
      </c>
      <c r="D10053" s="434" t="s">
        <v>13</v>
      </c>
      <c r="I10053" s="434">
        <v>12</v>
      </c>
      <c r="J10053" s="434">
        <v>0</v>
      </c>
      <c r="K10053" s="434">
        <v>1970</v>
      </c>
    </row>
    <row r="10054" spans="1:11" hidden="1" x14ac:dyDescent="0.25">
      <c r="A10054" s="434">
        <v>258139650</v>
      </c>
      <c r="B10054" s="434">
        <v>205190</v>
      </c>
      <c r="C10054" s="434" t="s">
        <v>61</v>
      </c>
      <c r="D10054" s="434" t="s">
        <v>13</v>
      </c>
      <c r="I10054" s="434">
        <v>11</v>
      </c>
      <c r="J10054" s="434">
        <v>0</v>
      </c>
      <c r="K10054" s="434">
        <v>1970</v>
      </c>
    </row>
    <row r="10055" spans="1:11" hidden="1" x14ac:dyDescent="0.25">
      <c r="A10055" s="434">
        <v>258139720</v>
      </c>
      <c r="B10055" s="434">
        <v>13260</v>
      </c>
      <c r="C10055" s="434" t="s">
        <v>61</v>
      </c>
      <c r="D10055" s="434" t="s">
        <v>13</v>
      </c>
      <c r="I10055" s="434">
        <v>12</v>
      </c>
    </row>
    <row r="10056" spans="1:11" hidden="1" x14ac:dyDescent="0.25">
      <c r="A10056" s="434">
        <v>258139740</v>
      </c>
      <c r="B10056" s="434">
        <v>18058</v>
      </c>
      <c r="C10056" s="434" t="s">
        <v>61</v>
      </c>
      <c r="D10056" s="434" t="s">
        <v>13</v>
      </c>
      <c r="I10056" s="434">
        <v>15</v>
      </c>
    </row>
    <row r="10057" spans="1:11" hidden="1" x14ac:dyDescent="0.25">
      <c r="A10057" s="434">
        <v>258139780</v>
      </c>
      <c r="B10057" s="434">
        <v>9600</v>
      </c>
      <c r="C10057" s="434" t="s">
        <v>61</v>
      </c>
      <c r="D10057" s="434" t="s">
        <v>13</v>
      </c>
      <c r="I10057" s="434">
        <v>10</v>
      </c>
      <c r="J10057" s="434">
        <v>0</v>
      </c>
      <c r="K10057" s="434">
        <v>1970</v>
      </c>
    </row>
    <row r="10058" spans="1:11" hidden="1" x14ac:dyDescent="0.25">
      <c r="A10058" s="434">
        <v>258139870</v>
      </c>
      <c r="B10058" s="434">
        <v>240534</v>
      </c>
      <c r="C10058" s="434" t="s">
        <v>61</v>
      </c>
      <c r="D10058" s="434" t="s">
        <v>13</v>
      </c>
      <c r="I10058" s="434">
        <v>12</v>
      </c>
      <c r="J10058" s="434">
        <v>0</v>
      </c>
      <c r="K10058" s="434">
        <v>1970</v>
      </c>
    </row>
    <row r="10059" spans="1:11" hidden="1" x14ac:dyDescent="0.25">
      <c r="A10059" s="434">
        <v>258139960</v>
      </c>
      <c r="B10059" s="434">
        <v>68339</v>
      </c>
      <c r="C10059" s="434" t="s">
        <v>61</v>
      </c>
      <c r="D10059" s="434" t="s">
        <v>13</v>
      </c>
      <c r="I10059" s="434">
        <v>12</v>
      </c>
    </row>
    <row r="10060" spans="1:11" hidden="1" x14ac:dyDescent="0.25">
      <c r="A10060" s="434">
        <v>258140180</v>
      </c>
      <c r="B10060" s="434">
        <v>664334</v>
      </c>
      <c r="C10060" s="434" t="s">
        <v>61</v>
      </c>
      <c r="D10060" s="434" t="s">
        <v>13</v>
      </c>
      <c r="I10060" s="434">
        <v>15</v>
      </c>
      <c r="J10060" s="434">
        <v>0</v>
      </c>
      <c r="K10060" s="434">
        <v>1970</v>
      </c>
    </row>
    <row r="10061" spans="1:11" x14ac:dyDescent="0.25">
      <c r="A10061" s="434">
        <v>258140450</v>
      </c>
      <c r="B10061" s="434">
        <v>16678</v>
      </c>
      <c r="C10061" s="434" t="s">
        <v>59</v>
      </c>
      <c r="D10061" s="434" t="s">
        <v>13</v>
      </c>
      <c r="I10061" s="434">
        <v>8</v>
      </c>
    </row>
    <row r="10062" spans="1:11" x14ac:dyDescent="0.25">
      <c r="A10062" s="434">
        <v>258141000</v>
      </c>
      <c r="B10062" s="434">
        <v>615217</v>
      </c>
      <c r="C10062" s="434" t="s">
        <v>59</v>
      </c>
      <c r="D10062" s="434" t="s">
        <v>17</v>
      </c>
      <c r="E10062" s="434">
        <v>0</v>
      </c>
      <c r="F10062" s="434">
        <v>1560</v>
      </c>
      <c r="G10062" s="434">
        <v>438</v>
      </c>
      <c r="H10062" s="434">
        <v>472</v>
      </c>
      <c r="I10062" s="434">
        <v>47.73</v>
      </c>
      <c r="J10062" s="434">
        <v>0</v>
      </c>
      <c r="K10062" s="434">
        <v>1970</v>
      </c>
    </row>
    <row r="10063" spans="1:11" hidden="1" x14ac:dyDescent="0.25">
      <c r="A10063" s="434">
        <v>258141060</v>
      </c>
      <c r="B10063" s="434">
        <v>15328</v>
      </c>
      <c r="C10063" s="434" t="s">
        <v>61</v>
      </c>
      <c r="D10063" s="434" t="s">
        <v>13</v>
      </c>
      <c r="I10063" s="434">
        <v>10</v>
      </c>
      <c r="J10063" s="434">
        <v>0</v>
      </c>
      <c r="K10063" s="434">
        <v>1970</v>
      </c>
    </row>
    <row r="10064" spans="1:11" hidden="1" x14ac:dyDescent="0.25">
      <c r="A10064" s="434">
        <v>258141370</v>
      </c>
      <c r="B10064" s="434">
        <v>198810</v>
      </c>
      <c r="C10064" s="434" t="s">
        <v>61</v>
      </c>
      <c r="D10064" s="434" t="s">
        <v>13</v>
      </c>
      <c r="I10064" s="434">
        <v>13</v>
      </c>
      <c r="J10064" s="434">
        <v>0</v>
      </c>
      <c r="K10064" s="434">
        <v>1970</v>
      </c>
    </row>
    <row r="10065" spans="1:11" hidden="1" x14ac:dyDescent="0.25">
      <c r="A10065" s="434">
        <v>258141560</v>
      </c>
      <c r="B10065" s="434">
        <v>56877</v>
      </c>
      <c r="C10065" s="434" t="s">
        <v>61</v>
      </c>
      <c r="D10065" s="434" t="s">
        <v>13</v>
      </c>
      <c r="I10065" s="434">
        <v>12</v>
      </c>
      <c r="J10065" s="434">
        <v>0</v>
      </c>
      <c r="K10065" s="434">
        <v>1970</v>
      </c>
    </row>
    <row r="10066" spans="1:11" hidden="1" x14ac:dyDescent="0.25">
      <c r="A10066" s="434">
        <v>258141570</v>
      </c>
      <c r="B10066" s="434">
        <v>492</v>
      </c>
      <c r="C10066" s="434" t="s">
        <v>61</v>
      </c>
      <c r="D10066" s="434" t="s">
        <v>13</v>
      </c>
      <c r="I10066" s="434">
        <v>10</v>
      </c>
      <c r="J10066" s="434">
        <v>0</v>
      </c>
      <c r="K10066" s="434">
        <v>1970</v>
      </c>
    </row>
    <row r="10067" spans="1:11" hidden="1" x14ac:dyDescent="0.25">
      <c r="A10067" s="434">
        <v>258141760</v>
      </c>
      <c r="B10067" s="434">
        <v>66612</v>
      </c>
      <c r="C10067" s="434" t="s">
        <v>61</v>
      </c>
      <c r="D10067" s="434" t="s">
        <v>13</v>
      </c>
      <c r="I10067" s="434">
        <v>10</v>
      </c>
      <c r="J10067" s="434">
        <v>0</v>
      </c>
      <c r="K10067" s="434">
        <v>1970</v>
      </c>
    </row>
    <row r="10068" spans="1:11" x14ac:dyDescent="0.25">
      <c r="A10068" s="434">
        <v>258141770</v>
      </c>
      <c r="B10068" s="434">
        <v>118494</v>
      </c>
      <c r="C10068" s="434" t="s">
        <v>59</v>
      </c>
      <c r="D10068" s="434" t="s">
        <v>13</v>
      </c>
      <c r="I10068" s="434">
        <v>10</v>
      </c>
    </row>
    <row r="10069" spans="1:11" hidden="1" x14ac:dyDescent="0.25">
      <c r="A10069" s="434">
        <v>258141880</v>
      </c>
      <c r="B10069" s="434">
        <v>38947</v>
      </c>
      <c r="C10069" s="434" t="s">
        <v>61</v>
      </c>
      <c r="D10069" s="434" t="s">
        <v>13</v>
      </c>
      <c r="I10069" s="434">
        <v>12</v>
      </c>
      <c r="J10069" s="434">
        <v>0</v>
      </c>
      <c r="K10069" s="434">
        <v>1970</v>
      </c>
    </row>
    <row r="10070" spans="1:11" hidden="1" x14ac:dyDescent="0.25">
      <c r="A10070" s="434">
        <v>258141950</v>
      </c>
      <c r="B10070" s="434">
        <v>18685</v>
      </c>
      <c r="C10070" s="434" t="s">
        <v>61</v>
      </c>
      <c r="D10070" s="434" t="s">
        <v>13</v>
      </c>
      <c r="I10070" s="434">
        <v>8</v>
      </c>
      <c r="J10070" s="434">
        <v>0</v>
      </c>
      <c r="K10070" s="434">
        <v>1970</v>
      </c>
    </row>
    <row r="10071" spans="1:11" hidden="1" x14ac:dyDescent="0.25">
      <c r="A10071" s="434">
        <v>258142000</v>
      </c>
      <c r="B10071" s="434">
        <v>314381</v>
      </c>
      <c r="C10071" s="434" t="s">
        <v>61</v>
      </c>
      <c r="D10071" s="434" t="s">
        <v>25</v>
      </c>
      <c r="E10071" s="434">
        <v>15</v>
      </c>
      <c r="F10071" s="434">
        <v>10260</v>
      </c>
      <c r="G10071" s="434">
        <v>5090</v>
      </c>
      <c r="H10071" s="434">
        <v>7941</v>
      </c>
      <c r="I10071" s="434">
        <v>104.2</v>
      </c>
      <c r="K10071" s="434">
        <v>2001</v>
      </c>
    </row>
    <row r="10072" spans="1:11" hidden="1" x14ac:dyDescent="0.25">
      <c r="A10072" s="434">
        <v>258142270</v>
      </c>
      <c r="B10072" s="434">
        <v>10347</v>
      </c>
      <c r="C10072" s="434" t="s">
        <v>61</v>
      </c>
      <c r="D10072" s="434" t="s">
        <v>13</v>
      </c>
      <c r="I10072" s="434">
        <v>8</v>
      </c>
      <c r="J10072" s="434">
        <v>0</v>
      </c>
      <c r="K10072" s="434">
        <v>1970</v>
      </c>
    </row>
    <row r="10073" spans="1:11" hidden="1" x14ac:dyDescent="0.25">
      <c r="A10073" s="434">
        <v>258142650</v>
      </c>
      <c r="B10073" s="434">
        <v>16169</v>
      </c>
      <c r="C10073" s="434" t="s">
        <v>61</v>
      </c>
      <c r="D10073" s="434" t="s">
        <v>13</v>
      </c>
      <c r="I10073" s="434">
        <v>11</v>
      </c>
      <c r="J10073" s="434">
        <v>0</v>
      </c>
      <c r="K10073" s="434">
        <v>1970</v>
      </c>
    </row>
    <row r="10074" spans="1:11" hidden="1" x14ac:dyDescent="0.25">
      <c r="A10074" s="434">
        <v>258142880</v>
      </c>
      <c r="B10074" s="434">
        <v>207857</v>
      </c>
      <c r="C10074" s="434" t="s">
        <v>61</v>
      </c>
      <c r="D10074" s="434" t="s">
        <v>13</v>
      </c>
      <c r="I10074" s="434">
        <v>17</v>
      </c>
      <c r="J10074" s="434">
        <v>0</v>
      </c>
      <c r="K10074" s="434">
        <v>1970</v>
      </c>
    </row>
    <row r="10075" spans="1:11" x14ac:dyDescent="0.25">
      <c r="A10075" s="434">
        <v>258143000</v>
      </c>
      <c r="B10075" s="434">
        <v>2703691</v>
      </c>
      <c r="C10075" s="434" t="s">
        <v>59</v>
      </c>
      <c r="D10075" s="434" t="s">
        <v>13</v>
      </c>
      <c r="E10075" s="434">
        <v>0</v>
      </c>
      <c r="F10075" s="434">
        <v>0</v>
      </c>
      <c r="G10075" s="434">
        <v>0</v>
      </c>
      <c r="H10075" s="434">
        <v>118</v>
      </c>
      <c r="I10075" s="434">
        <v>22</v>
      </c>
      <c r="J10075" s="434">
        <v>0</v>
      </c>
      <c r="K10075" s="434">
        <v>1970</v>
      </c>
    </row>
    <row r="10076" spans="1:11" hidden="1" x14ac:dyDescent="0.25">
      <c r="A10076" s="434">
        <v>258143050</v>
      </c>
      <c r="B10076" s="434">
        <v>30530</v>
      </c>
      <c r="C10076" s="434" t="s">
        <v>61</v>
      </c>
      <c r="D10076" s="434" t="s">
        <v>13</v>
      </c>
      <c r="I10076" s="434">
        <v>12</v>
      </c>
      <c r="J10076" s="434">
        <v>0</v>
      </c>
      <c r="K10076" s="434">
        <v>1970</v>
      </c>
    </row>
    <row r="10077" spans="1:11" hidden="1" x14ac:dyDescent="0.25">
      <c r="A10077" s="434">
        <v>258143240</v>
      </c>
      <c r="B10077" s="434">
        <v>525360</v>
      </c>
      <c r="C10077" s="434" t="s">
        <v>56</v>
      </c>
      <c r="D10077" s="434" t="s">
        <v>13</v>
      </c>
      <c r="I10077" s="434">
        <v>15</v>
      </c>
    </row>
    <row r="10078" spans="1:11" hidden="1" x14ac:dyDescent="0.25">
      <c r="A10078" s="434">
        <v>258143320</v>
      </c>
      <c r="B10078" s="434">
        <v>3240</v>
      </c>
      <c r="C10078" s="434" t="s">
        <v>61</v>
      </c>
      <c r="D10078" s="434" t="s">
        <v>13</v>
      </c>
      <c r="I10078" s="434">
        <v>8</v>
      </c>
    </row>
    <row r="10079" spans="1:11" hidden="1" x14ac:dyDescent="0.25">
      <c r="A10079" s="434">
        <v>258143440</v>
      </c>
      <c r="B10079" s="434">
        <v>606532</v>
      </c>
      <c r="C10079" s="434" t="s">
        <v>56</v>
      </c>
      <c r="D10079" s="434" t="s">
        <v>13</v>
      </c>
      <c r="I10079" s="434">
        <v>8</v>
      </c>
      <c r="J10079" s="434">
        <v>0</v>
      </c>
      <c r="K10079" s="434">
        <v>1970</v>
      </c>
    </row>
    <row r="10080" spans="1:11" hidden="1" x14ac:dyDescent="0.25">
      <c r="A10080" s="434">
        <v>258143620</v>
      </c>
      <c r="B10080" s="434">
        <v>51628</v>
      </c>
      <c r="C10080" s="434" t="s">
        <v>61</v>
      </c>
      <c r="D10080" s="434" t="s">
        <v>13</v>
      </c>
      <c r="I10080" s="434">
        <v>11</v>
      </c>
    </row>
    <row r="10081" spans="1:11" hidden="1" x14ac:dyDescent="0.25">
      <c r="A10081" s="434">
        <v>258143630</v>
      </c>
      <c r="B10081" s="434">
        <v>75446</v>
      </c>
      <c r="C10081" s="434" t="s">
        <v>61</v>
      </c>
      <c r="D10081" s="434" t="s">
        <v>13</v>
      </c>
      <c r="I10081" s="434">
        <v>13</v>
      </c>
    </row>
    <row r="10082" spans="1:11" hidden="1" x14ac:dyDescent="0.25">
      <c r="A10082" s="434">
        <v>258143950</v>
      </c>
      <c r="B10082" s="434">
        <v>1300</v>
      </c>
      <c r="C10082" s="434" t="s">
        <v>61</v>
      </c>
      <c r="D10082" s="434" t="s">
        <v>13</v>
      </c>
      <c r="I10082" s="434">
        <v>18</v>
      </c>
      <c r="J10082" s="434">
        <v>0</v>
      </c>
      <c r="K10082" s="434">
        <v>1970</v>
      </c>
    </row>
    <row r="10083" spans="1:11" hidden="1" x14ac:dyDescent="0.25">
      <c r="A10083" s="434">
        <v>258143960</v>
      </c>
      <c r="B10083" s="434">
        <v>250866</v>
      </c>
      <c r="C10083" s="434" t="s">
        <v>61</v>
      </c>
      <c r="D10083" s="434" t="s">
        <v>13</v>
      </c>
      <c r="I10083" s="434">
        <v>14</v>
      </c>
      <c r="J10083" s="434">
        <v>0</v>
      </c>
      <c r="K10083" s="434">
        <v>1970</v>
      </c>
    </row>
    <row r="10084" spans="1:11" hidden="1" x14ac:dyDescent="0.25">
      <c r="A10084" s="434">
        <v>258143980</v>
      </c>
      <c r="B10084" s="434">
        <v>132368</v>
      </c>
      <c r="C10084" s="434" t="s">
        <v>61</v>
      </c>
      <c r="D10084" s="434" t="s">
        <v>13</v>
      </c>
      <c r="I10084" s="434">
        <v>9</v>
      </c>
    </row>
    <row r="10085" spans="1:11" hidden="1" x14ac:dyDescent="0.25">
      <c r="A10085" s="434">
        <v>258144000</v>
      </c>
      <c r="B10085" s="434">
        <v>3439621</v>
      </c>
      <c r="C10085" s="434" t="s">
        <v>56</v>
      </c>
      <c r="D10085" s="434" t="s">
        <v>13</v>
      </c>
      <c r="I10085" s="434">
        <v>23</v>
      </c>
    </row>
    <row r="10086" spans="1:11" hidden="1" x14ac:dyDescent="0.25">
      <c r="A10086" s="434">
        <v>258144280</v>
      </c>
      <c r="B10086" s="434">
        <v>16023</v>
      </c>
      <c r="C10086" s="434" t="s">
        <v>61</v>
      </c>
      <c r="D10086" s="434" t="s">
        <v>13</v>
      </c>
      <c r="I10086" s="434">
        <v>14</v>
      </c>
      <c r="J10086" s="434">
        <v>0</v>
      </c>
      <c r="K10086" s="434">
        <v>1970</v>
      </c>
    </row>
    <row r="10087" spans="1:11" hidden="1" x14ac:dyDescent="0.25">
      <c r="A10087" s="434">
        <v>258144500</v>
      </c>
      <c r="B10087" s="434">
        <v>2866027</v>
      </c>
      <c r="C10087" s="434" t="s">
        <v>54</v>
      </c>
      <c r="D10087" s="434" t="s">
        <v>13</v>
      </c>
      <c r="I10087" s="434">
        <v>28</v>
      </c>
      <c r="J10087" s="434">
        <v>0</v>
      </c>
      <c r="K10087" s="434">
        <v>1970</v>
      </c>
    </row>
    <row r="10088" spans="1:11" hidden="1" x14ac:dyDescent="0.25">
      <c r="A10088" s="434">
        <v>258144670</v>
      </c>
      <c r="B10088" s="434">
        <v>48828</v>
      </c>
      <c r="C10088" s="434" t="s">
        <v>61</v>
      </c>
      <c r="D10088" s="434" t="s">
        <v>13</v>
      </c>
      <c r="I10088" s="434">
        <v>21</v>
      </c>
    </row>
    <row r="10089" spans="1:11" hidden="1" x14ac:dyDescent="0.25">
      <c r="A10089" s="434">
        <v>258144680</v>
      </c>
      <c r="B10089" s="434">
        <v>20975</v>
      </c>
      <c r="C10089" s="434" t="s">
        <v>61</v>
      </c>
      <c r="D10089" s="434" t="s">
        <v>13</v>
      </c>
      <c r="I10089" s="434">
        <v>12</v>
      </c>
      <c r="J10089" s="434">
        <v>0</v>
      </c>
      <c r="K10089" s="434">
        <v>1970</v>
      </c>
    </row>
    <row r="10090" spans="1:11" hidden="1" x14ac:dyDescent="0.25">
      <c r="A10090" s="434">
        <v>258144750</v>
      </c>
      <c r="B10090" s="434">
        <v>32</v>
      </c>
      <c r="C10090" s="434" t="s">
        <v>61</v>
      </c>
      <c r="D10090" s="434" t="s">
        <v>13</v>
      </c>
      <c r="I10090" s="434">
        <v>12</v>
      </c>
      <c r="J10090" s="434">
        <v>0</v>
      </c>
      <c r="K10090" s="434">
        <v>1970</v>
      </c>
    </row>
    <row r="10091" spans="1:11" hidden="1" x14ac:dyDescent="0.25">
      <c r="A10091" s="434">
        <v>258145020</v>
      </c>
      <c r="B10091" s="434">
        <v>543235</v>
      </c>
      <c r="C10091" s="434" t="s">
        <v>61</v>
      </c>
      <c r="D10091" s="434" t="s">
        <v>13</v>
      </c>
      <c r="I10091" s="434">
        <v>15</v>
      </c>
      <c r="J10091" s="434">
        <v>0</v>
      </c>
      <c r="K10091" s="434">
        <v>1970</v>
      </c>
    </row>
    <row r="10092" spans="1:11" hidden="1" x14ac:dyDescent="0.25">
      <c r="A10092" s="434">
        <v>258145040</v>
      </c>
      <c r="B10092" s="434">
        <v>52751</v>
      </c>
      <c r="C10092" s="434" t="s">
        <v>61</v>
      </c>
      <c r="D10092" s="434" t="s">
        <v>13</v>
      </c>
      <c r="I10092" s="434">
        <v>15</v>
      </c>
      <c r="J10092" s="434">
        <v>0</v>
      </c>
      <c r="K10092" s="434">
        <v>1970</v>
      </c>
    </row>
    <row r="10093" spans="1:11" hidden="1" x14ac:dyDescent="0.25">
      <c r="A10093" s="434">
        <v>258145070</v>
      </c>
      <c r="B10093" s="434">
        <v>470233</v>
      </c>
      <c r="C10093" s="434" t="s">
        <v>61</v>
      </c>
      <c r="D10093" s="434" t="s">
        <v>13</v>
      </c>
      <c r="I10093" s="434">
        <v>11</v>
      </c>
    </row>
    <row r="10094" spans="1:11" hidden="1" x14ac:dyDescent="0.25">
      <c r="A10094" s="434">
        <v>258145150</v>
      </c>
      <c r="B10094" s="434">
        <v>922579</v>
      </c>
      <c r="C10094" s="434" t="s">
        <v>61</v>
      </c>
      <c r="D10094" s="434" t="s">
        <v>13</v>
      </c>
      <c r="I10094" s="434">
        <v>12</v>
      </c>
    </row>
    <row r="10095" spans="1:11" hidden="1" x14ac:dyDescent="0.25">
      <c r="A10095" s="434">
        <v>258145540</v>
      </c>
      <c r="B10095" s="434">
        <v>321184</v>
      </c>
      <c r="C10095" s="434" t="s">
        <v>61</v>
      </c>
      <c r="D10095" s="434" t="s">
        <v>13</v>
      </c>
      <c r="I10095" s="434">
        <v>13</v>
      </c>
    </row>
    <row r="10096" spans="1:11" hidden="1" x14ac:dyDescent="0.25">
      <c r="A10096" s="434">
        <v>258145604</v>
      </c>
      <c r="B10096" s="434">
        <v>12349</v>
      </c>
      <c r="C10096" s="434" t="s">
        <v>61</v>
      </c>
      <c r="D10096" s="434" t="s">
        <v>13</v>
      </c>
      <c r="I10096" s="434">
        <v>13</v>
      </c>
      <c r="J10096" s="434">
        <v>0</v>
      </c>
      <c r="K10096" s="434">
        <v>1970</v>
      </c>
    </row>
    <row r="10097" spans="1:11" hidden="1" x14ac:dyDescent="0.25">
      <c r="A10097" s="434">
        <v>258145760</v>
      </c>
      <c r="B10097" s="434">
        <v>50189</v>
      </c>
      <c r="C10097" s="434" t="s">
        <v>61</v>
      </c>
      <c r="D10097" s="434" t="s">
        <v>13</v>
      </c>
      <c r="I10097" s="434">
        <v>12</v>
      </c>
      <c r="J10097" s="434">
        <v>0</v>
      </c>
      <c r="K10097" s="434">
        <v>1970</v>
      </c>
    </row>
    <row r="10098" spans="1:11" hidden="1" x14ac:dyDescent="0.25">
      <c r="A10098" s="434">
        <v>258145870</v>
      </c>
      <c r="B10098" s="434">
        <v>102366</v>
      </c>
      <c r="C10098" s="434" t="s">
        <v>61</v>
      </c>
      <c r="D10098" s="434" t="s">
        <v>13</v>
      </c>
      <c r="I10098" s="434">
        <v>6</v>
      </c>
      <c r="J10098" s="434">
        <v>0</v>
      </c>
      <c r="K10098" s="434">
        <v>1970</v>
      </c>
    </row>
    <row r="10099" spans="1:11" hidden="1" x14ac:dyDescent="0.25">
      <c r="A10099" s="434">
        <v>258145880</v>
      </c>
      <c r="B10099" s="434">
        <v>130255</v>
      </c>
      <c r="C10099" s="434" t="s">
        <v>61</v>
      </c>
      <c r="D10099" s="434" t="s">
        <v>13</v>
      </c>
      <c r="I10099" s="434">
        <v>6</v>
      </c>
      <c r="J10099" s="434">
        <v>0</v>
      </c>
      <c r="K10099" s="434">
        <v>1970</v>
      </c>
    </row>
    <row r="10100" spans="1:11" hidden="1" x14ac:dyDescent="0.25">
      <c r="A10100" s="434">
        <v>258145930</v>
      </c>
      <c r="B10100" s="434">
        <v>117083</v>
      </c>
      <c r="C10100" s="434" t="s">
        <v>61</v>
      </c>
      <c r="D10100" s="434" t="s">
        <v>13</v>
      </c>
      <c r="I10100" s="434">
        <v>6</v>
      </c>
      <c r="J10100" s="434">
        <v>0</v>
      </c>
      <c r="K10100" s="434">
        <v>1970</v>
      </c>
    </row>
    <row r="10101" spans="1:11" hidden="1" x14ac:dyDescent="0.25">
      <c r="A10101" s="434">
        <v>258145940</v>
      </c>
      <c r="B10101" s="434">
        <v>113078</v>
      </c>
      <c r="C10101" s="434" t="s">
        <v>61</v>
      </c>
      <c r="D10101" s="434" t="s">
        <v>13</v>
      </c>
      <c r="I10101" s="434">
        <v>6</v>
      </c>
      <c r="J10101" s="434">
        <v>0</v>
      </c>
      <c r="K10101" s="434">
        <v>1970</v>
      </c>
    </row>
    <row r="10102" spans="1:11" x14ac:dyDescent="0.25">
      <c r="A10102" s="434">
        <v>258145950</v>
      </c>
      <c r="B10102" s="434">
        <v>66907</v>
      </c>
      <c r="C10102" s="434" t="s">
        <v>59</v>
      </c>
      <c r="D10102" s="434" t="s">
        <v>13</v>
      </c>
      <c r="I10102" s="434">
        <v>6</v>
      </c>
      <c r="J10102" s="434">
        <v>0</v>
      </c>
      <c r="K10102" s="434">
        <v>1970</v>
      </c>
    </row>
    <row r="10103" spans="1:11" x14ac:dyDescent="0.25">
      <c r="A10103" s="434">
        <v>258145970</v>
      </c>
      <c r="B10103" s="434">
        <v>62573</v>
      </c>
      <c r="C10103" s="434" t="s">
        <v>59</v>
      </c>
      <c r="D10103" s="434" t="s">
        <v>13</v>
      </c>
      <c r="I10103" s="434">
        <v>6</v>
      </c>
      <c r="J10103" s="434">
        <v>0</v>
      </c>
      <c r="K10103" s="434">
        <v>1970</v>
      </c>
    </row>
    <row r="10104" spans="1:11" hidden="1" x14ac:dyDescent="0.25">
      <c r="A10104" s="434">
        <v>258145980</v>
      </c>
      <c r="B10104" s="434">
        <v>124535</v>
      </c>
      <c r="C10104" s="434" t="s">
        <v>61</v>
      </c>
      <c r="D10104" s="434" t="s">
        <v>13</v>
      </c>
      <c r="I10104" s="434">
        <v>6</v>
      </c>
      <c r="J10104" s="434">
        <v>0</v>
      </c>
      <c r="K10104" s="434">
        <v>1970</v>
      </c>
    </row>
    <row r="10105" spans="1:11" hidden="1" x14ac:dyDescent="0.25">
      <c r="A10105" s="434">
        <v>258146000</v>
      </c>
      <c r="B10105" s="434">
        <v>3804486</v>
      </c>
      <c r="C10105" s="434" t="s">
        <v>42</v>
      </c>
      <c r="D10105" s="434" t="s">
        <v>17</v>
      </c>
      <c r="E10105" s="434">
        <v>8.3000000000000007</v>
      </c>
      <c r="F10105" s="434">
        <v>0</v>
      </c>
      <c r="G10105" s="434">
        <v>350</v>
      </c>
      <c r="H10105" s="434">
        <v>1700</v>
      </c>
      <c r="I10105" s="434">
        <v>49.79</v>
      </c>
      <c r="J10105" s="434">
        <v>0</v>
      </c>
      <c r="K10105" s="434">
        <v>2001</v>
      </c>
    </row>
    <row r="10106" spans="1:11" hidden="1" x14ac:dyDescent="0.25">
      <c r="A10106" s="434">
        <v>258146020</v>
      </c>
      <c r="B10106" s="434">
        <v>68083</v>
      </c>
      <c r="C10106" s="434" t="s">
        <v>61</v>
      </c>
      <c r="D10106" s="434" t="s">
        <v>13</v>
      </c>
      <c r="I10106" s="434">
        <v>6</v>
      </c>
      <c r="J10106" s="434">
        <v>0</v>
      </c>
      <c r="K10106" s="434">
        <v>1970</v>
      </c>
    </row>
    <row r="10107" spans="1:11" hidden="1" x14ac:dyDescent="0.25">
      <c r="A10107" s="434">
        <v>258146030</v>
      </c>
      <c r="B10107" s="434">
        <v>116095</v>
      </c>
      <c r="C10107" s="434" t="s">
        <v>61</v>
      </c>
      <c r="D10107" s="434" t="s">
        <v>13</v>
      </c>
      <c r="I10107" s="434">
        <v>6</v>
      </c>
      <c r="J10107" s="434">
        <v>0</v>
      </c>
      <c r="K10107" s="434">
        <v>1970</v>
      </c>
    </row>
    <row r="10108" spans="1:11" hidden="1" x14ac:dyDescent="0.25">
      <c r="A10108" s="434">
        <v>258146040</v>
      </c>
      <c r="B10108" s="434">
        <v>115401</v>
      </c>
      <c r="C10108" s="434" t="s">
        <v>61</v>
      </c>
      <c r="D10108" s="434" t="s">
        <v>13</v>
      </c>
      <c r="I10108" s="434">
        <v>6</v>
      </c>
      <c r="J10108" s="434">
        <v>0</v>
      </c>
      <c r="K10108" s="434">
        <v>1970</v>
      </c>
    </row>
    <row r="10109" spans="1:11" hidden="1" x14ac:dyDescent="0.25">
      <c r="A10109" s="434">
        <v>258146050</v>
      </c>
      <c r="B10109" s="434">
        <v>105329</v>
      </c>
      <c r="C10109" s="434" t="s">
        <v>61</v>
      </c>
      <c r="D10109" s="434" t="s">
        <v>13</v>
      </c>
      <c r="I10109" s="434">
        <v>6</v>
      </c>
      <c r="J10109" s="434">
        <v>0</v>
      </c>
      <c r="K10109" s="434">
        <v>1970</v>
      </c>
    </row>
    <row r="10110" spans="1:11" hidden="1" x14ac:dyDescent="0.25">
      <c r="A10110" s="434">
        <v>258146070</v>
      </c>
      <c r="B10110" s="434">
        <v>109714</v>
      </c>
      <c r="C10110" s="434" t="s">
        <v>61</v>
      </c>
      <c r="D10110" s="434" t="s">
        <v>13</v>
      </c>
      <c r="I10110" s="434">
        <v>6</v>
      </c>
      <c r="J10110" s="434">
        <v>0</v>
      </c>
      <c r="K10110" s="434">
        <v>1970</v>
      </c>
    </row>
    <row r="10111" spans="1:11" hidden="1" x14ac:dyDescent="0.25">
      <c r="A10111" s="434">
        <v>258146080</v>
      </c>
      <c r="B10111" s="434">
        <v>134874</v>
      </c>
      <c r="C10111" s="434" t="s">
        <v>61</v>
      </c>
      <c r="D10111" s="434" t="s">
        <v>13</v>
      </c>
      <c r="I10111" s="434">
        <v>6</v>
      </c>
      <c r="J10111" s="434">
        <v>0</v>
      </c>
      <c r="K10111" s="434">
        <v>1970</v>
      </c>
    </row>
    <row r="10112" spans="1:11" hidden="1" x14ac:dyDescent="0.25">
      <c r="A10112" s="434">
        <v>258146120</v>
      </c>
      <c r="B10112" s="434">
        <v>133795</v>
      </c>
      <c r="C10112" s="434" t="s">
        <v>61</v>
      </c>
      <c r="D10112" s="434" t="s">
        <v>13</v>
      </c>
      <c r="I10112" s="434">
        <v>6</v>
      </c>
      <c r="J10112" s="434">
        <v>0</v>
      </c>
      <c r="K10112" s="434">
        <v>1970</v>
      </c>
    </row>
    <row r="10113" spans="1:11" hidden="1" x14ac:dyDescent="0.25">
      <c r="A10113" s="434">
        <v>258146160</v>
      </c>
      <c r="B10113" s="434">
        <v>95693</v>
      </c>
      <c r="C10113" s="434" t="s">
        <v>61</v>
      </c>
      <c r="D10113" s="434" t="s">
        <v>13</v>
      </c>
      <c r="I10113" s="434">
        <v>12</v>
      </c>
    </row>
    <row r="10114" spans="1:11" hidden="1" x14ac:dyDescent="0.25">
      <c r="A10114" s="434">
        <v>258146220</v>
      </c>
      <c r="B10114" s="434">
        <v>423331</v>
      </c>
      <c r="C10114" s="434" t="s">
        <v>61</v>
      </c>
      <c r="D10114" s="434" t="s">
        <v>13</v>
      </c>
      <c r="I10114" s="434">
        <v>9</v>
      </c>
    </row>
    <row r="10115" spans="1:11" hidden="1" x14ac:dyDescent="0.25">
      <c r="A10115" s="434">
        <v>258146250</v>
      </c>
      <c r="B10115" s="434">
        <v>453004</v>
      </c>
      <c r="C10115" s="434" t="s">
        <v>61</v>
      </c>
      <c r="D10115" s="434" t="s">
        <v>13</v>
      </c>
      <c r="I10115" s="434">
        <v>13</v>
      </c>
    </row>
    <row r="10116" spans="1:11" hidden="1" x14ac:dyDescent="0.25">
      <c r="A10116" s="434">
        <v>258146280</v>
      </c>
      <c r="B10116" s="434">
        <v>354267</v>
      </c>
      <c r="C10116" s="434" t="s">
        <v>61</v>
      </c>
      <c r="D10116" s="434" t="s">
        <v>13</v>
      </c>
      <c r="I10116" s="434">
        <v>14</v>
      </c>
      <c r="J10116" s="434">
        <v>0</v>
      </c>
      <c r="K10116" s="434">
        <v>1970</v>
      </c>
    </row>
    <row r="10117" spans="1:11" hidden="1" x14ac:dyDescent="0.25">
      <c r="A10117" s="434">
        <v>258146320</v>
      </c>
      <c r="B10117" s="434">
        <v>776480</v>
      </c>
      <c r="C10117" s="434" t="s">
        <v>61</v>
      </c>
      <c r="D10117" s="434" t="s">
        <v>13</v>
      </c>
      <c r="I10117" s="434">
        <v>23</v>
      </c>
      <c r="J10117" s="434">
        <v>0</v>
      </c>
      <c r="K10117" s="434">
        <v>1970</v>
      </c>
    </row>
    <row r="10118" spans="1:11" hidden="1" x14ac:dyDescent="0.25">
      <c r="A10118" s="434">
        <v>258146430</v>
      </c>
      <c r="B10118" s="434">
        <v>287973</v>
      </c>
      <c r="C10118" s="434" t="s">
        <v>61</v>
      </c>
      <c r="D10118" s="434" t="s">
        <v>13</v>
      </c>
      <c r="I10118" s="434">
        <v>12</v>
      </c>
      <c r="J10118" s="434">
        <v>0</v>
      </c>
      <c r="K10118" s="434">
        <v>1970</v>
      </c>
    </row>
    <row r="10119" spans="1:11" hidden="1" x14ac:dyDescent="0.25">
      <c r="A10119" s="434">
        <v>258146580</v>
      </c>
      <c r="B10119" s="434">
        <v>67978</v>
      </c>
      <c r="C10119" s="434" t="s">
        <v>61</v>
      </c>
      <c r="D10119" s="434" t="s">
        <v>13</v>
      </c>
      <c r="I10119" s="434">
        <v>11</v>
      </c>
      <c r="J10119" s="434">
        <v>0</v>
      </c>
      <c r="K10119" s="434">
        <v>1970</v>
      </c>
    </row>
    <row r="10120" spans="1:11" hidden="1" x14ac:dyDescent="0.25">
      <c r="A10120" s="434">
        <v>258146670</v>
      </c>
      <c r="B10120" s="434">
        <v>5364</v>
      </c>
      <c r="C10120" s="434" t="s">
        <v>61</v>
      </c>
      <c r="D10120" s="434" t="s">
        <v>13</v>
      </c>
      <c r="I10120" s="434">
        <v>17</v>
      </c>
      <c r="J10120" s="434">
        <v>0</v>
      </c>
      <c r="K10120" s="434">
        <v>1970</v>
      </c>
    </row>
    <row r="10121" spans="1:11" hidden="1" x14ac:dyDescent="0.25">
      <c r="A10121" s="434">
        <v>258146770</v>
      </c>
      <c r="B10121" s="434">
        <v>11824</v>
      </c>
      <c r="C10121" s="434" t="s">
        <v>61</v>
      </c>
      <c r="D10121" s="434" t="s">
        <v>13</v>
      </c>
      <c r="I10121" s="434">
        <v>10</v>
      </c>
      <c r="J10121" s="434">
        <v>0</v>
      </c>
      <c r="K10121" s="434">
        <v>1970</v>
      </c>
    </row>
    <row r="10122" spans="1:11" hidden="1" x14ac:dyDescent="0.25">
      <c r="A10122" s="434">
        <v>258146870</v>
      </c>
      <c r="B10122" s="434">
        <v>7170</v>
      </c>
      <c r="C10122" s="434" t="s">
        <v>61</v>
      </c>
      <c r="D10122" s="434" t="s">
        <v>13</v>
      </c>
      <c r="I10122" s="434">
        <v>7</v>
      </c>
    </row>
    <row r="10123" spans="1:11" x14ac:dyDescent="0.25">
      <c r="A10123" s="434">
        <v>258147000</v>
      </c>
      <c r="B10123" s="434">
        <v>3271433</v>
      </c>
      <c r="C10123" s="434" t="s">
        <v>59</v>
      </c>
      <c r="D10123" s="434" t="s">
        <v>13</v>
      </c>
      <c r="E10123" s="434">
        <v>0</v>
      </c>
      <c r="F10123" s="434">
        <v>880</v>
      </c>
      <c r="G10123" s="434">
        <v>0</v>
      </c>
      <c r="H10123" s="434">
        <v>436</v>
      </c>
      <c r="I10123" s="434">
        <v>27.38</v>
      </c>
      <c r="J10123" s="434">
        <v>0</v>
      </c>
      <c r="K10123" s="434">
        <v>1970</v>
      </c>
    </row>
    <row r="10124" spans="1:11" hidden="1" x14ac:dyDescent="0.25">
      <c r="A10124" s="434">
        <v>258147080</v>
      </c>
      <c r="B10124" s="434">
        <v>15516</v>
      </c>
      <c r="C10124" s="434" t="s">
        <v>61</v>
      </c>
      <c r="D10124" s="434" t="s">
        <v>13</v>
      </c>
      <c r="I10124" s="434">
        <v>15</v>
      </c>
    </row>
    <row r="10125" spans="1:11" hidden="1" x14ac:dyDescent="0.25">
      <c r="A10125" s="434">
        <v>258147280</v>
      </c>
      <c r="B10125" s="434">
        <v>95389</v>
      </c>
      <c r="C10125" s="434" t="s">
        <v>61</v>
      </c>
      <c r="D10125" s="434" t="s">
        <v>13</v>
      </c>
      <c r="I10125" s="434">
        <v>13</v>
      </c>
      <c r="J10125" s="434">
        <v>0</v>
      </c>
      <c r="K10125" s="434">
        <v>1970</v>
      </c>
    </row>
    <row r="10126" spans="1:11" hidden="1" x14ac:dyDescent="0.25">
      <c r="A10126" s="434">
        <v>258147340</v>
      </c>
      <c r="B10126" s="434">
        <v>20076</v>
      </c>
      <c r="C10126" s="434" t="s">
        <v>61</v>
      </c>
      <c r="D10126" s="434" t="s">
        <v>13</v>
      </c>
      <c r="I10126" s="434">
        <v>12</v>
      </c>
      <c r="J10126" s="434">
        <v>0</v>
      </c>
      <c r="K10126" s="434">
        <v>1970</v>
      </c>
    </row>
    <row r="10127" spans="1:11" hidden="1" x14ac:dyDescent="0.25">
      <c r="A10127" s="434">
        <v>258147520</v>
      </c>
      <c r="B10127" s="434">
        <v>55417</v>
      </c>
      <c r="C10127" s="434" t="s">
        <v>61</v>
      </c>
      <c r="D10127" s="434" t="s">
        <v>13</v>
      </c>
      <c r="I10127" s="434">
        <v>12</v>
      </c>
      <c r="J10127" s="434">
        <v>0</v>
      </c>
      <c r="K10127" s="434">
        <v>1970</v>
      </c>
    </row>
    <row r="10128" spans="1:11" hidden="1" x14ac:dyDescent="0.25">
      <c r="A10128" s="434">
        <v>258147580</v>
      </c>
      <c r="B10128" s="434">
        <v>14583</v>
      </c>
      <c r="C10128" s="434" t="s">
        <v>61</v>
      </c>
      <c r="D10128" s="434" t="s">
        <v>13</v>
      </c>
      <c r="I10128" s="434">
        <v>15</v>
      </c>
    </row>
    <row r="10129" spans="1:11" hidden="1" x14ac:dyDescent="0.25">
      <c r="A10129" s="434">
        <v>258147730</v>
      </c>
      <c r="B10129" s="434">
        <v>65314</v>
      </c>
      <c r="C10129" s="434" t="s">
        <v>61</v>
      </c>
      <c r="D10129" s="434" t="s">
        <v>13</v>
      </c>
      <c r="I10129" s="434">
        <v>12</v>
      </c>
      <c r="J10129" s="434">
        <v>0</v>
      </c>
      <c r="K10129" s="434">
        <v>1970</v>
      </c>
    </row>
    <row r="10130" spans="1:11" hidden="1" x14ac:dyDescent="0.25">
      <c r="A10130" s="434">
        <v>258147760</v>
      </c>
      <c r="B10130" s="434">
        <v>17018</v>
      </c>
      <c r="C10130" s="434" t="s">
        <v>61</v>
      </c>
      <c r="D10130" s="434" t="s">
        <v>13</v>
      </c>
      <c r="I10130" s="434">
        <v>13</v>
      </c>
      <c r="J10130" s="434">
        <v>0</v>
      </c>
      <c r="K10130" s="434">
        <v>1970</v>
      </c>
    </row>
    <row r="10131" spans="1:11" hidden="1" x14ac:dyDescent="0.25">
      <c r="A10131" s="434">
        <v>258147840</v>
      </c>
      <c r="B10131" s="434">
        <v>113191</v>
      </c>
      <c r="C10131" s="434" t="s">
        <v>61</v>
      </c>
      <c r="D10131" s="434" t="s">
        <v>13</v>
      </c>
      <c r="I10131" s="434">
        <v>8</v>
      </c>
    </row>
    <row r="10132" spans="1:11" hidden="1" x14ac:dyDescent="0.25">
      <c r="A10132" s="434">
        <v>258147860</v>
      </c>
      <c r="B10132" s="434">
        <v>81726</v>
      </c>
      <c r="C10132" s="434" t="s">
        <v>61</v>
      </c>
      <c r="D10132" s="434" t="s">
        <v>13</v>
      </c>
      <c r="I10132" s="434">
        <v>15</v>
      </c>
      <c r="J10132" s="434">
        <v>0</v>
      </c>
      <c r="K10132" s="434">
        <v>1970</v>
      </c>
    </row>
    <row r="10133" spans="1:11" hidden="1" x14ac:dyDescent="0.25">
      <c r="A10133" s="434">
        <v>258148130</v>
      </c>
      <c r="B10133" s="434">
        <v>12998</v>
      </c>
      <c r="C10133" s="434" t="s">
        <v>61</v>
      </c>
      <c r="D10133" s="434" t="s">
        <v>13</v>
      </c>
      <c r="I10133" s="434">
        <v>9</v>
      </c>
      <c r="J10133" s="434">
        <v>0</v>
      </c>
      <c r="K10133" s="434">
        <v>1970</v>
      </c>
    </row>
    <row r="10134" spans="1:11" hidden="1" x14ac:dyDescent="0.25">
      <c r="A10134" s="434">
        <v>258148550</v>
      </c>
      <c r="B10134" s="434">
        <v>141691</v>
      </c>
      <c r="C10134" s="434" t="s">
        <v>61</v>
      </c>
      <c r="D10134" s="434" t="s">
        <v>13</v>
      </c>
      <c r="I10134" s="434">
        <v>14</v>
      </c>
      <c r="J10134" s="434">
        <v>0</v>
      </c>
      <c r="K10134" s="434">
        <v>1970</v>
      </c>
    </row>
    <row r="10135" spans="1:11" hidden="1" x14ac:dyDescent="0.25">
      <c r="A10135" s="434">
        <v>258148760</v>
      </c>
      <c r="B10135" s="434">
        <v>54663</v>
      </c>
      <c r="C10135" s="434" t="s">
        <v>61</v>
      </c>
      <c r="D10135" s="434" t="s">
        <v>13</v>
      </c>
      <c r="I10135" s="434">
        <v>12</v>
      </c>
      <c r="J10135" s="434">
        <v>0</v>
      </c>
      <c r="K10135" s="434">
        <v>1970</v>
      </c>
    </row>
    <row r="10136" spans="1:11" hidden="1" x14ac:dyDescent="0.25">
      <c r="A10136" s="434">
        <v>258148940</v>
      </c>
      <c r="B10136" s="434">
        <v>13942</v>
      </c>
      <c r="C10136" s="434" t="s">
        <v>61</v>
      </c>
      <c r="D10136" s="434" t="s">
        <v>13</v>
      </c>
      <c r="I10136" s="434">
        <v>14</v>
      </c>
      <c r="J10136" s="434">
        <v>0</v>
      </c>
      <c r="K10136" s="434">
        <v>1970</v>
      </c>
    </row>
    <row r="10137" spans="1:11" hidden="1" x14ac:dyDescent="0.25">
      <c r="A10137" s="434">
        <v>258149000</v>
      </c>
      <c r="B10137" s="434">
        <v>3599758</v>
      </c>
      <c r="C10137" s="434" t="s">
        <v>42</v>
      </c>
      <c r="D10137" s="434" t="s">
        <v>22</v>
      </c>
      <c r="E10137" s="434">
        <v>15</v>
      </c>
      <c r="F10137" s="434">
        <v>2106</v>
      </c>
      <c r="G10137" s="434">
        <v>200</v>
      </c>
      <c r="H10137" s="434">
        <v>2878</v>
      </c>
      <c r="I10137" s="434">
        <v>79.3</v>
      </c>
      <c r="J10137" s="434">
        <v>0</v>
      </c>
      <c r="K10137" s="434">
        <v>2001</v>
      </c>
    </row>
    <row r="10138" spans="1:11" hidden="1" x14ac:dyDescent="0.25">
      <c r="A10138" s="434">
        <v>258149030</v>
      </c>
      <c r="B10138" s="434">
        <v>21774</v>
      </c>
      <c r="C10138" s="434" t="s">
        <v>61</v>
      </c>
      <c r="D10138" s="434" t="s">
        <v>13</v>
      </c>
      <c r="I10138" s="434">
        <v>12</v>
      </c>
      <c r="J10138" s="434">
        <v>0</v>
      </c>
      <c r="K10138" s="434">
        <v>1970</v>
      </c>
    </row>
    <row r="10139" spans="1:11" hidden="1" x14ac:dyDescent="0.25">
      <c r="A10139" s="434">
        <v>258149270</v>
      </c>
      <c r="B10139" s="434">
        <v>35874</v>
      </c>
      <c r="C10139" s="434" t="s">
        <v>61</v>
      </c>
      <c r="D10139" s="434" t="s">
        <v>13</v>
      </c>
      <c r="I10139" s="434">
        <v>14</v>
      </c>
      <c r="J10139" s="434">
        <v>0</v>
      </c>
      <c r="K10139" s="434">
        <v>1970</v>
      </c>
    </row>
    <row r="10140" spans="1:11" hidden="1" x14ac:dyDescent="0.25">
      <c r="A10140" s="434">
        <v>258149320</v>
      </c>
      <c r="B10140" s="434">
        <v>22753</v>
      </c>
      <c r="C10140" s="434" t="s">
        <v>61</v>
      </c>
      <c r="D10140" s="434" t="s">
        <v>13</v>
      </c>
      <c r="I10140" s="434">
        <v>11</v>
      </c>
      <c r="J10140" s="434">
        <v>0</v>
      </c>
      <c r="K10140" s="434">
        <v>1970</v>
      </c>
    </row>
    <row r="10141" spans="1:11" hidden="1" x14ac:dyDescent="0.25">
      <c r="A10141" s="434">
        <v>258149450</v>
      </c>
      <c r="B10141" s="434">
        <v>595952</v>
      </c>
      <c r="C10141" s="434" t="s">
        <v>61</v>
      </c>
      <c r="D10141" s="434" t="s">
        <v>13</v>
      </c>
      <c r="I10141" s="434">
        <v>12</v>
      </c>
      <c r="J10141" s="434">
        <v>0</v>
      </c>
      <c r="K10141" s="434">
        <v>1970</v>
      </c>
    </row>
    <row r="10142" spans="1:11" hidden="1" x14ac:dyDescent="0.25">
      <c r="A10142" s="434">
        <v>258149620</v>
      </c>
      <c r="B10142" s="434">
        <v>348479</v>
      </c>
      <c r="C10142" s="434" t="s">
        <v>61</v>
      </c>
      <c r="D10142" s="434" t="s">
        <v>13</v>
      </c>
      <c r="I10142" s="434">
        <v>10</v>
      </c>
      <c r="J10142" s="434">
        <v>0</v>
      </c>
      <c r="K10142" s="434">
        <v>1970</v>
      </c>
    </row>
    <row r="10143" spans="1:11" hidden="1" x14ac:dyDescent="0.25">
      <c r="A10143" s="434">
        <v>258150000</v>
      </c>
      <c r="B10143" s="434">
        <v>2143725</v>
      </c>
      <c r="C10143" s="434" t="s">
        <v>56</v>
      </c>
      <c r="D10143" s="434" t="s">
        <v>17</v>
      </c>
      <c r="E10143" s="434">
        <v>12</v>
      </c>
      <c r="F10143" s="434">
        <v>920</v>
      </c>
      <c r="G10143" s="434">
        <v>356</v>
      </c>
      <c r="H10143" s="434">
        <v>465</v>
      </c>
      <c r="I10143" s="434">
        <v>41.81</v>
      </c>
      <c r="J10143" s="434">
        <v>0</v>
      </c>
      <c r="K10143" s="434">
        <v>1975</v>
      </c>
    </row>
    <row r="10144" spans="1:11" hidden="1" x14ac:dyDescent="0.25">
      <c r="A10144" s="434">
        <v>258150260</v>
      </c>
      <c r="B10144" s="434">
        <v>4</v>
      </c>
      <c r="C10144" s="434" t="s">
        <v>61</v>
      </c>
      <c r="D10144" s="434" t="s">
        <v>13</v>
      </c>
      <c r="I10144" s="434">
        <v>8</v>
      </c>
      <c r="J10144" s="434">
        <v>0</v>
      </c>
      <c r="K10144" s="434">
        <v>1970</v>
      </c>
    </row>
    <row r="10145" spans="1:11" hidden="1" x14ac:dyDescent="0.25">
      <c r="A10145" s="434">
        <v>258150320</v>
      </c>
      <c r="B10145" s="434">
        <v>64756</v>
      </c>
      <c r="C10145" s="434" t="s">
        <v>61</v>
      </c>
      <c r="D10145" s="434" t="s">
        <v>13</v>
      </c>
      <c r="I10145" s="434">
        <v>6</v>
      </c>
      <c r="J10145" s="434">
        <v>0</v>
      </c>
      <c r="K10145" s="434">
        <v>1970</v>
      </c>
    </row>
    <row r="10146" spans="1:11" hidden="1" x14ac:dyDescent="0.25">
      <c r="A10146" s="434">
        <v>258150370</v>
      </c>
      <c r="B10146" s="434">
        <v>19817</v>
      </c>
      <c r="C10146" s="434" t="s">
        <v>61</v>
      </c>
      <c r="D10146" s="434" t="s">
        <v>13</v>
      </c>
      <c r="I10146" s="434">
        <v>6</v>
      </c>
    </row>
    <row r="10147" spans="1:11" hidden="1" x14ac:dyDescent="0.25">
      <c r="A10147" s="434">
        <v>258150500</v>
      </c>
      <c r="B10147" s="434">
        <v>3409199</v>
      </c>
      <c r="C10147" s="434" t="s">
        <v>56</v>
      </c>
      <c r="D10147" s="434" t="s">
        <v>13</v>
      </c>
      <c r="I10147" s="434">
        <v>12</v>
      </c>
    </row>
    <row r="10148" spans="1:11" hidden="1" x14ac:dyDescent="0.25">
      <c r="A10148" s="434">
        <v>258150660</v>
      </c>
      <c r="B10148" s="434">
        <v>218531</v>
      </c>
      <c r="C10148" s="434" t="s">
        <v>61</v>
      </c>
      <c r="D10148" s="434" t="s">
        <v>13</v>
      </c>
      <c r="I10148" s="434">
        <v>14</v>
      </c>
      <c r="J10148" s="434">
        <v>0</v>
      </c>
      <c r="K10148" s="434">
        <v>1970</v>
      </c>
    </row>
    <row r="10149" spans="1:11" hidden="1" x14ac:dyDescent="0.25">
      <c r="A10149" s="434">
        <v>258150750</v>
      </c>
      <c r="B10149" s="434">
        <v>57025</v>
      </c>
      <c r="C10149" s="434" t="s">
        <v>61</v>
      </c>
      <c r="D10149" s="434" t="s">
        <v>13</v>
      </c>
      <c r="I10149" s="434">
        <v>13</v>
      </c>
      <c r="J10149" s="434">
        <v>0</v>
      </c>
      <c r="K10149" s="434">
        <v>1970</v>
      </c>
    </row>
    <row r="10150" spans="1:11" hidden="1" x14ac:dyDescent="0.25">
      <c r="A10150" s="434">
        <v>258151240</v>
      </c>
      <c r="B10150" s="434">
        <v>725132</v>
      </c>
      <c r="C10150" s="434" t="s">
        <v>61</v>
      </c>
      <c r="D10150" s="434" t="s">
        <v>13</v>
      </c>
      <c r="I10150" s="434">
        <v>11</v>
      </c>
    </row>
    <row r="10151" spans="1:11" hidden="1" x14ac:dyDescent="0.25">
      <c r="A10151" s="434">
        <v>258151380</v>
      </c>
      <c r="B10151" s="434">
        <v>624856</v>
      </c>
      <c r="C10151" s="434" t="s">
        <v>61</v>
      </c>
      <c r="D10151" s="434" t="s">
        <v>13</v>
      </c>
      <c r="I10151" s="434">
        <v>15</v>
      </c>
    </row>
    <row r="10152" spans="1:11" hidden="1" x14ac:dyDescent="0.25">
      <c r="A10152" s="434">
        <v>258151850</v>
      </c>
      <c r="B10152" s="434">
        <v>40412</v>
      </c>
      <c r="C10152" s="434" t="s">
        <v>61</v>
      </c>
      <c r="D10152" s="434" t="s">
        <v>13</v>
      </c>
      <c r="I10152" s="434">
        <v>10</v>
      </c>
      <c r="J10152" s="434">
        <v>0</v>
      </c>
      <c r="K10152" s="434">
        <v>1970</v>
      </c>
    </row>
    <row r="10153" spans="1:11" hidden="1" x14ac:dyDescent="0.25">
      <c r="A10153" s="434">
        <v>258151880</v>
      </c>
      <c r="B10153" s="434">
        <v>269881</v>
      </c>
      <c r="C10153" s="434" t="s">
        <v>61</v>
      </c>
      <c r="D10153" s="434" t="s">
        <v>13</v>
      </c>
      <c r="I10153" s="434">
        <v>12</v>
      </c>
      <c r="J10153" s="434">
        <v>0</v>
      </c>
      <c r="K10153" s="434">
        <v>1970</v>
      </c>
    </row>
    <row r="10154" spans="1:11" hidden="1" x14ac:dyDescent="0.25">
      <c r="A10154" s="434">
        <v>258152000</v>
      </c>
      <c r="B10154" s="434">
        <v>208976</v>
      </c>
      <c r="C10154" s="434" t="s">
        <v>20</v>
      </c>
      <c r="D10154" s="434" t="s">
        <v>25</v>
      </c>
      <c r="E10154" s="434">
        <v>14.5</v>
      </c>
      <c r="F10154" s="434">
        <v>7200</v>
      </c>
      <c r="G10154" s="434">
        <v>8363</v>
      </c>
      <c r="H10154" s="434">
        <v>6768</v>
      </c>
      <c r="I10154" s="434">
        <v>118.95</v>
      </c>
      <c r="J10154" s="434">
        <v>9354</v>
      </c>
      <c r="K10154" s="434">
        <v>2012</v>
      </c>
    </row>
    <row r="10155" spans="1:11" x14ac:dyDescent="0.25">
      <c r="A10155" s="434">
        <v>258152150</v>
      </c>
      <c r="B10155" s="434">
        <v>7874</v>
      </c>
      <c r="C10155" s="434" t="s">
        <v>59</v>
      </c>
      <c r="D10155" s="434" t="s">
        <v>13</v>
      </c>
      <c r="I10155" s="434">
        <v>7</v>
      </c>
      <c r="J10155" s="434">
        <v>0</v>
      </c>
      <c r="K10155" s="434">
        <v>1970</v>
      </c>
    </row>
    <row r="10156" spans="1:11" hidden="1" x14ac:dyDescent="0.25">
      <c r="A10156" s="434">
        <v>258152180</v>
      </c>
      <c r="B10156" s="434">
        <v>38654</v>
      </c>
      <c r="C10156" s="434" t="s">
        <v>61</v>
      </c>
      <c r="D10156" s="434" t="s">
        <v>13</v>
      </c>
      <c r="I10156" s="434">
        <v>15</v>
      </c>
      <c r="J10156" s="434">
        <v>0</v>
      </c>
      <c r="K10156" s="434">
        <v>1970</v>
      </c>
    </row>
    <row r="10157" spans="1:11" hidden="1" x14ac:dyDescent="0.25">
      <c r="A10157" s="434">
        <v>258152580</v>
      </c>
      <c r="B10157" s="434">
        <v>11665</v>
      </c>
      <c r="C10157" s="434" t="s">
        <v>61</v>
      </c>
      <c r="D10157" s="434" t="s">
        <v>13</v>
      </c>
      <c r="I10157" s="434">
        <v>14</v>
      </c>
      <c r="J10157" s="434">
        <v>0</v>
      </c>
      <c r="K10157" s="434">
        <v>1970</v>
      </c>
    </row>
    <row r="10158" spans="1:11" hidden="1" x14ac:dyDescent="0.25">
      <c r="A10158" s="434">
        <v>258152860</v>
      </c>
      <c r="B10158" s="434">
        <v>29510</v>
      </c>
      <c r="C10158" s="434" t="s">
        <v>61</v>
      </c>
      <c r="D10158" s="434" t="s">
        <v>13</v>
      </c>
      <c r="I10158" s="434">
        <v>9</v>
      </c>
      <c r="J10158" s="434">
        <v>0</v>
      </c>
      <c r="K10158" s="434">
        <v>1970</v>
      </c>
    </row>
    <row r="10159" spans="1:11" hidden="1" x14ac:dyDescent="0.25">
      <c r="A10159" s="434">
        <v>258152960</v>
      </c>
      <c r="B10159" s="434">
        <v>52062</v>
      </c>
      <c r="C10159" s="434" t="s">
        <v>61</v>
      </c>
      <c r="D10159" s="434" t="s">
        <v>13</v>
      </c>
      <c r="I10159" s="434">
        <v>10</v>
      </c>
      <c r="J10159" s="434">
        <v>0</v>
      </c>
      <c r="K10159" s="434">
        <v>1970</v>
      </c>
    </row>
    <row r="10160" spans="1:11" hidden="1" x14ac:dyDescent="0.25">
      <c r="A10160" s="434">
        <v>258152970</v>
      </c>
      <c r="B10160" s="434">
        <v>44285</v>
      </c>
      <c r="C10160" s="434" t="s">
        <v>61</v>
      </c>
      <c r="D10160" s="434" t="s">
        <v>13</v>
      </c>
      <c r="I10160" s="434">
        <v>12</v>
      </c>
    </row>
    <row r="10161" spans="1:11" hidden="1" x14ac:dyDescent="0.25">
      <c r="A10161" s="434">
        <v>258153000</v>
      </c>
      <c r="B10161" s="434">
        <v>2408560</v>
      </c>
      <c r="C10161" s="434" t="s">
        <v>46</v>
      </c>
      <c r="D10161" s="434" t="s">
        <v>22</v>
      </c>
      <c r="E10161" s="434">
        <v>0</v>
      </c>
      <c r="F10161" s="434">
        <v>15200</v>
      </c>
      <c r="G10161" s="434">
        <v>4559</v>
      </c>
      <c r="H10161" s="434">
        <v>7934</v>
      </c>
      <c r="I10161" s="434">
        <v>89.35</v>
      </c>
      <c r="J10161" s="434">
        <v>0</v>
      </c>
      <c r="K10161" s="434">
        <v>2007</v>
      </c>
    </row>
    <row r="10162" spans="1:11" hidden="1" x14ac:dyDescent="0.25">
      <c r="A10162" s="434">
        <v>258153330</v>
      </c>
      <c r="B10162" s="434">
        <v>7150</v>
      </c>
      <c r="C10162" s="434" t="s">
        <v>61</v>
      </c>
      <c r="D10162" s="434" t="s">
        <v>13</v>
      </c>
      <c r="I10162" s="434">
        <v>12</v>
      </c>
      <c r="J10162" s="434">
        <v>0</v>
      </c>
      <c r="K10162" s="434">
        <v>1970</v>
      </c>
    </row>
    <row r="10163" spans="1:11" hidden="1" x14ac:dyDescent="0.25">
      <c r="A10163" s="434">
        <v>258153480</v>
      </c>
      <c r="B10163" s="434">
        <v>45839</v>
      </c>
      <c r="C10163" s="434" t="s">
        <v>61</v>
      </c>
      <c r="D10163" s="434" t="s">
        <v>13</v>
      </c>
      <c r="I10163" s="434">
        <v>14</v>
      </c>
      <c r="J10163" s="434">
        <v>0</v>
      </c>
      <c r="K10163" s="434">
        <v>1970</v>
      </c>
    </row>
    <row r="10164" spans="1:11" hidden="1" x14ac:dyDescent="0.25">
      <c r="A10164" s="434">
        <v>258153640</v>
      </c>
      <c r="B10164" s="434">
        <v>17406</v>
      </c>
      <c r="C10164" s="434" t="s">
        <v>61</v>
      </c>
      <c r="D10164" s="434" t="s">
        <v>13</v>
      </c>
      <c r="I10164" s="434">
        <v>9</v>
      </c>
    </row>
    <row r="10165" spans="1:11" hidden="1" x14ac:dyDescent="0.25">
      <c r="A10165" s="434">
        <v>258153780</v>
      </c>
      <c r="B10165" s="434">
        <v>161181</v>
      </c>
      <c r="C10165" s="434" t="s">
        <v>61</v>
      </c>
      <c r="D10165" s="434" t="s">
        <v>13</v>
      </c>
      <c r="I10165" s="434">
        <v>14</v>
      </c>
    </row>
    <row r="10166" spans="1:11" hidden="1" x14ac:dyDescent="0.25">
      <c r="A10166" s="434">
        <v>258154330</v>
      </c>
      <c r="B10166" s="434">
        <v>11</v>
      </c>
      <c r="C10166" s="434" t="s">
        <v>61</v>
      </c>
      <c r="D10166" s="434" t="s">
        <v>13</v>
      </c>
      <c r="I10166" s="434">
        <v>10</v>
      </c>
      <c r="J10166" s="434">
        <v>0</v>
      </c>
      <c r="K10166" s="434">
        <v>1970</v>
      </c>
    </row>
    <row r="10167" spans="1:11" hidden="1" x14ac:dyDescent="0.25">
      <c r="A10167" s="434">
        <v>258154650</v>
      </c>
      <c r="B10167" s="434">
        <v>12121</v>
      </c>
      <c r="C10167" s="434" t="s">
        <v>61</v>
      </c>
      <c r="D10167" s="434" t="s">
        <v>13</v>
      </c>
      <c r="I10167" s="434">
        <v>12</v>
      </c>
      <c r="J10167" s="434">
        <v>0</v>
      </c>
      <c r="K10167" s="434">
        <v>1970</v>
      </c>
    </row>
    <row r="10168" spans="1:11" hidden="1" x14ac:dyDescent="0.25">
      <c r="A10168" s="434">
        <v>258154820</v>
      </c>
      <c r="B10168" s="434">
        <v>47699</v>
      </c>
      <c r="C10168" s="434" t="s">
        <v>61</v>
      </c>
      <c r="D10168" s="434" t="s">
        <v>13</v>
      </c>
      <c r="I10168" s="434">
        <v>10</v>
      </c>
      <c r="J10168" s="434">
        <v>0</v>
      </c>
      <c r="K10168" s="434">
        <v>1970</v>
      </c>
    </row>
    <row r="10169" spans="1:11" hidden="1" x14ac:dyDescent="0.25">
      <c r="A10169" s="434">
        <v>258154940</v>
      </c>
      <c r="B10169" s="434">
        <v>58144</v>
      </c>
      <c r="C10169" s="434" t="s">
        <v>61</v>
      </c>
      <c r="D10169" s="434" t="s">
        <v>13</v>
      </c>
      <c r="I10169" s="434">
        <v>14</v>
      </c>
    </row>
    <row r="10170" spans="1:11" hidden="1" x14ac:dyDescent="0.25">
      <c r="A10170" s="434">
        <v>258155130</v>
      </c>
      <c r="B10170" s="434">
        <v>13280</v>
      </c>
      <c r="C10170" s="434" t="s">
        <v>61</v>
      </c>
      <c r="D10170" s="434" t="s">
        <v>13</v>
      </c>
      <c r="I10170" s="434">
        <v>12</v>
      </c>
      <c r="J10170" s="434">
        <v>0</v>
      </c>
      <c r="K10170" s="434">
        <v>1970</v>
      </c>
    </row>
    <row r="10171" spans="1:11" hidden="1" x14ac:dyDescent="0.25">
      <c r="A10171" s="434">
        <v>258155500</v>
      </c>
      <c r="B10171" s="434">
        <v>1227781</v>
      </c>
      <c r="C10171" s="434" t="s">
        <v>61</v>
      </c>
      <c r="D10171" s="434" t="s">
        <v>13</v>
      </c>
      <c r="I10171" s="434">
        <v>14</v>
      </c>
    </row>
    <row r="10172" spans="1:11" hidden="1" x14ac:dyDescent="0.25">
      <c r="A10172" s="434">
        <v>258155620</v>
      </c>
      <c r="B10172" s="434">
        <v>40260</v>
      </c>
      <c r="C10172" s="434" t="s">
        <v>61</v>
      </c>
      <c r="D10172" s="434" t="s">
        <v>13</v>
      </c>
      <c r="I10172" s="434">
        <v>16</v>
      </c>
    </row>
    <row r="10173" spans="1:11" hidden="1" x14ac:dyDescent="0.25">
      <c r="A10173" s="434">
        <v>258155630</v>
      </c>
      <c r="B10173" s="434">
        <v>44083</v>
      </c>
      <c r="C10173" s="434" t="s">
        <v>61</v>
      </c>
      <c r="D10173" s="434" t="s">
        <v>13</v>
      </c>
      <c r="I10173" s="434">
        <v>14</v>
      </c>
      <c r="J10173" s="434">
        <v>0</v>
      </c>
      <c r="K10173" s="434">
        <v>1970</v>
      </c>
    </row>
    <row r="10174" spans="1:11" hidden="1" x14ac:dyDescent="0.25">
      <c r="A10174" s="434">
        <v>258155760</v>
      </c>
      <c r="B10174" s="434">
        <v>14206</v>
      </c>
      <c r="C10174" s="434" t="s">
        <v>61</v>
      </c>
      <c r="D10174" s="434" t="s">
        <v>13</v>
      </c>
      <c r="I10174" s="434">
        <v>14</v>
      </c>
    </row>
    <row r="10175" spans="1:11" hidden="1" x14ac:dyDescent="0.25">
      <c r="A10175" s="434">
        <v>258155860</v>
      </c>
      <c r="B10175" s="434">
        <v>40737</v>
      </c>
      <c r="C10175" s="434" t="s">
        <v>61</v>
      </c>
      <c r="D10175" s="434" t="s">
        <v>13</v>
      </c>
      <c r="I10175" s="434">
        <v>14</v>
      </c>
      <c r="J10175" s="434">
        <v>0</v>
      </c>
      <c r="K10175" s="434">
        <v>1970</v>
      </c>
    </row>
    <row r="10176" spans="1:11" hidden="1" x14ac:dyDescent="0.25">
      <c r="A10176" s="434">
        <v>258155980</v>
      </c>
      <c r="B10176" s="434">
        <v>23647</v>
      </c>
      <c r="C10176" s="434" t="s">
        <v>61</v>
      </c>
      <c r="D10176" s="434" t="s">
        <v>13</v>
      </c>
      <c r="I10176" s="434">
        <v>12</v>
      </c>
      <c r="J10176" s="434">
        <v>0</v>
      </c>
      <c r="K10176" s="434">
        <v>1970</v>
      </c>
    </row>
    <row r="10177" spans="1:11" hidden="1" x14ac:dyDescent="0.25">
      <c r="A10177" s="434">
        <v>258156130</v>
      </c>
      <c r="B10177" s="434">
        <v>12409</v>
      </c>
      <c r="C10177" s="434" t="s">
        <v>61</v>
      </c>
      <c r="D10177" s="434" t="s">
        <v>13</v>
      </c>
      <c r="I10177" s="434">
        <v>5</v>
      </c>
      <c r="J10177" s="434">
        <v>0</v>
      </c>
      <c r="K10177" s="434">
        <v>1970</v>
      </c>
    </row>
    <row r="10178" spans="1:11" hidden="1" x14ac:dyDescent="0.25">
      <c r="A10178" s="434">
        <v>258156150</v>
      </c>
      <c r="B10178" s="434">
        <v>24939</v>
      </c>
      <c r="C10178" s="434" t="s">
        <v>61</v>
      </c>
      <c r="D10178" s="434" t="s">
        <v>13</v>
      </c>
      <c r="I10178" s="434">
        <v>12</v>
      </c>
    </row>
    <row r="10179" spans="1:11" hidden="1" x14ac:dyDescent="0.25">
      <c r="A10179" s="434">
        <v>258156260</v>
      </c>
      <c r="B10179" s="434">
        <v>22849</v>
      </c>
      <c r="C10179" s="434" t="s">
        <v>61</v>
      </c>
      <c r="D10179" s="434" t="s">
        <v>13</v>
      </c>
      <c r="I10179" s="434">
        <v>11</v>
      </c>
      <c r="J10179" s="434">
        <v>0</v>
      </c>
      <c r="K10179" s="434">
        <v>1970</v>
      </c>
    </row>
    <row r="10180" spans="1:11" hidden="1" x14ac:dyDescent="0.25">
      <c r="A10180" s="434">
        <v>258156620</v>
      </c>
      <c r="B10180" s="434">
        <v>9008</v>
      </c>
      <c r="C10180" s="434" t="s">
        <v>61</v>
      </c>
      <c r="D10180" s="434" t="s">
        <v>13</v>
      </c>
      <c r="I10180" s="434">
        <v>14</v>
      </c>
      <c r="J10180" s="434">
        <v>0</v>
      </c>
      <c r="K10180" s="434">
        <v>1970</v>
      </c>
    </row>
    <row r="10181" spans="1:11" hidden="1" x14ac:dyDescent="0.25">
      <c r="A10181" s="434">
        <v>258156680</v>
      </c>
      <c r="B10181" s="434">
        <v>13702</v>
      </c>
      <c r="C10181" s="434" t="s">
        <v>61</v>
      </c>
      <c r="D10181" s="434" t="s">
        <v>13</v>
      </c>
      <c r="I10181" s="434">
        <v>7</v>
      </c>
      <c r="J10181" s="434">
        <v>0</v>
      </c>
      <c r="K10181" s="434">
        <v>1970</v>
      </c>
    </row>
    <row r="10182" spans="1:11" hidden="1" x14ac:dyDescent="0.25">
      <c r="A10182" s="434">
        <v>258157000</v>
      </c>
      <c r="B10182" s="434">
        <v>1165833</v>
      </c>
      <c r="C10182" s="434" t="s">
        <v>44</v>
      </c>
      <c r="D10182" s="434" t="s">
        <v>25</v>
      </c>
      <c r="E10182" s="434">
        <v>18</v>
      </c>
      <c r="F10182" s="434">
        <v>11600</v>
      </c>
      <c r="G10182" s="434">
        <v>687</v>
      </c>
      <c r="H10182" s="434">
        <v>7344</v>
      </c>
      <c r="I10182" s="434">
        <v>100.54</v>
      </c>
      <c r="J10182" s="434">
        <v>0</v>
      </c>
      <c r="K10182" s="434">
        <v>2015</v>
      </c>
    </row>
    <row r="10183" spans="1:11" hidden="1" x14ac:dyDescent="0.25">
      <c r="A10183" s="434">
        <v>258157230</v>
      </c>
      <c r="B10183" s="434">
        <v>61014</v>
      </c>
      <c r="C10183" s="434" t="s">
        <v>61</v>
      </c>
      <c r="D10183" s="434" t="s">
        <v>13</v>
      </c>
      <c r="I10183" s="434">
        <v>11</v>
      </c>
      <c r="J10183" s="434">
        <v>0</v>
      </c>
      <c r="K10183" s="434">
        <v>1970</v>
      </c>
    </row>
    <row r="10184" spans="1:11" hidden="1" x14ac:dyDescent="0.25">
      <c r="A10184" s="434">
        <v>258157620</v>
      </c>
      <c r="B10184" s="434">
        <v>197124</v>
      </c>
      <c r="C10184" s="434" t="s">
        <v>61</v>
      </c>
      <c r="D10184" s="434" t="s">
        <v>13</v>
      </c>
      <c r="I10184" s="434">
        <v>14</v>
      </c>
    </row>
    <row r="10185" spans="1:11" hidden="1" x14ac:dyDescent="0.25">
      <c r="A10185" s="434">
        <v>258157650</v>
      </c>
      <c r="B10185" s="434">
        <v>17755</v>
      </c>
      <c r="C10185" s="434" t="s">
        <v>61</v>
      </c>
      <c r="D10185" s="434" t="s">
        <v>13</v>
      </c>
      <c r="I10185" s="434">
        <v>10</v>
      </c>
    </row>
    <row r="10186" spans="1:11" hidden="1" x14ac:dyDescent="0.25">
      <c r="A10186" s="434">
        <v>258157940</v>
      </c>
      <c r="B10186" s="434">
        <v>889529</v>
      </c>
      <c r="C10186" s="434" t="s">
        <v>61</v>
      </c>
      <c r="D10186" s="434" t="s">
        <v>13</v>
      </c>
      <c r="I10186" s="434">
        <v>13</v>
      </c>
      <c r="J10186" s="434">
        <v>0</v>
      </c>
      <c r="K10186" s="434">
        <v>1970</v>
      </c>
    </row>
    <row r="10187" spans="1:11" hidden="1" x14ac:dyDescent="0.25">
      <c r="A10187" s="434">
        <v>258158080</v>
      </c>
      <c r="B10187" s="434">
        <v>27967</v>
      </c>
      <c r="C10187" s="434" t="s">
        <v>61</v>
      </c>
      <c r="D10187" s="434" t="s">
        <v>13</v>
      </c>
      <c r="I10187" s="434">
        <v>10</v>
      </c>
    </row>
    <row r="10188" spans="1:11" hidden="1" x14ac:dyDescent="0.25">
      <c r="A10188" s="434">
        <v>258158130</v>
      </c>
      <c r="B10188" s="434">
        <v>43185</v>
      </c>
      <c r="C10188" s="434" t="s">
        <v>61</v>
      </c>
      <c r="D10188" s="434" t="s">
        <v>13</v>
      </c>
      <c r="I10188" s="434">
        <v>12</v>
      </c>
    </row>
    <row r="10189" spans="1:11" hidden="1" x14ac:dyDescent="0.25">
      <c r="A10189" s="434">
        <v>258158330</v>
      </c>
      <c r="B10189" s="434">
        <v>45374</v>
      </c>
      <c r="C10189" s="434" t="s">
        <v>61</v>
      </c>
      <c r="D10189" s="434" t="s">
        <v>13</v>
      </c>
      <c r="I10189" s="434">
        <v>14</v>
      </c>
    </row>
    <row r="10190" spans="1:11" hidden="1" x14ac:dyDescent="0.25">
      <c r="A10190" s="434">
        <v>258158360</v>
      </c>
      <c r="B10190" s="434">
        <v>109388</v>
      </c>
      <c r="C10190" s="434" t="s">
        <v>61</v>
      </c>
      <c r="D10190" s="434" t="s">
        <v>13</v>
      </c>
      <c r="I10190" s="434">
        <v>19</v>
      </c>
      <c r="J10190" s="434">
        <v>0</v>
      </c>
      <c r="K10190" s="434">
        <v>1970</v>
      </c>
    </row>
    <row r="10191" spans="1:11" hidden="1" x14ac:dyDescent="0.25">
      <c r="A10191" s="434">
        <v>258158660</v>
      </c>
      <c r="B10191" s="434">
        <v>34080</v>
      </c>
      <c r="C10191" s="434" t="s">
        <v>61</v>
      </c>
      <c r="D10191" s="434" t="s">
        <v>13</v>
      </c>
      <c r="I10191" s="434">
        <v>10</v>
      </c>
      <c r="J10191" s="434">
        <v>0</v>
      </c>
      <c r="K10191" s="434">
        <v>1970</v>
      </c>
    </row>
    <row r="10192" spans="1:11" hidden="1" x14ac:dyDescent="0.25">
      <c r="A10192" s="434">
        <v>258159000</v>
      </c>
      <c r="B10192" s="434">
        <v>466754</v>
      </c>
      <c r="C10192" s="434" t="s">
        <v>46</v>
      </c>
      <c r="D10192" s="434" t="s">
        <v>22</v>
      </c>
      <c r="E10192" s="434">
        <v>14</v>
      </c>
      <c r="F10192" s="434">
        <v>7164</v>
      </c>
      <c r="G10192" s="434">
        <v>4000</v>
      </c>
      <c r="H10192" s="434">
        <v>3515</v>
      </c>
      <c r="I10192" s="434">
        <v>81.7</v>
      </c>
      <c r="J10192" s="434">
        <v>0</v>
      </c>
      <c r="K10192" s="434">
        <v>2016</v>
      </c>
    </row>
    <row r="10193" spans="1:11" hidden="1" x14ac:dyDescent="0.25">
      <c r="A10193" s="434">
        <v>258159060</v>
      </c>
      <c r="B10193" s="434">
        <v>27590</v>
      </c>
      <c r="C10193" s="434" t="s">
        <v>61</v>
      </c>
      <c r="D10193" s="434" t="s">
        <v>13</v>
      </c>
      <c r="I10193" s="434">
        <v>12</v>
      </c>
      <c r="J10193" s="434">
        <v>0</v>
      </c>
      <c r="K10193" s="434">
        <v>1970</v>
      </c>
    </row>
    <row r="10194" spans="1:11" hidden="1" x14ac:dyDescent="0.25">
      <c r="A10194" s="434">
        <v>258159280</v>
      </c>
      <c r="B10194" s="434">
        <v>138580</v>
      </c>
      <c r="C10194" s="434" t="s">
        <v>61</v>
      </c>
      <c r="D10194" s="434" t="s">
        <v>13</v>
      </c>
      <c r="I10194" s="434">
        <v>12</v>
      </c>
      <c r="J10194" s="434">
        <v>0</v>
      </c>
      <c r="K10194" s="434">
        <v>1970</v>
      </c>
    </row>
    <row r="10195" spans="1:11" hidden="1" x14ac:dyDescent="0.25">
      <c r="A10195" s="434">
        <v>258159320</v>
      </c>
      <c r="B10195" s="434">
        <v>581</v>
      </c>
      <c r="C10195" s="434" t="s">
        <v>61</v>
      </c>
      <c r="D10195" s="434" t="s">
        <v>13</v>
      </c>
      <c r="I10195" s="434">
        <v>12</v>
      </c>
      <c r="J10195" s="434">
        <v>0</v>
      </c>
      <c r="K10195" s="434">
        <v>1970</v>
      </c>
    </row>
    <row r="10196" spans="1:11" hidden="1" x14ac:dyDescent="0.25">
      <c r="A10196" s="434">
        <v>258159470</v>
      </c>
      <c r="B10196" s="434">
        <v>22186</v>
      </c>
      <c r="C10196" s="434" t="s">
        <v>61</v>
      </c>
      <c r="D10196" s="434" t="s">
        <v>13</v>
      </c>
      <c r="I10196" s="434">
        <v>13</v>
      </c>
    </row>
    <row r="10197" spans="1:11" hidden="1" x14ac:dyDescent="0.25">
      <c r="A10197" s="434">
        <v>258159660</v>
      </c>
      <c r="B10197" s="434">
        <v>66968</v>
      </c>
      <c r="C10197" s="434" t="s">
        <v>61</v>
      </c>
      <c r="D10197" s="434" t="s">
        <v>13</v>
      </c>
      <c r="I10197" s="434">
        <v>11</v>
      </c>
      <c r="J10197" s="434">
        <v>0</v>
      </c>
      <c r="K10197" s="434">
        <v>1970</v>
      </c>
    </row>
    <row r="10198" spans="1:11" hidden="1" x14ac:dyDescent="0.25">
      <c r="A10198" s="434">
        <v>258159750</v>
      </c>
      <c r="B10198" s="434">
        <v>39061</v>
      </c>
      <c r="C10198" s="434" t="s">
        <v>61</v>
      </c>
      <c r="D10198" s="434" t="s">
        <v>13</v>
      </c>
      <c r="I10198" s="434">
        <v>12</v>
      </c>
      <c r="J10198" s="434">
        <v>0</v>
      </c>
      <c r="K10198" s="434">
        <v>1970</v>
      </c>
    </row>
    <row r="10199" spans="1:11" hidden="1" x14ac:dyDescent="0.25">
      <c r="A10199" s="434">
        <v>258159860</v>
      </c>
      <c r="B10199" s="434">
        <v>29787</v>
      </c>
      <c r="C10199" s="434" t="s">
        <v>61</v>
      </c>
      <c r="D10199" s="434" t="s">
        <v>13</v>
      </c>
      <c r="I10199" s="434">
        <v>10</v>
      </c>
      <c r="J10199" s="434">
        <v>0</v>
      </c>
      <c r="K10199" s="434">
        <v>1970</v>
      </c>
    </row>
    <row r="10200" spans="1:11" hidden="1" x14ac:dyDescent="0.25">
      <c r="A10200" s="434">
        <v>258160380</v>
      </c>
      <c r="B10200" s="434">
        <v>21119</v>
      </c>
      <c r="C10200" s="434" t="s">
        <v>61</v>
      </c>
      <c r="D10200" s="434" t="s">
        <v>13</v>
      </c>
      <c r="I10200" s="434">
        <v>11</v>
      </c>
      <c r="J10200" s="434">
        <v>0</v>
      </c>
      <c r="K10200" s="434">
        <v>1970</v>
      </c>
    </row>
    <row r="10201" spans="1:11" x14ac:dyDescent="0.25">
      <c r="A10201" s="434">
        <v>258161000</v>
      </c>
      <c r="B10201" s="434">
        <v>3765099</v>
      </c>
      <c r="C10201" s="434" t="s">
        <v>59</v>
      </c>
      <c r="D10201" s="434" t="s">
        <v>17</v>
      </c>
      <c r="E10201" s="434">
        <v>14.5</v>
      </c>
      <c r="F10201" s="434">
        <v>2255</v>
      </c>
      <c r="G10201" s="434">
        <v>900</v>
      </c>
      <c r="H10201" s="434">
        <v>996</v>
      </c>
      <c r="I10201" s="434">
        <v>55.4</v>
      </c>
      <c r="J10201" s="434">
        <v>0</v>
      </c>
      <c r="K10201" s="434">
        <v>1970</v>
      </c>
    </row>
    <row r="10202" spans="1:11" hidden="1" x14ac:dyDescent="0.25">
      <c r="A10202" s="434">
        <v>258161270</v>
      </c>
      <c r="B10202" s="434">
        <v>154363</v>
      </c>
      <c r="C10202" s="434" t="s">
        <v>61</v>
      </c>
      <c r="D10202" s="434" t="s">
        <v>13</v>
      </c>
      <c r="I10202" s="434">
        <v>12</v>
      </c>
      <c r="J10202" s="434">
        <v>0</v>
      </c>
      <c r="K10202" s="434">
        <v>1970</v>
      </c>
    </row>
    <row r="10203" spans="1:11" hidden="1" x14ac:dyDescent="0.25">
      <c r="A10203" s="434">
        <v>258161770</v>
      </c>
      <c r="B10203" s="434">
        <v>1</v>
      </c>
      <c r="C10203" s="434" t="s">
        <v>61</v>
      </c>
      <c r="D10203" s="434" t="s">
        <v>13</v>
      </c>
      <c r="I10203" s="434">
        <v>13</v>
      </c>
      <c r="J10203" s="434">
        <v>0</v>
      </c>
      <c r="K10203" s="434">
        <v>1970</v>
      </c>
    </row>
    <row r="10204" spans="1:11" hidden="1" x14ac:dyDescent="0.25">
      <c r="A10204" s="434">
        <v>258162060</v>
      </c>
      <c r="B10204" s="434">
        <v>111182</v>
      </c>
      <c r="C10204" s="434" t="s">
        <v>61</v>
      </c>
      <c r="D10204" s="434" t="s">
        <v>13</v>
      </c>
      <c r="I10204" s="434">
        <v>12</v>
      </c>
    </row>
    <row r="10205" spans="1:11" hidden="1" x14ac:dyDescent="0.25">
      <c r="A10205" s="434">
        <v>258162070</v>
      </c>
      <c r="B10205" s="434">
        <v>46791</v>
      </c>
      <c r="C10205" s="434" t="s">
        <v>61</v>
      </c>
      <c r="D10205" s="434" t="s">
        <v>13</v>
      </c>
      <c r="I10205" s="434">
        <v>8</v>
      </c>
    </row>
    <row r="10206" spans="1:11" hidden="1" x14ac:dyDescent="0.25">
      <c r="A10206" s="434">
        <v>258162370</v>
      </c>
      <c r="B10206" s="434">
        <v>14463</v>
      </c>
      <c r="C10206" s="434" t="s">
        <v>61</v>
      </c>
      <c r="D10206" s="434" t="s">
        <v>13</v>
      </c>
      <c r="I10206" s="434">
        <v>8</v>
      </c>
      <c r="J10206" s="434">
        <v>0</v>
      </c>
      <c r="K10206" s="434">
        <v>1970</v>
      </c>
    </row>
    <row r="10207" spans="1:11" hidden="1" x14ac:dyDescent="0.25">
      <c r="A10207" s="434">
        <v>258162470</v>
      </c>
      <c r="B10207" s="434">
        <v>10</v>
      </c>
      <c r="C10207" s="434" t="s">
        <v>61</v>
      </c>
      <c r="D10207" s="434" t="s">
        <v>13</v>
      </c>
      <c r="I10207" s="434">
        <v>10</v>
      </c>
      <c r="J10207" s="434">
        <v>0</v>
      </c>
      <c r="K10207" s="434">
        <v>1970</v>
      </c>
    </row>
    <row r="10208" spans="1:11" hidden="1" x14ac:dyDescent="0.25">
      <c r="A10208" s="434">
        <v>258163020</v>
      </c>
      <c r="B10208" s="434">
        <v>91716</v>
      </c>
      <c r="C10208" s="434" t="s">
        <v>61</v>
      </c>
      <c r="D10208" s="434" t="s">
        <v>13</v>
      </c>
      <c r="I10208" s="434">
        <v>16</v>
      </c>
      <c r="J10208" s="434">
        <v>0</v>
      </c>
      <c r="K10208" s="434">
        <v>1970</v>
      </c>
    </row>
    <row r="10209" spans="1:11" hidden="1" x14ac:dyDescent="0.25">
      <c r="A10209" s="434">
        <v>258163030</v>
      </c>
      <c r="B10209" s="434">
        <v>11066</v>
      </c>
      <c r="C10209" s="434" t="s">
        <v>61</v>
      </c>
      <c r="D10209" s="434" t="s">
        <v>13</v>
      </c>
      <c r="I10209" s="434">
        <v>13</v>
      </c>
      <c r="J10209" s="434">
        <v>0</v>
      </c>
      <c r="K10209" s="434">
        <v>1970</v>
      </c>
    </row>
    <row r="10210" spans="1:11" hidden="1" x14ac:dyDescent="0.25">
      <c r="A10210" s="434">
        <v>258163140</v>
      </c>
      <c r="B10210" s="434">
        <v>298665</v>
      </c>
      <c r="C10210" s="434" t="s">
        <v>61</v>
      </c>
      <c r="D10210" s="434" t="s">
        <v>13</v>
      </c>
      <c r="I10210" s="434">
        <v>18</v>
      </c>
    </row>
    <row r="10211" spans="1:11" hidden="1" x14ac:dyDescent="0.25">
      <c r="A10211" s="434">
        <v>258163630</v>
      </c>
      <c r="B10211" s="434">
        <v>210</v>
      </c>
      <c r="C10211" s="434" t="s">
        <v>61</v>
      </c>
      <c r="D10211" s="434" t="s">
        <v>13</v>
      </c>
      <c r="I10211" s="434">
        <v>10</v>
      </c>
    </row>
    <row r="10212" spans="1:11" hidden="1" x14ac:dyDescent="0.25">
      <c r="A10212" s="434">
        <v>258163730</v>
      </c>
      <c r="B10212" s="434">
        <v>677715</v>
      </c>
      <c r="C10212" s="434" t="s">
        <v>61</v>
      </c>
      <c r="D10212" s="434" t="s">
        <v>13</v>
      </c>
      <c r="I10212" s="434">
        <v>12</v>
      </c>
      <c r="J10212" s="434">
        <v>0</v>
      </c>
      <c r="K10212" s="434">
        <v>1970</v>
      </c>
    </row>
    <row r="10213" spans="1:11" hidden="1" x14ac:dyDescent="0.25">
      <c r="A10213" s="434">
        <v>258163860</v>
      </c>
      <c r="B10213" s="434">
        <v>20888</v>
      </c>
      <c r="C10213" s="434" t="s">
        <v>61</v>
      </c>
      <c r="D10213" s="434" t="s">
        <v>13</v>
      </c>
      <c r="I10213" s="434">
        <v>9</v>
      </c>
      <c r="J10213" s="434">
        <v>0</v>
      </c>
      <c r="K10213" s="434">
        <v>1970</v>
      </c>
    </row>
    <row r="10214" spans="1:11" hidden="1" x14ac:dyDescent="0.25">
      <c r="A10214" s="434">
        <v>258164330</v>
      </c>
      <c r="B10214" s="434">
        <v>3276</v>
      </c>
      <c r="C10214" s="434" t="s">
        <v>61</v>
      </c>
      <c r="D10214" s="434" t="s">
        <v>13</v>
      </c>
      <c r="I10214" s="434">
        <v>14</v>
      </c>
      <c r="J10214" s="434">
        <v>0</v>
      </c>
      <c r="K10214" s="434">
        <v>1970</v>
      </c>
    </row>
    <row r="10215" spans="1:11" hidden="1" x14ac:dyDescent="0.25">
      <c r="A10215" s="434">
        <v>258165000</v>
      </c>
      <c r="B10215" s="434">
        <v>541546</v>
      </c>
      <c r="C10215" s="434" t="s">
        <v>48</v>
      </c>
      <c r="D10215" s="434" t="s">
        <v>17</v>
      </c>
      <c r="E10215" s="434">
        <v>13.5</v>
      </c>
      <c r="F10215" s="434">
        <v>3236</v>
      </c>
      <c r="G10215" s="434">
        <v>711</v>
      </c>
      <c r="H10215" s="434">
        <v>947</v>
      </c>
      <c r="I10215" s="434">
        <v>53.15</v>
      </c>
      <c r="K10215" s="434">
        <v>1972</v>
      </c>
    </row>
    <row r="10216" spans="1:11" hidden="1" x14ac:dyDescent="0.25">
      <c r="A10216" s="434">
        <v>258165260</v>
      </c>
      <c r="B10216" s="434">
        <v>4057</v>
      </c>
      <c r="C10216" s="434" t="s">
        <v>61</v>
      </c>
      <c r="D10216" s="434" t="s">
        <v>13</v>
      </c>
      <c r="I10216" s="434">
        <v>14</v>
      </c>
      <c r="J10216" s="434">
        <v>0</v>
      </c>
      <c r="K10216" s="434">
        <v>1970</v>
      </c>
    </row>
    <row r="10217" spans="1:11" hidden="1" x14ac:dyDescent="0.25">
      <c r="A10217" s="434">
        <v>258165340</v>
      </c>
      <c r="B10217" s="434">
        <v>5251</v>
      </c>
      <c r="C10217" s="434" t="s">
        <v>61</v>
      </c>
      <c r="D10217" s="434" t="s">
        <v>13</v>
      </c>
      <c r="I10217" s="434">
        <v>6</v>
      </c>
    </row>
    <row r="10218" spans="1:11" hidden="1" x14ac:dyDescent="0.25">
      <c r="A10218" s="434">
        <v>258166000</v>
      </c>
      <c r="B10218" s="434">
        <v>1668136</v>
      </c>
      <c r="C10218" s="434" t="s">
        <v>31</v>
      </c>
      <c r="D10218" s="434" t="s">
        <v>17</v>
      </c>
      <c r="E10218" s="434">
        <v>9.5</v>
      </c>
      <c r="F10218" s="434">
        <v>746</v>
      </c>
      <c r="G10218" s="434">
        <v>137</v>
      </c>
      <c r="H10218" s="434">
        <v>968</v>
      </c>
      <c r="I10218" s="434">
        <v>50.2</v>
      </c>
      <c r="J10218" s="434">
        <v>0</v>
      </c>
      <c r="K10218" s="434">
        <v>1992</v>
      </c>
    </row>
    <row r="10219" spans="1:11" hidden="1" x14ac:dyDescent="0.25">
      <c r="A10219" s="434">
        <v>258166260</v>
      </c>
      <c r="B10219" s="434">
        <v>34241</v>
      </c>
      <c r="C10219" s="434" t="s">
        <v>61</v>
      </c>
      <c r="D10219" s="434" t="s">
        <v>13</v>
      </c>
      <c r="I10219" s="434">
        <v>9</v>
      </c>
      <c r="J10219" s="434">
        <v>0</v>
      </c>
      <c r="K10219" s="434">
        <v>1970</v>
      </c>
    </row>
    <row r="10220" spans="1:11" hidden="1" x14ac:dyDescent="0.25">
      <c r="A10220" s="434">
        <v>258167000</v>
      </c>
      <c r="B10220" s="434">
        <v>335244</v>
      </c>
      <c r="C10220" s="434" t="s">
        <v>46</v>
      </c>
      <c r="D10220" s="434" t="s">
        <v>22</v>
      </c>
      <c r="E10220" s="434">
        <v>19</v>
      </c>
      <c r="F10220" s="434">
        <v>17280</v>
      </c>
      <c r="G10220" s="434">
        <v>3750</v>
      </c>
      <c r="H10220" s="434">
        <v>4477</v>
      </c>
      <c r="I10220" s="434">
        <v>82.1</v>
      </c>
      <c r="K10220" s="434">
        <v>2002</v>
      </c>
    </row>
    <row r="10221" spans="1:11" hidden="1" x14ac:dyDescent="0.25">
      <c r="A10221" s="434">
        <v>258167450</v>
      </c>
      <c r="B10221" s="434">
        <v>10532</v>
      </c>
      <c r="C10221" s="434" t="s">
        <v>61</v>
      </c>
      <c r="D10221" s="434" t="s">
        <v>13</v>
      </c>
      <c r="I10221" s="434">
        <v>17</v>
      </c>
      <c r="J10221" s="434">
        <v>0</v>
      </c>
      <c r="K10221" s="434">
        <v>1970</v>
      </c>
    </row>
    <row r="10222" spans="1:11" hidden="1" x14ac:dyDescent="0.25">
      <c r="A10222" s="434">
        <v>258167500</v>
      </c>
      <c r="B10222" s="434">
        <v>27989</v>
      </c>
      <c r="C10222" s="434" t="s">
        <v>61</v>
      </c>
      <c r="D10222" s="434" t="s">
        <v>13</v>
      </c>
      <c r="I10222" s="434">
        <v>18</v>
      </c>
      <c r="J10222" s="434">
        <v>0</v>
      </c>
      <c r="K10222" s="434">
        <v>1970</v>
      </c>
    </row>
    <row r="10223" spans="1:11" hidden="1" x14ac:dyDescent="0.25">
      <c r="A10223" s="434">
        <v>258167540</v>
      </c>
      <c r="B10223" s="434">
        <v>106209</v>
      </c>
      <c r="C10223" s="434" t="s">
        <v>61</v>
      </c>
      <c r="D10223" s="434" t="s">
        <v>13</v>
      </c>
      <c r="I10223" s="434">
        <v>10</v>
      </c>
      <c r="J10223" s="434">
        <v>0</v>
      </c>
      <c r="K10223" s="434">
        <v>1970</v>
      </c>
    </row>
    <row r="10224" spans="1:11" hidden="1" x14ac:dyDescent="0.25">
      <c r="A10224" s="434">
        <v>258167670</v>
      </c>
      <c r="B10224" s="434">
        <v>36547</v>
      </c>
      <c r="C10224" s="434" t="s">
        <v>61</v>
      </c>
      <c r="D10224" s="434" t="s">
        <v>13</v>
      </c>
      <c r="I10224" s="434">
        <v>12</v>
      </c>
      <c r="J10224" s="434">
        <v>0</v>
      </c>
      <c r="K10224" s="434">
        <v>1970</v>
      </c>
    </row>
    <row r="10225" spans="1:11" hidden="1" x14ac:dyDescent="0.25">
      <c r="A10225" s="434">
        <v>258167760</v>
      </c>
      <c r="B10225" s="434">
        <v>16613</v>
      </c>
      <c r="C10225" s="434" t="s">
        <v>61</v>
      </c>
      <c r="D10225" s="434" t="s">
        <v>13</v>
      </c>
      <c r="I10225" s="434">
        <v>10</v>
      </c>
    </row>
    <row r="10226" spans="1:11" hidden="1" x14ac:dyDescent="0.25">
      <c r="A10226" s="434">
        <v>258168000</v>
      </c>
      <c r="B10226" s="434">
        <v>1348675</v>
      </c>
      <c r="C10226" s="434" t="s">
        <v>31</v>
      </c>
      <c r="D10226" s="434" t="s">
        <v>22</v>
      </c>
      <c r="E10226" s="434">
        <v>10</v>
      </c>
      <c r="F10226" s="434">
        <v>1065</v>
      </c>
      <c r="G10226" s="434">
        <v>1830</v>
      </c>
      <c r="H10226" s="434">
        <v>1425</v>
      </c>
      <c r="I10226" s="434">
        <v>74</v>
      </c>
      <c r="J10226" s="434">
        <v>0</v>
      </c>
      <c r="K10226" s="434">
        <v>1992</v>
      </c>
    </row>
    <row r="10227" spans="1:11" hidden="1" x14ac:dyDescent="0.25">
      <c r="A10227" s="434">
        <v>258168220</v>
      </c>
      <c r="B10227" s="434">
        <v>22837</v>
      </c>
      <c r="C10227" s="434" t="s">
        <v>61</v>
      </c>
      <c r="D10227" s="434" t="s">
        <v>13</v>
      </c>
      <c r="I10227" s="434">
        <v>13</v>
      </c>
      <c r="J10227" s="434">
        <v>0</v>
      </c>
      <c r="K10227" s="434">
        <v>1970</v>
      </c>
    </row>
    <row r="10228" spans="1:11" hidden="1" x14ac:dyDescent="0.25">
      <c r="A10228" s="434">
        <v>258168250</v>
      </c>
      <c r="B10228" s="434">
        <v>34512</v>
      </c>
      <c r="C10228" s="434" t="s">
        <v>61</v>
      </c>
      <c r="D10228" s="434" t="s">
        <v>13</v>
      </c>
      <c r="I10228" s="434">
        <v>10</v>
      </c>
      <c r="J10228" s="434">
        <v>0</v>
      </c>
      <c r="K10228" s="434">
        <v>1970</v>
      </c>
    </row>
    <row r="10229" spans="1:11" hidden="1" x14ac:dyDescent="0.25">
      <c r="A10229" s="434">
        <v>258168500</v>
      </c>
      <c r="B10229" s="434">
        <v>62395</v>
      </c>
      <c r="C10229" s="434" t="s">
        <v>56</v>
      </c>
      <c r="D10229" s="434" t="s">
        <v>13</v>
      </c>
      <c r="I10229" s="434">
        <v>12</v>
      </c>
      <c r="J10229" s="434">
        <v>0</v>
      </c>
      <c r="K10229" s="434">
        <v>1970</v>
      </c>
    </row>
    <row r="10230" spans="1:11" hidden="1" x14ac:dyDescent="0.25">
      <c r="A10230" s="434">
        <v>258168780</v>
      </c>
      <c r="B10230" s="434">
        <v>318667</v>
      </c>
      <c r="C10230" s="434" t="s">
        <v>61</v>
      </c>
      <c r="D10230" s="434" t="s">
        <v>13</v>
      </c>
      <c r="I10230" s="434">
        <v>13</v>
      </c>
      <c r="J10230" s="434">
        <v>0</v>
      </c>
      <c r="K10230" s="434">
        <v>1970</v>
      </c>
    </row>
    <row r="10231" spans="1:11" hidden="1" x14ac:dyDescent="0.25">
      <c r="A10231" s="434">
        <v>258169000</v>
      </c>
      <c r="B10231" s="434">
        <v>1492176</v>
      </c>
      <c r="C10231" s="434" t="s">
        <v>46</v>
      </c>
      <c r="D10231" s="434" t="s">
        <v>22</v>
      </c>
      <c r="E10231" s="434">
        <v>16</v>
      </c>
      <c r="F10231" s="434">
        <v>8040</v>
      </c>
      <c r="G10231" s="434">
        <v>6013</v>
      </c>
      <c r="H10231" s="434">
        <v>5073</v>
      </c>
      <c r="I10231" s="434">
        <v>94.9</v>
      </c>
      <c r="J10231" s="434">
        <v>0</v>
      </c>
      <c r="K10231" s="434">
        <v>2003</v>
      </c>
    </row>
    <row r="10232" spans="1:11" hidden="1" x14ac:dyDescent="0.25">
      <c r="A10232" s="434">
        <v>258169050</v>
      </c>
      <c r="B10232" s="434">
        <v>34608</v>
      </c>
      <c r="C10232" s="434" t="s">
        <v>61</v>
      </c>
      <c r="D10232" s="434" t="s">
        <v>13</v>
      </c>
      <c r="I10232" s="434">
        <v>13</v>
      </c>
      <c r="J10232" s="434">
        <v>0</v>
      </c>
      <c r="K10232" s="434">
        <v>1970</v>
      </c>
    </row>
    <row r="10233" spans="1:11" x14ac:dyDescent="0.25">
      <c r="A10233" s="434">
        <v>258169320</v>
      </c>
      <c r="B10233" s="434">
        <v>674</v>
      </c>
      <c r="C10233" s="434" t="s">
        <v>59</v>
      </c>
      <c r="D10233" s="434" t="s">
        <v>13</v>
      </c>
      <c r="I10233" s="434">
        <v>6</v>
      </c>
      <c r="J10233" s="434">
        <v>0</v>
      </c>
      <c r="K10233" s="434">
        <v>1970</v>
      </c>
    </row>
    <row r="10234" spans="1:11" hidden="1" x14ac:dyDescent="0.25">
      <c r="A10234" s="434">
        <v>258169340</v>
      </c>
      <c r="B10234" s="434">
        <v>16612</v>
      </c>
      <c r="C10234" s="434" t="s">
        <v>61</v>
      </c>
      <c r="D10234" s="434" t="s">
        <v>13</v>
      </c>
      <c r="I10234" s="434">
        <v>12</v>
      </c>
      <c r="J10234" s="434">
        <v>0</v>
      </c>
      <c r="K10234" s="434">
        <v>1970</v>
      </c>
    </row>
    <row r="10235" spans="1:11" hidden="1" x14ac:dyDescent="0.25">
      <c r="A10235" s="434">
        <v>258169580</v>
      </c>
      <c r="B10235" s="434">
        <v>3458</v>
      </c>
      <c r="C10235" s="434" t="s">
        <v>61</v>
      </c>
      <c r="D10235" s="434" t="s">
        <v>17</v>
      </c>
      <c r="I10235" s="434">
        <v>70</v>
      </c>
      <c r="J10235" s="434">
        <v>0</v>
      </c>
      <c r="K10235" s="434">
        <v>1970</v>
      </c>
    </row>
    <row r="10236" spans="1:11" hidden="1" x14ac:dyDescent="0.25">
      <c r="A10236" s="434">
        <v>258169750</v>
      </c>
      <c r="B10236" s="434">
        <v>66441</v>
      </c>
      <c r="C10236" s="434" t="s">
        <v>61</v>
      </c>
      <c r="D10236" s="434" t="s">
        <v>13</v>
      </c>
      <c r="I10236" s="434">
        <v>15</v>
      </c>
      <c r="J10236" s="434">
        <v>0</v>
      </c>
      <c r="K10236" s="434">
        <v>1970</v>
      </c>
    </row>
    <row r="10237" spans="1:11" hidden="1" x14ac:dyDescent="0.25">
      <c r="A10237" s="434">
        <v>258170000</v>
      </c>
      <c r="B10237" s="434">
        <v>714881</v>
      </c>
      <c r="C10237" s="434" t="s">
        <v>46</v>
      </c>
      <c r="D10237" s="434" t="s">
        <v>22</v>
      </c>
      <c r="E10237" s="434">
        <v>12</v>
      </c>
      <c r="F10237" s="434">
        <v>7300</v>
      </c>
      <c r="G10237" s="434">
        <v>4900</v>
      </c>
      <c r="H10237" s="434">
        <v>4366</v>
      </c>
      <c r="I10237" s="434">
        <v>85</v>
      </c>
      <c r="J10237" s="434">
        <v>0</v>
      </c>
      <c r="K10237" s="434">
        <v>2009</v>
      </c>
    </row>
    <row r="10238" spans="1:11" hidden="1" x14ac:dyDescent="0.25">
      <c r="A10238" s="434">
        <v>258170360</v>
      </c>
      <c r="B10238" s="434">
        <v>2341346</v>
      </c>
      <c r="C10238" s="434" t="s">
        <v>61</v>
      </c>
      <c r="D10238" s="434" t="s">
        <v>13</v>
      </c>
      <c r="I10238" s="434">
        <v>17</v>
      </c>
      <c r="J10238" s="434">
        <v>0</v>
      </c>
      <c r="K10238" s="434">
        <v>1970</v>
      </c>
    </row>
    <row r="10239" spans="1:11" hidden="1" x14ac:dyDescent="0.25">
      <c r="A10239" s="434">
        <v>258170650</v>
      </c>
      <c r="B10239" s="434">
        <v>309083</v>
      </c>
      <c r="C10239" s="434" t="s">
        <v>61</v>
      </c>
      <c r="D10239" s="434" t="s">
        <v>13</v>
      </c>
      <c r="I10239" s="434">
        <v>12</v>
      </c>
      <c r="J10239" s="434">
        <v>0</v>
      </c>
      <c r="K10239" s="434">
        <v>1970</v>
      </c>
    </row>
    <row r="10240" spans="1:11" hidden="1" x14ac:dyDescent="0.25">
      <c r="A10240" s="434">
        <v>258170720</v>
      </c>
      <c r="B10240" s="434">
        <v>40228</v>
      </c>
      <c r="C10240" s="434" t="s">
        <v>61</v>
      </c>
      <c r="D10240" s="434" t="s">
        <v>13</v>
      </c>
      <c r="I10240" s="434">
        <v>14</v>
      </c>
      <c r="J10240" s="434">
        <v>0</v>
      </c>
      <c r="K10240" s="434">
        <v>1970</v>
      </c>
    </row>
    <row r="10241" spans="1:11" hidden="1" x14ac:dyDescent="0.25">
      <c r="A10241" s="434">
        <v>258171030</v>
      </c>
      <c r="B10241" s="434">
        <v>15384</v>
      </c>
      <c r="C10241" s="434" t="s">
        <v>61</v>
      </c>
      <c r="D10241" s="434" t="s">
        <v>13</v>
      </c>
      <c r="I10241" s="434">
        <v>9</v>
      </c>
    </row>
    <row r="10242" spans="1:11" hidden="1" x14ac:dyDescent="0.25">
      <c r="A10242" s="434">
        <v>258171140</v>
      </c>
      <c r="B10242" s="434">
        <v>6614</v>
      </c>
      <c r="C10242" s="434" t="s">
        <v>61</v>
      </c>
      <c r="D10242" s="434" t="s">
        <v>13</v>
      </c>
      <c r="I10242" s="434">
        <v>15</v>
      </c>
      <c r="J10242" s="434">
        <v>0</v>
      </c>
      <c r="K10242" s="434">
        <v>1970</v>
      </c>
    </row>
    <row r="10243" spans="1:11" hidden="1" x14ac:dyDescent="0.25">
      <c r="A10243" s="434">
        <v>258171500</v>
      </c>
      <c r="B10243" s="434">
        <v>2211</v>
      </c>
      <c r="C10243" s="434" t="s">
        <v>56</v>
      </c>
      <c r="D10243" s="434" t="s">
        <v>13</v>
      </c>
      <c r="I10243" s="434">
        <v>8</v>
      </c>
      <c r="J10243" s="434">
        <v>0</v>
      </c>
      <c r="K10243" s="434">
        <v>1970</v>
      </c>
    </row>
    <row r="10244" spans="1:11" hidden="1" x14ac:dyDescent="0.25">
      <c r="A10244" s="434">
        <v>258172380</v>
      </c>
      <c r="B10244" s="434">
        <v>18610</v>
      </c>
      <c r="C10244" s="434" t="s">
        <v>61</v>
      </c>
      <c r="D10244" s="434" t="s">
        <v>13</v>
      </c>
      <c r="I10244" s="434">
        <v>11</v>
      </c>
    </row>
    <row r="10245" spans="1:11" hidden="1" x14ac:dyDescent="0.25">
      <c r="A10245" s="434">
        <v>258172740</v>
      </c>
      <c r="B10245" s="434">
        <v>5028</v>
      </c>
      <c r="C10245" s="434" t="s">
        <v>61</v>
      </c>
      <c r="D10245" s="434" t="s">
        <v>13</v>
      </c>
      <c r="I10245" s="434">
        <v>15</v>
      </c>
    </row>
    <row r="10246" spans="1:11" hidden="1" x14ac:dyDescent="0.25">
      <c r="A10246" s="434">
        <v>258173000</v>
      </c>
      <c r="B10246" s="434">
        <v>918247</v>
      </c>
      <c r="C10246" s="434" t="s">
        <v>54</v>
      </c>
      <c r="D10246" s="434" t="s">
        <v>13</v>
      </c>
      <c r="E10246" s="434">
        <v>12.5</v>
      </c>
      <c r="F10246" s="434">
        <v>1021</v>
      </c>
      <c r="G10246" s="434">
        <v>0</v>
      </c>
      <c r="H10246" s="434">
        <v>133</v>
      </c>
      <c r="I10246" s="434">
        <v>28.2</v>
      </c>
      <c r="J10246" s="434">
        <v>0</v>
      </c>
      <c r="K10246" s="434">
        <v>1958</v>
      </c>
    </row>
    <row r="10247" spans="1:11" x14ac:dyDescent="0.25">
      <c r="A10247" s="434">
        <v>258173020</v>
      </c>
      <c r="B10247" s="434">
        <v>57849</v>
      </c>
      <c r="C10247" s="434" t="s">
        <v>59</v>
      </c>
      <c r="D10247" s="434" t="s">
        <v>13</v>
      </c>
      <c r="I10247" s="434">
        <v>7</v>
      </c>
      <c r="J10247" s="434">
        <v>0</v>
      </c>
      <c r="K10247" s="434">
        <v>1970</v>
      </c>
    </row>
    <row r="10248" spans="1:11" hidden="1" x14ac:dyDescent="0.25">
      <c r="A10248" s="434">
        <v>258173760</v>
      </c>
      <c r="B10248" s="434">
        <v>175944</v>
      </c>
      <c r="C10248" s="434" t="s">
        <v>61</v>
      </c>
      <c r="D10248" s="434" t="s">
        <v>13</v>
      </c>
      <c r="I10248" s="434">
        <v>15</v>
      </c>
      <c r="J10248" s="434">
        <v>0</v>
      </c>
      <c r="K10248" s="434">
        <v>1970</v>
      </c>
    </row>
    <row r="10249" spans="1:11" hidden="1" x14ac:dyDescent="0.25">
      <c r="A10249" s="434">
        <v>258173770</v>
      </c>
      <c r="B10249" s="434">
        <v>11287</v>
      </c>
      <c r="C10249" s="434" t="s">
        <v>61</v>
      </c>
      <c r="D10249" s="434" t="s">
        <v>13</v>
      </c>
      <c r="I10249" s="434">
        <v>8</v>
      </c>
      <c r="J10249" s="434">
        <v>0</v>
      </c>
      <c r="K10249" s="434">
        <v>1970</v>
      </c>
    </row>
    <row r="10250" spans="1:11" hidden="1" x14ac:dyDescent="0.25">
      <c r="A10250" s="434">
        <v>258173850</v>
      </c>
      <c r="B10250" s="434">
        <v>7079</v>
      </c>
      <c r="C10250" s="434" t="s">
        <v>61</v>
      </c>
      <c r="D10250" s="434" t="s">
        <v>13</v>
      </c>
      <c r="I10250" s="434">
        <v>12</v>
      </c>
      <c r="J10250" s="434">
        <v>0</v>
      </c>
      <c r="K10250" s="434">
        <v>1970</v>
      </c>
    </row>
    <row r="10251" spans="1:11" x14ac:dyDescent="0.25">
      <c r="A10251" s="434">
        <v>258174000</v>
      </c>
      <c r="B10251" s="434">
        <v>524260</v>
      </c>
      <c r="C10251" s="434" t="s">
        <v>59</v>
      </c>
      <c r="D10251" s="434" t="s">
        <v>17</v>
      </c>
      <c r="E10251" s="434">
        <v>0</v>
      </c>
      <c r="F10251" s="434">
        <v>2740</v>
      </c>
      <c r="G10251" s="434">
        <v>0</v>
      </c>
      <c r="H10251" s="434">
        <v>2405</v>
      </c>
      <c r="I10251" s="434">
        <v>58</v>
      </c>
      <c r="J10251" s="434">
        <v>0</v>
      </c>
      <c r="K10251" s="434">
        <v>1970</v>
      </c>
    </row>
    <row r="10252" spans="1:11" hidden="1" x14ac:dyDescent="0.25">
      <c r="A10252" s="434">
        <v>258174330</v>
      </c>
      <c r="B10252" s="434">
        <v>9995</v>
      </c>
      <c r="C10252" s="434" t="s">
        <v>61</v>
      </c>
      <c r="D10252" s="434" t="s">
        <v>13</v>
      </c>
      <c r="I10252" s="434">
        <v>14</v>
      </c>
      <c r="J10252" s="434">
        <v>0</v>
      </c>
      <c r="K10252" s="434">
        <v>1970</v>
      </c>
    </row>
    <row r="10253" spans="1:11" hidden="1" x14ac:dyDescent="0.25">
      <c r="A10253" s="434">
        <v>258174750</v>
      </c>
      <c r="B10253" s="434">
        <v>37815</v>
      </c>
      <c r="C10253" s="434" t="s">
        <v>61</v>
      </c>
      <c r="D10253" s="434" t="s">
        <v>13</v>
      </c>
      <c r="I10253" s="434">
        <v>8</v>
      </c>
    </row>
    <row r="10254" spans="1:11" hidden="1" x14ac:dyDescent="0.25">
      <c r="A10254" s="434">
        <v>258175150</v>
      </c>
      <c r="B10254" s="434">
        <v>5306</v>
      </c>
      <c r="C10254" s="434" t="s">
        <v>61</v>
      </c>
      <c r="D10254" s="434" t="s">
        <v>13</v>
      </c>
      <c r="I10254" s="434">
        <v>11</v>
      </c>
      <c r="J10254" s="434">
        <v>0</v>
      </c>
      <c r="K10254" s="434">
        <v>1970</v>
      </c>
    </row>
    <row r="10255" spans="1:11" hidden="1" x14ac:dyDescent="0.25">
      <c r="A10255" s="434">
        <v>258175770</v>
      </c>
      <c r="B10255" s="434">
        <v>65565</v>
      </c>
      <c r="C10255" s="434" t="s">
        <v>61</v>
      </c>
      <c r="D10255" s="434" t="s">
        <v>13</v>
      </c>
      <c r="I10255" s="434">
        <v>14</v>
      </c>
      <c r="J10255" s="434">
        <v>0</v>
      </c>
      <c r="K10255" s="434">
        <v>1970</v>
      </c>
    </row>
    <row r="10256" spans="1:11" hidden="1" x14ac:dyDescent="0.25">
      <c r="A10256" s="434">
        <v>258175960</v>
      </c>
      <c r="B10256" s="434">
        <v>30076</v>
      </c>
      <c r="C10256" s="434" t="s">
        <v>61</v>
      </c>
      <c r="D10256" s="434" t="s">
        <v>13</v>
      </c>
      <c r="I10256" s="434">
        <v>14</v>
      </c>
    </row>
    <row r="10257" spans="1:11" hidden="1" x14ac:dyDescent="0.25">
      <c r="A10257" s="434">
        <v>258176050</v>
      </c>
      <c r="B10257" s="434">
        <v>45881</v>
      </c>
      <c r="C10257" s="434" t="s">
        <v>61</v>
      </c>
      <c r="D10257" s="434" t="s">
        <v>13</v>
      </c>
      <c r="I10257" s="434">
        <v>11</v>
      </c>
      <c r="J10257" s="434">
        <v>0</v>
      </c>
      <c r="K10257" s="434">
        <v>1970</v>
      </c>
    </row>
    <row r="10258" spans="1:11" hidden="1" x14ac:dyDescent="0.25">
      <c r="A10258" s="434">
        <v>258176120</v>
      </c>
      <c r="B10258" s="434">
        <v>323929</v>
      </c>
      <c r="C10258" s="434" t="s">
        <v>61</v>
      </c>
      <c r="D10258" s="434" t="s">
        <v>13</v>
      </c>
      <c r="I10258" s="434">
        <v>13</v>
      </c>
      <c r="J10258" s="434">
        <v>0</v>
      </c>
      <c r="K10258" s="434">
        <v>1970</v>
      </c>
    </row>
    <row r="10259" spans="1:11" hidden="1" x14ac:dyDescent="0.25">
      <c r="A10259" s="434">
        <v>258176570</v>
      </c>
      <c r="B10259" s="434">
        <v>856</v>
      </c>
      <c r="C10259" s="434" t="s">
        <v>61</v>
      </c>
      <c r="D10259" s="434" t="s">
        <v>13</v>
      </c>
      <c r="I10259" s="434">
        <v>10</v>
      </c>
      <c r="J10259" s="434">
        <v>0</v>
      </c>
      <c r="K10259" s="434">
        <v>1970</v>
      </c>
    </row>
    <row r="10260" spans="1:11" hidden="1" x14ac:dyDescent="0.25">
      <c r="A10260" s="434">
        <v>258176730</v>
      </c>
      <c r="B10260" s="434">
        <v>3790</v>
      </c>
      <c r="C10260" s="434" t="s">
        <v>61</v>
      </c>
      <c r="D10260" s="434" t="s">
        <v>13</v>
      </c>
      <c r="I10260" s="434">
        <v>10</v>
      </c>
      <c r="J10260" s="434">
        <v>0</v>
      </c>
      <c r="K10260" s="434">
        <v>1970</v>
      </c>
    </row>
    <row r="10261" spans="1:11" hidden="1" x14ac:dyDescent="0.25">
      <c r="A10261" s="434">
        <v>258176840</v>
      </c>
      <c r="B10261" s="434">
        <v>8733</v>
      </c>
      <c r="C10261" s="434" t="s">
        <v>61</v>
      </c>
      <c r="D10261" s="434" t="s">
        <v>13</v>
      </c>
      <c r="I10261" s="434">
        <v>13</v>
      </c>
      <c r="J10261" s="434">
        <v>0</v>
      </c>
      <c r="K10261" s="434">
        <v>1970</v>
      </c>
    </row>
    <row r="10262" spans="1:11" hidden="1" x14ac:dyDescent="0.25">
      <c r="A10262" s="434">
        <v>258176970</v>
      </c>
      <c r="B10262" s="434">
        <v>2925</v>
      </c>
      <c r="C10262" s="434" t="s">
        <v>61</v>
      </c>
      <c r="D10262" s="434" t="s">
        <v>13</v>
      </c>
      <c r="I10262" s="434">
        <v>9</v>
      </c>
      <c r="J10262" s="434">
        <v>0</v>
      </c>
      <c r="K10262" s="434">
        <v>1970</v>
      </c>
    </row>
    <row r="10263" spans="1:11" hidden="1" x14ac:dyDescent="0.25">
      <c r="A10263" s="434">
        <v>258177000</v>
      </c>
      <c r="B10263" s="434">
        <v>2607731</v>
      </c>
      <c r="C10263" s="434" t="s">
        <v>39</v>
      </c>
      <c r="D10263" s="434" t="s">
        <v>17</v>
      </c>
      <c r="E10263" s="434">
        <v>27.2</v>
      </c>
      <c r="F10263" s="434">
        <v>4640</v>
      </c>
      <c r="G10263" s="434">
        <v>50</v>
      </c>
      <c r="H10263" s="434">
        <v>491</v>
      </c>
      <c r="I10263" s="434">
        <v>37.590000000000003</v>
      </c>
      <c r="J10263" s="434">
        <v>0</v>
      </c>
      <c r="K10263" s="434">
        <v>2002</v>
      </c>
    </row>
    <row r="10264" spans="1:11" hidden="1" x14ac:dyDescent="0.25">
      <c r="A10264" s="434">
        <v>258177050</v>
      </c>
      <c r="B10264" s="434">
        <v>18937</v>
      </c>
      <c r="C10264" s="434" t="s">
        <v>61</v>
      </c>
      <c r="D10264" s="434" t="s">
        <v>13</v>
      </c>
      <c r="I10264" s="434">
        <v>13</v>
      </c>
      <c r="J10264" s="434">
        <v>0</v>
      </c>
      <c r="K10264" s="434">
        <v>1970</v>
      </c>
    </row>
    <row r="10265" spans="1:11" hidden="1" x14ac:dyDescent="0.25">
      <c r="A10265" s="434">
        <v>258177180</v>
      </c>
      <c r="B10265" s="434">
        <v>32751</v>
      </c>
      <c r="C10265" s="434" t="s">
        <v>61</v>
      </c>
      <c r="D10265" s="434" t="s">
        <v>13</v>
      </c>
      <c r="I10265" s="434">
        <v>11</v>
      </c>
      <c r="J10265" s="434">
        <v>0</v>
      </c>
      <c r="K10265" s="434">
        <v>1970</v>
      </c>
    </row>
    <row r="10266" spans="1:11" hidden="1" x14ac:dyDescent="0.25">
      <c r="A10266" s="434">
        <v>258177220</v>
      </c>
      <c r="B10266" s="434">
        <v>59520</v>
      </c>
      <c r="C10266" s="434" t="s">
        <v>61</v>
      </c>
      <c r="D10266" s="434" t="s">
        <v>13</v>
      </c>
      <c r="I10266" s="434">
        <v>13</v>
      </c>
      <c r="J10266" s="434">
        <v>0</v>
      </c>
      <c r="K10266" s="434">
        <v>1970</v>
      </c>
    </row>
    <row r="10267" spans="1:11" hidden="1" x14ac:dyDescent="0.25">
      <c r="A10267" s="434">
        <v>258177260</v>
      </c>
      <c r="B10267" s="434">
        <v>14510</v>
      </c>
      <c r="C10267" s="434" t="s">
        <v>61</v>
      </c>
      <c r="D10267" s="434" t="s">
        <v>13</v>
      </c>
      <c r="I10267" s="434">
        <v>10</v>
      </c>
      <c r="J10267" s="434">
        <v>0</v>
      </c>
      <c r="K10267" s="434">
        <v>1970</v>
      </c>
    </row>
    <row r="10268" spans="1:11" hidden="1" x14ac:dyDescent="0.25">
      <c r="A10268" s="434">
        <v>258177930</v>
      </c>
      <c r="B10268" s="434">
        <v>655952</v>
      </c>
      <c r="C10268" s="434" t="s">
        <v>61</v>
      </c>
      <c r="D10268" s="434" t="s">
        <v>13</v>
      </c>
      <c r="I10268" s="434">
        <v>12</v>
      </c>
    </row>
    <row r="10269" spans="1:11" hidden="1" x14ac:dyDescent="0.25">
      <c r="A10269" s="434">
        <v>258178000</v>
      </c>
      <c r="B10269" s="434">
        <v>1127857</v>
      </c>
      <c r="C10269" s="434" t="s">
        <v>56</v>
      </c>
      <c r="D10269" s="434" t="s">
        <v>17</v>
      </c>
      <c r="E10269" s="434">
        <v>13</v>
      </c>
      <c r="F10269" s="434">
        <v>640</v>
      </c>
      <c r="G10269" s="434">
        <v>0</v>
      </c>
      <c r="H10269" s="434">
        <v>630</v>
      </c>
      <c r="I10269" s="434">
        <v>53</v>
      </c>
      <c r="J10269" s="434">
        <v>60</v>
      </c>
      <c r="K10269" s="434">
        <v>1953</v>
      </c>
    </row>
    <row r="10270" spans="1:11" hidden="1" x14ac:dyDescent="0.25">
      <c r="A10270" s="434">
        <v>258178060</v>
      </c>
      <c r="B10270" s="434">
        <v>18777</v>
      </c>
      <c r="C10270" s="434" t="s">
        <v>61</v>
      </c>
      <c r="D10270" s="434" t="s">
        <v>13</v>
      </c>
      <c r="I10270" s="434">
        <v>10</v>
      </c>
      <c r="J10270" s="434">
        <v>0</v>
      </c>
      <c r="K10270" s="434">
        <v>1970</v>
      </c>
    </row>
    <row r="10271" spans="1:11" hidden="1" x14ac:dyDescent="0.25">
      <c r="A10271" s="434">
        <v>258178460</v>
      </c>
      <c r="B10271" s="434">
        <v>6658</v>
      </c>
      <c r="C10271" s="434" t="s">
        <v>61</v>
      </c>
      <c r="D10271" s="434" t="s">
        <v>13</v>
      </c>
      <c r="I10271" s="434">
        <v>7</v>
      </c>
    </row>
    <row r="10272" spans="1:11" hidden="1" x14ac:dyDescent="0.25">
      <c r="A10272" s="434">
        <v>258178560</v>
      </c>
      <c r="B10272" s="434">
        <v>144461</v>
      </c>
      <c r="C10272" s="434" t="s">
        <v>61</v>
      </c>
      <c r="D10272" s="434" t="s">
        <v>13</v>
      </c>
      <c r="I10272" s="434">
        <v>13</v>
      </c>
    </row>
    <row r="10273" spans="1:11" hidden="1" x14ac:dyDescent="0.25">
      <c r="A10273" s="434">
        <v>258178620</v>
      </c>
      <c r="B10273" s="434">
        <v>110218</v>
      </c>
      <c r="C10273" s="434" t="s">
        <v>61</v>
      </c>
      <c r="D10273" s="434" t="s">
        <v>13</v>
      </c>
      <c r="I10273" s="434">
        <v>14</v>
      </c>
      <c r="J10273" s="434">
        <v>0</v>
      </c>
      <c r="K10273" s="434">
        <v>1970</v>
      </c>
    </row>
    <row r="10274" spans="1:11" hidden="1" x14ac:dyDescent="0.25">
      <c r="A10274" s="434">
        <v>258178650</v>
      </c>
      <c r="B10274" s="434">
        <v>225179</v>
      </c>
      <c r="C10274" s="434" t="s">
        <v>61</v>
      </c>
      <c r="D10274" s="434" t="s">
        <v>13</v>
      </c>
      <c r="I10274" s="434">
        <v>12</v>
      </c>
      <c r="J10274" s="434">
        <v>0</v>
      </c>
      <c r="K10274" s="434">
        <v>1970</v>
      </c>
    </row>
    <row r="10275" spans="1:11" hidden="1" x14ac:dyDescent="0.25">
      <c r="A10275" s="434">
        <v>258179000</v>
      </c>
      <c r="B10275" s="434">
        <v>976639</v>
      </c>
      <c r="C10275" s="434" t="s">
        <v>56</v>
      </c>
      <c r="D10275" s="434" t="s">
        <v>13</v>
      </c>
      <c r="E10275" s="434">
        <v>0</v>
      </c>
      <c r="F10275" s="434">
        <v>748</v>
      </c>
      <c r="G10275" s="434">
        <v>265</v>
      </c>
      <c r="H10275" s="434">
        <v>299</v>
      </c>
      <c r="I10275" s="434">
        <v>26.88</v>
      </c>
      <c r="J10275" s="434">
        <v>0</v>
      </c>
      <c r="K10275" s="434">
        <v>1970</v>
      </c>
    </row>
    <row r="10276" spans="1:11" hidden="1" x14ac:dyDescent="0.25">
      <c r="A10276" s="434">
        <v>258179270</v>
      </c>
      <c r="B10276" s="434">
        <v>13566</v>
      </c>
      <c r="C10276" s="434" t="s">
        <v>61</v>
      </c>
      <c r="D10276" s="434" t="s">
        <v>13</v>
      </c>
      <c r="I10276" s="434">
        <v>9</v>
      </c>
      <c r="J10276" s="434">
        <v>0</v>
      </c>
      <c r="K10276" s="434">
        <v>1970</v>
      </c>
    </row>
    <row r="10277" spans="1:11" hidden="1" x14ac:dyDescent="0.25">
      <c r="A10277" s="434">
        <v>258179880</v>
      </c>
      <c r="B10277" s="434">
        <v>32022</v>
      </c>
      <c r="C10277" s="434" t="s">
        <v>61</v>
      </c>
      <c r="D10277" s="434" t="s">
        <v>13</v>
      </c>
      <c r="I10277" s="434">
        <v>16</v>
      </c>
      <c r="J10277" s="434">
        <v>0</v>
      </c>
      <c r="K10277" s="434">
        <v>1970</v>
      </c>
    </row>
    <row r="10278" spans="1:11" hidden="1" x14ac:dyDescent="0.25">
      <c r="A10278" s="434">
        <v>258180000</v>
      </c>
      <c r="B10278" s="434">
        <v>2489476</v>
      </c>
      <c r="C10278" s="434" t="s">
        <v>31</v>
      </c>
      <c r="D10278" s="434" t="s">
        <v>17</v>
      </c>
      <c r="E10278" s="434">
        <v>10</v>
      </c>
      <c r="F10278" s="434">
        <v>883</v>
      </c>
      <c r="G10278" s="434">
        <v>835</v>
      </c>
      <c r="H10278" s="434">
        <v>568</v>
      </c>
      <c r="I10278" s="434">
        <v>47.58</v>
      </c>
      <c r="J10278" s="434">
        <v>0</v>
      </c>
      <c r="K10278" s="434">
        <v>1936</v>
      </c>
    </row>
    <row r="10279" spans="1:11" hidden="1" x14ac:dyDescent="0.25">
      <c r="A10279" s="434">
        <v>258180670</v>
      </c>
      <c r="B10279" s="434">
        <v>42584</v>
      </c>
      <c r="C10279" s="434" t="s">
        <v>61</v>
      </c>
      <c r="D10279" s="434" t="s">
        <v>13</v>
      </c>
      <c r="I10279" s="434">
        <v>11</v>
      </c>
      <c r="J10279" s="434">
        <v>0</v>
      </c>
      <c r="K10279" s="434">
        <v>1970</v>
      </c>
    </row>
    <row r="10280" spans="1:11" hidden="1" x14ac:dyDescent="0.25">
      <c r="A10280" s="434">
        <v>258181660</v>
      </c>
      <c r="B10280" s="434">
        <v>221906</v>
      </c>
      <c r="C10280" s="434" t="s">
        <v>61</v>
      </c>
      <c r="D10280" s="434" t="s">
        <v>13</v>
      </c>
      <c r="I10280" s="434">
        <v>13</v>
      </c>
      <c r="J10280" s="434">
        <v>0</v>
      </c>
      <c r="K10280" s="434">
        <v>1970</v>
      </c>
    </row>
    <row r="10281" spans="1:11" hidden="1" x14ac:dyDescent="0.25">
      <c r="A10281" s="434">
        <v>258181780</v>
      </c>
      <c r="B10281" s="434">
        <v>307622</v>
      </c>
      <c r="C10281" s="434" t="s">
        <v>61</v>
      </c>
      <c r="D10281" s="434" t="s">
        <v>13</v>
      </c>
      <c r="I10281" s="434">
        <v>12</v>
      </c>
      <c r="J10281" s="434">
        <v>0</v>
      </c>
      <c r="K10281" s="434">
        <v>1970</v>
      </c>
    </row>
    <row r="10282" spans="1:11" hidden="1" x14ac:dyDescent="0.25">
      <c r="A10282" s="434">
        <v>258181860</v>
      </c>
      <c r="B10282" s="434">
        <v>63110</v>
      </c>
      <c r="C10282" s="434" t="s">
        <v>61</v>
      </c>
      <c r="D10282" s="434" t="s">
        <v>13</v>
      </c>
      <c r="I10282" s="434">
        <v>11</v>
      </c>
    </row>
    <row r="10283" spans="1:11" hidden="1" x14ac:dyDescent="0.25">
      <c r="A10283" s="434">
        <v>258182230</v>
      </c>
      <c r="B10283" s="434">
        <v>20421</v>
      </c>
      <c r="C10283" s="434" t="s">
        <v>61</v>
      </c>
      <c r="D10283" s="434" t="s">
        <v>13</v>
      </c>
      <c r="I10283" s="434">
        <v>11</v>
      </c>
      <c r="J10283" s="434">
        <v>0</v>
      </c>
      <c r="K10283" s="434">
        <v>1970</v>
      </c>
    </row>
    <row r="10284" spans="1:11" hidden="1" x14ac:dyDescent="0.25">
      <c r="A10284" s="434">
        <v>258182280</v>
      </c>
      <c r="B10284" s="434">
        <v>2695</v>
      </c>
      <c r="C10284" s="434" t="s">
        <v>61</v>
      </c>
      <c r="D10284" s="434" t="s">
        <v>13</v>
      </c>
      <c r="I10284" s="434">
        <v>12</v>
      </c>
      <c r="J10284" s="434">
        <v>0</v>
      </c>
      <c r="K10284" s="434">
        <v>1970</v>
      </c>
    </row>
    <row r="10285" spans="1:11" x14ac:dyDescent="0.25">
      <c r="A10285" s="434">
        <v>258183000</v>
      </c>
      <c r="B10285" s="434">
        <v>2967502</v>
      </c>
      <c r="C10285" s="434" t="s">
        <v>59</v>
      </c>
      <c r="D10285" s="434" t="s">
        <v>13</v>
      </c>
      <c r="E10285" s="434">
        <v>0</v>
      </c>
      <c r="F10285" s="434">
        <v>736</v>
      </c>
      <c r="G10285" s="434">
        <v>197</v>
      </c>
      <c r="H10285" s="434">
        <v>476</v>
      </c>
      <c r="I10285" s="434">
        <v>27.43</v>
      </c>
      <c r="J10285" s="434">
        <v>0</v>
      </c>
      <c r="K10285" s="434">
        <v>1970</v>
      </c>
    </row>
    <row r="10286" spans="1:11" hidden="1" x14ac:dyDescent="0.25">
      <c r="A10286" s="434">
        <v>258183120</v>
      </c>
      <c r="B10286" s="434">
        <v>43388</v>
      </c>
      <c r="C10286" s="434" t="s">
        <v>61</v>
      </c>
      <c r="D10286" s="434" t="s">
        <v>13</v>
      </c>
      <c r="I10286" s="434">
        <v>10</v>
      </c>
      <c r="J10286" s="434">
        <v>0</v>
      </c>
      <c r="K10286" s="434">
        <v>1970</v>
      </c>
    </row>
    <row r="10287" spans="1:11" hidden="1" x14ac:dyDescent="0.25">
      <c r="A10287" s="434">
        <v>258183440</v>
      </c>
      <c r="B10287" s="434">
        <v>252027</v>
      </c>
      <c r="C10287" s="434" t="s">
        <v>61</v>
      </c>
      <c r="D10287" s="434" t="s">
        <v>13</v>
      </c>
      <c r="I10287" s="434">
        <v>10</v>
      </c>
      <c r="J10287" s="434">
        <v>0</v>
      </c>
      <c r="K10287" s="434">
        <v>1970</v>
      </c>
    </row>
    <row r="10288" spans="1:11" hidden="1" x14ac:dyDescent="0.25">
      <c r="A10288" s="434">
        <v>258183480</v>
      </c>
      <c r="B10288" s="434">
        <v>16437</v>
      </c>
      <c r="C10288" s="434" t="s">
        <v>61</v>
      </c>
      <c r="D10288" s="434" t="s">
        <v>13</v>
      </c>
      <c r="I10288" s="434">
        <v>15</v>
      </c>
      <c r="J10288" s="434">
        <v>0</v>
      </c>
      <c r="K10288" s="434">
        <v>1970</v>
      </c>
    </row>
    <row r="10289" spans="1:11" hidden="1" x14ac:dyDescent="0.25">
      <c r="A10289" s="434">
        <v>258183750</v>
      </c>
      <c r="B10289" s="434">
        <v>6921</v>
      </c>
      <c r="C10289" s="434" t="s">
        <v>61</v>
      </c>
      <c r="D10289" s="434" t="s">
        <v>13</v>
      </c>
      <c r="I10289" s="434">
        <v>7</v>
      </c>
      <c r="J10289" s="434">
        <v>0</v>
      </c>
      <c r="K10289" s="434">
        <v>1970</v>
      </c>
    </row>
    <row r="10290" spans="1:11" hidden="1" x14ac:dyDescent="0.25">
      <c r="A10290" s="434">
        <v>258183820</v>
      </c>
      <c r="B10290" s="434">
        <v>55310</v>
      </c>
      <c r="C10290" s="434" t="s">
        <v>61</v>
      </c>
      <c r="D10290" s="434" t="s">
        <v>13</v>
      </c>
      <c r="I10290" s="434">
        <v>12</v>
      </c>
      <c r="J10290" s="434">
        <v>0</v>
      </c>
      <c r="K10290" s="434">
        <v>1970</v>
      </c>
    </row>
    <row r="10291" spans="1:11" hidden="1" x14ac:dyDescent="0.25">
      <c r="A10291" s="434">
        <v>258184000</v>
      </c>
      <c r="B10291" s="434">
        <v>304896</v>
      </c>
      <c r="C10291" s="434" t="s">
        <v>46</v>
      </c>
      <c r="D10291" s="434" t="s">
        <v>22</v>
      </c>
      <c r="E10291" s="434">
        <v>18</v>
      </c>
      <c r="F10291" s="434">
        <v>11988</v>
      </c>
      <c r="G10291" s="434">
        <v>2600</v>
      </c>
      <c r="H10291" s="434">
        <v>3102</v>
      </c>
      <c r="I10291" s="434">
        <v>78.3</v>
      </c>
      <c r="J10291" s="434">
        <v>0</v>
      </c>
      <c r="K10291" s="434">
        <v>1970</v>
      </c>
    </row>
    <row r="10292" spans="1:11" hidden="1" x14ac:dyDescent="0.25">
      <c r="A10292" s="434">
        <v>258184040</v>
      </c>
      <c r="B10292" s="434">
        <v>138563</v>
      </c>
      <c r="C10292" s="434" t="s">
        <v>61</v>
      </c>
      <c r="D10292" s="434" t="s">
        <v>13</v>
      </c>
      <c r="I10292" s="434">
        <v>9</v>
      </c>
      <c r="J10292" s="434">
        <v>0</v>
      </c>
      <c r="K10292" s="434">
        <v>1970</v>
      </c>
    </row>
    <row r="10293" spans="1:11" hidden="1" x14ac:dyDescent="0.25">
      <c r="A10293" s="434">
        <v>258184370</v>
      </c>
      <c r="B10293" s="434">
        <v>21334</v>
      </c>
      <c r="C10293" s="434" t="s">
        <v>61</v>
      </c>
      <c r="D10293" s="434" t="s">
        <v>13</v>
      </c>
      <c r="I10293" s="434">
        <v>8</v>
      </c>
      <c r="J10293" s="434">
        <v>0</v>
      </c>
      <c r="K10293" s="434">
        <v>1970</v>
      </c>
    </row>
    <row r="10294" spans="1:11" hidden="1" x14ac:dyDescent="0.25">
      <c r="A10294" s="434">
        <v>258184380</v>
      </c>
      <c r="B10294" s="434">
        <v>2170</v>
      </c>
      <c r="C10294" s="434" t="s">
        <v>61</v>
      </c>
      <c r="D10294" s="434" t="s">
        <v>13</v>
      </c>
      <c r="I10294" s="434">
        <v>10</v>
      </c>
      <c r="J10294" s="434">
        <v>0</v>
      </c>
      <c r="K10294" s="434">
        <v>1970</v>
      </c>
    </row>
    <row r="10295" spans="1:11" hidden="1" x14ac:dyDescent="0.25">
      <c r="A10295" s="434">
        <v>258184740</v>
      </c>
      <c r="B10295" s="434">
        <v>278837</v>
      </c>
      <c r="C10295" s="434" t="s">
        <v>61</v>
      </c>
      <c r="D10295" s="434" t="s">
        <v>13</v>
      </c>
      <c r="I10295" s="434">
        <v>14</v>
      </c>
      <c r="J10295" s="434">
        <v>0</v>
      </c>
      <c r="K10295" s="434">
        <v>1970</v>
      </c>
    </row>
    <row r="10296" spans="1:11" hidden="1" x14ac:dyDescent="0.25">
      <c r="A10296" s="434">
        <v>258184770</v>
      </c>
      <c r="B10296" s="434">
        <v>8260</v>
      </c>
      <c r="C10296" s="434" t="s">
        <v>61</v>
      </c>
      <c r="D10296" s="434" t="s">
        <v>13</v>
      </c>
      <c r="I10296" s="434">
        <v>7</v>
      </c>
      <c r="J10296" s="434">
        <v>0</v>
      </c>
      <c r="K10296" s="434">
        <v>1970</v>
      </c>
    </row>
    <row r="10297" spans="1:11" x14ac:dyDescent="0.25">
      <c r="A10297" s="434">
        <v>258185000</v>
      </c>
      <c r="B10297" s="434">
        <v>2420526</v>
      </c>
      <c r="C10297" s="434" t="s">
        <v>59</v>
      </c>
      <c r="D10297" s="434" t="s">
        <v>17</v>
      </c>
      <c r="E10297" s="434">
        <v>0</v>
      </c>
      <c r="F10297" s="434">
        <v>2753</v>
      </c>
      <c r="G10297" s="434">
        <v>0</v>
      </c>
      <c r="H10297" s="434">
        <v>527</v>
      </c>
      <c r="I10297" s="434">
        <v>45.42</v>
      </c>
      <c r="J10297" s="434">
        <v>0</v>
      </c>
      <c r="K10297" s="434">
        <v>1970</v>
      </c>
    </row>
    <row r="10298" spans="1:11" hidden="1" x14ac:dyDescent="0.25">
      <c r="A10298" s="434">
        <v>258185350</v>
      </c>
      <c r="B10298" s="434">
        <v>19679</v>
      </c>
      <c r="C10298" s="434" t="s">
        <v>61</v>
      </c>
      <c r="D10298" s="434" t="s">
        <v>13</v>
      </c>
      <c r="I10298" s="434">
        <v>12</v>
      </c>
    </row>
    <row r="10299" spans="1:11" hidden="1" x14ac:dyDescent="0.25">
      <c r="A10299" s="434">
        <v>258185460</v>
      </c>
      <c r="B10299" s="434">
        <v>15538</v>
      </c>
      <c r="C10299" s="434" t="s">
        <v>61</v>
      </c>
      <c r="D10299" s="434" t="s">
        <v>13</v>
      </c>
      <c r="I10299" s="434">
        <v>11</v>
      </c>
      <c r="J10299" s="434">
        <v>0</v>
      </c>
      <c r="K10299" s="434">
        <v>1970</v>
      </c>
    </row>
    <row r="10300" spans="1:11" hidden="1" x14ac:dyDescent="0.25">
      <c r="A10300" s="434">
        <v>258185640</v>
      </c>
      <c r="B10300" s="434">
        <v>340043</v>
      </c>
      <c r="C10300" s="434" t="s">
        <v>61</v>
      </c>
      <c r="D10300" s="434" t="s">
        <v>13</v>
      </c>
      <c r="I10300" s="434">
        <v>14</v>
      </c>
      <c r="J10300" s="434">
        <v>0</v>
      </c>
      <c r="K10300" s="434">
        <v>1970</v>
      </c>
    </row>
    <row r="10301" spans="1:11" hidden="1" x14ac:dyDescent="0.25">
      <c r="A10301" s="434">
        <v>258185780</v>
      </c>
      <c r="B10301" s="434">
        <v>64689</v>
      </c>
      <c r="C10301" s="434" t="s">
        <v>61</v>
      </c>
      <c r="D10301" s="434" t="s">
        <v>13</v>
      </c>
      <c r="I10301" s="434">
        <v>15</v>
      </c>
      <c r="J10301" s="434">
        <v>0</v>
      </c>
      <c r="K10301" s="434">
        <v>1970</v>
      </c>
    </row>
    <row r="10302" spans="1:11" x14ac:dyDescent="0.25">
      <c r="A10302" s="434">
        <v>258186000</v>
      </c>
      <c r="B10302" s="434">
        <v>1883400</v>
      </c>
      <c r="C10302" s="434" t="s">
        <v>59</v>
      </c>
      <c r="D10302" s="434" t="s">
        <v>17</v>
      </c>
      <c r="E10302" s="434">
        <v>15</v>
      </c>
      <c r="F10302" s="434">
        <v>2218</v>
      </c>
      <c r="G10302" s="434">
        <v>0</v>
      </c>
      <c r="H10302" s="434">
        <v>1345</v>
      </c>
      <c r="I10302" s="434">
        <v>56.01</v>
      </c>
      <c r="J10302" s="434">
        <v>0</v>
      </c>
      <c r="K10302" s="434">
        <v>1970</v>
      </c>
    </row>
    <row r="10303" spans="1:11" hidden="1" x14ac:dyDescent="0.25">
      <c r="A10303" s="434">
        <v>258186500</v>
      </c>
      <c r="B10303" s="434">
        <v>3441694</v>
      </c>
      <c r="C10303" s="434" t="s">
        <v>54</v>
      </c>
      <c r="D10303" s="434" t="s">
        <v>13</v>
      </c>
      <c r="I10303" s="434">
        <v>14</v>
      </c>
      <c r="J10303" s="434">
        <v>0</v>
      </c>
      <c r="K10303" s="434">
        <v>1970</v>
      </c>
    </row>
    <row r="10304" spans="1:11" hidden="1" x14ac:dyDescent="0.25">
      <c r="A10304" s="434">
        <v>258186520</v>
      </c>
      <c r="B10304" s="434">
        <v>35260</v>
      </c>
      <c r="C10304" s="434" t="s">
        <v>61</v>
      </c>
      <c r="D10304" s="434" t="s">
        <v>13</v>
      </c>
      <c r="I10304" s="434">
        <v>13</v>
      </c>
      <c r="J10304" s="434">
        <v>0</v>
      </c>
      <c r="K10304" s="434">
        <v>1970</v>
      </c>
    </row>
    <row r="10305" spans="1:11" hidden="1" x14ac:dyDescent="0.25">
      <c r="A10305" s="434">
        <v>258186760</v>
      </c>
      <c r="B10305" s="434">
        <v>531</v>
      </c>
      <c r="C10305" s="434" t="s">
        <v>61</v>
      </c>
      <c r="D10305" s="434" t="s">
        <v>13</v>
      </c>
      <c r="I10305" s="434">
        <v>8</v>
      </c>
    </row>
    <row r="10306" spans="1:11" hidden="1" x14ac:dyDescent="0.25">
      <c r="A10306" s="434">
        <v>258187000</v>
      </c>
      <c r="B10306" s="434">
        <v>87426</v>
      </c>
      <c r="C10306" s="434" t="s">
        <v>51</v>
      </c>
      <c r="D10306" s="434" t="s">
        <v>17</v>
      </c>
      <c r="E10306" s="434">
        <v>0</v>
      </c>
      <c r="F10306" s="434">
        <v>0</v>
      </c>
      <c r="G10306" s="434">
        <v>2200</v>
      </c>
      <c r="H10306" s="434">
        <v>1753</v>
      </c>
      <c r="I10306" s="434">
        <v>69.86</v>
      </c>
      <c r="J10306" s="434">
        <v>0</v>
      </c>
      <c r="K10306" s="434">
        <v>1970</v>
      </c>
    </row>
    <row r="10307" spans="1:11" hidden="1" x14ac:dyDescent="0.25">
      <c r="A10307" s="434">
        <v>258187140</v>
      </c>
      <c r="B10307" s="434">
        <v>36280</v>
      </c>
      <c r="C10307" s="434" t="s">
        <v>61</v>
      </c>
      <c r="D10307" s="434" t="s">
        <v>13</v>
      </c>
      <c r="I10307" s="434">
        <v>15</v>
      </c>
      <c r="J10307" s="434">
        <v>0</v>
      </c>
      <c r="K10307" s="434">
        <v>1970</v>
      </c>
    </row>
    <row r="10308" spans="1:11" hidden="1" x14ac:dyDescent="0.25">
      <c r="A10308" s="434">
        <v>258187640</v>
      </c>
      <c r="B10308" s="434">
        <v>77</v>
      </c>
      <c r="C10308" s="434" t="s">
        <v>61</v>
      </c>
      <c r="D10308" s="434" t="s">
        <v>13</v>
      </c>
      <c r="I10308" s="434">
        <v>10</v>
      </c>
    </row>
    <row r="10309" spans="1:11" hidden="1" x14ac:dyDescent="0.25">
      <c r="A10309" s="434">
        <v>258187650</v>
      </c>
      <c r="B10309" s="434">
        <v>36353</v>
      </c>
      <c r="C10309" s="434" t="s">
        <v>61</v>
      </c>
      <c r="D10309" s="434" t="s">
        <v>13</v>
      </c>
      <c r="I10309" s="434">
        <v>14</v>
      </c>
      <c r="J10309" s="434">
        <v>0</v>
      </c>
      <c r="K10309" s="434">
        <v>1970</v>
      </c>
    </row>
    <row r="10310" spans="1:11" hidden="1" x14ac:dyDescent="0.25">
      <c r="A10310" s="434">
        <v>258188000</v>
      </c>
      <c r="B10310" s="434">
        <v>1419690</v>
      </c>
      <c r="C10310" s="434" t="s">
        <v>54</v>
      </c>
      <c r="D10310" s="434" t="s">
        <v>13</v>
      </c>
      <c r="E10310" s="434">
        <v>11.5</v>
      </c>
      <c r="F10310" s="434">
        <v>2206</v>
      </c>
      <c r="G10310" s="434">
        <v>300</v>
      </c>
      <c r="H10310" s="434">
        <v>315</v>
      </c>
      <c r="I10310" s="434">
        <v>29.7</v>
      </c>
      <c r="J10310" s="434">
        <v>0</v>
      </c>
      <c r="K10310" s="434">
        <v>1985</v>
      </c>
    </row>
    <row r="10311" spans="1:11" hidden="1" x14ac:dyDescent="0.25">
      <c r="A10311" s="434">
        <v>258188660</v>
      </c>
      <c r="B10311" s="434">
        <v>8084</v>
      </c>
      <c r="C10311" s="434" t="s">
        <v>61</v>
      </c>
      <c r="D10311" s="434" t="s">
        <v>13</v>
      </c>
      <c r="I10311" s="434">
        <v>12</v>
      </c>
      <c r="J10311" s="434">
        <v>0</v>
      </c>
      <c r="K10311" s="434">
        <v>1970</v>
      </c>
    </row>
    <row r="10312" spans="1:11" hidden="1" x14ac:dyDescent="0.25">
      <c r="A10312" s="434">
        <v>258189000</v>
      </c>
      <c r="B10312" s="434">
        <v>1449076</v>
      </c>
      <c r="C10312" s="434" t="s">
        <v>54</v>
      </c>
      <c r="D10312" s="434" t="s">
        <v>13</v>
      </c>
      <c r="E10312" s="434">
        <v>11.5</v>
      </c>
      <c r="F10312" s="434">
        <v>2206</v>
      </c>
      <c r="G10312" s="434">
        <v>300</v>
      </c>
      <c r="H10312" s="434">
        <v>315</v>
      </c>
      <c r="I10312" s="434">
        <v>29.7</v>
      </c>
      <c r="J10312" s="434">
        <v>0</v>
      </c>
      <c r="K10312" s="434">
        <v>1985</v>
      </c>
    </row>
    <row r="10313" spans="1:11" hidden="1" x14ac:dyDescent="0.25">
      <c r="A10313" s="434">
        <v>258189170</v>
      </c>
      <c r="B10313" s="434">
        <v>25343</v>
      </c>
      <c r="C10313" s="434" t="s">
        <v>61</v>
      </c>
      <c r="D10313" s="434" t="s">
        <v>13</v>
      </c>
      <c r="I10313" s="434">
        <v>10</v>
      </c>
      <c r="J10313" s="434">
        <v>0</v>
      </c>
      <c r="K10313" s="434">
        <v>1970</v>
      </c>
    </row>
    <row r="10314" spans="1:11" hidden="1" x14ac:dyDescent="0.25">
      <c r="A10314" s="434">
        <v>258189230</v>
      </c>
      <c r="B10314" s="434">
        <v>316523</v>
      </c>
      <c r="C10314" s="434" t="s">
        <v>61</v>
      </c>
      <c r="D10314" s="434" t="s">
        <v>13</v>
      </c>
      <c r="I10314" s="434">
        <v>11</v>
      </c>
      <c r="J10314" s="434">
        <v>0</v>
      </c>
      <c r="K10314" s="434">
        <v>1970</v>
      </c>
    </row>
    <row r="10315" spans="1:11" hidden="1" x14ac:dyDescent="0.25">
      <c r="A10315" s="434">
        <v>258189470</v>
      </c>
      <c r="B10315" s="434">
        <v>29116</v>
      </c>
      <c r="C10315" s="434" t="s">
        <v>61</v>
      </c>
      <c r="D10315" s="434" t="s">
        <v>13</v>
      </c>
      <c r="I10315" s="434">
        <v>14</v>
      </c>
    </row>
    <row r="10316" spans="1:11" hidden="1" x14ac:dyDescent="0.25">
      <c r="A10316" s="434">
        <v>258189620</v>
      </c>
      <c r="B10316" s="434">
        <v>4</v>
      </c>
      <c r="C10316" s="434" t="s">
        <v>61</v>
      </c>
      <c r="D10316" s="434" t="s">
        <v>13</v>
      </c>
      <c r="I10316" s="434">
        <v>14</v>
      </c>
      <c r="J10316" s="434">
        <v>0</v>
      </c>
      <c r="K10316" s="434">
        <v>1970</v>
      </c>
    </row>
    <row r="10317" spans="1:11" hidden="1" x14ac:dyDescent="0.25">
      <c r="A10317" s="434">
        <v>258189920</v>
      </c>
      <c r="B10317" s="434">
        <v>60289</v>
      </c>
      <c r="C10317" s="434" t="s">
        <v>61</v>
      </c>
      <c r="D10317" s="434" t="s">
        <v>13</v>
      </c>
      <c r="I10317" s="434">
        <v>13</v>
      </c>
      <c r="J10317" s="434">
        <v>0</v>
      </c>
      <c r="K10317" s="434">
        <v>1970</v>
      </c>
    </row>
    <row r="10318" spans="1:11" hidden="1" x14ac:dyDescent="0.25">
      <c r="A10318" s="434">
        <v>258189940</v>
      </c>
      <c r="B10318" s="434">
        <v>32372</v>
      </c>
      <c r="C10318" s="434" t="s">
        <v>61</v>
      </c>
      <c r="D10318" s="434" t="s">
        <v>13</v>
      </c>
      <c r="I10318" s="434">
        <v>12</v>
      </c>
      <c r="J10318" s="434">
        <v>0</v>
      </c>
      <c r="K10318" s="434">
        <v>1970</v>
      </c>
    </row>
    <row r="10319" spans="1:11" hidden="1" x14ac:dyDescent="0.25">
      <c r="A10319" s="434">
        <v>258190570</v>
      </c>
      <c r="B10319" s="434">
        <v>80165</v>
      </c>
      <c r="C10319" s="434" t="s">
        <v>61</v>
      </c>
      <c r="D10319" s="434" t="s">
        <v>13</v>
      </c>
      <c r="I10319" s="434">
        <v>8</v>
      </c>
    </row>
    <row r="10320" spans="1:11" hidden="1" x14ac:dyDescent="0.25">
      <c r="A10320" s="434">
        <v>258191050</v>
      </c>
      <c r="B10320" s="434">
        <v>11251</v>
      </c>
      <c r="C10320" s="434" t="s">
        <v>61</v>
      </c>
      <c r="D10320" s="434" t="s">
        <v>13</v>
      </c>
      <c r="I10320" s="434">
        <v>9</v>
      </c>
      <c r="J10320" s="434">
        <v>0</v>
      </c>
      <c r="K10320" s="434">
        <v>1970</v>
      </c>
    </row>
    <row r="10321" spans="1:11" hidden="1" x14ac:dyDescent="0.25">
      <c r="A10321" s="434">
        <v>258191070</v>
      </c>
      <c r="B10321" s="434">
        <v>66318</v>
      </c>
      <c r="C10321" s="434" t="s">
        <v>61</v>
      </c>
      <c r="D10321" s="434" t="s">
        <v>13</v>
      </c>
      <c r="I10321" s="434">
        <v>12</v>
      </c>
      <c r="J10321" s="434">
        <v>0</v>
      </c>
      <c r="K10321" s="434">
        <v>1970</v>
      </c>
    </row>
    <row r="10322" spans="1:11" hidden="1" x14ac:dyDescent="0.25">
      <c r="A10322" s="434">
        <v>258191130</v>
      </c>
      <c r="B10322" s="434">
        <v>24470</v>
      </c>
      <c r="C10322" s="434" t="s">
        <v>61</v>
      </c>
      <c r="D10322" s="434" t="s">
        <v>13</v>
      </c>
      <c r="I10322" s="434">
        <v>14</v>
      </c>
    </row>
    <row r="10323" spans="1:11" hidden="1" x14ac:dyDescent="0.25">
      <c r="A10323" s="434">
        <v>258191240</v>
      </c>
      <c r="B10323" s="434">
        <v>69154</v>
      </c>
      <c r="C10323" s="434" t="s">
        <v>61</v>
      </c>
      <c r="D10323" s="434" t="s">
        <v>13</v>
      </c>
      <c r="I10323" s="434">
        <v>14</v>
      </c>
    </row>
    <row r="10324" spans="1:11" hidden="1" x14ac:dyDescent="0.25">
      <c r="A10324" s="434">
        <v>258191380</v>
      </c>
      <c r="B10324" s="434">
        <v>158416</v>
      </c>
      <c r="C10324" s="434" t="s">
        <v>61</v>
      </c>
      <c r="D10324" s="434" t="s">
        <v>13</v>
      </c>
      <c r="I10324" s="434">
        <v>13</v>
      </c>
    </row>
    <row r="10325" spans="1:11" hidden="1" x14ac:dyDescent="0.25">
      <c r="A10325" s="434">
        <v>258191500</v>
      </c>
      <c r="B10325" s="434">
        <v>479972</v>
      </c>
      <c r="C10325" s="434" t="s">
        <v>56</v>
      </c>
      <c r="D10325" s="434" t="s">
        <v>13</v>
      </c>
      <c r="I10325" s="434">
        <v>14</v>
      </c>
      <c r="J10325" s="434">
        <v>0</v>
      </c>
      <c r="K10325" s="434">
        <v>1970</v>
      </c>
    </row>
    <row r="10326" spans="1:11" x14ac:dyDescent="0.25">
      <c r="A10326" s="434">
        <v>258191550</v>
      </c>
      <c r="B10326" s="434">
        <v>163254</v>
      </c>
      <c r="C10326" s="434" t="s">
        <v>59</v>
      </c>
      <c r="D10326" s="434" t="s">
        <v>13</v>
      </c>
      <c r="I10326" s="434">
        <v>9</v>
      </c>
    </row>
    <row r="10327" spans="1:11" hidden="1" x14ac:dyDescent="0.25">
      <c r="A10327" s="434">
        <v>258192150</v>
      </c>
      <c r="B10327" s="434">
        <v>363448</v>
      </c>
      <c r="C10327" s="434" t="s">
        <v>61</v>
      </c>
      <c r="D10327" s="434" t="s">
        <v>13</v>
      </c>
      <c r="I10327" s="434">
        <v>19</v>
      </c>
      <c r="J10327" s="434">
        <v>0</v>
      </c>
      <c r="K10327" s="434">
        <v>1970</v>
      </c>
    </row>
    <row r="10328" spans="1:11" hidden="1" x14ac:dyDescent="0.25">
      <c r="A10328" s="434">
        <v>258192320</v>
      </c>
      <c r="B10328" s="434">
        <v>274791</v>
      </c>
      <c r="C10328" s="434" t="s">
        <v>61</v>
      </c>
      <c r="D10328" s="434" t="s">
        <v>13</v>
      </c>
      <c r="I10328" s="434">
        <v>11</v>
      </c>
    </row>
    <row r="10329" spans="1:11" hidden="1" x14ac:dyDescent="0.25">
      <c r="A10329" s="434">
        <v>258193000</v>
      </c>
      <c r="B10329" s="434">
        <v>1443189</v>
      </c>
      <c r="C10329" s="434" t="s">
        <v>31</v>
      </c>
      <c r="D10329" s="434" t="s">
        <v>17</v>
      </c>
      <c r="E10329" s="434">
        <v>10</v>
      </c>
      <c r="F10329" s="434">
        <v>470</v>
      </c>
      <c r="G10329" s="434">
        <v>401</v>
      </c>
      <c r="H10329" s="434">
        <v>363</v>
      </c>
      <c r="I10329" s="434">
        <v>40.31</v>
      </c>
      <c r="J10329" s="434">
        <v>0</v>
      </c>
      <c r="K10329" s="434">
        <v>1970</v>
      </c>
    </row>
    <row r="10330" spans="1:11" hidden="1" x14ac:dyDescent="0.25">
      <c r="A10330" s="434">
        <v>258193070</v>
      </c>
      <c r="B10330" s="434">
        <v>205083</v>
      </c>
      <c r="C10330" s="434" t="s">
        <v>61</v>
      </c>
      <c r="D10330" s="434" t="s">
        <v>13</v>
      </c>
      <c r="I10330" s="434">
        <v>11</v>
      </c>
    </row>
    <row r="10331" spans="1:11" hidden="1" x14ac:dyDescent="0.25">
      <c r="A10331" s="434">
        <v>258193260</v>
      </c>
      <c r="B10331" s="434">
        <v>28560</v>
      </c>
      <c r="C10331" s="434" t="s">
        <v>61</v>
      </c>
      <c r="D10331" s="434" t="s">
        <v>13</v>
      </c>
      <c r="I10331" s="434">
        <v>8</v>
      </c>
      <c r="J10331" s="434">
        <v>0</v>
      </c>
      <c r="K10331" s="434">
        <v>1970</v>
      </c>
    </row>
    <row r="10332" spans="1:11" hidden="1" x14ac:dyDescent="0.25">
      <c r="A10332" s="434">
        <v>258193270</v>
      </c>
      <c r="B10332" s="434">
        <v>111375</v>
      </c>
      <c r="C10332" s="434" t="s">
        <v>61</v>
      </c>
      <c r="D10332" s="434" t="s">
        <v>13</v>
      </c>
      <c r="I10332" s="434">
        <v>8</v>
      </c>
      <c r="J10332" s="434">
        <v>0</v>
      </c>
      <c r="K10332" s="434">
        <v>1970</v>
      </c>
    </row>
    <row r="10333" spans="1:11" hidden="1" x14ac:dyDescent="0.25">
      <c r="A10333" s="434">
        <v>258193320</v>
      </c>
      <c r="B10333" s="434">
        <v>32034</v>
      </c>
      <c r="C10333" s="434" t="s">
        <v>61</v>
      </c>
      <c r="D10333" s="434" t="s">
        <v>13</v>
      </c>
      <c r="I10333" s="434">
        <v>12</v>
      </c>
      <c r="J10333" s="434">
        <v>0</v>
      </c>
      <c r="K10333" s="434">
        <v>1970</v>
      </c>
    </row>
    <row r="10334" spans="1:11" hidden="1" x14ac:dyDescent="0.25">
      <c r="A10334" s="434">
        <v>258193540</v>
      </c>
      <c r="B10334" s="434">
        <v>57481</v>
      </c>
      <c r="C10334" s="434" t="s">
        <v>61</v>
      </c>
      <c r="D10334" s="434" t="s">
        <v>13</v>
      </c>
      <c r="I10334" s="434">
        <v>8</v>
      </c>
      <c r="J10334" s="434">
        <v>0</v>
      </c>
      <c r="K10334" s="434">
        <v>1970</v>
      </c>
    </row>
    <row r="10335" spans="1:11" hidden="1" x14ac:dyDescent="0.25">
      <c r="A10335" s="434">
        <v>258194160</v>
      </c>
      <c r="B10335" s="434">
        <v>66237</v>
      </c>
      <c r="C10335" s="434" t="s">
        <v>61</v>
      </c>
      <c r="D10335" s="434" t="s">
        <v>13</v>
      </c>
      <c r="I10335" s="434">
        <v>9</v>
      </c>
      <c r="J10335" s="434">
        <v>0</v>
      </c>
      <c r="K10335" s="434">
        <v>1970</v>
      </c>
    </row>
    <row r="10336" spans="1:11" hidden="1" x14ac:dyDescent="0.25">
      <c r="A10336" s="434">
        <v>258194330</v>
      </c>
      <c r="B10336" s="434">
        <v>168458</v>
      </c>
      <c r="C10336" s="434" t="s">
        <v>61</v>
      </c>
      <c r="D10336" s="434" t="s">
        <v>13</v>
      </c>
      <c r="I10336" s="434">
        <v>14</v>
      </c>
      <c r="J10336" s="434">
        <v>0</v>
      </c>
      <c r="K10336" s="434">
        <v>1970</v>
      </c>
    </row>
    <row r="10337" spans="1:11" hidden="1" x14ac:dyDescent="0.25">
      <c r="A10337" s="434">
        <v>258194500</v>
      </c>
      <c r="B10337" s="434">
        <v>891836</v>
      </c>
      <c r="C10337" s="434" t="s">
        <v>54</v>
      </c>
      <c r="D10337" s="434" t="s">
        <v>13</v>
      </c>
      <c r="I10337" s="434">
        <v>15</v>
      </c>
      <c r="J10337" s="434">
        <v>0</v>
      </c>
      <c r="K10337" s="434">
        <v>1970</v>
      </c>
    </row>
    <row r="10338" spans="1:11" hidden="1" x14ac:dyDescent="0.25">
      <c r="A10338" s="434">
        <v>258194720</v>
      </c>
      <c r="B10338" s="434">
        <v>5920</v>
      </c>
      <c r="C10338" s="434" t="s">
        <v>61</v>
      </c>
      <c r="D10338" s="434" t="s">
        <v>13</v>
      </c>
      <c r="I10338" s="434">
        <v>10</v>
      </c>
      <c r="J10338" s="434">
        <v>0</v>
      </c>
      <c r="K10338" s="434">
        <v>1970</v>
      </c>
    </row>
    <row r="10339" spans="1:11" hidden="1" x14ac:dyDescent="0.25">
      <c r="A10339" s="434">
        <v>258194960</v>
      </c>
      <c r="B10339" s="434">
        <v>522</v>
      </c>
      <c r="C10339" s="434" t="s">
        <v>61</v>
      </c>
      <c r="D10339" s="434" t="s">
        <v>13</v>
      </c>
      <c r="I10339" s="434">
        <v>6</v>
      </c>
      <c r="J10339" s="434">
        <v>0</v>
      </c>
      <c r="K10339" s="434">
        <v>1970</v>
      </c>
    </row>
    <row r="10340" spans="1:11" hidden="1" x14ac:dyDescent="0.25">
      <c r="A10340" s="434">
        <v>258194980</v>
      </c>
      <c r="B10340" s="434">
        <v>22699</v>
      </c>
      <c r="C10340" s="434" t="s">
        <v>61</v>
      </c>
      <c r="D10340" s="434" t="s">
        <v>13</v>
      </c>
      <c r="I10340" s="434">
        <v>9</v>
      </c>
      <c r="J10340" s="434">
        <v>0</v>
      </c>
      <c r="K10340" s="434">
        <v>1970</v>
      </c>
    </row>
    <row r="10341" spans="1:11" hidden="1" x14ac:dyDescent="0.25">
      <c r="A10341" s="434">
        <v>258195070</v>
      </c>
      <c r="B10341" s="434">
        <v>9119</v>
      </c>
      <c r="C10341" s="434" t="s">
        <v>61</v>
      </c>
      <c r="D10341" s="434" t="s">
        <v>13</v>
      </c>
      <c r="I10341" s="434">
        <v>10</v>
      </c>
      <c r="J10341" s="434">
        <v>0</v>
      </c>
      <c r="K10341" s="434">
        <v>1970</v>
      </c>
    </row>
    <row r="10342" spans="1:11" hidden="1" x14ac:dyDescent="0.25">
      <c r="A10342" s="434">
        <v>258195230</v>
      </c>
      <c r="B10342" s="434">
        <v>34750</v>
      </c>
      <c r="C10342" s="434" t="s">
        <v>61</v>
      </c>
      <c r="D10342" s="434" t="s">
        <v>13</v>
      </c>
      <c r="I10342" s="434">
        <v>7</v>
      </c>
      <c r="J10342" s="434">
        <v>0</v>
      </c>
      <c r="K10342" s="434">
        <v>1970</v>
      </c>
    </row>
    <row r="10343" spans="1:11" hidden="1" x14ac:dyDescent="0.25">
      <c r="A10343" s="434">
        <v>258195250</v>
      </c>
      <c r="B10343" s="434">
        <v>33039</v>
      </c>
      <c r="C10343" s="434" t="s">
        <v>61</v>
      </c>
      <c r="D10343" s="434" t="s">
        <v>13</v>
      </c>
      <c r="I10343" s="434">
        <v>12</v>
      </c>
      <c r="J10343" s="434">
        <v>0</v>
      </c>
      <c r="K10343" s="434">
        <v>1970</v>
      </c>
    </row>
    <row r="10344" spans="1:11" hidden="1" x14ac:dyDescent="0.25">
      <c r="A10344" s="434">
        <v>258195620</v>
      </c>
      <c r="B10344" s="434">
        <v>93859</v>
      </c>
      <c r="C10344" s="434" t="s">
        <v>61</v>
      </c>
      <c r="D10344" s="434" t="s">
        <v>13</v>
      </c>
      <c r="I10344" s="434">
        <v>13</v>
      </c>
      <c r="J10344" s="434">
        <v>0</v>
      </c>
      <c r="K10344" s="434">
        <v>1970</v>
      </c>
    </row>
    <row r="10345" spans="1:11" hidden="1" x14ac:dyDescent="0.25">
      <c r="A10345" s="434">
        <v>258195870</v>
      </c>
      <c r="B10345" s="434">
        <v>578383</v>
      </c>
      <c r="C10345" s="434" t="s">
        <v>61</v>
      </c>
      <c r="D10345" s="434" t="s">
        <v>13</v>
      </c>
      <c r="I10345" s="434">
        <v>11</v>
      </c>
      <c r="J10345" s="434">
        <v>0</v>
      </c>
      <c r="K10345" s="434">
        <v>1970</v>
      </c>
    </row>
    <row r="10346" spans="1:11" hidden="1" x14ac:dyDescent="0.25">
      <c r="A10346" s="434">
        <v>258195960</v>
      </c>
      <c r="B10346" s="434">
        <v>12488</v>
      </c>
      <c r="C10346" s="434" t="s">
        <v>61</v>
      </c>
      <c r="D10346" s="434" t="s">
        <v>13</v>
      </c>
      <c r="I10346" s="434">
        <v>12</v>
      </c>
    </row>
    <row r="10347" spans="1:11" hidden="1" x14ac:dyDescent="0.25">
      <c r="A10347" s="434">
        <v>258196000</v>
      </c>
      <c r="B10347" s="434">
        <v>1781480</v>
      </c>
      <c r="C10347" s="434" t="s">
        <v>54</v>
      </c>
      <c r="D10347" s="434" t="s">
        <v>17</v>
      </c>
      <c r="E10347" s="434">
        <v>9.9</v>
      </c>
      <c r="F10347" s="434">
        <v>6875</v>
      </c>
      <c r="G10347" s="434">
        <v>0</v>
      </c>
      <c r="H10347" s="434">
        <v>741</v>
      </c>
      <c r="I10347" s="434">
        <v>40.549999999999997</v>
      </c>
      <c r="J10347" s="434">
        <v>0</v>
      </c>
      <c r="K10347" s="434">
        <v>2003</v>
      </c>
    </row>
    <row r="10348" spans="1:11" hidden="1" x14ac:dyDescent="0.25">
      <c r="A10348" s="434">
        <v>258196070</v>
      </c>
      <c r="B10348" s="434">
        <v>68250</v>
      </c>
      <c r="C10348" s="434" t="s">
        <v>61</v>
      </c>
      <c r="D10348" s="434" t="s">
        <v>13</v>
      </c>
      <c r="I10348" s="434">
        <v>6</v>
      </c>
      <c r="J10348" s="434">
        <v>0</v>
      </c>
      <c r="K10348" s="434">
        <v>1970</v>
      </c>
    </row>
    <row r="10349" spans="1:11" hidden="1" x14ac:dyDescent="0.25">
      <c r="A10349" s="434">
        <v>258196250</v>
      </c>
      <c r="B10349" s="434">
        <v>24104</v>
      </c>
      <c r="C10349" s="434" t="s">
        <v>61</v>
      </c>
      <c r="D10349" s="434" t="s">
        <v>13</v>
      </c>
      <c r="I10349" s="434">
        <v>9</v>
      </c>
    </row>
    <row r="10350" spans="1:11" hidden="1" x14ac:dyDescent="0.25">
      <c r="A10350" s="434">
        <v>258197820</v>
      </c>
      <c r="B10350" s="434">
        <v>312992</v>
      </c>
      <c r="C10350" s="434" t="s">
        <v>61</v>
      </c>
      <c r="D10350" s="434" t="s">
        <v>13</v>
      </c>
      <c r="I10350" s="434">
        <v>10</v>
      </c>
    </row>
    <row r="10351" spans="1:11" hidden="1" x14ac:dyDescent="0.25">
      <c r="A10351" s="434">
        <v>258197930</v>
      </c>
      <c r="B10351" s="434">
        <v>1675</v>
      </c>
      <c r="C10351" s="434" t="s">
        <v>61</v>
      </c>
      <c r="D10351" s="434" t="s">
        <v>13</v>
      </c>
      <c r="I10351" s="434">
        <v>9</v>
      </c>
      <c r="J10351" s="434">
        <v>0</v>
      </c>
      <c r="K10351" s="434">
        <v>1970</v>
      </c>
    </row>
    <row r="10352" spans="1:11" hidden="1" x14ac:dyDescent="0.25">
      <c r="A10352" s="434">
        <v>258198000</v>
      </c>
      <c r="B10352" s="434">
        <v>3743446</v>
      </c>
      <c r="C10352" s="434" t="s">
        <v>54</v>
      </c>
      <c r="D10352" s="434" t="s">
        <v>13</v>
      </c>
      <c r="E10352" s="434">
        <v>0</v>
      </c>
      <c r="F10352" s="434">
        <v>1206</v>
      </c>
      <c r="G10352" s="434">
        <v>0</v>
      </c>
      <c r="H10352" s="434">
        <v>134</v>
      </c>
      <c r="I10352" s="434">
        <v>25.5</v>
      </c>
      <c r="J10352" s="434">
        <v>0</v>
      </c>
      <c r="K10352" s="434">
        <v>1958</v>
      </c>
    </row>
    <row r="10353" spans="1:11" hidden="1" x14ac:dyDescent="0.25">
      <c r="A10353" s="434">
        <v>258198470</v>
      </c>
      <c r="B10353" s="434">
        <v>25290</v>
      </c>
      <c r="C10353" s="434" t="s">
        <v>61</v>
      </c>
      <c r="D10353" s="434" t="s">
        <v>13</v>
      </c>
      <c r="I10353" s="434">
        <v>10</v>
      </c>
      <c r="J10353" s="434">
        <v>0</v>
      </c>
      <c r="K10353" s="434">
        <v>1970</v>
      </c>
    </row>
    <row r="10354" spans="1:11" hidden="1" x14ac:dyDescent="0.25">
      <c r="A10354" s="434">
        <v>258198680</v>
      </c>
      <c r="B10354" s="434">
        <v>1</v>
      </c>
      <c r="C10354" s="434" t="s">
        <v>61</v>
      </c>
      <c r="D10354" s="434" t="s">
        <v>13</v>
      </c>
      <c r="I10354" s="434">
        <v>5</v>
      </c>
      <c r="J10354" s="434">
        <v>0</v>
      </c>
      <c r="K10354" s="434">
        <v>1970</v>
      </c>
    </row>
    <row r="10355" spans="1:11" hidden="1" x14ac:dyDescent="0.25">
      <c r="A10355" s="434">
        <v>258199240</v>
      </c>
      <c r="B10355" s="434">
        <v>88784</v>
      </c>
      <c r="C10355" s="434" t="s">
        <v>61</v>
      </c>
      <c r="D10355" s="434" t="s">
        <v>13</v>
      </c>
      <c r="I10355" s="434">
        <v>13</v>
      </c>
      <c r="J10355" s="434">
        <v>0</v>
      </c>
      <c r="K10355" s="434">
        <v>1970</v>
      </c>
    </row>
    <row r="10356" spans="1:11" hidden="1" x14ac:dyDescent="0.25">
      <c r="A10356" s="434">
        <v>258199560</v>
      </c>
      <c r="B10356" s="434">
        <v>69903</v>
      </c>
      <c r="C10356" s="434" t="s">
        <v>61</v>
      </c>
      <c r="D10356" s="434" t="s">
        <v>13</v>
      </c>
      <c r="I10356" s="434">
        <v>13</v>
      </c>
      <c r="J10356" s="434">
        <v>0</v>
      </c>
      <c r="K10356" s="434">
        <v>1970</v>
      </c>
    </row>
    <row r="10357" spans="1:11" hidden="1" x14ac:dyDescent="0.25">
      <c r="A10357" s="434">
        <v>258199880</v>
      </c>
      <c r="B10357" s="434">
        <v>176150</v>
      </c>
      <c r="C10357" s="434" t="s">
        <v>61</v>
      </c>
      <c r="D10357" s="434" t="s">
        <v>13</v>
      </c>
      <c r="I10357" s="434">
        <v>9</v>
      </c>
    </row>
    <row r="10358" spans="1:11" hidden="1" x14ac:dyDescent="0.25">
      <c r="A10358" s="434">
        <v>258199960</v>
      </c>
      <c r="B10358" s="434">
        <v>97716</v>
      </c>
      <c r="C10358" s="434" t="s">
        <v>61</v>
      </c>
      <c r="D10358" s="434" t="s">
        <v>13</v>
      </c>
      <c r="I10358" s="434">
        <v>15</v>
      </c>
      <c r="J10358" s="434">
        <v>0</v>
      </c>
      <c r="K10358" s="434">
        <v>1970</v>
      </c>
    </row>
    <row r="10359" spans="1:11" hidden="1" x14ac:dyDescent="0.25">
      <c r="A10359" s="434">
        <v>258200320</v>
      </c>
      <c r="B10359" s="434">
        <v>85118</v>
      </c>
      <c r="C10359" s="434" t="s">
        <v>61</v>
      </c>
      <c r="D10359" s="434" t="s">
        <v>13</v>
      </c>
      <c r="I10359" s="434">
        <v>20</v>
      </c>
      <c r="J10359" s="434">
        <v>0</v>
      </c>
      <c r="K10359" s="434">
        <v>1970</v>
      </c>
    </row>
    <row r="10360" spans="1:11" hidden="1" x14ac:dyDescent="0.25">
      <c r="A10360" s="434">
        <v>258200640</v>
      </c>
      <c r="B10360" s="434">
        <v>31711</v>
      </c>
      <c r="C10360" s="434" t="s">
        <v>61</v>
      </c>
      <c r="D10360" s="434" t="s">
        <v>13</v>
      </c>
      <c r="I10360" s="434">
        <v>15</v>
      </c>
      <c r="J10360" s="434">
        <v>0</v>
      </c>
      <c r="K10360" s="434">
        <v>1970</v>
      </c>
    </row>
    <row r="10361" spans="1:11" hidden="1" x14ac:dyDescent="0.25">
      <c r="A10361" s="434">
        <v>258201150</v>
      </c>
      <c r="B10361" s="434">
        <v>16763</v>
      </c>
      <c r="C10361" s="434" t="s">
        <v>61</v>
      </c>
      <c r="D10361" s="434" t="s">
        <v>13</v>
      </c>
      <c r="I10361" s="434">
        <v>6</v>
      </c>
    </row>
    <row r="10362" spans="1:11" hidden="1" x14ac:dyDescent="0.25">
      <c r="A10362" s="434">
        <v>258201180</v>
      </c>
      <c r="B10362" s="434">
        <v>152580</v>
      </c>
      <c r="C10362" s="434" t="s">
        <v>61</v>
      </c>
      <c r="D10362" s="434" t="s">
        <v>13</v>
      </c>
      <c r="I10362" s="434">
        <v>14</v>
      </c>
      <c r="J10362" s="434">
        <v>0</v>
      </c>
      <c r="K10362" s="434">
        <v>1970</v>
      </c>
    </row>
    <row r="10363" spans="1:11" hidden="1" x14ac:dyDescent="0.25">
      <c r="A10363" s="434">
        <v>258201500</v>
      </c>
      <c r="B10363" s="434">
        <v>3191322</v>
      </c>
      <c r="C10363" s="434" t="s">
        <v>56</v>
      </c>
      <c r="D10363" s="434" t="s">
        <v>17</v>
      </c>
      <c r="I10363" s="434">
        <v>46</v>
      </c>
      <c r="J10363" s="434">
        <v>0</v>
      </c>
      <c r="K10363" s="434">
        <v>1970</v>
      </c>
    </row>
    <row r="10364" spans="1:11" hidden="1" x14ac:dyDescent="0.25">
      <c r="A10364" s="434">
        <v>258201670</v>
      </c>
      <c r="B10364" s="434">
        <v>24488</v>
      </c>
      <c r="C10364" s="434" t="s">
        <v>61</v>
      </c>
      <c r="D10364" s="434" t="s">
        <v>13</v>
      </c>
      <c r="I10364" s="434">
        <v>12</v>
      </c>
      <c r="J10364" s="434">
        <v>0</v>
      </c>
      <c r="K10364" s="434">
        <v>1970</v>
      </c>
    </row>
    <row r="10365" spans="1:11" hidden="1" x14ac:dyDescent="0.25">
      <c r="A10365" s="434">
        <v>258202000</v>
      </c>
      <c r="B10365" s="434">
        <v>453246</v>
      </c>
      <c r="C10365" s="434" t="s">
        <v>46</v>
      </c>
      <c r="D10365" s="434" t="s">
        <v>22</v>
      </c>
      <c r="E10365" s="434">
        <v>12</v>
      </c>
      <c r="F10365" s="434">
        <v>11040</v>
      </c>
      <c r="G10365" s="434">
        <v>2881</v>
      </c>
      <c r="H10365" s="434">
        <v>2528</v>
      </c>
      <c r="I10365" s="434">
        <v>73.8</v>
      </c>
      <c r="J10365" s="434">
        <v>0</v>
      </c>
      <c r="K10365" s="434">
        <v>1970</v>
      </c>
    </row>
    <row r="10366" spans="1:11" hidden="1" x14ac:dyDescent="0.25">
      <c r="A10366" s="434">
        <v>258202500</v>
      </c>
      <c r="B10366" s="434">
        <v>2235533</v>
      </c>
      <c r="C10366" s="434" t="s">
        <v>42</v>
      </c>
      <c r="D10366" s="434" t="s">
        <v>13</v>
      </c>
      <c r="E10366" s="434">
        <v>28</v>
      </c>
      <c r="F10366" s="434">
        <v>1498</v>
      </c>
      <c r="G10366" s="434">
        <v>16</v>
      </c>
      <c r="H10366" s="434">
        <v>128</v>
      </c>
      <c r="I10366" s="434">
        <v>24</v>
      </c>
      <c r="J10366" s="434">
        <v>0</v>
      </c>
      <c r="K10366" s="434">
        <v>2007</v>
      </c>
    </row>
    <row r="10367" spans="1:11" hidden="1" x14ac:dyDescent="0.25">
      <c r="A10367" s="434">
        <v>258202570</v>
      </c>
      <c r="B10367" s="434">
        <v>302193</v>
      </c>
      <c r="C10367" s="434" t="s">
        <v>61</v>
      </c>
      <c r="D10367" s="434" t="s">
        <v>13</v>
      </c>
      <c r="I10367" s="434">
        <v>6</v>
      </c>
      <c r="J10367" s="434">
        <v>0</v>
      </c>
      <c r="K10367" s="434">
        <v>1970</v>
      </c>
    </row>
    <row r="10368" spans="1:11" hidden="1" x14ac:dyDescent="0.25">
      <c r="A10368" s="434">
        <v>258202650</v>
      </c>
      <c r="B10368" s="434">
        <v>206025</v>
      </c>
      <c r="C10368" s="434" t="s">
        <v>61</v>
      </c>
      <c r="D10368" s="434" t="s">
        <v>13</v>
      </c>
      <c r="I10368" s="434">
        <v>6</v>
      </c>
      <c r="J10368" s="434">
        <v>0</v>
      </c>
      <c r="K10368" s="434">
        <v>1970</v>
      </c>
    </row>
    <row r="10369" spans="1:11" hidden="1" x14ac:dyDescent="0.25">
      <c r="A10369" s="434">
        <v>258202670</v>
      </c>
      <c r="B10369" s="434">
        <v>349541</v>
      </c>
      <c r="C10369" s="434" t="s">
        <v>61</v>
      </c>
      <c r="D10369" s="434" t="s">
        <v>13</v>
      </c>
      <c r="I10369" s="434">
        <v>5</v>
      </c>
      <c r="J10369" s="434">
        <v>0</v>
      </c>
      <c r="K10369" s="434">
        <v>1970</v>
      </c>
    </row>
    <row r="10370" spans="1:11" hidden="1" x14ac:dyDescent="0.25">
      <c r="A10370" s="434">
        <v>258202720</v>
      </c>
      <c r="B10370" s="434">
        <v>39347</v>
      </c>
      <c r="C10370" s="434" t="s">
        <v>61</v>
      </c>
      <c r="D10370" s="434" t="s">
        <v>13</v>
      </c>
      <c r="I10370" s="434">
        <v>14</v>
      </c>
      <c r="J10370" s="434">
        <v>0</v>
      </c>
      <c r="K10370" s="434">
        <v>1970</v>
      </c>
    </row>
    <row r="10371" spans="1:11" hidden="1" x14ac:dyDescent="0.25">
      <c r="A10371" s="434">
        <v>258202830</v>
      </c>
      <c r="B10371" s="434">
        <v>3222</v>
      </c>
      <c r="C10371" s="434" t="s">
        <v>61</v>
      </c>
      <c r="D10371" s="434" t="s">
        <v>13</v>
      </c>
      <c r="I10371" s="434">
        <v>10</v>
      </c>
      <c r="J10371" s="434">
        <v>0</v>
      </c>
      <c r="K10371" s="434">
        <v>1970</v>
      </c>
    </row>
    <row r="10372" spans="1:11" hidden="1" x14ac:dyDescent="0.25">
      <c r="A10372" s="434">
        <v>258203000</v>
      </c>
      <c r="B10372" s="434">
        <v>181906</v>
      </c>
      <c r="C10372" s="434" t="s">
        <v>46</v>
      </c>
      <c r="D10372" s="434" t="s">
        <v>22</v>
      </c>
      <c r="E10372" s="434">
        <v>14.5</v>
      </c>
      <c r="F10372" s="434">
        <v>3957</v>
      </c>
      <c r="G10372" s="434">
        <v>3275</v>
      </c>
      <c r="H10372" s="434">
        <v>2180</v>
      </c>
      <c r="I10372" s="434">
        <v>73.599999999999994</v>
      </c>
      <c r="K10372" s="434">
        <v>2008</v>
      </c>
    </row>
    <row r="10373" spans="1:11" hidden="1" x14ac:dyDescent="0.25">
      <c r="A10373" s="434">
        <v>258203550</v>
      </c>
      <c r="B10373" s="434">
        <v>148959</v>
      </c>
      <c r="C10373" s="434" t="s">
        <v>61</v>
      </c>
      <c r="D10373" s="434" t="s">
        <v>13</v>
      </c>
      <c r="I10373" s="434">
        <v>23</v>
      </c>
      <c r="J10373" s="434">
        <v>0</v>
      </c>
      <c r="K10373" s="434">
        <v>1970</v>
      </c>
    </row>
    <row r="10374" spans="1:11" hidden="1" x14ac:dyDescent="0.25">
      <c r="A10374" s="434">
        <v>258204000</v>
      </c>
      <c r="B10374" s="434">
        <v>11789</v>
      </c>
      <c r="C10374" s="434" t="s">
        <v>31</v>
      </c>
      <c r="D10374" s="434" t="s">
        <v>17</v>
      </c>
      <c r="E10374" s="434">
        <v>11</v>
      </c>
      <c r="F10374" s="434">
        <v>519</v>
      </c>
      <c r="G10374" s="434">
        <v>788</v>
      </c>
      <c r="H10374" s="434">
        <v>549</v>
      </c>
      <c r="I10374" s="434">
        <v>53.45</v>
      </c>
      <c r="J10374" s="434">
        <v>0</v>
      </c>
      <c r="K10374" s="434">
        <v>1966</v>
      </c>
    </row>
    <row r="10375" spans="1:11" hidden="1" x14ac:dyDescent="0.25">
      <c r="A10375" s="434">
        <v>258204620</v>
      </c>
      <c r="B10375" s="434">
        <v>27818</v>
      </c>
      <c r="C10375" s="434" t="s">
        <v>61</v>
      </c>
      <c r="D10375" s="434" t="s">
        <v>13</v>
      </c>
      <c r="I10375" s="434">
        <v>13</v>
      </c>
      <c r="J10375" s="434">
        <v>0</v>
      </c>
      <c r="K10375" s="434">
        <v>1970</v>
      </c>
    </row>
    <row r="10376" spans="1:11" hidden="1" x14ac:dyDescent="0.25">
      <c r="A10376" s="434">
        <v>258204720</v>
      </c>
      <c r="B10376" s="434">
        <v>2360</v>
      </c>
      <c r="C10376" s="434" t="s">
        <v>61</v>
      </c>
      <c r="D10376" s="434" t="s">
        <v>13</v>
      </c>
      <c r="I10376" s="434">
        <v>8</v>
      </c>
      <c r="J10376" s="434">
        <v>0</v>
      </c>
      <c r="K10376" s="434">
        <v>1970</v>
      </c>
    </row>
    <row r="10377" spans="1:11" hidden="1" x14ac:dyDescent="0.25">
      <c r="A10377" s="434">
        <v>258204960</v>
      </c>
      <c r="B10377" s="434">
        <v>9274</v>
      </c>
      <c r="C10377" s="434" t="s">
        <v>61</v>
      </c>
      <c r="D10377" s="434" t="s">
        <v>13</v>
      </c>
      <c r="I10377" s="434">
        <v>9</v>
      </c>
      <c r="J10377" s="434">
        <v>0</v>
      </c>
      <c r="K10377" s="434">
        <v>1970</v>
      </c>
    </row>
    <row r="10378" spans="1:11" x14ac:dyDescent="0.25">
      <c r="A10378" s="434">
        <v>258205000</v>
      </c>
      <c r="B10378" s="434">
        <v>473304</v>
      </c>
      <c r="C10378" s="434" t="s">
        <v>59</v>
      </c>
      <c r="D10378" s="434" t="s">
        <v>17</v>
      </c>
      <c r="E10378" s="434">
        <v>12.5</v>
      </c>
      <c r="F10378" s="434">
        <v>588</v>
      </c>
      <c r="G10378" s="434">
        <v>589</v>
      </c>
      <c r="H10378" s="434">
        <v>528</v>
      </c>
      <c r="I10378" s="434">
        <v>45.01</v>
      </c>
      <c r="J10378" s="434">
        <v>0</v>
      </c>
      <c r="K10378" s="434">
        <v>1970</v>
      </c>
    </row>
    <row r="10379" spans="1:11" hidden="1" x14ac:dyDescent="0.25">
      <c r="A10379" s="434">
        <v>258205120</v>
      </c>
      <c r="B10379" s="434">
        <v>27290</v>
      </c>
      <c r="C10379" s="434" t="s">
        <v>61</v>
      </c>
      <c r="D10379" s="434" t="s">
        <v>13</v>
      </c>
      <c r="I10379" s="434">
        <v>10</v>
      </c>
      <c r="J10379" s="434">
        <v>0</v>
      </c>
      <c r="K10379" s="434">
        <v>1970</v>
      </c>
    </row>
    <row r="10380" spans="1:11" hidden="1" x14ac:dyDescent="0.25">
      <c r="A10380" s="434">
        <v>258205770</v>
      </c>
      <c r="B10380" s="434">
        <v>122368</v>
      </c>
      <c r="C10380" s="434" t="s">
        <v>61</v>
      </c>
      <c r="D10380" s="434" t="s">
        <v>13</v>
      </c>
      <c r="I10380" s="434">
        <v>9</v>
      </c>
      <c r="J10380" s="434">
        <v>0</v>
      </c>
      <c r="K10380" s="434">
        <v>1970</v>
      </c>
    </row>
    <row r="10381" spans="1:11" hidden="1" x14ac:dyDescent="0.25">
      <c r="A10381" s="434">
        <v>258206070</v>
      </c>
      <c r="B10381" s="434">
        <v>88949</v>
      </c>
      <c r="C10381" s="434" t="s">
        <v>61</v>
      </c>
      <c r="D10381" s="434" t="s">
        <v>13</v>
      </c>
      <c r="I10381" s="434">
        <v>17</v>
      </c>
    </row>
    <row r="10382" spans="1:11" hidden="1" x14ac:dyDescent="0.25">
      <c r="A10382" s="434">
        <v>258206470</v>
      </c>
      <c r="B10382" s="434">
        <v>26744</v>
      </c>
      <c r="C10382" s="434" t="s">
        <v>61</v>
      </c>
      <c r="D10382" s="434" t="s">
        <v>13</v>
      </c>
      <c r="I10382" s="434">
        <v>19</v>
      </c>
    </row>
    <row r="10383" spans="1:11" hidden="1" x14ac:dyDescent="0.25">
      <c r="A10383" s="434">
        <v>258206730</v>
      </c>
      <c r="B10383" s="434">
        <v>1212</v>
      </c>
      <c r="C10383" s="434" t="s">
        <v>61</v>
      </c>
      <c r="D10383" s="434" t="s">
        <v>13</v>
      </c>
      <c r="I10383" s="434">
        <v>12</v>
      </c>
      <c r="J10383" s="434">
        <v>0</v>
      </c>
      <c r="K10383" s="434">
        <v>1970</v>
      </c>
    </row>
    <row r="10384" spans="1:11" hidden="1" x14ac:dyDescent="0.25">
      <c r="A10384" s="434">
        <v>258207000</v>
      </c>
      <c r="B10384" s="434">
        <v>1503789</v>
      </c>
      <c r="C10384" s="434" t="s">
        <v>51</v>
      </c>
      <c r="D10384" s="434" t="s">
        <v>17</v>
      </c>
      <c r="E10384" s="434">
        <v>0</v>
      </c>
      <c r="F10384" s="434">
        <v>268</v>
      </c>
      <c r="G10384" s="434">
        <v>240</v>
      </c>
      <c r="H10384" s="434">
        <v>148</v>
      </c>
      <c r="I10384" s="434">
        <v>30.3</v>
      </c>
      <c r="J10384" s="434">
        <v>0</v>
      </c>
      <c r="K10384" s="434">
        <v>1970</v>
      </c>
    </row>
    <row r="10385" spans="1:11" hidden="1" x14ac:dyDescent="0.25">
      <c r="A10385" s="434">
        <v>258207950</v>
      </c>
      <c r="B10385" s="434">
        <v>499168</v>
      </c>
      <c r="C10385" s="434" t="s">
        <v>31</v>
      </c>
      <c r="D10385" s="434" t="s">
        <v>13</v>
      </c>
      <c r="I10385" s="434">
        <v>14</v>
      </c>
      <c r="J10385" s="434">
        <v>0</v>
      </c>
      <c r="K10385" s="434">
        <v>1970</v>
      </c>
    </row>
    <row r="10386" spans="1:11" hidden="1" x14ac:dyDescent="0.25">
      <c r="A10386" s="434">
        <v>258208000</v>
      </c>
      <c r="B10386" s="434">
        <v>1633989</v>
      </c>
      <c r="C10386" s="434" t="s">
        <v>48</v>
      </c>
      <c r="D10386" s="434" t="s">
        <v>22</v>
      </c>
      <c r="E10386" s="434">
        <v>12</v>
      </c>
      <c r="F10386" s="434">
        <v>1103</v>
      </c>
      <c r="G10386" s="434">
        <v>624</v>
      </c>
      <c r="H10386" s="434">
        <v>1628</v>
      </c>
      <c r="I10386" s="434">
        <v>77.2</v>
      </c>
      <c r="J10386" s="434">
        <v>0</v>
      </c>
      <c r="K10386" s="434">
        <v>1969</v>
      </c>
    </row>
    <row r="10387" spans="1:11" x14ac:dyDescent="0.25">
      <c r="A10387" s="434">
        <v>258208060</v>
      </c>
      <c r="B10387" s="434">
        <v>223448</v>
      </c>
      <c r="C10387" s="434" t="s">
        <v>59</v>
      </c>
      <c r="D10387" s="434" t="s">
        <v>13</v>
      </c>
      <c r="I10387" s="434">
        <v>10</v>
      </c>
      <c r="J10387" s="434">
        <v>0</v>
      </c>
      <c r="K10387" s="434">
        <v>1970</v>
      </c>
    </row>
    <row r="10388" spans="1:11" hidden="1" x14ac:dyDescent="0.25">
      <c r="A10388" s="434">
        <v>258208160</v>
      </c>
      <c r="B10388" s="434">
        <v>389237</v>
      </c>
      <c r="C10388" s="434" t="s">
        <v>61</v>
      </c>
      <c r="D10388" s="434" t="s">
        <v>13</v>
      </c>
      <c r="I10388" s="434">
        <v>15</v>
      </c>
      <c r="J10388" s="434">
        <v>0</v>
      </c>
      <c r="K10388" s="434">
        <v>1970</v>
      </c>
    </row>
    <row r="10389" spans="1:11" hidden="1" x14ac:dyDescent="0.25">
      <c r="A10389" s="434">
        <v>258208360</v>
      </c>
      <c r="B10389" s="434">
        <v>1580630</v>
      </c>
      <c r="C10389" s="434" t="s">
        <v>56</v>
      </c>
      <c r="D10389" s="434" t="s">
        <v>13</v>
      </c>
      <c r="I10389" s="434">
        <v>15</v>
      </c>
    </row>
    <row r="10390" spans="1:11" hidden="1" x14ac:dyDescent="0.25">
      <c r="A10390" s="434">
        <v>258208420</v>
      </c>
      <c r="B10390" s="434">
        <v>382737</v>
      </c>
      <c r="C10390" s="434" t="s">
        <v>61</v>
      </c>
      <c r="D10390" s="434" t="s">
        <v>13</v>
      </c>
      <c r="I10390" s="434">
        <v>10</v>
      </c>
      <c r="J10390" s="434">
        <v>0</v>
      </c>
      <c r="K10390" s="434">
        <v>1970</v>
      </c>
    </row>
    <row r="10391" spans="1:11" hidden="1" x14ac:dyDescent="0.25">
      <c r="A10391" s="434">
        <v>258208430</v>
      </c>
      <c r="B10391" s="434">
        <v>436227</v>
      </c>
      <c r="C10391" s="434" t="s">
        <v>61</v>
      </c>
      <c r="D10391" s="434" t="s">
        <v>13</v>
      </c>
      <c r="I10391" s="434">
        <v>13</v>
      </c>
      <c r="J10391" s="434">
        <v>0</v>
      </c>
      <c r="K10391" s="434">
        <v>1970</v>
      </c>
    </row>
    <row r="10392" spans="1:11" hidden="1" x14ac:dyDescent="0.25">
      <c r="A10392" s="434">
        <v>258208450</v>
      </c>
      <c r="B10392" s="434">
        <v>426957</v>
      </c>
      <c r="C10392" s="434" t="s">
        <v>61</v>
      </c>
      <c r="D10392" s="434" t="s">
        <v>13</v>
      </c>
      <c r="I10392" s="434">
        <v>10</v>
      </c>
      <c r="J10392" s="434">
        <v>0</v>
      </c>
      <c r="K10392" s="434">
        <v>1970</v>
      </c>
    </row>
    <row r="10393" spans="1:11" hidden="1" x14ac:dyDescent="0.25">
      <c r="A10393" s="434">
        <v>258208500</v>
      </c>
      <c r="B10393" s="434">
        <v>642529</v>
      </c>
      <c r="C10393" s="434" t="s">
        <v>54</v>
      </c>
      <c r="D10393" s="434" t="s">
        <v>13</v>
      </c>
      <c r="I10393" s="434">
        <v>18</v>
      </c>
      <c r="J10393" s="434">
        <v>0</v>
      </c>
      <c r="K10393" s="434">
        <v>1970</v>
      </c>
    </row>
    <row r="10394" spans="1:11" hidden="1" x14ac:dyDescent="0.25">
      <c r="A10394" s="434">
        <v>258208530</v>
      </c>
      <c r="B10394" s="434">
        <v>268574</v>
      </c>
      <c r="C10394" s="434" t="s">
        <v>61</v>
      </c>
      <c r="D10394" s="434" t="s">
        <v>13</v>
      </c>
      <c r="I10394" s="434">
        <v>8</v>
      </c>
    </row>
    <row r="10395" spans="1:11" x14ac:dyDescent="0.25">
      <c r="A10395" s="434">
        <v>258208640</v>
      </c>
      <c r="B10395" s="434">
        <v>332949</v>
      </c>
      <c r="C10395" s="434" t="s">
        <v>59</v>
      </c>
      <c r="D10395" s="434" t="s">
        <v>13</v>
      </c>
      <c r="I10395" s="434">
        <v>10</v>
      </c>
      <c r="J10395" s="434">
        <v>0</v>
      </c>
      <c r="K10395" s="434">
        <v>1970</v>
      </c>
    </row>
    <row r="10396" spans="1:11" hidden="1" x14ac:dyDescent="0.25">
      <c r="A10396" s="434">
        <v>258208980</v>
      </c>
      <c r="B10396" s="434">
        <v>11391</v>
      </c>
      <c r="C10396" s="434" t="s">
        <v>61</v>
      </c>
      <c r="D10396" s="434" t="s">
        <v>13</v>
      </c>
      <c r="I10396" s="434">
        <v>10</v>
      </c>
      <c r="J10396" s="434">
        <v>0</v>
      </c>
      <c r="K10396" s="434">
        <v>1970</v>
      </c>
    </row>
    <row r="10397" spans="1:11" hidden="1" x14ac:dyDescent="0.25">
      <c r="A10397" s="434">
        <v>258209140</v>
      </c>
      <c r="B10397" s="434">
        <v>68084</v>
      </c>
      <c r="C10397" s="434" t="s">
        <v>61</v>
      </c>
      <c r="D10397" s="434" t="s">
        <v>13</v>
      </c>
      <c r="I10397" s="434">
        <v>11</v>
      </c>
      <c r="J10397" s="434">
        <v>0</v>
      </c>
      <c r="K10397" s="434">
        <v>1970</v>
      </c>
    </row>
    <row r="10398" spans="1:11" hidden="1" x14ac:dyDescent="0.25">
      <c r="A10398" s="434">
        <v>258209500</v>
      </c>
      <c r="B10398" s="434">
        <v>905867</v>
      </c>
      <c r="C10398" s="434" t="s">
        <v>61</v>
      </c>
      <c r="D10398" s="434" t="s">
        <v>13</v>
      </c>
      <c r="I10398" s="434">
        <v>15</v>
      </c>
    </row>
    <row r="10399" spans="1:11" hidden="1" x14ac:dyDescent="0.25">
      <c r="A10399" s="434">
        <v>258209680</v>
      </c>
      <c r="B10399" s="434">
        <v>129122</v>
      </c>
      <c r="C10399" s="434" t="s">
        <v>61</v>
      </c>
      <c r="D10399" s="434" t="s">
        <v>13</v>
      </c>
      <c r="I10399" s="434">
        <v>12</v>
      </c>
      <c r="J10399" s="434">
        <v>0</v>
      </c>
      <c r="K10399" s="434">
        <v>1970</v>
      </c>
    </row>
    <row r="10400" spans="1:11" hidden="1" x14ac:dyDescent="0.25">
      <c r="A10400" s="434">
        <v>258209880</v>
      </c>
      <c r="B10400" s="434">
        <v>405730</v>
      </c>
      <c r="C10400" s="434" t="s">
        <v>61</v>
      </c>
      <c r="D10400" s="434" t="s">
        <v>13</v>
      </c>
      <c r="I10400" s="434">
        <v>13</v>
      </c>
    </row>
    <row r="10401" spans="1:11" hidden="1" x14ac:dyDescent="0.25">
      <c r="A10401" s="434">
        <v>258210000</v>
      </c>
      <c r="B10401" s="434">
        <v>1417937</v>
      </c>
      <c r="C10401" s="434" t="s">
        <v>39</v>
      </c>
      <c r="D10401" s="434" t="s">
        <v>25</v>
      </c>
      <c r="E10401" s="434">
        <v>19</v>
      </c>
      <c r="F10401" s="434">
        <v>4707</v>
      </c>
      <c r="G10401" s="434">
        <v>1836</v>
      </c>
      <c r="H10401" s="434">
        <v>6257</v>
      </c>
      <c r="I10401" s="434">
        <v>108.55</v>
      </c>
      <c r="J10401" s="434">
        <v>0</v>
      </c>
      <c r="K10401" s="434">
        <v>1982</v>
      </c>
    </row>
    <row r="10402" spans="1:11" hidden="1" x14ac:dyDescent="0.25">
      <c r="A10402" s="434">
        <v>258210520</v>
      </c>
      <c r="B10402" s="434">
        <v>7</v>
      </c>
      <c r="C10402" s="434" t="s">
        <v>61</v>
      </c>
      <c r="D10402" s="434" t="s">
        <v>13</v>
      </c>
      <c r="I10402" s="434">
        <v>10</v>
      </c>
      <c r="J10402" s="434">
        <v>0</v>
      </c>
      <c r="K10402" s="434">
        <v>1970</v>
      </c>
    </row>
    <row r="10403" spans="1:11" hidden="1" x14ac:dyDescent="0.25">
      <c r="A10403" s="434">
        <v>258211000</v>
      </c>
      <c r="B10403" s="434">
        <v>33466</v>
      </c>
      <c r="C10403" s="434" t="s">
        <v>51</v>
      </c>
      <c r="D10403" s="434" t="s">
        <v>17</v>
      </c>
      <c r="E10403" s="434">
        <v>0</v>
      </c>
      <c r="F10403" s="434">
        <v>4110</v>
      </c>
      <c r="G10403" s="434">
        <v>3200</v>
      </c>
      <c r="H10403" s="434">
        <v>2811</v>
      </c>
      <c r="I10403" s="434">
        <v>69.8</v>
      </c>
      <c r="J10403" s="434">
        <v>0</v>
      </c>
      <c r="K10403" s="434">
        <v>1970</v>
      </c>
    </row>
    <row r="10404" spans="1:11" hidden="1" x14ac:dyDescent="0.25">
      <c r="A10404" s="434">
        <v>258212370</v>
      </c>
      <c r="B10404" s="434">
        <v>105257</v>
      </c>
      <c r="C10404" s="434" t="s">
        <v>61</v>
      </c>
      <c r="D10404" s="434" t="s">
        <v>13</v>
      </c>
      <c r="I10404" s="434">
        <v>17</v>
      </c>
      <c r="J10404" s="434">
        <v>0</v>
      </c>
      <c r="K10404" s="434">
        <v>1970</v>
      </c>
    </row>
    <row r="10405" spans="1:11" hidden="1" x14ac:dyDescent="0.25">
      <c r="A10405" s="434">
        <v>258214350</v>
      </c>
      <c r="B10405" s="434">
        <v>7840</v>
      </c>
      <c r="C10405" s="434" t="s">
        <v>61</v>
      </c>
      <c r="D10405" s="434" t="s">
        <v>13</v>
      </c>
      <c r="I10405" s="434">
        <v>21</v>
      </c>
      <c r="J10405" s="434">
        <v>0</v>
      </c>
      <c r="K10405" s="434">
        <v>1970</v>
      </c>
    </row>
    <row r="10406" spans="1:11" hidden="1" x14ac:dyDescent="0.25">
      <c r="A10406" s="434">
        <v>258215000</v>
      </c>
      <c r="B10406" s="434">
        <v>160926</v>
      </c>
      <c r="C10406" s="434" t="s">
        <v>44</v>
      </c>
      <c r="D10406" s="434" t="s">
        <v>33</v>
      </c>
      <c r="E10406" s="434">
        <v>20</v>
      </c>
      <c r="F10406" s="434">
        <v>23520</v>
      </c>
      <c r="G10406" s="434">
        <v>4870</v>
      </c>
      <c r="H10406" s="434">
        <v>47842</v>
      </c>
      <c r="I10406" s="434">
        <v>228.3</v>
      </c>
      <c r="J10406" s="434">
        <v>0</v>
      </c>
      <c r="K10406" s="434">
        <v>2016</v>
      </c>
    </row>
    <row r="10407" spans="1:11" hidden="1" x14ac:dyDescent="0.25">
      <c r="A10407" s="434">
        <v>258215820</v>
      </c>
      <c r="B10407" s="434">
        <v>328786</v>
      </c>
      <c r="C10407" s="434" t="s">
        <v>61</v>
      </c>
      <c r="D10407" s="434" t="s">
        <v>13</v>
      </c>
      <c r="I10407" s="434">
        <v>15</v>
      </c>
    </row>
    <row r="10408" spans="1:11" x14ac:dyDescent="0.25">
      <c r="A10408" s="434">
        <v>258216000</v>
      </c>
      <c r="B10408" s="434">
        <v>2509080</v>
      </c>
      <c r="C10408" s="434" t="s">
        <v>59</v>
      </c>
      <c r="D10408" s="434" t="s">
        <v>13</v>
      </c>
      <c r="E10408" s="434">
        <v>0</v>
      </c>
      <c r="F10408" s="434">
        <v>552</v>
      </c>
      <c r="G10408" s="434">
        <v>0</v>
      </c>
      <c r="H10408" s="434">
        <v>251</v>
      </c>
      <c r="I10408" s="434">
        <v>27.03</v>
      </c>
      <c r="J10408" s="434">
        <v>0</v>
      </c>
    </row>
    <row r="10409" spans="1:11" hidden="1" x14ac:dyDescent="0.25">
      <c r="A10409" s="434">
        <v>258216500</v>
      </c>
      <c r="B10409" s="434">
        <v>620695</v>
      </c>
      <c r="C10409" s="434" t="s">
        <v>61</v>
      </c>
      <c r="D10409" s="434" t="s">
        <v>13</v>
      </c>
      <c r="I10409" s="434">
        <v>15</v>
      </c>
    </row>
    <row r="10410" spans="1:11" x14ac:dyDescent="0.25">
      <c r="A10410" s="434">
        <v>258217000</v>
      </c>
      <c r="B10410" s="434">
        <v>2202966</v>
      </c>
      <c r="C10410" s="434" t="s">
        <v>59</v>
      </c>
      <c r="D10410" s="434" t="s">
        <v>17</v>
      </c>
      <c r="E10410" s="434">
        <v>16</v>
      </c>
      <c r="F10410" s="434">
        <v>3018</v>
      </c>
      <c r="G10410" s="434">
        <v>0</v>
      </c>
      <c r="H10410" s="434">
        <v>1526</v>
      </c>
      <c r="I10410" s="434">
        <v>61.88</v>
      </c>
      <c r="J10410" s="434">
        <v>0</v>
      </c>
      <c r="K10410" s="434">
        <v>1970</v>
      </c>
    </row>
    <row r="10411" spans="1:11" hidden="1" x14ac:dyDescent="0.25">
      <c r="A10411" s="434">
        <v>258217500</v>
      </c>
      <c r="B10411" s="434">
        <v>2469386</v>
      </c>
      <c r="C10411" s="434" t="s">
        <v>56</v>
      </c>
      <c r="D10411" s="434" t="s">
        <v>13</v>
      </c>
      <c r="I10411" s="434">
        <v>14</v>
      </c>
    </row>
    <row r="10412" spans="1:11" hidden="1" x14ac:dyDescent="0.25">
      <c r="A10412" s="434">
        <v>258219000</v>
      </c>
      <c r="B10412" s="434">
        <v>2013491</v>
      </c>
      <c r="C10412" s="434" t="s">
        <v>42</v>
      </c>
      <c r="D10412" s="434" t="s">
        <v>17</v>
      </c>
      <c r="E10412" s="434">
        <v>12</v>
      </c>
      <c r="F10412" s="434">
        <v>882</v>
      </c>
      <c r="G10412" s="434">
        <v>150</v>
      </c>
      <c r="H10412" s="434">
        <v>1125</v>
      </c>
      <c r="I10412" s="434">
        <v>49.8</v>
      </c>
      <c r="J10412" s="434">
        <v>0</v>
      </c>
      <c r="K10412" s="434">
        <v>2009</v>
      </c>
    </row>
    <row r="10413" spans="1:11" hidden="1" x14ac:dyDescent="0.25">
      <c r="A10413" s="434">
        <v>258219280</v>
      </c>
      <c r="B10413" s="434">
        <v>694968</v>
      </c>
      <c r="C10413" s="434" t="s">
        <v>54</v>
      </c>
      <c r="D10413" s="434" t="s">
        <v>13</v>
      </c>
      <c r="I10413" s="434">
        <v>15</v>
      </c>
      <c r="J10413" s="434">
        <v>0</v>
      </c>
      <c r="K10413" s="434">
        <v>1970</v>
      </c>
    </row>
    <row r="10414" spans="1:11" hidden="1" x14ac:dyDescent="0.25">
      <c r="A10414" s="434">
        <v>258219500</v>
      </c>
      <c r="B10414" s="434">
        <v>707462</v>
      </c>
      <c r="C10414" s="434" t="s">
        <v>56</v>
      </c>
      <c r="D10414" s="434" t="s">
        <v>13</v>
      </c>
      <c r="I10414" s="434">
        <v>15</v>
      </c>
    </row>
    <row r="10415" spans="1:11" hidden="1" x14ac:dyDescent="0.25">
      <c r="A10415" s="434">
        <v>258220500</v>
      </c>
      <c r="B10415" s="434">
        <v>2414237</v>
      </c>
      <c r="C10415" s="434" t="s">
        <v>42</v>
      </c>
      <c r="D10415" s="434" t="s">
        <v>25</v>
      </c>
      <c r="E10415" s="434">
        <v>13.4</v>
      </c>
      <c r="F10415" s="434">
        <v>2380</v>
      </c>
      <c r="G10415" s="434">
        <v>1500</v>
      </c>
      <c r="H10415" s="434">
        <v>2979</v>
      </c>
      <c r="I10415" s="434">
        <v>113.9</v>
      </c>
      <c r="J10415" s="434">
        <v>0</v>
      </c>
      <c r="K10415" s="434">
        <v>2008</v>
      </c>
    </row>
    <row r="10416" spans="1:11" hidden="1" x14ac:dyDescent="0.25">
      <c r="A10416" s="434">
        <v>258220530</v>
      </c>
      <c r="B10416" s="434">
        <v>10539</v>
      </c>
      <c r="C10416" s="434" t="s">
        <v>61</v>
      </c>
      <c r="D10416" s="434" t="s">
        <v>13</v>
      </c>
      <c r="I10416" s="434">
        <v>10</v>
      </c>
      <c r="J10416" s="434">
        <v>0</v>
      </c>
      <c r="K10416" s="434">
        <v>1970</v>
      </c>
    </row>
    <row r="10417" spans="1:11" x14ac:dyDescent="0.25">
      <c r="A10417" s="434">
        <v>258220540</v>
      </c>
      <c r="B10417" s="434">
        <v>148737</v>
      </c>
      <c r="C10417" s="434" t="s">
        <v>59</v>
      </c>
      <c r="D10417" s="434" t="s">
        <v>13</v>
      </c>
      <c r="I10417" s="434">
        <v>12</v>
      </c>
    </row>
    <row r="10418" spans="1:11" hidden="1" x14ac:dyDescent="0.25">
      <c r="A10418" s="434">
        <v>258220650</v>
      </c>
      <c r="B10418" s="434">
        <v>30375</v>
      </c>
      <c r="C10418" s="434" t="s">
        <v>61</v>
      </c>
      <c r="D10418" s="434" t="s">
        <v>13</v>
      </c>
      <c r="I10418" s="434">
        <v>10</v>
      </c>
    </row>
    <row r="10419" spans="1:11" hidden="1" x14ac:dyDescent="0.25">
      <c r="A10419" s="434">
        <v>258221000</v>
      </c>
      <c r="B10419" s="434">
        <v>3629103</v>
      </c>
      <c r="C10419" s="434" t="s">
        <v>31</v>
      </c>
      <c r="D10419" s="434" t="s">
        <v>17</v>
      </c>
      <c r="E10419" s="434">
        <v>11</v>
      </c>
      <c r="F10419" s="434">
        <v>736</v>
      </c>
      <c r="G10419" s="434">
        <v>1321</v>
      </c>
      <c r="H10419" s="434">
        <v>1155</v>
      </c>
      <c r="I10419" s="434">
        <v>67.010000000000005</v>
      </c>
      <c r="J10419" s="434">
        <v>0</v>
      </c>
      <c r="K10419" s="434">
        <v>1977</v>
      </c>
    </row>
    <row r="10420" spans="1:11" hidden="1" x14ac:dyDescent="0.25">
      <c r="A10420" s="434">
        <v>258221500</v>
      </c>
      <c r="B10420" s="434">
        <v>2456422</v>
      </c>
      <c r="C10420" s="434" t="s">
        <v>42</v>
      </c>
      <c r="D10420" s="434" t="s">
        <v>25</v>
      </c>
      <c r="E10420" s="434">
        <v>12.4</v>
      </c>
      <c r="F10420" s="434">
        <v>3600</v>
      </c>
      <c r="G10420" s="434">
        <v>1050</v>
      </c>
      <c r="H10420" s="434">
        <v>2979</v>
      </c>
      <c r="I10420" s="434">
        <v>113.9</v>
      </c>
      <c r="J10420" s="434">
        <v>0</v>
      </c>
      <c r="K10420" s="434">
        <v>2008</v>
      </c>
    </row>
    <row r="10421" spans="1:11" hidden="1" x14ac:dyDescent="0.25">
      <c r="A10421" s="434">
        <v>258221680</v>
      </c>
      <c r="B10421" s="434">
        <v>113012</v>
      </c>
      <c r="C10421" s="434" t="s">
        <v>61</v>
      </c>
      <c r="D10421" s="434" t="s">
        <v>13</v>
      </c>
      <c r="I10421" s="434">
        <v>9</v>
      </c>
      <c r="J10421" s="434">
        <v>0</v>
      </c>
      <c r="K10421" s="434">
        <v>1970</v>
      </c>
    </row>
    <row r="10422" spans="1:11" hidden="1" x14ac:dyDescent="0.25">
      <c r="A10422" s="434">
        <v>258222000</v>
      </c>
      <c r="B10422" s="434">
        <v>511105</v>
      </c>
      <c r="C10422" s="434" t="s">
        <v>31</v>
      </c>
      <c r="D10422" s="434" t="s">
        <v>17</v>
      </c>
      <c r="E10422" s="434">
        <v>11</v>
      </c>
      <c r="F10422" s="434">
        <v>486</v>
      </c>
      <c r="G10422" s="434">
        <v>541</v>
      </c>
      <c r="H10422" s="434">
        <v>639</v>
      </c>
      <c r="I10422" s="434">
        <v>52.47</v>
      </c>
      <c r="J10422" s="434">
        <v>0</v>
      </c>
      <c r="K10422" s="434">
        <v>1968</v>
      </c>
    </row>
    <row r="10423" spans="1:11" hidden="1" x14ac:dyDescent="0.25">
      <c r="A10423" s="434">
        <v>258222540</v>
      </c>
      <c r="B10423" s="434">
        <v>50470</v>
      </c>
      <c r="C10423" s="434" t="s">
        <v>61</v>
      </c>
      <c r="D10423" s="434" t="s">
        <v>13</v>
      </c>
      <c r="I10423" s="434">
        <v>13</v>
      </c>
    </row>
    <row r="10424" spans="1:11" hidden="1" x14ac:dyDescent="0.25">
      <c r="A10424" s="434">
        <v>258222620</v>
      </c>
      <c r="B10424" s="434">
        <v>32067</v>
      </c>
      <c r="C10424" s="434" t="s">
        <v>61</v>
      </c>
      <c r="D10424" s="434" t="s">
        <v>13</v>
      </c>
      <c r="I10424" s="434">
        <v>12</v>
      </c>
    </row>
    <row r="10425" spans="1:11" hidden="1" x14ac:dyDescent="0.25">
      <c r="A10425" s="434">
        <v>258223000</v>
      </c>
      <c r="B10425" s="434">
        <v>2888128</v>
      </c>
      <c r="C10425" s="434" t="s">
        <v>42</v>
      </c>
      <c r="D10425" s="434" t="s">
        <v>25</v>
      </c>
      <c r="E10425" s="434">
        <v>21</v>
      </c>
      <c r="F10425" s="434">
        <v>11320</v>
      </c>
      <c r="G10425" s="434">
        <v>1025</v>
      </c>
      <c r="H10425" s="434">
        <v>6904</v>
      </c>
      <c r="I10425" s="434">
        <v>129.80000000000001</v>
      </c>
      <c r="K10425" s="434">
        <v>2007</v>
      </c>
    </row>
    <row r="10426" spans="1:11" hidden="1" x14ac:dyDescent="0.25">
      <c r="A10426" s="434">
        <v>258223870</v>
      </c>
      <c r="B10426" s="434">
        <v>134021</v>
      </c>
      <c r="C10426" s="434" t="s">
        <v>61</v>
      </c>
      <c r="D10426" s="434" t="s">
        <v>13</v>
      </c>
      <c r="I10426" s="434">
        <v>11</v>
      </c>
    </row>
    <row r="10427" spans="1:11" hidden="1" x14ac:dyDescent="0.25">
      <c r="A10427" s="434">
        <v>258225000</v>
      </c>
      <c r="B10427" s="434">
        <v>2373354</v>
      </c>
      <c r="C10427" s="434" t="s">
        <v>39</v>
      </c>
      <c r="D10427" s="434" t="s">
        <v>17</v>
      </c>
      <c r="E10427" s="434">
        <v>12</v>
      </c>
      <c r="F10427" s="434">
        <v>383</v>
      </c>
      <c r="G10427" s="434">
        <v>50</v>
      </c>
      <c r="H10427" s="434">
        <v>367</v>
      </c>
      <c r="I10427" s="434">
        <v>33.04</v>
      </c>
      <c r="J10427" s="434">
        <v>0</v>
      </c>
      <c r="K10427" s="434">
        <v>1980</v>
      </c>
    </row>
    <row r="10428" spans="1:11" hidden="1" x14ac:dyDescent="0.25">
      <c r="A10428" s="434">
        <v>258226000</v>
      </c>
      <c r="B10428" s="434">
        <v>3239428</v>
      </c>
      <c r="C10428" s="434" t="s">
        <v>42</v>
      </c>
      <c r="D10428" s="434" t="s">
        <v>22</v>
      </c>
      <c r="E10428" s="434">
        <v>16</v>
      </c>
      <c r="F10428" s="434">
        <v>4800</v>
      </c>
      <c r="G10428" s="434">
        <v>750</v>
      </c>
      <c r="H10428" s="434">
        <v>3368</v>
      </c>
      <c r="I10428" s="434">
        <v>88.16</v>
      </c>
      <c r="J10428" s="434">
        <v>0</v>
      </c>
      <c r="K10428" s="434">
        <v>2001</v>
      </c>
    </row>
    <row r="10429" spans="1:11" x14ac:dyDescent="0.25">
      <c r="A10429" s="434">
        <v>258226470</v>
      </c>
      <c r="B10429" s="434">
        <v>17140</v>
      </c>
      <c r="C10429" s="434" t="s">
        <v>59</v>
      </c>
      <c r="D10429" s="434" t="s">
        <v>13</v>
      </c>
      <c r="I10429" s="434">
        <v>8</v>
      </c>
      <c r="J10429" s="434">
        <v>0</v>
      </c>
      <c r="K10429" s="434">
        <v>1970</v>
      </c>
    </row>
    <row r="10430" spans="1:11" hidden="1" x14ac:dyDescent="0.25">
      <c r="A10430" s="434">
        <v>258226500</v>
      </c>
      <c r="B10430" s="434">
        <v>17249</v>
      </c>
      <c r="C10430" s="434" t="s">
        <v>56</v>
      </c>
      <c r="D10430" s="434" t="s">
        <v>13</v>
      </c>
      <c r="I10430" s="434">
        <v>7</v>
      </c>
      <c r="J10430" s="434">
        <v>0</v>
      </c>
      <c r="K10430" s="434">
        <v>1970</v>
      </c>
    </row>
    <row r="10431" spans="1:11" hidden="1" x14ac:dyDescent="0.25">
      <c r="A10431" s="434">
        <v>258227270</v>
      </c>
      <c r="B10431" s="434">
        <v>233987</v>
      </c>
      <c r="C10431" s="434" t="s">
        <v>61</v>
      </c>
      <c r="D10431" s="434" t="s">
        <v>13</v>
      </c>
      <c r="I10431" s="434">
        <v>9</v>
      </c>
    </row>
    <row r="10432" spans="1:11" x14ac:dyDescent="0.25">
      <c r="A10432" s="434">
        <v>258228000</v>
      </c>
      <c r="B10432" s="434">
        <v>2629623</v>
      </c>
      <c r="C10432" s="434" t="s">
        <v>59</v>
      </c>
      <c r="D10432" s="434" t="s">
        <v>17</v>
      </c>
      <c r="E10432" s="434">
        <v>13</v>
      </c>
      <c r="F10432" s="434">
        <v>1324</v>
      </c>
      <c r="G10432" s="434">
        <v>0</v>
      </c>
      <c r="H10432" s="434">
        <v>472</v>
      </c>
      <c r="I10432" s="434">
        <v>33.99</v>
      </c>
      <c r="J10432" s="434">
        <v>0</v>
      </c>
      <c r="K10432" s="434">
        <v>1970</v>
      </c>
    </row>
    <row r="10433" spans="1:11" hidden="1" x14ac:dyDescent="0.25">
      <c r="A10433" s="434">
        <v>258228530</v>
      </c>
      <c r="B10433" s="434">
        <v>8003</v>
      </c>
      <c r="C10433" s="434" t="s">
        <v>61</v>
      </c>
      <c r="D10433" s="434" t="s">
        <v>13</v>
      </c>
      <c r="I10433" s="434">
        <v>12</v>
      </c>
      <c r="J10433" s="434">
        <v>0</v>
      </c>
      <c r="K10433" s="434">
        <v>1970</v>
      </c>
    </row>
    <row r="10434" spans="1:11" hidden="1" x14ac:dyDescent="0.25">
      <c r="A10434" s="434">
        <v>258229000</v>
      </c>
      <c r="B10434" s="434">
        <v>1972874</v>
      </c>
      <c r="C10434" s="434" t="s">
        <v>46</v>
      </c>
      <c r="D10434" s="434" t="s">
        <v>22</v>
      </c>
      <c r="E10434" s="434">
        <v>17.25</v>
      </c>
      <c r="F10434" s="434">
        <v>10050</v>
      </c>
      <c r="G10434" s="434">
        <v>3200</v>
      </c>
      <c r="H10434" s="434">
        <v>2295</v>
      </c>
      <c r="I10434" s="434">
        <v>75.040000000000006</v>
      </c>
      <c r="J10434" s="434">
        <v>0</v>
      </c>
      <c r="K10434" s="434">
        <v>1970</v>
      </c>
    </row>
    <row r="10435" spans="1:11" hidden="1" x14ac:dyDescent="0.25">
      <c r="A10435" s="434">
        <v>258229080</v>
      </c>
      <c r="B10435" s="434">
        <v>178935</v>
      </c>
      <c r="C10435" s="434" t="s">
        <v>61</v>
      </c>
      <c r="D10435" s="434" t="s">
        <v>13</v>
      </c>
      <c r="I10435" s="434">
        <v>9</v>
      </c>
      <c r="J10435" s="434">
        <v>0</v>
      </c>
      <c r="K10435" s="434">
        <v>1970</v>
      </c>
    </row>
    <row r="10436" spans="1:11" hidden="1" x14ac:dyDescent="0.25">
      <c r="A10436" s="434">
        <v>258230500</v>
      </c>
      <c r="B10436" s="434">
        <v>2215468</v>
      </c>
      <c r="C10436" s="434" t="s">
        <v>56</v>
      </c>
      <c r="D10436" s="434" t="s">
        <v>13</v>
      </c>
      <c r="I10436" s="434">
        <v>15</v>
      </c>
    </row>
    <row r="10437" spans="1:11" hidden="1" x14ac:dyDescent="0.25">
      <c r="A10437" s="434">
        <v>258230940</v>
      </c>
      <c r="B10437" s="434">
        <v>12330</v>
      </c>
      <c r="C10437" s="434" t="s">
        <v>61</v>
      </c>
      <c r="D10437" s="434" t="s">
        <v>13</v>
      </c>
      <c r="I10437" s="434">
        <v>10</v>
      </c>
      <c r="J10437" s="434">
        <v>0</v>
      </c>
      <c r="K10437" s="434">
        <v>1970</v>
      </c>
    </row>
    <row r="10438" spans="1:11" hidden="1" x14ac:dyDescent="0.25">
      <c r="A10438" s="434">
        <v>258231330</v>
      </c>
      <c r="B10438" s="434">
        <v>11294</v>
      </c>
      <c r="C10438" s="434" t="s">
        <v>61</v>
      </c>
      <c r="D10438" s="434" t="s">
        <v>13</v>
      </c>
      <c r="I10438" s="434">
        <v>9</v>
      </c>
    </row>
    <row r="10439" spans="1:11" hidden="1" x14ac:dyDescent="0.25">
      <c r="A10439" s="434">
        <v>258232000</v>
      </c>
      <c r="B10439" s="434">
        <v>3463070</v>
      </c>
      <c r="C10439" s="434" t="s">
        <v>51</v>
      </c>
      <c r="D10439" s="434" t="s">
        <v>17</v>
      </c>
      <c r="I10439" s="434">
        <v>47</v>
      </c>
    </row>
    <row r="10440" spans="1:11" hidden="1" x14ac:dyDescent="0.25">
      <c r="A10440" s="434">
        <v>258233670</v>
      </c>
      <c r="B10440" s="434">
        <v>545872</v>
      </c>
      <c r="C10440" s="434" t="s">
        <v>61</v>
      </c>
      <c r="D10440" s="434" t="s">
        <v>13</v>
      </c>
      <c r="I10440" s="434">
        <v>16</v>
      </c>
    </row>
    <row r="10441" spans="1:11" hidden="1" x14ac:dyDescent="0.25">
      <c r="A10441" s="434">
        <v>258233770</v>
      </c>
      <c r="B10441" s="434">
        <v>146853</v>
      </c>
      <c r="C10441" s="434" t="s">
        <v>61</v>
      </c>
      <c r="D10441" s="434" t="s">
        <v>13</v>
      </c>
      <c r="I10441" s="434">
        <v>9</v>
      </c>
      <c r="J10441" s="434">
        <v>0</v>
      </c>
      <c r="K10441" s="434">
        <v>1970</v>
      </c>
    </row>
    <row r="10442" spans="1:11" hidden="1" x14ac:dyDescent="0.25">
      <c r="A10442" s="434">
        <v>258233950</v>
      </c>
      <c r="B10442" s="434">
        <v>604526</v>
      </c>
      <c r="C10442" s="434" t="s">
        <v>61</v>
      </c>
      <c r="D10442" s="434" t="s">
        <v>13</v>
      </c>
      <c r="I10442" s="434">
        <v>13</v>
      </c>
    </row>
    <row r="10443" spans="1:11" hidden="1" x14ac:dyDescent="0.25">
      <c r="A10443" s="434">
        <v>258234320</v>
      </c>
      <c r="B10443" s="434">
        <v>65018</v>
      </c>
      <c r="C10443" s="434" t="s">
        <v>61</v>
      </c>
      <c r="D10443" s="434" t="s">
        <v>13</v>
      </c>
      <c r="I10443" s="434">
        <v>15</v>
      </c>
      <c r="J10443" s="434">
        <v>0</v>
      </c>
      <c r="K10443" s="434">
        <v>1970</v>
      </c>
    </row>
    <row r="10444" spans="1:11" hidden="1" x14ac:dyDescent="0.25">
      <c r="A10444" s="434">
        <v>258235500</v>
      </c>
      <c r="B10444" s="434">
        <v>3950816</v>
      </c>
      <c r="C10444" s="434" t="s">
        <v>56</v>
      </c>
      <c r="D10444" s="434" t="s">
        <v>13</v>
      </c>
      <c r="I10444" s="434">
        <v>12</v>
      </c>
    </row>
    <row r="10445" spans="1:11" hidden="1" x14ac:dyDescent="0.25">
      <c r="A10445" s="434">
        <v>258236000</v>
      </c>
      <c r="B10445" s="434">
        <v>1071651</v>
      </c>
      <c r="C10445" s="434" t="s">
        <v>56</v>
      </c>
      <c r="D10445" s="434" t="s">
        <v>17</v>
      </c>
      <c r="E10445" s="434">
        <v>14</v>
      </c>
      <c r="F10445" s="434">
        <v>2355</v>
      </c>
      <c r="G10445" s="434">
        <v>872</v>
      </c>
      <c r="H10445" s="434">
        <v>1334</v>
      </c>
      <c r="I10445" s="434">
        <v>60.7</v>
      </c>
      <c r="J10445" s="434">
        <v>0</v>
      </c>
      <c r="K10445" s="434">
        <v>1978</v>
      </c>
    </row>
    <row r="10446" spans="1:11" hidden="1" x14ac:dyDescent="0.25">
      <c r="A10446" s="434">
        <v>258236030</v>
      </c>
      <c r="B10446" s="434">
        <v>12706</v>
      </c>
      <c r="C10446" s="434" t="s">
        <v>61</v>
      </c>
      <c r="D10446" s="434" t="s">
        <v>13</v>
      </c>
      <c r="I10446" s="434">
        <v>7</v>
      </c>
    </row>
    <row r="10447" spans="1:11" hidden="1" x14ac:dyDescent="0.25">
      <c r="A10447" s="434">
        <v>258236720</v>
      </c>
      <c r="B10447" s="434">
        <v>176383</v>
      </c>
      <c r="C10447" s="434" t="s">
        <v>61</v>
      </c>
      <c r="D10447" s="434" t="s">
        <v>13</v>
      </c>
      <c r="I10447" s="434">
        <v>11</v>
      </c>
      <c r="J10447" s="434">
        <v>0</v>
      </c>
      <c r="K10447" s="434">
        <v>1970</v>
      </c>
    </row>
    <row r="10448" spans="1:11" hidden="1" x14ac:dyDescent="0.25">
      <c r="A10448" s="434">
        <v>258236950</v>
      </c>
      <c r="B10448" s="434">
        <v>26140</v>
      </c>
      <c r="C10448" s="434" t="s">
        <v>61</v>
      </c>
      <c r="D10448" s="434" t="s">
        <v>13</v>
      </c>
      <c r="I10448" s="434">
        <v>9</v>
      </c>
    </row>
    <row r="10449" spans="1:11" hidden="1" x14ac:dyDescent="0.25">
      <c r="A10449" s="434">
        <v>258236960</v>
      </c>
      <c r="B10449" s="434">
        <v>18069</v>
      </c>
      <c r="C10449" s="434" t="s">
        <v>61</v>
      </c>
      <c r="D10449" s="434" t="s">
        <v>13</v>
      </c>
      <c r="I10449" s="434">
        <v>4</v>
      </c>
      <c r="J10449" s="434">
        <v>0</v>
      </c>
      <c r="K10449" s="434">
        <v>1970</v>
      </c>
    </row>
    <row r="10450" spans="1:11" hidden="1" x14ac:dyDescent="0.25">
      <c r="A10450" s="434">
        <v>258237260</v>
      </c>
      <c r="B10450" s="434">
        <v>22408</v>
      </c>
      <c r="C10450" s="434" t="s">
        <v>61</v>
      </c>
      <c r="D10450" s="434" t="s">
        <v>13</v>
      </c>
      <c r="I10450" s="434">
        <v>12</v>
      </c>
      <c r="J10450" s="434">
        <v>0</v>
      </c>
      <c r="K10450" s="434">
        <v>1970</v>
      </c>
    </row>
    <row r="10451" spans="1:11" hidden="1" x14ac:dyDescent="0.25">
      <c r="A10451" s="434">
        <v>258237420</v>
      </c>
      <c r="B10451" s="434">
        <v>28760</v>
      </c>
      <c r="C10451" s="434" t="s">
        <v>61</v>
      </c>
      <c r="D10451" s="434" t="s">
        <v>13</v>
      </c>
      <c r="I10451" s="434">
        <v>13</v>
      </c>
      <c r="J10451" s="434">
        <v>0</v>
      </c>
      <c r="K10451" s="434">
        <v>1970</v>
      </c>
    </row>
    <row r="10452" spans="1:11" x14ac:dyDescent="0.25">
      <c r="A10452" s="434">
        <v>258238000</v>
      </c>
      <c r="B10452" s="434">
        <v>2238412</v>
      </c>
      <c r="C10452" s="434" t="s">
        <v>59</v>
      </c>
      <c r="D10452" s="434" t="s">
        <v>17</v>
      </c>
      <c r="E10452" s="434">
        <v>0</v>
      </c>
      <c r="F10452" s="434">
        <v>3460</v>
      </c>
      <c r="G10452" s="434">
        <v>0</v>
      </c>
      <c r="H10452" s="434">
        <v>1518</v>
      </c>
      <c r="I10452" s="434">
        <v>64</v>
      </c>
      <c r="J10452" s="434">
        <v>0</v>
      </c>
      <c r="K10452" s="434">
        <v>1970</v>
      </c>
    </row>
    <row r="10453" spans="1:11" hidden="1" x14ac:dyDescent="0.25">
      <c r="A10453" s="434">
        <v>258239000</v>
      </c>
      <c r="B10453" s="434">
        <v>1484971</v>
      </c>
      <c r="C10453" s="434" t="s">
        <v>46</v>
      </c>
      <c r="D10453" s="434" t="s">
        <v>22</v>
      </c>
      <c r="E10453" s="434">
        <v>16</v>
      </c>
      <c r="F10453" s="434">
        <v>7920</v>
      </c>
      <c r="G10453" s="434">
        <v>5005</v>
      </c>
      <c r="H10453" s="434">
        <v>4469</v>
      </c>
      <c r="I10453" s="434">
        <v>94.9</v>
      </c>
      <c r="J10453" s="434">
        <v>0</v>
      </c>
      <c r="K10453" s="434">
        <v>2009</v>
      </c>
    </row>
    <row r="10454" spans="1:11" hidden="1" x14ac:dyDescent="0.25">
      <c r="A10454" s="434">
        <v>258239430</v>
      </c>
      <c r="B10454" s="434">
        <v>12188</v>
      </c>
      <c r="C10454" s="434" t="s">
        <v>61</v>
      </c>
      <c r="D10454" s="434" t="s">
        <v>13</v>
      </c>
      <c r="I10454" s="434">
        <v>10</v>
      </c>
    </row>
    <row r="10455" spans="1:11" hidden="1" x14ac:dyDescent="0.25">
      <c r="A10455" s="434">
        <v>258239640</v>
      </c>
      <c r="B10455" s="434">
        <v>17296</v>
      </c>
      <c r="C10455" s="434" t="s">
        <v>61</v>
      </c>
      <c r="D10455" s="434" t="s">
        <v>13</v>
      </c>
      <c r="I10455" s="434">
        <v>11</v>
      </c>
    </row>
    <row r="10456" spans="1:11" hidden="1" x14ac:dyDescent="0.25">
      <c r="A10456" s="434">
        <v>258241000</v>
      </c>
      <c r="B10456" s="434">
        <v>2697288</v>
      </c>
      <c r="C10456" s="434" t="s">
        <v>31</v>
      </c>
      <c r="D10456" s="434" t="s">
        <v>17</v>
      </c>
      <c r="E10456" s="434">
        <v>11</v>
      </c>
      <c r="F10456" s="434">
        <v>588</v>
      </c>
      <c r="G10456" s="434">
        <v>823</v>
      </c>
      <c r="H10456" s="434">
        <v>793</v>
      </c>
      <c r="I10456" s="434">
        <v>55.3</v>
      </c>
      <c r="J10456" s="434">
        <v>0</v>
      </c>
      <c r="K10456" s="434">
        <v>1971</v>
      </c>
    </row>
    <row r="10457" spans="1:11" hidden="1" x14ac:dyDescent="0.25">
      <c r="A10457" s="434">
        <v>258242000</v>
      </c>
      <c r="B10457" s="434">
        <v>2625685</v>
      </c>
      <c r="C10457" s="434" t="s">
        <v>39</v>
      </c>
      <c r="D10457" s="434" t="s">
        <v>13</v>
      </c>
      <c r="E10457" s="434">
        <v>30</v>
      </c>
      <c r="F10457" s="434">
        <v>2420</v>
      </c>
      <c r="G10457" s="434">
        <v>22</v>
      </c>
      <c r="H10457" s="434">
        <v>226</v>
      </c>
      <c r="I10457" s="434">
        <v>27</v>
      </c>
      <c r="J10457" s="434">
        <v>0</v>
      </c>
      <c r="K10457" s="434">
        <v>2006</v>
      </c>
    </row>
    <row r="10458" spans="1:11" hidden="1" x14ac:dyDescent="0.25">
      <c r="A10458" s="434">
        <v>258242500</v>
      </c>
      <c r="B10458" s="434">
        <v>1799406</v>
      </c>
      <c r="C10458" s="434" t="s">
        <v>54</v>
      </c>
      <c r="D10458" s="434" t="s">
        <v>17</v>
      </c>
      <c r="E10458" s="434">
        <v>13</v>
      </c>
      <c r="F10458" s="434">
        <v>3890</v>
      </c>
      <c r="G10458" s="434">
        <v>242</v>
      </c>
      <c r="H10458" s="434">
        <v>475</v>
      </c>
      <c r="I10458" s="434">
        <v>32</v>
      </c>
      <c r="J10458" s="434">
        <v>0</v>
      </c>
      <c r="K10458" s="434">
        <v>2008</v>
      </c>
    </row>
    <row r="10459" spans="1:11" hidden="1" x14ac:dyDescent="0.25">
      <c r="A10459" s="434">
        <v>258243000</v>
      </c>
      <c r="B10459" s="434">
        <v>122888</v>
      </c>
      <c r="C10459" s="434" t="s">
        <v>20</v>
      </c>
      <c r="D10459" s="434" t="s">
        <v>22</v>
      </c>
      <c r="E10459" s="434">
        <v>12</v>
      </c>
      <c r="F10459" s="434">
        <v>971</v>
      </c>
      <c r="G10459" s="434">
        <v>1263</v>
      </c>
      <c r="H10459" s="434">
        <v>1300</v>
      </c>
      <c r="I10459" s="434">
        <v>75.72</v>
      </c>
      <c r="J10459" s="434">
        <v>0</v>
      </c>
    </row>
    <row r="10460" spans="1:11" hidden="1" x14ac:dyDescent="0.25">
      <c r="A10460" s="434">
        <v>258243500</v>
      </c>
      <c r="B10460" s="434">
        <v>1274161</v>
      </c>
      <c r="C10460" s="434" t="s">
        <v>42</v>
      </c>
      <c r="D10460" s="434" t="s">
        <v>13</v>
      </c>
      <c r="E10460" s="434">
        <v>11</v>
      </c>
      <c r="F10460" s="434">
        <v>228</v>
      </c>
      <c r="G10460" s="434">
        <v>56</v>
      </c>
      <c r="H10460" s="434">
        <v>208</v>
      </c>
      <c r="I10460" s="434">
        <v>28.61</v>
      </c>
      <c r="J10460" s="434">
        <v>0</v>
      </c>
      <c r="K10460" s="434">
        <v>1958</v>
      </c>
    </row>
    <row r="10461" spans="1:11" hidden="1" x14ac:dyDescent="0.25">
      <c r="A10461" s="434">
        <v>258244000</v>
      </c>
      <c r="B10461" s="434">
        <v>2107249</v>
      </c>
      <c r="C10461" s="434" t="s">
        <v>56</v>
      </c>
      <c r="D10461" s="434" t="s">
        <v>17</v>
      </c>
      <c r="E10461" s="434">
        <v>14</v>
      </c>
      <c r="F10461" s="434">
        <v>1103</v>
      </c>
      <c r="G10461" s="434">
        <v>0</v>
      </c>
      <c r="H10461" s="434">
        <v>699</v>
      </c>
      <c r="I10461" s="434">
        <v>47.24</v>
      </c>
      <c r="J10461" s="434">
        <v>0</v>
      </c>
      <c r="K10461" s="434">
        <v>1980</v>
      </c>
    </row>
    <row r="10462" spans="1:11" hidden="1" x14ac:dyDescent="0.25">
      <c r="A10462" s="434">
        <v>258245000</v>
      </c>
      <c r="B10462" s="434">
        <v>1635073</v>
      </c>
      <c r="C10462" s="434" t="s">
        <v>48</v>
      </c>
      <c r="D10462" s="434" t="s">
        <v>22</v>
      </c>
      <c r="E10462" s="434">
        <v>18</v>
      </c>
      <c r="F10462" s="434">
        <v>11100</v>
      </c>
      <c r="G10462" s="434">
        <v>2000</v>
      </c>
      <c r="H10462" s="434">
        <v>6074</v>
      </c>
      <c r="I10462" s="434">
        <v>95</v>
      </c>
      <c r="J10462" s="434">
        <v>0</v>
      </c>
      <c r="K10462" s="434">
        <v>2008</v>
      </c>
    </row>
    <row r="10463" spans="1:11" x14ac:dyDescent="0.25">
      <c r="A10463" s="434">
        <v>258247000</v>
      </c>
      <c r="B10463" s="434">
        <v>3007308</v>
      </c>
      <c r="C10463" s="434" t="s">
        <v>59</v>
      </c>
      <c r="D10463" s="434" t="s">
        <v>17</v>
      </c>
      <c r="E10463" s="434">
        <v>0</v>
      </c>
      <c r="F10463" s="434">
        <v>449</v>
      </c>
      <c r="G10463" s="434">
        <v>0</v>
      </c>
      <c r="H10463" s="434">
        <v>657</v>
      </c>
      <c r="I10463" s="434">
        <v>44.78</v>
      </c>
      <c r="J10463" s="434">
        <v>0</v>
      </c>
      <c r="K10463" s="434">
        <v>1970</v>
      </c>
    </row>
    <row r="10464" spans="1:11" x14ac:dyDescent="0.25">
      <c r="A10464" s="434">
        <v>258247424</v>
      </c>
      <c r="B10464" s="434">
        <v>379529</v>
      </c>
      <c r="C10464" s="434" t="s">
        <v>59</v>
      </c>
      <c r="D10464" s="434" t="s">
        <v>17</v>
      </c>
      <c r="E10464" s="434">
        <v>0</v>
      </c>
      <c r="F10464" s="434">
        <v>4500</v>
      </c>
      <c r="G10464" s="434">
        <v>0</v>
      </c>
      <c r="H10464" s="434">
        <v>2034</v>
      </c>
      <c r="I10464" s="434">
        <v>68.8</v>
      </c>
      <c r="J10464" s="434">
        <v>0</v>
      </c>
      <c r="K10464" s="434">
        <v>1970</v>
      </c>
    </row>
    <row r="10465" spans="1:11" hidden="1" x14ac:dyDescent="0.25">
      <c r="A10465" s="434">
        <v>258248000</v>
      </c>
      <c r="B10465" s="434">
        <v>351374</v>
      </c>
      <c r="C10465" s="434" t="s">
        <v>46</v>
      </c>
      <c r="D10465" s="434" t="s">
        <v>22</v>
      </c>
      <c r="E10465" s="434">
        <v>16</v>
      </c>
      <c r="F10465" s="434">
        <v>9194</v>
      </c>
      <c r="G10465" s="434">
        <v>3954</v>
      </c>
      <c r="H10465" s="434">
        <v>6107</v>
      </c>
      <c r="I10465" s="434">
        <v>87.4</v>
      </c>
      <c r="J10465" s="434">
        <v>0</v>
      </c>
      <c r="K10465" s="434">
        <v>1970</v>
      </c>
    </row>
    <row r="10466" spans="1:11" hidden="1" x14ac:dyDescent="0.25">
      <c r="A10466" s="434">
        <v>258248130</v>
      </c>
      <c r="B10466" s="434">
        <v>55728</v>
      </c>
      <c r="C10466" s="434" t="s">
        <v>61</v>
      </c>
      <c r="D10466" s="434" t="s">
        <v>13</v>
      </c>
      <c r="I10466" s="434">
        <v>11</v>
      </c>
      <c r="J10466" s="434">
        <v>0</v>
      </c>
      <c r="K10466" s="434">
        <v>1970</v>
      </c>
    </row>
    <row r="10467" spans="1:11" hidden="1" x14ac:dyDescent="0.25">
      <c r="A10467" s="434">
        <v>258248850</v>
      </c>
      <c r="B10467" s="434">
        <v>284676</v>
      </c>
      <c r="C10467" s="434" t="s">
        <v>61</v>
      </c>
      <c r="D10467" s="434" t="s">
        <v>13</v>
      </c>
      <c r="I10467" s="434">
        <v>14</v>
      </c>
      <c r="J10467" s="434">
        <v>0</v>
      </c>
      <c r="K10467" s="434">
        <v>1970</v>
      </c>
    </row>
    <row r="10468" spans="1:11" hidden="1" x14ac:dyDescent="0.25">
      <c r="A10468" s="434">
        <v>258248950</v>
      </c>
      <c r="B10468" s="434">
        <v>5</v>
      </c>
      <c r="C10468" s="434" t="s">
        <v>39</v>
      </c>
      <c r="D10468" s="434" t="s">
        <v>13</v>
      </c>
      <c r="I10468" s="434">
        <v>6</v>
      </c>
      <c r="J10468" s="434">
        <v>0</v>
      </c>
      <c r="K10468" s="434">
        <v>1970</v>
      </c>
    </row>
    <row r="10469" spans="1:11" hidden="1" x14ac:dyDescent="0.25">
      <c r="A10469" s="434">
        <v>258249000</v>
      </c>
      <c r="B10469" s="434">
        <v>649521</v>
      </c>
      <c r="C10469" s="434" t="s">
        <v>39</v>
      </c>
      <c r="D10469" s="434" t="s">
        <v>17</v>
      </c>
      <c r="E10469" s="434">
        <v>12</v>
      </c>
      <c r="F10469" s="434">
        <v>371</v>
      </c>
      <c r="G10469" s="434">
        <v>111</v>
      </c>
      <c r="H10469" s="434">
        <v>268</v>
      </c>
      <c r="I10469" s="434">
        <v>38.700000000000003</v>
      </c>
      <c r="J10469" s="434">
        <v>0</v>
      </c>
      <c r="K10469" s="434">
        <v>1954</v>
      </c>
    </row>
    <row r="10470" spans="1:11" x14ac:dyDescent="0.25">
      <c r="A10470" s="434">
        <v>258249580</v>
      </c>
      <c r="B10470" s="434">
        <v>33391</v>
      </c>
      <c r="C10470" s="434" t="s">
        <v>59</v>
      </c>
      <c r="D10470" s="434" t="s">
        <v>13</v>
      </c>
      <c r="I10470" s="434">
        <v>7</v>
      </c>
      <c r="J10470" s="434">
        <v>0</v>
      </c>
      <c r="K10470" s="434">
        <v>1970</v>
      </c>
    </row>
    <row r="10471" spans="1:11" hidden="1" x14ac:dyDescent="0.25">
      <c r="A10471" s="434">
        <v>258249820</v>
      </c>
      <c r="B10471" s="434">
        <v>21497</v>
      </c>
      <c r="C10471" s="434" t="s">
        <v>61</v>
      </c>
      <c r="D10471" s="434" t="s">
        <v>13</v>
      </c>
      <c r="I10471" s="434">
        <v>6</v>
      </c>
    </row>
    <row r="10472" spans="1:11" hidden="1" x14ac:dyDescent="0.25">
      <c r="A10472" s="434">
        <v>258250000</v>
      </c>
      <c r="B10472" s="434">
        <v>2679396</v>
      </c>
      <c r="C10472" s="434" t="s">
        <v>51</v>
      </c>
      <c r="D10472" s="434" t="s">
        <v>17</v>
      </c>
      <c r="E10472" s="434">
        <v>0</v>
      </c>
      <c r="F10472" s="434">
        <v>1140</v>
      </c>
      <c r="G10472" s="434">
        <v>0</v>
      </c>
      <c r="H10472" s="434">
        <v>409</v>
      </c>
      <c r="I10472" s="434">
        <v>50</v>
      </c>
      <c r="J10472" s="434">
        <v>0</v>
      </c>
      <c r="K10472" s="434">
        <v>1970</v>
      </c>
    </row>
    <row r="10473" spans="1:11" hidden="1" x14ac:dyDescent="0.25">
      <c r="A10473" s="434">
        <v>258250730</v>
      </c>
      <c r="B10473" s="434">
        <v>28154</v>
      </c>
      <c r="C10473" s="434" t="s">
        <v>61</v>
      </c>
      <c r="D10473" s="434" t="s">
        <v>13</v>
      </c>
      <c r="I10473" s="434">
        <v>14</v>
      </c>
      <c r="J10473" s="434">
        <v>0</v>
      </c>
      <c r="K10473" s="434">
        <v>1970</v>
      </c>
    </row>
    <row r="10474" spans="1:11" hidden="1" x14ac:dyDescent="0.25">
      <c r="A10474" s="434">
        <v>258251000</v>
      </c>
      <c r="B10474" s="434">
        <v>29435</v>
      </c>
      <c r="C10474" s="434" t="s">
        <v>28</v>
      </c>
      <c r="D10474" s="434" t="s">
        <v>29</v>
      </c>
      <c r="F10474" s="434">
        <v>8050</v>
      </c>
      <c r="G10474" s="434">
        <v>63800</v>
      </c>
      <c r="H10474" s="434">
        <v>36313</v>
      </c>
      <c r="I10474" s="434">
        <v>199.90799999999999</v>
      </c>
      <c r="K10474" s="434">
        <v>2015</v>
      </c>
    </row>
    <row r="10475" spans="1:11" hidden="1" x14ac:dyDescent="0.25">
      <c r="A10475" s="434">
        <v>258252020</v>
      </c>
      <c r="B10475" s="434">
        <v>16734</v>
      </c>
      <c r="C10475" s="434" t="s">
        <v>61</v>
      </c>
      <c r="D10475" s="434" t="s">
        <v>13</v>
      </c>
      <c r="I10475" s="434">
        <v>12</v>
      </c>
      <c r="J10475" s="434">
        <v>0</v>
      </c>
      <c r="K10475" s="434">
        <v>1970</v>
      </c>
    </row>
    <row r="10476" spans="1:11" hidden="1" x14ac:dyDescent="0.25">
      <c r="A10476" s="434">
        <v>258253000</v>
      </c>
      <c r="B10476" s="434">
        <v>3972611</v>
      </c>
      <c r="C10476" s="434" t="s">
        <v>31</v>
      </c>
      <c r="D10476" s="434" t="s">
        <v>17</v>
      </c>
      <c r="E10476" s="434">
        <v>12</v>
      </c>
      <c r="F10476" s="434">
        <v>1177</v>
      </c>
      <c r="G10476" s="434">
        <v>500</v>
      </c>
      <c r="H10476" s="434">
        <v>977</v>
      </c>
      <c r="I10476" s="434">
        <v>53.19</v>
      </c>
      <c r="J10476" s="434">
        <v>0</v>
      </c>
      <c r="K10476" s="434">
        <v>1970</v>
      </c>
    </row>
    <row r="10477" spans="1:11" hidden="1" x14ac:dyDescent="0.25">
      <c r="A10477" s="434">
        <v>258253560</v>
      </c>
      <c r="B10477" s="434">
        <v>151</v>
      </c>
      <c r="C10477" s="434" t="s">
        <v>61</v>
      </c>
      <c r="D10477" s="434" t="s">
        <v>13</v>
      </c>
      <c r="I10477" s="434">
        <v>12</v>
      </c>
      <c r="J10477" s="434">
        <v>0</v>
      </c>
      <c r="K10477" s="434">
        <v>1970</v>
      </c>
    </row>
    <row r="10478" spans="1:11" hidden="1" x14ac:dyDescent="0.25">
      <c r="A10478" s="434">
        <v>258254500</v>
      </c>
      <c r="B10478" s="434">
        <v>878338</v>
      </c>
      <c r="C10478" s="434" t="s">
        <v>31</v>
      </c>
      <c r="D10478" s="434" t="s">
        <v>13</v>
      </c>
      <c r="I10478" s="434">
        <v>13</v>
      </c>
      <c r="J10478" s="434">
        <v>0</v>
      </c>
      <c r="K10478" s="434">
        <v>1970</v>
      </c>
    </row>
    <row r="10479" spans="1:11" hidden="1" x14ac:dyDescent="0.25">
      <c r="A10479" s="434">
        <v>258255000</v>
      </c>
      <c r="B10479" s="434">
        <v>3411133</v>
      </c>
      <c r="C10479" s="434" t="s">
        <v>51</v>
      </c>
      <c r="D10479" s="434" t="s">
        <v>17</v>
      </c>
      <c r="E10479" s="434">
        <v>14</v>
      </c>
      <c r="F10479" s="434">
        <v>1045</v>
      </c>
      <c r="G10479" s="434">
        <v>1460</v>
      </c>
      <c r="H10479" s="434">
        <v>1276</v>
      </c>
      <c r="I10479" s="434">
        <v>57.07</v>
      </c>
      <c r="J10479" s="434">
        <v>0</v>
      </c>
      <c r="K10479" s="434">
        <v>1970</v>
      </c>
    </row>
    <row r="10480" spans="1:11" hidden="1" x14ac:dyDescent="0.25">
      <c r="A10480" s="434">
        <v>258255780</v>
      </c>
      <c r="B10480" s="434">
        <v>2230</v>
      </c>
      <c r="C10480" s="434" t="s">
        <v>61</v>
      </c>
      <c r="D10480" s="434" t="s">
        <v>13</v>
      </c>
      <c r="I10480" s="434">
        <v>6</v>
      </c>
      <c r="J10480" s="434">
        <v>0</v>
      </c>
      <c r="K10480" s="434">
        <v>1970</v>
      </c>
    </row>
    <row r="10481" spans="1:11" hidden="1" x14ac:dyDescent="0.25">
      <c r="A10481" s="434">
        <v>258256480</v>
      </c>
      <c r="B10481" s="434">
        <v>436789</v>
      </c>
      <c r="C10481" s="434" t="s">
        <v>61</v>
      </c>
      <c r="D10481" s="434" t="s">
        <v>13</v>
      </c>
      <c r="I10481" s="434">
        <v>11</v>
      </c>
      <c r="J10481" s="434">
        <v>0</v>
      </c>
      <c r="K10481" s="434">
        <v>1970</v>
      </c>
    </row>
    <row r="10482" spans="1:11" hidden="1" x14ac:dyDescent="0.25">
      <c r="A10482" s="434">
        <v>258257500</v>
      </c>
      <c r="B10482" s="434">
        <v>3961811</v>
      </c>
      <c r="C10482" s="434" t="s">
        <v>56</v>
      </c>
      <c r="D10482" s="434" t="s">
        <v>13</v>
      </c>
      <c r="I10482" s="434">
        <v>17</v>
      </c>
    </row>
    <row r="10483" spans="1:11" hidden="1" x14ac:dyDescent="0.25">
      <c r="A10483" s="434">
        <v>258258480</v>
      </c>
      <c r="B10483" s="434">
        <v>431945</v>
      </c>
      <c r="C10483" s="434" t="s">
        <v>61</v>
      </c>
      <c r="D10483" s="434" t="s">
        <v>13</v>
      </c>
      <c r="I10483" s="434">
        <v>15</v>
      </c>
      <c r="J10483" s="434">
        <v>0</v>
      </c>
      <c r="K10483" s="434">
        <v>1970</v>
      </c>
    </row>
    <row r="10484" spans="1:11" hidden="1" x14ac:dyDescent="0.25">
      <c r="A10484" s="434">
        <v>258258500</v>
      </c>
      <c r="B10484" s="434">
        <v>3526709</v>
      </c>
      <c r="C10484" s="434" t="s">
        <v>56</v>
      </c>
      <c r="D10484" s="434" t="s">
        <v>13</v>
      </c>
      <c r="I10484" s="434">
        <v>17</v>
      </c>
      <c r="J10484" s="434">
        <v>0</v>
      </c>
      <c r="K10484" s="434">
        <v>1970</v>
      </c>
    </row>
    <row r="10485" spans="1:11" hidden="1" x14ac:dyDescent="0.25">
      <c r="A10485" s="434">
        <v>258259040</v>
      </c>
      <c r="B10485" s="434">
        <v>19400</v>
      </c>
      <c r="C10485" s="434" t="s">
        <v>61</v>
      </c>
      <c r="D10485" s="434" t="s">
        <v>13</v>
      </c>
      <c r="I10485" s="434">
        <v>12</v>
      </c>
      <c r="J10485" s="434">
        <v>0</v>
      </c>
      <c r="K10485" s="434">
        <v>1970</v>
      </c>
    </row>
    <row r="10486" spans="1:11" hidden="1" x14ac:dyDescent="0.25">
      <c r="A10486" s="434">
        <v>258259520</v>
      </c>
      <c r="B10486" s="434">
        <v>100233</v>
      </c>
      <c r="C10486" s="434" t="s">
        <v>61</v>
      </c>
      <c r="D10486" s="434" t="s">
        <v>13</v>
      </c>
      <c r="I10486" s="434">
        <v>10</v>
      </c>
      <c r="J10486" s="434">
        <v>0</v>
      </c>
      <c r="K10486" s="434">
        <v>1970</v>
      </c>
    </row>
    <row r="10487" spans="1:11" hidden="1" x14ac:dyDescent="0.25">
      <c r="A10487" s="434">
        <v>258260000</v>
      </c>
      <c r="B10487" s="434">
        <v>2953576</v>
      </c>
      <c r="C10487" s="434" t="s">
        <v>31</v>
      </c>
      <c r="D10487" s="434" t="s">
        <v>17</v>
      </c>
      <c r="E10487" s="434">
        <v>11.75</v>
      </c>
      <c r="F10487" s="434">
        <v>662</v>
      </c>
      <c r="G10487" s="434">
        <v>593</v>
      </c>
      <c r="H10487" s="434">
        <v>712</v>
      </c>
      <c r="I10487" s="434">
        <v>49.59</v>
      </c>
      <c r="J10487" s="434">
        <v>0</v>
      </c>
      <c r="K10487" s="434">
        <v>1971</v>
      </c>
    </row>
    <row r="10488" spans="1:11" hidden="1" x14ac:dyDescent="0.25">
      <c r="A10488" s="434">
        <v>258261740</v>
      </c>
      <c r="B10488" s="434">
        <v>68677</v>
      </c>
      <c r="C10488" s="434" t="s">
        <v>61</v>
      </c>
      <c r="D10488" s="434" t="s">
        <v>13</v>
      </c>
      <c r="I10488" s="434">
        <v>12</v>
      </c>
      <c r="J10488" s="434">
        <v>0</v>
      </c>
      <c r="K10488" s="434">
        <v>1970</v>
      </c>
    </row>
    <row r="10489" spans="1:11" hidden="1" x14ac:dyDescent="0.25">
      <c r="A10489" s="434">
        <v>258261840</v>
      </c>
      <c r="B10489" s="434">
        <v>93519</v>
      </c>
      <c r="C10489" s="434" t="s">
        <v>61</v>
      </c>
      <c r="D10489" s="434" t="s">
        <v>13</v>
      </c>
      <c r="I10489" s="434">
        <v>7</v>
      </c>
      <c r="J10489" s="434">
        <v>0</v>
      </c>
      <c r="K10489" s="434">
        <v>1970</v>
      </c>
    </row>
    <row r="10490" spans="1:11" hidden="1" x14ac:dyDescent="0.25">
      <c r="A10490" s="434">
        <v>258261850</v>
      </c>
      <c r="B10490" s="434">
        <v>401044</v>
      </c>
      <c r="C10490" s="434" t="s">
        <v>61</v>
      </c>
      <c r="D10490" s="434" t="s">
        <v>13</v>
      </c>
      <c r="I10490" s="434">
        <v>13</v>
      </c>
    </row>
    <row r="10491" spans="1:11" x14ac:dyDescent="0.25">
      <c r="A10491" s="434">
        <v>258262000</v>
      </c>
      <c r="B10491" s="434">
        <v>2058447</v>
      </c>
      <c r="C10491" s="434" t="s">
        <v>59</v>
      </c>
      <c r="D10491" s="434" t="s">
        <v>17</v>
      </c>
      <c r="E10491" s="434">
        <v>0</v>
      </c>
      <c r="F10491" s="434">
        <v>456</v>
      </c>
      <c r="G10491" s="434">
        <v>0</v>
      </c>
      <c r="H10491" s="434">
        <v>650</v>
      </c>
      <c r="I10491" s="434">
        <v>39.4</v>
      </c>
      <c r="J10491" s="434">
        <v>0</v>
      </c>
      <c r="K10491" s="434">
        <v>1970</v>
      </c>
    </row>
    <row r="10492" spans="1:11" hidden="1" x14ac:dyDescent="0.25">
      <c r="A10492" s="434">
        <v>258262830</v>
      </c>
      <c r="B10492" s="434">
        <v>356875</v>
      </c>
      <c r="C10492" s="434" t="s">
        <v>61</v>
      </c>
      <c r="D10492" s="434" t="s">
        <v>13</v>
      </c>
      <c r="I10492" s="434">
        <v>14</v>
      </c>
    </row>
    <row r="10493" spans="1:11" hidden="1" x14ac:dyDescent="0.25">
      <c r="A10493" s="434">
        <v>258263000</v>
      </c>
      <c r="B10493" s="434">
        <v>574294</v>
      </c>
      <c r="C10493" s="434" t="s">
        <v>46</v>
      </c>
      <c r="D10493" s="434" t="s">
        <v>22</v>
      </c>
      <c r="E10493" s="434">
        <v>15.5</v>
      </c>
      <c r="F10493" s="434">
        <v>8826</v>
      </c>
      <c r="G10493" s="434">
        <v>1830</v>
      </c>
      <c r="H10493" s="434">
        <v>1851</v>
      </c>
      <c r="I10493" s="434">
        <v>72</v>
      </c>
      <c r="J10493" s="434">
        <v>0</v>
      </c>
      <c r="K10493" s="434">
        <v>1984</v>
      </c>
    </row>
    <row r="10494" spans="1:11" hidden="1" x14ac:dyDescent="0.25">
      <c r="A10494" s="434">
        <v>258263340</v>
      </c>
      <c r="B10494" s="434">
        <v>32991</v>
      </c>
      <c r="C10494" s="434" t="s">
        <v>61</v>
      </c>
      <c r="D10494" s="434" t="s">
        <v>13</v>
      </c>
      <c r="I10494" s="434">
        <v>15</v>
      </c>
      <c r="J10494" s="434">
        <v>0</v>
      </c>
      <c r="K10494" s="434">
        <v>1970</v>
      </c>
    </row>
    <row r="10495" spans="1:11" hidden="1" x14ac:dyDescent="0.25">
      <c r="A10495" s="434">
        <v>258263500</v>
      </c>
      <c r="B10495" s="434">
        <v>3239506</v>
      </c>
      <c r="C10495" s="434" t="s">
        <v>56</v>
      </c>
      <c r="D10495" s="434" t="s">
        <v>13</v>
      </c>
      <c r="I10495" s="434">
        <v>14</v>
      </c>
      <c r="J10495" s="434">
        <v>0</v>
      </c>
      <c r="K10495" s="434">
        <v>1970</v>
      </c>
    </row>
    <row r="10496" spans="1:11" hidden="1" x14ac:dyDescent="0.25">
      <c r="A10496" s="434">
        <v>258263580</v>
      </c>
      <c r="B10496" s="434">
        <v>20372</v>
      </c>
      <c r="C10496" s="434" t="s">
        <v>61</v>
      </c>
      <c r="D10496" s="434" t="s">
        <v>13</v>
      </c>
      <c r="I10496" s="434">
        <v>13</v>
      </c>
      <c r="J10496" s="434">
        <v>0</v>
      </c>
      <c r="K10496" s="434">
        <v>1970</v>
      </c>
    </row>
    <row r="10497" spans="1:11" hidden="1" x14ac:dyDescent="0.25">
      <c r="A10497" s="434">
        <v>258264000</v>
      </c>
      <c r="B10497" s="434">
        <v>1973340</v>
      </c>
      <c r="C10497" s="434" t="s">
        <v>46</v>
      </c>
      <c r="D10497" s="434" t="s">
        <v>22</v>
      </c>
      <c r="E10497" s="434">
        <v>0</v>
      </c>
      <c r="F10497" s="434">
        <v>2560</v>
      </c>
      <c r="G10497" s="434">
        <v>3750</v>
      </c>
      <c r="H10497" s="434">
        <v>3315</v>
      </c>
      <c r="I10497" s="434">
        <v>84.45</v>
      </c>
      <c r="J10497" s="434">
        <v>0</v>
      </c>
      <c r="K10497" s="434">
        <v>2013</v>
      </c>
    </row>
    <row r="10498" spans="1:11" hidden="1" x14ac:dyDescent="0.25">
      <c r="A10498" s="434">
        <v>258264500</v>
      </c>
      <c r="B10498" s="434">
        <v>686711</v>
      </c>
      <c r="C10498" s="434" t="s">
        <v>31</v>
      </c>
      <c r="D10498" s="434" t="s">
        <v>13</v>
      </c>
      <c r="I10498" s="434">
        <v>15</v>
      </c>
      <c r="J10498" s="434">
        <v>0</v>
      </c>
      <c r="K10498" s="434">
        <v>1970</v>
      </c>
    </row>
    <row r="10499" spans="1:11" x14ac:dyDescent="0.25">
      <c r="A10499" s="434">
        <v>258265000</v>
      </c>
      <c r="B10499" s="434">
        <v>2385422</v>
      </c>
      <c r="C10499" s="434" t="s">
        <v>59</v>
      </c>
      <c r="D10499" s="434" t="s">
        <v>22</v>
      </c>
      <c r="E10499" s="434">
        <v>15</v>
      </c>
      <c r="F10499" s="434">
        <v>4500</v>
      </c>
      <c r="G10499" s="434">
        <v>2500</v>
      </c>
      <c r="H10499" s="434">
        <v>2574</v>
      </c>
      <c r="I10499" s="434">
        <v>74.599999999999994</v>
      </c>
      <c r="J10499" s="434">
        <v>0</v>
      </c>
      <c r="K10499" s="434">
        <v>1970</v>
      </c>
    </row>
    <row r="10500" spans="1:11" hidden="1" x14ac:dyDescent="0.25">
      <c r="A10500" s="434">
        <v>258265070</v>
      </c>
      <c r="B10500" s="434">
        <v>31034</v>
      </c>
      <c r="C10500" s="434" t="s">
        <v>61</v>
      </c>
      <c r="D10500" s="434" t="s">
        <v>13</v>
      </c>
      <c r="I10500" s="434">
        <v>15</v>
      </c>
    </row>
    <row r="10501" spans="1:11" hidden="1" x14ac:dyDescent="0.25">
      <c r="A10501" s="434">
        <v>258265720</v>
      </c>
      <c r="B10501" s="434">
        <v>33562</v>
      </c>
      <c r="C10501" s="434" t="s">
        <v>61</v>
      </c>
      <c r="D10501" s="434" t="s">
        <v>13</v>
      </c>
      <c r="I10501" s="434">
        <v>14</v>
      </c>
    </row>
    <row r="10502" spans="1:11" hidden="1" x14ac:dyDescent="0.25">
      <c r="A10502" s="434">
        <v>258265730</v>
      </c>
      <c r="B10502" s="434">
        <v>25683</v>
      </c>
      <c r="C10502" s="434" t="s">
        <v>61</v>
      </c>
      <c r="D10502" s="434" t="s">
        <v>13</v>
      </c>
      <c r="I10502" s="434">
        <v>13</v>
      </c>
      <c r="J10502" s="434">
        <v>0</v>
      </c>
      <c r="K10502" s="434">
        <v>1970</v>
      </c>
    </row>
    <row r="10503" spans="1:11" hidden="1" x14ac:dyDescent="0.25">
      <c r="A10503" s="434">
        <v>258265830</v>
      </c>
      <c r="B10503" s="434">
        <v>11261</v>
      </c>
      <c r="C10503" s="434" t="s">
        <v>61</v>
      </c>
      <c r="D10503" s="434" t="s">
        <v>13</v>
      </c>
      <c r="I10503" s="434">
        <v>10</v>
      </c>
      <c r="J10503" s="434">
        <v>0</v>
      </c>
      <c r="K10503" s="434">
        <v>1970</v>
      </c>
    </row>
    <row r="10504" spans="1:11" hidden="1" x14ac:dyDescent="0.25">
      <c r="A10504" s="434">
        <v>258266000</v>
      </c>
      <c r="B10504" s="434">
        <v>2706546</v>
      </c>
      <c r="C10504" s="434" t="s">
        <v>42</v>
      </c>
      <c r="D10504" s="434" t="s">
        <v>22</v>
      </c>
      <c r="E10504" s="434">
        <v>13</v>
      </c>
      <c r="F10504" s="434">
        <v>2422</v>
      </c>
      <c r="G10504" s="434">
        <v>655</v>
      </c>
      <c r="H10504" s="434">
        <v>1910</v>
      </c>
      <c r="I10504" s="434">
        <v>87.61</v>
      </c>
      <c r="J10504" s="434">
        <v>0</v>
      </c>
      <c r="K10504" s="434">
        <v>2005</v>
      </c>
    </row>
    <row r="10505" spans="1:11" hidden="1" x14ac:dyDescent="0.25">
      <c r="A10505" s="434">
        <v>258266500</v>
      </c>
      <c r="B10505" s="434">
        <v>1627513</v>
      </c>
      <c r="C10505" s="434" t="s">
        <v>39</v>
      </c>
      <c r="D10505" s="434" t="s">
        <v>13</v>
      </c>
      <c r="E10505" s="434">
        <v>30</v>
      </c>
      <c r="F10505" s="434">
        <v>1498</v>
      </c>
      <c r="G10505" s="434">
        <v>19</v>
      </c>
      <c r="H10505" s="434">
        <v>176</v>
      </c>
      <c r="I10505" s="434">
        <v>24.5</v>
      </c>
      <c r="J10505" s="434">
        <v>0</v>
      </c>
      <c r="K10505" s="434">
        <v>2008</v>
      </c>
    </row>
    <row r="10506" spans="1:11" x14ac:dyDescent="0.25">
      <c r="A10506" s="434">
        <v>258266750</v>
      </c>
      <c r="B10506" s="434">
        <v>1049560</v>
      </c>
      <c r="C10506" s="434" t="s">
        <v>59</v>
      </c>
      <c r="D10506" s="434" t="s">
        <v>13</v>
      </c>
      <c r="I10506" s="434">
        <v>11</v>
      </c>
      <c r="J10506" s="434">
        <v>0</v>
      </c>
      <c r="K10506" s="434">
        <v>1970</v>
      </c>
    </row>
    <row r="10507" spans="1:11" hidden="1" x14ac:dyDescent="0.25">
      <c r="A10507" s="434">
        <v>258267000</v>
      </c>
      <c r="B10507" s="434">
        <v>1643062</v>
      </c>
      <c r="C10507" s="434" t="s">
        <v>54</v>
      </c>
      <c r="D10507" s="434" t="s">
        <v>17</v>
      </c>
      <c r="E10507" s="434">
        <v>11.4</v>
      </c>
      <c r="F10507" s="434">
        <v>4413</v>
      </c>
      <c r="G10507" s="434">
        <v>690</v>
      </c>
      <c r="H10507" s="434">
        <v>731</v>
      </c>
      <c r="I10507" s="434">
        <v>37.06</v>
      </c>
      <c r="J10507" s="434">
        <v>0</v>
      </c>
      <c r="K10507" s="434">
        <v>2006</v>
      </c>
    </row>
    <row r="10508" spans="1:11" hidden="1" x14ac:dyDescent="0.25">
      <c r="A10508" s="434">
        <v>258267020</v>
      </c>
      <c r="B10508" s="434">
        <v>15461</v>
      </c>
      <c r="C10508" s="434" t="s">
        <v>61</v>
      </c>
      <c r="D10508" s="434" t="s">
        <v>13</v>
      </c>
      <c r="I10508" s="434">
        <v>7</v>
      </c>
    </row>
    <row r="10509" spans="1:11" hidden="1" x14ac:dyDescent="0.25">
      <c r="A10509" s="434">
        <v>258267180</v>
      </c>
      <c r="B10509" s="434">
        <v>24971</v>
      </c>
      <c r="C10509" s="434" t="s">
        <v>61</v>
      </c>
      <c r="D10509" s="434" t="s">
        <v>13</v>
      </c>
      <c r="I10509" s="434">
        <v>8</v>
      </c>
    </row>
    <row r="10510" spans="1:11" hidden="1" x14ac:dyDescent="0.25">
      <c r="A10510" s="434">
        <v>258268000</v>
      </c>
      <c r="B10510" s="434">
        <v>1458489</v>
      </c>
      <c r="C10510" s="434" t="s">
        <v>46</v>
      </c>
      <c r="D10510" s="434" t="s">
        <v>22</v>
      </c>
      <c r="E10510" s="434">
        <v>15</v>
      </c>
      <c r="F10510" s="434">
        <v>7600</v>
      </c>
      <c r="G10510" s="434">
        <v>4800</v>
      </c>
      <c r="H10510" s="434">
        <v>4601</v>
      </c>
      <c r="I10510" s="434">
        <v>85</v>
      </c>
      <c r="J10510" s="434">
        <v>0</v>
      </c>
      <c r="K10510" s="434">
        <v>2007</v>
      </c>
    </row>
    <row r="10511" spans="1:11" hidden="1" x14ac:dyDescent="0.25">
      <c r="A10511" s="434">
        <v>258268500</v>
      </c>
      <c r="B10511" s="434">
        <v>473180</v>
      </c>
      <c r="C10511" s="434" t="s">
        <v>61</v>
      </c>
      <c r="D10511" s="434" t="s">
        <v>13</v>
      </c>
      <c r="I10511" s="434">
        <v>7</v>
      </c>
      <c r="J10511" s="434">
        <v>0</v>
      </c>
      <c r="K10511" s="434">
        <v>1970</v>
      </c>
    </row>
    <row r="10512" spans="1:11" hidden="1" x14ac:dyDescent="0.25">
      <c r="A10512" s="434">
        <v>258269500</v>
      </c>
      <c r="B10512" s="434">
        <v>3451095</v>
      </c>
      <c r="C10512" s="434" t="s">
        <v>48</v>
      </c>
      <c r="D10512" s="434" t="s">
        <v>17</v>
      </c>
      <c r="H10512" s="434">
        <v>774</v>
      </c>
      <c r="I10512" s="434">
        <v>47.33</v>
      </c>
      <c r="J10512" s="434">
        <v>0</v>
      </c>
      <c r="K10512" s="434">
        <v>1976</v>
      </c>
    </row>
    <row r="10513" spans="1:11" hidden="1" x14ac:dyDescent="0.25">
      <c r="A10513" s="434">
        <v>258269530</v>
      </c>
      <c r="B10513" s="434">
        <v>45849</v>
      </c>
      <c r="C10513" s="434" t="s">
        <v>61</v>
      </c>
      <c r="D10513" s="434" t="s">
        <v>13</v>
      </c>
      <c r="I10513" s="434">
        <v>14</v>
      </c>
      <c r="J10513" s="434">
        <v>0</v>
      </c>
      <c r="K10513" s="434">
        <v>1970</v>
      </c>
    </row>
    <row r="10514" spans="1:11" x14ac:dyDescent="0.25">
      <c r="A10514" s="434">
        <v>258269850</v>
      </c>
      <c r="B10514" s="434">
        <v>237109</v>
      </c>
      <c r="C10514" s="434" t="s">
        <v>59</v>
      </c>
      <c r="D10514" s="434" t="s">
        <v>13</v>
      </c>
      <c r="I10514" s="434">
        <v>11</v>
      </c>
      <c r="J10514" s="434">
        <v>0</v>
      </c>
      <c r="K10514" s="434">
        <v>1970</v>
      </c>
    </row>
    <row r="10515" spans="1:11" hidden="1" x14ac:dyDescent="0.25">
      <c r="A10515" s="434">
        <v>258270000</v>
      </c>
      <c r="B10515" s="434">
        <v>3663942</v>
      </c>
      <c r="C10515" s="434" t="s">
        <v>31</v>
      </c>
      <c r="D10515" s="434" t="s">
        <v>17</v>
      </c>
      <c r="E10515" s="434">
        <v>12</v>
      </c>
      <c r="F10515" s="434">
        <v>1045</v>
      </c>
      <c r="G10515" s="434">
        <v>1350</v>
      </c>
      <c r="H10515" s="434">
        <v>1884</v>
      </c>
      <c r="I10515" s="434">
        <v>58.9</v>
      </c>
      <c r="J10515" s="434">
        <v>0</v>
      </c>
      <c r="K10515" s="434">
        <v>1970</v>
      </c>
    </row>
    <row r="10516" spans="1:11" hidden="1" x14ac:dyDescent="0.25">
      <c r="A10516" s="434">
        <v>258271000</v>
      </c>
      <c r="B10516" s="434">
        <v>3541714</v>
      </c>
      <c r="C10516" s="434" t="s">
        <v>42</v>
      </c>
      <c r="D10516" s="434" t="s">
        <v>25</v>
      </c>
      <c r="E10516" s="434">
        <v>21</v>
      </c>
      <c r="F10516" s="434">
        <v>11320</v>
      </c>
      <c r="G10516" s="434">
        <v>1025</v>
      </c>
      <c r="H10516" s="434">
        <v>6904</v>
      </c>
      <c r="I10516" s="434">
        <v>129.80000000000001</v>
      </c>
      <c r="J10516" s="434">
        <v>0</v>
      </c>
      <c r="K10516" s="434">
        <v>2006</v>
      </c>
    </row>
    <row r="10517" spans="1:11" hidden="1" x14ac:dyDescent="0.25">
      <c r="A10517" s="434">
        <v>258272500</v>
      </c>
      <c r="B10517" s="434">
        <v>66278</v>
      </c>
      <c r="C10517" s="434" t="s">
        <v>54</v>
      </c>
      <c r="D10517" s="434" t="s">
        <v>13</v>
      </c>
      <c r="I10517" s="434">
        <v>10</v>
      </c>
    </row>
    <row r="10518" spans="1:11" hidden="1" x14ac:dyDescent="0.25">
      <c r="A10518" s="434">
        <v>258273820</v>
      </c>
      <c r="B10518" s="434">
        <v>21842</v>
      </c>
      <c r="C10518" s="434" t="s">
        <v>61</v>
      </c>
      <c r="D10518" s="434" t="s">
        <v>13</v>
      </c>
      <c r="I10518" s="434">
        <v>15</v>
      </c>
      <c r="J10518" s="434">
        <v>0</v>
      </c>
      <c r="K10518" s="434">
        <v>1970</v>
      </c>
    </row>
    <row r="10519" spans="1:11" x14ac:dyDescent="0.25">
      <c r="A10519" s="434">
        <v>258274000</v>
      </c>
      <c r="B10519" s="434">
        <v>1977878</v>
      </c>
      <c r="C10519" s="434" t="s">
        <v>59</v>
      </c>
      <c r="D10519" s="434" t="s">
        <v>17</v>
      </c>
      <c r="E10519" s="434">
        <v>12</v>
      </c>
      <c r="F10519" s="434">
        <v>588</v>
      </c>
      <c r="G10519" s="434">
        <v>0</v>
      </c>
      <c r="H10519" s="434">
        <v>469</v>
      </c>
      <c r="I10519" s="434">
        <v>41.15</v>
      </c>
      <c r="J10519" s="434">
        <v>0</v>
      </c>
      <c r="K10519" s="434">
        <v>1970</v>
      </c>
    </row>
    <row r="10520" spans="1:11" hidden="1" x14ac:dyDescent="0.25">
      <c r="A10520" s="434">
        <v>258275070</v>
      </c>
      <c r="B10520" s="434">
        <v>5</v>
      </c>
      <c r="C10520" s="434" t="s">
        <v>39</v>
      </c>
      <c r="D10520" s="434" t="s">
        <v>13</v>
      </c>
      <c r="I10520" s="434">
        <v>8</v>
      </c>
      <c r="J10520" s="434">
        <v>0</v>
      </c>
      <c r="K10520" s="434">
        <v>1970</v>
      </c>
    </row>
    <row r="10521" spans="1:11" hidden="1" x14ac:dyDescent="0.25">
      <c r="A10521" s="434">
        <v>258276500</v>
      </c>
      <c r="B10521" s="434">
        <v>3799392</v>
      </c>
      <c r="C10521" s="434" t="s">
        <v>56</v>
      </c>
      <c r="D10521" s="434" t="s">
        <v>13</v>
      </c>
      <c r="I10521" s="434">
        <v>13</v>
      </c>
      <c r="J10521" s="434">
        <v>0</v>
      </c>
      <c r="K10521" s="434">
        <v>1970</v>
      </c>
    </row>
    <row r="10522" spans="1:11" hidden="1" x14ac:dyDescent="0.25">
      <c r="A10522" s="434">
        <v>258277000</v>
      </c>
      <c r="B10522" s="434">
        <v>137173</v>
      </c>
      <c r="C10522" s="434" t="s">
        <v>48</v>
      </c>
      <c r="D10522" s="434" t="s">
        <v>36</v>
      </c>
      <c r="G10522" s="434">
        <v>123581</v>
      </c>
      <c r="H10522" s="434">
        <v>74004</v>
      </c>
      <c r="I10522" s="434">
        <v>264.68</v>
      </c>
    </row>
    <row r="10523" spans="1:11" hidden="1" x14ac:dyDescent="0.25">
      <c r="A10523" s="434">
        <v>258278140</v>
      </c>
      <c r="B10523" s="434">
        <v>11697</v>
      </c>
      <c r="C10523" s="434" t="s">
        <v>39</v>
      </c>
      <c r="D10523" s="434" t="s">
        <v>13</v>
      </c>
      <c r="I10523" s="434">
        <v>8</v>
      </c>
      <c r="J10523" s="434">
        <v>0</v>
      </c>
      <c r="K10523" s="434">
        <v>1970</v>
      </c>
    </row>
    <row r="10524" spans="1:11" hidden="1" x14ac:dyDescent="0.25">
      <c r="A10524" s="434">
        <v>258279000</v>
      </c>
      <c r="B10524" s="434">
        <v>1907917</v>
      </c>
      <c r="C10524" s="434" t="s">
        <v>39</v>
      </c>
      <c r="D10524" s="434" t="s">
        <v>17</v>
      </c>
      <c r="E10524" s="434">
        <v>12.5</v>
      </c>
      <c r="F10524" s="434">
        <v>485</v>
      </c>
      <c r="G10524" s="434">
        <v>0</v>
      </c>
      <c r="H10524" s="434">
        <v>257</v>
      </c>
      <c r="I10524" s="434">
        <v>35.15</v>
      </c>
      <c r="J10524" s="434">
        <v>0</v>
      </c>
      <c r="K10524" s="434">
        <v>1964</v>
      </c>
    </row>
    <row r="10525" spans="1:11" x14ac:dyDescent="0.25">
      <c r="A10525" s="434">
        <v>258280000</v>
      </c>
      <c r="B10525" s="434">
        <v>1660451</v>
      </c>
      <c r="C10525" s="434" t="s">
        <v>59</v>
      </c>
      <c r="D10525" s="434" t="s">
        <v>17</v>
      </c>
      <c r="E10525" s="434">
        <v>0</v>
      </c>
      <c r="F10525" s="434">
        <v>607</v>
      </c>
      <c r="G10525" s="434">
        <v>203</v>
      </c>
      <c r="H10525" s="434">
        <v>331</v>
      </c>
      <c r="I10525" s="434">
        <v>37.619999999999997</v>
      </c>
      <c r="J10525" s="434">
        <v>0</v>
      </c>
      <c r="K10525" s="434">
        <v>1970</v>
      </c>
    </row>
    <row r="10526" spans="1:11" hidden="1" x14ac:dyDescent="0.25">
      <c r="A10526" s="434">
        <v>258280760</v>
      </c>
      <c r="B10526" s="434">
        <v>29163</v>
      </c>
      <c r="C10526" s="434" t="s">
        <v>61</v>
      </c>
      <c r="D10526" s="434" t="s">
        <v>13</v>
      </c>
      <c r="I10526" s="434">
        <v>8</v>
      </c>
      <c r="J10526" s="434">
        <v>0</v>
      </c>
      <c r="K10526" s="434">
        <v>1970</v>
      </c>
    </row>
    <row r="10527" spans="1:11" hidden="1" x14ac:dyDescent="0.25">
      <c r="A10527" s="434">
        <v>258281660</v>
      </c>
      <c r="B10527" s="434">
        <v>19145</v>
      </c>
      <c r="C10527" s="434" t="s">
        <v>61</v>
      </c>
      <c r="D10527" s="434" t="s">
        <v>13</v>
      </c>
      <c r="I10527" s="434">
        <v>12</v>
      </c>
      <c r="J10527" s="434">
        <v>0</v>
      </c>
      <c r="K10527" s="434">
        <v>1970</v>
      </c>
    </row>
    <row r="10528" spans="1:11" hidden="1" x14ac:dyDescent="0.25">
      <c r="A10528" s="434">
        <v>258282000</v>
      </c>
      <c r="B10528" s="434">
        <v>1761783</v>
      </c>
      <c r="C10528" s="434" t="s">
        <v>54</v>
      </c>
      <c r="D10528" s="434" t="s">
        <v>13</v>
      </c>
      <c r="E10528" s="434">
        <v>12</v>
      </c>
      <c r="F10528" s="434">
        <v>853</v>
      </c>
      <c r="G10528" s="434">
        <v>105</v>
      </c>
      <c r="H10528" s="434">
        <v>130</v>
      </c>
      <c r="I10528" s="434">
        <v>24.23</v>
      </c>
      <c r="J10528" s="434">
        <v>0</v>
      </c>
      <c r="K10528" s="434">
        <v>1970</v>
      </c>
    </row>
    <row r="10529" spans="1:11" hidden="1" x14ac:dyDescent="0.25">
      <c r="A10529" s="434">
        <v>258282250</v>
      </c>
      <c r="B10529" s="434">
        <v>13864</v>
      </c>
      <c r="C10529" s="434" t="s">
        <v>61</v>
      </c>
      <c r="D10529" s="434" t="s">
        <v>13</v>
      </c>
      <c r="I10529" s="434">
        <v>8</v>
      </c>
      <c r="J10529" s="434">
        <v>0</v>
      </c>
      <c r="K10529" s="434">
        <v>1970</v>
      </c>
    </row>
    <row r="10530" spans="1:11" hidden="1" x14ac:dyDescent="0.25">
      <c r="A10530" s="434">
        <v>258283000</v>
      </c>
      <c r="B10530" s="434">
        <v>1461766</v>
      </c>
      <c r="C10530" s="434" t="s">
        <v>54</v>
      </c>
      <c r="D10530" s="434" t="s">
        <v>17</v>
      </c>
      <c r="E10530" s="434">
        <v>14.5</v>
      </c>
      <c r="F10530" s="434">
        <v>3563</v>
      </c>
      <c r="G10530" s="434">
        <v>200</v>
      </c>
      <c r="H10530" s="434">
        <v>370</v>
      </c>
      <c r="I10530" s="434">
        <v>35</v>
      </c>
      <c r="J10530" s="434">
        <v>0</v>
      </c>
      <c r="K10530" s="434">
        <v>1985</v>
      </c>
    </row>
    <row r="10531" spans="1:11" x14ac:dyDescent="0.25">
      <c r="A10531" s="434">
        <v>258283500</v>
      </c>
      <c r="B10531" s="434">
        <v>122521</v>
      </c>
      <c r="C10531" s="434" t="s">
        <v>59</v>
      </c>
      <c r="D10531" s="434" t="s">
        <v>13</v>
      </c>
      <c r="I10531" s="434">
        <v>12</v>
      </c>
      <c r="J10531" s="434">
        <v>0</v>
      </c>
      <c r="K10531" s="434">
        <v>1970</v>
      </c>
    </row>
    <row r="10532" spans="1:11" hidden="1" x14ac:dyDescent="0.25">
      <c r="A10532" s="434">
        <v>258283630</v>
      </c>
      <c r="B10532" s="434">
        <v>13427</v>
      </c>
      <c r="C10532" s="434" t="s">
        <v>61</v>
      </c>
      <c r="D10532" s="434" t="s">
        <v>13</v>
      </c>
      <c r="I10532" s="434">
        <v>10</v>
      </c>
      <c r="J10532" s="434">
        <v>0</v>
      </c>
      <c r="K10532" s="434">
        <v>1970</v>
      </c>
    </row>
    <row r="10533" spans="1:11" hidden="1" x14ac:dyDescent="0.25">
      <c r="A10533" s="434">
        <v>258283730</v>
      </c>
      <c r="B10533" s="434">
        <v>15522</v>
      </c>
      <c r="C10533" s="434" t="s">
        <v>61</v>
      </c>
      <c r="D10533" s="434" t="s">
        <v>13</v>
      </c>
      <c r="I10533" s="434">
        <v>13</v>
      </c>
    </row>
    <row r="10534" spans="1:11" hidden="1" x14ac:dyDescent="0.25">
      <c r="A10534" s="434">
        <v>258283970</v>
      </c>
      <c r="B10534" s="434">
        <v>486406</v>
      </c>
      <c r="C10534" s="434" t="s">
        <v>61</v>
      </c>
      <c r="D10534" s="434" t="s">
        <v>13</v>
      </c>
      <c r="I10534" s="434">
        <v>13</v>
      </c>
    </row>
    <row r="10535" spans="1:11" hidden="1" x14ac:dyDescent="0.25">
      <c r="A10535" s="434">
        <v>258284500</v>
      </c>
      <c r="B10535" s="434">
        <v>904032</v>
      </c>
      <c r="C10535" s="434" t="s">
        <v>56</v>
      </c>
      <c r="D10535" s="434" t="s">
        <v>13</v>
      </c>
      <c r="I10535" s="434">
        <v>15</v>
      </c>
      <c r="J10535" s="434">
        <v>0</v>
      </c>
      <c r="K10535" s="434">
        <v>1970</v>
      </c>
    </row>
    <row r="10536" spans="1:11" hidden="1" x14ac:dyDescent="0.25">
      <c r="A10536" s="434">
        <v>258284970</v>
      </c>
      <c r="B10536" s="434">
        <v>2793</v>
      </c>
      <c r="C10536" s="434" t="s">
        <v>61</v>
      </c>
      <c r="D10536" s="434" t="s">
        <v>13</v>
      </c>
      <c r="I10536" s="434">
        <v>10</v>
      </c>
      <c r="J10536" s="434">
        <v>0</v>
      </c>
      <c r="K10536" s="434">
        <v>1970</v>
      </c>
    </row>
    <row r="10537" spans="1:11" hidden="1" x14ac:dyDescent="0.25">
      <c r="A10537" s="434">
        <v>258285260</v>
      </c>
      <c r="B10537" s="434">
        <v>69459</v>
      </c>
      <c r="C10537" s="434" t="s">
        <v>61</v>
      </c>
      <c r="D10537" s="434" t="s">
        <v>13</v>
      </c>
      <c r="I10537" s="434">
        <v>10</v>
      </c>
      <c r="J10537" s="434">
        <v>0</v>
      </c>
      <c r="K10537" s="434">
        <v>1970</v>
      </c>
    </row>
    <row r="10538" spans="1:11" hidden="1" x14ac:dyDescent="0.25">
      <c r="A10538" s="434">
        <v>258285840</v>
      </c>
      <c r="B10538" s="434">
        <v>34972</v>
      </c>
      <c r="C10538" s="434" t="s">
        <v>61</v>
      </c>
      <c r="D10538" s="434" t="s">
        <v>13</v>
      </c>
      <c r="I10538" s="434">
        <v>12</v>
      </c>
      <c r="J10538" s="434">
        <v>0</v>
      </c>
      <c r="K10538" s="434">
        <v>1970</v>
      </c>
    </row>
    <row r="10539" spans="1:11" hidden="1" x14ac:dyDescent="0.25">
      <c r="A10539" s="434">
        <v>258285950</v>
      </c>
      <c r="B10539" s="434">
        <v>33459</v>
      </c>
      <c r="C10539" s="434" t="s">
        <v>61</v>
      </c>
      <c r="D10539" s="434" t="s">
        <v>13</v>
      </c>
      <c r="I10539" s="434">
        <v>12</v>
      </c>
      <c r="J10539" s="434">
        <v>0</v>
      </c>
      <c r="K10539" s="434">
        <v>1970</v>
      </c>
    </row>
    <row r="10540" spans="1:11" hidden="1" x14ac:dyDescent="0.25">
      <c r="A10540" s="434">
        <v>258286000</v>
      </c>
      <c r="B10540" s="434">
        <v>435596</v>
      </c>
      <c r="C10540" s="434" t="s">
        <v>46</v>
      </c>
      <c r="D10540" s="434" t="s">
        <v>22</v>
      </c>
      <c r="E10540" s="434">
        <v>15</v>
      </c>
      <c r="F10540" s="434">
        <v>11100</v>
      </c>
      <c r="G10540" s="434">
        <v>2798</v>
      </c>
      <c r="H10540" s="434">
        <v>2807</v>
      </c>
      <c r="I10540" s="434">
        <v>74.5</v>
      </c>
      <c r="J10540" s="434">
        <v>0</v>
      </c>
      <c r="K10540" s="434">
        <v>1970</v>
      </c>
    </row>
    <row r="10541" spans="1:11" hidden="1" x14ac:dyDescent="0.25">
      <c r="A10541" s="434">
        <v>258286150</v>
      </c>
      <c r="B10541" s="434">
        <v>32</v>
      </c>
      <c r="C10541" s="434" t="s">
        <v>61</v>
      </c>
      <c r="D10541" s="434" t="s">
        <v>13</v>
      </c>
      <c r="I10541" s="434">
        <v>10</v>
      </c>
      <c r="J10541" s="434">
        <v>0</v>
      </c>
      <c r="K10541" s="434">
        <v>1970</v>
      </c>
    </row>
    <row r="10542" spans="1:11" hidden="1" x14ac:dyDescent="0.25">
      <c r="A10542" s="434">
        <v>258287000</v>
      </c>
      <c r="B10542" s="434">
        <v>1644380</v>
      </c>
      <c r="C10542" s="434" t="s">
        <v>42</v>
      </c>
      <c r="D10542" s="434" t="s">
        <v>17</v>
      </c>
      <c r="E10542" s="434">
        <v>12</v>
      </c>
      <c r="F10542" s="434">
        <v>2627</v>
      </c>
      <c r="G10542" s="434">
        <v>260</v>
      </c>
      <c r="H10542" s="434">
        <v>2203</v>
      </c>
      <c r="I10542" s="434">
        <v>62.6</v>
      </c>
      <c r="J10542" s="434">
        <v>0</v>
      </c>
      <c r="K10542" s="434">
        <v>2015</v>
      </c>
    </row>
    <row r="10543" spans="1:11" hidden="1" x14ac:dyDescent="0.25">
      <c r="A10543" s="434">
        <v>258287270</v>
      </c>
      <c r="B10543" s="434">
        <v>11874</v>
      </c>
      <c r="C10543" s="434" t="s">
        <v>61</v>
      </c>
      <c r="D10543" s="434" t="s">
        <v>13</v>
      </c>
      <c r="I10543" s="434">
        <v>12</v>
      </c>
      <c r="J10543" s="434">
        <v>0</v>
      </c>
      <c r="K10543" s="434">
        <v>1970</v>
      </c>
    </row>
    <row r="10544" spans="1:11" hidden="1" x14ac:dyDescent="0.25">
      <c r="A10544" s="434">
        <v>258287500</v>
      </c>
      <c r="B10544" s="434">
        <v>704552</v>
      </c>
      <c r="C10544" s="434" t="s">
        <v>39</v>
      </c>
      <c r="D10544" s="434" t="s">
        <v>13</v>
      </c>
      <c r="I10544" s="434">
        <v>15</v>
      </c>
    </row>
    <row r="10545" spans="1:11" hidden="1" x14ac:dyDescent="0.25">
      <c r="A10545" s="434">
        <v>258287540</v>
      </c>
      <c r="B10545" s="434">
        <v>117404</v>
      </c>
      <c r="C10545" s="434" t="s">
        <v>56</v>
      </c>
      <c r="D10545" s="434" t="s">
        <v>13</v>
      </c>
      <c r="I10545" s="434">
        <v>15</v>
      </c>
      <c r="J10545" s="434">
        <v>0</v>
      </c>
      <c r="K10545" s="434">
        <v>1970</v>
      </c>
    </row>
    <row r="10546" spans="1:11" hidden="1" x14ac:dyDescent="0.25">
      <c r="A10546" s="434">
        <v>258287630</v>
      </c>
      <c r="B10546" s="434">
        <v>19995</v>
      </c>
      <c r="C10546" s="434" t="s">
        <v>61</v>
      </c>
      <c r="D10546" s="434" t="s">
        <v>13</v>
      </c>
      <c r="I10546" s="434">
        <v>10</v>
      </c>
      <c r="J10546" s="434">
        <v>0</v>
      </c>
      <c r="K10546" s="434">
        <v>1970</v>
      </c>
    </row>
    <row r="10547" spans="1:11" hidden="1" x14ac:dyDescent="0.25">
      <c r="A10547" s="434">
        <v>258288500</v>
      </c>
      <c r="B10547" s="434">
        <v>382</v>
      </c>
      <c r="C10547" s="434" t="s">
        <v>61</v>
      </c>
      <c r="D10547" s="434" t="s">
        <v>13</v>
      </c>
      <c r="I10547" s="434">
        <v>14</v>
      </c>
      <c r="J10547" s="434">
        <v>0</v>
      </c>
      <c r="K10547" s="434">
        <v>1970</v>
      </c>
    </row>
    <row r="10548" spans="1:11" hidden="1" x14ac:dyDescent="0.25">
      <c r="A10548" s="434">
        <v>258289420</v>
      </c>
      <c r="B10548" s="434">
        <v>12065</v>
      </c>
      <c r="C10548" s="434" t="s">
        <v>61</v>
      </c>
      <c r="D10548" s="434" t="s">
        <v>13</v>
      </c>
      <c r="I10548" s="434">
        <v>12</v>
      </c>
      <c r="J10548" s="434">
        <v>0</v>
      </c>
      <c r="K10548" s="434">
        <v>1970</v>
      </c>
    </row>
    <row r="10549" spans="1:11" hidden="1" x14ac:dyDescent="0.25">
      <c r="A10549" s="434">
        <v>258289500</v>
      </c>
      <c r="B10549" s="434">
        <v>2044881</v>
      </c>
      <c r="C10549" s="434" t="s">
        <v>39</v>
      </c>
      <c r="D10549" s="434" t="s">
        <v>13</v>
      </c>
      <c r="E10549" s="434">
        <v>30</v>
      </c>
      <c r="F10549" s="434">
        <v>1498</v>
      </c>
      <c r="G10549" s="434">
        <v>16</v>
      </c>
      <c r="H10549" s="434">
        <v>179</v>
      </c>
      <c r="I10549" s="434">
        <v>24.5</v>
      </c>
      <c r="J10549" s="434">
        <v>0</v>
      </c>
      <c r="K10549" s="434">
        <v>2009</v>
      </c>
    </row>
    <row r="10550" spans="1:11" x14ac:dyDescent="0.25">
      <c r="A10550" s="434">
        <v>258290000</v>
      </c>
      <c r="B10550" s="434">
        <v>3013288</v>
      </c>
      <c r="C10550" s="434" t="s">
        <v>59</v>
      </c>
      <c r="D10550" s="434" t="s">
        <v>13</v>
      </c>
      <c r="E10550" s="434">
        <v>0</v>
      </c>
      <c r="F10550" s="434">
        <v>466</v>
      </c>
      <c r="G10550" s="434">
        <v>75</v>
      </c>
      <c r="H10550" s="434">
        <v>202</v>
      </c>
      <c r="I10550" s="434">
        <v>23.05</v>
      </c>
      <c r="J10550" s="434">
        <v>0</v>
      </c>
      <c r="K10550" s="434">
        <v>1970</v>
      </c>
    </row>
    <row r="10551" spans="1:11" hidden="1" x14ac:dyDescent="0.25">
      <c r="A10551" s="434">
        <v>258290450</v>
      </c>
      <c r="B10551" s="434">
        <v>28351</v>
      </c>
      <c r="C10551" s="434" t="s">
        <v>61</v>
      </c>
      <c r="D10551" s="434" t="s">
        <v>13</v>
      </c>
      <c r="I10551" s="434">
        <v>12</v>
      </c>
      <c r="J10551" s="434">
        <v>0</v>
      </c>
      <c r="K10551" s="434">
        <v>1970</v>
      </c>
    </row>
    <row r="10552" spans="1:11" hidden="1" x14ac:dyDescent="0.25">
      <c r="A10552" s="434">
        <v>258290500</v>
      </c>
      <c r="B10552" s="434">
        <v>1208071</v>
      </c>
      <c r="C10552" s="434" t="s">
        <v>56</v>
      </c>
      <c r="D10552" s="434" t="s">
        <v>13</v>
      </c>
      <c r="I10552" s="434">
        <v>9</v>
      </c>
      <c r="J10552" s="434">
        <v>0</v>
      </c>
      <c r="K10552" s="434">
        <v>1970</v>
      </c>
    </row>
    <row r="10553" spans="1:11" hidden="1" x14ac:dyDescent="0.25">
      <c r="A10553" s="434">
        <v>258291580</v>
      </c>
      <c r="B10553" s="434">
        <v>46361</v>
      </c>
      <c r="C10553" s="434" t="s">
        <v>61</v>
      </c>
      <c r="D10553" s="434" t="s">
        <v>13</v>
      </c>
      <c r="I10553" s="434">
        <v>12</v>
      </c>
      <c r="J10553" s="434">
        <v>0</v>
      </c>
      <c r="K10553" s="434">
        <v>1970</v>
      </c>
    </row>
    <row r="10554" spans="1:11" hidden="1" x14ac:dyDescent="0.25">
      <c r="A10554" s="434">
        <v>258292000</v>
      </c>
      <c r="B10554" s="434">
        <v>1718997</v>
      </c>
      <c r="C10554" s="434" t="s">
        <v>56</v>
      </c>
      <c r="D10554" s="434" t="s">
        <v>17</v>
      </c>
      <c r="E10554" s="434">
        <v>10</v>
      </c>
      <c r="F10554" s="434">
        <v>566</v>
      </c>
      <c r="G10554" s="434">
        <v>1066</v>
      </c>
      <c r="H10554" s="434">
        <v>1075</v>
      </c>
      <c r="I10554" s="434">
        <v>58.73</v>
      </c>
      <c r="J10554" s="434">
        <v>0</v>
      </c>
      <c r="K10554" s="434">
        <v>1970</v>
      </c>
    </row>
    <row r="10555" spans="1:11" hidden="1" x14ac:dyDescent="0.25">
      <c r="A10555" s="434">
        <v>258292950</v>
      </c>
      <c r="B10555" s="434">
        <v>26068</v>
      </c>
      <c r="C10555" s="434" t="s">
        <v>61</v>
      </c>
      <c r="D10555" s="434" t="s">
        <v>13</v>
      </c>
      <c r="I10555" s="434">
        <v>8</v>
      </c>
    </row>
    <row r="10556" spans="1:11" hidden="1" x14ac:dyDescent="0.25">
      <c r="A10556" s="434">
        <v>258292960</v>
      </c>
      <c r="B10556" s="434">
        <v>38694</v>
      </c>
      <c r="C10556" s="434" t="s">
        <v>61</v>
      </c>
      <c r="D10556" s="434" t="s">
        <v>13</v>
      </c>
      <c r="I10556" s="434">
        <v>8</v>
      </c>
    </row>
    <row r="10557" spans="1:11" hidden="1" x14ac:dyDescent="0.25">
      <c r="A10557" s="434">
        <v>258293000</v>
      </c>
      <c r="B10557" s="434">
        <v>2640537</v>
      </c>
      <c r="C10557" s="434" t="s">
        <v>31</v>
      </c>
      <c r="D10557" s="434" t="s">
        <v>22</v>
      </c>
      <c r="E10557" s="434">
        <v>11</v>
      </c>
      <c r="F10557" s="434">
        <v>601</v>
      </c>
      <c r="G10557" s="434">
        <v>1570</v>
      </c>
      <c r="H10557" s="434">
        <v>1392</v>
      </c>
      <c r="I10557" s="434">
        <v>71.95</v>
      </c>
      <c r="J10557" s="434">
        <v>0</v>
      </c>
      <c r="K10557" s="434">
        <v>1987</v>
      </c>
    </row>
    <row r="10558" spans="1:11" hidden="1" x14ac:dyDescent="0.25">
      <c r="A10558" s="434">
        <v>258293500</v>
      </c>
      <c r="B10558" s="434">
        <v>1365073</v>
      </c>
      <c r="C10558" s="434" t="s">
        <v>39</v>
      </c>
      <c r="D10558" s="434" t="s">
        <v>13</v>
      </c>
      <c r="I10558" s="434">
        <v>15</v>
      </c>
      <c r="J10558" s="434">
        <v>0</v>
      </c>
      <c r="K10558" s="434">
        <v>1970</v>
      </c>
    </row>
    <row r="10559" spans="1:11" hidden="1" x14ac:dyDescent="0.25">
      <c r="A10559" s="434">
        <v>258295000</v>
      </c>
      <c r="B10559" s="434">
        <v>774811</v>
      </c>
      <c r="C10559" s="434" t="s">
        <v>61</v>
      </c>
      <c r="D10559" s="434" t="s">
        <v>22</v>
      </c>
      <c r="E10559" s="434">
        <v>10.5</v>
      </c>
      <c r="F10559" s="434">
        <v>1500</v>
      </c>
      <c r="G10559" s="434">
        <v>3735</v>
      </c>
      <c r="H10559" s="434">
        <v>2456</v>
      </c>
      <c r="I10559" s="434">
        <v>87.99</v>
      </c>
      <c r="J10559" s="434">
        <v>0</v>
      </c>
      <c r="K10559" s="434">
        <v>1996</v>
      </c>
    </row>
    <row r="10560" spans="1:11" hidden="1" x14ac:dyDescent="0.25">
      <c r="A10560" s="434">
        <v>258296000</v>
      </c>
      <c r="B10560" s="434">
        <v>3495537</v>
      </c>
      <c r="C10560" s="434" t="s">
        <v>42</v>
      </c>
      <c r="D10560" s="434" t="s">
        <v>25</v>
      </c>
      <c r="E10560" s="434">
        <v>21</v>
      </c>
      <c r="F10560" s="434">
        <v>12380</v>
      </c>
      <c r="G10560" s="434">
        <v>1025</v>
      </c>
      <c r="H10560" s="434">
        <v>6904</v>
      </c>
      <c r="I10560" s="434">
        <v>129.5</v>
      </c>
      <c r="J10560" s="434">
        <v>0</v>
      </c>
      <c r="K10560" s="434">
        <v>1970</v>
      </c>
    </row>
    <row r="10561" spans="1:11" hidden="1" x14ac:dyDescent="0.25">
      <c r="A10561" s="434">
        <v>258296500</v>
      </c>
      <c r="B10561" s="434">
        <v>623295</v>
      </c>
      <c r="C10561" s="434" t="s">
        <v>54</v>
      </c>
      <c r="D10561" s="434" t="s">
        <v>13</v>
      </c>
      <c r="I10561" s="434">
        <v>15</v>
      </c>
      <c r="J10561" s="434">
        <v>0</v>
      </c>
      <c r="K10561" s="434">
        <v>1970</v>
      </c>
    </row>
    <row r="10562" spans="1:11" hidden="1" x14ac:dyDescent="0.25">
      <c r="A10562" s="434">
        <v>258297070</v>
      </c>
      <c r="B10562" s="434">
        <v>30308</v>
      </c>
      <c r="C10562" s="434" t="s">
        <v>61</v>
      </c>
      <c r="D10562" s="434" t="s">
        <v>13</v>
      </c>
      <c r="I10562" s="434">
        <v>14</v>
      </c>
    </row>
    <row r="10563" spans="1:11" hidden="1" x14ac:dyDescent="0.25">
      <c r="A10563" s="434">
        <v>258297500</v>
      </c>
      <c r="B10563" s="434">
        <v>711292</v>
      </c>
      <c r="C10563" s="434" t="s">
        <v>61</v>
      </c>
      <c r="D10563" s="434" t="s">
        <v>13</v>
      </c>
      <c r="I10563" s="434">
        <v>15</v>
      </c>
    </row>
    <row r="10564" spans="1:11" hidden="1" x14ac:dyDescent="0.25">
      <c r="A10564" s="434">
        <v>258298000</v>
      </c>
      <c r="B10564" s="434">
        <v>401080</v>
      </c>
      <c r="C10564" s="434" t="s">
        <v>39</v>
      </c>
      <c r="D10564" s="434" t="s">
        <v>13</v>
      </c>
      <c r="E10564" s="434">
        <v>10</v>
      </c>
      <c r="F10564" s="434">
        <v>313</v>
      </c>
      <c r="G10564" s="434">
        <v>0</v>
      </c>
      <c r="H10564" s="434">
        <v>135</v>
      </c>
      <c r="I10564" s="434">
        <v>27.87</v>
      </c>
      <c r="J10564" s="434">
        <v>0</v>
      </c>
      <c r="K10564" s="434">
        <v>1954</v>
      </c>
    </row>
    <row r="10565" spans="1:11" hidden="1" x14ac:dyDescent="0.25">
      <c r="A10565" s="434">
        <v>258298080</v>
      </c>
      <c r="B10565" s="434">
        <v>39821</v>
      </c>
      <c r="C10565" s="434" t="s">
        <v>61</v>
      </c>
      <c r="D10565" s="434" t="s">
        <v>13</v>
      </c>
      <c r="I10565" s="434">
        <v>12</v>
      </c>
      <c r="J10565" s="434">
        <v>0</v>
      </c>
      <c r="K10565" s="434">
        <v>1970</v>
      </c>
    </row>
    <row r="10566" spans="1:11" hidden="1" x14ac:dyDescent="0.25">
      <c r="A10566" s="434">
        <v>258299730</v>
      </c>
      <c r="B10566" s="434">
        <v>8545</v>
      </c>
      <c r="C10566" s="434" t="s">
        <v>61</v>
      </c>
      <c r="D10566" s="434" t="s">
        <v>13</v>
      </c>
      <c r="I10566" s="434">
        <v>12</v>
      </c>
      <c r="J10566" s="434">
        <v>0</v>
      </c>
      <c r="K10566" s="434">
        <v>1970</v>
      </c>
    </row>
    <row r="10567" spans="1:11" hidden="1" x14ac:dyDescent="0.25">
      <c r="A10567" s="434">
        <v>258300020</v>
      </c>
      <c r="B10567" s="434">
        <v>6022</v>
      </c>
      <c r="C10567" s="434" t="s">
        <v>61</v>
      </c>
      <c r="D10567" s="434" t="s">
        <v>13</v>
      </c>
      <c r="I10567" s="434">
        <v>8</v>
      </c>
      <c r="J10567" s="434">
        <v>0</v>
      </c>
      <c r="K10567" s="434">
        <v>1970</v>
      </c>
    </row>
    <row r="10568" spans="1:11" hidden="1" x14ac:dyDescent="0.25">
      <c r="A10568" s="434">
        <v>258301000</v>
      </c>
      <c r="B10568" s="434">
        <v>1436220</v>
      </c>
      <c r="C10568" s="434" t="s">
        <v>51</v>
      </c>
      <c r="D10568" s="434" t="s">
        <v>17</v>
      </c>
      <c r="E10568" s="434">
        <v>0</v>
      </c>
      <c r="F10568" s="434">
        <v>814</v>
      </c>
      <c r="G10568" s="434">
        <v>0</v>
      </c>
      <c r="H10568" s="434">
        <v>191</v>
      </c>
      <c r="I10568" s="434">
        <v>32.67</v>
      </c>
      <c r="J10568" s="434">
        <v>0</v>
      </c>
      <c r="K10568" s="434">
        <v>1970</v>
      </c>
    </row>
    <row r="10569" spans="1:11" hidden="1" x14ac:dyDescent="0.25">
      <c r="A10569" s="434">
        <v>258301930</v>
      </c>
      <c r="B10569" s="434">
        <v>44361</v>
      </c>
      <c r="C10569" s="434" t="s">
        <v>61</v>
      </c>
      <c r="D10569" s="434" t="s">
        <v>13</v>
      </c>
      <c r="I10569" s="434">
        <v>7</v>
      </c>
      <c r="J10569" s="434">
        <v>0</v>
      </c>
      <c r="K10569" s="434">
        <v>1970</v>
      </c>
    </row>
    <row r="10570" spans="1:11" hidden="1" x14ac:dyDescent="0.25">
      <c r="A10570" s="434">
        <v>258302040</v>
      </c>
      <c r="B10570" s="434">
        <v>485291</v>
      </c>
      <c r="C10570" s="434" t="s">
        <v>61</v>
      </c>
      <c r="D10570" s="434" t="s">
        <v>13</v>
      </c>
      <c r="I10570" s="434">
        <v>13</v>
      </c>
      <c r="J10570" s="434">
        <v>0</v>
      </c>
      <c r="K10570" s="434">
        <v>1970</v>
      </c>
    </row>
    <row r="10571" spans="1:11" hidden="1" x14ac:dyDescent="0.25">
      <c r="A10571" s="434">
        <v>258302140</v>
      </c>
      <c r="B10571" s="434">
        <v>55812</v>
      </c>
      <c r="C10571" s="434" t="s">
        <v>61</v>
      </c>
      <c r="D10571" s="434" t="s">
        <v>13</v>
      </c>
      <c r="I10571" s="434">
        <v>13</v>
      </c>
      <c r="J10571" s="434">
        <v>0</v>
      </c>
      <c r="K10571" s="434">
        <v>1970</v>
      </c>
    </row>
    <row r="10572" spans="1:11" hidden="1" x14ac:dyDescent="0.25">
      <c r="A10572" s="434">
        <v>258302150</v>
      </c>
      <c r="B10572" s="434">
        <v>149087</v>
      </c>
      <c r="C10572" s="434" t="s">
        <v>61</v>
      </c>
      <c r="D10572" s="434" t="s">
        <v>13</v>
      </c>
      <c r="I10572" s="434">
        <v>10</v>
      </c>
      <c r="J10572" s="434">
        <v>0</v>
      </c>
      <c r="K10572" s="434">
        <v>1970</v>
      </c>
    </row>
    <row r="10573" spans="1:11" x14ac:dyDescent="0.25">
      <c r="A10573" s="434">
        <v>258303000</v>
      </c>
      <c r="B10573" s="434">
        <v>2190148</v>
      </c>
      <c r="C10573" s="434" t="s">
        <v>59</v>
      </c>
      <c r="D10573" s="434" t="s">
        <v>22</v>
      </c>
      <c r="E10573" s="434">
        <v>14.8</v>
      </c>
      <c r="F10573" s="434">
        <v>2207</v>
      </c>
      <c r="G10573" s="434">
        <v>1394</v>
      </c>
      <c r="H10573" s="434">
        <v>1559</v>
      </c>
      <c r="I10573" s="434">
        <v>70.400000000000006</v>
      </c>
      <c r="J10573" s="434">
        <v>0</v>
      </c>
      <c r="K10573" s="434">
        <v>1970</v>
      </c>
    </row>
    <row r="10574" spans="1:11" hidden="1" x14ac:dyDescent="0.25">
      <c r="A10574" s="434">
        <v>258303620</v>
      </c>
      <c r="B10574" s="434">
        <v>6650</v>
      </c>
      <c r="C10574" s="434" t="s">
        <v>61</v>
      </c>
      <c r="D10574" s="434" t="s">
        <v>13</v>
      </c>
      <c r="I10574" s="434">
        <v>9</v>
      </c>
      <c r="J10574" s="434">
        <v>0</v>
      </c>
      <c r="K10574" s="434">
        <v>1970</v>
      </c>
    </row>
    <row r="10575" spans="1:11" hidden="1" x14ac:dyDescent="0.25">
      <c r="A10575" s="434">
        <v>258305000</v>
      </c>
      <c r="B10575" s="434">
        <v>2116047</v>
      </c>
      <c r="C10575" s="434" t="s">
        <v>42</v>
      </c>
      <c r="D10575" s="434" t="s">
        <v>17</v>
      </c>
      <c r="E10575" s="434">
        <v>21.9</v>
      </c>
      <c r="H10575" s="434">
        <v>267</v>
      </c>
      <c r="I10575" s="434">
        <v>32</v>
      </c>
      <c r="K10575" s="434">
        <v>2006</v>
      </c>
    </row>
    <row r="10576" spans="1:11" hidden="1" x14ac:dyDescent="0.25">
      <c r="A10576" s="434">
        <v>258305500</v>
      </c>
      <c r="B10576" s="434">
        <v>3797199</v>
      </c>
      <c r="C10576" s="434" t="s">
        <v>56</v>
      </c>
      <c r="D10576" s="434" t="s">
        <v>13</v>
      </c>
      <c r="I10576" s="434">
        <v>17</v>
      </c>
    </row>
    <row r="10577" spans="1:11" x14ac:dyDescent="0.25">
      <c r="A10577" s="434">
        <v>258306000</v>
      </c>
      <c r="B10577" s="434">
        <v>1073980</v>
      </c>
      <c r="C10577" s="434" t="s">
        <v>59</v>
      </c>
      <c r="D10577" s="434" t="s">
        <v>17</v>
      </c>
      <c r="E10577" s="434">
        <v>15</v>
      </c>
      <c r="F10577" s="434">
        <v>3119</v>
      </c>
      <c r="G10577" s="434">
        <v>0</v>
      </c>
      <c r="H10577" s="434">
        <v>1535</v>
      </c>
      <c r="I10577" s="434">
        <v>66.55</v>
      </c>
      <c r="J10577" s="434">
        <v>0</v>
      </c>
      <c r="K10577" s="434">
        <v>1970</v>
      </c>
    </row>
    <row r="10578" spans="1:11" hidden="1" x14ac:dyDescent="0.25">
      <c r="A10578" s="434">
        <v>258306500</v>
      </c>
      <c r="B10578" s="434">
        <v>1731654</v>
      </c>
      <c r="C10578" s="434" t="s">
        <v>39</v>
      </c>
      <c r="D10578" s="434" t="s">
        <v>17</v>
      </c>
      <c r="E10578" s="434">
        <v>30</v>
      </c>
      <c r="F10578" s="434">
        <v>2160</v>
      </c>
      <c r="G10578" s="434">
        <v>28</v>
      </c>
      <c r="H10578" s="434">
        <v>330</v>
      </c>
      <c r="I10578" s="434">
        <v>32.299999999999997</v>
      </c>
      <c r="J10578" s="434">
        <v>0</v>
      </c>
      <c r="K10578" s="434">
        <v>2009</v>
      </c>
    </row>
    <row r="10579" spans="1:11" x14ac:dyDescent="0.25">
      <c r="A10579" s="434">
        <v>258307000</v>
      </c>
      <c r="B10579" s="434">
        <v>1401301</v>
      </c>
      <c r="C10579" s="434" t="s">
        <v>59</v>
      </c>
      <c r="D10579" s="434" t="s">
        <v>13</v>
      </c>
      <c r="I10579" s="434">
        <v>11</v>
      </c>
      <c r="J10579" s="434">
        <v>0</v>
      </c>
      <c r="K10579" s="434">
        <v>1970</v>
      </c>
    </row>
    <row r="10580" spans="1:11" hidden="1" x14ac:dyDescent="0.25">
      <c r="A10580" s="434">
        <v>258307530</v>
      </c>
      <c r="B10580" s="434">
        <v>46025</v>
      </c>
      <c r="C10580" s="434" t="s">
        <v>61</v>
      </c>
      <c r="D10580" s="434" t="s">
        <v>13</v>
      </c>
      <c r="I10580" s="434">
        <v>6</v>
      </c>
      <c r="J10580" s="434">
        <v>0</v>
      </c>
      <c r="K10580" s="434">
        <v>1970</v>
      </c>
    </row>
    <row r="10581" spans="1:11" x14ac:dyDescent="0.25">
      <c r="A10581" s="434">
        <v>258308000</v>
      </c>
      <c r="B10581" s="434">
        <v>2641079</v>
      </c>
      <c r="C10581" s="434" t="s">
        <v>59</v>
      </c>
      <c r="D10581" s="434" t="s">
        <v>17</v>
      </c>
      <c r="E10581" s="434">
        <v>0</v>
      </c>
      <c r="F10581" s="434">
        <v>4500</v>
      </c>
      <c r="G10581" s="434">
        <v>4170</v>
      </c>
      <c r="H10581" s="434">
        <v>2069</v>
      </c>
      <c r="I10581" s="434">
        <v>68.8</v>
      </c>
      <c r="J10581" s="434">
        <v>0</v>
      </c>
      <c r="K10581" s="434">
        <v>1970</v>
      </c>
    </row>
    <row r="10582" spans="1:11" hidden="1" x14ac:dyDescent="0.25">
      <c r="A10582" s="434">
        <v>258309000</v>
      </c>
      <c r="B10582" s="434">
        <v>543787</v>
      </c>
      <c r="C10582" s="434" t="s">
        <v>54</v>
      </c>
      <c r="D10582" s="434" t="s">
        <v>13</v>
      </c>
      <c r="E10582" s="434">
        <v>11</v>
      </c>
      <c r="F10582" s="434">
        <v>972</v>
      </c>
      <c r="G10582" s="434">
        <v>0</v>
      </c>
      <c r="H10582" s="434">
        <v>190</v>
      </c>
      <c r="I10582" s="434">
        <v>28.2</v>
      </c>
      <c r="J10582" s="434">
        <v>0</v>
      </c>
      <c r="K10582" s="434">
        <v>1966</v>
      </c>
    </row>
    <row r="10583" spans="1:11" hidden="1" x14ac:dyDescent="0.25">
      <c r="A10583" s="434">
        <v>258309480</v>
      </c>
      <c r="B10583" s="434">
        <v>63063</v>
      </c>
      <c r="C10583" s="434" t="s">
        <v>61</v>
      </c>
      <c r="D10583" s="434" t="s">
        <v>13</v>
      </c>
      <c r="I10583" s="434">
        <v>15</v>
      </c>
      <c r="J10583" s="434">
        <v>0</v>
      </c>
      <c r="K10583" s="434">
        <v>1970</v>
      </c>
    </row>
    <row r="10584" spans="1:11" hidden="1" x14ac:dyDescent="0.25">
      <c r="A10584" s="434">
        <v>258310000</v>
      </c>
      <c r="B10584" s="434">
        <v>2621632</v>
      </c>
      <c r="C10584" s="434" t="s">
        <v>16</v>
      </c>
      <c r="D10584" s="434" t="s">
        <v>22</v>
      </c>
      <c r="E10584" s="434">
        <v>13.3</v>
      </c>
      <c r="F10584" s="434">
        <v>3480</v>
      </c>
      <c r="G10584" s="434">
        <v>4500</v>
      </c>
      <c r="H10584" s="434">
        <v>3618</v>
      </c>
      <c r="I10584" s="434">
        <v>89.99</v>
      </c>
      <c r="J10584" s="434">
        <v>5386</v>
      </c>
      <c r="K10584" s="434">
        <v>2006</v>
      </c>
    </row>
    <row r="10585" spans="1:11" hidden="1" x14ac:dyDescent="0.25">
      <c r="A10585" s="434">
        <v>258310130</v>
      </c>
      <c r="B10585" s="434">
        <v>179185</v>
      </c>
      <c r="C10585" s="434" t="s">
        <v>61</v>
      </c>
      <c r="D10585" s="434" t="s">
        <v>13</v>
      </c>
      <c r="I10585" s="434">
        <v>14</v>
      </c>
      <c r="J10585" s="434">
        <v>0</v>
      </c>
      <c r="K10585" s="434">
        <v>1970</v>
      </c>
    </row>
    <row r="10586" spans="1:11" hidden="1" x14ac:dyDescent="0.25">
      <c r="A10586" s="434">
        <v>258311500</v>
      </c>
      <c r="B10586" s="434">
        <v>999096</v>
      </c>
      <c r="C10586" s="434" t="s">
        <v>56</v>
      </c>
      <c r="D10586" s="434" t="s">
        <v>13</v>
      </c>
      <c r="I10586" s="434">
        <v>15</v>
      </c>
      <c r="J10586" s="434">
        <v>0</v>
      </c>
      <c r="K10586" s="434">
        <v>1970</v>
      </c>
    </row>
    <row r="10587" spans="1:11" hidden="1" x14ac:dyDescent="0.25">
      <c r="A10587" s="434">
        <v>258312000</v>
      </c>
      <c r="B10587" s="434">
        <v>1546633</v>
      </c>
      <c r="C10587" s="434" t="s">
        <v>54</v>
      </c>
      <c r="D10587" s="434" t="s">
        <v>17</v>
      </c>
      <c r="E10587" s="434">
        <v>12</v>
      </c>
      <c r="F10587" s="434">
        <v>5038</v>
      </c>
      <c r="G10587" s="434">
        <v>444</v>
      </c>
      <c r="H10587" s="434">
        <v>643</v>
      </c>
      <c r="I10587" s="434">
        <v>38.270000000000003</v>
      </c>
      <c r="J10587" s="434">
        <v>0</v>
      </c>
      <c r="K10587" s="434">
        <v>2006</v>
      </c>
    </row>
    <row r="10588" spans="1:11" hidden="1" x14ac:dyDescent="0.25">
      <c r="A10588" s="434">
        <v>258312040</v>
      </c>
      <c r="B10588" s="434">
        <v>31018</v>
      </c>
      <c r="C10588" s="434" t="s">
        <v>61</v>
      </c>
      <c r="D10588" s="434" t="s">
        <v>13</v>
      </c>
      <c r="I10588" s="434">
        <v>11</v>
      </c>
    </row>
    <row r="10589" spans="1:11" hidden="1" x14ac:dyDescent="0.25">
      <c r="A10589" s="434">
        <v>258312270</v>
      </c>
      <c r="B10589" s="434">
        <v>5796</v>
      </c>
      <c r="C10589" s="434" t="s">
        <v>61</v>
      </c>
      <c r="D10589" s="434" t="s">
        <v>13</v>
      </c>
      <c r="I10589" s="434">
        <v>11</v>
      </c>
    </row>
    <row r="10590" spans="1:11" hidden="1" x14ac:dyDescent="0.25">
      <c r="A10590" s="434">
        <v>258313500</v>
      </c>
      <c r="B10590" s="434">
        <v>2128361</v>
      </c>
      <c r="C10590" s="434" t="s">
        <v>42</v>
      </c>
      <c r="D10590" s="434" t="s">
        <v>17</v>
      </c>
      <c r="E10590" s="434">
        <v>11</v>
      </c>
      <c r="F10590" s="434">
        <v>882</v>
      </c>
      <c r="G10590" s="434">
        <v>350</v>
      </c>
      <c r="H10590" s="434">
        <v>777</v>
      </c>
      <c r="I10590" s="434">
        <v>54.58</v>
      </c>
      <c r="J10590" s="434">
        <v>0</v>
      </c>
      <c r="K10590" s="434">
        <v>2009</v>
      </c>
    </row>
    <row r="10591" spans="1:11" x14ac:dyDescent="0.25">
      <c r="A10591" s="434">
        <v>258314000</v>
      </c>
      <c r="B10591" s="434">
        <v>705240</v>
      </c>
      <c r="C10591" s="434" t="s">
        <v>59</v>
      </c>
      <c r="D10591" s="434" t="s">
        <v>17</v>
      </c>
      <c r="E10591" s="434">
        <v>0</v>
      </c>
      <c r="F10591" s="434">
        <v>368</v>
      </c>
      <c r="G10591" s="434">
        <v>0</v>
      </c>
      <c r="H10591" s="434">
        <v>328</v>
      </c>
      <c r="I10591" s="434">
        <v>32.42</v>
      </c>
      <c r="J10591" s="434">
        <v>0</v>
      </c>
      <c r="K10591" s="434">
        <v>1970</v>
      </c>
    </row>
    <row r="10592" spans="1:11" hidden="1" x14ac:dyDescent="0.25">
      <c r="A10592" s="434">
        <v>258314420</v>
      </c>
      <c r="B10592" s="434">
        <v>13056</v>
      </c>
      <c r="C10592" s="434" t="s">
        <v>61</v>
      </c>
      <c r="D10592" s="434" t="s">
        <v>13</v>
      </c>
      <c r="I10592" s="434">
        <v>12</v>
      </c>
      <c r="J10592" s="434">
        <v>0</v>
      </c>
      <c r="K10592" s="434">
        <v>1970</v>
      </c>
    </row>
    <row r="10593" spans="1:11" hidden="1" x14ac:dyDescent="0.25">
      <c r="A10593" s="434">
        <v>258314500</v>
      </c>
      <c r="B10593" s="434">
        <v>2937150</v>
      </c>
      <c r="C10593" s="434" t="s">
        <v>42</v>
      </c>
      <c r="D10593" s="434" t="s">
        <v>17</v>
      </c>
      <c r="E10593" s="434">
        <v>0</v>
      </c>
      <c r="F10593" s="434">
        <v>882</v>
      </c>
      <c r="G10593" s="434">
        <v>350</v>
      </c>
      <c r="H10593" s="434">
        <v>777</v>
      </c>
      <c r="I10593" s="434">
        <v>54.58</v>
      </c>
      <c r="J10593" s="434">
        <v>0</v>
      </c>
      <c r="K10593" s="434">
        <v>2009</v>
      </c>
    </row>
    <row r="10594" spans="1:11" hidden="1" x14ac:dyDescent="0.25">
      <c r="A10594" s="434">
        <v>258315000</v>
      </c>
      <c r="B10594" s="434">
        <v>3489861</v>
      </c>
      <c r="C10594" s="434" t="s">
        <v>31</v>
      </c>
      <c r="D10594" s="434" t="s">
        <v>17</v>
      </c>
      <c r="E10594" s="434">
        <v>11</v>
      </c>
      <c r="F10594" s="434">
        <v>563</v>
      </c>
      <c r="G10594" s="434">
        <v>615</v>
      </c>
      <c r="H10594" s="434">
        <v>499</v>
      </c>
      <c r="I10594" s="434">
        <v>50.63</v>
      </c>
      <c r="J10594" s="434">
        <v>0</v>
      </c>
      <c r="K10594" s="434">
        <v>1965</v>
      </c>
    </row>
    <row r="10595" spans="1:11" hidden="1" x14ac:dyDescent="0.25">
      <c r="A10595" s="434">
        <v>258315230</v>
      </c>
      <c r="B10595" s="434">
        <v>2581</v>
      </c>
      <c r="C10595" s="434" t="s">
        <v>61</v>
      </c>
      <c r="D10595" s="434" t="s">
        <v>13</v>
      </c>
      <c r="I10595" s="434">
        <v>9</v>
      </c>
      <c r="J10595" s="434">
        <v>0</v>
      </c>
      <c r="K10595" s="434">
        <v>1970</v>
      </c>
    </row>
    <row r="10596" spans="1:11" hidden="1" x14ac:dyDescent="0.25">
      <c r="A10596" s="434">
        <v>258315470</v>
      </c>
      <c r="B10596" s="434">
        <v>12307</v>
      </c>
      <c r="C10596" s="434" t="s">
        <v>61</v>
      </c>
      <c r="D10596" s="434" t="s">
        <v>13</v>
      </c>
      <c r="I10596" s="434">
        <v>12</v>
      </c>
      <c r="J10596" s="434">
        <v>0</v>
      </c>
      <c r="K10596" s="434">
        <v>1970</v>
      </c>
    </row>
    <row r="10597" spans="1:11" hidden="1" x14ac:dyDescent="0.25">
      <c r="A10597" s="434">
        <v>258316000</v>
      </c>
      <c r="B10597" s="434">
        <v>99661</v>
      </c>
      <c r="C10597" s="434" t="s">
        <v>35</v>
      </c>
      <c r="D10597" s="434" t="s">
        <v>25</v>
      </c>
      <c r="G10597" s="434">
        <v>5202</v>
      </c>
      <c r="H10597" s="434">
        <v>3999</v>
      </c>
      <c r="I10597" s="434">
        <v>102</v>
      </c>
      <c r="J10597" s="434">
        <v>0</v>
      </c>
      <c r="K10597" s="434">
        <v>1970</v>
      </c>
    </row>
    <row r="10598" spans="1:11" hidden="1" x14ac:dyDescent="0.25">
      <c r="A10598" s="434">
        <v>258316520</v>
      </c>
      <c r="B10598" s="434">
        <v>279</v>
      </c>
      <c r="C10598" s="434" t="s">
        <v>61</v>
      </c>
      <c r="D10598" s="434" t="s">
        <v>13</v>
      </c>
      <c r="I10598" s="434">
        <v>10</v>
      </c>
      <c r="J10598" s="434">
        <v>0</v>
      </c>
      <c r="K10598" s="434">
        <v>1970</v>
      </c>
    </row>
    <row r="10599" spans="1:11" hidden="1" x14ac:dyDescent="0.25">
      <c r="A10599" s="434">
        <v>258317000</v>
      </c>
      <c r="B10599" s="434">
        <v>2797862</v>
      </c>
      <c r="C10599" s="434" t="s">
        <v>54</v>
      </c>
      <c r="D10599" s="434" t="s">
        <v>17</v>
      </c>
      <c r="E10599" s="434">
        <v>11.5</v>
      </c>
      <c r="F10599" s="434">
        <v>2061</v>
      </c>
      <c r="G10599" s="434">
        <v>0</v>
      </c>
      <c r="H10599" s="434">
        <v>276</v>
      </c>
      <c r="I10599" s="434">
        <v>33.590000000000003</v>
      </c>
      <c r="J10599" s="434">
        <v>0</v>
      </c>
      <c r="K10599" s="434">
        <v>1972</v>
      </c>
    </row>
    <row r="10600" spans="1:11" hidden="1" x14ac:dyDescent="0.25">
      <c r="A10600" s="434">
        <v>258317470</v>
      </c>
      <c r="B10600" s="434">
        <v>6410</v>
      </c>
      <c r="C10600" s="434" t="s">
        <v>61</v>
      </c>
      <c r="D10600" s="434" t="s">
        <v>13</v>
      </c>
      <c r="I10600" s="434">
        <v>10</v>
      </c>
      <c r="J10600" s="434">
        <v>0</v>
      </c>
      <c r="K10600" s="434">
        <v>1970</v>
      </c>
    </row>
    <row r="10601" spans="1:11" x14ac:dyDescent="0.25">
      <c r="A10601" s="434">
        <v>258317500</v>
      </c>
      <c r="B10601" s="434">
        <v>1238476</v>
      </c>
      <c r="C10601" s="434" t="s">
        <v>59</v>
      </c>
      <c r="D10601" s="434" t="s">
        <v>13</v>
      </c>
      <c r="I10601" s="434">
        <v>15</v>
      </c>
      <c r="J10601" s="434">
        <v>0</v>
      </c>
      <c r="K10601" s="434">
        <v>1970</v>
      </c>
    </row>
    <row r="10602" spans="1:11" hidden="1" x14ac:dyDescent="0.25">
      <c r="A10602" s="434">
        <v>258318000</v>
      </c>
      <c r="B10602" s="434">
        <v>1919083</v>
      </c>
      <c r="C10602" s="434" t="s">
        <v>54</v>
      </c>
      <c r="D10602" s="434" t="s">
        <v>13</v>
      </c>
      <c r="E10602" s="434">
        <v>12</v>
      </c>
      <c r="F10602" s="434">
        <v>1987</v>
      </c>
      <c r="G10602" s="434">
        <v>0</v>
      </c>
      <c r="H10602" s="434">
        <v>229</v>
      </c>
      <c r="I10602" s="434">
        <v>27.85</v>
      </c>
      <c r="J10602" s="434">
        <v>0</v>
      </c>
      <c r="K10602" s="434">
        <v>1976</v>
      </c>
    </row>
    <row r="10603" spans="1:11" hidden="1" x14ac:dyDescent="0.25">
      <c r="A10603" s="434">
        <v>258318640</v>
      </c>
      <c r="B10603" s="434">
        <v>35249</v>
      </c>
      <c r="C10603" s="434" t="s">
        <v>61</v>
      </c>
      <c r="D10603" s="434" t="s">
        <v>13</v>
      </c>
      <c r="I10603" s="434">
        <v>10</v>
      </c>
      <c r="J10603" s="434">
        <v>0</v>
      </c>
      <c r="K10603" s="434">
        <v>1970</v>
      </c>
    </row>
    <row r="10604" spans="1:11" x14ac:dyDescent="0.25">
      <c r="A10604" s="434">
        <v>258319000</v>
      </c>
      <c r="B10604" s="434">
        <v>1376095</v>
      </c>
      <c r="C10604" s="434" t="s">
        <v>59</v>
      </c>
      <c r="D10604" s="434" t="s">
        <v>17</v>
      </c>
      <c r="E10604" s="434">
        <v>0</v>
      </c>
      <c r="F10604" s="434">
        <v>485</v>
      </c>
      <c r="G10604" s="434">
        <v>0</v>
      </c>
      <c r="H10604" s="434">
        <v>470</v>
      </c>
      <c r="I10604" s="434">
        <v>34.9</v>
      </c>
      <c r="J10604" s="434">
        <v>0</v>
      </c>
      <c r="K10604" s="434">
        <v>1970</v>
      </c>
    </row>
    <row r="10605" spans="1:11" hidden="1" x14ac:dyDescent="0.25">
      <c r="A10605" s="434">
        <v>258319560</v>
      </c>
      <c r="B10605" s="434">
        <v>53108</v>
      </c>
      <c r="C10605" s="434" t="s">
        <v>61</v>
      </c>
      <c r="D10605" s="434" t="s">
        <v>13</v>
      </c>
      <c r="I10605" s="434">
        <v>12</v>
      </c>
      <c r="J10605" s="434">
        <v>0</v>
      </c>
      <c r="K10605" s="434">
        <v>1970</v>
      </c>
    </row>
    <row r="10606" spans="1:11" hidden="1" x14ac:dyDescent="0.25">
      <c r="A10606" s="434">
        <v>258320470</v>
      </c>
      <c r="B10606" s="434">
        <v>8</v>
      </c>
      <c r="C10606" s="434" t="s">
        <v>61</v>
      </c>
      <c r="D10606" s="434" t="s">
        <v>13</v>
      </c>
      <c r="I10606" s="434">
        <v>8</v>
      </c>
      <c r="J10606" s="434">
        <v>0</v>
      </c>
      <c r="K10606" s="434">
        <v>1970</v>
      </c>
    </row>
    <row r="10607" spans="1:11" hidden="1" x14ac:dyDescent="0.25">
      <c r="A10607" s="434">
        <v>258320500</v>
      </c>
      <c r="B10607" s="434">
        <v>762831</v>
      </c>
      <c r="C10607" s="434" t="s">
        <v>56</v>
      </c>
      <c r="D10607" s="434" t="s">
        <v>13</v>
      </c>
      <c r="I10607" s="434">
        <v>15</v>
      </c>
    </row>
    <row r="10608" spans="1:11" hidden="1" x14ac:dyDescent="0.25">
      <c r="A10608" s="434">
        <v>258321000</v>
      </c>
      <c r="B10608" s="434">
        <v>1193150</v>
      </c>
      <c r="C10608" s="434" t="s">
        <v>39</v>
      </c>
      <c r="D10608" s="434" t="s">
        <v>22</v>
      </c>
      <c r="E10608" s="434">
        <v>16</v>
      </c>
      <c r="F10608" s="434">
        <v>2179</v>
      </c>
      <c r="G10608" s="434">
        <v>579</v>
      </c>
      <c r="H10608" s="434">
        <v>2191</v>
      </c>
      <c r="I10608" s="434">
        <v>81.239999999999995</v>
      </c>
      <c r="J10608" s="434">
        <v>0</v>
      </c>
      <c r="K10608" s="434">
        <v>1956</v>
      </c>
    </row>
    <row r="10609" spans="1:11" hidden="1" x14ac:dyDescent="0.25">
      <c r="A10609" s="434">
        <v>258321860</v>
      </c>
      <c r="B10609" s="434">
        <v>190156</v>
      </c>
      <c r="C10609" s="434" t="s">
        <v>61</v>
      </c>
      <c r="D10609" s="434" t="s">
        <v>13</v>
      </c>
      <c r="I10609" s="434">
        <v>15</v>
      </c>
      <c r="J10609" s="434">
        <v>0</v>
      </c>
      <c r="K10609" s="434">
        <v>1970</v>
      </c>
    </row>
    <row r="10610" spans="1:11" hidden="1" x14ac:dyDescent="0.25">
      <c r="A10610" s="434">
        <v>258322930</v>
      </c>
      <c r="B10610" s="434">
        <v>64878</v>
      </c>
      <c r="C10610" s="434" t="s">
        <v>61</v>
      </c>
      <c r="D10610" s="434" t="s">
        <v>13</v>
      </c>
      <c r="I10610" s="434">
        <v>12</v>
      </c>
      <c r="J10610" s="434">
        <v>0</v>
      </c>
      <c r="K10610" s="434">
        <v>1970</v>
      </c>
    </row>
    <row r="10611" spans="1:11" hidden="1" x14ac:dyDescent="0.25">
      <c r="A10611" s="434">
        <v>258323000</v>
      </c>
      <c r="B10611" s="434">
        <v>3755131</v>
      </c>
      <c r="C10611" s="434" t="s">
        <v>42</v>
      </c>
      <c r="D10611" s="434" t="s">
        <v>17</v>
      </c>
      <c r="E10611" s="434">
        <v>9.9</v>
      </c>
      <c r="F10611" s="434">
        <v>1764</v>
      </c>
      <c r="G10611" s="434">
        <v>343</v>
      </c>
      <c r="H10611" s="434">
        <v>632</v>
      </c>
      <c r="I10611" s="434">
        <v>49.8</v>
      </c>
      <c r="J10611" s="434">
        <v>0</v>
      </c>
      <c r="K10611" s="434">
        <v>2006</v>
      </c>
    </row>
    <row r="10612" spans="1:11" hidden="1" x14ac:dyDescent="0.25">
      <c r="A10612" s="434">
        <v>258323440</v>
      </c>
      <c r="B10612" s="434">
        <v>61483</v>
      </c>
      <c r="C10612" s="434" t="s">
        <v>61</v>
      </c>
      <c r="D10612" s="434" t="s">
        <v>13</v>
      </c>
      <c r="I10612" s="434">
        <v>11</v>
      </c>
      <c r="J10612" s="434">
        <v>0</v>
      </c>
      <c r="K10612" s="434">
        <v>1970</v>
      </c>
    </row>
    <row r="10613" spans="1:11" hidden="1" x14ac:dyDescent="0.25">
      <c r="A10613" s="434">
        <v>258323500</v>
      </c>
      <c r="B10613" s="434">
        <v>42024</v>
      </c>
      <c r="C10613" s="434" t="s">
        <v>61</v>
      </c>
      <c r="D10613" s="434" t="s">
        <v>13</v>
      </c>
      <c r="I10613" s="434">
        <v>12</v>
      </c>
      <c r="J10613" s="434">
        <v>0</v>
      </c>
      <c r="K10613" s="434">
        <v>1970</v>
      </c>
    </row>
    <row r="10614" spans="1:11" hidden="1" x14ac:dyDescent="0.25">
      <c r="A10614" s="434">
        <v>258323540</v>
      </c>
      <c r="B10614" s="434">
        <v>101223</v>
      </c>
      <c r="C10614" s="434" t="s">
        <v>61</v>
      </c>
      <c r="D10614" s="434" t="s">
        <v>13</v>
      </c>
      <c r="I10614" s="434">
        <v>9</v>
      </c>
    </row>
    <row r="10615" spans="1:11" x14ac:dyDescent="0.25">
      <c r="A10615" s="434">
        <v>258324000</v>
      </c>
      <c r="B10615" s="434">
        <v>3056303</v>
      </c>
      <c r="C10615" s="434" t="s">
        <v>59</v>
      </c>
      <c r="D10615" s="434" t="s">
        <v>17</v>
      </c>
      <c r="E10615" s="434">
        <v>0</v>
      </c>
      <c r="F10615" s="434">
        <v>0</v>
      </c>
      <c r="G10615" s="434">
        <v>0</v>
      </c>
      <c r="H10615" s="434">
        <v>432</v>
      </c>
      <c r="I10615" s="434">
        <v>32</v>
      </c>
      <c r="J10615" s="434">
        <v>0</v>
      </c>
      <c r="K10615" s="434">
        <v>1970</v>
      </c>
    </row>
    <row r="10616" spans="1:11" hidden="1" x14ac:dyDescent="0.25">
      <c r="A10616" s="434">
        <v>258324820</v>
      </c>
      <c r="B10616" s="434">
        <v>8408</v>
      </c>
      <c r="C10616" s="434" t="s">
        <v>61</v>
      </c>
      <c r="D10616" s="434" t="s">
        <v>13</v>
      </c>
      <c r="I10616" s="434">
        <v>8</v>
      </c>
      <c r="J10616" s="434">
        <v>0</v>
      </c>
      <c r="K10616" s="434">
        <v>1970</v>
      </c>
    </row>
    <row r="10617" spans="1:11" hidden="1" x14ac:dyDescent="0.25">
      <c r="A10617" s="434">
        <v>258325000</v>
      </c>
      <c r="B10617" s="434">
        <v>60858</v>
      </c>
      <c r="C10617" s="434" t="s">
        <v>48</v>
      </c>
      <c r="D10617" s="434" t="s">
        <v>17</v>
      </c>
      <c r="E10617" s="434">
        <v>12</v>
      </c>
      <c r="F10617" s="434">
        <v>1980</v>
      </c>
      <c r="G10617" s="434">
        <v>264</v>
      </c>
      <c r="H10617" s="434">
        <v>2705</v>
      </c>
      <c r="I10617" s="434">
        <v>65.95</v>
      </c>
      <c r="J10617" s="434">
        <v>0</v>
      </c>
      <c r="K10617" s="434">
        <v>2002</v>
      </c>
    </row>
    <row r="10618" spans="1:11" hidden="1" x14ac:dyDescent="0.25">
      <c r="A10618" s="434">
        <v>258325370</v>
      </c>
      <c r="B10618" s="434">
        <v>458</v>
      </c>
      <c r="C10618" s="434" t="s">
        <v>61</v>
      </c>
      <c r="D10618" s="434" t="s">
        <v>13</v>
      </c>
      <c r="I10618" s="434">
        <v>12</v>
      </c>
      <c r="J10618" s="434">
        <v>0</v>
      </c>
      <c r="K10618" s="434">
        <v>1970</v>
      </c>
    </row>
    <row r="10619" spans="1:11" hidden="1" x14ac:dyDescent="0.25">
      <c r="A10619" s="434">
        <v>258326000</v>
      </c>
      <c r="B10619" s="434">
        <v>3072190</v>
      </c>
      <c r="C10619" s="434" t="s">
        <v>31</v>
      </c>
      <c r="D10619" s="434" t="s">
        <v>17</v>
      </c>
      <c r="E10619" s="434">
        <v>11</v>
      </c>
      <c r="F10619" s="434">
        <v>599</v>
      </c>
      <c r="G10619" s="434">
        <v>1218</v>
      </c>
      <c r="H10619" s="434">
        <v>1167</v>
      </c>
      <c r="I10619" s="434">
        <v>67.39</v>
      </c>
      <c r="J10619" s="434">
        <v>0</v>
      </c>
      <c r="K10619" s="434">
        <v>1987</v>
      </c>
    </row>
    <row r="10620" spans="1:11" hidden="1" x14ac:dyDescent="0.25">
      <c r="A10620" s="434">
        <v>258327000</v>
      </c>
      <c r="B10620" s="434">
        <v>2677102</v>
      </c>
      <c r="C10620" s="434" t="s">
        <v>51</v>
      </c>
      <c r="D10620" s="434" t="s">
        <v>17</v>
      </c>
      <c r="E10620" s="434">
        <v>10</v>
      </c>
      <c r="F10620" s="434">
        <v>368</v>
      </c>
      <c r="G10620" s="434">
        <v>320</v>
      </c>
      <c r="H10620" s="434">
        <v>392</v>
      </c>
      <c r="I10620" s="434">
        <v>33.020000000000003</v>
      </c>
      <c r="J10620" s="434">
        <v>0</v>
      </c>
      <c r="K10620" s="434">
        <v>1970</v>
      </c>
    </row>
    <row r="10621" spans="1:11" hidden="1" x14ac:dyDescent="0.25">
      <c r="A10621" s="434">
        <v>258327500</v>
      </c>
      <c r="B10621" s="434">
        <v>3924835</v>
      </c>
      <c r="C10621" s="434" t="s">
        <v>42</v>
      </c>
      <c r="D10621" s="434" t="s">
        <v>25</v>
      </c>
      <c r="E10621" s="434">
        <v>16</v>
      </c>
      <c r="F10621" s="434">
        <v>2422</v>
      </c>
      <c r="G10621" s="434">
        <v>350</v>
      </c>
      <c r="H10621" s="434">
        <v>2971</v>
      </c>
      <c r="I10621" s="434">
        <v>122.68</v>
      </c>
      <c r="J10621" s="434">
        <v>0</v>
      </c>
      <c r="K10621" s="434">
        <v>2009</v>
      </c>
    </row>
    <row r="10622" spans="1:11" hidden="1" x14ac:dyDescent="0.25">
      <c r="A10622" s="434">
        <v>258328000</v>
      </c>
      <c r="B10622" s="434">
        <v>6698</v>
      </c>
      <c r="C10622" s="434" t="s">
        <v>24</v>
      </c>
      <c r="D10622" s="434" t="s">
        <v>29</v>
      </c>
      <c r="E10622" s="434">
        <v>43571</v>
      </c>
      <c r="F10622" s="434">
        <v>9488</v>
      </c>
      <c r="G10622" s="434">
        <v>29216</v>
      </c>
      <c r="H10622" s="434">
        <v>25994</v>
      </c>
      <c r="I10622" s="434">
        <v>180</v>
      </c>
      <c r="J10622" s="434">
        <v>38501</v>
      </c>
      <c r="K10622" s="434">
        <v>2005</v>
      </c>
    </row>
    <row r="10623" spans="1:11" hidden="1" x14ac:dyDescent="0.25">
      <c r="A10623" s="434">
        <v>258328250</v>
      </c>
      <c r="B10623" s="434">
        <v>38496</v>
      </c>
      <c r="C10623" s="434" t="s">
        <v>61</v>
      </c>
      <c r="D10623" s="434" t="s">
        <v>13</v>
      </c>
      <c r="I10623" s="434">
        <v>10</v>
      </c>
      <c r="J10623" s="434">
        <v>0</v>
      </c>
      <c r="K10623" s="434">
        <v>1970</v>
      </c>
    </row>
    <row r="10624" spans="1:11" hidden="1" x14ac:dyDescent="0.25">
      <c r="A10624" s="434">
        <v>258328470</v>
      </c>
      <c r="B10624" s="434">
        <v>26831</v>
      </c>
      <c r="C10624" s="434" t="s">
        <v>61</v>
      </c>
      <c r="D10624" s="434" t="s">
        <v>13</v>
      </c>
      <c r="I10624" s="434">
        <v>12</v>
      </c>
      <c r="J10624" s="434">
        <v>0</v>
      </c>
      <c r="K10624" s="434">
        <v>1970</v>
      </c>
    </row>
    <row r="10625" spans="1:11" hidden="1" x14ac:dyDescent="0.25">
      <c r="A10625" s="434">
        <v>258328500</v>
      </c>
      <c r="B10625" s="434">
        <v>4038094</v>
      </c>
      <c r="C10625" s="434" t="s">
        <v>42</v>
      </c>
      <c r="D10625" s="434" t="s">
        <v>25</v>
      </c>
      <c r="E10625" s="434">
        <v>16</v>
      </c>
      <c r="F10625" s="434">
        <v>3190</v>
      </c>
      <c r="G10625" s="434">
        <v>350</v>
      </c>
      <c r="H10625" s="434">
        <v>2971</v>
      </c>
      <c r="I10625" s="434">
        <v>122.69</v>
      </c>
      <c r="J10625" s="434">
        <v>0</v>
      </c>
      <c r="K10625" s="434">
        <v>2010</v>
      </c>
    </row>
    <row r="10626" spans="1:11" hidden="1" x14ac:dyDescent="0.25">
      <c r="A10626" s="434">
        <v>258329500</v>
      </c>
      <c r="B10626" s="434">
        <v>3940324</v>
      </c>
      <c r="C10626" s="434" t="s">
        <v>42</v>
      </c>
      <c r="D10626" s="434" t="s">
        <v>25</v>
      </c>
      <c r="E10626" s="434">
        <v>16</v>
      </c>
      <c r="F10626" s="434">
        <v>2422</v>
      </c>
      <c r="G10626" s="434">
        <v>350</v>
      </c>
      <c r="H10626" s="434">
        <v>2971</v>
      </c>
      <c r="I10626" s="434">
        <v>122.67</v>
      </c>
      <c r="J10626" s="434">
        <v>0</v>
      </c>
      <c r="K10626" s="434">
        <v>2010</v>
      </c>
    </row>
    <row r="10627" spans="1:11" hidden="1" x14ac:dyDescent="0.25">
      <c r="A10627" s="434">
        <v>258329520</v>
      </c>
      <c r="B10627" s="434">
        <v>362191</v>
      </c>
      <c r="C10627" s="434" t="s">
        <v>61</v>
      </c>
      <c r="D10627" s="434" t="s">
        <v>13</v>
      </c>
      <c r="I10627" s="434">
        <v>14</v>
      </c>
    </row>
    <row r="10628" spans="1:11" hidden="1" x14ac:dyDescent="0.25">
      <c r="A10628" s="434">
        <v>258330430</v>
      </c>
      <c r="B10628" s="434">
        <v>16812</v>
      </c>
      <c r="C10628" s="434" t="s">
        <v>61</v>
      </c>
      <c r="D10628" s="434" t="s">
        <v>13</v>
      </c>
      <c r="I10628" s="434">
        <v>13</v>
      </c>
      <c r="J10628" s="434">
        <v>0</v>
      </c>
      <c r="K10628" s="434">
        <v>1970</v>
      </c>
    </row>
    <row r="10629" spans="1:11" hidden="1" x14ac:dyDescent="0.25">
      <c r="A10629" s="434">
        <v>258330460</v>
      </c>
      <c r="B10629" s="434">
        <v>48135</v>
      </c>
      <c r="C10629" s="434" t="s">
        <v>61</v>
      </c>
      <c r="D10629" s="434" t="s">
        <v>13</v>
      </c>
      <c r="I10629" s="434">
        <v>5</v>
      </c>
    </row>
    <row r="10630" spans="1:11" hidden="1" x14ac:dyDescent="0.25">
      <c r="A10630" s="434">
        <v>258330500</v>
      </c>
      <c r="B10630" s="434">
        <v>4007271</v>
      </c>
      <c r="C10630" s="434" t="s">
        <v>42</v>
      </c>
      <c r="D10630" s="434" t="s">
        <v>25</v>
      </c>
      <c r="E10630" s="434">
        <v>16</v>
      </c>
      <c r="F10630" s="434">
        <v>2422</v>
      </c>
      <c r="G10630" s="434">
        <v>350</v>
      </c>
      <c r="H10630" s="434">
        <v>2971</v>
      </c>
      <c r="I10630" s="434">
        <v>122.73</v>
      </c>
      <c r="J10630" s="434">
        <v>0</v>
      </c>
      <c r="K10630" s="434">
        <v>2010</v>
      </c>
    </row>
    <row r="10631" spans="1:11" hidden="1" x14ac:dyDescent="0.25">
      <c r="A10631" s="434">
        <v>258332970</v>
      </c>
      <c r="B10631" s="434">
        <v>275608</v>
      </c>
      <c r="C10631" s="434" t="s">
        <v>61</v>
      </c>
      <c r="D10631" s="434" t="s">
        <v>13</v>
      </c>
      <c r="I10631" s="434">
        <v>12</v>
      </c>
      <c r="J10631" s="434">
        <v>0</v>
      </c>
      <c r="K10631" s="434">
        <v>1970</v>
      </c>
    </row>
    <row r="10632" spans="1:11" hidden="1" x14ac:dyDescent="0.25">
      <c r="A10632" s="434">
        <v>258333170</v>
      </c>
      <c r="B10632" s="434">
        <v>114882</v>
      </c>
      <c r="C10632" s="434" t="s">
        <v>61</v>
      </c>
      <c r="D10632" s="434" t="s">
        <v>13</v>
      </c>
      <c r="I10632" s="434">
        <v>12</v>
      </c>
    </row>
    <row r="10633" spans="1:11" x14ac:dyDescent="0.25">
      <c r="A10633" s="434">
        <v>258334000</v>
      </c>
      <c r="B10633" s="434">
        <v>2899471</v>
      </c>
      <c r="C10633" s="434" t="s">
        <v>59</v>
      </c>
      <c r="D10633" s="434" t="s">
        <v>17</v>
      </c>
      <c r="E10633" s="434">
        <v>0</v>
      </c>
      <c r="F10633" s="434">
        <v>1469</v>
      </c>
      <c r="G10633" s="434">
        <v>0</v>
      </c>
      <c r="H10633" s="434">
        <v>693</v>
      </c>
      <c r="I10633" s="434">
        <v>54.28</v>
      </c>
      <c r="J10633" s="434">
        <v>0</v>
      </c>
      <c r="K10633" s="434">
        <v>1970</v>
      </c>
    </row>
    <row r="10634" spans="1:11" hidden="1" x14ac:dyDescent="0.25">
      <c r="A10634" s="434">
        <v>258335500</v>
      </c>
      <c r="B10634" s="434">
        <v>669540</v>
      </c>
      <c r="C10634" s="434" t="s">
        <v>56</v>
      </c>
      <c r="D10634" s="434" t="s">
        <v>13</v>
      </c>
      <c r="I10634" s="434">
        <v>12</v>
      </c>
      <c r="J10634" s="434">
        <v>0</v>
      </c>
      <c r="K10634" s="434">
        <v>1970</v>
      </c>
    </row>
    <row r="10635" spans="1:11" x14ac:dyDescent="0.25">
      <c r="A10635" s="434">
        <v>258338000</v>
      </c>
      <c r="B10635" s="434">
        <v>296022</v>
      </c>
      <c r="C10635" s="434" t="s">
        <v>59</v>
      </c>
      <c r="D10635" s="434" t="s">
        <v>17</v>
      </c>
      <c r="E10635" s="434">
        <v>0</v>
      </c>
      <c r="F10635" s="434">
        <v>1471</v>
      </c>
      <c r="G10635" s="434">
        <v>0</v>
      </c>
      <c r="H10635" s="434">
        <v>451</v>
      </c>
      <c r="I10635" s="434">
        <v>48.15</v>
      </c>
      <c r="J10635" s="434">
        <v>0</v>
      </c>
      <c r="K10635" s="434">
        <v>1970</v>
      </c>
    </row>
    <row r="10636" spans="1:11" hidden="1" x14ac:dyDescent="0.25">
      <c r="A10636" s="434">
        <v>258340000</v>
      </c>
      <c r="B10636" s="434">
        <v>2573497</v>
      </c>
      <c r="C10636" s="434" t="s">
        <v>31</v>
      </c>
      <c r="D10636" s="434" t="s">
        <v>17</v>
      </c>
      <c r="E10636" s="434">
        <v>10</v>
      </c>
      <c r="F10636" s="434">
        <v>515</v>
      </c>
      <c r="G10636" s="434">
        <v>1066</v>
      </c>
      <c r="H10636" s="434">
        <v>971</v>
      </c>
      <c r="I10636" s="434">
        <v>58.6</v>
      </c>
      <c r="J10636" s="434">
        <v>0</v>
      </c>
      <c r="K10636" s="434">
        <v>1970</v>
      </c>
    </row>
    <row r="10637" spans="1:11" hidden="1" x14ac:dyDescent="0.25">
      <c r="A10637" s="434">
        <v>258340500</v>
      </c>
      <c r="B10637" s="434">
        <v>908030</v>
      </c>
      <c r="C10637" s="434" t="s">
        <v>31</v>
      </c>
      <c r="D10637" s="434" t="s">
        <v>13</v>
      </c>
      <c r="I10637" s="434">
        <v>15</v>
      </c>
      <c r="J10637" s="434">
        <v>0</v>
      </c>
      <c r="K10637" s="434">
        <v>1970</v>
      </c>
    </row>
    <row r="10638" spans="1:11" hidden="1" x14ac:dyDescent="0.25">
      <c r="A10638" s="434">
        <v>258341940</v>
      </c>
      <c r="B10638" s="434">
        <v>15943</v>
      </c>
      <c r="C10638" s="434" t="s">
        <v>61</v>
      </c>
      <c r="D10638" s="434" t="s">
        <v>13</v>
      </c>
      <c r="I10638" s="434">
        <v>15</v>
      </c>
      <c r="J10638" s="434">
        <v>0</v>
      </c>
      <c r="K10638" s="434">
        <v>1970</v>
      </c>
    </row>
    <row r="10639" spans="1:11" hidden="1" x14ac:dyDescent="0.25">
      <c r="A10639" s="434">
        <v>258342000</v>
      </c>
      <c r="B10639" s="434">
        <v>3173457</v>
      </c>
      <c r="C10639" s="434" t="s">
        <v>56</v>
      </c>
      <c r="D10639" s="434" t="s">
        <v>17</v>
      </c>
      <c r="E10639" s="434">
        <v>12.6</v>
      </c>
      <c r="F10639" s="434">
        <v>1350</v>
      </c>
      <c r="G10639" s="434">
        <v>107</v>
      </c>
      <c r="H10639" s="434">
        <v>377</v>
      </c>
      <c r="I10639" s="434">
        <v>31.25</v>
      </c>
      <c r="J10639" s="434">
        <v>0</v>
      </c>
      <c r="K10639" s="434">
        <v>2006</v>
      </c>
    </row>
    <row r="10640" spans="1:11" hidden="1" x14ac:dyDescent="0.25">
      <c r="A10640" s="434">
        <v>258342370</v>
      </c>
      <c r="B10640" s="434">
        <v>3201</v>
      </c>
      <c r="C10640" s="434" t="s">
        <v>61</v>
      </c>
      <c r="D10640" s="434" t="s">
        <v>13</v>
      </c>
      <c r="I10640" s="434">
        <v>8</v>
      </c>
    </row>
    <row r="10641" spans="1:11" hidden="1" x14ac:dyDescent="0.25">
      <c r="A10641" s="434">
        <v>258342500</v>
      </c>
      <c r="B10641" s="434">
        <v>10373</v>
      </c>
      <c r="C10641" s="434" t="s">
        <v>56</v>
      </c>
      <c r="D10641" s="434" t="s">
        <v>13</v>
      </c>
      <c r="I10641" s="434">
        <v>6</v>
      </c>
    </row>
    <row r="10642" spans="1:11" hidden="1" x14ac:dyDescent="0.25">
      <c r="A10642" s="434">
        <v>258343000</v>
      </c>
      <c r="B10642" s="434">
        <v>2852706</v>
      </c>
      <c r="C10642" s="434" t="s">
        <v>42</v>
      </c>
      <c r="D10642" s="434" t="s">
        <v>22</v>
      </c>
      <c r="E10642" s="434">
        <v>12</v>
      </c>
      <c r="F10642" s="434">
        <v>2080</v>
      </c>
      <c r="G10642" s="434">
        <v>500</v>
      </c>
      <c r="H10642" s="434">
        <v>1044</v>
      </c>
      <c r="I10642" s="434">
        <v>72.19</v>
      </c>
      <c r="J10642" s="434">
        <v>0</v>
      </c>
      <c r="K10642" s="434">
        <v>2001</v>
      </c>
    </row>
    <row r="10643" spans="1:11" hidden="1" x14ac:dyDescent="0.25">
      <c r="A10643" s="434">
        <v>258345000</v>
      </c>
      <c r="B10643" s="434">
        <v>14882</v>
      </c>
      <c r="C10643" s="434" t="s">
        <v>46</v>
      </c>
      <c r="D10643" s="434" t="s">
        <v>22</v>
      </c>
      <c r="E10643" s="434">
        <v>14.5</v>
      </c>
      <c r="F10643" s="434">
        <v>4572</v>
      </c>
      <c r="G10643" s="434">
        <v>3333</v>
      </c>
      <c r="H10643" s="434">
        <v>2592</v>
      </c>
      <c r="I10643" s="434">
        <v>74.3</v>
      </c>
      <c r="K10643" s="434">
        <v>2004</v>
      </c>
    </row>
    <row r="10644" spans="1:11" hidden="1" x14ac:dyDescent="0.25">
      <c r="A10644" s="434">
        <v>258346000</v>
      </c>
      <c r="B10644" s="434">
        <v>1199831</v>
      </c>
      <c r="C10644" s="434" t="s">
        <v>39</v>
      </c>
      <c r="D10644" s="434" t="s">
        <v>13</v>
      </c>
      <c r="E10644" s="434">
        <v>25</v>
      </c>
      <c r="F10644" s="434">
        <v>998</v>
      </c>
      <c r="G10644" s="434">
        <v>14</v>
      </c>
      <c r="H10644" s="434">
        <v>181</v>
      </c>
      <c r="I10644" s="434">
        <v>26.3</v>
      </c>
      <c r="J10644" s="434">
        <v>0</v>
      </c>
      <c r="K10644" s="434">
        <v>2015</v>
      </c>
    </row>
    <row r="10645" spans="1:11" hidden="1" x14ac:dyDescent="0.25">
      <c r="A10645" s="434">
        <v>258346500</v>
      </c>
      <c r="B10645" s="434">
        <v>284963</v>
      </c>
      <c r="C10645" s="434" t="s">
        <v>61</v>
      </c>
      <c r="D10645" s="434" t="s">
        <v>13</v>
      </c>
      <c r="I10645" s="434">
        <v>15</v>
      </c>
    </row>
    <row r="10646" spans="1:11" hidden="1" x14ac:dyDescent="0.25">
      <c r="A10646" s="434">
        <v>258349000</v>
      </c>
      <c r="B10646" s="434">
        <v>2062169</v>
      </c>
      <c r="C10646" s="434" t="s">
        <v>42</v>
      </c>
      <c r="D10646" s="434" t="s">
        <v>13</v>
      </c>
      <c r="E10646" s="434">
        <v>38</v>
      </c>
      <c r="F10646" s="434">
        <v>2880</v>
      </c>
      <c r="G10646" s="434">
        <v>27</v>
      </c>
      <c r="H10646" s="434">
        <v>240</v>
      </c>
      <c r="I10646" s="434">
        <v>29.2</v>
      </c>
      <c r="J10646" s="434">
        <v>0</v>
      </c>
      <c r="K10646" s="434">
        <v>2007</v>
      </c>
    </row>
    <row r="10647" spans="1:11" x14ac:dyDescent="0.25">
      <c r="A10647" s="434">
        <v>258351000</v>
      </c>
      <c r="B10647" s="434">
        <v>880471</v>
      </c>
      <c r="C10647" s="434" t="s">
        <v>59</v>
      </c>
      <c r="D10647" s="434" t="s">
        <v>17</v>
      </c>
      <c r="E10647" s="434">
        <v>11.5</v>
      </c>
      <c r="F10647" s="434">
        <v>1066</v>
      </c>
      <c r="G10647" s="434">
        <v>322</v>
      </c>
      <c r="H10647" s="434">
        <v>521</v>
      </c>
      <c r="I10647" s="434">
        <v>35.31</v>
      </c>
      <c r="J10647" s="434">
        <v>0</v>
      </c>
      <c r="K10647" s="434">
        <v>1970</v>
      </c>
    </row>
    <row r="10648" spans="1:11" hidden="1" x14ac:dyDescent="0.25">
      <c r="A10648" s="434">
        <v>258351500</v>
      </c>
      <c r="B10648" s="434">
        <v>516780</v>
      </c>
      <c r="C10648" s="434" t="s">
        <v>56</v>
      </c>
      <c r="D10648" s="434" t="s">
        <v>13</v>
      </c>
      <c r="I10648" s="434">
        <v>14</v>
      </c>
      <c r="J10648" s="434">
        <v>0</v>
      </c>
      <c r="K10648" s="434">
        <v>1970</v>
      </c>
    </row>
    <row r="10649" spans="1:11" hidden="1" x14ac:dyDescent="0.25">
      <c r="A10649" s="434">
        <v>258352500</v>
      </c>
      <c r="B10649" s="434">
        <v>1863504</v>
      </c>
      <c r="C10649" s="434" t="s">
        <v>39</v>
      </c>
      <c r="D10649" s="434" t="s">
        <v>17</v>
      </c>
      <c r="E10649" s="434">
        <v>35</v>
      </c>
      <c r="F10649" s="434">
        <v>3240</v>
      </c>
      <c r="G10649" s="434">
        <v>50</v>
      </c>
      <c r="H10649" s="434">
        <v>398</v>
      </c>
      <c r="I10649" s="434">
        <v>33</v>
      </c>
      <c r="J10649" s="434">
        <v>0</v>
      </c>
      <c r="K10649" s="434">
        <v>2010</v>
      </c>
    </row>
    <row r="10650" spans="1:11" x14ac:dyDescent="0.25">
      <c r="A10650" s="434">
        <v>258354000</v>
      </c>
      <c r="B10650" s="434">
        <v>2367462</v>
      </c>
      <c r="C10650" s="434" t="s">
        <v>59</v>
      </c>
      <c r="D10650" s="434" t="s">
        <v>17</v>
      </c>
      <c r="E10650" s="434">
        <v>14</v>
      </c>
      <c r="F10650" s="434">
        <v>3457</v>
      </c>
      <c r="G10650" s="434">
        <v>1956</v>
      </c>
      <c r="H10650" s="434">
        <v>1515</v>
      </c>
      <c r="I10650" s="434">
        <v>64</v>
      </c>
      <c r="J10650" s="434">
        <v>0</v>
      </c>
      <c r="K10650" s="434">
        <v>1970</v>
      </c>
    </row>
    <row r="10651" spans="1:11" hidden="1" x14ac:dyDescent="0.25">
      <c r="A10651" s="434">
        <v>258354500</v>
      </c>
      <c r="B10651" s="434">
        <v>2947519</v>
      </c>
      <c r="C10651" s="434" t="s">
        <v>54</v>
      </c>
      <c r="D10651" s="434" t="s">
        <v>13</v>
      </c>
      <c r="I10651" s="434">
        <v>16</v>
      </c>
      <c r="J10651" s="434">
        <v>0</v>
      </c>
      <c r="K10651" s="434">
        <v>1970</v>
      </c>
    </row>
    <row r="10652" spans="1:11" hidden="1" x14ac:dyDescent="0.25">
      <c r="A10652" s="434">
        <v>258356000</v>
      </c>
      <c r="B10652" s="434">
        <v>1444414</v>
      </c>
      <c r="C10652" s="434" t="s">
        <v>61</v>
      </c>
      <c r="D10652" s="434" t="s">
        <v>17</v>
      </c>
      <c r="E10652" s="434">
        <v>10.4</v>
      </c>
      <c r="F10652" s="434">
        <v>1520</v>
      </c>
      <c r="G10652" s="434">
        <v>1784</v>
      </c>
      <c r="H10652" s="434">
        <v>1653</v>
      </c>
      <c r="I10652" s="434">
        <v>67.099999999999994</v>
      </c>
      <c r="J10652" s="434">
        <v>0</v>
      </c>
      <c r="K10652" s="434">
        <v>2006</v>
      </c>
    </row>
    <row r="10653" spans="1:11" hidden="1" x14ac:dyDescent="0.25">
      <c r="A10653" s="434">
        <v>258357000</v>
      </c>
      <c r="B10653" s="434">
        <v>3614124</v>
      </c>
      <c r="C10653" s="434" t="s">
        <v>48</v>
      </c>
      <c r="D10653" s="434" t="s">
        <v>17</v>
      </c>
      <c r="E10653" s="434">
        <v>10.5</v>
      </c>
      <c r="F10653" s="434">
        <v>795</v>
      </c>
      <c r="G10653" s="434">
        <v>541</v>
      </c>
      <c r="H10653" s="434">
        <v>461</v>
      </c>
      <c r="I10653" s="434">
        <v>37.4</v>
      </c>
      <c r="J10653" s="434">
        <v>0</v>
      </c>
      <c r="K10653" s="434">
        <v>1985</v>
      </c>
    </row>
    <row r="10654" spans="1:11" hidden="1" x14ac:dyDescent="0.25">
      <c r="A10654" s="434">
        <v>258357500</v>
      </c>
      <c r="B10654" s="434">
        <v>49013</v>
      </c>
      <c r="C10654" s="434" t="s">
        <v>54</v>
      </c>
      <c r="D10654" s="434" t="s">
        <v>13</v>
      </c>
      <c r="I10654" s="434">
        <v>14</v>
      </c>
    </row>
    <row r="10655" spans="1:11" x14ac:dyDescent="0.25">
      <c r="A10655" s="434">
        <v>258358000</v>
      </c>
      <c r="B10655" s="434">
        <v>419011</v>
      </c>
      <c r="C10655" s="434" t="s">
        <v>59</v>
      </c>
      <c r="D10655" s="434" t="s">
        <v>17</v>
      </c>
      <c r="E10655" s="434">
        <v>0</v>
      </c>
      <c r="F10655" s="434">
        <v>736</v>
      </c>
      <c r="G10655" s="434">
        <v>0</v>
      </c>
      <c r="H10655" s="434">
        <v>291</v>
      </c>
      <c r="I10655" s="434">
        <v>30.41</v>
      </c>
      <c r="J10655" s="434">
        <v>0</v>
      </c>
      <c r="K10655" s="434">
        <v>1970</v>
      </c>
    </row>
    <row r="10656" spans="1:11" hidden="1" x14ac:dyDescent="0.25">
      <c r="A10656" s="434">
        <v>258359500</v>
      </c>
      <c r="B10656" s="434">
        <v>2229063</v>
      </c>
      <c r="C10656" s="434" t="s">
        <v>39</v>
      </c>
      <c r="D10656" s="434" t="s">
        <v>17</v>
      </c>
      <c r="E10656" s="434">
        <v>33</v>
      </c>
      <c r="F10656" s="434">
        <v>2160</v>
      </c>
      <c r="G10656" s="434">
        <v>20</v>
      </c>
      <c r="H10656" s="434">
        <v>332</v>
      </c>
      <c r="I10656" s="434">
        <v>35.299999999999997</v>
      </c>
      <c r="J10656" s="434">
        <v>0</v>
      </c>
      <c r="K10656" s="434">
        <v>2011</v>
      </c>
    </row>
    <row r="10657" spans="1:11" x14ac:dyDescent="0.25">
      <c r="A10657" s="434">
        <v>258360000</v>
      </c>
      <c r="B10657" s="434">
        <v>2289920</v>
      </c>
      <c r="C10657" s="434" t="s">
        <v>59</v>
      </c>
      <c r="D10657" s="434" t="s">
        <v>22</v>
      </c>
      <c r="E10657" s="434">
        <v>13.8</v>
      </c>
      <c r="F10657" s="434">
        <v>5212</v>
      </c>
      <c r="G10657" s="434">
        <v>1524</v>
      </c>
      <c r="H10657" s="434">
        <v>2053</v>
      </c>
      <c r="I10657" s="434">
        <v>75.489999999999995</v>
      </c>
      <c r="J10657" s="434">
        <v>0</v>
      </c>
      <c r="K10657" s="434">
        <v>1970</v>
      </c>
    </row>
    <row r="10658" spans="1:11" hidden="1" x14ac:dyDescent="0.25">
      <c r="A10658" s="434">
        <v>258361000</v>
      </c>
      <c r="B10658" s="434">
        <v>677305</v>
      </c>
      <c r="C10658" s="434" t="s">
        <v>46</v>
      </c>
      <c r="D10658" s="434" t="s">
        <v>17</v>
      </c>
      <c r="E10658" s="434">
        <v>12</v>
      </c>
      <c r="F10658" s="434">
        <v>4530</v>
      </c>
      <c r="G10658" s="434">
        <v>726</v>
      </c>
      <c r="H10658" s="434">
        <v>1171</v>
      </c>
      <c r="I10658" s="434">
        <v>58.27</v>
      </c>
      <c r="J10658" s="434">
        <v>0</v>
      </c>
      <c r="K10658" s="434">
        <v>1970</v>
      </c>
    </row>
    <row r="10659" spans="1:11" hidden="1" x14ac:dyDescent="0.25">
      <c r="A10659" s="434">
        <v>258363000</v>
      </c>
      <c r="B10659" s="434">
        <v>107055</v>
      </c>
      <c r="C10659" s="434" t="s">
        <v>46</v>
      </c>
      <c r="D10659" s="434" t="s">
        <v>22</v>
      </c>
      <c r="E10659" s="434">
        <v>16.5</v>
      </c>
      <c r="F10659" s="434">
        <v>7502</v>
      </c>
      <c r="G10659" s="434">
        <v>4813</v>
      </c>
      <c r="H10659" s="434">
        <v>3739</v>
      </c>
      <c r="I10659" s="434">
        <v>86.2</v>
      </c>
      <c r="J10659" s="434">
        <v>0</v>
      </c>
      <c r="K10659" s="434">
        <v>2005</v>
      </c>
    </row>
    <row r="10660" spans="1:11" hidden="1" x14ac:dyDescent="0.25">
      <c r="A10660" s="434">
        <v>258364000</v>
      </c>
      <c r="B10660" s="434">
        <v>1937488</v>
      </c>
      <c r="C10660" s="434" t="s">
        <v>51</v>
      </c>
      <c r="D10660" s="434" t="s">
        <v>22</v>
      </c>
      <c r="E10660" s="434">
        <v>0</v>
      </c>
      <c r="F10660" s="434">
        <v>2524</v>
      </c>
      <c r="G10660" s="434">
        <v>4150</v>
      </c>
      <c r="H10660" s="434">
        <v>3957</v>
      </c>
      <c r="I10660" s="434">
        <v>84.8</v>
      </c>
      <c r="J10660" s="434">
        <v>0</v>
      </c>
      <c r="K10660" s="434">
        <v>1970</v>
      </c>
    </row>
    <row r="10661" spans="1:11" hidden="1" x14ac:dyDescent="0.25">
      <c r="A10661" s="434">
        <v>258365000</v>
      </c>
      <c r="B10661" s="434">
        <v>1133227</v>
      </c>
      <c r="C10661" s="434" t="s">
        <v>54</v>
      </c>
      <c r="D10661" s="434" t="s">
        <v>13</v>
      </c>
      <c r="G10661" s="434">
        <v>130</v>
      </c>
      <c r="H10661" s="434">
        <v>269</v>
      </c>
      <c r="I10661" s="434">
        <v>28</v>
      </c>
      <c r="J10661" s="434">
        <v>0</v>
      </c>
      <c r="K10661" s="434">
        <v>1970</v>
      </c>
    </row>
    <row r="10662" spans="1:11" hidden="1" x14ac:dyDescent="0.25">
      <c r="A10662" s="434">
        <v>258366000</v>
      </c>
      <c r="B10662" s="434">
        <v>1220455</v>
      </c>
      <c r="C10662" s="434" t="s">
        <v>46</v>
      </c>
      <c r="D10662" s="434" t="s">
        <v>22</v>
      </c>
      <c r="E10662" s="434">
        <v>12</v>
      </c>
      <c r="F10662" s="434">
        <v>7604</v>
      </c>
      <c r="G10662" s="434">
        <v>4248</v>
      </c>
      <c r="H10662" s="434">
        <v>3331</v>
      </c>
      <c r="I10662" s="434">
        <v>85.65</v>
      </c>
      <c r="J10662" s="434">
        <v>0</v>
      </c>
    </row>
    <row r="10663" spans="1:11" hidden="1" x14ac:dyDescent="0.25">
      <c r="A10663" s="434">
        <v>258370000</v>
      </c>
      <c r="B10663" s="434">
        <v>173935</v>
      </c>
      <c r="C10663" s="434" t="s">
        <v>61</v>
      </c>
      <c r="D10663" s="434" t="s">
        <v>13</v>
      </c>
      <c r="I10663" s="434">
        <v>24</v>
      </c>
      <c r="J10663" s="434">
        <v>0</v>
      </c>
      <c r="K10663" s="434">
        <v>1970</v>
      </c>
    </row>
    <row r="10664" spans="1:11" hidden="1" x14ac:dyDescent="0.25">
      <c r="A10664" s="434">
        <v>258373000</v>
      </c>
      <c r="B10664" s="434">
        <v>613443</v>
      </c>
      <c r="C10664" s="434" t="s">
        <v>61</v>
      </c>
      <c r="D10664" s="434" t="s">
        <v>17</v>
      </c>
      <c r="E10664" s="434">
        <v>10</v>
      </c>
      <c r="F10664" s="434">
        <v>1461</v>
      </c>
      <c r="G10664" s="434">
        <v>198</v>
      </c>
      <c r="H10664" s="434">
        <v>663</v>
      </c>
      <c r="I10664" s="434">
        <v>58.55</v>
      </c>
      <c r="J10664" s="434">
        <v>0</v>
      </c>
      <c r="K10664" s="434">
        <v>1970</v>
      </c>
    </row>
    <row r="10665" spans="1:11" hidden="1" x14ac:dyDescent="0.25">
      <c r="A10665" s="434">
        <v>258375000</v>
      </c>
      <c r="B10665" s="434">
        <v>3699544</v>
      </c>
      <c r="C10665" s="434" t="s">
        <v>51</v>
      </c>
      <c r="D10665" s="434" t="s">
        <v>17</v>
      </c>
      <c r="E10665" s="434">
        <v>0</v>
      </c>
      <c r="F10665" s="434">
        <v>1235</v>
      </c>
      <c r="G10665" s="434">
        <v>1200</v>
      </c>
      <c r="H10665" s="434">
        <v>1066</v>
      </c>
      <c r="I10665" s="434">
        <v>53.3</v>
      </c>
      <c r="J10665" s="434">
        <v>0</v>
      </c>
      <c r="K10665" s="434">
        <v>1970</v>
      </c>
    </row>
    <row r="10666" spans="1:11" hidden="1" x14ac:dyDescent="0.25">
      <c r="A10666" s="434">
        <v>258377000</v>
      </c>
      <c r="B10666" s="434">
        <v>55456</v>
      </c>
      <c r="C10666" s="434" t="s">
        <v>48</v>
      </c>
      <c r="D10666" s="434" t="s">
        <v>25</v>
      </c>
      <c r="E10666" s="434">
        <v>12</v>
      </c>
      <c r="F10666" s="434">
        <v>17600</v>
      </c>
      <c r="G10666" s="434">
        <v>6300</v>
      </c>
      <c r="H10666" s="434">
        <v>12379</v>
      </c>
      <c r="I10666" s="434">
        <v>113.05</v>
      </c>
      <c r="K10666" s="434">
        <v>2009</v>
      </c>
    </row>
    <row r="10667" spans="1:11" hidden="1" x14ac:dyDescent="0.25">
      <c r="A10667" s="434">
        <v>258379500</v>
      </c>
      <c r="B10667" s="434">
        <v>39820</v>
      </c>
      <c r="C10667" s="434" t="s">
        <v>61</v>
      </c>
      <c r="D10667" s="434" t="s">
        <v>13</v>
      </c>
      <c r="I10667" s="434">
        <v>10</v>
      </c>
    </row>
    <row r="10668" spans="1:11" x14ac:dyDescent="0.25">
      <c r="A10668" s="434">
        <v>258381000</v>
      </c>
      <c r="B10668" s="434">
        <v>2701989</v>
      </c>
      <c r="C10668" s="434" t="s">
        <v>59</v>
      </c>
      <c r="D10668" s="434" t="s">
        <v>17</v>
      </c>
      <c r="E10668" s="434">
        <v>0</v>
      </c>
      <c r="F10668" s="434">
        <v>2354</v>
      </c>
      <c r="G10668" s="434">
        <v>0</v>
      </c>
      <c r="H10668" s="434">
        <v>1492</v>
      </c>
      <c r="I10668" s="434">
        <v>62.95</v>
      </c>
      <c r="J10668" s="434">
        <v>0</v>
      </c>
      <c r="K10668" s="434">
        <v>1970</v>
      </c>
    </row>
    <row r="10669" spans="1:11" x14ac:dyDescent="0.25">
      <c r="A10669" s="434">
        <v>258382000</v>
      </c>
      <c r="B10669" s="434">
        <v>2554426</v>
      </c>
      <c r="C10669" s="434" t="s">
        <v>59</v>
      </c>
      <c r="D10669" s="434" t="s">
        <v>17</v>
      </c>
      <c r="E10669" s="434">
        <v>15</v>
      </c>
      <c r="F10669" s="434">
        <v>2251</v>
      </c>
      <c r="G10669" s="434">
        <v>1757</v>
      </c>
      <c r="H10669" s="434">
        <v>1481</v>
      </c>
      <c r="I10669" s="434">
        <v>61.4</v>
      </c>
      <c r="J10669" s="434">
        <v>0</v>
      </c>
      <c r="K10669" s="434">
        <v>1970</v>
      </c>
    </row>
    <row r="10670" spans="1:11" hidden="1" x14ac:dyDescent="0.25">
      <c r="A10670" s="434">
        <v>258383000</v>
      </c>
      <c r="B10670" s="434">
        <v>2059680</v>
      </c>
      <c r="C10670" s="434" t="s">
        <v>54</v>
      </c>
      <c r="D10670" s="434" t="s">
        <v>17</v>
      </c>
      <c r="E10670" s="434">
        <v>14</v>
      </c>
      <c r="F10670" s="434">
        <v>3536</v>
      </c>
      <c r="G10670" s="434">
        <v>0</v>
      </c>
      <c r="H10670" s="434">
        <v>763</v>
      </c>
      <c r="I10670" s="434">
        <v>37.06</v>
      </c>
      <c r="J10670" s="434">
        <v>0</v>
      </c>
      <c r="K10670" s="434">
        <v>2008</v>
      </c>
    </row>
    <row r="10671" spans="1:11" hidden="1" x14ac:dyDescent="0.25">
      <c r="A10671" s="434">
        <v>258384500</v>
      </c>
      <c r="B10671" s="434">
        <v>1269644</v>
      </c>
      <c r="C10671" s="434" t="s">
        <v>54</v>
      </c>
      <c r="D10671" s="434" t="s">
        <v>13</v>
      </c>
      <c r="I10671" s="434">
        <v>15</v>
      </c>
      <c r="J10671" s="434">
        <v>0</v>
      </c>
      <c r="K10671" s="434">
        <v>1970</v>
      </c>
    </row>
    <row r="10672" spans="1:11" x14ac:dyDescent="0.25">
      <c r="A10672" s="434">
        <v>258387000</v>
      </c>
      <c r="B10672" s="434">
        <v>763276</v>
      </c>
      <c r="C10672" s="434" t="s">
        <v>59</v>
      </c>
      <c r="D10672" s="434" t="s">
        <v>17</v>
      </c>
      <c r="E10672" s="434">
        <v>12</v>
      </c>
      <c r="F10672" s="434">
        <v>1654</v>
      </c>
      <c r="G10672" s="434">
        <v>1200</v>
      </c>
      <c r="H10672" s="434">
        <v>875</v>
      </c>
      <c r="I10672" s="434">
        <v>54.87</v>
      </c>
      <c r="J10672" s="434">
        <v>0</v>
      </c>
      <c r="K10672" s="434">
        <v>1970</v>
      </c>
    </row>
    <row r="10673" spans="1:11" hidden="1" x14ac:dyDescent="0.25">
      <c r="A10673" s="434">
        <v>258390000</v>
      </c>
      <c r="B10673" s="434">
        <v>2121311</v>
      </c>
      <c r="C10673" s="434" t="s">
        <v>46</v>
      </c>
      <c r="D10673" s="434" t="s">
        <v>22</v>
      </c>
      <c r="E10673" s="434">
        <v>18</v>
      </c>
      <c r="F10673" s="434">
        <v>8040</v>
      </c>
      <c r="G10673" s="434">
        <v>6013</v>
      </c>
      <c r="H10673" s="434">
        <v>5073</v>
      </c>
      <c r="I10673" s="434">
        <v>94.9</v>
      </c>
      <c r="K10673" s="434">
        <v>2003</v>
      </c>
    </row>
    <row r="10674" spans="1:11" hidden="1" x14ac:dyDescent="0.25">
      <c r="A10674" s="434">
        <v>258391000</v>
      </c>
      <c r="B10674" s="434">
        <v>666952</v>
      </c>
      <c r="C10674" s="434" t="s">
        <v>46</v>
      </c>
      <c r="D10674" s="434" t="s">
        <v>22</v>
      </c>
      <c r="E10674" s="434">
        <v>12.5</v>
      </c>
      <c r="F10674" s="434">
        <v>6660</v>
      </c>
      <c r="G10674" s="434">
        <v>4260</v>
      </c>
      <c r="H10674" s="434">
        <v>4552</v>
      </c>
      <c r="I10674" s="434">
        <v>85.6</v>
      </c>
      <c r="J10674" s="434">
        <v>0</v>
      </c>
      <c r="K10674" s="434">
        <v>1970</v>
      </c>
    </row>
    <row r="10675" spans="1:11" hidden="1" x14ac:dyDescent="0.25">
      <c r="A10675" s="434">
        <v>258392000</v>
      </c>
      <c r="B10675" s="434">
        <v>1904456</v>
      </c>
      <c r="C10675" s="434" t="s">
        <v>28</v>
      </c>
      <c r="D10675" s="434" t="s">
        <v>17</v>
      </c>
      <c r="E10675" s="434">
        <v>11</v>
      </c>
      <c r="F10675" s="434">
        <v>662</v>
      </c>
      <c r="G10675" s="434">
        <v>925</v>
      </c>
      <c r="H10675" s="434">
        <v>839</v>
      </c>
      <c r="I10675" s="434">
        <v>61.45</v>
      </c>
      <c r="J10675" s="434">
        <v>0</v>
      </c>
      <c r="K10675" s="434">
        <v>1969</v>
      </c>
    </row>
    <row r="10676" spans="1:11" x14ac:dyDescent="0.25">
      <c r="A10676" s="434">
        <v>258393000</v>
      </c>
      <c r="B10676" s="434">
        <v>3260591</v>
      </c>
      <c r="C10676" s="434" t="s">
        <v>59</v>
      </c>
      <c r="D10676" s="434" t="s">
        <v>13</v>
      </c>
      <c r="E10676" s="434">
        <v>11.5</v>
      </c>
      <c r="F10676" s="434">
        <v>1232</v>
      </c>
      <c r="G10676" s="434">
        <v>0</v>
      </c>
      <c r="H10676" s="434">
        <v>245</v>
      </c>
      <c r="I10676" s="434">
        <v>27.28</v>
      </c>
      <c r="J10676" s="434">
        <v>0</v>
      </c>
      <c r="K10676" s="434">
        <v>1970</v>
      </c>
    </row>
    <row r="10677" spans="1:11" hidden="1" x14ac:dyDescent="0.25">
      <c r="A10677" s="434">
        <v>258394000</v>
      </c>
      <c r="B10677" s="434">
        <v>2028283</v>
      </c>
      <c r="C10677" s="434" t="s">
        <v>56</v>
      </c>
      <c r="D10677" s="434" t="s">
        <v>13</v>
      </c>
      <c r="E10677" s="434">
        <v>9</v>
      </c>
      <c r="F10677" s="434">
        <v>1118</v>
      </c>
      <c r="G10677" s="434">
        <v>187</v>
      </c>
      <c r="H10677" s="434">
        <v>135</v>
      </c>
      <c r="I10677" s="434">
        <v>21.5</v>
      </c>
      <c r="J10677" s="434">
        <v>0</v>
      </c>
      <c r="K10677" s="434">
        <v>2011</v>
      </c>
    </row>
    <row r="10678" spans="1:11" hidden="1" x14ac:dyDescent="0.25">
      <c r="A10678" s="434">
        <v>258394500</v>
      </c>
      <c r="B10678" s="434">
        <v>1630229</v>
      </c>
      <c r="C10678" s="434" t="s">
        <v>51</v>
      </c>
      <c r="D10678" s="434" t="s">
        <v>17</v>
      </c>
      <c r="E10678" s="434">
        <v>0</v>
      </c>
      <c r="F10678" s="434">
        <v>0</v>
      </c>
      <c r="G10678" s="434">
        <v>700</v>
      </c>
      <c r="H10678" s="434">
        <v>476</v>
      </c>
      <c r="I10678" s="434">
        <v>40</v>
      </c>
      <c r="J10678" s="434">
        <v>0</v>
      </c>
      <c r="K10678" s="434">
        <v>1970</v>
      </c>
    </row>
    <row r="10679" spans="1:11" hidden="1" x14ac:dyDescent="0.25">
      <c r="A10679" s="434">
        <v>258395000</v>
      </c>
      <c r="B10679" s="434">
        <v>1422783</v>
      </c>
      <c r="C10679" s="434" t="s">
        <v>54</v>
      </c>
      <c r="D10679" s="434" t="s">
        <v>17</v>
      </c>
      <c r="E10679" s="434">
        <v>13</v>
      </c>
      <c r="F10679" s="434">
        <v>3200</v>
      </c>
      <c r="G10679" s="434">
        <v>400</v>
      </c>
      <c r="H10679" s="434">
        <v>429</v>
      </c>
      <c r="I10679" s="434">
        <v>33.33</v>
      </c>
      <c r="J10679" s="434">
        <v>0</v>
      </c>
      <c r="K10679" s="434">
        <v>1970</v>
      </c>
    </row>
    <row r="10680" spans="1:11" hidden="1" x14ac:dyDescent="0.25">
      <c r="A10680" s="434">
        <v>258396000</v>
      </c>
      <c r="B10680" s="434">
        <v>2108542</v>
      </c>
      <c r="C10680" s="434" t="s">
        <v>46</v>
      </c>
      <c r="D10680" s="434" t="s">
        <v>17</v>
      </c>
      <c r="E10680" s="434">
        <v>13</v>
      </c>
      <c r="F10680" s="434">
        <v>3273</v>
      </c>
      <c r="G10680" s="434">
        <v>400</v>
      </c>
      <c r="H10680" s="434">
        <v>429</v>
      </c>
      <c r="I10680" s="434">
        <v>33.340000000000003</v>
      </c>
      <c r="J10680" s="434">
        <v>0</v>
      </c>
      <c r="K10680" s="434">
        <v>1988</v>
      </c>
    </row>
    <row r="10681" spans="1:11" hidden="1" x14ac:dyDescent="0.25">
      <c r="A10681" s="434">
        <v>258401000</v>
      </c>
      <c r="B10681" s="434">
        <v>74337</v>
      </c>
      <c r="C10681" s="434" t="s">
        <v>48</v>
      </c>
      <c r="D10681" s="434" t="s">
        <v>25</v>
      </c>
      <c r="E10681" s="434">
        <v>16</v>
      </c>
      <c r="F10681" s="434">
        <v>13440</v>
      </c>
      <c r="G10681" s="434">
        <v>6275</v>
      </c>
      <c r="H10681" s="434">
        <v>9603</v>
      </c>
      <c r="I10681" s="434">
        <v>111</v>
      </c>
      <c r="J10681" s="434">
        <v>0</v>
      </c>
      <c r="K10681" s="434">
        <v>1970</v>
      </c>
    </row>
    <row r="10682" spans="1:11" hidden="1" x14ac:dyDescent="0.25">
      <c r="A10682" s="434">
        <v>258403000</v>
      </c>
      <c r="B10682" s="434">
        <v>1882392</v>
      </c>
      <c r="C10682" s="434" t="s">
        <v>46</v>
      </c>
      <c r="D10682" s="434" t="s">
        <v>22</v>
      </c>
      <c r="E10682" s="434">
        <v>16</v>
      </c>
      <c r="F10682" s="434">
        <v>7300</v>
      </c>
      <c r="G10682" s="434">
        <v>2500</v>
      </c>
      <c r="H10682" s="434">
        <v>6545</v>
      </c>
      <c r="I10682" s="434">
        <v>92.17</v>
      </c>
      <c r="J10682" s="434">
        <v>0</v>
      </c>
      <c r="K10682" s="434">
        <v>2004</v>
      </c>
    </row>
    <row r="10683" spans="1:11" hidden="1" x14ac:dyDescent="0.25">
      <c r="A10683" s="434">
        <v>258407000</v>
      </c>
      <c r="B10683" s="434">
        <v>1149866</v>
      </c>
      <c r="C10683" s="434" t="s">
        <v>31</v>
      </c>
      <c r="D10683" s="434" t="s">
        <v>17</v>
      </c>
      <c r="E10683" s="434">
        <v>11.5</v>
      </c>
      <c r="F10683" s="434">
        <v>827</v>
      </c>
      <c r="G10683" s="434">
        <v>1426</v>
      </c>
      <c r="H10683" s="434">
        <v>1364</v>
      </c>
      <c r="I10683" s="434">
        <v>63.26</v>
      </c>
      <c r="J10683" s="434">
        <v>0</v>
      </c>
      <c r="K10683" s="434">
        <v>1970</v>
      </c>
    </row>
    <row r="10684" spans="1:11" hidden="1" x14ac:dyDescent="0.25">
      <c r="A10684" s="434">
        <v>258408000</v>
      </c>
      <c r="B10684" s="434">
        <v>3505830</v>
      </c>
      <c r="C10684" s="434" t="s">
        <v>42</v>
      </c>
      <c r="D10684" s="434" t="s">
        <v>17</v>
      </c>
      <c r="E10684" s="434">
        <v>13</v>
      </c>
      <c r="F10684" s="434">
        <v>1621</v>
      </c>
      <c r="G10684" s="434">
        <v>500</v>
      </c>
      <c r="H10684" s="434">
        <v>1127</v>
      </c>
      <c r="I10684" s="434">
        <v>67.5</v>
      </c>
      <c r="J10684" s="434">
        <v>0</v>
      </c>
      <c r="K10684" s="434">
        <v>2005</v>
      </c>
    </row>
    <row r="10685" spans="1:11" x14ac:dyDescent="0.25">
      <c r="A10685" s="434">
        <v>258410000</v>
      </c>
      <c r="B10685" s="434">
        <v>1385652</v>
      </c>
      <c r="C10685" s="434" t="s">
        <v>59</v>
      </c>
      <c r="D10685" s="434" t="s">
        <v>17</v>
      </c>
      <c r="E10685" s="434">
        <v>0</v>
      </c>
      <c r="F10685" s="434">
        <v>3400</v>
      </c>
      <c r="G10685" s="434">
        <v>0</v>
      </c>
      <c r="H10685" s="434">
        <v>1572</v>
      </c>
      <c r="I10685" s="434">
        <v>55</v>
      </c>
      <c r="J10685" s="434">
        <v>0</v>
      </c>
      <c r="K10685" s="434">
        <v>1970</v>
      </c>
    </row>
    <row r="10686" spans="1:11" x14ac:dyDescent="0.25">
      <c r="A10686" s="434">
        <v>258412000</v>
      </c>
      <c r="B10686" s="434">
        <v>2513818</v>
      </c>
      <c r="C10686" s="434" t="s">
        <v>59</v>
      </c>
      <c r="D10686" s="434" t="s">
        <v>17</v>
      </c>
      <c r="E10686" s="434">
        <v>15</v>
      </c>
      <c r="F10686" s="434">
        <v>3278</v>
      </c>
      <c r="G10686" s="434">
        <v>0</v>
      </c>
      <c r="H10686" s="434">
        <v>1298</v>
      </c>
      <c r="I10686" s="434">
        <v>69.650000000000006</v>
      </c>
      <c r="J10686" s="434">
        <v>0</v>
      </c>
      <c r="K10686" s="434">
        <v>1970</v>
      </c>
    </row>
    <row r="10687" spans="1:11" hidden="1" x14ac:dyDescent="0.25">
      <c r="A10687" s="434">
        <v>258414000</v>
      </c>
      <c r="B10687" s="434">
        <v>859572</v>
      </c>
      <c r="C10687" s="434" t="s">
        <v>42</v>
      </c>
      <c r="D10687" s="434" t="s">
        <v>17</v>
      </c>
      <c r="E10687" s="434">
        <v>12</v>
      </c>
      <c r="F10687" s="434">
        <v>625</v>
      </c>
      <c r="G10687" s="434">
        <v>310</v>
      </c>
      <c r="H10687" s="434">
        <v>1101</v>
      </c>
      <c r="I10687" s="434">
        <v>53.95</v>
      </c>
      <c r="J10687" s="434">
        <v>0</v>
      </c>
      <c r="K10687" s="434">
        <v>1970</v>
      </c>
    </row>
    <row r="10688" spans="1:11" hidden="1" x14ac:dyDescent="0.25">
      <c r="A10688" s="434">
        <v>258416000</v>
      </c>
      <c r="B10688" s="434">
        <v>2100604</v>
      </c>
      <c r="C10688" s="434" t="s">
        <v>39</v>
      </c>
      <c r="D10688" s="434" t="s">
        <v>17</v>
      </c>
      <c r="E10688" s="434">
        <v>35</v>
      </c>
      <c r="F10688" s="434">
        <v>3240</v>
      </c>
      <c r="G10688" s="434">
        <v>50</v>
      </c>
      <c r="H10688" s="434">
        <v>416</v>
      </c>
      <c r="I10688" s="434">
        <v>32.28</v>
      </c>
      <c r="J10688" s="434">
        <v>0</v>
      </c>
      <c r="K10688" s="434">
        <v>2008</v>
      </c>
    </row>
    <row r="10689" spans="1:11" hidden="1" x14ac:dyDescent="0.25">
      <c r="A10689" s="434">
        <v>258422000</v>
      </c>
      <c r="B10689" s="434">
        <v>2539989</v>
      </c>
      <c r="C10689" s="434" t="s">
        <v>46</v>
      </c>
      <c r="D10689" s="434" t="s">
        <v>17</v>
      </c>
      <c r="E10689" s="434">
        <v>10</v>
      </c>
      <c r="F10689" s="434">
        <v>2206</v>
      </c>
      <c r="G10689" s="434">
        <v>1155</v>
      </c>
      <c r="H10689" s="434">
        <v>1202</v>
      </c>
      <c r="I10689" s="434">
        <v>57.82</v>
      </c>
      <c r="J10689" s="434">
        <v>0</v>
      </c>
      <c r="K10689" s="434">
        <v>1970</v>
      </c>
    </row>
    <row r="10690" spans="1:11" hidden="1" x14ac:dyDescent="0.25">
      <c r="A10690" s="434">
        <v>258423000</v>
      </c>
      <c r="B10690" s="434">
        <v>35354</v>
      </c>
      <c r="C10690" s="434" t="s">
        <v>46</v>
      </c>
      <c r="D10690" s="434" t="s">
        <v>22</v>
      </c>
      <c r="E10690" s="434">
        <v>12</v>
      </c>
      <c r="F10690" s="434">
        <v>5164</v>
      </c>
      <c r="G10690" s="434">
        <v>3336</v>
      </c>
      <c r="H10690" s="434">
        <v>3131</v>
      </c>
      <c r="I10690" s="434">
        <v>79.67</v>
      </c>
      <c r="J10690" s="434">
        <v>0</v>
      </c>
      <c r="K10690" s="434">
        <v>1970</v>
      </c>
    </row>
    <row r="10691" spans="1:11" hidden="1" x14ac:dyDescent="0.25">
      <c r="A10691" s="434">
        <v>258424000</v>
      </c>
      <c r="B10691" s="434">
        <v>2582433</v>
      </c>
      <c r="C10691" s="434" t="s">
        <v>39</v>
      </c>
      <c r="D10691" s="434" t="s">
        <v>13</v>
      </c>
      <c r="E10691" s="434">
        <v>30</v>
      </c>
      <c r="F10691" s="434">
        <v>1800</v>
      </c>
      <c r="G10691" s="434">
        <v>22</v>
      </c>
      <c r="H10691" s="434">
        <v>226</v>
      </c>
      <c r="I10691" s="434">
        <v>27</v>
      </c>
      <c r="K10691" s="434">
        <v>2007</v>
      </c>
    </row>
    <row r="10692" spans="1:11" x14ac:dyDescent="0.25">
      <c r="A10692" s="434">
        <v>258425000</v>
      </c>
      <c r="B10692" s="434">
        <v>1589724</v>
      </c>
      <c r="C10692" s="434" t="s">
        <v>59</v>
      </c>
      <c r="D10692" s="434" t="s">
        <v>22</v>
      </c>
      <c r="E10692" s="434">
        <v>17.5</v>
      </c>
      <c r="F10692" s="434">
        <v>6800</v>
      </c>
      <c r="G10692" s="434">
        <v>3000</v>
      </c>
      <c r="H10692" s="434">
        <v>3145</v>
      </c>
      <c r="I10692" s="434">
        <v>75.400000000000006</v>
      </c>
      <c r="J10692" s="434">
        <v>0</v>
      </c>
      <c r="K10692" s="434">
        <v>1970</v>
      </c>
    </row>
    <row r="10693" spans="1:11" hidden="1" x14ac:dyDescent="0.25">
      <c r="A10693" s="434">
        <v>258427000</v>
      </c>
      <c r="B10693" s="434">
        <v>544404</v>
      </c>
      <c r="C10693" s="434" t="s">
        <v>46</v>
      </c>
      <c r="D10693" s="434" t="s">
        <v>22</v>
      </c>
      <c r="E10693" s="434">
        <v>15</v>
      </c>
      <c r="F10693" s="434">
        <v>7604</v>
      </c>
      <c r="G10693" s="434">
        <v>4000</v>
      </c>
      <c r="H10693" s="434">
        <v>3357</v>
      </c>
      <c r="I10693" s="434">
        <v>85.65</v>
      </c>
      <c r="J10693" s="434">
        <v>0</v>
      </c>
      <c r="K10693" s="434">
        <v>2006</v>
      </c>
    </row>
    <row r="10694" spans="1:11" hidden="1" x14ac:dyDescent="0.25">
      <c r="A10694" s="434">
        <v>258429000</v>
      </c>
      <c r="B10694" s="434">
        <v>611491</v>
      </c>
      <c r="C10694" s="434" t="s">
        <v>46</v>
      </c>
      <c r="D10694" s="434" t="s">
        <v>22</v>
      </c>
      <c r="E10694" s="434">
        <v>0</v>
      </c>
      <c r="F10694" s="434">
        <v>6000</v>
      </c>
      <c r="G10694" s="434">
        <v>4200</v>
      </c>
      <c r="H10694" s="434">
        <v>3649</v>
      </c>
      <c r="I10694" s="434">
        <v>86</v>
      </c>
      <c r="J10694" s="434">
        <v>0</v>
      </c>
      <c r="K10694" s="434">
        <v>2019</v>
      </c>
    </row>
    <row r="10695" spans="1:11" hidden="1" x14ac:dyDescent="0.25">
      <c r="A10695" s="434">
        <v>258430000</v>
      </c>
      <c r="B10695" s="434">
        <v>1741963</v>
      </c>
      <c r="C10695" s="434" t="s">
        <v>20</v>
      </c>
      <c r="D10695" s="434" t="s">
        <v>22</v>
      </c>
      <c r="E10695" s="434">
        <v>13.5</v>
      </c>
      <c r="F10695" s="434">
        <v>1980</v>
      </c>
      <c r="G10695" s="434">
        <v>3570</v>
      </c>
      <c r="H10695" s="434">
        <v>2490</v>
      </c>
      <c r="I10695" s="434">
        <v>95.92</v>
      </c>
      <c r="J10695" s="434">
        <v>3904</v>
      </c>
      <c r="K10695" s="434">
        <v>2003</v>
      </c>
    </row>
    <row r="10696" spans="1:11" hidden="1" x14ac:dyDescent="0.25">
      <c r="A10696" s="434">
        <v>258433000</v>
      </c>
      <c r="B10696" s="434">
        <v>1133580</v>
      </c>
      <c r="C10696" s="434" t="s">
        <v>39</v>
      </c>
      <c r="D10696" s="434" t="s">
        <v>13</v>
      </c>
      <c r="E10696" s="434">
        <v>0</v>
      </c>
      <c r="F10696" s="434">
        <v>1440</v>
      </c>
      <c r="G10696" s="434">
        <v>0</v>
      </c>
      <c r="H10696" s="434">
        <v>193</v>
      </c>
      <c r="I10696" s="434">
        <v>26</v>
      </c>
      <c r="J10696" s="434">
        <v>0</v>
      </c>
      <c r="K10696" s="434">
        <v>2015</v>
      </c>
    </row>
    <row r="10697" spans="1:11" hidden="1" x14ac:dyDescent="0.25">
      <c r="A10697" s="434">
        <v>258434000</v>
      </c>
      <c r="B10697" s="434">
        <v>3597490</v>
      </c>
      <c r="C10697" s="434" t="s">
        <v>31</v>
      </c>
      <c r="D10697" s="434" t="s">
        <v>17</v>
      </c>
      <c r="E10697" s="434">
        <v>12</v>
      </c>
      <c r="F10697" s="434">
        <v>735</v>
      </c>
      <c r="G10697" s="434">
        <v>950</v>
      </c>
      <c r="H10697" s="434">
        <v>907</v>
      </c>
      <c r="I10697" s="434">
        <v>55.3</v>
      </c>
      <c r="J10697" s="434">
        <v>0</v>
      </c>
      <c r="K10697" s="434">
        <v>1973</v>
      </c>
    </row>
    <row r="10698" spans="1:11" hidden="1" x14ac:dyDescent="0.25">
      <c r="A10698" s="434">
        <v>258435000</v>
      </c>
      <c r="B10698" s="434">
        <v>3506674</v>
      </c>
      <c r="C10698" s="434" t="s">
        <v>31</v>
      </c>
      <c r="D10698" s="434" t="s">
        <v>17</v>
      </c>
      <c r="E10698" s="434">
        <v>10</v>
      </c>
      <c r="F10698" s="434">
        <v>1120</v>
      </c>
      <c r="G10698" s="434">
        <v>914</v>
      </c>
      <c r="H10698" s="434">
        <v>882</v>
      </c>
      <c r="I10698" s="434">
        <v>55.56</v>
      </c>
      <c r="J10698" s="434">
        <v>0</v>
      </c>
      <c r="K10698" s="434">
        <v>1974</v>
      </c>
    </row>
    <row r="10699" spans="1:11" hidden="1" x14ac:dyDescent="0.25">
      <c r="A10699" s="434">
        <v>258437000</v>
      </c>
      <c r="B10699" s="434">
        <v>97959</v>
      </c>
      <c r="C10699" s="434" t="s">
        <v>46</v>
      </c>
      <c r="D10699" s="434" t="s">
        <v>22</v>
      </c>
      <c r="E10699" s="434">
        <v>13</v>
      </c>
      <c r="F10699" s="434">
        <v>5240</v>
      </c>
      <c r="G10699" s="434">
        <v>3180</v>
      </c>
      <c r="H10699" s="434">
        <v>2304</v>
      </c>
      <c r="I10699" s="434">
        <v>76.599999999999994</v>
      </c>
      <c r="J10699" s="434">
        <v>0</v>
      </c>
      <c r="K10699" s="434">
        <v>1970</v>
      </c>
    </row>
    <row r="10700" spans="1:11" hidden="1" x14ac:dyDescent="0.25">
      <c r="A10700" s="434">
        <v>258439000</v>
      </c>
      <c r="B10700" s="434">
        <v>3089470</v>
      </c>
      <c r="C10700" s="434" t="s">
        <v>31</v>
      </c>
      <c r="D10700" s="434" t="s">
        <v>17</v>
      </c>
      <c r="E10700" s="434">
        <v>11</v>
      </c>
      <c r="F10700" s="434">
        <v>662</v>
      </c>
      <c r="G10700" s="434">
        <v>760</v>
      </c>
      <c r="H10700" s="434">
        <v>704</v>
      </c>
      <c r="I10700" s="434">
        <v>49.85</v>
      </c>
      <c r="J10700" s="434">
        <v>0</v>
      </c>
      <c r="K10700" s="434">
        <v>1970</v>
      </c>
    </row>
    <row r="10701" spans="1:11" hidden="1" x14ac:dyDescent="0.25">
      <c r="A10701" s="434">
        <v>258443000</v>
      </c>
      <c r="B10701" s="434">
        <v>735</v>
      </c>
      <c r="C10701" s="434" t="s">
        <v>28</v>
      </c>
      <c r="D10701" s="434" t="s">
        <v>33</v>
      </c>
      <c r="E10701" s="434">
        <v>43511</v>
      </c>
      <c r="F10701" s="434">
        <v>10321</v>
      </c>
      <c r="G10701" s="434">
        <v>76598</v>
      </c>
      <c r="H10701" s="434">
        <v>39736</v>
      </c>
      <c r="I10701" s="434">
        <v>224.94</v>
      </c>
      <c r="J10701" s="434">
        <v>0</v>
      </c>
    </row>
    <row r="10702" spans="1:11" hidden="1" x14ac:dyDescent="0.25">
      <c r="A10702" s="434">
        <v>258444000</v>
      </c>
      <c r="B10702" s="434">
        <v>21400</v>
      </c>
      <c r="C10702" s="434" t="s">
        <v>20</v>
      </c>
      <c r="D10702" s="434" t="s">
        <v>29</v>
      </c>
      <c r="E10702" s="434">
        <v>14.5</v>
      </c>
      <c r="F10702" s="434">
        <v>8775</v>
      </c>
      <c r="G10702" s="434">
        <v>40727</v>
      </c>
      <c r="H10702" s="434">
        <v>21897</v>
      </c>
      <c r="I10702" s="434">
        <v>188.73</v>
      </c>
      <c r="J10702" s="434">
        <v>0</v>
      </c>
      <c r="K10702" s="434">
        <v>1970</v>
      </c>
    </row>
    <row r="10703" spans="1:11" hidden="1" x14ac:dyDescent="0.25">
      <c r="A10703" s="434">
        <v>258445000</v>
      </c>
      <c r="B10703" s="434">
        <v>2559451</v>
      </c>
      <c r="C10703" s="434" t="s">
        <v>31</v>
      </c>
      <c r="D10703" s="434" t="s">
        <v>17</v>
      </c>
      <c r="E10703" s="434">
        <v>11</v>
      </c>
      <c r="F10703" s="434">
        <v>810</v>
      </c>
      <c r="G10703" s="434">
        <v>1060</v>
      </c>
      <c r="H10703" s="434">
        <v>811</v>
      </c>
      <c r="I10703" s="434">
        <v>56.15</v>
      </c>
      <c r="J10703" s="434">
        <v>0</v>
      </c>
      <c r="K10703" s="434">
        <v>1968</v>
      </c>
    </row>
    <row r="10704" spans="1:11" hidden="1" x14ac:dyDescent="0.25">
      <c r="A10704" s="434">
        <v>258446000</v>
      </c>
      <c r="B10704" s="434">
        <v>3336296</v>
      </c>
      <c r="C10704" s="434" t="s">
        <v>31</v>
      </c>
      <c r="D10704" s="434" t="s">
        <v>17</v>
      </c>
      <c r="E10704" s="434">
        <v>10</v>
      </c>
      <c r="F10704" s="434">
        <v>259</v>
      </c>
      <c r="G10704" s="434">
        <v>673</v>
      </c>
      <c r="H10704" s="434">
        <v>373</v>
      </c>
      <c r="I10704" s="434">
        <v>48.84</v>
      </c>
      <c r="J10704" s="434">
        <v>0</v>
      </c>
      <c r="K10704" s="434">
        <v>1968</v>
      </c>
    </row>
    <row r="10705" spans="1:11" hidden="1" x14ac:dyDescent="0.25">
      <c r="A10705" s="434">
        <v>258448000</v>
      </c>
      <c r="B10705" s="434">
        <v>1189140</v>
      </c>
      <c r="C10705" s="434" t="s">
        <v>46</v>
      </c>
      <c r="D10705" s="434" t="s">
        <v>22</v>
      </c>
      <c r="E10705" s="434">
        <v>17</v>
      </c>
      <c r="F10705" s="434">
        <v>6960</v>
      </c>
      <c r="G10705" s="434">
        <v>4100</v>
      </c>
      <c r="H10705" s="434">
        <v>4382</v>
      </c>
      <c r="I10705" s="434">
        <v>93</v>
      </c>
      <c r="J10705" s="434">
        <v>0</v>
      </c>
      <c r="K10705" s="434">
        <v>2007</v>
      </c>
    </row>
    <row r="10706" spans="1:11" x14ac:dyDescent="0.25">
      <c r="A10706" s="434">
        <v>258449000</v>
      </c>
      <c r="B10706" s="434">
        <v>1332414</v>
      </c>
      <c r="C10706" s="434" t="s">
        <v>59</v>
      </c>
      <c r="D10706" s="434" t="s">
        <v>13</v>
      </c>
      <c r="I10706" s="434">
        <v>17</v>
      </c>
      <c r="J10706" s="434">
        <v>0</v>
      </c>
      <c r="K10706" s="434">
        <v>1970</v>
      </c>
    </row>
    <row r="10707" spans="1:11" hidden="1" x14ac:dyDescent="0.25">
      <c r="A10707" s="434">
        <v>258450000</v>
      </c>
      <c r="B10707" s="434">
        <v>3140456</v>
      </c>
      <c r="C10707" s="434" t="s">
        <v>31</v>
      </c>
      <c r="D10707" s="434" t="s">
        <v>17</v>
      </c>
      <c r="E10707" s="434">
        <v>10</v>
      </c>
      <c r="F10707" s="434">
        <v>442</v>
      </c>
      <c r="G10707" s="434">
        <v>777</v>
      </c>
      <c r="H10707" s="434">
        <v>566</v>
      </c>
      <c r="I10707" s="434">
        <v>54.91</v>
      </c>
      <c r="J10707" s="434">
        <v>0</v>
      </c>
      <c r="K10707" s="434">
        <v>1961</v>
      </c>
    </row>
    <row r="10708" spans="1:11" hidden="1" x14ac:dyDescent="0.25">
      <c r="A10708" s="434">
        <v>258452000</v>
      </c>
      <c r="B10708" s="434">
        <v>3851378</v>
      </c>
      <c r="C10708" s="434" t="s">
        <v>42</v>
      </c>
      <c r="D10708" s="434" t="s">
        <v>17</v>
      </c>
      <c r="E10708" s="434">
        <v>13</v>
      </c>
      <c r="F10708" s="434">
        <v>2059</v>
      </c>
      <c r="G10708" s="434">
        <v>385</v>
      </c>
      <c r="H10708" s="434">
        <v>2232</v>
      </c>
      <c r="I10708" s="434">
        <v>63.55</v>
      </c>
      <c r="K10708" s="434">
        <v>2001</v>
      </c>
    </row>
    <row r="10709" spans="1:11" hidden="1" x14ac:dyDescent="0.25">
      <c r="A10709" s="434">
        <v>258457000</v>
      </c>
      <c r="B10709" s="434">
        <v>1068813</v>
      </c>
      <c r="C10709" s="434" t="s">
        <v>54</v>
      </c>
      <c r="D10709" s="434" t="s">
        <v>13</v>
      </c>
      <c r="E10709" s="434">
        <v>0</v>
      </c>
      <c r="F10709" s="434">
        <v>927</v>
      </c>
      <c r="G10709" s="434">
        <v>0</v>
      </c>
      <c r="H10709" s="434">
        <v>145</v>
      </c>
      <c r="I10709" s="434">
        <v>26.24</v>
      </c>
      <c r="J10709" s="434">
        <v>0</v>
      </c>
      <c r="K10709" s="434">
        <v>1970</v>
      </c>
    </row>
    <row r="10710" spans="1:11" hidden="1" x14ac:dyDescent="0.25">
      <c r="A10710" s="434">
        <v>258458000</v>
      </c>
      <c r="B10710" s="434">
        <v>393640</v>
      </c>
      <c r="C10710" s="434" t="s">
        <v>31</v>
      </c>
      <c r="D10710" s="434" t="s">
        <v>17</v>
      </c>
      <c r="E10710" s="434">
        <v>11</v>
      </c>
      <c r="F10710" s="434">
        <v>508</v>
      </c>
      <c r="G10710" s="434">
        <v>800</v>
      </c>
      <c r="H10710" s="434">
        <v>522</v>
      </c>
      <c r="I10710" s="434">
        <v>52.61</v>
      </c>
      <c r="J10710" s="434">
        <v>0</v>
      </c>
      <c r="K10710" s="434">
        <v>1967</v>
      </c>
    </row>
    <row r="10711" spans="1:11" hidden="1" x14ac:dyDescent="0.25">
      <c r="A10711" s="434">
        <v>258460000</v>
      </c>
      <c r="B10711" s="434">
        <v>55640</v>
      </c>
      <c r="C10711" s="434" t="s">
        <v>31</v>
      </c>
      <c r="D10711" s="434" t="s">
        <v>17</v>
      </c>
      <c r="E10711" s="434">
        <v>10.5</v>
      </c>
      <c r="F10711" s="434">
        <v>901</v>
      </c>
      <c r="G10711" s="434">
        <v>839</v>
      </c>
      <c r="H10711" s="434">
        <v>769</v>
      </c>
      <c r="I10711" s="434">
        <v>55.29</v>
      </c>
      <c r="K10711" s="434">
        <v>1968</v>
      </c>
    </row>
    <row r="10712" spans="1:11" hidden="1" x14ac:dyDescent="0.25">
      <c r="A10712" s="434">
        <v>258461000</v>
      </c>
      <c r="B10712" s="434">
        <v>3239502</v>
      </c>
      <c r="C10712" s="434" t="s">
        <v>31</v>
      </c>
      <c r="D10712" s="434" t="s">
        <v>17</v>
      </c>
      <c r="E10712" s="434">
        <v>11</v>
      </c>
      <c r="F10712" s="434">
        <v>599</v>
      </c>
      <c r="G10712" s="434">
        <v>1720</v>
      </c>
      <c r="H10712" s="434">
        <v>1167</v>
      </c>
      <c r="I10712" s="434">
        <v>67.349999999999994</v>
      </c>
      <c r="J10712" s="434">
        <v>0</v>
      </c>
      <c r="K10712" s="434">
        <v>1987</v>
      </c>
    </row>
    <row r="10713" spans="1:11" hidden="1" x14ac:dyDescent="0.25">
      <c r="A10713" s="434">
        <v>258464000</v>
      </c>
      <c r="B10713" s="434">
        <v>2236352</v>
      </c>
      <c r="C10713" s="434" t="s">
        <v>51</v>
      </c>
      <c r="D10713" s="434" t="s">
        <v>17</v>
      </c>
      <c r="E10713" s="434">
        <v>0</v>
      </c>
      <c r="F10713" s="434">
        <v>0</v>
      </c>
      <c r="G10713" s="434">
        <v>650</v>
      </c>
      <c r="H10713" s="434">
        <v>498</v>
      </c>
      <c r="I10713" s="434">
        <v>44.05</v>
      </c>
      <c r="J10713" s="434">
        <v>0</v>
      </c>
      <c r="K10713" s="434">
        <v>1970</v>
      </c>
    </row>
    <row r="10714" spans="1:11" hidden="1" x14ac:dyDescent="0.25">
      <c r="A10714" s="434">
        <v>258465000</v>
      </c>
      <c r="B10714" s="434">
        <v>3488189</v>
      </c>
      <c r="C10714" s="434" t="s">
        <v>44</v>
      </c>
      <c r="D10714" s="434" t="s">
        <v>25</v>
      </c>
      <c r="E10714" s="434">
        <v>18.5</v>
      </c>
      <c r="F10714" s="434">
        <v>9000</v>
      </c>
      <c r="G10714" s="434">
        <v>1180</v>
      </c>
      <c r="H10714" s="434">
        <v>16140</v>
      </c>
      <c r="I10714" s="434">
        <v>135.75</v>
      </c>
      <c r="J10714" s="434">
        <v>0</v>
      </c>
      <c r="K10714" s="434">
        <v>2002</v>
      </c>
    </row>
    <row r="10715" spans="1:11" hidden="1" x14ac:dyDescent="0.25">
      <c r="A10715" s="434">
        <v>258467000</v>
      </c>
      <c r="B10715" s="434">
        <v>2208948</v>
      </c>
      <c r="C10715" s="434" t="s">
        <v>46</v>
      </c>
      <c r="D10715" s="434" t="s">
        <v>22</v>
      </c>
      <c r="E10715" s="434">
        <v>12.5</v>
      </c>
      <c r="F10715" s="434">
        <v>7300</v>
      </c>
      <c r="G10715" s="434">
        <v>4900</v>
      </c>
      <c r="H10715" s="434">
        <v>4366</v>
      </c>
      <c r="I10715" s="434">
        <v>85</v>
      </c>
      <c r="J10715" s="434">
        <v>0</v>
      </c>
      <c r="K10715" s="434">
        <v>2009</v>
      </c>
    </row>
    <row r="10716" spans="1:11" x14ac:dyDescent="0.25">
      <c r="A10716" s="434">
        <v>258470000</v>
      </c>
      <c r="B10716" s="434">
        <v>3514020</v>
      </c>
      <c r="C10716" s="434" t="s">
        <v>59</v>
      </c>
      <c r="D10716" s="434" t="s">
        <v>17</v>
      </c>
      <c r="E10716" s="434">
        <v>10.199999999999999</v>
      </c>
      <c r="F10716" s="434">
        <v>880</v>
      </c>
      <c r="G10716" s="434">
        <v>0</v>
      </c>
      <c r="H10716" s="434">
        <v>436</v>
      </c>
      <c r="I10716" s="434">
        <v>36.4</v>
      </c>
      <c r="J10716" s="434">
        <v>0</v>
      </c>
      <c r="K10716" s="434">
        <v>1970</v>
      </c>
    </row>
    <row r="10717" spans="1:11" x14ac:dyDescent="0.25">
      <c r="A10717" s="434">
        <v>258471000</v>
      </c>
      <c r="B10717" s="434">
        <v>1032438</v>
      </c>
      <c r="C10717" s="434" t="s">
        <v>59</v>
      </c>
      <c r="D10717" s="434" t="s">
        <v>13</v>
      </c>
      <c r="E10717" s="434">
        <v>0</v>
      </c>
      <c r="F10717" s="434">
        <v>697</v>
      </c>
      <c r="G10717" s="434">
        <v>0</v>
      </c>
      <c r="H10717" s="434">
        <v>392</v>
      </c>
      <c r="I10717" s="434">
        <v>27.97</v>
      </c>
      <c r="J10717" s="434">
        <v>0</v>
      </c>
      <c r="K10717" s="434">
        <v>1970</v>
      </c>
    </row>
    <row r="10718" spans="1:11" hidden="1" x14ac:dyDescent="0.25">
      <c r="A10718" s="434">
        <v>258472000</v>
      </c>
      <c r="B10718" s="434">
        <v>654253</v>
      </c>
      <c r="C10718" s="434" t="s">
        <v>42</v>
      </c>
      <c r="D10718" s="434" t="s">
        <v>22</v>
      </c>
      <c r="E10718" s="434">
        <v>14</v>
      </c>
      <c r="F10718" s="434">
        <v>1492</v>
      </c>
      <c r="G10718" s="434">
        <v>511</v>
      </c>
      <c r="H10718" s="434">
        <v>2055</v>
      </c>
      <c r="I10718" s="434">
        <v>88.16</v>
      </c>
      <c r="J10718" s="434">
        <v>0</v>
      </c>
      <c r="K10718" s="434">
        <v>2002</v>
      </c>
    </row>
    <row r="10719" spans="1:11" hidden="1" x14ac:dyDescent="0.25">
      <c r="A10719" s="434">
        <v>258475000</v>
      </c>
      <c r="B10719" s="434">
        <v>66698</v>
      </c>
      <c r="C10719" s="434" t="s">
        <v>48</v>
      </c>
      <c r="D10719" s="434" t="s">
        <v>25</v>
      </c>
      <c r="F10719" s="434">
        <v>23040</v>
      </c>
      <c r="G10719" s="434">
        <v>13200</v>
      </c>
      <c r="H10719" s="434">
        <v>18075</v>
      </c>
      <c r="I10719" s="434">
        <v>146</v>
      </c>
      <c r="K10719" s="434">
        <v>2016</v>
      </c>
    </row>
    <row r="10720" spans="1:11" hidden="1" x14ac:dyDescent="0.25">
      <c r="A10720" s="434">
        <v>258476000</v>
      </c>
      <c r="B10720" s="434">
        <v>2984277</v>
      </c>
      <c r="C10720" s="434" t="s">
        <v>51</v>
      </c>
      <c r="D10720" s="434" t="s">
        <v>17</v>
      </c>
      <c r="E10720" s="434">
        <v>0</v>
      </c>
      <c r="F10720" s="434">
        <v>0</v>
      </c>
      <c r="G10720" s="434">
        <v>650</v>
      </c>
      <c r="H10720" s="434">
        <v>499</v>
      </c>
      <c r="I10720" s="434">
        <v>43.89</v>
      </c>
      <c r="J10720" s="434">
        <v>0</v>
      </c>
      <c r="K10720" s="434">
        <v>1970</v>
      </c>
    </row>
    <row r="10721" spans="1:11" hidden="1" x14ac:dyDescent="0.25">
      <c r="A10721" s="434">
        <v>258477000</v>
      </c>
      <c r="B10721" s="434">
        <v>3323828</v>
      </c>
      <c r="C10721" s="434" t="s">
        <v>44</v>
      </c>
      <c r="D10721" s="434" t="s">
        <v>22</v>
      </c>
      <c r="E10721" s="434">
        <v>16</v>
      </c>
      <c r="F10721" s="434">
        <v>2447</v>
      </c>
      <c r="G10721" s="434">
        <v>671</v>
      </c>
      <c r="H10721" s="434">
        <v>2621</v>
      </c>
      <c r="I10721" s="434">
        <v>87.41</v>
      </c>
      <c r="J10721" s="434">
        <v>0</v>
      </c>
      <c r="K10721" s="434">
        <v>1964</v>
      </c>
    </row>
    <row r="10722" spans="1:11" hidden="1" x14ac:dyDescent="0.25">
      <c r="A10722" s="434">
        <v>258478000</v>
      </c>
      <c r="B10722" s="434">
        <v>3543174</v>
      </c>
      <c r="C10722" s="434" t="s">
        <v>44</v>
      </c>
      <c r="D10722" s="434" t="s">
        <v>25</v>
      </c>
      <c r="E10722" s="434">
        <v>14</v>
      </c>
      <c r="F10722" s="434">
        <v>4707</v>
      </c>
      <c r="G10722" s="434">
        <v>900</v>
      </c>
      <c r="H10722" s="434">
        <v>6262</v>
      </c>
      <c r="I10722" s="434">
        <v>108.55</v>
      </c>
      <c r="J10722" s="434">
        <v>0</v>
      </c>
      <c r="K10722" s="434">
        <v>1983</v>
      </c>
    </row>
    <row r="10723" spans="1:11" hidden="1" x14ac:dyDescent="0.25">
      <c r="A10723" s="434">
        <v>258479000</v>
      </c>
      <c r="B10723" s="434">
        <v>864463</v>
      </c>
      <c r="C10723" s="434" t="s">
        <v>48</v>
      </c>
      <c r="D10723" s="434" t="s">
        <v>17</v>
      </c>
      <c r="E10723" s="434">
        <v>10</v>
      </c>
      <c r="F10723" s="434">
        <v>4413</v>
      </c>
      <c r="G10723" s="434">
        <v>2629</v>
      </c>
      <c r="H10723" s="434">
        <v>2090</v>
      </c>
      <c r="I10723" s="434">
        <v>69.3</v>
      </c>
      <c r="J10723" s="434">
        <v>0</v>
      </c>
      <c r="K10723" s="434">
        <v>1986</v>
      </c>
    </row>
    <row r="10724" spans="1:11" hidden="1" x14ac:dyDescent="0.25">
      <c r="A10724" s="434">
        <v>258482000</v>
      </c>
      <c r="B10724" s="434">
        <v>782431</v>
      </c>
      <c r="C10724" s="434" t="s">
        <v>56</v>
      </c>
      <c r="D10724" s="434" t="s">
        <v>13</v>
      </c>
      <c r="H10724" s="434">
        <v>252</v>
      </c>
      <c r="I10724" s="434">
        <v>22</v>
      </c>
      <c r="K10724" s="434">
        <v>2015</v>
      </c>
    </row>
    <row r="10725" spans="1:11" x14ac:dyDescent="0.25">
      <c r="A10725" s="434">
        <v>258483000</v>
      </c>
      <c r="B10725" s="434">
        <v>949059</v>
      </c>
      <c r="C10725" s="434" t="s">
        <v>59</v>
      </c>
      <c r="D10725" s="434" t="s">
        <v>17</v>
      </c>
      <c r="E10725" s="434">
        <v>12.5</v>
      </c>
      <c r="F10725" s="434">
        <v>1104</v>
      </c>
      <c r="G10725" s="434">
        <v>560</v>
      </c>
      <c r="H10725" s="434">
        <v>987</v>
      </c>
      <c r="I10725" s="434">
        <v>46.58</v>
      </c>
      <c r="J10725" s="434">
        <v>0</v>
      </c>
      <c r="K10725" s="434">
        <v>1970</v>
      </c>
    </row>
    <row r="10726" spans="1:11" hidden="1" x14ac:dyDescent="0.25">
      <c r="A10726" s="434">
        <v>258487000</v>
      </c>
      <c r="B10726" s="434">
        <v>1348222</v>
      </c>
      <c r="C10726" s="434" t="s">
        <v>51</v>
      </c>
      <c r="D10726" s="434" t="s">
        <v>22</v>
      </c>
      <c r="E10726" s="434">
        <v>14</v>
      </c>
      <c r="F10726" s="434">
        <v>6000</v>
      </c>
      <c r="G10726" s="434">
        <v>4500</v>
      </c>
      <c r="H10726" s="434">
        <v>3401</v>
      </c>
      <c r="I10726" s="434">
        <v>79.8</v>
      </c>
      <c r="J10726" s="434">
        <v>0</v>
      </c>
      <c r="K10726" s="434">
        <v>1970</v>
      </c>
    </row>
    <row r="10727" spans="1:11" hidden="1" x14ac:dyDescent="0.25">
      <c r="A10727" s="434">
        <v>258488000</v>
      </c>
      <c r="B10727" s="434">
        <v>428479</v>
      </c>
      <c r="C10727" s="434" t="s">
        <v>39</v>
      </c>
      <c r="D10727" s="434" t="s">
        <v>17</v>
      </c>
      <c r="E10727" s="434">
        <v>0</v>
      </c>
      <c r="F10727" s="434">
        <v>0</v>
      </c>
      <c r="G10727" s="434">
        <v>0</v>
      </c>
      <c r="H10727" s="434">
        <v>190</v>
      </c>
      <c r="I10727" s="434">
        <v>39.5</v>
      </c>
      <c r="J10727" s="434">
        <v>0</v>
      </c>
      <c r="K10727" s="434">
        <v>1961</v>
      </c>
    </row>
    <row r="10728" spans="1:11" hidden="1" x14ac:dyDescent="0.25">
      <c r="A10728" s="434">
        <v>258489000</v>
      </c>
      <c r="B10728" s="434">
        <v>1207425</v>
      </c>
      <c r="C10728" s="434" t="s">
        <v>51</v>
      </c>
      <c r="D10728" s="434" t="s">
        <v>22</v>
      </c>
      <c r="E10728" s="434">
        <v>0</v>
      </c>
      <c r="F10728" s="434">
        <v>0</v>
      </c>
      <c r="G10728" s="434">
        <v>4500</v>
      </c>
      <c r="H10728" s="434">
        <v>3407</v>
      </c>
      <c r="I10728" s="434">
        <v>79.8</v>
      </c>
      <c r="J10728" s="434">
        <v>0</v>
      </c>
      <c r="K10728" s="434">
        <v>1970</v>
      </c>
    </row>
    <row r="10729" spans="1:11" hidden="1" x14ac:dyDescent="0.25">
      <c r="A10729" s="434">
        <v>258490000</v>
      </c>
      <c r="B10729" s="434">
        <v>254538</v>
      </c>
      <c r="C10729" s="434" t="s">
        <v>56</v>
      </c>
      <c r="D10729" s="434" t="s">
        <v>17</v>
      </c>
      <c r="E10729" s="434">
        <v>0</v>
      </c>
      <c r="F10729" s="434">
        <v>368</v>
      </c>
      <c r="G10729" s="434">
        <v>480</v>
      </c>
      <c r="H10729" s="434">
        <v>280</v>
      </c>
      <c r="I10729" s="434">
        <v>41.5</v>
      </c>
      <c r="J10729" s="434">
        <v>0</v>
      </c>
      <c r="K10729" s="434">
        <v>1972</v>
      </c>
    </row>
    <row r="10730" spans="1:11" hidden="1" x14ac:dyDescent="0.25">
      <c r="A10730" s="434">
        <v>258493000</v>
      </c>
      <c r="B10730" s="434">
        <v>915211</v>
      </c>
      <c r="C10730" s="434" t="s">
        <v>56</v>
      </c>
      <c r="D10730" s="434" t="s">
        <v>17</v>
      </c>
      <c r="E10730" s="434">
        <v>10</v>
      </c>
      <c r="F10730" s="434">
        <v>920</v>
      </c>
      <c r="G10730" s="434">
        <v>356</v>
      </c>
      <c r="H10730" s="434">
        <v>495</v>
      </c>
      <c r="I10730" s="434">
        <v>41.81</v>
      </c>
      <c r="J10730" s="434">
        <v>0</v>
      </c>
      <c r="K10730" s="434">
        <v>1974</v>
      </c>
    </row>
    <row r="10731" spans="1:11" x14ac:dyDescent="0.25">
      <c r="A10731" s="434">
        <v>258498000</v>
      </c>
      <c r="B10731" s="434">
        <v>3481861</v>
      </c>
      <c r="C10731" s="434" t="s">
        <v>59</v>
      </c>
      <c r="D10731" s="434" t="s">
        <v>13</v>
      </c>
      <c r="I10731" s="434">
        <v>24</v>
      </c>
    </row>
    <row r="10732" spans="1:11" hidden="1" x14ac:dyDescent="0.25">
      <c r="A10732" s="434">
        <v>258499000</v>
      </c>
      <c r="B10732" s="434">
        <v>2497236</v>
      </c>
      <c r="C10732" s="434" t="s">
        <v>56</v>
      </c>
      <c r="D10732" s="434" t="s">
        <v>17</v>
      </c>
      <c r="E10732" s="434">
        <v>0</v>
      </c>
      <c r="F10732" s="434">
        <v>515</v>
      </c>
      <c r="G10732" s="434">
        <v>0</v>
      </c>
      <c r="H10732" s="434">
        <v>340</v>
      </c>
      <c r="I10732" s="434">
        <v>38.869999999999997</v>
      </c>
      <c r="J10732" s="434">
        <v>0</v>
      </c>
      <c r="K10732" s="434">
        <v>1962</v>
      </c>
    </row>
    <row r="10733" spans="1:11" hidden="1" x14ac:dyDescent="0.25">
      <c r="A10733" s="434">
        <v>258500000</v>
      </c>
      <c r="B10733" s="434">
        <v>3503042</v>
      </c>
      <c r="C10733" s="434" t="s">
        <v>44</v>
      </c>
      <c r="D10733" s="434" t="s">
        <v>25</v>
      </c>
      <c r="E10733" s="434">
        <v>15</v>
      </c>
      <c r="F10733" s="434">
        <v>9003</v>
      </c>
      <c r="G10733" s="434">
        <v>850</v>
      </c>
      <c r="H10733" s="434">
        <v>11205</v>
      </c>
      <c r="I10733" s="434">
        <v>121.8</v>
      </c>
      <c r="J10733" s="434">
        <v>0</v>
      </c>
      <c r="K10733" s="434">
        <v>1993</v>
      </c>
    </row>
    <row r="10734" spans="1:11" x14ac:dyDescent="0.25">
      <c r="A10734" s="434">
        <v>258501000</v>
      </c>
      <c r="B10734" s="434">
        <v>1712237</v>
      </c>
      <c r="C10734" s="434" t="s">
        <v>59</v>
      </c>
      <c r="D10734" s="434" t="s">
        <v>17</v>
      </c>
      <c r="E10734" s="434">
        <v>0</v>
      </c>
      <c r="F10734" s="434">
        <v>750</v>
      </c>
      <c r="G10734" s="434">
        <v>0</v>
      </c>
      <c r="H10734" s="434">
        <v>457</v>
      </c>
      <c r="I10734" s="434">
        <v>38</v>
      </c>
      <c r="J10734" s="434">
        <v>0</v>
      </c>
      <c r="K10734" s="434">
        <v>1970</v>
      </c>
    </row>
    <row r="10735" spans="1:11" hidden="1" x14ac:dyDescent="0.25">
      <c r="A10735" s="434">
        <v>258501710</v>
      </c>
      <c r="B10735" s="434">
        <v>80619</v>
      </c>
      <c r="C10735" s="434" t="s">
        <v>61</v>
      </c>
      <c r="D10735" s="434" t="s">
        <v>13</v>
      </c>
      <c r="I10735" s="434">
        <v>13</v>
      </c>
    </row>
    <row r="10736" spans="1:11" x14ac:dyDescent="0.25">
      <c r="A10736" s="434">
        <v>258503000</v>
      </c>
      <c r="B10736" s="434">
        <v>3353668</v>
      </c>
      <c r="C10736" s="434" t="s">
        <v>59</v>
      </c>
      <c r="D10736" s="434" t="s">
        <v>13</v>
      </c>
      <c r="E10736" s="434">
        <v>0</v>
      </c>
      <c r="F10736" s="434">
        <v>830</v>
      </c>
      <c r="G10736" s="434">
        <v>0</v>
      </c>
      <c r="H10736" s="434">
        <v>177</v>
      </c>
      <c r="I10736" s="434">
        <v>22.53</v>
      </c>
      <c r="J10736" s="434">
        <v>0</v>
      </c>
      <c r="K10736" s="434">
        <v>1970</v>
      </c>
    </row>
    <row r="10737" spans="1:11" x14ac:dyDescent="0.25">
      <c r="A10737" s="434">
        <v>258503910</v>
      </c>
      <c r="B10737" s="434">
        <v>485868</v>
      </c>
      <c r="C10737" s="434" t="s">
        <v>59</v>
      </c>
      <c r="D10737" s="434" t="s">
        <v>13</v>
      </c>
      <c r="I10737" s="434">
        <v>10</v>
      </c>
      <c r="J10737" s="434">
        <v>0</v>
      </c>
      <c r="K10737" s="434">
        <v>1970</v>
      </c>
    </row>
    <row r="10738" spans="1:11" hidden="1" x14ac:dyDescent="0.25">
      <c r="A10738" s="434">
        <v>258505000</v>
      </c>
      <c r="B10738" s="434">
        <v>2657585</v>
      </c>
      <c r="C10738" s="434" t="s">
        <v>42</v>
      </c>
      <c r="D10738" s="434" t="s">
        <v>22</v>
      </c>
      <c r="E10738" s="434">
        <v>12.5</v>
      </c>
      <c r="F10738" s="434">
        <v>2500</v>
      </c>
      <c r="G10738" s="434">
        <v>655</v>
      </c>
      <c r="H10738" s="434">
        <v>1986</v>
      </c>
      <c r="I10738" s="434">
        <v>87.59</v>
      </c>
      <c r="J10738" s="434">
        <v>0</v>
      </c>
      <c r="K10738" s="434">
        <v>2002</v>
      </c>
    </row>
    <row r="10739" spans="1:11" hidden="1" x14ac:dyDescent="0.25">
      <c r="A10739" s="434">
        <v>258506000</v>
      </c>
      <c r="B10739" s="434">
        <v>667845</v>
      </c>
      <c r="C10739" s="434" t="s">
        <v>39</v>
      </c>
      <c r="D10739" s="434" t="s">
        <v>13</v>
      </c>
      <c r="I10739" s="434">
        <v>23</v>
      </c>
    </row>
    <row r="10740" spans="1:11" hidden="1" x14ac:dyDescent="0.25">
      <c r="A10740" s="434">
        <v>258506910</v>
      </c>
      <c r="B10740" s="434">
        <v>813326</v>
      </c>
      <c r="C10740" s="434" t="s">
        <v>56</v>
      </c>
      <c r="D10740" s="434" t="s">
        <v>13</v>
      </c>
      <c r="I10740" s="434">
        <v>15</v>
      </c>
      <c r="J10740" s="434">
        <v>0</v>
      </c>
      <c r="K10740" s="434">
        <v>1970</v>
      </c>
    </row>
    <row r="10741" spans="1:11" hidden="1" x14ac:dyDescent="0.25">
      <c r="A10741" s="434">
        <v>258507000</v>
      </c>
      <c r="B10741" s="434">
        <v>2800704</v>
      </c>
      <c r="C10741" s="434" t="s">
        <v>56</v>
      </c>
      <c r="D10741" s="434" t="s">
        <v>13</v>
      </c>
      <c r="I10741" s="434">
        <v>17</v>
      </c>
    </row>
    <row r="10742" spans="1:11" x14ac:dyDescent="0.25">
      <c r="A10742" s="434">
        <v>258507810</v>
      </c>
      <c r="B10742" s="434">
        <v>359711</v>
      </c>
      <c r="C10742" s="434" t="s">
        <v>59</v>
      </c>
      <c r="D10742" s="434" t="s">
        <v>13</v>
      </c>
      <c r="I10742" s="434">
        <v>10</v>
      </c>
      <c r="J10742" s="434">
        <v>0</v>
      </c>
      <c r="K10742" s="434">
        <v>1970</v>
      </c>
    </row>
    <row r="10743" spans="1:11" x14ac:dyDescent="0.25">
      <c r="A10743" s="434">
        <v>258507910</v>
      </c>
      <c r="B10743" s="434">
        <v>198780</v>
      </c>
      <c r="C10743" s="434" t="s">
        <v>59</v>
      </c>
      <c r="D10743" s="434" t="s">
        <v>13</v>
      </c>
      <c r="I10743" s="434">
        <v>10</v>
      </c>
      <c r="J10743" s="434">
        <v>0</v>
      </c>
      <c r="K10743" s="434">
        <v>1970</v>
      </c>
    </row>
    <row r="10744" spans="1:11" x14ac:dyDescent="0.25">
      <c r="A10744" s="434">
        <v>258508110</v>
      </c>
      <c r="B10744" s="434">
        <v>90533</v>
      </c>
      <c r="C10744" s="434" t="s">
        <v>59</v>
      </c>
      <c r="D10744" s="434" t="s">
        <v>13</v>
      </c>
      <c r="I10744" s="434">
        <v>10</v>
      </c>
      <c r="J10744" s="434">
        <v>0</v>
      </c>
      <c r="K10744" s="434">
        <v>1970</v>
      </c>
    </row>
    <row r="10745" spans="1:11" hidden="1" x14ac:dyDescent="0.25">
      <c r="A10745" s="434">
        <v>258508910</v>
      </c>
      <c r="B10745" s="434">
        <v>579700</v>
      </c>
      <c r="C10745" s="434" t="s">
        <v>61</v>
      </c>
      <c r="D10745" s="434" t="s">
        <v>13</v>
      </c>
      <c r="I10745" s="434">
        <v>15</v>
      </c>
      <c r="J10745" s="434">
        <v>0</v>
      </c>
      <c r="K10745" s="434">
        <v>1970</v>
      </c>
    </row>
    <row r="10746" spans="1:11" hidden="1" x14ac:dyDescent="0.25">
      <c r="A10746" s="434">
        <v>258509000</v>
      </c>
      <c r="B10746" s="434">
        <v>2061143</v>
      </c>
      <c r="C10746" s="434" t="s">
        <v>42</v>
      </c>
      <c r="D10746" s="434" t="s">
        <v>17</v>
      </c>
      <c r="E10746" s="434">
        <v>12</v>
      </c>
      <c r="F10746" s="434">
        <v>882</v>
      </c>
      <c r="G10746" s="434">
        <v>150</v>
      </c>
      <c r="H10746" s="434">
        <v>1125</v>
      </c>
      <c r="I10746" s="434">
        <v>49.8</v>
      </c>
      <c r="J10746" s="434">
        <v>0</v>
      </c>
      <c r="K10746" s="434">
        <v>2009</v>
      </c>
    </row>
    <row r="10747" spans="1:11" hidden="1" x14ac:dyDescent="0.25">
      <c r="A10747" s="434">
        <v>258509510</v>
      </c>
      <c r="B10747" s="434">
        <v>18166</v>
      </c>
      <c r="C10747" s="434" t="s">
        <v>61</v>
      </c>
      <c r="D10747" s="434" t="s">
        <v>13</v>
      </c>
      <c r="I10747" s="434">
        <v>10</v>
      </c>
      <c r="J10747" s="434">
        <v>0</v>
      </c>
      <c r="K10747" s="434">
        <v>1970</v>
      </c>
    </row>
    <row r="10748" spans="1:11" hidden="1" x14ac:dyDescent="0.25">
      <c r="A10748" s="434">
        <v>258509810</v>
      </c>
      <c r="B10748" s="434">
        <v>40106</v>
      </c>
      <c r="C10748" s="434" t="s">
        <v>61</v>
      </c>
      <c r="D10748" s="434" t="s">
        <v>13</v>
      </c>
      <c r="I10748" s="434">
        <v>11</v>
      </c>
      <c r="J10748" s="434">
        <v>0</v>
      </c>
      <c r="K10748" s="434">
        <v>1970</v>
      </c>
    </row>
    <row r="10749" spans="1:11" hidden="1" x14ac:dyDescent="0.25">
      <c r="A10749" s="434">
        <v>258510010</v>
      </c>
      <c r="B10749" s="434">
        <v>61239</v>
      </c>
      <c r="C10749" s="434" t="s">
        <v>61</v>
      </c>
      <c r="D10749" s="434" t="s">
        <v>13</v>
      </c>
      <c r="I10749" s="434">
        <v>10</v>
      </c>
      <c r="J10749" s="434">
        <v>0</v>
      </c>
      <c r="K10749" s="434">
        <v>1970</v>
      </c>
    </row>
    <row r="10750" spans="1:11" hidden="1" x14ac:dyDescent="0.25">
      <c r="A10750" s="434">
        <v>258510310</v>
      </c>
      <c r="B10750" s="434">
        <v>2346101</v>
      </c>
      <c r="C10750" s="434" t="s">
        <v>61</v>
      </c>
      <c r="D10750" s="434" t="s">
        <v>13</v>
      </c>
      <c r="I10750" s="434">
        <v>8</v>
      </c>
      <c r="J10750" s="434">
        <v>0</v>
      </c>
      <c r="K10750" s="434">
        <v>1970</v>
      </c>
    </row>
    <row r="10751" spans="1:11" hidden="1" x14ac:dyDescent="0.25">
      <c r="A10751" s="434">
        <v>258511000</v>
      </c>
      <c r="B10751" s="434">
        <v>78390</v>
      </c>
      <c r="C10751" s="434" t="s">
        <v>46</v>
      </c>
      <c r="D10751" s="434" t="s">
        <v>22</v>
      </c>
      <c r="G10751" s="434">
        <v>3180</v>
      </c>
      <c r="H10751" s="434">
        <v>4311</v>
      </c>
      <c r="I10751" s="434">
        <v>86.2</v>
      </c>
    </row>
    <row r="10752" spans="1:11" hidden="1" x14ac:dyDescent="0.25">
      <c r="A10752" s="434">
        <v>258511210</v>
      </c>
      <c r="B10752" s="434">
        <v>99316</v>
      </c>
      <c r="C10752" s="434" t="s">
        <v>56</v>
      </c>
      <c r="D10752" s="434" t="s">
        <v>13</v>
      </c>
      <c r="I10752" s="434">
        <v>11</v>
      </c>
      <c r="J10752" s="434">
        <v>0</v>
      </c>
      <c r="K10752" s="434">
        <v>1970</v>
      </c>
    </row>
    <row r="10753" spans="1:11" hidden="1" x14ac:dyDescent="0.25">
      <c r="A10753" s="434">
        <v>258512610</v>
      </c>
      <c r="B10753" s="434">
        <v>1321770</v>
      </c>
      <c r="C10753" s="434" t="s">
        <v>61</v>
      </c>
      <c r="D10753" s="434" t="s">
        <v>13</v>
      </c>
      <c r="I10753" s="434">
        <v>10</v>
      </c>
      <c r="J10753" s="434">
        <v>0</v>
      </c>
      <c r="K10753" s="434">
        <v>1970</v>
      </c>
    </row>
    <row r="10754" spans="1:11" hidden="1" x14ac:dyDescent="0.25">
      <c r="A10754" s="434">
        <v>258514000</v>
      </c>
      <c r="B10754" s="434">
        <v>10553</v>
      </c>
      <c r="C10754" s="434" t="s">
        <v>48</v>
      </c>
      <c r="D10754" s="434" t="s">
        <v>22</v>
      </c>
      <c r="E10754" s="434">
        <v>12</v>
      </c>
      <c r="F10754" s="434">
        <v>7605</v>
      </c>
      <c r="G10754" s="434">
        <v>4843</v>
      </c>
      <c r="H10754" s="434">
        <v>5804</v>
      </c>
      <c r="I10754" s="434">
        <v>86.2</v>
      </c>
      <c r="K10754" s="434">
        <v>2005</v>
      </c>
    </row>
    <row r="10755" spans="1:11" hidden="1" x14ac:dyDescent="0.25">
      <c r="A10755" s="434">
        <v>258514110</v>
      </c>
      <c r="B10755" s="434">
        <v>188323</v>
      </c>
      <c r="C10755" s="434" t="s">
        <v>61</v>
      </c>
      <c r="D10755" s="434" t="s">
        <v>13</v>
      </c>
      <c r="I10755" s="434">
        <v>13</v>
      </c>
      <c r="J10755" s="434">
        <v>0</v>
      </c>
      <c r="K10755" s="434">
        <v>1970</v>
      </c>
    </row>
    <row r="10756" spans="1:11" hidden="1" x14ac:dyDescent="0.25">
      <c r="A10756" s="434">
        <v>258514310</v>
      </c>
      <c r="B10756" s="434">
        <v>11161</v>
      </c>
      <c r="C10756" s="434" t="s">
        <v>61</v>
      </c>
      <c r="D10756" s="434" t="s">
        <v>13</v>
      </c>
      <c r="I10756" s="434">
        <v>12</v>
      </c>
      <c r="J10756" s="434">
        <v>0</v>
      </c>
      <c r="K10756" s="434">
        <v>1970</v>
      </c>
    </row>
    <row r="10757" spans="1:11" hidden="1" x14ac:dyDescent="0.25">
      <c r="A10757" s="434">
        <v>258515610</v>
      </c>
      <c r="B10757" s="434">
        <v>72623</v>
      </c>
      <c r="C10757" s="434" t="s">
        <v>61</v>
      </c>
      <c r="D10757" s="434" t="s">
        <v>13</v>
      </c>
      <c r="I10757" s="434">
        <v>10</v>
      </c>
    </row>
    <row r="10758" spans="1:11" hidden="1" x14ac:dyDescent="0.25">
      <c r="A10758" s="434">
        <v>258516610</v>
      </c>
      <c r="B10758" s="434">
        <v>51231</v>
      </c>
      <c r="C10758" s="434" t="s">
        <v>56</v>
      </c>
      <c r="D10758" s="434" t="s">
        <v>13</v>
      </c>
      <c r="I10758" s="434">
        <v>9</v>
      </c>
    </row>
    <row r="10759" spans="1:11" x14ac:dyDescent="0.25">
      <c r="A10759" s="434">
        <v>258516910</v>
      </c>
      <c r="B10759" s="434">
        <v>1164191</v>
      </c>
      <c r="C10759" s="434" t="s">
        <v>59</v>
      </c>
      <c r="D10759" s="434" t="s">
        <v>13</v>
      </c>
      <c r="I10759" s="434">
        <v>14</v>
      </c>
      <c r="J10759" s="434">
        <v>0</v>
      </c>
      <c r="K10759" s="434">
        <v>1970</v>
      </c>
    </row>
    <row r="10760" spans="1:11" hidden="1" x14ac:dyDescent="0.25">
      <c r="A10760" s="434">
        <v>258517000</v>
      </c>
      <c r="B10760" s="434">
        <v>2848055</v>
      </c>
      <c r="C10760" s="434" t="s">
        <v>56</v>
      </c>
      <c r="D10760" s="434" t="s">
        <v>13</v>
      </c>
      <c r="E10760" s="434">
        <v>9</v>
      </c>
      <c r="F10760" s="434">
        <v>515</v>
      </c>
      <c r="G10760" s="434">
        <v>0</v>
      </c>
      <c r="H10760" s="434">
        <v>171</v>
      </c>
      <c r="I10760" s="434">
        <v>27.72</v>
      </c>
      <c r="J10760" s="434">
        <v>0</v>
      </c>
      <c r="K10760" s="434">
        <v>1979</v>
      </c>
    </row>
    <row r="10761" spans="1:11" x14ac:dyDescent="0.25">
      <c r="A10761" s="434">
        <v>258518310</v>
      </c>
      <c r="B10761" s="434">
        <v>432677</v>
      </c>
      <c r="C10761" s="434" t="s">
        <v>59</v>
      </c>
      <c r="D10761" s="434" t="s">
        <v>13</v>
      </c>
      <c r="I10761" s="434">
        <v>14</v>
      </c>
      <c r="J10761" s="434">
        <v>0</v>
      </c>
      <c r="K10761" s="434">
        <v>1970</v>
      </c>
    </row>
    <row r="10762" spans="1:11" hidden="1" x14ac:dyDescent="0.25">
      <c r="A10762" s="434">
        <v>258519110</v>
      </c>
      <c r="B10762" s="434">
        <v>2274</v>
      </c>
      <c r="C10762" s="434" t="s">
        <v>61</v>
      </c>
      <c r="D10762" s="434" t="s">
        <v>13</v>
      </c>
      <c r="I10762" s="434">
        <v>10</v>
      </c>
      <c r="J10762" s="434">
        <v>0</v>
      </c>
      <c r="K10762" s="434">
        <v>1970</v>
      </c>
    </row>
    <row r="10763" spans="1:11" x14ac:dyDescent="0.25">
      <c r="A10763" s="434">
        <v>258519510</v>
      </c>
      <c r="B10763" s="434">
        <v>1394760</v>
      </c>
      <c r="C10763" s="434" t="s">
        <v>59</v>
      </c>
      <c r="D10763" s="434" t="s">
        <v>13</v>
      </c>
      <c r="I10763" s="434">
        <v>10</v>
      </c>
      <c r="J10763" s="434">
        <v>0</v>
      </c>
      <c r="K10763" s="434">
        <v>1970</v>
      </c>
    </row>
    <row r="10764" spans="1:11" x14ac:dyDescent="0.25">
      <c r="A10764" s="434">
        <v>258520000</v>
      </c>
      <c r="B10764" s="434">
        <v>2135463</v>
      </c>
      <c r="C10764" s="434" t="s">
        <v>59</v>
      </c>
      <c r="D10764" s="434" t="s">
        <v>13</v>
      </c>
      <c r="I10764" s="434">
        <v>20</v>
      </c>
      <c r="J10764" s="434">
        <v>0</v>
      </c>
      <c r="K10764" s="434">
        <v>1970</v>
      </c>
    </row>
    <row r="10765" spans="1:11" hidden="1" x14ac:dyDescent="0.25">
      <c r="A10765" s="434">
        <v>258520210</v>
      </c>
      <c r="B10765" s="434">
        <v>245297</v>
      </c>
      <c r="C10765" s="434" t="s">
        <v>61</v>
      </c>
      <c r="D10765" s="434" t="s">
        <v>13</v>
      </c>
      <c r="I10765" s="434">
        <v>12</v>
      </c>
    </row>
    <row r="10766" spans="1:11" hidden="1" x14ac:dyDescent="0.25">
      <c r="A10766" s="434">
        <v>258520810</v>
      </c>
      <c r="B10766" s="434">
        <v>9</v>
      </c>
      <c r="C10766" s="434" t="s">
        <v>61</v>
      </c>
      <c r="D10766" s="434" t="s">
        <v>13</v>
      </c>
      <c r="I10766" s="434">
        <v>9</v>
      </c>
      <c r="J10766" s="434">
        <v>0</v>
      </c>
      <c r="K10766" s="434">
        <v>1970</v>
      </c>
    </row>
    <row r="10767" spans="1:11" hidden="1" x14ac:dyDescent="0.25">
      <c r="A10767" s="434">
        <v>258521910</v>
      </c>
      <c r="B10767" s="434">
        <v>35810</v>
      </c>
      <c r="C10767" s="434" t="s">
        <v>61</v>
      </c>
      <c r="D10767" s="434" t="s">
        <v>13</v>
      </c>
      <c r="I10767" s="434">
        <v>12</v>
      </c>
    </row>
    <row r="10768" spans="1:11" x14ac:dyDescent="0.25">
      <c r="A10768" s="434">
        <v>258522000</v>
      </c>
      <c r="B10768" s="434">
        <v>1922142</v>
      </c>
      <c r="C10768" s="434" t="s">
        <v>59</v>
      </c>
      <c r="D10768" s="434" t="s">
        <v>17</v>
      </c>
      <c r="E10768" s="434">
        <v>0</v>
      </c>
      <c r="F10768" s="434">
        <v>625</v>
      </c>
      <c r="G10768" s="434">
        <v>0</v>
      </c>
      <c r="H10768" s="434">
        <v>420</v>
      </c>
      <c r="I10768" s="434">
        <v>42.4</v>
      </c>
      <c r="J10768" s="434">
        <v>0</v>
      </c>
      <c r="K10768" s="434">
        <v>1970</v>
      </c>
    </row>
    <row r="10769" spans="1:11" hidden="1" x14ac:dyDescent="0.25">
      <c r="A10769" s="434">
        <v>258523000</v>
      </c>
      <c r="B10769" s="434">
        <v>1028863</v>
      </c>
      <c r="C10769" s="434" t="s">
        <v>56</v>
      </c>
      <c r="D10769" s="434" t="s">
        <v>17</v>
      </c>
      <c r="E10769" s="434">
        <v>15</v>
      </c>
      <c r="F10769" s="434">
        <v>1800</v>
      </c>
      <c r="G10769" s="434">
        <v>500</v>
      </c>
      <c r="H10769" s="434">
        <v>1444</v>
      </c>
      <c r="I10769" s="434">
        <v>56.75</v>
      </c>
      <c r="J10769" s="434">
        <v>0</v>
      </c>
      <c r="K10769" s="434">
        <v>1993</v>
      </c>
    </row>
    <row r="10770" spans="1:11" hidden="1" x14ac:dyDescent="0.25">
      <c r="A10770" s="434">
        <v>258523110</v>
      </c>
      <c r="B10770" s="434">
        <v>526458</v>
      </c>
      <c r="C10770" s="434" t="s">
        <v>56</v>
      </c>
      <c r="D10770" s="434" t="s">
        <v>13</v>
      </c>
      <c r="I10770" s="434">
        <v>15</v>
      </c>
      <c r="J10770" s="434">
        <v>0</v>
      </c>
      <c r="K10770" s="434">
        <v>1970</v>
      </c>
    </row>
    <row r="10771" spans="1:11" hidden="1" x14ac:dyDescent="0.25">
      <c r="A10771" s="434">
        <v>258523610</v>
      </c>
      <c r="B10771" s="434">
        <v>48247</v>
      </c>
      <c r="C10771" s="434" t="s">
        <v>61</v>
      </c>
      <c r="D10771" s="434" t="s">
        <v>13</v>
      </c>
      <c r="I10771" s="434">
        <v>13</v>
      </c>
      <c r="J10771" s="434">
        <v>0</v>
      </c>
      <c r="K10771" s="434">
        <v>1970</v>
      </c>
    </row>
    <row r="10772" spans="1:11" x14ac:dyDescent="0.25">
      <c r="A10772" s="434">
        <v>258524000</v>
      </c>
      <c r="B10772" s="434">
        <v>3619840</v>
      </c>
      <c r="C10772" s="434" t="s">
        <v>59</v>
      </c>
      <c r="D10772" s="434" t="s">
        <v>13</v>
      </c>
      <c r="E10772" s="434">
        <v>11</v>
      </c>
      <c r="F10772" s="434">
        <v>427</v>
      </c>
      <c r="G10772" s="434">
        <v>0</v>
      </c>
      <c r="H10772" s="434">
        <v>195</v>
      </c>
      <c r="I10772" s="434">
        <v>23.69</v>
      </c>
      <c r="J10772" s="434">
        <v>0</v>
      </c>
      <c r="K10772" s="434">
        <v>1970</v>
      </c>
    </row>
    <row r="10773" spans="1:11" hidden="1" x14ac:dyDescent="0.25">
      <c r="A10773" s="434">
        <v>258524010</v>
      </c>
      <c r="B10773" s="434">
        <v>39558</v>
      </c>
      <c r="C10773" s="434" t="s">
        <v>61</v>
      </c>
      <c r="D10773" s="434" t="s">
        <v>13</v>
      </c>
      <c r="I10773" s="434">
        <v>10</v>
      </c>
      <c r="J10773" s="434">
        <v>0</v>
      </c>
      <c r="K10773" s="434">
        <v>1970</v>
      </c>
    </row>
    <row r="10774" spans="1:11" x14ac:dyDescent="0.25">
      <c r="A10774" s="434">
        <v>258526000</v>
      </c>
      <c r="B10774" s="434">
        <v>1794155</v>
      </c>
      <c r="C10774" s="434" t="s">
        <v>59</v>
      </c>
      <c r="D10774" s="434" t="s">
        <v>13</v>
      </c>
      <c r="E10774" s="434">
        <v>0</v>
      </c>
      <c r="F10774" s="434">
        <v>728</v>
      </c>
      <c r="G10774" s="434">
        <v>0</v>
      </c>
      <c r="H10774" s="434">
        <v>354</v>
      </c>
      <c r="I10774" s="434">
        <v>27.49</v>
      </c>
      <c r="J10774" s="434">
        <v>0</v>
      </c>
      <c r="K10774" s="434">
        <v>1970</v>
      </c>
    </row>
    <row r="10775" spans="1:11" hidden="1" x14ac:dyDescent="0.25">
      <c r="A10775" s="434">
        <v>258526310</v>
      </c>
      <c r="B10775" s="434">
        <v>74324</v>
      </c>
      <c r="C10775" s="434" t="s">
        <v>61</v>
      </c>
      <c r="D10775" s="434" t="s">
        <v>13</v>
      </c>
      <c r="I10775" s="434">
        <v>13</v>
      </c>
      <c r="J10775" s="434">
        <v>0</v>
      </c>
      <c r="K10775" s="434">
        <v>1970</v>
      </c>
    </row>
    <row r="10776" spans="1:11" x14ac:dyDescent="0.25">
      <c r="A10776" s="434">
        <v>258526810</v>
      </c>
      <c r="B10776" s="434">
        <v>2309222</v>
      </c>
      <c r="C10776" s="434" t="s">
        <v>59</v>
      </c>
      <c r="D10776" s="434" t="s">
        <v>13</v>
      </c>
      <c r="I10776" s="434">
        <v>10</v>
      </c>
      <c r="J10776" s="434">
        <v>0</v>
      </c>
      <c r="K10776" s="434">
        <v>1970</v>
      </c>
    </row>
    <row r="10777" spans="1:11" hidden="1" x14ac:dyDescent="0.25">
      <c r="A10777" s="434">
        <v>258527000</v>
      </c>
      <c r="B10777" s="434">
        <v>772610</v>
      </c>
      <c r="C10777" s="434" t="s">
        <v>46</v>
      </c>
      <c r="D10777" s="434" t="s">
        <v>22</v>
      </c>
      <c r="E10777" s="434">
        <v>12</v>
      </c>
      <c r="F10777" s="434">
        <v>7372</v>
      </c>
      <c r="G10777" s="434">
        <v>5298</v>
      </c>
      <c r="H10777" s="434">
        <v>4811</v>
      </c>
      <c r="I10777" s="434">
        <v>92.8</v>
      </c>
      <c r="J10777" s="434">
        <v>0</v>
      </c>
      <c r="K10777" s="434">
        <v>2016</v>
      </c>
    </row>
    <row r="10778" spans="1:11" hidden="1" x14ac:dyDescent="0.25">
      <c r="A10778" s="434">
        <v>258527410</v>
      </c>
      <c r="B10778" s="434">
        <v>244874</v>
      </c>
      <c r="C10778" s="434" t="s">
        <v>61</v>
      </c>
      <c r="D10778" s="434" t="s">
        <v>13</v>
      </c>
      <c r="I10778" s="434">
        <v>15</v>
      </c>
    </row>
    <row r="10779" spans="1:11" hidden="1" x14ac:dyDescent="0.25">
      <c r="A10779" s="434">
        <v>258528000</v>
      </c>
      <c r="B10779" s="434">
        <v>1641023</v>
      </c>
      <c r="C10779" s="434" t="s">
        <v>46</v>
      </c>
      <c r="D10779" s="434" t="s">
        <v>22</v>
      </c>
      <c r="E10779" s="434">
        <v>18.3</v>
      </c>
      <c r="F10779" s="434">
        <v>14710</v>
      </c>
      <c r="G10779" s="434">
        <v>3000</v>
      </c>
      <c r="H10779" s="434">
        <v>4604</v>
      </c>
      <c r="I10779" s="434">
        <v>81</v>
      </c>
      <c r="K10779" s="434">
        <v>2002</v>
      </c>
    </row>
    <row r="10780" spans="1:11" hidden="1" x14ac:dyDescent="0.25">
      <c r="A10780" s="434">
        <v>258528510</v>
      </c>
      <c r="B10780" s="434">
        <v>274519</v>
      </c>
      <c r="C10780" s="434" t="s">
        <v>61</v>
      </c>
      <c r="D10780" s="434" t="s">
        <v>13</v>
      </c>
      <c r="I10780" s="434">
        <v>15</v>
      </c>
      <c r="J10780" s="434">
        <v>0</v>
      </c>
      <c r="K10780" s="434">
        <v>1970</v>
      </c>
    </row>
    <row r="10781" spans="1:11" x14ac:dyDescent="0.25">
      <c r="A10781" s="434">
        <v>258529000</v>
      </c>
      <c r="B10781" s="434">
        <v>3683010</v>
      </c>
      <c r="C10781" s="434" t="s">
        <v>59</v>
      </c>
      <c r="D10781" s="434" t="s">
        <v>13</v>
      </c>
      <c r="E10781" s="434">
        <v>0</v>
      </c>
      <c r="F10781" s="434">
        <v>0</v>
      </c>
      <c r="G10781" s="434">
        <v>0</v>
      </c>
      <c r="H10781" s="434">
        <v>111</v>
      </c>
      <c r="I10781" s="434">
        <v>22.52</v>
      </c>
      <c r="J10781" s="434">
        <v>0</v>
      </c>
      <c r="K10781" s="434">
        <v>1970</v>
      </c>
    </row>
    <row r="10782" spans="1:11" x14ac:dyDescent="0.25">
      <c r="A10782" s="434">
        <v>258530810</v>
      </c>
      <c r="B10782" s="434">
        <v>297724</v>
      </c>
      <c r="C10782" s="434" t="s">
        <v>59</v>
      </c>
      <c r="D10782" s="434" t="s">
        <v>13</v>
      </c>
      <c r="I10782" s="434">
        <v>11</v>
      </c>
      <c r="J10782" s="434">
        <v>0</v>
      </c>
      <c r="K10782" s="434">
        <v>1970</v>
      </c>
    </row>
    <row r="10783" spans="1:11" hidden="1" x14ac:dyDescent="0.25">
      <c r="A10783" s="434">
        <v>258532000</v>
      </c>
      <c r="B10783" s="434">
        <v>944810</v>
      </c>
      <c r="C10783" s="434" t="s">
        <v>46</v>
      </c>
      <c r="D10783" s="434" t="s">
        <v>22</v>
      </c>
      <c r="E10783" s="434">
        <v>17</v>
      </c>
      <c r="F10783" s="434">
        <v>17520</v>
      </c>
      <c r="G10783" s="434">
        <v>2300</v>
      </c>
      <c r="H10783" s="434">
        <v>6107</v>
      </c>
      <c r="I10783" s="434">
        <v>87.4</v>
      </c>
      <c r="J10783" s="434">
        <v>0</v>
      </c>
      <c r="K10783" s="434">
        <v>2009</v>
      </c>
    </row>
    <row r="10784" spans="1:11" hidden="1" x14ac:dyDescent="0.25">
      <c r="A10784" s="434">
        <v>258532510</v>
      </c>
      <c r="B10784" s="434">
        <v>32825</v>
      </c>
      <c r="C10784" s="434" t="s">
        <v>61</v>
      </c>
      <c r="D10784" s="434" t="s">
        <v>13</v>
      </c>
      <c r="I10784" s="434">
        <v>11</v>
      </c>
      <c r="J10784" s="434">
        <v>0</v>
      </c>
      <c r="K10784" s="434">
        <v>1970</v>
      </c>
    </row>
    <row r="10785" spans="1:11" hidden="1" x14ac:dyDescent="0.25">
      <c r="A10785" s="434">
        <v>258533000</v>
      </c>
      <c r="B10785" s="434">
        <v>460577</v>
      </c>
      <c r="C10785" s="434" t="s">
        <v>46</v>
      </c>
      <c r="D10785" s="434" t="s">
        <v>22</v>
      </c>
      <c r="E10785" s="434">
        <v>16</v>
      </c>
      <c r="F10785" s="434">
        <v>6568</v>
      </c>
      <c r="G10785" s="434">
        <v>4000</v>
      </c>
      <c r="H10785" s="434">
        <v>3337</v>
      </c>
      <c r="I10785" s="434">
        <v>85.65</v>
      </c>
      <c r="J10785" s="434">
        <v>0</v>
      </c>
      <c r="K10785" s="434">
        <v>2006</v>
      </c>
    </row>
    <row r="10786" spans="1:11" hidden="1" x14ac:dyDescent="0.25">
      <c r="A10786" s="434">
        <v>258534000</v>
      </c>
      <c r="B10786" s="434">
        <v>1687762</v>
      </c>
      <c r="C10786" s="434" t="s">
        <v>51</v>
      </c>
      <c r="D10786" s="434" t="s">
        <v>22</v>
      </c>
      <c r="E10786" s="434">
        <v>13</v>
      </c>
      <c r="F10786" s="434">
        <v>4656</v>
      </c>
      <c r="G10786" s="434">
        <v>5500</v>
      </c>
      <c r="H10786" s="434">
        <v>3579</v>
      </c>
      <c r="I10786" s="434">
        <v>82.1</v>
      </c>
      <c r="J10786" s="434">
        <v>0</v>
      </c>
      <c r="K10786" s="434">
        <v>1970</v>
      </c>
    </row>
    <row r="10787" spans="1:11" hidden="1" x14ac:dyDescent="0.25">
      <c r="A10787" s="434">
        <v>258534710</v>
      </c>
      <c r="B10787" s="434">
        <v>142583</v>
      </c>
      <c r="C10787" s="434" t="s">
        <v>61</v>
      </c>
      <c r="D10787" s="434" t="s">
        <v>13</v>
      </c>
      <c r="I10787" s="434">
        <v>13</v>
      </c>
    </row>
    <row r="10788" spans="1:11" x14ac:dyDescent="0.25">
      <c r="A10788" s="434">
        <v>258535000</v>
      </c>
      <c r="B10788" s="434">
        <v>792645</v>
      </c>
      <c r="C10788" s="434" t="s">
        <v>59</v>
      </c>
      <c r="D10788" s="434" t="s">
        <v>17</v>
      </c>
      <c r="E10788" s="434">
        <v>0</v>
      </c>
      <c r="F10788" s="434">
        <v>6000</v>
      </c>
      <c r="G10788" s="434">
        <v>1100</v>
      </c>
      <c r="H10788" s="434">
        <v>2574</v>
      </c>
      <c r="I10788" s="434">
        <v>64</v>
      </c>
      <c r="J10788" s="434">
        <v>0</v>
      </c>
      <c r="K10788" s="434">
        <v>1970</v>
      </c>
    </row>
    <row r="10789" spans="1:11" x14ac:dyDescent="0.25">
      <c r="A10789" s="434">
        <v>258536000</v>
      </c>
      <c r="B10789" s="434">
        <v>2125057</v>
      </c>
      <c r="C10789" s="434" t="s">
        <v>59</v>
      </c>
      <c r="D10789" s="434" t="s">
        <v>17</v>
      </c>
      <c r="E10789" s="434">
        <v>12</v>
      </c>
      <c r="F10789" s="434">
        <v>596</v>
      </c>
      <c r="G10789" s="434">
        <v>0</v>
      </c>
      <c r="H10789" s="434">
        <v>277</v>
      </c>
      <c r="I10789" s="434">
        <v>31.5</v>
      </c>
      <c r="J10789" s="434">
        <v>0</v>
      </c>
      <c r="K10789" s="434">
        <v>1970</v>
      </c>
    </row>
    <row r="10790" spans="1:11" x14ac:dyDescent="0.25">
      <c r="A10790" s="434">
        <v>258536510</v>
      </c>
      <c r="B10790" s="434">
        <v>171805</v>
      </c>
      <c r="C10790" s="434" t="s">
        <v>59</v>
      </c>
      <c r="D10790" s="434" t="s">
        <v>13</v>
      </c>
      <c r="I10790" s="434">
        <v>9</v>
      </c>
      <c r="J10790" s="434">
        <v>0</v>
      </c>
      <c r="K10790" s="434">
        <v>1970</v>
      </c>
    </row>
    <row r="10791" spans="1:11" hidden="1" x14ac:dyDescent="0.25">
      <c r="A10791" s="434">
        <v>258537000</v>
      </c>
      <c r="B10791" s="434">
        <v>287838</v>
      </c>
      <c r="C10791" s="434" t="s">
        <v>61</v>
      </c>
      <c r="D10791" s="434" t="s">
        <v>22</v>
      </c>
      <c r="E10791" s="434">
        <v>16</v>
      </c>
      <c r="F10791" s="434">
        <v>7495</v>
      </c>
      <c r="G10791" s="434">
        <v>4170</v>
      </c>
      <c r="H10791" s="434">
        <v>4926</v>
      </c>
      <c r="I10791" s="434">
        <v>92.95</v>
      </c>
      <c r="K10791" s="434">
        <v>2006</v>
      </c>
    </row>
    <row r="10792" spans="1:11" hidden="1" x14ac:dyDescent="0.25">
      <c r="A10792" s="434">
        <v>258537410</v>
      </c>
      <c r="B10792" s="434">
        <v>4701</v>
      </c>
      <c r="C10792" s="434" t="s">
        <v>61</v>
      </c>
      <c r="D10792" s="434" t="s">
        <v>13</v>
      </c>
      <c r="I10792" s="434">
        <v>6</v>
      </c>
      <c r="J10792" s="434">
        <v>0</v>
      </c>
      <c r="K10792" s="434">
        <v>1970</v>
      </c>
    </row>
    <row r="10793" spans="1:11" hidden="1" x14ac:dyDescent="0.25">
      <c r="A10793" s="434">
        <v>258538000</v>
      </c>
      <c r="B10793" s="434">
        <v>1144909</v>
      </c>
      <c r="C10793" s="434" t="s">
        <v>48</v>
      </c>
      <c r="D10793" s="434" t="s">
        <v>22</v>
      </c>
      <c r="E10793" s="434">
        <v>12</v>
      </c>
      <c r="F10793" s="434">
        <v>6710</v>
      </c>
      <c r="G10793" s="434">
        <v>3514</v>
      </c>
      <c r="H10793" s="434">
        <v>3438</v>
      </c>
      <c r="I10793" s="434">
        <v>87.35</v>
      </c>
      <c r="J10793" s="434">
        <v>0</v>
      </c>
      <c r="K10793" s="434">
        <v>2008</v>
      </c>
    </row>
    <row r="10794" spans="1:11" hidden="1" x14ac:dyDescent="0.25">
      <c r="A10794" s="434">
        <v>258540000</v>
      </c>
      <c r="B10794" s="434">
        <v>13978</v>
      </c>
      <c r="C10794" s="434" t="s">
        <v>46</v>
      </c>
      <c r="D10794" s="434" t="s">
        <v>22</v>
      </c>
      <c r="F10794" s="434">
        <v>4800</v>
      </c>
      <c r="G10794" s="434">
        <v>3180</v>
      </c>
      <c r="H10794" s="434">
        <v>2304</v>
      </c>
      <c r="I10794" s="434">
        <v>76.599999999999994</v>
      </c>
      <c r="K10794" s="434">
        <v>2007</v>
      </c>
    </row>
    <row r="10795" spans="1:11" x14ac:dyDescent="0.25">
      <c r="A10795" s="434">
        <v>258541000</v>
      </c>
      <c r="B10795" s="434">
        <v>3479973</v>
      </c>
      <c r="C10795" s="434" t="s">
        <v>59</v>
      </c>
      <c r="D10795" s="434" t="s">
        <v>13</v>
      </c>
      <c r="E10795" s="434">
        <v>9</v>
      </c>
      <c r="F10795" s="434">
        <v>246</v>
      </c>
      <c r="G10795" s="434">
        <v>0</v>
      </c>
      <c r="H10795" s="434">
        <v>201</v>
      </c>
      <c r="I10795" s="434">
        <v>27.59</v>
      </c>
      <c r="J10795" s="434">
        <v>0</v>
      </c>
      <c r="K10795" s="434">
        <v>1970</v>
      </c>
    </row>
    <row r="10796" spans="1:11" x14ac:dyDescent="0.25">
      <c r="A10796" s="434">
        <v>258542000</v>
      </c>
      <c r="B10796" s="434">
        <v>1247250</v>
      </c>
      <c r="C10796" s="434" t="s">
        <v>59</v>
      </c>
      <c r="D10796" s="434" t="s">
        <v>13</v>
      </c>
      <c r="E10796" s="434">
        <v>11</v>
      </c>
      <c r="F10796" s="434">
        <v>570</v>
      </c>
      <c r="G10796" s="434">
        <v>215</v>
      </c>
      <c r="H10796" s="434">
        <v>229</v>
      </c>
      <c r="I10796" s="434">
        <v>25.2</v>
      </c>
      <c r="J10796" s="434">
        <v>0</v>
      </c>
      <c r="K10796" s="434">
        <v>1970</v>
      </c>
    </row>
    <row r="10797" spans="1:11" x14ac:dyDescent="0.25">
      <c r="A10797" s="434">
        <v>258544000</v>
      </c>
      <c r="B10797" s="434">
        <v>519952</v>
      </c>
      <c r="C10797" s="434" t="s">
        <v>59</v>
      </c>
      <c r="D10797" s="434" t="s">
        <v>13</v>
      </c>
      <c r="I10797" s="434">
        <v>13</v>
      </c>
      <c r="J10797" s="434">
        <v>0</v>
      </c>
      <c r="K10797" s="434">
        <v>1970</v>
      </c>
    </row>
    <row r="10798" spans="1:11" x14ac:dyDescent="0.25">
      <c r="A10798" s="434">
        <v>258545000</v>
      </c>
      <c r="B10798" s="434">
        <v>3083474</v>
      </c>
      <c r="C10798" s="434" t="s">
        <v>59</v>
      </c>
      <c r="D10798" s="434" t="s">
        <v>13</v>
      </c>
      <c r="E10798" s="434">
        <v>0</v>
      </c>
      <c r="F10798" s="434">
        <v>478</v>
      </c>
      <c r="G10798" s="434">
        <v>0</v>
      </c>
      <c r="H10798" s="434">
        <v>188</v>
      </c>
      <c r="I10798" s="434">
        <v>20.5</v>
      </c>
      <c r="J10798" s="434">
        <v>0</v>
      </c>
      <c r="K10798" s="434">
        <v>1970</v>
      </c>
    </row>
    <row r="10799" spans="1:11" hidden="1" x14ac:dyDescent="0.25">
      <c r="A10799" s="434">
        <v>258546410</v>
      </c>
      <c r="B10799" s="434">
        <v>145416</v>
      </c>
      <c r="C10799" s="434" t="s">
        <v>61</v>
      </c>
      <c r="D10799" s="434" t="s">
        <v>13</v>
      </c>
      <c r="I10799" s="434">
        <v>14</v>
      </c>
      <c r="J10799" s="434">
        <v>0</v>
      </c>
      <c r="K10799" s="434">
        <v>1970</v>
      </c>
    </row>
    <row r="10800" spans="1:11" hidden="1" x14ac:dyDescent="0.25">
      <c r="A10800" s="434">
        <v>258546610</v>
      </c>
      <c r="B10800" s="434">
        <v>35809</v>
      </c>
      <c r="C10800" s="434" t="s">
        <v>61</v>
      </c>
      <c r="D10800" s="434" t="s">
        <v>13</v>
      </c>
      <c r="I10800" s="434">
        <v>12</v>
      </c>
      <c r="J10800" s="434">
        <v>0</v>
      </c>
      <c r="K10800" s="434">
        <v>1970</v>
      </c>
    </row>
    <row r="10801" spans="1:11" hidden="1" x14ac:dyDescent="0.25">
      <c r="A10801" s="434">
        <v>258546710</v>
      </c>
      <c r="B10801" s="434">
        <v>24824</v>
      </c>
      <c r="C10801" s="434" t="s">
        <v>61</v>
      </c>
      <c r="D10801" s="434" t="s">
        <v>13</v>
      </c>
      <c r="I10801" s="434">
        <v>11</v>
      </c>
      <c r="J10801" s="434">
        <v>0</v>
      </c>
      <c r="K10801" s="434">
        <v>1970</v>
      </c>
    </row>
    <row r="10802" spans="1:11" x14ac:dyDescent="0.25">
      <c r="A10802" s="434">
        <v>258547000</v>
      </c>
      <c r="B10802" s="434">
        <v>2377954</v>
      </c>
      <c r="C10802" s="434" t="s">
        <v>59</v>
      </c>
      <c r="D10802" s="434" t="s">
        <v>17</v>
      </c>
      <c r="E10802" s="434">
        <v>0</v>
      </c>
      <c r="F10802" s="434">
        <v>6560</v>
      </c>
      <c r="G10802" s="434">
        <v>2500</v>
      </c>
      <c r="H10802" s="434">
        <v>1821</v>
      </c>
      <c r="I10802" s="434">
        <v>67.400000000000006</v>
      </c>
      <c r="J10802" s="434">
        <v>0</v>
      </c>
      <c r="K10802" s="434">
        <v>1970</v>
      </c>
    </row>
    <row r="10803" spans="1:11" hidden="1" x14ac:dyDescent="0.25">
      <c r="A10803" s="434">
        <v>258547310</v>
      </c>
      <c r="B10803" s="434">
        <v>40107</v>
      </c>
      <c r="C10803" s="434" t="s">
        <v>61</v>
      </c>
      <c r="D10803" s="434" t="s">
        <v>13</v>
      </c>
      <c r="I10803" s="434">
        <v>12</v>
      </c>
    </row>
    <row r="10804" spans="1:11" x14ac:dyDescent="0.25">
      <c r="A10804" s="434">
        <v>258549010</v>
      </c>
      <c r="B10804" s="434">
        <v>452418</v>
      </c>
      <c r="C10804" s="434" t="s">
        <v>59</v>
      </c>
      <c r="D10804" s="434" t="s">
        <v>13</v>
      </c>
      <c r="I10804" s="434">
        <v>5</v>
      </c>
      <c r="J10804" s="434">
        <v>0</v>
      </c>
      <c r="K10804" s="434">
        <v>1970</v>
      </c>
    </row>
    <row r="10805" spans="1:11" hidden="1" x14ac:dyDescent="0.25">
      <c r="A10805" s="434">
        <v>258550000</v>
      </c>
      <c r="B10805" s="434">
        <v>2389850</v>
      </c>
      <c r="C10805" s="434" t="s">
        <v>31</v>
      </c>
      <c r="D10805" s="434" t="s">
        <v>17</v>
      </c>
      <c r="E10805" s="434">
        <v>9.5</v>
      </c>
      <c r="F10805" s="434">
        <v>736</v>
      </c>
      <c r="G10805" s="434">
        <v>945</v>
      </c>
      <c r="H10805" s="434">
        <v>857</v>
      </c>
      <c r="I10805" s="434">
        <v>60.66</v>
      </c>
      <c r="J10805" s="434">
        <v>0</v>
      </c>
      <c r="K10805" s="434">
        <v>1972</v>
      </c>
    </row>
    <row r="10806" spans="1:11" hidden="1" x14ac:dyDescent="0.25">
      <c r="A10806" s="434">
        <v>258550310</v>
      </c>
      <c r="B10806" s="434">
        <v>104231</v>
      </c>
      <c r="C10806" s="434" t="s">
        <v>61</v>
      </c>
      <c r="D10806" s="434" t="s">
        <v>13</v>
      </c>
      <c r="I10806" s="434">
        <v>12</v>
      </c>
      <c r="J10806" s="434">
        <v>0</v>
      </c>
      <c r="K10806" s="434">
        <v>1970</v>
      </c>
    </row>
    <row r="10807" spans="1:11" hidden="1" x14ac:dyDescent="0.25">
      <c r="A10807" s="434">
        <v>258551410</v>
      </c>
      <c r="B10807" s="434">
        <v>115417</v>
      </c>
      <c r="C10807" s="434" t="s">
        <v>61</v>
      </c>
      <c r="D10807" s="434" t="s">
        <v>13</v>
      </c>
      <c r="I10807" s="434">
        <v>10</v>
      </c>
      <c r="J10807" s="434">
        <v>0</v>
      </c>
      <c r="K10807" s="434">
        <v>1970</v>
      </c>
    </row>
    <row r="10808" spans="1:11" x14ac:dyDescent="0.25">
      <c r="A10808" s="434">
        <v>258552000</v>
      </c>
      <c r="B10808" s="434">
        <v>744621</v>
      </c>
      <c r="C10808" s="434" t="s">
        <v>59</v>
      </c>
      <c r="D10808" s="434" t="s">
        <v>17</v>
      </c>
      <c r="E10808" s="434">
        <v>0</v>
      </c>
      <c r="F10808" s="434">
        <v>2501</v>
      </c>
      <c r="G10808" s="434">
        <v>0</v>
      </c>
      <c r="H10808" s="434">
        <v>1240</v>
      </c>
      <c r="I10808" s="434">
        <v>60.33</v>
      </c>
      <c r="J10808" s="434">
        <v>0</v>
      </c>
      <c r="K10808" s="434">
        <v>1970</v>
      </c>
    </row>
    <row r="10809" spans="1:11" x14ac:dyDescent="0.25">
      <c r="A10809" s="434">
        <v>258553000</v>
      </c>
      <c r="B10809" s="434">
        <v>3910020</v>
      </c>
      <c r="C10809" s="434" t="s">
        <v>59</v>
      </c>
      <c r="D10809" s="434" t="s">
        <v>17</v>
      </c>
      <c r="E10809" s="434">
        <v>12.6</v>
      </c>
      <c r="F10809" s="434">
        <v>1000</v>
      </c>
      <c r="G10809" s="434">
        <v>0</v>
      </c>
      <c r="H10809" s="434">
        <v>498</v>
      </c>
      <c r="I10809" s="434">
        <v>38.06</v>
      </c>
      <c r="J10809" s="434">
        <v>0</v>
      </c>
      <c r="K10809" s="434">
        <v>1970</v>
      </c>
    </row>
    <row r="10810" spans="1:11" hidden="1" x14ac:dyDescent="0.25">
      <c r="A10810" s="434">
        <v>258553410</v>
      </c>
      <c r="B10810" s="434">
        <v>92825</v>
      </c>
      <c r="C10810" s="434" t="s">
        <v>61</v>
      </c>
      <c r="D10810" s="434" t="s">
        <v>13</v>
      </c>
      <c r="I10810" s="434">
        <v>12</v>
      </c>
    </row>
    <row r="10811" spans="1:11" hidden="1" x14ac:dyDescent="0.25">
      <c r="A10811" s="434">
        <v>258554310</v>
      </c>
      <c r="B10811" s="434">
        <v>34970</v>
      </c>
      <c r="C10811" s="434" t="s">
        <v>61</v>
      </c>
      <c r="D10811" s="434" t="s">
        <v>13</v>
      </c>
      <c r="I10811" s="434">
        <v>16</v>
      </c>
      <c r="J10811" s="434">
        <v>0</v>
      </c>
      <c r="K10811" s="434">
        <v>1970</v>
      </c>
    </row>
    <row r="10812" spans="1:11" hidden="1" x14ac:dyDescent="0.25">
      <c r="A10812" s="434">
        <v>258555000</v>
      </c>
      <c r="B10812" s="434">
        <v>336111</v>
      </c>
      <c r="C10812" s="434" t="s">
        <v>46</v>
      </c>
      <c r="D10812" s="434" t="s">
        <v>22</v>
      </c>
      <c r="E10812" s="434">
        <v>15</v>
      </c>
      <c r="F10812" s="434">
        <v>10200</v>
      </c>
      <c r="G10812" s="434">
        <v>3000</v>
      </c>
      <c r="H10812" s="434">
        <v>2807</v>
      </c>
      <c r="I10812" s="434">
        <v>74.5</v>
      </c>
      <c r="J10812" s="434">
        <v>0</v>
      </c>
      <c r="K10812" s="434">
        <v>1970</v>
      </c>
    </row>
    <row r="10813" spans="1:11" hidden="1" x14ac:dyDescent="0.25">
      <c r="A10813" s="434">
        <v>258555210</v>
      </c>
      <c r="B10813" s="434">
        <v>11704</v>
      </c>
      <c r="C10813" s="434" t="s">
        <v>61</v>
      </c>
      <c r="D10813" s="434" t="s">
        <v>13</v>
      </c>
      <c r="I10813" s="434">
        <v>12</v>
      </c>
      <c r="J10813" s="434">
        <v>0</v>
      </c>
      <c r="K10813" s="434">
        <v>1970</v>
      </c>
    </row>
    <row r="10814" spans="1:11" hidden="1" x14ac:dyDescent="0.25">
      <c r="A10814" s="434">
        <v>258555310</v>
      </c>
      <c r="B10814" s="434">
        <v>33549</v>
      </c>
      <c r="C10814" s="434" t="s">
        <v>61</v>
      </c>
      <c r="D10814" s="434" t="s">
        <v>13</v>
      </c>
      <c r="I10814" s="434">
        <v>11</v>
      </c>
    </row>
    <row r="10815" spans="1:11" hidden="1" x14ac:dyDescent="0.25">
      <c r="A10815" s="434">
        <v>258555510</v>
      </c>
      <c r="B10815" s="434">
        <v>314118</v>
      </c>
      <c r="C10815" s="434" t="s">
        <v>61</v>
      </c>
      <c r="D10815" s="434" t="s">
        <v>13</v>
      </c>
      <c r="I10815" s="434">
        <v>12</v>
      </c>
      <c r="J10815" s="434">
        <v>0</v>
      </c>
      <c r="K10815" s="434">
        <v>1970</v>
      </c>
    </row>
    <row r="10816" spans="1:11" hidden="1" x14ac:dyDescent="0.25">
      <c r="A10816" s="434">
        <v>258556000</v>
      </c>
      <c r="B10816" s="434">
        <v>725313</v>
      </c>
      <c r="C10816" s="434" t="s">
        <v>46</v>
      </c>
      <c r="D10816" s="434" t="s">
        <v>22</v>
      </c>
      <c r="E10816" s="434">
        <v>18.899999999999999</v>
      </c>
      <c r="F10816" s="434">
        <v>17268</v>
      </c>
      <c r="G10816" s="434">
        <v>3683</v>
      </c>
      <c r="H10816" s="434">
        <v>4462</v>
      </c>
      <c r="I10816" s="434">
        <v>82.1</v>
      </c>
      <c r="J10816" s="434">
        <v>0</v>
      </c>
      <c r="K10816" s="434">
        <v>2002</v>
      </c>
    </row>
    <row r="10817" spans="1:11" hidden="1" x14ac:dyDescent="0.25">
      <c r="A10817" s="434">
        <v>258556610</v>
      </c>
      <c r="B10817" s="434">
        <v>12707</v>
      </c>
      <c r="C10817" s="434" t="s">
        <v>61</v>
      </c>
      <c r="D10817" s="434" t="s">
        <v>13</v>
      </c>
      <c r="I10817" s="434">
        <v>15</v>
      </c>
      <c r="J10817" s="434">
        <v>0</v>
      </c>
      <c r="K10817" s="434">
        <v>1970</v>
      </c>
    </row>
    <row r="10818" spans="1:11" hidden="1" x14ac:dyDescent="0.25">
      <c r="A10818" s="434">
        <v>258558000</v>
      </c>
      <c r="B10818" s="434">
        <v>2816076</v>
      </c>
      <c r="C10818" s="434" t="s">
        <v>31</v>
      </c>
      <c r="D10818" s="434" t="s">
        <v>17</v>
      </c>
      <c r="E10818" s="434">
        <v>11.5</v>
      </c>
      <c r="F10818" s="434">
        <v>552</v>
      </c>
      <c r="G10818" s="434">
        <v>589</v>
      </c>
      <c r="H10818" s="434">
        <v>677</v>
      </c>
      <c r="I10818" s="434">
        <v>54.5</v>
      </c>
      <c r="J10818" s="434">
        <v>0</v>
      </c>
      <c r="K10818" s="434">
        <v>1970</v>
      </c>
    </row>
    <row r="10819" spans="1:11" hidden="1" x14ac:dyDescent="0.25">
      <c r="A10819" s="434">
        <v>258559810</v>
      </c>
      <c r="B10819" s="434">
        <v>3975</v>
      </c>
      <c r="C10819" s="434" t="s">
        <v>56</v>
      </c>
      <c r="D10819" s="434" t="s">
        <v>13</v>
      </c>
      <c r="I10819" s="434">
        <v>8</v>
      </c>
      <c r="J10819" s="434">
        <v>0</v>
      </c>
      <c r="K10819" s="434">
        <v>1970</v>
      </c>
    </row>
    <row r="10820" spans="1:11" hidden="1" x14ac:dyDescent="0.25">
      <c r="A10820" s="434">
        <v>258560610</v>
      </c>
      <c r="B10820" s="434">
        <v>1857001</v>
      </c>
      <c r="C10820" s="434" t="s">
        <v>56</v>
      </c>
      <c r="D10820" s="434" t="s">
        <v>13</v>
      </c>
      <c r="I10820" s="434">
        <v>13</v>
      </c>
      <c r="J10820" s="434">
        <v>0</v>
      </c>
      <c r="K10820" s="434">
        <v>1970</v>
      </c>
    </row>
    <row r="10821" spans="1:11" hidden="1" x14ac:dyDescent="0.25">
      <c r="A10821" s="434">
        <v>258562010</v>
      </c>
      <c r="B10821" s="434">
        <v>391301</v>
      </c>
      <c r="C10821" s="434" t="s">
        <v>61</v>
      </c>
      <c r="D10821" s="434" t="s">
        <v>13</v>
      </c>
      <c r="I10821" s="434">
        <v>14</v>
      </c>
    </row>
    <row r="10822" spans="1:11" x14ac:dyDescent="0.25">
      <c r="A10822" s="434">
        <v>258563000</v>
      </c>
      <c r="B10822" s="434">
        <v>1191478</v>
      </c>
      <c r="C10822" s="434" t="s">
        <v>59</v>
      </c>
      <c r="D10822" s="434" t="s">
        <v>22</v>
      </c>
      <c r="E10822" s="434">
        <v>0</v>
      </c>
      <c r="F10822" s="434">
        <v>3375</v>
      </c>
      <c r="G10822" s="434">
        <v>2266</v>
      </c>
      <c r="H10822" s="434">
        <v>2436</v>
      </c>
      <c r="I10822" s="434">
        <v>74.72</v>
      </c>
      <c r="J10822" s="434">
        <v>0</v>
      </c>
      <c r="K10822" s="434">
        <v>1970</v>
      </c>
    </row>
    <row r="10823" spans="1:11" hidden="1" x14ac:dyDescent="0.25">
      <c r="A10823" s="434">
        <v>258563010</v>
      </c>
      <c r="B10823" s="434">
        <v>2174</v>
      </c>
      <c r="C10823" s="434" t="s">
        <v>61</v>
      </c>
      <c r="D10823" s="434" t="s">
        <v>13</v>
      </c>
      <c r="I10823" s="434">
        <v>16</v>
      </c>
      <c r="J10823" s="434">
        <v>0</v>
      </c>
      <c r="K10823" s="434">
        <v>1970</v>
      </c>
    </row>
    <row r="10824" spans="1:11" hidden="1" x14ac:dyDescent="0.25">
      <c r="A10824" s="434">
        <v>258564610</v>
      </c>
      <c r="B10824" s="434">
        <v>133420</v>
      </c>
      <c r="C10824" s="434" t="s">
        <v>61</v>
      </c>
      <c r="D10824" s="434" t="s">
        <v>13</v>
      </c>
      <c r="I10824" s="434">
        <v>13</v>
      </c>
      <c r="J10824" s="434">
        <v>0</v>
      </c>
      <c r="K10824" s="434">
        <v>1970</v>
      </c>
    </row>
    <row r="10825" spans="1:11" hidden="1" x14ac:dyDescent="0.25">
      <c r="A10825" s="434">
        <v>258564910</v>
      </c>
      <c r="B10825" s="434">
        <v>2988</v>
      </c>
      <c r="C10825" s="434" t="s">
        <v>61</v>
      </c>
      <c r="D10825" s="434" t="s">
        <v>13</v>
      </c>
      <c r="I10825" s="434">
        <v>12</v>
      </c>
      <c r="J10825" s="434">
        <v>0</v>
      </c>
      <c r="K10825" s="434">
        <v>1970</v>
      </c>
    </row>
    <row r="10826" spans="1:11" hidden="1" x14ac:dyDescent="0.25">
      <c r="A10826" s="434">
        <v>258565710</v>
      </c>
      <c r="B10826" s="434">
        <v>219253</v>
      </c>
      <c r="C10826" s="434" t="s">
        <v>54</v>
      </c>
      <c r="D10826" s="434" t="s">
        <v>13</v>
      </c>
      <c r="I10826" s="434">
        <v>14</v>
      </c>
    </row>
    <row r="10827" spans="1:11" hidden="1" x14ac:dyDescent="0.25">
      <c r="A10827" s="434">
        <v>258565810</v>
      </c>
      <c r="B10827" s="434">
        <v>533076</v>
      </c>
      <c r="C10827" s="434" t="s">
        <v>61</v>
      </c>
      <c r="D10827" s="434" t="s">
        <v>13</v>
      </c>
      <c r="I10827" s="434">
        <v>11</v>
      </c>
      <c r="J10827" s="434">
        <v>0</v>
      </c>
      <c r="K10827" s="434">
        <v>1970</v>
      </c>
    </row>
    <row r="10828" spans="1:11" hidden="1" x14ac:dyDescent="0.25">
      <c r="A10828" s="434">
        <v>258566000</v>
      </c>
      <c r="B10828" s="434">
        <v>689407</v>
      </c>
      <c r="C10828" s="434" t="s">
        <v>31</v>
      </c>
      <c r="D10828" s="434" t="s">
        <v>17</v>
      </c>
      <c r="E10828" s="434">
        <v>11</v>
      </c>
      <c r="F10828" s="434">
        <v>588</v>
      </c>
      <c r="G10828" s="434">
        <v>812</v>
      </c>
      <c r="H10828" s="434">
        <v>804</v>
      </c>
      <c r="I10828" s="434">
        <v>57.45</v>
      </c>
      <c r="J10828" s="434">
        <v>0</v>
      </c>
      <c r="K10828" s="434">
        <v>1966</v>
      </c>
    </row>
    <row r="10829" spans="1:11" hidden="1" x14ac:dyDescent="0.25">
      <c r="A10829" s="434">
        <v>258566110</v>
      </c>
      <c r="B10829" s="434">
        <v>43562</v>
      </c>
      <c r="C10829" s="434" t="s">
        <v>61</v>
      </c>
      <c r="D10829" s="434" t="s">
        <v>13</v>
      </c>
      <c r="I10829" s="434">
        <v>18</v>
      </c>
      <c r="J10829" s="434">
        <v>0</v>
      </c>
      <c r="K10829" s="434">
        <v>1970</v>
      </c>
    </row>
    <row r="10830" spans="1:11" x14ac:dyDescent="0.25">
      <c r="A10830" s="434">
        <v>258566510</v>
      </c>
      <c r="B10830" s="434">
        <v>319604</v>
      </c>
      <c r="C10830" s="434" t="s">
        <v>59</v>
      </c>
      <c r="D10830" s="434" t="s">
        <v>13</v>
      </c>
      <c r="I10830" s="434">
        <v>11</v>
      </c>
    </row>
    <row r="10831" spans="1:11" hidden="1" x14ac:dyDescent="0.25">
      <c r="A10831" s="434">
        <v>258567510</v>
      </c>
      <c r="B10831" s="434">
        <v>35910</v>
      </c>
      <c r="C10831" s="434" t="s">
        <v>54</v>
      </c>
      <c r="D10831" s="434" t="s">
        <v>13</v>
      </c>
      <c r="I10831" s="434">
        <v>12</v>
      </c>
      <c r="J10831" s="434">
        <v>0</v>
      </c>
      <c r="K10831" s="434">
        <v>1970</v>
      </c>
    </row>
    <row r="10832" spans="1:11" hidden="1" x14ac:dyDescent="0.25">
      <c r="A10832" s="434">
        <v>258568000</v>
      </c>
      <c r="B10832" s="434">
        <v>1428436</v>
      </c>
      <c r="C10832" s="434" t="s">
        <v>54</v>
      </c>
      <c r="D10832" s="434" t="s">
        <v>17</v>
      </c>
      <c r="E10832" s="434">
        <v>14</v>
      </c>
      <c r="F10832" s="434">
        <v>3678</v>
      </c>
      <c r="G10832" s="434">
        <v>430</v>
      </c>
      <c r="H10832" s="434">
        <v>543</v>
      </c>
      <c r="I10832" s="434">
        <v>35.11</v>
      </c>
      <c r="J10832" s="434">
        <v>0</v>
      </c>
      <c r="K10832" s="434">
        <v>1994</v>
      </c>
    </row>
    <row r="10833" spans="1:11" x14ac:dyDescent="0.25">
      <c r="A10833" s="434">
        <v>258568010</v>
      </c>
      <c r="B10833" s="434">
        <v>1824158</v>
      </c>
      <c r="C10833" s="434" t="s">
        <v>59</v>
      </c>
      <c r="D10833" s="434" t="s">
        <v>13</v>
      </c>
      <c r="I10833" s="434">
        <v>10</v>
      </c>
    </row>
    <row r="10834" spans="1:11" hidden="1" x14ac:dyDescent="0.25">
      <c r="A10834" s="434">
        <v>258568210</v>
      </c>
      <c r="B10834" s="434">
        <v>5213</v>
      </c>
      <c r="C10834" s="434" t="s">
        <v>61</v>
      </c>
      <c r="D10834" s="434" t="s">
        <v>13</v>
      </c>
      <c r="I10834" s="434">
        <v>9</v>
      </c>
      <c r="J10834" s="434">
        <v>0</v>
      </c>
      <c r="K10834" s="434">
        <v>1970</v>
      </c>
    </row>
    <row r="10835" spans="1:11" x14ac:dyDescent="0.25">
      <c r="A10835" s="434">
        <v>258569000</v>
      </c>
      <c r="B10835" s="434">
        <v>1361929</v>
      </c>
      <c r="C10835" s="434" t="s">
        <v>59</v>
      </c>
      <c r="D10835" s="434" t="s">
        <v>17</v>
      </c>
      <c r="E10835" s="434">
        <v>12.5</v>
      </c>
      <c r="F10835" s="434">
        <v>1174</v>
      </c>
      <c r="G10835" s="434">
        <v>231</v>
      </c>
      <c r="H10835" s="434">
        <v>914</v>
      </c>
      <c r="I10835" s="434">
        <v>53.48</v>
      </c>
      <c r="J10835" s="434">
        <v>0</v>
      </c>
      <c r="K10835" s="434">
        <v>1970</v>
      </c>
    </row>
    <row r="10836" spans="1:11" hidden="1" x14ac:dyDescent="0.25">
      <c r="A10836" s="434">
        <v>258569410</v>
      </c>
      <c r="B10836" s="434">
        <v>13064</v>
      </c>
      <c r="C10836" s="434" t="s">
        <v>61</v>
      </c>
      <c r="D10836" s="434" t="s">
        <v>13</v>
      </c>
      <c r="I10836" s="434">
        <v>13</v>
      </c>
      <c r="J10836" s="434">
        <v>0</v>
      </c>
      <c r="K10836" s="434">
        <v>1970</v>
      </c>
    </row>
    <row r="10837" spans="1:11" hidden="1" x14ac:dyDescent="0.25">
      <c r="A10837" s="434">
        <v>258569610</v>
      </c>
      <c r="B10837" s="434">
        <v>60043</v>
      </c>
      <c r="C10837" s="434" t="s">
        <v>61</v>
      </c>
      <c r="D10837" s="434" t="s">
        <v>13</v>
      </c>
      <c r="I10837" s="434">
        <v>12</v>
      </c>
      <c r="J10837" s="434">
        <v>0</v>
      </c>
      <c r="K10837" s="434">
        <v>1970</v>
      </c>
    </row>
    <row r="10838" spans="1:11" hidden="1" x14ac:dyDescent="0.25">
      <c r="A10838" s="434">
        <v>258571000</v>
      </c>
      <c r="B10838" s="434">
        <v>2489393</v>
      </c>
      <c r="C10838" s="434" t="s">
        <v>51</v>
      </c>
      <c r="D10838" s="434" t="s">
        <v>17</v>
      </c>
      <c r="E10838" s="434">
        <v>14</v>
      </c>
      <c r="F10838" s="434">
        <v>2315</v>
      </c>
      <c r="G10838" s="434">
        <v>1460</v>
      </c>
      <c r="H10838" s="434">
        <v>1276</v>
      </c>
      <c r="I10838" s="434">
        <v>57.07</v>
      </c>
      <c r="J10838" s="434">
        <v>0</v>
      </c>
      <c r="K10838" s="434">
        <v>1970</v>
      </c>
    </row>
    <row r="10839" spans="1:11" hidden="1" x14ac:dyDescent="0.25">
      <c r="A10839" s="434">
        <v>258573000</v>
      </c>
      <c r="B10839" s="434">
        <v>692961</v>
      </c>
      <c r="C10839" s="434" t="s">
        <v>42</v>
      </c>
      <c r="D10839" s="434" t="s">
        <v>22</v>
      </c>
      <c r="E10839" s="434">
        <v>0</v>
      </c>
      <c r="F10839" s="434">
        <v>1640</v>
      </c>
      <c r="G10839" s="434">
        <v>754</v>
      </c>
      <c r="H10839" s="434">
        <v>2365</v>
      </c>
      <c r="I10839" s="434">
        <v>93.85</v>
      </c>
      <c r="J10839" s="434">
        <v>0</v>
      </c>
      <c r="K10839" s="434">
        <v>2008</v>
      </c>
    </row>
    <row r="10840" spans="1:11" hidden="1" x14ac:dyDescent="0.25">
      <c r="A10840" s="434">
        <v>258573310</v>
      </c>
      <c r="B10840" s="434">
        <v>114880</v>
      </c>
      <c r="C10840" s="434" t="s">
        <v>61</v>
      </c>
      <c r="D10840" s="434" t="s">
        <v>13</v>
      </c>
      <c r="I10840" s="434">
        <v>15</v>
      </c>
      <c r="J10840" s="434">
        <v>0</v>
      </c>
      <c r="K10840" s="434">
        <v>1970</v>
      </c>
    </row>
    <row r="10841" spans="1:11" hidden="1" x14ac:dyDescent="0.25">
      <c r="A10841" s="434">
        <v>258574810</v>
      </c>
      <c r="B10841" s="434">
        <v>17106</v>
      </c>
      <c r="C10841" s="434" t="s">
        <v>61</v>
      </c>
      <c r="D10841" s="434" t="s">
        <v>13</v>
      </c>
      <c r="I10841" s="434">
        <v>11</v>
      </c>
    </row>
    <row r="10842" spans="1:11" hidden="1" x14ac:dyDescent="0.25">
      <c r="A10842" s="434">
        <v>258575000</v>
      </c>
      <c r="B10842" s="434">
        <v>32187</v>
      </c>
      <c r="C10842" s="434" t="s">
        <v>61</v>
      </c>
      <c r="D10842" s="434" t="s">
        <v>13</v>
      </c>
      <c r="I10842" s="434">
        <v>18</v>
      </c>
    </row>
    <row r="10843" spans="1:11" hidden="1" x14ac:dyDescent="0.25">
      <c r="A10843" s="434">
        <v>258576110</v>
      </c>
      <c r="B10843" s="434">
        <v>39397</v>
      </c>
      <c r="C10843" s="434" t="s">
        <v>61</v>
      </c>
      <c r="D10843" s="434" t="s">
        <v>13</v>
      </c>
      <c r="I10843" s="434">
        <v>13</v>
      </c>
      <c r="J10843" s="434">
        <v>0</v>
      </c>
      <c r="K10843" s="434">
        <v>1970</v>
      </c>
    </row>
    <row r="10844" spans="1:11" hidden="1" x14ac:dyDescent="0.25">
      <c r="A10844" s="434">
        <v>258577000</v>
      </c>
      <c r="B10844" s="434">
        <v>1779461</v>
      </c>
      <c r="C10844" s="434" t="s">
        <v>54</v>
      </c>
      <c r="D10844" s="434" t="s">
        <v>17</v>
      </c>
      <c r="E10844" s="434">
        <v>13.5</v>
      </c>
      <c r="F10844" s="434">
        <v>5440</v>
      </c>
      <c r="G10844" s="434">
        <v>187</v>
      </c>
      <c r="H10844" s="434">
        <v>485</v>
      </c>
      <c r="I10844" s="434">
        <v>33.1</v>
      </c>
      <c r="J10844" s="434">
        <v>0</v>
      </c>
      <c r="K10844" s="434">
        <v>2008</v>
      </c>
    </row>
    <row r="10845" spans="1:11" hidden="1" x14ac:dyDescent="0.25">
      <c r="A10845" s="434">
        <v>258578010</v>
      </c>
      <c r="B10845" s="434">
        <v>24534</v>
      </c>
      <c r="C10845" s="434" t="s">
        <v>61</v>
      </c>
      <c r="D10845" s="434" t="s">
        <v>13</v>
      </c>
      <c r="I10845" s="434">
        <v>17</v>
      </c>
      <c r="J10845" s="434">
        <v>0</v>
      </c>
      <c r="K10845" s="434">
        <v>1970</v>
      </c>
    </row>
    <row r="10846" spans="1:11" hidden="1" x14ac:dyDescent="0.25">
      <c r="A10846" s="434">
        <v>258578810</v>
      </c>
      <c r="B10846" s="434">
        <v>58420</v>
      </c>
      <c r="C10846" s="434" t="s">
        <v>56</v>
      </c>
      <c r="D10846" s="434" t="s">
        <v>13</v>
      </c>
      <c r="I10846" s="434">
        <v>8</v>
      </c>
      <c r="J10846" s="434">
        <v>0</v>
      </c>
      <c r="K10846" s="434">
        <v>1970</v>
      </c>
    </row>
    <row r="10847" spans="1:11" hidden="1" x14ac:dyDescent="0.25">
      <c r="A10847" s="434">
        <v>258579000</v>
      </c>
      <c r="B10847" s="434">
        <v>757948</v>
      </c>
      <c r="C10847" s="434" t="s">
        <v>56</v>
      </c>
      <c r="D10847" s="434" t="s">
        <v>13</v>
      </c>
      <c r="I10847" s="434">
        <v>14</v>
      </c>
      <c r="J10847" s="434">
        <v>0</v>
      </c>
      <c r="K10847" s="434">
        <v>1970</v>
      </c>
    </row>
    <row r="10848" spans="1:11" hidden="1" x14ac:dyDescent="0.25">
      <c r="A10848" s="434">
        <v>258579010</v>
      </c>
      <c r="B10848" s="434">
        <v>12407</v>
      </c>
      <c r="C10848" s="434" t="s">
        <v>61</v>
      </c>
      <c r="D10848" s="434" t="s">
        <v>13</v>
      </c>
      <c r="I10848" s="434">
        <v>14</v>
      </c>
    </row>
    <row r="10849" spans="1:11" hidden="1" x14ac:dyDescent="0.25">
      <c r="A10849" s="434">
        <v>258579310</v>
      </c>
      <c r="B10849" s="434">
        <v>70215</v>
      </c>
      <c r="C10849" s="434" t="s">
        <v>61</v>
      </c>
      <c r="D10849" s="434" t="s">
        <v>13</v>
      </c>
      <c r="I10849" s="434">
        <v>14</v>
      </c>
      <c r="J10849" s="434">
        <v>0</v>
      </c>
      <c r="K10849" s="434">
        <v>1970</v>
      </c>
    </row>
    <row r="10850" spans="1:11" hidden="1" x14ac:dyDescent="0.25">
      <c r="A10850" s="434">
        <v>258581810</v>
      </c>
      <c r="B10850" s="434">
        <v>49240</v>
      </c>
      <c r="C10850" s="434" t="s">
        <v>61</v>
      </c>
      <c r="D10850" s="434" t="s">
        <v>13</v>
      </c>
      <c r="I10850" s="434">
        <v>15</v>
      </c>
    </row>
    <row r="10851" spans="1:11" hidden="1" x14ac:dyDescent="0.25">
      <c r="A10851" s="434">
        <v>258582000</v>
      </c>
      <c r="B10851" s="434">
        <v>3498050</v>
      </c>
      <c r="C10851" s="434" t="s">
        <v>31</v>
      </c>
      <c r="D10851" s="434" t="s">
        <v>17</v>
      </c>
      <c r="E10851" s="434">
        <v>10</v>
      </c>
      <c r="F10851" s="434">
        <v>313</v>
      </c>
      <c r="G10851" s="434">
        <v>564</v>
      </c>
      <c r="H10851" s="434">
        <v>468</v>
      </c>
      <c r="I10851" s="434">
        <v>48.13</v>
      </c>
      <c r="J10851" s="434">
        <v>0</v>
      </c>
      <c r="K10851" s="434">
        <v>1967</v>
      </c>
    </row>
    <row r="10852" spans="1:11" hidden="1" x14ac:dyDescent="0.25">
      <c r="A10852" s="434">
        <v>258582510</v>
      </c>
      <c r="B10852" s="434">
        <v>502181</v>
      </c>
      <c r="C10852" s="434" t="s">
        <v>61</v>
      </c>
      <c r="D10852" s="434" t="s">
        <v>13</v>
      </c>
      <c r="I10852" s="434">
        <v>9</v>
      </c>
      <c r="J10852" s="434">
        <v>0</v>
      </c>
      <c r="K10852" s="434">
        <v>1970</v>
      </c>
    </row>
    <row r="10853" spans="1:11" hidden="1" x14ac:dyDescent="0.25">
      <c r="A10853" s="434">
        <v>258583000</v>
      </c>
      <c r="B10853" s="434">
        <v>683811</v>
      </c>
      <c r="C10853" s="434" t="s">
        <v>61</v>
      </c>
      <c r="D10853" s="434" t="s">
        <v>13</v>
      </c>
      <c r="I10853" s="434">
        <v>20</v>
      </c>
      <c r="K10853" s="434">
        <v>1970</v>
      </c>
    </row>
    <row r="10854" spans="1:11" hidden="1" x14ac:dyDescent="0.25">
      <c r="A10854" s="434">
        <v>258583810</v>
      </c>
      <c r="B10854" s="434">
        <v>55965</v>
      </c>
      <c r="C10854" s="434" t="s">
        <v>61</v>
      </c>
      <c r="D10854" s="434" t="s">
        <v>13</v>
      </c>
      <c r="I10854" s="434">
        <v>12</v>
      </c>
    </row>
    <row r="10855" spans="1:11" hidden="1" x14ac:dyDescent="0.25">
      <c r="A10855" s="434">
        <v>258584000</v>
      </c>
      <c r="B10855" s="434">
        <v>3155726</v>
      </c>
      <c r="C10855" s="434" t="s">
        <v>56</v>
      </c>
      <c r="D10855" s="434" t="s">
        <v>13</v>
      </c>
      <c r="E10855" s="434">
        <v>11</v>
      </c>
      <c r="F10855" s="434">
        <v>269</v>
      </c>
      <c r="G10855" s="434">
        <v>20</v>
      </c>
      <c r="H10855" s="434">
        <v>138</v>
      </c>
      <c r="I10855" s="434">
        <v>26.04</v>
      </c>
      <c r="J10855" s="434">
        <v>0</v>
      </c>
      <c r="K10855" s="434">
        <v>1970</v>
      </c>
    </row>
    <row r="10856" spans="1:11" hidden="1" x14ac:dyDescent="0.25">
      <c r="A10856" s="434">
        <v>258585000</v>
      </c>
      <c r="B10856" s="434">
        <v>3793332</v>
      </c>
      <c r="C10856" s="434" t="s">
        <v>42</v>
      </c>
      <c r="D10856" s="434" t="s">
        <v>17</v>
      </c>
      <c r="E10856" s="434">
        <v>11</v>
      </c>
      <c r="F10856" s="434">
        <v>1764</v>
      </c>
      <c r="G10856" s="434">
        <v>350</v>
      </c>
      <c r="H10856" s="434">
        <v>884</v>
      </c>
      <c r="I10856" s="434">
        <v>64.2</v>
      </c>
      <c r="J10856" s="434">
        <v>0</v>
      </c>
      <c r="K10856" s="434">
        <v>2006</v>
      </c>
    </row>
    <row r="10857" spans="1:11" hidden="1" x14ac:dyDescent="0.25">
      <c r="A10857" s="434">
        <v>258586010</v>
      </c>
      <c r="B10857" s="434">
        <v>33</v>
      </c>
      <c r="C10857" s="434" t="s">
        <v>61</v>
      </c>
      <c r="D10857" s="434" t="s">
        <v>13</v>
      </c>
      <c r="I10857" s="434">
        <v>12</v>
      </c>
      <c r="J10857" s="434">
        <v>0</v>
      </c>
      <c r="K10857" s="434">
        <v>1970</v>
      </c>
    </row>
    <row r="10858" spans="1:11" hidden="1" x14ac:dyDescent="0.25">
      <c r="A10858" s="434">
        <v>258586810</v>
      </c>
      <c r="B10858" s="434">
        <v>21684</v>
      </c>
      <c r="C10858" s="434" t="s">
        <v>61</v>
      </c>
      <c r="D10858" s="434" t="s">
        <v>13</v>
      </c>
      <c r="I10858" s="434">
        <v>8</v>
      </c>
      <c r="J10858" s="434">
        <v>0</v>
      </c>
      <c r="K10858" s="434">
        <v>1970</v>
      </c>
    </row>
    <row r="10859" spans="1:11" hidden="1" x14ac:dyDescent="0.25">
      <c r="A10859" s="434">
        <v>258587000</v>
      </c>
      <c r="B10859" s="434">
        <v>1187047</v>
      </c>
      <c r="C10859" s="434" t="s">
        <v>54</v>
      </c>
      <c r="D10859" s="434" t="s">
        <v>13</v>
      </c>
      <c r="E10859" s="434">
        <v>10</v>
      </c>
      <c r="F10859" s="434">
        <v>736</v>
      </c>
      <c r="G10859" s="434">
        <v>450</v>
      </c>
      <c r="H10859" s="434">
        <v>322</v>
      </c>
      <c r="I10859" s="434">
        <v>27.95</v>
      </c>
      <c r="J10859" s="434">
        <v>0</v>
      </c>
      <c r="K10859" s="434">
        <v>2016</v>
      </c>
    </row>
    <row r="10860" spans="1:11" hidden="1" x14ac:dyDescent="0.25">
      <c r="A10860" s="434">
        <v>258588810</v>
      </c>
      <c r="B10860" s="434">
        <v>101581</v>
      </c>
      <c r="C10860" s="434" t="s">
        <v>61</v>
      </c>
      <c r="D10860" s="434" t="s">
        <v>13</v>
      </c>
      <c r="I10860" s="434">
        <v>13</v>
      </c>
    </row>
    <row r="10861" spans="1:11" hidden="1" x14ac:dyDescent="0.25">
      <c r="A10861" s="434">
        <v>258589910</v>
      </c>
      <c r="B10861" s="434">
        <v>16441</v>
      </c>
      <c r="C10861" s="434" t="s">
        <v>61</v>
      </c>
      <c r="D10861" s="434" t="s">
        <v>13</v>
      </c>
      <c r="I10861" s="434">
        <v>13</v>
      </c>
      <c r="J10861" s="434">
        <v>0</v>
      </c>
      <c r="K10861" s="434">
        <v>1970</v>
      </c>
    </row>
    <row r="10862" spans="1:11" x14ac:dyDescent="0.25">
      <c r="A10862" s="434">
        <v>258590000</v>
      </c>
      <c r="B10862" s="434">
        <v>2380280</v>
      </c>
      <c r="C10862" s="434" t="s">
        <v>59</v>
      </c>
      <c r="D10862" s="434" t="s">
        <v>17</v>
      </c>
      <c r="E10862" s="434">
        <v>16.2</v>
      </c>
      <c r="F10862" s="434">
        <v>5420</v>
      </c>
      <c r="G10862" s="434">
        <v>1560</v>
      </c>
      <c r="H10862" s="434">
        <v>1614</v>
      </c>
      <c r="I10862" s="434">
        <v>67.900000000000006</v>
      </c>
      <c r="J10862" s="434">
        <v>0</v>
      </c>
      <c r="K10862" s="434">
        <v>1970</v>
      </c>
    </row>
    <row r="10863" spans="1:11" hidden="1" x14ac:dyDescent="0.25">
      <c r="A10863" s="434">
        <v>258590010</v>
      </c>
      <c r="B10863" s="434">
        <v>51318</v>
      </c>
      <c r="C10863" s="434" t="s">
        <v>61</v>
      </c>
      <c r="D10863" s="434" t="s">
        <v>13</v>
      </c>
      <c r="I10863" s="434">
        <v>12</v>
      </c>
      <c r="J10863" s="434">
        <v>0</v>
      </c>
      <c r="K10863" s="434">
        <v>1970</v>
      </c>
    </row>
    <row r="10864" spans="1:11" hidden="1" x14ac:dyDescent="0.25">
      <c r="A10864" s="434">
        <v>258592000</v>
      </c>
      <c r="B10864" s="434">
        <v>1796941</v>
      </c>
      <c r="C10864" s="434" t="s">
        <v>56</v>
      </c>
      <c r="D10864" s="434" t="s">
        <v>17</v>
      </c>
      <c r="E10864" s="434">
        <v>0</v>
      </c>
      <c r="F10864" s="434">
        <v>1902</v>
      </c>
      <c r="G10864" s="434">
        <v>325</v>
      </c>
      <c r="H10864" s="434">
        <v>791</v>
      </c>
      <c r="I10864" s="434">
        <v>49.6</v>
      </c>
      <c r="J10864" s="434">
        <v>0</v>
      </c>
      <c r="K10864" s="434">
        <v>1970</v>
      </c>
    </row>
    <row r="10865" spans="1:11" hidden="1" x14ac:dyDescent="0.25">
      <c r="A10865" s="434">
        <v>258593000</v>
      </c>
      <c r="B10865" s="434">
        <v>2720774</v>
      </c>
      <c r="C10865" s="434" t="s">
        <v>39</v>
      </c>
      <c r="D10865" s="434" t="s">
        <v>13</v>
      </c>
      <c r="E10865" s="434">
        <v>30</v>
      </c>
      <c r="F10865" s="434">
        <v>1498</v>
      </c>
      <c r="G10865" s="434">
        <v>22</v>
      </c>
      <c r="H10865" s="434">
        <v>226</v>
      </c>
      <c r="I10865" s="434">
        <v>27</v>
      </c>
      <c r="K10865" s="434">
        <v>2007</v>
      </c>
    </row>
    <row r="10866" spans="1:11" hidden="1" x14ac:dyDescent="0.25">
      <c r="A10866" s="434">
        <v>258593210</v>
      </c>
      <c r="B10866" s="434">
        <v>228805</v>
      </c>
      <c r="C10866" s="434" t="s">
        <v>61</v>
      </c>
      <c r="D10866" s="434" t="s">
        <v>13</v>
      </c>
      <c r="I10866" s="434">
        <v>12</v>
      </c>
      <c r="J10866" s="434">
        <v>0</v>
      </c>
      <c r="K10866" s="434">
        <v>1970</v>
      </c>
    </row>
    <row r="10867" spans="1:11" hidden="1" x14ac:dyDescent="0.25">
      <c r="A10867" s="434">
        <v>258593710</v>
      </c>
      <c r="B10867" s="434">
        <v>266525</v>
      </c>
      <c r="C10867" s="434" t="s">
        <v>61</v>
      </c>
      <c r="D10867" s="434" t="s">
        <v>13</v>
      </c>
      <c r="I10867" s="434">
        <v>10</v>
      </c>
      <c r="J10867" s="434">
        <v>0</v>
      </c>
      <c r="K10867" s="434">
        <v>1970</v>
      </c>
    </row>
    <row r="10868" spans="1:11" hidden="1" x14ac:dyDescent="0.25">
      <c r="A10868" s="434">
        <v>258594000</v>
      </c>
      <c r="B10868" s="434">
        <v>222269</v>
      </c>
      <c r="C10868" s="434" t="s">
        <v>61</v>
      </c>
      <c r="D10868" s="434" t="s">
        <v>25</v>
      </c>
      <c r="E10868" s="434">
        <v>16</v>
      </c>
      <c r="F10868" s="434">
        <v>15400</v>
      </c>
      <c r="G10868" s="434">
        <v>4750</v>
      </c>
      <c r="H10868" s="434">
        <v>8973</v>
      </c>
      <c r="I10868" s="434">
        <v>120.85</v>
      </c>
      <c r="J10868" s="434">
        <v>0</v>
      </c>
      <c r="K10868" s="434">
        <v>2014</v>
      </c>
    </row>
    <row r="10869" spans="1:11" hidden="1" x14ac:dyDescent="0.25">
      <c r="A10869" s="434">
        <v>258594910</v>
      </c>
      <c r="B10869" s="434">
        <v>2873</v>
      </c>
      <c r="C10869" s="434" t="s">
        <v>56</v>
      </c>
      <c r="D10869" s="434" t="s">
        <v>13</v>
      </c>
      <c r="I10869" s="434">
        <v>10</v>
      </c>
      <c r="J10869" s="434">
        <v>0</v>
      </c>
      <c r="K10869" s="434">
        <v>1970</v>
      </c>
    </row>
    <row r="10870" spans="1:11" hidden="1" x14ac:dyDescent="0.25">
      <c r="A10870" s="434">
        <v>258595000</v>
      </c>
      <c r="B10870" s="434">
        <v>2308919</v>
      </c>
      <c r="C10870" s="434" t="s">
        <v>44</v>
      </c>
      <c r="D10870" s="434" t="s">
        <v>25</v>
      </c>
      <c r="E10870" s="434">
        <v>18.5</v>
      </c>
      <c r="F10870" s="434">
        <v>9000</v>
      </c>
      <c r="G10870" s="434">
        <v>1184</v>
      </c>
      <c r="H10870" s="434">
        <v>16151</v>
      </c>
      <c r="I10870" s="434">
        <v>135.75</v>
      </c>
      <c r="J10870" s="434">
        <v>0</v>
      </c>
      <c r="K10870" s="434">
        <v>2003</v>
      </c>
    </row>
    <row r="10871" spans="1:11" hidden="1" x14ac:dyDescent="0.25">
      <c r="A10871" s="434">
        <v>258595001</v>
      </c>
      <c r="B10871" s="434">
        <v>752</v>
      </c>
      <c r="C10871" s="434" t="s">
        <v>61</v>
      </c>
      <c r="D10871" s="434" t="s">
        <v>13</v>
      </c>
      <c r="I10871" s="434">
        <v>6</v>
      </c>
      <c r="J10871" s="434">
        <v>0</v>
      </c>
      <c r="K10871" s="434">
        <v>1970</v>
      </c>
    </row>
    <row r="10872" spans="1:11" hidden="1" x14ac:dyDescent="0.25">
      <c r="A10872" s="434">
        <v>258595010</v>
      </c>
      <c r="B10872" s="434">
        <v>19199</v>
      </c>
      <c r="C10872" s="434" t="s">
        <v>61</v>
      </c>
      <c r="D10872" s="434" t="s">
        <v>13</v>
      </c>
      <c r="I10872" s="434">
        <v>13</v>
      </c>
      <c r="J10872" s="434">
        <v>0</v>
      </c>
      <c r="K10872" s="434">
        <v>1970</v>
      </c>
    </row>
    <row r="10873" spans="1:11" hidden="1" x14ac:dyDescent="0.25">
      <c r="A10873" s="434">
        <v>258595016</v>
      </c>
      <c r="B10873" s="434">
        <v>1387</v>
      </c>
      <c r="C10873" s="434" t="s">
        <v>56</v>
      </c>
      <c r="D10873" s="434" t="s">
        <v>13</v>
      </c>
      <c r="I10873" s="434">
        <v>10</v>
      </c>
      <c r="J10873" s="434">
        <v>0</v>
      </c>
      <c r="K10873" s="434">
        <v>1970</v>
      </c>
    </row>
    <row r="10874" spans="1:11" hidden="1" x14ac:dyDescent="0.25">
      <c r="A10874" s="434">
        <v>258597000</v>
      </c>
      <c r="B10874" s="434">
        <v>128775</v>
      </c>
      <c r="C10874" s="434" t="s">
        <v>61</v>
      </c>
      <c r="D10874" s="434" t="s">
        <v>22</v>
      </c>
      <c r="E10874" s="434">
        <v>16</v>
      </c>
      <c r="F10874" s="434">
        <v>7495</v>
      </c>
      <c r="G10874" s="434">
        <v>4700</v>
      </c>
      <c r="H10874" s="434">
        <v>4717</v>
      </c>
      <c r="I10874" s="434">
        <v>92.95</v>
      </c>
      <c r="J10874" s="434">
        <v>0</v>
      </c>
      <c r="K10874" s="434">
        <v>2006</v>
      </c>
    </row>
    <row r="10875" spans="1:11" hidden="1" x14ac:dyDescent="0.25">
      <c r="A10875" s="434">
        <v>258598000</v>
      </c>
      <c r="B10875" s="434">
        <v>3503985</v>
      </c>
      <c r="C10875" s="434" t="s">
        <v>61</v>
      </c>
      <c r="D10875" s="434" t="s">
        <v>22</v>
      </c>
      <c r="E10875" s="434">
        <v>11.5</v>
      </c>
      <c r="F10875" s="434">
        <v>1470</v>
      </c>
      <c r="G10875" s="434">
        <v>3604</v>
      </c>
      <c r="H10875" s="434">
        <v>2532</v>
      </c>
      <c r="I10875" s="434">
        <v>88</v>
      </c>
      <c r="J10875" s="434">
        <v>0</v>
      </c>
      <c r="K10875" s="434">
        <v>2000</v>
      </c>
    </row>
    <row r="10876" spans="1:11" hidden="1" x14ac:dyDescent="0.25">
      <c r="A10876" s="434">
        <v>258598610</v>
      </c>
      <c r="B10876" s="434">
        <v>224049</v>
      </c>
      <c r="C10876" s="434" t="s">
        <v>54</v>
      </c>
      <c r="D10876" s="434" t="s">
        <v>13</v>
      </c>
      <c r="I10876" s="434">
        <v>15</v>
      </c>
      <c r="J10876" s="434">
        <v>0</v>
      </c>
      <c r="K10876" s="434">
        <v>1970</v>
      </c>
    </row>
    <row r="10877" spans="1:11" hidden="1" x14ac:dyDescent="0.25">
      <c r="A10877" s="434">
        <v>258599000</v>
      </c>
      <c r="B10877" s="434">
        <v>2499615</v>
      </c>
      <c r="C10877" s="434" t="s">
        <v>51</v>
      </c>
      <c r="D10877" s="434" t="s">
        <v>17</v>
      </c>
      <c r="E10877" s="434">
        <v>0</v>
      </c>
      <c r="F10877" s="434">
        <v>1350</v>
      </c>
      <c r="G10877" s="434">
        <v>650</v>
      </c>
      <c r="H10877" s="434">
        <v>670</v>
      </c>
      <c r="I10877" s="434">
        <v>41.6</v>
      </c>
      <c r="J10877" s="434">
        <v>0</v>
      </c>
      <c r="K10877" s="434">
        <v>1970</v>
      </c>
    </row>
    <row r="10878" spans="1:11" hidden="1" x14ac:dyDescent="0.25">
      <c r="A10878" s="434">
        <v>258599210</v>
      </c>
      <c r="B10878" s="434">
        <v>26870</v>
      </c>
      <c r="C10878" s="434" t="s">
        <v>61</v>
      </c>
      <c r="D10878" s="434" t="s">
        <v>13</v>
      </c>
      <c r="I10878" s="434">
        <v>12</v>
      </c>
    </row>
    <row r="10879" spans="1:11" hidden="1" x14ac:dyDescent="0.25">
      <c r="A10879" s="434">
        <v>258607000</v>
      </c>
      <c r="B10879" s="434">
        <v>541219</v>
      </c>
      <c r="C10879" s="434" t="s">
        <v>61</v>
      </c>
      <c r="D10879" s="434" t="s">
        <v>29</v>
      </c>
      <c r="E10879" s="434">
        <v>16</v>
      </c>
      <c r="F10879" s="434">
        <v>20160</v>
      </c>
      <c r="G10879" s="434">
        <v>13000</v>
      </c>
      <c r="H10879" s="434">
        <v>16954</v>
      </c>
      <c r="I10879" s="434">
        <v>156.69999999999999</v>
      </c>
      <c r="J10879" s="434">
        <v>0</v>
      </c>
      <c r="K10879" s="434">
        <v>2014</v>
      </c>
    </row>
    <row r="10880" spans="1:11" hidden="1" x14ac:dyDescent="0.25">
      <c r="A10880" s="434">
        <v>258609000</v>
      </c>
      <c r="B10880" s="434">
        <v>92783</v>
      </c>
      <c r="C10880" s="434" t="s">
        <v>61</v>
      </c>
      <c r="D10880" s="434" t="s">
        <v>22</v>
      </c>
      <c r="E10880" s="434">
        <v>14</v>
      </c>
      <c r="F10880" s="434">
        <v>10440</v>
      </c>
      <c r="G10880" s="434">
        <v>4115</v>
      </c>
      <c r="H10880" s="434">
        <v>5402</v>
      </c>
      <c r="I10880" s="434">
        <v>93.1</v>
      </c>
      <c r="K10880" s="434">
        <v>2002</v>
      </c>
    </row>
    <row r="10881" spans="1:11" hidden="1" x14ac:dyDescent="0.25">
      <c r="A10881" s="434">
        <v>258610000</v>
      </c>
      <c r="B10881" s="434">
        <v>378795</v>
      </c>
      <c r="C10881" s="434" t="s">
        <v>46</v>
      </c>
      <c r="D10881" s="434" t="s">
        <v>17</v>
      </c>
      <c r="E10881" s="434">
        <v>12</v>
      </c>
      <c r="F10881" s="434">
        <v>4760</v>
      </c>
      <c r="G10881" s="434">
        <v>3500</v>
      </c>
      <c r="H10881" s="434">
        <v>2447</v>
      </c>
      <c r="I10881" s="434">
        <v>69.5</v>
      </c>
      <c r="J10881" s="434">
        <v>0</v>
      </c>
    </row>
    <row r="10882" spans="1:11" hidden="1" x14ac:dyDescent="0.25">
      <c r="A10882" s="434">
        <v>258612000</v>
      </c>
      <c r="B10882" s="434">
        <v>541513</v>
      </c>
      <c r="C10882" s="434" t="s">
        <v>61</v>
      </c>
      <c r="D10882" s="434" t="s">
        <v>22</v>
      </c>
      <c r="E10882" s="434">
        <v>16.5</v>
      </c>
      <c r="F10882" s="434">
        <v>10440</v>
      </c>
      <c r="G10882" s="434">
        <v>4041</v>
      </c>
      <c r="H10882" s="434">
        <v>5528</v>
      </c>
      <c r="I10882" s="434">
        <v>90.1</v>
      </c>
      <c r="J10882" s="434">
        <v>0</v>
      </c>
      <c r="K10882" s="434">
        <v>2002</v>
      </c>
    </row>
    <row r="10883" spans="1:11" hidden="1" x14ac:dyDescent="0.25">
      <c r="A10883" s="434">
        <v>258613000</v>
      </c>
      <c r="B10883" s="434">
        <v>777003</v>
      </c>
      <c r="C10883" s="434" t="s">
        <v>46</v>
      </c>
      <c r="D10883" s="434" t="s">
        <v>22</v>
      </c>
      <c r="E10883" s="434">
        <v>14.5</v>
      </c>
      <c r="F10883" s="434">
        <v>7803</v>
      </c>
      <c r="G10883" s="434">
        <v>4700</v>
      </c>
      <c r="H10883" s="434">
        <v>4508</v>
      </c>
      <c r="I10883" s="434">
        <v>92.6</v>
      </c>
      <c r="J10883" s="434">
        <v>0</v>
      </c>
      <c r="K10883" s="434">
        <v>1970</v>
      </c>
    </row>
    <row r="10884" spans="1:11" hidden="1" x14ac:dyDescent="0.25">
      <c r="A10884" s="434">
        <v>258614000</v>
      </c>
      <c r="B10884" s="434">
        <v>2136921</v>
      </c>
      <c r="C10884" s="434" t="s">
        <v>48</v>
      </c>
      <c r="D10884" s="434" t="s">
        <v>25</v>
      </c>
      <c r="I10884" s="434">
        <v>116</v>
      </c>
    </row>
    <row r="10885" spans="1:11" hidden="1" x14ac:dyDescent="0.25">
      <c r="A10885" s="434">
        <v>258615000</v>
      </c>
      <c r="B10885" s="434">
        <v>1278387</v>
      </c>
      <c r="C10885" s="434" t="s">
        <v>48</v>
      </c>
      <c r="D10885" s="434" t="s">
        <v>25</v>
      </c>
      <c r="E10885" s="434">
        <v>6</v>
      </c>
      <c r="F10885" s="434">
        <v>30600</v>
      </c>
      <c r="G10885" s="434">
        <v>4000</v>
      </c>
      <c r="H10885" s="434">
        <v>44143</v>
      </c>
      <c r="I10885" s="434">
        <v>116</v>
      </c>
      <c r="J10885" s="434">
        <v>0</v>
      </c>
      <c r="K10885" s="434">
        <v>1970</v>
      </c>
    </row>
    <row r="10886" spans="1:11" hidden="1" x14ac:dyDescent="0.25">
      <c r="A10886" s="434">
        <v>258622000</v>
      </c>
      <c r="B10886" s="434">
        <v>265101</v>
      </c>
      <c r="C10886" s="434" t="s">
        <v>31</v>
      </c>
      <c r="D10886" s="434" t="s">
        <v>25</v>
      </c>
      <c r="E10886" s="434">
        <v>14</v>
      </c>
      <c r="F10886" s="434">
        <v>2807</v>
      </c>
      <c r="G10886" s="434">
        <v>3727</v>
      </c>
      <c r="H10886" s="434">
        <v>4462</v>
      </c>
      <c r="I10886" s="434">
        <v>101.7</v>
      </c>
      <c r="J10886" s="434">
        <v>0</v>
      </c>
      <c r="K10886" s="434">
        <v>1970</v>
      </c>
    </row>
    <row r="10887" spans="1:11" hidden="1" x14ac:dyDescent="0.25">
      <c r="A10887" s="434">
        <v>258626000</v>
      </c>
      <c r="B10887" s="434">
        <v>49393</v>
      </c>
      <c r="C10887" s="434" t="s">
        <v>28</v>
      </c>
      <c r="D10887" s="434" t="s">
        <v>22</v>
      </c>
      <c r="E10887" s="434">
        <v>12</v>
      </c>
      <c r="F10887" s="434">
        <v>2721</v>
      </c>
      <c r="G10887" s="434">
        <v>4555</v>
      </c>
      <c r="H10887" s="434">
        <v>4069</v>
      </c>
      <c r="I10887" s="434">
        <v>97</v>
      </c>
      <c r="J10887" s="434">
        <v>0</v>
      </c>
      <c r="K10887" s="434">
        <v>1970</v>
      </c>
    </row>
    <row r="10888" spans="1:11" hidden="1" x14ac:dyDescent="0.25">
      <c r="A10888" s="434">
        <v>258627000</v>
      </c>
      <c r="B10888" s="434">
        <v>1937988</v>
      </c>
      <c r="C10888" s="434" t="s">
        <v>48</v>
      </c>
      <c r="D10888" s="434" t="s">
        <v>25</v>
      </c>
      <c r="E10888" s="434">
        <v>6</v>
      </c>
      <c r="F10888" s="434">
        <v>33882</v>
      </c>
      <c r="G10888" s="434">
        <v>4000</v>
      </c>
      <c r="H10888" s="434">
        <v>44143</v>
      </c>
      <c r="I10888" s="434">
        <v>116</v>
      </c>
      <c r="J10888" s="434">
        <v>0</v>
      </c>
      <c r="K10888" s="434">
        <v>1970</v>
      </c>
    </row>
    <row r="10889" spans="1:11" hidden="1" x14ac:dyDescent="0.25">
      <c r="A10889" s="434">
        <v>258629000</v>
      </c>
      <c r="B10889" s="434">
        <v>1843598</v>
      </c>
      <c r="C10889" s="434" t="s">
        <v>48</v>
      </c>
      <c r="D10889" s="434" t="s">
        <v>25</v>
      </c>
      <c r="I10889" s="434">
        <v>116</v>
      </c>
    </row>
    <row r="10890" spans="1:11" hidden="1" x14ac:dyDescent="0.25">
      <c r="A10890" s="434">
        <v>258631000</v>
      </c>
      <c r="B10890" s="434">
        <v>534342</v>
      </c>
      <c r="C10890" s="434" t="s">
        <v>46</v>
      </c>
      <c r="D10890" s="434" t="s">
        <v>22</v>
      </c>
      <c r="E10890" s="434">
        <v>12</v>
      </c>
      <c r="F10890" s="434">
        <v>6688</v>
      </c>
      <c r="G10890" s="434">
        <v>4200</v>
      </c>
      <c r="H10890" s="434">
        <v>3636</v>
      </c>
      <c r="I10890" s="434">
        <v>83.4</v>
      </c>
      <c r="J10890" s="434">
        <v>0</v>
      </c>
    </row>
    <row r="10891" spans="1:11" hidden="1" x14ac:dyDescent="0.25">
      <c r="A10891" s="434">
        <v>258632000</v>
      </c>
      <c r="B10891" s="434">
        <v>2728869</v>
      </c>
      <c r="C10891" s="434" t="s">
        <v>39</v>
      </c>
      <c r="D10891" s="434" t="s">
        <v>17</v>
      </c>
      <c r="E10891" s="434">
        <v>35</v>
      </c>
      <c r="F10891" s="434">
        <v>4078</v>
      </c>
      <c r="G10891" s="434">
        <v>125</v>
      </c>
      <c r="H10891" s="434">
        <v>446</v>
      </c>
      <c r="I10891" s="434">
        <v>38.799999999999997</v>
      </c>
      <c r="J10891" s="434">
        <v>0</v>
      </c>
      <c r="K10891" s="434">
        <v>1970</v>
      </c>
    </row>
    <row r="10892" spans="1:11" hidden="1" x14ac:dyDescent="0.25">
      <c r="A10892" s="434">
        <v>258634000</v>
      </c>
      <c r="B10892" s="434">
        <v>1243276</v>
      </c>
      <c r="C10892" s="434" t="s">
        <v>56</v>
      </c>
      <c r="D10892" s="434" t="s">
        <v>13</v>
      </c>
      <c r="E10892" s="434">
        <v>0</v>
      </c>
      <c r="F10892" s="434">
        <v>0</v>
      </c>
      <c r="G10892" s="434">
        <v>300</v>
      </c>
      <c r="H10892" s="434">
        <v>157</v>
      </c>
      <c r="I10892" s="434">
        <v>18</v>
      </c>
      <c r="J10892" s="434">
        <v>0</v>
      </c>
      <c r="K10892" s="434">
        <v>1970</v>
      </c>
    </row>
    <row r="10893" spans="1:11" x14ac:dyDescent="0.25">
      <c r="A10893" s="434">
        <v>258637000</v>
      </c>
      <c r="B10893" s="434">
        <v>2593654</v>
      </c>
      <c r="C10893" s="434" t="s">
        <v>59</v>
      </c>
      <c r="D10893" s="434" t="s">
        <v>17</v>
      </c>
      <c r="E10893" s="434">
        <v>16</v>
      </c>
      <c r="F10893" s="434">
        <v>2601</v>
      </c>
      <c r="G10893" s="434">
        <v>2500</v>
      </c>
      <c r="H10893" s="434">
        <v>1964</v>
      </c>
      <c r="I10893" s="434">
        <v>69.900000000000006</v>
      </c>
      <c r="J10893" s="434">
        <v>0</v>
      </c>
      <c r="K10893" s="434">
        <v>1970</v>
      </c>
    </row>
    <row r="10894" spans="1:11" hidden="1" x14ac:dyDescent="0.25">
      <c r="A10894" s="434">
        <v>258640000</v>
      </c>
      <c r="B10894" s="434">
        <v>1</v>
      </c>
      <c r="C10894" s="434" t="s">
        <v>24</v>
      </c>
      <c r="D10894" s="434" t="s">
        <v>33</v>
      </c>
      <c r="E10894" s="434">
        <v>16.5</v>
      </c>
      <c r="F10894" s="434">
        <v>11292</v>
      </c>
      <c r="G10894" s="434">
        <v>43508</v>
      </c>
      <c r="H10894" s="434">
        <v>35853</v>
      </c>
      <c r="I10894" s="434">
        <v>204.98</v>
      </c>
      <c r="J10894" s="434">
        <v>60000</v>
      </c>
      <c r="K10894" s="434">
        <v>2008</v>
      </c>
    </row>
    <row r="10895" spans="1:11" hidden="1" x14ac:dyDescent="0.25">
      <c r="A10895" s="434">
        <v>258641000</v>
      </c>
      <c r="B10895" s="434">
        <v>1084</v>
      </c>
      <c r="C10895" s="434" t="s">
        <v>24</v>
      </c>
      <c r="D10895" s="434" t="s">
        <v>33</v>
      </c>
      <c r="E10895" s="434">
        <v>16.5</v>
      </c>
      <c r="F10895" s="434">
        <v>11292</v>
      </c>
      <c r="G10895" s="434">
        <v>43475</v>
      </c>
      <c r="H10895" s="434">
        <v>36459</v>
      </c>
      <c r="I10895" s="434">
        <v>204.98</v>
      </c>
      <c r="J10895" s="434">
        <v>60000</v>
      </c>
      <c r="K10895" s="434">
        <v>2008</v>
      </c>
    </row>
    <row r="10896" spans="1:11" hidden="1" x14ac:dyDescent="0.25">
      <c r="A10896" s="434">
        <v>258643000</v>
      </c>
      <c r="B10896" s="434">
        <v>2559</v>
      </c>
      <c r="C10896" s="434" t="s">
        <v>24</v>
      </c>
      <c r="D10896" s="434" t="s">
        <v>29</v>
      </c>
      <c r="E10896" s="434">
        <v>17</v>
      </c>
      <c r="F10896" s="434">
        <v>9960</v>
      </c>
      <c r="G10896" s="434">
        <v>18110</v>
      </c>
      <c r="H10896" s="434">
        <v>13893</v>
      </c>
      <c r="I10896" s="434">
        <v>154.9</v>
      </c>
      <c r="J10896" s="434">
        <v>17000</v>
      </c>
      <c r="K10896" s="434">
        <v>2007</v>
      </c>
    </row>
    <row r="10897" spans="1:11" hidden="1" x14ac:dyDescent="0.25">
      <c r="A10897" s="434">
        <v>258645000</v>
      </c>
      <c r="B10897" s="434">
        <v>2051</v>
      </c>
      <c r="C10897" s="434" t="s">
        <v>24</v>
      </c>
      <c r="D10897" s="434" t="s">
        <v>29</v>
      </c>
      <c r="E10897" s="434">
        <v>17</v>
      </c>
      <c r="F10897" s="434">
        <v>9960</v>
      </c>
      <c r="G10897" s="434">
        <v>18880</v>
      </c>
      <c r="H10897" s="434">
        <v>13893</v>
      </c>
      <c r="I10897" s="434">
        <v>154.9</v>
      </c>
      <c r="J10897" s="434">
        <v>17000</v>
      </c>
      <c r="K10897" s="434">
        <v>2008</v>
      </c>
    </row>
    <row r="10898" spans="1:11" hidden="1" x14ac:dyDescent="0.25">
      <c r="A10898" s="434">
        <v>258647000</v>
      </c>
      <c r="B10898" s="434">
        <v>324892</v>
      </c>
      <c r="C10898" s="434" t="s">
        <v>61</v>
      </c>
      <c r="D10898" s="434" t="s">
        <v>22</v>
      </c>
      <c r="E10898" s="434">
        <v>12.5</v>
      </c>
      <c r="F10898" s="434">
        <v>7604</v>
      </c>
      <c r="G10898" s="434">
        <v>2372</v>
      </c>
      <c r="H10898" s="434">
        <v>4398</v>
      </c>
      <c r="I10898" s="434">
        <v>85.3</v>
      </c>
      <c r="J10898" s="434">
        <v>0</v>
      </c>
      <c r="K10898" s="434">
        <v>2009</v>
      </c>
    </row>
    <row r="10899" spans="1:11" hidden="1" x14ac:dyDescent="0.25">
      <c r="A10899" s="434">
        <v>258648000</v>
      </c>
      <c r="B10899" s="434">
        <v>478294</v>
      </c>
      <c r="C10899" s="434" t="s">
        <v>61</v>
      </c>
      <c r="D10899" s="434" t="s">
        <v>25</v>
      </c>
      <c r="E10899" s="434">
        <v>12.5</v>
      </c>
      <c r="F10899" s="434">
        <v>2880</v>
      </c>
      <c r="G10899" s="434">
        <v>5917</v>
      </c>
      <c r="H10899" s="434">
        <v>4183</v>
      </c>
      <c r="I10899" s="434">
        <v>107.05</v>
      </c>
      <c r="J10899" s="434">
        <v>0</v>
      </c>
      <c r="K10899" s="434">
        <v>2002</v>
      </c>
    </row>
    <row r="10900" spans="1:11" hidden="1" x14ac:dyDescent="0.25">
      <c r="A10900" s="434">
        <v>258649000</v>
      </c>
      <c r="B10900" s="434">
        <v>1359</v>
      </c>
      <c r="C10900" s="434" t="s">
        <v>31</v>
      </c>
      <c r="D10900" s="434" t="s">
        <v>29</v>
      </c>
      <c r="E10900" s="434">
        <v>19.5</v>
      </c>
      <c r="F10900" s="434">
        <v>11060</v>
      </c>
      <c r="G10900" s="434">
        <v>12778</v>
      </c>
      <c r="H10900" s="434">
        <v>37237</v>
      </c>
      <c r="I10900" s="434">
        <v>176.7</v>
      </c>
      <c r="J10900" s="434">
        <v>0</v>
      </c>
      <c r="K10900" s="434">
        <v>1970</v>
      </c>
    </row>
    <row r="10901" spans="1:11" x14ac:dyDescent="0.25">
      <c r="A10901" s="434">
        <v>258654000</v>
      </c>
      <c r="B10901" s="434">
        <v>2744501</v>
      </c>
      <c r="C10901" s="434" t="s">
        <v>59</v>
      </c>
      <c r="D10901" s="434" t="s">
        <v>22</v>
      </c>
      <c r="E10901" s="434">
        <v>16</v>
      </c>
      <c r="F10901" s="434">
        <v>3400</v>
      </c>
      <c r="G10901" s="434">
        <v>3000</v>
      </c>
      <c r="H10901" s="434">
        <v>4027</v>
      </c>
      <c r="I10901" s="434">
        <v>77.5</v>
      </c>
      <c r="J10901" s="434">
        <v>0</v>
      </c>
      <c r="K10901" s="434">
        <v>1970</v>
      </c>
    </row>
    <row r="10902" spans="1:11" hidden="1" x14ac:dyDescent="0.25">
      <c r="A10902" s="434">
        <v>258656000</v>
      </c>
      <c r="B10902" s="434">
        <v>918232</v>
      </c>
      <c r="C10902" s="434" t="s">
        <v>61</v>
      </c>
      <c r="D10902" s="434" t="s">
        <v>22</v>
      </c>
      <c r="E10902" s="434">
        <v>11.5</v>
      </c>
      <c r="F10902" s="434">
        <v>1850</v>
      </c>
      <c r="G10902" s="434">
        <v>4969</v>
      </c>
      <c r="H10902" s="434">
        <v>3443</v>
      </c>
      <c r="I10902" s="434">
        <v>93.2</v>
      </c>
      <c r="J10902" s="434">
        <v>0</v>
      </c>
      <c r="K10902" s="434">
        <v>1995</v>
      </c>
    </row>
    <row r="10903" spans="1:11" hidden="1" x14ac:dyDescent="0.25">
      <c r="A10903" s="434">
        <v>258657000</v>
      </c>
      <c r="B10903" s="434">
        <v>1256134</v>
      </c>
      <c r="C10903" s="434" t="s">
        <v>31</v>
      </c>
      <c r="D10903" s="434" t="s">
        <v>22</v>
      </c>
      <c r="E10903" s="434">
        <v>10.5</v>
      </c>
      <c r="F10903" s="434">
        <v>749</v>
      </c>
      <c r="G10903" s="434">
        <v>2181</v>
      </c>
      <c r="H10903" s="434">
        <v>1524</v>
      </c>
      <c r="I10903" s="434">
        <v>73.84</v>
      </c>
      <c r="J10903" s="434">
        <v>0</v>
      </c>
      <c r="K10903" s="434">
        <v>1988</v>
      </c>
    </row>
    <row r="10904" spans="1:11" hidden="1" x14ac:dyDescent="0.25">
      <c r="A10904" s="434">
        <v>258658000</v>
      </c>
      <c r="B10904" s="434">
        <v>479571</v>
      </c>
      <c r="C10904" s="434" t="s">
        <v>61</v>
      </c>
      <c r="D10904" s="434" t="s">
        <v>22</v>
      </c>
      <c r="E10904" s="434">
        <v>15</v>
      </c>
      <c r="F10904" s="434">
        <v>9400</v>
      </c>
      <c r="G10904" s="434">
        <v>4742</v>
      </c>
      <c r="H10904" s="434">
        <v>4826</v>
      </c>
      <c r="I10904" s="434">
        <v>93.8</v>
      </c>
      <c r="J10904" s="434">
        <v>0</v>
      </c>
      <c r="K10904" s="434">
        <v>2013</v>
      </c>
    </row>
    <row r="10905" spans="1:11" hidden="1" x14ac:dyDescent="0.25">
      <c r="A10905" s="434">
        <v>258659000</v>
      </c>
      <c r="B10905" s="434">
        <v>1235617</v>
      </c>
      <c r="C10905" s="434" t="s">
        <v>48</v>
      </c>
      <c r="D10905" s="434" t="s">
        <v>17</v>
      </c>
      <c r="E10905" s="434">
        <v>10.5</v>
      </c>
      <c r="F10905" s="434">
        <v>1313</v>
      </c>
      <c r="G10905" s="434">
        <v>955</v>
      </c>
      <c r="H10905" s="434">
        <v>766</v>
      </c>
      <c r="I10905" s="434">
        <v>52.13</v>
      </c>
      <c r="J10905" s="434">
        <v>0</v>
      </c>
      <c r="K10905" s="434">
        <v>1970</v>
      </c>
    </row>
    <row r="10906" spans="1:11" hidden="1" x14ac:dyDescent="0.25">
      <c r="A10906" s="434">
        <v>258663000</v>
      </c>
      <c r="B10906" s="434">
        <v>2506597</v>
      </c>
      <c r="C10906" s="434" t="s">
        <v>31</v>
      </c>
      <c r="D10906" s="434" t="s">
        <v>17</v>
      </c>
      <c r="E10906" s="434">
        <v>11.5</v>
      </c>
      <c r="F10906" s="434">
        <v>956</v>
      </c>
      <c r="G10906" s="434">
        <v>1183</v>
      </c>
      <c r="H10906" s="434">
        <v>1155</v>
      </c>
      <c r="I10906" s="434">
        <v>65</v>
      </c>
      <c r="J10906" s="434">
        <v>0</v>
      </c>
      <c r="K10906" s="434">
        <v>1970</v>
      </c>
    </row>
    <row r="10907" spans="1:11" hidden="1" x14ac:dyDescent="0.25">
      <c r="A10907" s="434">
        <v>258664000</v>
      </c>
      <c r="B10907" s="434">
        <v>543404</v>
      </c>
      <c r="C10907" s="434" t="s">
        <v>39</v>
      </c>
      <c r="D10907" s="434" t="s">
        <v>13</v>
      </c>
      <c r="I10907" s="434">
        <v>27</v>
      </c>
      <c r="J10907" s="434">
        <v>0</v>
      </c>
      <c r="K10907" s="434">
        <v>1970</v>
      </c>
    </row>
    <row r="10908" spans="1:11" hidden="1" x14ac:dyDescent="0.25">
      <c r="A10908" s="434">
        <v>258669000</v>
      </c>
      <c r="B10908" s="434">
        <v>2169</v>
      </c>
      <c r="C10908" s="434" t="s">
        <v>24</v>
      </c>
      <c r="D10908" s="434" t="s">
        <v>29</v>
      </c>
      <c r="E10908" s="434">
        <v>17</v>
      </c>
      <c r="F10908" s="434">
        <v>9960</v>
      </c>
      <c r="G10908" s="434">
        <v>18110</v>
      </c>
      <c r="H10908" s="434">
        <v>13893</v>
      </c>
      <c r="I10908" s="434">
        <v>154.9</v>
      </c>
      <c r="J10908" s="434">
        <v>17000</v>
      </c>
      <c r="K10908" s="434">
        <v>2008</v>
      </c>
    </row>
    <row r="10909" spans="1:11" hidden="1" x14ac:dyDescent="0.25">
      <c r="A10909" s="434">
        <v>258672000</v>
      </c>
      <c r="B10909" s="434">
        <v>2614129</v>
      </c>
      <c r="C10909" s="434" t="s">
        <v>51</v>
      </c>
      <c r="D10909" s="434" t="s">
        <v>22</v>
      </c>
      <c r="E10909" s="434">
        <v>13</v>
      </c>
      <c r="F10909" s="434">
        <v>3480</v>
      </c>
      <c r="G10909" s="434">
        <v>3582</v>
      </c>
      <c r="H10909" s="434">
        <v>3582</v>
      </c>
      <c r="I10909" s="434">
        <v>75.8</v>
      </c>
      <c r="J10909" s="434">
        <v>0</v>
      </c>
      <c r="K10909" s="434">
        <v>1970</v>
      </c>
    </row>
    <row r="10910" spans="1:11" hidden="1" x14ac:dyDescent="0.25">
      <c r="A10910" s="434">
        <v>258673000</v>
      </c>
      <c r="B10910" s="434">
        <v>160780</v>
      </c>
      <c r="C10910" s="434" t="s">
        <v>31</v>
      </c>
      <c r="D10910" s="434" t="s">
        <v>22</v>
      </c>
      <c r="E10910" s="434">
        <v>12.5</v>
      </c>
      <c r="F10910" s="434">
        <v>2200</v>
      </c>
      <c r="G10910" s="434">
        <v>4198</v>
      </c>
      <c r="H10910" s="434">
        <v>2901</v>
      </c>
      <c r="I10910" s="434">
        <v>89.99</v>
      </c>
      <c r="J10910" s="434">
        <v>0</v>
      </c>
      <c r="K10910" s="434">
        <v>1970</v>
      </c>
    </row>
    <row r="10911" spans="1:11" hidden="1" x14ac:dyDescent="0.25">
      <c r="A10911" s="434">
        <v>258674000</v>
      </c>
      <c r="B10911" s="434">
        <v>1399154</v>
      </c>
      <c r="C10911" s="434" t="s">
        <v>56</v>
      </c>
      <c r="D10911" s="434" t="s">
        <v>17</v>
      </c>
      <c r="E10911" s="434">
        <v>15</v>
      </c>
      <c r="F10911" s="434">
        <v>2984</v>
      </c>
      <c r="G10911" s="434">
        <v>800</v>
      </c>
      <c r="H10911" s="434">
        <v>945</v>
      </c>
      <c r="I10911" s="434">
        <v>44</v>
      </c>
      <c r="J10911" s="434">
        <v>0</v>
      </c>
      <c r="K10911" s="434">
        <v>2013</v>
      </c>
    </row>
    <row r="10912" spans="1:11" x14ac:dyDescent="0.25">
      <c r="A10912" s="434">
        <v>258678000</v>
      </c>
      <c r="B10912" s="434">
        <v>1028873</v>
      </c>
      <c r="C10912" s="434" t="s">
        <v>59</v>
      </c>
      <c r="D10912" s="434" t="s">
        <v>17</v>
      </c>
      <c r="E10912" s="434">
        <v>10.5</v>
      </c>
      <c r="F10912" s="434">
        <v>700</v>
      </c>
      <c r="G10912" s="434">
        <v>0</v>
      </c>
      <c r="H10912" s="434">
        <v>480</v>
      </c>
      <c r="I10912" s="434">
        <v>41.1</v>
      </c>
      <c r="J10912" s="434">
        <v>0</v>
      </c>
      <c r="K10912" s="434">
        <v>1970</v>
      </c>
    </row>
    <row r="10913" spans="1:11" hidden="1" x14ac:dyDescent="0.25">
      <c r="A10913" s="434">
        <v>258681000</v>
      </c>
      <c r="B10913" s="434">
        <v>50227</v>
      </c>
      <c r="C10913" s="434" t="s">
        <v>31</v>
      </c>
      <c r="D10913" s="434" t="s">
        <v>22</v>
      </c>
      <c r="E10913" s="434">
        <v>12</v>
      </c>
      <c r="F10913" s="434">
        <v>1600</v>
      </c>
      <c r="G10913" s="434">
        <v>4254</v>
      </c>
      <c r="H10913" s="434">
        <v>2373</v>
      </c>
      <c r="I10913" s="434">
        <v>88.25</v>
      </c>
      <c r="J10913" s="434">
        <v>0</v>
      </c>
      <c r="K10913" s="434">
        <v>1992</v>
      </c>
    </row>
    <row r="10914" spans="1:11" hidden="1" x14ac:dyDescent="0.25">
      <c r="A10914" s="434">
        <v>258682000</v>
      </c>
      <c r="B10914" s="434">
        <v>37136</v>
      </c>
      <c r="C10914" s="434" t="s">
        <v>24</v>
      </c>
      <c r="D10914" s="434" t="s">
        <v>33</v>
      </c>
      <c r="E10914" s="434">
        <v>14.6</v>
      </c>
      <c r="F10914" s="434">
        <v>14313</v>
      </c>
      <c r="G10914" s="434">
        <v>114523</v>
      </c>
      <c r="H10914" s="434">
        <v>61653</v>
      </c>
      <c r="I10914" s="434">
        <v>245.25</v>
      </c>
      <c r="J10914" s="434">
        <v>125176</v>
      </c>
      <c r="K10914" s="434">
        <v>2007</v>
      </c>
    </row>
    <row r="10915" spans="1:11" x14ac:dyDescent="0.25">
      <c r="A10915" s="434">
        <v>258684000</v>
      </c>
      <c r="B10915" s="434">
        <v>717831</v>
      </c>
      <c r="C10915" s="434" t="s">
        <v>59</v>
      </c>
      <c r="D10915" s="434" t="s">
        <v>17</v>
      </c>
      <c r="E10915" s="434">
        <v>0</v>
      </c>
      <c r="F10915" s="434">
        <v>5640</v>
      </c>
      <c r="G10915" s="434">
        <v>0</v>
      </c>
      <c r="H10915" s="434">
        <v>2538</v>
      </c>
      <c r="I10915" s="434">
        <v>69.900000000000006</v>
      </c>
      <c r="J10915" s="434">
        <v>0</v>
      </c>
      <c r="K10915" s="434">
        <v>1970</v>
      </c>
    </row>
    <row r="10916" spans="1:11" hidden="1" x14ac:dyDescent="0.25">
      <c r="A10916" s="434">
        <v>258685000</v>
      </c>
      <c r="B10916" s="434">
        <v>1746073</v>
      </c>
      <c r="C10916" s="434" t="s">
        <v>51</v>
      </c>
      <c r="D10916" s="434" t="s">
        <v>22</v>
      </c>
      <c r="E10916" s="434">
        <v>13</v>
      </c>
      <c r="F10916" s="434">
        <v>4656</v>
      </c>
      <c r="G10916" s="434">
        <v>5500</v>
      </c>
      <c r="H10916" s="434">
        <v>3579</v>
      </c>
      <c r="I10916" s="434">
        <v>82.1</v>
      </c>
      <c r="J10916" s="434">
        <v>0</v>
      </c>
      <c r="K10916" s="434">
        <v>1970</v>
      </c>
    </row>
    <row r="10917" spans="1:11" hidden="1" x14ac:dyDescent="0.25">
      <c r="A10917" s="434">
        <v>258686000</v>
      </c>
      <c r="B10917" s="434">
        <v>1982021</v>
      </c>
      <c r="C10917" s="434" t="s">
        <v>46</v>
      </c>
      <c r="D10917" s="434" t="s">
        <v>22</v>
      </c>
      <c r="E10917" s="434">
        <v>0</v>
      </c>
      <c r="F10917" s="434">
        <v>4436</v>
      </c>
      <c r="G10917" s="434">
        <v>3750</v>
      </c>
      <c r="H10917" s="434">
        <v>3315</v>
      </c>
      <c r="I10917" s="434">
        <v>84.45</v>
      </c>
      <c r="J10917" s="434">
        <v>0</v>
      </c>
      <c r="K10917" s="434">
        <v>1970</v>
      </c>
    </row>
    <row r="10918" spans="1:11" hidden="1" x14ac:dyDescent="0.25">
      <c r="A10918" s="434">
        <v>258687000</v>
      </c>
      <c r="B10918" s="434">
        <v>410376</v>
      </c>
      <c r="C10918" s="434" t="s">
        <v>46</v>
      </c>
      <c r="D10918" s="434" t="s">
        <v>22</v>
      </c>
      <c r="E10918" s="434">
        <v>0</v>
      </c>
      <c r="F10918" s="434">
        <v>4436</v>
      </c>
      <c r="G10918" s="434">
        <v>4200</v>
      </c>
      <c r="H10918" s="434">
        <v>4764</v>
      </c>
      <c r="I10918" s="434">
        <v>86</v>
      </c>
      <c r="J10918" s="434">
        <v>0</v>
      </c>
      <c r="K10918" s="434">
        <v>1970</v>
      </c>
    </row>
    <row r="10919" spans="1:11" hidden="1" x14ac:dyDescent="0.25">
      <c r="A10919" s="434">
        <v>258688000</v>
      </c>
      <c r="B10919" s="434">
        <v>1730066</v>
      </c>
      <c r="C10919" s="434" t="s">
        <v>56</v>
      </c>
      <c r="D10919" s="434" t="s">
        <v>13</v>
      </c>
      <c r="E10919" s="434">
        <v>10</v>
      </c>
      <c r="F10919" s="434">
        <v>1106</v>
      </c>
      <c r="G10919" s="434">
        <v>0</v>
      </c>
      <c r="H10919" s="434">
        <v>282</v>
      </c>
      <c r="I10919" s="434">
        <v>26.25</v>
      </c>
      <c r="J10919" s="434">
        <v>0</v>
      </c>
      <c r="K10919" s="434">
        <v>2016</v>
      </c>
    </row>
    <row r="10920" spans="1:11" hidden="1" x14ac:dyDescent="0.25">
      <c r="A10920" s="434">
        <v>258691000</v>
      </c>
      <c r="B10920" s="434">
        <v>2390798</v>
      </c>
      <c r="C10920" s="434" t="s">
        <v>42</v>
      </c>
      <c r="D10920" s="434" t="s">
        <v>22</v>
      </c>
      <c r="E10920" s="434">
        <v>0</v>
      </c>
      <c r="F10920" s="434">
        <v>1394</v>
      </c>
      <c r="G10920" s="434">
        <v>360</v>
      </c>
      <c r="H10920" s="434">
        <v>2357</v>
      </c>
      <c r="I10920" s="434">
        <v>71.2</v>
      </c>
      <c r="J10920" s="434">
        <v>0</v>
      </c>
      <c r="K10920" s="434">
        <v>1970</v>
      </c>
    </row>
    <row r="10921" spans="1:11" hidden="1" x14ac:dyDescent="0.25">
      <c r="A10921" s="434">
        <v>258692000</v>
      </c>
      <c r="B10921" s="434">
        <v>85021</v>
      </c>
      <c r="C10921" s="434" t="s">
        <v>24</v>
      </c>
      <c r="D10921" s="434" t="s">
        <v>33</v>
      </c>
      <c r="E10921" s="434">
        <v>14.6</v>
      </c>
      <c r="F10921" s="434">
        <v>14313</v>
      </c>
      <c r="G10921" s="434">
        <v>113500</v>
      </c>
      <c r="H10921" s="434">
        <v>61653</v>
      </c>
      <c r="I10921" s="434">
        <v>248</v>
      </c>
      <c r="J10921" s="434">
        <v>123862</v>
      </c>
      <c r="K10921" s="434">
        <v>2006</v>
      </c>
    </row>
    <row r="10922" spans="1:11" hidden="1" x14ac:dyDescent="0.25">
      <c r="A10922" s="434">
        <v>258694000</v>
      </c>
      <c r="B10922" s="434">
        <v>2485643</v>
      </c>
      <c r="C10922" s="434" t="s">
        <v>42</v>
      </c>
      <c r="D10922" s="434" t="s">
        <v>22</v>
      </c>
      <c r="E10922" s="434">
        <v>0</v>
      </c>
      <c r="F10922" s="434">
        <v>3000</v>
      </c>
      <c r="G10922" s="434">
        <v>360</v>
      </c>
      <c r="H10922" s="434">
        <v>2838</v>
      </c>
      <c r="I10922" s="434">
        <v>71.2</v>
      </c>
      <c r="J10922" s="434">
        <v>0</v>
      </c>
      <c r="K10922" s="434">
        <v>1970</v>
      </c>
    </row>
    <row r="10923" spans="1:11" hidden="1" x14ac:dyDescent="0.25">
      <c r="A10923" s="434">
        <v>258695000</v>
      </c>
      <c r="B10923" s="434">
        <v>2159400</v>
      </c>
      <c r="C10923" s="434" t="s">
        <v>42</v>
      </c>
      <c r="D10923" s="434" t="s">
        <v>22</v>
      </c>
      <c r="E10923" s="434">
        <v>14.5</v>
      </c>
      <c r="F10923" s="434">
        <v>3000</v>
      </c>
      <c r="G10923" s="434">
        <v>360</v>
      </c>
      <c r="H10923" s="434">
        <v>2838</v>
      </c>
      <c r="I10923" s="434">
        <v>71.2</v>
      </c>
      <c r="J10923" s="434">
        <v>0</v>
      </c>
      <c r="K10923" s="434">
        <v>1970</v>
      </c>
    </row>
    <row r="10924" spans="1:11" hidden="1" x14ac:dyDescent="0.25">
      <c r="A10924" s="434">
        <v>258696000</v>
      </c>
      <c r="B10924" s="434">
        <v>2614360</v>
      </c>
      <c r="C10924" s="434" t="s">
        <v>42</v>
      </c>
      <c r="D10924" s="434" t="s">
        <v>22</v>
      </c>
      <c r="E10924" s="434">
        <v>13.4</v>
      </c>
      <c r="F10924" s="434">
        <v>1394</v>
      </c>
      <c r="G10924" s="434">
        <v>360</v>
      </c>
      <c r="H10924" s="434">
        <v>2357</v>
      </c>
      <c r="I10924" s="434">
        <v>71.2</v>
      </c>
      <c r="J10924" s="434">
        <v>0</v>
      </c>
      <c r="K10924" s="434">
        <v>1970</v>
      </c>
    </row>
    <row r="10925" spans="1:11" hidden="1" x14ac:dyDescent="0.25">
      <c r="A10925" s="434">
        <v>258702000</v>
      </c>
      <c r="B10925" s="434">
        <v>6524</v>
      </c>
      <c r="C10925" s="434" t="s">
        <v>24</v>
      </c>
      <c r="D10925" s="434" t="s">
        <v>36</v>
      </c>
      <c r="E10925" s="434">
        <v>19.5</v>
      </c>
      <c r="F10925" s="434">
        <v>33000</v>
      </c>
      <c r="G10925" s="434">
        <v>87749</v>
      </c>
      <c r="H10925" s="434">
        <v>102315</v>
      </c>
      <c r="I10925" s="434">
        <v>290</v>
      </c>
      <c r="J10925" s="434">
        <v>156007</v>
      </c>
      <c r="K10925" s="434">
        <v>2013</v>
      </c>
    </row>
    <row r="10926" spans="1:11" hidden="1" x14ac:dyDescent="0.25">
      <c r="A10926" s="434">
        <v>258703000</v>
      </c>
      <c r="B10926" s="434">
        <v>26165</v>
      </c>
      <c r="C10926" s="434" t="s">
        <v>24</v>
      </c>
      <c r="D10926" s="434" t="s">
        <v>36</v>
      </c>
      <c r="E10926" s="434">
        <v>19.5</v>
      </c>
      <c r="F10926" s="434">
        <v>33000</v>
      </c>
      <c r="G10926" s="434">
        <v>87677</v>
      </c>
      <c r="H10926" s="434">
        <v>102315</v>
      </c>
      <c r="I10926" s="434">
        <v>289.98599999999999</v>
      </c>
      <c r="J10926" s="434">
        <v>156007</v>
      </c>
      <c r="K10926" s="434">
        <v>2013</v>
      </c>
    </row>
    <row r="10927" spans="1:11" hidden="1" x14ac:dyDescent="0.25">
      <c r="A10927" s="434">
        <v>258704000</v>
      </c>
      <c r="B10927" s="434">
        <v>29504</v>
      </c>
      <c r="C10927" s="434" t="s">
        <v>48</v>
      </c>
      <c r="D10927" s="434" t="s">
        <v>22</v>
      </c>
      <c r="I10927" s="434">
        <v>74</v>
      </c>
    </row>
    <row r="10928" spans="1:11" hidden="1" x14ac:dyDescent="0.25">
      <c r="A10928" s="434">
        <v>258707000</v>
      </c>
      <c r="B10928" s="434">
        <v>83134</v>
      </c>
      <c r="C10928" s="434" t="s">
        <v>24</v>
      </c>
      <c r="D10928" s="434" t="s">
        <v>33</v>
      </c>
      <c r="E10928" s="434">
        <v>16.5</v>
      </c>
      <c r="F10928" s="434">
        <v>13560</v>
      </c>
      <c r="G10928" s="434">
        <v>54045</v>
      </c>
      <c r="H10928" s="434">
        <v>42897</v>
      </c>
      <c r="I10928" s="434">
        <v>227.21</v>
      </c>
      <c r="J10928" s="434">
        <v>75014</v>
      </c>
      <c r="K10928" s="434">
        <v>2008</v>
      </c>
    </row>
    <row r="10929" spans="1:11" hidden="1" x14ac:dyDescent="0.25">
      <c r="A10929" s="434">
        <v>258709000</v>
      </c>
      <c r="B10929" s="434">
        <v>735960</v>
      </c>
      <c r="C10929" s="434" t="s">
        <v>61</v>
      </c>
      <c r="D10929" s="434" t="s">
        <v>22</v>
      </c>
      <c r="E10929" s="434">
        <v>10.5</v>
      </c>
      <c r="F10929" s="434">
        <v>1500</v>
      </c>
      <c r="G10929" s="434">
        <v>3735</v>
      </c>
      <c r="H10929" s="434">
        <v>2456</v>
      </c>
      <c r="I10929" s="434">
        <v>87.99</v>
      </c>
      <c r="J10929" s="434">
        <v>0</v>
      </c>
      <c r="K10929" s="434">
        <v>1997</v>
      </c>
    </row>
    <row r="10930" spans="1:11" hidden="1" x14ac:dyDescent="0.25">
      <c r="A10930" s="434">
        <v>258711000</v>
      </c>
      <c r="B10930" s="434">
        <v>46657</v>
      </c>
      <c r="C10930" s="434" t="s">
        <v>61</v>
      </c>
      <c r="D10930" s="434" t="s">
        <v>13</v>
      </c>
      <c r="I10930" s="434">
        <v>15</v>
      </c>
      <c r="J10930" s="434">
        <v>0</v>
      </c>
      <c r="K10930" s="434">
        <v>1970</v>
      </c>
    </row>
    <row r="10931" spans="1:11" hidden="1" x14ac:dyDescent="0.25">
      <c r="A10931" s="434">
        <v>258712000</v>
      </c>
      <c r="B10931" s="434">
        <v>697915</v>
      </c>
      <c r="C10931" s="434" t="s">
        <v>48</v>
      </c>
      <c r="D10931" s="434" t="s">
        <v>25</v>
      </c>
      <c r="E10931" s="434">
        <v>15</v>
      </c>
      <c r="F10931" s="434">
        <v>17680</v>
      </c>
      <c r="G10931" s="434">
        <v>11400</v>
      </c>
      <c r="H10931" s="434">
        <v>17078</v>
      </c>
      <c r="I10931" s="434">
        <v>149.80000000000001</v>
      </c>
      <c r="J10931" s="434">
        <v>0</v>
      </c>
      <c r="K10931" s="434">
        <v>2016</v>
      </c>
    </row>
    <row r="10932" spans="1:11" hidden="1" x14ac:dyDescent="0.25">
      <c r="A10932" s="434">
        <v>258713000</v>
      </c>
      <c r="B10932" s="434">
        <v>1282926</v>
      </c>
      <c r="C10932" s="434" t="s">
        <v>56</v>
      </c>
      <c r="D10932" s="434" t="s">
        <v>13</v>
      </c>
      <c r="E10932" s="434">
        <v>7.5</v>
      </c>
      <c r="F10932" s="434">
        <v>697</v>
      </c>
      <c r="G10932" s="434">
        <v>80</v>
      </c>
      <c r="H10932" s="434">
        <v>242</v>
      </c>
      <c r="I10932" s="434">
        <v>23.98</v>
      </c>
      <c r="J10932" s="434">
        <v>0</v>
      </c>
      <c r="K10932" s="434">
        <v>1970</v>
      </c>
    </row>
    <row r="10933" spans="1:11" hidden="1" x14ac:dyDescent="0.25">
      <c r="A10933" s="434">
        <v>258714000</v>
      </c>
      <c r="B10933" s="434">
        <v>258872</v>
      </c>
      <c r="C10933" s="434" t="s">
        <v>20</v>
      </c>
      <c r="D10933" s="434" t="s">
        <v>22</v>
      </c>
      <c r="E10933" s="434">
        <v>11.5</v>
      </c>
      <c r="F10933" s="434">
        <v>1985</v>
      </c>
      <c r="G10933" s="434">
        <v>4051</v>
      </c>
      <c r="H10933" s="434">
        <v>2613</v>
      </c>
      <c r="I10933" s="434">
        <v>89</v>
      </c>
      <c r="J10933" s="434">
        <v>4550</v>
      </c>
      <c r="K10933" s="434">
        <v>2008</v>
      </c>
    </row>
    <row r="10934" spans="1:11" hidden="1" x14ac:dyDescent="0.25">
      <c r="A10934" s="434">
        <v>258715000</v>
      </c>
      <c r="B10934" s="434">
        <v>222120</v>
      </c>
      <c r="C10934" s="434" t="s">
        <v>20</v>
      </c>
      <c r="D10934" s="434" t="s">
        <v>22</v>
      </c>
      <c r="E10934" s="434">
        <v>11.5</v>
      </c>
      <c r="F10934" s="434">
        <v>1985</v>
      </c>
      <c r="G10934" s="434">
        <v>4054</v>
      </c>
      <c r="H10934" s="434">
        <v>2613</v>
      </c>
      <c r="I10934" s="434">
        <v>89</v>
      </c>
      <c r="J10934" s="434">
        <v>4054</v>
      </c>
      <c r="K10934" s="434">
        <v>2008</v>
      </c>
    </row>
    <row r="10935" spans="1:11" hidden="1" x14ac:dyDescent="0.25">
      <c r="A10935" s="434">
        <v>258721000</v>
      </c>
      <c r="B10935" s="434">
        <v>1475970</v>
      </c>
      <c r="C10935" s="434" t="s">
        <v>56</v>
      </c>
      <c r="D10935" s="434" t="s">
        <v>13</v>
      </c>
      <c r="E10935" s="434">
        <v>0</v>
      </c>
      <c r="F10935" s="434">
        <v>697</v>
      </c>
      <c r="G10935" s="434">
        <v>80</v>
      </c>
      <c r="H10935" s="434">
        <v>242</v>
      </c>
      <c r="I10935" s="434">
        <v>23.98</v>
      </c>
      <c r="J10935" s="434">
        <v>0</v>
      </c>
      <c r="K10935" s="434">
        <v>1970</v>
      </c>
    </row>
    <row r="10936" spans="1:11" hidden="1" x14ac:dyDescent="0.25">
      <c r="A10936" s="434">
        <v>258723000</v>
      </c>
      <c r="B10936" s="434">
        <v>76067</v>
      </c>
      <c r="C10936" s="434" t="s">
        <v>46</v>
      </c>
      <c r="D10936" s="434" t="s">
        <v>22</v>
      </c>
      <c r="F10936" s="434">
        <v>5864</v>
      </c>
      <c r="G10936" s="434">
        <v>3952</v>
      </c>
      <c r="H10936" s="434">
        <v>3795</v>
      </c>
      <c r="I10936" s="434">
        <v>83.281000000000006</v>
      </c>
      <c r="K10936" s="434">
        <v>2019</v>
      </c>
    </row>
    <row r="10937" spans="1:11" hidden="1" x14ac:dyDescent="0.25">
      <c r="A10937" s="434">
        <v>258724000</v>
      </c>
      <c r="B10937" s="434">
        <v>5436</v>
      </c>
      <c r="C10937" s="434" t="s">
        <v>20</v>
      </c>
      <c r="D10937" s="434" t="s">
        <v>29</v>
      </c>
      <c r="E10937" s="434">
        <v>14.6</v>
      </c>
      <c r="F10937" s="434">
        <v>8310</v>
      </c>
      <c r="G10937" s="434">
        <v>47300</v>
      </c>
      <c r="H10937" s="434">
        <v>27547</v>
      </c>
      <c r="I10937" s="434">
        <v>182.4</v>
      </c>
      <c r="J10937" s="434">
        <v>52810</v>
      </c>
      <c r="K10937" s="434">
        <v>2006</v>
      </c>
    </row>
    <row r="10938" spans="1:11" hidden="1" x14ac:dyDescent="0.25">
      <c r="A10938" s="434">
        <v>258725000</v>
      </c>
      <c r="B10938" s="434">
        <v>728786</v>
      </c>
      <c r="C10938" s="434" t="s">
        <v>61</v>
      </c>
      <c r="D10938" s="434" t="s">
        <v>22</v>
      </c>
      <c r="E10938" s="434">
        <v>10.5</v>
      </c>
      <c r="F10938" s="434">
        <v>599</v>
      </c>
      <c r="G10938" s="434">
        <v>3643</v>
      </c>
      <c r="H10938" s="434">
        <v>2367</v>
      </c>
      <c r="I10938" s="434">
        <v>87.9</v>
      </c>
      <c r="J10938" s="434">
        <v>0</v>
      </c>
      <c r="K10938" s="434">
        <v>1986</v>
      </c>
    </row>
    <row r="10939" spans="1:11" hidden="1" x14ac:dyDescent="0.25">
      <c r="A10939" s="434">
        <v>258725960</v>
      </c>
      <c r="B10939" s="434">
        <v>158723</v>
      </c>
      <c r="C10939" s="434" t="s">
        <v>61</v>
      </c>
      <c r="D10939" s="434" t="s">
        <v>13</v>
      </c>
      <c r="I10939" s="434">
        <v>12</v>
      </c>
      <c r="J10939" s="434">
        <v>0</v>
      </c>
      <c r="K10939" s="434">
        <v>1970</v>
      </c>
    </row>
    <row r="10940" spans="1:11" hidden="1" x14ac:dyDescent="0.25">
      <c r="A10940" s="434">
        <v>258727000</v>
      </c>
      <c r="B10940" s="434">
        <v>1698765</v>
      </c>
      <c r="C10940" s="434" t="s">
        <v>56</v>
      </c>
      <c r="D10940" s="434" t="s">
        <v>13</v>
      </c>
      <c r="E10940" s="434">
        <v>0</v>
      </c>
      <c r="F10940" s="434">
        <v>748</v>
      </c>
      <c r="G10940" s="434">
        <v>255</v>
      </c>
      <c r="H10940" s="434">
        <v>299</v>
      </c>
      <c r="I10940" s="434">
        <v>26.88</v>
      </c>
      <c r="J10940" s="434">
        <v>0</v>
      </c>
      <c r="K10940" s="434">
        <v>1970</v>
      </c>
    </row>
    <row r="10941" spans="1:11" hidden="1" x14ac:dyDescent="0.25">
      <c r="A10941" s="434">
        <v>258728000</v>
      </c>
      <c r="B10941" s="434">
        <v>575132</v>
      </c>
      <c r="C10941" s="434" t="s">
        <v>48</v>
      </c>
      <c r="D10941" s="434" t="s">
        <v>25</v>
      </c>
      <c r="E10941" s="434">
        <v>16</v>
      </c>
      <c r="F10941" s="434">
        <v>22720</v>
      </c>
      <c r="G10941" s="434">
        <v>14180</v>
      </c>
      <c r="H10941" s="434">
        <v>14161</v>
      </c>
      <c r="I10941" s="434">
        <v>130</v>
      </c>
      <c r="K10941" s="434">
        <v>2007</v>
      </c>
    </row>
    <row r="10942" spans="1:11" hidden="1" x14ac:dyDescent="0.25">
      <c r="A10942" s="434">
        <v>258729000</v>
      </c>
      <c r="B10942" s="434">
        <v>2494096</v>
      </c>
      <c r="C10942" s="434" t="s">
        <v>31</v>
      </c>
      <c r="D10942" s="434" t="s">
        <v>22</v>
      </c>
      <c r="E10942" s="434">
        <v>15</v>
      </c>
      <c r="F10942" s="434">
        <v>2430</v>
      </c>
      <c r="G10942" s="434">
        <v>1467</v>
      </c>
      <c r="H10942" s="434">
        <v>2145</v>
      </c>
      <c r="I10942" s="434">
        <v>74.7</v>
      </c>
      <c r="J10942" s="434">
        <v>0</v>
      </c>
      <c r="K10942" s="434">
        <v>1970</v>
      </c>
    </row>
    <row r="10943" spans="1:11" hidden="1" x14ac:dyDescent="0.25">
      <c r="A10943" s="434">
        <v>258731000</v>
      </c>
      <c r="B10943" s="434">
        <v>1683</v>
      </c>
      <c r="C10943" s="434" t="s">
        <v>28</v>
      </c>
      <c r="D10943" s="434" t="s">
        <v>29</v>
      </c>
      <c r="F10943" s="434">
        <v>8050</v>
      </c>
      <c r="G10943" s="434">
        <v>63800</v>
      </c>
      <c r="H10943" s="434">
        <v>36313</v>
      </c>
      <c r="I10943" s="434">
        <v>199.90799999999999</v>
      </c>
      <c r="K10943" s="434">
        <v>2016</v>
      </c>
    </row>
    <row r="10944" spans="1:11" x14ac:dyDescent="0.25">
      <c r="A10944" s="434">
        <v>258732000</v>
      </c>
      <c r="B10944" s="434">
        <v>1377561</v>
      </c>
      <c r="C10944" s="434" t="s">
        <v>59</v>
      </c>
      <c r="D10944" s="434" t="s">
        <v>17</v>
      </c>
      <c r="E10944" s="434">
        <v>0</v>
      </c>
      <c r="F10944" s="434">
        <v>3825</v>
      </c>
      <c r="G10944" s="434">
        <v>1500</v>
      </c>
      <c r="H10944" s="434">
        <v>3104</v>
      </c>
      <c r="I10944" s="434">
        <v>69.900000000000006</v>
      </c>
      <c r="J10944" s="434">
        <v>0</v>
      </c>
      <c r="K10944" s="434">
        <v>1970</v>
      </c>
    </row>
    <row r="10945" spans="1:11" hidden="1" x14ac:dyDescent="0.25">
      <c r="A10945" s="434">
        <v>258734000</v>
      </c>
      <c r="B10945" s="434">
        <v>7905</v>
      </c>
      <c r="C10945" s="434" t="s">
        <v>31</v>
      </c>
      <c r="D10945" s="434" t="s">
        <v>29</v>
      </c>
      <c r="E10945" s="434">
        <v>0</v>
      </c>
      <c r="F10945" s="434">
        <v>10520</v>
      </c>
      <c r="G10945" s="434">
        <v>44692</v>
      </c>
      <c r="H10945" s="434">
        <v>32679</v>
      </c>
      <c r="I10945" s="434">
        <v>198</v>
      </c>
      <c r="J10945" s="434">
        <v>0</v>
      </c>
      <c r="K10945" s="434">
        <v>2006</v>
      </c>
    </row>
    <row r="10946" spans="1:11" hidden="1" x14ac:dyDescent="0.25">
      <c r="A10946" s="434">
        <v>258735000</v>
      </c>
      <c r="B10946" s="434">
        <v>45440</v>
      </c>
      <c r="C10946" s="434" t="s">
        <v>61</v>
      </c>
      <c r="D10946" s="434" t="s">
        <v>13</v>
      </c>
      <c r="I10946" s="434">
        <v>17</v>
      </c>
      <c r="J10946" s="434">
        <v>0</v>
      </c>
      <c r="K10946" s="434">
        <v>1970</v>
      </c>
    </row>
    <row r="10947" spans="1:11" hidden="1" x14ac:dyDescent="0.25">
      <c r="A10947" s="434">
        <v>258737000</v>
      </c>
      <c r="B10947" s="434">
        <v>874586</v>
      </c>
      <c r="C10947" s="434" t="s">
        <v>46</v>
      </c>
      <c r="D10947" s="434" t="s">
        <v>22</v>
      </c>
      <c r="E10947" s="434">
        <v>12</v>
      </c>
      <c r="F10947" s="434">
        <v>8036</v>
      </c>
      <c r="G10947" s="434">
        <v>5500</v>
      </c>
      <c r="H10947" s="434">
        <v>4768</v>
      </c>
      <c r="I10947" s="434">
        <v>89.2</v>
      </c>
      <c r="J10947" s="434">
        <v>0</v>
      </c>
      <c r="K10947" s="434">
        <v>2014</v>
      </c>
    </row>
    <row r="10948" spans="1:11" hidden="1" x14ac:dyDescent="0.25">
      <c r="A10948" s="434">
        <v>258738000</v>
      </c>
      <c r="B10948" s="434">
        <v>1431931</v>
      </c>
      <c r="C10948" s="434" t="s">
        <v>46</v>
      </c>
      <c r="D10948" s="434" t="s">
        <v>22</v>
      </c>
      <c r="E10948" s="434">
        <v>16.5</v>
      </c>
      <c r="F10948" s="434">
        <v>20550</v>
      </c>
      <c r="G10948" s="434">
        <v>4000</v>
      </c>
      <c r="H10948" s="434">
        <v>8269</v>
      </c>
      <c r="I10948" s="434">
        <v>93.5</v>
      </c>
      <c r="J10948" s="434">
        <v>0</v>
      </c>
      <c r="K10948" s="434">
        <v>2013</v>
      </c>
    </row>
    <row r="10949" spans="1:11" hidden="1" x14ac:dyDescent="0.25">
      <c r="A10949" s="434">
        <v>258739000</v>
      </c>
      <c r="B10949" s="434">
        <v>463252</v>
      </c>
      <c r="C10949" s="434" t="s">
        <v>48</v>
      </c>
      <c r="D10949" s="434" t="s">
        <v>25</v>
      </c>
      <c r="E10949" s="434">
        <v>15</v>
      </c>
      <c r="F10949" s="434">
        <v>9000</v>
      </c>
      <c r="G10949" s="434">
        <v>1810</v>
      </c>
      <c r="H10949" s="434">
        <v>9405</v>
      </c>
      <c r="I10949" s="434">
        <v>106.92</v>
      </c>
      <c r="J10949" s="434">
        <v>0</v>
      </c>
      <c r="K10949" s="434">
        <v>1995</v>
      </c>
    </row>
    <row r="10950" spans="1:11" hidden="1" x14ac:dyDescent="0.25">
      <c r="A10950" s="434">
        <v>258746000</v>
      </c>
      <c r="B10950" s="434">
        <v>2896249</v>
      </c>
      <c r="C10950" s="434" t="s">
        <v>31</v>
      </c>
      <c r="D10950" s="434" t="s">
        <v>17</v>
      </c>
      <c r="E10950" s="434">
        <v>12</v>
      </c>
      <c r="F10950" s="434">
        <v>2010</v>
      </c>
      <c r="G10950" s="434">
        <v>3571</v>
      </c>
      <c r="H10950" s="434">
        <v>2234</v>
      </c>
      <c r="I10950" s="434">
        <v>69.91</v>
      </c>
      <c r="J10950" s="434">
        <v>0</v>
      </c>
      <c r="K10950" s="434">
        <v>2009</v>
      </c>
    </row>
    <row r="10951" spans="1:11" hidden="1" x14ac:dyDescent="0.25">
      <c r="A10951" s="434">
        <v>258747000</v>
      </c>
      <c r="B10951" s="434">
        <v>863254</v>
      </c>
      <c r="C10951" s="434" t="s">
        <v>31</v>
      </c>
      <c r="D10951" s="434" t="s">
        <v>22</v>
      </c>
      <c r="E10951" s="434">
        <v>11.5</v>
      </c>
      <c r="F10951" s="434">
        <v>1125</v>
      </c>
      <c r="G10951" s="434">
        <v>3006</v>
      </c>
      <c r="H10951" s="434">
        <v>2061</v>
      </c>
      <c r="I10951" s="434">
        <v>88.45</v>
      </c>
      <c r="J10951" s="434">
        <v>0</v>
      </c>
      <c r="K10951" s="434">
        <v>1970</v>
      </c>
    </row>
    <row r="10952" spans="1:11" hidden="1" x14ac:dyDescent="0.25">
      <c r="A10952" s="434">
        <v>258749000</v>
      </c>
      <c r="B10952" s="434">
        <v>6010</v>
      </c>
      <c r="C10952" s="434" t="s">
        <v>20</v>
      </c>
      <c r="D10952" s="434" t="s">
        <v>29</v>
      </c>
      <c r="E10952" s="434">
        <v>16.600000000000001</v>
      </c>
      <c r="F10952" s="434">
        <v>9480</v>
      </c>
      <c r="G10952" s="434">
        <v>47400</v>
      </c>
      <c r="H10952" s="434">
        <v>27357</v>
      </c>
      <c r="I10952" s="434">
        <v>182.5</v>
      </c>
      <c r="J10952" s="434">
        <v>51913</v>
      </c>
      <c r="K10952" s="434">
        <v>2004</v>
      </c>
    </row>
    <row r="10953" spans="1:11" hidden="1" x14ac:dyDescent="0.25">
      <c r="A10953" s="434">
        <v>258751000</v>
      </c>
      <c r="B10953" s="434">
        <v>71033</v>
      </c>
      <c r="C10953" s="434" t="s">
        <v>20</v>
      </c>
      <c r="D10953" s="434" t="s">
        <v>25</v>
      </c>
      <c r="E10953" s="434">
        <v>14</v>
      </c>
      <c r="F10953" s="434">
        <v>6296</v>
      </c>
      <c r="G10953" s="434">
        <v>16670</v>
      </c>
      <c r="H10953" s="434">
        <v>11935</v>
      </c>
      <c r="I10953" s="434">
        <v>144.12299999999999</v>
      </c>
      <c r="J10953" s="434">
        <v>18494</v>
      </c>
      <c r="K10953" s="434">
        <v>2007</v>
      </c>
    </row>
    <row r="10954" spans="1:11" hidden="1" x14ac:dyDescent="0.25">
      <c r="A10954" s="434">
        <v>258759000</v>
      </c>
      <c r="B10954" s="434">
        <v>1075003</v>
      </c>
      <c r="C10954" s="434" t="s">
        <v>46</v>
      </c>
      <c r="D10954" s="434" t="s">
        <v>22</v>
      </c>
      <c r="E10954" s="434">
        <v>15.4</v>
      </c>
      <c r="F10954" s="434">
        <v>7200</v>
      </c>
      <c r="G10954" s="434">
        <v>4000</v>
      </c>
      <c r="H10954" s="434">
        <v>4560</v>
      </c>
      <c r="I10954" s="434">
        <v>85.6</v>
      </c>
      <c r="J10954" s="434">
        <v>0</v>
      </c>
      <c r="K10954" s="434">
        <v>2013</v>
      </c>
    </row>
    <row r="10955" spans="1:11" hidden="1" x14ac:dyDescent="0.25">
      <c r="A10955" s="434">
        <v>258761000</v>
      </c>
      <c r="B10955" s="434">
        <v>527992</v>
      </c>
      <c r="C10955" s="434" t="s">
        <v>61</v>
      </c>
      <c r="D10955" s="434" t="s">
        <v>25</v>
      </c>
      <c r="E10955" s="434">
        <v>12.5</v>
      </c>
      <c r="F10955" s="434">
        <v>2881</v>
      </c>
      <c r="G10955" s="434">
        <v>5916</v>
      </c>
      <c r="H10955" s="434">
        <v>4150</v>
      </c>
      <c r="I10955" s="434">
        <v>109.15</v>
      </c>
      <c r="J10955" s="434">
        <v>0</v>
      </c>
      <c r="K10955" s="434">
        <v>2002</v>
      </c>
    </row>
    <row r="10956" spans="1:11" hidden="1" x14ac:dyDescent="0.25">
      <c r="A10956" s="434">
        <v>258763000</v>
      </c>
      <c r="B10956" s="434">
        <v>724242</v>
      </c>
      <c r="C10956" s="434" t="s">
        <v>61</v>
      </c>
      <c r="D10956" s="434" t="s">
        <v>22</v>
      </c>
      <c r="E10956" s="434">
        <v>11.5</v>
      </c>
      <c r="F10956" s="434">
        <v>2460</v>
      </c>
      <c r="G10956" s="434">
        <v>4927</v>
      </c>
      <c r="H10956" s="434">
        <v>3443</v>
      </c>
      <c r="I10956" s="434">
        <v>93.77</v>
      </c>
      <c r="J10956" s="434">
        <v>0</v>
      </c>
      <c r="K10956" s="434">
        <v>1996</v>
      </c>
    </row>
    <row r="10957" spans="1:11" hidden="1" x14ac:dyDescent="0.25">
      <c r="A10957" s="434">
        <v>258764000</v>
      </c>
      <c r="B10957" s="434">
        <v>249097</v>
      </c>
      <c r="C10957" s="434" t="s">
        <v>16</v>
      </c>
      <c r="D10957" s="434" t="s">
        <v>17</v>
      </c>
      <c r="E10957" s="434">
        <v>9</v>
      </c>
      <c r="F10957" s="434">
        <v>1612</v>
      </c>
      <c r="G10957" s="434">
        <v>1500</v>
      </c>
      <c r="H10957" s="434">
        <v>1039</v>
      </c>
      <c r="I10957" s="434">
        <v>59.2</v>
      </c>
      <c r="J10957" s="434">
        <v>0</v>
      </c>
      <c r="K10957" s="434">
        <v>1970</v>
      </c>
    </row>
    <row r="10958" spans="1:11" hidden="1" x14ac:dyDescent="0.25">
      <c r="A10958" s="434">
        <v>258765000</v>
      </c>
      <c r="B10958" s="434">
        <v>1923</v>
      </c>
      <c r="C10958" s="434" t="s">
        <v>46</v>
      </c>
      <c r="D10958" s="434" t="s">
        <v>22</v>
      </c>
      <c r="E10958" s="434">
        <v>16</v>
      </c>
      <c r="F10958" s="434">
        <v>6120</v>
      </c>
      <c r="G10958" s="434">
        <v>4100</v>
      </c>
      <c r="H10958" s="434">
        <v>3285</v>
      </c>
      <c r="I10958" s="434">
        <v>83.7</v>
      </c>
      <c r="K10958" s="434">
        <v>2003</v>
      </c>
    </row>
    <row r="10959" spans="1:11" hidden="1" x14ac:dyDescent="0.25">
      <c r="A10959" s="434">
        <v>258768000</v>
      </c>
      <c r="B10959" s="434">
        <v>33341</v>
      </c>
      <c r="C10959" s="434" t="s">
        <v>61</v>
      </c>
      <c r="D10959" s="434" t="s">
        <v>25</v>
      </c>
      <c r="E10959" s="434">
        <v>14.5</v>
      </c>
      <c r="F10959" s="434">
        <v>17280</v>
      </c>
      <c r="G10959" s="434">
        <v>9000</v>
      </c>
      <c r="H10959" s="434">
        <v>11803</v>
      </c>
      <c r="I10959" s="434">
        <v>130</v>
      </c>
      <c r="K10959" s="434">
        <v>2014</v>
      </c>
    </row>
    <row r="10960" spans="1:11" hidden="1" x14ac:dyDescent="0.25">
      <c r="A10960" s="434">
        <v>258769000</v>
      </c>
      <c r="B10960" s="434">
        <v>925608</v>
      </c>
      <c r="C10960" s="434" t="s">
        <v>42</v>
      </c>
      <c r="D10960" s="434" t="s">
        <v>17</v>
      </c>
      <c r="E10960" s="434">
        <v>12</v>
      </c>
      <c r="F10960" s="434">
        <v>883</v>
      </c>
      <c r="G10960" s="434">
        <v>272</v>
      </c>
      <c r="H10960" s="434">
        <v>497</v>
      </c>
      <c r="I10960" s="434">
        <v>52.08</v>
      </c>
      <c r="K10960" s="434">
        <v>1966</v>
      </c>
    </row>
    <row r="10961" spans="1:11" hidden="1" x14ac:dyDescent="0.25">
      <c r="A10961" s="434">
        <v>258771000</v>
      </c>
      <c r="B10961" s="434">
        <v>1686169</v>
      </c>
      <c r="C10961" s="434" t="s">
        <v>54</v>
      </c>
      <c r="D10961" s="434" t="s">
        <v>13</v>
      </c>
      <c r="E10961" s="434">
        <v>10.5</v>
      </c>
      <c r="F10961" s="434">
        <v>1790</v>
      </c>
      <c r="G10961" s="434">
        <v>0</v>
      </c>
      <c r="H10961" s="434">
        <v>296</v>
      </c>
      <c r="I10961" s="434">
        <v>27.27</v>
      </c>
      <c r="J10961" s="434">
        <v>0</v>
      </c>
      <c r="K10961" s="434">
        <v>2016</v>
      </c>
    </row>
    <row r="10962" spans="1:11" hidden="1" x14ac:dyDescent="0.25">
      <c r="A10962" s="434">
        <v>258772000</v>
      </c>
      <c r="B10962" s="434">
        <v>1386183</v>
      </c>
      <c r="C10962" s="434" t="s">
        <v>39</v>
      </c>
      <c r="D10962" s="434" t="s">
        <v>13</v>
      </c>
      <c r="E10962" s="434">
        <v>0</v>
      </c>
      <c r="F10962" s="434">
        <v>1440</v>
      </c>
      <c r="G10962" s="434">
        <v>0</v>
      </c>
      <c r="H10962" s="434">
        <v>193</v>
      </c>
      <c r="I10962" s="434">
        <v>26</v>
      </c>
      <c r="J10962" s="434">
        <v>0</v>
      </c>
      <c r="K10962" s="434">
        <v>2016</v>
      </c>
    </row>
    <row r="10963" spans="1:11" x14ac:dyDescent="0.25">
      <c r="A10963" s="434">
        <v>258773000</v>
      </c>
      <c r="B10963" s="434">
        <v>2369654</v>
      </c>
      <c r="C10963" s="434" t="s">
        <v>59</v>
      </c>
      <c r="D10963" s="434" t="s">
        <v>17</v>
      </c>
      <c r="E10963" s="434">
        <v>0</v>
      </c>
      <c r="F10963" s="434">
        <v>3000</v>
      </c>
      <c r="G10963" s="434">
        <v>600</v>
      </c>
      <c r="H10963" s="434">
        <v>1867</v>
      </c>
      <c r="I10963" s="434">
        <v>64</v>
      </c>
      <c r="J10963" s="434">
        <v>0</v>
      </c>
      <c r="K10963" s="434">
        <v>1970</v>
      </c>
    </row>
    <row r="10964" spans="1:11" hidden="1" x14ac:dyDescent="0.25">
      <c r="A10964" s="434">
        <v>258775000</v>
      </c>
      <c r="B10964" s="434">
        <v>15685</v>
      </c>
      <c r="C10964" s="434" t="s">
        <v>28</v>
      </c>
      <c r="D10964" s="434" t="s">
        <v>29</v>
      </c>
      <c r="E10964" s="434">
        <v>43510</v>
      </c>
      <c r="F10964" s="434">
        <v>8050</v>
      </c>
      <c r="G10964" s="434">
        <v>63800</v>
      </c>
      <c r="H10964" s="434">
        <v>36313</v>
      </c>
      <c r="I10964" s="434">
        <v>199.87899999999999</v>
      </c>
      <c r="J10964" s="434">
        <v>0</v>
      </c>
      <c r="K10964" s="434">
        <v>2016</v>
      </c>
    </row>
    <row r="10965" spans="1:11" hidden="1" x14ac:dyDescent="0.25">
      <c r="A10965" s="434">
        <v>258776000</v>
      </c>
      <c r="B10965" s="434">
        <v>783943</v>
      </c>
      <c r="C10965" s="434" t="s">
        <v>54</v>
      </c>
      <c r="D10965" s="434" t="s">
        <v>17</v>
      </c>
      <c r="E10965" s="434">
        <v>13.5</v>
      </c>
      <c r="F10965" s="434">
        <v>4002</v>
      </c>
      <c r="G10965" s="434">
        <v>570</v>
      </c>
      <c r="H10965" s="434">
        <v>839</v>
      </c>
      <c r="I10965" s="434">
        <v>37.5</v>
      </c>
      <c r="J10965" s="434">
        <v>0</v>
      </c>
      <c r="K10965" s="434">
        <v>1970</v>
      </c>
    </row>
    <row r="10966" spans="1:11" x14ac:dyDescent="0.25">
      <c r="A10966" s="434">
        <v>258778000</v>
      </c>
      <c r="B10966" s="434">
        <v>1281571</v>
      </c>
      <c r="C10966" s="434" t="s">
        <v>59</v>
      </c>
      <c r="D10966" s="434" t="s">
        <v>17</v>
      </c>
      <c r="E10966" s="434">
        <v>14.2</v>
      </c>
      <c r="F10966" s="434">
        <v>6400</v>
      </c>
      <c r="G10966" s="434">
        <v>1549</v>
      </c>
      <c r="H10966" s="434">
        <v>3441</v>
      </c>
      <c r="I10966" s="434">
        <v>69.8</v>
      </c>
      <c r="J10966" s="434">
        <v>0</v>
      </c>
      <c r="K10966" s="434">
        <v>1970</v>
      </c>
    </row>
    <row r="10967" spans="1:11" hidden="1" x14ac:dyDescent="0.25">
      <c r="A10967" s="434">
        <v>258779000</v>
      </c>
      <c r="B10967" s="434">
        <v>225706</v>
      </c>
      <c r="C10967" s="434" t="s">
        <v>24</v>
      </c>
      <c r="D10967" s="434" t="s">
        <v>33</v>
      </c>
      <c r="E10967" s="434">
        <v>16.2</v>
      </c>
      <c r="F10967" s="434">
        <v>11292</v>
      </c>
      <c r="G10967" s="434">
        <v>44807</v>
      </c>
      <c r="H10967" s="434">
        <v>34970</v>
      </c>
      <c r="I10967" s="434">
        <v>205</v>
      </c>
      <c r="J10967" s="434">
        <v>59343</v>
      </c>
      <c r="K10967" s="434">
        <v>2003</v>
      </c>
    </row>
    <row r="10968" spans="1:11" hidden="1" x14ac:dyDescent="0.25">
      <c r="A10968" s="434">
        <v>258783000</v>
      </c>
      <c r="B10968" s="434">
        <v>367864</v>
      </c>
      <c r="C10968" s="434" t="s">
        <v>61</v>
      </c>
      <c r="D10968" s="434" t="s">
        <v>25</v>
      </c>
      <c r="F10968" s="434">
        <v>13200</v>
      </c>
      <c r="G10968" s="434">
        <v>5253</v>
      </c>
      <c r="H10968" s="434">
        <v>8878</v>
      </c>
      <c r="I10968" s="434">
        <v>120.8</v>
      </c>
      <c r="K10968" s="434">
        <v>2014</v>
      </c>
    </row>
    <row r="10969" spans="1:11" hidden="1" x14ac:dyDescent="0.25">
      <c r="A10969" s="434">
        <v>258785000</v>
      </c>
      <c r="B10969" s="434">
        <v>9198</v>
      </c>
      <c r="C10969" s="434" t="s">
        <v>61</v>
      </c>
      <c r="D10969" s="434" t="s">
        <v>25</v>
      </c>
      <c r="F10969" s="434">
        <v>13200</v>
      </c>
      <c r="G10969" s="434">
        <v>5251</v>
      </c>
      <c r="H10969" s="434">
        <v>8878</v>
      </c>
      <c r="I10969" s="434">
        <v>120.8</v>
      </c>
      <c r="K10969" s="434">
        <v>2014</v>
      </c>
    </row>
    <row r="10970" spans="1:11" hidden="1" x14ac:dyDescent="0.25">
      <c r="A10970" s="434">
        <v>258786000</v>
      </c>
      <c r="B10970" s="434">
        <v>677</v>
      </c>
      <c r="C10970" s="434" t="s">
        <v>28</v>
      </c>
      <c r="D10970" s="434" t="s">
        <v>33</v>
      </c>
      <c r="E10970" s="434">
        <v>15.2</v>
      </c>
      <c r="F10970" s="434">
        <v>15550</v>
      </c>
      <c r="G10970" s="434">
        <v>120499</v>
      </c>
      <c r="H10970" s="434">
        <v>70933</v>
      </c>
      <c r="I10970" s="434">
        <v>249.97</v>
      </c>
      <c r="J10970" s="434">
        <v>132168</v>
      </c>
      <c r="K10970" s="434">
        <v>2003</v>
      </c>
    </row>
    <row r="10971" spans="1:11" hidden="1" x14ac:dyDescent="0.25">
      <c r="A10971" s="434">
        <v>258789000</v>
      </c>
      <c r="B10971" s="434">
        <v>121416</v>
      </c>
      <c r="C10971" s="434" t="s">
        <v>61</v>
      </c>
      <c r="D10971" s="434" t="s">
        <v>25</v>
      </c>
      <c r="E10971" s="434">
        <v>15</v>
      </c>
      <c r="F10971" s="434">
        <v>19800</v>
      </c>
      <c r="G10971" s="434">
        <v>13500</v>
      </c>
      <c r="H10971" s="434">
        <v>19760</v>
      </c>
      <c r="I10971" s="434">
        <v>145.6</v>
      </c>
      <c r="J10971" s="434">
        <v>0</v>
      </c>
      <c r="K10971" s="434">
        <v>2015</v>
      </c>
    </row>
    <row r="10972" spans="1:11" hidden="1" x14ac:dyDescent="0.25">
      <c r="A10972" s="434">
        <v>258791000</v>
      </c>
      <c r="B10972" s="434">
        <v>2286176</v>
      </c>
      <c r="C10972" s="434" t="s">
        <v>51</v>
      </c>
      <c r="D10972" s="434" t="s">
        <v>22</v>
      </c>
      <c r="E10972" s="434">
        <v>12</v>
      </c>
      <c r="F10972" s="434">
        <v>5200</v>
      </c>
      <c r="G10972" s="434">
        <v>5000</v>
      </c>
      <c r="H10972" s="434">
        <v>2969</v>
      </c>
      <c r="I10972" s="434">
        <v>75.5</v>
      </c>
      <c r="J10972" s="434">
        <v>0</v>
      </c>
      <c r="K10972" s="434">
        <v>1970</v>
      </c>
    </row>
    <row r="10973" spans="1:11" hidden="1" x14ac:dyDescent="0.25">
      <c r="A10973" s="434">
        <v>258792000</v>
      </c>
      <c r="B10973" s="434">
        <v>2760</v>
      </c>
      <c r="C10973" s="434" t="s">
        <v>28</v>
      </c>
      <c r="D10973" s="434" t="s">
        <v>33</v>
      </c>
      <c r="E10973" s="434">
        <v>15.2</v>
      </c>
      <c r="F10973" s="434">
        <v>15550</v>
      </c>
      <c r="G10973" s="434">
        <v>120669</v>
      </c>
      <c r="H10973" s="434">
        <v>70933</v>
      </c>
      <c r="I10973" s="434">
        <v>249.97</v>
      </c>
      <c r="J10973" s="434">
        <v>132168</v>
      </c>
      <c r="K10973" s="434">
        <v>2003</v>
      </c>
    </row>
    <row r="10974" spans="1:11" hidden="1" x14ac:dyDescent="0.25">
      <c r="A10974" s="434">
        <v>258793000</v>
      </c>
      <c r="B10974" s="434">
        <v>787878</v>
      </c>
      <c r="C10974" s="434" t="s">
        <v>46</v>
      </c>
      <c r="D10974" s="434" t="s">
        <v>22</v>
      </c>
      <c r="E10974" s="434">
        <v>12</v>
      </c>
      <c r="F10974" s="434">
        <v>4900</v>
      </c>
      <c r="G10974" s="434">
        <v>3546</v>
      </c>
      <c r="H10974" s="434">
        <v>2469</v>
      </c>
      <c r="I10974" s="434">
        <v>73.400000000000006</v>
      </c>
      <c r="J10974" s="434">
        <v>0</v>
      </c>
      <c r="K10974" s="434">
        <v>1970</v>
      </c>
    </row>
    <row r="10975" spans="1:11" hidden="1" x14ac:dyDescent="0.25">
      <c r="A10975" s="434">
        <v>258794000</v>
      </c>
      <c r="B10975" s="434">
        <v>729358</v>
      </c>
      <c r="C10975" s="434" t="s">
        <v>39</v>
      </c>
      <c r="D10975" s="434" t="s">
        <v>13</v>
      </c>
      <c r="I10975" s="434">
        <v>23</v>
      </c>
      <c r="J10975" s="434">
        <v>0</v>
      </c>
      <c r="K10975" s="434">
        <v>1970</v>
      </c>
    </row>
    <row r="10976" spans="1:11" hidden="1" x14ac:dyDescent="0.25">
      <c r="A10976" s="434">
        <v>258795000</v>
      </c>
      <c r="B10976" s="434">
        <v>5687</v>
      </c>
      <c r="C10976" s="434" t="s">
        <v>20</v>
      </c>
      <c r="D10976" s="434" t="s">
        <v>29</v>
      </c>
      <c r="E10976" s="434">
        <v>14.5</v>
      </c>
      <c r="F10976" s="434">
        <v>10680</v>
      </c>
      <c r="G10976" s="434">
        <v>49622</v>
      </c>
      <c r="H10976" s="434">
        <v>30521</v>
      </c>
      <c r="I10976" s="434">
        <v>182.66</v>
      </c>
      <c r="J10976" s="434">
        <v>51781</v>
      </c>
      <c r="K10976" s="434">
        <v>2014</v>
      </c>
    </row>
    <row r="10977" spans="1:11" x14ac:dyDescent="0.25">
      <c r="A10977" s="434">
        <v>258797000</v>
      </c>
      <c r="B10977" s="434">
        <v>536016</v>
      </c>
      <c r="C10977" s="434" t="s">
        <v>59</v>
      </c>
      <c r="D10977" s="434" t="s">
        <v>17</v>
      </c>
      <c r="E10977" s="434">
        <v>0</v>
      </c>
      <c r="F10977" s="434">
        <v>0</v>
      </c>
      <c r="G10977" s="434">
        <v>0</v>
      </c>
      <c r="H10977" s="434">
        <v>522</v>
      </c>
      <c r="I10977" s="434">
        <v>34.07</v>
      </c>
      <c r="J10977" s="434">
        <v>0</v>
      </c>
      <c r="K10977" s="434">
        <v>1970</v>
      </c>
    </row>
    <row r="10978" spans="1:11" hidden="1" x14ac:dyDescent="0.25">
      <c r="A10978" s="434">
        <v>258799000</v>
      </c>
      <c r="B10978" s="434">
        <v>3193624</v>
      </c>
      <c r="C10978" s="434" t="s">
        <v>51</v>
      </c>
      <c r="D10978" s="434" t="s">
        <v>17</v>
      </c>
      <c r="E10978" s="434">
        <v>14</v>
      </c>
      <c r="F10978" s="434">
        <v>1920</v>
      </c>
      <c r="G10978" s="434">
        <v>2220</v>
      </c>
      <c r="H10978" s="434">
        <v>2057</v>
      </c>
      <c r="I10978" s="434">
        <v>68</v>
      </c>
      <c r="J10978" s="434">
        <v>0</v>
      </c>
      <c r="K10978" s="434">
        <v>1970</v>
      </c>
    </row>
    <row r="10979" spans="1:11" hidden="1" x14ac:dyDescent="0.25">
      <c r="A10979" s="434">
        <v>258800010</v>
      </c>
      <c r="B10979" s="434">
        <v>8583</v>
      </c>
      <c r="C10979" s="434" t="s">
        <v>61</v>
      </c>
      <c r="D10979" s="434" t="s">
        <v>13</v>
      </c>
      <c r="I10979" s="434">
        <v>7</v>
      </c>
    </row>
    <row r="10980" spans="1:11" hidden="1" x14ac:dyDescent="0.25">
      <c r="A10980" s="434">
        <v>258800110</v>
      </c>
      <c r="B10980" s="434">
        <v>56699</v>
      </c>
      <c r="C10980" s="434" t="s">
        <v>61</v>
      </c>
      <c r="D10980" s="434" t="s">
        <v>13</v>
      </c>
      <c r="I10980" s="434">
        <v>7</v>
      </c>
    </row>
    <row r="10981" spans="1:11" hidden="1" x14ac:dyDescent="0.25">
      <c r="A10981" s="434">
        <v>258800410</v>
      </c>
      <c r="B10981" s="434">
        <v>83992</v>
      </c>
      <c r="C10981" s="434" t="s">
        <v>61</v>
      </c>
      <c r="D10981" s="434" t="s">
        <v>13</v>
      </c>
      <c r="I10981" s="434">
        <v>7</v>
      </c>
    </row>
    <row r="10982" spans="1:11" hidden="1" x14ac:dyDescent="0.25">
      <c r="A10982" s="434">
        <v>258800510</v>
      </c>
      <c r="B10982" s="434">
        <v>38757</v>
      </c>
      <c r="C10982" s="434" t="s">
        <v>61</v>
      </c>
      <c r="D10982" s="434" t="s">
        <v>13</v>
      </c>
      <c r="I10982" s="434">
        <v>7</v>
      </c>
    </row>
    <row r="10983" spans="1:11" hidden="1" x14ac:dyDescent="0.25">
      <c r="A10983" s="434">
        <v>258800710</v>
      </c>
      <c r="B10983" s="434">
        <v>71152</v>
      </c>
      <c r="C10983" s="434" t="s">
        <v>61</v>
      </c>
      <c r="D10983" s="434" t="s">
        <v>13</v>
      </c>
      <c r="I10983" s="434">
        <v>7</v>
      </c>
    </row>
    <row r="10984" spans="1:11" hidden="1" x14ac:dyDescent="0.25">
      <c r="A10984" s="434">
        <v>258800810</v>
      </c>
      <c r="B10984" s="434">
        <v>52557</v>
      </c>
      <c r="C10984" s="434" t="s">
        <v>61</v>
      </c>
      <c r="D10984" s="434" t="s">
        <v>13</v>
      </c>
      <c r="I10984" s="434">
        <v>7</v>
      </c>
    </row>
    <row r="10985" spans="1:11" hidden="1" x14ac:dyDescent="0.25">
      <c r="A10985" s="434">
        <v>258801010</v>
      </c>
      <c r="B10985" s="434">
        <v>88371</v>
      </c>
      <c r="C10985" s="434" t="s">
        <v>61</v>
      </c>
      <c r="D10985" s="434" t="s">
        <v>13</v>
      </c>
      <c r="I10985" s="434">
        <v>7</v>
      </c>
    </row>
    <row r="10986" spans="1:11" hidden="1" x14ac:dyDescent="0.25">
      <c r="A10986" s="434">
        <v>258801110</v>
      </c>
      <c r="B10986" s="434">
        <v>128920</v>
      </c>
      <c r="C10986" s="434" t="s">
        <v>61</v>
      </c>
      <c r="D10986" s="434" t="s">
        <v>13</v>
      </c>
      <c r="I10986" s="434">
        <v>7</v>
      </c>
    </row>
    <row r="10987" spans="1:11" hidden="1" x14ac:dyDescent="0.25">
      <c r="A10987" s="434">
        <v>258801410</v>
      </c>
      <c r="B10987" s="434">
        <v>49196</v>
      </c>
      <c r="C10987" s="434" t="s">
        <v>61</v>
      </c>
      <c r="D10987" s="434" t="s">
        <v>13</v>
      </c>
      <c r="I10987" s="434">
        <v>7</v>
      </c>
    </row>
    <row r="10988" spans="1:11" hidden="1" x14ac:dyDescent="0.25">
      <c r="A10988" s="434">
        <v>258801510</v>
      </c>
      <c r="B10988" s="434">
        <v>71172</v>
      </c>
      <c r="C10988" s="434" t="s">
        <v>61</v>
      </c>
      <c r="D10988" s="434" t="s">
        <v>13</v>
      </c>
      <c r="I10988" s="434">
        <v>7</v>
      </c>
    </row>
    <row r="10989" spans="1:11" hidden="1" x14ac:dyDescent="0.25">
      <c r="A10989" s="434">
        <v>258802000</v>
      </c>
      <c r="B10989" s="434">
        <v>589</v>
      </c>
      <c r="C10989" s="434" t="s">
        <v>20</v>
      </c>
      <c r="D10989" s="434" t="s">
        <v>29</v>
      </c>
      <c r="E10989" s="434">
        <v>14.5</v>
      </c>
      <c r="F10989" s="434">
        <v>10680</v>
      </c>
      <c r="G10989" s="434">
        <v>49622</v>
      </c>
      <c r="H10989" s="434">
        <v>30521</v>
      </c>
      <c r="I10989" s="434">
        <v>182.66</v>
      </c>
      <c r="J10989" s="434">
        <v>51781</v>
      </c>
      <c r="K10989" s="434">
        <v>2014</v>
      </c>
    </row>
    <row r="10990" spans="1:11" hidden="1" x14ac:dyDescent="0.25">
      <c r="A10990" s="434">
        <v>258804000</v>
      </c>
      <c r="B10990" s="434">
        <v>1890</v>
      </c>
      <c r="C10990" s="434" t="s">
        <v>20</v>
      </c>
      <c r="D10990" s="434" t="s">
        <v>29</v>
      </c>
      <c r="E10990" s="434">
        <v>14</v>
      </c>
      <c r="F10990" s="434">
        <v>10680</v>
      </c>
      <c r="G10990" s="434">
        <v>49622</v>
      </c>
      <c r="H10990" s="434">
        <v>30521</v>
      </c>
      <c r="I10990" s="434">
        <v>182.66</v>
      </c>
      <c r="J10990" s="434">
        <v>51781</v>
      </c>
      <c r="K10990" s="434">
        <v>2015</v>
      </c>
    </row>
    <row r="10991" spans="1:11" hidden="1" x14ac:dyDescent="0.25">
      <c r="A10991" s="434">
        <v>258806910</v>
      </c>
      <c r="B10991" s="434">
        <v>60392</v>
      </c>
      <c r="C10991" s="434" t="s">
        <v>61</v>
      </c>
      <c r="D10991" s="434" t="s">
        <v>13</v>
      </c>
      <c r="I10991" s="434">
        <v>11</v>
      </c>
    </row>
    <row r="10992" spans="1:11" hidden="1" x14ac:dyDescent="0.25">
      <c r="A10992" s="434">
        <v>258809000</v>
      </c>
      <c r="B10992" s="434">
        <v>596212</v>
      </c>
      <c r="C10992" s="434" t="s">
        <v>31</v>
      </c>
      <c r="D10992" s="434" t="s">
        <v>22</v>
      </c>
      <c r="E10992" s="434">
        <v>11.5</v>
      </c>
      <c r="F10992" s="434">
        <v>1499</v>
      </c>
      <c r="G10992" s="434">
        <v>4530</v>
      </c>
      <c r="H10992" s="434">
        <v>2999</v>
      </c>
      <c r="I10992" s="434">
        <v>89.99</v>
      </c>
      <c r="J10992" s="434">
        <v>0</v>
      </c>
      <c r="K10992" s="434">
        <v>1970</v>
      </c>
    </row>
    <row r="10993" spans="1:11" hidden="1" x14ac:dyDescent="0.25">
      <c r="A10993" s="434">
        <v>258809010</v>
      </c>
      <c r="B10993" s="434">
        <v>30433</v>
      </c>
      <c r="C10993" s="434" t="s">
        <v>61</v>
      </c>
      <c r="D10993" s="434" t="s">
        <v>13</v>
      </c>
      <c r="I10993" s="434">
        <v>12</v>
      </c>
      <c r="J10993" s="434">
        <v>0</v>
      </c>
      <c r="K10993" s="434">
        <v>1970</v>
      </c>
    </row>
    <row r="10994" spans="1:11" hidden="1" x14ac:dyDescent="0.25">
      <c r="A10994" s="434">
        <v>258812000</v>
      </c>
      <c r="B10994" s="434">
        <v>910657</v>
      </c>
      <c r="C10994" s="434" t="s">
        <v>61</v>
      </c>
      <c r="D10994" s="434" t="s">
        <v>25</v>
      </c>
      <c r="E10994" s="434">
        <v>13</v>
      </c>
      <c r="F10994" s="434">
        <v>3839</v>
      </c>
      <c r="G10994" s="434">
        <v>6397</v>
      </c>
      <c r="H10994" s="434">
        <v>5232</v>
      </c>
      <c r="I10994" s="434">
        <v>115.5</v>
      </c>
      <c r="J10994" s="434">
        <v>0</v>
      </c>
      <c r="K10994" s="434">
        <v>2005</v>
      </c>
    </row>
    <row r="10995" spans="1:11" hidden="1" x14ac:dyDescent="0.25">
      <c r="A10995" s="434">
        <v>258815810</v>
      </c>
      <c r="B10995" s="434">
        <v>2</v>
      </c>
      <c r="C10995" s="434" t="s">
        <v>61</v>
      </c>
      <c r="D10995" s="434" t="s">
        <v>13</v>
      </c>
      <c r="I10995" s="434">
        <v>7</v>
      </c>
      <c r="J10995" s="434">
        <v>0</v>
      </c>
      <c r="K10995" s="434">
        <v>1970</v>
      </c>
    </row>
    <row r="10996" spans="1:11" hidden="1" x14ac:dyDescent="0.25">
      <c r="A10996" s="434">
        <v>258818000</v>
      </c>
      <c r="B10996" s="434">
        <v>145179</v>
      </c>
      <c r="C10996" s="434" t="s">
        <v>31</v>
      </c>
      <c r="D10996" s="434" t="s">
        <v>25</v>
      </c>
      <c r="E10996" s="434">
        <v>15</v>
      </c>
      <c r="F10996" s="434">
        <v>6656</v>
      </c>
      <c r="G10996" s="434">
        <v>6807</v>
      </c>
      <c r="H10996" s="434">
        <v>6419</v>
      </c>
      <c r="I10996" s="434">
        <v>120.5</v>
      </c>
      <c r="J10996" s="434">
        <v>0</v>
      </c>
      <c r="K10996" s="434">
        <v>1970</v>
      </c>
    </row>
    <row r="10997" spans="1:11" hidden="1" x14ac:dyDescent="0.25">
      <c r="A10997" s="434">
        <v>258819000</v>
      </c>
      <c r="B10997" s="434">
        <v>2003007</v>
      </c>
      <c r="C10997" s="434" t="s">
        <v>39</v>
      </c>
      <c r="D10997" s="434" t="s">
        <v>13</v>
      </c>
      <c r="I10997" s="434">
        <v>21</v>
      </c>
      <c r="J10997" s="434">
        <v>0</v>
      </c>
      <c r="K10997" s="434">
        <v>1970</v>
      </c>
    </row>
    <row r="10998" spans="1:11" hidden="1" x14ac:dyDescent="0.25">
      <c r="A10998" s="434">
        <v>258821000</v>
      </c>
      <c r="B10998" s="434">
        <v>736568</v>
      </c>
      <c r="C10998" s="434" t="s">
        <v>48</v>
      </c>
      <c r="D10998" s="434" t="s">
        <v>17</v>
      </c>
      <c r="E10998" s="434">
        <v>15</v>
      </c>
      <c r="F10998" s="434">
        <v>2708</v>
      </c>
      <c r="G10998" s="434">
        <v>600</v>
      </c>
      <c r="H10998" s="434">
        <v>1467</v>
      </c>
      <c r="I10998" s="434">
        <v>60</v>
      </c>
      <c r="J10998" s="434">
        <v>0</v>
      </c>
      <c r="K10998" s="434">
        <v>1972</v>
      </c>
    </row>
    <row r="10999" spans="1:11" hidden="1" x14ac:dyDescent="0.25">
      <c r="A10999" s="434">
        <v>258822310</v>
      </c>
      <c r="B10999" s="434">
        <v>33160</v>
      </c>
      <c r="C10999" s="434" t="s">
        <v>61</v>
      </c>
      <c r="D10999" s="434" t="s">
        <v>13</v>
      </c>
      <c r="I10999" s="434">
        <v>7</v>
      </c>
    </row>
    <row r="11000" spans="1:11" hidden="1" x14ac:dyDescent="0.25">
      <c r="A11000" s="434">
        <v>258824000</v>
      </c>
      <c r="B11000" s="434">
        <v>1698959</v>
      </c>
      <c r="C11000" s="434" t="s">
        <v>31</v>
      </c>
      <c r="D11000" s="434" t="s">
        <v>22</v>
      </c>
      <c r="E11000" s="434">
        <v>12</v>
      </c>
      <c r="F11000" s="434">
        <v>1350</v>
      </c>
      <c r="G11000" s="434">
        <v>2489</v>
      </c>
      <c r="H11000" s="434">
        <v>1864</v>
      </c>
      <c r="I11000" s="434">
        <v>82.38</v>
      </c>
      <c r="J11000" s="434">
        <v>0</v>
      </c>
      <c r="K11000" s="434">
        <v>1970</v>
      </c>
    </row>
    <row r="11001" spans="1:11" hidden="1" x14ac:dyDescent="0.25">
      <c r="A11001" s="434">
        <v>258825000</v>
      </c>
      <c r="B11001" s="434">
        <v>864917</v>
      </c>
      <c r="C11001" s="434" t="s">
        <v>46</v>
      </c>
      <c r="D11001" s="434" t="s">
        <v>17</v>
      </c>
      <c r="E11001" s="434">
        <v>13.5</v>
      </c>
      <c r="F11001" s="434">
        <v>4001</v>
      </c>
      <c r="G11001" s="434">
        <v>1324</v>
      </c>
      <c r="H11001" s="434">
        <v>1368</v>
      </c>
      <c r="I11001" s="434">
        <v>57.9</v>
      </c>
      <c r="J11001" s="434">
        <v>0</v>
      </c>
      <c r="K11001" s="434">
        <v>1999</v>
      </c>
    </row>
    <row r="11002" spans="1:11" hidden="1" x14ac:dyDescent="0.25">
      <c r="A11002" s="434">
        <v>258825010</v>
      </c>
      <c r="B11002" s="434">
        <v>45</v>
      </c>
      <c r="C11002" s="434" t="s">
        <v>61</v>
      </c>
      <c r="D11002" s="434" t="s">
        <v>13</v>
      </c>
      <c r="I11002" s="434">
        <v>8</v>
      </c>
      <c r="J11002" s="434">
        <v>0</v>
      </c>
      <c r="K11002" s="434">
        <v>1970</v>
      </c>
    </row>
    <row r="11003" spans="1:11" hidden="1" x14ac:dyDescent="0.25">
      <c r="A11003" s="434">
        <v>258825110</v>
      </c>
      <c r="B11003" s="434">
        <v>55002</v>
      </c>
      <c r="C11003" s="434" t="s">
        <v>61</v>
      </c>
      <c r="D11003" s="434" t="s">
        <v>13</v>
      </c>
      <c r="I11003" s="434">
        <v>12</v>
      </c>
      <c r="J11003" s="434">
        <v>0</v>
      </c>
      <c r="K11003" s="434">
        <v>1970</v>
      </c>
    </row>
    <row r="11004" spans="1:11" hidden="1" x14ac:dyDescent="0.25">
      <c r="A11004" s="434">
        <v>258825610</v>
      </c>
      <c r="B11004" s="434">
        <v>16742</v>
      </c>
      <c r="C11004" s="434" t="s">
        <v>61</v>
      </c>
      <c r="D11004" s="434" t="s">
        <v>13</v>
      </c>
      <c r="I11004" s="434">
        <v>7</v>
      </c>
    </row>
    <row r="11005" spans="1:11" hidden="1" x14ac:dyDescent="0.25">
      <c r="A11005" s="434">
        <v>258826000</v>
      </c>
      <c r="B11005" s="434">
        <v>602218</v>
      </c>
      <c r="C11005" s="434" t="s">
        <v>48</v>
      </c>
      <c r="D11005" s="434" t="s">
        <v>22</v>
      </c>
      <c r="E11005" s="434">
        <v>15</v>
      </c>
      <c r="F11005" s="434">
        <v>5304</v>
      </c>
      <c r="G11005" s="434">
        <v>1293</v>
      </c>
      <c r="H11005" s="434">
        <v>4979</v>
      </c>
      <c r="I11005" s="434">
        <v>76.95</v>
      </c>
      <c r="J11005" s="434">
        <v>0</v>
      </c>
      <c r="K11005" s="434">
        <v>2007</v>
      </c>
    </row>
    <row r="11006" spans="1:11" hidden="1" x14ac:dyDescent="0.25">
      <c r="A11006" s="434">
        <v>258828000</v>
      </c>
      <c r="B11006" s="434">
        <v>833021</v>
      </c>
      <c r="C11006" s="434" t="s">
        <v>56</v>
      </c>
      <c r="D11006" s="434" t="s">
        <v>17</v>
      </c>
      <c r="E11006" s="434">
        <v>0</v>
      </c>
      <c r="F11006" s="434">
        <v>3696</v>
      </c>
      <c r="G11006" s="434">
        <v>430</v>
      </c>
      <c r="H11006" s="434">
        <v>937</v>
      </c>
      <c r="I11006" s="434">
        <v>44</v>
      </c>
      <c r="J11006" s="434">
        <v>0</v>
      </c>
      <c r="K11006" s="434">
        <v>2016</v>
      </c>
    </row>
    <row r="11007" spans="1:11" hidden="1" x14ac:dyDescent="0.25">
      <c r="A11007" s="434">
        <v>258829000</v>
      </c>
      <c r="B11007" s="434">
        <v>893405</v>
      </c>
      <c r="C11007" s="434" t="s">
        <v>61</v>
      </c>
      <c r="D11007" s="434" t="s">
        <v>22</v>
      </c>
      <c r="E11007" s="434">
        <v>12</v>
      </c>
      <c r="F11007" s="434">
        <v>1714</v>
      </c>
      <c r="G11007" s="434">
        <v>3982</v>
      </c>
      <c r="H11007" s="434">
        <v>2705</v>
      </c>
      <c r="I11007" s="434">
        <v>89.4</v>
      </c>
      <c r="J11007" s="434">
        <v>0</v>
      </c>
      <c r="K11007" s="434">
        <v>1991</v>
      </c>
    </row>
    <row r="11008" spans="1:11" hidden="1" x14ac:dyDescent="0.25">
      <c r="A11008" s="434">
        <v>258830000</v>
      </c>
      <c r="B11008" s="434">
        <v>334779</v>
      </c>
      <c r="C11008" s="434" t="s">
        <v>48</v>
      </c>
      <c r="D11008" s="434" t="s">
        <v>22</v>
      </c>
      <c r="E11008" s="434">
        <v>14</v>
      </c>
      <c r="F11008" s="434">
        <v>8000</v>
      </c>
      <c r="G11008" s="434">
        <v>3628</v>
      </c>
      <c r="H11008" s="434">
        <v>5631</v>
      </c>
      <c r="I11008" s="434">
        <v>98.06</v>
      </c>
      <c r="J11008" s="434">
        <v>0</v>
      </c>
      <c r="K11008" s="434">
        <v>1998</v>
      </c>
    </row>
    <row r="11009" spans="1:11" hidden="1" x14ac:dyDescent="0.25">
      <c r="A11009" s="434">
        <v>258841000</v>
      </c>
      <c r="B11009" s="434">
        <v>2749184</v>
      </c>
      <c r="C11009" s="434" t="s">
        <v>42</v>
      </c>
      <c r="D11009" s="434" t="s">
        <v>25</v>
      </c>
      <c r="E11009" s="434">
        <v>16</v>
      </c>
      <c r="F11009" s="434">
        <v>3836</v>
      </c>
      <c r="G11009" s="434">
        <v>750</v>
      </c>
      <c r="H11009" s="434">
        <v>3999</v>
      </c>
      <c r="I11009" s="434">
        <v>123.12</v>
      </c>
      <c r="J11009" s="434">
        <v>0</v>
      </c>
      <c r="K11009" s="434">
        <v>2013</v>
      </c>
    </row>
    <row r="11010" spans="1:11" hidden="1" x14ac:dyDescent="0.25">
      <c r="A11010" s="434">
        <v>258842000</v>
      </c>
      <c r="B11010" s="434">
        <v>76199</v>
      </c>
      <c r="C11010" s="434" t="s">
        <v>48</v>
      </c>
      <c r="D11010" s="434" t="s">
        <v>25</v>
      </c>
      <c r="F11010" s="434">
        <v>23040</v>
      </c>
      <c r="G11010" s="434">
        <v>13200</v>
      </c>
      <c r="H11010" s="434">
        <v>18075</v>
      </c>
      <c r="I11010" s="434">
        <v>145.9</v>
      </c>
      <c r="K11010" s="434">
        <v>2016</v>
      </c>
    </row>
    <row r="11011" spans="1:11" hidden="1" x14ac:dyDescent="0.25">
      <c r="A11011" s="434">
        <v>258844000</v>
      </c>
      <c r="B11011" s="434">
        <v>3039601</v>
      </c>
      <c r="C11011" s="434" t="s">
        <v>42</v>
      </c>
      <c r="D11011" s="434" t="s">
        <v>25</v>
      </c>
      <c r="E11011" s="434">
        <v>16</v>
      </c>
      <c r="F11011" s="434">
        <v>3836</v>
      </c>
      <c r="G11011" s="434">
        <v>750</v>
      </c>
      <c r="H11011" s="434">
        <v>4003</v>
      </c>
      <c r="I11011" s="434">
        <v>123.2</v>
      </c>
      <c r="J11011" s="434">
        <v>0</v>
      </c>
      <c r="K11011" s="434">
        <v>2013</v>
      </c>
    </row>
    <row r="11012" spans="1:11" hidden="1" x14ac:dyDescent="0.25">
      <c r="A11012" s="434">
        <v>258849000</v>
      </c>
      <c r="B11012" s="434">
        <v>548914</v>
      </c>
      <c r="C11012" s="434" t="s">
        <v>20</v>
      </c>
      <c r="D11012" s="434" t="s">
        <v>25</v>
      </c>
      <c r="E11012" s="434">
        <v>15</v>
      </c>
      <c r="F11012" s="434">
        <v>4500</v>
      </c>
      <c r="G11012" s="434">
        <v>9500</v>
      </c>
      <c r="H11012" s="434">
        <v>7243</v>
      </c>
      <c r="I11012" s="434">
        <v>129</v>
      </c>
      <c r="J11012" s="434">
        <v>10735</v>
      </c>
      <c r="K11012" s="434">
        <v>2011</v>
      </c>
    </row>
    <row r="11013" spans="1:11" hidden="1" x14ac:dyDescent="0.25">
      <c r="A11013" s="434">
        <v>258853000</v>
      </c>
      <c r="B11013" s="434">
        <v>955677</v>
      </c>
      <c r="C11013" s="434" t="s">
        <v>31</v>
      </c>
      <c r="D11013" s="434" t="s">
        <v>25</v>
      </c>
      <c r="E11013" s="434">
        <v>14.3</v>
      </c>
      <c r="F11013" s="434">
        <v>2206</v>
      </c>
      <c r="G11013" s="434">
        <v>5672</v>
      </c>
      <c r="H11013" s="434">
        <v>4108</v>
      </c>
      <c r="I11013" s="434">
        <v>104.84</v>
      </c>
      <c r="J11013" s="434">
        <v>0</v>
      </c>
      <c r="K11013" s="434">
        <v>1970</v>
      </c>
    </row>
    <row r="11014" spans="1:11" hidden="1" x14ac:dyDescent="0.25">
      <c r="A11014" s="434">
        <v>258854000</v>
      </c>
      <c r="B11014" s="434">
        <v>50536</v>
      </c>
      <c r="C11014" s="434" t="s">
        <v>46</v>
      </c>
      <c r="D11014" s="434" t="s">
        <v>22</v>
      </c>
      <c r="E11014" s="434">
        <v>13.7</v>
      </c>
      <c r="F11014" s="434">
        <v>4852</v>
      </c>
      <c r="G11014" s="434">
        <v>3514</v>
      </c>
      <c r="H11014" s="434">
        <v>3832</v>
      </c>
      <c r="I11014" s="434">
        <v>80.03</v>
      </c>
      <c r="J11014" s="434">
        <v>0</v>
      </c>
      <c r="K11014" s="434">
        <v>1970</v>
      </c>
    </row>
    <row r="11015" spans="1:11" hidden="1" x14ac:dyDescent="0.25">
      <c r="A11015" s="434">
        <v>258857000</v>
      </c>
      <c r="B11015" s="434">
        <v>1091701</v>
      </c>
      <c r="C11015" s="434" t="s">
        <v>46</v>
      </c>
      <c r="D11015" s="434" t="s">
        <v>17</v>
      </c>
      <c r="E11015" s="434">
        <v>12</v>
      </c>
      <c r="F11015" s="434">
        <v>2912</v>
      </c>
      <c r="G11015" s="434">
        <v>541</v>
      </c>
      <c r="H11015" s="434">
        <v>498</v>
      </c>
      <c r="I11015" s="434">
        <v>48</v>
      </c>
      <c r="J11015" s="434">
        <v>0</v>
      </c>
      <c r="K11015" s="434">
        <v>1970</v>
      </c>
    </row>
    <row r="11016" spans="1:11" hidden="1" x14ac:dyDescent="0.25">
      <c r="A11016" s="434">
        <v>258858000</v>
      </c>
      <c r="B11016" s="434">
        <v>520585</v>
      </c>
      <c r="C11016" s="434" t="s">
        <v>20</v>
      </c>
      <c r="D11016" s="434" t="s">
        <v>25</v>
      </c>
      <c r="E11016" s="434">
        <v>15</v>
      </c>
      <c r="F11016" s="434">
        <v>4500</v>
      </c>
      <c r="G11016" s="434">
        <v>9500</v>
      </c>
      <c r="H11016" s="434">
        <v>7243</v>
      </c>
      <c r="I11016" s="434">
        <v>129</v>
      </c>
      <c r="J11016" s="434">
        <v>10735</v>
      </c>
      <c r="K11016" s="434">
        <v>2012</v>
      </c>
    </row>
    <row r="11017" spans="1:11" hidden="1" x14ac:dyDescent="0.25">
      <c r="A11017" s="434">
        <v>258859000</v>
      </c>
      <c r="B11017" s="434">
        <v>84080</v>
      </c>
      <c r="C11017" s="434" t="s">
        <v>46</v>
      </c>
      <c r="D11017" s="434" t="s">
        <v>22</v>
      </c>
      <c r="E11017" s="434">
        <v>13.7</v>
      </c>
      <c r="F11017" s="434">
        <v>4852</v>
      </c>
      <c r="G11017" s="434">
        <v>3514</v>
      </c>
      <c r="H11017" s="434">
        <v>3832</v>
      </c>
      <c r="I11017" s="434">
        <v>80.03</v>
      </c>
      <c r="J11017" s="434">
        <v>0</v>
      </c>
      <c r="K11017" s="434">
        <v>1970</v>
      </c>
    </row>
    <row r="11018" spans="1:11" hidden="1" x14ac:dyDescent="0.25">
      <c r="A11018" s="434">
        <v>258863000</v>
      </c>
      <c r="B11018" s="434">
        <v>20548</v>
      </c>
      <c r="C11018" s="434" t="s">
        <v>46</v>
      </c>
      <c r="D11018" s="434" t="s">
        <v>22</v>
      </c>
      <c r="E11018" s="434">
        <v>13.7</v>
      </c>
      <c r="F11018" s="434">
        <v>4852</v>
      </c>
      <c r="G11018" s="434">
        <v>3520</v>
      </c>
      <c r="H11018" s="434">
        <v>3832</v>
      </c>
      <c r="I11018" s="434">
        <v>80.03</v>
      </c>
      <c r="J11018" s="434">
        <v>0</v>
      </c>
      <c r="K11018" s="434">
        <v>1970</v>
      </c>
    </row>
    <row r="11019" spans="1:11" hidden="1" x14ac:dyDescent="0.25">
      <c r="A11019" s="434">
        <v>258864000</v>
      </c>
      <c r="B11019" s="434">
        <v>2644344</v>
      </c>
      <c r="C11019" s="434" t="s">
        <v>31</v>
      </c>
      <c r="D11019" s="434" t="s">
        <v>17</v>
      </c>
      <c r="E11019" s="434">
        <v>10</v>
      </c>
      <c r="F11019" s="434">
        <v>749</v>
      </c>
      <c r="G11019" s="434">
        <v>950</v>
      </c>
      <c r="H11019" s="434">
        <v>887</v>
      </c>
      <c r="I11019" s="434">
        <v>60.8</v>
      </c>
      <c r="J11019" s="434">
        <v>0</v>
      </c>
      <c r="K11019" s="434">
        <v>1973</v>
      </c>
    </row>
    <row r="11020" spans="1:11" hidden="1" x14ac:dyDescent="0.25">
      <c r="A11020" s="434">
        <v>258865000</v>
      </c>
      <c r="B11020" s="434">
        <v>1918303</v>
      </c>
      <c r="C11020" s="434" t="s">
        <v>46</v>
      </c>
      <c r="D11020" s="434" t="s">
        <v>22</v>
      </c>
      <c r="E11020" s="434">
        <v>16</v>
      </c>
      <c r="F11020" s="434">
        <v>8040</v>
      </c>
      <c r="G11020" s="434">
        <v>6200</v>
      </c>
      <c r="H11020" s="434">
        <v>6111</v>
      </c>
      <c r="I11020" s="434">
        <v>92.2</v>
      </c>
      <c r="J11020" s="434">
        <v>0</v>
      </c>
      <c r="K11020" s="434">
        <v>2008</v>
      </c>
    </row>
    <row r="11021" spans="1:11" hidden="1" x14ac:dyDescent="0.25">
      <c r="A11021" s="434">
        <v>258866000</v>
      </c>
      <c r="B11021" s="434">
        <v>1310289</v>
      </c>
      <c r="C11021" s="434" t="s">
        <v>61</v>
      </c>
      <c r="D11021" s="434" t="s">
        <v>25</v>
      </c>
      <c r="E11021" s="434">
        <v>14</v>
      </c>
      <c r="F11021" s="434">
        <v>7554</v>
      </c>
      <c r="G11021" s="434">
        <v>4000</v>
      </c>
      <c r="H11021" s="434">
        <v>6834</v>
      </c>
      <c r="I11021" s="434">
        <v>106.2</v>
      </c>
      <c r="J11021" s="434">
        <v>0</v>
      </c>
      <c r="K11021" s="434">
        <v>2004</v>
      </c>
    </row>
    <row r="11022" spans="1:11" hidden="1" x14ac:dyDescent="0.25">
      <c r="A11022" s="434">
        <v>258868000</v>
      </c>
      <c r="B11022" s="434">
        <v>15993</v>
      </c>
      <c r="C11022" s="434" t="s">
        <v>28</v>
      </c>
      <c r="D11022" s="434" t="s">
        <v>29</v>
      </c>
      <c r="E11022" s="434">
        <v>14.7</v>
      </c>
      <c r="F11022" s="434">
        <v>9960</v>
      </c>
      <c r="G11022" s="434">
        <v>53565</v>
      </c>
      <c r="H11022" s="434">
        <v>32583</v>
      </c>
      <c r="I11022" s="434">
        <v>190</v>
      </c>
      <c r="J11022" s="434">
        <v>0</v>
      </c>
      <c r="K11022" s="434">
        <v>2007</v>
      </c>
    </row>
    <row r="11023" spans="1:11" hidden="1" x14ac:dyDescent="0.25">
      <c r="A11023" s="434">
        <v>258873000</v>
      </c>
      <c r="B11023" s="434">
        <v>153220</v>
      </c>
      <c r="C11023" s="434" t="s">
        <v>61</v>
      </c>
      <c r="D11023" s="434" t="s">
        <v>22</v>
      </c>
      <c r="E11023" s="434">
        <v>0</v>
      </c>
      <c r="F11023" s="434">
        <v>3800</v>
      </c>
      <c r="G11023" s="434">
        <v>4000</v>
      </c>
      <c r="H11023" s="434">
        <v>4752</v>
      </c>
      <c r="I11023" s="434">
        <v>85.45</v>
      </c>
      <c r="J11023" s="434">
        <v>0</v>
      </c>
      <c r="K11023" s="434">
        <v>2014</v>
      </c>
    </row>
    <row r="11024" spans="1:11" x14ac:dyDescent="0.25">
      <c r="A11024" s="434">
        <v>258874000</v>
      </c>
      <c r="B11024" s="434">
        <v>1510135</v>
      </c>
      <c r="C11024" s="434" t="s">
        <v>59</v>
      </c>
      <c r="D11024" s="434" t="s">
        <v>22</v>
      </c>
      <c r="E11024" s="434">
        <v>0</v>
      </c>
      <c r="F11024" s="434">
        <v>4500</v>
      </c>
      <c r="G11024" s="434">
        <v>1500</v>
      </c>
      <c r="H11024" s="434">
        <v>3430</v>
      </c>
      <c r="I11024" s="434">
        <v>74.7</v>
      </c>
      <c r="J11024" s="434">
        <v>0</v>
      </c>
      <c r="K11024" s="434">
        <v>1970</v>
      </c>
    </row>
    <row r="11025" spans="1:11" hidden="1" x14ac:dyDescent="0.25">
      <c r="A11025" s="434">
        <v>258875000</v>
      </c>
      <c r="B11025" s="434">
        <v>66951</v>
      </c>
      <c r="C11025" s="434" t="s">
        <v>28</v>
      </c>
      <c r="D11025" s="434" t="s">
        <v>25</v>
      </c>
      <c r="E11025" s="434">
        <v>13</v>
      </c>
      <c r="F11025" s="434">
        <v>2999</v>
      </c>
      <c r="G11025" s="434">
        <v>7569</v>
      </c>
      <c r="H11025" s="434">
        <v>4284</v>
      </c>
      <c r="I11025" s="434">
        <v>109.65</v>
      </c>
      <c r="J11025" s="434">
        <v>0</v>
      </c>
      <c r="K11025" s="434">
        <v>1970</v>
      </c>
    </row>
    <row r="11026" spans="1:11" hidden="1" x14ac:dyDescent="0.25">
      <c r="A11026" s="434">
        <v>258879000</v>
      </c>
      <c r="B11026" s="434">
        <v>881064</v>
      </c>
      <c r="C11026" s="434" t="s">
        <v>31</v>
      </c>
      <c r="D11026" s="434" t="s">
        <v>22</v>
      </c>
      <c r="E11026" s="434">
        <v>12.5</v>
      </c>
      <c r="F11026" s="434">
        <v>1640</v>
      </c>
      <c r="G11026" s="434">
        <v>1175</v>
      </c>
      <c r="H11026" s="434">
        <v>1739</v>
      </c>
      <c r="I11026" s="434">
        <v>82.47</v>
      </c>
      <c r="J11026" s="434">
        <v>0</v>
      </c>
      <c r="K11026" s="434">
        <v>1974</v>
      </c>
    </row>
    <row r="11027" spans="1:11" hidden="1" x14ac:dyDescent="0.25">
      <c r="A11027" s="434">
        <v>258881000</v>
      </c>
      <c r="B11027" s="434">
        <v>17017</v>
      </c>
      <c r="C11027" s="434" t="s">
        <v>16</v>
      </c>
      <c r="D11027" s="434" t="s">
        <v>36</v>
      </c>
      <c r="E11027" s="434">
        <v>15.7</v>
      </c>
      <c r="F11027" s="434">
        <v>18623</v>
      </c>
      <c r="G11027" s="434">
        <v>158843</v>
      </c>
      <c r="H11027" s="434">
        <v>81380</v>
      </c>
      <c r="I11027" s="434">
        <v>274.26</v>
      </c>
      <c r="J11027" s="434">
        <v>0</v>
      </c>
      <c r="K11027" s="434">
        <v>1970</v>
      </c>
    </row>
    <row r="11028" spans="1:11" hidden="1" x14ac:dyDescent="0.25">
      <c r="A11028" s="434">
        <v>258885000</v>
      </c>
      <c r="B11028" s="434">
        <v>700438</v>
      </c>
      <c r="C11028" s="434" t="s">
        <v>46</v>
      </c>
      <c r="D11028" s="434" t="s">
        <v>22</v>
      </c>
      <c r="E11028" s="434">
        <v>12</v>
      </c>
      <c r="F11028" s="434">
        <v>6688</v>
      </c>
      <c r="G11028" s="434">
        <v>4200</v>
      </c>
      <c r="H11028" s="434">
        <v>3636</v>
      </c>
      <c r="I11028" s="434">
        <v>83.4</v>
      </c>
      <c r="J11028" s="434">
        <v>0</v>
      </c>
      <c r="K11028" s="434">
        <v>1970</v>
      </c>
    </row>
    <row r="11029" spans="1:11" hidden="1" x14ac:dyDescent="0.25">
      <c r="A11029" s="434">
        <v>258894000</v>
      </c>
      <c r="B11029" s="434">
        <v>80629</v>
      </c>
      <c r="C11029" s="434" t="s">
        <v>20</v>
      </c>
      <c r="D11029" s="434" t="s">
        <v>25</v>
      </c>
      <c r="E11029" s="434">
        <v>13.5</v>
      </c>
      <c r="F11029" s="434">
        <v>6480</v>
      </c>
      <c r="G11029" s="434">
        <v>13702</v>
      </c>
      <c r="H11029" s="434">
        <v>8829</v>
      </c>
      <c r="I11029" s="434">
        <v>134.69999999999999</v>
      </c>
      <c r="J11029" s="434">
        <v>14259</v>
      </c>
      <c r="K11029" s="434">
        <v>2004</v>
      </c>
    </row>
    <row r="11030" spans="1:11" hidden="1" x14ac:dyDescent="0.25">
      <c r="A11030" s="434">
        <v>258895000</v>
      </c>
      <c r="B11030" s="434">
        <v>1243264</v>
      </c>
      <c r="C11030" s="434" t="s">
        <v>46</v>
      </c>
      <c r="D11030" s="434" t="s">
        <v>22</v>
      </c>
      <c r="E11030" s="434">
        <v>16</v>
      </c>
      <c r="F11030" s="434">
        <v>8775</v>
      </c>
      <c r="G11030" s="434">
        <v>4700</v>
      </c>
      <c r="H11030" s="434">
        <v>4513</v>
      </c>
      <c r="I11030" s="434">
        <v>92.6</v>
      </c>
      <c r="J11030" s="434">
        <v>0</v>
      </c>
      <c r="K11030" s="434">
        <v>2013</v>
      </c>
    </row>
    <row r="11031" spans="1:11" hidden="1" x14ac:dyDescent="0.25">
      <c r="A11031" s="434">
        <v>258897000</v>
      </c>
      <c r="B11031" s="434">
        <v>221959</v>
      </c>
      <c r="C11031" s="434" t="s">
        <v>16</v>
      </c>
      <c r="D11031" s="434" t="s">
        <v>22</v>
      </c>
      <c r="E11031" s="434">
        <v>12</v>
      </c>
      <c r="F11031" s="434">
        <v>1067</v>
      </c>
      <c r="G11031" s="434">
        <v>2084</v>
      </c>
      <c r="H11031" s="434">
        <v>1859</v>
      </c>
      <c r="I11031" s="434">
        <v>82.76</v>
      </c>
      <c r="J11031" s="434">
        <v>1460</v>
      </c>
      <c r="K11031" s="434">
        <v>1973</v>
      </c>
    </row>
    <row r="11032" spans="1:11" hidden="1" x14ac:dyDescent="0.25">
      <c r="A11032" s="434">
        <v>258901000</v>
      </c>
      <c r="B11032" s="434">
        <v>1747466</v>
      </c>
      <c r="C11032" s="434" t="s">
        <v>51</v>
      </c>
      <c r="D11032" s="434" t="s">
        <v>17</v>
      </c>
      <c r="E11032" s="434">
        <v>11</v>
      </c>
      <c r="F11032" s="434">
        <v>1442</v>
      </c>
      <c r="G11032" s="434">
        <v>2572</v>
      </c>
      <c r="H11032" s="434">
        <v>1918</v>
      </c>
      <c r="I11032" s="434">
        <v>68.36</v>
      </c>
      <c r="J11032" s="434">
        <v>0</v>
      </c>
      <c r="K11032" s="434">
        <v>2016</v>
      </c>
    </row>
    <row r="11033" spans="1:11" hidden="1" x14ac:dyDescent="0.25">
      <c r="A11033" s="434">
        <v>258902000</v>
      </c>
      <c r="B11033" s="434">
        <v>765389</v>
      </c>
      <c r="C11033" s="434" t="s">
        <v>31</v>
      </c>
      <c r="D11033" s="434" t="s">
        <v>22</v>
      </c>
      <c r="E11033" s="434">
        <v>11.5</v>
      </c>
      <c r="F11033" s="434">
        <v>4218</v>
      </c>
      <c r="G11033" s="434">
        <v>3048</v>
      </c>
      <c r="H11033" s="434">
        <v>2133</v>
      </c>
      <c r="I11033" s="434">
        <v>80.12</v>
      </c>
      <c r="J11033" s="434">
        <v>0</v>
      </c>
      <c r="K11033" s="434">
        <v>1970</v>
      </c>
    </row>
    <row r="11034" spans="1:11" hidden="1" x14ac:dyDescent="0.25">
      <c r="A11034" s="434">
        <v>258905000</v>
      </c>
      <c r="B11034" s="434">
        <v>323843</v>
      </c>
      <c r="C11034" s="434" t="s">
        <v>61</v>
      </c>
      <c r="D11034" s="434" t="s">
        <v>13</v>
      </c>
      <c r="I11034" s="434">
        <v>16</v>
      </c>
      <c r="J11034" s="434">
        <v>0</v>
      </c>
      <c r="K11034" s="434">
        <v>1970</v>
      </c>
    </row>
    <row r="11035" spans="1:11" hidden="1" x14ac:dyDescent="0.25">
      <c r="A11035" s="434">
        <v>258906000</v>
      </c>
      <c r="B11035" s="434">
        <v>1676411</v>
      </c>
      <c r="C11035" s="434" t="s">
        <v>46</v>
      </c>
      <c r="D11035" s="434" t="s">
        <v>22</v>
      </c>
      <c r="E11035" s="434">
        <v>15</v>
      </c>
      <c r="F11035" s="434">
        <v>6475</v>
      </c>
      <c r="G11035" s="434">
        <v>4800</v>
      </c>
      <c r="H11035" s="434">
        <v>4926</v>
      </c>
      <c r="I11035" s="434">
        <v>88.9</v>
      </c>
      <c r="J11035" s="434">
        <v>0</v>
      </c>
      <c r="K11035" s="434">
        <v>2014</v>
      </c>
    </row>
    <row r="11036" spans="1:11" hidden="1" x14ac:dyDescent="0.25">
      <c r="A11036" s="434">
        <v>258908000</v>
      </c>
      <c r="B11036" s="434">
        <v>2626117</v>
      </c>
      <c r="C11036" s="434" t="s">
        <v>31</v>
      </c>
      <c r="D11036" s="434" t="s">
        <v>17</v>
      </c>
      <c r="E11036" s="434">
        <v>12</v>
      </c>
      <c r="F11036" s="434">
        <v>751</v>
      </c>
      <c r="G11036" s="434">
        <v>1068</v>
      </c>
      <c r="H11036" s="434">
        <v>783</v>
      </c>
      <c r="I11036" s="434">
        <v>59.66</v>
      </c>
      <c r="J11036" s="434">
        <v>0</v>
      </c>
      <c r="K11036" s="434">
        <v>1976</v>
      </c>
    </row>
    <row r="11037" spans="1:11" hidden="1" x14ac:dyDescent="0.25">
      <c r="A11037" s="434">
        <v>258910000</v>
      </c>
      <c r="B11037" s="434">
        <v>1137</v>
      </c>
      <c r="C11037" s="434" t="s">
        <v>20</v>
      </c>
      <c r="D11037" s="434" t="s">
        <v>29</v>
      </c>
      <c r="E11037" s="434">
        <v>15.3</v>
      </c>
      <c r="F11037" s="434">
        <v>13085</v>
      </c>
      <c r="G11037" s="434">
        <v>49539</v>
      </c>
      <c r="H11037" s="434">
        <v>29965</v>
      </c>
      <c r="I11037" s="434">
        <v>182.88</v>
      </c>
      <c r="J11037" s="434">
        <v>49945</v>
      </c>
      <c r="K11037" s="434">
        <v>2006</v>
      </c>
    </row>
    <row r="11038" spans="1:11" hidden="1" x14ac:dyDescent="0.25">
      <c r="A11038" s="434">
        <v>258915000</v>
      </c>
      <c r="B11038" s="434">
        <v>211942</v>
      </c>
      <c r="C11038" s="434" t="s">
        <v>24</v>
      </c>
      <c r="D11038" s="434" t="s">
        <v>29</v>
      </c>
      <c r="E11038" s="434">
        <v>15.7</v>
      </c>
      <c r="F11038" s="434">
        <v>9960</v>
      </c>
      <c r="G11038" s="434">
        <v>18208</v>
      </c>
      <c r="H11038" s="434">
        <v>18446</v>
      </c>
      <c r="I11038" s="434">
        <v>159.9</v>
      </c>
      <c r="J11038" s="434">
        <v>20600</v>
      </c>
      <c r="K11038" s="434">
        <v>2016</v>
      </c>
    </row>
    <row r="11039" spans="1:11" hidden="1" x14ac:dyDescent="0.25">
      <c r="A11039" s="434">
        <v>258924000</v>
      </c>
      <c r="B11039" s="434">
        <v>477</v>
      </c>
      <c r="C11039" s="434" t="s">
        <v>20</v>
      </c>
      <c r="D11039" s="434" t="s">
        <v>29</v>
      </c>
      <c r="E11039" s="434">
        <v>16</v>
      </c>
      <c r="F11039" s="434">
        <v>10415</v>
      </c>
      <c r="G11039" s="434">
        <v>37374</v>
      </c>
      <c r="H11039" s="434">
        <v>23197</v>
      </c>
      <c r="I11039" s="434">
        <v>183.1</v>
      </c>
      <c r="J11039" s="434">
        <v>39602</v>
      </c>
      <c r="K11039" s="434">
        <v>1995</v>
      </c>
    </row>
    <row r="11040" spans="1:11" hidden="1" x14ac:dyDescent="0.25">
      <c r="A11040" s="434">
        <v>258932000</v>
      </c>
      <c r="B11040" s="434">
        <v>97700</v>
      </c>
      <c r="C11040" s="434" t="s">
        <v>44</v>
      </c>
      <c r="D11040" s="434" t="s">
        <v>25</v>
      </c>
      <c r="E11040" s="434">
        <v>16</v>
      </c>
      <c r="F11040" s="434">
        <v>7920</v>
      </c>
      <c r="G11040" s="434">
        <v>984</v>
      </c>
      <c r="H11040" s="434">
        <v>11647</v>
      </c>
      <c r="I11040" s="434">
        <v>113.65</v>
      </c>
      <c r="J11040" s="434">
        <v>0</v>
      </c>
      <c r="K11040" s="434">
        <v>2007</v>
      </c>
    </row>
    <row r="11041" spans="1:11" hidden="1" x14ac:dyDescent="0.25">
      <c r="A11041" s="434">
        <v>258933000</v>
      </c>
      <c r="B11041" s="434">
        <v>121884</v>
      </c>
      <c r="C11041" s="434" t="s">
        <v>24</v>
      </c>
      <c r="D11041" s="434" t="s">
        <v>29</v>
      </c>
      <c r="E11041" s="434">
        <v>15.7</v>
      </c>
      <c r="F11041" s="434">
        <v>7260</v>
      </c>
      <c r="G11041" s="434">
        <v>18208</v>
      </c>
      <c r="H11041" s="434">
        <v>18446</v>
      </c>
      <c r="I11041" s="434">
        <v>159.89699999999999</v>
      </c>
      <c r="J11041" s="434">
        <v>20600</v>
      </c>
      <c r="K11041" s="434">
        <v>2016</v>
      </c>
    </row>
    <row r="11042" spans="1:11" hidden="1" x14ac:dyDescent="0.25">
      <c r="A11042" s="434">
        <v>258936000</v>
      </c>
      <c r="B11042" s="434">
        <v>23644</v>
      </c>
      <c r="C11042" s="434" t="s">
        <v>24</v>
      </c>
      <c r="D11042" s="434" t="s">
        <v>29</v>
      </c>
      <c r="E11042" s="434">
        <v>15.7</v>
      </c>
      <c r="F11042" s="434">
        <v>7620</v>
      </c>
      <c r="G11042" s="434">
        <v>18547</v>
      </c>
      <c r="H11042" s="434">
        <v>18408</v>
      </c>
      <c r="I11042" s="434">
        <v>159.9</v>
      </c>
      <c r="J11042" s="434">
        <v>20600</v>
      </c>
      <c r="K11042" s="434">
        <v>2016</v>
      </c>
    </row>
    <row r="11043" spans="1:11" x14ac:dyDescent="0.25">
      <c r="A11043" s="434">
        <v>258943000</v>
      </c>
      <c r="B11043" s="434">
        <v>1354685</v>
      </c>
      <c r="C11043" s="434" t="s">
        <v>59</v>
      </c>
      <c r="D11043" s="434" t="s">
        <v>22</v>
      </c>
      <c r="E11043" s="434">
        <v>0</v>
      </c>
      <c r="F11043" s="434">
        <v>3825</v>
      </c>
      <c r="G11043" s="434">
        <v>1500</v>
      </c>
      <c r="H11043" s="434">
        <v>3439</v>
      </c>
      <c r="I11043" s="434">
        <v>74.7</v>
      </c>
      <c r="J11043" s="434">
        <v>0</v>
      </c>
      <c r="K11043" s="434">
        <v>1970</v>
      </c>
    </row>
    <row r="11044" spans="1:11" x14ac:dyDescent="0.25">
      <c r="A11044" s="434">
        <v>258944000</v>
      </c>
      <c r="B11044" s="434">
        <v>2360216</v>
      </c>
      <c r="C11044" s="434" t="s">
        <v>59</v>
      </c>
      <c r="D11044" s="434" t="s">
        <v>22</v>
      </c>
      <c r="E11044" s="434">
        <v>0</v>
      </c>
      <c r="F11044" s="434">
        <v>3400</v>
      </c>
      <c r="G11044" s="434">
        <v>3100</v>
      </c>
      <c r="H11044" s="434">
        <v>2987</v>
      </c>
      <c r="I11044" s="434">
        <v>76.400000000000006</v>
      </c>
      <c r="J11044" s="434">
        <v>0</v>
      </c>
      <c r="K11044" s="434">
        <v>1970</v>
      </c>
    </row>
    <row r="11045" spans="1:11" hidden="1" x14ac:dyDescent="0.25">
      <c r="A11045" s="434">
        <v>258947000</v>
      </c>
      <c r="B11045" s="434">
        <v>1118</v>
      </c>
      <c r="C11045" s="434" t="s">
        <v>20</v>
      </c>
      <c r="D11045" s="434" t="s">
        <v>29</v>
      </c>
      <c r="E11045" s="434">
        <v>16</v>
      </c>
      <c r="F11045" s="434">
        <v>10415</v>
      </c>
      <c r="G11045" s="434">
        <v>37331</v>
      </c>
      <c r="H11045" s="434">
        <v>23197</v>
      </c>
      <c r="I11045" s="434">
        <v>183.1</v>
      </c>
      <c r="J11045" s="434">
        <v>39601</v>
      </c>
      <c r="K11045" s="434">
        <v>1995</v>
      </c>
    </row>
    <row r="11046" spans="1:11" hidden="1" x14ac:dyDescent="0.25">
      <c r="A11046" s="434">
        <v>258953000</v>
      </c>
      <c r="B11046" s="434">
        <v>102211</v>
      </c>
      <c r="C11046" s="434" t="s">
        <v>20</v>
      </c>
      <c r="D11046" s="434" t="s">
        <v>25</v>
      </c>
      <c r="E11046" s="434">
        <v>14</v>
      </c>
      <c r="F11046" s="434">
        <v>6296</v>
      </c>
      <c r="G11046" s="434">
        <v>16610</v>
      </c>
      <c r="H11046" s="434">
        <v>11935</v>
      </c>
      <c r="I11046" s="434">
        <v>144.22300000000001</v>
      </c>
      <c r="J11046" s="434">
        <v>18494</v>
      </c>
      <c r="K11046" s="434">
        <v>2007</v>
      </c>
    </row>
    <row r="11047" spans="1:11" hidden="1" x14ac:dyDescent="0.25">
      <c r="A11047" s="434">
        <v>258955000</v>
      </c>
      <c r="B11047" s="434">
        <v>265932</v>
      </c>
      <c r="C11047" s="434" t="s">
        <v>48</v>
      </c>
      <c r="D11047" s="434" t="s">
        <v>25</v>
      </c>
      <c r="E11047" s="434">
        <v>15</v>
      </c>
      <c r="F11047" s="434">
        <v>17600</v>
      </c>
      <c r="G11047" s="434">
        <v>4398</v>
      </c>
      <c r="H11047" s="434">
        <v>15701</v>
      </c>
      <c r="I11047" s="434">
        <v>143.75</v>
      </c>
      <c r="K11047" s="434">
        <v>2014</v>
      </c>
    </row>
    <row r="11048" spans="1:11" hidden="1" x14ac:dyDescent="0.25">
      <c r="A11048" s="434">
        <v>258960000</v>
      </c>
      <c r="B11048" s="434">
        <v>4415</v>
      </c>
      <c r="C11048" s="434" t="s">
        <v>20</v>
      </c>
      <c r="D11048" s="434" t="s">
        <v>29</v>
      </c>
      <c r="E11048" s="434">
        <v>15.3</v>
      </c>
      <c r="F11048" s="434">
        <v>13085</v>
      </c>
      <c r="G11048" s="434">
        <v>49559</v>
      </c>
      <c r="H11048" s="434">
        <v>29965</v>
      </c>
      <c r="I11048" s="434">
        <v>182.88</v>
      </c>
      <c r="J11048" s="434">
        <v>49945</v>
      </c>
      <c r="K11048" s="434">
        <v>2007</v>
      </c>
    </row>
    <row r="11049" spans="1:11" hidden="1" x14ac:dyDescent="0.25">
      <c r="A11049" s="434">
        <v>258961000</v>
      </c>
      <c r="B11049" s="434">
        <v>694907</v>
      </c>
      <c r="C11049" s="434" t="s">
        <v>48</v>
      </c>
      <c r="D11049" s="434" t="s">
        <v>17</v>
      </c>
      <c r="E11049" s="434">
        <v>13</v>
      </c>
      <c r="F11049" s="434">
        <v>1008</v>
      </c>
      <c r="G11049" s="434">
        <v>325</v>
      </c>
      <c r="H11049" s="434">
        <v>490</v>
      </c>
      <c r="I11049" s="434">
        <v>42.25</v>
      </c>
      <c r="J11049" s="434">
        <v>0</v>
      </c>
      <c r="K11049" s="434">
        <v>1970</v>
      </c>
    </row>
    <row r="11050" spans="1:11" x14ac:dyDescent="0.25">
      <c r="A11050" s="434">
        <v>258962000</v>
      </c>
      <c r="B11050" s="434">
        <v>601495</v>
      </c>
      <c r="C11050" s="434" t="s">
        <v>59</v>
      </c>
      <c r="D11050" s="434" t="s">
        <v>17</v>
      </c>
      <c r="E11050" s="434">
        <v>12</v>
      </c>
      <c r="F11050" s="434">
        <v>930</v>
      </c>
      <c r="G11050" s="434">
        <v>524</v>
      </c>
      <c r="H11050" s="434">
        <v>1101</v>
      </c>
      <c r="I11050" s="434">
        <v>49.95</v>
      </c>
      <c r="J11050" s="434">
        <v>0</v>
      </c>
      <c r="K11050" s="434">
        <v>1970</v>
      </c>
    </row>
    <row r="11051" spans="1:11" hidden="1" x14ac:dyDescent="0.25">
      <c r="A11051" s="434">
        <v>258968000</v>
      </c>
      <c r="B11051" s="434">
        <v>2946005</v>
      </c>
      <c r="C11051" s="434" t="s">
        <v>42</v>
      </c>
      <c r="D11051" s="434" t="s">
        <v>22</v>
      </c>
      <c r="E11051" s="434">
        <v>14</v>
      </c>
      <c r="F11051" s="434">
        <v>2464</v>
      </c>
      <c r="G11051" s="434">
        <v>671</v>
      </c>
      <c r="H11051" s="434">
        <v>1577</v>
      </c>
      <c r="I11051" s="434">
        <v>87.5</v>
      </c>
      <c r="J11051" s="434">
        <v>0</v>
      </c>
      <c r="K11051" s="434">
        <v>2014</v>
      </c>
    </row>
    <row r="11052" spans="1:11" hidden="1" x14ac:dyDescent="0.25">
      <c r="A11052" s="434">
        <v>258969000</v>
      </c>
      <c r="B11052" s="434">
        <v>2548674</v>
      </c>
      <c r="C11052" s="434" t="s">
        <v>39</v>
      </c>
      <c r="D11052" s="434" t="s">
        <v>13</v>
      </c>
      <c r="I11052" s="434">
        <v>20</v>
      </c>
    </row>
    <row r="11053" spans="1:11" x14ac:dyDescent="0.25">
      <c r="A11053" s="434">
        <v>258984000</v>
      </c>
      <c r="B11053" s="434">
        <v>1219268</v>
      </c>
      <c r="C11053" s="434" t="s">
        <v>59</v>
      </c>
      <c r="D11053" s="434" t="s">
        <v>22</v>
      </c>
      <c r="E11053" s="434">
        <v>0</v>
      </c>
      <c r="F11053" s="434">
        <v>5100</v>
      </c>
      <c r="G11053" s="434">
        <v>1500</v>
      </c>
      <c r="H11053" s="434">
        <v>3909</v>
      </c>
      <c r="I11053" s="434">
        <v>74</v>
      </c>
      <c r="J11053" s="434">
        <v>0</v>
      </c>
      <c r="K11053" s="434">
        <v>1970</v>
      </c>
    </row>
    <row r="11054" spans="1:11" hidden="1" x14ac:dyDescent="0.25">
      <c r="A11054" s="434">
        <v>258987000</v>
      </c>
      <c r="B11054" s="434">
        <v>109137</v>
      </c>
      <c r="C11054" s="434" t="s">
        <v>61</v>
      </c>
      <c r="D11054" s="434" t="s">
        <v>29</v>
      </c>
      <c r="E11054" s="434">
        <v>14</v>
      </c>
      <c r="F11054" s="434">
        <v>30800</v>
      </c>
      <c r="G11054" s="434">
        <v>15000</v>
      </c>
      <c r="H11054" s="434">
        <v>26832</v>
      </c>
      <c r="I11054" s="434">
        <v>177.9</v>
      </c>
      <c r="J11054" s="434">
        <v>0</v>
      </c>
      <c r="K11054" s="434">
        <v>2016</v>
      </c>
    </row>
    <row r="11055" spans="1:11" hidden="1" x14ac:dyDescent="0.25">
      <c r="A11055" s="434">
        <v>258987780</v>
      </c>
      <c r="B11055" s="434">
        <v>12291</v>
      </c>
      <c r="C11055" s="434" t="s">
        <v>61</v>
      </c>
      <c r="D11055" s="434" t="s">
        <v>13</v>
      </c>
      <c r="I11055" s="434">
        <v>13</v>
      </c>
      <c r="J11055" s="434">
        <v>0</v>
      </c>
      <c r="K11055" s="434">
        <v>1970</v>
      </c>
    </row>
    <row r="11056" spans="1:11" hidden="1" x14ac:dyDescent="0.25">
      <c r="A11056" s="434">
        <v>258987860</v>
      </c>
      <c r="B11056" s="434">
        <v>11283</v>
      </c>
      <c r="C11056" s="434" t="s">
        <v>61</v>
      </c>
      <c r="D11056" s="434" t="s">
        <v>13</v>
      </c>
      <c r="I11056" s="434">
        <v>9</v>
      </c>
    </row>
    <row r="11057" spans="1:11" hidden="1" x14ac:dyDescent="0.25">
      <c r="A11057" s="434">
        <v>258987880</v>
      </c>
      <c r="B11057" s="434">
        <v>28697</v>
      </c>
      <c r="C11057" s="434" t="s">
        <v>61</v>
      </c>
      <c r="D11057" s="434" t="s">
        <v>13</v>
      </c>
      <c r="I11057" s="434">
        <v>7</v>
      </c>
      <c r="J11057" s="434">
        <v>0</v>
      </c>
      <c r="K11057" s="434">
        <v>1970</v>
      </c>
    </row>
    <row r="11058" spans="1:11" x14ac:dyDescent="0.25">
      <c r="A11058" s="434">
        <v>258987930</v>
      </c>
      <c r="B11058" s="434">
        <v>1046936</v>
      </c>
      <c r="C11058" s="434" t="s">
        <v>59</v>
      </c>
      <c r="D11058" s="434" t="s">
        <v>13</v>
      </c>
      <c r="I11058" s="434">
        <v>11</v>
      </c>
      <c r="J11058" s="434">
        <v>0</v>
      </c>
      <c r="K11058" s="434">
        <v>1970</v>
      </c>
    </row>
    <row r="11059" spans="1:11" hidden="1" x14ac:dyDescent="0.25">
      <c r="A11059" s="434">
        <v>258987940</v>
      </c>
      <c r="B11059" s="434">
        <v>476740</v>
      </c>
      <c r="C11059" s="434" t="s">
        <v>61</v>
      </c>
      <c r="D11059" s="434" t="s">
        <v>13</v>
      </c>
      <c r="I11059" s="434">
        <v>20</v>
      </c>
      <c r="K11059" s="434">
        <v>1970</v>
      </c>
    </row>
    <row r="11060" spans="1:11" hidden="1" x14ac:dyDescent="0.25">
      <c r="A11060" s="434">
        <v>258987960</v>
      </c>
      <c r="B11060" s="434">
        <v>84779</v>
      </c>
      <c r="C11060" s="434" t="s">
        <v>39</v>
      </c>
      <c r="D11060" s="434" t="s">
        <v>13</v>
      </c>
      <c r="I11060" s="434">
        <v>9</v>
      </c>
      <c r="J11060" s="434">
        <v>0</v>
      </c>
      <c r="K11060" s="434">
        <v>1970</v>
      </c>
    </row>
    <row r="11061" spans="1:11" hidden="1" x14ac:dyDescent="0.25">
      <c r="A11061" s="434">
        <v>258987970</v>
      </c>
      <c r="B11061" s="434">
        <v>10370</v>
      </c>
      <c r="C11061" s="434" t="s">
        <v>61</v>
      </c>
      <c r="D11061" s="434" t="s">
        <v>13</v>
      </c>
      <c r="I11061" s="434">
        <v>14</v>
      </c>
      <c r="J11061" s="434">
        <v>0</v>
      </c>
      <c r="K11061" s="434">
        <v>1970</v>
      </c>
    </row>
    <row r="11062" spans="1:11" hidden="1" x14ac:dyDescent="0.25">
      <c r="A11062" s="434">
        <v>258988020</v>
      </c>
      <c r="B11062" s="434">
        <v>378837</v>
      </c>
      <c r="C11062" s="434" t="s">
        <v>61</v>
      </c>
      <c r="D11062" s="434" t="s">
        <v>13</v>
      </c>
      <c r="I11062" s="434">
        <v>15</v>
      </c>
    </row>
    <row r="11063" spans="1:11" hidden="1" x14ac:dyDescent="0.25">
      <c r="A11063" s="434">
        <v>258988060</v>
      </c>
      <c r="B11063" s="434">
        <v>16381</v>
      </c>
      <c r="C11063" s="434" t="s">
        <v>61</v>
      </c>
      <c r="D11063" s="434" t="s">
        <v>13</v>
      </c>
      <c r="I11063" s="434">
        <v>12</v>
      </c>
      <c r="J11063" s="434">
        <v>0</v>
      </c>
      <c r="K11063" s="434">
        <v>1970</v>
      </c>
    </row>
    <row r="11064" spans="1:11" hidden="1" x14ac:dyDescent="0.25">
      <c r="A11064" s="434">
        <v>258988140</v>
      </c>
      <c r="B11064" s="434">
        <v>46203</v>
      </c>
      <c r="C11064" s="434" t="s">
        <v>61</v>
      </c>
      <c r="D11064" s="434" t="s">
        <v>13</v>
      </c>
      <c r="I11064" s="434">
        <v>12</v>
      </c>
      <c r="J11064" s="434">
        <v>0</v>
      </c>
      <c r="K11064" s="434">
        <v>1970</v>
      </c>
    </row>
    <row r="11065" spans="1:11" hidden="1" x14ac:dyDescent="0.25">
      <c r="A11065" s="434">
        <v>258988370</v>
      </c>
      <c r="B11065" s="434">
        <v>17444</v>
      </c>
      <c r="C11065" s="434" t="s">
        <v>61</v>
      </c>
      <c r="D11065" s="434" t="s">
        <v>13</v>
      </c>
      <c r="I11065" s="434">
        <v>10</v>
      </c>
    </row>
    <row r="11066" spans="1:11" hidden="1" x14ac:dyDescent="0.25">
      <c r="A11066" s="434">
        <v>258988680</v>
      </c>
      <c r="B11066" s="434">
        <v>138085</v>
      </c>
      <c r="C11066" s="434" t="s">
        <v>61</v>
      </c>
      <c r="D11066" s="434" t="s">
        <v>13</v>
      </c>
      <c r="I11066" s="434">
        <v>10</v>
      </c>
      <c r="J11066" s="434">
        <v>0</v>
      </c>
      <c r="K11066" s="434">
        <v>1970</v>
      </c>
    </row>
    <row r="11067" spans="1:11" hidden="1" x14ac:dyDescent="0.25">
      <c r="A11067" s="434">
        <v>258988790</v>
      </c>
      <c r="B11067" s="434">
        <v>13215</v>
      </c>
      <c r="C11067" s="434" t="s">
        <v>61</v>
      </c>
      <c r="D11067" s="434" t="s">
        <v>13</v>
      </c>
      <c r="I11067" s="434">
        <v>13</v>
      </c>
      <c r="J11067" s="434">
        <v>0</v>
      </c>
      <c r="K11067" s="434">
        <v>1970</v>
      </c>
    </row>
    <row r="11068" spans="1:11" hidden="1" x14ac:dyDescent="0.25">
      <c r="A11068" s="434">
        <v>258988880</v>
      </c>
      <c r="B11068" s="434">
        <v>4648</v>
      </c>
      <c r="C11068" s="434" t="s">
        <v>61</v>
      </c>
      <c r="D11068" s="434" t="s">
        <v>13</v>
      </c>
      <c r="I11068" s="434">
        <v>12</v>
      </c>
      <c r="J11068" s="434">
        <v>0</v>
      </c>
      <c r="K11068" s="434">
        <v>1970</v>
      </c>
    </row>
    <row r="11069" spans="1:11" hidden="1" x14ac:dyDescent="0.25">
      <c r="A11069" s="434">
        <v>258989370</v>
      </c>
      <c r="B11069" s="434">
        <v>78996</v>
      </c>
      <c r="C11069" s="434" t="s">
        <v>61</v>
      </c>
      <c r="D11069" s="434" t="s">
        <v>13</v>
      </c>
      <c r="I11069" s="434">
        <v>11</v>
      </c>
      <c r="J11069" s="434">
        <v>0</v>
      </c>
      <c r="K11069" s="434">
        <v>1970</v>
      </c>
    </row>
    <row r="11070" spans="1:11" hidden="1" x14ac:dyDescent="0.25">
      <c r="A11070" s="434">
        <v>258989540</v>
      </c>
      <c r="B11070" s="434">
        <v>456011</v>
      </c>
      <c r="C11070" s="434" t="s">
        <v>61</v>
      </c>
      <c r="D11070" s="434" t="s">
        <v>13</v>
      </c>
      <c r="I11070" s="434">
        <v>15</v>
      </c>
      <c r="J11070" s="434">
        <v>0</v>
      </c>
      <c r="K11070" s="434">
        <v>1970</v>
      </c>
    </row>
    <row r="11071" spans="1:11" hidden="1" x14ac:dyDescent="0.25">
      <c r="A11071" s="434">
        <v>258989570</v>
      </c>
      <c r="B11071" s="434">
        <v>839160</v>
      </c>
      <c r="C11071" s="434" t="s">
        <v>61</v>
      </c>
      <c r="D11071" s="434" t="s">
        <v>13</v>
      </c>
      <c r="I11071" s="434">
        <v>13</v>
      </c>
    </row>
    <row r="11072" spans="1:11" hidden="1" x14ac:dyDescent="0.25">
      <c r="A11072" s="434">
        <v>258990230</v>
      </c>
      <c r="B11072" s="434">
        <v>56372</v>
      </c>
      <c r="C11072" s="434" t="s">
        <v>61</v>
      </c>
      <c r="D11072" s="434" t="s">
        <v>13</v>
      </c>
      <c r="I11072" s="434">
        <v>12</v>
      </c>
      <c r="J11072" s="434">
        <v>0</v>
      </c>
      <c r="K11072" s="434">
        <v>1970</v>
      </c>
    </row>
    <row r="11073" spans="1:11" hidden="1" x14ac:dyDescent="0.25">
      <c r="A11073" s="434">
        <v>258990270</v>
      </c>
      <c r="B11073" s="434">
        <v>157542</v>
      </c>
      <c r="C11073" s="434" t="s">
        <v>61</v>
      </c>
      <c r="D11073" s="434" t="s">
        <v>13</v>
      </c>
      <c r="I11073" s="434">
        <v>7</v>
      </c>
    </row>
    <row r="11074" spans="1:11" hidden="1" x14ac:dyDescent="0.25">
      <c r="A11074" s="434">
        <v>258990320</v>
      </c>
      <c r="B11074" s="434">
        <v>18758</v>
      </c>
      <c r="C11074" s="434" t="s">
        <v>61</v>
      </c>
      <c r="D11074" s="434" t="s">
        <v>13</v>
      </c>
      <c r="I11074" s="434">
        <v>7</v>
      </c>
    </row>
    <row r="11075" spans="1:11" hidden="1" x14ac:dyDescent="0.25">
      <c r="A11075" s="434">
        <v>258990380</v>
      </c>
      <c r="B11075" s="434">
        <v>11851</v>
      </c>
      <c r="C11075" s="434" t="s">
        <v>61</v>
      </c>
      <c r="D11075" s="434" t="s">
        <v>13</v>
      </c>
      <c r="I11075" s="434">
        <v>9</v>
      </c>
    </row>
    <row r="11076" spans="1:11" hidden="1" x14ac:dyDescent="0.25">
      <c r="A11076" s="434">
        <v>258990520</v>
      </c>
      <c r="B11076" s="434">
        <v>26349</v>
      </c>
      <c r="C11076" s="434" t="s">
        <v>61</v>
      </c>
      <c r="D11076" s="434" t="s">
        <v>13</v>
      </c>
      <c r="I11076" s="434">
        <v>10</v>
      </c>
      <c r="J11076" s="434">
        <v>0</v>
      </c>
      <c r="K11076" s="434">
        <v>1970</v>
      </c>
    </row>
    <row r="11077" spans="1:11" hidden="1" x14ac:dyDescent="0.25">
      <c r="A11077" s="434">
        <v>258990660</v>
      </c>
      <c r="B11077" s="434">
        <v>17753</v>
      </c>
      <c r="C11077" s="434" t="s">
        <v>61</v>
      </c>
      <c r="D11077" s="434" t="s">
        <v>13</v>
      </c>
      <c r="I11077" s="434">
        <v>13</v>
      </c>
      <c r="J11077" s="434">
        <v>0</v>
      </c>
      <c r="K11077" s="434">
        <v>1970</v>
      </c>
    </row>
    <row r="11078" spans="1:11" hidden="1" x14ac:dyDescent="0.25">
      <c r="A11078" s="434">
        <v>258990680</v>
      </c>
      <c r="B11078" s="434">
        <v>1245</v>
      </c>
      <c r="C11078" s="434" t="s">
        <v>56</v>
      </c>
      <c r="D11078" s="434" t="s">
        <v>13</v>
      </c>
      <c r="I11078" s="434">
        <v>7</v>
      </c>
      <c r="J11078" s="434">
        <v>0</v>
      </c>
      <c r="K11078" s="434">
        <v>1970</v>
      </c>
    </row>
    <row r="11079" spans="1:11" hidden="1" x14ac:dyDescent="0.25">
      <c r="A11079" s="434">
        <v>258990720</v>
      </c>
      <c r="B11079" s="434">
        <v>155801</v>
      </c>
      <c r="C11079" s="434" t="s">
        <v>61</v>
      </c>
      <c r="D11079" s="434" t="s">
        <v>13</v>
      </c>
      <c r="I11079" s="434">
        <v>15</v>
      </c>
    </row>
    <row r="11080" spans="1:11" hidden="1" x14ac:dyDescent="0.25">
      <c r="A11080" s="434">
        <v>258990820</v>
      </c>
      <c r="B11080" s="434">
        <v>33024</v>
      </c>
      <c r="C11080" s="434" t="s">
        <v>61</v>
      </c>
      <c r="D11080" s="434" t="s">
        <v>13</v>
      </c>
      <c r="I11080" s="434">
        <v>12</v>
      </c>
      <c r="J11080" s="434">
        <v>0</v>
      </c>
      <c r="K11080" s="434">
        <v>1970</v>
      </c>
    </row>
    <row r="11081" spans="1:11" hidden="1" x14ac:dyDescent="0.25">
      <c r="A11081" s="434">
        <v>258990970</v>
      </c>
      <c r="B11081" s="434">
        <v>43413</v>
      </c>
      <c r="C11081" s="434" t="s">
        <v>61</v>
      </c>
      <c r="D11081" s="434" t="s">
        <v>13</v>
      </c>
      <c r="I11081" s="434">
        <v>13</v>
      </c>
      <c r="J11081" s="434">
        <v>0</v>
      </c>
      <c r="K11081" s="434">
        <v>1970</v>
      </c>
    </row>
    <row r="11082" spans="1:11" x14ac:dyDescent="0.25">
      <c r="A11082" s="434">
        <v>258991000</v>
      </c>
      <c r="B11082" s="434">
        <v>1171293</v>
      </c>
      <c r="C11082" s="434" t="s">
        <v>59</v>
      </c>
      <c r="D11082" s="434" t="s">
        <v>17</v>
      </c>
      <c r="E11082" s="434">
        <v>15</v>
      </c>
      <c r="F11082" s="434">
        <v>2601</v>
      </c>
      <c r="G11082" s="434">
        <v>2700</v>
      </c>
      <c r="H11082" s="434">
        <v>2293</v>
      </c>
      <c r="I11082" s="434">
        <v>69.95</v>
      </c>
      <c r="J11082" s="434">
        <v>0</v>
      </c>
      <c r="K11082" s="434">
        <v>1970</v>
      </c>
    </row>
    <row r="11083" spans="1:11" hidden="1" x14ac:dyDescent="0.25">
      <c r="A11083" s="434">
        <v>258991030</v>
      </c>
      <c r="B11083" s="434">
        <v>158546</v>
      </c>
      <c r="C11083" s="434" t="s">
        <v>61</v>
      </c>
      <c r="D11083" s="434" t="s">
        <v>13</v>
      </c>
      <c r="I11083" s="434">
        <v>19</v>
      </c>
      <c r="J11083" s="434">
        <v>0</v>
      </c>
      <c r="K11083" s="434">
        <v>1970</v>
      </c>
    </row>
    <row r="11084" spans="1:11" hidden="1" x14ac:dyDescent="0.25">
      <c r="A11084" s="434">
        <v>258991240</v>
      </c>
      <c r="B11084" s="434">
        <v>15601</v>
      </c>
      <c r="C11084" s="434" t="s">
        <v>61</v>
      </c>
      <c r="D11084" s="434" t="s">
        <v>13</v>
      </c>
      <c r="I11084" s="434">
        <v>15</v>
      </c>
      <c r="J11084" s="434">
        <v>0</v>
      </c>
      <c r="K11084" s="434">
        <v>1970</v>
      </c>
    </row>
    <row r="11085" spans="1:11" x14ac:dyDescent="0.25">
      <c r="A11085" s="434">
        <v>258991280</v>
      </c>
      <c r="B11085" s="434">
        <v>1019734</v>
      </c>
      <c r="C11085" s="434" t="s">
        <v>59</v>
      </c>
      <c r="D11085" s="434" t="s">
        <v>13</v>
      </c>
      <c r="I11085" s="434">
        <v>10</v>
      </c>
      <c r="J11085" s="434">
        <v>0</v>
      </c>
      <c r="K11085" s="434">
        <v>1970</v>
      </c>
    </row>
    <row r="11086" spans="1:11" hidden="1" x14ac:dyDescent="0.25">
      <c r="A11086" s="434">
        <v>258991580</v>
      </c>
      <c r="B11086" s="434">
        <v>10122</v>
      </c>
      <c r="C11086" s="434" t="s">
        <v>61</v>
      </c>
      <c r="D11086" s="434" t="s">
        <v>13</v>
      </c>
      <c r="I11086" s="434">
        <v>12</v>
      </c>
    </row>
    <row r="11087" spans="1:11" hidden="1" x14ac:dyDescent="0.25">
      <c r="A11087" s="434">
        <v>258991660</v>
      </c>
      <c r="B11087" s="434">
        <v>5953</v>
      </c>
      <c r="C11087" s="434" t="s">
        <v>61</v>
      </c>
      <c r="D11087" s="434" t="s">
        <v>13</v>
      </c>
      <c r="I11087" s="434">
        <v>13</v>
      </c>
      <c r="J11087" s="434">
        <v>0</v>
      </c>
      <c r="K11087" s="434">
        <v>1970</v>
      </c>
    </row>
    <row r="11088" spans="1:11" hidden="1" x14ac:dyDescent="0.25">
      <c r="A11088" s="434">
        <v>258992000</v>
      </c>
      <c r="B11088" s="434">
        <v>140778</v>
      </c>
      <c r="C11088" s="434" t="s">
        <v>48</v>
      </c>
      <c r="D11088" s="434" t="s">
        <v>22</v>
      </c>
      <c r="E11088" s="434">
        <v>12.5</v>
      </c>
      <c r="F11088" s="434">
        <v>8400</v>
      </c>
      <c r="G11088" s="434">
        <v>4000</v>
      </c>
      <c r="H11088" s="434">
        <v>9980</v>
      </c>
      <c r="I11088" s="434">
        <v>82</v>
      </c>
      <c r="J11088" s="434">
        <v>0</v>
      </c>
      <c r="K11088" s="434">
        <v>1970</v>
      </c>
    </row>
    <row r="11089" spans="1:11" hidden="1" x14ac:dyDescent="0.25">
      <c r="A11089" s="434">
        <v>258992170</v>
      </c>
      <c r="B11089" s="434">
        <v>391367</v>
      </c>
      <c r="C11089" s="434" t="s">
        <v>61</v>
      </c>
      <c r="D11089" s="434" t="s">
        <v>13</v>
      </c>
      <c r="I11089" s="434">
        <v>14</v>
      </c>
      <c r="J11089" s="434">
        <v>0</v>
      </c>
      <c r="K11089" s="434">
        <v>1970</v>
      </c>
    </row>
    <row r="11090" spans="1:11" hidden="1" x14ac:dyDescent="0.25">
      <c r="A11090" s="434">
        <v>258992330</v>
      </c>
      <c r="B11090" s="434">
        <v>139212</v>
      </c>
      <c r="C11090" s="434" t="s">
        <v>61</v>
      </c>
      <c r="D11090" s="434" t="s">
        <v>13</v>
      </c>
      <c r="I11090" s="434">
        <v>11</v>
      </c>
    </row>
    <row r="11091" spans="1:11" hidden="1" x14ac:dyDescent="0.25">
      <c r="A11091" s="434">
        <v>258992420</v>
      </c>
      <c r="B11091" s="434">
        <v>35955</v>
      </c>
      <c r="C11091" s="434" t="s">
        <v>61</v>
      </c>
      <c r="D11091" s="434" t="s">
        <v>13</v>
      </c>
      <c r="I11091" s="434">
        <v>14</v>
      </c>
      <c r="J11091" s="434">
        <v>0</v>
      </c>
      <c r="K11091" s="434">
        <v>1970</v>
      </c>
    </row>
    <row r="11092" spans="1:11" x14ac:dyDescent="0.25">
      <c r="A11092" s="434">
        <v>258992480</v>
      </c>
      <c r="B11092" s="434">
        <v>2027451</v>
      </c>
      <c r="C11092" s="434" t="s">
        <v>59</v>
      </c>
      <c r="D11092" s="434" t="s">
        <v>13</v>
      </c>
      <c r="I11092" s="434">
        <v>2</v>
      </c>
      <c r="J11092" s="434">
        <v>0</v>
      </c>
      <c r="K11092" s="434">
        <v>1970</v>
      </c>
    </row>
    <row r="11093" spans="1:11" hidden="1" x14ac:dyDescent="0.25">
      <c r="A11093" s="434">
        <v>258992540</v>
      </c>
      <c r="B11093" s="434">
        <v>22942</v>
      </c>
      <c r="C11093" s="434" t="s">
        <v>61</v>
      </c>
      <c r="D11093" s="434" t="s">
        <v>13</v>
      </c>
      <c r="I11093" s="434">
        <v>11</v>
      </c>
    </row>
    <row r="11094" spans="1:11" hidden="1" x14ac:dyDescent="0.25">
      <c r="A11094" s="434">
        <v>258993000</v>
      </c>
      <c r="B11094" s="434">
        <v>1072755</v>
      </c>
      <c r="C11094" s="434" t="s">
        <v>31</v>
      </c>
      <c r="D11094" s="434" t="s">
        <v>22</v>
      </c>
      <c r="E11094" s="434">
        <v>13</v>
      </c>
      <c r="F11094" s="434">
        <v>601</v>
      </c>
      <c r="G11094" s="434">
        <v>2226</v>
      </c>
      <c r="H11094" s="434">
        <v>1406</v>
      </c>
      <c r="I11094" s="434">
        <v>76.3</v>
      </c>
      <c r="J11094" s="434">
        <v>0</v>
      </c>
      <c r="K11094" s="434">
        <v>1971</v>
      </c>
    </row>
    <row r="11095" spans="1:11" hidden="1" x14ac:dyDescent="0.25">
      <c r="A11095" s="434">
        <v>258993130</v>
      </c>
      <c r="B11095" s="434">
        <v>630168</v>
      </c>
      <c r="C11095" s="434" t="s">
        <v>61</v>
      </c>
      <c r="D11095" s="434" t="s">
        <v>13</v>
      </c>
      <c r="I11095" s="434">
        <v>14</v>
      </c>
      <c r="J11095" s="434">
        <v>0</v>
      </c>
      <c r="K11095" s="434">
        <v>1970</v>
      </c>
    </row>
    <row r="11096" spans="1:11" hidden="1" x14ac:dyDescent="0.25">
      <c r="A11096" s="434">
        <v>258993460</v>
      </c>
      <c r="B11096" s="434">
        <v>539270</v>
      </c>
      <c r="C11096" s="434" t="s">
        <v>61</v>
      </c>
      <c r="D11096" s="434" t="s">
        <v>13</v>
      </c>
      <c r="I11096" s="434">
        <v>12</v>
      </c>
      <c r="J11096" s="434">
        <v>0</v>
      </c>
      <c r="K11096" s="434">
        <v>1970</v>
      </c>
    </row>
    <row r="11097" spans="1:11" hidden="1" x14ac:dyDescent="0.25">
      <c r="A11097" s="434">
        <v>258993520</v>
      </c>
      <c r="B11097" s="434">
        <v>52388</v>
      </c>
      <c r="C11097" s="434" t="s">
        <v>61</v>
      </c>
      <c r="D11097" s="434" t="s">
        <v>13</v>
      </c>
      <c r="I11097" s="434">
        <v>11</v>
      </c>
    </row>
    <row r="11098" spans="1:11" hidden="1" x14ac:dyDescent="0.25">
      <c r="A11098" s="434">
        <v>258993540</v>
      </c>
      <c r="B11098" s="434">
        <v>81228</v>
      </c>
      <c r="C11098" s="434" t="s">
        <v>61</v>
      </c>
      <c r="D11098" s="434" t="s">
        <v>13</v>
      </c>
      <c r="I11098" s="434">
        <v>14</v>
      </c>
      <c r="J11098" s="434">
        <v>0</v>
      </c>
      <c r="K11098" s="434">
        <v>1970</v>
      </c>
    </row>
    <row r="11099" spans="1:11" hidden="1" x14ac:dyDescent="0.25">
      <c r="A11099" s="434">
        <v>258993570</v>
      </c>
      <c r="B11099" s="434">
        <v>450670</v>
      </c>
      <c r="C11099" s="434" t="s">
        <v>61</v>
      </c>
      <c r="D11099" s="434" t="s">
        <v>13</v>
      </c>
      <c r="I11099" s="434">
        <v>14</v>
      </c>
      <c r="J11099" s="434">
        <v>0</v>
      </c>
      <c r="K11099" s="434">
        <v>1970</v>
      </c>
    </row>
    <row r="11100" spans="1:11" hidden="1" x14ac:dyDescent="0.25">
      <c r="A11100" s="434">
        <v>258993650</v>
      </c>
      <c r="B11100" s="434">
        <v>33718</v>
      </c>
      <c r="C11100" s="434" t="s">
        <v>61</v>
      </c>
      <c r="D11100" s="434" t="s">
        <v>13</v>
      </c>
      <c r="I11100" s="434">
        <v>13</v>
      </c>
      <c r="J11100" s="434">
        <v>0</v>
      </c>
      <c r="K11100" s="434">
        <v>1970</v>
      </c>
    </row>
    <row r="11101" spans="1:11" hidden="1" x14ac:dyDescent="0.25">
      <c r="A11101" s="434">
        <v>258993740</v>
      </c>
      <c r="B11101" s="434">
        <v>188338</v>
      </c>
      <c r="C11101" s="434" t="s">
        <v>61</v>
      </c>
      <c r="D11101" s="434" t="s">
        <v>13</v>
      </c>
      <c r="I11101" s="434">
        <v>13</v>
      </c>
      <c r="J11101" s="434">
        <v>0</v>
      </c>
      <c r="K11101" s="434">
        <v>1970</v>
      </c>
    </row>
    <row r="11102" spans="1:11" hidden="1" x14ac:dyDescent="0.25">
      <c r="A11102" s="434">
        <v>258993830</v>
      </c>
      <c r="B11102" s="434">
        <v>29469</v>
      </c>
      <c r="C11102" s="434" t="s">
        <v>61</v>
      </c>
      <c r="D11102" s="434" t="s">
        <v>13</v>
      </c>
      <c r="I11102" s="434">
        <v>11</v>
      </c>
    </row>
    <row r="11103" spans="1:11" hidden="1" x14ac:dyDescent="0.25">
      <c r="A11103" s="434">
        <v>258993850</v>
      </c>
      <c r="B11103" s="434">
        <v>8824</v>
      </c>
      <c r="C11103" s="434" t="s">
        <v>61</v>
      </c>
      <c r="D11103" s="434" t="s">
        <v>13</v>
      </c>
      <c r="I11103" s="434">
        <v>14</v>
      </c>
      <c r="J11103" s="434">
        <v>0</v>
      </c>
      <c r="K11103" s="434">
        <v>1970</v>
      </c>
    </row>
    <row r="11104" spans="1:11" hidden="1" x14ac:dyDescent="0.25">
      <c r="A11104" s="434">
        <v>258994000</v>
      </c>
      <c r="B11104" s="434">
        <v>20</v>
      </c>
      <c r="C11104" s="434" t="s">
        <v>24</v>
      </c>
      <c r="D11104" s="434" t="s">
        <v>40</v>
      </c>
      <c r="E11104" s="434">
        <v>14.8</v>
      </c>
      <c r="F11104" s="434">
        <v>24360</v>
      </c>
      <c r="G11104" s="434">
        <v>299999</v>
      </c>
      <c r="H11104" s="434">
        <v>157083</v>
      </c>
      <c r="I11104" s="434">
        <v>336</v>
      </c>
      <c r="J11104" s="434">
        <v>325764</v>
      </c>
      <c r="K11104" s="434">
        <v>2016</v>
      </c>
    </row>
    <row r="11105" spans="1:11" hidden="1" x14ac:dyDescent="0.25">
      <c r="A11105" s="434">
        <v>258994150</v>
      </c>
      <c r="B11105" s="434">
        <v>390846</v>
      </c>
      <c r="C11105" s="434" t="s">
        <v>61</v>
      </c>
      <c r="D11105" s="434" t="s">
        <v>13</v>
      </c>
      <c r="I11105" s="434">
        <v>13</v>
      </c>
      <c r="J11105" s="434">
        <v>0</v>
      </c>
      <c r="K11105" s="434">
        <v>1970</v>
      </c>
    </row>
    <row r="11106" spans="1:11" hidden="1" x14ac:dyDescent="0.25">
      <c r="A11106" s="434">
        <v>258994330</v>
      </c>
      <c r="B11106" s="434">
        <v>115623</v>
      </c>
      <c r="C11106" s="434" t="s">
        <v>61</v>
      </c>
      <c r="D11106" s="434" t="s">
        <v>13</v>
      </c>
      <c r="I11106" s="434">
        <v>14</v>
      </c>
      <c r="J11106" s="434">
        <v>0</v>
      </c>
      <c r="K11106" s="434">
        <v>1970</v>
      </c>
    </row>
    <row r="11107" spans="1:11" hidden="1" x14ac:dyDescent="0.25">
      <c r="A11107" s="434">
        <v>258994630</v>
      </c>
      <c r="B11107" s="434">
        <v>14350</v>
      </c>
      <c r="C11107" s="434" t="s">
        <v>56</v>
      </c>
      <c r="D11107" s="434" t="s">
        <v>13</v>
      </c>
      <c r="I11107" s="434">
        <v>6</v>
      </c>
      <c r="J11107" s="434">
        <v>0</v>
      </c>
      <c r="K11107" s="434">
        <v>1970</v>
      </c>
    </row>
    <row r="11108" spans="1:11" hidden="1" x14ac:dyDescent="0.25">
      <c r="A11108" s="434">
        <v>258994870</v>
      </c>
      <c r="B11108" s="434">
        <v>28395</v>
      </c>
      <c r="C11108" s="434" t="s">
        <v>56</v>
      </c>
      <c r="D11108" s="434" t="s">
        <v>13</v>
      </c>
      <c r="I11108" s="434">
        <v>7</v>
      </c>
      <c r="J11108" s="434">
        <v>0</v>
      </c>
      <c r="K11108" s="434">
        <v>1970</v>
      </c>
    </row>
    <row r="11109" spans="1:11" hidden="1" x14ac:dyDescent="0.25">
      <c r="A11109" s="434">
        <v>258995000</v>
      </c>
      <c r="B11109" s="434">
        <v>77377</v>
      </c>
      <c r="C11109" s="434" t="s">
        <v>46</v>
      </c>
      <c r="D11109" s="434" t="s">
        <v>22</v>
      </c>
      <c r="E11109" s="434">
        <v>13.7</v>
      </c>
      <c r="F11109" s="434">
        <v>4852</v>
      </c>
      <c r="G11109" s="434">
        <v>3514</v>
      </c>
      <c r="H11109" s="434">
        <v>3832</v>
      </c>
      <c r="I11109" s="434">
        <v>80.03</v>
      </c>
      <c r="J11109" s="434">
        <v>0</v>
      </c>
      <c r="K11109" s="434">
        <v>1970</v>
      </c>
    </row>
    <row r="11110" spans="1:11" hidden="1" x14ac:dyDescent="0.25">
      <c r="A11110" s="434">
        <v>258995390</v>
      </c>
      <c r="B11110" s="434">
        <v>45906</v>
      </c>
      <c r="C11110" s="434" t="s">
        <v>39</v>
      </c>
      <c r="D11110" s="434" t="s">
        <v>13</v>
      </c>
      <c r="I11110" s="434">
        <v>14</v>
      </c>
      <c r="J11110" s="434">
        <v>0</v>
      </c>
      <c r="K11110" s="434">
        <v>1970</v>
      </c>
    </row>
    <row r="11111" spans="1:11" hidden="1" x14ac:dyDescent="0.25">
      <c r="A11111" s="434">
        <v>258996060</v>
      </c>
      <c r="B11111" s="434">
        <v>8898</v>
      </c>
      <c r="C11111" s="434" t="s">
        <v>61</v>
      </c>
      <c r="D11111" s="434" t="s">
        <v>13</v>
      </c>
      <c r="I11111" s="434">
        <v>6</v>
      </c>
    </row>
    <row r="11112" spans="1:11" hidden="1" x14ac:dyDescent="0.25">
      <c r="A11112" s="434">
        <v>258996330</v>
      </c>
      <c r="B11112" s="434">
        <v>10189</v>
      </c>
      <c r="C11112" s="434" t="s">
        <v>61</v>
      </c>
      <c r="D11112" s="434" t="s">
        <v>13</v>
      </c>
      <c r="I11112" s="434">
        <v>14</v>
      </c>
      <c r="J11112" s="434">
        <v>0</v>
      </c>
      <c r="K11112" s="434">
        <v>1970</v>
      </c>
    </row>
    <row r="11113" spans="1:11" hidden="1" x14ac:dyDescent="0.25">
      <c r="A11113" s="434">
        <v>258996360</v>
      </c>
      <c r="B11113" s="434">
        <v>50771</v>
      </c>
      <c r="C11113" s="434" t="s">
        <v>61</v>
      </c>
      <c r="D11113" s="434" t="s">
        <v>13</v>
      </c>
      <c r="I11113" s="434">
        <v>15</v>
      </c>
      <c r="J11113" s="434">
        <v>0</v>
      </c>
      <c r="K11113" s="434">
        <v>1970</v>
      </c>
    </row>
    <row r="11114" spans="1:11" hidden="1" x14ac:dyDescent="0.25">
      <c r="A11114" s="434">
        <v>258996460</v>
      </c>
      <c r="B11114" s="434">
        <v>232795</v>
      </c>
      <c r="C11114" s="434" t="s">
        <v>61</v>
      </c>
      <c r="D11114" s="434" t="s">
        <v>13</v>
      </c>
      <c r="I11114" s="434">
        <v>13</v>
      </c>
    </row>
    <row r="11115" spans="1:11" hidden="1" x14ac:dyDescent="0.25">
      <c r="A11115" s="434">
        <v>258996550</v>
      </c>
      <c r="B11115" s="434">
        <v>43561</v>
      </c>
      <c r="C11115" s="434" t="s">
        <v>61</v>
      </c>
      <c r="D11115" s="434" t="s">
        <v>13</v>
      </c>
      <c r="I11115" s="434">
        <v>14</v>
      </c>
    </row>
    <row r="11116" spans="1:11" x14ac:dyDescent="0.25">
      <c r="A11116" s="434">
        <v>258996570</v>
      </c>
      <c r="B11116" s="434">
        <v>23115</v>
      </c>
      <c r="C11116" s="434" t="s">
        <v>59</v>
      </c>
      <c r="D11116" s="434" t="s">
        <v>13</v>
      </c>
      <c r="I11116" s="434">
        <v>12</v>
      </c>
      <c r="J11116" s="434">
        <v>0</v>
      </c>
      <c r="K11116" s="434">
        <v>1970</v>
      </c>
    </row>
    <row r="11117" spans="1:11" x14ac:dyDescent="0.25">
      <c r="A11117" s="434">
        <v>258996620</v>
      </c>
      <c r="B11117" s="434">
        <v>1401804</v>
      </c>
      <c r="C11117" s="434" t="s">
        <v>59</v>
      </c>
      <c r="D11117" s="434" t="s">
        <v>13</v>
      </c>
      <c r="I11117" s="434">
        <v>24</v>
      </c>
    </row>
    <row r="11118" spans="1:11" hidden="1" x14ac:dyDescent="0.25">
      <c r="A11118" s="434">
        <v>258996680</v>
      </c>
      <c r="B11118" s="434">
        <v>22352</v>
      </c>
      <c r="C11118" s="434" t="s">
        <v>61</v>
      </c>
      <c r="D11118" s="434" t="s">
        <v>13</v>
      </c>
      <c r="I11118" s="434">
        <v>10</v>
      </c>
    </row>
    <row r="11119" spans="1:11" hidden="1" x14ac:dyDescent="0.25">
      <c r="A11119" s="434">
        <v>258996740</v>
      </c>
      <c r="B11119" s="434">
        <v>15462</v>
      </c>
      <c r="C11119" s="434" t="s">
        <v>61</v>
      </c>
      <c r="D11119" s="434" t="s">
        <v>13</v>
      </c>
      <c r="I11119" s="434">
        <v>12</v>
      </c>
      <c r="J11119" s="434">
        <v>0</v>
      </c>
      <c r="K11119" s="434">
        <v>1970</v>
      </c>
    </row>
    <row r="11120" spans="1:11" hidden="1" x14ac:dyDescent="0.25">
      <c r="A11120" s="434">
        <v>258996830</v>
      </c>
      <c r="B11120" s="434">
        <v>44005</v>
      </c>
      <c r="C11120" s="434" t="s">
        <v>61</v>
      </c>
      <c r="D11120" s="434" t="s">
        <v>13</v>
      </c>
      <c r="I11120" s="434">
        <v>12</v>
      </c>
      <c r="J11120" s="434">
        <v>0</v>
      </c>
      <c r="K11120" s="434">
        <v>1970</v>
      </c>
    </row>
    <row r="11121" spans="1:11" hidden="1" x14ac:dyDescent="0.25">
      <c r="A11121" s="434">
        <v>258996970</v>
      </c>
      <c r="B11121" s="434">
        <v>494067</v>
      </c>
      <c r="C11121" s="434" t="s">
        <v>61</v>
      </c>
      <c r="D11121" s="434" t="s">
        <v>13</v>
      </c>
      <c r="I11121" s="434">
        <v>14</v>
      </c>
      <c r="J11121" s="434">
        <v>0</v>
      </c>
      <c r="K11121" s="434">
        <v>1970</v>
      </c>
    </row>
    <row r="11122" spans="1:11" hidden="1" x14ac:dyDescent="0.25">
      <c r="A11122" s="434">
        <v>258996980</v>
      </c>
      <c r="B11122" s="434">
        <v>25336</v>
      </c>
      <c r="C11122" s="434" t="s">
        <v>61</v>
      </c>
      <c r="D11122" s="434" t="s">
        <v>13</v>
      </c>
      <c r="I11122" s="434">
        <v>11</v>
      </c>
      <c r="J11122" s="434">
        <v>0</v>
      </c>
      <c r="K11122" s="434">
        <v>1970</v>
      </c>
    </row>
    <row r="11123" spans="1:11" hidden="1" x14ac:dyDescent="0.25">
      <c r="A11123" s="434">
        <v>258997020</v>
      </c>
      <c r="B11123" s="434">
        <v>31963</v>
      </c>
      <c r="C11123" s="434" t="s">
        <v>61</v>
      </c>
      <c r="D11123" s="434" t="s">
        <v>13</v>
      </c>
      <c r="I11123" s="434">
        <v>9</v>
      </c>
      <c r="J11123" s="434">
        <v>0</v>
      </c>
      <c r="K11123" s="434">
        <v>1970</v>
      </c>
    </row>
    <row r="11124" spans="1:11" hidden="1" x14ac:dyDescent="0.25">
      <c r="A11124" s="434">
        <v>258997360</v>
      </c>
      <c r="B11124" s="434">
        <v>32981</v>
      </c>
      <c r="C11124" s="434" t="s">
        <v>61</v>
      </c>
      <c r="D11124" s="434" t="s">
        <v>13</v>
      </c>
      <c r="I11124" s="434">
        <v>12</v>
      </c>
    </row>
    <row r="11125" spans="1:11" hidden="1" x14ac:dyDescent="0.25">
      <c r="A11125" s="434">
        <v>258997430</v>
      </c>
      <c r="B11125" s="434">
        <v>32881</v>
      </c>
      <c r="C11125" s="434" t="s">
        <v>61</v>
      </c>
      <c r="D11125" s="434" t="s">
        <v>13</v>
      </c>
      <c r="I11125" s="434">
        <v>10</v>
      </c>
      <c r="J11125" s="434">
        <v>0</v>
      </c>
      <c r="K11125" s="434">
        <v>1970</v>
      </c>
    </row>
    <row r="11126" spans="1:11" hidden="1" x14ac:dyDescent="0.25">
      <c r="A11126" s="434">
        <v>258997480</v>
      </c>
      <c r="B11126" s="434">
        <v>48156</v>
      </c>
      <c r="C11126" s="434" t="s">
        <v>61</v>
      </c>
      <c r="D11126" s="434" t="s">
        <v>13</v>
      </c>
      <c r="I11126" s="434">
        <v>7</v>
      </c>
    </row>
    <row r="11127" spans="1:11" hidden="1" x14ac:dyDescent="0.25">
      <c r="A11127" s="434">
        <v>258997520</v>
      </c>
      <c r="B11127" s="434">
        <v>21179</v>
      </c>
      <c r="C11127" s="434" t="s">
        <v>61</v>
      </c>
      <c r="D11127" s="434" t="s">
        <v>13</v>
      </c>
      <c r="I11127" s="434">
        <v>12</v>
      </c>
      <c r="J11127" s="434">
        <v>0</v>
      </c>
      <c r="K11127" s="434">
        <v>1970</v>
      </c>
    </row>
    <row r="11128" spans="1:11" hidden="1" x14ac:dyDescent="0.25">
      <c r="A11128" s="434">
        <v>258997690</v>
      </c>
      <c r="B11128" s="434">
        <v>71391</v>
      </c>
      <c r="C11128" s="434" t="s">
        <v>61</v>
      </c>
      <c r="D11128" s="434" t="s">
        <v>13</v>
      </c>
      <c r="I11128" s="434">
        <v>14</v>
      </c>
      <c r="J11128" s="434">
        <v>0</v>
      </c>
      <c r="K11128" s="434">
        <v>1970</v>
      </c>
    </row>
    <row r="11129" spans="1:11" hidden="1" x14ac:dyDescent="0.25">
      <c r="A11129" s="434">
        <v>258997930</v>
      </c>
      <c r="B11129" s="434">
        <v>20077</v>
      </c>
      <c r="C11129" s="434" t="s">
        <v>61</v>
      </c>
      <c r="D11129" s="434" t="s">
        <v>13</v>
      </c>
      <c r="I11129" s="434">
        <v>16</v>
      </c>
      <c r="J11129" s="434">
        <v>0</v>
      </c>
      <c r="K11129" s="434">
        <v>1970</v>
      </c>
    </row>
    <row r="11130" spans="1:11" hidden="1" x14ac:dyDescent="0.25">
      <c r="A11130" s="434">
        <v>258997940</v>
      </c>
      <c r="B11130" s="434">
        <v>521998</v>
      </c>
      <c r="C11130" s="434" t="s">
        <v>61</v>
      </c>
      <c r="D11130" s="434" t="s">
        <v>13</v>
      </c>
      <c r="I11130" s="434">
        <v>15</v>
      </c>
      <c r="J11130" s="434">
        <v>0</v>
      </c>
      <c r="K11130" s="434">
        <v>1970</v>
      </c>
    </row>
    <row r="11131" spans="1:11" hidden="1" x14ac:dyDescent="0.25">
      <c r="A11131" s="434">
        <v>258998000</v>
      </c>
      <c r="B11131" s="434">
        <v>1585632</v>
      </c>
      <c r="C11131" s="434" t="s">
        <v>42</v>
      </c>
      <c r="D11131" s="434" t="s">
        <v>13</v>
      </c>
      <c r="E11131" s="434">
        <v>25</v>
      </c>
      <c r="F11131" s="434">
        <v>1026</v>
      </c>
      <c r="G11131" s="434">
        <v>8</v>
      </c>
      <c r="H11131" s="434">
        <v>120</v>
      </c>
      <c r="I11131" s="434">
        <v>25.7</v>
      </c>
      <c r="J11131" s="434">
        <v>0</v>
      </c>
      <c r="K11131" s="434">
        <v>2013</v>
      </c>
    </row>
    <row r="11132" spans="1:11" hidden="1" x14ac:dyDescent="0.25">
      <c r="A11132" s="434">
        <v>258998080</v>
      </c>
      <c r="B11132" s="434">
        <v>54704</v>
      </c>
      <c r="C11132" s="434" t="s">
        <v>61</v>
      </c>
      <c r="D11132" s="434" t="s">
        <v>13</v>
      </c>
      <c r="I11132" s="434">
        <v>17</v>
      </c>
      <c r="J11132" s="434">
        <v>0</v>
      </c>
      <c r="K11132" s="434">
        <v>1970</v>
      </c>
    </row>
    <row r="11133" spans="1:11" hidden="1" x14ac:dyDescent="0.25">
      <c r="A11133" s="434">
        <v>258998150</v>
      </c>
      <c r="B11133" s="434">
        <v>829</v>
      </c>
      <c r="C11133" s="434" t="s">
        <v>61</v>
      </c>
      <c r="D11133" s="434" t="s">
        <v>13</v>
      </c>
      <c r="I11133" s="434">
        <v>13</v>
      </c>
      <c r="J11133" s="434">
        <v>0</v>
      </c>
      <c r="K11133" s="434">
        <v>1970</v>
      </c>
    </row>
    <row r="11134" spans="1:11" hidden="1" x14ac:dyDescent="0.25">
      <c r="A11134" s="434">
        <v>258998190</v>
      </c>
      <c r="B11134" s="434">
        <v>91367</v>
      </c>
      <c r="C11134" s="434" t="s">
        <v>61</v>
      </c>
      <c r="D11134" s="434" t="s">
        <v>13</v>
      </c>
      <c r="I11134" s="434">
        <v>12</v>
      </c>
      <c r="J11134" s="434">
        <v>0</v>
      </c>
      <c r="K11134" s="434">
        <v>1970</v>
      </c>
    </row>
    <row r="11135" spans="1:11" hidden="1" x14ac:dyDescent="0.25">
      <c r="A11135" s="434">
        <v>258998270</v>
      </c>
      <c r="B11135" s="434">
        <v>11714</v>
      </c>
      <c r="C11135" s="434" t="s">
        <v>61</v>
      </c>
      <c r="D11135" s="434" t="s">
        <v>13</v>
      </c>
      <c r="I11135" s="434">
        <v>13</v>
      </c>
      <c r="J11135" s="434">
        <v>0</v>
      </c>
      <c r="K11135" s="434">
        <v>1970</v>
      </c>
    </row>
    <row r="11136" spans="1:11" hidden="1" x14ac:dyDescent="0.25">
      <c r="A11136" s="434">
        <v>258998720</v>
      </c>
      <c r="B11136" s="434">
        <v>81623</v>
      </c>
      <c r="C11136" s="434" t="s">
        <v>61</v>
      </c>
      <c r="D11136" s="434" t="s">
        <v>13</v>
      </c>
      <c r="I11136" s="434">
        <v>14</v>
      </c>
      <c r="J11136" s="434">
        <v>0</v>
      </c>
      <c r="K11136" s="434">
        <v>1970</v>
      </c>
    </row>
    <row r="11137" spans="1:11" hidden="1" x14ac:dyDescent="0.25">
      <c r="A11137" s="434">
        <v>258998740</v>
      </c>
      <c r="B11137" s="434">
        <v>11653</v>
      </c>
      <c r="C11137" s="434" t="s">
        <v>61</v>
      </c>
      <c r="D11137" s="434" t="s">
        <v>13</v>
      </c>
      <c r="I11137" s="434">
        <v>10</v>
      </c>
      <c r="J11137" s="434">
        <v>0</v>
      </c>
      <c r="K11137" s="434">
        <v>1970</v>
      </c>
    </row>
    <row r="11138" spans="1:11" hidden="1" x14ac:dyDescent="0.25">
      <c r="A11138" s="434">
        <v>258999000</v>
      </c>
      <c r="B11138" s="434">
        <v>1742941</v>
      </c>
      <c r="C11138" s="434" t="s">
        <v>39</v>
      </c>
      <c r="D11138" s="434" t="s">
        <v>17</v>
      </c>
      <c r="E11138" s="434">
        <v>35</v>
      </c>
      <c r="F11138" s="434">
        <v>2880</v>
      </c>
      <c r="G11138" s="434">
        <v>20</v>
      </c>
      <c r="H11138" s="434">
        <v>400</v>
      </c>
      <c r="I11138" s="434">
        <v>36</v>
      </c>
      <c r="J11138" s="434">
        <v>0</v>
      </c>
      <c r="K11138" s="434">
        <v>2014</v>
      </c>
    </row>
    <row r="11139" spans="1:11" hidden="1" x14ac:dyDescent="0.25">
      <c r="A11139" s="434">
        <v>258999150</v>
      </c>
      <c r="B11139" s="434">
        <v>44594</v>
      </c>
      <c r="C11139" s="434" t="s">
        <v>61</v>
      </c>
      <c r="D11139" s="434" t="s">
        <v>13</v>
      </c>
      <c r="I11139" s="434">
        <v>14</v>
      </c>
      <c r="J11139" s="434">
        <v>0</v>
      </c>
      <c r="K11139" s="434">
        <v>1970</v>
      </c>
    </row>
    <row r="11140" spans="1:11" hidden="1" x14ac:dyDescent="0.25">
      <c r="A11140" s="434">
        <v>258999170</v>
      </c>
      <c r="B11140" s="434">
        <v>26734</v>
      </c>
      <c r="C11140" s="434" t="s">
        <v>61</v>
      </c>
      <c r="D11140" s="434" t="s">
        <v>13</v>
      </c>
      <c r="I11140" s="434">
        <v>9</v>
      </c>
    </row>
    <row r="11141" spans="1:11" hidden="1" x14ac:dyDescent="0.25">
      <c r="A11141" s="434">
        <v>258999189</v>
      </c>
      <c r="B11141" s="434">
        <v>918994</v>
      </c>
      <c r="C11141" s="434" t="s">
        <v>61</v>
      </c>
      <c r="D11141" s="434" t="s">
        <v>13</v>
      </c>
      <c r="I11141" s="434">
        <v>12</v>
      </c>
      <c r="J11141" s="434">
        <v>0</v>
      </c>
      <c r="K11141" s="434">
        <v>1970</v>
      </c>
    </row>
    <row r="11142" spans="1:11" hidden="1" x14ac:dyDescent="0.25">
      <c r="A11142" s="434">
        <v>258999380</v>
      </c>
      <c r="B11142" s="434">
        <v>7036</v>
      </c>
      <c r="C11142" s="434" t="s">
        <v>61</v>
      </c>
      <c r="D11142" s="434" t="s">
        <v>13</v>
      </c>
      <c r="I11142" s="434">
        <v>11</v>
      </c>
      <c r="J11142" s="434">
        <v>0</v>
      </c>
      <c r="K11142" s="434">
        <v>1970</v>
      </c>
    </row>
    <row r="11143" spans="1:11" x14ac:dyDescent="0.25">
      <c r="A11143" s="434">
        <v>258999550</v>
      </c>
      <c r="B11143" s="434">
        <v>61125</v>
      </c>
      <c r="C11143" s="434" t="s">
        <v>59</v>
      </c>
      <c r="D11143" s="434" t="s">
        <v>13</v>
      </c>
      <c r="I11143" s="434">
        <v>7</v>
      </c>
      <c r="J11143" s="434">
        <v>0</v>
      </c>
      <c r="K11143" s="434">
        <v>1970</v>
      </c>
    </row>
    <row r="11144" spans="1:11" hidden="1" x14ac:dyDescent="0.25">
      <c r="A11144" s="434">
        <v>258999560</v>
      </c>
      <c r="B11144" s="434">
        <v>4804</v>
      </c>
      <c r="C11144" s="434" t="s">
        <v>61</v>
      </c>
      <c r="D11144" s="434" t="s">
        <v>13</v>
      </c>
      <c r="I11144" s="434">
        <v>14</v>
      </c>
      <c r="J11144" s="434">
        <v>0</v>
      </c>
      <c r="K11144" s="434">
        <v>1970</v>
      </c>
    </row>
    <row r="11145" spans="1:11" hidden="1" x14ac:dyDescent="0.25">
      <c r="A11145" s="434">
        <v>259000000</v>
      </c>
      <c r="B11145" s="434">
        <v>612178</v>
      </c>
      <c r="C11145" s="434" t="s">
        <v>31</v>
      </c>
      <c r="D11145" s="434" t="s">
        <v>25</v>
      </c>
      <c r="E11145" s="434">
        <v>13</v>
      </c>
      <c r="F11145" s="434">
        <v>3678</v>
      </c>
      <c r="G11145" s="434">
        <v>8300</v>
      </c>
      <c r="H11145" s="434">
        <v>6118</v>
      </c>
      <c r="I11145" s="434">
        <v>123.07</v>
      </c>
      <c r="K11145" s="434">
        <v>2012</v>
      </c>
    </row>
    <row r="11146" spans="1:11" hidden="1" x14ac:dyDescent="0.25">
      <c r="A11146" s="434">
        <v>259001000</v>
      </c>
      <c r="B11146" s="434">
        <v>576948</v>
      </c>
      <c r="C11146" s="434" t="s">
        <v>46</v>
      </c>
      <c r="D11146" s="434" t="s">
        <v>22</v>
      </c>
      <c r="E11146" s="434">
        <v>13</v>
      </c>
      <c r="F11146" s="434">
        <v>7300</v>
      </c>
      <c r="G11146" s="434">
        <v>4678</v>
      </c>
      <c r="H11146" s="434">
        <v>4293</v>
      </c>
      <c r="I11146" s="434">
        <v>91.1</v>
      </c>
      <c r="J11146" s="434">
        <v>0</v>
      </c>
      <c r="K11146" s="434">
        <v>1970</v>
      </c>
    </row>
    <row r="11147" spans="1:11" hidden="1" x14ac:dyDescent="0.25">
      <c r="A11147" s="434">
        <v>259002000</v>
      </c>
      <c r="B11147" s="434">
        <v>33144</v>
      </c>
      <c r="C11147" s="434" t="s">
        <v>28</v>
      </c>
      <c r="D11147" s="434" t="s">
        <v>29</v>
      </c>
      <c r="E11147" s="434">
        <v>14</v>
      </c>
      <c r="F11147" s="434">
        <v>7900</v>
      </c>
      <c r="G11147" s="434">
        <v>32581</v>
      </c>
      <c r="H11147" s="434">
        <v>20846</v>
      </c>
      <c r="I11147" s="434">
        <v>179.9</v>
      </c>
      <c r="J11147" s="434">
        <v>0</v>
      </c>
      <c r="K11147" s="434">
        <v>1970</v>
      </c>
    </row>
    <row r="11148" spans="1:11" hidden="1" x14ac:dyDescent="0.25">
      <c r="A11148" s="434">
        <v>259004000</v>
      </c>
      <c r="B11148" s="434">
        <v>11985</v>
      </c>
      <c r="C11148" s="434" t="s">
        <v>16</v>
      </c>
      <c r="D11148" s="434" t="s">
        <v>33</v>
      </c>
      <c r="E11148" s="434">
        <v>15</v>
      </c>
      <c r="F11148" s="434">
        <v>19620</v>
      </c>
      <c r="G11148" s="434">
        <v>119456</v>
      </c>
      <c r="H11148" s="434">
        <v>65830</v>
      </c>
      <c r="I11148" s="434">
        <v>249.99</v>
      </c>
      <c r="J11148" s="434">
        <v>131355</v>
      </c>
      <c r="K11148" s="434">
        <v>2010</v>
      </c>
    </row>
    <row r="11149" spans="1:11" hidden="1" x14ac:dyDescent="0.25">
      <c r="A11149" s="434">
        <v>259006000</v>
      </c>
      <c r="B11149" s="434">
        <v>94634</v>
      </c>
      <c r="C11149" s="434" t="s">
        <v>48</v>
      </c>
      <c r="D11149" s="434" t="s">
        <v>22</v>
      </c>
      <c r="E11149" s="434">
        <v>12</v>
      </c>
      <c r="F11149" s="434">
        <v>6395</v>
      </c>
      <c r="G11149" s="434">
        <v>1400</v>
      </c>
      <c r="H11149" s="434">
        <v>3650</v>
      </c>
      <c r="I11149" s="434">
        <v>76.400000000000006</v>
      </c>
      <c r="K11149" s="434">
        <v>2010</v>
      </c>
    </row>
    <row r="11150" spans="1:11" hidden="1" x14ac:dyDescent="0.25">
      <c r="A11150" s="434">
        <v>259013000</v>
      </c>
      <c r="B11150" s="434">
        <v>294136</v>
      </c>
      <c r="C11150" s="434" t="s">
        <v>31</v>
      </c>
      <c r="D11150" s="434" t="s">
        <v>25</v>
      </c>
      <c r="E11150" s="434">
        <v>13</v>
      </c>
      <c r="F11150" s="434">
        <v>3678</v>
      </c>
      <c r="G11150" s="434">
        <v>8304</v>
      </c>
      <c r="H11150" s="434">
        <v>6118</v>
      </c>
      <c r="I11150" s="434">
        <v>123.07</v>
      </c>
      <c r="K11150" s="434">
        <v>2011</v>
      </c>
    </row>
    <row r="11151" spans="1:11" hidden="1" x14ac:dyDescent="0.25">
      <c r="A11151" s="434">
        <v>259014000</v>
      </c>
      <c r="B11151" s="434">
        <v>142382</v>
      </c>
      <c r="C11151" s="434" t="s">
        <v>56</v>
      </c>
      <c r="D11151" s="434" t="s">
        <v>17</v>
      </c>
      <c r="I11151" s="434">
        <v>53</v>
      </c>
    </row>
    <row r="11152" spans="1:11" hidden="1" x14ac:dyDescent="0.25">
      <c r="A11152" s="434">
        <v>259015000</v>
      </c>
      <c r="B11152" s="434">
        <v>240113</v>
      </c>
      <c r="C11152" s="434" t="s">
        <v>61</v>
      </c>
      <c r="D11152" s="434" t="s">
        <v>17</v>
      </c>
      <c r="I11152" s="434">
        <v>68</v>
      </c>
    </row>
    <row r="11153" spans="1:11" hidden="1" x14ac:dyDescent="0.25">
      <c r="A11153" s="434">
        <v>259017000</v>
      </c>
      <c r="B11153" s="434">
        <v>632020</v>
      </c>
      <c r="C11153" s="434" t="s">
        <v>31</v>
      </c>
      <c r="D11153" s="434" t="s">
        <v>22</v>
      </c>
      <c r="E11153" s="434">
        <v>12</v>
      </c>
      <c r="F11153" s="434">
        <v>1980</v>
      </c>
      <c r="G11153" s="434">
        <v>4450</v>
      </c>
      <c r="H11153" s="434">
        <v>2984</v>
      </c>
      <c r="I11153" s="434">
        <v>89.95</v>
      </c>
      <c r="J11153" s="434">
        <v>0</v>
      </c>
      <c r="K11153" s="434">
        <v>2012</v>
      </c>
    </row>
    <row r="11154" spans="1:11" hidden="1" x14ac:dyDescent="0.25">
      <c r="A11154" s="434">
        <v>259018000</v>
      </c>
      <c r="B11154" s="434">
        <v>298795</v>
      </c>
      <c r="C11154" s="434" t="s">
        <v>56</v>
      </c>
      <c r="D11154" s="434" t="s">
        <v>17</v>
      </c>
      <c r="I11154" s="434">
        <v>60</v>
      </c>
      <c r="J11154" s="434">
        <v>0</v>
      </c>
      <c r="K11154" s="434">
        <v>1970</v>
      </c>
    </row>
    <row r="11155" spans="1:11" hidden="1" x14ac:dyDescent="0.25">
      <c r="A11155" s="434">
        <v>259019000</v>
      </c>
      <c r="B11155" s="434">
        <v>127194</v>
      </c>
      <c r="C11155" s="434" t="s">
        <v>56</v>
      </c>
      <c r="D11155" s="434" t="s">
        <v>17</v>
      </c>
      <c r="I11155" s="434">
        <v>60</v>
      </c>
      <c r="J11155" s="434">
        <v>0</v>
      </c>
      <c r="K11155" s="434">
        <v>1970</v>
      </c>
    </row>
    <row r="11156" spans="1:11" hidden="1" x14ac:dyDescent="0.25">
      <c r="A11156" s="434">
        <v>259021000</v>
      </c>
      <c r="B11156" s="434">
        <v>13541</v>
      </c>
      <c r="C11156" s="434" t="s">
        <v>61</v>
      </c>
      <c r="D11156" s="434" t="s">
        <v>13</v>
      </c>
      <c r="I11156" s="434">
        <v>30</v>
      </c>
      <c r="J11156" s="434">
        <v>0</v>
      </c>
      <c r="K11156" s="434">
        <v>1970</v>
      </c>
    </row>
    <row r="11157" spans="1:11" hidden="1" x14ac:dyDescent="0.25">
      <c r="A11157" s="434">
        <v>259022000</v>
      </c>
      <c r="B11157" s="434">
        <v>360525</v>
      </c>
      <c r="C11157" s="434" t="s">
        <v>61</v>
      </c>
      <c r="D11157" s="434" t="s">
        <v>29</v>
      </c>
      <c r="E11157" s="434">
        <v>18</v>
      </c>
      <c r="F11157" s="434">
        <v>19300</v>
      </c>
      <c r="G11157" s="434">
        <v>10900</v>
      </c>
      <c r="H11157" s="434">
        <v>16697</v>
      </c>
      <c r="I11157" s="434">
        <v>156.9</v>
      </c>
      <c r="J11157" s="434">
        <v>0</v>
      </c>
      <c r="K11157" s="434">
        <v>2010</v>
      </c>
    </row>
    <row r="11158" spans="1:11" x14ac:dyDescent="0.25">
      <c r="A11158" s="434">
        <v>259023000</v>
      </c>
      <c r="B11158" s="434">
        <v>850553</v>
      </c>
      <c r="C11158" s="434" t="s">
        <v>59</v>
      </c>
      <c r="D11158" s="434" t="s">
        <v>17</v>
      </c>
      <c r="E11158" s="434">
        <v>0</v>
      </c>
      <c r="F11158" s="434">
        <v>2091</v>
      </c>
      <c r="G11158" s="434">
        <v>800</v>
      </c>
      <c r="H11158" s="434">
        <v>1737</v>
      </c>
      <c r="I11158" s="434">
        <v>51.3</v>
      </c>
      <c r="J11158" s="434">
        <v>0</v>
      </c>
      <c r="K11158" s="434">
        <v>1970</v>
      </c>
    </row>
    <row r="11159" spans="1:11" hidden="1" x14ac:dyDescent="0.25">
      <c r="A11159" s="434">
        <v>259026000</v>
      </c>
      <c r="B11159" s="434">
        <v>166548</v>
      </c>
      <c r="C11159" s="434" t="s">
        <v>56</v>
      </c>
      <c r="D11159" s="434" t="s">
        <v>17</v>
      </c>
      <c r="I11159" s="434">
        <v>47</v>
      </c>
    </row>
    <row r="11160" spans="1:11" hidden="1" x14ac:dyDescent="0.25">
      <c r="A11160" s="434">
        <v>259027000</v>
      </c>
      <c r="B11160" s="434">
        <v>276357</v>
      </c>
      <c r="C11160" s="434" t="s">
        <v>61</v>
      </c>
      <c r="D11160" s="434" t="s">
        <v>22</v>
      </c>
      <c r="E11160" s="434">
        <v>13.9</v>
      </c>
      <c r="F11160" s="434">
        <v>9505</v>
      </c>
      <c r="G11160" s="434">
        <v>3800</v>
      </c>
      <c r="H11160" s="434">
        <v>6072</v>
      </c>
      <c r="I11160" s="434">
        <v>98.186999999999998</v>
      </c>
      <c r="J11160" s="434">
        <v>0</v>
      </c>
      <c r="K11160" s="434">
        <v>2011</v>
      </c>
    </row>
    <row r="11161" spans="1:11" hidden="1" x14ac:dyDescent="0.25">
      <c r="A11161" s="434">
        <v>259029000</v>
      </c>
      <c r="B11161" s="434">
        <v>524091</v>
      </c>
      <c r="C11161" s="434" t="s">
        <v>46</v>
      </c>
      <c r="D11161" s="434" t="s">
        <v>22</v>
      </c>
      <c r="E11161" s="434">
        <v>0</v>
      </c>
      <c r="F11161" s="434">
        <v>20096</v>
      </c>
      <c r="G11161" s="434">
        <v>4250</v>
      </c>
      <c r="H11161" s="434">
        <v>7473</v>
      </c>
      <c r="I11161" s="434">
        <v>91</v>
      </c>
      <c r="J11161" s="434">
        <v>0</v>
      </c>
    </row>
    <row r="11162" spans="1:11" hidden="1" x14ac:dyDescent="0.25">
      <c r="A11162" s="434">
        <v>259032000</v>
      </c>
      <c r="B11162" s="434">
        <v>7461</v>
      </c>
      <c r="C11162" s="434" t="s">
        <v>46</v>
      </c>
      <c r="D11162" s="434" t="s">
        <v>22</v>
      </c>
      <c r="F11162" s="434">
        <v>5864</v>
      </c>
      <c r="G11162" s="434">
        <v>3957</v>
      </c>
      <c r="H11162" s="434">
        <v>3795</v>
      </c>
      <c r="I11162" s="434">
        <v>83.28</v>
      </c>
      <c r="K11162" s="434">
        <v>2019</v>
      </c>
    </row>
    <row r="11163" spans="1:11" hidden="1" x14ac:dyDescent="0.25">
      <c r="A11163" s="434">
        <v>259036000</v>
      </c>
      <c r="B11163" s="434">
        <v>86018</v>
      </c>
      <c r="C11163" s="434" t="s">
        <v>46</v>
      </c>
      <c r="D11163" s="434" t="s">
        <v>22</v>
      </c>
      <c r="E11163" s="434">
        <v>11</v>
      </c>
      <c r="F11163" s="434">
        <v>5508</v>
      </c>
      <c r="G11163" s="434">
        <v>4800</v>
      </c>
      <c r="H11163" s="434">
        <v>4059</v>
      </c>
      <c r="I11163" s="434">
        <v>88.1</v>
      </c>
      <c r="J11163" s="434">
        <v>0</v>
      </c>
      <c r="K11163" s="434">
        <v>1970</v>
      </c>
    </row>
    <row r="11164" spans="1:11" hidden="1" x14ac:dyDescent="0.25">
      <c r="A11164" s="434">
        <v>259039000</v>
      </c>
      <c r="B11164" s="434">
        <v>1515062</v>
      </c>
      <c r="C11164" s="434" t="s">
        <v>42</v>
      </c>
      <c r="D11164" s="434" t="s">
        <v>13</v>
      </c>
      <c r="E11164" s="434">
        <v>28</v>
      </c>
      <c r="F11164" s="434">
        <v>1498</v>
      </c>
      <c r="G11164" s="434">
        <v>18</v>
      </c>
      <c r="H11164" s="434">
        <v>150</v>
      </c>
      <c r="I11164" s="434">
        <v>23.99</v>
      </c>
      <c r="J11164" s="434">
        <v>0</v>
      </c>
      <c r="K11164" s="434">
        <v>2011</v>
      </c>
    </row>
    <row r="11165" spans="1:11" hidden="1" x14ac:dyDescent="0.25">
      <c r="A11165" s="434">
        <v>259040000</v>
      </c>
      <c r="B11165" s="434">
        <v>858292</v>
      </c>
      <c r="C11165" s="434" t="s">
        <v>56</v>
      </c>
      <c r="D11165" s="434" t="s">
        <v>25</v>
      </c>
      <c r="E11165" s="434">
        <v>17.5</v>
      </c>
      <c r="F11165" s="434">
        <v>14120</v>
      </c>
      <c r="G11165" s="434">
        <v>900</v>
      </c>
      <c r="H11165" s="434">
        <v>6375</v>
      </c>
      <c r="I11165" s="434">
        <v>103</v>
      </c>
      <c r="J11165" s="434">
        <v>0</v>
      </c>
      <c r="K11165" s="434">
        <v>1970</v>
      </c>
    </row>
    <row r="11166" spans="1:11" hidden="1" x14ac:dyDescent="0.25">
      <c r="A11166" s="434">
        <v>259041000</v>
      </c>
      <c r="B11166" s="434">
        <v>86864</v>
      </c>
      <c r="C11166" s="434" t="s">
        <v>56</v>
      </c>
      <c r="D11166" s="434" t="s">
        <v>25</v>
      </c>
      <c r="I11166" s="434">
        <v>133</v>
      </c>
      <c r="J11166" s="434">
        <v>0</v>
      </c>
      <c r="K11166" s="434">
        <v>1970</v>
      </c>
    </row>
    <row r="11167" spans="1:11" hidden="1" x14ac:dyDescent="0.25">
      <c r="A11167" s="434">
        <v>259042000</v>
      </c>
      <c r="B11167" s="434">
        <v>199720</v>
      </c>
      <c r="C11167" s="434" t="s">
        <v>61</v>
      </c>
      <c r="D11167" s="434" t="s">
        <v>25</v>
      </c>
      <c r="I11167" s="434">
        <v>133</v>
      </c>
      <c r="J11167" s="434">
        <v>0</v>
      </c>
      <c r="K11167" s="434">
        <v>1970</v>
      </c>
    </row>
    <row r="11168" spans="1:11" hidden="1" x14ac:dyDescent="0.25">
      <c r="A11168" s="434">
        <v>259044000</v>
      </c>
      <c r="B11168" s="434">
        <v>154260</v>
      </c>
      <c r="C11168" s="434" t="s">
        <v>56</v>
      </c>
      <c r="D11168" s="434" t="s">
        <v>25</v>
      </c>
      <c r="I11168" s="434">
        <v>134</v>
      </c>
      <c r="J11168" s="434">
        <v>0</v>
      </c>
      <c r="K11168" s="434">
        <v>1970</v>
      </c>
    </row>
    <row r="11169" spans="1:11" hidden="1" x14ac:dyDescent="0.25">
      <c r="A11169" s="434">
        <v>259045000</v>
      </c>
      <c r="B11169" s="434">
        <v>152138</v>
      </c>
      <c r="C11169" s="434" t="s">
        <v>56</v>
      </c>
      <c r="D11169" s="434" t="s">
        <v>25</v>
      </c>
      <c r="I11169" s="434">
        <v>134</v>
      </c>
      <c r="J11169" s="434">
        <v>0</v>
      </c>
      <c r="K11169" s="434">
        <v>1970</v>
      </c>
    </row>
    <row r="11170" spans="1:11" hidden="1" x14ac:dyDescent="0.25">
      <c r="A11170" s="434">
        <v>259046000</v>
      </c>
      <c r="B11170" s="434">
        <v>1923736</v>
      </c>
      <c r="C11170" s="434" t="s">
        <v>54</v>
      </c>
      <c r="D11170" s="434" t="s">
        <v>13</v>
      </c>
      <c r="E11170" s="434">
        <v>12</v>
      </c>
      <c r="F11170" s="434">
        <v>2238</v>
      </c>
      <c r="H11170" s="434">
        <v>247</v>
      </c>
      <c r="I11170" s="434">
        <v>24</v>
      </c>
      <c r="J11170" s="434">
        <v>0</v>
      </c>
      <c r="K11170" s="434">
        <v>2002</v>
      </c>
    </row>
    <row r="11171" spans="1:11" hidden="1" x14ac:dyDescent="0.25">
      <c r="A11171" s="434">
        <v>259047000</v>
      </c>
      <c r="B11171" s="434">
        <v>1979898</v>
      </c>
      <c r="C11171" s="434" t="s">
        <v>54</v>
      </c>
      <c r="D11171" s="434" t="s">
        <v>13</v>
      </c>
      <c r="E11171" s="434">
        <v>12</v>
      </c>
      <c r="F11171" s="434">
        <v>2238</v>
      </c>
      <c r="H11171" s="434">
        <v>247</v>
      </c>
      <c r="I11171" s="434">
        <v>24</v>
      </c>
      <c r="J11171" s="434">
        <v>0</v>
      </c>
      <c r="K11171" s="434">
        <v>2002</v>
      </c>
    </row>
    <row r="11172" spans="1:11" hidden="1" x14ac:dyDescent="0.25">
      <c r="A11172" s="434">
        <v>259048000</v>
      </c>
      <c r="B11172" s="434">
        <v>28617</v>
      </c>
      <c r="C11172" s="434" t="s">
        <v>61</v>
      </c>
      <c r="D11172" s="434" t="s">
        <v>17</v>
      </c>
      <c r="I11172" s="434">
        <v>47</v>
      </c>
    </row>
    <row r="11173" spans="1:11" hidden="1" x14ac:dyDescent="0.25">
      <c r="A11173" s="434">
        <v>259050000</v>
      </c>
      <c r="B11173" s="434">
        <v>1677686</v>
      </c>
      <c r="C11173" s="434" t="s">
        <v>56</v>
      </c>
      <c r="D11173" s="434" t="s">
        <v>22</v>
      </c>
      <c r="E11173" s="434">
        <v>18</v>
      </c>
      <c r="F11173" s="434">
        <v>8000</v>
      </c>
      <c r="G11173" s="434">
        <v>2189</v>
      </c>
      <c r="H11173" s="434">
        <v>3132</v>
      </c>
      <c r="I11173" s="434">
        <v>83</v>
      </c>
      <c r="J11173" s="434">
        <v>0</v>
      </c>
      <c r="K11173" s="434">
        <v>1970</v>
      </c>
    </row>
    <row r="11174" spans="1:11" hidden="1" x14ac:dyDescent="0.25">
      <c r="A11174" s="434">
        <v>259056000</v>
      </c>
      <c r="B11174" s="434">
        <v>223</v>
      </c>
      <c r="C11174" s="434" t="s">
        <v>48</v>
      </c>
      <c r="D11174" s="434" t="s">
        <v>33</v>
      </c>
      <c r="G11174" s="434">
        <v>92800</v>
      </c>
      <c r="H11174" s="434">
        <v>65420</v>
      </c>
      <c r="I11174" s="434">
        <v>232</v>
      </c>
      <c r="K11174" s="434">
        <v>1999</v>
      </c>
    </row>
    <row r="11175" spans="1:11" hidden="1" x14ac:dyDescent="0.25">
      <c r="A11175" s="434">
        <v>259072000</v>
      </c>
      <c r="B11175" s="434">
        <v>677667</v>
      </c>
      <c r="C11175" s="434" t="s">
        <v>46</v>
      </c>
      <c r="D11175" s="434" t="s">
        <v>22</v>
      </c>
      <c r="E11175" s="434">
        <v>14</v>
      </c>
      <c r="F11175" s="434">
        <v>7604</v>
      </c>
      <c r="G11175" s="434">
        <v>4900</v>
      </c>
      <c r="H11175" s="434">
        <v>4366</v>
      </c>
      <c r="I11175" s="434">
        <v>85</v>
      </c>
      <c r="J11175" s="434">
        <v>0</v>
      </c>
      <c r="K11175" s="434">
        <v>2010</v>
      </c>
    </row>
    <row r="11176" spans="1:11" hidden="1" x14ac:dyDescent="0.25">
      <c r="A11176" s="434">
        <v>259073000</v>
      </c>
      <c r="B11176" s="434">
        <v>1055159</v>
      </c>
      <c r="C11176" s="434" t="s">
        <v>61</v>
      </c>
      <c r="D11176" s="434" t="s">
        <v>22</v>
      </c>
      <c r="E11176" s="434">
        <v>17</v>
      </c>
      <c r="F11176" s="434">
        <v>12900</v>
      </c>
      <c r="G11176" s="434">
        <v>7000</v>
      </c>
      <c r="H11176" s="434">
        <v>8552</v>
      </c>
      <c r="I11176" s="434">
        <v>98</v>
      </c>
      <c r="J11176" s="434">
        <v>0</v>
      </c>
      <c r="K11176" s="434">
        <v>2011</v>
      </c>
    </row>
    <row r="11177" spans="1:11" hidden="1" x14ac:dyDescent="0.25">
      <c r="A11177" s="434">
        <v>259074000</v>
      </c>
      <c r="B11177" s="434">
        <v>584628</v>
      </c>
      <c r="C11177" s="434" t="s">
        <v>46</v>
      </c>
      <c r="D11177" s="434" t="s">
        <v>22</v>
      </c>
      <c r="E11177" s="434">
        <v>14.6</v>
      </c>
      <c r="F11177" s="434">
        <v>5656</v>
      </c>
      <c r="G11177" s="434">
        <v>4000</v>
      </c>
      <c r="H11177" s="434">
        <v>3022</v>
      </c>
      <c r="I11177" s="434">
        <v>80.400000000000006</v>
      </c>
      <c r="J11177" s="434">
        <v>0</v>
      </c>
      <c r="K11177" s="434">
        <v>2011</v>
      </c>
    </row>
    <row r="11178" spans="1:11" hidden="1" x14ac:dyDescent="0.25">
      <c r="A11178" s="434">
        <v>259076000</v>
      </c>
      <c r="B11178" s="434">
        <v>1385886</v>
      </c>
      <c r="C11178" s="434" t="s">
        <v>51</v>
      </c>
      <c r="D11178" s="434" t="s">
        <v>22</v>
      </c>
      <c r="E11178" s="434">
        <v>0</v>
      </c>
      <c r="F11178" s="434">
        <v>1850</v>
      </c>
      <c r="G11178" s="434">
        <v>3000</v>
      </c>
      <c r="H11178" s="434">
        <v>4048</v>
      </c>
      <c r="I11178" s="434">
        <v>78.75</v>
      </c>
      <c r="J11178" s="434">
        <v>0</v>
      </c>
      <c r="K11178" s="434">
        <v>1970</v>
      </c>
    </row>
    <row r="11179" spans="1:11" hidden="1" x14ac:dyDescent="0.25">
      <c r="A11179" s="434">
        <v>259078000</v>
      </c>
      <c r="B11179" s="434">
        <v>3717717</v>
      </c>
      <c r="C11179" s="434" t="s">
        <v>51</v>
      </c>
      <c r="D11179" s="434" t="s">
        <v>17</v>
      </c>
      <c r="E11179" s="434">
        <v>10.5</v>
      </c>
      <c r="F11179" s="434">
        <v>1836</v>
      </c>
      <c r="G11179" s="434">
        <v>3200</v>
      </c>
      <c r="H11179" s="434">
        <v>2189</v>
      </c>
      <c r="I11179" s="434">
        <v>69.989999999999995</v>
      </c>
      <c r="J11179" s="434">
        <v>0</v>
      </c>
      <c r="K11179" s="434">
        <v>1970</v>
      </c>
    </row>
    <row r="11180" spans="1:11" hidden="1" x14ac:dyDescent="0.25">
      <c r="A11180" s="434">
        <v>259081000</v>
      </c>
      <c r="B11180" s="434">
        <v>1357564</v>
      </c>
      <c r="C11180" s="434" t="s">
        <v>48</v>
      </c>
      <c r="D11180" s="434" t="s">
        <v>25</v>
      </c>
      <c r="E11180" s="434">
        <v>10</v>
      </c>
      <c r="F11180" s="434">
        <v>30600</v>
      </c>
      <c r="G11180" s="434">
        <v>11500</v>
      </c>
      <c r="H11180" s="434">
        <v>29929</v>
      </c>
      <c r="I11180" s="434">
        <v>104.5</v>
      </c>
      <c r="J11180" s="434">
        <v>0</v>
      </c>
      <c r="K11180" s="434">
        <v>1970</v>
      </c>
    </row>
    <row r="11181" spans="1:11" hidden="1" x14ac:dyDescent="0.25">
      <c r="A11181" s="434">
        <v>259083000</v>
      </c>
      <c r="B11181" s="434">
        <v>365548</v>
      </c>
      <c r="C11181" s="434" t="s">
        <v>46</v>
      </c>
      <c r="D11181" s="434" t="s">
        <v>22</v>
      </c>
      <c r="E11181" s="434">
        <v>10</v>
      </c>
      <c r="F11181" s="434">
        <v>18780</v>
      </c>
      <c r="G11181" s="434">
        <v>4250</v>
      </c>
      <c r="H11181" s="434">
        <v>7473</v>
      </c>
      <c r="I11181" s="434">
        <v>91</v>
      </c>
      <c r="J11181" s="434">
        <v>0</v>
      </c>
      <c r="K11181" s="434">
        <v>1970</v>
      </c>
    </row>
    <row r="11182" spans="1:11" hidden="1" x14ac:dyDescent="0.25">
      <c r="A11182" s="434">
        <v>259085000</v>
      </c>
      <c r="B11182" s="434">
        <v>3597666</v>
      </c>
      <c r="C11182" s="434" t="s">
        <v>51</v>
      </c>
      <c r="D11182" s="434" t="s">
        <v>17</v>
      </c>
      <c r="E11182" s="434">
        <v>14</v>
      </c>
      <c r="F11182" s="434">
        <v>1800</v>
      </c>
      <c r="G11182" s="434">
        <v>1400</v>
      </c>
      <c r="H11182" s="434">
        <v>1318</v>
      </c>
      <c r="I11182" s="434">
        <v>62.07</v>
      </c>
      <c r="J11182" s="434">
        <v>0</v>
      </c>
      <c r="K11182" s="434">
        <v>1970</v>
      </c>
    </row>
    <row r="11183" spans="1:11" hidden="1" x14ac:dyDescent="0.25">
      <c r="A11183" s="434">
        <v>259086000</v>
      </c>
      <c r="B11183" s="434">
        <v>1351991</v>
      </c>
      <c r="C11183" s="434" t="s">
        <v>54</v>
      </c>
      <c r="D11183" s="434" t="s">
        <v>17</v>
      </c>
      <c r="E11183" s="434">
        <v>12</v>
      </c>
      <c r="F11183" s="434">
        <v>3840</v>
      </c>
      <c r="G11183" s="434">
        <v>265</v>
      </c>
      <c r="H11183" s="434">
        <v>490</v>
      </c>
      <c r="I11183" s="434">
        <v>32</v>
      </c>
      <c r="J11183" s="434">
        <v>0</v>
      </c>
      <c r="K11183" s="434">
        <v>2009</v>
      </c>
    </row>
    <row r="11184" spans="1:11" hidden="1" x14ac:dyDescent="0.25">
      <c r="A11184" s="434">
        <v>259087000</v>
      </c>
      <c r="B11184" s="434">
        <v>1266336</v>
      </c>
      <c r="C11184" s="434" t="s">
        <v>54</v>
      </c>
      <c r="D11184" s="434" t="s">
        <v>17</v>
      </c>
      <c r="E11184" s="434">
        <v>12</v>
      </c>
      <c r="F11184" s="434">
        <v>3840</v>
      </c>
      <c r="G11184" s="434">
        <v>265</v>
      </c>
      <c r="H11184" s="434">
        <v>490</v>
      </c>
      <c r="I11184" s="434">
        <v>32</v>
      </c>
      <c r="J11184" s="434">
        <v>0</v>
      </c>
      <c r="K11184" s="434">
        <v>2009</v>
      </c>
    </row>
    <row r="11185" spans="1:11" hidden="1" x14ac:dyDescent="0.25">
      <c r="A11185" s="434">
        <v>259088000</v>
      </c>
      <c r="B11185" s="434">
        <v>1080242</v>
      </c>
      <c r="C11185" s="434" t="s">
        <v>54</v>
      </c>
      <c r="D11185" s="434" t="s">
        <v>17</v>
      </c>
      <c r="E11185" s="434">
        <v>12</v>
      </c>
      <c r="F11185" s="434">
        <v>3840</v>
      </c>
      <c r="G11185" s="434">
        <v>265</v>
      </c>
      <c r="H11185" s="434">
        <v>490</v>
      </c>
      <c r="I11185" s="434">
        <v>32</v>
      </c>
      <c r="J11185" s="434">
        <v>0</v>
      </c>
      <c r="K11185" s="434">
        <v>2009</v>
      </c>
    </row>
    <row r="11186" spans="1:11" hidden="1" x14ac:dyDescent="0.25">
      <c r="A11186" s="434">
        <v>259091000</v>
      </c>
      <c r="B11186" s="434">
        <v>2913333</v>
      </c>
      <c r="C11186" s="434" t="s">
        <v>51</v>
      </c>
      <c r="D11186" s="434" t="s">
        <v>17</v>
      </c>
      <c r="E11186" s="434">
        <v>0</v>
      </c>
      <c r="F11186" s="434">
        <v>0</v>
      </c>
      <c r="G11186" s="434">
        <v>0</v>
      </c>
      <c r="H11186" s="434">
        <v>1468</v>
      </c>
      <c r="I11186" s="434">
        <v>62.86</v>
      </c>
      <c r="J11186" s="434">
        <v>0</v>
      </c>
      <c r="K11186" s="434">
        <v>1970</v>
      </c>
    </row>
    <row r="11187" spans="1:11" x14ac:dyDescent="0.25">
      <c r="A11187" s="434">
        <v>259092000</v>
      </c>
      <c r="B11187" s="434">
        <v>3128557</v>
      </c>
      <c r="C11187" s="434" t="s">
        <v>59</v>
      </c>
      <c r="D11187" s="434" t="s">
        <v>17</v>
      </c>
      <c r="E11187" s="434">
        <v>0</v>
      </c>
      <c r="F11187" s="434">
        <v>1324</v>
      </c>
      <c r="G11187" s="434">
        <v>1000</v>
      </c>
      <c r="H11187" s="434">
        <v>490</v>
      </c>
      <c r="I11187" s="434">
        <v>36.49</v>
      </c>
      <c r="J11187" s="434">
        <v>0</v>
      </c>
      <c r="K11187" s="434">
        <v>1970</v>
      </c>
    </row>
    <row r="11188" spans="1:11" hidden="1" x14ac:dyDescent="0.25">
      <c r="A11188" s="434">
        <v>259094000</v>
      </c>
      <c r="B11188" s="434">
        <v>3317736</v>
      </c>
      <c r="C11188" s="434" t="s">
        <v>42</v>
      </c>
      <c r="D11188" s="434" t="s">
        <v>25</v>
      </c>
      <c r="E11188" s="434">
        <v>13</v>
      </c>
      <c r="F11188" s="434">
        <v>4490</v>
      </c>
      <c r="G11188" s="434">
        <v>900</v>
      </c>
      <c r="H11188" s="434">
        <v>2989</v>
      </c>
      <c r="I11188" s="434">
        <v>113.96</v>
      </c>
      <c r="J11188" s="434">
        <v>0</v>
      </c>
      <c r="K11188" s="434">
        <v>2010</v>
      </c>
    </row>
    <row r="11189" spans="1:11" hidden="1" x14ac:dyDescent="0.25">
      <c r="A11189" s="434">
        <v>259095000</v>
      </c>
      <c r="B11189" s="434">
        <v>28115</v>
      </c>
      <c r="C11189" s="434" t="s">
        <v>20</v>
      </c>
      <c r="D11189" s="434" t="s">
        <v>29</v>
      </c>
      <c r="I11189" s="434">
        <v>181</v>
      </c>
    </row>
    <row r="11190" spans="1:11" hidden="1" x14ac:dyDescent="0.25">
      <c r="A11190" s="434">
        <v>259097000</v>
      </c>
      <c r="B11190" s="434">
        <v>3844750</v>
      </c>
      <c r="C11190" s="434" t="s">
        <v>42</v>
      </c>
      <c r="D11190" s="434" t="s">
        <v>25</v>
      </c>
      <c r="E11190" s="434">
        <v>0</v>
      </c>
      <c r="F11190" s="434">
        <v>3220</v>
      </c>
      <c r="G11190" s="434">
        <v>970</v>
      </c>
      <c r="H11190" s="434">
        <v>2967</v>
      </c>
      <c r="I11190" s="434">
        <v>109.54</v>
      </c>
      <c r="J11190" s="434">
        <v>0</v>
      </c>
      <c r="K11190" s="434">
        <v>2011</v>
      </c>
    </row>
    <row r="11191" spans="1:11" hidden="1" x14ac:dyDescent="0.25">
      <c r="A11191" s="434">
        <v>259098000</v>
      </c>
      <c r="B11191" s="434">
        <v>3823106</v>
      </c>
      <c r="C11191" s="434" t="s">
        <v>42</v>
      </c>
      <c r="D11191" s="434" t="s">
        <v>25</v>
      </c>
      <c r="E11191" s="434">
        <v>0</v>
      </c>
      <c r="F11191" s="434">
        <v>3220</v>
      </c>
      <c r="G11191" s="434">
        <v>970</v>
      </c>
      <c r="H11191" s="434">
        <v>2967</v>
      </c>
      <c r="I11191" s="434">
        <v>109.54</v>
      </c>
      <c r="J11191" s="434">
        <v>0</v>
      </c>
      <c r="K11191" s="434">
        <v>2011</v>
      </c>
    </row>
    <row r="11192" spans="1:11" hidden="1" x14ac:dyDescent="0.25">
      <c r="A11192" s="434">
        <v>259099000</v>
      </c>
      <c r="B11192" s="434">
        <v>1024</v>
      </c>
      <c r="C11192" s="434" t="s">
        <v>28</v>
      </c>
      <c r="D11192" s="434" t="s">
        <v>29</v>
      </c>
      <c r="E11192" s="434">
        <v>14.3</v>
      </c>
      <c r="F11192" s="434">
        <v>9480</v>
      </c>
      <c r="G11192" s="434">
        <v>57981</v>
      </c>
      <c r="H11192" s="434">
        <v>32839</v>
      </c>
      <c r="I11192" s="434">
        <v>189.99</v>
      </c>
      <c r="J11192" s="434">
        <v>0</v>
      </c>
      <c r="K11192" s="434">
        <v>2011</v>
      </c>
    </row>
    <row r="11193" spans="1:11" x14ac:dyDescent="0.25">
      <c r="A11193" s="434">
        <v>259102000</v>
      </c>
      <c r="B11193" s="434">
        <v>2715580</v>
      </c>
      <c r="C11193" s="434" t="s">
        <v>59</v>
      </c>
      <c r="D11193" s="434" t="s">
        <v>13</v>
      </c>
      <c r="E11193" s="434">
        <v>10.5</v>
      </c>
      <c r="F11193" s="434">
        <v>345</v>
      </c>
      <c r="G11193" s="434">
        <v>0</v>
      </c>
      <c r="H11193" s="434">
        <v>144</v>
      </c>
      <c r="I11193" s="434">
        <v>20</v>
      </c>
      <c r="J11193" s="434">
        <v>0</v>
      </c>
      <c r="K11193" s="434">
        <v>1970</v>
      </c>
    </row>
    <row r="11194" spans="1:11" x14ac:dyDescent="0.25">
      <c r="A11194" s="434">
        <v>259103000</v>
      </c>
      <c r="B11194" s="434">
        <v>677457</v>
      </c>
      <c r="C11194" s="434" t="s">
        <v>59</v>
      </c>
      <c r="D11194" s="434" t="s">
        <v>13</v>
      </c>
      <c r="I11194" s="434">
        <v>27</v>
      </c>
    </row>
    <row r="11195" spans="1:11" hidden="1" x14ac:dyDescent="0.25">
      <c r="A11195" s="434">
        <v>259105000</v>
      </c>
      <c r="B11195" s="434">
        <v>1540292</v>
      </c>
      <c r="C11195" s="434" t="s">
        <v>46</v>
      </c>
      <c r="D11195" s="434" t="s">
        <v>22</v>
      </c>
      <c r="E11195" s="434">
        <v>15</v>
      </c>
      <c r="F11195" s="434">
        <v>7600</v>
      </c>
      <c r="G11195" s="434">
        <v>5100</v>
      </c>
      <c r="H11195" s="434">
        <v>4201</v>
      </c>
      <c r="I11195" s="434">
        <v>93.4</v>
      </c>
      <c r="J11195" s="434">
        <v>0</v>
      </c>
      <c r="K11195" s="434">
        <v>1970</v>
      </c>
    </row>
    <row r="11196" spans="1:11" x14ac:dyDescent="0.25">
      <c r="A11196" s="434">
        <v>259106000</v>
      </c>
      <c r="B11196" s="434">
        <v>1428263</v>
      </c>
      <c r="C11196" s="434" t="s">
        <v>59</v>
      </c>
      <c r="D11196" s="434" t="s">
        <v>17</v>
      </c>
      <c r="H11196" s="434">
        <v>1598</v>
      </c>
      <c r="I11196" s="434">
        <v>53</v>
      </c>
      <c r="J11196" s="434">
        <v>0</v>
      </c>
      <c r="K11196" s="434">
        <v>1970</v>
      </c>
    </row>
    <row r="11197" spans="1:11" x14ac:dyDescent="0.25">
      <c r="A11197" s="434">
        <v>259107000</v>
      </c>
      <c r="B11197" s="434">
        <v>3176759</v>
      </c>
      <c r="C11197" s="434" t="s">
        <v>59</v>
      </c>
      <c r="D11197" s="434" t="s">
        <v>13</v>
      </c>
      <c r="E11197" s="434">
        <v>11</v>
      </c>
      <c r="F11197" s="434">
        <v>2000</v>
      </c>
      <c r="G11197" s="434">
        <v>0</v>
      </c>
      <c r="H11197" s="434">
        <v>377</v>
      </c>
      <c r="I11197" s="434">
        <v>27.49</v>
      </c>
      <c r="J11197" s="434">
        <v>0</v>
      </c>
      <c r="K11197" s="434">
        <v>1970</v>
      </c>
    </row>
    <row r="11198" spans="1:11" x14ac:dyDescent="0.25">
      <c r="A11198" s="434">
        <v>259109000</v>
      </c>
      <c r="B11198" s="434">
        <v>2147635</v>
      </c>
      <c r="C11198" s="434" t="s">
        <v>59</v>
      </c>
      <c r="D11198" s="434" t="s">
        <v>17</v>
      </c>
      <c r="E11198" s="434">
        <v>11.5</v>
      </c>
      <c r="F11198" s="434">
        <v>552</v>
      </c>
      <c r="G11198" s="434">
        <v>0</v>
      </c>
      <c r="H11198" s="434">
        <v>462</v>
      </c>
      <c r="I11198" s="434">
        <v>35.340000000000003</v>
      </c>
      <c r="J11198" s="434">
        <v>0</v>
      </c>
      <c r="K11198" s="434">
        <v>1970</v>
      </c>
    </row>
    <row r="11199" spans="1:11" x14ac:dyDescent="0.25">
      <c r="A11199" s="434">
        <v>259118000</v>
      </c>
      <c r="B11199" s="434">
        <v>3262757</v>
      </c>
      <c r="C11199" s="434" t="s">
        <v>59</v>
      </c>
      <c r="D11199" s="434" t="s">
        <v>13</v>
      </c>
      <c r="E11199" s="434">
        <v>9</v>
      </c>
      <c r="F11199" s="434">
        <v>500</v>
      </c>
      <c r="G11199" s="434">
        <v>0</v>
      </c>
      <c r="H11199" s="434">
        <v>160</v>
      </c>
      <c r="I11199" s="434">
        <v>26.25</v>
      </c>
      <c r="J11199" s="434">
        <v>0</v>
      </c>
      <c r="K11199" s="434">
        <v>1970</v>
      </c>
    </row>
    <row r="11200" spans="1:11" hidden="1" x14ac:dyDescent="0.25">
      <c r="A11200" s="434">
        <v>259119000</v>
      </c>
      <c r="B11200" s="434">
        <v>3628249</v>
      </c>
      <c r="C11200" s="434" t="s">
        <v>31</v>
      </c>
      <c r="D11200" s="434" t="s">
        <v>17</v>
      </c>
      <c r="E11200" s="434">
        <v>0</v>
      </c>
      <c r="F11200" s="434">
        <v>1768</v>
      </c>
      <c r="G11200" s="434">
        <v>2100</v>
      </c>
      <c r="H11200" s="434">
        <v>2413</v>
      </c>
      <c r="I11200" s="434">
        <v>69.2</v>
      </c>
      <c r="J11200" s="434">
        <v>0</v>
      </c>
      <c r="K11200" s="434">
        <v>2008</v>
      </c>
    </row>
    <row r="11201" spans="1:11" hidden="1" x14ac:dyDescent="0.25">
      <c r="A11201" s="434">
        <v>259120000</v>
      </c>
      <c r="B11201" s="434">
        <v>4001715</v>
      </c>
      <c r="C11201" s="434" t="s">
        <v>31</v>
      </c>
      <c r="D11201" s="434" t="s">
        <v>17</v>
      </c>
      <c r="E11201" s="434">
        <v>12.5</v>
      </c>
      <c r="F11201" s="434">
        <v>1765</v>
      </c>
      <c r="G11201" s="434">
        <v>1950</v>
      </c>
      <c r="H11201" s="434">
        <v>2362</v>
      </c>
      <c r="I11201" s="434">
        <v>66</v>
      </c>
      <c r="J11201" s="434">
        <v>0</v>
      </c>
      <c r="K11201" s="434">
        <v>2009</v>
      </c>
    </row>
    <row r="11202" spans="1:11" hidden="1" x14ac:dyDescent="0.25">
      <c r="A11202" s="434">
        <v>259121000</v>
      </c>
      <c r="B11202" s="434">
        <v>1423721</v>
      </c>
      <c r="C11202" s="434" t="s">
        <v>46</v>
      </c>
      <c r="D11202" s="434" t="s">
        <v>22</v>
      </c>
      <c r="E11202" s="434">
        <v>16.5</v>
      </c>
      <c r="F11202" s="434">
        <v>12000</v>
      </c>
      <c r="G11202" s="434">
        <v>4163</v>
      </c>
      <c r="H11202" s="434">
        <v>5733</v>
      </c>
      <c r="I11202" s="434">
        <v>86.3</v>
      </c>
      <c r="J11202" s="434">
        <v>0</v>
      </c>
      <c r="K11202" s="434">
        <v>2007</v>
      </c>
    </row>
    <row r="11203" spans="1:11" x14ac:dyDescent="0.25">
      <c r="A11203" s="434">
        <v>259122000</v>
      </c>
      <c r="B11203" s="434">
        <v>2303832</v>
      </c>
      <c r="C11203" s="434" t="s">
        <v>59</v>
      </c>
      <c r="D11203" s="434" t="s">
        <v>17</v>
      </c>
      <c r="E11203" s="434">
        <v>13.2</v>
      </c>
      <c r="F11203" s="434">
        <v>1492</v>
      </c>
      <c r="G11203" s="434">
        <v>0</v>
      </c>
      <c r="H11203" s="434">
        <v>375</v>
      </c>
      <c r="I11203" s="434">
        <v>43</v>
      </c>
      <c r="J11203" s="434">
        <v>0</v>
      </c>
      <c r="K11203" s="434">
        <v>1970</v>
      </c>
    </row>
    <row r="11204" spans="1:11" hidden="1" x14ac:dyDescent="0.25">
      <c r="A11204" s="434">
        <v>259123000</v>
      </c>
      <c r="B11204" s="434">
        <v>1070724</v>
      </c>
      <c r="C11204" s="434" t="s">
        <v>54</v>
      </c>
      <c r="D11204" s="434" t="s">
        <v>17</v>
      </c>
      <c r="E11204" s="434">
        <v>12</v>
      </c>
      <c r="F11204" s="434">
        <v>3798</v>
      </c>
      <c r="G11204" s="434">
        <v>240</v>
      </c>
      <c r="H11204" s="434">
        <v>475</v>
      </c>
      <c r="I11204" s="434">
        <v>32</v>
      </c>
      <c r="J11204" s="434">
        <v>0</v>
      </c>
      <c r="K11204" s="434">
        <v>2008</v>
      </c>
    </row>
    <row r="11205" spans="1:11" hidden="1" x14ac:dyDescent="0.25">
      <c r="A11205" s="434">
        <v>259124000</v>
      </c>
      <c r="B11205" s="434">
        <v>3082989</v>
      </c>
      <c r="C11205" s="434" t="s">
        <v>54</v>
      </c>
      <c r="D11205" s="434" t="s">
        <v>13</v>
      </c>
      <c r="E11205" s="434">
        <v>10</v>
      </c>
      <c r="F11205" s="434">
        <v>1281</v>
      </c>
      <c r="G11205" s="434">
        <v>0</v>
      </c>
      <c r="H11205" s="434">
        <v>133</v>
      </c>
      <c r="I11205" s="434">
        <v>28.19</v>
      </c>
      <c r="J11205" s="434">
        <v>0</v>
      </c>
      <c r="K11205" s="434">
        <v>1956</v>
      </c>
    </row>
    <row r="11206" spans="1:11" hidden="1" x14ac:dyDescent="0.25">
      <c r="A11206" s="434">
        <v>259125000</v>
      </c>
      <c r="B11206" s="434">
        <v>2464188</v>
      </c>
      <c r="C11206" s="434" t="s">
        <v>42</v>
      </c>
      <c r="D11206" s="434" t="s">
        <v>25</v>
      </c>
      <c r="E11206" s="434">
        <v>13</v>
      </c>
      <c r="F11206" s="434">
        <v>2824</v>
      </c>
      <c r="G11206" s="434">
        <v>1024</v>
      </c>
      <c r="H11206" s="434">
        <v>3065</v>
      </c>
      <c r="I11206" s="434">
        <v>106.2</v>
      </c>
      <c r="J11206" s="434">
        <v>0</v>
      </c>
      <c r="K11206" s="434">
        <v>2006</v>
      </c>
    </row>
    <row r="11207" spans="1:11" hidden="1" x14ac:dyDescent="0.25">
      <c r="A11207" s="434">
        <v>259128000</v>
      </c>
      <c r="B11207" s="434">
        <v>2460493</v>
      </c>
      <c r="C11207" s="434" t="s">
        <v>56</v>
      </c>
      <c r="D11207" s="434" t="s">
        <v>13</v>
      </c>
      <c r="E11207" s="434">
        <v>10</v>
      </c>
      <c r="F11207" s="434">
        <v>625</v>
      </c>
      <c r="G11207" s="434">
        <v>190</v>
      </c>
      <c r="H11207" s="434">
        <v>345</v>
      </c>
      <c r="I11207" s="434">
        <v>29.4</v>
      </c>
      <c r="J11207" s="434">
        <v>0</v>
      </c>
      <c r="K11207" s="434">
        <v>1970</v>
      </c>
    </row>
    <row r="11208" spans="1:11" x14ac:dyDescent="0.25">
      <c r="A11208" s="434">
        <v>259129000</v>
      </c>
      <c r="B11208" s="434">
        <v>2809042</v>
      </c>
      <c r="C11208" s="434" t="s">
        <v>59</v>
      </c>
      <c r="D11208" s="434" t="s">
        <v>17</v>
      </c>
      <c r="E11208" s="434">
        <v>14</v>
      </c>
      <c r="F11208" s="434">
        <v>3457</v>
      </c>
      <c r="G11208" s="434">
        <v>1956</v>
      </c>
      <c r="H11208" s="434">
        <v>1514</v>
      </c>
      <c r="I11208" s="434">
        <v>64.099999999999994</v>
      </c>
      <c r="J11208" s="434">
        <v>0</v>
      </c>
      <c r="K11208" s="434">
        <v>1970</v>
      </c>
    </row>
    <row r="11209" spans="1:11" x14ac:dyDescent="0.25">
      <c r="A11209" s="434">
        <v>259130000</v>
      </c>
      <c r="B11209" s="434">
        <v>3546054</v>
      </c>
      <c r="C11209" s="434" t="s">
        <v>59</v>
      </c>
      <c r="D11209" s="434" t="s">
        <v>17</v>
      </c>
      <c r="E11209" s="434">
        <v>17.5</v>
      </c>
      <c r="F11209" s="434">
        <v>3460</v>
      </c>
      <c r="G11209" s="434">
        <v>0</v>
      </c>
      <c r="H11209" s="434">
        <v>1514</v>
      </c>
      <c r="I11209" s="434">
        <v>64</v>
      </c>
      <c r="J11209" s="434">
        <v>0</v>
      </c>
      <c r="K11209" s="434">
        <v>1970</v>
      </c>
    </row>
    <row r="11210" spans="1:11" x14ac:dyDescent="0.25">
      <c r="A11210" s="434">
        <v>259131000</v>
      </c>
      <c r="B11210" s="434">
        <v>1664166</v>
      </c>
      <c r="C11210" s="434" t="s">
        <v>59</v>
      </c>
      <c r="D11210" s="434" t="s">
        <v>17</v>
      </c>
      <c r="E11210" s="434">
        <v>0</v>
      </c>
      <c r="F11210" s="434">
        <v>507</v>
      </c>
      <c r="G11210" s="434">
        <v>152</v>
      </c>
      <c r="H11210" s="434">
        <v>386</v>
      </c>
      <c r="I11210" s="434">
        <v>34.35</v>
      </c>
      <c r="J11210" s="434">
        <v>0</v>
      </c>
      <c r="K11210" s="434">
        <v>1970</v>
      </c>
    </row>
    <row r="11211" spans="1:11" x14ac:dyDescent="0.25">
      <c r="A11211" s="434">
        <v>259132000</v>
      </c>
      <c r="B11211" s="434">
        <v>3095731</v>
      </c>
      <c r="C11211" s="434" t="s">
        <v>59</v>
      </c>
      <c r="D11211" s="434" t="s">
        <v>22</v>
      </c>
      <c r="E11211" s="434">
        <v>16</v>
      </c>
      <c r="F11211" s="434">
        <v>3825</v>
      </c>
      <c r="G11211" s="434">
        <v>0</v>
      </c>
      <c r="H11211" s="434">
        <v>2263</v>
      </c>
      <c r="I11211" s="434">
        <v>71.099999999999994</v>
      </c>
      <c r="J11211" s="434">
        <v>0</v>
      </c>
      <c r="K11211" s="434">
        <v>1970</v>
      </c>
    </row>
    <row r="11212" spans="1:11" hidden="1" x14ac:dyDescent="0.25">
      <c r="A11212" s="434">
        <v>259133000</v>
      </c>
      <c r="B11212" s="434">
        <v>84088</v>
      </c>
      <c r="C11212" s="434" t="s">
        <v>46</v>
      </c>
      <c r="D11212" s="434" t="s">
        <v>22</v>
      </c>
      <c r="E11212" s="434">
        <v>17.5</v>
      </c>
      <c r="F11212" s="434">
        <v>12000</v>
      </c>
      <c r="G11212" s="434">
        <v>2671</v>
      </c>
      <c r="H11212" s="434">
        <v>2807</v>
      </c>
      <c r="I11212" s="434">
        <v>74.5</v>
      </c>
      <c r="J11212" s="434">
        <v>0</v>
      </c>
      <c r="K11212" s="434">
        <v>2008</v>
      </c>
    </row>
    <row r="11213" spans="1:11" x14ac:dyDescent="0.25">
      <c r="A11213" s="434">
        <v>259134000</v>
      </c>
      <c r="B11213" s="434">
        <v>1497003</v>
      </c>
      <c r="C11213" s="434" t="s">
        <v>59</v>
      </c>
      <c r="D11213" s="434" t="s">
        <v>17</v>
      </c>
      <c r="E11213" s="434">
        <v>11.5</v>
      </c>
      <c r="F11213" s="434">
        <v>625</v>
      </c>
      <c r="G11213" s="434">
        <v>0</v>
      </c>
      <c r="H11213" s="434">
        <v>228</v>
      </c>
      <c r="I11213" s="434">
        <v>31.63</v>
      </c>
      <c r="J11213" s="434">
        <v>0</v>
      </c>
      <c r="K11213" s="434">
        <v>1970</v>
      </c>
    </row>
    <row r="11214" spans="1:11" x14ac:dyDescent="0.25">
      <c r="A11214" s="434">
        <v>259137000</v>
      </c>
      <c r="B11214" s="434">
        <v>2467216</v>
      </c>
      <c r="C11214" s="434" t="s">
        <v>59</v>
      </c>
      <c r="D11214" s="434" t="s">
        <v>17</v>
      </c>
      <c r="E11214" s="434">
        <v>0</v>
      </c>
      <c r="F11214" s="434">
        <v>441</v>
      </c>
      <c r="G11214" s="434">
        <v>229</v>
      </c>
      <c r="H11214" s="434">
        <v>303</v>
      </c>
      <c r="I11214" s="434">
        <v>32.47</v>
      </c>
      <c r="J11214" s="434">
        <v>0</v>
      </c>
      <c r="K11214" s="434">
        <v>1970</v>
      </c>
    </row>
    <row r="11215" spans="1:11" hidden="1" x14ac:dyDescent="0.25">
      <c r="A11215" s="434">
        <v>259139000</v>
      </c>
      <c r="B11215" s="434">
        <v>3415876</v>
      </c>
      <c r="C11215" s="434" t="s">
        <v>44</v>
      </c>
      <c r="D11215" s="434" t="s">
        <v>25</v>
      </c>
      <c r="E11215" s="434">
        <v>15</v>
      </c>
      <c r="F11215" s="434">
        <v>16200</v>
      </c>
      <c r="G11215" s="434">
        <v>850</v>
      </c>
      <c r="H11215" s="434">
        <v>9650</v>
      </c>
      <c r="I11215" s="434">
        <v>121.8</v>
      </c>
      <c r="J11215" s="434">
        <v>0</v>
      </c>
      <c r="K11215" s="434">
        <v>1994</v>
      </c>
    </row>
    <row r="11216" spans="1:11" hidden="1" x14ac:dyDescent="0.25">
      <c r="A11216" s="434">
        <v>259142000</v>
      </c>
      <c r="B11216" s="434">
        <v>997308</v>
      </c>
      <c r="C11216" s="434" t="s">
        <v>54</v>
      </c>
      <c r="D11216" s="434" t="s">
        <v>17</v>
      </c>
      <c r="E11216" s="434">
        <v>12</v>
      </c>
      <c r="F11216" s="434">
        <v>736</v>
      </c>
      <c r="G11216" s="434">
        <v>47</v>
      </c>
      <c r="H11216" s="434">
        <v>164</v>
      </c>
      <c r="I11216" s="434">
        <v>30.6</v>
      </c>
      <c r="J11216" s="434">
        <v>0</v>
      </c>
      <c r="K11216" s="434">
        <v>1962</v>
      </c>
    </row>
    <row r="11217" spans="1:11" hidden="1" x14ac:dyDescent="0.25">
      <c r="A11217" s="434">
        <v>259143000</v>
      </c>
      <c r="B11217" s="434">
        <v>450072</v>
      </c>
      <c r="C11217" s="434" t="s">
        <v>61</v>
      </c>
      <c r="D11217" s="434" t="s">
        <v>25</v>
      </c>
      <c r="E11217" s="434">
        <v>11</v>
      </c>
      <c r="F11217" s="434">
        <v>3000</v>
      </c>
      <c r="G11217" s="434">
        <v>6796</v>
      </c>
      <c r="H11217" s="434">
        <v>5335</v>
      </c>
      <c r="I11217" s="434">
        <v>119.3</v>
      </c>
      <c r="J11217" s="434">
        <v>0</v>
      </c>
      <c r="K11217" s="434">
        <v>2009</v>
      </c>
    </row>
    <row r="11218" spans="1:11" hidden="1" x14ac:dyDescent="0.25">
      <c r="A11218" s="434">
        <v>259150000</v>
      </c>
      <c r="B11218" s="434">
        <v>198298</v>
      </c>
      <c r="C11218" s="434" t="s">
        <v>31</v>
      </c>
      <c r="D11218" s="434" t="s">
        <v>17</v>
      </c>
      <c r="E11218" s="434">
        <v>8.5</v>
      </c>
      <c r="F11218" s="434">
        <v>206</v>
      </c>
      <c r="G11218" s="434">
        <v>234</v>
      </c>
      <c r="H11218" s="434">
        <v>131</v>
      </c>
      <c r="I11218" s="434">
        <v>34.630000000000003</v>
      </c>
      <c r="K11218" s="434">
        <v>1915</v>
      </c>
    </row>
    <row r="11219" spans="1:11" hidden="1" x14ac:dyDescent="0.25">
      <c r="A11219" s="434">
        <v>259151000</v>
      </c>
      <c r="B11219" s="434">
        <v>2543917</v>
      </c>
      <c r="C11219" s="434" t="s">
        <v>31</v>
      </c>
      <c r="D11219" s="434" t="s">
        <v>17</v>
      </c>
      <c r="E11219" s="434">
        <v>11</v>
      </c>
      <c r="F11219" s="434">
        <v>1492</v>
      </c>
      <c r="G11219" s="434">
        <v>610</v>
      </c>
      <c r="H11219" s="434">
        <v>830</v>
      </c>
      <c r="I11219" s="434">
        <v>47.58</v>
      </c>
      <c r="J11219" s="434">
        <v>0</v>
      </c>
      <c r="K11219" s="434">
        <v>1982</v>
      </c>
    </row>
    <row r="11220" spans="1:11" hidden="1" x14ac:dyDescent="0.25">
      <c r="A11220" s="434">
        <v>259153000</v>
      </c>
      <c r="B11220" s="434">
        <v>2549847</v>
      </c>
      <c r="C11220" s="434" t="s">
        <v>42</v>
      </c>
      <c r="D11220" s="434" t="s">
        <v>25</v>
      </c>
      <c r="E11220" s="434">
        <v>20.5</v>
      </c>
      <c r="F11220" s="434">
        <v>11472</v>
      </c>
      <c r="G11220" s="434">
        <v>1968</v>
      </c>
      <c r="H11220" s="434">
        <v>9149</v>
      </c>
      <c r="I11220" s="434">
        <v>123.37</v>
      </c>
      <c r="J11220" s="434">
        <v>0</v>
      </c>
      <c r="K11220" s="434">
        <v>1970</v>
      </c>
    </row>
    <row r="11221" spans="1:11" x14ac:dyDescent="0.25">
      <c r="A11221" s="434">
        <v>259154000</v>
      </c>
      <c r="B11221" s="434">
        <v>3277464</v>
      </c>
      <c r="C11221" s="434" t="s">
        <v>59</v>
      </c>
      <c r="D11221" s="434" t="s">
        <v>13</v>
      </c>
      <c r="E11221" s="434">
        <v>10</v>
      </c>
      <c r="F11221" s="434">
        <v>371</v>
      </c>
      <c r="G11221" s="434">
        <v>0</v>
      </c>
      <c r="H11221" s="434">
        <v>137</v>
      </c>
      <c r="I11221" s="434">
        <v>19.79</v>
      </c>
      <c r="J11221" s="434">
        <v>0</v>
      </c>
      <c r="K11221" s="434">
        <v>1970</v>
      </c>
    </row>
    <row r="11222" spans="1:11" hidden="1" x14ac:dyDescent="0.25">
      <c r="A11222" s="434">
        <v>259155000</v>
      </c>
      <c r="B11222" s="434">
        <v>1465967</v>
      </c>
      <c r="C11222" s="434" t="s">
        <v>42</v>
      </c>
      <c r="D11222" s="434" t="s">
        <v>13</v>
      </c>
      <c r="E11222" s="434">
        <v>0</v>
      </c>
      <c r="F11222" s="434">
        <v>331</v>
      </c>
      <c r="G11222" s="434">
        <v>75</v>
      </c>
      <c r="H11222" s="434">
        <v>302</v>
      </c>
      <c r="I11222" s="434">
        <v>29.11</v>
      </c>
      <c r="J11222" s="434">
        <v>0</v>
      </c>
      <c r="K11222" s="434">
        <v>1970</v>
      </c>
    </row>
    <row r="11223" spans="1:11" hidden="1" x14ac:dyDescent="0.25">
      <c r="A11223" s="434">
        <v>259161000</v>
      </c>
      <c r="B11223" s="434">
        <v>8188</v>
      </c>
      <c r="C11223" s="434" t="s">
        <v>46</v>
      </c>
      <c r="D11223" s="434" t="s">
        <v>22</v>
      </c>
      <c r="E11223" s="434">
        <v>16</v>
      </c>
      <c r="F11223" s="434">
        <v>10000</v>
      </c>
      <c r="G11223" s="434">
        <v>4944</v>
      </c>
      <c r="H11223" s="434">
        <v>4870</v>
      </c>
      <c r="I11223" s="434">
        <v>92.2</v>
      </c>
      <c r="K11223" s="434">
        <v>2013</v>
      </c>
    </row>
    <row r="11224" spans="1:11" hidden="1" x14ac:dyDescent="0.25">
      <c r="A11224" s="434">
        <v>259162000</v>
      </c>
      <c r="B11224" s="434">
        <v>2595856</v>
      </c>
      <c r="C11224" s="434" t="s">
        <v>51</v>
      </c>
      <c r="D11224" s="434" t="s">
        <v>17</v>
      </c>
      <c r="E11224" s="434">
        <v>0</v>
      </c>
      <c r="F11224" s="434">
        <v>1920</v>
      </c>
      <c r="G11224" s="434">
        <v>700</v>
      </c>
      <c r="H11224" s="434">
        <v>1186</v>
      </c>
      <c r="I11224" s="434">
        <v>53.8</v>
      </c>
      <c r="J11224" s="434">
        <v>0</v>
      </c>
      <c r="K11224" s="434">
        <v>1970</v>
      </c>
    </row>
    <row r="11225" spans="1:11" x14ac:dyDescent="0.25">
      <c r="A11225" s="434">
        <v>259166000</v>
      </c>
      <c r="B11225" s="434">
        <v>2623354</v>
      </c>
      <c r="C11225" s="434" t="s">
        <v>59</v>
      </c>
      <c r="D11225" s="434" t="s">
        <v>17</v>
      </c>
      <c r="E11225" s="434">
        <v>17</v>
      </c>
      <c r="F11225" s="434">
        <v>2648</v>
      </c>
      <c r="G11225" s="434">
        <v>1090</v>
      </c>
      <c r="H11225" s="434">
        <v>1099</v>
      </c>
      <c r="I11225" s="434">
        <v>60.9</v>
      </c>
      <c r="J11225" s="434">
        <v>0</v>
      </c>
      <c r="K11225" s="434">
        <v>1970</v>
      </c>
    </row>
    <row r="11226" spans="1:11" hidden="1" x14ac:dyDescent="0.25">
      <c r="A11226" s="434">
        <v>259167000</v>
      </c>
      <c r="B11226" s="434">
        <v>877628</v>
      </c>
      <c r="C11226" s="434" t="s">
        <v>44</v>
      </c>
      <c r="D11226" s="434" t="s">
        <v>17</v>
      </c>
      <c r="E11226" s="434">
        <v>14</v>
      </c>
      <c r="F11226" s="434">
        <v>1275</v>
      </c>
      <c r="G11226" s="434">
        <v>500</v>
      </c>
      <c r="H11226" s="434">
        <v>1105</v>
      </c>
      <c r="I11226" s="434">
        <v>56.8</v>
      </c>
      <c r="K11226" s="434">
        <v>1943</v>
      </c>
    </row>
    <row r="11227" spans="1:11" hidden="1" x14ac:dyDescent="0.25">
      <c r="A11227" s="434">
        <v>259171000</v>
      </c>
      <c r="B11227" s="434">
        <v>1785145</v>
      </c>
      <c r="C11227" s="434" t="s">
        <v>61</v>
      </c>
      <c r="D11227" s="434" t="s">
        <v>13</v>
      </c>
      <c r="I11227" s="434">
        <v>23</v>
      </c>
      <c r="J11227" s="434">
        <v>0</v>
      </c>
      <c r="K11227" s="434">
        <v>1970</v>
      </c>
    </row>
    <row r="11228" spans="1:11" hidden="1" x14ac:dyDescent="0.25">
      <c r="A11228" s="434">
        <v>259172000</v>
      </c>
      <c r="B11228" s="434">
        <v>114075</v>
      </c>
      <c r="C11228" s="434" t="s">
        <v>39</v>
      </c>
      <c r="D11228" s="434" t="s">
        <v>13</v>
      </c>
      <c r="H11228" s="434">
        <v>106</v>
      </c>
      <c r="I11228" s="434">
        <v>26.8</v>
      </c>
      <c r="K11228" s="434">
        <v>1938</v>
      </c>
    </row>
    <row r="11229" spans="1:11" hidden="1" x14ac:dyDescent="0.25">
      <c r="A11229" s="434">
        <v>259173000</v>
      </c>
      <c r="B11229" s="434">
        <v>749947</v>
      </c>
      <c r="C11229" s="434" t="s">
        <v>61</v>
      </c>
      <c r="D11229" s="434" t="s">
        <v>13</v>
      </c>
      <c r="I11229" s="434">
        <v>27</v>
      </c>
      <c r="J11229" s="434">
        <v>0</v>
      </c>
      <c r="K11229" s="434">
        <v>1970</v>
      </c>
    </row>
    <row r="11230" spans="1:11" hidden="1" x14ac:dyDescent="0.25">
      <c r="A11230" s="434">
        <v>259174000</v>
      </c>
      <c r="B11230" s="434">
        <v>912246</v>
      </c>
      <c r="C11230" s="434" t="s">
        <v>39</v>
      </c>
      <c r="D11230" s="434" t="s">
        <v>13</v>
      </c>
      <c r="E11230" s="434">
        <v>30</v>
      </c>
      <c r="F11230" s="434">
        <v>1440</v>
      </c>
      <c r="G11230" s="434">
        <v>17</v>
      </c>
      <c r="H11230" s="434">
        <v>224</v>
      </c>
      <c r="I11230" s="434">
        <v>25.9</v>
      </c>
      <c r="J11230" s="434">
        <v>0</v>
      </c>
      <c r="K11230" s="434">
        <v>2017</v>
      </c>
    </row>
    <row r="11231" spans="1:11" x14ac:dyDescent="0.25">
      <c r="A11231" s="434">
        <v>259175000</v>
      </c>
      <c r="B11231" s="434">
        <v>1069309</v>
      </c>
      <c r="C11231" s="434" t="s">
        <v>59</v>
      </c>
      <c r="D11231" s="434" t="s">
        <v>13</v>
      </c>
      <c r="I11231" s="434">
        <v>22</v>
      </c>
      <c r="J11231" s="434">
        <v>0</v>
      </c>
      <c r="K11231" s="434">
        <v>1970</v>
      </c>
    </row>
    <row r="11232" spans="1:11" x14ac:dyDescent="0.25">
      <c r="A11232" s="434">
        <v>259178000</v>
      </c>
      <c r="B11232" s="434">
        <v>1139827</v>
      </c>
      <c r="C11232" s="434" t="s">
        <v>59</v>
      </c>
      <c r="D11232" s="434" t="s">
        <v>13</v>
      </c>
      <c r="E11232" s="434">
        <v>9</v>
      </c>
      <c r="F11232" s="434">
        <v>736</v>
      </c>
      <c r="G11232" s="434">
        <v>0</v>
      </c>
      <c r="H11232" s="434">
        <v>496</v>
      </c>
      <c r="I11232" s="434">
        <v>29.8</v>
      </c>
      <c r="J11232" s="434">
        <v>0</v>
      </c>
      <c r="K11232" s="434">
        <v>1970</v>
      </c>
    </row>
    <row r="11233" spans="1:11" x14ac:dyDescent="0.25">
      <c r="A11233" s="434">
        <v>259180000</v>
      </c>
      <c r="B11233" s="434">
        <v>3420467</v>
      </c>
      <c r="C11233" s="434" t="s">
        <v>59</v>
      </c>
      <c r="D11233" s="434" t="s">
        <v>13</v>
      </c>
      <c r="E11233" s="434">
        <v>0</v>
      </c>
      <c r="F11233" s="434">
        <v>393</v>
      </c>
      <c r="G11233" s="434">
        <v>0</v>
      </c>
      <c r="H11233" s="434">
        <v>227</v>
      </c>
      <c r="I11233" s="434">
        <v>24.39</v>
      </c>
      <c r="J11233" s="434">
        <v>0</v>
      </c>
      <c r="K11233" s="434">
        <v>1970</v>
      </c>
    </row>
    <row r="11234" spans="1:11" hidden="1" x14ac:dyDescent="0.25">
      <c r="A11234" s="434">
        <v>259183000</v>
      </c>
      <c r="B11234" s="434">
        <v>3216192</v>
      </c>
      <c r="C11234" s="434" t="s">
        <v>51</v>
      </c>
      <c r="D11234" s="434" t="s">
        <v>22</v>
      </c>
      <c r="E11234" s="434">
        <v>15</v>
      </c>
      <c r="F11234" s="434">
        <v>2040</v>
      </c>
      <c r="G11234" s="434">
        <v>3090</v>
      </c>
      <c r="H11234" s="434">
        <v>2241</v>
      </c>
      <c r="I11234" s="434">
        <v>72.05</v>
      </c>
      <c r="J11234" s="434">
        <v>0</v>
      </c>
      <c r="K11234" s="434">
        <v>1970</v>
      </c>
    </row>
    <row r="11235" spans="1:11" hidden="1" x14ac:dyDescent="0.25">
      <c r="A11235" s="434">
        <v>259184000</v>
      </c>
      <c r="B11235" s="434">
        <v>25022</v>
      </c>
      <c r="C11235" s="434" t="s">
        <v>61</v>
      </c>
      <c r="D11235" s="434" t="s">
        <v>13</v>
      </c>
      <c r="I11235" s="434">
        <v>11</v>
      </c>
    </row>
    <row r="11236" spans="1:11" x14ac:dyDescent="0.25">
      <c r="A11236" s="434">
        <v>259185000</v>
      </c>
      <c r="B11236" s="434">
        <v>2703111</v>
      </c>
      <c r="C11236" s="434" t="s">
        <v>59</v>
      </c>
      <c r="D11236" s="434" t="s">
        <v>17</v>
      </c>
      <c r="E11236" s="434">
        <v>0</v>
      </c>
      <c r="F11236" s="434">
        <v>441</v>
      </c>
      <c r="G11236" s="434">
        <v>0</v>
      </c>
      <c r="H11236" s="434">
        <v>329</v>
      </c>
      <c r="I11236" s="434">
        <v>32.21</v>
      </c>
      <c r="J11236" s="434">
        <v>0</v>
      </c>
      <c r="K11236" s="434">
        <v>1970</v>
      </c>
    </row>
    <row r="11237" spans="1:11" hidden="1" x14ac:dyDescent="0.25">
      <c r="A11237" s="434">
        <v>259186000</v>
      </c>
      <c r="B11237" s="434">
        <v>196300</v>
      </c>
      <c r="C11237" s="434" t="s">
        <v>44</v>
      </c>
      <c r="D11237" s="434" t="s">
        <v>33</v>
      </c>
      <c r="E11237" s="434">
        <v>20</v>
      </c>
      <c r="F11237" s="434">
        <v>23520</v>
      </c>
      <c r="G11237" s="434">
        <v>4826</v>
      </c>
      <c r="H11237" s="434">
        <v>47842</v>
      </c>
      <c r="I11237" s="434">
        <v>228.3</v>
      </c>
      <c r="J11237" s="434">
        <v>0</v>
      </c>
      <c r="K11237" s="434">
        <v>2017</v>
      </c>
    </row>
    <row r="11238" spans="1:11" hidden="1" x14ac:dyDescent="0.25">
      <c r="A11238" s="434">
        <v>259187000</v>
      </c>
      <c r="B11238" s="434">
        <v>1169613</v>
      </c>
      <c r="C11238" s="434" t="s">
        <v>39</v>
      </c>
      <c r="D11238" s="434" t="s">
        <v>13</v>
      </c>
      <c r="E11238" s="434">
        <v>30</v>
      </c>
      <c r="F11238" s="434">
        <v>1498</v>
      </c>
      <c r="G11238" s="434">
        <v>22</v>
      </c>
      <c r="H11238" s="434">
        <v>228</v>
      </c>
      <c r="I11238" s="434">
        <v>27</v>
      </c>
      <c r="J11238" s="434">
        <v>0</v>
      </c>
      <c r="K11238" s="434">
        <v>1970</v>
      </c>
    </row>
    <row r="11239" spans="1:11" hidden="1" x14ac:dyDescent="0.25">
      <c r="A11239" s="434">
        <v>259187800</v>
      </c>
      <c r="B11239" s="434">
        <v>311504</v>
      </c>
      <c r="C11239" s="434" t="s">
        <v>39</v>
      </c>
      <c r="D11239" s="434" t="s">
        <v>13</v>
      </c>
      <c r="E11239" s="434">
        <v>29</v>
      </c>
      <c r="F11239" s="434">
        <v>1498</v>
      </c>
      <c r="G11239" s="434">
        <v>20</v>
      </c>
      <c r="H11239" s="434">
        <v>220</v>
      </c>
      <c r="I11239" s="434">
        <v>27</v>
      </c>
      <c r="K11239" s="434">
        <v>2009</v>
      </c>
    </row>
    <row r="11240" spans="1:11" hidden="1" x14ac:dyDescent="0.25">
      <c r="A11240" s="434">
        <v>259188000</v>
      </c>
      <c r="B11240" s="434">
        <v>3107088</v>
      </c>
      <c r="C11240" s="434" t="s">
        <v>42</v>
      </c>
      <c r="D11240" s="434" t="s">
        <v>17</v>
      </c>
      <c r="E11240" s="434">
        <v>9</v>
      </c>
      <c r="F11240" s="434">
        <v>930</v>
      </c>
      <c r="G11240" s="434">
        <v>459</v>
      </c>
      <c r="H11240" s="434">
        <v>505</v>
      </c>
      <c r="I11240" s="434">
        <v>40</v>
      </c>
      <c r="J11240" s="434">
        <v>0</v>
      </c>
      <c r="K11240" s="434">
        <v>1993</v>
      </c>
    </row>
    <row r="11241" spans="1:11" hidden="1" x14ac:dyDescent="0.25">
      <c r="A11241" s="434">
        <v>259189000</v>
      </c>
      <c r="B11241" s="434">
        <v>810606</v>
      </c>
      <c r="C11241" s="434" t="s">
        <v>39</v>
      </c>
      <c r="D11241" s="434" t="s">
        <v>17</v>
      </c>
      <c r="E11241" s="434">
        <v>30</v>
      </c>
      <c r="F11241" s="434">
        <v>1800</v>
      </c>
      <c r="G11241" s="434">
        <v>23</v>
      </c>
      <c r="H11241" s="434">
        <v>289</v>
      </c>
      <c r="I11241" s="434">
        <v>32</v>
      </c>
      <c r="J11241" s="434">
        <v>0</v>
      </c>
      <c r="K11241" s="434">
        <v>2017</v>
      </c>
    </row>
    <row r="11242" spans="1:11" hidden="1" x14ac:dyDescent="0.25">
      <c r="A11242" s="434">
        <v>259192000</v>
      </c>
      <c r="B11242" s="434">
        <v>3494841</v>
      </c>
      <c r="C11242" s="434" t="s">
        <v>56</v>
      </c>
      <c r="D11242" s="434" t="s">
        <v>13</v>
      </c>
      <c r="I11242" s="434">
        <v>15</v>
      </c>
      <c r="J11242" s="434">
        <v>0</v>
      </c>
      <c r="K11242" s="434">
        <v>1970</v>
      </c>
    </row>
    <row r="11243" spans="1:11" hidden="1" x14ac:dyDescent="0.25">
      <c r="A11243" s="434">
        <v>259193000</v>
      </c>
      <c r="B11243" s="434">
        <v>2794867</v>
      </c>
      <c r="C11243" s="434" t="s">
        <v>56</v>
      </c>
      <c r="D11243" s="434" t="s">
        <v>13</v>
      </c>
      <c r="I11243" s="434">
        <v>23</v>
      </c>
      <c r="J11243" s="434">
        <v>0</v>
      </c>
      <c r="K11243" s="434">
        <v>1970</v>
      </c>
    </row>
    <row r="11244" spans="1:11" hidden="1" x14ac:dyDescent="0.25">
      <c r="A11244" s="434">
        <v>259196000</v>
      </c>
      <c r="B11244" s="434">
        <v>116429</v>
      </c>
      <c r="C11244" s="434" t="s">
        <v>54</v>
      </c>
      <c r="D11244" s="434" t="s">
        <v>17</v>
      </c>
      <c r="E11244" s="434">
        <v>14.5</v>
      </c>
      <c r="F11244" s="434">
        <v>4008</v>
      </c>
      <c r="G11244" s="434">
        <v>618</v>
      </c>
      <c r="H11244" s="434">
        <v>498</v>
      </c>
      <c r="I11244" s="434">
        <v>36</v>
      </c>
      <c r="J11244" s="434">
        <v>0</v>
      </c>
      <c r="K11244" s="434">
        <v>1994</v>
      </c>
    </row>
    <row r="11245" spans="1:11" hidden="1" x14ac:dyDescent="0.25">
      <c r="A11245" s="434">
        <v>259197000</v>
      </c>
      <c r="B11245" s="434">
        <v>1000197</v>
      </c>
      <c r="C11245" s="434" t="s">
        <v>39</v>
      </c>
      <c r="D11245" s="434" t="s">
        <v>13</v>
      </c>
      <c r="E11245" s="434">
        <v>25</v>
      </c>
      <c r="F11245" s="434">
        <v>1440</v>
      </c>
      <c r="G11245" s="434">
        <v>17</v>
      </c>
      <c r="H11245" s="434">
        <v>224</v>
      </c>
      <c r="I11245" s="434">
        <v>25.9</v>
      </c>
      <c r="J11245" s="434">
        <v>0</v>
      </c>
      <c r="K11245" s="434">
        <v>2017</v>
      </c>
    </row>
    <row r="11246" spans="1:11" hidden="1" x14ac:dyDescent="0.25">
      <c r="A11246" s="434">
        <v>259198000</v>
      </c>
      <c r="B11246" s="434">
        <v>560140</v>
      </c>
      <c r="C11246" s="434" t="s">
        <v>46</v>
      </c>
      <c r="D11246" s="434" t="s">
        <v>22</v>
      </c>
      <c r="E11246" s="434">
        <v>17</v>
      </c>
      <c r="F11246" s="434">
        <v>17280</v>
      </c>
      <c r="G11246" s="434">
        <v>3737</v>
      </c>
      <c r="H11246" s="434">
        <v>4462</v>
      </c>
      <c r="I11246" s="434">
        <v>82.16</v>
      </c>
      <c r="J11246" s="434">
        <v>0</v>
      </c>
    </row>
    <row r="11247" spans="1:11" hidden="1" x14ac:dyDescent="0.25">
      <c r="A11247" s="434">
        <v>259199000</v>
      </c>
      <c r="B11247" s="434">
        <v>2822361</v>
      </c>
      <c r="C11247" s="434" t="s">
        <v>51</v>
      </c>
      <c r="D11247" s="434" t="s">
        <v>17</v>
      </c>
      <c r="E11247" s="434">
        <v>0</v>
      </c>
      <c r="F11247" s="434">
        <v>0</v>
      </c>
      <c r="G11247" s="434">
        <v>350</v>
      </c>
      <c r="H11247" s="434">
        <v>391</v>
      </c>
      <c r="I11247" s="434">
        <v>31.55</v>
      </c>
      <c r="J11247" s="434">
        <v>0</v>
      </c>
      <c r="K11247" s="434">
        <v>1970</v>
      </c>
    </row>
    <row r="11248" spans="1:11" x14ac:dyDescent="0.25">
      <c r="A11248" s="434">
        <v>259200000</v>
      </c>
      <c r="B11248" s="434">
        <v>2788303</v>
      </c>
      <c r="C11248" s="434" t="s">
        <v>59</v>
      </c>
      <c r="D11248" s="434" t="s">
        <v>13</v>
      </c>
      <c r="E11248" s="434">
        <v>11</v>
      </c>
      <c r="F11248" s="434">
        <v>515</v>
      </c>
      <c r="G11248" s="434">
        <v>0</v>
      </c>
      <c r="H11248" s="434">
        <v>236</v>
      </c>
      <c r="I11248" s="434">
        <v>26</v>
      </c>
      <c r="J11248" s="434">
        <v>0</v>
      </c>
      <c r="K11248" s="434">
        <v>1970</v>
      </c>
    </row>
    <row r="11249" spans="1:11" x14ac:dyDescent="0.25">
      <c r="A11249" s="434">
        <v>259203000</v>
      </c>
      <c r="B11249" s="434">
        <v>3726318</v>
      </c>
      <c r="C11249" s="434" t="s">
        <v>59</v>
      </c>
      <c r="D11249" s="434" t="s">
        <v>13</v>
      </c>
      <c r="E11249" s="434">
        <v>0</v>
      </c>
      <c r="F11249" s="434">
        <v>783</v>
      </c>
      <c r="G11249" s="434">
        <v>0</v>
      </c>
      <c r="H11249" s="434">
        <v>348</v>
      </c>
      <c r="I11249" s="434">
        <v>27.42</v>
      </c>
      <c r="J11249" s="434">
        <v>0</v>
      </c>
      <c r="K11249" s="434">
        <v>1970</v>
      </c>
    </row>
    <row r="11250" spans="1:11" hidden="1" x14ac:dyDescent="0.25">
      <c r="A11250" s="434">
        <v>259204000</v>
      </c>
      <c r="B11250" s="434">
        <v>1394959</v>
      </c>
      <c r="C11250" s="434" t="s">
        <v>51</v>
      </c>
      <c r="D11250" s="434" t="s">
        <v>22</v>
      </c>
      <c r="E11250" s="434">
        <v>13</v>
      </c>
      <c r="F11250" s="434">
        <v>4656</v>
      </c>
      <c r="G11250" s="434">
        <v>5500</v>
      </c>
      <c r="H11250" s="434">
        <v>3579</v>
      </c>
      <c r="I11250" s="434">
        <v>82.1</v>
      </c>
      <c r="J11250" s="434">
        <v>0</v>
      </c>
      <c r="K11250" s="434">
        <v>1970</v>
      </c>
    </row>
    <row r="11251" spans="1:11" x14ac:dyDescent="0.25">
      <c r="A11251" s="434">
        <v>259205000</v>
      </c>
      <c r="B11251" s="434">
        <v>1721686</v>
      </c>
      <c r="C11251" s="434" t="s">
        <v>59</v>
      </c>
      <c r="D11251" s="434" t="s">
        <v>13</v>
      </c>
      <c r="E11251" s="434">
        <v>11</v>
      </c>
      <c r="F11251" s="434">
        <v>397</v>
      </c>
      <c r="G11251" s="434">
        <v>0</v>
      </c>
      <c r="H11251" s="434">
        <v>181</v>
      </c>
      <c r="I11251" s="434">
        <v>21.08</v>
      </c>
      <c r="J11251" s="434">
        <v>0</v>
      </c>
      <c r="K11251" s="434">
        <v>1970</v>
      </c>
    </row>
    <row r="11252" spans="1:11" hidden="1" x14ac:dyDescent="0.25">
      <c r="A11252" s="434">
        <v>259206000</v>
      </c>
      <c r="B11252" s="434">
        <v>510487</v>
      </c>
      <c r="C11252" s="434" t="s">
        <v>31</v>
      </c>
      <c r="D11252" s="434" t="s">
        <v>17</v>
      </c>
      <c r="I11252" s="434">
        <v>36</v>
      </c>
    </row>
    <row r="11253" spans="1:11" x14ac:dyDescent="0.25">
      <c r="A11253" s="434">
        <v>259208000</v>
      </c>
      <c r="B11253" s="434">
        <v>3088180</v>
      </c>
      <c r="C11253" s="434" t="s">
        <v>59</v>
      </c>
      <c r="D11253" s="434" t="s">
        <v>13</v>
      </c>
      <c r="E11253" s="434">
        <v>0</v>
      </c>
      <c r="F11253" s="434">
        <v>0</v>
      </c>
      <c r="G11253" s="434">
        <v>0</v>
      </c>
      <c r="H11253" s="434">
        <v>442</v>
      </c>
      <c r="I11253" s="434">
        <v>28</v>
      </c>
      <c r="J11253" s="434">
        <v>0</v>
      </c>
      <c r="K11253" s="434">
        <v>1970</v>
      </c>
    </row>
    <row r="11254" spans="1:11" x14ac:dyDescent="0.25">
      <c r="A11254" s="434">
        <v>259209000</v>
      </c>
      <c r="B11254" s="434">
        <v>3200435</v>
      </c>
      <c r="C11254" s="434" t="s">
        <v>59</v>
      </c>
      <c r="D11254" s="434" t="s">
        <v>17</v>
      </c>
      <c r="E11254" s="434">
        <v>0</v>
      </c>
      <c r="F11254" s="434">
        <v>3440</v>
      </c>
      <c r="G11254" s="434">
        <v>1250</v>
      </c>
      <c r="H11254" s="434">
        <v>1517</v>
      </c>
      <c r="I11254" s="434">
        <v>64</v>
      </c>
      <c r="J11254" s="434">
        <v>0</v>
      </c>
      <c r="K11254" s="434">
        <v>1970</v>
      </c>
    </row>
    <row r="11255" spans="1:11" hidden="1" x14ac:dyDescent="0.25">
      <c r="A11255" s="434">
        <v>259210000</v>
      </c>
      <c r="B11255" s="434">
        <v>3449257</v>
      </c>
      <c r="C11255" s="434" t="s">
        <v>42</v>
      </c>
      <c r="D11255" s="434" t="s">
        <v>25</v>
      </c>
      <c r="E11255" s="434">
        <v>18</v>
      </c>
      <c r="F11255" s="434">
        <v>17400</v>
      </c>
      <c r="G11255" s="434">
        <v>945</v>
      </c>
      <c r="H11255" s="434">
        <v>15359</v>
      </c>
      <c r="I11255" s="434">
        <v>138.5</v>
      </c>
      <c r="J11255" s="434">
        <v>0</v>
      </c>
      <c r="K11255" s="434">
        <v>2002</v>
      </c>
    </row>
    <row r="11256" spans="1:11" hidden="1" x14ac:dyDescent="0.25">
      <c r="A11256" s="434">
        <v>259212000</v>
      </c>
      <c r="B11256" s="434">
        <v>512628</v>
      </c>
      <c r="C11256" s="434" t="s">
        <v>42</v>
      </c>
      <c r="D11256" s="434" t="s">
        <v>17</v>
      </c>
      <c r="E11256" s="434">
        <v>0</v>
      </c>
      <c r="F11256" s="434">
        <v>220</v>
      </c>
      <c r="G11256" s="434">
        <v>174</v>
      </c>
      <c r="H11256" s="434">
        <v>242</v>
      </c>
      <c r="I11256" s="434">
        <v>49.59</v>
      </c>
      <c r="J11256" s="434">
        <v>0</v>
      </c>
      <c r="K11256" s="434">
        <v>2001</v>
      </c>
    </row>
    <row r="11257" spans="1:11" x14ac:dyDescent="0.25">
      <c r="A11257" s="434">
        <v>259214000</v>
      </c>
      <c r="B11257" s="434">
        <v>2348027</v>
      </c>
      <c r="C11257" s="434" t="s">
        <v>59</v>
      </c>
      <c r="D11257" s="434" t="s">
        <v>13</v>
      </c>
      <c r="I11257" s="434">
        <v>15</v>
      </c>
    </row>
    <row r="11258" spans="1:11" hidden="1" x14ac:dyDescent="0.25">
      <c r="A11258" s="434">
        <v>259215000</v>
      </c>
      <c r="B11258" s="434">
        <v>77098</v>
      </c>
      <c r="C11258" s="434" t="s">
        <v>56</v>
      </c>
      <c r="D11258" s="434" t="s">
        <v>22</v>
      </c>
      <c r="E11258" s="434">
        <v>15</v>
      </c>
      <c r="F11258" s="434">
        <v>4560</v>
      </c>
      <c r="G11258" s="434">
        <v>1052</v>
      </c>
      <c r="H11258" s="434">
        <v>3853</v>
      </c>
      <c r="I11258" s="434">
        <v>74.5</v>
      </c>
      <c r="J11258" s="434">
        <v>0</v>
      </c>
      <c r="K11258" s="434">
        <v>2017</v>
      </c>
    </row>
    <row r="11259" spans="1:11" hidden="1" x14ac:dyDescent="0.25">
      <c r="A11259" s="434">
        <v>259216000</v>
      </c>
      <c r="B11259" s="434">
        <v>3306764</v>
      </c>
      <c r="C11259" s="434" t="s">
        <v>42</v>
      </c>
      <c r="D11259" s="434" t="s">
        <v>25</v>
      </c>
      <c r="E11259" s="434">
        <v>21</v>
      </c>
      <c r="F11259" s="434">
        <v>11320</v>
      </c>
      <c r="G11259" s="434">
        <v>1025</v>
      </c>
      <c r="H11259" s="434">
        <v>4325</v>
      </c>
      <c r="I11259" s="434">
        <v>129.80000000000001</v>
      </c>
      <c r="J11259" s="434">
        <v>0</v>
      </c>
      <c r="K11259" s="434">
        <v>2007</v>
      </c>
    </row>
    <row r="11260" spans="1:11" x14ac:dyDescent="0.25">
      <c r="A11260" s="434">
        <v>259217000</v>
      </c>
      <c r="B11260" s="434">
        <v>2793911</v>
      </c>
      <c r="C11260" s="434" t="s">
        <v>59</v>
      </c>
      <c r="D11260" s="434" t="s">
        <v>13</v>
      </c>
      <c r="I11260" s="434">
        <v>20</v>
      </c>
      <c r="J11260" s="434">
        <v>0</v>
      </c>
      <c r="K11260" s="434">
        <v>1970</v>
      </c>
    </row>
    <row r="11261" spans="1:11" hidden="1" x14ac:dyDescent="0.25">
      <c r="A11261" s="434">
        <v>259221000</v>
      </c>
      <c r="B11261" s="434">
        <v>2473820</v>
      </c>
      <c r="C11261" s="434" t="s">
        <v>31</v>
      </c>
      <c r="D11261" s="434" t="s">
        <v>17</v>
      </c>
      <c r="E11261" s="434">
        <v>10.199999999999999</v>
      </c>
      <c r="F11261" s="434">
        <v>1080</v>
      </c>
      <c r="G11261" s="434">
        <v>2100</v>
      </c>
      <c r="H11261" s="434">
        <v>1768</v>
      </c>
      <c r="I11261" s="434">
        <v>69.5</v>
      </c>
      <c r="J11261" s="434">
        <v>0</v>
      </c>
      <c r="K11261" s="434">
        <v>1999</v>
      </c>
    </row>
    <row r="11262" spans="1:11" hidden="1" x14ac:dyDescent="0.25">
      <c r="A11262" s="434">
        <v>259222000</v>
      </c>
      <c r="B11262" s="434">
        <v>913240</v>
      </c>
      <c r="C11262" s="434" t="s">
        <v>42</v>
      </c>
      <c r="D11262" s="434" t="s">
        <v>33</v>
      </c>
      <c r="E11262" s="434">
        <v>23</v>
      </c>
      <c r="F11262" s="434">
        <v>31200</v>
      </c>
      <c r="G11262" s="434">
        <v>6133</v>
      </c>
      <c r="H11262" s="434">
        <v>75027</v>
      </c>
      <c r="I11262" s="434">
        <v>223.75</v>
      </c>
      <c r="J11262" s="434">
        <v>0</v>
      </c>
      <c r="K11262" s="434">
        <v>2007</v>
      </c>
    </row>
    <row r="11263" spans="1:11" x14ac:dyDescent="0.25">
      <c r="A11263" s="434">
        <v>259225000</v>
      </c>
      <c r="B11263" s="434">
        <v>3782252</v>
      </c>
      <c r="C11263" s="434" t="s">
        <v>59</v>
      </c>
      <c r="D11263" s="434" t="s">
        <v>17</v>
      </c>
      <c r="E11263" s="434">
        <v>12.6</v>
      </c>
      <c r="F11263" s="434">
        <v>1028</v>
      </c>
      <c r="G11263" s="434">
        <v>1</v>
      </c>
      <c r="H11263" s="434">
        <v>498</v>
      </c>
      <c r="I11263" s="434">
        <v>37.9</v>
      </c>
      <c r="J11263" s="434">
        <v>0</v>
      </c>
      <c r="K11263" s="434">
        <v>1970</v>
      </c>
    </row>
    <row r="11264" spans="1:11" hidden="1" x14ac:dyDescent="0.25">
      <c r="A11264" s="434">
        <v>259227000</v>
      </c>
      <c r="B11264" s="434">
        <v>386893</v>
      </c>
      <c r="C11264" s="434" t="s">
        <v>46</v>
      </c>
      <c r="D11264" s="434" t="s">
        <v>22</v>
      </c>
      <c r="E11264" s="434">
        <v>17.5</v>
      </c>
      <c r="F11264" s="434">
        <v>11834</v>
      </c>
      <c r="G11264" s="434">
        <v>3060</v>
      </c>
      <c r="H11264" s="434">
        <v>3107</v>
      </c>
      <c r="I11264" s="434">
        <v>78.3</v>
      </c>
      <c r="J11264" s="434">
        <v>0</v>
      </c>
      <c r="K11264" s="434">
        <v>2007</v>
      </c>
    </row>
    <row r="11265" spans="1:11" hidden="1" x14ac:dyDescent="0.25">
      <c r="A11265" s="434">
        <v>259228000</v>
      </c>
      <c r="B11265" s="434">
        <v>3603920</v>
      </c>
      <c r="C11265" s="434" t="s">
        <v>31</v>
      </c>
      <c r="D11265" s="434" t="s">
        <v>17</v>
      </c>
      <c r="E11265" s="434">
        <v>11</v>
      </c>
      <c r="F11265" s="434">
        <v>1020</v>
      </c>
      <c r="G11265" s="434">
        <v>1200</v>
      </c>
      <c r="H11265" s="434">
        <v>1252</v>
      </c>
      <c r="I11265" s="434">
        <v>55.38</v>
      </c>
      <c r="J11265" s="434">
        <v>0</v>
      </c>
      <c r="K11265" s="434">
        <v>2002</v>
      </c>
    </row>
    <row r="11266" spans="1:11" hidden="1" x14ac:dyDescent="0.25">
      <c r="A11266" s="434">
        <v>259231000</v>
      </c>
      <c r="B11266" s="434">
        <v>850184</v>
      </c>
      <c r="C11266" s="434" t="s">
        <v>46</v>
      </c>
      <c r="D11266" s="434" t="s">
        <v>22</v>
      </c>
      <c r="E11266" s="434">
        <v>13.5</v>
      </c>
      <c r="F11266" s="434">
        <v>9630</v>
      </c>
      <c r="G11266" s="434">
        <v>6400</v>
      </c>
      <c r="H11266" s="434">
        <v>4978</v>
      </c>
      <c r="I11266" s="434">
        <v>92.4</v>
      </c>
      <c r="J11266" s="434">
        <v>0</v>
      </c>
      <c r="K11266" s="434">
        <v>1970</v>
      </c>
    </row>
    <row r="11267" spans="1:11" hidden="1" x14ac:dyDescent="0.25">
      <c r="A11267" s="434">
        <v>259233000</v>
      </c>
      <c r="B11267" s="434">
        <v>1464112</v>
      </c>
      <c r="C11267" s="434" t="s">
        <v>54</v>
      </c>
      <c r="D11267" s="434" t="s">
        <v>13</v>
      </c>
      <c r="F11267" s="434">
        <v>761</v>
      </c>
      <c r="H11267" s="434">
        <v>136</v>
      </c>
      <c r="I11267" s="434">
        <v>29</v>
      </c>
      <c r="K11267" s="434">
        <v>1938</v>
      </c>
    </row>
    <row r="11268" spans="1:11" hidden="1" x14ac:dyDescent="0.25">
      <c r="A11268" s="434">
        <v>259235000</v>
      </c>
      <c r="B11268" s="434">
        <v>56028</v>
      </c>
      <c r="C11268" s="434" t="s">
        <v>46</v>
      </c>
      <c r="D11268" s="434" t="s">
        <v>22</v>
      </c>
      <c r="E11268" s="434">
        <v>14</v>
      </c>
      <c r="F11268" s="434">
        <v>4008</v>
      </c>
      <c r="G11268" s="434">
        <v>2800</v>
      </c>
      <c r="H11268" s="434">
        <v>2164</v>
      </c>
      <c r="I11268" s="434">
        <v>73.599999999999994</v>
      </c>
      <c r="K11268" s="434">
        <v>2006</v>
      </c>
    </row>
    <row r="11269" spans="1:11" hidden="1" x14ac:dyDescent="0.25">
      <c r="A11269" s="434">
        <v>259237000</v>
      </c>
      <c r="B11269" s="434">
        <v>2341338</v>
      </c>
      <c r="C11269" s="434" t="s">
        <v>51</v>
      </c>
      <c r="D11269" s="434" t="s">
        <v>17</v>
      </c>
      <c r="E11269" s="434">
        <v>0</v>
      </c>
      <c r="F11269" s="434">
        <v>1324</v>
      </c>
      <c r="G11269" s="434">
        <v>650</v>
      </c>
      <c r="H11269" s="434">
        <v>695</v>
      </c>
      <c r="I11269" s="434">
        <v>41.6</v>
      </c>
      <c r="J11269" s="434">
        <v>0</v>
      </c>
      <c r="K11269" s="434">
        <v>1970</v>
      </c>
    </row>
    <row r="11270" spans="1:11" hidden="1" x14ac:dyDescent="0.25">
      <c r="A11270" s="434">
        <v>259239000</v>
      </c>
      <c r="B11270" s="434">
        <v>2143291</v>
      </c>
      <c r="C11270" s="434" t="s">
        <v>46</v>
      </c>
      <c r="D11270" s="434" t="s">
        <v>22</v>
      </c>
      <c r="E11270" s="434">
        <v>16.899999999999999</v>
      </c>
      <c r="F11270" s="434">
        <v>6000</v>
      </c>
      <c r="G11270" s="434">
        <v>4423</v>
      </c>
      <c r="H11270" s="434">
        <v>4859</v>
      </c>
      <c r="I11270" s="434">
        <v>96.9</v>
      </c>
      <c r="J11270" s="434">
        <v>0</v>
      </c>
      <c r="K11270" s="434">
        <v>2008</v>
      </c>
    </row>
    <row r="11271" spans="1:11" x14ac:dyDescent="0.25">
      <c r="A11271" s="434">
        <v>259241000</v>
      </c>
      <c r="B11271" s="434">
        <v>2581138</v>
      </c>
      <c r="C11271" s="434" t="s">
        <v>59</v>
      </c>
      <c r="D11271" s="434" t="s">
        <v>13</v>
      </c>
      <c r="E11271" s="434">
        <v>10.5</v>
      </c>
      <c r="F11271" s="434">
        <v>346</v>
      </c>
      <c r="G11271" s="434">
        <v>0</v>
      </c>
      <c r="H11271" s="434">
        <v>167</v>
      </c>
      <c r="I11271" s="434">
        <v>21.32</v>
      </c>
      <c r="J11271" s="434">
        <v>0</v>
      </c>
      <c r="K11271" s="434">
        <v>1970</v>
      </c>
    </row>
    <row r="11272" spans="1:11" x14ac:dyDescent="0.25">
      <c r="A11272" s="434">
        <v>259242000</v>
      </c>
      <c r="B11272" s="434">
        <v>2659137</v>
      </c>
      <c r="C11272" s="434" t="s">
        <v>59</v>
      </c>
      <c r="D11272" s="434" t="s">
        <v>22</v>
      </c>
      <c r="E11272" s="434">
        <v>16</v>
      </c>
      <c r="F11272" s="434">
        <v>4920</v>
      </c>
      <c r="G11272" s="434">
        <v>2500</v>
      </c>
      <c r="H11272" s="434">
        <v>2138</v>
      </c>
      <c r="I11272" s="434">
        <v>70.599999999999994</v>
      </c>
      <c r="J11272" s="434">
        <v>0</v>
      </c>
      <c r="K11272" s="434">
        <v>1970</v>
      </c>
    </row>
    <row r="11273" spans="1:11" hidden="1" x14ac:dyDescent="0.25">
      <c r="A11273" s="434">
        <v>259243000</v>
      </c>
      <c r="B11273" s="434">
        <v>9445</v>
      </c>
      <c r="C11273" s="434" t="s">
        <v>46</v>
      </c>
      <c r="D11273" s="434" t="s">
        <v>22</v>
      </c>
      <c r="G11273" s="434">
        <v>4545</v>
      </c>
      <c r="H11273" s="434">
        <v>3078</v>
      </c>
      <c r="I11273" s="434">
        <v>84</v>
      </c>
    </row>
    <row r="11274" spans="1:11" x14ac:dyDescent="0.25">
      <c r="A11274" s="434">
        <v>259244000</v>
      </c>
      <c r="B11274" s="434">
        <v>1083919</v>
      </c>
      <c r="C11274" s="434" t="s">
        <v>59</v>
      </c>
      <c r="D11274" s="434" t="s">
        <v>17</v>
      </c>
      <c r="E11274" s="434">
        <v>0</v>
      </c>
      <c r="F11274" s="434">
        <v>647</v>
      </c>
      <c r="G11274" s="434">
        <v>0</v>
      </c>
      <c r="H11274" s="434">
        <v>562</v>
      </c>
      <c r="I11274" s="434">
        <v>39.299999999999997</v>
      </c>
      <c r="J11274" s="434">
        <v>0</v>
      </c>
      <c r="K11274" s="434">
        <v>1970</v>
      </c>
    </row>
    <row r="11275" spans="1:11" x14ac:dyDescent="0.25">
      <c r="A11275" s="434">
        <v>259245000</v>
      </c>
      <c r="B11275" s="434">
        <v>2219363</v>
      </c>
      <c r="C11275" s="434" t="s">
        <v>59</v>
      </c>
      <c r="D11275" s="434" t="s">
        <v>13</v>
      </c>
      <c r="E11275" s="434">
        <v>12</v>
      </c>
      <c r="F11275" s="434">
        <v>956</v>
      </c>
      <c r="G11275" s="434">
        <v>0</v>
      </c>
      <c r="H11275" s="434">
        <v>215</v>
      </c>
      <c r="I11275" s="434">
        <v>28.81</v>
      </c>
      <c r="J11275" s="434">
        <v>0</v>
      </c>
      <c r="K11275" s="434">
        <v>1970</v>
      </c>
    </row>
    <row r="11276" spans="1:11" hidden="1" x14ac:dyDescent="0.25">
      <c r="A11276" s="434">
        <v>259246000</v>
      </c>
      <c r="B11276" s="434">
        <v>1720042</v>
      </c>
      <c r="C11276" s="434" t="s">
        <v>54</v>
      </c>
      <c r="D11276" s="434" t="s">
        <v>17</v>
      </c>
      <c r="E11276" s="434">
        <v>10</v>
      </c>
      <c r="F11276" s="434">
        <v>3240</v>
      </c>
      <c r="G11276" s="434">
        <v>285</v>
      </c>
      <c r="H11276" s="434">
        <v>757</v>
      </c>
      <c r="I11276" s="434">
        <v>35</v>
      </c>
      <c r="J11276" s="434">
        <v>0</v>
      </c>
      <c r="K11276" s="434">
        <v>2014</v>
      </c>
    </row>
    <row r="11277" spans="1:11" x14ac:dyDescent="0.25">
      <c r="A11277" s="434">
        <v>259247000</v>
      </c>
      <c r="B11277" s="434">
        <v>1023711</v>
      </c>
      <c r="C11277" s="434" t="s">
        <v>59</v>
      </c>
      <c r="D11277" s="434" t="s">
        <v>17</v>
      </c>
      <c r="E11277" s="434">
        <v>10</v>
      </c>
      <c r="F11277" s="434">
        <v>577</v>
      </c>
      <c r="G11277" s="434">
        <v>0</v>
      </c>
      <c r="H11277" s="434">
        <v>492</v>
      </c>
      <c r="I11277" s="434">
        <v>39.479999999999997</v>
      </c>
      <c r="J11277" s="434">
        <v>0</v>
      </c>
      <c r="K11277" s="434">
        <v>1970</v>
      </c>
    </row>
    <row r="11278" spans="1:11" hidden="1" x14ac:dyDescent="0.25">
      <c r="A11278" s="434">
        <v>259250000</v>
      </c>
      <c r="B11278" s="434">
        <v>2110479</v>
      </c>
      <c r="C11278" s="434" t="s">
        <v>46</v>
      </c>
      <c r="D11278" s="434" t="s">
        <v>17</v>
      </c>
      <c r="E11278" s="434">
        <v>14</v>
      </c>
      <c r="F11278" s="434">
        <v>4413</v>
      </c>
      <c r="G11278" s="434">
        <v>690</v>
      </c>
      <c r="H11278" s="434">
        <v>731</v>
      </c>
      <c r="I11278" s="434">
        <v>37.06</v>
      </c>
      <c r="J11278" s="434">
        <v>0</v>
      </c>
      <c r="K11278" s="434">
        <v>2006</v>
      </c>
    </row>
    <row r="11279" spans="1:11" x14ac:dyDescent="0.25">
      <c r="A11279" s="434">
        <v>259252000</v>
      </c>
      <c r="B11279" s="434">
        <v>1168197</v>
      </c>
      <c r="C11279" s="434" t="s">
        <v>59</v>
      </c>
      <c r="D11279" s="434" t="s">
        <v>22</v>
      </c>
      <c r="E11279" s="434">
        <v>0</v>
      </c>
      <c r="F11279" s="434">
        <v>3825</v>
      </c>
      <c r="G11279" s="434">
        <v>1500</v>
      </c>
      <c r="H11279" s="434">
        <v>3549</v>
      </c>
      <c r="I11279" s="434">
        <v>74.7</v>
      </c>
      <c r="J11279" s="434">
        <v>0</v>
      </c>
      <c r="K11279" s="434">
        <v>1970</v>
      </c>
    </row>
    <row r="11280" spans="1:11" x14ac:dyDescent="0.25">
      <c r="A11280" s="434">
        <v>259253000</v>
      </c>
      <c r="B11280" s="434">
        <v>2167639</v>
      </c>
      <c r="C11280" s="434" t="s">
        <v>59</v>
      </c>
      <c r="D11280" s="434" t="s">
        <v>17</v>
      </c>
      <c r="E11280" s="434">
        <v>0</v>
      </c>
      <c r="F11280" s="434">
        <v>937</v>
      </c>
      <c r="G11280" s="434">
        <v>0</v>
      </c>
      <c r="H11280" s="434">
        <v>609</v>
      </c>
      <c r="I11280" s="434">
        <v>37.25</v>
      </c>
      <c r="J11280" s="434">
        <v>0</v>
      </c>
      <c r="K11280" s="434">
        <v>1970</v>
      </c>
    </row>
    <row r="11281" spans="1:11" hidden="1" x14ac:dyDescent="0.25">
      <c r="A11281" s="434">
        <v>259255000</v>
      </c>
      <c r="B11281" s="434">
        <v>617085</v>
      </c>
      <c r="C11281" s="434" t="s">
        <v>61</v>
      </c>
      <c r="D11281" s="434" t="s">
        <v>22</v>
      </c>
      <c r="E11281" s="434">
        <v>12.5</v>
      </c>
      <c r="F11281" s="434">
        <v>1800</v>
      </c>
      <c r="G11281" s="434">
        <v>4775</v>
      </c>
      <c r="H11281" s="434">
        <v>2744</v>
      </c>
      <c r="I11281" s="434">
        <v>89.8</v>
      </c>
      <c r="J11281" s="434">
        <v>0</v>
      </c>
      <c r="K11281" s="434">
        <v>1996</v>
      </c>
    </row>
    <row r="11282" spans="1:11" hidden="1" x14ac:dyDescent="0.25">
      <c r="A11282" s="434">
        <v>259257000</v>
      </c>
      <c r="B11282" s="434">
        <v>1165571</v>
      </c>
      <c r="C11282" s="434" t="s">
        <v>39</v>
      </c>
      <c r="D11282" s="434" t="s">
        <v>17</v>
      </c>
      <c r="E11282" s="434">
        <v>34</v>
      </c>
      <c r="F11282" s="434">
        <v>1440</v>
      </c>
      <c r="G11282" s="434">
        <v>0</v>
      </c>
      <c r="H11282" s="434">
        <v>380</v>
      </c>
      <c r="I11282" s="434">
        <v>34.6</v>
      </c>
      <c r="J11282" s="434">
        <v>0</v>
      </c>
      <c r="K11282" s="434">
        <v>2016</v>
      </c>
    </row>
    <row r="11283" spans="1:11" x14ac:dyDescent="0.25">
      <c r="A11283" s="434">
        <v>259258000</v>
      </c>
      <c r="B11283" s="434">
        <v>1396332</v>
      </c>
      <c r="C11283" s="434" t="s">
        <v>59</v>
      </c>
      <c r="D11283" s="434" t="s">
        <v>13</v>
      </c>
      <c r="E11283" s="434">
        <v>0</v>
      </c>
      <c r="F11283" s="434">
        <v>530</v>
      </c>
      <c r="G11283" s="434">
        <v>0</v>
      </c>
      <c r="H11283" s="434">
        <v>282</v>
      </c>
      <c r="I11283" s="434">
        <v>27.41</v>
      </c>
      <c r="J11283" s="434">
        <v>0</v>
      </c>
      <c r="K11283" s="434">
        <v>1970</v>
      </c>
    </row>
    <row r="11284" spans="1:11" x14ac:dyDescent="0.25">
      <c r="A11284" s="434">
        <v>259260000</v>
      </c>
      <c r="B11284" s="434">
        <v>3474455</v>
      </c>
      <c r="C11284" s="434" t="s">
        <v>59</v>
      </c>
      <c r="D11284" s="434" t="s">
        <v>17</v>
      </c>
      <c r="E11284" s="434">
        <v>13.3</v>
      </c>
      <c r="F11284" s="434">
        <v>3474</v>
      </c>
      <c r="G11284" s="434">
        <v>681</v>
      </c>
      <c r="H11284" s="434">
        <v>797</v>
      </c>
      <c r="I11284" s="434">
        <v>55</v>
      </c>
      <c r="J11284" s="434">
        <v>0</v>
      </c>
      <c r="K11284" s="434">
        <v>1970</v>
      </c>
    </row>
    <row r="11285" spans="1:11" hidden="1" x14ac:dyDescent="0.25">
      <c r="A11285" s="434">
        <v>259261000</v>
      </c>
      <c r="B11285" s="434">
        <v>2632383</v>
      </c>
      <c r="C11285" s="434" t="s">
        <v>56</v>
      </c>
      <c r="D11285" s="434" t="s">
        <v>17</v>
      </c>
      <c r="E11285" s="434">
        <v>0</v>
      </c>
      <c r="F11285" s="434">
        <v>647</v>
      </c>
      <c r="G11285" s="434">
        <v>280</v>
      </c>
      <c r="H11285" s="434">
        <v>314</v>
      </c>
      <c r="I11285" s="434">
        <v>36.9</v>
      </c>
      <c r="J11285" s="434">
        <v>0</v>
      </c>
      <c r="K11285" s="434">
        <v>1983</v>
      </c>
    </row>
    <row r="11286" spans="1:11" x14ac:dyDescent="0.25">
      <c r="A11286" s="434">
        <v>259263000</v>
      </c>
      <c r="B11286" s="434">
        <v>3725010</v>
      </c>
      <c r="C11286" s="434" t="s">
        <v>59</v>
      </c>
      <c r="D11286" s="434" t="s">
        <v>13</v>
      </c>
      <c r="E11286" s="434">
        <v>0</v>
      </c>
      <c r="F11286" s="434">
        <v>596</v>
      </c>
      <c r="G11286" s="434">
        <v>0</v>
      </c>
      <c r="H11286" s="434">
        <v>242</v>
      </c>
      <c r="I11286" s="434">
        <v>27.21</v>
      </c>
      <c r="J11286" s="434">
        <v>0</v>
      </c>
      <c r="K11286" s="434">
        <v>1970</v>
      </c>
    </row>
    <row r="11287" spans="1:11" hidden="1" x14ac:dyDescent="0.25">
      <c r="A11287" s="434">
        <v>259266000</v>
      </c>
      <c r="B11287" s="434">
        <v>4946</v>
      </c>
      <c r="C11287" s="434" t="s">
        <v>20</v>
      </c>
      <c r="D11287" s="434" t="s">
        <v>29</v>
      </c>
      <c r="E11287" s="434">
        <v>14.6</v>
      </c>
      <c r="F11287" s="434">
        <v>8462</v>
      </c>
      <c r="G11287" s="434">
        <v>46889</v>
      </c>
      <c r="H11287" s="434">
        <v>29242</v>
      </c>
      <c r="I11287" s="434">
        <v>183</v>
      </c>
      <c r="J11287" s="434">
        <v>51593</v>
      </c>
      <c r="K11287" s="434">
        <v>2005</v>
      </c>
    </row>
    <row r="11288" spans="1:11" hidden="1" x14ac:dyDescent="0.25">
      <c r="A11288" s="434">
        <v>259276000</v>
      </c>
      <c r="B11288" s="434">
        <v>2813484</v>
      </c>
      <c r="C11288" s="434" t="s">
        <v>39</v>
      </c>
      <c r="D11288" s="434" t="s">
        <v>13</v>
      </c>
      <c r="E11288" s="434">
        <v>30</v>
      </c>
      <c r="F11288" s="434">
        <v>1477</v>
      </c>
      <c r="G11288" s="434">
        <v>20</v>
      </c>
      <c r="H11288" s="434">
        <v>192</v>
      </c>
      <c r="I11288" s="434">
        <v>24.46</v>
      </c>
      <c r="J11288" s="434">
        <v>0</v>
      </c>
      <c r="K11288" s="434">
        <v>2009</v>
      </c>
    </row>
    <row r="11289" spans="1:11" hidden="1" x14ac:dyDescent="0.25">
      <c r="A11289" s="434">
        <v>259278000</v>
      </c>
      <c r="B11289" s="434">
        <v>2612699</v>
      </c>
      <c r="C11289" s="434" t="s">
        <v>42</v>
      </c>
      <c r="D11289" s="434" t="s">
        <v>25</v>
      </c>
      <c r="E11289" s="434">
        <v>16.399999999999999</v>
      </c>
      <c r="F11289" s="434">
        <v>12474</v>
      </c>
      <c r="G11289" s="434">
        <v>2390</v>
      </c>
      <c r="H11289" s="434">
        <v>19763</v>
      </c>
      <c r="I11289" s="434">
        <v>134.02000000000001</v>
      </c>
      <c r="J11289" s="434">
        <v>0</v>
      </c>
      <c r="K11289" s="434">
        <v>1985</v>
      </c>
    </row>
    <row r="11290" spans="1:11" hidden="1" x14ac:dyDescent="0.25">
      <c r="A11290" s="434">
        <v>259279000</v>
      </c>
      <c r="B11290" s="434">
        <v>1398634</v>
      </c>
      <c r="C11290" s="434" t="s">
        <v>16</v>
      </c>
      <c r="D11290" s="434" t="s">
        <v>17</v>
      </c>
      <c r="E11290" s="434">
        <v>9</v>
      </c>
      <c r="F11290" s="434">
        <v>213</v>
      </c>
      <c r="G11290" s="434">
        <v>673</v>
      </c>
      <c r="H11290" s="434">
        <v>309</v>
      </c>
      <c r="I11290" s="434">
        <v>44.7</v>
      </c>
      <c r="J11290" s="434">
        <v>0</v>
      </c>
      <c r="K11290" s="434">
        <v>1959</v>
      </c>
    </row>
    <row r="11291" spans="1:11" x14ac:dyDescent="0.25">
      <c r="A11291" s="434">
        <v>259281000</v>
      </c>
      <c r="B11291" s="434">
        <v>1668797</v>
      </c>
      <c r="C11291" s="434" t="s">
        <v>59</v>
      </c>
      <c r="D11291" s="434" t="s">
        <v>17</v>
      </c>
      <c r="E11291" s="434">
        <v>0</v>
      </c>
      <c r="F11291" s="434">
        <v>4500</v>
      </c>
      <c r="G11291" s="434">
        <v>0</v>
      </c>
      <c r="H11291" s="434">
        <v>1674</v>
      </c>
      <c r="I11291" s="434">
        <v>65</v>
      </c>
      <c r="J11291" s="434">
        <v>0</v>
      </c>
      <c r="K11291" s="434">
        <v>1970</v>
      </c>
    </row>
    <row r="11292" spans="1:11" x14ac:dyDescent="0.25">
      <c r="A11292" s="434">
        <v>259282000</v>
      </c>
      <c r="B11292" s="434">
        <v>1905361</v>
      </c>
      <c r="C11292" s="434" t="s">
        <v>59</v>
      </c>
      <c r="D11292" s="434" t="s">
        <v>17</v>
      </c>
      <c r="E11292" s="434">
        <v>0</v>
      </c>
      <c r="F11292" s="434">
        <v>2640</v>
      </c>
      <c r="G11292" s="434">
        <v>470</v>
      </c>
      <c r="H11292" s="434">
        <v>1192</v>
      </c>
      <c r="I11292" s="434">
        <v>53.1</v>
      </c>
      <c r="J11292" s="434">
        <v>0</v>
      </c>
      <c r="K11292" s="434">
        <v>1970</v>
      </c>
    </row>
    <row r="11293" spans="1:11" hidden="1" x14ac:dyDescent="0.25">
      <c r="A11293" s="434">
        <v>259288000</v>
      </c>
      <c r="B11293" s="434">
        <v>2972808</v>
      </c>
      <c r="C11293" s="434" t="s">
        <v>51</v>
      </c>
      <c r="D11293" s="434" t="s">
        <v>17</v>
      </c>
      <c r="E11293" s="434">
        <v>14</v>
      </c>
      <c r="F11293" s="434">
        <v>1324</v>
      </c>
      <c r="G11293" s="434">
        <v>1400</v>
      </c>
      <c r="H11293" s="434">
        <v>1226</v>
      </c>
      <c r="I11293" s="434">
        <v>62.07</v>
      </c>
      <c r="J11293" s="434">
        <v>0</v>
      </c>
      <c r="K11293" s="434">
        <v>1970</v>
      </c>
    </row>
    <row r="11294" spans="1:11" hidden="1" x14ac:dyDescent="0.25">
      <c r="A11294" s="434">
        <v>259289000</v>
      </c>
      <c r="B11294" s="434">
        <v>35470</v>
      </c>
      <c r="C11294" s="434" t="s">
        <v>61</v>
      </c>
      <c r="D11294" s="434" t="s">
        <v>13</v>
      </c>
      <c r="I11294" s="434">
        <v>12</v>
      </c>
      <c r="J11294" s="434">
        <v>0</v>
      </c>
      <c r="K11294" s="434">
        <v>1970</v>
      </c>
    </row>
    <row r="11295" spans="1:11" x14ac:dyDescent="0.25">
      <c r="A11295" s="434">
        <v>259290000</v>
      </c>
      <c r="B11295" s="434">
        <v>1081823</v>
      </c>
      <c r="C11295" s="434" t="s">
        <v>59</v>
      </c>
      <c r="D11295" s="434" t="s">
        <v>17</v>
      </c>
      <c r="E11295" s="434">
        <v>12.6</v>
      </c>
      <c r="F11295" s="434">
        <v>1324</v>
      </c>
      <c r="G11295" s="434">
        <v>368</v>
      </c>
      <c r="H11295" s="434">
        <v>499</v>
      </c>
      <c r="I11295" s="434">
        <v>37.49</v>
      </c>
      <c r="J11295" s="434">
        <v>0</v>
      </c>
      <c r="K11295" s="434">
        <v>1970</v>
      </c>
    </row>
    <row r="11296" spans="1:11" x14ac:dyDescent="0.25">
      <c r="A11296" s="434">
        <v>259292000</v>
      </c>
      <c r="B11296" s="434">
        <v>175703</v>
      </c>
      <c r="C11296" s="434" t="s">
        <v>59</v>
      </c>
      <c r="D11296" s="434" t="s">
        <v>17</v>
      </c>
      <c r="E11296" s="434">
        <v>13</v>
      </c>
      <c r="F11296" s="434">
        <v>1200</v>
      </c>
      <c r="G11296" s="434">
        <v>329</v>
      </c>
      <c r="H11296" s="434">
        <v>1365</v>
      </c>
      <c r="I11296" s="434">
        <v>47.5</v>
      </c>
      <c r="J11296" s="434">
        <v>0</v>
      </c>
      <c r="K11296" s="434">
        <v>1970</v>
      </c>
    </row>
    <row r="11297" spans="1:11" x14ac:dyDescent="0.25">
      <c r="A11297" s="434">
        <v>259293820</v>
      </c>
      <c r="B11297" s="434">
        <v>822169</v>
      </c>
      <c r="C11297" s="434" t="s">
        <v>59</v>
      </c>
      <c r="D11297" s="434" t="s">
        <v>13</v>
      </c>
      <c r="I11297" s="434">
        <v>11</v>
      </c>
      <c r="J11297" s="434">
        <v>0</v>
      </c>
      <c r="K11297" s="434">
        <v>1970</v>
      </c>
    </row>
    <row r="11298" spans="1:11" x14ac:dyDescent="0.25">
      <c r="A11298" s="434">
        <v>259295000</v>
      </c>
      <c r="B11298" s="434">
        <v>3557356</v>
      </c>
      <c r="C11298" s="434" t="s">
        <v>59</v>
      </c>
      <c r="D11298" s="434" t="s">
        <v>13</v>
      </c>
      <c r="E11298" s="434">
        <v>0</v>
      </c>
      <c r="F11298" s="434">
        <v>563</v>
      </c>
      <c r="G11298" s="434">
        <v>0</v>
      </c>
      <c r="H11298" s="434">
        <v>142</v>
      </c>
      <c r="I11298" s="434">
        <v>22.53</v>
      </c>
      <c r="J11298" s="434">
        <v>0</v>
      </c>
      <c r="K11298" s="434">
        <v>1970</v>
      </c>
    </row>
    <row r="11299" spans="1:11" x14ac:dyDescent="0.25">
      <c r="A11299" s="434">
        <v>259296000</v>
      </c>
      <c r="B11299" s="434">
        <v>2000664</v>
      </c>
      <c r="C11299" s="434" t="s">
        <v>59</v>
      </c>
      <c r="D11299" s="434" t="s">
        <v>17</v>
      </c>
      <c r="E11299" s="434">
        <v>0</v>
      </c>
      <c r="F11299" s="434">
        <v>4500</v>
      </c>
      <c r="G11299" s="434">
        <v>0</v>
      </c>
      <c r="H11299" s="434">
        <v>2034</v>
      </c>
      <c r="I11299" s="434">
        <v>68.8</v>
      </c>
      <c r="J11299" s="434">
        <v>0</v>
      </c>
      <c r="K11299" s="434">
        <v>1970</v>
      </c>
    </row>
    <row r="11300" spans="1:11" hidden="1" x14ac:dyDescent="0.25">
      <c r="A11300" s="434">
        <v>259298000</v>
      </c>
      <c r="B11300" s="434">
        <v>396707</v>
      </c>
      <c r="C11300" s="434" t="s">
        <v>61</v>
      </c>
      <c r="D11300" s="434" t="s">
        <v>22</v>
      </c>
      <c r="E11300" s="434">
        <v>16</v>
      </c>
      <c r="F11300" s="434">
        <v>9505</v>
      </c>
      <c r="G11300" s="434">
        <v>4800</v>
      </c>
      <c r="H11300" s="434">
        <v>4787</v>
      </c>
      <c r="I11300" s="434">
        <v>92.95</v>
      </c>
      <c r="J11300" s="434">
        <v>0</v>
      </c>
      <c r="K11300" s="434">
        <v>2006</v>
      </c>
    </row>
    <row r="11301" spans="1:11" hidden="1" x14ac:dyDescent="0.25">
      <c r="A11301" s="434">
        <v>259299000</v>
      </c>
      <c r="B11301" s="434">
        <v>2170340</v>
      </c>
      <c r="C11301" s="434" t="s">
        <v>39</v>
      </c>
      <c r="D11301" s="434" t="s">
        <v>17</v>
      </c>
      <c r="E11301" s="434">
        <v>35</v>
      </c>
      <c r="F11301" s="434">
        <v>3600</v>
      </c>
      <c r="H11301" s="434">
        <v>278</v>
      </c>
      <c r="I11301" s="434">
        <v>33</v>
      </c>
      <c r="K11301" s="434">
        <v>2007</v>
      </c>
    </row>
    <row r="11302" spans="1:11" hidden="1" x14ac:dyDescent="0.25">
      <c r="A11302" s="434">
        <v>259301000</v>
      </c>
      <c r="B11302" s="434">
        <v>2739572</v>
      </c>
      <c r="C11302" s="434" t="s">
        <v>51</v>
      </c>
      <c r="D11302" s="434" t="s">
        <v>13</v>
      </c>
      <c r="E11302" s="434">
        <v>0</v>
      </c>
      <c r="F11302" s="434">
        <v>530</v>
      </c>
      <c r="G11302" s="434">
        <v>330</v>
      </c>
      <c r="H11302" s="434">
        <v>241</v>
      </c>
      <c r="I11302" s="434">
        <v>26.82</v>
      </c>
      <c r="J11302" s="434">
        <v>0</v>
      </c>
      <c r="K11302" s="434">
        <v>1970</v>
      </c>
    </row>
    <row r="11303" spans="1:11" x14ac:dyDescent="0.25">
      <c r="A11303" s="434">
        <v>259302000</v>
      </c>
      <c r="B11303" s="434">
        <v>2436308</v>
      </c>
      <c r="C11303" s="434" t="s">
        <v>59</v>
      </c>
      <c r="D11303" s="434" t="s">
        <v>13</v>
      </c>
      <c r="I11303" s="434">
        <v>19</v>
      </c>
      <c r="J11303" s="434">
        <v>0</v>
      </c>
      <c r="K11303" s="434">
        <v>1970</v>
      </c>
    </row>
    <row r="11304" spans="1:11" x14ac:dyDescent="0.25">
      <c r="A11304" s="434">
        <v>259304000</v>
      </c>
      <c r="B11304" s="434">
        <v>2286459</v>
      </c>
      <c r="C11304" s="434" t="s">
        <v>59</v>
      </c>
      <c r="D11304" s="434" t="s">
        <v>13</v>
      </c>
      <c r="E11304" s="434">
        <v>43595</v>
      </c>
      <c r="F11304" s="434">
        <v>515</v>
      </c>
      <c r="G11304" s="434">
        <v>0</v>
      </c>
      <c r="H11304" s="434">
        <v>121</v>
      </c>
      <c r="I11304" s="434">
        <v>19.899999999999999</v>
      </c>
      <c r="J11304" s="434">
        <v>0</v>
      </c>
    </row>
    <row r="11305" spans="1:11" hidden="1" x14ac:dyDescent="0.25">
      <c r="A11305" s="434">
        <v>259305000</v>
      </c>
      <c r="B11305" s="434">
        <v>837946</v>
      </c>
      <c r="C11305" s="434" t="s">
        <v>46</v>
      </c>
      <c r="D11305" s="434" t="s">
        <v>22</v>
      </c>
      <c r="E11305" s="434">
        <v>18</v>
      </c>
      <c r="F11305" s="434">
        <v>21400</v>
      </c>
      <c r="G11305" s="434">
        <v>3866</v>
      </c>
      <c r="H11305" s="434">
        <v>6455</v>
      </c>
      <c r="I11305" s="434">
        <v>92</v>
      </c>
      <c r="J11305" s="434">
        <v>0</v>
      </c>
      <c r="K11305" s="434">
        <v>2009</v>
      </c>
    </row>
    <row r="11306" spans="1:11" hidden="1" x14ac:dyDescent="0.25">
      <c r="A11306" s="434">
        <v>259307000</v>
      </c>
      <c r="B11306" s="434">
        <v>2973834</v>
      </c>
      <c r="C11306" s="434" t="s">
        <v>51</v>
      </c>
      <c r="D11306" s="434" t="s">
        <v>13</v>
      </c>
      <c r="E11306" s="434">
        <v>0</v>
      </c>
      <c r="F11306" s="434">
        <v>530</v>
      </c>
      <c r="G11306" s="434">
        <v>210</v>
      </c>
      <c r="H11306" s="434">
        <v>255</v>
      </c>
      <c r="I11306" s="434">
        <v>22.1</v>
      </c>
      <c r="J11306" s="434">
        <v>0</v>
      </c>
      <c r="K11306" s="434">
        <v>1970</v>
      </c>
    </row>
    <row r="11307" spans="1:11" x14ac:dyDescent="0.25">
      <c r="A11307" s="434">
        <v>259309000</v>
      </c>
      <c r="B11307" s="434">
        <v>790191</v>
      </c>
      <c r="C11307" s="434" t="s">
        <v>59</v>
      </c>
      <c r="D11307" s="434" t="s">
        <v>17</v>
      </c>
      <c r="E11307" s="434">
        <v>10</v>
      </c>
      <c r="F11307" s="434">
        <v>810</v>
      </c>
      <c r="G11307" s="434">
        <v>0</v>
      </c>
      <c r="H11307" s="434">
        <v>593</v>
      </c>
      <c r="I11307" s="434">
        <v>40.590000000000003</v>
      </c>
      <c r="J11307" s="434">
        <v>0</v>
      </c>
      <c r="K11307" s="434">
        <v>1970</v>
      </c>
    </row>
    <row r="11308" spans="1:11" hidden="1" x14ac:dyDescent="0.25">
      <c r="A11308" s="434">
        <v>259310000</v>
      </c>
      <c r="B11308" s="434">
        <v>3340104</v>
      </c>
      <c r="C11308" s="434" t="s">
        <v>39</v>
      </c>
      <c r="D11308" s="434" t="s">
        <v>17</v>
      </c>
      <c r="E11308" s="434">
        <v>34</v>
      </c>
      <c r="F11308" s="434">
        <v>4596</v>
      </c>
      <c r="G11308" s="434">
        <v>46</v>
      </c>
      <c r="H11308" s="434">
        <v>539</v>
      </c>
      <c r="I11308" s="434">
        <v>41.3</v>
      </c>
      <c r="J11308" s="434">
        <v>0</v>
      </c>
      <c r="K11308" s="434">
        <v>1970</v>
      </c>
    </row>
    <row r="11309" spans="1:11" x14ac:dyDescent="0.25">
      <c r="A11309" s="434">
        <v>259311000</v>
      </c>
      <c r="B11309" s="434">
        <v>2052881</v>
      </c>
      <c r="C11309" s="434" t="s">
        <v>59</v>
      </c>
      <c r="D11309" s="434" t="s">
        <v>17</v>
      </c>
      <c r="E11309" s="434">
        <v>0</v>
      </c>
      <c r="F11309" s="434">
        <v>4413</v>
      </c>
      <c r="G11309" s="434">
        <v>0</v>
      </c>
      <c r="H11309" s="434">
        <v>1936</v>
      </c>
      <c r="I11309" s="434">
        <v>68.900000000000006</v>
      </c>
      <c r="J11309" s="434">
        <v>0</v>
      </c>
      <c r="K11309" s="434">
        <v>1970</v>
      </c>
    </row>
    <row r="11310" spans="1:11" hidden="1" x14ac:dyDescent="0.25">
      <c r="A11310" s="434">
        <v>259313000</v>
      </c>
      <c r="B11310" s="434">
        <v>310637</v>
      </c>
      <c r="C11310" s="434" t="s">
        <v>56</v>
      </c>
      <c r="D11310" s="434" t="s">
        <v>13</v>
      </c>
      <c r="E11310" s="434">
        <v>25</v>
      </c>
      <c r="F11310" s="434">
        <v>2268</v>
      </c>
      <c r="G11310" s="434">
        <v>0</v>
      </c>
      <c r="H11310" s="434">
        <v>103</v>
      </c>
      <c r="I11310" s="434">
        <v>23</v>
      </c>
      <c r="J11310" s="434">
        <v>0</v>
      </c>
      <c r="K11310" s="434">
        <v>1996</v>
      </c>
    </row>
    <row r="11311" spans="1:11" hidden="1" x14ac:dyDescent="0.25">
      <c r="A11311" s="434">
        <v>259316000</v>
      </c>
      <c r="B11311" s="434">
        <v>695993</v>
      </c>
      <c r="C11311" s="434" t="s">
        <v>61</v>
      </c>
      <c r="D11311" s="434" t="s">
        <v>13</v>
      </c>
      <c r="I11311" s="434">
        <v>16</v>
      </c>
      <c r="J11311" s="434">
        <v>0</v>
      </c>
      <c r="K11311" s="434">
        <v>1970</v>
      </c>
    </row>
    <row r="11312" spans="1:11" hidden="1" x14ac:dyDescent="0.25">
      <c r="A11312" s="434">
        <v>259317000</v>
      </c>
      <c r="B11312" s="434">
        <v>2164287</v>
      </c>
      <c r="C11312" s="434" t="s">
        <v>56</v>
      </c>
      <c r="D11312" s="434" t="s">
        <v>22</v>
      </c>
      <c r="E11312" s="434">
        <v>15.5</v>
      </c>
      <c r="F11312" s="434">
        <v>3400</v>
      </c>
      <c r="G11312" s="434">
        <v>2100</v>
      </c>
      <c r="H11312" s="434">
        <v>4025</v>
      </c>
      <c r="I11312" s="434">
        <v>93.3</v>
      </c>
      <c r="J11312" s="434">
        <v>0</v>
      </c>
      <c r="K11312" s="434">
        <v>1970</v>
      </c>
    </row>
    <row r="11313" spans="1:11" hidden="1" x14ac:dyDescent="0.25">
      <c r="A11313" s="434">
        <v>259319000</v>
      </c>
      <c r="B11313" s="434">
        <v>572479</v>
      </c>
      <c r="C11313" s="434" t="s">
        <v>20</v>
      </c>
      <c r="D11313" s="434" t="s">
        <v>25</v>
      </c>
      <c r="E11313" s="434">
        <v>13.5</v>
      </c>
      <c r="F11313" s="434">
        <v>3957</v>
      </c>
      <c r="G11313" s="434">
        <v>9494</v>
      </c>
      <c r="H11313" s="434">
        <v>6045</v>
      </c>
      <c r="I11313" s="434">
        <v>124.5</v>
      </c>
      <c r="J11313" s="434">
        <v>10782</v>
      </c>
      <c r="K11313" s="434">
        <v>1996</v>
      </c>
    </row>
    <row r="11314" spans="1:11" hidden="1" x14ac:dyDescent="0.25">
      <c r="A11314" s="434">
        <v>259320000</v>
      </c>
      <c r="B11314" s="434">
        <v>2371538</v>
      </c>
      <c r="C11314" s="434" t="s">
        <v>31</v>
      </c>
      <c r="D11314" s="434" t="s">
        <v>17</v>
      </c>
      <c r="E11314" s="434">
        <v>11.7</v>
      </c>
      <c r="F11314" s="434">
        <v>900</v>
      </c>
      <c r="G11314" s="434">
        <v>0</v>
      </c>
      <c r="H11314" s="434">
        <v>910</v>
      </c>
      <c r="I11314" s="434">
        <v>60.58</v>
      </c>
      <c r="J11314" s="434">
        <v>0</v>
      </c>
      <c r="K11314" s="434">
        <v>1972</v>
      </c>
    </row>
    <row r="11315" spans="1:11" hidden="1" x14ac:dyDescent="0.25">
      <c r="A11315" s="434">
        <v>259321000</v>
      </c>
      <c r="B11315" s="434">
        <v>2337242</v>
      </c>
      <c r="C11315" s="434" t="s">
        <v>31</v>
      </c>
      <c r="D11315" s="434" t="s">
        <v>22</v>
      </c>
      <c r="E11315" s="434">
        <v>12.5</v>
      </c>
      <c r="F11315" s="434">
        <v>1321</v>
      </c>
      <c r="G11315" s="434">
        <v>2665</v>
      </c>
      <c r="H11315" s="434">
        <v>1732</v>
      </c>
      <c r="I11315" s="434">
        <v>90.86</v>
      </c>
      <c r="J11315" s="434">
        <v>0</v>
      </c>
      <c r="K11315" s="434">
        <v>1971</v>
      </c>
    </row>
    <row r="11316" spans="1:11" hidden="1" x14ac:dyDescent="0.25">
      <c r="A11316" s="434">
        <v>259322000</v>
      </c>
      <c r="B11316" s="434">
        <v>3848688</v>
      </c>
      <c r="C11316" s="434" t="s">
        <v>44</v>
      </c>
      <c r="D11316" s="434" t="s">
        <v>25</v>
      </c>
      <c r="E11316" s="434">
        <v>15.5</v>
      </c>
      <c r="F11316" s="434">
        <v>11260</v>
      </c>
      <c r="G11316" s="434">
        <v>1150</v>
      </c>
      <c r="H11316" s="434">
        <v>11341</v>
      </c>
      <c r="I11316" s="434">
        <v>123</v>
      </c>
      <c r="J11316" s="434">
        <v>0</v>
      </c>
      <c r="K11316" s="434">
        <v>1996</v>
      </c>
    </row>
    <row r="11317" spans="1:11" x14ac:dyDescent="0.25">
      <c r="A11317" s="434">
        <v>259324000</v>
      </c>
      <c r="B11317" s="434">
        <v>2764736</v>
      </c>
      <c r="C11317" s="434" t="s">
        <v>59</v>
      </c>
      <c r="D11317" s="434" t="s">
        <v>17</v>
      </c>
      <c r="E11317" s="434">
        <v>15</v>
      </c>
      <c r="F11317" s="434">
        <v>1960</v>
      </c>
      <c r="G11317" s="434">
        <v>400</v>
      </c>
      <c r="H11317" s="434">
        <v>1308</v>
      </c>
      <c r="I11317" s="434">
        <v>56.2</v>
      </c>
      <c r="J11317" s="434">
        <v>0</v>
      </c>
      <c r="K11317" s="434">
        <v>1970</v>
      </c>
    </row>
    <row r="11318" spans="1:11" hidden="1" x14ac:dyDescent="0.25">
      <c r="A11318" s="434">
        <v>259326000</v>
      </c>
      <c r="B11318" s="434">
        <v>603724</v>
      </c>
      <c r="C11318" s="434" t="s">
        <v>39</v>
      </c>
      <c r="D11318" s="434" t="s">
        <v>13</v>
      </c>
      <c r="E11318" s="434">
        <v>12</v>
      </c>
      <c r="F11318" s="434">
        <v>265</v>
      </c>
      <c r="G11318" s="434">
        <v>134</v>
      </c>
      <c r="H11318" s="434">
        <v>186</v>
      </c>
      <c r="I11318" s="434">
        <v>29.2</v>
      </c>
      <c r="J11318" s="434">
        <v>0</v>
      </c>
      <c r="K11318" s="434">
        <v>1907</v>
      </c>
    </row>
    <row r="11319" spans="1:11" hidden="1" x14ac:dyDescent="0.25">
      <c r="A11319" s="434">
        <v>259328000</v>
      </c>
      <c r="B11319" s="434">
        <v>450438</v>
      </c>
      <c r="C11319" s="434" t="s">
        <v>61</v>
      </c>
      <c r="D11319" s="434" t="s">
        <v>13</v>
      </c>
      <c r="I11319" s="434">
        <v>15</v>
      </c>
      <c r="J11319" s="434">
        <v>0</v>
      </c>
      <c r="K11319" s="434">
        <v>1970</v>
      </c>
    </row>
    <row r="11320" spans="1:11" x14ac:dyDescent="0.25">
      <c r="A11320" s="434">
        <v>259329000</v>
      </c>
      <c r="B11320" s="434">
        <v>1169431</v>
      </c>
      <c r="C11320" s="434" t="s">
        <v>59</v>
      </c>
      <c r="D11320" s="434" t="s">
        <v>17</v>
      </c>
      <c r="E11320" s="434">
        <v>0</v>
      </c>
      <c r="F11320" s="434">
        <v>431</v>
      </c>
      <c r="G11320" s="434">
        <v>116</v>
      </c>
      <c r="H11320" s="434">
        <v>469</v>
      </c>
      <c r="I11320" s="434">
        <v>34.020000000000003</v>
      </c>
      <c r="J11320" s="434">
        <v>0</v>
      </c>
      <c r="K11320" s="434">
        <v>1970</v>
      </c>
    </row>
    <row r="11321" spans="1:11" hidden="1" x14ac:dyDescent="0.25">
      <c r="A11321" s="434">
        <v>259330000</v>
      </c>
      <c r="B11321" s="434">
        <v>3680579</v>
      </c>
      <c r="C11321" s="434" t="s">
        <v>44</v>
      </c>
      <c r="D11321" s="434" t="s">
        <v>25</v>
      </c>
      <c r="E11321" s="434">
        <v>15</v>
      </c>
      <c r="F11321" s="434">
        <v>9000</v>
      </c>
      <c r="G11321" s="434">
        <v>1104</v>
      </c>
      <c r="H11321" s="434">
        <v>11386</v>
      </c>
      <c r="I11321" s="434">
        <v>123.3</v>
      </c>
      <c r="J11321" s="434">
        <v>0</v>
      </c>
      <c r="K11321" s="434">
        <v>1996</v>
      </c>
    </row>
    <row r="11322" spans="1:11" hidden="1" x14ac:dyDescent="0.25">
      <c r="A11322" s="434">
        <v>259331000</v>
      </c>
      <c r="B11322" s="434">
        <v>296169</v>
      </c>
      <c r="C11322" s="434" t="s">
        <v>46</v>
      </c>
      <c r="D11322" s="434" t="s">
        <v>22</v>
      </c>
      <c r="E11322" s="434">
        <v>17.3</v>
      </c>
      <c r="F11322" s="434">
        <v>13680</v>
      </c>
      <c r="G11322" s="434">
        <v>4200</v>
      </c>
      <c r="H11322" s="434">
        <v>3663</v>
      </c>
      <c r="I11322" s="434">
        <v>80</v>
      </c>
      <c r="K11322" s="434">
        <v>1996</v>
      </c>
    </row>
    <row r="11323" spans="1:11" hidden="1" x14ac:dyDescent="0.25">
      <c r="A11323" s="434">
        <v>259332000</v>
      </c>
      <c r="B11323" s="434">
        <v>1824662</v>
      </c>
      <c r="C11323" s="434" t="s">
        <v>46</v>
      </c>
      <c r="D11323" s="434" t="s">
        <v>22</v>
      </c>
      <c r="E11323" s="434">
        <v>12</v>
      </c>
      <c r="F11323" s="434">
        <v>6840</v>
      </c>
      <c r="G11323" s="434">
        <v>5200</v>
      </c>
      <c r="H11323" s="434">
        <v>4755</v>
      </c>
      <c r="I11323" s="434">
        <v>93</v>
      </c>
      <c r="J11323" s="434">
        <v>0</v>
      </c>
      <c r="K11323" s="434">
        <v>2008</v>
      </c>
    </row>
    <row r="11324" spans="1:11" hidden="1" x14ac:dyDescent="0.25">
      <c r="A11324" s="434">
        <v>259335000</v>
      </c>
      <c r="B11324" s="434">
        <v>2358038</v>
      </c>
      <c r="C11324" s="434" t="s">
        <v>51</v>
      </c>
      <c r="D11324" s="434" t="s">
        <v>17</v>
      </c>
      <c r="E11324" s="434">
        <v>0</v>
      </c>
      <c r="F11324" s="434">
        <v>3427</v>
      </c>
      <c r="G11324" s="434">
        <v>1200</v>
      </c>
      <c r="H11324" s="434">
        <v>1185</v>
      </c>
      <c r="I11324" s="434">
        <v>60.9</v>
      </c>
      <c r="J11324" s="434">
        <v>1175</v>
      </c>
      <c r="K11324" s="434">
        <v>1998</v>
      </c>
    </row>
    <row r="11325" spans="1:11" hidden="1" x14ac:dyDescent="0.25">
      <c r="A11325" s="434">
        <v>259336000</v>
      </c>
      <c r="B11325" s="434">
        <v>753042</v>
      </c>
      <c r="C11325" s="434" t="s">
        <v>31</v>
      </c>
      <c r="D11325" s="434" t="s">
        <v>17</v>
      </c>
      <c r="E11325" s="434">
        <v>10</v>
      </c>
      <c r="F11325" s="434">
        <v>294</v>
      </c>
      <c r="G11325" s="434">
        <v>475</v>
      </c>
      <c r="H11325" s="434">
        <v>403</v>
      </c>
      <c r="I11325" s="434">
        <v>48.36</v>
      </c>
      <c r="J11325" s="434">
        <v>0</v>
      </c>
      <c r="K11325" s="434">
        <v>1982</v>
      </c>
    </row>
    <row r="11326" spans="1:11" hidden="1" x14ac:dyDescent="0.25">
      <c r="A11326" s="434">
        <v>259337000</v>
      </c>
      <c r="B11326" s="434">
        <v>1443107</v>
      </c>
      <c r="C11326" s="434" t="s">
        <v>56</v>
      </c>
      <c r="D11326" s="434" t="s">
        <v>17</v>
      </c>
      <c r="E11326" s="434">
        <v>18</v>
      </c>
      <c r="F11326" s="434">
        <v>2640</v>
      </c>
      <c r="G11326" s="434">
        <v>915</v>
      </c>
      <c r="H11326" s="434">
        <v>1357</v>
      </c>
      <c r="I11326" s="434">
        <v>63</v>
      </c>
      <c r="J11326" s="434">
        <v>0</v>
      </c>
      <c r="K11326" s="434">
        <v>1970</v>
      </c>
    </row>
    <row r="11327" spans="1:11" x14ac:dyDescent="0.25">
      <c r="A11327" s="434">
        <v>259340000</v>
      </c>
      <c r="B11327" s="434">
        <v>1859333</v>
      </c>
      <c r="C11327" s="434" t="s">
        <v>59</v>
      </c>
      <c r="D11327" s="434" t="s">
        <v>17</v>
      </c>
      <c r="E11327" s="434">
        <v>0</v>
      </c>
      <c r="F11327" s="434">
        <v>1103</v>
      </c>
      <c r="G11327" s="434">
        <v>337</v>
      </c>
      <c r="H11327" s="434">
        <v>474</v>
      </c>
      <c r="I11327" s="434">
        <v>33.79</v>
      </c>
      <c r="J11327" s="434">
        <v>0</v>
      </c>
      <c r="K11327" s="434">
        <v>1970</v>
      </c>
    </row>
    <row r="11328" spans="1:11" hidden="1" x14ac:dyDescent="0.25">
      <c r="A11328" s="434">
        <v>259343000</v>
      </c>
      <c r="B11328" s="434">
        <v>626872</v>
      </c>
      <c r="C11328" s="434" t="s">
        <v>56</v>
      </c>
      <c r="D11328" s="434" t="s">
        <v>13</v>
      </c>
      <c r="E11328" s="434">
        <v>25</v>
      </c>
      <c r="F11328" s="434">
        <v>2268</v>
      </c>
      <c r="G11328" s="434">
        <v>0</v>
      </c>
      <c r="H11328" s="434">
        <v>103</v>
      </c>
      <c r="I11328" s="434">
        <v>23</v>
      </c>
      <c r="J11328" s="434">
        <v>0</v>
      </c>
      <c r="K11328" s="434">
        <v>1996</v>
      </c>
    </row>
    <row r="11329" spans="1:11" hidden="1" x14ac:dyDescent="0.25">
      <c r="A11329" s="434">
        <v>259344000</v>
      </c>
      <c r="B11329" s="434">
        <v>3877524</v>
      </c>
      <c r="C11329" s="434" t="s">
        <v>42</v>
      </c>
      <c r="D11329" s="434" t="s">
        <v>25</v>
      </c>
      <c r="E11329" s="434">
        <v>14</v>
      </c>
      <c r="F11329" s="434">
        <v>9095</v>
      </c>
      <c r="G11329" s="434">
        <v>3105</v>
      </c>
      <c r="H11329" s="434">
        <v>7310</v>
      </c>
      <c r="I11329" s="434">
        <v>116.625</v>
      </c>
      <c r="J11329" s="434">
        <v>0</v>
      </c>
      <c r="K11329" s="434">
        <v>2005</v>
      </c>
    </row>
    <row r="11330" spans="1:11" hidden="1" x14ac:dyDescent="0.25">
      <c r="A11330" s="434">
        <v>259345000</v>
      </c>
      <c r="B11330" s="434">
        <v>927156</v>
      </c>
      <c r="C11330" s="434" t="s">
        <v>48</v>
      </c>
      <c r="D11330" s="434" t="s">
        <v>17</v>
      </c>
      <c r="E11330" s="434">
        <v>10</v>
      </c>
      <c r="F11330" s="434">
        <v>884</v>
      </c>
      <c r="G11330" s="434">
        <v>0</v>
      </c>
      <c r="H11330" s="434">
        <v>238</v>
      </c>
      <c r="I11330" s="434">
        <v>33.950000000000003</v>
      </c>
      <c r="J11330" s="434">
        <v>0</v>
      </c>
      <c r="K11330" s="434">
        <v>1970</v>
      </c>
    </row>
    <row r="11331" spans="1:11" x14ac:dyDescent="0.25">
      <c r="A11331" s="434">
        <v>259350000</v>
      </c>
      <c r="B11331" s="434">
        <v>1753433</v>
      </c>
      <c r="C11331" s="434" t="s">
        <v>59</v>
      </c>
      <c r="D11331" s="434" t="s">
        <v>13</v>
      </c>
      <c r="E11331" s="434">
        <v>10</v>
      </c>
      <c r="F11331" s="434">
        <v>441</v>
      </c>
      <c r="G11331" s="434">
        <v>0</v>
      </c>
      <c r="H11331" s="434">
        <v>170</v>
      </c>
      <c r="I11331" s="434">
        <v>21.33</v>
      </c>
      <c r="J11331" s="434">
        <v>0</v>
      </c>
      <c r="K11331" s="434">
        <v>1970</v>
      </c>
    </row>
    <row r="11332" spans="1:11" hidden="1" x14ac:dyDescent="0.25">
      <c r="A11332" s="434">
        <v>259351000</v>
      </c>
      <c r="B11332" s="434">
        <v>3073549</v>
      </c>
      <c r="C11332" s="434" t="s">
        <v>56</v>
      </c>
      <c r="D11332" s="434" t="s">
        <v>17</v>
      </c>
      <c r="E11332" s="434">
        <v>10.6</v>
      </c>
      <c r="F11332" s="434">
        <v>368</v>
      </c>
      <c r="G11332" s="434">
        <v>347</v>
      </c>
      <c r="H11332" s="434">
        <v>300</v>
      </c>
      <c r="I11332" s="434">
        <v>44.19</v>
      </c>
      <c r="J11332" s="434">
        <v>0</v>
      </c>
      <c r="K11332" s="434">
        <v>1965</v>
      </c>
    </row>
    <row r="11333" spans="1:11" x14ac:dyDescent="0.25">
      <c r="A11333" s="434">
        <v>259352000</v>
      </c>
      <c r="B11333" s="434">
        <v>3253178</v>
      </c>
      <c r="C11333" s="434" t="s">
        <v>59</v>
      </c>
      <c r="D11333" s="434" t="s">
        <v>13</v>
      </c>
      <c r="E11333" s="434">
        <v>9</v>
      </c>
      <c r="F11333" s="434">
        <v>676</v>
      </c>
      <c r="G11333" s="434">
        <v>50</v>
      </c>
      <c r="H11333" s="434">
        <v>182</v>
      </c>
      <c r="I11333" s="434">
        <v>20.2</v>
      </c>
      <c r="J11333" s="434">
        <v>0</v>
      </c>
      <c r="K11333" s="434">
        <v>1970</v>
      </c>
    </row>
    <row r="11334" spans="1:11" hidden="1" x14ac:dyDescent="0.25">
      <c r="A11334" s="434">
        <v>259353000</v>
      </c>
      <c r="B11334" s="434">
        <v>1760265</v>
      </c>
      <c r="C11334" s="434" t="s">
        <v>54</v>
      </c>
      <c r="D11334" s="434" t="s">
        <v>17</v>
      </c>
      <c r="E11334" s="434">
        <v>9.1999999999999993</v>
      </c>
      <c r="F11334" s="434">
        <v>4413</v>
      </c>
      <c r="G11334" s="434">
        <v>585</v>
      </c>
      <c r="H11334" s="434">
        <v>773</v>
      </c>
      <c r="I11334" s="434">
        <v>40.549999999999997</v>
      </c>
      <c r="J11334" s="434">
        <v>0</v>
      </c>
      <c r="K11334" s="434">
        <v>2005</v>
      </c>
    </row>
    <row r="11335" spans="1:11" hidden="1" x14ac:dyDescent="0.25">
      <c r="A11335" s="434">
        <v>259357000</v>
      </c>
      <c r="B11335" s="434">
        <v>48878</v>
      </c>
      <c r="C11335" s="434" t="s">
        <v>46</v>
      </c>
      <c r="D11335" s="434" t="s">
        <v>22</v>
      </c>
      <c r="E11335" s="434">
        <v>12</v>
      </c>
      <c r="F11335" s="434">
        <v>5880</v>
      </c>
      <c r="G11335" s="434">
        <v>4170</v>
      </c>
      <c r="H11335" s="434">
        <v>3171</v>
      </c>
      <c r="I11335" s="434">
        <v>83.7</v>
      </c>
      <c r="J11335" s="434">
        <v>0</v>
      </c>
      <c r="K11335" s="434">
        <v>1970</v>
      </c>
    </row>
    <row r="11336" spans="1:11" hidden="1" x14ac:dyDescent="0.25">
      <c r="A11336" s="434">
        <v>259360000</v>
      </c>
      <c r="B11336" s="434">
        <v>1041807</v>
      </c>
      <c r="C11336" s="434" t="s">
        <v>20</v>
      </c>
      <c r="D11336" s="434" t="s">
        <v>22</v>
      </c>
      <c r="E11336" s="434">
        <v>13.5</v>
      </c>
      <c r="F11336" s="434">
        <v>2998</v>
      </c>
      <c r="G11336" s="434">
        <v>4737</v>
      </c>
      <c r="H11336" s="434">
        <v>3206</v>
      </c>
      <c r="I11336" s="434">
        <v>96.35</v>
      </c>
      <c r="J11336" s="434">
        <v>5087</v>
      </c>
      <c r="K11336" s="434">
        <v>1993</v>
      </c>
    </row>
    <row r="11337" spans="1:11" hidden="1" x14ac:dyDescent="0.25">
      <c r="A11337" s="434">
        <v>259362000</v>
      </c>
      <c r="B11337" s="434">
        <v>749968</v>
      </c>
      <c r="C11337" s="434" t="s">
        <v>48</v>
      </c>
      <c r="D11337" s="434" t="s">
        <v>29</v>
      </c>
      <c r="E11337" s="434">
        <v>15</v>
      </c>
      <c r="F11337" s="434">
        <v>21780</v>
      </c>
      <c r="G11337" s="434">
        <v>12705</v>
      </c>
      <c r="H11337" s="434">
        <v>18151</v>
      </c>
      <c r="I11337" s="434">
        <v>153.6</v>
      </c>
      <c r="J11337" s="434">
        <v>0</v>
      </c>
      <c r="K11337" s="434">
        <v>1970</v>
      </c>
    </row>
    <row r="11338" spans="1:11" x14ac:dyDescent="0.25">
      <c r="A11338" s="434">
        <v>259363000</v>
      </c>
      <c r="B11338" s="434">
        <v>2059007</v>
      </c>
      <c r="C11338" s="434" t="s">
        <v>59</v>
      </c>
      <c r="D11338" s="434" t="s">
        <v>13</v>
      </c>
      <c r="E11338" s="434">
        <v>11</v>
      </c>
      <c r="F11338" s="434">
        <v>441</v>
      </c>
      <c r="G11338" s="434">
        <v>0</v>
      </c>
      <c r="H11338" s="434">
        <v>144</v>
      </c>
      <c r="I11338" s="434">
        <v>23.35</v>
      </c>
      <c r="J11338" s="434">
        <v>0</v>
      </c>
      <c r="K11338" s="434">
        <v>1970</v>
      </c>
    </row>
    <row r="11339" spans="1:11" x14ac:dyDescent="0.25">
      <c r="A11339" s="434">
        <v>259364000</v>
      </c>
      <c r="B11339" s="434">
        <v>876736</v>
      </c>
      <c r="C11339" s="434" t="s">
        <v>59</v>
      </c>
      <c r="D11339" s="434" t="s">
        <v>13</v>
      </c>
      <c r="I11339" s="434">
        <v>30</v>
      </c>
      <c r="K11339" s="434">
        <v>1970</v>
      </c>
    </row>
    <row r="11340" spans="1:11" hidden="1" x14ac:dyDescent="0.25">
      <c r="A11340" s="434">
        <v>259366000</v>
      </c>
      <c r="B11340" s="434">
        <v>840030</v>
      </c>
      <c r="C11340" s="434" t="s">
        <v>56</v>
      </c>
      <c r="D11340" s="434" t="s">
        <v>17</v>
      </c>
      <c r="E11340" s="434">
        <v>0</v>
      </c>
      <c r="F11340" s="434">
        <v>1902</v>
      </c>
      <c r="G11340" s="434">
        <v>325</v>
      </c>
      <c r="H11340" s="434">
        <v>791</v>
      </c>
      <c r="I11340" s="434">
        <v>49.6</v>
      </c>
      <c r="J11340" s="434">
        <v>0</v>
      </c>
      <c r="K11340" s="434">
        <v>1970</v>
      </c>
    </row>
    <row r="11341" spans="1:11" hidden="1" x14ac:dyDescent="0.25">
      <c r="A11341" s="434">
        <v>259367000</v>
      </c>
      <c r="B11341" s="434">
        <v>1051056</v>
      </c>
      <c r="C11341" s="434" t="s">
        <v>46</v>
      </c>
      <c r="D11341" s="434" t="s">
        <v>22</v>
      </c>
      <c r="E11341" s="434">
        <v>16.5</v>
      </c>
      <c r="F11341" s="434">
        <v>12000</v>
      </c>
      <c r="G11341" s="434">
        <v>5400</v>
      </c>
      <c r="H11341" s="434">
        <v>6335</v>
      </c>
      <c r="I11341" s="434">
        <v>93.4</v>
      </c>
      <c r="J11341" s="434">
        <v>0</v>
      </c>
      <c r="K11341" s="434">
        <v>2007</v>
      </c>
    </row>
    <row r="11342" spans="1:11" hidden="1" x14ac:dyDescent="0.25">
      <c r="A11342" s="434">
        <v>259369000</v>
      </c>
      <c r="B11342" s="434">
        <v>1259775</v>
      </c>
      <c r="C11342" s="434" t="s">
        <v>54</v>
      </c>
      <c r="D11342" s="434" t="s">
        <v>17</v>
      </c>
      <c r="E11342" s="434">
        <v>14</v>
      </c>
      <c r="F11342" s="434">
        <v>2554</v>
      </c>
      <c r="G11342" s="434">
        <v>261</v>
      </c>
      <c r="H11342" s="434">
        <v>286</v>
      </c>
      <c r="I11342" s="434">
        <v>33.299999999999997</v>
      </c>
      <c r="J11342" s="434">
        <v>0</v>
      </c>
      <c r="K11342" s="434">
        <v>1970</v>
      </c>
    </row>
    <row r="11343" spans="1:11" hidden="1" x14ac:dyDescent="0.25">
      <c r="A11343" s="434">
        <v>259371000</v>
      </c>
      <c r="B11343" s="434">
        <v>3760948</v>
      </c>
      <c r="C11343" s="434" t="s">
        <v>44</v>
      </c>
      <c r="D11343" s="434" t="s">
        <v>25</v>
      </c>
      <c r="E11343" s="434">
        <v>15</v>
      </c>
      <c r="F11343" s="434">
        <v>9000</v>
      </c>
      <c r="G11343" s="434">
        <v>1171</v>
      </c>
      <c r="H11343" s="434">
        <v>11350</v>
      </c>
      <c r="I11343" s="434">
        <v>123.3</v>
      </c>
      <c r="J11343" s="434">
        <v>0</v>
      </c>
      <c r="K11343" s="434">
        <v>1997</v>
      </c>
    </row>
    <row r="11344" spans="1:11" hidden="1" x14ac:dyDescent="0.25">
      <c r="A11344" s="434">
        <v>259372000</v>
      </c>
      <c r="B11344" s="434">
        <v>519523</v>
      </c>
      <c r="C11344" s="434" t="s">
        <v>20</v>
      </c>
      <c r="D11344" s="434" t="s">
        <v>25</v>
      </c>
      <c r="E11344" s="434">
        <v>13.5</v>
      </c>
      <c r="F11344" s="434">
        <v>3972</v>
      </c>
      <c r="G11344" s="434">
        <v>9494</v>
      </c>
      <c r="H11344" s="434">
        <v>6045</v>
      </c>
      <c r="I11344" s="434">
        <v>123</v>
      </c>
      <c r="J11344" s="434">
        <v>10778</v>
      </c>
      <c r="K11344" s="434">
        <v>1996</v>
      </c>
    </row>
    <row r="11345" spans="1:11" x14ac:dyDescent="0.25">
      <c r="A11345" s="434">
        <v>259374000</v>
      </c>
      <c r="B11345" s="434">
        <v>1579960</v>
      </c>
      <c r="C11345" s="434" t="s">
        <v>59</v>
      </c>
      <c r="D11345" s="434" t="s">
        <v>17</v>
      </c>
      <c r="E11345" s="434">
        <v>17.5</v>
      </c>
      <c r="F11345" s="434">
        <v>3530</v>
      </c>
      <c r="G11345" s="434">
        <v>1000</v>
      </c>
      <c r="H11345" s="434">
        <v>1742</v>
      </c>
      <c r="I11345" s="434">
        <v>65.7</v>
      </c>
      <c r="J11345" s="434">
        <v>0</v>
      </c>
      <c r="K11345" s="434">
        <v>1970</v>
      </c>
    </row>
    <row r="11346" spans="1:11" x14ac:dyDescent="0.25">
      <c r="A11346" s="434">
        <v>259375000</v>
      </c>
      <c r="B11346" s="434">
        <v>1290216</v>
      </c>
      <c r="C11346" s="434" t="s">
        <v>59</v>
      </c>
      <c r="D11346" s="434" t="s">
        <v>13</v>
      </c>
      <c r="E11346" s="434">
        <v>0</v>
      </c>
      <c r="F11346" s="434">
        <v>0</v>
      </c>
      <c r="G11346" s="434">
        <v>0</v>
      </c>
      <c r="H11346" s="434">
        <v>314</v>
      </c>
      <c r="I11346" s="434">
        <v>25.5</v>
      </c>
      <c r="J11346" s="434">
        <v>0</v>
      </c>
      <c r="K11346" s="434">
        <v>1970</v>
      </c>
    </row>
    <row r="11347" spans="1:11" x14ac:dyDescent="0.25">
      <c r="A11347" s="434">
        <v>259377000</v>
      </c>
      <c r="B11347" s="434">
        <v>967037</v>
      </c>
      <c r="C11347" s="434" t="s">
        <v>59</v>
      </c>
      <c r="D11347" s="434" t="s">
        <v>13</v>
      </c>
      <c r="E11347" s="434">
        <v>10</v>
      </c>
      <c r="F11347" s="434">
        <v>441</v>
      </c>
      <c r="G11347" s="434">
        <v>0</v>
      </c>
      <c r="H11347" s="434">
        <v>126</v>
      </c>
      <c r="I11347" s="434">
        <v>23.43</v>
      </c>
      <c r="J11347" s="434">
        <v>0</v>
      </c>
      <c r="K11347" s="434">
        <v>1970</v>
      </c>
    </row>
    <row r="11348" spans="1:11" hidden="1" x14ac:dyDescent="0.25">
      <c r="A11348" s="434">
        <v>259379000</v>
      </c>
      <c r="B11348" s="434">
        <v>298727</v>
      </c>
      <c r="C11348" s="434" t="s">
        <v>61</v>
      </c>
      <c r="D11348" s="434" t="s">
        <v>17</v>
      </c>
      <c r="E11348" s="434">
        <v>0</v>
      </c>
      <c r="F11348" s="434">
        <v>536</v>
      </c>
      <c r="G11348" s="434">
        <v>0</v>
      </c>
      <c r="H11348" s="434">
        <v>169</v>
      </c>
      <c r="I11348" s="434">
        <v>36.299999999999997</v>
      </c>
      <c r="J11348" s="434">
        <v>0</v>
      </c>
      <c r="K11348" s="434">
        <v>1970</v>
      </c>
    </row>
    <row r="11349" spans="1:11" x14ac:dyDescent="0.25">
      <c r="A11349" s="434">
        <v>259380000</v>
      </c>
      <c r="B11349" s="434">
        <v>859454</v>
      </c>
      <c r="C11349" s="434" t="s">
        <v>59</v>
      </c>
      <c r="D11349" s="434" t="s">
        <v>17</v>
      </c>
      <c r="E11349" s="434">
        <v>12.8</v>
      </c>
      <c r="F11349" s="434">
        <v>1118</v>
      </c>
      <c r="G11349" s="434">
        <v>416</v>
      </c>
      <c r="H11349" s="434">
        <v>879</v>
      </c>
      <c r="I11349" s="434">
        <v>43</v>
      </c>
      <c r="J11349" s="434">
        <v>0</v>
      </c>
      <c r="K11349" s="434">
        <v>1970</v>
      </c>
    </row>
    <row r="11350" spans="1:11" hidden="1" x14ac:dyDescent="0.25">
      <c r="A11350" s="434">
        <v>259381000</v>
      </c>
      <c r="B11350" s="434">
        <v>587642</v>
      </c>
      <c r="C11350" s="434" t="s">
        <v>39</v>
      </c>
      <c r="D11350" s="434" t="s">
        <v>13</v>
      </c>
      <c r="I11350" s="434">
        <v>20</v>
      </c>
      <c r="J11350" s="434">
        <v>0</v>
      </c>
      <c r="K11350" s="434">
        <v>1970</v>
      </c>
    </row>
    <row r="11351" spans="1:11" hidden="1" x14ac:dyDescent="0.25">
      <c r="A11351" s="434">
        <v>259382000</v>
      </c>
      <c r="B11351" s="434">
        <v>126467</v>
      </c>
      <c r="C11351" s="434" t="s">
        <v>39</v>
      </c>
      <c r="D11351" s="434" t="s">
        <v>13</v>
      </c>
      <c r="I11351" s="434">
        <v>20</v>
      </c>
      <c r="J11351" s="434">
        <v>0</v>
      </c>
      <c r="K11351" s="434">
        <v>1970</v>
      </c>
    </row>
    <row r="11352" spans="1:11" hidden="1" x14ac:dyDescent="0.25">
      <c r="A11352" s="434">
        <v>259384000</v>
      </c>
      <c r="B11352" s="434">
        <v>47485</v>
      </c>
      <c r="C11352" s="434" t="s">
        <v>61</v>
      </c>
      <c r="D11352" s="434" t="s">
        <v>13</v>
      </c>
      <c r="I11352" s="434">
        <v>19</v>
      </c>
      <c r="J11352" s="434">
        <v>0</v>
      </c>
      <c r="K11352" s="434">
        <v>1970</v>
      </c>
    </row>
    <row r="11353" spans="1:11" hidden="1" x14ac:dyDescent="0.25">
      <c r="A11353" s="434">
        <v>259385000</v>
      </c>
      <c r="B11353" s="434">
        <v>368152</v>
      </c>
      <c r="C11353" s="434" t="s">
        <v>51</v>
      </c>
      <c r="D11353" s="434" t="s">
        <v>17</v>
      </c>
      <c r="E11353" s="434">
        <v>14</v>
      </c>
      <c r="F11353" s="434">
        <v>1324</v>
      </c>
      <c r="G11353" s="434">
        <v>1460</v>
      </c>
      <c r="H11353" s="434">
        <v>1220</v>
      </c>
      <c r="I11353" s="434">
        <v>57.07</v>
      </c>
      <c r="J11353" s="434">
        <v>0</v>
      </c>
      <c r="K11353" s="434">
        <v>1970</v>
      </c>
    </row>
    <row r="11354" spans="1:11" hidden="1" x14ac:dyDescent="0.25">
      <c r="A11354" s="434">
        <v>259386000</v>
      </c>
      <c r="B11354" s="434">
        <v>3358087</v>
      </c>
      <c r="C11354" s="434" t="s">
        <v>42</v>
      </c>
      <c r="D11354" s="434" t="s">
        <v>25</v>
      </c>
      <c r="E11354" s="434">
        <v>21</v>
      </c>
      <c r="F11354" s="434">
        <v>11320</v>
      </c>
      <c r="G11354" s="434">
        <v>1025</v>
      </c>
      <c r="H11354" s="434">
        <v>4325</v>
      </c>
      <c r="I11354" s="434">
        <v>129.80000000000001</v>
      </c>
      <c r="J11354" s="434">
        <v>0</v>
      </c>
      <c r="K11354" s="434">
        <v>2007</v>
      </c>
    </row>
    <row r="11355" spans="1:11" hidden="1" x14ac:dyDescent="0.25">
      <c r="A11355" s="434">
        <v>259387000</v>
      </c>
      <c r="B11355" s="434">
        <v>3151465</v>
      </c>
      <c r="C11355" s="434" t="s">
        <v>39</v>
      </c>
      <c r="D11355" s="434" t="s">
        <v>17</v>
      </c>
      <c r="E11355" s="434">
        <v>33</v>
      </c>
      <c r="F11355" s="434">
        <v>4596</v>
      </c>
      <c r="G11355" s="434">
        <v>46</v>
      </c>
      <c r="H11355" s="434">
        <v>539</v>
      </c>
      <c r="I11355" s="434">
        <v>41.3</v>
      </c>
      <c r="J11355" s="434">
        <v>0</v>
      </c>
      <c r="K11355" s="434">
        <v>1970</v>
      </c>
    </row>
    <row r="11356" spans="1:11" x14ac:dyDescent="0.25">
      <c r="A11356" s="434">
        <v>259388000</v>
      </c>
      <c r="B11356" s="434">
        <v>1168402</v>
      </c>
      <c r="C11356" s="434" t="s">
        <v>59</v>
      </c>
      <c r="D11356" s="434" t="s">
        <v>13</v>
      </c>
      <c r="E11356" s="434">
        <v>11</v>
      </c>
      <c r="F11356" s="434">
        <v>411</v>
      </c>
      <c r="G11356" s="434">
        <v>0</v>
      </c>
      <c r="H11356" s="434">
        <v>185</v>
      </c>
      <c r="I11356" s="434">
        <v>23.71</v>
      </c>
      <c r="J11356" s="434">
        <v>0</v>
      </c>
      <c r="K11356" s="434">
        <v>1970</v>
      </c>
    </row>
    <row r="11357" spans="1:11" x14ac:dyDescent="0.25">
      <c r="A11357" s="434">
        <v>259390000</v>
      </c>
      <c r="B11357" s="434">
        <v>2647506</v>
      </c>
      <c r="C11357" s="434" t="s">
        <v>59</v>
      </c>
      <c r="D11357" s="434" t="s">
        <v>22</v>
      </c>
      <c r="E11357" s="434">
        <v>0</v>
      </c>
      <c r="F11357" s="434">
        <v>3801</v>
      </c>
      <c r="G11357" s="434">
        <v>2444</v>
      </c>
      <c r="H11357" s="434">
        <v>2883</v>
      </c>
      <c r="I11357" s="434">
        <v>75.400000000000006</v>
      </c>
      <c r="J11357" s="434">
        <v>0</v>
      </c>
      <c r="K11357" s="434">
        <v>1970</v>
      </c>
    </row>
    <row r="11358" spans="1:11" hidden="1" x14ac:dyDescent="0.25">
      <c r="A11358" s="434">
        <v>259392000</v>
      </c>
      <c r="B11358" s="434">
        <v>2778117</v>
      </c>
      <c r="C11358" s="434" t="s">
        <v>31</v>
      </c>
      <c r="D11358" s="434" t="s">
        <v>13</v>
      </c>
      <c r="E11358" s="434">
        <v>0</v>
      </c>
      <c r="F11358" s="434">
        <v>510</v>
      </c>
      <c r="G11358" s="434">
        <v>0</v>
      </c>
      <c r="H11358" s="434">
        <v>123</v>
      </c>
      <c r="I11358" s="434">
        <v>21.05</v>
      </c>
      <c r="J11358" s="434">
        <v>0</v>
      </c>
      <c r="K11358" s="434">
        <v>1970</v>
      </c>
    </row>
    <row r="11359" spans="1:11" hidden="1" x14ac:dyDescent="0.25">
      <c r="A11359" s="434">
        <v>259393000</v>
      </c>
      <c r="B11359" s="434">
        <v>3316767</v>
      </c>
      <c r="C11359" s="434" t="s">
        <v>24</v>
      </c>
      <c r="D11359" s="434" t="s">
        <v>17</v>
      </c>
      <c r="E11359" s="434">
        <v>14</v>
      </c>
      <c r="F11359" s="434">
        <v>3080</v>
      </c>
      <c r="G11359" s="434">
        <v>817</v>
      </c>
      <c r="H11359" s="434">
        <v>1687</v>
      </c>
      <c r="I11359" s="434">
        <v>69</v>
      </c>
      <c r="J11359" s="434">
        <v>1100</v>
      </c>
      <c r="K11359" s="434">
        <v>2004</v>
      </c>
    </row>
    <row r="11360" spans="1:11" hidden="1" x14ac:dyDescent="0.25">
      <c r="A11360" s="434">
        <v>259394000</v>
      </c>
      <c r="B11360" s="434">
        <v>253255</v>
      </c>
      <c r="C11360" s="434" t="s">
        <v>61</v>
      </c>
      <c r="D11360" s="434" t="s">
        <v>13</v>
      </c>
      <c r="I11360" s="434">
        <v>22</v>
      </c>
      <c r="J11360" s="434">
        <v>0</v>
      </c>
      <c r="K11360" s="434">
        <v>1970</v>
      </c>
    </row>
    <row r="11361" spans="1:11" hidden="1" x14ac:dyDescent="0.25">
      <c r="A11361" s="434">
        <v>259395000</v>
      </c>
      <c r="B11361" s="434">
        <v>3431068</v>
      </c>
      <c r="C11361" s="434" t="s">
        <v>42</v>
      </c>
      <c r="D11361" s="434" t="s">
        <v>17</v>
      </c>
      <c r="E11361" s="434">
        <v>14.35</v>
      </c>
      <c r="F11361" s="434">
        <v>1898</v>
      </c>
      <c r="G11361" s="434">
        <v>315</v>
      </c>
      <c r="H11361" s="434">
        <v>1513</v>
      </c>
      <c r="I11361" s="434">
        <v>48.19</v>
      </c>
      <c r="K11361" s="434">
        <v>2005</v>
      </c>
    </row>
    <row r="11362" spans="1:11" hidden="1" x14ac:dyDescent="0.25">
      <c r="A11362" s="434">
        <v>259397000</v>
      </c>
      <c r="B11362" s="434">
        <v>3495810</v>
      </c>
      <c r="C11362" s="434" t="s">
        <v>31</v>
      </c>
      <c r="D11362" s="434" t="s">
        <v>17</v>
      </c>
      <c r="E11362" s="434">
        <v>10.5</v>
      </c>
      <c r="F11362" s="434">
        <v>1020</v>
      </c>
      <c r="G11362" s="434">
        <v>2500</v>
      </c>
      <c r="H11362" s="434">
        <v>1126</v>
      </c>
      <c r="I11362" s="434">
        <v>58.6</v>
      </c>
      <c r="J11362" s="434">
        <v>0</v>
      </c>
      <c r="K11362" s="434">
        <v>1996</v>
      </c>
    </row>
    <row r="11363" spans="1:11" hidden="1" x14ac:dyDescent="0.25">
      <c r="A11363" s="434">
        <v>259399000</v>
      </c>
      <c r="B11363" s="434">
        <v>703082</v>
      </c>
      <c r="C11363" s="434" t="s">
        <v>39</v>
      </c>
      <c r="D11363" s="434" t="s">
        <v>13</v>
      </c>
      <c r="I11363" s="434">
        <v>20</v>
      </c>
      <c r="J11363" s="434">
        <v>0</v>
      </c>
      <c r="K11363" s="434">
        <v>1970</v>
      </c>
    </row>
    <row r="11364" spans="1:11" hidden="1" x14ac:dyDescent="0.25">
      <c r="A11364" s="434">
        <v>259401000</v>
      </c>
      <c r="B11364" s="434">
        <v>3763058</v>
      </c>
      <c r="C11364" s="434" t="s">
        <v>42</v>
      </c>
      <c r="D11364" s="434" t="s">
        <v>25</v>
      </c>
      <c r="E11364" s="434">
        <v>14</v>
      </c>
      <c r="F11364" s="434">
        <v>4200</v>
      </c>
      <c r="G11364" s="434">
        <v>1470</v>
      </c>
      <c r="H11364" s="434">
        <v>5505</v>
      </c>
      <c r="I11364" s="434">
        <v>109</v>
      </c>
      <c r="J11364" s="434">
        <v>0</v>
      </c>
      <c r="K11364" s="434">
        <v>1997</v>
      </c>
    </row>
    <row r="11365" spans="1:11" hidden="1" x14ac:dyDescent="0.25">
      <c r="A11365" s="434">
        <v>259402000</v>
      </c>
      <c r="B11365" s="434">
        <v>3416435</v>
      </c>
      <c r="C11365" s="434" t="s">
        <v>42</v>
      </c>
      <c r="D11365" s="434" t="s">
        <v>25</v>
      </c>
      <c r="E11365" s="434">
        <v>14.5</v>
      </c>
      <c r="F11365" s="434">
        <v>4200</v>
      </c>
      <c r="G11365" s="434">
        <v>1470</v>
      </c>
      <c r="H11365" s="434">
        <v>5505</v>
      </c>
      <c r="I11365" s="434">
        <v>109</v>
      </c>
      <c r="J11365" s="434">
        <v>0</v>
      </c>
      <c r="K11365" s="434">
        <v>1997</v>
      </c>
    </row>
    <row r="11366" spans="1:11" hidden="1" x14ac:dyDescent="0.25">
      <c r="A11366" s="434">
        <v>259405000</v>
      </c>
      <c r="B11366" s="434">
        <v>2828289</v>
      </c>
      <c r="C11366" s="434" t="s">
        <v>31</v>
      </c>
      <c r="D11366" s="434" t="s">
        <v>22</v>
      </c>
      <c r="E11366" s="434">
        <v>10.5</v>
      </c>
      <c r="F11366" s="434">
        <v>955</v>
      </c>
      <c r="G11366" s="434">
        <v>2500</v>
      </c>
      <c r="H11366" s="434">
        <v>1682</v>
      </c>
      <c r="I11366" s="434">
        <v>82</v>
      </c>
      <c r="J11366" s="434">
        <v>0</v>
      </c>
      <c r="K11366" s="434">
        <v>1995</v>
      </c>
    </row>
    <row r="11367" spans="1:11" x14ac:dyDescent="0.25">
      <c r="A11367" s="434">
        <v>259407000</v>
      </c>
      <c r="B11367" s="434">
        <v>2367877</v>
      </c>
      <c r="C11367" s="434" t="s">
        <v>59</v>
      </c>
      <c r="D11367" s="434" t="s">
        <v>17</v>
      </c>
      <c r="E11367" s="434">
        <v>0</v>
      </c>
      <c r="F11367" s="434">
        <v>2721</v>
      </c>
      <c r="G11367" s="434">
        <v>1286</v>
      </c>
      <c r="H11367" s="434">
        <v>1188</v>
      </c>
      <c r="I11367" s="434">
        <v>53</v>
      </c>
      <c r="J11367" s="434">
        <v>0</v>
      </c>
      <c r="K11367" s="434">
        <v>1970</v>
      </c>
    </row>
    <row r="11368" spans="1:11" hidden="1" x14ac:dyDescent="0.25">
      <c r="A11368" s="434">
        <v>259408000</v>
      </c>
      <c r="B11368" s="434">
        <v>3777</v>
      </c>
      <c r="C11368" s="434" t="s">
        <v>46</v>
      </c>
      <c r="D11368" s="434" t="s">
        <v>22</v>
      </c>
      <c r="E11368" s="434">
        <v>10</v>
      </c>
      <c r="F11368" s="434">
        <v>6120</v>
      </c>
      <c r="G11368" s="434">
        <v>4100</v>
      </c>
      <c r="H11368" s="434">
        <v>3252</v>
      </c>
      <c r="I11368" s="434">
        <v>83.7</v>
      </c>
      <c r="K11368" s="434">
        <v>2002</v>
      </c>
    </row>
    <row r="11369" spans="1:11" hidden="1" x14ac:dyDescent="0.25">
      <c r="A11369" s="434">
        <v>259410000</v>
      </c>
      <c r="B11369" s="434">
        <v>900869</v>
      </c>
      <c r="C11369" s="434" t="s">
        <v>56</v>
      </c>
      <c r="D11369" s="434" t="s">
        <v>13</v>
      </c>
      <c r="I11369" s="434">
        <v>20</v>
      </c>
      <c r="J11369" s="434">
        <v>0</v>
      </c>
      <c r="K11369" s="434">
        <v>1970</v>
      </c>
    </row>
    <row r="11370" spans="1:11" hidden="1" x14ac:dyDescent="0.25">
      <c r="A11370" s="434">
        <v>259412000</v>
      </c>
      <c r="B11370" s="434">
        <v>246208</v>
      </c>
      <c r="C11370" s="434" t="s">
        <v>46</v>
      </c>
      <c r="D11370" s="434" t="s">
        <v>22</v>
      </c>
      <c r="I11370" s="434">
        <v>84</v>
      </c>
    </row>
    <row r="11371" spans="1:11" hidden="1" x14ac:dyDescent="0.25">
      <c r="A11371" s="434">
        <v>259415000</v>
      </c>
      <c r="B11371" s="434">
        <v>1607743</v>
      </c>
      <c r="C11371" s="434" t="s">
        <v>54</v>
      </c>
      <c r="D11371" s="434" t="s">
        <v>17</v>
      </c>
      <c r="E11371" s="434">
        <v>12.5</v>
      </c>
      <c r="F11371" s="434">
        <v>3276</v>
      </c>
      <c r="G11371" s="434">
        <v>580</v>
      </c>
      <c r="H11371" s="434">
        <v>397</v>
      </c>
      <c r="I11371" s="434">
        <v>30.8</v>
      </c>
      <c r="J11371" s="434">
        <v>0</v>
      </c>
      <c r="K11371" s="434">
        <v>1970</v>
      </c>
    </row>
    <row r="11372" spans="1:11" hidden="1" x14ac:dyDescent="0.25">
      <c r="A11372" s="434">
        <v>259416000</v>
      </c>
      <c r="B11372" s="434">
        <v>957660</v>
      </c>
      <c r="C11372" s="434" t="s">
        <v>31</v>
      </c>
      <c r="D11372" s="434" t="s">
        <v>17</v>
      </c>
      <c r="E11372" s="434">
        <v>10</v>
      </c>
      <c r="F11372" s="434">
        <v>736</v>
      </c>
      <c r="G11372" s="434">
        <v>1564</v>
      </c>
      <c r="H11372" s="434">
        <v>1250</v>
      </c>
      <c r="I11372" s="434">
        <v>65.599999999999994</v>
      </c>
      <c r="J11372" s="434">
        <v>0</v>
      </c>
      <c r="K11372" s="434">
        <v>1976</v>
      </c>
    </row>
    <row r="11373" spans="1:11" hidden="1" x14ac:dyDescent="0.25">
      <c r="A11373" s="434">
        <v>259417000</v>
      </c>
      <c r="B11373" s="434">
        <v>1915125</v>
      </c>
      <c r="C11373" s="434" t="s">
        <v>42</v>
      </c>
      <c r="D11373" s="434" t="s">
        <v>22</v>
      </c>
      <c r="E11373" s="434">
        <v>11</v>
      </c>
      <c r="F11373" s="434">
        <v>1620</v>
      </c>
      <c r="G11373" s="434">
        <v>293</v>
      </c>
      <c r="H11373" s="434">
        <v>1391</v>
      </c>
      <c r="I11373" s="434">
        <v>83.9</v>
      </c>
      <c r="J11373" s="434">
        <v>0</v>
      </c>
      <c r="K11373" s="434">
        <v>2004</v>
      </c>
    </row>
    <row r="11374" spans="1:11" hidden="1" x14ac:dyDescent="0.25">
      <c r="A11374" s="434">
        <v>259418000</v>
      </c>
      <c r="B11374" s="434">
        <v>43565</v>
      </c>
      <c r="C11374" s="434" t="s">
        <v>46</v>
      </c>
      <c r="D11374" s="434" t="s">
        <v>22</v>
      </c>
      <c r="E11374" s="434">
        <v>12</v>
      </c>
      <c r="F11374" s="434">
        <v>12364</v>
      </c>
      <c r="G11374" s="434">
        <v>2681</v>
      </c>
      <c r="H11374" s="434">
        <v>3057</v>
      </c>
      <c r="I11374" s="434">
        <v>74.900000000000006</v>
      </c>
      <c r="J11374" s="434">
        <v>0</v>
      </c>
      <c r="K11374" s="434">
        <v>1970</v>
      </c>
    </row>
    <row r="11375" spans="1:11" hidden="1" x14ac:dyDescent="0.25">
      <c r="A11375" s="434">
        <v>259419000</v>
      </c>
      <c r="B11375" s="434">
        <v>2522400</v>
      </c>
      <c r="C11375" s="434" t="s">
        <v>39</v>
      </c>
      <c r="D11375" s="434" t="s">
        <v>22</v>
      </c>
      <c r="E11375" s="434">
        <v>22</v>
      </c>
      <c r="F11375" s="434">
        <v>5280</v>
      </c>
      <c r="G11375" s="434">
        <v>699</v>
      </c>
      <c r="H11375" s="434">
        <v>2942</v>
      </c>
      <c r="I11375" s="434">
        <v>80.63</v>
      </c>
      <c r="J11375" s="434">
        <v>0</v>
      </c>
      <c r="K11375" s="434">
        <v>2003</v>
      </c>
    </row>
    <row r="11376" spans="1:11" hidden="1" x14ac:dyDescent="0.25">
      <c r="A11376" s="434">
        <v>259420000</v>
      </c>
      <c r="B11376" s="434">
        <v>167821</v>
      </c>
      <c r="C11376" s="434" t="s">
        <v>51</v>
      </c>
      <c r="D11376" s="434" t="s">
        <v>17</v>
      </c>
      <c r="E11376" s="434">
        <v>0</v>
      </c>
      <c r="F11376" s="434">
        <v>1305</v>
      </c>
      <c r="G11376" s="434">
        <v>738</v>
      </c>
      <c r="H11376" s="434">
        <v>474</v>
      </c>
      <c r="I11376" s="434">
        <v>40.299999999999997</v>
      </c>
      <c r="J11376" s="434">
        <v>0</v>
      </c>
      <c r="K11376" s="434">
        <v>1997</v>
      </c>
    </row>
    <row r="11377" spans="1:11" x14ac:dyDescent="0.25">
      <c r="A11377" s="434">
        <v>259421000</v>
      </c>
      <c r="B11377" s="434">
        <v>2337976</v>
      </c>
      <c r="C11377" s="434" t="s">
        <v>59</v>
      </c>
      <c r="D11377" s="434" t="s">
        <v>17</v>
      </c>
      <c r="E11377" s="434">
        <v>13.5</v>
      </c>
      <c r="F11377" s="434">
        <v>1900</v>
      </c>
      <c r="G11377" s="434">
        <v>0</v>
      </c>
      <c r="H11377" s="434">
        <v>536</v>
      </c>
      <c r="I11377" s="434">
        <v>33.950000000000003</v>
      </c>
      <c r="J11377" s="434">
        <v>0</v>
      </c>
      <c r="K11377" s="434">
        <v>1970</v>
      </c>
    </row>
    <row r="11378" spans="1:11" x14ac:dyDescent="0.25">
      <c r="A11378" s="434">
        <v>259423000</v>
      </c>
      <c r="B11378" s="434">
        <v>2745858</v>
      </c>
      <c r="C11378" s="434" t="s">
        <v>59</v>
      </c>
      <c r="D11378" s="434" t="s">
        <v>13</v>
      </c>
      <c r="E11378" s="434">
        <v>0</v>
      </c>
      <c r="F11378" s="434">
        <v>423</v>
      </c>
      <c r="G11378" s="434">
        <v>0</v>
      </c>
      <c r="H11378" s="434">
        <v>365</v>
      </c>
      <c r="I11378" s="434">
        <v>27.61</v>
      </c>
      <c r="J11378" s="434">
        <v>0</v>
      </c>
      <c r="K11378" s="434">
        <v>1970</v>
      </c>
    </row>
    <row r="11379" spans="1:11" hidden="1" x14ac:dyDescent="0.25">
      <c r="A11379" s="434">
        <v>259424000</v>
      </c>
      <c r="B11379" s="434">
        <v>52552</v>
      </c>
      <c r="C11379" s="434" t="s">
        <v>61</v>
      </c>
      <c r="D11379" s="434" t="s">
        <v>22</v>
      </c>
      <c r="E11379" s="434">
        <v>15.4</v>
      </c>
      <c r="F11379" s="434">
        <v>9856</v>
      </c>
      <c r="G11379" s="434">
        <v>4900</v>
      </c>
      <c r="H11379" s="434">
        <v>6038</v>
      </c>
      <c r="I11379" s="434">
        <v>95</v>
      </c>
      <c r="J11379" s="434">
        <v>0</v>
      </c>
      <c r="K11379" s="434">
        <v>2007</v>
      </c>
    </row>
    <row r="11380" spans="1:11" hidden="1" x14ac:dyDescent="0.25">
      <c r="A11380" s="434">
        <v>259425000</v>
      </c>
      <c r="B11380" s="434">
        <v>3240713</v>
      </c>
      <c r="C11380" s="434" t="s">
        <v>39</v>
      </c>
      <c r="D11380" s="434" t="s">
        <v>17</v>
      </c>
      <c r="E11380" s="434">
        <v>32.700000000000003</v>
      </c>
      <c r="F11380" s="434">
        <v>2560</v>
      </c>
      <c r="G11380" s="434">
        <v>34</v>
      </c>
      <c r="H11380" s="434">
        <v>387</v>
      </c>
      <c r="I11380" s="434">
        <v>35</v>
      </c>
      <c r="J11380" s="434">
        <v>0</v>
      </c>
      <c r="K11380" s="434">
        <v>1997</v>
      </c>
    </row>
    <row r="11381" spans="1:11" hidden="1" x14ac:dyDescent="0.25">
      <c r="A11381" s="434">
        <v>259427000</v>
      </c>
      <c r="B11381" s="434">
        <v>2720033</v>
      </c>
      <c r="C11381" s="434" t="s">
        <v>39</v>
      </c>
      <c r="D11381" s="434" t="s">
        <v>13</v>
      </c>
      <c r="E11381" s="434">
        <v>25</v>
      </c>
      <c r="F11381" s="434">
        <v>1100</v>
      </c>
      <c r="G11381" s="434">
        <v>71</v>
      </c>
      <c r="H11381" s="434">
        <v>179</v>
      </c>
      <c r="I11381" s="434">
        <v>24.25</v>
      </c>
      <c r="J11381" s="434">
        <v>0</v>
      </c>
      <c r="K11381" s="434">
        <v>1997</v>
      </c>
    </row>
    <row r="11382" spans="1:11" x14ac:dyDescent="0.25">
      <c r="A11382" s="434">
        <v>259428000</v>
      </c>
      <c r="B11382" s="434">
        <v>3083711</v>
      </c>
      <c r="C11382" s="434" t="s">
        <v>59</v>
      </c>
      <c r="D11382" s="434" t="s">
        <v>17</v>
      </c>
      <c r="E11382" s="434">
        <v>17</v>
      </c>
      <c r="F11382" s="434">
        <v>2580</v>
      </c>
      <c r="G11382" s="434">
        <v>620</v>
      </c>
      <c r="H11382" s="434">
        <v>1102</v>
      </c>
      <c r="I11382" s="434">
        <v>60.9</v>
      </c>
      <c r="J11382" s="434">
        <v>0</v>
      </c>
      <c r="K11382" s="434">
        <v>1970</v>
      </c>
    </row>
    <row r="11383" spans="1:11" x14ac:dyDescent="0.25">
      <c r="A11383" s="434">
        <v>259432000</v>
      </c>
      <c r="B11383" s="434">
        <v>2713955</v>
      </c>
      <c r="C11383" s="434" t="s">
        <v>59</v>
      </c>
      <c r="D11383" s="434" t="s">
        <v>22</v>
      </c>
      <c r="E11383" s="434">
        <v>18</v>
      </c>
      <c r="F11383" s="434">
        <v>3960</v>
      </c>
      <c r="G11383" s="434">
        <v>2218</v>
      </c>
      <c r="H11383" s="434">
        <v>1914</v>
      </c>
      <c r="I11383" s="434">
        <v>73.3</v>
      </c>
      <c r="J11383" s="434">
        <v>0</v>
      </c>
      <c r="K11383" s="434">
        <v>1970</v>
      </c>
    </row>
    <row r="11384" spans="1:11" hidden="1" x14ac:dyDescent="0.25">
      <c r="A11384" s="434">
        <v>259433000</v>
      </c>
      <c r="B11384" s="434">
        <v>67636</v>
      </c>
      <c r="C11384" s="434" t="s">
        <v>51</v>
      </c>
      <c r="D11384" s="434" t="s">
        <v>17</v>
      </c>
      <c r="E11384" s="434">
        <v>14</v>
      </c>
      <c r="F11384" s="434">
        <v>1350</v>
      </c>
      <c r="G11384" s="434">
        <v>1250</v>
      </c>
      <c r="H11384" s="434">
        <v>1256</v>
      </c>
      <c r="I11384" s="434">
        <v>57.07</v>
      </c>
      <c r="J11384" s="434">
        <v>0</v>
      </c>
      <c r="K11384" s="434">
        <v>1970</v>
      </c>
    </row>
    <row r="11385" spans="1:11" x14ac:dyDescent="0.25">
      <c r="A11385" s="434">
        <v>259434000</v>
      </c>
      <c r="B11385" s="434">
        <v>3322466</v>
      </c>
      <c r="C11385" s="434" t="s">
        <v>59</v>
      </c>
      <c r="D11385" s="434" t="s">
        <v>17</v>
      </c>
      <c r="E11385" s="434">
        <v>11</v>
      </c>
      <c r="F11385" s="434">
        <v>662</v>
      </c>
      <c r="G11385" s="434">
        <v>146</v>
      </c>
      <c r="H11385" s="434">
        <v>258</v>
      </c>
      <c r="I11385" s="434">
        <v>33.630000000000003</v>
      </c>
      <c r="J11385" s="434">
        <v>0</v>
      </c>
      <c r="K11385" s="434">
        <v>1970</v>
      </c>
    </row>
    <row r="11386" spans="1:11" hidden="1" x14ac:dyDescent="0.25">
      <c r="A11386" s="434">
        <v>259435000</v>
      </c>
      <c r="B11386" s="434">
        <v>239344</v>
      </c>
      <c r="C11386" s="434" t="s">
        <v>46</v>
      </c>
      <c r="D11386" s="434" t="s">
        <v>22</v>
      </c>
      <c r="E11386" s="434">
        <v>17.3</v>
      </c>
      <c r="F11386" s="434">
        <v>13680</v>
      </c>
      <c r="G11386" s="434">
        <v>3958</v>
      </c>
      <c r="H11386" s="434">
        <v>3690</v>
      </c>
      <c r="I11386" s="434">
        <v>80</v>
      </c>
      <c r="J11386" s="434">
        <v>0</v>
      </c>
      <c r="K11386" s="434">
        <v>1997</v>
      </c>
    </row>
    <row r="11387" spans="1:11" hidden="1" x14ac:dyDescent="0.25">
      <c r="A11387" s="434">
        <v>259436000</v>
      </c>
      <c r="B11387" s="434">
        <v>2079377</v>
      </c>
      <c r="C11387" s="434" t="s">
        <v>31</v>
      </c>
      <c r="D11387" s="434" t="s">
        <v>17</v>
      </c>
      <c r="E11387" s="434">
        <v>10.5</v>
      </c>
      <c r="F11387" s="434">
        <v>559</v>
      </c>
      <c r="G11387" s="434">
        <v>965</v>
      </c>
      <c r="H11387" s="434">
        <v>639</v>
      </c>
      <c r="I11387" s="434">
        <v>59.52</v>
      </c>
      <c r="J11387" s="434">
        <v>0</v>
      </c>
      <c r="K11387" s="434">
        <v>1979</v>
      </c>
    </row>
    <row r="11388" spans="1:11" hidden="1" x14ac:dyDescent="0.25">
      <c r="A11388" s="434">
        <v>259437000</v>
      </c>
      <c r="B11388" s="434">
        <v>1076365</v>
      </c>
      <c r="C11388" s="434" t="s">
        <v>56</v>
      </c>
      <c r="D11388" s="434" t="s">
        <v>13</v>
      </c>
      <c r="I11388" s="434">
        <v>20</v>
      </c>
    </row>
    <row r="11389" spans="1:11" x14ac:dyDescent="0.25">
      <c r="A11389" s="434">
        <v>259438000</v>
      </c>
      <c r="B11389" s="434">
        <v>2603287</v>
      </c>
      <c r="C11389" s="434" t="s">
        <v>59</v>
      </c>
      <c r="D11389" s="434" t="s">
        <v>13</v>
      </c>
      <c r="E11389" s="434">
        <v>0</v>
      </c>
      <c r="F11389" s="434">
        <v>396</v>
      </c>
      <c r="G11389" s="434">
        <v>0</v>
      </c>
      <c r="H11389" s="434">
        <v>187</v>
      </c>
      <c r="I11389" s="434">
        <v>23.4</v>
      </c>
      <c r="J11389" s="434">
        <v>0</v>
      </c>
      <c r="K11389" s="434">
        <v>1970</v>
      </c>
    </row>
    <row r="11390" spans="1:11" hidden="1" x14ac:dyDescent="0.25">
      <c r="A11390" s="434">
        <v>259439000</v>
      </c>
      <c r="B11390" s="434">
        <v>1948239</v>
      </c>
      <c r="C11390" s="434" t="s">
        <v>42</v>
      </c>
      <c r="D11390" s="434" t="s">
        <v>22</v>
      </c>
      <c r="E11390" s="434">
        <v>12</v>
      </c>
      <c r="F11390" s="434">
        <v>2560</v>
      </c>
      <c r="G11390" s="434">
        <v>820</v>
      </c>
      <c r="H11390" s="434">
        <v>1264</v>
      </c>
      <c r="I11390" s="434">
        <v>80.400000000000006</v>
      </c>
      <c r="J11390" s="434">
        <v>0</v>
      </c>
      <c r="K11390" s="434">
        <v>1997</v>
      </c>
    </row>
    <row r="11391" spans="1:11" x14ac:dyDescent="0.25">
      <c r="A11391" s="434">
        <v>259447000</v>
      </c>
      <c r="B11391" s="434">
        <v>2514557</v>
      </c>
      <c r="C11391" s="434" t="s">
        <v>59</v>
      </c>
      <c r="D11391" s="434" t="s">
        <v>17</v>
      </c>
      <c r="E11391" s="434">
        <v>0</v>
      </c>
      <c r="F11391" s="434">
        <v>1580</v>
      </c>
      <c r="G11391" s="434">
        <v>171</v>
      </c>
      <c r="H11391" s="434">
        <v>498</v>
      </c>
      <c r="I11391" s="434">
        <v>44.95</v>
      </c>
      <c r="J11391" s="434">
        <v>0</v>
      </c>
      <c r="K11391" s="434">
        <v>1970</v>
      </c>
    </row>
    <row r="11392" spans="1:11" x14ac:dyDescent="0.25">
      <c r="A11392" s="434">
        <v>259449000</v>
      </c>
      <c r="B11392" s="434">
        <v>3676244</v>
      </c>
      <c r="C11392" s="434" t="s">
        <v>59</v>
      </c>
      <c r="D11392" s="434" t="s">
        <v>13</v>
      </c>
      <c r="I11392" s="434">
        <v>19</v>
      </c>
      <c r="J11392" s="434">
        <v>0</v>
      </c>
      <c r="K11392" s="434">
        <v>1970</v>
      </c>
    </row>
    <row r="11393" spans="1:11" x14ac:dyDescent="0.25">
      <c r="A11393" s="434">
        <v>259450000</v>
      </c>
      <c r="B11393" s="434">
        <v>2848661</v>
      </c>
      <c r="C11393" s="434" t="s">
        <v>59</v>
      </c>
      <c r="D11393" s="434" t="s">
        <v>13</v>
      </c>
      <c r="I11393" s="434">
        <v>30</v>
      </c>
    </row>
    <row r="11394" spans="1:11" hidden="1" x14ac:dyDescent="0.25">
      <c r="A11394" s="434">
        <v>259451000</v>
      </c>
      <c r="B11394" s="434">
        <v>187180</v>
      </c>
      <c r="C11394" s="434" t="s">
        <v>46</v>
      </c>
      <c r="D11394" s="434" t="s">
        <v>22</v>
      </c>
      <c r="E11394" s="434">
        <v>0</v>
      </c>
      <c r="F11394" s="434">
        <v>4640</v>
      </c>
      <c r="G11394" s="434">
        <v>3180</v>
      </c>
      <c r="H11394" s="434">
        <v>2304</v>
      </c>
      <c r="I11394" s="434">
        <v>76.599999999999994</v>
      </c>
      <c r="J11394" s="434">
        <v>0</v>
      </c>
      <c r="K11394" s="434">
        <v>1970</v>
      </c>
    </row>
    <row r="11395" spans="1:11" hidden="1" x14ac:dyDescent="0.25">
      <c r="A11395" s="434">
        <v>259452000</v>
      </c>
      <c r="B11395" s="434">
        <v>410773</v>
      </c>
      <c r="C11395" s="434" t="s">
        <v>46</v>
      </c>
      <c r="D11395" s="434" t="s">
        <v>22</v>
      </c>
      <c r="E11395" s="434">
        <v>15</v>
      </c>
      <c r="F11395" s="434">
        <v>8941</v>
      </c>
      <c r="G11395" s="434">
        <v>3933</v>
      </c>
      <c r="H11395" s="434">
        <v>3482</v>
      </c>
      <c r="I11395" s="434">
        <v>83.85</v>
      </c>
      <c r="K11395" s="434">
        <v>2003</v>
      </c>
    </row>
    <row r="11396" spans="1:11" hidden="1" x14ac:dyDescent="0.25">
      <c r="A11396" s="434">
        <v>259453000</v>
      </c>
      <c r="B11396" s="434">
        <v>1706381</v>
      </c>
      <c r="C11396" s="434" t="s">
        <v>39</v>
      </c>
      <c r="D11396" s="434" t="s">
        <v>13</v>
      </c>
      <c r="E11396" s="434">
        <v>28</v>
      </c>
      <c r="F11396" s="434">
        <v>1094</v>
      </c>
      <c r="G11396" s="434">
        <v>71</v>
      </c>
      <c r="H11396" s="434">
        <v>172</v>
      </c>
      <c r="I11396" s="434">
        <v>24.25</v>
      </c>
      <c r="J11396" s="434">
        <v>0</v>
      </c>
      <c r="K11396" s="434">
        <v>1997</v>
      </c>
    </row>
    <row r="11397" spans="1:11" x14ac:dyDescent="0.25">
      <c r="A11397" s="434">
        <v>259454000</v>
      </c>
      <c r="B11397" s="434">
        <v>1649276</v>
      </c>
      <c r="C11397" s="434" t="s">
        <v>59</v>
      </c>
      <c r="D11397" s="434" t="s">
        <v>22</v>
      </c>
      <c r="E11397" s="434">
        <v>18</v>
      </c>
      <c r="F11397" s="434">
        <v>5060</v>
      </c>
      <c r="G11397" s="434">
        <v>0</v>
      </c>
      <c r="H11397" s="434">
        <v>2666</v>
      </c>
      <c r="I11397" s="434">
        <v>75.400000000000006</v>
      </c>
      <c r="J11397" s="434">
        <v>0</v>
      </c>
      <c r="K11397" s="434">
        <v>1970</v>
      </c>
    </row>
    <row r="11398" spans="1:11" hidden="1" x14ac:dyDescent="0.25">
      <c r="A11398" s="434">
        <v>259456000</v>
      </c>
      <c r="B11398" s="434">
        <v>2414494</v>
      </c>
      <c r="C11398" s="434" t="s">
        <v>39</v>
      </c>
      <c r="D11398" s="434" t="s">
        <v>17</v>
      </c>
      <c r="E11398" s="434">
        <v>0</v>
      </c>
      <c r="F11398" s="434">
        <v>2501</v>
      </c>
      <c r="G11398" s="434">
        <v>44</v>
      </c>
      <c r="H11398" s="434">
        <v>401</v>
      </c>
      <c r="I11398" s="434">
        <v>37.15</v>
      </c>
      <c r="J11398" s="434">
        <v>0</v>
      </c>
      <c r="K11398" s="434">
        <v>1997</v>
      </c>
    </row>
    <row r="11399" spans="1:11" x14ac:dyDescent="0.25">
      <c r="A11399" s="434">
        <v>259457000</v>
      </c>
      <c r="B11399" s="434">
        <v>1242277</v>
      </c>
      <c r="C11399" s="434" t="s">
        <v>59</v>
      </c>
      <c r="D11399" s="434" t="s">
        <v>17</v>
      </c>
      <c r="E11399" s="434">
        <v>0</v>
      </c>
      <c r="F11399" s="434">
        <v>1104</v>
      </c>
      <c r="G11399" s="434">
        <v>485</v>
      </c>
      <c r="H11399" s="434">
        <v>935</v>
      </c>
      <c r="I11399" s="434">
        <v>44.85</v>
      </c>
      <c r="J11399" s="434">
        <v>0</v>
      </c>
      <c r="K11399" s="434">
        <v>1970</v>
      </c>
    </row>
    <row r="11400" spans="1:11" hidden="1" x14ac:dyDescent="0.25">
      <c r="A11400" s="434">
        <v>259458000</v>
      </c>
      <c r="B11400" s="434">
        <v>3626295</v>
      </c>
      <c r="C11400" s="434" t="s">
        <v>31</v>
      </c>
      <c r="D11400" s="434" t="s">
        <v>17</v>
      </c>
      <c r="E11400" s="434">
        <v>10</v>
      </c>
      <c r="F11400" s="434">
        <v>721</v>
      </c>
      <c r="G11400" s="434">
        <v>1323</v>
      </c>
      <c r="H11400" s="434">
        <v>1156</v>
      </c>
      <c r="I11400" s="434">
        <v>58</v>
      </c>
      <c r="J11400" s="434">
        <v>0</v>
      </c>
      <c r="K11400" s="434">
        <v>1987</v>
      </c>
    </row>
    <row r="11401" spans="1:11" hidden="1" x14ac:dyDescent="0.25">
      <c r="A11401" s="434">
        <v>259460000</v>
      </c>
      <c r="B11401" s="434">
        <v>1182169</v>
      </c>
      <c r="C11401" s="434" t="s">
        <v>61</v>
      </c>
      <c r="D11401" s="434" t="s">
        <v>13</v>
      </c>
      <c r="I11401" s="434">
        <v>20</v>
      </c>
      <c r="K11401" s="434">
        <v>1970</v>
      </c>
    </row>
    <row r="11402" spans="1:11" hidden="1" x14ac:dyDescent="0.25">
      <c r="A11402" s="434">
        <v>259464000</v>
      </c>
      <c r="B11402" s="434">
        <v>3444580</v>
      </c>
      <c r="C11402" s="434" t="s">
        <v>56</v>
      </c>
      <c r="D11402" s="434" t="s">
        <v>13</v>
      </c>
      <c r="E11402" s="434">
        <v>0</v>
      </c>
      <c r="F11402" s="434">
        <v>0</v>
      </c>
      <c r="G11402" s="434">
        <v>0</v>
      </c>
      <c r="H11402" s="434">
        <v>111</v>
      </c>
      <c r="I11402" s="434">
        <v>23.39</v>
      </c>
      <c r="J11402" s="434">
        <v>0</v>
      </c>
      <c r="K11402" s="434">
        <v>1997</v>
      </c>
    </row>
    <row r="11403" spans="1:11" x14ac:dyDescent="0.25">
      <c r="A11403" s="434">
        <v>259465000</v>
      </c>
      <c r="B11403" s="434">
        <v>3545761</v>
      </c>
      <c r="C11403" s="434" t="s">
        <v>59</v>
      </c>
      <c r="D11403" s="434" t="s">
        <v>17</v>
      </c>
      <c r="E11403" s="434">
        <v>15.5</v>
      </c>
      <c r="F11403" s="434">
        <v>2700</v>
      </c>
      <c r="G11403" s="434">
        <v>0</v>
      </c>
      <c r="H11403" s="434">
        <v>854</v>
      </c>
      <c r="I11403" s="434">
        <v>49.9</v>
      </c>
      <c r="J11403" s="434">
        <v>0</v>
      </c>
      <c r="K11403" s="434">
        <v>1970</v>
      </c>
    </row>
    <row r="11404" spans="1:11" hidden="1" x14ac:dyDescent="0.25">
      <c r="A11404" s="434">
        <v>259468000</v>
      </c>
      <c r="B11404" s="434">
        <v>954486</v>
      </c>
      <c r="C11404" s="434" t="s">
        <v>61</v>
      </c>
      <c r="D11404" s="434" t="s">
        <v>25</v>
      </c>
      <c r="E11404" s="434">
        <v>16</v>
      </c>
      <c r="F11404" s="434">
        <v>6300</v>
      </c>
      <c r="G11404" s="434">
        <v>5175</v>
      </c>
      <c r="H11404" s="434">
        <v>7409</v>
      </c>
      <c r="I11404" s="434">
        <v>129</v>
      </c>
      <c r="J11404" s="434">
        <v>0</v>
      </c>
      <c r="K11404" s="434">
        <v>1998</v>
      </c>
    </row>
    <row r="11405" spans="1:11" hidden="1" x14ac:dyDescent="0.25">
      <c r="A11405" s="434">
        <v>259469000</v>
      </c>
      <c r="B11405" s="434">
        <v>1582696</v>
      </c>
      <c r="C11405" s="434" t="s">
        <v>46</v>
      </c>
      <c r="D11405" s="434" t="s">
        <v>22</v>
      </c>
      <c r="E11405" s="434">
        <v>16.8</v>
      </c>
      <c r="F11405" s="434">
        <v>10885</v>
      </c>
      <c r="G11405" s="434">
        <v>2750</v>
      </c>
      <c r="H11405" s="434">
        <v>2957</v>
      </c>
      <c r="I11405" s="434">
        <v>74.900000000000006</v>
      </c>
      <c r="J11405" s="434">
        <v>0</v>
      </c>
      <c r="K11405" s="434">
        <v>1998</v>
      </c>
    </row>
    <row r="11406" spans="1:11" hidden="1" x14ac:dyDescent="0.25">
      <c r="A11406" s="434">
        <v>259473000</v>
      </c>
      <c r="B11406" s="434">
        <v>2316899</v>
      </c>
      <c r="C11406" s="434" t="s">
        <v>56</v>
      </c>
      <c r="D11406" s="434" t="s">
        <v>13</v>
      </c>
      <c r="I11406" s="434">
        <v>20</v>
      </c>
    </row>
    <row r="11407" spans="1:11" x14ac:dyDescent="0.25">
      <c r="A11407" s="434">
        <v>259474000</v>
      </c>
      <c r="B11407" s="434">
        <v>616505</v>
      </c>
      <c r="C11407" s="434" t="s">
        <v>59</v>
      </c>
      <c r="D11407" s="434" t="s">
        <v>17</v>
      </c>
      <c r="E11407" s="434">
        <v>13</v>
      </c>
      <c r="F11407" s="434">
        <v>1104</v>
      </c>
      <c r="G11407" s="434">
        <v>0</v>
      </c>
      <c r="H11407" s="434">
        <v>1001</v>
      </c>
      <c r="I11407" s="434">
        <v>44.85</v>
      </c>
      <c r="J11407" s="434">
        <v>0</v>
      </c>
      <c r="K11407" s="434">
        <v>1970</v>
      </c>
    </row>
    <row r="11408" spans="1:11" x14ac:dyDescent="0.25">
      <c r="A11408" s="434">
        <v>259475000</v>
      </c>
      <c r="B11408" s="434">
        <v>3604551</v>
      </c>
      <c r="C11408" s="434" t="s">
        <v>59</v>
      </c>
      <c r="D11408" s="434" t="s">
        <v>13</v>
      </c>
      <c r="E11408" s="434">
        <v>0</v>
      </c>
      <c r="F11408" s="434">
        <v>1103</v>
      </c>
      <c r="G11408" s="434">
        <v>270</v>
      </c>
      <c r="H11408" s="434">
        <v>338</v>
      </c>
      <c r="I11408" s="434">
        <v>27.4</v>
      </c>
      <c r="J11408" s="434">
        <v>0</v>
      </c>
      <c r="K11408" s="434">
        <v>1970</v>
      </c>
    </row>
    <row r="11409" spans="1:11" x14ac:dyDescent="0.25">
      <c r="A11409" s="434">
        <v>259476000</v>
      </c>
      <c r="B11409" s="434">
        <v>3331555</v>
      </c>
      <c r="C11409" s="434" t="s">
        <v>59</v>
      </c>
      <c r="D11409" s="434" t="s">
        <v>13</v>
      </c>
      <c r="E11409" s="434">
        <v>0</v>
      </c>
      <c r="F11409" s="434">
        <v>750</v>
      </c>
      <c r="G11409" s="434">
        <v>0</v>
      </c>
      <c r="H11409" s="434">
        <v>315</v>
      </c>
      <c r="I11409" s="434">
        <v>28.48</v>
      </c>
      <c r="J11409" s="434">
        <v>0</v>
      </c>
      <c r="K11409" s="434">
        <v>1970</v>
      </c>
    </row>
    <row r="11410" spans="1:11" x14ac:dyDescent="0.25">
      <c r="A11410" s="434">
        <v>259478000</v>
      </c>
      <c r="B11410" s="434">
        <v>3256593</v>
      </c>
      <c r="C11410" s="434" t="s">
        <v>59</v>
      </c>
      <c r="D11410" s="434" t="s">
        <v>17</v>
      </c>
      <c r="E11410" s="434">
        <v>11.5</v>
      </c>
      <c r="F11410" s="434">
        <v>1104</v>
      </c>
      <c r="G11410" s="434">
        <v>0</v>
      </c>
      <c r="H11410" s="434">
        <v>470</v>
      </c>
      <c r="I11410" s="434">
        <v>33.47</v>
      </c>
      <c r="J11410" s="434">
        <v>0</v>
      </c>
      <c r="K11410" s="434">
        <v>1970</v>
      </c>
    </row>
    <row r="11411" spans="1:11" hidden="1" x14ac:dyDescent="0.25">
      <c r="A11411" s="434">
        <v>259479000</v>
      </c>
      <c r="B11411" s="434">
        <v>2157431</v>
      </c>
      <c r="C11411" s="434" t="s">
        <v>39</v>
      </c>
      <c r="D11411" s="434" t="s">
        <v>17</v>
      </c>
      <c r="E11411" s="434">
        <v>35</v>
      </c>
      <c r="F11411" s="434">
        <v>3600</v>
      </c>
      <c r="G11411" s="434">
        <v>30</v>
      </c>
      <c r="H11411" s="434">
        <v>278</v>
      </c>
      <c r="I11411" s="434">
        <v>33</v>
      </c>
      <c r="J11411" s="434">
        <v>0</v>
      </c>
      <c r="K11411" s="434">
        <v>2006</v>
      </c>
    </row>
    <row r="11412" spans="1:11" hidden="1" x14ac:dyDescent="0.25">
      <c r="A11412" s="434">
        <v>259482000</v>
      </c>
      <c r="B11412" s="434">
        <v>213606</v>
      </c>
      <c r="C11412" s="434" t="s">
        <v>48</v>
      </c>
      <c r="D11412" s="434" t="s">
        <v>22</v>
      </c>
      <c r="E11412" s="434">
        <v>14</v>
      </c>
      <c r="F11412" s="434">
        <v>7921</v>
      </c>
      <c r="G11412" s="434">
        <v>5767</v>
      </c>
      <c r="H11412" s="434">
        <v>8621</v>
      </c>
      <c r="I11412" s="434">
        <v>92.35</v>
      </c>
      <c r="K11412" s="434">
        <v>1998</v>
      </c>
    </row>
    <row r="11413" spans="1:11" hidden="1" x14ac:dyDescent="0.25">
      <c r="A11413" s="434">
        <v>259483000</v>
      </c>
      <c r="B11413" s="434">
        <v>39385</v>
      </c>
      <c r="C11413" s="434" t="s">
        <v>46</v>
      </c>
      <c r="D11413" s="434" t="s">
        <v>22</v>
      </c>
      <c r="E11413" s="434">
        <v>11</v>
      </c>
      <c r="F11413" s="434">
        <v>13863</v>
      </c>
      <c r="G11413" s="434">
        <v>2736</v>
      </c>
      <c r="H11413" s="434">
        <v>3125</v>
      </c>
      <c r="I11413" s="434">
        <v>80</v>
      </c>
      <c r="J11413" s="434">
        <v>0</v>
      </c>
      <c r="K11413" s="434">
        <v>1970</v>
      </c>
    </row>
    <row r="11414" spans="1:11" hidden="1" x14ac:dyDescent="0.25">
      <c r="A11414" s="434">
        <v>259488000</v>
      </c>
      <c r="B11414" s="434">
        <v>2849730</v>
      </c>
      <c r="C11414" s="434" t="s">
        <v>51</v>
      </c>
      <c r="D11414" s="434" t="s">
        <v>17</v>
      </c>
      <c r="E11414" s="434">
        <v>0</v>
      </c>
      <c r="F11414" s="434">
        <v>823</v>
      </c>
      <c r="G11414" s="434">
        <v>500</v>
      </c>
      <c r="H11414" s="434">
        <v>682</v>
      </c>
      <c r="I11414" s="434">
        <v>46.52</v>
      </c>
      <c r="J11414" s="434">
        <v>0</v>
      </c>
      <c r="K11414" s="434">
        <v>1970</v>
      </c>
    </row>
    <row r="11415" spans="1:11" x14ac:dyDescent="0.25">
      <c r="A11415" s="434">
        <v>259489000</v>
      </c>
      <c r="B11415" s="434">
        <v>682197</v>
      </c>
      <c r="C11415" s="434" t="s">
        <v>59</v>
      </c>
      <c r="D11415" s="434" t="s">
        <v>17</v>
      </c>
      <c r="E11415" s="434">
        <v>0</v>
      </c>
      <c r="F11415" s="434">
        <v>1104</v>
      </c>
      <c r="G11415" s="434">
        <v>560</v>
      </c>
      <c r="H11415" s="434">
        <v>897</v>
      </c>
      <c r="I11415" s="434">
        <v>46.58</v>
      </c>
      <c r="J11415" s="434">
        <v>0</v>
      </c>
      <c r="K11415" s="434">
        <v>1970</v>
      </c>
    </row>
    <row r="11416" spans="1:11" hidden="1" x14ac:dyDescent="0.25">
      <c r="A11416" s="434">
        <v>259490000</v>
      </c>
      <c r="B11416" s="434">
        <v>1667666</v>
      </c>
      <c r="C11416" s="434" t="s">
        <v>42</v>
      </c>
      <c r="D11416" s="434" t="s">
        <v>33</v>
      </c>
      <c r="E11416" s="434">
        <v>27</v>
      </c>
      <c r="F11416" s="434">
        <v>38400</v>
      </c>
      <c r="G11416" s="434">
        <v>5400</v>
      </c>
      <c r="H11416" s="434">
        <v>36822</v>
      </c>
      <c r="I11416" s="434">
        <v>211.3</v>
      </c>
      <c r="J11416" s="434">
        <v>0</v>
      </c>
      <c r="K11416" s="434">
        <v>2008</v>
      </c>
    </row>
    <row r="11417" spans="1:11" hidden="1" x14ac:dyDescent="0.25">
      <c r="A11417" s="434">
        <v>259491000</v>
      </c>
      <c r="B11417" s="434">
        <v>1862149</v>
      </c>
      <c r="C11417" s="434" t="s">
        <v>39</v>
      </c>
      <c r="D11417" s="434" t="s">
        <v>17</v>
      </c>
      <c r="E11417" s="434">
        <v>0</v>
      </c>
      <c r="F11417" s="434">
        <v>589</v>
      </c>
      <c r="G11417" s="434">
        <v>49</v>
      </c>
      <c r="H11417" s="434">
        <v>189</v>
      </c>
      <c r="I11417" s="434">
        <v>33.04</v>
      </c>
      <c r="J11417" s="434">
        <v>0</v>
      </c>
      <c r="K11417" s="434">
        <v>1980</v>
      </c>
    </row>
    <row r="11418" spans="1:11" x14ac:dyDescent="0.25">
      <c r="A11418" s="434">
        <v>259494000</v>
      </c>
      <c r="B11418" s="434">
        <v>2018327</v>
      </c>
      <c r="C11418" s="434" t="s">
        <v>59</v>
      </c>
      <c r="D11418" s="434" t="s">
        <v>17</v>
      </c>
      <c r="E11418" s="434">
        <v>0</v>
      </c>
      <c r="F11418" s="434">
        <v>902</v>
      </c>
      <c r="G11418" s="434">
        <v>193</v>
      </c>
      <c r="H11418" s="434">
        <v>271</v>
      </c>
      <c r="I11418" s="434">
        <v>39.020000000000003</v>
      </c>
      <c r="J11418" s="434">
        <v>0</v>
      </c>
      <c r="K11418" s="434">
        <v>1970</v>
      </c>
    </row>
    <row r="11419" spans="1:11" hidden="1" x14ac:dyDescent="0.25">
      <c r="A11419" s="434">
        <v>259495000</v>
      </c>
      <c r="B11419" s="434">
        <v>108968</v>
      </c>
      <c r="C11419" s="434" t="s">
        <v>46</v>
      </c>
      <c r="D11419" s="434" t="s">
        <v>22</v>
      </c>
      <c r="G11419" s="434">
        <v>2752</v>
      </c>
      <c r="H11419" s="434">
        <v>2598</v>
      </c>
      <c r="I11419" s="434">
        <v>73.75</v>
      </c>
    </row>
    <row r="11420" spans="1:11" hidden="1" x14ac:dyDescent="0.25">
      <c r="A11420" s="434">
        <v>259496000</v>
      </c>
      <c r="B11420" s="434">
        <v>3857338</v>
      </c>
      <c r="C11420" s="434" t="s">
        <v>31</v>
      </c>
      <c r="D11420" s="434" t="s">
        <v>17</v>
      </c>
      <c r="E11420" s="434">
        <v>10.5</v>
      </c>
      <c r="F11420" s="434">
        <v>1066</v>
      </c>
      <c r="G11420" s="434">
        <v>1260</v>
      </c>
      <c r="H11420" s="434">
        <v>1072</v>
      </c>
      <c r="I11420" s="434">
        <v>58.6</v>
      </c>
      <c r="J11420" s="434">
        <v>0</v>
      </c>
      <c r="K11420" s="434">
        <v>1994</v>
      </c>
    </row>
    <row r="11421" spans="1:11" hidden="1" x14ac:dyDescent="0.25">
      <c r="A11421" s="434">
        <v>259498000</v>
      </c>
      <c r="B11421" s="434">
        <v>316336</v>
      </c>
      <c r="C11421" s="434" t="s">
        <v>46</v>
      </c>
      <c r="D11421" s="434" t="s">
        <v>22</v>
      </c>
      <c r="E11421" s="434">
        <v>15</v>
      </c>
      <c r="F11421" s="434">
        <v>6744</v>
      </c>
      <c r="G11421" s="434">
        <v>4940</v>
      </c>
      <c r="H11421" s="434">
        <v>4183</v>
      </c>
      <c r="I11421" s="434">
        <v>93.4</v>
      </c>
      <c r="J11421" s="434">
        <v>0</v>
      </c>
      <c r="K11421" s="434">
        <v>1970</v>
      </c>
    </row>
    <row r="11422" spans="1:11" x14ac:dyDescent="0.25">
      <c r="A11422" s="434">
        <v>259501000</v>
      </c>
      <c r="B11422" s="434">
        <v>3476216</v>
      </c>
      <c r="C11422" s="434" t="s">
        <v>59</v>
      </c>
      <c r="D11422" s="434" t="s">
        <v>13</v>
      </c>
      <c r="E11422" s="434">
        <v>0</v>
      </c>
      <c r="F11422" s="434">
        <v>365</v>
      </c>
      <c r="G11422" s="434">
        <v>0</v>
      </c>
      <c r="H11422" s="434">
        <v>309</v>
      </c>
      <c r="I11422" s="434">
        <v>25.2</v>
      </c>
      <c r="J11422" s="434">
        <v>0</v>
      </c>
      <c r="K11422" s="434">
        <v>1970</v>
      </c>
    </row>
    <row r="11423" spans="1:11" x14ac:dyDescent="0.25">
      <c r="A11423" s="434">
        <v>259503000</v>
      </c>
      <c r="B11423" s="434">
        <v>3091856</v>
      </c>
      <c r="C11423" s="434" t="s">
        <v>59</v>
      </c>
      <c r="D11423" s="434" t="s">
        <v>13</v>
      </c>
      <c r="E11423" s="434">
        <v>10</v>
      </c>
      <c r="F11423" s="434">
        <v>530</v>
      </c>
      <c r="G11423" s="434">
        <v>0</v>
      </c>
      <c r="H11423" s="434">
        <v>284</v>
      </c>
      <c r="I11423" s="434">
        <v>27.99</v>
      </c>
      <c r="J11423" s="434">
        <v>0</v>
      </c>
      <c r="K11423" s="434">
        <v>1970</v>
      </c>
    </row>
    <row r="11424" spans="1:11" hidden="1" x14ac:dyDescent="0.25">
      <c r="A11424" s="434">
        <v>259504000</v>
      </c>
      <c r="B11424" s="434">
        <v>96472</v>
      </c>
      <c r="C11424" s="434" t="s">
        <v>46</v>
      </c>
      <c r="D11424" s="434" t="s">
        <v>22</v>
      </c>
      <c r="E11424" s="434">
        <v>16</v>
      </c>
      <c r="F11424" s="434">
        <v>6120</v>
      </c>
      <c r="G11424" s="434">
        <v>4263</v>
      </c>
      <c r="H11424" s="434">
        <v>3252</v>
      </c>
      <c r="I11424" s="434">
        <v>84</v>
      </c>
      <c r="J11424" s="434">
        <v>0</v>
      </c>
      <c r="K11424" s="434">
        <v>2002</v>
      </c>
    </row>
    <row r="11425" spans="1:11" x14ac:dyDescent="0.25">
      <c r="A11425" s="434">
        <v>259505000</v>
      </c>
      <c r="B11425" s="434">
        <v>1643677</v>
      </c>
      <c r="C11425" s="434" t="s">
        <v>59</v>
      </c>
      <c r="D11425" s="434" t="s">
        <v>13</v>
      </c>
      <c r="E11425" s="434">
        <v>0</v>
      </c>
      <c r="F11425" s="434">
        <v>1295</v>
      </c>
      <c r="G11425" s="434">
        <v>0</v>
      </c>
      <c r="H11425" s="434">
        <v>253</v>
      </c>
      <c r="I11425" s="434">
        <v>27.41</v>
      </c>
      <c r="J11425" s="434">
        <v>0</v>
      </c>
      <c r="K11425" s="434">
        <v>1970</v>
      </c>
    </row>
    <row r="11426" spans="1:11" hidden="1" x14ac:dyDescent="0.25">
      <c r="A11426" s="434">
        <v>259506000</v>
      </c>
      <c r="B11426" s="434">
        <v>3814482</v>
      </c>
      <c r="C11426" s="434" t="s">
        <v>31</v>
      </c>
      <c r="D11426" s="434" t="s">
        <v>17</v>
      </c>
      <c r="E11426" s="434">
        <v>0</v>
      </c>
      <c r="F11426" s="434">
        <v>1140</v>
      </c>
      <c r="G11426" s="434">
        <v>1725</v>
      </c>
      <c r="H11426" s="434">
        <v>1791</v>
      </c>
      <c r="I11426" s="434">
        <v>62</v>
      </c>
      <c r="J11426" s="434">
        <v>0</v>
      </c>
      <c r="K11426" s="434">
        <v>1998</v>
      </c>
    </row>
    <row r="11427" spans="1:11" x14ac:dyDescent="0.25">
      <c r="A11427" s="434">
        <v>259508000</v>
      </c>
      <c r="B11427" s="434">
        <v>2762063</v>
      </c>
      <c r="C11427" s="434" t="s">
        <v>59</v>
      </c>
      <c r="D11427" s="434" t="s">
        <v>17</v>
      </c>
      <c r="E11427" s="434">
        <v>0</v>
      </c>
      <c r="F11427" s="434">
        <v>2400</v>
      </c>
      <c r="G11427" s="434">
        <v>0</v>
      </c>
      <c r="H11427" s="434">
        <v>630</v>
      </c>
      <c r="I11427" s="434">
        <v>44</v>
      </c>
      <c r="J11427" s="434">
        <v>0</v>
      </c>
      <c r="K11427" s="434">
        <v>1970</v>
      </c>
    </row>
    <row r="11428" spans="1:11" x14ac:dyDescent="0.25">
      <c r="A11428" s="434">
        <v>259511000</v>
      </c>
      <c r="B11428" s="434">
        <v>2578749</v>
      </c>
      <c r="C11428" s="434" t="s">
        <v>59</v>
      </c>
      <c r="D11428" s="434" t="s">
        <v>17</v>
      </c>
      <c r="E11428" s="434">
        <v>13</v>
      </c>
      <c r="F11428" s="434">
        <v>2698</v>
      </c>
      <c r="G11428" s="434">
        <v>1363</v>
      </c>
      <c r="H11428" s="434">
        <v>2148</v>
      </c>
      <c r="I11428" s="434">
        <v>69.2</v>
      </c>
      <c r="J11428" s="434">
        <v>0</v>
      </c>
      <c r="K11428" s="434">
        <v>1970</v>
      </c>
    </row>
    <row r="11429" spans="1:11" hidden="1" x14ac:dyDescent="0.25">
      <c r="A11429" s="434">
        <v>259514000</v>
      </c>
      <c r="B11429" s="434">
        <v>2417289</v>
      </c>
      <c r="C11429" s="434" t="s">
        <v>54</v>
      </c>
      <c r="D11429" s="434" t="s">
        <v>17</v>
      </c>
      <c r="E11429" s="434">
        <v>5.9</v>
      </c>
      <c r="F11429" s="434">
        <v>5038</v>
      </c>
      <c r="G11429" s="434">
        <v>481</v>
      </c>
      <c r="H11429" s="434">
        <v>643</v>
      </c>
      <c r="I11429" s="434">
        <v>38.270000000000003</v>
      </c>
      <c r="J11429" s="434">
        <v>0</v>
      </c>
      <c r="K11429" s="434">
        <v>2005</v>
      </c>
    </row>
    <row r="11430" spans="1:11" hidden="1" x14ac:dyDescent="0.25">
      <c r="A11430" s="434">
        <v>259515000</v>
      </c>
      <c r="B11430" s="434">
        <v>336941</v>
      </c>
      <c r="C11430" s="434" t="s">
        <v>46</v>
      </c>
      <c r="D11430" s="434" t="s">
        <v>22</v>
      </c>
      <c r="E11430" s="434">
        <v>13</v>
      </c>
      <c r="F11430" s="434">
        <v>11144</v>
      </c>
      <c r="G11430" s="434">
        <v>3550</v>
      </c>
      <c r="H11430" s="434">
        <v>3153</v>
      </c>
      <c r="I11430" s="434">
        <v>79.8</v>
      </c>
      <c r="J11430" s="434">
        <v>0</v>
      </c>
      <c r="K11430" s="434">
        <v>1970</v>
      </c>
    </row>
    <row r="11431" spans="1:11" hidden="1" x14ac:dyDescent="0.25">
      <c r="A11431" s="434">
        <v>259517000</v>
      </c>
      <c r="B11431" s="434">
        <v>252032</v>
      </c>
      <c r="C11431" s="434" t="s">
        <v>48</v>
      </c>
      <c r="D11431" s="434" t="s">
        <v>22</v>
      </c>
      <c r="E11431" s="434">
        <v>15.5</v>
      </c>
      <c r="F11431" s="434">
        <v>8639</v>
      </c>
      <c r="G11431" s="434">
        <v>5200</v>
      </c>
      <c r="H11431" s="434">
        <v>7886</v>
      </c>
      <c r="I11431" s="434">
        <v>93.4</v>
      </c>
      <c r="K11431" s="434">
        <v>1998</v>
      </c>
    </row>
    <row r="11432" spans="1:11" x14ac:dyDescent="0.25">
      <c r="A11432" s="434">
        <v>259519000</v>
      </c>
      <c r="B11432" s="434">
        <v>3756382</v>
      </c>
      <c r="C11432" s="434" t="s">
        <v>59</v>
      </c>
      <c r="D11432" s="434" t="s">
        <v>13</v>
      </c>
      <c r="E11432" s="434">
        <v>0</v>
      </c>
      <c r="F11432" s="434">
        <v>0</v>
      </c>
      <c r="G11432" s="434">
        <v>240</v>
      </c>
      <c r="H11432" s="434">
        <v>199</v>
      </c>
      <c r="I11432" s="434">
        <v>23.99</v>
      </c>
      <c r="J11432" s="434">
        <v>0</v>
      </c>
      <c r="K11432" s="434">
        <v>1970</v>
      </c>
    </row>
    <row r="11433" spans="1:11" hidden="1" x14ac:dyDescent="0.25">
      <c r="A11433" s="434">
        <v>259520000</v>
      </c>
      <c r="B11433" s="434">
        <v>3218340</v>
      </c>
      <c r="C11433" s="434" t="s">
        <v>48</v>
      </c>
      <c r="D11433" s="434" t="s">
        <v>22</v>
      </c>
      <c r="E11433" s="434">
        <v>20</v>
      </c>
      <c r="F11433" s="434">
        <v>10600</v>
      </c>
      <c r="G11433" s="434">
        <v>4000</v>
      </c>
      <c r="H11433" s="434">
        <v>4537</v>
      </c>
      <c r="I11433" s="434">
        <v>92.4</v>
      </c>
      <c r="J11433" s="434">
        <v>0</v>
      </c>
      <c r="K11433" s="434">
        <v>2003</v>
      </c>
    </row>
    <row r="11434" spans="1:11" x14ac:dyDescent="0.25">
      <c r="A11434" s="434">
        <v>259521000</v>
      </c>
      <c r="B11434" s="434">
        <v>1712566</v>
      </c>
      <c r="C11434" s="434" t="s">
        <v>59</v>
      </c>
      <c r="D11434" s="434" t="s">
        <v>17</v>
      </c>
      <c r="E11434" s="434">
        <v>17</v>
      </c>
      <c r="F11434" s="434">
        <v>3840</v>
      </c>
      <c r="G11434" s="434">
        <v>2200</v>
      </c>
      <c r="H11434" s="434">
        <v>1976</v>
      </c>
      <c r="I11434" s="434">
        <v>67.400000000000006</v>
      </c>
      <c r="J11434" s="434">
        <v>0</v>
      </c>
      <c r="K11434" s="434">
        <v>1970</v>
      </c>
    </row>
    <row r="11435" spans="1:11" hidden="1" x14ac:dyDescent="0.25">
      <c r="A11435" s="434">
        <v>259522000</v>
      </c>
      <c r="B11435" s="434">
        <v>2853209</v>
      </c>
      <c r="C11435" s="434" t="s">
        <v>31</v>
      </c>
      <c r="D11435" s="434" t="s">
        <v>17</v>
      </c>
      <c r="E11435" s="434">
        <v>10</v>
      </c>
      <c r="F11435" s="434">
        <v>507</v>
      </c>
      <c r="G11435" s="434">
        <v>930</v>
      </c>
      <c r="H11435" s="434">
        <v>818</v>
      </c>
      <c r="I11435" s="434">
        <v>54.9</v>
      </c>
      <c r="J11435" s="434">
        <v>0</v>
      </c>
      <c r="K11435" s="434">
        <v>1983</v>
      </c>
    </row>
    <row r="11436" spans="1:11" hidden="1" x14ac:dyDescent="0.25">
      <c r="A11436" s="434">
        <v>259524000</v>
      </c>
      <c r="B11436" s="434">
        <v>1295063</v>
      </c>
      <c r="C11436" s="434" t="s">
        <v>42</v>
      </c>
      <c r="D11436" s="434" t="s">
        <v>13</v>
      </c>
      <c r="E11436" s="434">
        <v>0</v>
      </c>
      <c r="F11436" s="434">
        <v>1220</v>
      </c>
      <c r="G11436" s="434">
        <v>20</v>
      </c>
      <c r="H11436" s="434">
        <v>154</v>
      </c>
      <c r="I11436" s="434">
        <v>24.54</v>
      </c>
      <c r="J11436" s="434">
        <v>0</v>
      </c>
      <c r="K11436" s="434">
        <v>1998</v>
      </c>
    </row>
    <row r="11437" spans="1:11" x14ac:dyDescent="0.25">
      <c r="A11437" s="434">
        <v>259525000</v>
      </c>
      <c r="B11437" s="434">
        <v>1503781</v>
      </c>
      <c r="C11437" s="434" t="s">
        <v>59</v>
      </c>
      <c r="D11437" s="434" t="s">
        <v>17</v>
      </c>
      <c r="E11437" s="434">
        <v>14</v>
      </c>
      <c r="F11437" s="434">
        <v>3800</v>
      </c>
      <c r="G11437" s="434">
        <v>1380</v>
      </c>
      <c r="H11437" s="434">
        <v>2475</v>
      </c>
      <c r="I11437" s="434">
        <v>64.2</v>
      </c>
      <c r="J11437" s="434">
        <v>0</v>
      </c>
      <c r="K11437" s="434">
        <v>1970</v>
      </c>
    </row>
    <row r="11438" spans="1:11" x14ac:dyDescent="0.25">
      <c r="A11438" s="434">
        <v>259526000</v>
      </c>
      <c r="B11438" s="434">
        <v>2729002</v>
      </c>
      <c r="C11438" s="434" t="s">
        <v>59</v>
      </c>
      <c r="D11438" s="434" t="s">
        <v>17</v>
      </c>
      <c r="E11438" s="434">
        <v>16</v>
      </c>
      <c r="F11438" s="434">
        <v>6563</v>
      </c>
      <c r="G11438" s="434">
        <v>2500</v>
      </c>
      <c r="H11438" s="434">
        <v>1793</v>
      </c>
      <c r="I11438" s="434">
        <v>70</v>
      </c>
      <c r="J11438" s="434">
        <v>0</v>
      </c>
      <c r="K11438" s="434">
        <v>1970</v>
      </c>
    </row>
    <row r="11439" spans="1:11" x14ac:dyDescent="0.25">
      <c r="A11439" s="434">
        <v>259528000</v>
      </c>
      <c r="B11439" s="434">
        <v>1787375</v>
      </c>
      <c r="C11439" s="434" t="s">
        <v>59</v>
      </c>
      <c r="D11439" s="434" t="s">
        <v>17</v>
      </c>
      <c r="E11439" s="434">
        <v>0</v>
      </c>
      <c r="F11439" s="434">
        <v>431</v>
      </c>
      <c r="G11439" s="434">
        <v>0</v>
      </c>
      <c r="H11439" s="434">
        <v>291</v>
      </c>
      <c r="I11439" s="434">
        <v>37.29</v>
      </c>
      <c r="J11439" s="434">
        <v>0</v>
      </c>
      <c r="K11439" s="434">
        <v>1970</v>
      </c>
    </row>
    <row r="11440" spans="1:11" hidden="1" x14ac:dyDescent="0.25">
      <c r="A11440" s="434">
        <v>259529000</v>
      </c>
      <c r="B11440" s="434">
        <v>2724833</v>
      </c>
      <c r="C11440" s="434" t="s">
        <v>42</v>
      </c>
      <c r="D11440" s="434" t="s">
        <v>22</v>
      </c>
      <c r="E11440" s="434">
        <v>12.5</v>
      </c>
      <c r="F11440" s="434">
        <v>2500</v>
      </c>
      <c r="G11440" s="434">
        <v>655</v>
      </c>
      <c r="H11440" s="434">
        <v>8436</v>
      </c>
      <c r="I11440" s="434">
        <v>87.59</v>
      </c>
      <c r="J11440" s="434">
        <v>0</v>
      </c>
      <c r="K11440" s="434">
        <v>2002</v>
      </c>
    </row>
    <row r="11441" spans="1:11" hidden="1" x14ac:dyDescent="0.25">
      <c r="A11441" s="434">
        <v>259530000</v>
      </c>
      <c r="B11441" s="434">
        <v>2607257</v>
      </c>
      <c r="C11441" s="434" t="s">
        <v>42</v>
      </c>
      <c r="D11441" s="434" t="s">
        <v>22</v>
      </c>
      <c r="E11441" s="434">
        <v>12</v>
      </c>
      <c r="F11441" s="434">
        <v>1840</v>
      </c>
      <c r="G11441" s="434">
        <v>597</v>
      </c>
      <c r="H11441" s="434">
        <v>1182</v>
      </c>
      <c r="I11441" s="434">
        <v>84.69</v>
      </c>
      <c r="J11441" s="434">
        <v>0</v>
      </c>
      <c r="K11441" s="434">
        <v>1998</v>
      </c>
    </row>
    <row r="11442" spans="1:11" hidden="1" x14ac:dyDescent="0.25">
      <c r="A11442" s="434">
        <v>259531000</v>
      </c>
      <c r="B11442" s="434">
        <v>3489953</v>
      </c>
      <c r="C11442" s="434" t="s">
        <v>54</v>
      </c>
      <c r="D11442" s="434" t="s">
        <v>17</v>
      </c>
      <c r="E11442" s="434">
        <v>14</v>
      </c>
      <c r="F11442" s="434">
        <v>2488</v>
      </c>
      <c r="G11442" s="434">
        <v>0</v>
      </c>
      <c r="H11442" s="434">
        <v>347</v>
      </c>
      <c r="I11442" s="434">
        <v>36.56</v>
      </c>
      <c r="J11442" s="434">
        <v>0</v>
      </c>
      <c r="K11442" s="434">
        <v>1969</v>
      </c>
    </row>
    <row r="11443" spans="1:11" hidden="1" x14ac:dyDescent="0.25">
      <c r="A11443" s="434">
        <v>259532000</v>
      </c>
      <c r="B11443" s="434">
        <v>2594286</v>
      </c>
      <c r="C11443" s="434" t="s">
        <v>46</v>
      </c>
      <c r="D11443" s="434" t="s">
        <v>17</v>
      </c>
      <c r="E11443" s="434">
        <v>14</v>
      </c>
      <c r="F11443" s="434">
        <v>1942</v>
      </c>
      <c r="G11443" s="434">
        <v>271</v>
      </c>
      <c r="H11443" s="434">
        <v>330</v>
      </c>
      <c r="I11443" s="434">
        <v>38.159999999999997</v>
      </c>
      <c r="J11443" s="434">
        <v>0</v>
      </c>
      <c r="K11443" s="434">
        <v>1975</v>
      </c>
    </row>
    <row r="11444" spans="1:11" hidden="1" x14ac:dyDescent="0.25">
      <c r="A11444" s="434">
        <v>259535000</v>
      </c>
      <c r="B11444" s="434">
        <v>1645901</v>
      </c>
      <c r="C11444" s="434" t="s">
        <v>54</v>
      </c>
      <c r="D11444" s="434" t="s">
        <v>17</v>
      </c>
      <c r="E11444" s="434">
        <v>11.7</v>
      </c>
      <c r="F11444" s="434">
        <v>1912</v>
      </c>
      <c r="G11444" s="434">
        <v>318</v>
      </c>
      <c r="H11444" s="434">
        <v>260</v>
      </c>
      <c r="I11444" s="434">
        <v>31.5</v>
      </c>
      <c r="J11444" s="434">
        <v>0</v>
      </c>
      <c r="K11444" s="434">
        <v>1981</v>
      </c>
    </row>
    <row r="11445" spans="1:11" x14ac:dyDescent="0.25">
      <c r="A11445" s="434">
        <v>259536000</v>
      </c>
      <c r="B11445" s="434">
        <v>2083488</v>
      </c>
      <c r="C11445" s="434" t="s">
        <v>59</v>
      </c>
      <c r="D11445" s="434" t="s">
        <v>13</v>
      </c>
      <c r="E11445" s="434">
        <v>10</v>
      </c>
      <c r="F11445" s="434">
        <v>531</v>
      </c>
      <c r="G11445" s="434">
        <v>0</v>
      </c>
      <c r="H11445" s="434">
        <v>207</v>
      </c>
      <c r="I11445" s="434">
        <v>23.95</v>
      </c>
      <c r="J11445" s="434">
        <v>0</v>
      </c>
      <c r="K11445" s="434">
        <v>1970</v>
      </c>
    </row>
    <row r="11446" spans="1:11" x14ac:dyDescent="0.25">
      <c r="A11446" s="434">
        <v>259537000</v>
      </c>
      <c r="B11446" s="434">
        <v>2361074</v>
      </c>
      <c r="C11446" s="434" t="s">
        <v>59</v>
      </c>
      <c r="D11446" s="434" t="s">
        <v>13</v>
      </c>
      <c r="E11446" s="434">
        <v>9</v>
      </c>
      <c r="F11446" s="434">
        <v>441</v>
      </c>
      <c r="G11446" s="434">
        <v>0</v>
      </c>
      <c r="H11446" s="434">
        <v>170</v>
      </c>
      <c r="I11446" s="434">
        <v>21.1</v>
      </c>
      <c r="J11446" s="434">
        <v>0</v>
      </c>
      <c r="K11446" s="434">
        <v>1970</v>
      </c>
    </row>
    <row r="11447" spans="1:11" hidden="1" x14ac:dyDescent="0.25">
      <c r="A11447" s="434">
        <v>259538000</v>
      </c>
      <c r="B11447" s="434">
        <v>755806</v>
      </c>
      <c r="C11447" s="434" t="s">
        <v>61</v>
      </c>
      <c r="D11447" s="434" t="s">
        <v>25</v>
      </c>
      <c r="E11447" s="434">
        <v>16</v>
      </c>
      <c r="F11447" s="434">
        <v>6300</v>
      </c>
      <c r="G11447" s="434">
        <v>5175</v>
      </c>
      <c r="H11447" s="434">
        <v>7409</v>
      </c>
      <c r="I11447" s="434">
        <v>129</v>
      </c>
      <c r="J11447" s="434">
        <v>0</v>
      </c>
      <c r="K11447" s="434">
        <v>1999</v>
      </c>
    </row>
    <row r="11448" spans="1:11" x14ac:dyDescent="0.25">
      <c r="A11448" s="434">
        <v>259540000</v>
      </c>
      <c r="B11448" s="434">
        <v>3809952</v>
      </c>
      <c r="C11448" s="434" t="s">
        <v>59</v>
      </c>
      <c r="D11448" s="434" t="s">
        <v>13</v>
      </c>
      <c r="I11448" s="434">
        <v>26</v>
      </c>
    </row>
    <row r="11449" spans="1:11" hidden="1" x14ac:dyDescent="0.25">
      <c r="A11449" s="434">
        <v>259543000</v>
      </c>
      <c r="B11449" s="434">
        <v>449486</v>
      </c>
      <c r="C11449" s="434" t="s">
        <v>46</v>
      </c>
      <c r="D11449" s="434" t="s">
        <v>22</v>
      </c>
      <c r="E11449" s="434">
        <v>15.5</v>
      </c>
      <c r="F11449" s="434">
        <v>7200</v>
      </c>
      <c r="G11449" s="434">
        <v>4779</v>
      </c>
      <c r="H11449" s="434">
        <v>3922</v>
      </c>
      <c r="I11449" s="434">
        <v>88.8</v>
      </c>
      <c r="J11449" s="434">
        <v>0</v>
      </c>
      <c r="K11449" s="434">
        <v>2007</v>
      </c>
    </row>
    <row r="11450" spans="1:11" hidden="1" x14ac:dyDescent="0.25">
      <c r="A11450" s="434">
        <v>259546000</v>
      </c>
      <c r="B11450" s="434">
        <v>3328157</v>
      </c>
      <c r="C11450" s="434" t="s">
        <v>42</v>
      </c>
      <c r="D11450" s="434" t="s">
        <v>17</v>
      </c>
      <c r="E11450" s="434">
        <v>12</v>
      </c>
      <c r="F11450" s="434">
        <v>2380</v>
      </c>
      <c r="G11450" s="434">
        <v>460</v>
      </c>
      <c r="H11450" s="434">
        <v>2384</v>
      </c>
      <c r="I11450" s="434">
        <v>68.8</v>
      </c>
      <c r="J11450" s="434">
        <v>0</v>
      </c>
      <c r="K11450" s="434">
        <v>1999</v>
      </c>
    </row>
    <row r="11451" spans="1:11" hidden="1" x14ac:dyDescent="0.25">
      <c r="A11451" s="434">
        <v>259547000</v>
      </c>
      <c r="B11451" s="434">
        <v>166071</v>
      </c>
      <c r="C11451" s="434" t="s">
        <v>48</v>
      </c>
      <c r="D11451" s="434" t="s">
        <v>22</v>
      </c>
      <c r="E11451" s="434">
        <v>12</v>
      </c>
      <c r="F11451" s="434">
        <v>7060</v>
      </c>
      <c r="G11451" s="434">
        <v>4320</v>
      </c>
      <c r="H11451" s="434">
        <v>3106</v>
      </c>
      <c r="I11451" s="434">
        <v>84</v>
      </c>
      <c r="J11451" s="434">
        <v>0</v>
      </c>
      <c r="K11451" s="434">
        <v>1970</v>
      </c>
    </row>
    <row r="11452" spans="1:11" hidden="1" x14ac:dyDescent="0.25">
      <c r="A11452" s="434">
        <v>259548000</v>
      </c>
      <c r="B11452" s="434">
        <v>1139235</v>
      </c>
      <c r="C11452" s="434" t="s">
        <v>56</v>
      </c>
      <c r="D11452" s="434" t="s">
        <v>17</v>
      </c>
      <c r="E11452" s="434">
        <v>13.5</v>
      </c>
      <c r="F11452" s="434">
        <v>4051</v>
      </c>
      <c r="G11452" s="434">
        <v>0</v>
      </c>
      <c r="H11452" s="434">
        <v>481</v>
      </c>
      <c r="I11452" s="434">
        <v>35</v>
      </c>
      <c r="J11452" s="434">
        <v>0</v>
      </c>
      <c r="K11452" s="434">
        <v>1999</v>
      </c>
    </row>
    <row r="11453" spans="1:11" hidden="1" x14ac:dyDescent="0.25">
      <c r="A11453" s="434">
        <v>259549000</v>
      </c>
      <c r="B11453" s="434">
        <v>1424361</v>
      </c>
      <c r="C11453" s="434" t="s">
        <v>56</v>
      </c>
      <c r="D11453" s="434" t="s">
        <v>17</v>
      </c>
      <c r="E11453" s="434">
        <v>25</v>
      </c>
      <c r="F11453" s="434">
        <v>1618</v>
      </c>
      <c r="G11453" s="434">
        <v>17</v>
      </c>
      <c r="H11453" s="434">
        <v>425</v>
      </c>
      <c r="I11453" s="434">
        <v>34.25</v>
      </c>
      <c r="J11453" s="434">
        <v>0</v>
      </c>
      <c r="K11453" s="434">
        <v>2008</v>
      </c>
    </row>
    <row r="11454" spans="1:11" hidden="1" x14ac:dyDescent="0.25">
      <c r="A11454" s="434">
        <v>259551000</v>
      </c>
      <c r="B11454" s="434">
        <v>4133062</v>
      </c>
      <c r="C11454" s="434" t="s">
        <v>39</v>
      </c>
      <c r="D11454" s="434" t="s">
        <v>17</v>
      </c>
      <c r="E11454" s="434">
        <v>0</v>
      </c>
      <c r="F11454" s="434">
        <v>150</v>
      </c>
      <c r="G11454" s="434">
        <v>35</v>
      </c>
      <c r="H11454" s="434">
        <v>362</v>
      </c>
      <c r="I11454" s="434">
        <v>37.909999999999997</v>
      </c>
      <c r="J11454" s="434">
        <v>0</v>
      </c>
      <c r="K11454" s="434">
        <v>1998</v>
      </c>
    </row>
    <row r="11455" spans="1:11" hidden="1" x14ac:dyDescent="0.25">
      <c r="A11455" s="434">
        <v>259552000</v>
      </c>
      <c r="B11455" s="434">
        <v>1099023</v>
      </c>
      <c r="C11455" s="434" t="s">
        <v>39</v>
      </c>
      <c r="D11455" s="434" t="s">
        <v>13</v>
      </c>
      <c r="E11455" s="434">
        <v>25</v>
      </c>
      <c r="F11455" s="434">
        <v>1220</v>
      </c>
      <c r="G11455" s="434">
        <v>15</v>
      </c>
      <c r="H11455" s="434">
        <v>103</v>
      </c>
      <c r="I11455" s="434">
        <v>23.95</v>
      </c>
      <c r="J11455" s="434">
        <v>0</v>
      </c>
      <c r="K11455" s="434">
        <v>1998</v>
      </c>
    </row>
    <row r="11456" spans="1:11" hidden="1" x14ac:dyDescent="0.25">
      <c r="A11456" s="434">
        <v>259556000</v>
      </c>
      <c r="B11456" s="434">
        <v>5842</v>
      </c>
      <c r="C11456" s="434" t="s">
        <v>61</v>
      </c>
      <c r="D11456" s="434" t="s">
        <v>22</v>
      </c>
      <c r="E11456" s="434">
        <v>12</v>
      </c>
      <c r="F11456" s="434">
        <v>18528</v>
      </c>
      <c r="G11456" s="434">
        <v>3631</v>
      </c>
      <c r="H11456" s="434">
        <v>4418</v>
      </c>
      <c r="I11456" s="434">
        <v>83.3</v>
      </c>
      <c r="K11456" s="434">
        <v>1999</v>
      </c>
    </row>
    <row r="11457" spans="1:11" x14ac:dyDescent="0.25">
      <c r="A11457" s="434">
        <v>259558000</v>
      </c>
      <c r="B11457" s="434">
        <v>2629034</v>
      </c>
      <c r="C11457" s="434" t="s">
        <v>59</v>
      </c>
      <c r="D11457" s="434" t="s">
        <v>13</v>
      </c>
      <c r="E11457" s="434">
        <v>0</v>
      </c>
      <c r="F11457" s="434">
        <v>746</v>
      </c>
      <c r="G11457" s="434">
        <v>0</v>
      </c>
      <c r="H11457" s="434">
        <v>767</v>
      </c>
      <c r="I11457" s="434">
        <v>27.45</v>
      </c>
      <c r="J11457" s="434">
        <v>0</v>
      </c>
      <c r="K11457" s="434">
        <v>1970</v>
      </c>
    </row>
    <row r="11458" spans="1:11" hidden="1" x14ac:dyDescent="0.25">
      <c r="A11458" s="434">
        <v>259560000</v>
      </c>
      <c r="B11458" s="434">
        <v>1760842</v>
      </c>
      <c r="C11458" s="434" t="s">
        <v>39</v>
      </c>
      <c r="D11458" s="434" t="s">
        <v>13</v>
      </c>
      <c r="E11458" s="434">
        <v>0</v>
      </c>
      <c r="F11458" s="434">
        <v>1498</v>
      </c>
      <c r="G11458" s="434">
        <v>20</v>
      </c>
      <c r="H11458" s="434">
        <v>177</v>
      </c>
      <c r="I11458" s="434">
        <v>23.99</v>
      </c>
      <c r="J11458" s="434">
        <v>0</v>
      </c>
      <c r="K11458" s="434">
        <v>1970</v>
      </c>
    </row>
    <row r="11459" spans="1:11" x14ac:dyDescent="0.25">
      <c r="A11459" s="434">
        <v>259562000</v>
      </c>
      <c r="B11459" s="434">
        <v>1089349</v>
      </c>
      <c r="C11459" s="434" t="s">
        <v>59</v>
      </c>
      <c r="D11459" s="434" t="s">
        <v>17</v>
      </c>
      <c r="E11459" s="434">
        <v>0</v>
      </c>
      <c r="F11459" s="434">
        <v>809</v>
      </c>
      <c r="G11459" s="434">
        <v>0</v>
      </c>
      <c r="H11459" s="434">
        <v>928</v>
      </c>
      <c r="I11459" s="434">
        <v>43.21</v>
      </c>
      <c r="J11459" s="434">
        <v>0</v>
      </c>
      <c r="K11459" s="434">
        <v>1970</v>
      </c>
    </row>
    <row r="11460" spans="1:11" x14ac:dyDescent="0.25">
      <c r="A11460" s="434">
        <v>259563000</v>
      </c>
      <c r="B11460" s="434">
        <v>2819343</v>
      </c>
      <c r="C11460" s="434" t="s">
        <v>59</v>
      </c>
      <c r="D11460" s="434" t="s">
        <v>13</v>
      </c>
      <c r="E11460" s="434">
        <v>0</v>
      </c>
      <c r="F11460" s="434">
        <v>1103</v>
      </c>
      <c r="G11460" s="434">
        <v>0</v>
      </c>
      <c r="H11460" s="434">
        <v>340</v>
      </c>
      <c r="I11460" s="434">
        <v>27.42</v>
      </c>
      <c r="J11460" s="434">
        <v>0</v>
      </c>
      <c r="K11460" s="434">
        <v>1970</v>
      </c>
    </row>
    <row r="11461" spans="1:11" x14ac:dyDescent="0.25">
      <c r="A11461" s="434">
        <v>259565000</v>
      </c>
      <c r="B11461" s="434">
        <v>726777</v>
      </c>
      <c r="C11461" s="434" t="s">
        <v>59</v>
      </c>
      <c r="D11461" s="434" t="s">
        <v>17</v>
      </c>
      <c r="E11461" s="434">
        <v>11</v>
      </c>
      <c r="F11461" s="434">
        <v>960</v>
      </c>
      <c r="G11461" s="434">
        <v>0</v>
      </c>
      <c r="H11461" s="434">
        <v>1067</v>
      </c>
      <c r="I11461" s="434">
        <v>45.6</v>
      </c>
      <c r="J11461" s="434">
        <v>0</v>
      </c>
      <c r="K11461" s="434">
        <v>1970</v>
      </c>
    </row>
    <row r="11462" spans="1:11" hidden="1" x14ac:dyDescent="0.25">
      <c r="A11462" s="434">
        <v>259568000</v>
      </c>
      <c r="B11462" s="434">
        <v>2398919</v>
      </c>
      <c r="C11462" s="434" t="s">
        <v>51</v>
      </c>
      <c r="D11462" s="434" t="s">
        <v>17</v>
      </c>
      <c r="E11462" s="434">
        <v>10</v>
      </c>
      <c r="F11462" s="434">
        <v>750</v>
      </c>
      <c r="G11462" s="434">
        <v>500</v>
      </c>
      <c r="H11462" s="434">
        <v>498</v>
      </c>
      <c r="I11462" s="434">
        <v>35</v>
      </c>
      <c r="J11462" s="434">
        <v>0</v>
      </c>
      <c r="K11462" s="434">
        <v>1970</v>
      </c>
    </row>
    <row r="11463" spans="1:11" x14ac:dyDescent="0.25">
      <c r="A11463" s="434">
        <v>259574000</v>
      </c>
      <c r="B11463" s="434">
        <v>2989041</v>
      </c>
      <c r="C11463" s="434" t="s">
        <v>59</v>
      </c>
      <c r="D11463" s="434" t="s">
        <v>17</v>
      </c>
      <c r="E11463" s="434">
        <v>17.5</v>
      </c>
      <c r="F11463" s="434">
        <v>5517</v>
      </c>
      <c r="G11463" s="434">
        <v>0</v>
      </c>
      <c r="H11463" s="434">
        <v>1969</v>
      </c>
      <c r="I11463" s="434">
        <v>67.400000000000006</v>
      </c>
      <c r="J11463" s="434">
        <v>0</v>
      </c>
      <c r="K11463" s="434">
        <v>1970</v>
      </c>
    </row>
    <row r="11464" spans="1:11" x14ac:dyDescent="0.25">
      <c r="A11464" s="434">
        <v>259576000</v>
      </c>
      <c r="B11464" s="434">
        <v>1717195</v>
      </c>
      <c r="C11464" s="434" t="s">
        <v>59</v>
      </c>
      <c r="D11464" s="434" t="s">
        <v>17</v>
      </c>
      <c r="E11464" s="434">
        <v>13</v>
      </c>
      <c r="F11464" s="434">
        <v>2880</v>
      </c>
      <c r="G11464" s="434">
        <v>670</v>
      </c>
      <c r="H11464" s="434">
        <v>1190</v>
      </c>
      <c r="I11464" s="434">
        <v>50.2</v>
      </c>
      <c r="J11464" s="434">
        <v>0</v>
      </c>
      <c r="K11464" s="434">
        <v>1970</v>
      </c>
    </row>
    <row r="11465" spans="1:11" hidden="1" x14ac:dyDescent="0.25">
      <c r="A11465" s="434">
        <v>259577000</v>
      </c>
      <c r="B11465" s="434">
        <v>2346027</v>
      </c>
      <c r="C11465" s="434" t="s">
        <v>54</v>
      </c>
      <c r="D11465" s="434" t="s">
        <v>17</v>
      </c>
      <c r="E11465" s="434">
        <v>14.5</v>
      </c>
      <c r="F11465" s="434">
        <v>5001</v>
      </c>
      <c r="G11465" s="434">
        <v>600</v>
      </c>
      <c r="H11465" s="434">
        <v>682</v>
      </c>
      <c r="I11465" s="434">
        <v>38.85</v>
      </c>
      <c r="J11465" s="434">
        <v>0</v>
      </c>
      <c r="K11465" s="434">
        <v>1999</v>
      </c>
    </row>
    <row r="11466" spans="1:11" hidden="1" x14ac:dyDescent="0.25">
      <c r="A11466" s="434">
        <v>259578000</v>
      </c>
      <c r="B11466" s="434">
        <v>163893</v>
      </c>
      <c r="C11466" s="434" t="s">
        <v>48</v>
      </c>
      <c r="D11466" s="434" t="s">
        <v>25</v>
      </c>
      <c r="E11466" s="434">
        <v>12</v>
      </c>
      <c r="F11466" s="434">
        <v>10440</v>
      </c>
      <c r="G11466" s="434">
        <v>6350</v>
      </c>
      <c r="H11466" s="434">
        <v>7401</v>
      </c>
      <c r="I11466" s="434">
        <v>103</v>
      </c>
      <c r="J11466" s="434">
        <v>0</v>
      </c>
      <c r="K11466" s="434">
        <v>1970</v>
      </c>
    </row>
    <row r="11467" spans="1:11" hidden="1" x14ac:dyDescent="0.25">
      <c r="A11467" s="434">
        <v>259582000</v>
      </c>
      <c r="B11467" s="434">
        <v>1987882</v>
      </c>
      <c r="C11467" s="434" t="s">
        <v>54</v>
      </c>
      <c r="D11467" s="434" t="s">
        <v>13</v>
      </c>
      <c r="E11467" s="434">
        <v>10</v>
      </c>
      <c r="F11467" s="434">
        <v>1766</v>
      </c>
      <c r="G11467" s="434">
        <v>156</v>
      </c>
      <c r="H11467" s="434">
        <v>241</v>
      </c>
      <c r="I11467" s="434">
        <v>28.5</v>
      </c>
      <c r="J11467" s="434">
        <v>0</v>
      </c>
      <c r="K11467" s="434">
        <v>1982</v>
      </c>
    </row>
    <row r="11468" spans="1:11" hidden="1" x14ac:dyDescent="0.25">
      <c r="A11468" s="434">
        <v>259584000</v>
      </c>
      <c r="B11468" s="434">
        <v>3482281</v>
      </c>
      <c r="C11468" s="434" t="s">
        <v>51</v>
      </c>
      <c r="D11468" s="434" t="s">
        <v>17</v>
      </c>
      <c r="E11468" s="434">
        <v>0</v>
      </c>
      <c r="F11468" s="434">
        <v>940</v>
      </c>
      <c r="G11468" s="434">
        <v>0</v>
      </c>
      <c r="H11468" s="434">
        <v>813</v>
      </c>
      <c r="I11468" s="434">
        <v>57.89</v>
      </c>
      <c r="J11468" s="434">
        <v>0</v>
      </c>
      <c r="K11468" s="434">
        <v>1970</v>
      </c>
    </row>
    <row r="11469" spans="1:11" hidden="1" x14ac:dyDescent="0.25">
      <c r="A11469" s="434">
        <v>259587000</v>
      </c>
      <c r="B11469" s="434">
        <v>1123862</v>
      </c>
      <c r="C11469" s="434" t="s">
        <v>54</v>
      </c>
      <c r="D11469" s="434" t="s">
        <v>13</v>
      </c>
      <c r="E11469" s="434">
        <v>11.5</v>
      </c>
      <c r="F11469" s="434">
        <v>1766</v>
      </c>
      <c r="G11469" s="434">
        <v>332</v>
      </c>
      <c r="H11469" s="434">
        <v>179</v>
      </c>
      <c r="I11469" s="434">
        <v>26.72</v>
      </c>
      <c r="J11469" s="434">
        <v>0</v>
      </c>
      <c r="K11469" s="434">
        <v>1974</v>
      </c>
    </row>
    <row r="11470" spans="1:11" hidden="1" x14ac:dyDescent="0.25">
      <c r="A11470" s="434">
        <v>259589000</v>
      </c>
      <c r="B11470" s="434">
        <v>3168532</v>
      </c>
      <c r="C11470" s="434" t="s">
        <v>42</v>
      </c>
      <c r="D11470" s="434" t="s">
        <v>17</v>
      </c>
      <c r="E11470" s="434">
        <v>12.7</v>
      </c>
      <c r="F11470" s="434">
        <v>2060</v>
      </c>
      <c r="G11470" s="434">
        <v>460</v>
      </c>
      <c r="H11470" s="434">
        <v>987</v>
      </c>
      <c r="I11470" s="434">
        <v>69.59</v>
      </c>
      <c r="J11470" s="434">
        <v>0</v>
      </c>
      <c r="K11470" s="434">
        <v>1999</v>
      </c>
    </row>
    <row r="11471" spans="1:11" x14ac:dyDescent="0.25">
      <c r="A11471" s="434">
        <v>259590000</v>
      </c>
      <c r="B11471" s="434">
        <v>3594643</v>
      </c>
      <c r="C11471" s="434" t="s">
        <v>59</v>
      </c>
      <c r="D11471" s="434" t="s">
        <v>13</v>
      </c>
      <c r="E11471" s="434">
        <v>10.5</v>
      </c>
      <c r="F11471" s="434">
        <v>405</v>
      </c>
      <c r="G11471" s="434">
        <v>0</v>
      </c>
      <c r="H11471" s="434">
        <v>122</v>
      </c>
      <c r="I11471" s="434">
        <v>21.05</v>
      </c>
      <c r="J11471" s="434">
        <v>0</v>
      </c>
      <c r="K11471" s="434">
        <v>1970</v>
      </c>
    </row>
    <row r="11472" spans="1:11" hidden="1" x14ac:dyDescent="0.25">
      <c r="A11472" s="434">
        <v>259591000</v>
      </c>
      <c r="B11472" s="434">
        <v>2885954</v>
      </c>
      <c r="C11472" s="434" t="s">
        <v>42</v>
      </c>
      <c r="D11472" s="434" t="s">
        <v>25</v>
      </c>
      <c r="E11472" s="434">
        <v>12</v>
      </c>
      <c r="F11472" s="434">
        <v>2640</v>
      </c>
      <c r="G11472" s="434">
        <v>1007</v>
      </c>
      <c r="H11472" s="434">
        <v>1935</v>
      </c>
      <c r="I11472" s="434">
        <v>109</v>
      </c>
      <c r="J11472" s="434">
        <v>0</v>
      </c>
      <c r="K11472" s="434">
        <v>1999</v>
      </c>
    </row>
    <row r="11473" spans="1:11" hidden="1" x14ac:dyDescent="0.25">
      <c r="A11473" s="434">
        <v>259592000</v>
      </c>
      <c r="B11473" s="434">
        <v>3402209</v>
      </c>
      <c r="C11473" s="434" t="s">
        <v>42</v>
      </c>
      <c r="D11473" s="434" t="s">
        <v>17</v>
      </c>
      <c r="E11473" s="434">
        <v>12</v>
      </c>
      <c r="F11473" s="434">
        <v>2060</v>
      </c>
      <c r="G11473" s="434">
        <v>405</v>
      </c>
      <c r="H11473" s="434">
        <v>1565</v>
      </c>
      <c r="I11473" s="434">
        <v>65.3</v>
      </c>
      <c r="K11473" s="434">
        <v>1999</v>
      </c>
    </row>
    <row r="11474" spans="1:11" hidden="1" x14ac:dyDescent="0.25">
      <c r="A11474" s="434">
        <v>259593000</v>
      </c>
      <c r="B11474" s="434">
        <v>3356035</v>
      </c>
      <c r="C11474" s="434" t="s">
        <v>42</v>
      </c>
      <c r="D11474" s="434" t="s">
        <v>17</v>
      </c>
      <c r="E11474" s="434">
        <v>12</v>
      </c>
      <c r="F11474" s="434">
        <v>2060</v>
      </c>
      <c r="G11474" s="434">
        <v>405</v>
      </c>
      <c r="H11474" s="434">
        <v>1656</v>
      </c>
      <c r="I11474" s="434">
        <v>65.3</v>
      </c>
      <c r="J11474" s="434">
        <v>0</v>
      </c>
      <c r="K11474" s="434">
        <v>1999</v>
      </c>
    </row>
    <row r="11475" spans="1:11" hidden="1" x14ac:dyDescent="0.25">
      <c r="A11475" s="434">
        <v>259594000</v>
      </c>
      <c r="B11475" s="434">
        <v>1228079</v>
      </c>
      <c r="C11475" s="434" t="s">
        <v>42</v>
      </c>
      <c r="D11475" s="434" t="s">
        <v>13</v>
      </c>
      <c r="E11475" s="434">
        <v>30</v>
      </c>
      <c r="F11475" s="434">
        <v>3160</v>
      </c>
      <c r="G11475" s="434">
        <v>29</v>
      </c>
      <c r="H11475" s="434">
        <v>308</v>
      </c>
      <c r="I11475" s="434">
        <v>30</v>
      </c>
      <c r="J11475" s="434">
        <v>0</v>
      </c>
      <c r="K11475" s="434">
        <v>1970</v>
      </c>
    </row>
    <row r="11476" spans="1:11" x14ac:dyDescent="0.25">
      <c r="A11476" s="434">
        <v>259595000</v>
      </c>
      <c r="B11476" s="434">
        <v>3427715</v>
      </c>
      <c r="C11476" s="434" t="s">
        <v>59</v>
      </c>
      <c r="D11476" s="434" t="s">
        <v>17</v>
      </c>
      <c r="E11476" s="434">
        <v>17</v>
      </c>
      <c r="F11476" s="434">
        <v>2400</v>
      </c>
      <c r="G11476" s="434">
        <v>1027</v>
      </c>
      <c r="H11476" s="434">
        <v>1038</v>
      </c>
      <c r="I11476" s="434">
        <v>54.1</v>
      </c>
      <c r="J11476" s="434">
        <v>0</v>
      </c>
      <c r="K11476" s="434">
        <v>1970</v>
      </c>
    </row>
    <row r="11477" spans="1:11" hidden="1" x14ac:dyDescent="0.25">
      <c r="A11477" s="434">
        <v>259599000</v>
      </c>
      <c r="B11477" s="434">
        <v>3446764</v>
      </c>
      <c r="C11477" s="434" t="s">
        <v>54</v>
      </c>
      <c r="D11477" s="434" t="s">
        <v>17</v>
      </c>
      <c r="E11477" s="434">
        <v>12.5</v>
      </c>
      <c r="F11477" s="434">
        <v>2942</v>
      </c>
      <c r="G11477" s="434">
        <v>118</v>
      </c>
      <c r="H11477" s="434">
        <v>344</v>
      </c>
      <c r="I11477" s="434">
        <v>32</v>
      </c>
      <c r="J11477" s="434">
        <v>0</v>
      </c>
      <c r="K11477" s="434">
        <v>1991</v>
      </c>
    </row>
    <row r="11478" spans="1:11" x14ac:dyDescent="0.25">
      <c r="A11478" s="434">
        <v>259602000</v>
      </c>
      <c r="B11478" s="434">
        <v>1739169</v>
      </c>
      <c r="C11478" s="434" t="s">
        <v>59</v>
      </c>
      <c r="D11478" s="434" t="s">
        <v>17</v>
      </c>
      <c r="E11478" s="434">
        <v>16.5</v>
      </c>
      <c r="F11478" s="434">
        <v>3840</v>
      </c>
      <c r="G11478" s="434">
        <v>1400</v>
      </c>
      <c r="H11478" s="434">
        <v>1772</v>
      </c>
      <c r="I11478" s="434">
        <v>68.099999999999994</v>
      </c>
      <c r="J11478" s="434">
        <v>0</v>
      </c>
      <c r="K11478" s="434">
        <v>1970</v>
      </c>
    </row>
    <row r="11479" spans="1:11" hidden="1" x14ac:dyDescent="0.25">
      <c r="A11479" s="434">
        <v>259604000</v>
      </c>
      <c r="B11479" s="434">
        <v>2266043</v>
      </c>
      <c r="C11479" s="434" t="s">
        <v>39</v>
      </c>
      <c r="D11479" s="434" t="s">
        <v>13</v>
      </c>
      <c r="E11479" s="434">
        <v>33</v>
      </c>
      <c r="F11479" s="434">
        <v>3160</v>
      </c>
      <c r="G11479" s="434">
        <v>20</v>
      </c>
      <c r="H11479" s="434">
        <v>340</v>
      </c>
      <c r="I11479" s="434">
        <v>30</v>
      </c>
      <c r="J11479" s="434">
        <v>0</v>
      </c>
      <c r="K11479" s="434">
        <v>1999</v>
      </c>
    </row>
    <row r="11480" spans="1:11" hidden="1" x14ac:dyDescent="0.25">
      <c r="A11480" s="434">
        <v>259605000</v>
      </c>
      <c r="B11480" s="434">
        <v>29209</v>
      </c>
      <c r="C11480" s="434" t="s">
        <v>31</v>
      </c>
      <c r="D11480" s="434" t="s">
        <v>17</v>
      </c>
      <c r="E11480" s="434">
        <v>12</v>
      </c>
      <c r="F11480" s="434">
        <v>956</v>
      </c>
      <c r="G11480" s="434">
        <v>2168</v>
      </c>
      <c r="H11480" s="434">
        <v>1105</v>
      </c>
      <c r="I11480" s="434">
        <v>60.4</v>
      </c>
      <c r="J11480" s="434">
        <v>0</v>
      </c>
      <c r="K11480" s="434">
        <v>1993</v>
      </c>
    </row>
    <row r="11481" spans="1:11" x14ac:dyDescent="0.25">
      <c r="A11481" s="434">
        <v>259609000</v>
      </c>
      <c r="B11481" s="434">
        <v>4014756</v>
      </c>
      <c r="C11481" s="434" t="s">
        <v>59</v>
      </c>
      <c r="D11481" s="434" t="s">
        <v>13</v>
      </c>
      <c r="E11481" s="434">
        <v>0</v>
      </c>
      <c r="F11481" s="434">
        <v>441</v>
      </c>
      <c r="G11481" s="434">
        <v>0</v>
      </c>
      <c r="H11481" s="434">
        <v>177</v>
      </c>
      <c r="I11481" s="434">
        <v>21.32</v>
      </c>
      <c r="J11481" s="434">
        <v>0</v>
      </c>
      <c r="K11481" s="434">
        <v>1970</v>
      </c>
    </row>
    <row r="11482" spans="1:11" hidden="1" x14ac:dyDescent="0.25">
      <c r="A11482" s="434">
        <v>259610000</v>
      </c>
      <c r="B11482" s="434">
        <v>3547749</v>
      </c>
      <c r="C11482" s="434" t="s">
        <v>56</v>
      </c>
      <c r="D11482" s="434" t="s">
        <v>17</v>
      </c>
      <c r="E11482" s="434">
        <v>10.5</v>
      </c>
      <c r="F11482" s="434">
        <v>1008</v>
      </c>
      <c r="G11482" s="434">
        <v>892</v>
      </c>
      <c r="H11482" s="434">
        <v>803</v>
      </c>
      <c r="I11482" s="434">
        <v>56.01</v>
      </c>
      <c r="J11482" s="434">
        <v>0</v>
      </c>
      <c r="K11482" s="434">
        <v>1979</v>
      </c>
    </row>
    <row r="11483" spans="1:11" x14ac:dyDescent="0.25">
      <c r="A11483" s="434">
        <v>259612000</v>
      </c>
      <c r="B11483" s="434">
        <v>3111666</v>
      </c>
      <c r="C11483" s="434" t="s">
        <v>59</v>
      </c>
      <c r="D11483" s="434" t="s">
        <v>17</v>
      </c>
      <c r="E11483" s="434">
        <v>19</v>
      </c>
      <c r="F11483" s="434">
        <v>5517</v>
      </c>
      <c r="G11483" s="434">
        <v>0</v>
      </c>
      <c r="H11483" s="434">
        <v>2213</v>
      </c>
      <c r="I11483" s="434">
        <v>68.099999999999994</v>
      </c>
      <c r="J11483" s="434">
        <v>0</v>
      </c>
      <c r="K11483" s="434">
        <v>1970</v>
      </c>
    </row>
    <row r="11484" spans="1:11" x14ac:dyDescent="0.25">
      <c r="A11484" s="434">
        <v>259616000</v>
      </c>
      <c r="B11484" s="434">
        <v>935042</v>
      </c>
      <c r="C11484" s="434" t="s">
        <v>59</v>
      </c>
      <c r="D11484" s="434" t="s">
        <v>17</v>
      </c>
      <c r="E11484" s="434">
        <v>14</v>
      </c>
      <c r="F11484" s="434">
        <v>1471</v>
      </c>
      <c r="G11484" s="434">
        <v>400</v>
      </c>
      <c r="H11484" s="434">
        <v>1292</v>
      </c>
      <c r="I11484" s="434">
        <v>51.2</v>
      </c>
      <c r="J11484" s="434">
        <v>0</v>
      </c>
      <c r="K11484" s="434">
        <v>1970</v>
      </c>
    </row>
    <row r="11485" spans="1:11" x14ac:dyDescent="0.25">
      <c r="A11485" s="434">
        <v>259617000</v>
      </c>
      <c r="B11485" s="434">
        <v>3538985</v>
      </c>
      <c r="C11485" s="434" t="s">
        <v>59</v>
      </c>
      <c r="D11485" s="434" t="s">
        <v>13</v>
      </c>
      <c r="E11485" s="434">
        <v>12</v>
      </c>
      <c r="F11485" s="434">
        <v>956</v>
      </c>
      <c r="G11485" s="434">
        <v>0</v>
      </c>
      <c r="H11485" s="434">
        <v>499</v>
      </c>
      <c r="I11485" s="434">
        <v>27.4</v>
      </c>
      <c r="J11485" s="434">
        <v>0</v>
      </c>
      <c r="K11485" s="434">
        <v>1970</v>
      </c>
    </row>
    <row r="11486" spans="1:11" x14ac:dyDescent="0.25">
      <c r="A11486" s="434">
        <v>259620000</v>
      </c>
      <c r="B11486" s="434">
        <v>1736746</v>
      </c>
      <c r="C11486" s="434" t="s">
        <v>59</v>
      </c>
      <c r="D11486" s="434" t="s">
        <v>17</v>
      </c>
      <c r="E11486" s="434">
        <v>11.5</v>
      </c>
      <c r="F11486" s="434">
        <v>750</v>
      </c>
      <c r="G11486" s="434">
        <v>0</v>
      </c>
      <c r="H11486" s="434">
        <v>497</v>
      </c>
      <c r="I11486" s="434">
        <v>33.76</v>
      </c>
      <c r="J11486" s="434">
        <v>0</v>
      </c>
      <c r="K11486" s="434">
        <v>1970</v>
      </c>
    </row>
    <row r="11487" spans="1:11" hidden="1" x14ac:dyDescent="0.25">
      <c r="A11487" s="434">
        <v>259622000</v>
      </c>
      <c r="B11487" s="434">
        <v>3637239</v>
      </c>
      <c r="C11487" s="434" t="s">
        <v>54</v>
      </c>
      <c r="D11487" s="434" t="s">
        <v>17</v>
      </c>
      <c r="E11487" s="434">
        <v>10</v>
      </c>
      <c r="F11487" s="434">
        <v>3059</v>
      </c>
      <c r="G11487" s="434">
        <v>500</v>
      </c>
      <c r="H11487" s="434">
        <v>436</v>
      </c>
      <c r="I11487" s="434">
        <v>32.4</v>
      </c>
      <c r="J11487" s="434">
        <v>0</v>
      </c>
      <c r="K11487" s="434">
        <v>1999</v>
      </c>
    </row>
    <row r="11488" spans="1:11" x14ac:dyDescent="0.25">
      <c r="A11488" s="434">
        <v>259623000</v>
      </c>
      <c r="B11488" s="434">
        <v>2710882</v>
      </c>
      <c r="C11488" s="434" t="s">
        <v>59</v>
      </c>
      <c r="D11488" s="434" t="s">
        <v>17</v>
      </c>
      <c r="E11488" s="434">
        <v>15</v>
      </c>
      <c r="F11488" s="434">
        <v>5520</v>
      </c>
      <c r="G11488" s="434">
        <v>2350</v>
      </c>
      <c r="H11488" s="434">
        <v>1960</v>
      </c>
      <c r="I11488" s="434">
        <v>67.400000000000006</v>
      </c>
      <c r="J11488" s="434">
        <v>0</v>
      </c>
      <c r="K11488" s="434">
        <v>1970</v>
      </c>
    </row>
    <row r="11489" spans="1:11" hidden="1" x14ac:dyDescent="0.25">
      <c r="A11489" s="434">
        <v>259625000</v>
      </c>
      <c r="B11489" s="434">
        <v>1823248</v>
      </c>
      <c r="C11489" s="434" t="s">
        <v>39</v>
      </c>
      <c r="D11489" s="434" t="s">
        <v>13</v>
      </c>
      <c r="E11489" s="434">
        <v>0</v>
      </c>
      <c r="F11489" s="434">
        <v>920</v>
      </c>
      <c r="G11489" s="434">
        <v>0</v>
      </c>
      <c r="H11489" s="434">
        <v>104</v>
      </c>
      <c r="I11489" s="434">
        <v>22</v>
      </c>
      <c r="J11489" s="434">
        <v>0</v>
      </c>
      <c r="K11489" s="434">
        <v>1983</v>
      </c>
    </row>
    <row r="11490" spans="1:11" hidden="1" x14ac:dyDescent="0.25">
      <c r="A11490" s="434">
        <v>259631000</v>
      </c>
      <c r="B11490" s="434">
        <v>3151800</v>
      </c>
      <c r="C11490" s="434" t="s">
        <v>51</v>
      </c>
      <c r="D11490" s="434" t="s">
        <v>17</v>
      </c>
      <c r="E11490" s="434">
        <v>11</v>
      </c>
      <c r="F11490" s="434">
        <v>746</v>
      </c>
      <c r="G11490" s="434">
        <v>500</v>
      </c>
      <c r="H11490" s="434">
        <v>687</v>
      </c>
      <c r="I11490" s="434">
        <v>46.52</v>
      </c>
      <c r="J11490" s="434">
        <v>0</v>
      </c>
      <c r="K11490" s="434">
        <v>1970</v>
      </c>
    </row>
    <row r="11491" spans="1:11" hidden="1" x14ac:dyDescent="0.25">
      <c r="A11491" s="434">
        <v>259632000</v>
      </c>
      <c r="B11491" s="434">
        <v>2495052</v>
      </c>
      <c r="C11491" s="434" t="s">
        <v>46</v>
      </c>
      <c r="D11491" s="434" t="s">
        <v>22</v>
      </c>
      <c r="E11491" s="434">
        <v>12</v>
      </c>
      <c r="F11491" s="434">
        <v>8800</v>
      </c>
      <c r="G11491" s="434">
        <v>4800</v>
      </c>
      <c r="H11491" s="434">
        <v>4309</v>
      </c>
      <c r="I11491" s="434">
        <v>93.6</v>
      </c>
      <c r="J11491" s="434">
        <v>0</v>
      </c>
      <c r="K11491" s="434">
        <v>2008</v>
      </c>
    </row>
    <row r="11492" spans="1:11" hidden="1" x14ac:dyDescent="0.25">
      <c r="A11492" s="434">
        <v>259634000</v>
      </c>
      <c r="B11492" s="434">
        <v>3065486</v>
      </c>
      <c r="C11492" s="434" t="s">
        <v>51</v>
      </c>
      <c r="D11492" s="434" t="s">
        <v>17</v>
      </c>
      <c r="E11492" s="434">
        <v>0</v>
      </c>
      <c r="F11492" s="434">
        <v>1119</v>
      </c>
      <c r="G11492" s="434">
        <v>500</v>
      </c>
      <c r="H11492" s="434">
        <v>684</v>
      </c>
      <c r="I11492" s="434">
        <v>34.520000000000003</v>
      </c>
      <c r="J11492" s="434">
        <v>0</v>
      </c>
      <c r="K11492" s="434">
        <v>1970</v>
      </c>
    </row>
    <row r="11493" spans="1:11" x14ac:dyDescent="0.25">
      <c r="A11493" s="434">
        <v>259635000</v>
      </c>
      <c r="B11493" s="434">
        <v>1939646</v>
      </c>
      <c r="C11493" s="434" t="s">
        <v>59</v>
      </c>
      <c r="D11493" s="434" t="s">
        <v>17</v>
      </c>
      <c r="E11493" s="434">
        <v>0</v>
      </c>
      <c r="F11493" s="434">
        <v>1005</v>
      </c>
      <c r="G11493" s="434">
        <v>452</v>
      </c>
      <c r="H11493" s="434">
        <v>496</v>
      </c>
      <c r="I11493" s="434">
        <v>37.369999999999997</v>
      </c>
      <c r="J11493" s="434">
        <v>0</v>
      </c>
      <c r="K11493" s="434">
        <v>1970</v>
      </c>
    </row>
    <row r="11494" spans="1:11" hidden="1" x14ac:dyDescent="0.25">
      <c r="A11494" s="434">
        <v>259636000</v>
      </c>
      <c r="B11494" s="434">
        <v>1111528</v>
      </c>
      <c r="C11494" s="434" t="s">
        <v>46</v>
      </c>
      <c r="D11494" s="434" t="s">
        <v>22</v>
      </c>
      <c r="E11494" s="434">
        <v>18</v>
      </c>
      <c r="F11494" s="434">
        <v>11989</v>
      </c>
      <c r="G11494" s="434">
        <v>3600</v>
      </c>
      <c r="H11494" s="434">
        <v>4727</v>
      </c>
      <c r="I11494" s="434">
        <v>85.8</v>
      </c>
      <c r="J11494" s="434">
        <v>0</v>
      </c>
      <c r="K11494" s="434">
        <v>2007</v>
      </c>
    </row>
    <row r="11495" spans="1:11" x14ac:dyDescent="0.25">
      <c r="A11495" s="434">
        <v>259637000</v>
      </c>
      <c r="B11495" s="434">
        <v>2693182</v>
      </c>
      <c r="C11495" s="434" t="s">
        <v>59</v>
      </c>
      <c r="D11495" s="434" t="s">
        <v>13</v>
      </c>
      <c r="E11495" s="434">
        <v>0</v>
      </c>
      <c r="F11495" s="434">
        <v>783</v>
      </c>
      <c r="G11495" s="434">
        <v>200</v>
      </c>
      <c r="H11495" s="434">
        <v>458</v>
      </c>
      <c r="I11495" s="434">
        <v>27.33</v>
      </c>
      <c r="J11495" s="434">
        <v>0</v>
      </c>
      <c r="K11495" s="434">
        <v>1970</v>
      </c>
    </row>
    <row r="11496" spans="1:11" hidden="1" x14ac:dyDescent="0.25">
      <c r="A11496" s="434">
        <v>259638000</v>
      </c>
      <c r="B11496" s="434">
        <v>3851033</v>
      </c>
      <c r="C11496" s="434" t="s">
        <v>42</v>
      </c>
      <c r="D11496" s="434" t="s">
        <v>22</v>
      </c>
      <c r="E11496" s="434">
        <v>12</v>
      </c>
      <c r="F11496" s="434">
        <v>2700</v>
      </c>
      <c r="G11496" s="434">
        <v>659</v>
      </c>
      <c r="H11496" s="434">
        <v>1651</v>
      </c>
      <c r="I11496" s="434">
        <v>94.8</v>
      </c>
      <c r="J11496" s="434">
        <v>0</v>
      </c>
      <c r="K11496" s="434">
        <v>2000</v>
      </c>
    </row>
    <row r="11497" spans="1:11" x14ac:dyDescent="0.25">
      <c r="A11497" s="434">
        <v>259641000</v>
      </c>
      <c r="B11497" s="434">
        <v>2984318</v>
      </c>
      <c r="C11497" s="434" t="s">
        <v>59</v>
      </c>
      <c r="D11497" s="434" t="s">
        <v>13</v>
      </c>
      <c r="E11497" s="434">
        <v>0</v>
      </c>
      <c r="F11497" s="434">
        <v>746</v>
      </c>
      <c r="G11497" s="434">
        <v>0</v>
      </c>
      <c r="H11497" s="434">
        <v>377</v>
      </c>
      <c r="I11497" s="434">
        <v>27.4</v>
      </c>
      <c r="J11497" s="434">
        <v>0</v>
      </c>
      <c r="K11497" s="434">
        <v>1970</v>
      </c>
    </row>
    <row r="11498" spans="1:11" hidden="1" x14ac:dyDescent="0.25">
      <c r="A11498" s="434">
        <v>259644000</v>
      </c>
      <c r="B11498" s="434">
        <v>1264702</v>
      </c>
      <c r="C11498" s="434" t="s">
        <v>48</v>
      </c>
      <c r="D11498" s="434" t="s">
        <v>36</v>
      </c>
      <c r="E11498" s="434">
        <v>15.5</v>
      </c>
      <c r="F11498" s="434">
        <v>19978</v>
      </c>
      <c r="G11498" s="434">
        <v>123011</v>
      </c>
      <c r="H11498" s="434">
        <v>72651</v>
      </c>
      <c r="I11498" s="434">
        <v>264.68</v>
      </c>
      <c r="J11498" s="434">
        <v>137950</v>
      </c>
      <c r="K11498" s="434">
        <v>2000</v>
      </c>
    </row>
    <row r="11499" spans="1:11" hidden="1" x14ac:dyDescent="0.25">
      <c r="A11499" s="434">
        <v>259645000</v>
      </c>
      <c r="B11499" s="434">
        <v>265226</v>
      </c>
      <c r="C11499" s="434" t="s">
        <v>48</v>
      </c>
      <c r="D11499" s="434" t="s">
        <v>22</v>
      </c>
      <c r="E11499" s="434">
        <v>12.5</v>
      </c>
      <c r="F11499" s="434">
        <v>4500</v>
      </c>
      <c r="G11499" s="434">
        <v>900</v>
      </c>
      <c r="H11499" s="434">
        <v>3947</v>
      </c>
      <c r="I11499" s="434">
        <v>74.340999999999994</v>
      </c>
      <c r="J11499" s="434">
        <v>0</v>
      </c>
      <c r="K11499" s="434">
        <v>1999</v>
      </c>
    </row>
    <row r="11500" spans="1:11" x14ac:dyDescent="0.25">
      <c r="A11500" s="434">
        <v>259647000</v>
      </c>
      <c r="B11500" s="434">
        <v>1013455</v>
      </c>
      <c r="C11500" s="434" t="s">
        <v>59</v>
      </c>
      <c r="D11500" s="434" t="s">
        <v>17</v>
      </c>
      <c r="E11500" s="434">
        <v>13.4</v>
      </c>
      <c r="F11500" s="434">
        <v>1119</v>
      </c>
      <c r="G11500" s="434">
        <v>525</v>
      </c>
      <c r="H11500" s="434">
        <v>1184</v>
      </c>
      <c r="I11500" s="434">
        <v>44.85</v>
      </c>
      <c r="J11500" s="434">
        <v>0</v>
      </c>
      <c r="K11500" s="434">
        <v>1970</v>
      </c>
    </row>
    <row r="11501" spans="1:11" x14ac:dyDescent="0.25">
      <c r="A11501" s="434">
        <v>259648000</v>
      </c>
      <c r="B11501" s="434">
        <v>3803055</v>
      </c>
      <c r="C11501" s="434" t="s">
        <v>59</v>
      </c>
      <c r="D11501" s="434" t="s">
        <v>13</v>
      </c>
      <c r="E11501" s="434">
        <v>0</v>
      </c>
      <c r="F11501" s="434">
        <v>783</v>
      </c>
      <c r="G11501" s="434">
        <v>200</v>
      </c>
      <c r="H11501" s="434">
        <v>326</v>
      </c>
      <c r="I11501" s="434">
        <v>27.33</v>
      </c>
      <c r="J11501" s="434">
        <v>0</v>
      </c>
      <c r="K11501" s="434">
        <v>1970</v>
      </c>
    </row>
    <row r="11502" spans="1:11" hidden="1" x14ac:dyDescent="0.25">
      <c r="A11502" s="434">
        <v>259649000</v>
      </c>
      <c r="B11502" s="434">
        <v>3086245</v>
      </c>
      <c r="C11502" s="434" t="s">
        <v>42</v>
      </c>
      <c r="D11502" s="434" t="s">
        <v>25</v>
      </c>
      <c r="E11502" s="434">
        <v>13.5</v>
      </c>
      <c r="F11502" s="434">
        <v>2560</v>
      </c>
      <c r="G11502" s="434">
        <v>1129</v>
      </c>
      <c r="H11502" s="434">
        <v>2299</v>
      </c>
      <c r="I11502" s="434">
        <v>110</v>
      </c>
      <c r="J11502" s="434">
        <v>0</v>
      </c>
      <c r="K11502" s="434">
        <v>1999</v>
      </c>
    </row>
    <row r="11503" spans="1:11" hidden="1" x14ac:dyDescent="0.25">
      <c r="A11503" s="434">
        <v>259650000</v>
      </c>
      <c r="B11503" s="434">
        <v>3234421</v>
      </c>
      <c r="C11503" s="434" t="s">
        <v>42</v>
      </c>
      <c r="D11503" s="434" t="s">
        <v>25</v>
      </c>
      <c r="E11503" s="434">
        <v>13.5</v>
      </c>
      <c r="F11503" s="434">
        <v>2560</v>
      </c>
      <c r="G11503" s="434">
        <v>1857</v>
      </c>
      <c r="H11503" s="434">
        <v>2299</v>
      </c>
      <c r="I11503" s="434">
        <v>110</v>
      </c>
      <c r="J11503" s="434">
        <v>0</v>
      </c>
      <c r="K11503" s="434">
        <v>1999</v>
      </c>
    </row>
    <row r="11504" spans="1:11" x14ac:dyDescent="0.25">
      <c r="A11504" s="434">
        <v>259651000</v>
      </c>
      <c r="B11504" s="434">
        <v>3324707</v>
      </c>
      <c r="C11504" s="434" t="s">
        <v>59</v>
      </c>
      <c r="D11504" s="434" t="s">
        <v>17</v>
      </c>
      <c r="E11504" s="434">
        <v>17</v>
      </c>
      <c r="F11504" s="434">
        <v>2400</v>
      </c>
      <c r="G11504" s="434">
        <v>0</v>
      </c>
      <c r="H11504" s="434">
        <v>1185</v>
      </c>
      <c r="I11504" s="434">
        <v>58.9</v>
      </c>
      <c r="J11504" s="434">
        <v>0</v>
      </c>
      <c r="K11504" s="434">
        <v>1970</v>
      </c>
    </row>
    <row r="11505" spans="1:11" x14ac:dyDescent="0.25">
      <c r="A11505" s="434">
        <v>259653000</v>
      </c>
      <c r="B11505" s="434">
        <v>801527</v>
      </c>
      <c r="C11505" s="434" t="s">
        <v>59</v>
      </c>
      <c r="D11505" s="434" t="s">
        <v>13</v>
      </c>
      <c r="E11505" s="434">
        <v>0</v>
      </c>
      <c r="F11505" s="434">
        <v>0</v>
      </c>
      <c r="G11505" s="434">
        <v>0</v>
      </c>
      <c r="H11505" s="434">
        <v>331</v>
      </c>
      <c r="I11505" s="434">
        <v>21.31</v>
      </c>
      <c r="J11505" s="434">
        <v>0</v>
      </c>
      <c r="K11505" s="434">
        <v>1970</v>
      </c>
    </row>
    <row r="11506" spans="1:11" x14ac:dyDescent="0.25">
      <c r="A11506" s="434">
        <v>259655000</v>
      </c>
      <c r="B11506" s="434">
        <v>2509699</v>
      </c>
      <c r="C11506" s="434" t="s">
        <v>59</v>
      </c>
      <c r="D11506" s="434" t="s">
        <v>17</v>
      </c>
      <c r="E11506" s="434">
        <v>15.5</v>
      </c>
      <c r="F11506" s="434">
        <v>2760</v>
      </c>
      <c r="G11506" s="434">
        <v>0</v>
      </c>
      <c r="H11506" s="434">
        <v>1190</v>
      </c>
      <c r="I11506" s="434">
        <v>61.75</v>
      </c>
      <c r="J11506" s="434">
        <v>0</v>
      </c>
      <c r="K11506" s="434">
        <v>1970</v>
      </c>
    </row>
    <row r="11507" spans="1:11" x14ac:dyDescent="0.25">
      <c r="A11507" s="434">
        <v>259656000</v>
      </c>
      <c r="B11507" s="434">
        <v>1974121</v>
      </c>
      <c r="C11507" s="434" t="s">
        <v>59</v>
      </c>
      <c r="D11507" s="434" t="s">
        <v>17</v>
      </c>
      <c r="E11507" s="434">
        <v>0</v>
      </c>
      <c r="F11507" s="434">
        <v>4000</v>
      </c>
      <c r="G11507" s="434">
        <v>500</v>
      </c>
      <c r="H11507" s="434">
        <v>1498</v>
      </c>
      <c r="I11507" s="434">
        <v>54.6</v>
      </c>
      <c r="J11507" s="434">
        <v>0</v>
      </c>
      <c r="K11507" s="434">
        <v>1970</v>
      </c>
    </row>
    <row r="11508" spans="1:11" x14ac:dyDescent="0.25">
      <c r="A11508" s="434">
        <v>259657000</v>
      </c>
      <c r="B11508" s="434">
        <v>2605040</v>
      </c>
      <c r="C11508" s="434" t="s">
        <v>59</v>
      </c>
      <c r="D11508" s="434" t="s">
        <v>17</v>
      </c>
      <c r="E11508" s="434">
        <v>18</v>
      </c>
      <c r="F11508" s="434">
        <v>3825</v>
      </c>
      <c r="G11508" s="434">
        <v>1700</v>
      </c>
      <c r="H11508" s="434">
        <v>2183</v>
      </c>
      <c r="I11508" s="434">
        <v>68.3</v>
      </c>
      <c r="J11508" s="434">
        <v>0</v>
      </c>
      <c r="K11508" s="434">
        <v>1970</v>
      </c>
    </row>
    <row r="11509" spans="1:11" x14ac:dyDescent="0.25">
      <c r="A11509" s="434">
        <v>259660000</v>
      </c>
      <c r="B11509" s="434">
        <v>1224285</v>
      </c>
      <c r="C11509" s="434" t="s">
        <v>59</v>
      </c>
      <c r="D11509" s="434" t="s">
        <v>13</v>
      </c>
      <c r="E11509" s="434">
        <v>10</v>
      </c>
      <c r="F11509" s="434">
        <v>0</v>
      </c>
      <c r="G11509" s="434">
        <v>0</v>
      </c>
      <c r="H11509" s="434">
        <v>259</v>
      </c>
      <c r="I11509" s="434">
        <v>23.99</v>
      </c>
      <c r="J11509" s="434">
        <v>0</v>
      </c>
      <c r="K11509" s="434">
        <v>1970</v>
      </c>
    </row>
    <row r="11510" spans="1:11" hidden="1" x14ac:dyDescent="0.25">
      <c r="A11510" s="434">
        <v>259662000</v>
      </c>
      <c r="B11510" s="434">
        <v>1285604</v>
      </c>
      <c r="C11510" s="434" t="s">
        <v>51</v>
      </c>
      <c r="D11510" s="434" t="s">
        <v>17</v>
      </c>
      <c r="E11510" s="434">
        <v>14.5</v>
      </c>
      <c r="F11510" s="434">
        <v>1250</v>
      </c>
      <c r="G11510" s="434">
        <v>650</v>
      </c>
      <c r="H11510" s="434">
        <v>482</v>
      </c>
      <c r="I11510" s="434">
        <v>40.35</v>
      </c>
      <c r="J11510" s="434">
        <v>0</v>
      </c>
      <c r="K11510" s="434">
        <v>1970</v>
      </c>
    </row>
    <row r="11511" spans="1:11" hidden="1" x14ac:dyDescent="0.25">
      <c r="A11511" s="434">
        <v>259664000</v>
      </c>
      <c r="B11511" s="434">
        <v>3227684</v>
      </c>
      <c r="C11511" s="434" t="s">
        <v>39</v>
      </c>
      <c r="D11511" s="434" t="s">
        <v>13</v>
      </c>
      <c r="E11511" s="434">
        <v>18.399999999999999</v>
      </c>
      <c r="F11511" s="434">
        <v>1176</v>
      </c>
      <c r="G11511" s="434">
        <v>30</v>
      </c>
      <c r="H11511" s="434">
        <v>111</v>
      </c>
      <c r="I11511" s="434">
        <v>22.2</v>
      </c>
      <c r="J11511" s="434">
        <v>0</v>
      </c>
      <c r="K11511" s="434">
        <v>2006</v>
      </c>
    </row>
    <row r="11512" spans="1:11" hidden="1" x14ac:dyDescent="0.25">
      <c r="A11512" s="434">
        <v>259665000</v>
      </c>
      <c r="B11512" s="434">
        <v>2052369</v>
      </c>
      <c r="C11512" s="434" t="s">
        <v>61</v>
      </c>
      <c r="D11512" s="434" t="s">
        <v>25</v>
      </c>
      <c r="E11512" s="434">
        <v>15</v>
      </c>
      <c r="F11512" s="434">
        <v>13380</v>
      </c>
      <c r="G11512" s="434">
        <v>6200</v>
      </c>
      <c r="H11512" s="434">
        <v>9464</v>
      </c>
      <c r="I11512" s="434">
        <v>108.7</v>
      </c>
      <c r="J11512" s="434">
        <v>0</v>
      </c>
      <c r="K11512" s="434">
        <v>2007</v>
      </c>
    </row>
    <row r="11513" spans="1:11" x14ac:dyDescent="0.25">
      <c r="A11513" s="434">
        <v>259666000</v>
      </c>
      <c r="B11513" s="434">
        <v>1932065</v>
      </c>
      <c r="C11513" s="434" t="s">
        <v>59</v>
      </c>
      <c r="D11513" s="434" t="s">
        <v>17</v>
      </c>
      <c r="E11513" s="434">
        <v>14</v>
      </c>
      <c r="F11513" s="434">
        <v>2880</v>
      </c>
      <c r="G11513" s="434">
        <v>753</v>
      </c>
      <c r="H11513" s="434">
        <v>1194</v>
      </c>
      <c r="I11513" s="434">
        <v>51.2</v>
      </c>
      <c r="J11513" s="434">
        <v>0</v>
      </c>
      <c r="K11513" s="434">
        <v>1970</v>
      </c>
    </row>
    <row r="11514" spans="1:11" hidden="1" x14ac:dyDescent="0.25">
      <c r="A11514" s="434">
        <v>259668000</v>
      </c>
      <c r="B11514" s="434">
        <v>797178</v>
      </c>
      <c r="C11514" s="434" t="s">
        <v>61</v>
      </c>
      <c r="D11514" s="434" t="s">
        <v>13</v>
      </c>
      <c r="I11514" s="434">
        <v>30</v>
      </c>
      <c r="J11514" s="434">
        <v>0</v>
      </c>
      <c r="K11514" s="434">
        <v>1970</v>
      </c>
    </row>
    <row r="11515" spans="1:11" hidden="1" x14ac:dyDescent="0.25">
      <c r="A11515" s="434">
        <v>259673000</v>
      </c>
      <c r="B11515" s="434">
        <v>3289950</v>
      </c>
      <c r="C11515" s="434" t="s">
        <v>51</v>
      </c>
      <c r="D11515" s="434" t="s">
        <v>17</v>
      </c>
      <c r="E11515" s="434">
        <v>0</v>
      </c>
      <c r="F11515" s="434">
        <v>1850</v>
      </c>
      <c r="G11515" s="434">
        <v>1200</v>
      </c>
      <c r="H11515" s="434">
        <v>993</v>
      </c>
      <c r="I11515" s="434">
        <v>49.8</v>
      </c>
      <c r="J11515" s="434">
        <v>0</v>
      </c>
      <c r="K11515" s="434">
        <v>1970</v>
      </c>
    </row>
    <row r="11516" spans="1:11" hidden="1" x14ac:dyDescent="0.25">
      <c r="A11516" s="434">
        <v>259674000</v>
      </c>
      <c r="B11516" s="434">
        <v>3807826</v>
      </c>
      <c r="C11516" s="434" t="s">
        <v>42</v>
      </c>
      <c r="D11516" s="434" t="s">
        <v>13</v>
      </c>
      <c r="E11516" s="434">
        <v>10</v>
      </c>
      <c r="F11516" s="434">
        <v>350</v>
      </c>
      <c r="G11516" s="434">
        <v>36</v>
      </c>
      <c r="H11516" s="434">
        <v>144</v>
      </c>
      <c r="I11516" s="434">
        <v>20.3</v>
      </c>
      <c r="J11516" s="434">
        <v>0</v>
      </c>
      <c r="K11516" s="434">
        <v>1991</v>
      </c>
    </row>
    <row r="11517" spans="1:11" hidden="1" x14ac:dyDescent="0.25">
      <c r="A11517" s="434">
        <v>259677000</v>
      </c>
      <c r="B11517" s="434">
        <v>2214041</v>
      </c>
      <c r="C11517" s="434" t="s">
        <v>42</v>
      </c>
      <c r="D11517" s="434" t="s">
        <v>25</v>
      </c>
      <c r="E11517" s="434">
        <v>11.8</v>
      </c>
      <c r="F11517" s="434">
        <v>3494</v>
      </c>
      <c r="G11517" s="434">
        <v>900</v>
      </c>
      <c r="H11517" s="434">
        <v>2979</v>
      </c>
      <c r="I11517" s="434">
        <v>113</v>
      </c>
      <c r="J11517" s="434">
        <v>0</v>
      </c>
      <c r="K11517" s="434">
        <v>2010</v>
      </c>
    </row>
    <row r="11518" spans="1:11" hidden="1" x14ac:dyDescent="0.25">
      <c r="A11518" s="434">
        <v>259678000</v>
      </c>
      <c r="B11518" s="434">
        <v>1994303</v>
      </c>
      <c r="C11518" s="434" t="s">
        <v>42</v>
      </c>
      <c r="D11518" s="434" t="s">
        <v>13</v>
      </c>
      <c r="E11518" s="434">
        <v>30</v>
      </c>
      <c r="F11518" s="434">
        <v>1080</v>
      </c>
      <c r="G11518" s="434">
        <v>10</v>
      </c>
      <c r="H11518" s="434">
        <v>100</v>
      </c>
      <c r="I11518" s="434">
        <v>25.45</v>
      </c>
      <c r="J11518" s="434">
        <v>0</v>
      </c>
      <c r="K11518" s="434">
        <v>2000</v>
      </c>
    </row>
    <row r="11519" spans="1:11" hidden="1" x14ac:dyDescent="0.25">
      <c r="A11519" s="434">
        <v>259679000</v>
      </c>
      <c r="B11519" s="434">
        <v>2619792</v>
      </c>
      <c r="C11519" s="434" t="s">
        <v>42</v>
      </c>
      <c r="D11519" s="434" t="s">
        <v>17</v>
      </c>
      <c r="E11519" s="434">
        <v>0</v>
      </c>
      <c r="F11519" s="434">
        <v>2235</v>
      </c>
      <c r="G11519" s="434">
        <v>411</v>
      </c>
      <c r="H11519" s="434">
        <v>2199</v>
      </c>
      <c r="I11519" s="434">
        <v>63.5</v>
      </c>
      <c r="J11519" s="434">
        <v>0</v>
      </c>
      <c r="K11519" s="434">
        <v>2000</v>
      </c>
    </row>
    <row r="11520" spans="1:11" hidden="1" x14ac:dyDescent="0.25">
      <c r="A11520" s="434">
        <v>259680000</v>
      </c>
      <c r="B11520" s="434">
        <v>3347557</v>
      </c>
      <c r="C11520" s="434" t="s">
        <v>42</v>
      </c>
      <c r="D11520" s="434" t="s">
        <v>17</v>
      </c>
      <c r="E11520" s="434">
        <v>9</v>
      </c>
      <c r="F11520" s="434">
        <v>930</v>
      </c>
      <c r="G11520" s="434">
        <v>431</v>
      </c>
      <c r="H11520" s="434">
        <v>592</v>
      </c>
      <c r="I11520" s="434">
        <v>40</v>
      </c>
      <c r="J11520" s="434">
        <v>0</v>
      </c>
      <c r="K11520" s="434">
        <v>1993</v>
      </c>
    </row>
    <row r="11521" spans="1:11" hidden="1" x14ac:dyDescent="0.25">
      <c r="A11521" s="434">
        <v>259681000</v>
      </c>
      <c r="B11521" s="434">
        <v>2813165</v>
      </c>
      <c r="C11521" s="434" t="s">
        <v>42</v>
      </c>
      <c r="D11521" s="434" t="s">
        <v>17</v>
      </c>
      <c r="E11521" s="434">
        <v>9</v>
      </c>
      <c r="F11521" s="434">
        <v>930</v>
      </c>
      <c r="G11521" s="434">
        <v>459</v>
      </c>
      <c r="H11521" s="434">
        <v>592</v>
      </c>
      <c r="I11521" s="434">
        <v>40</v>
      </c>
      <c r="J11521" s="434">
        <v>0</v>
      </c>
      <c r="K11521" s="434">
        <v>1993</v>
      </c>
    </row>
    <row r="11522" spans="1:11" x14ac:dyDescent="0.25">
      <c r="A11522" s="434">
        <v>259682000</v>
      </c>
      <c r="B11522" s="434">
        <v>2531779</v>
      </c>
      <c r="C11522" s="434" t="s">
        <v>59</v>
      </c>
      <c r="D11522" s="434" t="s">
        <v>17</v>
      </c>
      <c r="E11522" s="434">
        <v>13.5</v>
      </c>
      <c r="F11522" s="434">
        <v>1765</v>
      </c>
      <c r="G11522" s="434">
        <v>827</v>
      </c>
      <c r="H11522" s="434">
        <v>891</v>
      </c>
      <c r="I11522" s="434">
        <v>52.05</v>
      </c>
      <c r="J11522" s="434">
        <v>0</v>
      </c>
      <c r="K11522" s="434">
        <v>1970</v>
      </c>
    </row>
    <row r="11523" spans="1:11" x14ac:dyDescent="0.25">
      <c r="A11523" s="434">
        <v>259683000</v>
      </c>
      <c r="B11523" s="434">
        <v>1455284</v>
      </c>
      <c r="C11523" s="434" t="s">
        <v>59</v>
      </c>
      <c r="D11523" s="434" t="s">
        <v>17</v>
      </c>
      <c r="E11523" s="434">
        <v>0</v>
      </c>
      <c r="F11523" s="434">
        <v>5520</v>
      </c>
      <c r="G11523" s="434">
        <v>0</v>
      </c>
      <c r="H11523" s="434">
        <v>2243</v>
      </c>
      <c r="I11523" s="434">
        <v>60</v>
      </c>
      <c r="J11523" s="434">
        <v>0</v>
      </c>
      <c r="K11523" s="434">
        <v>1970</v>
      </c>
    </row>
    <row r="11524" spans="1:11" hidden="1" x14ac:dyDescent="0.25">
      <c r="A11524" s="434">
        <v>259688000</v>
      </c>
      <c r="B11524" s="434">
        <v>2725595</v>
      </c>
      <c r="C11524" s="434" t="s">
        <v>31</v>
      </c>
      <c r="D11524" s="434" t="s">
        <v>17</v>
      </c>
      <c r="E11524" s="434">
        <v>10.3</v>
      </c>
      <c r="F11524" s="434">
        <v>1047</v>
      </c>
      <c r="G11524" s="434">
        <v>1050</v>
      </c>
      <c r="H11524" s="434">
        <v>1163</v>
      </c>
      <c r="I11524" s="434">
        <v>49.99</v>
      </c>
      <c r="J11524" s="434">
        <v>0</v>
      </c>
      <c r="K11524" s="434">
        <v>2001</v>
      </c>
    </row>
    <row r="11525" spans="1:11" hidden="1" x14ac:dyDescent="0.25">
      <c r="A11525" s="434">
        <v>259690000</v>
      </c>
      <c r="B11525" s="434">
        <v>1456914</v>
      </c>
      <c r="C11525" s="434" t="s">
        <v>48</v>
      </c>
      <c r="D11525" s="434" t="s">
        <v>22</v>
      </c>
      <c r="E11525" s="434">
        <v>21.5</v>
      </c>
      <c r="F11525" s="434">
        <v>15044</v>
      </c>
      <c r="G11525" s="434">
        <v>2100</v>
      </c>
      <c r="H11525" s="434">
        <v>6251</v>
      </c>
      <c r="I11525" s="434">
        <v>97.55</v>
      </c>
      <c r="J11525" s="434">
        <v>0</v>
      </c>
      <c r="K11525" s="434">
        <v>2008</v>
      </c>
    </row>
    <row r="11526" spans="1:11" x14ac:dyDescent="0.25">
      <c r="A11526" s="434">
        <v>259691000</v>
      </c>
      <c r="B11526" s="434">
        <v>1631911</v>
      </c>
      <c r="C11526" s="434" t="s">
        <v>59</v>
      </c>
      <c r="D11526" s="434" t="s">
        <v>17</v>
      </c>
      <c r="E11526" s="434">
        <v>14</v>
      </c>
      <c r="F11526" s="434">
        <v>2880</v>
      </c>
      <c r="G11526" s="434">
        <v>0</v>
      </c>
      <c r="H11526" s="434">
        <v>1483</v>
      </c>
      <c r="I11526" s="434">
        <v>57.3</v>
      </c>
      <c r="J11526" s="434">
        <v>0</v>
      </c>
      <c r="K11526" s="434">
        <v>1970</v>
      </c>
    </row>
    <row r="11527" spans="1:11" hidden="1" x14ac:dyDescent="0.25">
      <c r="A11527" s="434">
        <v>259692000</v>
      </c>
      <c r="B11527" s="434">
        <v>216448</v>
      </c>
      <c r="C11527" s="434" t="s">
        <v>51</v>
      </c>
      <c r="D11527" s="434" t="s">
        <v>17</v>
      </c>
      <c r="E11527" s="434">
        <v>11</v>
      </c>
      <c r="F11527" s="434">
        <v>1140</v>
      </c>
      <c r="G11527" s="434">
        <v>350</v>
      </c>
      <c r="H11527" s="434">
        <v>465</v>
      </c>
      <c r="I11527" s="434">
        <v>36.25</v>
      </c>
      <c r="J11527" s="434">
        <v>0</v>
      </c>
      <c r="K11527" s="434">
        <v>1970</v>
      </c>
    </row>
    <row r="11528" spans="1:11" hidden="1" x14ac:dyDescent="0.25">
      <c r="A11528" s="434">
        <v>259695000</v>
      </c>
      <c r="B11528" s="434">
        <v>2860610</v>
      </c>
      <c r="C11528" s="434" t="s">
        <v>51</v>
      </c>
      <c r="D11528" s="434" t="s">
        <v>17</v>
      </c>
      <c r="E11528" s="434">
        <v>0</v>
      </c>
      <c r="F11528" s="434">
        <v>1502</v>
      </c>
      <c r="G11528" s="434">
        <v>650</v>
      </c>
      <c r="H11528" s="434">
        <v>499</v>
      </c>
      <c r="I11528" s="434">
        <v>40.35</v>
      </c>
      <c r="J11528" s="434">
        <v>0</v>
      </c>
      <c r="K11528" s="434">
        <v>1970</v>
      </c>
    </row>
    <row r="11529" spans="1:11" x14ac:dyDescent="0.25">
      <c r="A11529" s="434">
        <v>259697000</v>
      </c>
      <c r="B11529" s="434">
        <v>3104868</v>
      </c>
      <c r="C11529" s="434" t="s">
        <v>59</v>
      </c>
      <c r="D11529" s="434" t="s">
        <v>17</v>
      </c>
      <c r="E11529" s="434">
        <v>17.5</v>
      </c>
      <c r="F11529" s="434">
        <v>5250</v>
      </c>
      <c r="G11529" s="434">
        <v>0</v>
      </c>
      <c r="H11529" s="434">
        <v>1988</v>
      </c>
      <c r="I11529" s="434">
        <v>67.400000000000006</v>
      </c>
      <c r="J11529" s="434">
        <v>0</v>
      </c>
      <c r="K11529" s="434">
        <v>1970</v>
      </c>
    </row>
    <row r="11530" spans="1:11" hidden="1" x14ac:dyDescent="0.25">
      <c r="A11530" s="434">
        <v>259698000</v>
      </c>
      <c r="B11530" s="434">
        <v>1016073</v>
      </c>
      <c r="C11530" s="434" t="s">
        <v>46</v>
      </c>
      <c r="D11530" s="434" t="s">
        <v>22</v>
      </c>
      <c r="E11530" s="434">
        <v>18</v>
      </c>
      <c r="F11530" s="434">
        <v>9505</v>
      </c>
      <c r="G11530" s="434">
        <v>4500</v>
      </c>
      <c r="H11530" s="434">
        <v>3557</v>
      </c>
      <c r="I11530" s="434">
        <v>90.2</v>
      </c>
      <c r="J11530" s="434">
        <v>0</v>
      </c>
    </row>
    <row r="11531" spans="1:11" hidden="1" x14ac:dyDescent="0.25">
      <c r="A11531" s="434">
        <v>259699000</v>
      </c>
      <c r="B11531" s="434">
        <v>1491067</v>
      </c>
      <c r="C11531" s="434" t="s">
        <v>46</v>
      </c>
      <c r="D11531" s="434" t="s">
        <v>22</v>
      </c>
      <c r="E11531" s="434">
        <v>15.3</v>
      </c>
      <c r="F11531" s="434">
        <v>6654</v>
      </c>
      <c r="G11531" s="434">
        <v>5054</v>
      </c>
      <c r="H11531" s="434">
        <v>5054</v>
      </c>
      <c r="I11531" s="434">
        <v>94.9</v>
      </c>
      <c r="J11531" s="434">
        <v>0</v>
      </c>
      <c r="K11531" s="434">
        <v>1970</v>
      </c>
    </row>
    <row r="11532" spans="1:11" hidden="1" x14ac:dyDescent="0.25">
      <c r="A11532" s="434">
        <v>259701000</v>
      </c>
      <c r="B11532" s="434">
        <v>5603</v>
      </c>
      <c r="C11532" s="434" t="s">
        <v>28</v>
      </c>
      <c r="D11532" s="434" t="s">
        <v>29</v>
      </c>
      <c r="E11532" s="434">
        <v>14</v>
      </c>
      <c r="F11532" s="434">
        <v>9480</v>
      </c>
      <c r="G11532" s="434">
        <v>57981</v>
      </c>
      <c r="H11532" s="434">
        <v>32839</v>
      </c>
      <c r="I11532" s="434">
        <v>189.99</v>
      </c>
      <c r="J11532" s="434">
        <v>0</v>
      </c>
      <c r="K11532" s="434">
        <v>2011</v>
      </c>
    </row>
    <row r="11533" spans="1:11" hidden="1" x14ac:dyDescent="0.25">
      <c r="A11533" s="434">
        <v>259704000</v>
      </c>
      <c r="B11533" s="434">
        <v>1297432</v>
      </c>
      <c r="C11533" s="434" t="s">
        <v>46</v>
      </c>
      <c r="D11533" s="434" t="s">
        <v>22</v>
      </c>
      <c r="E11533" s="434">
        <v>18</v>
      </c>
      <c r="F11533" s="434">
        <v>20200</v>
      </c>
      <c r="G11533" s="434">
        <v>4250</v>
      </c>
      <c r="H11533" s="434">
        <v>7473</v>
      </c>
      <c r="I11533" s="434">
        <v>91</v>
      </c>
      <c r="J11533" s="434">
        <v>0</v>
      </c>
      <c r="K11533" s="434">
        <v>2011</v>
      </c>
    </row>
    <row r="11534" spans="1:11" x14ac:dyDescent="0.25">
      <c r="A11534" s="434">
        <v>259707000</v>
      </c>
      <c r="B11534" s="434">
        <v>1269600</v>
      </c>
      <c r="C11534" s="434" t="s">
        <v>59</v>
      </c>
      <c r="D11534" s="434" t="s">
        <v>17</v>
      </c>
      <c r="E11534" s="434">
        <v>15</v>
      </c>
      <c r="F11534" s="434">
        <v>4500</v>
      </c>
      <c r="G11534" s="434">
        <v>700</v>
      </c>
      <c r="H11534" s="434">
        <v>1853</v>
      </c>
      <c r="I11534" s="434">
        <v>59.75</v>
      </c>
      <c r="J11534" s="434">
        <v>0</v>
      </c>
      <c r="K11534" s="434">
        <v>1970</v>
      </c>
    </row>
    <row r="11535" spans="1:11" hidden="1" x14ac:dyDescent="0.25">
      <c r="A11535" s="434">
        <v>259708000</v>
      </c>
      <c r="B11535" s="434">
        <v>1947</v>
      </c>
      <c r="C11535" s="434" t="s">
        <v>24</v>
      </c>
      <c r="D11535" s="434" t="s">
        <v>33</v>
      </c>
      <c r="E11535" s="434">
        <v>16</v>
      </c>
      <c r="F11535" s="434">
        <v>13560</v>
      </c>
      <c r="G11535" s="434">
        <v>54368</v>
      </c>
      <c r="H11535" s="434">
        <v>47194</v>
      </c>
      <c r="I11535" s="434">
        <v>225.5</v>
      </c>
      <c r="J11535" s="434">
        <v>82000</v>
      </c>
      <c r="K11535" s="434">
        <v>2007</v>
      </c>
    </row>
    <row r="11536" spans="1:11" hidden="1" x14ac:dyDescent="0.25">
      <c r="A11536" s="434">
        <v>259712000</v>
      </c>
      <c r="B11536" s="434">
        <v>30353</v>
      </c>
      <c r="C11536" s="434" t="s">
        <v>24</v>
      </c>
      <c r="D11536" s="434" t="s">
        <v>33</v>
      </c>
      <c r="E11536" s="434">
        <v>16.75</v>
      </c>
      <c r="F11536" s="434">
        <v>13931</v>
      </c>
      <c r="G11536" s="434">
        <v>50700</v>
      </c>
      <c r="H11536" s="434">
        <v>47046</v>
      </c>
      <c r="I11536" s="434">
        <v>225</v>
      </c>
      <c r="J11536" s="434">
        <v>82000</v>
      </c>
    </row>
    <row r="11537" spans="1:11" x14ac:dyDescent="0.25">
      <c r="A11537" s="434">
        <v>259713000</v>
      </c>
      <c r="B11537" s="434">
        <v>2899156</v>
      </c>
      <c r="C11537" s="434" t="s">
        <v>59</v>
      </c>
      <c r="D11537" s="434" t="s">
        <v>17</v>
      </c>
      <c r="E11537" s="434">
        <v>13</v>
      </c>
      <c r="F11537" s="434">
        <v>550</v>
      </c>
      <c r="G11537" s="434">
        <v>773</v>
      </c>
      <c r="H11537" s="434">
        <v>901</v>
      </c>
      <c r="I11537" s="434">
        <v>53.29</v>
      </c>
      <c r="J11537" s="434">
        <v>0</v>
      </c>
      <c r="K11537" s="434">
        <v>1970</v>
      </c>
    </row>
    <row r="11538" spans="1:11" hidden="1" x14ac:dyDescent="0.25">
      <c r="A11538" s="434">
        <v>259721000</v>
      </c>
      <c r="B11538" s="434">
        <v>94187</v>
      </c>
      <c r="C11538" s="434" t="s">
        <v>20</v>
      </c>
      <c r="D11538" s="434" t="s">
        <v>25</v>
      </c>
      <c r="E11538" s="434">
        <v>13.5</v>
      </c>
      <c r="F11538" s="434">
        <v>6480</v>
      </c>
      <c r="G11538" s="434">
        <v>13702</v>
      </c>
      <c r="H11538" s="434">
        <v>8829</v>
      </c>
      <c r="I11538" s="434">
        <v>134.75</v>
      </c>
      <c r="J11538" s="434">
        <v>14259</v>
      </c>
      <c r="K11538" s="434">
        <v>2003</v>
      </c>
    </row>
    <row r="11539" spans="1:11" hidden="1" x14ac:dyDescent="0.25">
      <c r="A11539" s="434">
        <v>259725000</v>
      </c>
      <c r="B11539" s="434">
        <v>3129</v>
      </c>
      <c r="C11539" s="434" t="s">
        <v>31</v>
      </c>
      <c r="D11539" s="434" t="s">
        <v>29</v>
      </c>
      <c r="E11539" s="434">
        <v>16</v>
      </c>
      <c r="F11539" s="434">
        <v>9466</v>
      </c>
      <c r="G11539" s="434">
        <v>46428</v>
      </c>
      <c r="H11539" s="434">
        <v>32744</v>
      </c>
      <c r="I11539" s="434">
        <v>198</v>
      </c>
      <c r="K11539" s="434">
        <v>1995</v>
      </c>
    </row>
    <row r="11540" spans="1:11" hidden="1" x14ac:dyDescent="0.25">
      <c r="A11540" s="434">
        <v>259726000</v>
      </c>
      <c r="B11540" s="434">
        <v>1606</v>
      </c>
      <c r="C11540" s="434" t="s">
        <v>24</v>
      </c>
      <c r="D11540" s="434" t="s">
        <v>33</v>
      </c>
      <c r="E11540" s="434">
        <v>17</v>
      </c>
      <c r="F11540" s="434">
        <v>13560</v>
      </c>
      <c r="G11540" s="434">
        <v>54368</v>
      </c>
      <c r="H11540" s="434">
        <v>47194</v>
      </c>
      <c r="I11540" s="434">
        <v>225.29</v>
      </c>
      <c r="J11540" s="434">
        <v>82383</v>
      </c>
      <c r="K11540" s="434">
        <v>2008</v>
      </c>
    </row>
    <row r="11541" spans="1:11" hidden="1" x14ac:dyDescent="0.25">
      <c r="A11541" s="434">
        <v>259737000</v>
      </c>
      <c r="B11541" s="434">
        <v>116240</v>
      </c>
      <c r="C11541" s="434" t="s">
        <v>16</v>
      </c>
      <c r="D11541" s="434" t="s">
        <v>22</v>
      </c>
      <c r="E11541" s="434">
        <v>10.5</v>
      </c>
      <c r="F11541" s="434">
        <v>1140</v>
      </c>
      <c r="G11541" s="434">
        <v>1862</v>
      </c>
      <c r="H11541" s="434">
        <v>1300</v>
      </c>
      <c r="I11541" s="434">
        <v>78.56</v>
      </c>
      <c r="J11541" s="434">
        <v>0</v>
      </c>
      <c r="K11541" s="434">
        <v>1970</v>
      </c>
    </row>
    <row r="11542" spans="1:11" hidden="1" x14ac:dyDescent="0.25">
      <c r="A11542" s="434">
        <v>259741000</v>
      </c>
      <c r="B11542" s="434">
        <v>699</v>
      </c>
      <c r="C11542" s="434" t="s">
        <v>28</v>
      </c>
      <c r="D11542" s="434" t="s">
        <v>29</v>
      </c>
      <c r="E11542" s="434">
        <v>14</v>
      </c>
      <c r="F11542" s="434">
        <v>8580</v>
      </c>
      <c r="G11542" s="434">
        <v>58773</v>
      </c>
      <c r="H11542" s="434">
        <v>32379</v>
      </c>
      <c r="I11542" s="434">
        <v>189.99</v>
      </c>
      <c r="K11542" s="434">
        <v>2009</v>
      </c>
    </row>
    <row r="11543" spans="1:11" hidden="1" x14ac:dyDescent="0.25">
      <c r="A11543" s="434">
        <v>259743000</v>
      </c>
      <c r="B11543" s="434">
        <v>74759</v>
      </c>
      <c r="C11543" s="434" t="s">
        <v>31</v>
      </c>
      <c r="D11543" s="434" t="s">
        <v>25</v>
      </c>
      <c r="E11543" s="434">
        <v>15.3</v>
      </c>
      <c r="F11543" s="434">
        <v>3300</v>
      </c>
      <c r="G11543" s="434">
        <v>4450</v>
      </c>
      <c r="H11543" s="434">
        <v>4090</v>
      </c>
      <c r="I11543" s="434">
        <v>111.1</v>
      </c>
      <c r="J11543" s="434">
        <v>0</v>
      </c>
      <c r="K11543" s="434">
        <v>1970</v>
      </c>
    </row>
    <row r="11544" spans="1:11" hidden="1" x14ac:dyDescent="0.25">
      <c r="A11544" s="434">
        <v>259749000</v>
      </c>
      <c r="B11544" s="434">
        <v>1209940</v>
      </c>
      <c r="C11544" s="434" t="s">
        <v>48</v>
      </c>
      <c r="D11544" s="434" t="s">
        <v>25</v>
      </c>
      <c r="E11544" s="434">
        <v>14.5</v>
      </c>
      <c r="F11544" s="434">
        <v>14400</v>
      </c>
      <c r="G11544" s="434">
        <v>8700</v>
      </c>
      <c r="H11544" s="434">
        <v>11602</v>
      </c>
      <c r="I11544" s="434">
        <v>120.2</v>
      </c>
      <c r="J11544" s="434">
        <v>0</v>
      </c>
      <c r="K11544" s="434">
        <v>1970</v>
      </c>
    </row>
    <row r="11545" spans="1:11" hidden="1" x14ac:dyDescent="0.25">
      <c r="A11545" s="434">
        <v>259753000</v>
      </c>
      <c r="B11545" s="434">
        <v>4128</v>
      </c>
      <c r="C11545" s="434" t="s">
        <v>31</v>
      </c>
      <c r="D11545" s="434" t="s">
        <v>33</v>
      </c>
      <c r="E11545" s="434">
        <v>13</v>
      </c>
      <c r="F11545" s="434">
        <v>15402</v>
      </c>
      <c r="G11545" s="434">
        <v>54000</v>
      </c>
      <c r="H11545" s="434">
        <v>38722</v>
      </c>
      <c r="I11545" s="434">
        <v>223.07</v>
      </c>
      <c r="J11545" s="434">
        <v>163782</v>
      </c>
      <c r="K11545" s="434">
        <v>1989</v>
      </c>
    </row>
    <row r="11546" spans="1:11" hidden="1" x14ac:dyDescent="0.25">
      <c r="A11546" s="434">
        <v>259756000</v>
      </c>
      <c r="B11546" s="434">
        <v>3033</v>
      </c>
      <c r="C11546" s="434" t="s">
        <v>20</v>
      </c>
      <c r="D11546" s="434" t="s">
        <v>29</v>
      </c>
      <c r="E11546" s="434">
        <v>16</v>
      </c>
      <c r="F11546" s="434">
        <v>10415</v>
      </c>
      <c r="G11546" s="434">
        <v>37455</v>
      </c>
      <c r="H11546" s="434">
        <v>23197</v>
      </c>
      <c r="I11546" s="434">
        <v>183.1</v>
      </c>
      <c r="J11546" s="434">
        <v>40772</v>
      </c>
      <c r="K11546" s="434">
        <v>1996</v>
      </c>
    </row>
    <row r="11547" spans="1:11" hidden="1" x14ac:dyDescent="0.25">
      <c r="A11547" s="434">
        <v>259759000</v>
      </c>
      <c r="B11547" s="434">
        <v>129699</v>
      </c>
      <c r="C11547" s="434" t="s">
        <v>24</v>
      </c>
      <c r="D11547" s="434" t="s">
        <v>22</v>
      </c>
      <c r="E11547" s="434">
        <v>13</v>
      </c>
      <c r="F11547" s="434">
        <v>1471</v>
      </c>
      <c r="G11547" s="434">
        <v>2645</v>
      </c>
      <c r="H11547" s="434">
        <v>2198</v>
      </c>
      <c r="I11547" s="434">
        <v>81.5</v>
      </c>
      <c r="J11547" s="434">
        <v>1220</v>
      </c>
      <c r="K11547" s="434">
        <v>1975</v>
      </c>
    </row>
    <row r="11548" spans="1:11" hidden="1" x14ac:dyDescent="0.25">
      <c r="A11548" s="434">
        <v>259765000</v>
      </c>
      <c r="B11548" s="434">
        <v>637245</v>
      </c>
      <c r="C11548" s="434" t="s">
        <v>48</v>
      </c>
      <c r="D11548" s="434" t="s">
        <v>17</v>
      </c>
      <c r="E11548" s="434">
        <v>12</v>
      </c>
      <c r="F11548" s="434">
        <v>3000</v>
      </c>
      <c r="G11548" s="434">
        <v>1145</v>
      </c>
      <c r="H11548" s="434">
        <v>3276</v>
      </c>
      <c r="I11548" s="434">
        <v>67.3</v>
      </c>
      <c r="J11548" s="434">
        <v>0</v>
      </c>
      <c r="K11548" s="434">
        <v>1986</v>
      </c>
    </row>
    <row r="11549" spans="1:11" hidden="1" x14ac:dyDescent="0.25">
      <c r="A11549" s="434">
        <v>259769000</v>
      </c>
      <c r="B11549" s="434">
        <v>1479</v>
      </c>
      <c r="C11549" s="434" t="s">
        <v>20</v>
      </c>
      <c r="D11549" s="434" t="s">
        <v>25</v>
      </c>
      <c r="E11549" s="434">
        <v>14.5</v>
      </c>
      <c r="F11549" s="434">
        <v>6300</v>
      </c>
      <c r="G11549" s="434">
        <v>16578</v>
      </c>
      <c r="H11549" s="434">
        <v>11935</v>
      </c>
      <c r="I11549" s="434">
        <v>144.16</v>
      </c>
      <c r="J11549" s="434">
        <v>18491</v>
      </c>
      <c r="K11549" s="434">
        <v>2008</v>
      </c>
    </row>
    <row r="11550" spans="1:11" hidden="1" x14ac:dyDescent="0.25">
      <c r="A11550" s="434">
        <v>259773000</v>
      </c>
      <c r="B11550" s="434">
        <v>1603</v>
      </c>
      <c r="C11550" s="434" t="s">
        <v>20</v>
      </c>
      <c r="D11550" s="434" t="s">
        <v>29</v>
      </c>
      <c r="E11550" s="434">
        <v>16</v>
      </c>
      <c r="F11550" s="434">
        <v>10415</v>
      </c>
      <c r="G11550" s="434">
        <v>37479</v>
      </c>
      <c r="H11550" s="434">
        <v>23197</v>
      </c>
      <c r="I11550" s="434">
        <v>183.2</v>
      </c>
      <c r="J11550" s="434">
        <v>39603</v>
      </c>
      <c r="K11550" s="434">
        <v>1997</v>
      </c>
    </row>
    <row r="11551" spans="1:11" hidden="1" x14ac:dyDescent="0.25">
      <c r="A11551" s="434">
        <v>259776000</v>
      </c>
      <c r="B11551" s="434">
        <v>19803</v>
      </c>
      <c r="C11551" s="434" t="s">
        <v>28</v>
      </c>
      <c r="D11551" s="434" t="s">
        <v>33</v>
      </c>
      <c r="E11551" s="434">
        <v>14.3</v>
      </c>
      <c r="F11551" s="434">
        <v>11300</v>
      </c>
      <c r="G11551" s="434">
        <v>75750</v>
      </c>
      <c r="H11551" s="434">
        <v>42785</v>
      </c>
      <c r="I11551" s="434">
        <v>224.9</v>
      </c>
      <c r="J11551" s="434">
        <v>0</v>
      </c>
      <c r="K11551" s="434">
        <v>2008</v>
      </c>
    </row>
    <row r="11552" spans="1:11" hidden="1" x14ac:dyDescent="0.25">
      <c r="A11552" s="434">
        <v>259777000</v>
      </c>
      <c r="B11552" s="434">
        <v>63142</v>
      </c>
      <c r="C11552" s="434" t="s">
        <v>16</v>
      </c>
      <c r="D11552" s="434" t="s">
        <v>33</v>
      </c>
      <c r="E11552" s="434">
        <v>16</v>
      </c>
      <c r="F11552" s="434">
        <v>13560</v>
      </c>
      <c r="G11552" s="434">
        <v>74996</v>
      </c>
      <c r="H11552" s="434">
        <v>42893</v>
      </c>
      <c r="I11552" s="434">
        <v>228.6</v>
      </c>
      <c r="J11552" s="434">
        <v>0</v>
      </c>
      <c r="K11552" s="434">
        <v>1970</v>
      </c>
    </row>
    <row r="11553" spans="1:11" hidden="1" x14ac:dyDescent="0.25">
      <c r="A11553" s="434">
        <v>259778000</v>
      </c>
      <c r="B11553" s="434">
        <v>1818542</v>
      </c>
      <c r="C11553" s="434" t="s">
        <v>46</v>
      </c>
      <c r="D11553" s="434" t="s">
        <v>22</v>
      </c>
      <c r="E11553" s="434">
        <v>15.4</v>
      </c>
      <c r="F11553" s="434">
        <v>7956</v>
      </c>
      <c r="G11553" s="434">
        <v>4400</v>
      </c>
      <c r="H11553" s="434">
        <v>4157</v>
      </c>
      <c r="I11553" s="434">
        <v>88.8</v>
      </c>
      <c r="J11553" s="434">
        <v>0</v>
      </c>
      <c r="K11553" s="434">
        <v>2011</v>
      </c>
    </row>
    <row r="11554" spans="1:11" hidden="1" x14ac:dyDescent="0.25">
      <c r="A11554" s="434">
        <v>259787000</v>
      </c>
      <c r="B11554" s="434">
        <v>11816</v>
      </c>
      <c r="C11554" s="434" t="s">
        <v>20</v>
      </c>
      <c r="D11554" s="434" t="s">
        <v>29</v>
      </c>
      <c r="E11554" s="434">
        <v>15.3</v>
      </c>
      <c r="F11554" s="434">
        <v>13085</v>
      </c>
      <c r="G11554" s="434">
        <v>42505</v>
      </c>
      <c r="H11554" s="434">
        <v>29965</v>
      </c>
      <c r="I11554" s="434">
        <v>182.88</v>
      </c>
      <c r="J11554" s="434">
        <v>49945</v>
      </c>
      <c r="K11554" s="434">
        <v>2005</v>
      </c>
    </row>
    <row r="11555" spans="1:11" hidden="1" x14ac:dyDescent="0.25">
      <c r="A11555" s="434">
        <v>259794000</v>
      </c>
      <c r="B11555" s="434">
        <v>7554</v>
      </c>
      <c r="C11555" s="434" t="s">
        <v>28</v>
      </c>
      <c r="D11555" s="434" t="s">
        <v>29</v>
      </c>
      <c r="E11555" s="434">
        <v>14</v>
      </c>
      <c r="F11555" s="434">
        <v>9480</v>
      </c>
      <c r="G11555" s="434">
        <v>57981</v>
      </c>
      <c r="H11555" s="434">
        <v>32837</v>
      </c>
      <c r="I11555" s="434">
        <v>189.99</v>
      </c>
      <c r="J11555" s="434">
        <v>0</v>
      </c>
      <c r="K11555" s="434">
        <v>2011</v>
      </c>
    </row>
    <row r="11556" spans="1:11" hidden="1" x14ac:dyDescent="0.25">
      <c r="A11556" s="434">
        <v>259795000</v>
      </c>
      <c r="B11556" s="434">
        <v>967724</v>
      </c>
      <c r="C11556" s="434" t="s">
        <v>46</v>
      </c>
      <c r="D11556" s="434" t="s">
        <v>22</v>
      </c>
      <c r="E11556" s="434">
        <v>15.5</v>
      </c>
      <c r="F11556" s="434">
        <v>8752</v>
      </c>
      <c r="G11556" s="434">
        <v>4800</v>
      </c>
      <c r="H11556" s="434">
        <v>5106</v>
      </c>
      <c r="I11556" s="434">
        <v>88.3</v>
      </c>
      <c r="K11556" s="434">
        <v>2011</v>
      </c>
    </row>
    <row r="11557" spans="1:11" hidden="1" x14ac:dyDescent="0.25">
      <c r="A11557" s="434">
        <v>259801000</v>
      </c>
      <c r="B11557" s="434">
        <v>471059</v>
      </c>
      <c r="C11557" s="434" t="s">
        <v>46</v>
      </c>
      <c r="D11557" s="434" t="s">
        <v>22</v>
      </c>
      <c r="E11557" s="434">
        <v>10</v>
      </c>
      <c r="F11557" s="434">
        <v>20096</v>
      </c>
      <c r="G11557" s="434">
        <v>4250</v>
      </c>
      <c r="H11557" s="434">
        <v>7473</v>
      </c>
      <c r="I11557" s="434">
        <v>91</v>
      </c>
      <c r="J11557" s="434">
        <v>0</v>
      </c>
      <c r="K11557" s="434">
        <v>1970</v>
      </c>
    </row>
    <row r="11558" spans="1:11" hidden="1" x14ac:dyDescent="0.25">
      <c r="A11558" s="434">
        <v>259807000</v>
      </c>
      <c r="B11558" s="434">
        <v>83156</v>
      </c>
      <c r="C11558" s="434" t="s">
        <v>48</v>
      </c>
      <c r="D11558" s="434" t="s">
        <v>29</v>
      </c>
      <c r="E11558" s="434">
        <v>16</v>
      </c>
      <c r="F11558" s="434">
        <v>19200</v>
      </c>
      <c r="G11558" s="434">
        <v>11300</v>
      </c>
      <c r="H11558" s="434">
        <v>16511</v>
      </c>
      <c r="I11558" s="434">
        <v>156.9</v>
      </c>
      <c r="J11558" s="434">
        <v>0</v>
      </c>
      <c r="K11558" s="434">
        <v>1970</v>
      </c>
    </row>
    <row r="11559" spans="1:11" hidden="1" x14ac:dyDescent="0.25">
      <c r="A11559" s="434">
        <v>259809000</v>
      </c>
      <c r="B11559" s="434">
        <v>162799</v>
      </c>
      <c r="C11559" s="434" t="s">
        <v>61</v>
      </c>
      <c r="D11559" s="434" t="s">
        <v>13</v>
      </c>
      <c r="I11559" s="434">
        <v>20</v>
      </c>
      <c r="J11559" s="434">
        <v>0</v>
      </c>
      <c r="K11559" s="434">
        <v>1970</v>
      </c>
    </row>
    <row r="11560" spans="1:11" hidden="1" x14ac:dyDescent="0.25">
      <c r="A11560" s="434">
        <v>259810000</v>
      </c>
      <c r="B11560" s="434">
        <v>25037</v>
      </c>
      <c r="C11560" s="434" t="s">
        <v>16</v>
      </c>
      <c r="D11560" s="434" t="s">
        <v>33</v>
      </c>
      <c r="E11560" s="434">
        <v>16</v>
      </c>
      <c r="F11560" s="434">
        <v>13560</v>
      </c>
      <c r="G11560" s="434">
        <v>74997</v>
      </c>
      <c r="H11560" s="434">
        <v>42893</v>
      </c>
      <c r="I11560" s="434">
        <v>228.59</v>
      </c>
      <c r="J11560" s="434">
        <v>0</v>
      </c>
      <c r="K11560" s="434">
        <v>1970</v>
      </c>
    </row>
    <row r="11561" spans="1:11" hidden="1" x14ac:dyDescent="0.25">
      <c r="A11561" s="434">
        <v>259816000</v>
      </c>
      <c r="B11561" s="434">
        <v>67956</v>
      </c>
      <c r="C11561" s="434" t="s">
        <v>61</v>
      </c>
      <c r="D11561" s="434" t="s">
        <v>13</v>
      </c>
      <c r="I11561" s="434">
        <v>22</v>
      </c>
      <c r="J11561" s="434">
        <v>0</v>
      </c>
      <c r="K11561" s="434">
        <v>1970</v>
      </c>
    </row>
    <row r="11562" spans="1:11" x14ac:dyDescent="0.25">
      <c r="A11562" s="434">
        <v>259822000</v>
      </c>
      <c r="B11562" s="434">
        <v>3685648</v>
      </c>
      <c r="C11562" s="434" t="s">
        <v>59</v>
      </c>
      <c r="D11562" s="434" t="s">
        <v>17</v>
      </c>
      <c r="E11562" s="434">
        <v>0</v>
      </c>
      <c r="F11562" s="434">
        <v>0</v>
      </c>
      <c r="G11562" s="434">
        <v>499</v>
      </c>
      <c r="H11562" s="434">
        <v>498</v>
      </c>
      <c r="I11562" s="434">
        <v>34.07</v>
      </c>
      <c r="J11562" s="434">
        <v>0</v>
      </c>
      <c r="K11562" s="434">
        <v>1970</v>
      </c>
    </row>
    <row r="11563" spans="1:11" hidden="1" x14ac:dyDescent="0.25">
      <c r="A11563" s="434">
        <v>259826000</v>
      </c>
      <c r="B11563" s="434">
        <v>3448151</v>
      </c>
      <c r="C11563" s="434" t="s">
        <v>51</v>
      </c>
      <c r="D11563" s="434" t="s">
        <v>17</v>
      </c>
      <c r="E11563" s="434">
        <v>13</v>
      </c>
      <c r="F11563" s="434">
        <v>1324</v>
      </c>
      <c r="G11563" s="434">
        <v>1500</v>
      </c>
      <c r="H11563" s="434">
        <v>1318</v>
      </c>
      <c r="I11563" s="434">
        <v>62.07</v>
      </c>
      <c r="J11563" s="434">
        <v>0</v>
      </c>
      <c r="K11563" s="434">
        <v>1970</v>
      </c>
    </row>
    <row r="11564" spans="1:11" hidden="1" x14ac:dyDescent="0.25">
      <c r="A11564" s="434">
        <v>259827000</v>
      </c>
      <c r="B11564" s="434">
        <v>947090</v>
      </c>
      <c r="C11564" s="434" t="s">
        <v>46</v>
      </c>
      <c r="D11564" s="434" t="s">
        <v>22</v>
      </c>
      <c r="E11564" s="434">
        <v>12</v>
      </c>
      <c r="F11564" s="434">
        <v>17920</v>
      </c>
      <c r="G11564" s="434">
        <v>4000</v>
      </c>
      <c r="H11564" s="434">
        <v>6170</v>
      </c>
      <c r="I11564" s="434">
        <v>87.4</v>
      </c>
      <c r="J11564" s="434">
        <v>0</v>
      </c>
      <c r="K11564" s="434">
        <v>2014</v>
      </c>
    </row>
    <row r="11565" spans="1:11" hidden="1" x14ac:dyDescent="0.25">
      <c r="A11565" s="434">
        <v>259832000</v>
      </c>
      <c r="B11565" s="434">
        <v>12033</v>
      </c>
      <c r="C11565" s="434" t="s">
        <v>28</v>
      </c>
      <c r="D11565" s="434" t="s">
        <v>33</v>
      </c>
      <c r="E11565" s="434">
        <v>14.5</v>
      </c>
      <c r="F11565" s="434">
        <v>10161</v>
      </c>
      <c r="G11565" s="434">
        <v>75754</v>
      </c>
      <c r="H11565" s="434">
        <v>41655</v>
      </c>
      <c r="I11565" s="434">
        <v>225</v>
      </c>
      <c r="J11565" s="434">
        <v>0</v>
      </c>
      <c r="K11565" s="434">
        <v>1970</v>
      </c>
    </row>
    <row r="11566" spans="1:11" hidden="1" x14ac:dyDescent="0.25">
      <c r="A11566" s="434">
        <v>259833000</v>
      </c>
      <c r="B11566" s="434">
        <v>3585</v>
      </c>
      <c r="C11566" s="434" t="s">
        <v>16</v>
      </c>
      <c r="D11566" s="434" t="s">
        <v>36</v>
      </c>
      <c r="E11566" s="434">
        <v>15.7</v>
      </c>
      <c r="F11566" s="434">
        <v>18623</v>
      </c>
      <c r="G11566" s="434">
        <v>159385</v>
      </c>
      <c r="H11566" s="434">
        <v>81270</v>
      </c>
      <c r="I11566" s="434">
        <v>274.2</v>
      </c>
      <c r="J11566" s="434">
        <v>0</v>
      </c>
      <c r="K11566" s="434">
        <v>1970</v>
      </c>
    </row>
    <row r="11567" spans="1:11" hidden="1" x14ac:dyDescent="0.25">
      <c r="A11567" s="434">
        <v>259837000</v>
      </c>
      <c r="B11567" s="434">
        <v>922926</v>
      </c>
      <c r="C11567" s="434" t="s">
        <v>31</v>
      </c>
      <c r="D11567" s="434" t="s">
        <v>22</v>
      </c>
      <c r="E11567" s="434">
        <v>14</v>
      </c>
      <c r="F11567" s="434">
        <v>2210</v>
      </c>
      <c r="G11567" s="434">
        <v>1778</v>
      </c>
      <c r="H11567" s="434">
        <v>2380</v>
      </c>
      <c r="I11567" s="434">
        <v>80.19</v>
      </c>
      <c r="J11567" s="434">
        <v>3154</v>
      </c>
      <c r="K11567" s="434">
        <v>1979</v>
      </c>
    </row>
    <row r="11568" spans="1:11" x14ac:dyDescent="0.25">
      <c r="A11568" s="434">
        <v>259845000</v>
      </c>
      <c r="B11568" s="434">
        <v>1461343</v>
      </c>
      <c r="C11568" s="434" t="s">
        <v>59</v>
      </c>
      <c r="D11568" s="434" t="s">
        <v>17</v>
      </c>
      <c r="E11568" s="434">
        <v>14</v>
      </c>
      <c r="F11568" s="434">
        <v>3415</v>
      </c>
      <c r="G11568" s="434">
        <v>130</v>
      </c>
      <c r="H11568" s="434">
        <v>1327</v>
      </c>
      <c r="I11568" s="434">
        <v>59.2</v>
      </c>
      <c r="J11568" s="434">
        <v>0</v>
      </c>
      <c r="K11568" s="434">
        <v>1970</v>
      </c>
    </row>
    <row r="11569" spans="1:11" hidden="1" x14ac:dyDescent="0.25">
      <c r="A11569" s="434">
        <v>259847000</v>
      </c>
      <c r="B11569" s="434">
        <v>2169</v>
      </c>
      <c r="C11569" s="434" t="s">
        <v>16</v>
      </c>
      <c r="D11569" s="434" t="s">
        <v>36</v>
      </c>
      <c r="E11569" s="434">
        <v>15.7</v>
      </c>
      <c r="F11569" s="434">
        <v>18623</v>
      </c>
      <c r="G11569" s="434">
        <v>159437</v>
      </c>
      <c r="H11569" s="434">
        <v>81270</v>
      </c>
      <c r="I11569" s="434">
        <v>274.2</v>
      </c>
      <c r="J11569" s="434">
        <v>0</v>
      </c>
      <c r="K11569" s="434">
        <v>1970</v>
      </c>
    </row>
    <row r="11570" spans="1:11" hidden="1" x14ac:dyDescent="0.25">
      <c r="A11570" s="434">
        <v>259848000</v>
      </c>
      <c r="B11570" s="434">
        <v>27103</v>
      </c>
      <c r="C11570" s="434" t="s">
        <v>31</v>
      </c>
      <c r="D11570" s="434" t="s">
        <v>33</v>
      </c>
      <c r="E11570" s="434">
        <v>13</v>
      </c>
      <c r="F11570" s="434">
        <v>15402</v>
      </c>
      <c r="G11570" s="434">
        <v>53000</v>
      </c>
      <c r="H11570" s="434">
        <v>38722</v>
      </c>
      <c r="I11570" s="434">
        <v>223.07</v>
      </c>
      <c r="K11570" s="434">
        <v>1989</v>
      </c>
    </row>
    <row r="11571" spans="1:11" hidden="1" x14ac:dyDescent="0.25">
      <c r="A11571" s="434">
        <v>259849000</v>
      </c>
      <c r="B11571" s="434">
        <v>2145097</v>
      </c>
      <c r="C11571" s="434" t="s">
        <v>46</v>
      </c>
      <c r="D11571" s="434" t="s">
        <v>17</v>
      </c>
      <c r="E11571" s="434">
        <v>10</v>
      </c>
      <c r="F11571" s="434">
        <v>2354</v>
      </c>
      <c r="G11571" s="434">
        <v>900</v>
      </c>
      <c r="H11571" s="434">
        <v>891</v>
      </c>
      <c r="I11571" s="434">
        <v>61.24</v>
      </c>
      <c r="J11571" s="434">
        <v>0</v>
      </c>
      <c r="K11571" s="434">
        <v>1970</v>
      </c>
    </row>
    <row r="11572" spans="1:11" hidden="1" x14ac:dyDescent="0.25">
      <c r="A11572" s="434">
        <v>259851000</v>
      </c>
      <c r="B11572" s="434">
        <v>280840</v>
      </c>
      <c r="C11572" s="434" t="s">
        <v>16</v>
      </c>
      <c r="D11572" s="434" t="s">
        <v>36</v>
      </c>
      <c r="E11572" s="434">
        <v>14.6</v>
      </c>
      <c r="F11572" s="434">
        <v>19978</v>
      </c>
      <c r="G11572" s="434">
        <v>125827</v>
      </c>
      <c r="H11572" s="434">
        <v>76567</v>
      </c>
      <c r="I11572" s="434">
        <v>271.8</v>
      </c>
      <c r="J11572" s="434">
        <v>140320</v>
      </c>
      <c r="K11572" s="434">
        <v>2000</v>
      </c>
    </row>
    <row r="11573" spans="1:11" x14ac:dyDescent="0.25">
      <c r="A11573" s="434">
        <v>259855000</v>
      </c>
      <c r="B11573" s="434">
        <v>3731601</v>
      </c>
      <c r="C11573" s="434" t="s">
        <v>59</v>
      </c>
      <c r="D11573" s="434" t="s">
        <v>17</v>
      </c>
      <c r="E11573" s="434">
        <v>0</v>
      </c>
      <c r="F11573" s="434">
        <v>1683</v>
      </c>
      <c r="G11573" s="434">
        <v>0</v>
      </c>
      <c r="H11573" s="434">
        <v>886</v>
      </c>
      <c r="I11573" s="434">
        <v>43.8</v>
      </c>
      <c r="J11573" s="434">
        <v>0</v>
      </c>
      <c r="K11573" s="434">
        <v>1970</v>
      </c>
    </row>
    <row r="11574" spans="1:11" hidden="1" x14ac:dyDescent="0.25">
      <c r="A11574" s="434">
        <v>259859000</v>
      </c>
      <c r="B11574" s="434">
        <v>2592265</v>
      </c>
      <c r="C11574" s="434" t="s">
        <v>31</v>
      </c>
      <c r="D11574" s="434" t="s">
        <v>17</v>
      </c>
      <c r="E11574" s="434">
        <v>10</v>
      </c>
      <c r="F11574" s="434">
        <v>596</v>
      </c>
      <c r="G11574" s="434">
        <v>1117</v>
      </c>
      <c r="H11574" s="434">
        <v>1211</v>
      </c>
      <c r="I11574" s="434">
        <v>63.02</v>
      </c>
      <c r="J11574" s="434">
        <v>0</v>
      </c>
      <c r="K11574" s="434">
        <v>1985</v>
      </c>
    </row>
    <row r="11575" spans="1:11" hidden="1" x14ac:dyDescent="0.25">
      <c r="A11575" s="434">
        <v>259866000</v>
      </c>
      <c r="B11575" s="434">
        <v>1165855</v>
      </c>
      <c r="C11575" s="434" t="s">
        <v>46</v>
      </c>
      <c r="D11575" s="434" t="s">
        <v>22</v>
      </c>
      <c r="E11575" s="434">
        <v>15.1</v>
      </c>
      <c r="F11575" s="434">
        <v>6660</v>
      </c>
      <c r="G11575" s="434">
        <v>4500</v>
      </c>
      <c r="H11575" s="434">
        <v>4258</v>
      </c>
      <c r="I11575" s="434">
        <v>85</v>
      </c>
      <c r="J11575" s="434">
        <v>0</v>
      </c>
      <c r="K11575" s="434">
        <v>2011</v>
      </c>
    </row>
    <row r="11576" spans="1:11" hidden="1" x14ac:dyDescent="0.25">
      <c r="A11576" s="434">
        <v>259868000</v>
      </c>
      <c r="B11576" s="434">
        <v>1343892</v>
      </c>
      <c r="C11576" s="434" t="s">
        <v>46</v>
      </c>
      <c r="D11576" s="434" t="s">
        <v>22</v>
      </c>
      <c r="E11576" s="434">
        <v>15.5</v>
      </c>
      <c r="F11576" s="434">
        <v>6660</v>
      </c>
      <c r="G11576" s="434">
        <v>4500</v>
      </c>
      <c r="H11576" s="434">
        <v>4258</v>
      </c>
      <c r="I11576" s="434">
        <v>85</v>
      </c>
      <c r="J11576" s="434">
        <v>0</v>
      </c>
      <c r="K11576" s="434">
        <v>2011</v>
      </c>
    </row>
    <row r="11577" spans="1:11" hidden="1" x14ac:dyDescent="0.25">
      <c r="A11577" s="434">
        <v>259869000</v>
      </c>
      <c r="B11577" s="434">
        <v>2242388</v>
      </c>
      <c r="C11577" s="434" t="s">
        <v>56</v>
      </c>
      <c r="D11577" s="434" t="s">
        <v>13</v>
      </c>
      <c r="I11577" s="434">
        <v>29</v>
      </c>
    </row>
    <row r="11578" spans="1:11" hidden="1" x14ac:dyDescent="0.25">
      <c r="A11578" s="434">
        <v>259873000</v>
      </c>
      <c r="B11578" s="434">
        <v>111406</v>
      </c>
      <c r="C11578" s="434" t="s">
        <v>48</v>
      </c>
      <c r="D11578" s="434" t="s">
        <v>25</v>
      </c>
      <c r="I11578" s="434">
        <v>130</v>
      </c>
    </row>
    <row r="11579" spans="1:11" hidden="1" x14ac:dyDescent="0.25">
      <c r="A11579" s="434">
        <v>259883000</v>
      </c>
      <c r="B11579" s="434">
        <v>2080469</v>
      </c>
      <c r="C11579" s="434" t="s">
        <v>31</v>
      </c>
      <c r="D11579" s="434" t="s">
        <v>17</v>
      </c>
      <c r="E11579" s="434">
        <v>11</v>
      </c>
      <c r="F11579" s="434">
        <v>740</v>
      </c>
      <c r="G11579" s="434">
        <v>1330</v>
      </c>
      <c r="H11579" s="434">
        <v>1023</v>
      </c>
      <c r="I11579" s="434">
        <v>67</v>
      </c>
      <c r="J11579" s="434">
        <v>0</v>
      </c>
      <c r="K11579" s="434">
        <v>1984</v>
      </c>
    </row>
    <row r="11580" spans="1:11" hidden="1" x14ac:dyDescent="0.25">
      <c r="A11580" s="434">
        <v>259885000</v>
      </c>
      <c r="B11580" s="434">
        <v>14544</v>
      </c>
      <c r="C11580" s="434" t="s">
        <v>31</v>
      </c>
      <c r="D11580" s="434" t="s">
        <v>29</v>
      </c>
      <c r="E11580" s="434">
        <v>16.8</v>
      </c>
      <c r="F11580" s="434">
        <v>10520</v>
      </c>
      <c r="G11580" s="434">
        <v>46604</v>
      </c>
      <c r="H11580" s="434">
        <v>32749</v>
      </c>
      <c r="I11580" s="434">
        <v>198</v>
      </c>
      <c r="J11580" s="434">
        <v>0</v>
      </c>
      <c r="K11580" s="434">
        <v>1998</v>
      </c>
    </row>
    <row r="11581" spans="1:11" hidden="1" x14ac:dyDescent="0.25">
      <c r="A11581" s="434">
        <v>259888000</v>
      </c>
      <c r="B11581" s="434">
        <v>396497</v>
      </c>
      <c r="C11581" s="434" t="s">
        <v>20</v>
      </c>
      <c r="D11581" s="434" t="s">
        <v>25</v>
      </c>
      <c r="E11581" s="434">
        <v>14.8</v>
      </c>
      <c r="F11581" s="434">
        <v>10793</v>
      </c>
      <c r="G11581" s="434">
        <v>16660</v>
      </c>
      <c r="H11581" s="434">
        <v>11935</v>
      </c>
      <c r="I11581" s="434">
        <v>144.18</v>
      </c>
      <c r="J11581" s="434">
        <v>18481</v>
      </c>
      <c r="K11581" s="434">
        <v>2009</v>
      </c>
    </row>
    <row r="11582" spans="1:11" hidden="1" x14ac:dyDescent="0.25">
      <c r="A11582" s="434">
        <v>259889000</v>
      </c>
      <c r="B11582" s="434">
        <v>477797</v>
      </c>
      <c r="C11582" s="434" t="s">
        <v>48</v>
      </c>
      <c r="D11582" s="434" t="s">
        <v>22</v>
      </c>
      <c r="E11582" s="434">
        <v>14.5</v>
      </c>
      <c r="F11582" s="434">
        <v>7200</v>
      </c>
      <c r="G11582" s="434">
        <v>2350</v>
      </c>
      <c r="H11582" s="434">
        <v>3923</v>
      </c>
      <c r="I11582" s="434">
        <v>88.8</v>
      </c>
      <c r="J11582" s="434">
        <v>0</v>
      </c>
      <c r="K11582" s="434">
        <v>1970</v>
      </c>
    </row>
    <row r="11583" spans="1:11" hidden="1" x14ac:dyDescent="0.25">
      <c r="A11583" s="434">
        <v>259890000</v>
      </c>
      <c r="B11583" s="434">
        <v>561886</v>
      </c>
      <c r="C11583" s="434" t="s">
        <v>20</v>
      </c>
      <c r="D11583" s="434" t="s">
        <v>29</v>
      </c>
      <c r="E11583" s="434">
        <v>15.5</v>
      </c>
      <c r="F11583" s="434">
        <v>7860</v>
      </c>
      <c r="G11583" s="434">
        <v>19540</v>
      </c>
      <c r="H11583" s="434">
        <v>12862</v>
      </c>
      <c r="I11583" s="434">
        <v>164.34</v>
      </c>
      <c r="J11583" s="434">
        <v>22384</v>
      </c>
      <c r="K11583" s="434">
        <v>2009</v>
      </c>
    </row>
    <row r="11584" spans="1:11" x14ac:dyDescent="0.25">
      <c r="A11584" s="434">
        <v>259893000</v>
      </c>
      <c r="B11584" s="434">
        <v>2594523</v>
      </c>
      <c r="C11584" s="434" t="s">
        <v>59</v>
      </c>
      <c r="D11584" s="434" t="s">
        <v>17</v>
      </c>
      <c r="E11584" s="434">
        <v>0</v>
      </c>
      <c r="F11584" s="434">
        <v>730</v>
      </c>
      <c r="G11584" s="434">
        <v>0</v>
      </c>
      <c r="H11584" s="434">
        <v>484</v>
      </c>
      <c r="I11584" s="434">
        <v>37.299999999999997</v>
      </c>
      <c r="J11584" s="434">
        <v>0</v>
      </c>
      <c r="K11584" s="434">
        <v>1970</v>
      </c>
    </row>
    <row r="11585" spans="1:11" hidden="1" x14ac:dyDescent="0.25">
      <c r="A11585" s="434">
        <v>259894000</v>
      </c>
      <c r="B11585" s="434">
        <v>302627</v>
      </c>
      <c r="C11585" s="434" t="s">
        <v>20</v>
      </c>
      <c r="D11585" s="434" t="s">
        <v>29</v>
      </c>
      <c r="E11585" s="434">
        <v>15.5</v>
      </c>
      <c r="F11585" s="434">
        <v>7854</v>
      </c>
      <c r="G11585" s="434">
        <v>19536</v>
      </c>
      <c r="H11585" s="434">
        <v>12862</v>
      </c>
      <c r="I11585" s="434">
        <v>164.34</v>
      </c>
      <c r="J11585" s="434">
        <v>22863</v>
      </c>
      <c r="K11585" s="434">
        <v>2010</v>
      </c>
    </row>
    <row r="11586" spans="1:11" hidden="1" x14ac:dyDescent="0.25">
      <c r="A11586" s="434">
        <v>259896000</v>
      </c>
      <c r="B11586" s="434">
        <v>1220798</v>
      </c>
      <c r="C11586" s="434" t="s">
        <v>20</v>
      </c>
      <c r="D11586" s="434" t="s">
        <v>25</v>
      </c>
      <c r="E11586" s="434">
        <v>14.5</v>
      </c>
      <c r="F11586" s="434">
        <v>5935</v>
      </c>
      <c r="G11586" s="434">
        <v>16028</v>
      </c>
      <c r="H11586" s="434">
        <v>9956</v>
      </c>
      <c r="I11586" s="434">
        <v>140.19999999999999</v>
      </c>
      <c r="J11586" s="434">
        <v>16704</v>
      </c>
      <c r="K11586" s="434">
        <v>1998</v>
      </c>
    </row>
    <row r="11587" spans="1:11" hidden="1" x14ac:dyDescent="0.25">
      <c r="A11587" s="434">
        <v>259904000</v>
      </c>
      <c r="B11587" s="434">
        <v>1518576</v>
      </c>
      <c r="C11587" s="434" t="s">
        <v>54</v>
      </c>
      <c r="D11587" s="434" t="s">
        <v>13</v>
      </c>
      <c r="E11587" s="434">
        <v>10</v>
      </c>
      <c r="F11587" s="434">
        <v>883</v>
      </c>
      <c r="G11587" s="434">
        <v>0</v>
      </c>
      <c r="H11587" s="434">
        <v>110</v>
      </c>
      <c r="I11587" s="434">
        <v>22</v>
      </c>
      <c r="J11587" s="434">
        <v>0</v>
      </c>
      <c r="K11587" s="434">
        <v>1959</v>
      </c>
    </row>
    <row r="11588" spans="1:11" hidden="1" x14ac:dyDescent="0.25">
      <c r="A11588" s="434">
        <v>259908000</v>
      </c>
      <c r="B11588" s="434">
        <v>1141302</v>
      </c>
      <c r="C11588" s="434" t="s">
        <v>54</v>
      </c>
      <c r="D11588" s="434" t="s">
        <v>13</v>
      </c>
      <c r="E11588" s="434">
        <v>12</v>
      </c>
      <c r="F11588" s="434">
        <v>3000</v>
      </c>
      <c r="G11588" s="434">
        <v>96</v>
      </c>
      <c r="H11588" s="434">
        <v>276</v>
      </c>
      <c r="I11588" s="434">
        <v>28.5</v>
      </c>
      <c r="J11588" s="434">
        <v>0</v>
      </c>
      <c r="K11588" s="434">
        <v>2008</v>
      </c>
    </row>
    <row r="11589" spans="1:11" hidden="1" x14ac:dyDescent="0.25">
      <c r="A11589" s="434">
        <v>259912000</v>
      </c>
      <c r="B11589" s="434">
        <v>318380</v>
      </c>
      <c r="C11589" s="434" t="s">
        <v>46</v>
      </c>
      <c r="D11589" s="434" t="s">
        <v>22</v>
      </c>
      <c r="E11589" s="434">
        <v>13</v>
      </c>
      <c r="F11589" s="434">
        <v>7680</v>
      </c>
      <c r="G11589" s="434">
        <v>4000</v>
      </c>
      <c r="H11589" s="434">
        <v>3693</v>
      </c>
      <c r="I11589" s="434">
        <v>85.8</v>
      </c>
      <c r="J11589" s="434">
        <v>0</v>
      </c>
      <c r="K11589" s="434">
        <v>2009</v>
      </c>
    </row>
    <row r="11590" spans="1:11" hidden="1" x14ac:dyDescent="0.25">
      <c r="A11590" s="434">
        <v>259928000</v>
      </c>
      <c r="B11590" s="434">
        <v>4165</v>
      </c>
      <c r="C11590" s="434" t="s">
        <v>20</v>
      </c>
      <c r="D11590" s="434" t="s">
        <v>29</v>
      </c>
      <c r="E11590" s="434">
        <v>16</v>
      </c>
      <c r="F11590" s="434">
        <v>11472</v>
      </c>
      <c r="G11590" s="434">
        <v>37369</v>
      </c>
      <c r="H11590" s="434">
        <v>23206</v>
      </c>
      <c r="I11590" s="434">
        <v>183.1</v>
      </c>
      <c r="J11590" s="434">
        <v>39822</v>
      </c>
      <c r="K11590" s="434">
        <v>1998</v>
      </c>
    </row>
    <row r="11591" spans="1:11" hidden="1" x14ac:dyDescent="0.25">
      <c r="A11591" s="434">
        <v>259933000</v>
      </c>
      <c r="B11591" s="434">
        <v>3066</v>
      </c>
      <c r="C11591" s="434" t="s">
        <v>28</v>
      </c>
      <c r="D11591" s="434" t="s">
        <v>29</v>
      </c>
      <c r="E11591" s="434">
        <v>14</v>
      </c>
      <c r="F11591" s="434">
        <v>9480</v>
      </c>
      <c r="G11591" s="434">
        <v>53565</v>
      </c>
      <c r="H11591" s="434">
        <v>32474</v>
      </c>
      <c r="I11591" s="434">
        <v>189.96</v>
      </c>
      <c r="J11591" s="434">
        <v>0</v>
      </c>
      <c r="K11591" s="434">
        <v>2005</v>
      </c>
    </row>
    <row r="11592" spans="1:11" hidden="1" x14ac:dyDescent="0.25">
      <c r="A11592" s="434">
        <v>259934000</v>
      </c>
      <c r="B11592" s="434">
        <v>2157772</v>
      </c>
      <c r="C11592" s="434" t="s">
        <v>46</v>
      </c>
      <c r="D11592" s="434" t="s">
        <v>22</v>
      </c>
      <c r="E11592" s="434">
        <v>15.4</v>
      </c>
      <c r="F11592" s="434">
        <v>7956</v>
      </c>
      <c r="G11592" s="434">
        <v>4400</v>
      </c>
      <c r="H11592" s="434">
        <v>4157</v>
      </c>
      <c r="I11592" s="434">
        <v>88.8</v>
      </c>
      <c r="J11592" s="434">
        <v>0</v>
      </c>
      <c r="K11592" s="434">
        <v>2011</v>
      </c>
    </row>
    <row r="11593" spans="1:11" hidden="1" x14ac:dyDescent="0.25">
      <c r="A11593" s="434">
        <v>259936000</v>
      </c>
      <c r="B11593" s="434">
        <v>354742</v>
      </c>
      <c r="C11593" s="434" t="s">
        <v>20</v>
      </c>
      <c r="D11593" s="434" t="s">
        <v>25</v>
      </c>
      <c r="E11593" s="434">
        <v>14.8</v>
      </c>
      <c r="F11593" s="434">
        <v>10793</v>
      </c>
      <c r="G11593" s="434">
        <v>16613</v>
      </c>
      <c r="H11593" s="434">
        <v>11935</v>
      </c>
      <c r="I11593" s="434">
        <v>144.18</v>
      </c>
      <c r="J11593" s="434">
        <v>19172</v>
      </c>
      <c r="K11593" s="434">
        <v>2009</v>
      </c>
    </row>
    <row r="11594" spans="1:11" x14ac:dyDescent="0.25">
      <c r="A11594" s="434">
        <v>259937000</v>
      </c>
      <c r="B11594" s="434">
        <v>3251189</v>
      </c>
      <c r="C11594" s="434" t="s">
        <v>59</v>
      </c>
      <c r="D11594" s="434" t="s">
        <v>17</v>
      </c>
      <c r="E11594" s="434">
        <v>0</v>
      </c>
      <c r="F11594" s="434">
        <v>0</v>
      </c>
      <c r="G11594" s="434">
        <v>500</v>
      </c>
      <c r="H11594" s="434">
        <v>498</v>
      </c>
      <c r="I11594" s="434">
        <v>34.07</v>
      </c>
      <c r="J11594" s="434">
        <v>0</v>
      </c>
      <c r="K11594" s="434">
        <v>1970</v>
      </c>
    </row>
    <row r="11595" spans="1:11" hidden="1" x14ac:dyDescent="0.25">
      <c r="A11595" s="434">
        <v>259941000</v>
      </c>
      <c r="B11595" s="434">
        <v>92467</v>
      </c>
      <c r="C11595" s="434" t="s">
        <v>46</v>
      </c>
      <c r="D11595" s="434" t="s">
        <v>22</v>
      </c>
      <c r="E11595" s="434">
        <v>12</v>
      </c>
      <c r="F11595" s="434">
        <v>17920</v>
      </c>
      <c r="G11595" s="434">
        <v>4000</v>
      </c>
      <c r="H11595" s="434">
        <v>6170</v>
      </c>
      <c r="I11595" s="434">
        <v>87.4</v>
      </c>
      <c r="K11595" s="434">
        <v>2014</v>
      </c>
    </row>
    <row r="11596" spans="1:11" hidden="1" x14ac:dyDescent="0.25">
      <c r="A11596" s="434">
        <v>259949000</v>
      </c>
      <c r="B11596" s="434">
        <v>262883</v>
      </c>
      <c r="C11596" s="434" t="s">
        <v>61</v>
      </c>
      <c r="D11596" s="434" t="s">
        <v>22</v>
      </c>
      <c r="E11596" s="434">
        <v>13.9</v>
      </c>
      <c r="F11596" s="434">
        <v>9505</v>
      </c>
      <c r="G11596" s="434">
        <v>3800</v>
      </c>
      <c r="H11596" s="434">
        <v>6072</v>
      </c>
      <c r="I11596" s="434">
        <v>98.62</v>
      </c>
      <c r="J11596" s="434">
        <v>0</v>
      </c>
      <c r="K11596" s="434">
        <v>2011</v>
      </c>
    </row>
    <row r="11597" spans="1:11" hidden="1" x14ac:dyDescent="0.25">
      <c r="A11597" s="434">
        <v>259950000</v>
      </c>
      <c r="B11597" s="434">
        <v>2116771</v>
      </c>
      <c r="C11597" s="434" t="s">
        <v>31</v>
      </c>
      <c r="D11597" s="434" t="s">
        <v>22</v>
      </c>
      <c r="E11597" s="434">
        <v>10</v>
      </c>
      <c r="F11597" s="434">
        <v>912</v>
      </c>
      <c r="G11597" s="434">
        <v>1465</v>
      </c>
      <c r="H11597" s="434">
        <v>1016</v>
      </c>
      <c r="I11597" s="434">
        <v>72.290000000000006</v>
      </c>
      <c r="J11597" s="434">
        <v>0</v>
      </c>
      <c r="K11597" s="434">
        <v>1970</v>
      </c>
    </row>
    <row r="11598" spans="1:11" hidden="1" x14ac:dyDescent="0.25">
      <c r="A11598" s="434">
        <v>259951000</v>
      </c>
      <c r="B11598" s="434">
        <v>12674</v>
      </c>
      <c r="C11598" s="434" t="s">
        <v>28</v>
      </c>
      <c r="D11598" s="434" t="s">
        <v>29</v>
      </c>
      <c r="E11598" s="434">
        <v>14</v>
      </c>
      <c r="F11598" s="434">
        <v>9466</v>
      </c>
      <c r="G11598" s="434">
        <v>58105</v>
      </c>
      <c r="H11598" s="434">
        <v>32315</v>
      </c>
      <c r="I11598" s="434">
        <v>189.99</v>
      </c>
      <c r="K11598" s="434">
        <v>2011</v>
      </c>
    </row>
    <row r="11599" spans="1:11" hidden="1" x14ac:dyDescent="0.25">
      <c r="A11599" s="434">
        <v>259955000</v>
      </c>
      <c r="B11599" s="434">
        <v>3260011</v>
      </c>
      <c r="C11599" s="434" t="s">
        <v>39</v>
      </c>
      <c r="D11599" s="434" t="s">
        <v>13</v>
      </c>
      <c r="E11599" s="434">
        <v>30</v>
      </c>
      <c r="F11599" s="434">
        <v>1498</v>
      </c>
      <c r="G11599" s="434">
        <v>15</v>
      </c>
      <c r="H11599" s="434">
        <v>180</v>
      </c>
      <c r="I11599" s="434">
        <v>24.5</v>
      </c>
      <c r="J11599" s="434">
        <v>0</v>
      </c>
      <c r="K11599" s="434">
        <v>2011</v>
      </c>
    </row>
    <row r="11600" spans="1:11" hidden="1" x14ac:dyDescent="0.25">
      <c r="A11600" s="434">
        <v>259959000</v>
      </c>
      <c r="B11600" s="434">
        <v>654811</v>
      </c>
      <c r="C11600" s="434" t="s">
        <v>48</v>
      </c>
      <c r="D11600" s="434" t="s">
        <v>17</v>
      </c>
      <c r="E11600" s="434">
        <v>12.5</v>
      </c>
      <c r="F11600" s="434">
        <v>3797</v>
      </c>
      <c r="G11600" s="434">
        <v>1000</v>
      </c>
      <c r="H11600" s="434">
        <v>3080</v>
      </c>
      <c r="I11600" s="434">
        <v>66</v>
      </c>
      <c r="J11600" s="434">
        <v>0</v>
      </c>
      <c r="K11600" s="434">
        <v>1998</v>
      </c>
    </row>
    <row r="11601" spans="1:11" hidden="1" x14ac:dyDescent="0.25">
      <c r="A11601" s="434">
        <v>259961000</v>
      </c>
      <c r="B11601" s="434">
        <v>833641</v>
      </c>
      <c r="C11601" s="434" t="s">
        <v>46</v>
      </c>
      <c r="D11601" s="434" t="s">
        <v>22</v>
      </c>
      <c r="E11601" s="434">
        <v>16</v>
      </c>
      <c r="F11601" s="434">
        <v>7920</v>
      </c>
      <c r="G11601" s="434">
        <v>5300</v>
      </c>
      <c r="H11601" s="434">
        <v>4590</v>
      </c>
      <c r="I11601" s="434">
        <v>94.2</v>
      </c>
      <c r="J11601" s="434">
        <v>0</v>
      </c>
      <c r="K11601" s="434">
        <v>2011</v>
      </c>
    </row>
    <row r="11602" spans="1:11" x14ac:dyDescent="0.25">
      <c r="A11602" s="434">
        <v>259963000</v>
      </c>
      <c r="B11602" s="434">
        <v>2831527</v>
      </c>
      <c r="C11602" s="434" t="s">
        <v>59</v>
      </c>
      <c r="D11602" s="434" t="s">
        <v>17</v>
      </c>
      <c r="E11602" s="434">
        <v>0</v>
      </c>
      <c r="F11602" s="434">
        <v>1768</v>
      </c>
      <c r="G11602" s="434">
        <v>0</v>
      </c>
      <c r="H11602" s="434">
        <v>1003</v>
      </c>
      <c r="I11602" s="434">
        <v>49.82</v>
      </c>
      <c r="J11602" s="434">
        <v>0</v>
      </c>
      <c r="K11602" s="434">
        <v>1970</v>
      </c>
    </row>
    <row r="11603" spans="1:11" hidden="1" x14ac:dyDescent="0.25">
      <c r="A11603" s="434">
        <v>259968000</v>
      </c>
      <c r="B11603" s="434">
        <v>1361881</v>
      </c>
      <c r="C11603" s="434" t="s">
        <v>46</v>
      </c>
      <c r="D11603" s="434" t="s">
        <v>22</v>
      </c>
      <c r="E11603" s="434">
        <v>16</v>
      </c>
      <c r="F11603" s="434">
        <v>8040</v>
      </c>
      <c r="G11603" s="434">
        <v>6200</v>
      </c>
      <c r="H11603" s="434">
        <v>6111</v>
      </c>
      <c r="I11603" s="434">
        <v>92.2</v>
      </c>
      <c r="J11603" s="434">
        <v>0</v>
      </c>
      <c r="K11603" s="434">
        <v>2009</v>
      </c>
    </row>
    <row r="11604" spans="1:11" hidden="1" x14ac:dyDescent="0.25">
      <c r="A11604" s="434">
        <v>259977000</v>
      </c>
      <c r="B11604" s="434">
        <v>1245373</v>
      </c>
      <c r="C11604" s="434" t="s">
        <v>46</v>
      </c>
      <c r="D11604" s="434" t="s">
        <v>22</v>
      </c>
      <c r="E11604" s="434">
        <v>15.6</v>
      </c>
      <c r="F11604" s="434">
        <v>9400</v>
      </c>
      <c r="G11604" s="434">
        <v>4900</v>
      </c>
      <c r="H11604" s="434">
        <v>4323</v>
      </c>
      <c r="I11604" s="434">
        <v>93.5</v>
      </c>
      <c r="J11604" s="434">
        <v>0</v>
      </c>
      <c r="K11604" s="434">
        <v>2011</v>
      </c>
    </row>
    <row r="11605" spans="1:11" hidden="1" x14ac:dyDescent="0.25">
      <c r="A11605" s="434">
        <v>259983000</v>
      </c>
      <c r="B11605" s="434">
        <v>3613661</v>
      </c>
      <c r="C11605" s="434" t="s">
        <v>61</v>
      </c>
      <c r="D11605" s="434" t="s">
        <v>22</v>
      </c>
      <c r="E11605" s="434">
        <v>12.5</v>
      </c>
      <c r="F11605" s="434">
        <v>1980</v>
      </c>
      <c r="G11605" s="434">
        <v>3345</v>
      </c>
      <c r="H11605" s="434">
        <v>2588</v>
      </c>
      <c r="I11605" s="434">
        <v>86.53</v>
      </c>
      <c r="J11605" s="434">
        <v>0</v>
      </c>
      <c r="K11605" s="434">
        <v>2007</v>
      </c>
    </row>
    <row r="11606" spans="1:11" hidden="1" x14ac:dyDescent="0.25">
      <c r="A11606" s="434">
        <v>259984000</v>
      </c>
      <c r="B11606" s="434">
        <v>18370</v>
      </c>
      <c r="C11606" s="434" t="s">
        <v>16</v>
      </c>
      <c r="D11606" s="434" t="s">
        <v>33</v>
      </c>
      <c r="F11606" s="434">
        <v>18660</v>
      </c>
      <c r="G11606" s="434">
        <v>119456</v>
      </c>
      <c r="H11606" s="434">
        <v>65830</v>
      </c>
      <c r="I11606" s="434">
        <v>249.99</v>
      </c>
      <c r="J11606" s="434">
        <v>131818</v>
      </c>
      <c r="K11606" s="434">
        <v>2012</v>
      </c>
    </row>
    <row r="11607" spans="1:11" hidden="1" x14ac:dyDescent="0.25">
      <c r="A11607" s="434">
        <v>259985000</v>
      </c>
      <c r="B11607" s="434">
        <v>8056</v>
      </c>
      <c r="C11607" s="434" t="s">
        <v>16</v>
      </c>
      <c r="D11607" s="434" t="s">
        <v>33</v>
      </c>
      <c r="F11607" s="434">
        <v>18660</v>
      </c>
      <c r="G11607" s="434">
        <v>119456</v>
      </c>
      <c r="H11607" s="434">
        <v>65830</v>
      </c>
      <c r="I11607" s="434">
        <v>249.99</v>
      </c>
      <c r="J11607" s="434">
        <v>131818</v>
      </c>
      <c r="K11607" s="434">
        <v>2012</v>
      </c>
    </row>
    <row r="11608" spans="1:11" hidden="1" x14ac:dyDescent="0.25">
      <c r="A11608" s="434">
        <v>259987000</v>
      </c>
      <c r="B11608" s="434">
        <v>3334959</v>
      </c>
      <c r="C11608" s="434" t="s">
        <v>42</v>
      </c>
      <c r="D11608" s="434" t="s">
        <v>22</v>
      </c>
      <c r="E11608" s="434">
        <v>17</v>
      </c>
      <c r="F11608" s="434">
        <v>5700</v>
      </c>
      <c r="G11608" s="434">
        <v>650</v>
      </c>
      <c r="H11608" s="434">
        <v>5695</v>
      </c>
      <c r="I11608" s="434">
        <v>96</v>
      </c>
      <c r="J11608" s="434">
        <v>0</v>
      </c>
      <c r="K11608" s="434">
        <v>2012</v>
      </c>
    </row>
    <row r="11609" spans="1:11" hidden="1" x14ac:dyDescent="0.25">
      <c r="A11609" s="434">
        <v>259988000</v>
      </c>
      <c r="B11609" s="434">
        <v>3036959</v>
      </c>
      <c r="C11609" s="434" t="s">
        <v>42</v>
      </c>
      <c r="D11609" s="434" t="s">
        <v>22</v>
      </c>
      <c r="E11609" s="434">
        <v>19</v>
      </c>
      <c r="F11609" s="434">
        <v>5700</v>
      </c>
      <c r="G11609" s="434">
        <v>650</v>
      </c>
      <c r="H11609" s="434">
        <v>5695</v>
      </c>
      <c r="I11609" s="434">
        <v>95.994</v>
      </c>
      <c r="J11609" s="434">
        <v>0</v>
      </c>
      <c r="K11609" s="434">
        <v>2012</v>
      </c>
    </row>
    <row r="11610" spans="1:11" hidden="1" x14ac:dyDescent="0.25">
      <c r="A11610" s="434">
        <v>259989000</v>
      </c>
      <c r="B11610" s="434">
        <v>603762</v>
      </c>
      <c r="C11610" s="434" t="s">
        <v>46</v>
      </c>
      <c r="D11610" s="434" t="s">
        <v>22</v>
      </c>
      <c r="E11610" s="434">
        <v>15</v>
      </c>
      <c r="F11610" s="434">
        <v>7830</v>
      </c>
      <c r="G11610" s="434">
        <v>4900</v>
      </c>
      <c r="H11610" s="434">
        <v>5280</v>
      </c>
      <c r="I11610" s="434">
        <v>94.3</v>
      </c>
      <c r="J11610" s="434">
        <v>0</v>
      </c>
      <c r="K11610" s="434">
        <v>2012</v>
      </c>
    </row>
    <row r="11611" spans="1:11" hidden="1" x14ac:dyDescent="0.25">
      <c r="A11611" s="434">
        <v>259991000</v>
      </c>
      <c r="B11611" s="434">
        <v>3804881</v>
      </c>
      <c r="C11611" s="434" t="s">
        <v>31</v>
      </c>
      <c r="D11611" s="434" t="s">
        <v>22</v>
      </c>
      <c r="E11611" s="434">
        <v>11</v>
      </c>
      <c r="F11611" s="434">
        <v>749</v>
      </c>
      <c r="G11611" s="434">
        <v>2183</v>
      </c>
      <c r="H11611" s="434">
        <v>1524</v>
      </c>
      <c r="I11611" s="434">
        <v>73.849999999999994</v>
      </c>
      <c r="J11611" s="434">
        <v>0</v>
      </c>
      <c r="K11611" s="434">
        <v>1988</v>
      </c>
    </row>
    <row r="11612" spans="1:11" hidden="1" x14ac:dyDescent="0.25">
      <c r="A11612" s="434">
        <v>259993000</v>
      </c>
      <c r="B11612" s="434">
        <v>3848758</v>
      </c>
      <c r="C11612" s="434" t="s">
        <v>48</v>
      </c>
      <c r="D11612" s="434" t="s">
        <v>17</v>
      </c>
      <c r="E11612" s="434">
        <v>15.5</v>
      </c>
      <c r="F11612" s="434">
        <v>8952</v>
      </c>
      <c r="G11612" s="434">
        <v>2048</v>
      </c>
      <c r="H11612" s="434">
        <v>3766</v>
      </c>
      <c r="I11612" s="434">
        <v>66.900000000000006</v>
      </c>
      <c r="J11612" s="434">
        <v>0</v>
      </c>
      <c r="K11612" s="434">
        <v>2011</v>
      </c>
    </row>
    <row r="11613" spans="1:11" hidden="1" x14ac:dyDescent="0.25">
      <c r="A11613" s="434">
        <v>259994000</v>
      </c>
      <c r="B11613" s="434">
        <v>1968184</v>
      </c>
      <c r="C11613" s="434" t="s">
        <v>42</v>
      </c>
      <c r="D11613" s="434" t="s">
        <v>17</v>
      </c>
      <c r="E11613" s="434">
        <v>0</v>
      </c>
      <c r="F11613" s="434">
        <v>294</v>
      </c>
      <c r="G11613" s="434">
        <v>118</v>
      </c>
      <c r="H11613" s="434">
        <v>396</v>
      </c>
      <c r="I11613" s="434">
        <v>36.020000000000003</v>
      </c>
      <c r="J11613" s="434">
        <v>0</v>
      </c>
      <c r="K11613" s="434">
        <v>2011</v>
      </c>
    </row>
    <row r="11614" spans="1:11" x14ac:dyDescent="0.25">
      <c r="A11614" s="434">
        <v>259995000</v>
      </c>
      <c r="B11614" s="434">
        <v>3572175</v>
      </c>
      <c r="C11614" s="434" t="s">
        <v>59</v>
      </c>
      <c r="D11614" s="434" t="s">
        <v>17</v>
      </c>
      <c r="E11614" s="434">
        <v>13</v>
      </c>
      <c r="F11614" s="434">
        <v>1920</v>
      </c>
      <c r="G11614" s="434">
        <v>0</v>
      </c>
      <c r="H11614" s="434">
        <v>496</v>
      </c>
      <c r="I11614" s="434">
        <v>34.07</v>
      </c>
      <c r="J11614" s="434">
        <v>0</v>
      </c>
      <c r="K11614" s="434">
        <v>1970</v>
      </c>
    </row>
    <row r="11615" spans="1:11" hidden="1" x14ac:dyDescent="0.25">
      <c r="A11615" s="434">
        <v>259998000</v>
      </c>
      <c r="B11615" s="434">
        <v>2357303</v>
      </c>
      <c r="C11615" s="434" t="s">
        <v>31</v>
      </c>
      <c r="D11615" s="434" t="s">
        <v>22</v>
      </c>
      <c r="E11615" s="434">
        <v>10.5</v>
      </c>
      <c r="F11615" s="434">
        <v>1090</v>
      </c>
      <c r="G11615" s="434">
        <v>2366</v>
      </c>
      <c r="H11615" s="434">
        <v>1513</v>
      </c>
      <c r="I11615" s="434">
        <v>74.94</v>
      </c>
      <c r="J11615" s="434">
        <v>0</v>
      </c>
      <c r="K11615" s="434">
        <v>1993</v>
      </c>
    </row>
    <row r="11616" spans="1:11" hidden="1" x14ac:dyDescent="0.25">
      <c r="A11616" s="434">
        <v>259999019</v>
      </c>
      <c r="B11616" s="434">
        <v>126715</v>
      </c>
      <c r="C11616" s="434" t="s">
        <v>31</v>
      </c>
      <c r="D11616" s="434" t="s">
        <v>13</v>
      </c>
      <c r="I11616" s="434">
        <v>20</v>
      </c>
    </row>
    <row r="11617" spans="1:11" hidden="1" x14ac:dyDescent="0.25">
      <c r="A11617" s="434">
        <v>261000150</v>
      </c>
      <c r="B11617" s="434">
        <v>99903</v>
      </c>
      <c r="C11617" s="434" t="s">
        <v>56</v>
      </c>
      <c r="D11617" s="434" t="s">
        <v>17</v>
      </c>
      <c r="E11617" s="434">
        <v>9</v>
      </c>
      <c r="F11617" s="434">
        <v>228</v>
      </c>
      <c r="G11617" s="434">
        <v>106</v>
      </c>
      <c r="H11617" s="434">
        <v>370</v>
      </c>
      <c r="I11617" s="434">
        <v>48.9</v>
      </c>
      <c r="J11617" s="434">
        <v>0</v>
      </c>
      <c r="K11617" s="434">
        <v>1985</v>
      </c>
    </row>
    <row r="11618" spans="1:11" hidden="1" x14ac:dyDescent="0.25">
      <c r="A11618" s="434">
        <v>261000310</v>
      </c>
      <c r="B11618" s="434">
        <v>55735</v>
      </c>
      <c r="C11618" s="434" t="s">
        <v>54</v>
      </c>
      <c r="D11618" s="434" t="s">
        <v>17</v>
      </c>
      <c r="E11618" s="434">
        <v>14</v>
      </c>
      <c r="F11618" s="434">
        <v>1839</v>
      </c>
      <c r="G11618" s="434">
        <v>118</v>
      </c>
      <c r="H11618" s="434">
        <v>330</v>
      </c>
      <c r="I11618" s="434">
        <v>35.69</v>
      </c>
      <c r="J11618" s="434">
        <v>0</v>
      </c>
      <c r="K11618" s="434">
        <v>1982</v>
      </c>
    </row>
    <row r="11619" spans="1:11" hidden="1" x14ac:dyDescent="0.25">
      <c r="A11619" s="434">
        <v>261000510</v>
      </c>
      <c r="B11619" s="434">
        <v>13241</v>
      </c>
      <c r="C11619" s="434" t="s">
        <v>61</v>
      </c>
      <c r="D11619" s="434" t="s">
        <v>13</v>
      </c>
      <c r="I11619" s="434">
        <v>13</v>
      </c>
    </row>
    <row r="11620" spans="1:11" hidden="1" x14ac:dyDescent="0.25">
      <c r="A11620" s="434">
        <v>261001060</v>
      </c>
      <c r="B11620" s="434">
        <v>18045</v>
      </c>
      <c r="C11620" s="434" t="s">
        <v>54</v>
      </c>
      <c r="D11620" s="434" t="s">
        <v>17</v>
      </c>
      <c r="E11620" s="434">
        <v>14</v>
      </c>
      <c r="F11620" s="434">
        <v>1839</v>
      </c>
      <c r="G11620" s="434">
        <v>118</v>
      </c>
      <c r="H11620" s="434">
        <v>330</v>
      </c>
      <c r="I11620" s="434">
        <v>35.67</v>
      </c>
      <c r="J11620" s="434">
        <v>0</v>
      </c>
      <c r="K11620" s="434">
        <v>1977</v>
      </c>
    </row>
    <row r="11621" spans="1:11" hidden="1" x14ac:dyDescent="0.25">
      <c r="A11621" s="434">
        <v>261001890</v>
      </c>
      <c r="B11621" s="434">
        <v>138309</v>
      </c>
      <c r="C11621" s="434" t="s">
        <v>61</v>
      </c>
      <c r="D11621" s="434" t="s">
        <v>13</v>
      </c>
      <c r="I11621" s="434">
        <v>14</v>
      </c>
      <c r="J11621" s="434">
        <v>0</v>
      </c>
      <c r="K11621" s="434">
        <v>1970</v>
      </c>
    </row>
    <row r="11622" spans="1:11" hidden="1" x14ac:dyDescent="0.25">
      <c r="A11622" s="434">
        <v>261013270</v>
      </c>
      <c r="B11622" s="434">
        <v>2215</v>
      </c>
      <c r="C11622" s="434" t="s">
        <v>61</v>
      </c>
      <c r="D11622" s="434" t="s">
        <v>13</v>
      </c>
      <c r="I11622" s="434">
        <v>21</v>
      </c>
      <c r="J11622" s="434">
        <v>0</v>
      </c>
      <c r="K11622" s="434">
        <v>1970</v>
      </c>
    </row>
    <row r="11623" spans="1:11" hidden="1" x14ac:dyDescent="0.25">
      <c r="A11623" s="434">
        <v>261014730</v>
      </c>
      <c r="B11623" s="434">
        <v>40872</v>
      </c>
      <c r="C11623" s="434" t="s">
        <v>61</v>
      </c>
      <c r="D11623" s="434" t="s">
        <v>13</v>
      </c>
      <c r="I11623" s="434">
        <v>11</v>
      </c>
    </row>
    <row r="11624" spans="1:11" hidden="1" x14ac:dyDescent="0.25">
      <c r="A11624" s="434">
        <v>261020120</v>
      </c>
      <c r="B11624" s="434">
        <v>9826</v>
      </c>
      <c r="C11624" s="434" t="s">
        <v>61</v>
      </c>
      <c r="D11624" s="434" t="s">
        <v>13</v>
      </c>
      <c r="I11624" s="434">
        <v>13</v>
      </c>
    </row>
    <row r="11625" spans="1:11" hidden="1" x14ac:dyDescent="0.25">
      <c r="A11625" s="434">
        <v>261020790</v>
      </c>
      <c r="B11625" s="434">
        <v>60234</v>
      </c>
      <c r="C11625" s="434" t="s">
        <v>61</v>
      </c>
      <c r="D11625" s="434" t="s">
        <v>13</v>
      </c>
      <c r="I11625" s="434">
        <v>30</v>
      </c>
    </row>
    <row r="11626" spans="1:11" hidden="1" x14ac:dyDescent="0.25">
      <c r="A11626" s="434">
        <v>261021650</v>
      </c>
      <c r="B11626" s="434">
        <v>127632</v>
      </c>
      <c r="C11626" s="434" t="s">
        <v>61</v>
      </c>
      <c r="D11626" s="434" t="s">
        <v>13</v>
      </c>
      <c r="I11626" s="434">
        <v>18</v>
      </c>
      <c r="J11626" s="434">
        <v>0</v>
      </c>
      <c r="K11626" s="434">
        <v>1970</v>
      </c>
    </row>
    <row r="11627" spans="1:11" hidden="1" x14ac:dyDescent="0.25">
      <c r="A11627" s="434">
        <v>261022040</v>
      </c>
      <c r="B11627" s="434">
        <v>5541</v>
      </c>
      <c r="C11627" s="434" t="s">
        <v>61</v>
      </c>
      <c r="D11627" s="434" t="s">
        <v>13</v>
      </c>
      <c r="I11627" s="434">
        <v>10</v>
      </c>
      <c r="J11627" s="434">
        <v>0</v>
      </c>
      <c r="K11627" s="434">
        <v>1970</v>
      </c>
    </row>
    <row r="11628" spans="1:11" hidden="1" x14ac:dyDescent="0.25">
      <c r="A11628" s="434">
        <v>261024220</v>
      </c>
      <c r="B11628" s="434">
        <v>73730</v>
      </c>
      <c r="C11628" s="434" t="s">
        <v>61</v>
      </c>
      <c r="D11628" s="434" t="s">
        <v>13</v>
      </c>
      <c r="I11628" s="434">
        <v>11</v>
      </c>
      <c r="J11628" s="434">
        <v>0</v>
      </c>
      <c r="K11628" s="434">
        <v>1970</v>
      </c>
    </row>
    <row r="11629" spans="1:11" hidden="1" x14ac:dyDescent="0.25">
      <c r="A11629" s="434">
        <v>261024470</v>
      </c>
      <c r="B11629" s="434">
        <v>251584</v>
      </c>
      <c r="C11629" s="434" t="s">
        <v>61</v>
      </c>
      <c r="D11629" s="434" t="s">
        <v>13</v>
      </c>
      <c r="I11629" s="434">
        <v>14</v>
      </c>
    </row>
    <row r="11630" spans="1:11" hidden="1" x14ac:dyDescent="0.25">
      <c r="A11630" s="434">
        <v>261027080</v>
      </c>
      <c r="B11630" s="434">
        <v>35752</v>
      </c>
      <c r="C11630" s="434" t="s">
        <v>61</v>
      </c>
      <c r="D11630" s="434" t="s">
        <v>13</v>
      </c>
      <c r="I11630" s="434">
        <v>13</v>
      </c>
    </row>
    <row r="11631" spans="1:11" hidden="1" x14ac:dyDescent="0.25">
      <c r="A11631" s="434">
        <v>261027170</v>
      </c>
      <c r="B11631" s="434">
        <v>67020</v>
      </c>
      <c r="C11631" s="434" t="s">
        <v>61</v>
      </c>
      <c r="D11631" s="434" t="s">
        <v>13</v>
      </c>
      <c r="I11631" s="434">
        <v>23</v>
      </c>
    </row>
    <row r="11632" spans="1:11" hidden="1" x14ac:dyDescent="0.25">
      <c r="A11632" s="434">
        <v>261027960</v>
      </c>
      <c r="B11632" s="434">
        <v>6618</v>
      </c>
      <c r="C11632" s="434" t="s">
        <v>61</v>
      </c>
      <c r="D11632" s="434" t="s">
        <v>13</v>
      </c>
      <c r="I11632" s="434">
        <v>15</v>
      </c>
    </row>
    <row r="11633" spans="1:11" hidden="1" x14ac:dyDescent="0.25">
      <c r="A11633" s="434">
        <v>261029230</v>
      </c>
      <c r="B11633" s="434">
        <v>62889</v>
      </c>
      <c r="C11633" s="434" t="s">
        <v>61</v>
      </c>
      <c r="D11633" s="434" t="s">
        <v>13</v>
      </c>
      <c r="I11633" s="434">
        <v>14</v>
      </c>
      <c r="J11633" s="434">
        <v>0</v>
      </c>
      <c r="K11633" s="434">
        <v>1970</v>
      </c>
    </row>
    <row r="11634" spans="1:11" hidden="1" x14ac:dyDescent="0.25">
      <c r="A11634" s="434">
        <v>261029670</v>
      </c>
      <c r="B11634" s="434">
        <v>170885</v>
      </c>
      <c r="C11634" s="434" t="s">
        <v>61</v>
      </c>
      <c r="D11634" s="434" t="s">
        <v>13</v>
      </c>
      <c r="I11634" s="434">
        <v>14</v>
      </c>
      <c r="J11634" s="434">
        <v>0</v>
      </c>
      <c r="K11634" s="434">
        <v>1970</v>
      </c>
    </row>
    <row r="11635" spans="1:11" hidden="1" x14ac:dyDescent="0.25">
      <c r="A11635" s="434">
        <v>261030720</v>
      </c>
      <c r="B11635" s="434">
        <v>11545</v>
      </c>
      <c r="C11635" s="434" t="s">
        <v>61</v>
      </c>
      <c r="D11635" s="434" t="s">
        <v>13</v>
      </c>
      <c r="I11635" s="434">
        <v>8</v>
      </c>
    </row>
    <row r="11636" spans="1:11" hidden="1" x14ac:dyDescent="0.25">
      <c r="A11636" s="434">
        <v>261031010</v>
      </c>
      <c r="B11636" s="434">
        <v>35334</v>
      </c>
      <c r="C11636" s="434" t="s">
        <v>61</v>
      </c>
      <c r="D11636" s="434" t="s">
        <v>13</v>
      </c>
      <c r="I11636" s="434">
        <v>14</v>
      </c>
      <c r="J11636" s="434">
        <v>0</v>
      </c>
      <c r="K11636" s="434">
        <v>1970</v>
      </c>
    </row>
    <row r="11637" spans="1:11" hidden="1" x14ac:dyDescent="0.25">
      <c r="A11637" s="434">
        <v>261032610</v>
      </c>
      <c r="B11637" s="434">
        <v>1951</v>
      </c>
      <c r="C11637" s="434" t="s">
        <v>61</v>
      </c>
      <c r="D11637" s="434" t="s">
        <v>13</v>
      </c>
      <c r="I11637" s="434">
        <v>10</v>
      </c>
      <c r="J11637" s="434">
        <v>0</v>
      </c>
      <c r="K11637" s="434">
        <v>1970</v>
      </c>
    </row>
    <row r="11638" spans="1:11" hidden="1" x14ac:dyDescent="0.25">
      <c r="A11638" s="434">
        <v>261032970</v>
      </c>
      <c r="B11638" s="434">
        <v>34008</v>
      </c>
      <c r="C11638" s="434" t="s">
        <v>61</v>
      </c>
      <c r="D11638" s="434" t="s">
        <v>13</v>
      </c>
      <c r="I11638" s="434">
        <v>13</v>
      </c>
      <c r="J11638" s="434">
        <v>0</v>
      </c>
      <c r="K11638" s="434">
        <v>1970</v>
      </c>
    </row>
    <row r="11639" spans="1:11" hidden="1" x14ac:dyDescent="0.25">
      <c r="A11639" s="434">
        <v>261033060</v>
      </c>
      <c r="B11639" s="434">
        <v>150115</v>
      </c>
      <c r="C11639" s="434" t="s">
        <v>61</v>
      </c>
      <c r="D11639" s="434" t="s">
        <v>13</v>
      </c>
      <c r="I11639" s="434">
        <v>12</v>
      </c>
      <c r="J11639" s="434">
        <v>0</v>
      </c>
      <c r="K11639" s="434">
        <v>1970</v>
      </c>
    </row>
    <row r="11640" spans="1:11" hidden="1" x14ac:dyDescent="0.25">
      <c r="A11640" s="434">
        <v>261036540</v>
      </c>
      <c r="B11640" s="434">
        <v>11204</v>
      </c>
      <c r="C11640" s="434" t="s">
        <v>61</v>
      </c>
      <c r="D11640" s="434" t="s">
        <v>13</v>
      </c>
      <c r="I11640" s="434">
        <v>13</v>
      </c>
    </row>
    <row r="11641" spans="1:11" hidden="1" x14ac:dyDescent="0.25">
      <c r="A11641" s="434">
        <v>261036620</v>
      </c>
      <c r="B11641" s="434">
        <v>2911</v>
      </c>
      <c r="C11641" s="434" t="s">
        <v>61</v>
      </c>
      <c r="D11641" s="434" t="s">
        <v>13</v>
      </c>
      <c r="I11641" s="434">
        <v>16</v>
      </c>
      <c r="J11641" s="434">
        <v>0</v>
      </c>
      <c r="K11641" s="434">
        <v>1970</v>
      </c>
    </row>
    <row r="11642" spans="1:11" hidden="1" x14ac:dyDescent="0.25">
      <c r="A11642" s="434">
        <v>261146000</v>
      </c>
      <c r="B11642" s="434">
        <v>44787</v>
      </c>
      <c r="C11642" s="434" t="s">
        <v>61</v>
      </c>
      <c r="D11642" s="434" t="s">
        <v>17</v>
      </c>
      <c r="E11642" s="434">
        <v>8</v>
      </c>
      <c r="F11642" s="434">
        <v>243</v>
      </c>
      <c r="G11642" s="434">
        <v>100</v>
      </c>
      <c r="H11642" s="434">
        <v>290</v>
      </c>
      <c r="I11642" s="434">
        <v>41.3</v>
      </c>
      <c r="J11642" s="434">
        <v>0</v>
      </c>
      <c r="K11642" s="434">
        <v>1970</v>
      </c>
    </row>
    <row r="11643" spans="1:11" hidden="1" x14ac:dyDescent="0.25">
      <c r="A11643" s="434">
        <v>261148000</v>
      </c>
      <c r="B11643" s="434">
        <v>34356</v>
      </c>
      <c r="C11643" s="434" t="s">
        <v>61</v>
      </c>
      <c r="D11643" s="434" t="s">
        <v>22</v>
      </c>
      <c r="E11643" s="434">
        <v>0</v>
      </c>
      <c r="F11643" s="434">
        <v>1103</v>
      </c>
      <c r="G11643" s="434">
        <v>667</v>
      </c>
      <c r="H11643" s="434">
        <v>2255</v>
      </c>
      <c r="I11643" s="434">
        <v>94.7</v>
      </c>
      <c r="J11643" s="434">
        <v>0</v>
      </c>
    </row>
    <row r="11644" spans="1:11" hidden="1" x14ac:dyDescent="0.25">
      <c r="A11644" s="434">
        <v>261159000</v>
      </c>
      <c r="B11644" s="434">
        <v>9585</v>
      </c>
      <c r="C11644" s="434" t="s">
        <v>61</v>
      </c>
      <c r="D11644" s="434" t="s">
        <v>22</v>
      </c>
      <c r="E11644" s="434">
        <v>12.5</v>
      </c>
      <c r="F11644" s="434">
        <v>1748</v>
      </c>
      <c r="G11644" s="434">
        <v>4216</v>
      </c>
      <c r="H11644" s="434">
        <v>2818</v>
      </c>
      <c r="I11644" s="434">
        <v>91.46</v>
      </c>
      <c r="J11644" s="434">
        <v>0</v>
      </c>
      <c r="K11644" s="434">
        <v>1994</v>
      </c>
    </row>
    <row r="11645" spans="1:11" hidden="1" x14ac:dyDescent="0.25">
      <c r="A11645" s="434">
        <v>261186660</v>
      </c>
      <c r="B11645" s="434">
        <v>699</v>
      </c>
      <c r="C11645" s="434" t="s">
        <v>61</v>
      </c>
      <c r="D11645" s="434" t="s">
        <v>13</v>
      </c>
      <c r="I11645" s="434">
        <v>8</v>
      </c>
      <c r="J11645" s="434">
        <v>0</v>
      </c>
      <c r="K11645" s="434">
        <v>1970</v>
      </c>
    </row>
    <row r="11646" spans="1:11" hidden="1" x14ac:dyDescent="0.25">
      <c r="A11646" s="434">
        <v>261195000</v>
      </c>
      <c r="B11646" s="434">
        <v>7964</v>
      </c>
      <c r="C11646" s="434" t="s">
        <v>54</v>
      </c>
      <c r="D11646" s="434" t="s">
        <v>13</v>
      </c>
      <c r="E11646" s="434">
        <v>43596</v>
      </c>
      <c r="F11646" s="434">
        <v>1214</v>
      </c>
      <c r="G11646" s="434">
        <v>76</v>
      </c>
      <c r="H11646" s="434">
        <v>186</v>
      </c>
      <c r="I11646" s="434">
        <v>28.5</v>
      </c>
      <c r="J11646" s="434">
        <v>0</v>
      </c>
    </row>
    <row r="11647" spans="1:11" hidden="1" x14ac:dyDescent="0.25">
      <c r="A11647" s="434">
        <v>261205000</v>
      </c>
      <c r="B11647" s="434">
        <v>7603</v>
      </c>
      <c r="C11647" s="434" t="s">
        <v>54</v>
      </c>
      <c r="D11647" s="434" t="s">
        <v>13</v>
      </c>
      <c r="E11647" s="434">
        <v>11.5</v>
      </c>
      <c r="F11647" s="434">
        <v>1214</v>
      </c>
      <c r="G11647" s="434">
        <v>76</v>
      </c>
      <c r="H11647" s="434">
        <v>186</v>
      </c>
      <c r="I11647" s="434">
        <v>28.43</v>
      </c>
      <c r="J11647" s="434">
        <v>0</v>
      </c>
      <c r="K11647" s="434">
        <v>1966</v>
      </c>
    </row>
    <row r="11648" spans="1:11" hidden="1" x14ac:dyDescent="0.25">
      <c r="A11648" s="434">
        <v>261208000</v>
      </c>
      <c r="B11648" s="434">
        <v>75254</v>
      </c>
      <c r="C11648" s="434" t="s">
        <v>56</v>
      </c>
      <c r="D11648" s="434" t="s">
        <v>17</v>
      </c>
      <c r="E11648" s="434">
        <v>12</v>
      </c>
      <c r="F11648" s="434">
        <v>1262</v>
      </c>
      <c r="G11648" s="434">
        <v>288</v>
      </c>
      <c r="H11648" s="434">
        <v>1321</v>
      </c>
      <c r="I11648" s="434">
        <v>56.34</v>
      </c>
      <c r="J11648" s="434">
        <v>0</v>
      </c>
      <c r="K11648" s="434">
        <v>2000</v>
      </c>
    </row>
    <row r="11649" spans="1:11" hidden="1" x14ac:dyDescent="0.25">
      <c r="A11649" s="434">
        <v>261269000</v>
      </c>
      <c r="B11649" s="434">
        <v>7971</v>
      </c>
      <c r="C11649" s="434" t="s">
        <v>54</v>
      </c>
      <c r="D11649" s="434" t="s">
        <v>17</v>
      </c>
      <c r="E11649" s="434">
        <v>13</v>
      </c>
      <c r="F11649" s="434">
        <v>3324</v>
      </c>
      <c r="G11649" s="434">
        <v>270</v>
      </c>
      <c r="H11649" s="434">
        <v>313</v>
      </c>
      <c r="I11649" s="434">
        <v>30.82</v>
      </c>
      <c r="J11649" s="434">
        <v>0</v>
      </c>
      <c r="K11649" s="434">
        <v>2001</v>
      </c>
    </row>
    <row r="11650" spans="1:11" hidden="1" x14ac:dyDescent="0.25">
      <c r="A11650" s="434">
        <v>261334000</v>
      </c>
      <c r="B11650" s="434">
        <v>59817</v>
      </c>
      <c r="C11650" s="434" t="s">
        <v>56</v>
      </c>
      <c r="D11650" s="434" t="s">
        <v>17</v>
      </c>
      <c r="E11650" s="434">
        <v>0</v>
      </c>
      <c r="F11650" s="434">
        <v>287</v>
      </c>
      <c r="G11650" s="434">
        <v>0</v>
      </c>
      <c r="H11650" s="434">
        <v>163</v>
      </c>
      <c r="I11650" s="434">
        <v>42.7</v>
      </c>
      <c r="J11650" s="434">
        <v>0</v>
      </c>
      <c r="K11650" s="434">
        <v>1970</v>
      </c>
    </row>
    <row r="11651" spans="1:11" hidden="1" x14ac:dyDescent="0.25">
      <c r="A11651" s="434">
        <v>261335000</v>
      </c>
      <c r="B11651" s="434">
        <v>81140</v>
      </c>
      <c r="C11651" s="434" t="s">
        <v>61</v>
      </c>
      <c r="D11651" s="434" t="s">
        <v>13</v>
      </c>
      <c r="I11651" s="434">
        <v>13</v>
      </c>
    </row>
    <row r="11652" spans="1:11" hidden="1" x14ac:dyDescent="0.25">
      <c r="A11652" s="434">
        <v>261376000</v>
      </c>
      <c r="B11652" s="434">
        <v>158866</v>
      </c>
      <c r="C11652" s="434" t="s">
        <v>61</v>
      </c>
      <c r="D11652" s="434" t="s">
        <v>13</v>
      </c>
      <c r="I11652" s="434">
        <v>23</v>
      </c>
      <c r="J11652" s="434">
        <v>0</v>
      </c>
      <c r="K11652" s="434">
        <v>1970</v>
      </c>
    </row>
    <row r="11653" spans="1:11" hidden="1" x14ac:dyDescent="0.25">
      <c r="A11653" s="434">
        <v>261379000</v>
      </c>
      <c r="B11653" s="434">
        <v>16215</v>
      </c>
      <c r="C11653" s="434" t="s">
        <v>56</v>
      </c>
      <c r="D11653" s="434" t="s">
        <v>17</v>
      </c>
      <c r="E11653" s="434">
        <v>10</v>
      </c>
      <c r="F11653" s="434">
        <v>831</v>
      </c>
      <c r="H11653" s="434">
        <v>321</v>
      </c>
      <c r="I11653" s="434">
        <v>32.5</v>
      </c>
      <c r="K11653" s="434">
        <v>2005</v>
      </c>
    </row>
    <row r="11654" spans="1:11" x14ac:dyDescent="0.25">
      <c r="A11654" s="434">
        <v>261383000</v>
      </c>
      <c r="B11654" s="434">
        <v>402406</v>
      </c>
      <c r="C11654" s="434" t="s">
        <v>59</v>
      </c>
      <c r="D11654" s="434" t="s">
        <v>17</v>
      </c>
      <c r="E11654" s="434">
        <v>0</v>
      </c>
      <c r="F11654" s="434">
        <v>3.3730000000000002</v>
      </c>
      <c r="G11654" s="434">
        <v>2491</v>
      </c>
      <c r="H11654" s="434">
        <v>1805</v>
      </c>
      <c r="I11654" s="434">
        <v>60.33</v>
      </c>
      <c r="J11654" s="434">
        <v>0</v>
      </c>
      <c r="K11654" s="434">
        <v>1970</v>
      </c>
    </row>
    <row r="11655" spans="1:11" hidden="1" x14ac:dyDescent="0.25">
      <c r="A11655" s="434">
        <v>261509000</v>
      </c>
      <c r="B11655" s="434">
        <v>27766</v>
      </c>
      <c r="C11655" s="434" t="s">
        <v>31</v>
      </c>
      <c r="D11655" s="434" t="s">
        <v>22</v>
      </c>
      <c r="E11655" s="434">
        <v>11</v>
      </c>
      <c r="F11655" s="434">
        <v>1089</v>
      </c>
      <c r="G11655" s="434">
        <v>3053</v>
      </c>
      <c r="H11655" s="434">
        <v>1960</v>
      </c>
      <c r="I11655" s="434">
        <v>88.3</v>
      </c>
      <c r="J11655" s="434">
        <v>0</v>
      </c>
      <c r="K11655" s="434">
        <v>1970</v>
      </c>
    </row>
    <row r="11656" spans="1:11" hidden="1" x14ac:dyDescent="0.25">
      <c r="A11656" s="434">
        <v>261510000</v>
      </c>
      <c r="B11656" s="434">
        <v>24782</v>
      </c>
      <c r="C11656" s="434" t="s">
        <v>31</v>
      </c>
      <c r="D11656" s="434" t="s">
        <v>22</v>
      </c>
      <c r="E11656" s="434">
        <v>11.5</v>
      </c>
      <c r="F11656" s="434">
        <v>1089</v>
      </c>
      <c r="G11656" s="434">
        <v>3041</v>
      </c>
      <c r="H11656" s="434">
        <v>1960</v>
      </c>
      <c r="I11656" s="434">
        <v>88.3</v>
      </c>
      <c r="J11656" s="434">
        <v>0</v>
      </c>
      <c r="K11656" s="434">
        <v>1970</v>
      </c>
    </row>
    <row r="11657" spans="1:11" hidden="1" x14ac:dyDescent="0.25">
      <c r="A11657" s="434">
        <v>261516000</v>
      </c>
      <c r="B11657" s="434">
        <v>33631</v>
      </c>
      <c r="C11657" s="434" t="s">
        <v>31</v>
      </c>
      <c r="D11657" s="434" t="s">
        <v>22</v>
      </c>
      <c r="E11657" s="434">
        <v>43566</v>
      </c>
      <c r="F11657" s="434">
        <v>1089</v>
      </c>
      <c r="G11657" s="434">
        <v>3036</v>
      </c>
      <c r="H11657" s="434">
        <v>1960</v>
      </c>
      <c r="I11657" s="434">
        <v>88.08</v>
      </c>
      <c r="J11657" s="434">
        <v>0</v>
      </c>
    </row>
    <row r="11658" spans="1:11" hidden="1" x14ac:dyDescent="0.25">
      <c r="A11658" s="434">
        <v>261517000</v>
      </c>
      <c r="B11658" s="434">
        <v>16025</v>
      </c>
      <c r="C11658" s="434" t="s">
        <v>31</v>
      </c>
      <c r="D11658" s="434" t="s">
        <v>22</v>
      </c>
      <c r="E11658" s="434">
        <v>43627</v>
      </c>
      <c r="F11658" s="434">
        <v>1500</v>
      </c>
      <c r="G11658" s="434">
        <v>3038</v>
      </c>
      <c r="H11658" s="434">
        <v>1960</v>
      </c>
      <c r="I11658" s="434">
        <v>88.3</v>
      </c>
      <c r="J11658" s="434">
        <v>0</v>
      </c>
    </row>
    <row r="11659" spans="1:11" x14ac:dyDescent="0.25">
      <c r="A11659" s="434">
        <v>261536000</v>
      </c>
      <c r="B11659" s="434">
        <v>145504</v>
      </c>
      <c r="C11659" s="434" t="s">
        <v>59</v>
      </c>
      <c r="D11659" s="434" t="s">
        <v>22</v>
      </c>
      <c r="E11659" s="434">
        <v>0</v>
      </c>
      <c r="F11659" s="434">
        <v>2638</v>
      </c>
      <c r="G11659" s="434">
        <v>1100</v>
      </c>
      <c r="H11659" s="434">
        <v>2348</v>
      </c>
      <c r="I11659" s="434">
        <v>80.349999999999994</v>
      </c>
      <c r="J11659" s="434">
        <v>0</v>
      </c>
      <c r="K11659" s="434">
        <v>1970</v>
      </c>
    </row>
    <row r="11660" spans="1:11" hidden="1" x14ac:dyDescent="0.25">
      <c r="A11660" s="434">
        <v>262008000</v>
      </c>
      <c r="B11660" s="434">
        <v>10702</v>
      </c>
      <c r="C11660" s="434" t="s">
        <v>28</v>
      </c>
      <c r="D11660" s="434" t="s">
        <v>29</v>
      </c>
      <c r="E11660" s="434">
        <v>14.2</v>
      </c>
      <c r="F11660" s="434">
        <v>6350</v>
      </c>
      <c r="G11660" s="434">
        <v>35000</v>
      </c>
      <c r="H11660" s="434">
        <v>24288</v>
      </c>
      <c r="I11660" s="434">
        <v>180</v>
      </c>
      <c r="J11660" s="434">
        <v>0</v>
      </c>
      <c r="K11660" s="434">
        <v>2014</v>
      </c>
    </row>
    <row r="11661" spans="1:11" x14ac:dyDescent="0.25">
      <c r="A11661" s="434">
        <v>263501000</v>
      </c>
      <c r="B11661" s="434">
        <v>459598</v>
      </c>
      <c r="C11661" s="434" t="s">
        <v>59</v>
      </c>
      <c r="D11661" s="434" t="s">
        <v>17</v>
      </c>
      <c r="E11661" s="434">
        <v>13</v>
      </c>
      <c r="F11661" s="434">
        <v>1471</v>
      </c>
      <c r="G11661" s="434">
        <v>1158</v>
      </c>
      <c r="H11661" s="434">
        <v>1661</v>
      </c>
      <c r="I11661" s="434">
        <v>64.5</v>
      </c>
      <c r="J11661" s="434">
        <v>0</v>
      </c>
      <c r="K11661" s="434">
        <v>1970</v>
      </c>
    </row>
    <row r="11662" spans="1:11" x14ac:dyDescent="0.25">
      <c r="A11662" s="434">
        <v>263503000</v>
      </c>
      <c r="B11662" s="434">
        <v>19725</v>
      </c>
      <c r="C11662" s="434" t="s">
        <v>59</v>
      </c>
      <c r="D11662" s="434" t="s">
        <v>22</v>
      </c>
      <c r="E11662" s="434">
        <v>0</v>
      </c>
      <c r="F11662" s="434">
        <v>1656</v>
      </c>
      <c r="G11662" s="434">
        <v>0</v>
      </c>
      <c r="H11662" s="434">
        <v>1917</v>
      </c>
      <c r="I11662" s="434">
        <v>80.319999999999993</v>
      </c>
      <c r="J11662" s="434">
        <v>0</v>
      </c>
      <c r="K11662" s="434">
        <v>1970</v>
      </c>
    </row>
    <row r="11663" spans="1:11" x14ac:dyDescent="0.25">
      <c r="A11663" s="434">
        <v>263516000</v>
      </c>
      <c r="B11663" s="434">
        <v>151533</v>
      </c>
      <c r="C11663" s="434" t="s">
        <v>59</v>
      </c>
      <c r="D11663" s="434" t="s">
        <v>22</v>
      </c>
      <c r="E11663" s="434">
        <v>0</v>
      </c>
      <c r="F11663" s="434">
        <v>2200</v>
      </c>
      <c r="G11663" s="434">
        <v>1701</v>
      </c>
      <c r="H11663" s="434">
        <v>1926</v>
      </c>
      <c r="I11663" s="434">
        <v>80.319999999999993</v>
      </c>
      <c r="J11663" s="434">
        <v>0</v>
      </c>
      <c r="K11663" s="434">
        <v>1970</v>
      </c>
    </row>
    <row r="11664" spans="1:11" x14ac:dyDescent="0.25">
      <c r="A11664" s="434">
        <v>263586000</v>
      </c>
      <c r="B11664" s="434">
        <v>257972</v>
      </c>
      <c r="C11664" s="434" t="s">
        <v>59</v>
      </c>
      <c r="D11664" s="434" t="s">
        <v>17</v>
      </c>
      <c r="E11664" s="434">
        <v>14</v>
      </c>
      <c r="F11664" s="434">
        <v>2.4249999999999998</v>
      </c>
      <c r="G11664" s="434">
        <v>326</v>
      </c>
      <c r="H11664" s="434">
        <v>1602</v>
      </c>
      <c r="I11664" s="434">
        <v>55.5</v>
      </c>
      <c r="J11664" s="434">
        <v>0</v>
      </c>
      <c r="K11664" s="434">
        <v>1970</v>
      </c>
    </row>
    <row r="11665" spans="1:11" hidden="1" x14ac:dyDescent="0.25">
      <c r="A11665" s="434">
        <v>265001000</v>
      </c>
      <c r="B11665" s="434">
        <v>1934141</v>
      </c>
      <c r="C11665" s="434" t="s">
        <v>42</v>
      </c>
      <c r="D11665" s="434" t="s">
        <v>29</v>
      </c>
      <c r="E11665" s="434">
        <v>22</v>
      </c>
      <c r="F11665" s="434">
        <v>22948</v>
      </c>
      <c r="G11665" s="434">
        <v>3898</v>
      </c>
      <c r="H11665" s="434">
        <v>33967</v>
      </c>
      <c r="I11665" s="434">
        <v>166.7</v>
      </c>
      <c r="J11665" s="434">
        <v>0</v>
      </c>
      <c r="K11665" s="434">
        <v>1970</v>
      </c>
    </row>
    <row r="11666" spans="1:11" hidden="1" x14ac:dyDescent="0.25">
      <c r="A11666" s="434">
        <v>265009000</v>
      </c>
      <c r="B11666" s="434">
        <v>13128</v>
      </c>
      <c r="C11666" s="434" t="s">
        <v>56</v>
      </c>
      <c r="D11666" s="434" t="s">
        <v>17</v>
      </c>
      <c r="F11666" s="434">
        <v>4630</v>
      </c>
      <c r="G11666" s="434">
        <v>775</v>
      </c>
      <c r="H11666" s="434">
        <v>3150</v>
      </c>
      <c r="I11666" s="434">
        <v>69.5</v>
      </c>
      <c r="K11666" s="434">
        <v>2019</v>
      </c>
    </row>
    <row r="11667" spans="1:11" hidden="1" x14ac:dyDescent="0.25">
      <c r="A11667" s="434">
        <v>265012000</v>
      </c>
      <c r="B11667" s="434">
        <v>3041</v>
      </c>
      <c r="C11667" s="434" t="s">
        <v>31</v>
      </c>
      <c r="D11667" s="434" t="s">
        <v>29</v>
      </c>
      <c r="E11667" s="434">
        <v>19</v>
      </c>
      <c r="F11667" s="434">
        <v>14000</v>
      </c>
      <c r="G11667" s="434">
        <v>23889</v>
      </c>
      <c r="H11667" s="434">
        <v>73358</v>
      </c>
      <c r="I11667" s="434">
        <v>199.99</v>
      </c>
      <c r="K11667" s="434">
        <v>2019</v>
      </c>
    </row>
    <row r="11668" spans="1:11" hidden="1" x14ac:dyDescent="0.25">
      <c r="A11668" s="434">
        <v>265013000</v>
      </c>
      <c r="B11668" s="434">
        <v>2944</v>
      </c>
      <c r="C11668" s="434" t="s">
        <v>20</v>
      </c>
      <c r="D11668" s="434" t="s">
        <v>25</v>
      </c>
      <c r="E11668" s="434">
        <v>13</v>
      </c>
      <c r="F11668" s="434">
        <v>4050</v>
      </c>
      <c r="G11668" s="434">
        <v>17999</v>
      </c>
      <c r="H11668" s="434">
        <v>12770</v>
      </c>
      <c r="I11668" s="434">
        <v>149.9</v>
      </c>
      <c r="J11668" s="434">
        <v>19812</v>
      </c>
      <c r="K11668" s="434">
        <v>2019</v>
      </c>
    </row>
    <row r="11669" spans="1:11" hidden="1" x14ac:dyDescent="0.25">
      <c r="A11669" s="434">
        <v>265066000</v>
      </c>
      <c r="B11669" s="434">
        <v>2</v>
      </c>
      <c r="C11669" s="434" t="s">
        <v>56</v>
      </c>
      <c r="D11669" s="434" t="s">
        <v>25</v>
      </c>
      <c r="E11669" s="434">
        <v>19</v>
      </c>
      <c r="F11669" s="434">
        <v>17100</v>
      </c>
      <c r="G11669" s="434">
        <v>2600</v>
      </c>
      <c r="H11669" s="434">
        <v>6908</v>
      </c>
      <c r="I11669" s="434">
        <v>104.69</v>
      </c>
      <c r="K11669" s="434">
        <v>1977</v>
      </c>
    </row>
    <row r="11670" spans="1:11" hidden="1" x14ac:dyDescent="0.25">
      <c r="A11670" s="434">
        <v>265068000</v>
      </c>
      <c r="B11670" s="434">
        <v>10847</v>
      </c>
      <c r="C11670" s="434" t="s">
        <v>56</v>
      </c>
      <c r="D11670" s="434" t="s">
        <v>25</v>
      </c>
      <c r="E11670" s="434">
        <v>19</v>
      </c>
      <c r="F11670" s="434">
        <v>17100</v>
      </c>
      <c r="G11670" s="434">
        <v>2570</v>
      </c>
      <c r="H11670" s="434">
        <v>6906</v>
      </c>
      <c r="I11670" s="434">
        <v>104.69</v>
      </c>
      <c r="J11670" s="434">
        <v>0</v>
      </c>
      <c r="K11670" s="434">
        <v>1975</v>
      </c>
    </row>
    <row r="11671" spans="1:11" hidden="1" x14ac:dyDescent="0.25">
      <c r="A11671" s="434">
        <v>265070000</v>
      </c>
      <c r="B11671" s="434">
        <v>22723</v>
      </c>
      <c r="C11671" s="434" t="s">
        <v>61</v>
      </c>
      <c r="D11671" s="434" t="s">
        <v>17</v>
      </c>
      <c r="I11671" s="434">
        <v>40</v>
      </c>
      <c r="J11671" s="434">
        <v>0</v>
      </c>
      <c r="K11671" s="434">
        <v>1970</v>
      </c>
    </row>
    <row r="11672" spans="1:11" hidden="1" x14ac:dyDescent="0.25">
      <c r="A11672" s="434">
        <v>265088000</v>
      </c>
      <c r="B11672" s="434">
        <v>3157</v>
      </c>
      <c r="C11672" s="434" t="s">
        <v>28</v>
      </c>
      <c r="D11672" s="434" t="s">
        <v>25</v>
      </c>
      <c r="E11672" s="434">
        <v>12</v>
      </c>
      <c r="F11672" s="434">
        <v>4413</v>
      </c>
      <c r="G11672" s="434">
        <v>9060</v>
      </c>
      <c r="H11672" s="434">
        <v>7454</v>
      </c>
      <c r="I11672" s="434">
        <v>124.01</v>
      </c>
      <c r="J11672" s="434">
        <v>0</v>
      </c>
      <c r="K11672" s="434">
        <v>1978</v>
      </c>
    </row>
    <row r="11673" spans="1:11" hidden="1" x14ac:dyDescent="0.25">
      <c r="A11673" s="434">
        <v>265098000</v>
      </c>
      <c r="B11673" s="434">
        <v>26326</v>
      </c>
      <c r="C11673" s="434" t="s">
        <v>48</v>
      </c>
      <c r="D11673" s="434" t="s">
        <v>22</v>
      </c>
      <c r="E11673" s="434">
        <v>11</v>
      </c>
      <c r="F11673" s="434">
        <v>1600</v>
      </c>
      <c r="G11673" s="434">
        <v>983</v>
      </c>
      <c r="H11673" s="434">
        <v>2138</v>
      </c>
      <c r="I11673" s="434">
        <v>86.6</v>
      </c>
      <c r="J11673" s="434">
        <v>0</v>
      </c>
      <c r="K11673" s="434">
        <v>1972</v>
      </c>
    </row>
    <row r="11674" spans="1:11" hidden="1" x14ac:dyDescent="0.25">
      <c r="A11674" s="434">
        <v>265150000</v>
      </c>
      <c r="B11674" s="434">
        <v>1</v>
      </c>
      <c r="C11674" s="434" t="s">
        <v>31</v>
      </c>
      <c r="D11674" s="434" t="s">
        <v>29</v>
      </c>
      <c r="E11674" s="434">
        <v>20</v>
      </c>
      <c r="F11674" s="434">
        <v>9514</v>
      </c>
      <c r="G11674" s="434">
        <v>11396</v>
      </c>
      <c r="H11674" s="434">
        <v>18773</v>
      </c>
      <c r="I11674" s="434">
        <v>166.02</v>
      </c>
      <c r="J11674" s="434">
        <v>0</v>
      </c>
    </row>
    <row r="11675" spans="1:11" hidden="1" x14ac:dyDescent="0.25">
      <c r="A11675" s="434">
        <v>265182000</v>
      </c>
      <c r="B11675" s="434">
        <v>60615</v>
      </c>
      <c r="C11675" s="434" t="s">
        <v>56</v>
      </c>
      <c r="D11675" s="434" t="s">
        <v>25</v>
      </c>
      <c r="E11675" s="434">
        <v>17</v>
      </c>
      <c r="F11675" s="434">
        <v>17999</v>
      </c>
      <c r="G11675" s="434">
        <v>4906</v>
      </c>
      <c r="H11675" s="434">
        <v>9438</v>
      </c>
      <c r="I11675" s="434">
        <v>107.42</v>
      </c>
      <c r="J11675" s="434">
        <v>0</v>
      </c>
      <c r="K11675" s="434">
        <v>1989</v>
      </c>
    </row>
    <row r="11676" spans="1:11" hidden="1" x14ac:dyDescent="0.25">
      <c r="A11676" s="434">
        <v>265191000</v>
      </c>
      <c r="B11676" s="434">
        <v>47113</v>
      </c>
      <c r="C11676" s="434" t="s">
        <v>28</v>
      </c>
      <c r="D11676" s="434" t="s">
        <v>22</v>
      </c>
      <c r="E11676" s="434">
        <v>11.5</v>
      </c>
      <c r="F11676" s="434">
        <v>2061</v>
      </c>
      <c r="G11676" s="434">
        <v>3019</v>
      </c>
      <c r="H11676" s="434">
        <v>2256</v>
      </c>
      <c r="I11676" s="434">
        <v>90.48</v>
      </c>
      <c r="J11676" s="434">
        <v>0</v>
      </c>
      <c r="K11676" s="434">
        <v>1966</v>
      </c>
    </row>
    <row r="11677" spans="1:11" hidden="1" x14ac:dyDescent="0.25">
      <c r="A11677" s="434">
        <v>265192000</v>
      </c>
      <c r="B11677" s="434">
        <v>1</v>
      </c>
      <c r="C11677" s="434" t="s">
        <v>28</v>
      </c>
      <c r="D11677" s="434" t="s">
        <v>25</v>
      </c>
      <c r="E11677" s="434">
        <v>14.5</v>
      </c>
      <c r="F11677" s="434">
        <v>3678</v>
      </c>
      <c r="G11677" s="434">
        <v>4940</v>
      </c>
      <c r="H11677" s="434">
        <v>4013</v>
      </c>
      <c r="I11677" s="434">
        <v>107.12</v>
      </c>
      <c r="K11677" s="434">
        <v>1974</v>
      </c>
    </row>
    <row r="11678" spans="1:11" hidden="1" x14ac:dyDescent="0.25">
      <c r="A11678" s="434">
        <v>265226000</v>
      </c>
      <c r="B11678" s="434">
        <v>522</v>
      </c>
      <c r="C11678" s="434" t="s">
        <v>48</v>
      </c>
      <c r="D11678" s="434" t="s">
        <v>17</v>
      </c>
      <c r="E11678" s="434">
        <v>11</v>
      </c>
      <c r="H11678" s="434">
        <v>514</v>
      </c>
      <c r="I11678" s="434">
        <v>38</v>
      </c>
      <c r="K11678" s="434">
        <v>1984</v>
      </c>
    </row>
    <row r="11679" spans="1:11" hidden="1" x14ac:dyDescent="0.25">
      <c r="A11679" s="434">
        <v>265251000</v>
      </c>
      <c r="B11679" s="434">
        <v>82413</v>
      </c>
      <c r="C11679" s="434" t="s">
        <v>61</v>
      </c>
      <c r="D11679" s="434" t="s">
        <v>13</v>
      </c>
      <c r="I11679" s="434">
        <v>24</v>
      </c>
      <c r="J11679" s="434">
        <v>0</v>
      </c>
      <c r="K11679" s="434">
        <v>1970</v>
      </c>
    </row>
    <row r="11680" spans="1:11" hidden="1" x14ac:dyDescent="0.25">
      <c r="A11680" s="434">
        <v>265280000</v>
      </c>
      <c r="B11680" s="434">
        <v>62712</v>
      </c>
      <c r="C11680" s="434" t="s">
        <v>56</v>
      </c>
      <c r="D11680" s="434" t="s">
        <v>17</v>
      </c>
      <c r="E11680" s="434">
        <v>11</v>
      </c>
      <c r="F11680" s="434">
        <v>677</v>
      </c>
      <c r="G11680" s="434">
        <v>0</v>
      </c>
      <c r="H11680" s="434">
        <v>390</v>
      </c>
      <c r="I11680" s="434">
        <v>38</v>
      </c>
      <c r="J11680" s="434">
        <v>0</v>
      </c>
      <c r="K11680" s="434">
        <v>1968</v>
      </c>
    </row>
    <row r="11681" spans="1:11" hidden="1" x14ac:dyDescent="0.25">
      <c r="A11681" s="434">
        <v>265289000</v>
      </c>
      <c r="B11681" s="434">
        <v>1542</v>
      </c>
      <c r="C11681" s="434" t="s">
        <v>56</v>
      </c>
      <c r="D11681" s="434" t="s">
        <v>17</v>
      </c>
      <c r="E11681" s="434">
        <v>12</v>
      </c>
      <c r="F11681" s="434">
        <v>1104</v>
      </c>
      <c r="H11681" s="434">
        <v>499</v>
      </c>
      <c r="I11681" s="434">
        <v>41.81</v>
      </c>
      <c r="K11681" s="434">
        <v>1976</v>
      </c>
    </row>
    <row r="11682" spans="1:11" hidden="1" x14ac:dyDescent="0.25">
      <c r="A11682" s="434">
        <v>265339000</v>
      </c>
      <c r="B11682" s="434">
        <v>133127</v>
      </c>
      <c r="C11682" s="434" t="s">
        <v>44</v>
      </c>
      <c r="D11682" s="434" t="s">
        <v>17</v>
      </c>
      <c r="E11682" s="434">
        <v>10.5</v>
      </c>
      <c r="F11682" s="434">
        <v>423</v>
      </c>
      <c r="G11682" s="434">
        <v>0</v>
      </c>
      <c r="H11682" s="434">
        <v>368</v>
      </c>
      <c r="I11682" s="434">
        <v>39.93</v>
      </c>
      <c r="J11682" s="434">
        <v>0</v>
      </c>
      <c r="K11682" s="434">
        <v>1955</v>
      </c>
    </row>
    <row r="11683" spans="1:11" hidden="1" x14ac:dyDescent="0.25">
      <c r="A11683" s="434">
        <v>265348000</v>
      </c>
      <c r="B11683" s="434">
        <v>1</v>
      </c>
      <c r="C11683" s="434" t="s">
        <v>56</v>
      </c>
      <c r="D11683" s="434" t="s">
        <v>17</v>
      </c>
      <c r="E11683" s="434">
        <v>14</v>
      </c>
      <c r="F11683" s="434">
        <v>3494</v>
      </c>
      <c r="G11683" s="434">
        <v>305</v>
      </c>
      <c r="H11683" s="434">
        <v>971</v>
      </c>
      <c r="I11683" s="434">
        <v>48.7</v>
      </c>
      <c r="K11683" s="434">
        <v>1973</v>
      </c>
    </row>
    <row r="11684" spans="1:11" x14ac:dyDescent="0.25">
      <c r="A11684" s="434">
        <v>265349000</v>
      </c>
      <c r="B11684" s="434">
        <v>2392807</v>
      </c>
      <c r="C11684" s="434" t="s">
        <v>59</v>
      </c>
      <c r="D11684" s="434" t="s">
        <v>13</v>
      </c>
      <c r="I11684" s="434">
        <v>15</v>
      </c>
      <c r="J11684" s="434">
        <v>0</v>
      </c>
      <c r="K11684" s="434">
        <v>1970</v>
      </c>
    </row>
    <row r="11685" spans="1:11" hidden="1" x14ac:dyDescent="0.25">
      <c r="A11685" s="434">
        <v>265365000</v>
      </c>
      <c r="B11685" s="434">
        <v>17292</v>
      </c>
      <c r="C11685" s="434" t="s">
        <v>42</v>
      </c>
      <c r="D11685" s="434" t="s">
        <v>25</v>
      </c>
      <c r="E11685" s="434">
        <v>15.5</v>
      </c>
      <c r="F11685" s="434">
        <v>4678</v>
      </c>
      <c r="G11685" s="434">
        <v>2362</v>
      </c>
      <c r="H11685" s="434">
        <v>7616</v>
      </c>
      <c r="I11685" s="434">
        <v>139.26</v>
      </c>
      <c r="J11685" s="434">
        <v>0</v>
      </c>
      <c r="K11685" s="434">
        <v>1970</v>
      </c>
    </row>
    <row r="11686" spans="1:11" hidden="1" x14ac:dyDescent="0.25">
      <c r="A11686" s="434">
        <v>265386000</v>
      </c>
      <c r="B11686" s="434">
        <v>3373861</v>
      </c>
      <c r="C11686" s="434" t="s">
        <v>39</v>
      </c>
      <c r="D11686" s="434" t="s">
        <v>13</v>
      </c>
      <c r="E11686" s="434">
        <v>28</v>
      </c>
      <c r="F11686" s="434">
        <v>1619</v>
      </c>
      <c r="G11686" s="434">
        <v>40</v>
      </c>
      <c r="H11686" s="434">
        <v>193</v>
      </c>
      <c r="I11686" s="434">
        <v>26.45</v>
      </c>
      <c r="J11686" s="434">
        <v>0</v>
      </c>
      <c r="K11686" s="434">
        <v>1971</v>
      </c>
    </row>
    <row r="11687" spans="1:11" hidden="1" x14ac:dyDescent="0.25">
      <c r="A11687" s="434">
        <v>265389000</v>
      </c>
      <c r="B11687" s="434">
        <v>301787</v>
      </c>
      <c r="C11687" s="434" t="s">
        <v>56</v>
      </c>
      <c r="D11687" s="434" t="s">
        <v>13</v>
      </c>
      <c r="I11687" s="434">
        <v>21</v>
      </c>
      <c r="J11687" s="434">
        <v>0</v>
      </c>
      <c r="K11687" s="434">
        <v>1970</v>
      </c>
    </row>
    <row r="11688" spans="1:11" hidden="1" x14ac:dyDescent="0.25">
      <c r="A11688" s="434">
        <v>265402000</v>
      </c>
      <c r="B11688" s="434">
        <v>4187</v>
      </c>
      <c r="C11688" s="434" t="s">
        <v>56</v>
      </c>
      <c r="D11688" s="434" t="s">
        <v>25</v>
      </c>
      <c r="E11688" s="434">
        <v>0</v>
      </c>
      <c r="F11688" s="434">
        <v>8500</v>
      </c>
      <c r="G11688" s="434">
        <v>2163</v>
      </c>
      <c r="H11688" s="434">
        <v>5069</v>
      </c>
      <c r="I11688" s="434">
        <v>104.91</v>
      </c>
      <c r="J11688" s="434">
        <v>0</v>
      </c>
    </row>
    <row r="11689" spans="1:11" hidden="1" x14ac:dyDescent="0.25">
      <c r="A11689" s="434">
        <v>265420000</v>
      </c>
      <c r="B11689" s="434">
        <v>49650</v>
      </c>
      <c r="C11689" s="434" t="s">
        <v>39</v>
      </c>
      <c r="D11689" s="434" t="s">
        <v>17</v>
      </c>
      <c r="E11689" s="434">
        <v>0</v>
      </c>
      <c r="F11689" s="434">
        <v>283</v>
      </c>
      <c r="G11689" s="434">
        <v>0</v>
      </c>
      <c r="H11689" s="434">
        <v>206</v>
      </c>
      <c r="I11689" s="434">
        <v>54.5</v>
      </c>
      <c r="J11689" s="434">
        <v>0</v>
      </c>
      <c r="K11689" s="434">
        <v>1970</v>
      </c>
    </row>
    <row r="11690" spans="1:11" hidden="1" x14ac:dyDescent="0.25">
      <c r="A11690" s="434">
        <v>265422000</v>
      </c>
      <c r="B11690" s="434">
        <v>713209</v>
      </c>
      <c r="C11690" s="434" t="s">
        <v>56</v>
      </c>
      <c r="D11690" s="434" t="s">
        <v>13</v>
      </c>
      <c r="I11690" s="434">
        <v>21</v>
      </c>
      <c r="J11690" s="434">
        <v>0</v>
      </c>
      <c r="K11690" s="434">
        <v>1970</v>
      </c>
    </row>
    <row r="11691" spans="1:11" hidden="1" x14ac:dyDescent="0.25">
      <c r="A11691" s="434">
        <v>265425000</v>
      </c>
      <c r="B11691" s="434">
        <v>428711</v>
      </c>
      <c r="C11691" s="434" t="s">
        <v>31</v>
      </c>
      <c r="D11691" s="434" t="s">
        <v>25</v>
      </c>
      <c r="E11691" s="434">
        <v>15</v>
      </c>
      <c r="F11691" s="434">
        <v>5280</v>
      </c>
      <c r="G11691" s="434">
        <v>6100</v>
      </c>
      <c r="H11691" s="434">
        <v>9708</v>
      </c>
      <c r="I11691" s="434">
        <v>134.4</v>
      </c>
      <c r="J11691" s="434">
        <v>0</v>
      </c>
      <c r="K11691" s="434">
        <v>1970</v>
      </c>
    </row>
    <row r="11692" spans="1:11" x14ac:dyDescent="0.25">
      <c r="A11692" s="434">
        <v>265457000</v>
      </c>
      <c r="B11692" s="434">
        <v>131228</v>
      </c>
      <c r="C11692" s="434" t="s">
        <v>59</v>
      </c>
      <c r="D11692" s="434" t="s">
        <v>17</v>
      </c>
      <c r="E11692" s="434">
        <v>14</v>
      </c>
      <c r="F11692" s="434">
        <v>2760</v>
      </c>
      <c r="G11692" s="434">
        <v>880</v>
      </c>
      <c r="H11692" s="434">
        <v>705</v>
      </c>
      <c r="I11692" s="434">
        <v>42</v>
      </c>
      <c r="J11692" s="434">
        <v>0</v>
      </c>
      <c r="K11692" s="434">
        <v>1970</v>
      </c>
    </row>
    <row r="11693" spans="1:11" hidden="1" x14ac:dyDescent="0.25">
      <c r="A11693" s="434">
        <v>265461000</v>
      </c>
      <c r="B11693" s="434">
        <v>4855</v>
      </c>
      <c r="C11693" s="434" t="s">
        <v>61</v>
      </c>
      <c r="D11693" s="434" t="s">
        <v>13</v>
      </c>
      <c r="I11693" s="434">
        <v>24</v>
      </c>
      <c r="J11693" s="434">
        <v>0</v>
      </c>
      <c r="K11693" s="434">
        <v>1970</v>
      </c>
    </row>
    <row r="11694" spans="1:11" hidden="1" x14ac:dyDescent="0.25">
      <c r="A11694" s="434">
        <v>265472000</v>
      </c>
      <c r="B11694" s="434">
        <v>266958</v>
      </c>
      <c r="C11694" s="434" t="s">
        <v>39</v>
      </c>
      <c r="D11694" s="434" t="s">
        <v>17</v>
      </c>
      <c r="E11694" s="434">
        <v>10.5</v>
      </c>
      <c r="F11694" s="434">
        <v>423</v>
      </c>
      <c r="G11694" s="434">
        <v>0</v>
      </c>
      <c r="H11694" s="434">
        <v>383</v>
      </c>
      <c r="I11694" s="434">
        <v>37.799999999999997</v>
      </c>
      <c r="J11694" s="434">
        <v>0</v>
      </c>
      <c r="K11694" s="434">
        <v>1953</v>
      </c>
    </row>
    <row r="11695" spans="1:11" x14ac:dyDescent="0.25">
      <c r="A11695" s="434">
        <v>265483000</v>
      </c>
      <c r="B11695" s="434">
        <v>90560</v>
      </c>
      <c r="C11695" s="434" t="s">
        <v>59</v>
      </c>
      <c r="D11695" s="434" t="s">
        <v>17</v>
      </c>
      <c r="E11695" s="434">
        <v>13</v>
      </c>
      <c r="F11695" s="434">
        <v>2700</v>
      </c>
      <c r="G11695" s="434">
        <v>0</v>
      </c>
      <c r="H11695" s="434">
        <v>845</v>
      </c>
      <c r="I11695" s="434">
        <v>49.86</v>
      </c>
      <c r="J11695" s="434">
        <v>0</v>
      </c>
      <c r="K11695" s="434">
        <v>1970</v>
      </c>
    </row>
    <row r="11696" spans="1:11" hidden="1" x14ac:dyDescent="0.25">
      <c r="A11696" s="434">
        <v>265503900</v>
      </c>
      <c r="B11696" s="434">
        <v>2960</v>
      </c>
      <c r="C11696" s="434" t="s">
        <v>56</v>
      </c>
      <c r="D11696" s="434" t="s">
        <v>13</v>
      </c>
      <c r="I11696" s="434">
        <v>13</v>
      </c>
      <c r="J11696" s="434">
        <v>0</v>
      </c>
      <c r="K11696" s="434">
        <v>1970</v>
      </c>
    </row>
    <row r="11697" spans="1:11" hidden="1" x14ac:dyDescent="0.25">
      <c r="A11697" s="434">
        <v>265504570</v>
      </c>
      <c r="B11697" s="434">
        <v>410040</v>
      </c>
      <c r="C11697" s="434" t="s">
        <v>16</v>
      </c>
      <c r="D11697" s="434" t="s">
        <v>17</v>
      </c>
      <c r="E11697" s="434">
        <v>9</v>
      </c>
      <c r="F11697" s="434">
        <v>213</v>
      </c>
      <c r="G11697" s="434">
        <v>673</v>
      </c>
      <c r="H11697" s="434">
        <v>309</v>
      </c>
      <c r="I11697" s="434">
        <v>44</v>
      </c>
      <c r="J11697" s="434">
        <v>0</v>
      </c>
      <c r="K11697" s="434">
        <v>1970</v>
      </c>
    </row>
    <row r="11698" spans="1:11" hidden="1" x14ac:dyDescent="0.25">
      <c r="A11698" s="434">
        <v>265504600</v>
      </c>
      <c r="B11698" s="434">
        <v>40187</v>
      </c>
      <c r="C11698" s="434" t="s">
        <v>61</v>
      </c>
      <c r="D11698" s="434" t="s">
        <v>13</v>
      </c>
      <c r="I11698" s="434">
        <v>16</v>
      </c>
      <c r="J11698" s="434">
        <v>0</v>
      </c>
      <c r="K11698" s="434">
        <v>1970</v>
      </c>
    </row>
    <row r="11699" spans="1:11" hidden="1" x14ac:dyDescent="0.25">
      <c r="A11699" s="434">
        <v>265504690</v>
      </c>
      <c r="B11699" s="434">
        <v>4177</v>
      </c>
      <c r="C11699" s="434" t="s">
        <v>56</v>
      </c>
      <c r="D11699" s="434" t="s">
        <v>13</v>
      </c>
      <c r="I11699" s="434">
        <v>16</v>
      </c>
      <c r="J11699" s="434">
        <v>0</v>
      </c>
      <c r="K11699" s="434">
        <v>1970</v>
      </c>
    </row>
    <row r="11700" spans="1:11" hidden="1" x14ac:dyDescent="0.25">
      <c r="A11700" s="434">
        <v>265505500</v>
      </c>
      <c r="B11700" s="434">
        <v>18153</v>
      </c>
      <c r="C11700" s="434" t="s">
        <v>61</v>
      </c>
      <c r="D11700" s="434" t="s">
        <v>13</v>
      </c>
      <c r="I11700" s="434">
        <v>10</v>
      </c>
    </row>
    <row r="11701" spans="1:11" hidden="1" x14ac:dyDescent="0.25">
      <c r="A11701" s="434">
        <v>265506540</v>
      </c>
      <c r="B11701" s="434">
        <v>1569</v>
      </c>
      <c r="C11701" s="434" t="s">
        <v>56</v>
      </c>
      <c r="D11701" s="434" t="s">
        <v>13</v>
      </c>
      <c r="I11701" s="434">
        <v>25</v>
      </c>
      <c r="J11701" s="434">
        <v>0</v>
      </c>
      <c r="K11701" s="434">
        <v>1970</v>
      </c>
    </row>
    <row r="11702" spans="1:11" hidden="1" x14ac:dyDescent="0.25">
      <c r="A11702" s="434">
        <v>265506860</v>
      </c>
      <c r="B11702" s="434">
        <v>6333</v>
      </c>
      <c r="C11702" s="434" t="s">
        <v>61</v>
      </c>
      <c r="D11702" s="434" t="s">
        <v>13</v>
      </c>
      <c r="I11702" s="434">
        <v>12</v>
      </c>
    </row>
    <row r="11703" spans="1:11" hidden="1" x14ac:dyDescent="0.25">
      <c r="A11703" s="434">
        <v>265506920</v>
      </c>
      <c r="B11703" s="434">
        <v>14393</v>
      </c>
      <c r="C11703" s="434" t="s">
        <v>61</v>
      </c>
      <c r="D11703" s="434" t="s">
        <v>13</v>
      </c>
      <c r="I11703" s="434">
        <v>11</v>
      </c>
      <c r="J11703" s="434">
        <v>0</v>
      </c>
      <c r="K11703" s="434">
        <v>1970</v>
      </c>
    </row>
    <row r="11704" spans="1:11" hidden="1" x14ac:dyDescent="0.25">
      <c r="A11704" s="434">
        <v>265509140</v>
      </c>
      <c r="B11704" s="434">
        <v>166771</v>
      </c>
      <c r="C11704" s="434" t="s">
        <v>56</v>
      </c>
      <c r="D11704" s="434" t="s">
        <v>17</v>
      </c>
      <c r="E11704" s="434">
        <v>12.5</v>
      </c>
      <c r="F11704" s="434">
        <v>2000</v>
      </c>
      <c r="G11704" s="434">
        <v>250</v>
      </c>
      <c r="H11704" s="434">
        <v>674</v>
      </c>
      <c r="I11704" s="434">
        <v>40.06</v>
      </c>
      <c r="J11704" s="434">
        <v>0</v>
      </c>
      <c r="K11704" s="434">
        <v>1981</v>
      </c>
    </row>
    <row r="11705" spans="1:11" hidden="1" x14ac:dyDescent="0.25">
      <c r="A11705" s="434">
        <v>265509150</v>
      </c>
      <c r="B11705" s="434">
        <v>3229</v>
      </c>
      <c r="C11705" s="434" t="s">
        <v>56</v>
      </c>
      <c r="D11705" s="434" t="s">
        <v>17</v>
      </c>
      <c r="E11705" s="434">
        <v>0</v>
      </c>
      <c r="F11705" s="434">
        <v>1472</v>
      </c>
      <c r="G11705" s="434">
        <v>244</v>
      </c>
      <c r="H11705" s="434">
        <v>397</v>
      </c>
      <c r="I11705" s="434">
        <v>37.340000000000003</v>
      </c>
      <c r="J11705" s="434">
        <v>0</v>
      </c>
      <c r="K11705" s="434">
        <v>1985</v>
      </c>
    </row>
    <row r="11706" spans="1:11" hidden="1" x14ac:dyDescent="0.25">
      <c r="A11706" s="434">
        <v>265509180</v>
      </c>
      <c r="B11706" s="434">
        <v>3543</v>
      </c>
      <c r="C11706" s="434" t="s">
        <v>56</v>
      </c>
      <c r="D11706" s="434" t="s">
        <v>17</v>
      </c>
      <c r="F11706" s="434">
        <v>2591</v>
      </c>
      <c r="G11706" s="434">
        <v>350</v>
      </c>
      <c r="H11706" s="434">
        <v>974</v>
      </c>
      <c r="I11706" s="434">
        <v>53.75</v>
      </c>
      <c r="K11706" s="434">
        <v>1982</v>
      </c>
    </row>
    <row r="11707" spans="1:11" hidden="1" x14ac:dyDescent="0.25">
      <c r="A11707" s="434">
        <v>265511830</v>
      </c>
      <c r="B11707" s="434">
        <v>337928</v>
      </c>
      <c r="C11707" s="434" t="s">
        <v>39</v>
      </c>
      <c r="D11707" s="434" t="s">
        <v>17</v>
      </c>
      <c r="E11707" s="434">
        <v>0</v>
      </c>
      <c r="F11707" s="434">
        <v>0</v>
      </c>
      <c r="G11707" s="434">
        <v>466</v>
      </c>
      <c r="H11707" s="434">
        <v>317</v>
      </c>
      <c r="I11707" s="434">
        <v>37</v>
      </c>
      <c r="J11707" s="434">
        <v>0</v>
      </c>
      <c r="K11707" s="434">
        <v>1943</v>
      </c>
    </row>
    <row r="11708" spans="1:11" hidden="1" x14ac:dyDescent="0.25">
      <c r="A11708" s="434">
        <v>265512050</v>
      </c>
      <c r="B11708" s="434">
        <v>78544</v>
      </c>
      <c r="C11708" s="434" t="s">
        <v>61</v>
      </c>
      <c r="D11708" s="434" t="s">
        <v>13</v>
      </c>
      <c r="I11708" s="434">
        <v>15</v>
      </c>
    </row>
    <row r="11709" spans="1:11" hidden="1" x14ac:dyDescent="0.25">
      <c r="A11709" s="434">
        <v>265512410</v>
      </c>
      <c r="B11709" s="434">
        <v>12422</v>
      </c>
      <c r="C11709" s="434" t="s">
        <v>61</v>
      </c>
      <c r="D11709" s="434" t="s">
        <v>13</v>
      </c>
      <c r="I11709" s="434">
        <v>12</v>
      </c>
    </row>
    <row r="11710" spans="1:11" hidden="1" x14ac:dyDescent="0.25">
      <c r="A11710" s="434">
        <v>265514130</v>
      </c>
      <c r="B11710" s="434">
        <v>1</v>
      </c>
      <c r="C11710" s="434" t="s">
        <v>39</v>
      </c>
      <c r="D11710" s="434" t="s">
        <v>17</v>
      </c>
      <c r="E11710" s="434">
        <v>12</v>
      </c>
      <c r="F11710" s="434">
        <v>559</v>
      </c>
      <c r="G11710" s="434">
        <v>35</v>
      </c>
      <c r="H11710" s="434">
        <v>231</v>
      </c>
      <c r="I11710" s="434">
        <v>31.6</v>
      </c>
      <c r="J11710" s="434">
        <v>0</v>
      </c>
      <c r="K11710" s="434">
        <v>1994</v>
      </c>
    </row>
    <row r="11711" spans="1:11" hidden="1" x14ac:dyDescent="0.25">
      <c r="A11711" s="434">
        <v>265514850</v>
      </c>
      <c r="B11711" s="434">
        <v>4897</v>
      </c>
      <c r="C11711" s="434" t="s">
        <v>56</v>
      </c>
      <c r="D11711" s="434" t="s">
        <v>13</v>
      </c>
      <c r="I11711" s="434">
        <v>17</v>
      </c>
      <c r="J11711" s="434">
        <v>0</v>
      </c>
      <c r="K11711" s="434">
        <v>1970</v>
      </c>
    </row>
    <row r="11712" spans="1:11" hidden="1" x14ac:dyDescent="0.25">
      <c r="A11712" s="434">
        <v>265515390</v>
      </c>
      <c r="B11712" s="434">
        <v>2313</v>
      </c>
      <c r="C11712" s="434" t="s">
        <v>56</v>
      </c>
      <c r="D11712" s="434" t="s">
        <v>13</v>
      </c>
      <c r="G11712" s="434">
        <v>200</v>
      </c>
      <c r="H11712" s="434">
        <v>137</v>
      </c>
      <c r="I11712" s="434">
        <v>28</v>
      </c>
      <c r="K11712" s="434">
        <v>1932</v>
      </c>
    </row>
    <row r="11713" spans="1:11" hidden="1" x14ac:dyDescent="0.25">
      <c r="A11713" s="434">
        <v>265516670</v>
      </c>
      <c r="B11713" s="434">
        <v>4088112</v>
      </c>
      <c r="C11713" s="434" t="s">
        <v>39</v>
      </c>
      <c r="D11713" s="434" t="s">
        <v>13</v>
      </c>
      <c r="E11713" s="434">
        <v>20</v>
      </c>
      <c r="F11713" s="434">
        <v>678</v>
      </c>
      <c r="G11713" s="434">
        <v>32</v>
      </c>
      <c r="H11713" s="434">
        <v>198</v>
      </c>
      <c r="I11713" s="434">
        <v>25.75</v>
      </c>
      <c r="J11713" s="434">
        <v>0</v>
      </c>
      <c r="K11713" s="434">
        <v>1970</v>
      </c>
    </row>
    <row r="11714" spans="1:11" hidden="1" x14ac:dyDescent="0.25">
      <c r="A11714" s="434">
        <v>265518260</v>
      </c>
      <c r="B11714" s="434">
        <v>1</v>
      </c>
      <c r="C11714" s="434" t="s">
        <v>54</v>
      </c>
      <c r="D11714" s="434" t="s">
        <v>17</v>
      </c>
      <c r="E11714" s="434">
        <v>12.2</v>
      </c>
      <c r="F11714" s="434">
        <v>4500</v>
      </c>
      <c r="G11714" s="434">
        <v>451</v>
      </c>
      <c r="H11714" s="434">
        <v>603</v>
      </c>
      <c r="I11714" s="434">
        <v>35.75</v>
      </c>
      <c r="J11714" s="434">
        <v>0</v>
      </c>
      <c r="K11714" s="434">
        <v>2000</v>
      </c>
    </row>
    <row r="11715" spans="1:11" hidden="1" x14ac:dyDescent="0.25">
      <c r="A11715" s="434">
        <v>265519800</v>
      </c>
      <c r="B11715" s="434">
        <v>43211</v>
      </c>
      <c r="C11715" s="434" t="s">
        <v>61</v>
      </c>
      <c r="D11715" s="434" t="s">
        <v>13</v>
      </c>
      <c r="I11715" s="434">
        <v>12</v>
      </c>
    </row>
    <row r="11716" spans="1:11" hidden="1" x14ac:dyDescent="0.25">
      <c r="A11716" s="434">
        <v>265519840</v>
      </c>
      <c r="B11716" s="434">
        <v>932</v>
      </c>
      <c r="C11716" s="434" t="s">
        <v>61</v>
      </c>
      <c r="D11716" s="434" t="s">
        <v>13</v>
      </c>
      <c r="I11716" s="434">
        <v>10</v>
      </c>
    </row>
    <row r="11717" spans="1:11" hidden="1" x14ac:dyDescent="0.25">
      <c r="A11717" s="434">
        <v>265519920</v>
      </c>
      <c r="B11717" s="434">
        <v>2808</v>
      </c>
      <c r="C11717" s="434" t="s">
        <v>16</v>
      </c>
      <c r="D11717" s="434" t="s">
        <v>13</v>
      </c>
      <c r="E11717" s="434">
        <v>10</v>
      </c>
      <c r="F11717" s="434">
        <v>287</v>
      </c>
      <c r="G11717" s="434">
        <v>132</v>
      </c>
      <c r="H11717" s="434">
        <v>131</v>
      </c>
      <c r="I11717" s="434">
        <v>27.73</v>
      </c>
      <c r="J11717" s="434">
        <v>0</v>
      </c>
      <c r="K11717" s="434">
        <v>1936</v>
      </c>
    </row>
    <row r="11718" spans="1:11" hidden="1" x14ac:dyDescent="0.25">
      <c r="A11718" s="434">
        <v>265522190</v>
      </c>
      <c r="B11718" s="434">
        <v>30286</v>
      </c>
      <c r="C11718" s="434" t="s">
        <v>61</v>
      </c>
      <c r="D11718" s="434" t="s">
        <v>13</v>
      </c>
      <c r="I11718" s="434">
        <v>15</v>
      </c>
    </row>
    <row r="11719" spans="1:11" hidden="1" x14ac:dyDescent="0.25">
      <c r="A11719" s="434">
        <v>265523790</v>
      </c>
      <c r="B11719" s="434">
        <v>19602</v>
      </c>
      <c r="C11719" s="434" t="s">
        <v>61</v>
      </c>
      <c r="D11719" s="434" t="s">
        <v>13</v>
      </c>
      <c r="I11719" s="434">
        <v>11</v>
      </c>
      <c r="J11719" s="434">
        <v>0</v>
      </c>
      <c r="K11719" s="434">
        <v>1970</v>
      </c>
    </row>
    <row r="11720" spans="1:11" hidden="1" x14ac:dyDescent="0.25">
      <c r="A11720" s="434">
        <v>265524830</v>
      </c>
      <c r="B11720" s="434">
        <v>12431</v>
      </c>
      <c r="C11720" s="434" t="s">
        <v>61</v>
      </c>
      <c r="D11720" s="434" t="s">
        <v>13</v>
      </c>
      <c r="I11720" s="434">
        <v>15</v>
      </c>
    </row>
    <row r="11721" spans="1:11" hidden="1" x14ac:dyDescent="0.25">
      <c r="A11721" s="434">
        <v>265525820</v>
      </c>
      <c r="B11721" s="434">
        <v>11087</v>
      </c>
      <c r="C11721" s="434" t="s">
        <v>61</v>
      </c>
      <c r="D11721" s="434" t="s">
        <v>13</v>
      </c>
      <c r="I11721" s="434">
        <v>14</v>
      </c>
    </row>
    <row r="11722" spans="1:11" hidden="1" x14ac:dyDescent="0.25">
      <c r="A11722" s="434">
        <v>265526850</v>
      </c>
      <c r="B11722" s="434">
        <v>586161</v>
      </c>
      <c r="C11722" s="434" t="s">
        <v>56</v>
      </c>
      <c r="D11722" s="434" t="s">
        <v>13</v>
      </c>
      <c r="I11722" s="434">
        <v>16</v>
      </c>
      <c r="J11722" s="434">
        <v>0</v>
      </c>
      <c r="K11722" s="434">
        <v>1970</v>
      </c>
    </row>
    <row r="11723" spans="1:11" hidden="1" x14ac:dyDescent="0.25">
      <c r="A11723" s="434">
        <v>265527380</v>
      </c>
      <c r="B11723" s="434">
        <v>6614</v>
      </c>
      <c r="C11723" s="434" t="s">
        <v>61</v>
      </c>
      <c r="D11723" s="434" t="s">
        <v>13</v>
      </c>
      <c r="I11723" s="434">
        <v>12</v>
      </c>
    </row>
    <row r="11724" spans="1:11" hidden="1" x14ac:dyDescent="0.25">
      <c r="A11724" s="434">
        <v>265528060</v>
      </c>
      <c r="B11724" s="434">
        <v>2</v>
      </c>
      <c r="C11724" s="434" t="s">
        <v>42</v>
      </c>
      <c r="D11724" s="434" t="s">
        <v>13</v>
      </c>
      <c r="E11724" s="434">
        <v>10</v>
      </c>
      <c r="F11724" s="434">
        <v>397</v>
      </c>
      <c r="G11724" s="434">
        <v>47</v>
      </c>
      <c r="H11724" s="434">
        <v>113</v>
      </c>
      <c r="I11724" s="434">
        <v>22.92</v>
      </c>
      <c r="J11724" s="434">
        <v>0</v>
      </c>
      <c r="K11724" s="434">
        <v>1983</v>
      </c>
    </row>
    <row r="11725" spans="1:11" hidden="1" x14ac:dyDescent="0.25">
      <c r="A11725" s="434">
        <v>265528140</v>
      </c>
      <c r="B11725" s="434">
        <v>66081</v>
      </c>
      <c r="C11725" s="434" t="s">
        <v>61</v>
      </c>
      <c r="D11725" s="434" t="s">
        <v>13</v>
      </c>
      <c r="I11725" s="434">
        <v>12</v>
      </c>
      <c r="J11725" s="434">
        <v>0</v>
      </c>
      <c r="K11725" s="434">
        <v>1970</v>
      </c>
    </row>
    <row r="11726" spans="1:11" hidden="1" x14ac:dyDescent="0.25">
      <c r="A11726" s="434">
        <v>265528800</v>
      </c>
      <c r="B11726" s="434">
        <v>4797</v>
      </c>
      <c r="C11726" s="434" t="s">
        <v>61</v>
      </c>
      <c r="D11726" s="434" t="s">
        <v>13</v>
      </c>
      <c r="I11726" s="434">
        <v>13</v>
      </c>
    </row>
    <row r="11727" spans="1:11" hidden="1" x14ac:dyDescent="0.25">
      <c r="A11727" s="434">
        <v>265530880</v>
      </c>
      <c r="B11727" s="434">
        <v>96</v>
      </c>
      <c r="C11727" s="434" t="s">
        <v>56</v>
      </c>
      <c r="D11727" s="434" t="s">
        <v>13</v>
      </c>
      <c r="I11727" s="434">
        <v>16</v>
      </c>
      <c r="J11727" s="434">
        <v>0</v>
      </c>
      <c r="K11727" s="434">
        <v>1970</v>
      </c>
    </row>
    <row r="11728" spans="1:11" hidden="1" x14ac:dyDescent="0.25">
      <c r="A11728" s="434">
        <v>265531370</v>
      </c>
      <c r="B11728" s="434">
        <v>2926566</v>
      </c>
      <c r="C11728" s="434" t="s">
        <v>54</v>
      </c>
      <c r="D11728" s="434" t="s">
        <v>13</v>
      </c>
      <c r="E11728" s="434">
        <v>13</v>
      </c>
      <c r="F11728" s="434">
        <v>1838</v>
      </c>
      <c r="G11728" s="434">
        <v>100</v>
      </c>
      <c r="H11728" s="434">
        <v>292</v>
      </c>
      <c r="I11728" s="434">
        <v>29.42</v>
      </c>
      <c r="J11728" s="434">
        <v>0</v>
      </c>
      <c r="K11728" s="434">
        <v>1970</v>
      </c>
    </row>
    <row r="11729" spans="1:11" hidden="1" x14ac:dyDescent="0.25">
      <c r="A11729" s="434">
        <v>265535780</v>
      </c>
      <c r="B11729" s="434">
        <v>2077905</v>
      </c>
      <c r="C11729" s="434" t="s">
        <v>56</v>
      </c>
      <c r="D11729" s="434" t="s">
        <v>13</v>
      </c>
      <c r="I11729" s="434">
        <v>8</v>
      </c>
      <c r="J11729" s="434">
        <v>0</v>
      </c>
      <c r="K11729" s="434">
        <v>1970</v>
      </c>
    </row>
    <row r="11730" spans="1:11" hidden="1" x14ac:dyDescent="0.25">
      <c r="A11730" s="434">
        <v>265537680</v>
      </c>
      <c r="B11730" s="434">
        <v>2</v>
      </c>
      <c r="C11730" s="434" t="s">
        <v>54</v>
      </c>
      <c r="D11730" s="434" t="s">
        <v>17</v>
      </c>
      <c r="E11730" s="434">
        <v>13</v>
      </c>
      <c r="F11730" s="434">
        <v>2591</v>
      </c>
      <c r="G11730" s="434">
        <v>0</v>
      </c>
      <c r="H11730" s="434">
        <v>312</v>
      </c>
      <c r="I11730" s="434">
        <v>32.9</v>
      </c>
      <c r="J11730" s="434">
        <v>0</v>
      </c>
      <c r="K11730" s="434">
        <v>1977</v>
      </c>
    </row>
    <row r="11731" spans="1:11" hidden="1" x14ac:dyDescent="0.25">
      <c r="A11731" s="434">
        <v>265537870</v>
      </c>
      <c r="B11731" s="434">
        <v>2316</v>
      </c>
      <c r="C11731" s="434" t="s">
        <v>61</v>
      </c>
      <c r="D11731" s="434" t="s">
        <v>13</v>
      </c>
      <c r="I11731" s="434">
        <v>14</v>
      </c>
    </row>
    <row r="11732" spans="1:11" hidden="1" x14ac:dyDescent="0.25">
      <c r="A11732" s="434">
        <v>265538220</v>
      </c>
      <c r="B11732" s="434">
        <v>22878</v>
      </c>
      <c r="C11732" s="434" t="s">
        <v>61</v>
      </c>
      <c r="D11732" s="434" t="s">
        <v>13</v>
      </c>
      <c r="F11732" s="434">
        <v>162</v>
      </c>
      <c r="G11732" s="434">
        <v>195</v>
      </c>
      <c r="H11732" s="434">
        <v>116</v>
      </c>
      <c r="I11732" s="434">
        <v>27.8</v>
      </c>
      <c r="K11732" s="434">
        <v>1922</v>
      </c>
    </row>
    <row r="11733" spans="1:11" hidden="1" x14ac:dyDescent="0.25">
      <c r="A11733" s="434">
        <v>265539700</v>
      </c>
      <c r="B11733" s="434">
        <v>44200</v>
      </c>
      <c r="C11733" s="434" t="s">
        <v>61</v>
      </c>
      <c r="D11733" s="434" t="s">
        <v>13</v>
      </c>
      <c r="I11733" s="434">
        <v>12</v>
      </c>
      <c r="J11733" s="434">
        <v>0</v>
      </c>
      <c r="K11733" s="434">
        <v>1970</v>
      </c>
    </row>
    <row r="11734" spans="1:11" hidden="1" x14ac:dyDescent="0.25">
      <c r="A11734" s="434">
        <v>265547400</v>
      </c>
      <c r="B11734" s="434">
        <v>6282</v>
      </c>
      <c r="C11734" s="434" t="s">
        <v>61</v>
      </c>
      <c r="D11734" s="434" t="s">
        <v>13</v>
      </c>
      <c r="I11734" s="434">
        <v>11</v>
      </c>
    </row>
    <row r="11735" spans="1:11" hidden="1" x14ac:dyDescent="0.25">
      <c r="A11735" s="434">
        <v>265547760</v>
      </c>
      <c r="B11735" s="434">
        <v>1439</v>
      </c>
      <c r="C11735" s="434" t="s">
        <v>61</v>
      </c>
      <c r="D11735" s="434" t="s">
        <v>13</v>
      </c>
      <c r="I11735" s="434">
        <v>12</v>
      </c>
      <c r="J11735" s="434">
        <v>0</v>
      </c>
      <c r="K11735" s="434">
        <v>1970</v>
      </c>
    </row>
    <row r="11736" spans="1:11" hidden="1" x14ac:dyDescent="0.25">
      <c r="A11736" s="434">
        <v>265547830</v>
      </c>
      <c r="B11736" s="434">
        <v>1</v>
      </c>
      <c r="C11736" s="434" t="s">
        <v>39</v>
      </c>
      <c r="D11736" s="434" t="s">
        <v>17</v>
      </c>
      <c r="E11736" s="434">
        <v>11</v>
      </c>
      <c r="F11736" s="434">
        <v>1324</v>
      </c>
      <c r="G11736" s="434">
        <v>68</v>
      </c>
      <c r="H11736" s="434">
        <v>686</v>
      </c>
      <c r="I11736" s="434">
        <v>39.799999999999997</v>
      </c>
      <c r="J11736" s="434">
        <v>0</v>
      </c>
      <c r="K11736" s="434">
        <v>2004</v>
      </c>
    </row>
    <row r="11737" spans="1:11" hidden="1" x14ac:dyDescent="0.25">
      <c r="A11737" s="434">
        <v>265548260</v>
      </c>
      <c r="B11737" s="434">
        <v>10513</v>
      </c>
      <c r="C11737" s="434" t="s">
        <v>61</v>
      </c>
      <c r="D11737" s="434" t="s">
        <v>13</v>
      </c>
      <c r="I11737" s="434">
        <v>11</v>
      </c>
    </row>
    <row r="11738" spans="1:11" hidden="1" x14ac:dyDescent="0.25">
      <c r="A11738" s="434">
        <v>265549940</v>
      </c>
      <c r="B11738" s="434">
        <v>42740</v>
      </c>
      <c r="C11738" s="434" t="s">
        <v>61</v>
      </c>
      <c r="D11738" s="434" t="s">
        <v>13</v>
      </c>
      <c r="I11738" s="434">
        <v>10</v>
      </c>
      <c r="J11738" s="434">
        <v>0</v>
      </c>
      <c r="K11738" s="434">
        <v>1970</v>
      </c>
    </row>
    <row r="11739" spans="1:11" hidden="1" x14ac:dyDescent="0.25">
      <c r="A11739" s="434">
        <v>265550930</v>
      </c>
      <c r="B11739" s="434">
        <v>64774</v>
      </c>
      <c r="C11739" s="434" t="s">
        <v>61</v>
      </c>
      <c r="D11739" s="434" t="s">
        <v>13</v>
      </c>
      <c r="I11739" s="434">
        <v>12</v>
      </c>
    </row>
    <row r="11740" spans="1:11" hidden="1" x14ac:dyDescent="0.25">
      <c r="A11740" s="434">
        <v>265550940</v>
      </c>
      <c r="B11740" s="434">
        <v>10884</v>
      </c>
      <c r="C11740" s="434" t="s">
        <v>61</v>
      </c>
      <c r="D11740" s="434" t="s">
        <v>13</v>
      </c>
      <c r="I11740" s="434">
        <v>11</v>
      </c>
      <c r="J11740" s="434">
        <v>0</v>
      </c>
      <c r="K11740" s="434">
        <v>1970</v>
      </c>
    </row>
    <row r="11741" spans="1:11" hidden="1" x14ac:dyDescent="0.25">
      <c r="A11741" s="434">
        <v>265552070</v>
      </c>
      <c r="B11741" s="434">
        <v>391</v>
      </c>
      <c r="C11741" s="434" t="s">
        <v>56</v>
      </c>
      <c r="D11741" s="434" t="s">
        <v>17</v>
      </c>
      <c r="E11741" s="434">
        <v>10.5</v>
      </c>
      <c r="F11741" s="434">
        <v>462</v>
      </c>
      <c r="G11741" s="434">
        <v>100</v>
      </c>
      <c r="H11741" s="434">
        <v>306</v>
      </c>
      <c r="I11741" s="434">
        <v>33.08</v>
      </c>
      <c r="K11741" s="434">
        <v>1978</v>
      </c>
    </row>
    <row r="11742" spans="1:11" hidden="1" x14ac:dyDescent="0.25">
      <c r="A11742" s="434">
        <v>265552220</v>
      </c>
      <c r="B11742" s="434">
        <v>15678</v>
      </c>
      <c r="C11742" s="434" t="s">
        <v>61</v>
      </c>
      <c r="D11742" s="434" t="s">
        <v>13</v>
      </c>
      <c r="I11742" s="434">
        <v>13</v>
      </c>
      <c r="J11742" s="434">
        <v>0</v>
      </c>
      <c r="K11742" s="434">
        <v>1970</v>
      </c>
    </row>
    <row r="11743" spans="1:11" hidden="1" x14ac:dyDescent="0.25">
      <c r="A11743" s="434">
        <v>265557150</v>
      </c>
      <c r="B11743" s="434">
        <v>5536</v>
      </c>
      <c r="C11743" s="434" t="s">
        <v>61</v>
      </c>
      <c r="D11743" s="434" t="s">
        <v>13</v>
      </c>
      <c r="I11743" s="434">
        <v>11</v>
      </c>
      <c r="J11743" s="434">
        <v>0</v>
      </c>
      <c r="K11743" s="434">
        <v>1970</v>
      </c>
    </row>
    <row r="11744" spans="1:11" hidden="1" x14ac:dyDescent="0.25">
      <c r="A11744" s="434">
        <v>265560940</v>
      </c>
      <c r="B11744" s="434">
        <v>6578</v>
      </c>
      <c r="C11744" s="434" t="s">
        <v>61</v>
      </c>
      <c r="D11744" s="434" t="s">
        <v>13</v>
      </c>
      <c r="I11744" s="434">
        <v>11</v>
      </c>
      <c r="J11744" s="434">
        <v>0</v>
      </c>
      <c r="K11744" s="434">
        <v>1970</v>
      </c>
    </row>
    <row r="11745" spans="1:11" hidden="1" x14ac:dyDescent="0.25">
      <c r="A11745" s="434">
        <v>265561720</v>
      </c>
      <c r="B11745" s="434">
        <v>9978</v>
      </c>
      <c r="C11745" s="434" t="s">
        <v>61</v>
      </c>
      <c r="D11745" s="434" t="s">
        <v>13</v>
      </c>
      <c r="I11745" s="434">
        <v>11</v>
      </c>
    </row>
    <row r="11746" spans="1:11" hidden="1" x14ac:dyDescent="0.25">
      <c r="A11746" s="434">
        <v>265561810</v>
      </c>
      <c r="B11746" s="434">
        <v>22876</v>
      </c>
      <c r="C11746" s="434" t="s">
        <v>56</v>
      </c>
      <c r="D11746" s="434" t="s">
        <v>13</v>
      </c>
      <c r="I11746" s="434">
        <v>8</v>
      </c>
      <c r="J11746" s="434">
        <v>0</v>
      </c>
      <c r="K11746" s="434">
        <v>1970</v>
      </c>
    </row>
    <row r="11747" spans="1:11" hidden="1" x14ac:dyDescent="0.25">
      <c r="A11747" s="434">
        <v>265565020</v>
      </c>
      <c r="B11747" s="434">
        <v>1727</v>
      </c>
      <c r="C11747" s="434" t="s">
        <v>61</v>
      </c>
      <c r="D11747" s="434" t="s">
        <v>13</v>
      </c>
      <c r="I11747" s="434">
        <v>11</v>
      </c>
      <c r="J11747" s="434">
        <v>0</v>
      </c>
      <c r="K11747" s="434">
        <v>1970</v>
      </c>
    </row>
    <row r="11748" spans="1:11" hidden="1" x14ac:dyDescent="0.25">
      <c r="A11748" s="434">
        <v>265565690</v>
      </c>
      <c r="B11748" s="434">
        <v>21604</v>
      </c>
      <c r="C11748" s="434" t="s">
        <v>56</v>
      </c>
      <c r="D11748" s="434" t="s">
        <v>17</v>
      </c>
      <c r="E11748" s="434">
        <v>9.5</v>
      </c>
      <c r="F11748" s="434">
        <v>1484</v>
      </c>
      <c r="G11748" s="434">
        <v>120</v>
      </c>
      <c r="H11748" s="434">
        <v>363</v>
      </c>
      <c r="I11748" s="434">
        <v>35.200000000000003</v>
      </c>
      <c r="J11748" s="434">
        <v>0</v>
      </c>
      <c r="K11748" s="434">
        <v>2006</v>
      </c>
    </row>
    <row r="11749" spans="1:11" hidden="1" x14ac:dyDescent="0.25">
      <c r="A11749" s="434">
        <v>265569780</v>
      </c>
      <c r="B11749" s="434">
        <v>22988</v>
      </c>
      <c r="C11749" s="434" t="s">
        <v>61</v>
      </c>
      <c r="D11749" s="434" t="s">
        <v>13</v>
      </c>
      <c r="I11749" s="434">
        <v>9</v>
      </c>
      <c r="J11749" s="434">
        <v>0</v>
      </c>
      <c r="K11749" s="434">
        <v>1970</v>
      </c>
    </row>
    <row r="11750" spans="1:11" hidden="1" x14ac:dyDescent="0.25">
      <c r="A11750" s="434">
        <v>265570390</v>
      </c>
      <c r="B11750" s="434">
        <v>13076</v>
      </c>
      <c r="C11750" s="434" t="s">
        <v>54</v>
      </c>
      <c r="D11750" s="434" t="s">
        <v>13</v>
      </c>
      <c r="E11750" s="434">
        <v>12.5</v>
      </c>
      <c r="F11750" s="434">
        <v>883</v>
      </c>
      <c r="G11750" s="434">
        <v>0</v>
      </c>
      <c r="H11750" s="434">
        <v>185</v>
      </c>
      <c r="I11750" s="434">
        <v>28.78</v>
      </c>
      <c r="J11750" s="434">
        <v>0</v>
      </c>
      <c r="K11750" s="434">
        <v>1958</v>
      </c>
    </row>
    <row r="11751" spans="1:11" hidden="1" x14ac:dyDescent="0.25">
      <c r="A11751" s="434">
        <v>265570720</v>
      </c>
      <c r="B11751" s="434">
        <v>4859</v>
      </c>
      <c r="C11751" s="434" t="s">
        <v>56</v>
      </c>
      <c r="D11751" s="434" t="s">
        <v>13</v>
      </c>
      <c r="I11751" s="434">
        <v>10</v>
      </c>
      <c r="J11751" s="434">
        <v>0</v>
      </c>
      <c r="K11751" s="434">
        <v>1970</v>
      </c>
    </row>
    <row r="11752" spans="1:11" hidden="1" x14ac:dyDescent="0.25">
      <c r="A11752" s="434">
        <v>265571930</v>
      </c>
      <c r="B11752" s="434">
        <v>4339</v>
      </c>
      <c r="C11752" s="434" t="s">
        <v>61</v>
      </c>
      <c r="D11752" s="434" t="s">
        <v>13</v>
      </c>
      <c r="I11752" s="434">
        <v>13</v>
      </c>
      <c r="J11752" s="434">
        <v>0</v>
      </c>
      <c r="K11752" s="434">
        <v>1970</v>
      </c>
    </row>
    <row r="11753" spans="1:11" hidden="1" x14ac:dyDescent="0.25">
      <c r="A11753" s="434">
        <v>265572650</v>
      </c>
      <c r="B11753" s="434">
        <v>841</v>
      </c>
      <c r="C11753" s="434" t="s">
        <v>61</v>
      </c>
      <c r="D11753" s="434" t="s">
        <v>13</v>
      </c>
      <c r="I11753" s="434">
        <v>10</v>
      </c>
      <c r="J11753" s="434">
        <v>0</v>
      </c>
      <c r="K11753" s="434">
        <v>1970</v>
      </c>
    </row>
    <row r="11754" spans="1:11" hidden="1" x14ac:dyDescent="0.25">
      <c r="A11754" s="434">
        <v>265575770</v>
      </c>
      <c r="B11754" s="434">
        <v>1898</v>
      </c>
      <c r="C11754" s="434" t="s">
        <v>61</v>
      </c>
      <c r="D11754" s="434" t="s">
        <v>13</v>
      </c>
      <c r="I11754" s="434">
        <v>10</v>
      </c>
    </row>
    <row r="11755" spans="1:11" hidden="1" x14ac:dyDescent="0.25">
      <c r="A11755" s="434">
        <v>265576970</v>
      </c>
      <c r="B11755" s="434">
        <v>22277</v>
      </c>
      <c r="C11755" s="434" t="s">
        <v>61</v>
      </c>
      <c r="D11755" s="434" t="s">
        <v>13</v>
      </c>
      <c r="I11755" s="434">
        <v>12</v>
      </c>
      <c r="J11755" s="434">
        <v>0</v>
      </c>
      <c r="K11755" s="434">
        <v>1970</v>
      </c>
    </row>
    <row r="11756" spans="1:11" hidden="1" x14ac:dyDescent="0.25">
      <c r="A11756" s="434">
        <v>265578140</v>
      </c>
      <c r="B11756" s="434">
        <v>4235</v>
      </c>
      <c r="C11756" s="434" t="s">
        <v>61</v>
      </c>
      <c r="D11756" s="434" t="s">
        <v>13</v>
      </c>
      <c r="I11756" s="434">
        <v>12</v>
      </c>
    </row>
    <row r="11757" spans="1:11" hidden="1" x14ac:dyDescent="0.25">
      <c r="A11757" s="434">
        <v>265579270</v>
      </c>
      <c r="B11757" s="434">
        <v>1993</v>
      </c>
      <c r="C11757" s="434" t="s">
        <v>61</v>
      </c>
      <c r="D11757" s="434" t="s">
        <v>13</v>
      </c>
      <c r="I11757" s="434">
        <v>11</v>
      </c>
      <c r="J11757" s="434">
        <v>0</v>
      </c>
      <c r="K11757" s="434">
        <v>1970</v>
      </c>
    </row>
    <row r="11758" spans="1:11" hidden="1" x14ac:dyDescent="0.25">
      <c r="A11758" s="434">
        <v>265581670</v>
      </c>
      <c r="B11758" s="434">
        <v>23475</v>
      </c>
      <c r="C11758" s="434" t="s">
        <v>61</v>
      </c>
      <c r="D11758" s="434" t="s">
        <v>13</v>
      </c>
      <c r="I11758" s="434">
        <v>12</v>
      </c>
    </row>
    <row r="11759" spans="1:11" hidden="1" x14ac:dyDescent="0.25">
      <c r="A11759" s="434">
        <v>265581970</v>
      </c>
      <c r="B11759" s="434">
        <v>52233</v>
      </c>
      <c r="C11759" s="434" t="s">
        <v>16</v>
      </c>
      <c r="D11759" s="434" t="s">
        <v>17</v>
      </c>
      <c r="E11759" s="434">
        <v>11</v>
      </c>
      <c r="F11759" s="434">
        <v>530</v>
      </c>
      <c r="G11759" s="434">
        <v>1142</v>
      </c>
      <c r="H11759" s="434">
        <v>1128</v>
      </c>
      <c r="I11759" s="434">
        <v>55.5</v>
      </c>
      <c r="J11759" s="434">
        <v>0</v>
      </c>
      <c r="K11759" s="434">
        <v>1985</v>
      </c>
    </row>
    <row r="11760" spans="1:11" hidden="1" x14ac:dyDescent="0.25">
      <c r="A11760" s="434">
        <v>265582160</v>
      </c>
      <c r="B11760" s="434">
        <v>8884</v>
      </c>
      <c r="C11760" s="434" t="s">
        <v>61</v>
      </c>
      <c r="D11760" s="434" t="s">
        <v>13</v>
      </c>
      <c r="I11760" s="434">
        <v>12</v>
      </c>
      <c r="J11760" s="434">
        <v>0</v>
      </c>
      <c r="K11760" s="434">
        <v>1970</v>
      </c>
    </row>
    <row r="11761" spans="1:11" x14ac:dyDescent="0.25">
      <c r="A11761" s="434">
        <v>265586020</v>
      </c>
      <c r="B11761" s="434">
        <v>31435</v>
      </c>
      <c r="C11761" s="434" t="s">
        <v>59</v>
      </c>
      <c r="D11761" s="434" t="s">
        <v>13</v>
      </c>
      <c r="I11761" s="434">
        <v>12</v>
      </c>
    </row>
    <row r="11762" spans="1:11" hidden="1" x14ac:dyDescent="0.25">
      <c r="A11762" s="434">
        <v>265587800</v>
      </c>
      <c r="B11762" s="434">
        <v>670901</v>
      </c>
      <c r="C11762" s="434" t="s">
        <v>39</v>
      </c>
      <c r="D11762" s="434" t="s">
        <v>13</v>
      </c>
      <c r="I11762" s="434">
        <v>15</v>
      </c>
      <c r="J11762" s="434">
        <v>0</v>
      </c>
      <c r="K11762" s="434">
        <v>1970</v>
      </c>
    </row>
    <row r="11763" spans="1:11" hidden="1" x14ac:dyDescent="0.25">
      <c r="A11763" s="434">
        <v>265588700</v>
      </c>
      <c r="B11763" s="434">
        <v>15468</v>
      </c>
      <c r="C11763" s="434" t="s">
        <v>61</v>
      </c>
      <c r="D11763" s="434" t="s">
        <v>13</v>
      </c>
      <c r="I11763" s="434">
        <v>10</v>
      </c>
      <c r="J11763" s="434">
        <v>0</v>
      </c>
      <c r="K11763" s="434">
        <v>1970</v>
      </c>
    </row>
    <row r="11764" spans="1:11" hidden="1" x14ac:dyDescent="0.25">
      <c r="A11764" s="434">
        <v>265589740</v>
      </c>
      <c r="B11764" s="434">
        <v>31578</v>
      </c>
      <c r="C11764" s="434" t="s">
        <v>61</v>
      </c>
      <c r="D11764" s="434" t="s">
        <v>13</v>
      </c>
      <c r="I11764" s="434">
        <v>12</v>
      </c>
      <c r="J11764" s="434">
        <v>0</v>
      </c>
      <c r="K11764" s="434">
        <v>1970</v>
      </c>
    </row>
    <row r="11765" spans="1:11" hidden="1" x14ac:dyDescent="0.25">
      <c r="A11765" s="434">
        <v>265591150</v>
      </c>
      <c r="B11765" s="434">
        <v>34106</v>
      </c>
      <c r="C11765" s="434" t="s">
        <v>61</v>
      </c>
      <c r="D11765" s="434" t="s">
        <v>13</v>
      </c>
      <c r="I11765" s="434">
        <v>19</v>
      </c>
    </row>
    <row r="11766" spans="1:11" hidden="1" x14ac:dyDescent="0.25">
      <c r="A11766" s="434">
        <v>265592570</v>
      </c>
      <c r="B11766" s="434">
        <v>1</v>
      </c>
      <c r="C11766" s="434" t="s">
        <v>54</v>
      </c>
      <c r="D11766" s="434" t="s">
        <v>13</v>
      </c>
      <c r="E11766" s="434">
        <v>11.5</v>
      </c>
      <c r="F11766" s="434">
        <v>1472</v>
      </c>
      <c r="H11766" s="434">
        <v>199</v>
      </c>
      <c r="I11766" s="434">
        <v>29.01</v>
      </c>
      <c r="K11766" s="434">
        <v>1958</v>
      </c>
    </row>
    <row r="11767" spans="1:11" hidden="1" x14ac:dyDescent="0.25">
      <c r="A11767" s="434">
        <v>265593890</v>
      </c>
      <c r="B11767" s="434">
        <v>5674</v>
      </c>
      <c r="C11767" s="434" t="s">
        <v>61</v>
      </c>
      <c r="D11767" s="434" t="s">
        <v>13</v>
      </c>
      <c r="I11767" s="434">
        <v>12</v>
      </c>
    </row>
    <row r="11768" spans="1:11" hidden="1" x14ac:dyDescent="0.25">
      <c r="A11768" s="434">
        <v>265594560</v>
      </c>
      <c r="B11768" s="434">
        <v>163</v>
      </c>
      <c r="C11768" s="434" t="s">
        <v>39</v>
      </c>
      <c r="D11768" s="434" t="s">
        <v>17</v>
      </c>
      <c r="E11768" s="434">
        <v>11</v>
      </c>
      <c r="F11768" s="434">
        <v>589</v>
      </c>
      <c r="H11768" s="434">
        <v>150</v>
      </c>
      <c r="I11768" s="434">
        <v>30.53</v>
      </c>
      <c r="K11768" s="434">
        <v>1968</v>
      </c>
    </row>
    <row r="11769" spans="1:11" hidden="1" x14ac:dyDescent="0.25">
      <c r="A11769" s="434">
        <v>265595900</v>
      </c>
      <c r="B11769" s="434">
        <v>8878</v>
      </c>
      <c r="C11769" s="434" t="s">
        <v>61</v>
      </c>
      <c r="D11769" s="434" t="s">
        <v>13</v>
      </c>
      <c r="I11769" s="434">
        <v>11</v>
      </c>
      <c r="J11769" s="434">
        <v>0</v>
      </c>
      <c r="K11769" s="434">
        <v>1970</v>
      </c>
    </row>
    <row r="11770" spans="1:11" hidden="1" x14ac:dyDescent="0.25">
      <c r="A11770" s="434">
        <v>265596080</v>
      </c>
      <c r="B11770" s="434">
        <v>2682</v>
      </c>
      <c r="C11770" s="434" t="s">
        <v>39</v>
      </c>
      <c r="D11770" s="434" t="s">
        <v>17</v>
      </c>
      <c r="E11770" s="434">
        <v>12</v>
      </c>
      <c r="G11770" s="434">
        <v>56</v>
      </c>
      <c r="H11770" s="434">
        <v>304</v>
      </c>
      <c r="I11770" s="434">
        <v>43.13</v>
      </c>
      <c r="K11770" s="434">
        <v>1913</v>
      </c>
    </row>
    <row r="11771" spans="1:11" hidden="1" x14ac:dyDescent="0.25">
      <c r="A11771" s="434">
        <v>265597250</v>
      </c>
      <c r="B11771" s="434">
        <v>36395</v>
      </c>
      <c r="C11771" s="434" t="s">
        <v>61</v>
      </c>
      <c r="D11771" s="434" t="s">
        <v>13</v>
      </c>
      <c r="I11771" s="434">
        <v>16</v>
      </c>
      <c r="J11771" s="434">
        <v>0</v>
      </c>
      <c r="K11771" s="434">
        <v>1970</v>
      </c>
    </row>
    <row r="11772" spans="1:11" hidden="1" x14ac:dyDescent="0.25">
      <c r="A11772" s="434">
        <v>265597850</v>
      </c>
      <c r="B11772" s="434">
        <v>968</v>
      </c>
      <c r="C11772" s="434" t="s">
        <v>61</v>
      </c>
      <c r="D11772" s="434" t="s">
        <v>13</v>
      </c>
      <c r="I11772" s="434">
        <v>11</v>
      </c>
      <c r="J11772" s="434">
        <v>0</v>
      </c>
      <c r="K11772" s="434">
        <v>1970</v>
      </c>
    </row>
    <row r="11773" spans="1:11" hidden="1" x14ac:dyDescent="0.25">
      <c r="A11773" s="434">
        <v>265599410</v>
      </c>
      <c r="B11773" s="434">
        <v>17059</v>
      </c>
      <c r="C11773" s="434" t="s">
        <v>61</v>
      </c>
      <c r="D11773" s="434" t="s">
        <v>13</v>
      </c>
      <c r="I11773" s="434">
        <v>10</v>
      </c>
      <c r="J11773" s="434">
        <v>0</v>
      </c>
      <c r="K11773" s="434">
        <v>1970</v>
      </c>
    </row>
    <row r="11774" spans="1:11" hidden="1" x14ac:dyDescent="0.25">
      <c r="A11774" s="434">
        <v>265599520</v>
      </c>
      <c r="B11774" s="434">
        <v>3044</v>
      </c>
      <c r="C11774" s="434" t="s">
        <v>61</v>
      </c>
      <c r="D11774" s="434" t="s">
        <v>13</v>
      </c>
      <c r="I11774" s="434">
        <v>11</v>
      </c>
      <c r="J11774" s="434">
        <v>0</v>
      </c>
      <c r="K11774" s="434">
        <v>1970</v>
      </c>
    </row>
    <row r="11775" spans="1:11" hidden="1" x14ac:dyDescent="0.25">
      <c r="A11775" s="434">
        <v>265599930</v>
      </c>
      <c r="B11775" s="434">
        <v>854187</v>
      </c>
      <c r="C11775" s="434" t="s">
        <v>56</v>
      </c>
      <c r="D11775" s="434" t="s">
        <v>13</v>
      </c>
      <c r="I11775" s="434">
        <v>16</v>
      </c>
      <c r="J11775" s="434">
        <v>0</v>
      </c>
      <c r="K11775" s="434">
        <v>1970</v>
      </c>
    </row>
    <row r="11776" spans="1:11" hidden="1" x14ac:dyDescent="0.25">
      <c r="A11776" s="434">
        <v>265599950</v>
      </c>
      <c r="B11776" s="434">
        <v>71593</v>
      </c>
      <c r="C11776" s="434" t="s">
        <v>61</v>
      </c>
      <c r="D11776" s="434" t="s">
        <v>13</v>
      </c>
      <c r="I11776" s="434">
        <v>26</v>
      </c>
      <c r="J11776" s="434">
        <v>0</v>
      </c>
      <c r="K11776" s="434">
        <v>1970</v>
      </c>
    </row>
    <row r="11777" spans="1:11" x14ac:dyDescent="0.25">
      <c r="A11777" s="434">
        <v>265600190</v>
      </c>
      <c r="B11777" s="434">
        <v>431</v>
      </c>
      <c r="C11777" s="434" t="s">
        <v>59</v>
      </c>
      <c r="D11777" s="434" t="s">
        <v>13</v>
      </c>
      <c r="I11777" s="434">
        <v>8</v>
      </c>
    </row>
    <row r="11778" spans="1:11" hidden="1" x14ac:dyDescent="0.25">
      <c r="A11778" s="434">
        <v>265600320</v>
      </c>
      <c r="B11778" s="434">
        <v>9440</v>
      </c>
      <c r="C11778" s="434" t="s">
        <v>61</v>
      </c>
      <c r="D11778" s="434" t="s">
        <v>13</v>
      </c>
      <c r="I11778" s="434">
        <v>11</v>
      </c>
    </row>
    <row r="11779" spans="1:11" hidden="1" x14ac:dyDescent="0.25">
      <c r="A11779" s="434">
        <v>265601230</v>
      </c>
      <c r="B11779" s="434">
        <v>1099</v>
      </c>
      <c r="C11779" s="434" t="s">
        <v>61</v>
      </c>
      <c r="D11779" s="434" t="s">
        <v>13</v>
      </c>
      <c r="I11779" s="434">
        <v>10</v>
      </c>
      <c r="J11779" s="434">
        <v>0</v>
      </c>
      <c r="K11779" s="434">
        <v>1970</v>
      </c>
    </row>
    <row r="11780" spans="1:11" hidden="1" x14ac:dyDescent="0.25">
      <c r="A11780" s="434">
        <v>265602770</v>
      </c>
      <c r="B11780" s="434">
        <v>2905143</v>
      </c>
      <c r="C11780" s="434" t="s">
        <v>39</v>
      </c>
      <c r="D11780" s="434" t="s">
        <v>17</v>
      </c>
      <c r="E11780" s="434">
        <v>0</v>
      </c>
      <c r="F11780" s="434">
        <v>1100</v>
      </c>
      <c r="G11780" s="434">
        <v>50</v>
      </c>
      <c r="H11780" s="434">
        <v>305</v>
      </c>
      <c r="I11780" s="434">
        <v>32</v>
      </c>
      <c r="J11780" s="434">
        <v>0</v>
      </c>
      <c r="K11780" s="434">
        <v>1992</v>
      </c>
    </row>
    <row r="11781" spans="1:11" hidden="1" x14ac:dyDescent="0.25">
      <c r="A11781" s="434">
        <v>265604290</v>
      </c>
      <c r="B11781" s="434">
        <v>1160824</v>
      </c>
      <c r="C11781" s="434" t="s">
        <v>39</v>
      </c>
      <c r="D11781" s="434" t="s">
        <v>13</v>
      </c>
      <c r="I11781" s="434">
        <v>18</v>
      </c>
      <c r="J11781" s="434">
        <v>0</v>
      </c>
      <c r="K11781" s="434">
        <v>1970</v>
      </c>
    </row>
    <row r="11782" spans="1:11" hidden="1" x14ac:dyDescent="0.25">
      <c r="A11782" s="434">
        <v>265606540</v>
      </c>
      <c r="B11782" s="434">
        <v>591248</v>
      </c>
      <c r="C11782" s="434" t="s">
        <v>56</v>
      </c>
      <c r="D11782" s="434" t="s">
        <v>13</v>
      </c>
      <c r="I11782" s="434">
        <v>16</v>
      </c>
      <c r="J11782" s="434">
        <v>0</v>
      </c>
      <c r="K11782" s="434">
        <v>1970</v>
      </c>
    </row>
    <row r="11783" spans="1:11" x14ac:dyDescent="0.25">
      <c r="A11783" s="434">
        <v>265606680</v>
      </c>
      <c r="B11783" s="434">
        <v>53928</v>
      </c>
      <c r="C11783" s="434" t="s">
        <v>59</v>
      </c>
      <c r="D11783" s="434" t="s">
        <v>13</v>
      </c>
      <c r="I11783" s="434">
        <v>12</v>
      </c>
      <c r="J11783" s="434">
        <v>0</v>
      </c>
      <c r="K11783" s="434">
        <v>1970</v>
      </c>
    </row>
    <row r="11784" spans="1:11" x14ac:dyDescent="0.25">
      <c r="A11784" s="434">
        <v>265606860</v>
      </c>
      <c r="B11784" s="434">
        <v>1507315</v>
      </c>
      <c r="C11784" s="434" t="s">
        <v>59</v>
      </c>
      <c r="D11784" s="434" t="s">
        <v>13</v>
      </c>
      <c r="I11784" s="434">
        <v>17</v>
      </c>
      <c r="J11784" s="434">
        <v>0</v>
      </c>
      <c r="K11784" s="434">
        <v>1970</v>
      </c>
    </row>
    <row r="11785" spans="1:11" hidden="1" x14ac:dyDescent="0.25">
      <c r="A11785" s="434">
        <v>265607720</v>
      </c>
      <c r="B11785" s="434">
        <v>2893212</v>
      </c>
      <c r="C11785" s="434" t="s">
        <v>42</v>
      </c>
      <c r="D11785" s="434" t="s">
        <v>13</v>
      </c>
      <c r="E11785" s="434">
        <v>10</v>
      </c>
      <c r="F11785" s="434">
        <v>191</v>
      </c>
      <c r="G11785" s="434">
        <v>25</v>
      </c>
      <c r="H11785" s="434">
        <v>103</v>
      </c>
      <c r="I11785" s="434">
        <v>28</v>
      </c>
      <c r="J11785" s="434">
        <v>0</v>
      </c>
      <c r="K11785" s="434">
        <v>1957</v>
      </c>
    </row>
    <row r="11786" spans="1:11" hidden="1" x14ac:dyDescent="0.25">
      <c r="A11786" s="434">
        <v>265608580</v>
      </c>
      <c r="B11786" s="434">
        <v>24986</v>
      </c>
      <c r="C11786" s="434" t="s">
        <v>61</v>
      </c>
      <c r="D11786" s="434" t="s">
        <v>13</v>
      </c>
      <c r="I11786" s="434">
        <v>10</v>
      </c>
    </row>
    <row r="11787" spans="1:11" x14ac:dyDescent="0.25">
      <c r="A11787" s="434">
        <v>265608620</v>
      </c>
      <c r="B11787" s="434">
        <v>60252</v>
      </c>
      <c r="C11787" s="434" t="s">
        <v>59</v>
      </c>
      <c r="D11787" s="434" t="s">
        <v>13</v>
      </c>
      <c r="I11787" s="434">
        <v>11</v>
      </c>
    </row>
    <row r="11788" spans="1:11" hidden="1" x14ac:dyDescent="0.25">
      <c r="A11788" s="434">
        <v>265610040</v>
      </c>
      <c r="B11788" s="434">
        <v>29241</v>
      </c>
      <c r="C11788" s="434" t="s">
        <v>16</v>
      </c>
      <c r="D11788" s="434" t="s">
        <v>22</v>
      </c>
      <c r="E11788" s="434">
        <v>0</v>
      </c>
      <c r="F11788" s="434">
        <v>2345</v>
      </c>
      <c r="G11788" s="434">
        <v>3692</v>
      </c>
      <c r="H11788" s="434">
        <v>2284</v>
      </c>
      <c r="I11788" s="434">
        <v>79.959999999999994</v>
      </c>
      <c r="J11788" s="434">
        <v>0</v>
      </c>
      <c r="K11788" s="434">
        <v>2008</v>
      </c>
    </row>
    <row r="11789" spans="1:11" hidden="1" x14ac:dyDescent="0.25">
      <c r="A11789" s="434">
        <v>265611440</v>
      </c>
      <c r="B11789" s="434">
        <v>3284</v>
      </c>
      <c r="C11789" s="434" t="s">
        <v>61</v>
      </c>
      <c r="D11789" s="434" t="s">
        <v>13</v>
      </c>
      <c r="I11789" s="434">
        <v>12</v>
      </c>
      <c r="J11789" s="434">
        <v>0</v>
      </c>
      <c r="K11789" s="434">
        <v>1970</v>
      </c>
    </row>
    <row r="11790" spans="1:11" hidden="1" x14ac:dyDescent="0.25">
      <c r="A11790" s="434">
        <v>265614080</v>
      </c>
      <c r="B11790" s="434">
        <v>167158</v>
      </c>
      <c r="C11790" s="434" t="s">
        <v>61</v>
      </c>
      <c r="D11790" s="434" t="s">
        <v>13</v>
      </c>
      <c r="I11790" s="434">
        <v>9</v>
      </c>
      <c r="J11790" s="434">
        <v>0</v>
      </c>
      <c r="K11790" s="434">
        <v>1970</v>
      </c>
    </row>
    <row r="11791" spans="1:11" hidden="1" x14ac:dyDescent="0.25">
      <c r="A11791" s="434">
        <v>265614330</v>
      </c>
      <c r="B11791" s="434">
        <v>25206</v>
      </c>
      <c r="C11791" s="434" t="s">
        <v>61</v>
      </c>
      <c r="D11791" s="434" t="s">
        <v>13</v>
      </c>
      <c r="I11791" s="434">
        <v>10</v>
      </c>
      <c r="J11791" s="434">
        <v>0</v>
      </c>
      <c r="K11791" s="434">
        <v>1970</v>
      </c>
    </row>
    <row r="11792" spans="1:11" hidden="1" x14ac:dyDescent="0.25">
      <c r="A11792" s="434">
        <v>265614710</v>
      </c>
      <c r="B11792" s="434">
        <v>2240</v>
      </c>
      <c r="C11792" s="434" t="s">
        <v>61</v>
      </c>
      <c r="D11792" s="434" t="s">
        <v>13</v>
      </c>
      <c r="I11792" s="434">
        <v>12</v>
      </c>
    </row>
    <row r="11793" spans="1:11" hidden="1" x14ac:dyDescent="0.25">
      <c r="A11793" s="434">
        <v>265617010</v>
      </c>
      <c r="B11793" s="434">
        <v>45542</v>
      </c>
      <c r="C11793" s="434" t="s">
        <v>61</v>
      </c>
      <c r="D11793" s="434" t="s">
        <v>13</v>
      </c>
      <c r="I11793" s="434">
        <v>12</v>
      </c>
      <c r="J11793" s="434">
        <v>0</v>
      </c>
      <c r="K11793" s="434">
        <v>1970</v>
      </c>
    </row>
    <row r="11794" spans="1:11" hidden="1" x14ac:dyDescent="0.25">
      <c r="A11794" s="434">
        <v>265617290</v>
      </c>
      <c r="B11794" s="434">
        <v>6913</v>
      </c>
      <c r="C11794" s="434" t="s">
        <v>61</v>
      </c>
      <c r="D11794" s="434" t="s">
        <v>13</v>
      </c>
      <c r="I11794" s="434">
        <v>11</v>
      </c>
    </row>
    <row r="11795" spans="1:11" hidden="1" x14ac:dyDescent="0.25">
      <c r="A11795" s="434">
        <v>265621340</v>
      </c>
      <c r="B11795" s="434">
        <v>203</v>
      </c>
      <c r="C11795" s="434" t="s">
        <v>61</v>
      </c>
      <c r="D11795" s="434" t="s">
        <v>13</v>
      </c>
      <c r="I11795" s="434">
        <v>9</v>
      </c>
      <c r="J11795" s="434">
        <v>0</v>
      </c>
      <c r="K11795" s="434">
        <v>1970</v>
      </c>
    </row>
    <row r="11796" spans="1:11" hidden="1" x14ac:dyDescent="0.25">
      <c r="A11796" s="434">
        <v>265623260</v>
      </c>
      <c r="B11796" s="434">
        <v>2342</v>
      </c>
      <c r="C11796" s="434" t="s">
        <v>61</v>
      </c>
      <c r="D11796" s="434" t="s">
        <v>13</v>
      </c>
      <c r="I11796" s="434">
        <v>15</v>
      </c>
    </row>
    <row r="11797" spans="1:11" hidden="1" x14ac:dyDescent="0.25">
      <c r="A11797" s="434">
        <v>265625120</v>
      </c>
      <c r="B11797" s="434">
        <v>12542</v>
      </c>
      <c r="C11797" s="434" t="s">
        <v>61</v>
      </c>
      <c r="D11797" s="434" t="s">
        <v>13</v>
      </c>
      <c r="I11797" s="434">
        <v>15</v>
      </c>
      <c r="J11797" s="434">
        <v>0</v>
      </c>
      <c r="K11797" s="434">
        <v>1970</v>
      </c>
    </row>
    <row r="11798" spans="1:11" x14ac:dyDescent="0.25">
      <c r="A11798" s="434">
        <v>265626160</v>
      </c>
      <c r="B11798" s="434">
        <v>814803</v>
      </c>
      <c r="C11798" s="434" t="s">
        <v>59</v>
      </c>
      <c r="D11798" s="434" t="s">
        <v>13</v>
      </c>
      <c r="I11798" s="434">
        <v>10</v>
      </c>
      <c r="J11798" s="434">
        <v>0</v>
      </c>
      <c r="K11798" s="434">
        <v>1970</v>
      </c>
    </row>
    <row r="11799" spans="1:11" hidden="1" x14ac:dyDescent="0.25">
      <c r="A11799" s="434">
        <v>265626360</v>
      </c>
      <c r="B11799" s="434">
        <v>24395</v>
      </c>
      <c r="C11799" s="434" t="s">
        <v>61</v>
      </c>
      <c r="D11799" s="434" t="s">
        <v>13</v>
      </c>
      <c r="I11799" s="434">
        <v>12</v>
      </c>
    </row>
    <row r="11800" spans="1:11" hidden="1" x14ac:dyDescent="0.25">
      <c r="A11800" s="434">
        <v>265627000</v>
      </c>
      <c r="B11800" s="434">
        <v>1615</v>
      </c>
      <c r="C11800" s="434" t="s">
        <v>61</v>
      </c>
      <c r="D11800" s="434" t="s">
        <v>13</v>
      </c>
      <c r="I11800" s="434">
        <v>11</v>
      </c>
      <c r="J11800" s="434">
        <v>0</v>
      </c>
      <c r="K11800" s="434">
        <v>1970</v>
      </c>
    </row>
    <row r="11801" spans="1:11" hidden="1" x14ac:dyDescent="0.25">
      <c r="A11801" s="434">
        <v>265635390</v>
      </c>
      <c r="B11801" s="434">
        <v>14473</v>
      </c>
      <c r="C11801" s="434" t="s">
        <v>61</v>
      </c>
      <c r="D11801" s="434" t="s">
        <v>13</v>
      </c>
      <c r="I11801" s="434">
        <v>15</v>
      </c>
      <c r="J11801" s="434">
        <v>0</v>
      </c>
      <c r="K11801" s="434">
        <v>1970</v>
      </c>
    </row>
    <row r="11802" spans="1:11" x14ac:dyDescent="0.25">
      <c r="A11802" s="434">
        <v>265635420</v>
      </c>
      <c r="B11802" s="434">
        <v>1003587</v>
      </c>
      <c r="C11802" s="434" t="s">
        <v>59</v>
      </c>
      <c r="D11802" s="434" t="s">
        <v>13</v>
      </c>
      <c r="I11802" s="434">
        <v>11</v>
      </c>
      <c r="J11802" s="434">
        <v>0</v>
      </c>
      <c r="K11802" s="434">
        <v>1970</v>
      </c>
    </row>
    <row r="11803" spans="1:11" hidden="1" x14ac:dyDescent="0.25">
      <c r="A11803" s="434">
        <v>265636510</v>
      </c>
      <c r="B11803" s="434">
        <v>13315</v>
      </c>
      <c r="C11803" s="434" t="s">
        <v>61</v>
      </c>
      <c r="D11803" s="434" t="s">
        <v>13</v>
      </c>
      <c r="I11803" s="434">
        <v>12</v>
      </c>
    </row>
    <row r="11804" spans="1:11" hidden="1" x14ac:dyDescent="0.25">
      <c r="A11804" s="434">
        <v>265637160</v>
      </c>
      <c r="B11804" s="434">
        <v>50088</v>
      </c>
      <c r="C11804" s="434" t="s">
        <v>61</v>
      </c>
      <c r="D11804" s="434" t="s">
        <v>13</v>
      </c>
      <c r="I11804" s="434">
        <v>11</v>
      </c>
      <c r="J11804" s="434">
        <v>0</v>
      </c>
      <c r="K11804" s="434">
        <v>1970</v>
      </c>
    </row>
    <row r="11805" spans="1:11" hidden="1" x14ac:dyDescent="0.25">
      <c r="A11805" s="434">
        <v>265637540</v>
      </c>
      <c r="B11805" s="434">
        <v>3201</v>
      </c>
      <c r="C11805" s="434" t="s">
        <v>61</v>
      </c>
      <c r="D11805" s="434" t="s">
        <v>13</v>
      </c>
      <c r="I11805" s="434">
        <v>13</v>
      </c>
    </row>
    <row r="11806" spans="1:11" hidden="1" x14ac:dyDescent="0.25">
      <c r="A11806" s="434">
        <v>265637850</v>
      </c>
      <c r="B11806" s="434">
        <v>62657</v>
      </c>
      <c r="C11806" s="434" t="s">
        <v>61</v>
      </c>
      <c r="D11806" s="434" t="s">
        <v>13</v>
      </c>
      <c r="I11806" s="434">
        <v>12</v>
      </c>
      <c r="J11806" s="434">
        <v>0</v>
      </c>
      <c r="K11806" s="434">
        <v>1970</v>
      </c>
    </row>
    <row r="11807" spans="1:11" hidden="1" x14ac:dyDescent="0.25">
      <c r="A11807" s="434">
        <v>265638250</v>
      </c>
      <c r="B11807" s="434">
        <v>1708</v>
      </c>
      <c r="C11807" s="434" t="s">
        <v>61</v>
      </c>
      <c r="D11807" s="434" t="s">
        <v>13</v>
      </c>
      <c r="I11807" s="434">
        <v>15</v>
      </c>
    </row>
    <row r="11808" spans="1:11" hidden="1" x14ac:dyDescent="0.25">
      <c r="A11808" s="434">
        <v>265638360</v>
      </c>
      <c r="B11808" s="434">
        <v>33883</v>
      </c>
      <c r="C11808" s="434" t="s">
        <v>61</v>
      </c>
      <c r="D11808" s="434" t="s">
        <v>13</v>
      </c>
      <c r="I11808" s="434">
        <v>13</v>
      </c>
    </row>
    <row r="11809" spans="1:11" hidden="1" x14ac:dyDescent="0.25">
      <c r="A11809" s="434">
        <v>265642860</v>
      </c>
      <c r="B11809" s="434">
        <v>5059</v>
      </c>
      <c r="C11809" s="434" t="s">
        <v>61</v>
      </c>
      <c r="D11809" s="434" t="s">
        <v>13</v>
      </c>
      <c r="I11809" s="434">
        <v>15</v>
      </c>
    </row>
    <row r="11810" spans="1:11" hidden="1" x14ac:dyDescent="0.25">
      <c r="A11810" s="434">
        <v>265643960</v>
      </c>
      <c r="B11810" s="434">
        <v>6069</v>
      </c>
      <c r="C11810" s="434" t="s">
        <v>61</v>
      </c>
      <c r="D11810" s="434" t="s">
        <v>13</v>
      </c>
      <c r="I11810" s="434">
        <v>17</v>
      </c>
      <c r="J11810" s="434">
        <v>0</v>
      </c>
      <c r="K11810" s="434">
        <v>1970</v>
      </c>
    </row>
    <row r="11811" spans="1:11" hidden="1" x14ac:dyDescent="0.25">
      <c r="A11811" s="434">
        <v>265644320</v>
      </c>
      <c r="B11811" s="434">
        <v>89944</v>
      </c>
      <c r="C11811" s="434" t="s">
        <v>31</v>
      </c>
      <c r="D11811" s="434" t="s">
        <v>13</v>
      </c>
      <c r="I11811" s="434">
        <v>21</v>
      </c>
    </row>
    <row r="11812" spans="1:11" hidden="1" x14ac:dyDescent="0.25">
      <c r="A11812" s="434">
        <v>265645490</v>
      </c>
      <c r="B11812" s="434">
        <v>4916</v>
      </c>
      <c r="C11812" s="434" t="s">
        <v>61</v>
      </c>
      <c r="D11812" s="434" t="s">
        <v>13</v>
      </c>
      <c r="I11812" s="434">
        <v>11</v>
      </c>
    </row>
    <row r="11813" spans="1:11" hidden="1" x14ac:dyDescent="0.25">
      <c r="A11813" s="434">
        <v>265646890</v>
      </c>
      <c r="B11813" s="434">
        <v>26845</v>
      </c>
      <c r="C11813" s="434" t="s">
        <v>61</v>
      </c>
      <c r="D11813" s="434" t="s">
        <v>13</v>
      </c>
      <c r="I11813" s="434">
        <v>11</v>
      </c>
    </row>
    <row r="11814" spans="1:11" hidden="1" x14ac:dyDescent="0.25">
      <c r="A11814" s="434">
        <v>265647200</v>
      </c>
      <c r="B11814" s="434">
        <v>52983</v>
      </c>
      <c r="C11814" s="434" t="s">
        <v>56</v>
      </c>
      <c r="D11814" s="434" t="s">
        <v>13</v>
      </c>
      <c r="I11814" s="434">
        <v>21</v>
      </c>
    </row>
    <row r="11815" spans="1:11" hidden="1" x14ac:dyDescent="0.25">
      <c r="A11815" s="434">
        <v>265647590</v>
      </c>
      <c r="B11815" s="434">
        <v>44905</v>
      </c>
      <c r="C11815" s="434" t="s">
        <v>61</v>
      </c>
      <c r="D11815" s="434" t="s">
        <v>13</v>
      </c>
      <c r="I11815" s="434">
        <v>11</v>
      </c>
      <c r="J11815" s="434">
        <v>0</v>
      </c>
      <c r="K11815" s="434">
        <v>1970</v>
      </c>
    </row>
    <row r="11816" spans="1:11" x14ac:dyDescent="0.25">
      <c r="A11816" s="434">
        <v>265648680</v>
      </c>
      <c r="B11816" s="434">
        <v>24353</v>
      </c>
      <c r="C11816" s="434" t="s">
        <v>59</v>
      </c>
      <c r="D11816" s="434" t="s">
        <v>13</v>
      </c>
      <c r="I11816" s="434">
        <v>12</v>
      </c>
    </row>
    <row r="11817" spans="1:11" hidden="1" x14ac:dyDescent="0.25">
      <c r="A11817" s="434">
        <v>265649230</v>
      </c>
      <c r="B11817" s="434">
        <v>1613347</v>
      </c>
      <c r="C11817" s="434" t="s">
        <v>56</v>
      </c>
      <c r="D11817" s="434" t="s">
        <v>13</v>
      </c>
      <c r="I11817" s="434">
        <v>16</v>
      </c>
      <c r="J11817" s="434">
        <v>0</v>
      </c>
      <c r="K11817" s="434">
        <v>1970</v>
      </c>
    </row>
    <row r="11818" spans="1:11" hidden="1" x14ac:dyDescent="0.25">
      <c r="A11818" s="434">
        <v>265649390</v>
      </c>
      <c r="B11818" s="434">
        <v>3671421</v>
      </c>
      <c r="C11818" s="434" t="s">
        <v>31</v>
      </c>
      <c r="D11818" s="434" t="s">
        <v>13</v>
      </c>
      <c r="G11818" s="434">
        <v>60</v>
      </c>
      <c r="H11818" s="434">
        <v>104</v>
      </c>
      <c r="I11818" s="434">
        <v>27.98</v>
      </c>
      <c r="K11818" s="434">
        <v>1957</v>
      </c>
    </row>
    <row r="11819" spans="1:11" hidden="1" x14ac:dyDescent="0.25">
      <c r="A11819" s="434">
        <v>265649640</v>
      </c>
      <c r="B11819" s="434">
        <v>8658</v>
      </c>
      <c r="C11819" s="434" t="s">
        <v>61</v>
      </c>
      <c r="D11819" s="434" t="s">
        <v>13</v>
      </c>
      <c r="I11819" s="434">
        <v>10</v>
      </c>
    </row>
    <row r="11820" spans="1:11" x14ac:dyDescent="0.25">
      <c r="A11820" s="434">
        <v>265649900</v>
      </c>
      <c r="B11820" s="434">
        <v>34197</v>
      </c>
      <c r="C11820" s="434" t="s">
        <v>59</v>
      </c>
      <c r="D11820" s="434" t="s">
        <v>13</v>
      </c>
      <c r="I11820" s="434">
        <v>10</v>
      </c>
      <c r="J11820" s="434">
        <v>0</v>
      </c>
      <c r="K11820" s="434">
        <v>1970</v>
      </c>
    </row>
    <row r="11821" spans="1:11" hidden="1" x14ac:dyDescent="0.25">
      <c r="A11821" s="434">
        <v>265650000</v>
      </c>
      <c r="B11821" s="434">
        <v>5705</v>
      </c>
      <c r="C11821" s="434" t="s">
        <v>61</v>
      </c>
      <c r="D11821" s="434" t="s">
        <v>13</v>
      </c>
      <c r="I11821" s="434">
        <v>11</v>
      </c>
      <c r="J11821" s="434">
        <v>0</v>
      </c>
      <c r="K11821" s="434">
        <v>1970</v>
      </c>
    </row>
    <row r="11822" spans="1:11" x14ac:dyDescent="0.25">
      <c r="A11822" s="434">
        <v>265650120</v>
      </c>
      <c r="B11822" s="434">
        <v>139918</v>
      </c>
      <c r="C11822" s="434" t="s">
        <v>59</v>
      </c>
      <c r="D11822" s="434" t="s">
        <v>13</v>
      </c>
      <c r="I11822" s="434">
        <v>10</v>
      </c>
    </row>
    <row r="11823" spans="1:11" hidden="1" x14ac:dyDescent="0.25">
      <c r="A11823" s="434">
        <v>265650390</v>
      </c>
      <c r="B11823" s="434">
        <v>15777</v>
      </c>
      <c r="C11823" s="434" t="s">
        <v>61</v>
      </c>
      <c r="D11823" s="434" t="s">
        <v>13</v>
      </c>
      <c r="I11823" s="434">
        <v>12</v>
      </c>
    </row>
    <row r="11824" spans="1:11" hidden="1" x14ac:dyDescent="0.25">
      <c r="A11824" s="434">
        <v>265650480</v>
      </c>
      <c r="B11824" s="434">
        <v>5669</v>
      </c>
      <c r="C11824" s="434" t="s">
        <v>61</v>
      </c>
      <c r="D11824" s="434" t="s">
        <v>13</v>
      </c>
      <c r="I11824" s="434">
        <v>10</v>
      </c>
    </row>
    <row r="11825" spans="1:11" hidden="1" x14ac:dyDescent="0.25">
      <c r="A11825" s="434">
        <v>265650980</v>
      </c>
      <c r="B11825" s="434">
        <v>7506</v>
      </c>
      <c r="C11825" s="434" t="s">
        <v>61</v>
      </c>
      <c r="D11825" s="434" t="s">
        <v>13</v>
      </c>
      <c r="I11825" s="434">
        <v>12</v>
      </c>
      <c r="J11825" s="434">
        <v>0</v>
      </c>
      <c r="K11825" s="434">
        <v>1970</v>
      </c>
    </row>
    <row r="11826" spans="1:11" hidden="1" x14ac:dyDescent="0.25">
      <c r="A11826" s="434">
        <v>265652380</v>
      </c>
      <c r="B11826" s="434">
        <v>9364</v>
      </c>
      <c r="C11826" s="434" t="s">
        <v>61</v>
      </c>
      <c r="D11826" s="434" t="s">
        <v>13</v>
      </c>
      <c r="I11826" s="434">
        <v>10</v>
      </c>
      <c r="J11826" s="434">
        <v>0</v>
      </c>
      <c r="K11826" s="434">
        <v>1970</v>
      </c>
    </row>
    <row r="11827" spans="1:11" hidden="1" x14ac:dyDescent="0.25">
      <c r="A11827" s="434">
        <v>265652820</v>
      </c>
      <c r="B11827" s="434">
        <v>2441</v>
      </c>
      <c r="C11827" s="434" t="s">
        <v>54</v>
      </c>
      <c r="D11827" s="434" t="s">
        <v>13</v>
      </c>
      <c r="I11827" s="434">
        <v>17</v>
      </c>
      <c r="J11827" s="434">
        <v>0</v>
      </c>
      <c r="K11827" s="434">
        <v>1970</v>
      </c>
    </row>
    <row r="11828" spans="1:11" hidden="1" x14ac:dyDescent="0.25">
      <c r="A11828" s="434">
        <v>265653340</v>
      </c>
      <c r="B11828" s="434">
        <v>26092</v>
      </c>
      <c r="C11828" s="434" t="s">
        <v>61</v>
      </c>
      <c r="D11828" s="434" t="s">
        <v>13</v>
      </c>
      <c r="I11828" s="434">
        <v>10</v>
      </c>
    </row>
    <row r="11829" spans="1:11" hidden="1" x14ac:dyDescent="0.25">
      <c r="A11829" s="434">
        <v>265653520</v>
      </c>
      <c r="B11829" s="434">
        <v>9816</v>
      </c>
      <c r="C11829" s="434" t="s">
        <v>61</v>
      </c>
      <c r="D11829" s="434" t="s">
        <v>13</v>
      </c>
      <c r="I11829" s="434">
        <v>9</v>
      </c>
    </row>
    <row r="11830" spans="1:11" hidden="1" x14ac:dyDescent="0.25">
      <c r="A11830" s="434">
        <v>265654160</v>
      </c>
      <c r="B11830" s="434">
        <v>6555</v>
      </c>
      <c r="C11830" s="434" t="s">
        <v>61</v>
      </c>
      <c r="D11830" s="434" t="s">
        <v>13</v>
      </c>
      <c r="I11830" s="434">
        <v>12</v>
      </c>
    </row>
    <row r="11831" spans="1:11" hidden="1" x14ac:dyDescent="0.25">
      <c r="A11831" s="434">
        <v>265654420</v>
      </c>
      <c r="B11831" s="434">
        <v>33219</v>
      </c>
      <c r="C11831" s="434" t="s">
        <v>61</v>
      </c>
      <c r="D11831" s="434" t="s">
        <v>13</v>
      </c>
      <c r="I11831" s="434">
        <v>11</v>
      </c>
      <c r="J11831" s="434">
        <v>0</v>
      </c>
      <c r="K11831" s="434">
        <v>1970</v>
      </c>
    </row>
    <row r="11832" spans="1:11" hidden="1" x14ac:dyDescent="0.25">
      <c r="A11832" s="434">
        <v>265656320</v>
      </c>
      <c r="B11832" s="434">
        <v>12715</v>
      </c>
      <c r="C11832" s="434" t="s">
        <v>61</v>
      </c>
      <c r="D11832" s="434" t="s">
        <v>13</v>
      </c>
      <c r="I11832" s="434">
        <v>12</v>
      </c>
      <c r="J11832" s="434">
        <v>0</v>
      </c>
      <c r="K11832" s="434">
        <v>1970</v>
      </c>
    </row>
    <row r="11833" spans="1:11" hidden="1" x14ac:dyDescent="0.25">
      <c r="A11833" s="434">
        <v>265656790</v>
      </c>
      <c r="B11833" s="434">
        <v>2530</v>
      </c>
      <c r="C11833" s="434" t="s">
        <v>61</v>
      </c>
      <c r="D11833" s="434" t="s">
        <v>13</v>
      </c>
      <c r="I11833" s="434">
        <v>15</v>
      </c>
      <c r="J11833" s="434">
        <v>0</v>
      </c>
      <c r="K11833" s="434">
        <v>1970</v>
      </c>
    </row>
    <row r="11834" spans="1:11" hidden="1" x14ac:dyDescent="0.25">
      <c r="A11834" s="434">
        <v>265657180</v>
      </c>
      <c r="B11834" s="434">
        <v>8935</v>
      </c>
      <c r="C11834" s="434" t="s">
        <v>61</v>
      </c>
      <c r="D11834" s="434" t="s">
        <v>13</v>
      </c>
      <c r="I11834" s="434">
        <v>14</v>
      </c>
    </row>
    <row r="11835" spans="1:11" hidden="1" x14ac:dyDescent="0.25">
      <c r="A11835" s="434">
        <v>265658520</v>
      </c>
      <c r="B11835" s="434">
        <v>14568</v>
      </c>
      <c r="C11835" s="434" t="s">
        <v>61</v>
      </c>
      <c r="D11835" s="434" t="s">
        <v>13</v>
      </c>
      <c r="I11835" s="434">
        <v>10</v>
      </c>
    </row>
    <row r="11836" spans="1:11" hidden="1" x14ac:dyDescent="0.25">
      <c r="A11836" s="434">
        <v>265659320</v>
      </c>
      <c r="B11836" s="434">
        <v>9793</v>
      </c>
      <c r="C11836" s="434" t="s">
        <v>61</v>
      </c>
      <c r="D11836" s="434" t="s">
        <v>13</v>
      </c>
      <c r="I11836" s="434">
        <v>10</v>
      </c>
    </row>
    <row r="11837" spans="1:11" hidden="1" x14ac:dyDescent="0.25">
      <c r="A11837" s="434">
        <v>265660390</v>
      </c>
      <c r="B11837" s="434">
        <v>9687</v>
      </c>
      <c r="C11837" s="434" t="s">
        <v>54</v>
      </c>
      <c r="D11837" s="434" t="s">
        <v>13</v>
      </c>
      <c r="E11837" s="434">
        <v>10</v>
      </c>
      <c r="F11837" s="434">
        <v>1644</v>
      </c>
      <c r="G11837" s="434">
        <v>300</v>
      </c>
      <c r="H11837" s="434">
        <v>239</v>
      </c>
      <c r="I11837" s="434">
        <v>26.08</v>
      </c>
      <c r="J11837" s="434">
        <v>0</v>
      </c>
      <c r="K11837" s="434">
        <v>1970</v>
      </c>
    </row>
    <row r="11838" spans="1:11" hidden="1" x14ac:dyDescent="0.25">
      <c r="A11838" s="434">
        <v>265661010</v>
      </c>
      <c r="B11838" s="434">
        <v>1889</v>
      </c>
      <c r="C11838" s="434" t="s">
        <v>61</v>
      </c>
      <c r="D11838" s="434" t="s">
        <v>13</v>
      </c>
      <c r="I11838" s="434">
        <v>12</v>
      </c>
    </row>
    <row r="11839" spans="1:11" hidden="1" x14ac:dyDescent="0.25">
      <c r="A11839" s="434">
        <v>265661200</v>
      </c>
      <c r="B11839" s="434">
        <v>1954</v>
      </c>
      <c r="C11839" s="434" t="s">
        <v>61</v>
      </c>
      <c r="D11839" s="434" t="s">
        <v>13</v>
      </c>
      <c r="I11839" s="434">
        <v>9</v>
      </c>
      <c r="J11839" s="434">
        <v>0</v>
      </c>
      <c r="K11839" s="434">
        <v>1970</v>
      </c>
    </row>
    <row r="11840" spans="1:11" hidden="1" x14ac:dyDescent="0.25">
      <c r="A11840" s="434">
        <v>265661420</v>
      </c>
      <c r="B11840" s="434">
        <v>3826</v>
      </c>
      <c r="C11840" s="434" t="s">
        <v>61</v>
      </c>
      <c r="D11840" s="434" t="s">
        <v>13</v>
      </c>
      <c r="I11840" s="434">
        <v>13</v>
      </c>
      <c r="J11840" s="434">
        <v>0</v>
      </c>
      <c r="K11840" s="434">
        <v>1970</v>
      </c>
    </row>
    <row r="11841" spans="1:11" hidden="1" x14ac:dyDescent="0.25">
      <c r="A11841" s="434">
        <v>265663100</v>
      </c>
      <c r="B11841" s="434">
        <v>93314</v>
      </c>
      <c r="C11841" s="434" t="s">
        <v>61</v>
      </c>
      <c r="D11841" s="434" t="s">
        <v>13</v>
      </c>
      <c r="I11841" s="434">
        <v>11</v>
      </c>
      <c r="J11841" s="434">
        <v>0</v>
      </c>
      <c r="K11841" s="434">
        <v>1970</v>
      </c>
    </row>
    <row r="11842" spans="1:11" hidden="1" x14ac:dyDescent="0.25">
      <c r="A11842" s="434">
        <v>265664600</v>
      </c>
      <c r="B11842" s="434">
        <v>9187</v>
      </c>
      <c r="C11842" s="434" t="s">
        <v>61</v>
      </c>
      <c r="D11842" s="434" t="s">
        <v>13</v>
      </c>
      <c r="I11842" s="434">
        <v>11</v>
      </c>
      <c r="J11842" s="434">
        <v>0</v>
      </c>
      <c r="K11842" s="434">
        <v>1970</v>
      </c>
    </row>
    <row r="11843" spans="1:11" hidden="1" x14ac:dyDescent="0.25">
      <c r="A11843" s="434">
        <v>265664650</v>
      </c>
      <c r="B11843" s="434">
        <v>5924</v>
      </c>
      <c r="C11843" s="434" t="s">
        <v>61</v>
      </c>
      <c r="D11843" s="434" t="s">
        <v>13</v>
      </c>
      <c r="I11843" s="434">
        <v>11</v>
      </c>
    </row>
    <row r="11844" spans="1:11" hidden="1" x14ac:dyDescent="0.25">
      <c r="A11844" s="434">
        <v>265665050</v>
      </c>
      <c r="B11844" s="434">
        <v>9143</v>
      </c>
      <c r="C11844" s="434" t="s">
        <v>61</v>
      </c>
      <c r="D11844" s="434" t="s">
        <v>13</v>
      </c>
      <c r="I11844" s="434">
        <v>18</v>
      </c>
      <c r="J11844" s="434">
        <v>0</v>
      </c>
      <c r="K11844" s="434">
        <v>1970</v>
      </c>
    </row>
    <row r="11845" spans="1:11" hidden="1" x14ac:dyDescent="0.25">
      <c r="A11845" s="434">
        <v>265667700</v>
      </c>
      <c r="B11845" s="434">
        <v>480</v>
      </c>
      <c r="C11845" s="434" t="s">
        <v>61</v>
      </c>
      <c r="D11845" s="434" t="s">
        <v>13</v>
      </c>
      <c r="I11845" s="434">
        <v>22</v>
      </c>
      <c r="J11845" s="434">
        <v>0</v>
      </c>
      <c r="K11845" s="434">
        <v>1970</v>
      </c>
    </row>
    <row r="11846" spans="1:11" hidden="1" x14ac:dyDescent="0.25">
      <c r="A11846" s="434">
        <v>265667780</v>
      </c>
      <c r="B11846" s="434">
        <v>99551</v>
      </c>
      <c r="C11846" s="434" t="s">
        <v>61</v>
      </c>
      <c r="D11846" s="434" t="s">
        <v>13</v>
      </c>
      <c r="I11846" s="434">
        <v>18</v>
      </c>
    </row>
    <row r="11847" spans="1:11" hidden="1" x14ac:dyDescent="0.25">
      <c r="A11847" s="434">
        <v>265667950</v>
      </c>
      <c r="B11847" s="434">
        <v>26060</v>
      </c>
      <c r="C11847" s="434" t="s">
        <v>61</v>
      </c>
      <c r="D11847" s="434" t="s">
        <v>13</v>
      </c>
      <c r="I11847" s="434">
        <v>10</v>
      </c>
      <c r="J11847" s="434">
        <v>0</v>
      </c>
      <c r="K11847" s="434">
        <v>1970</v>
      </c>
    </row>
    <row r="11848" spans="1:11" hidden="1" x14ac:dyDescent="0.25">
      <c r="A11848" s="434">
        <v>265667970</v>
      </c>
      <c r="B11848" s="434">
        <v>1313</v>
      </c>
      <c r="C11848" s="434" t="s">
        <v>61</v>
      </c>
      <c r="D11848" s="434" t="s">
        <v>13</v>
      </c>
      <c r="I11848" s="434">
        <v>10</v>
      </c>
      <c r="J11848" s="434">
        <v>0</v>
      </c>
      <c r="K11848" s="434">
        <v>1970</v>
      </c>
    </row>
    <row r="11849" spans="1:11" hidden="1" x14ac:dyDescent="0.25">
      <c r="A11849" s="434">
        <v>265668040</v>
      </c>
      <c r="B11849" s="434">
        <v>66671</v>
      </c>
      <c r="C11849" s="434" t="s">
        <v>61</v>
      </c>
      <c r="D11849" s="434" t="s">
        <v>13</v>
      </c>
      <c r="I11849" s="434">
        <v>14</v>
      </c>
      <c r="J11849" s="434">
        <v>0</v>
      </c>
      <c r="K11849" s="434">
        <v>1970</v>
      </c>
    </row>
    <row r="11850" spans="1:11" hidden="1" x14ac:dyDescent="0.25">
      <c r="A11850" s="434">
        <v>265669650</v>
      </c>
      <c r="B11850" s="434">
        <v>8478</v>
      </c>
      <c r="C11850" s="434" t="s">
        <v>56</v>
      </c>
      <c r="D11850" s="434" t="s">
        <v>13</v>
      </c>
      <c r="I11850" s="434">
        <v>11</v>
      </c>
      <c r="J11850" s="434">
        <v>0</v>
      </c>
      <c r="K11850" s="434">
        <v>1970</v>
      </c>
    </row>
    <row r="11851" spans="1:11" hidden="1" x14ac:dyDescent="0.25">
      <c r="A11851" s="434">
        <v>265670140</v>
      </c>
      <c r="B11851" s="434">
        <v>3413</v>
      </c>
      <c r="C11851" s="434" t="s">
        <v>61</v>
      </c>
      <c r="D11851" s="434" t="s">
        <v>13</v>
      </c>
      <c r="I11851" s="434">
        <v>11</v>
      </c>
      <c r="J11851" s="434">
        <v>0</v>
      </c>
      <c r="K11851" s="434">
        <v>1970</v>
      </c>
    </row>
    <row r="11852" spans="1:11" hidden="1" x14ac:dyDescent="0.25">
      <c r="A11852" s="434">
        <v>265672440</v>
      </c>
      <c r="B11852" s="434">
        <v>7813</v>
      </c>
      <c r="C11852" s="434" t="s">
        <v>61</v>
      </c>
      <c r="D11852" s="434" t="s">
        <v>13</v>
      </c>
      <c r="I11852" s="434">
        <v>12</v>
      </c>
    </row>
    <row r="11853" spans="1:11" hidden="1" x14ac:dyDescent="0.25">
      <c r="A11853" s="434">
        <v>265672800</v>
      </c>
      <c r="B11853" s="434">
        <v>54</v>
      </c>
      <c r="C11853" s="434" t="s">
        <v>61</v>
      </c>
      <c r="D11853" s="434" t="s">
        <v>13</v>
      </c>
      <c r="I11853" s="434">
        <v>12</v>
      </c>
      <c r="J11853" s="434">
        <v>0</v>
      </c>
      <c r="K11853" s="434">
        <v>1970</v>
      </c>
    </row>
    <row r="11854" spans="1:11" hidden="1" x14ac:dyDescent="0.25">
      <c r="A11854" s="434">
        <v>265673500</v>
      </c>
      <c r="B11854" s="434">
        <v>7209</v>
      </c>
      <c r="C11854" s="434" t="s">
        <v>61</v>
      </c>
      <c r="D11854" s="434" t="s">
        <v>13</v>
      </c>
      <c r="I11854" s="434">
        <v>11</v>
      </c>
      <c r="J11854" s="434">
        <v>0</v>
      </c>
      <c r="K11854" s="434">
        <v>1970</v>
      </c>
    </row>
    <row r="11855" spans="1:11" x14ac:dyDescent="0.25">
      <c r="A11855" s="434">
        <v>265674000</v>
      </c>
      <c r="B11855" s="434">
        <v>6951</v>
      </c>
      <c r="C11855" s="434" t="s">
        <v>59</v>
      </c>
      <c r="D11855" s="434" t="s">
        <v>13</v>
      </c>
      <c r="I11855" s="434">
        <v>10</v>
      </c>
    </row>
    <row r="11856" spans="1:11" x14ac:dyDescent="0.25">
      <c r="A11856" s="434">
        <v>265674430</v>
      </c>
      <c r="B11856" s="434">
        <v>52991</v>
      </c>
      <c r="C11856" s="434" t="s">
        <v>59</v>
      </c>
      <c r="D11856" s="434" t="s">
        <v>13</v>
      </c>
      <c r="I11856" s="434">
        <v>11</v>
      </c>
    </row>
    <row r="11857" spans="1:11" hidden="1" x14ac:dyDescent="0.25">
      <c r="A11857" s="434">
        <v>265675250</v>
      </c>
      <c r="B11857" s="434">
        <v>2992</v>
      </c>
      <c r="C11857" s="434" t="s">
        <v>56</v>
      </c>
      <c r="D11857" s="434" t="s">
        <v>13</v>
      </c>
      <c r="I11857" s="434">
        <v>26</v>
      </c>
      <c r="J11857" s="434">
        <v>0</v>
      </c>
      <c r="K11857" s="434">
        <v>1970</v>
      </c>
    </row>
    <row r="11858" spans="1:11" hidden="1" x14ac:dyDescent="0.25">
      <c r="A11858" s="434">
        <v>265675760</v>
      </c>
      <c r="B11858" s="434">
        <v>10906</v>
      </c>
      <c r="C11858" s="434" t="s">
        <v>61</v>
      </c>
      <c r="D11858" s="434" t="s">
        <v>13</v>
      </c>
      <c r="I11858" s="434">
        <v>12</v>
      </c>
    </row>
    <row r="11859" spans="1:11" hidden="1" x14ac:dyDescent="0.25">
      <c r="A11859" s="434">
        <v>265676360</v>
      </c>
      <c r="B11859" s="434">
        <v>3696</v>
      </c>
      <c r="C11859" s="434" t="s">
        <v>61</v>
      </c>
      <c r="D11859" s="434" t="s">
        <v>13</v>
      </c>
      <c r="I11859" s="434">
        <v>12</v>
      </c>
      <c r="J11859" s="434">
        <v>0</v>
      </c>
      <c r="K11859" s="434">
        <v>1970</v>
      </c>
    </row>
    <row r="11860" spans="1:11" hidden="1" x14ac:dyDescent="0.25">
      <c r="A11860" s="434">
        <v>265677720</v>
      </c>
      <c r="B11860" s="434">
        <v>3775</v>
      </c>
      <c r="C11860" s="434" t="s">
        <v>61</v>
      </c>
      <c r="D11860" s="434" t="s">
        <v>13</v>
      </c>
      <c r="I11860" s="434">
        <v>10</v>
      </c>
      <c r="J11860" s="434">
        <v>0</v>
      </c>
      <c r="K11860" s="434">
        <v>1970</v>
      </c>
    </row>
    <row r="11861" spans="1:11" x14ac:dyDescent="0.25">
      <c r="A11861" s="434">
        <v>265678750</v>
      </c>
      <c r="B11861" s="434">
        <v>230139</v>
      </c>
      <c r="C11861" s="434" t="s">
        <v>59</v>
      </c>
      <c r="D11861" s="434" t="s">
        <v>13</v>
      </c>
      <c r="I11861" s="434">
        <v>12</v>
      </c>
      <c r="J11861" s="434">
        <v>0</v>
      </c>
      <c r="K11861" s="434">
        <v>1970</v>
      </c>
    </row>
    <row r="11862" spans="1:11" hidden="1" x14ac:dyDescent="0.25">
      <c r="A11862" s="434">
        <v>265679120</v>
      </c>
      <c r="B11862" s="434">
        <v>51724</v>
      </c>
      <c r="C11862" s="434" t="s">
        <v>61</v>
      </c>
      <c r="D11862" s="434" t="s">
        <v>13</v>
      </c>
      <c r="I11862" s="434">
        <v>10</v>
      </c>
      <c r="J11862" s="434">
        <v>0</v>
      </c>
      <c r="K11862" s="434">
        <v>1970</v>
      </c>
    </row>
    <row r="11863" spans="1:11" hidden="1" x14ac:dyDescent="0.25">
      <c r="A11863" s="434">
        <v>265679890</v>
      </c>
      <c r="B11863" s="434">
        <v>694</v>
      </c>
      <c r="C11863" s="434" t="s">
        <v>61</v>
      </c>
      <c r="D11863" s="434" t="s">
        <v>13</v>
      </c>
      <c r="I11863" s="434">
        <v>14</v>
      </c>
      <c r="J11863" s="434">
        <v>0</v>
      </c>
      <c r="K11863" s="434">
        <v>1970</v>
      </c>
    </row>
    <row r="11864" spans="1:11" hidden="1" x14ac:dyDescent="0.25">
      <c r="A11864" s="434">
        <v>265680400</v>
      </c>
      <c r="B11864" s="434">
        <v>16999</v>
      </c>
      <c r="C11864" s="434" t="s">
        <v>61</v>
      </c>
      <c r="D11864" s="434" t="s">
        <v>13</v>
      </c>
      <c r="I11864" s="434">
        <v>12</v>
      </c>
    </row>
    <row r="11865" spans="1:11" hidden="1" x14ac:dyDescent="0.25">
      <c r="A11865" s="434">
        <v>265680990</v>
      </c>
      <c r="B11865" s="434">
        <v>11083</v>
      </c>
      <c r="C11865" s="434" t="s">
        <v>61</v>
      </c>
      <c r="D11865" s="434" t="s">
        <v>13</v>
      </c>
      <c r="I11865" s="434">
        <v>11</v>
      </c>
    </row>
    <row r="11866" spans="1:11" hidden="1" x14ac:dyDescent="0.25">
      <c r="A11866" s="434">
        <v>265685660</v>
      </c>
      <c r="B11866" s="434">
        <v>2659282</v>
      </c>
      <c r="C11866" s="434" t="s">
        <v>56</v>
      </c>
      <c r="D11866" s="434" t="s">
        <v>13</v>
      </c>
      <c r="I11866" s="434">
        <v>12</v>
      </c>
      <c r="J11866" s="434">
        <v>0</v>
      </c>
      <c r="K11866" s="434">
        <v>1970</v>
      </c>
    </row>
    <row r="11867" spans="1:11" hidden="1" x14ac:dyDescent="0.25">
      <c r="A11867" s="434">
        <v>265688760</v>
      </c>
      <c r="B11867" s="434">
        <v>5085</v>
      </c>
      <c r="C11867" s="434" t="s">
        <v>61</v>
      </c>
      <c r="D11867" s="434" t="s">
        <v>13</v>
      </c>
      <c r="I11867" s="434">
        <v>11</v>
      </c>
      <c r="J11867" s="434">
        <v>0</v>
      </c>
      <c r="K11867" s="434">
        <v>1970</v>
      </c>
    </row>
    <row r="11868" spans="1:11" hidden="1" x14ac:dyDescent="0.25">
      <c r="A11868" s="434">
        <v>265689010</v>
      </c>
      <c r="B11868" s="434">
        <v>3366</v>
      </c>
      <c r="C11868" s="434" t="s">
        <v>61</v>
      </c>
      <c r="D11868" s="434" t="s">
        <v>13</v>
      </c>
      <c r="I11868" s="434">
        <v>11</v>
      </c>
    </row>
    <row r="11869" spans="1:11" hidden="1" x14ac:dyDescent="0.25">
      <c r="A11869" s="434">
        <v>265689150</v>
      </c>
      <c r="B11869" s="434">
        <v>6237</v>
      </c>
      <c r="C11869" s="434" t="s">
        <v>61</v>
      </c>
      <c r="D11869" s="434" t="s">
        <v>13</v>
      </c>
      <c r="I11869" s="434">
        <v>14</v>
      </c>
    </row>
    <row r="11870" spans="1:11" hidden="1" x14ac:dyDescent="0.25">
      <c r="A11870" s="434">
        <v>265689300</v>
      </c>
      <c r="B11870" s="434">
        <v>1153</v>
      </c>
      <c r="C11870" s="434" t="s">
        <v>61</v>
      </c>
      <c r="D11870" s="434" t="s">
        <v>13</v>
      </c>
      <c r="I11870" s="434">
        <v>8</v>
      </c>
      <c r="J11870" s="434">
        <v>0</v>
      </c>
      <c r="K11870" s="434">
        <v>1970</v>
      </c>
    </row>
    <row r="11871" spans="1:11" hidden="1" x14ac:dyDescent="0.25">
      <c r="A11871" s="434">
        <v>265690060</v>
      </c>
      <c r="B11871" s="434">
        <v>12502</v>
      </c>
      <c r="C11871" s="434" t="s">
        <v>61</v>
      </c>
      <c r="D11871" s="434" t="s">
        <v>13</v>
      </c>
      <c r="I11871" s="434">
        <v>13</v>
      </c>
    </row>
    <row r="11872" spans="1:11" hidden="1" x14ac:dyDescent="0.25">
      <c r="A11872" s="434">
        <v>265690620</v>
      </c>
      <c r="B11872" s="434">
        <v>115390</v>
      </c>
      <c r="C11872" s="434" t="s">
        <v>61</v>
      </c>
      <c r="D11872" s="434" t="s">
        <v>13</v>
      </c>
      <c r="I11872" s="434">
        <v>12</v>
      </c>
      <c r="J11872" s="434">
        <v>0</v>
      </c>
      <c r="K11872" s="434">
        <v>1970</v>
      </c>
    </row>
    <row r="11873" spans="1:11" hidden="1" x14ac:dyDescent="0.25">
      <c r="A11873" s="434">
        <v>265691310</v>
      </c>
      <c r="B11873" s="434">
        <v>8112</v>
      </c>
      <c r="C11873" s="434" t="s">
        <v>61</v>
      </c>
      <c r="D11873" s="434" t="s">
        <v>13</v>
      </c>
      <c r="I11873" s="434">
        <v>12</v>
      </c>
      <c r="J11873" s="434">
        <v>0</v>
      </c>
      <c r="K11873" s="434">
        <v>1970</v>
      </c>
    </row>
    <row r="11874" spans="1:11" hidden="1" x14ac:dyDescent="0.25">
      <c r="A11874" s="434">
        <v>265691910</v>
      </c>
      <c r="B11874" s="434">
        <v>5322</v>
      </c>
      <c r="C11874" s="434" t="s">
        <v>61</v>
      </c>
      <c r="D11874" s="434" t="s">
        <v>13</v>
      </c>
      <c r="I11874" s="434">
        <v>11</v>
      </c>
      <c r="J11874" s="434">
        <v>0</v>
      </c>
      <c r="K11874" s="434">
        <v>1970</v>
      </c>
    </row>
    <row r="11875" spans="1:11" hidden="1" x14ac:dyDescent="0.25">
      <c r="A11875" s="434">
        <v>265695030</v>
      </c>
      <c r="B11875" s="434">
        <v>15332</v>
      </c>
      <c r="C11875" s="434" t="s">
        <v>61</v>
      </c>
      <c r="D11875" s="434" t="s">
        <v>13</v>
      </c>
      <c r="I11875" s="434">
        <v>10</v>
      </c>
    </row>
    <row r="11876" spans="1:11" hidden="1" x14ac:dyDescent="0.25">
      <c r="A11876" s="434">
        <v>265695180</v>
      </c>
      <c r="B11876" s="434">
        <v>2545367</v>
      </c>
      <c r="C11876" s="434" t="s">
        <v>56</v>
      </c>
      <c r="D11876" s="434" t="s">
        <v>13</v>
      </c>
      <c r="I11876" s="434">
        <v>8</v>
      </c>
      <c r="J11876" s="434">
        <v>0</v>
      </c>
      <c r="K11876" s="434">
        <v>1970</v>
      </c>
    </row>
    <row r="11877" spans="1:11" hidden="1" x14ac:dyDescent="0.25">
      <c r="A11877" s="434">
        <v>265695470</v>
      </c>
      <c r="B11877" s="434">
        <v>9813</v>
      </c>
      <c r="C11877" s="434" t="s">
        <v>61</v>
      </c>
      <c r="D11877" s="434" t="s">
        <v>13</v>
      </c>
      <c r="I11877" s="434">
        <v>10</v>
      </c>
      <c r="J11877" s="434">
        <v>0</v>
      </c>
      <c r="K11877" s="434">
        <v>1970</v>
      </c>
    </row>
    <row r="11878" spans="1:11" hidden="1" x14ac:dyDescent="0.25">
      <c r="A11878" s="434">
        <v>265696370</v>
      </c>
      <c r="B11878" s="434">
        <v>3683</v>
      </c>
      <c r="C11878" s="434" t="s">
        <v>61</v>
      </c>
      <c r="D11878" s="434" t="s">
        <v>13</v>
      </c>
      <c r="I11878" s="434">
        <v>13</v>
      </c>
    </row>
    <row r="11879" spans="1:11" hidden="1" x14ac:dyDescent="0.25">
      <c r="A11879" s="434">
        <v>265696660</v>
      </c>
      <c r="B11879" s="434">
        <v>2984</v>
      </c>
      <c r="C11879" s="434" t="s">
        <v>61</v>
      </c>
      <c r="D11879" s="434" t="s">
        <v>13</v>
      </c>
      <c r="I11879" s="434">
        <v>12</v>
      </c>
      <c r="J11879" s="434">
        <v>0</v>
      </c>
      <c r="K11879" s="434">
        <v>1970</v>
      </c>
    </row>
    <row r="11880" spans="1:11" hidden="1" x14ac:dyDescent="0.25">
      <c r="A11880" s="434">
        <v>265696860</v>
      </c>
      <c r="B11880" s="434">
        <v>29584</v>
      </c>
      <c r="C11880" s="434" t="s">
        <v>61</v>
      </c>
      <c r="D11880" s="434" t="s">
        <v>13</v>
      </c>
      <c r="I11880" s="434">
        <v>12</v>
      </c>
    </row>
    <row r="11881" spans="1:11" hidden="1" x14ac:dyDescent="0.25">
      <c r="A11881" s="434">
        <v>265698070</v>
      </c>
      <c r="B11881" s="434">
        <v>5322</v>
      </c>
      <c r="C11881" s="434" t="s">
        <v>61</v>
      </c>
      <c r="D11881" s="434" t="s">
        <v>13</v>
      </c>
      <c r="I11881" s="434">
        <v>11</v>
      </c>
      <c r="J11881" s="434">
        <v>0</v>
      </c>
      <c r="K11881" s="434">
        <v>1970</v>
      </c>
    </row>
    <row r="11882" spans="1:11" hidden="1" x14ac:dyDescent="0.25">
      <c r="A11882" s="434">
        <v>265698680</v>
      </c>
      <c r="B11882" s="434">
        <v>5219</v>
      </c>
      <c r="C11882" s="434" t="s">
        <v>61</v>
      </c>
      <c r="D11882" s="434" t="s">
        <v>13</v>
      </c>
      <c r="I11882" s="434">
        <v>15</v>
      </c>
      <c r="J11882" s="434">
        <v>0</v>
      </c>
      <c r="K11882" s="434">
        <v>1970</v>
      </c>
    </row>
    <row r="11883" spans="1:11" hidden="1" x14ac:dyDescent="0.25">
      <c r="A11883" s="434">
        <v>265698690</v>
      </c>
      <c r="B11883" s="434">
        <v>104638</v>
      </c>
      <c r="C11883" s="434" t="s">
        <v>61</v>
      </c>
      <c r="D11883" s="434" t="s">
        <v>13</v>
      </c>
      <c r="I11883" s="434">
        <v>14</v>
      </c>
      <c r="J11883" s="434">
        <v>0</v>
      </c>
      <c r="K11883" s="434">
        <v>1970</v>
      </c>
    </row>
    <row r="11884" spans="1:11" hidden="1" x14ac:dyDescent="0.25">
      <c r="A11884" s="434">
        <v>265699140</v>
      </c>
      <c r="B11884" s="434">
        <v>27632</v>
      </c>
      <c r="C11884" s="434" t="s">
        <v>61</v>
      </c>
      <c r="D11884" s="434" t="s">
        <v>13</v>
      </c>
      <c r="I11884" s="434">
        <v>16</v>
      </c>
      <c r="J11884" s="434">
        <v>0</v>
      </c>
      <c r="K11884" s="434">
        <v>1970</v>
      </c>
    </row>
    <row r="11885" spans="1:11" hidden="1" x14ac:dyDescent="0.25">
      <c r="A11885" s="434">
        <v>265701440</v>
      </c>
      <c r="B11885" s="434">
        <v>33917</v>
      </c>
      <c r="C11885" s="434" t="s">
        <v>61</v>
      </c>
      <c r="D11885" s="434" t="s">
        <v>13</v>
      </c>
      <c r="I11885" s="434">
        <v>14</v>
      </c>
      <c r="J11885" s="434">
        <v>0</v>
      </c>
      <c r="K11885" s="434">
        <v>1970</v>
      </c>
    </row>
    <row r="11886" spans="1:11" hidden="1" x14ac:dyDescent="0.25">
      <c r="A11886" s="434">
        <v>265702340</v>
      </c>
      <c r="B11886" s="434">
        <v>912621</v>
      </c>
      <c r="C11886" s="434" t="s">
        <v>56</v>
      </c>
      <c r="D11886" s="434" t="s">
        <v>13</v>
      </c>
      <c r="I11886" s="434">
        <v>12</v>
      </c>
      <c r="J11886" s="434">
        <v>0</v>
      </c>
      <c r="K11886" s="434">
        <v>1970</v>
      </c>
    </row>
    <row r="11887" spans="1:11" hidden="1" x14ac:dyDescent="0.25">
      <c r="A11887" s="434">
        <v>265702780</v>
      </c>
      <c r="B11887" s="434">
        <v>1858</v>
      </c>
      <c r="C11887" s="434" t="s">
        <v>61</v>
      </c>
      <c r="D11887" s="434" t="s">
        <v>13</v>
      </c>
      <c r="I11887" s="434">
        <v>10</v>
      </c>
      <c r="J11887" s="434">
        <v>0</v>
      </c>
      <c r="K11887" s="434">
        <v>1970</v>
      </c>
    </row>
    <row r="11888" spans="1:11" hidden="1" x14ac:dyDescent="0.25">
      <c r="A11888" s="434">
        <v>265702820</v>
      </c>
      <c r="B11888" s="434">
        <v>34608</v>
      </c>
      <c r="C11888" s="434" t="s">
        <v>61</v>
      </c>
      <c r="D11888" s="434" t="s">
        <v>13</v>
      </c>
      <c r="I11888" s="434">
        <v>16</v>
      </c>
    </row>
    <row r="11889" spans="1:11" hidden="1" x14ac:dyDescent="0.25">
      <c r="A11889" s="434">
        <v>265702900</v>
      </c>
      <c r="B11889" s="434">
        <v>22</v>
      </c>
      <c r="C11889" s="434" t="s">
        <v>61</v>
      </c>
      <c r="D11889" s="434" t="s">
        <v>13</v>
      </c>
      <c r="I11889" s="434">
        <v>10</v>
      </c>
      <c r="J11889" s="434">
        <v>0</v>
      </c>
      <c r="K11889" s="434">
        <v>1970</v>
      </c>
    </row>
    <row r="11890" spans="1:11" hidden="1" x14ac:dyDescent="0.25">
      <c r="A11890" s="434">
        <v>265702970</v>
      </c>
      <c r="B11890" s="434">
        <v>9136</v>
      </c>
      <c r="C11890" s="434" t="s">
        <v>61</v>
      </c>
      <c r="D11890" s="434" t="s">
        <v>13</v>
      </c>
      <c r="I11890" s="434">
        <v>12</v>
      </c>
      <c r="J11890" s="434">
        <v>0</v>
      </c>
      <c r="K11890" s="434">
        <v>1970</v>
      </c>
    </row>
    <row r="11891" spans="1:11" hidden="1" x14ac:dyDescent="0.25">
      <c r="A11891" s="434">
        <v>265703920</v>
      </c>
      <c r="B11891" s="434">
        <v>4672</v>
      </c>
      <c r="C11891" s="434" t="s">
        <v>61</v>
      </c>
      <c r="D11891" s="434" t="s">
        <v>13</v>
      </c>
      <c r="I11891" s="434">
        <v>10</v>
      </c>
      <c r="J11891" s="434">
        <v>0</v>
      </c>
      <c r="K11891" s="434">
        <v>1970</v>
      </c>
    </row>
    <row r="11892" spans="1:11" x14ac:dyDescent="0.25">
      <c r="A11892" s="434">
        <v>265704200</v>
      </c>
      <c r="B11892" s="434">
        <v>294102</v>
      </c>
      <c r="C11892" s="434" t="s">
        <v>59</v>
      </c>
      <c r="D11892" s="434" t="s">
        <v>13</v>
      </c>
      <c r="I11892" s="434">
        <v>10</v>
      </c>
      <c r="J11892" s="434">
        <v>0</v>
      </c>
      <c r="K11892" s="434">
        <v>1970</v>
      </c>
    </row>
    <row r="11893" spans="1:11" hidden="1" x14ac:dyDescent="0.25">
      <c r="A11893" s="434">
        <v>265704520</v>
      </c>
      <c r="B11893" s="434">
        <v>18003</v>
      </c>
      <c r="C11893" s="434" t="s">
        <v>24</v>
      </c>
      <c r="D11893" s="434" t="s">
        <v>17</v>
      </c>
      <c r="E11893" s="434">
        <v>12.5</v>
      </c>
      <c r="F11893" s="434">
        <v>960</v>
      </c>
      <c r="G11893" s="434">
        <v>129</v>
      </c>
      <c r="H11893" s="434">
        <v>626</v>
      </c>
      <c r="I11893" s="434">
        <v>49.65</v>
      </c>
      <c r="J11893" s="434">
        <v>167</v>
      </c>
      <c r="K11893" s="434">
        <v>1974</v>
      </c>
    </row>
    <row r="11894" spans="1:11" hidden="1" x14ac:dyDescent="0.25">
      <c r="A11894" s="434">
        <v>265704690</v>
      </c>
      <c r="B11894" s="434">
        <v>13655</v>
      </c>
      <c r="C11894" s="434" t="s">
        <v>61</v>
      </c>
      <c r="D11894" s="434" t="s">
        <v>13</v>
      </c>
      <c r="I11894" s="434">
        <v>10</v>
      </c>
    </row>
    <row r="11895" spans="1:11" hidden="1" x14ac:dyDescent="0.25">
      <c r="A11895" s="434">
        <v>265704860</v>
      </c>
      <c r="B11895" s="434">
        <v>40513</v>
      </c>
      <c r="C11895" s="434" t="s">
        <v>61</v>
      </c>
      <c r="D11895" s="434" t="s">
        <v>13</v>
      </c>
      <c r="I11895" s="434">
        <v>12</v>
      </c>
    </row>
    <row r="11896" spans="1:11" hidden="1" x14ac:dyDescent="0.25">
      <c r="A11896" s="434">
        <v>265704960</v>
      </c>
      <c r="B11896" s="434">
        <v>17518</v>
      </c>
      <c r="C11896" s="434" t="s">
        <v>61</v>
      </c>
      <c r="D11896" s="434" t="s">
        <v>13</v>
      </c>
      <c r="I11896" s="434">
        <v>11</v>
      </c>
      <c r="J11896" s="434">
        <v>0</v>
      </c>
      <c r="K11896" s="434">
        <v>1970</v>
      </c>
    </row>
    <row r="11897" spans="1:11" hidden="1" x14ac:dyDescent="0.25">
      <c r="A11897" s="434">
        <v>265705570</v>
      </c>
      <c r="B11897" s="434">
        <v>2797</v>
      </c>
      <c r="C11897" s="434" t="s">
        <v>61</v>
      </c>
      <c r="D11897" s="434" t="s">
        <v>13</v>
      </c>
      <c r="I11897" s="434">
        <v>11</v>
      </c>
      <c r="J11897" s="434">
        <v>0</v>
      </c>
      <c r="K11897" s="434">
        <v>1970</v>
      </c>
    </row>
    <row r="11898" spans="1:11" hidden="1" x14ac:dyDescent="0.25">
      <c r="A11898" s="434">
        <v>265705760</v>
      </c>
      <c r="B11898" s="434">
        <v>32</v>
      </c>
      <c r="C11898" s="434" t="s">
        <v>61</v>
      </c>
      <c r="D11898" s="434" t="s">
        <v>13</v>
      </c>
      <c r="I11898" s="434">
        <v>9</v>
      </c>
      <c r="J11898" s="434">
        <v>0</v>
      </c>
      <c r="K11898" s="434">
        <v>1970</v>
      </c>
    </row>
    <row r="11899" spans="1:11" hidden="1" x14ac:dyDescent="0.25">
      <c r="A11899" s="434">
        <v>265706690</v>
      </c>
      <c r="B11899" s="434">
        <v>7451</v>
      </c>
      <c r="C11899" s="434" t="s">
        <v>61</v>
      </c>
      <c r="D11899" s="434" t="s">
        <v>13</v>
      </c>
      <c r="I11899" s="434">
        <v>14</v>
      </c>
      <c r="J11899" s="434">
        <v>0</v>
      </c>
      <c r="K11899" s="434">
        <v>1970</v>
      </c>
    </row>
    <row r="11900" spans="1:11" hidden="1" x14ac:dyDescent="0.25">
      <c r="A11900" s="434">
        <v>265706720</v>
      </c>
      <c r="B11900" s="434">
        <v>40200</v>
      </c>
      <c r="C11900" s="434" t="s">
        <v>61</v>
      </c>
      <c r="D11900" s="434" t="s">
        <v>13</v>
      </c>
      <c r="I11900" s="434">
        <v>10</v>
      </c>
      <c r="J11900" s="434">
        <v>0</v>
      </c>
      <c r="K11900" s="434">
        <v>1970</v>
      </c>
    </row>
    <row r="11901" spans="1:11" hidden="1" x14ac:dyDescent="0.25">
      <c r="A11901" s="434">
        <v>265706890</v>
      </c>
      <c r="B11901" s="434">
        <v>149311</v>
      </c>
      <c r="C11901" s="434" t="s">
        <v>56</v>
      </c>
      <c r="D11901" s="434" t="s">
        <v>13</v>
      </c>
      <c r="I11901" s="434">
        <v>11</v>
      </c>
    </row>
    <row r="11902" spans="1:11" hidden="1" x14ac:dyDescent="0.25">
      <c r="A11902" s="434">
        <v>265707010</v>
      </c>
      <c r="B11902" s="434">
        <v>898</v>
      </c>
      <c r="C11902" s="434" t="s">
        <v>61</v>
      </c>
      <c r="D11902" s="434" t="s">
        <v>13</v>
      </c>
      <c r="I11902" s="434">
        <v>11</v>
      </c>
      <c r="J11902" s="434">
        <v>0</v>
      </c>
      <c r="K11902" s="434">
        <v>1970</v>
      </c>
    </row>
    <row r="11903" spans="1:11" hidden="1" x14ac:dyDescent="0.25">
      <c r="A11903" s="434">
        <v>265707640</v>
      </c>
      <c r="B11903" s="434">
        <v>14131</v>
      </c>
      <c r="C11903" s="434" t="s">
        <v>61</v>
      </c>
      <c r="D11903" s="434" t="s">
        <v>13</v>
      </c>
      <c r="I11903" s="434">
        <v>12</v>
      </c>
    </row>
    <row r="11904" spans="1:11" x14ac:dyDescent="0.25">
      <c r="A11904" s="434">
        <v>265708380</v>
      </c>
      <c r="B11904" s="434">
        <v>361278</v>
      </c>
      <c r="C11904" s="434" t="s">
        <v>59</v>
      </c>
      <c r="D11904" s="434" t="s">
        <v>13</v>
      </c>
      <c r="I11904" s="434">
        <v>8</v>
      </c>
    </row>
    <row r="11905" spans="1:11" hidden="1" x14ac:dyDescent="0.25">
      <c r="A11905" s="434">
        <v>265708690</v>
      </c>
      <c r="B11905" s="434">
        <v>2770</v>
      </c>
      <c r="C11905" s="434" t="s">
        <v>61</v>
      </c>
      <c r="D11905" s="434" t="s">
        <v>13</v>
      </c>
      <c r="I11905" s="434">
        <v>10</v>
      </c>
      <c r="J11905" s="434">
        <v>0</v>
      </c>
      <c r="K11905" s="434">
        <v>1970</v>
      </c>
    </row>
    <row r="11906" spans="1:11" hidden="1" x14ac:dyDescent="0.25">
      <c r="A11906" s="434">
        <v>265709040</v>
      </c>
      <c r="B11906" s="434">
        <v>684</v>
      </c>
      <c r="C11906" s="434" t="s">
        <v>61</v>
      </c>
      <c r="D11906" s="434" t="s">
        <v>13</v>
      </c>
      <c r="I11906" s="434">
        <v>12</v>
      </c>
      <c r="J11906" s="434">
        <v>0</v>
      </c>
      <c r="K11906" s="434">
        <v>1970</v>
      </c>
    </row>
    <row r="11907" spans="1:11" hidden="1" x14ac:dyDescent="0.25">
      <c r="A11907" s="434">
        <v>265711440</v>
      </c>
      <c r="B11907" s="434">
        <v>19502</v>
      </c>
      <c r="C11907" s="434" t="s">
        <v>61</v>
      </c>
      <c r="D11907" s="434" t="s">
        <v>13</v>
      </c>
      <c r="I11907" s="434">
        <v>12</v>
      </c>
    </row>
    <row r="11908" spans="1:11" hidden="1" x14ac:dyDescent="0.25">
      <c r="A11908" s="434">
        <v>265718930</v>
      </c>
      <c r="B11908" s="434">
        <v>6840</v>
      </c>
      <c r="C11908" s="434" t="s">
        <v>61</v>
      </c>
      <c r="D11908" s="434" t="s">
        <v>13</v>
      </c>
      <c r="I11908" s="434">
        <v>12</v>
      </c>
    </row>
    <row r="11909" spans="1:11" x14ac:dyDescent="0.25">
      <c r="A11909" s="434">
        <v>265719490</v>
      </c>
      <c r="B11909" s="434">
        <v>118321</v>
      </c>
      <c r="C11909" s="434" t="s">
        <v>59</v>
      </c>
      <c r="D11909" s="434" t="s">
        <v>13</v>
      </c>
      <c r="I11909" s="434">
        <v>8</v>
      </c>
      <c r="J11909" s="434">
        <v>0</v>
      </c>
      <c r="K11909" s="434">
        <v>1970</v>
      </c>
    </row>
    <row r="11910" spans="1:11" hidden="1" x14ac:dyDescent="0.25">
      <c r="A11910" s="434">
        <v>265719620</v>
      </c>
      <c r="B11910" s="434">
        <v>1397</v>
      </c>
      <c r="C11910" s="434" t="s">
        <v>61</v>
      </c>
      <c r="D11910" s="434" t="s">
        <v>13</v>
      </c>
      <c r="I11910" s="434">
        <v>11</v>
      </c>
      <c r="J11910" s="434">
        <v>0</v>
      </c>
      <c r="K11910" s="434">
        <v>1970</v>
      </c>
    </row>
    <row r="11911" spans="1:11" hidden="1" x14ac:dyDescent="0.25">
      <c r="A11911" s="434">
        <v>265719770</v>
      </c>
      <c r="B11911" s="434">
        <v>20748</v>
      </c>
      <c r="C11911" s="434" t="s">
        <v>61</v>
      </c>
      <c r="D11911" s="434" t="s">
        <v>13</v>
      </c>
      <c r="I11911" s="434">
        <v>12</v>
      </c>
      <c r="J11911" s="434">
        <v>0</v>
      </c>
      <c r="K11911" s="434">
        <v>1970</v>
      </c>
    </row>
    <row r="11912" spans="1:11" hidden="1" x14ac:dyDescent="0.25">
      <c r="A11912" s="434">
        <v>265720710</v>
      </c>
      <c r="B11912" s="434">
        <v>6034</v>
      </c>
      <c r="C11912" s="434" t="s">
        <v>61</v>
      </c>
      <c r="D11912" s="434" t="s">
        <v>13</v>
      </c>
      <c r="I11912" s="434">
        <v>15</v>
      </c>
    </row>
    <row r="11913" spans="1:11" hidden="1" x14ac:dyDescent="0.25">
      <c r="A11913" s="434">
        <v>265721190</v>
      </c>
      <c r="B11913" s="434">
        <v>15646</v>
      </c>
      <c r="C11913" s="434" t="s">
        <v>61</v>
      </c>
      <c r="D11913" s="434" t="s">
        <v>13</v>
      </c>
      <c r="I11913" s="434">
        <v>12</v>
      </c>
      <c r="J11913" s="434">
        <v>0</v>
      </c>
      <c r="K11913" s="434">
        <v>1970</v>
      </c>
    </row>
    <row r="11914" spans="1:11" hidden="1" x14ac:dyDescent="0.25">
      <c r="A11914" s="434">
        <v>265722030</v>
      </c>
      <c r="B11914" s="434">
        <v>5171</v>
      </c>
      <c r="C11914" s="434" t="s">
        <v>61</v>
      </c>
      <c r="D11914" s="434" t="s">
        <v>13</v>
      </c>
      <c r="I11914" s="434">
        <v>12</v>
      </c>
    </row>
    <row r="11915" spans="1:11" hidden="1" x14ac:dyDescent="0.25">
      <c r="A11915" s="434">
        <v>265722600</v>
      </c>
      <c r="B11915" s="434">
        <v>990</v>
      </c>
      <c r="C11915" s="434" t="s">
        <v>61</v>
      </c>
      <c r="D11915" s="434" t="s">
        <v>13</v>
      </c>
      <c r="I11915" s="434">
        <v>10</v>
      </c>
      <c r="J11915" s="434">
        <v>0</v>
      </c>
      <c r="K11915" s="434">
        <v>1970</v>
      </c>
    </row>
    <row r="11916" spans="1:11" hidden="1" x14ac:dyDescent="0.25">
      <c r="A11916" s="434">
        <v>265723130</v>
      </c>
      <c r="B11916" s="434">
        <v>188</v>
      </c>
      <c r="C11916" s="434" t="s">
        <v>61</v>
      </c>
      <c r="D11916" s="434" t="s">
        <v>13</v>
      </c>
      <c r="I11916" s="434">
        <v>10</v>
      </c>
      <c r="J11916" s="434">
        <v>0</v>
      </c>
      <c r="K11916" s="434">
        <v>1970</v>
      </c>
    </row>
    <row r="11917" spans="1:11" hidden="1" x14ac:dyDescent="0.25">
      <c r="A11917" s="434">
        <v>265723180</v>
      </c>
      <c r="B11917" s="434">
        <v>17208</v>
      </c>
      <c r="C11917" s="434" t="s">
        <v>61</v>
      </c>
      <c r="D11917" s="434" t="s">
        <v>13</v>
      </c>
      <c r="I11917" s="434">
        <v>13</v>
      </c>
    </row>
    <row r="11918" spans="1:11" hidden="1" x14ac:dyDescent="0.25">
      <c r="A11918" s="434">
        <v>265724000</v>
      </c>
      <c r="B11918" s="434">
        <v>64620</v>
      </c>
      <c r="C11918" s="434" t="s">
        <v>56</v>
      </c>
      <c r="D11918" s="434" t="s">
        <v>17</v>
      </c>
      <c r="E11918" s="434">
        <v>15</v>
      </c>
      <c r="F11918" s="434">
        <v>3800</v>
      </c>
      <c r="G11918" s="434">
        <v>361</v>
      </c>
      <c r="H11918" s="434">
        <v>980</v>
      </c>
      <c r="I11918" s="434">
        <v>54.9</v>
      </c>
      <c r="J11918" s="434">
        <v>0</v>
      </c>
      <c r="K11918" s="434">
        <v>1983</v>
      </c>
    </row>
    <row r="11919" spans="1:11" hidden="1" x14ac:dyDescent="0.25">
      <c r="A11919" s="434">
        <v>265724260</v>
      </c>
      <c r="B11919" s="434">
        <v>9438</v>
      </c>
      <c r="C11919" s="434" t="s">
        <v>16</v>
      </c>
      <c r="D11919" s="434" t="s">
        <v>17</v>
      </c>
      <c r="E11919" s="434">
        <v>11.2</v>
      </c>
      <c r="F11919" s="434">
        <v>368</v>
      </c>
      <c r="G11919" s="434">
        <v>1100</v>
      </c>
      <c r="H11919" s="434">
        <v>574</v>
      </c>
      <c r="I11919" s="434">
        <v>56</v>
      </c>
      <c r="J11919" s="434">
        <v>942</v>
      </c>
      <c r="K11919" s="434">
        <v>2001</v>
      </c>
    </row>
    <row r="11920" spans="1:11" hidden="1" x14ac:dyDescent="0.25">
      <c r="A11920" s="434">
        <v>265725270</v>
      </c>
      <c r="B11920" s="434">
        <v>804</v>
      </c>
      <c r="C11920" s="434" t="s">
        <v>61</v>
      </c>
      <c r="D11920" s="434" t="s">
        <v>13</v>
      </c>
      <c r="I11920" s="434">
        <v>9</v>
      </c>
      <c r="J11920" s="434">
        <v>0</v>
      </c>
      <c r="K11920" s="434">
        <v>1970</v>
      </c>
    </row>
    <row r="11921" spans="1:11" hidden="1" x14ac:dyDescent="0.25">
      <c r="A11921" s="434">
        <v>265725310</v>
      </c>
      <c r="B11921" s="434">
        <v>225661</v>
      </c>
      <c r="C11921" s="434" t="s">
        <v>61</v>
      </c>
      <c r="D11921" s="434" t="s">
        <v>13</v>
      </c>
      <c r="I11921" s="434">
        <v>11</v>
      </c>
      <c r="J11921" s="434">
        <v>0</v>
      </c>
      <c r="K11921" s="434">
        <v>1970</v>
      </c>
    </row>
    <row r="11922" spans="1:11" hidden="1" x14ac:dyDescent="0.25">
      <c r="A11922" s="434">
        <v>265725540</v>
      </c>
      <c r="B11922" s="434">
        <v>6970</v>
      </c>
      <c r="C11922" s="434" t="s">
        <v>61</v>
      </c>
      <c r="D11922" s="434" t="s">
        <v>13</v>
      </c>
      <c r="I11922" s="434">
        <v>11</v>
      </c>
      <c r="J11922" s="434">
        <v>0</v>
      </c>
      <c r="K11922" s="434">
        <v>1970</v>
      </c>
    </row>
    <row r="11923" spans="1:11" hidden="1" x14ac:dyDescent="0.25">
      <c r="A11923" s="434">
        <v>265726900</v>
      </c>
      <c r="B11923" s="434">
        <v>31263</v>
      </c>
      <c r="C11923" s="434" t="s">
        <v>61</v>
      </c>
      <c r="D11923" s="434" t="s">
        <v>13</v>
      </c>
      <c r="I11923" s="434">
        <v>18</v>
      </c>
      <c r="J11923" s="434">
        <v>0</v>
      </c>
      <c r="K11923" s="434">
        <v>1970</v>
      </c>
    </row>
    <row r="11924" spans="1:11" hidden="1" x14ac:dyDescent="0.25">
      <c r="A11924" s="434">
        <v>265726910</v>
      </c>
      <c r="B11924" s="434">
        <v>9296</v>
      </c>
      <c r="C11924" s="434" t="s">
        <v>61</v>
      </c>
      <c r="D11924" s="434" t="s">
        <v>13</v>
      </c>
      <c r="I11924" s="434">
        <v>12</v>
      </c>
    </row>
    <row r="11925" spans="1:11" hidden="1" x14ac:dyDescent="0.25">
      <c r="A11925" s="434">
        <v>265728020</v>
      </c>
      <c r="B11925" s="434">
        <v>3995</v>
      </c>
      <c r="C11925" s="434" t="s">
        <v>54</v>
      </c>
      <c r="D11925" s="434" t="s">
        <v>13</v>
      </c>
      <c r="I11925" s="434">
        <v>7</v>
      </c>
    </row>
    <row r="11926" spans="1:11" hidden="1" x14ac:dyDescent="0.25">
      <c r="A11926" s="434">
        <v>265728950</v>
      </c>
      <c r="B11926" s="434">
        <v>11594</v>
      </c>
      <c r="C11926" s="434" t="s">
        <v>61</v>
      </c>
      <c r="D11926" s="434" t="s">
        <v>13</v>
      </c>
      <c r="I11926" s="434">
        <v>12</v>
      </c>
    </row>
    <row r="11927" spans="1:11" hidden="1" x14ac:dyDescent="0.25">
      <c r="A11927" s="434">
        <v>265732030</v>
      </c>
      <c r="B11927" s="434">
        <v>1660</v>
      </c>
      <c r="C11927" s="434" t="s">
        <v>61</v>
      </c>
      <c r="D11927" s="434" t="s">
        <v>13</v>
      </c>
      <c r="I11927" s="434">
        <v>11</v>
      </c>
      <c r="J11927" s="434">
        <v>0</v>
      </c>
      <c r="K11927" s="434">
        <v>1970</v>
      </c>
    </row>
    <row r="11928" spans="1:11" hidden="1" x14ac:dyDescent="0.25">
      <c r="A11928" s="434">
        <v>265732760</v>
      </c>
      <c r="B11928" s="434">
        <v>13676</v>
      </c>
      <c r="C11928" s="434" t="s">
        <v>56</v>
      </c>
      <c r="D11928" s="434" t="s">
        <v>13</v>
      </c>
      <c r="I11928" s="434">
        <v>12</v>
      </c>
      <c r="J11928" s="434">
        <v>0</v>
      </c>
      <c r="K11928" s="434">
        <v>1970</v>
      </c>
    </row>
    <row r="11929" spans="1:11" hidden="1" x14ac:dyDescent="0.25">
      <c r="A11929" s="434">
        <v>265733170</v>
      </c>
      <c r="B11929" s="434">
        <v>3684</v>
      </c>
      <c r="C11929" s="434" t="s">
        <v>61</v>
      </c>
      <c r="D11929" s="434" t="s">
        <v>13</v>
      </c>
      <c r="I11929" s="434">
        <v>11</v>
      </c>
      <c r="J11929" s="434">
        <v>0</v>
      </c>
      <c r="K11929" s="434">
        <v>1970</v>
      </c>
    </row>
    <row r="11930" spans="1:11" hidden="1" x14ac:dyDescent="0.25">
      <c r="A11930" s="434">
        <v>265733640</v>
      </c>
      <c r="B11930" s="434">
        <v>2219591</v>
      </c>
      <c r="C11930" s="434" t="s">
        <v>39</v>
      </c>
      <c r="D11930" s="434" t="s">
        <v>13</v>
      </c>
      <c r="E11930" s="434">
        <v>30</v>
      </c>
      <c r="F11930" s="434">
        <v>1470</v>
      </c>
      <c r="G11930" s="434">
        <v>0</v>
      </c>
      <c r="H11930" s="434">
        <v>118</v>
      </c>
      <c r="I11930" s="434">
        <v>19.79</v>
      </c>
      <c r="J11930" s="434">
        <v>0</v>
      </c>
      <c r="K11930" s="434">
        <v>1995</v>
      </c>
    </row>
    <row r="11931" spans="1:11" hidden="1" x14ac:dyDescent="0.25">
      <c r="A11931" s="434">
        <v>265734000</v>
      </c>
      <c r="B11931" s="434">
        <v>77266</v>
      </c>
      <c r="C11931" s="434" t="s">
        <v>20</v>
      </c>
      <c r="D11931" s="434" t="s">
        <v>25</v>
      </c>
      <c r="E11931" s="434">
        <v>14.5</v>
      </c>
      <c r="F11931" s="434">
        <v>5760</v>
      </c>
      <c r="G11931" s="434">
        <v>12712</v>
      </c>
      <c r="H11931" s="434">
        <v>8886</v>
      </c>
      <c r="I11931" s="434">
        <v>137.44</v>
      </c>
      <c r="J11931" s="434">
        <v>0</v>
      </c>
      <c r="K11931" s="434">
        <v>1970</v>
      </c>
    </row>
    <row r="11932" spans="1:11" hidden="1" x14ac:dyDescent="0.25">
      <c r="A11932" s="434">
        <v>265734310</v>
      </c>
      <c r="B11932" s="434">
        <v>2187</v>
      </c>
      <c r="C11932" s="434" t="s">
        <v>61</v>
      </c>
      <c r="D11932" s="434" t="s">
        <v>13</v>
      </c>
      <c r="I11932" s="434">
        <v>7</v>
      </c>
      <c r="J11932" s="434">
        <v>0</v>
      </c>
      <c r="K11932" s="434">
        <v>1970</v>
      </c>
    </row>
    <row r="11933" spans="1:11" hidden="1" x14ac:dyDescent="0.25">
      <c r="A11933" s="434">
        <v>265735000</v>
      </c>
      <c r="B11933" s="434">
        <v>800204</v>
      </c>
      <c r="C11933" s="434" t="s">
        <v>31</v>
      </c>
      <c r="D11933" s="434" t="s">
        <v>25</v>
      </c>
      <c r="G11933" s="434">
        <v>4452</v>
      </c>
      <c r="H11933" s="434">
        <v>5593</v>
      </c>
      <c r="I11933" s="434">
        <v>108</v>
      </c>
      <c r="J11933" s="434">
        <v>0</v>
      </c>
      <c r="K11933" s="434">
        <v>1970</v>
      </c>
    </row>
    <row r="11934" spans="1:11" hidden="1" x14ac:dyDescent="0.25">
      <c r="A11934" s="434">
        <v>265735330</v>
      </c>
      <c r="B11934" s="434">
        <v>20993</v>
      </c>
      <c r="C11934" s="434" t="s">
        <v>61</v>
      </c>
      <c r="D11934" s="434" t="s">
        <v>13</v>
      </c>
      <c r="I11934" s="434">
        <v>10</v>
      </c>
    </row>
    <row r="11935" spans="1:11" hidden="1" x14ac:dyDescent="0.25">
      <c r="A11935" s="434">
        <v>265735710</v>
      </c>
      <c r="B11935" s="434">
        <v>136611</v>
      </c>
      <c r="C11935" s="434" t="s">
        <v>39</v>
      </c>
      <c r="D11935" s="434" t="s">
        <v>13</v>
      </c>
      <c r="I11935" s="434">
        <v>12</v>
      </c>
      <c r="J11935" s="434">
        <v>0</v>
      </c>
      <c r="K11935" s="434">
        <v>1970</v>
      </c>
    </row>
    <row r="11936" spans="1:11" hidden="1" x14ac:dyDescent="0.25">
      <c r="A11936" s="434">
        <v>265736920</v>
      </c>
      <c r="B11936" s="434">
        <v>351414</v>
      </c>
      <c r="C11936" s="434" t="s">
        <v>61</v>
      </c>
      <c r="D11936" s="434" t="s">
        <v>13</v>
      </c>
      <c r="I11936" s="434">
        <v>12</v>
      </c>
    </row>
    <row r="11937" spans="1:11" hidden="1" x14ac:dyDescent="0.25">
      <c r="A11937" s="434">
        <v>265736960</v>
      </c>
      <c r="B11937" s="434">
        <v>351</v>
      </c>
      <c r="C11937" s="434" t="s">
        <v>61</v>
      </c>
      <c r="D11937" s="434" t="s">
        <v>13</v>
      </c>
      <c r="I11937" s="434">
        <v>10</v>
      </c>
      <c r="J11937" s="434">
        <v>0</v>
      </c>
      <c r="K11937" s="434">
        <v>1970</v>
      </c>
    </row>
    <row r="11938" spans="1:11" x14ac:dyDescent="0.25">
      <c r="A11938" s="434">
        <v>265737300</v>
      </c>
      <c r="B11938" s="434">
        <v>2111516</v>
      </c>
      <c r="C11938" s="434" t="s">
        <v>59</v>
      </c>
      <c r="D11938" s="434" t="s">
        <v>13</v>
      </c>
      <c r="I11938" s="434">
        <v>10</v>
      </c>
    </row>
    <row r="11939" spans="1:11" hidden="1" x14ac:dyDescent="0.25">
      <c r="A11939" s="434">
        <v>265737560</v>
      </c>
      <c r="B11939" s="434">
        <v>600</v>
      </c>
      <c r="C11939" s="434" t="s">
        <v>61</v>
      </c>
      <c r="D11939" s="434" t="s">
        <v>13</v>
      </c>
      <c r="I11939" s="434">
        <v>11</v>
      </c>
      <c r="J11939" s="434">
        <v>0</v>
      </c>
      <c r="K11939" s="434">
        <v>1970</v>
      </c>
    </row>
    <row r="11940" spans="1:11" hidden="1" x14ac:dyDescent="0.25">
      <c r="A11940" s="434">
        <v>265738430</v>
      </c>
      <c r="B11940" s="434">
        <v>202116</v>
      </c>
      <c r="C11940" s="434" t="s">
        <v>39</v>
      </c>
      <c r="D11940" s="434" t="s">
        <v>13</v>
      </c>
      <c r="E11940" s="434">
        <v>10.5</v>
      </c>
      <c r="F11940" s="434">
        <v>246</v>
      </c>
      <c r="G11940" s="434">
        <v>0</v>
      </c>
      <c r="H11940" s="434">
        <v>132</v>
      </c>
      <c r="I11940" s="434">
        <v>28</v>
      </c>
      <c r="J11940" s="434">
        <v>0</v>
      </c>
      <c r="K11940" s="434">
        <v>1956</v>
      </c>
    </row>
    <row r="11941" spans="1:11" hidden="1" x14ac:dyDescent="0.25">
      <c r="A11941" s="434">
        <v>265739260</v>
      </c>
      <c r="B11941" s="434">
        <v>14473</v>
      </c>
      <c r="C11941" s="434" t="s">
        <v>61</v>
      </c>
      <c r="D11941" s="434" t="s">
        <v>13</v>
      </c>
      <c r="I11941" s="434">
        <v>10</v>
      </c>
      <c r="J11941" s="434">
        <v>0</v>
      </c>
      <c r="K11941" s="434">
        <v>1970</v>
      </c>
    </row>
    <row r="11942" spans="1:11" hidden="1" x14ac:dyDescent="0.25">
      <c r="A11942" s="434">
        <v>265739410</v>
      </c>
      <c r="B11942" s="434">
        <v>2930</v>
      </c>
      <c r="C11942" s="434" t="s">
        <v>56</v>
      </c>
      <c r="D11942" s="434" t="s">
        <v>13</v>
      </c>
      <c r="I11942" s="434">
        <v>8</v>
      </c>
      <c r="J11942" s="434">
        <v>0</v>
      </c>
      <c r="K11942" s="434">
        <v>1970</v>
      </c>
    </row>
    <row r="11943" spans="1:11" hidden="1" x14ac:dyDescent="0.25">
      <c r="A11943" s="434">
        <v>265740490</v>
      </c>
      <c r="B11943" s="434">
        <v>53095</v>
      </c>
      <c r="C11943" s="434" t="s">
        <v>61</v>
      </c>
      <c r="D11943" s="434" t="s">
        <v>13</v>
      </c>
      <c r="I11943" s="434">
        <v>12</v>
      </c>
    </row>
    <row r="11944" spans="1:11" hidden="1" x14ac:dyDescent="0.25">
      <c r="A11944" s="434">
        <v>265740970</v>
      </c>
      <c r="B11944" s="434">
        <v>2803</v>
      </c>
      <c r="C11944" s="434" t="s">
        <v>61</v>
      </c>
      <c r="D11944" s="434" t="s">
        <v>13</v>
      </c>
      <c r="I11944" s="434">
        <v>14</v>
      </c>
    </row>
    <row r="11945" spans="1:11" hidden="1" x14ac:dyDescent="0.25">
      <c r="A11945" s="434">
        <v>265741290</v>
      </c>
      <c r="B11945" s="434">
        <v>3463</v>
      </c>
      <c r="C11945" s="434" t="s">
        <v>61</v>
      </c>
      <c r="D11945" s="434" t="s">
        <v>13</v>
      </c>
      <c r="I11945" s="434">
        <v>13</v>
      </c>
      <c r="J11945" s="434">
        <v>0</v>
      </c>
      <c r="K11945" s="434">
        <v>1970</v>
      </c>
    </row>
    <row r="11946" spans="1:11" hidden="1" x14ac:dyDescent="0.25">
      <c r="A11946" s="434">
        <v>265741680</v>
      </c>
      <c r="B11946" s="434">
        <v>1760</v>
      </c>
      <c r="C11946" s="434" t="s">
        <v>61</v>
      </c>
      <c r="D11946" s="434" t="s">
        <v>13</v>
      </c>
      <c r="I11946" s="434">
        <v>17</v>
      </c>
      <c r="J11946" s="434">
        <v>0</v>
      </c>
      <c r="K11946" s="434">
        <v>1970</v>
      </c>
    </row>
    <row r="11947" spans="1:11" hidden="1" x14ac:dyDescent="0.25">
      <c r="A11947" s="434">
        <v>265742330</v>
      </c>
      <c r="B11947" s="434">
        <v>2002</v>
      </c>
      <c r="C11947" s="434" t="s">
        <v>61</v>
      </c>
      <c r="D11947" s="434" t="s">
        <v>13</v>
      </c>
      <c r="I11947" s="434">
        <v>12</v>
      </c>
    </row>
    <row r="11948" spans="1:11" hidden="1" x14ac:dyDescent="0.25">
      <c r="A11948" s="434">
        <v>265743840</v>
      </c>
      <c r="B11948" s="434">
        <v>15527</v>
      </c>
      <c r="C11948" s="434" t="s">
        <v>61</v>
      </c>
      <c r="D11948" s="434" t="s">
        <v>13</v>
      </c>
      <c r="I11948" s="434">
        <v>6</v>
      </c>
      <c r="J11948" s="434">
        <v>0</v>
      </c>
      <c r="K11948" s="434">
        <v>1970</v>
      </c>
    </row>
    <row r="11949" spans="1:11" hidden="1" x14ac:dyDescent="0.25">
      <c r="A11949" s="434">
        <v>265743980</v>
      </c>
      <c r="B11949" s="434">
        <v>10312</v>
      </c>
      <c r="C11949" s="434" t="s">
        <v>61</v>
      </c>
      <c r="D11949" s="434" t="s">
        <v>13</v>
      </c>
      <c r="I11949" s="434">
        <v>12</v>
      </c>
    </row>
    <row r="11950" spans="1:11" hidden="1" x14ac:dyDescent="0.25">
      <c r="A11950" s="434">
        <v>265744600</v>
      </c>
      <c r="B11950" s="434">
        <v>17803</v>
      </c>
      <c r="C11950" s="434" t="s">
        <v>61</v>
      </c>
      <c r="D11950" s="434" t="s">
        <v>13</v>
      </c>
      <c r="I11950" s="434">
        <v>10</v>
      </c>
    </row>
    <row r="11951" spans="1:11" hidden="1" x14ac:dyDescent="0.25">
      <c r="A11951" s="434">
        <v>265745390</v>
      </c>
      <c r="B11951" s="434">
        <v>759</v>
      </c>
      <c r="C11951" s="434" t="s">
        <v>61</v>
      </c>
      <c r="D11951" s="434" t="s">
        <v>13</v>
      </c>
      <c r="I11951" s="434">
        <v>10</v>
      </c>
      <c r="J11951" s="434">
        <v>0</v>
      </c>
      <c r="K11951" s="434">
        <v>1970</v>
      </c>
    </row>
    <row r="11952" spans="1:11" hidden="1" x14ac:dyDescent="0.25">
      <c r="A11952" s="434">
        <v>265749150</v>
      </c>
      <c r="B11952" s="434">
        <v>5904</v>
      </c>
      <c r="C11952" s="434" t="s">
        <v>61</v>
      </c>
      <c r="D11952" s="434" t="s">
        <v>13</v>
      </c>
      <c r="I11952" s="434">
        <v>11</v>
      </c>
    </row>
    <row r="11953" spans="1:11" x14ac:dyDescent="0.25">
      <c r="A11953" s="434">
        <v>265749580</v>
      </c>
      <c r="B11953" s="434">
        <v>97785</v>
      </c>
      <c r="C11953" s="434" t="s">
        <v>59</v>
      </c>
      <c r="D11953" s="434" t="s">
        <v>13</v>
      </c>
      <c r="I11953" s="434">
        <v>13</v>
      </c>
      <c r="J11953" s="434">
        <v>0</v>
      </c>
      <c r="K11953" s="434">
        <v>1970</v>
      </c>
    </row>
    <row r="11954" spans="1:11" hidden="1" x14ac:dyDescent="0.25">
      <c r="A11954" s="434">
        <v>265750660</v>
      </c>
      <c r="B11954" s="434">
        <v>3062</v>
      </c>
      <c r="C11954" s="434" t="s">
        <v>61</v>
      </c>
      <c r="D11954" s="434" t="s">
        <v>13</v>
      </c>
      <c r="I11954" s="434">
        <v>12</v>
      </c>
      <c r="J11954" s="434">
        <v>0</v>
      </c>
      <c r="K11954" s="434">
        <v>1970</v>
      </c>
    </row>
    <row r="11955" spans="1:11" x14ac:dyDescent="0.25">
      <c r="A11955" s="434">
        <v>265750720</v>
      </c>
      <c r="B11955" s="434">
        <v>9431</v>
      </c>
      <c r="C11955" s="434" t="s">
        <v>59</v>
      </c>
      <c r="D11955" s="434" t="s">
        <v>13</v>
      </c>
      <c r="I11955" s="434">
        <v>8</v>
      </c>
    </row>
    <row r="11956" spans="1:11" hidden="1" x14ac:dyDescent="0.25">
      <c r="A11956" s="434">
        <v>265751040</v>
      </c>
      <c r="B11956" s="434">
        <v>37119</v>
      </c>
      <c r="C11956" s="434" t="s">
        <v>61</v>
      </c>
      <c r="D11956" s="434" t="s">
        <v>13</v>
      </c>
      <c r="I11956" s="434">
        <v>11</v>
      </c>
    </row>
    <row r="11957" spans="1:11" hidden="1" x14ac:dyDescent="0.25">
      <c r="A11957" s="434">
        <v>265751410</v>
      </c>
      <c r="B11957" s="434">
        <v>3371</v>
      </c>
      <c r="C11957" s="434" t="s">
        <v>61</v>
      </c>
      <c r="D11957" s="434" t="s">
        <v>13</v>
      </c>
      <c r="I11957" s="434">
        <v>10</v>
      </c>
    </row>
    <row r="11958" spans="1:11" hidden="1" x14ac:dyDescent="0.25">
      <c r="A11958" s="434">
        <v>265752160</v>
      </c>
      <c r="B11958" s="434">
        <v>2791</v>
      </c>
      <c r="C11958" s="434" t="s">
        <v>61</v>
      </c>
      <c r="D11958" s="434" t="s">
        <v>13</v>
      </c>
      <c r="I11958" s="434">
        <v>14</v>
      </c>
    </row>
    <row r="11959" spans="1:11" hidden="1" x14ac:dyDescent="0.25">
      <c r="A11959" s="434">
        <v>265753180</v>
      </c>
      <c r="B11959" s="434">
        <v>4118</v>
      </c>
      <c r="C11959" s="434" t="s">
        <v>61</v>
      </c>
      <c r="D11959" s="434" t="s">
        <v>13</v>
      </c>
      <c r="I11959" s="434">
        <v>12</v>
      </c>
      <c r="J11959" s="434">
        <v>0</v>
      </c>
      <c r="K11959" s="434">
        <v>1970</v>
      </c>
    </row>
    <row r="11960" spans="1:11" hidden="1" x14ac:dyDescent="0.25">
      <c r="A11960" s="434">
        <v>265754240</v>
      </c>
      <c r="B11960" s="434">
        <v>1715</v>
      </c>
      <c r="C11960" s="434" t="s">
        <v>61</v>
      </c>
      <c r="D11960" s="434" t="s">
        <v>13</v>
      </c>
      <c r="I11960" s="434">
        <v>11</v>
      </c>
      <c r="J11960" s="434">
        <v>0</v>
      </c>
      <c r="K11960" s="434">
        <v>1970</v>
      </c>
    </row>
    <row r="11961" spans="1:11" hidden="1" x14ac:dyDescent="0.25">
      <c r="A11961" s="434">
        <v>265754870</v>
      </c>
      <c r="B11961" s="434">
        <v>5543</v>
      </c>
      <c r="C11961" s="434" t="s">
        <v>61</v>
      </c>
      <c r="D11961" s="434" t="s">
        <v>13</v>
      </c>
      <c r="I11961" s="434">
        <v>11</v>
      </c>
      <c r="J11961" s="434">
        <v>0</v>
      </c>
      <c r="K11961" s="434">
        <v>1970</v>
      </c>
    </row>
    <row r="11962" spans="1:11" hidden="1" x14ac:dyDescent="0.25">
      <c r="A11962" s="434">
        <v>265755030</v>
      </c>
      <c r="B11962" s="434">
        <v>978</v>
      </c>
      <c r="C11962" s="434" t="s">
        <v>61</v>
      </c>
      <c r="D11962" s="434" t="s">
        <v>13</v>
      </c>
      <c r="I11962" s="434">
        <v>10</v>
      </c>
      <c r="J11962" s="434">
        <v>0</v>
      </c>
      <c r="K11962" s="434">
        <v>1970</v>
      </c>
    </row>
    <row r="11963" spans="1:11" hidden="1" x14ac:dyDescent="0.25">
      <c r="A11963" s="434">
        <v>265756660</v>
      </c>
      <c r="B11963" s="434">
        <v>6099</v>
      </c>
      <c r="C11963" s="434" t="s">
        <v>61</v>
      </c>
      <c r="D11963" s="434" t="s">
        <v>13</v>
      </c>
      <c r="I11963" s="434">
        <v>14</v>
      </c>
    </row>
    <row r="11964" spans="1:11" hidden="1" x14ac:dyDescent="0.25">
      <c r="A11964" s="434">
        <v>265757750</v>
      </c>
      <c r="B11964" s="434">
        <v>985</v>
      </c>
      <c r="C11964" s="434" t="s">
        <v>61</v>
      </c>
      <c r="D11964" s="434" t="s">
        <v>13</v>
      </c>
      <c r="I11964" s="434">
        <v>10</v>
      </c>
      <c r="J11964" s="434">
        <v>0</v>
      </c>
      <c r="K11964" s="434">
        <v>1970</v>
      </c>
    </row>
    <row r="11965" spans="1:11" hidden="1" x14ac:dyDescent="0.25">
      <c r="A11965" s="434">
        <v>265757900</v>
      </c>
      <c r="B11965" s="434">
        <v>10734</v>
      </c>
      <c r="C11965" s="434" t="s">
        <v>61</v>
      </c>
      <c r="D11965" s="434" t="s">
        <v>13</v>
      </c>
      <c r="I11965" s="434">
        <v>12</v>
      </c>
      <c r="J11965" s="434">
        <v>0</v>
      </c>
      <c r="K11965" s="434">
        <v>1970</v>
      </c>
    </row>
    <row r="11966" spans="1:11" hidden="1" x14ac:dyDescent="0.25">
      <c r="A11966" s="434">
        <v>265758560</v>
      </c>
      <c r="B11966" s="434">
        <v>1549</v>
      </c>
      <c r="C11966" s="434" t="s">
        <v>61</v>
      </c>
      <c r="D11966" s="434" t="s">
        <v>13</v>
      </c>
      <c r="I11966" s="434">
        <v>7</v>
      </c>
    </row>
    <row r="11967" spans="1:11" x14ac:dyDescent="0.25">
      <c r="A11967" s="434">
        <v>265759000</v>
      </c>
      <c r="B11967" s="434">
        <v>1</v>
      </c>
      <c r="C11967" s="434" t="s">
        <v>59</v>
      </c>
      <c r="D11967" s="434" t="s">
        <v>17</v>
      </c>
      <c r="E11967" s="434">
        <v>0</v>
      </c>
      <c r="F11967" s="434">
        <v>736</v>
      </c>
      <c r="G11967" s="434">
        <v>0</v>
      </c>
      <c r="H11967" s="434">
        <v>307</v>
      </c>
      <c r="I11967" s="434">
        <v>31.42</v>
      </c>
      <c r="J11967" s="434">
        <v>0</v>
      </c>
    </row>
    <row r="11968" spans="1:11" hidden="1" x14ac:dyDescent="0.25">
      <c r="A11968" s="434">
        <v>265759300</v>
      </c>
      <c r="B11968" s="434">
        <v>6672</v>
      </c>
      <c r="C11968" s="434" t="s">
        <v>61</v>
      </c>
      <c r="D11968" s="434" t="s">
        <v>13</v>
      </c>
      <c r="I11968" s="434">
        <v>11</v>
      </c>
    </row>
    <row r="11969" spans="1:11" hidden="1" x14ac:dyDescent="0.25">
      <c r="A11969" s="434">
        <v>265759860</v>
      </c>
      <c r="B11969" s="434">
        <v>4575</v>
      </c>
      <c r="C11969" s="434" t="s">
        <v>61</v>
      </c>
      <c r="D11969" s="434" t="s">
        <v>13</v>
      </c>
      <c r="I11969" s="434">
        <v>18</v>
      </c>
    </row>
    <row r="11970" spans="1:11" hidden="1" x14ac:dyDescent="0.25">
      <c r="A11970" s="434">
        <v>265760070</v>
      </c>
      <c r="B11970" s="434">
        <v>1701</v>
      </c>
      <c r="C11970" s="434" t="s">
        <v>16</v>
      </c>
      <c r="D11970" s="434" t="s">
        <v>17</v>
      </c>
      <c r="F11970" s="434">
        <v>706</v>
      </c>
      <c r="G11970" s="434">
        <v>510</v>
      </c>
      <c r="H11970" s="434">
        <v>479</v>
      </c>
      <c r="I11970" s="434">
        <v>42.55</v>
      </c>
      <c r="K11970" s="434">
        <v>1968</v>
      </c>
    </row>
    <row r="11971" spans="1:11" hidden="1" x14ac:dyDescent="0.25">
      <c r="A11971" s="434">
        <v>265760330</v>
      </c>
      <c r="B11971" s="434">
        <v>6765</v>
      </c>
      <c r="C11971" s="434" t="s">
        <v>61</v>
      </c>
      <c r="D11971" s="434" t="s">
        <v>13</v>
      </c>
      <c r="I11971" s="434">
        <v>9</v>
      </c>
    </row>
    <row r="11972" spans="1:11" hidden="1" x14ac:dyDescent="0.25">
      <c r="A11972" s="434">
        <v>265760610</v>
      </c>
      <c r="B11972" s="434">
        <v>1312240</v>
      </c>
      <c r="C11972" s="434" t="s">
        <v>39</v>
      </c>
      <c r="D11972" s="434" t="s">
        <v>13</v>
      </c>
      <c r="E11972" s="434">
        <v>27</v>
      </c>
      <c r="F11972" s="434">
        <v>1100</v>
      </c>
      <c r="H11972" s="434">
        <v>232</v>
      </c>
      <c r="I11972" s="434">
        <v>25.96</v>
      </c>
      <c r="K11972" s="434">
        <v>2005</v>
      </c>
    </row>
    <row r="11973" spans="1:11" hidden="1" x14ac:dyDescent="0.25">
      <c r="A11973" s="434">
        <v>265761450</v>
      </c>
      <c r="B11973" s="434">
        <v>16505</v>
      </c>
      <c r="C11973" s="434" t="s">
        <v>61</v>
      </c>
      <c r="D11973" s="434" t="s">
        <v>13</v>
      </c>
      <c r="I11973" s="434">
        <v>13</v>
      </c>
      <c r="J11973" s="434">
        <v>0</v>
      </c>
      <c r="K11973" s="434">
        <v>1970</v>
      </c>
    </row>
    <row r="11974" spans="1:11" hidden="1" x14ac:dyDescent="0.25">
      <c r="A11974" s="434">
        <v>265761490</v>
      </c>
      <c r="B11974" s="434">
        <v>13810</v>
      </c>
      <c r="C11974" s="434" t="s">
        <v>61</v>
      </c>
      <c r="D11974" s="434" t="s">
        <v>13</v>
      </c>
      <c r="I11974" s="434">
        <v>9</v>
      </c>
    </row>
    <row r="11975" spans="1:11" hidden="1" x14ac:dyDescent="0.25">
      <c r="A11975" s="434">
        <v>265761560</v>
      </c>
      <c r="B11975" s="434">
        <v>366</v>
      </c>
      <c r="C11975" s="434" t="s">
        <v>61</v>
      </c>
      <c r="D11975" s="434" t="s">
        <v>13</v>
      </c>
      <c r="I11975" s="434">
        <v>13</v>
      </c>
      <c r="J11975" s="434">
        <v>0</v>
      </c>
      <c r="K11975" s="434">
        <v>1970</v>
      </c>
    </row>
    <row r="11976" spans="1:11" hidden="1" x14ac:dyDescent="0.25">
      <c r="A11976" s="434">
        <v>265762740</v>
      </c>
      <c r="B11976" s="434">
        <v>1407</v>
      </c>
      <c r="C11976" s="434" t="s">
        <v>61</v>
      </c>
      <c r="D11976" s="434" t="s">
        <v>13</v>
      </c>
      <c r="I11976" s="434">
        <v>11</v>
      </c>
      <c r="J11976" s="434">
        <v>0</v>
      </c>
      <c r="K11976" s="434">
        <v>1970</v>
      </c>
    </row>
    <row r="11977" spans="1:11" hidden="1" x14ac:dyDescent="0.25">
      <c r="A11977" s="434">
        <v>265763030</v>
      </c>
      <c r="B11977" s="434">
        <v>1443</v>
      </c>
      <c r="C11977" s="434" t="s">
        <v>61</v>
      </c>
      <c r="D11977" s="434" t="s">
        <v>13</v>
      </c>
      <c r="I11977" s="434">
        <v>18</v>
      </c>
    </row>
    <row r="11978" spans="1:11" hidden="1" x14ac:dyDescent="0.25">
      <c r="A11978" s="434">
        <v>265764370</v>
      </c>
      <c r="B11978" s="434">
        <v>14629</v>
      </c>
      <c r="C11978" s="434" t="s">
        <v>61</v>
      </c>
      <c r="D11978" s="434" t="s">
        <v>13</v>
      </c>
      <c r="I11978" s="434">
        <v>6</v>
      </c>
    </row>
    <row r="11979" spans="1:11" hidden="1" x14ac:dyDescent="0.25">
      <c r="A11979" s="434">
        <v>265765750</v>
      </c>
      <c r="B11979" s="434">
        <v>2667</v>
      </c>
      <c r="C11979" s="434" t="s">
        <v>61</v>
      </c>
      <c r="D11979" s="434" t="s">
        <v>13</v>
      </c>
      <c r="I11979" s="434">
        <v>12</v>
      </c>
      <c r="J11979" s="434">
        <v>0</v>
      </c>
      <c r="K11979" s="434">
        <v>1970</v>
      </c>
    </row>
    <row r="11980" spans="1:11" hidden="1" x14ac:dyDescent="0.25">
      <c r="A11980" s="434">
        <v>265765770</v>
      </c>
      <c r="B11980" s="434">
        <v>6487</v>
      </c>
      <c r="C11980" s="434" t="s">
        <v>61</v>
      </c>
      <c r="D11980" s="434" t="s">
        <v>13</v>
      </c>
      <c r="I11980" s="434">
        <v>13</v>
      </c>
    </row>
    <row r="11981" spans="1:11" hidden="1" x14ac:dyDescent="0.25">
      <c r="A11981" s="434">
        <v>265766160</v>
      </c>
      <c r="B11981" s="434">
        <v>13725</v>
      </c>
      <c r="C11981" s="434" t="s">
        <v>61</v>
      </c>
      <c r="D11981" s="434" t="s">
        <v>13</v>
      </c>
      <c r="I11981" s="434">
        <v>11</v>
      </c>
    </row>
    <row r="11982" spans="1:11" hidden="1" x14ac:dyDescent="0.25">
      <c r="A11982" s="434">
        <v>265767510</v>
      </c>
      <c r="B11982" s="434">
        <v>3379</v>
      </c>
      <c r="C11982" s="434" t="s">
        <v>61</v>
      </c>
      <c r="D11982" s="434" t="s">
        <v>13</v>
      </c>
      <c r="I11982" s="434">
        <v>10</v>
      </c>
    </row>
    <row r="11983" spans="1:11" hidden="1" x14ac:dyDescent="0.25">
      <c r="A11983" s="434">
        <v>265767730</v>
      </c>
      <c r="B11983" s="434">
        <v>23744</v>
      </c>
      <c r="C11983" s="434" t="s">
        <v>61</v>
      </c>
      <c r="D11983" s="434" t="s">
        <v>13</v>
      </c>
      <c r="I11983" s="434">
        <v>9</v>
      </c>
      <c r="J11983" s="434">
        <v>0</v>
      </c>
      <c r="K11983" s="434">
        <v>1970</v>
      </c>
    </row>
    <row r="11984" spans="1:11" hidden="1" x14ac:dyDescent="0.25">
      <c r="A11984" s="434">
        <v>265767930</v>
      </c>
      <c r="B11984" s="434">
        <v>1388</v>
      </c>
      <c r="C11984" s="434" t="s">
        <v>61</v>
      </c>
      <c r="D11984" s="434" t="s">
        <v>13</v>
      </c>
      <c r="I11984" s="434">
        <v>11</v>
      </c>
      <c r="J11984" s="434">
        <v>0</v>
      </c>
      <c r="K11984" s="434">
        <v>1970</v>
      </c>
    </row>
    <row r="11985" spans="1:11" hidden="1" x14ac:dyDescent="0.25">
      <c r="A11985" s="434">
        <v>265768330</v>
      </c>
      <c r="B11985" s="434">
        <v>719</v>
      </c>
      <c r="C11985" s="434" t="s">
        <v>61</v>
      </c>
      <c r="D11985" s="434" t="s">
        <v>13</v>
      </c>
      <c r="I11985" s="434">
        <v>13</v>
      </c>
    </row>
    <row r="11986" spans="1:11" hidden="1" x14ac:dyDescent="0.25">
      <c r="A11986" s="434">
        <v>265768410</v>
      </c>
      <c r="B11986" s="434">
        <v>515</v>
      </c>
      <c r="C11986" s="434" t="s">
        <v>61</v>
      </c>
      <c r="D11986" s="434" t="s">
        <v>13</v>
      </c>
      <c r="I11986" s="434">
        <v>12</v>
      </c>
      <c r="J11986" s="434">
        <v>0</v>
      </c>
      <c r="K11986" s="434">
        <v>1970</v>
      </c>
    </row>
    <row r="11987" spans="1:11" hidden="1" x14ac:dyDescent="0.25">
      <c r="A11987" s="434">
        <v>265768430</v>
      </c>
      <c r="B11987" s="434">
        <v>1628</v>
      </c>
      <c r="C11987" s="434" t="s">
        <v>61</v>
      </c>
      <c r="D11987" s="434" t="s">
        <v>13</v>
      </c>
      <c r="I11987" s="434">
        <v>14</v>
      </c>
    </row>
    <row r="11988" spans="1:11" hidden="1" x14ac:dyDescent="0.25">
      <c r="A11988" s="434">
        <v>265772820</v>
      </c>
      <c r="B11988" s="434">
        <v>11108</v>
      </c>
      <c r="C11988" s="434" t="s">
        <v>61</v>
      </c>
      <c r="D11988" s="434" t="s">
        <v>13</v>
      </c>
      <c r="I11988" s="434">
        <v>11</v>
      </c>
    </row>
    <row r="11989" spans="1:11" hidden="1" x14ac:dyDescent="0.25">
      <c r="A11989" s="434">
        <v>265774370</v>
      </c>
      <c r="B11989" s="434">
        <v>3875</v>
      </c>
      <c r="C11989" s="434" t="s">
        <v>61</v>
      </c>
      <c r="D11989" s="434" t="s">
        <v>13</v>
      </c>
      <c r="I11989" s="434">
        <v>11</v>
      </c>
    </row>
    <row r="11990" spans="1:11" hidden="1" x14ac:dyDescent="0.25">
      <c r="A11990" s="434">
        <v>265776260</v>
      </c>
      <c r="B11990" s="434">
        <v>8485</v>
      </c>
      <c r="C11990" s="434" t="s">
        <v>61</v>
      </c>
      <c r="D11990" s="434" t="s">
        <v>13</v>
      </c>
      <c r="I11990" s="434">
        <v>10</v>
      </c>
    </row>
    <row r="11991" spans="1:11" hidden="1" x14ac:dyDescent="0.25">
      <c r="A11991" s="434">
        <v>265776830</v>
      </c>
      <c r="B11991" s="434">
        <v>3803</v>
      </c>
      <c r="C11991" s="434" t="s">
        <v>61</v>
      </c>
      <c r="D11991" s="434" t="s">
        <v>13</v>
      </c>
      <c r="I11991" s="434">
        <v>10</v>
      </c>
      <c r="J11991" s="434">
        <v>0</v>
      </c>
      <c r="K11991" s="434">
        <v>1970</v>
      </c>
    </row>
    <row r="11992" spans="1:11" hidden="1" x14ac:dyDescent="0.25">
      <c r="A11992" s="434">
        <v>265779060</v>
      </c>
      <c r="B11992" s="434">
        <v>68</v>
      </c>
      <c r="C11992" s="434" t="s">
        <v>61</v>
      </c>
      <c r="D11992" s="434" t="s">
        <v>13</v>
      </c>
      <c r="I11992" s="434">
        <v>12</v>
      </c>
      <c r="J11992" s="434">
        <v>0</v>
      </c>
      <c r="K11992" s="434">
        <v>1970</v>
      </c>
    </row>
    <row r="11993" spans="1:11" hidden="1" x14ac:dyDescent="0.25">
      <c r="A11993" s="434">
        <v>265779910</v>
      </c>
      <c r="B11993" s="434">
        <v>15</v>
      </c>
      <c r="C11993" s="434" t="s">
        <v>61</v>
      </c>
      <c r="D11993" s="434" t="s">
        <v>13</v>
      </c>
      <c r="I11993" s="434">
        <v>8</v>
      </c>
      <c r="J11993" s="434">
        <v>0</v>
      </c>
      <c r="K11993" s="434">
        <v>1970</v>
      </c>
    </row>
    <row r="11994" spans="1:11" hidden="1" x14ac:dyDescent="0.25">
      <c r="A11994" s="434">
        <v>265779980</v>
      </c>
      <c r="B11994" s="434">
        <v>2916</v>
      </c>
      <c r="C11994" s="434" t="s">
        <v>61</v>
      </c>
      <c r="D11994" s="434" t="s">
        <v>13</v>
      </c>
      <c r="I11994" s="434">
        <v>8</v>
      </c>
    </row>
    <row r="11995" spans="1:11" x14ac:dyDescent="0.25">
      <c r="A11995" s="434">
        <v>265781000</v>
      </c>
      <c r="B11995" s="434">
        <v>179904</v>
      </c>
      <c r="C11995" s="434" t="s">
        <v>59</v>
      </c>
      <c r="D11995" s="434" t="s">
        <v>13</v>
      </c>
      <c r="E11995" s="434">
        <v>0</v>
      </c>
      <c r="F11995" s="434">
        <v>1118</v>
      </c>
      <c r="G11995" s="434">
        <v>0</v>
      </c>
      <c r="H11995" s="434">
        <v>324</v>
      </c>
      <c r="I11995" s="434">
        <v>23.77</v>
      </c>
      <c r="J11995" s="434">
        <v>0</v>
      </c>
      <c r="K11995" s="434">
        <v>1970</v>
      </c>
    </row>
    <row r="11996" spans="1:11" hidden="1" x14ac:dyDescent="0.25">
      <c r="A11996" s="434">
        <v>265781600</v>
      </c>
      <c r="B11996" s="434">
        <v>43603</v>
      </c>
      <c r="C11996" s="434" t="s">
        <v>61</v>
      </c>
      <c r="D11996" s="434" t="s">
        <v>13</v>
      </c>
      <c r="I11996" s="434">
        <v>10</v>
      </c>
      <c r="J11996" s="434">
        <v>0</v>
      </c>
      <c r="K11996" s="434">
        <v>1970</v>
      </c>
    </row>
    <row r="11997" spans="1:11" hidden="1" x14ac:dyDescent="0.25">
      <c r="A11997" s="434">
        <v>265781780</v>
      </c>
      <c r="B11997" s="434">
        <v>7847</v>
      </c>
      <c r="C11997" s="434" t="s">
        <v>61</v>
      </c>
      <c r="D11997" s="434" t="s">
        <v>13</v>
      </c>
      <c r="I11997" s="434">
        <v>14</v>
      </c>
      <c r="J11997" s="434">
        <v>0</v>
      </c>
      <c r="K11997" s="434">
        <v>1970</v>
      </c>
    </row>
    <row r="11998" spans="1:11" hidden="1" x14ac:dyDescent="0.25">
      <c r="A11998" s="434">
        <v>265782650</v>
      </c>
      <c r="B11998" s="434">
        <v>32141</v>
      </c>
      <c r="C11998" s="434" t="s">
        <v>61</v>
      </c>
      <c r="D11998" s="434" t="s">
        <v>13</v>
      </c>
      <c r="I11998" s="434">
        <v>14</v>
      </c>
      <c r="J11998" s="434">
        <v>0</v>
      </c>
      <c r="K11998" s="434">
        <v>1970</v>
      </c>
    </row>
    <row r="11999" spans="1:11" hidden="1" x14ac:dyDescent="0.25">
      <c r="A11999" s="434">
        <v>265782970</v>
      </c>
      <c r="B11999" s="434">
        <v>2044</v>
      </c>
      <c r="C11999" s="434" t="s">
        <v>61</v>
      </c>
      <c r="D11999" s="434" t="s">
        <v>13</v>
      </c>
      <c r="I11999" s="434">
        <v>10</v>
      </c>
    </row>
    <row r="12000" spans="1:11" hidden="1" x14ac:dyDescent="0.25">
      <c r="A12000" s="434">
        <v>265785440</v>
      </c>
      <c r="B12000" s="434">
        <v>2238</v>
      </c>
      <c r="C12000" s="434" t="s">
        <v>61</v>
      </c>
      <c r="D12000" s="434" t="s">
        <v>13</v>
      </c>
      <c r="I12000" s="434">
        <v>10</v>
      </c>
      <c r="J12000" s="434">
        <v>0</v>
      </c>
      <c r="K12000" s="434">
        <v>1970</v>
      </c>
    </row>
    <row r="12001" spans="1:11" hidden="1" x14ac:dyDescent="0.25">
      <c r="A12001" s="434">
        <v>265786400</v>
      </c>
      <c r="B12001" s="434">
        <v>6138</v>
      </c>
      <c r="C12001" s="434" t="s">
        <v>61</v>
      </c>
      <c r="D12001" s="434" t="s">
        <v>13</v>
      </c>
      <c r="I12001" s="434">
        <v>14</v>
      </c>
      <c r="J12001" s="434">
        <v>0</v>
      </c>
      <c r="K12001" s="434">
        <v>1970</v>
      </c>
    </row>
    <row r="12002" spans="1:11" x14ac:dyDescent="0.25">
      <c r="A12002" s="434">
        <v>265787000</v>
      </c>
      <c r="B12002" s="434">
        <v>506069</v>
      </c>
      <c r="C12002" s="434" t="s">
        <v>59</v>
      </c>
      <c r="D12002" s="434" t="s">
        <v>13</v>
      </c>
      <c r="I12002" s="434">
        <v>27</v>
      </c>
    </row>
    <row r="12003" spans="1:11" hidden="1" x14ac:dyDescent="0.25">
      <c r="A12003" s="434">
        <v>265788280</v>
      </c>
      <c r="B12003" s="434">
        <v>9942</v>
      </c>
      <c r="C12003" s="434" t="s">
        <v>61</v>
      </c>
      <c r="D12003" s="434" t="s">
        <v>13</v>
      </c>
      <c r="I12003" s="434">
        <v>8</v>
      </c>
    </row>
    <row r="12004" spans="1:11" x14ac:dyDescent="0.25">
      <c r="A12004" s="434">
        <v>265788780</v>
      </c>
      <c r="B12004" s="434">
        <v>41158</v>
      </c>
      <c r="C12004" s="434" t="s">
        <v>59</v>
      </c>
      <c r="D12004" s="434" t="s">
        <v>13</v>
      </c>
      <c r="I12004" s="434">
        <v>9</v>
      </c>
    </row>
    <row r="12005" spans="1:11" hidden="1" x14ac:dyDescent="0.25">
      <c r="A12005" s="434">
        <v>265792040</v>
      </c>
      <c r="B12005" s="434">
        <v>6362</v>
      </c>
      <c r="C12005" s="434" t="s">
        <v>61</v>
      </c>
      <c r="D12005" s="434" t="s">
        <v>13</v>
      </c>
      <c r="I12005" s="434">
        <v>13</v>
      </c>
    </row>
    <row r="12006" spans="1:11" hidden="1" x14ac:dyDescent="0.25">
      <c r="A12006" s="434">
        <v>265793430</v>
      </c>
      <c r="B12006" s="434">
        <v>3017</v>
      </c>
      <c r="C12006" s="434" t="s">
        <v>61</v>
      </c>
      <c r="D12006" s="434" t="s">
        <v>13</v>
      </c>
      <c r="I12006" s="434">
        <v>9</v>
      </c>
    </row>
    <row r="12007" spans="1:11" hidden="1" x14ac:dyDescent="0.25">
      <c r="A12007" s="434">
        <v>265793480</v>
      </c>
      <c r="B12007" s="434">
        <v>4554</v>
      </c>
      <c r="C12007" s="434" t="s">
        <v>61</v>
      </c>
      <c r="D12007" s="434" t="s">
        <v>13</v>
      </c>
      <c r="I12007" s="434">
        <v>9</v>
      </c>
    </row>
    <row r="12008" spans="1:11" hidden="1" x14ac:dyDescent="0.25">
      <c r="A12008" s="434">
        <v>265794370</v>
      </c>
      <c r="B12008" s="434">
        <v>38226</v>
      </c>
      <c r="C12008" s="434" t="s">
        <v>61</v>
      </c>
      <c r="D12008" s="434" t="s">
        <v>13</v>
      </c>
      <c r="I12008" s="434">
        <v>14</v>
      </c>
    </row>
    <row r="12009" spans="1:11" x14ac:dyDescent="0.25">
      <c r="A12009" s="434">
        <v>265794820</v>
      </c>
      <c r="B12009" s="434">
        <v>797561</v>
      </c>
      <c r="C12009" s="434" t="s">
        <v>59</v>
      </c>
      <c r="D12009" s="434" t="s">
        <v>13</v>
      </c>
      <c r="I12009" s="434">
        <v>12</v>
      </c>
      <c r="J12009" s="434">
        <v>0</v>
      </c>
      <c r="K12009" s="434">
        <v>1970</v>
      </c>
    </row>
    <row r="12010" spans="1:11" hidden="1" x14ac:dyDescent="0.25">
      <c r="A12010" s="434">
        <v>265795080</v>
      </c>
      <c r="B12010" s="434">
        <v>13821</v>
      </c>
      <c r="C12010" s="434" t="s">
        <v>61</v>
      </c>
      <c r="D12010" s="434" t="s">
        <v>13</v>
      </c>
      <c r="I12010" s="434">
        <v>11</v>
      </c>
    </row>
    <row r="12011" spans="1:11" hidden="1" x14ac:dyDescent="0.25">
      <c r="A12011" s="434">
        <v>265796160</v>
      </c>
      <c r="B12011" s="434">
        <v>6405</v>
      </c>
      <c r="C12011" s="434" t="s">
        <v>61</v>
      </c>
      <c r="D12011" s="434" t="s">
        <v>13</v>
      </c>
      <c r="I12011" s="434">
        <v>12</v>
      </c>
    </row>
    <row r="12012" spans="1:11" hidden="1" x14ac:dyDescent="0.25">
      <c r="A12012" s="434">
        <v>265797830</v>
      </c>
      <c r="B12012" s="434">
        <v>283421</v>
      </c>
      <c r="C12012" s="434" t="s">
        <v>16</v>
      </c>
      <c r="D12012" s="434" t="s">
        <v>17</v>
      </c>
      <c r="E12012" s="434">
        <v>10</v>
      </c>
      <c r="F12012" s="434">
        <v>736</v>
      </c>
      <c r="G12012" s="434">
        <v>708</v>
      </c>
      <c r="H12012" s="434">
        <v>498</v>
      </c>
      <c r="I12012" s="434">
        <v>45.99</v>
      </c>
      <c r="J12012" s="434">
        <v>0</v>
      </c>
      <c r="K12012" s="434">
        <v>1970</v>
      </c>
    </row>
    <row r="12013" spans="1:11" hidden="1" x14ac:dyDescent="0.25">
      <c r="A12013" s="434">
        <v>265798580</v>
      </c>
      <c r="B12013" s="434">
        <v>14249</v>
      </c>
      <c r="C12013" s="434" t="s">
        <v>61</v>
      </c>
      <c r="D12013" s="434" t="s">
        <v>13</v>
      </c>
      <c r="I12013" s="434">
        <v>11</v>
      </c>
    </row>
    <row r="12014" spans="1:11" hidden="1" x14ac:dyDescent="0.25">
      <c r="A12014" s="434">
        <v>265801070</v>
      </c>
      <c r="B12014" s="434">
        <v>4619</v>
      </c>
      <c r="C12014" s="434" t="s">
        <v>61</v>
      </c>
      <c r="D12014" s="434" t="s">
        <v>13</v>
      </c>
      <c r="I12014" s="434">
        <v>13</v>
      </c>
    </row>
    <row r="12015" spans="1:11" hidden="1" x14ac:dyDescent="0.25">
      <c r="A12015" s="434">
        <v>265803230</v>
      </c>
      <c r="B12015" s="434">
        <v>7480</v>
      </c>
      <c r="C12015" s="434" t="s">
        <v>61</v>
      </c>
      <c r="D12015" s="434" t="s">
        <v>13</v>
      </c>
      <c r="I12015" s="434">
        <v>10</v>
      </c>
    </row>
    <row r="12016" spans="1:11" hidden="1" x14ac:dyDescent="0.25">
      <c r="A12016" s="434">
        <v>265805080</v>
      </c>
      <c r="B12016" s="434">
        <v>9947</v>
      </c>
      <c r="C12016" s="434" t="s">
        <v>61</v>
      </c>
      <c r="D12016" s="434" t="s">
        <v>13</v>
      </c>
      <c r="I12016" s="434">
        <v>13</v>
      </c>
    </row>
    <row r="12017" spans="1:11" hidden="1" x14ac:dyDescent="0.25">
      <c r="A12017" s="434">
        <v>265806000</v>
      </c>
      <c r="B12017" s="434">
        <v>15406</v>
      </c>
      <c r="C12017" s="434" t="s">
        <v>61</v>
      </c>
      <c r="D12017" s="434" t="s">
        <v>13</v>
      </c>
      <c r="I12017" s="434">
        <v>14</v>
      </c>
      <c r="J12017" s="434">
        <v>0</v>
      </c>
      <c r="K12017" s="434">
        <v>1970</v>
      </c>
    </row>
    <row r="12018" spans="1:11" hidden="1" x14ac:dyDescent="0.25">
      <c r="A12018" s="434">
        <v>265812560</v>
      </c>
      <c r="B12018" s="434">
        <v>2187</v>
      </c>
      <c r="C12018" s="434" t="s">
        <v>54</v>
      </c>
      <c r="D12018" s="434" t="s">
        <v>13</v>
      </c>
      <c r="E12018" s="434">
        <v>10</v>
      </c>
      <c r="F12018" s="434">
        <v>700</v>
      </c>
      <c r="G12018" s="434">
        <v>0</v>
      </c>
      <c r="H12018" s="434">
        <v>122</v>
      </c>
      <c r="I12018" s="434">
        <v>23</v>
      </c>
      <c r="J12018" s="434">
        <v>0</v>
      </c>
      <c r="K12018" s="434">
        <v>1998</v>
      </c>
    </row>
    <row r="12019" spans="1:11" hidden="1" x14ac:dyDescent="0.25">
      <c r="A12019" s="434">
        <v>265822000</v>
      </c>
      <c r="B12019" s="434">
        <v>67556</v>
      </c>
      <c r="C12019" s="434" t="s">
        <v>20</v>
      </c>
      <c r="D12019" s="434" t="s">
        <v>25</v>
      </c>
      <c r="E12019" s="434">
        <v>14.5</v>
      </c>
      <c r="F12019" s="434">
        <v>6.48</v>
      </c>
      <c r="G12019" s="434">
        <v>1674</v>
      </c>
      <c r="H12019" s="434">
        <v>11793</v>
      </c>
      <c r="I12019" s="434">
        <v>146.09</v>
      </c>
      <c r="J12019" s="434">
        <v>0</v>
      </c>
      <c r="K12019" s="434">
        <v>1970</v>
      </c>
    </row>
    <row r="12020" spans="1:11" hidden="1" x14ac:dyDescent="0.25">
      <c r="A12020" s="434">
        <v>265829000</v>
      </c>
      <c r="B12020" s="434">
        <v>200562</v>
      </c>
      <c r="C12020" s="434" t="s">
        <v>20</v>
      </c>
      <c r="D12020" s="434" t="s">
        <v>29</v>
      </c>
      <c r="E12020" s="434">
        <v>15</v>
      </c>
      <c r="F12020" s="434">
        <v>7211</v>
      </c>
      <c r="G12020" s="434">
        <v>49686</v>
      </c>
      <c r="H12020" s="434">
        <v>29681</v>
      </c>
      <c r="I12020" s="434">
        <v>183.2</v>
      </c>
      <c r="J12020" s="434">
        <v>52363</v>
      </c>
      <c r="K12020" s="434">
        <v>2017</v>
      </c>
    </row>
    <row r="12021" spans="1:11" hidden="1" x14ac:dyDescent="0.25">
      <c r="A12021" s="434">
        <v>265882000</v>
      </c>
      <c r="B12021" s="434">
        <v>14751</v>
      </c>
      <c r="C12021" s="434" t="s">
        <v>16</v>
      </c>
      <c r="D12021" s="434" t="s">
        <v>22</v>
      </c>
      <c r="I12021" s="434">
        <v>85</v>
      </c>
    </row>
    <row r="12022" spans="1:11" hidden="1" x14ac:dyDescent="0.25">
      <c r="A12022" s="434">
        <v>265885000</v>
      </c>
      <c r="B12022" s="434">
        <v>3543</v>
      </c>
      <c r="C12022" s="434" t="s">
        <v>31</v>
      </c>
      <c r="D12022" s="434" t="s">
        <v>29</v>
      </c>
      <c r="I12022" s="434">
        <v>178</v>
      </c>
    </row>
    <row r="12023" spans="1:11" hidden="1" x14ac:dyDescent="0.25">
      <c r="A12023" s="434">
        <v>266004000</v>
      </c>
      <c r="B12023" s="434">
        <v>75234</v>
      </c>
      <c r="C12023" s="434" t="s">
        <v>46</v>
      </c>
      <c r="D12023" s="434" t="s">
        <v>22</v>
      </c>
      <c r="E12023" s="434">
        <v>12</v>
      </c>
      <c r="F12023" s="434">
        <v>13440</v>
      </c>
      <c r="G12023" s="434">
        <v>2600</v>
      </c>
      <c r="H12023" s="434">
        <v>3382</v>
      </c>
      <c r="I12023" s="434">
        <v>83.7</v>
      </c>
      <c r="J12023" s="434">
        <v>0</v>
      </c>
      <c r="K12023" s="434">
        <v>1970</v>
      </c>
    </row>
    <row r="12024" spans="1:11" hidden="1" x14ac:dyDescent="0.25">
      <c r="A12024" s="434">
        <v>266009000</v>
      </c>
      <c r="B12024" s="434">
        <v>118032</v>
      </c>
      <c r="C12024" s="434" t="s">
        <v>16</v>
      </c>
      <c r="D12024" s="434" t="s">
        <v>25</v>
      </c>
      <c r="E12024" s="434">
        <v>15</v>
      </c>
      <c r="F12024" s="434">
        <v>4347</v>
      </c>
      <c r="G12024" s="434">
        <v>6384</v>
      </c>
      <c r="H12024" s="434">
        <v>4936</v>
      </c>
      <c r="I12024" s="434">
        <v>114.6</v>
      </c>
      <c r="J12024" s="434">
        <v>5542</v>
      </c>
      <c r="K12024" s="434">
        <v>2003</v>
      </c>
    </row>
    <row r="12025" spans="1:11" hidden="1" x14ac:dyDescent="0.25">
      <c r="A12025" s="434">
        <v>266025000</v>
      </c>
      <c r="B12025" s="434">
        <v>33814</v>
      </c>
      <c r="C12025" s="434" t="s">
        <v>56</v>
      </c>
      <c r="D12025" s="434" t="s">
        <v>17</v>
      </c>
      <c r="I12025" s="434">
        <v>56</v>
      </c>
    </row>
    <row r="12026" spans="1:11" hidden="1" x14ac:dyDescent="0.25">
      <c r="A12026" s="434">
        <v>266040000</v>
      </c>
      <c r="B12026" s="434">
        <v>14937</v>
      </c>
      <c r="C12026" s="434" t="s">
        <v>31</v>
      </c>
      <c r="D12026" s="434" t="s">
        <v>29</v>
      </c>
      <c r="E12026" s="434">
        <v>22</v>
      </c>
      <c r="F12026" s="434">
        <v>24000</v>
      </c>
      <c r="G12026" s="434">
        <v>12300</v>
      </c>
      <c r="H12026" s="434">
        <v>24688</v>
      </c>
      <c r="I12026" s="434">
        <v>195.3</v>
      </c>
      <c r="J12026" s="434">
        <v>0</v>
      </c>
      <c r="K12026" s="434">
        <v>1970</v>
      </c>
    </row>
    <row r="12027" spans="1:11" hidden="1" x14ac:dyDescent="0.25">
      <c r="A12027" s="434">
        <v>266042000</v>
      </c>
      <c r="B12027" s="434">
        <v>8290</v>
      </c>
      <c r="C12027" s="434" t="s">
        <v>61</v>
      </c>
      <c r="D12027" s="434" t="s">
        <v>17</v>
      </c>
      <c r="E12027" s="434">
        <v>0</v>
      </c>
      <c r="F12027" s="434">
        <v>331</v>
      </c>
      <c r="G12027" s="434">
        <v>390</v>
      </c>
      <c r="H12027" s="434">
        <v>286</v>
      </c>
      <c r="I12027" s="434">
        <v>44.02</v>
      </c>
      <c r="J12027" s="434">
        <v>0</v>
      </c>
    </row>
    <row r="12028" spans="1:11" x14ac:dyDescent="0.25">
      <c r="A12028" s="434">
        <v>266055000</v>
      </c>
      <c r="B12028" s="434">
        <v>1036560</v>
      </c>
      <c r="C12028" s="434" t="s">
        <v>59</v>
      </c>
      <c r="D12028" s="434" t="s">
        <v>13</v>
      </c>
      <c r="I12028" s="434">
        <v>22</v>
      </c>
    </row>
    <row r="12029" spans="1:11" x14ac:dyDescent="0.25">
      <c r="A12029" s="434">
        <v>266057000</v>
      </c>
      <c r="B12029" s="434">
        <v>15013</v>
      </c>
      <c r="C12029" s="434" t="s">
        <v>59</v>
      </c>
      <c r="D12029" s="434" t="s">
        <v>13</v>
      </c>
      <c r="I12029" s="434">
        <v>18</v>
      </c>
      <c r="J12029" s="434">
        <v>0</v>
      </c>
      <c r="K12029" s="434">
        <v>1970</v>
      </c>
    </row>
    <row r="12030" spans="1:11" x14ac:dyDescent="0.25">
      <c r="A12030" s="434">
        <v>266064000</v>
      </c>
      <c r="B12030" s="434">
        <v>656062</v>
      </c>
      <c r="C12030" s="434" t="s">
        <v>59</v>
      </c>
      <c r="D12030" s="434" t="s">
        <v>13</v>
      </c>
      <c r="I12030" s="434">
        <v>19</v>
      </c>
      <c r="J12030" s="434">
        <v>0</v>
      </c>
      <c r="K12030" s="434">
        <v>1970</v>
      </c>
    </row>
    <row r="12031" spans="1:11" x14ac:dyDescent="0.25">
      <c r="A12031" s="434">
        <v>266066000</v>
      </c>
      <c r="B12031" s="434">
        <v>387675</v>
      </c>
      <c r="C12031" s="434" t="s">
        <v>59</v>
      </c>
      <c r="D12031" s="434" t="s">
        <v>13</v>
      </c>
      <c r="I12031" s="434">
        <v>24</v>
      </c>
    </row>
    <row r="12032" spans="1:11" x14ac:dyDescent="0.25">
      <c r="A12032" s="434">
        <v>266068000</v>
      </c>
      <c r="B12032" s="434">
        <v>200873</v>
      </c>
      <c r="C12032" s="434" t="s">
        <v>59</v>
      </c>
      <c r="D12032" s="434" t="s">
        <v>13</v>
      </c>
      <c r="I12032" s="434">
        <v>19</v>
      </c>
    </row>
    <row r="12033" spans="1:11" x14ac:dyDescent="0.25">
      <c r="A12033" s="434">
        <v>266076000</v>
      </c>
      <c r="B12033" s="434">
        <v>45700</v>
      </c>
      <c r="C12033" s="434" t="s">
        <v>59</v>
      </c>
      <c r="D12033" s="434" t="s">
        <v>13</v>
      </c>
      <c r="I12033" s="434">
        <v>24</v>
      </c>
    </row>
    <row r="12034" spans="1:11" x14ac:dyDescent="0.25">
      <c r="A12034" s="434">
        <v>266082000</v>
      </c>
      <c r="B12034" s="434">
        <v>1181232</v>
      </c>
      <c r="C12034" s="434" t="s">
        <v>59</v>
      </c>
      <c r="D12034" s="434" t="s">
        <v>13</v>
      </c>
      <c r="I12034" s="434">
        <v>18</v>
      </c>
      <c r="J12034" s="434">
        <v>0</v>
      </c>
      <c r="K12034" s="434">
        <v>1970</v>
      </c>
    </row>
    <row r="12035" spans="1:11" x14ac:dyDescent="0.25">
      <c r="A12035" s="434">
        <v>266085000</v>
      </c>
      <c r="B12035" s="434">
        <v>2005124</v>
      </c>
      <c r="C12035" s="434" t="s">
        <v>59</v>
      </c>
      <c r="D12035" s="434" t="s">
        <v>13</v>
      </c>
      <c r="I12035" s="434">
        <v>19</v>
      </c>
    </row>
    <row r="12036" spans="1:11" x14ac:dyDescent="0.25">
      <c r="A12036" s="434">
        <v>266086000</v>
      </c>
      <c r="B12036" s="434">
        <v>3370002</v>
      </c>
      <c r="C12036" s="434" t="s">
        <v>59</v>
      </c>
      <c r="D12036" s="434" t="s">
        <v>13</v>
      </c>
      <c r="I12036" s="434">
        <v>18</v>
      </c>
    </row>
    <row r="12037" spans="1:11" x14ac:dyDescent="0.25">
      <c r="A12037" s="434">
        <v>266088000</v>
      </c>
      <c r="B12037" s="434">
        <v>1593940</v>
      </c>
      <c r="C12037" s="434" t="s">
        <v>59</v>
      </c>
      <c r="D12037" s="434" t="s">
        <v>13</v>
      </c>
      <c r="I12037" s="434">
        <v>20</v>
      </c>
    </row>
    <row r="12038" spans="1:11" x14ac:dyDescent="0.25">
      <c r="A12038" s="434">
        <v>266091000</v>
      </c>
      <c r="B12038" s="434">
        <v>1918927</v>
      </c>
      <c r="C12038" s="434" t="s">
        <v>59</v>
      </c>
      <c r="D12038" s="434" t="s">
        <v>13</v>
      </c>
      <c r="E12038" s="434">
        <v>0</v>
      </c>
      <c r="F12038" s="434">
        <v>353</v>
      </c>
      <c r="G12038" s="434">
        <v>0</v>
      </c>
      <c r="H12038" s="434">
        <v>110</v>
      </c>
      <c r="I12038" s="434">
        <v>19.399999999999999</v>
      </c>
      <c r="J12038" s="434">
        <v>0</v>
      </c>
      <c r="K12038" s="434">
        <v>1970</v>
      </c>
    </row>
    <row r="12039" spans="1:11" hidden="1" x14ac:dyDescent="0.25">
      <c r="A12039" s="434">
        <v>266103000</v>
      </c>
      <c r="B12039" s="434">
        <v>8177</v>
      </c>
      <c r="C12039" s="434" t="s">
        <v>61</v>
      </c>
      <c r="D12039" s="434" t="s">
        <v>22</v>
      </c>
      <c r="E12039" s="434">
        <v>12</v>
      </c>
      <c r="F12039" s="434">
        <v>1748</v>
      </c>
      <c r="G12039" s="434">
        <v>4263</v>
      </c>
      <c r="H12039" s="434">
        <v>2735</v>
      </c>
      <c r="I12039" s="434">
        <v>89.56</v>
      </c>
      <c r="J12039" s="434">
        <v>0</v>
      </c>
      <c r="K12039" s="434">
        <v>1994</v>
      </c>
    </row>
    <row r="12040" spans="1:11" hidden="1" x14ac:dyDescent="0.25">
      <c r="A12040" s="434">
        <v>266120000</v>
      </c>
      <c r="B12040" s="434">
        <v>41439</v>
      </c>
      <c r="C12040" s="434" t="s">
        <v>20</v>
      </c>
      <c r="D12040" s="434" t="s">
        <v>25</v>
      </c>
      <c r="E12040" s="434">
        <v>14.5</v>
      </c>
      <c r="F12040" s="434">
        <v>6303</v>
      </c>
      <c r="G12040" s="434">
        <v>17653</v>
      </c>
      <c r="H12040" s="434">
        <v>11548</v>
      </c>
      <c r="I12040" s="434">
        <v>144</v>
      </c>
      <c r="J12040" s="434">
        <v>16394</v>
      </c>
      <c r="K12040" s="434">
        <v>2004</v>
      </c>
    </row>
    <row r="12041" spans="1:11" hidden="1" x14ac:dyDescent="0.25">
      <c r="A12041" s="434">
        <v>266129000</v>
      </c>
      <c r="B12041" s="434">
        <v>75374</v>
      </c>
      <c r="C12041" s="434" t="s">
        <v>20</v>
      </c>
      <c r="D12041" s="434" t="s">
        <v>25</v>
      </c>
      <c r="E12041" s="434">
        <v>14.5</v>
      </c>
      <c r="F12041" s="434">
        <v>6303</v>
      </c>
      <c r="G12041" s="434">
        <v>17592</v>
      </c>
      <c r="H12041" s="434">
        <v>11548</v>
      </c>
      <c r="I12041" s="434">
        <v>144</v>
      </c>
      <c r="J12041" s="434">
        <v>18474</v>
      </c>
      <c r="K12041" s="434">
        <v>2004</v>
      </c>
    </row>
    <row r="12042" spans="1:11" x14ac:dyDescent="0.25">
      <c r="A12042" s="434">
        <v>266136000</v>
      </c>
      <c r="B12042" s="434">
        <v>809639</v>
      </c>
      <c r="C12042" s="434" t="s">
        <v>59</v>
      </c>
      <c r="D12042" s="434" t="s">
        <v>13</v>
      </c>
      <c r="I12042" s="434">
        <v>17</v>
      </c>
    </row>
    <row r="12043" spans="1:11" x14ac:dyDescent="0.25">
      <c r="A12043" s="434">
        <v>266144000</v>
      </c>
      <c r="B12043" s="434">
        <v>143094</v>
      </c>
      <c r="C12043" s="434" t="s">
        <v>59</v>
      </c>
      <c r="D12043" s="434" t="s">
        <v>13</v>
      </c>
      <c r="I12043" s="434">
        <v>17</v>
      </c>
      <c r="J12043" s="434">
        <v>0</v>
      </c>
      <c r="K12043" s="434">
        <v>1970</v>
      </c>
    </row>
    <row r="12044" spans="1:11" x14ac:dyDescent="0.25">
      <c r="A12044" s="434">
        <v>266145000</v>
      </c>
      <c r="B12044" s="434">
        <v>29137</v>
      </c>
      <c r="C12044" s="434" t="s">
        <v>59</v>
      </c>
      <c r="D12044" s="434" t="s">
        <v>13</v>
      </c>
      <c r="I12044" s="434">
        <v>17</v>
      </c>
    </row>
    <row r="12045" spans="1:11" x14ac:dyDescent="0.25">
      <c r="A12045" s="434">
        <v>266147000</v>
      </c>
      <c r="B12045" s="434">
        <v>212501</v>
      </c>
      <c r="C12045" s="434" t="s">
        <v>59</v>
      </c>
      <c r="D12045" s="434" t="s">
        <v>13</v>
      </c>
      <c r="I12045" s="434">
        <v>23</v>
      </c>
    </row>
    <row r="12046" spans="1:11" x14ac:dyDescent="0.25">
      <c r="A12046" s="434">
        <v>266150000</v>
      </c>
      <c r="B12046" s="434">
        <v>799836</v>
      </c>
      <c r="C12046" s="434" t="s">
        <v>59</v>
      </c>
      <c r="D12046" s="434" t="s">
        <v>13</v>
      </c>
      <c r="E12046" s="434">
        <v>0</v>
      </c>
      <c r="F12046" s="434">
        <v>0</v>
      </c>
      <c r="G12046" s="434">
        <v>0</v>
      </c>
      <c r="H12046" s="434">
        <v>155</v>
      </c>
      <c r="I12046" s="434">
        <v>21.96</v>
      </c>
      <c r="J12046" s="434">
        <v>0</v>
      </c>
      <c r="K12046" s="434">
        <v>1970</v>
      </c>
    </row>
    <row r="12047" spans="1:11" hidden="1" x14ac:dyDescent="0.25">
      <c r="A12047" s="434">
        <v>266155000</v>
      </c>
      <c r="B12047" s="434">
        <v>36914</v>
      </c>
      <c r="C12047" s="434" t="s">
        <v>56</v>
      </c>
      <c r="D12047" s="434" t="s">
        <v>17</v>
      </c>
      <c r="E12047" s="434">
        <v>10.5</v>
      </c>
      <c r="F12047" s="434">
        <v>399</v>
      </c>
      <c r="H12047" s="434">
        <v>299</v>
      </c>
      <c r="I12047" s="434">
        <v>36.08</v>
      </c>
      <c r="K12047" s="434">
        <v>1958</v>
      </c>
    </row>
    <row r="12048" spans="1:11" x14ac:dyDescent="0.25">
      <c r="A12048" s="434">
        <v>266160000</v>
      </c>
      <c r="B12048" s="434">
        <v>995518</v>
      </c>
      <c r="C12048" s="434" t="s">
        <v>59</v>
      </c>
      <c r="D12048" s="434" t="s">
        <v>13</v>
      </c>
      <c r="I12048" s="434">
        <v>17</v>
      </c>
      <c r="J12048" s="434">
        <v>0</v>
      </c>
      <c r="K12048" s="434">
        <v>1970</v>
      </c>
    </row>
    <row r="12049" spans="1:11" x14ac:dyDescent="0.25">
      <c r="A12049" s="434">
        <v>266161000</v>
      </c>
      <c r="B12049" s="434">
        <v>2832242</v>
      </c>
      <c r="C12049" s="434" t="s">
        <v>59</v>
      </c>
      <c r="D12049" s="434" t="s">
        <v>13</v>
      </c>
      <c r="I12049" s="434">
        <v>16</v>
      </c>
      <c r="J12049" s="434">
        <v>0</v>
      </c>
      <c r="K12049" s="434">
        <v>1970</v>
      </c>
    </row>
    <row r="12050" spans="1:11" x14ac:dyDescent="0.25">
      <c r="A12050" s="434">
        <v>266163000</v>
      </c>
      <c r="B12050" s="434">
        <v>2530105</v>
      </c>
      <c r="C12050" s="434" t="s">
        <v>59</v>
      </c>
      <c r="D12050" s="434" t="s">
        <v>13</v>
      </c>
      <c r="I12050" s="434">
        <v>17</v>
      </c>
      <c r="J12050" s="434">
        <v>0</v>
      </c>
      <c r="K12050" s="434">
        <v>1970</v>
      </c>
    </row>
    <row r="12051" spans="1:11" x14ac:dyDescent="0.25">
      <c r="A12051" s="434">
        <v>266199000</v>
      </c>
      <c r="B12051" s="434">
        <v>673305</v>
      </c>
      <c r="C12051" s="434" t="s">
        <v>59</v>
      </c>
      <c r="D12051" s="434" t="s">
        <v>13</v>
      </c>
      <c r="E12051" s="434">
        <v>0</v>
      </c>
      <c r="F12051" s="434">
        <v>675</v>
      </c>
      <c r="G12051" s="434">
        <v>120</v>
      </c>
      <c r="H12051" s="434">
        <v>202</v>
      </c>
      <c r="I12051" s="434">
        <v>23.58</v>
      </c>
      <c r="J12051" s="434">
        <v>0</v>
      </c>
    </row>
    <row r="12052" spans="1:11" hidden="1" x14ac:dyDescent="0.25">
      <c r="A12052" s="434">
        <v>266201000</v>
      </c>
      <c r="B12052" s="434">
        <v>47013</v>
      </c>
      <c r="C12052" s="434" t="s">
        <v>20</v>
      </c>
      <c r="D12052" s="434" t="s">
        <v>29</v>
      </c>
      <c r="E12052" s="434">
        <v>14.5</v>
      </c>
      <c r="F12052" s="434">
        <v>9760</v>
      </c>
      <c r="G12052" s="434">
        <v>19999</v>
      </c>
      <c r="H12052" s="434">
        <v>13769</v>
      </c>
      <c r="I12052" s="434">
        <v>154.9</v>
      </c>
      <c r="J12052" s="434">
        <v>22206</v>
      </c>
      <c r="K12052" s="434">
        <v>2005</v>
      </c>
    </row>
    <row r="12053" spans="1:11" hidden="1" x14ac:dyDescent="0.25">
      <c r="A12053" s="434">
        <v>266203000</v>
      </c>
      <c r="B12053" s="434">
        <v>17481</v>
      </c>
      <c r="C12053" s="434" t="s">
        <v>16</v>
      </c>
      <c r="D12053" s="434" t="s">
        <v>17</v>
      </c>
      <c r="E12053" s="434">
        <v>9.1</v>
      </c>
      <c r="F12053" s="434">
        <v>2200</v>
      </c>
      <c r="G12053" s="434">
        <v>3364</v>
      </c>
      <c r="H12053" s="434">
        <v>1964</v>
      </c>
      <c r="I12053" s="434">
        <v>69.95</v>
      </c>
      <c r="J12053" s="434">
        <v>0</v>
      </c>
      <c r="K12053" s="434">
        <v>2005</v>
      </c>
    </row>
    <row r="12054" spans="1:11" x14ac:dyDescent="0.25">
      <c r="A12054" s="434">
        <v>266205000</v>
      </c>
      <c r="B12054" s="434">
        <v>30907</v>
      </c>
      <c r="C12054" s="434" t="s">
        <v>59</v>
      </c>
      <c r="D12054" s="434" t="s">
        <v>17</v>
      </c>
      <c r="E12054" s="434">
        <v>0</v>
      </c>
      <c r="F12054" s="434">
        <v>3840</v>
      </c>
      <c r="G12054" s="434">
        <v>787</v>
      </c>
      <c r="H12054" s="434">
        <v>514</v>
      </c>
      <c r="I12054" s="434">
        <v>39.78</v>
      </c>
      <c r="J12054" s="434">
        <v>0</v>
      </c>
    </row>
    <row r="12055" spans="1:11" x14ac:dyDescent="0.25">
      <c r="A12055" s="434">
        <v>266208000</v>
      </c>
      <c r="B12055" s="434">
        <v>2596550</v>
      </c>
      <c r="C12055" s="434" t="s">
        <v>59</v>
      </c>
      <c r="D12055" s="434" t="s">
        <v>13</v>
      </c>
      <c r="I12055" s="434">
        <v>15</v>
      </c>
      <c r="J12055" s="434">
        <v>0</v>
      </c>
      <c r="K12055" s="434">
        <v>1970</v>
      </c>
    </row>
    <row r="12056" spans="1:11" hidden="1" x14ac:dyDescent="0.25">
      <c r="A12056" s="434">
        <v>266209000</v>
      </c>
      <c r="B12056" s="434">
        <v>223051</v>
      </c>
      <c r="C12056" s="434" t="s">
        <v>20</v>
      </c>
      <c r="D12056" s="434" t="s">
        <v>29</v>
      </c>
      <c r="E12056" s="434">
        <v>16</v>
      </c>
      <c r="F12056" s="434">
        <v>11539</v>
      </c>
      <c r="G12056" s="434">
        <v>24853</v>
      </c>
      <c r="H12056" s="434">
        <v>17757</v>
      </c>
      <c r="I12056" s="434">
        <v>177.03</v>
      </c>
      <c r="J12056" s="434">
        <v>27310</v>
      </c>
      <c r="K12056" s="434">
        <v>2006</v>
      </c>
    </row>
    <row r="12057" spans="1:11" hidden="1" x14ac:dyDescent="0.25">
      <c r="A12057" s="434">
        <v>266212000</v>
      </c>
      <c r="B12057" s="434">
        <v>90414</v>
      </c>
      <c r="C12057" s="434" t="s">
        <v>16</v>
      </c>
      <c r="D12057" s="434" t="s">
        <v>22</v>
      </c>
      <c r="E12057" s="434">
        <v>11</v>
      </c>
      <c r="F12057" s="434">
        <v>1492</v>
      </c>
      <c r="G12057" s="434">
        <v>2870</v>
      </c>
      <c r="H12057" s="434">
        <v>1875</v>
      </c>
      <c r="I12057" s="434">
        <v>79.95</v>
      </c>
      <c r="J12057" s="434">
        <v>2850</v>
      </c>
      <c r="K12057" s="434">
        <v>2006</v>
      </c>
    </row>
    <row r="12058" spans="1:11" hidden="1" x14ac:dyDescent="0.25">
      <c r="A12058" s="434">
        <v>266220000</v>
      </c>
      <c r="B12058" s="434">
        <v>361167</v>
      </c>
      <c r="C12058" s="434" t="s">
        <v>20</v>
      </c>
      <c r="D12058" s="434" t="s">
        <v>25</v>
      </c>
      <c r="E12058" s="434">
        <v>13.5</v>
      </c>
      <c r="F12058" s="434">
        <v>4317</v>
      </c>
      <c r="G12058" s="434">
        <v>11283</v>
      </c>
      <c r="H12058" s="434">
        <v>7636</v>
      </c>
      <c r="I12058" s="434">
        <v>129.75</v>
      </c>
      <c r="J12058" s="434">
        <v>12394</v>
      </c>
      <c r="K12058" s="434">
        <v>2006</v>
      </c>
    </row>
    <row r="12059" spans="1:11" hidden="1" x14ac:dyDescent="0.25">
      <c r="A12059" s="434">
        <v>266225000</v>
      </c>
      <c r="B12059" s="434">
        <v>196676</v>
      </c>
      <c r="C12059" s="434" t="s">
        <v>16</v>
      </c>
      <c r="D12059" s="434" t="s">
        <v>17</v>
      </c>
      <c r="E12059" s="434">
        <v>10.5</v>
      </c>
      <c r="F12059" s="434">
        <v>515</v>
      </c>
      <c r="G12059" s="434">
        <v>400</v>
      </c>
      <c r="H12059" s="434">
        <v>469</v>
      </c>
      <c r="I12059" s="434">
        <v>39.43</v>
      </c>
      <c r="J12059" s="434">
        <v>0</v>
      </c>
      <c r="K12059" s="434">
        <v>1987</v>
      </c>
    </row>
    <row r="12060" spans="1:11" hidden="1" x14ac:dyDescent="0.25">
      <c r="A12060" s="434">
        <v>266235000</v>
      </c>
      <c r="B12060" s="434">
        <v>32472</v>
      </c>
      <c r="C12060" s="434" t="s">
        <v>20</v>
      </c>
      <c r="D12060" s="434" t="s">
        <v>25</v>
      </c>
      <c r="E12060" s="434">
        <v>14.5</v>
      </c>
      <c r="F12060" s="434">
        <v>6300</v>
      </c>
      <c r="G12060" s="434">
        <v>17557</v>
      </c>
      <c r="H12060" s="434">
        <v>11548</v>
      </c>
      <c r="I12060" s="434">
        <v>144</v>
      </c>
      <c r="J12060" s="434">
        <v>18828</v>
      </c>
      <c r="K12060" s="434">
        <v>2006</v>
      </c>
    </row>
    <row r="12061" spans="1:11" hidden="1" x14ac:dyDescent="0.25">
      <c r="A12061" s="434">
        <v>266247000</v>
      </c>
      <c r="B12061" s="434">
        <v>545</v>
      </c>
      <c r="C12061" s="434" t="s">
        <v>31</v>
      </c>
      <c r="D12061" s="434" t="s">
        <v>29</v>
      </c>
      <c r="E12061" s="434">
        <v>19.5</v>
      </c>
      <c r="F12061" s="434">
        <v>8870</v>
      </c>
      <c r="G12061" s="434">
        <v>13800</v>
      </c>
      <c r="H12061" s="434">
        <v>23128</v>
      </c>
      <c r="I12061" s="434">
        <v>190.8</v>
      </c>
      <c r="J12061" s="434">
        <v>0</v>
      </c>
      <c r="K12061" s="434">
        <v>2007</v>
      </c>
    </row>
    <row r="12062" spans="1:11" hidden="1" x14ac:dyDescent="0.25">
      <c r="A12062" s="434">
        <v>266248000</v>
      </c>
      <c r="B12062" s="434">
        <v>361</v>
      </c>
      <c r="C12062" s="434" t="s">
        <v>31</v>
      </c>
      <c r="D12062" s="434" t="s">
        <v>29</v>
      </c>
      <c r="E12062" s="434">
        <v>19.5</v>
      </c>
      <c r="F12062" s="434">
        <v>8870</v>
      </c>
      <c r="G12062" s="434">
        <v>15960</v>
      </c>
      <c r="H12062" s="434">
        <v>23128</v>
      </c>
      <c r="I12062" s="434">
        <v>190.7</v>
      </c>
      <c r="J12062" s="434">
        <v>0</v>
      </c>
      <c r="K12062" s="434">
        <v>2006</v>
      </c>
    </row>
    <row r="12063" spans="1:11" hidden="1" x14ac:dyDescent="0.25">
      <c r="A12063" s="434">
        <v>266258000</v>
      </c>
      <c r="B12063" s="434">
        <v>2511447</v>
      </c>
      <c r="C12063" s="434" t="s">
        <v>20</v>
      </c>
      <c r="D12063" s="434" t="s">
        <v>29</v>
      </c>
      <c r="E12063" s="434">
        <v>16</v>
      </c>
      <c r="F12063" s="434">
        <v>11400</v>
      </c>
      <c r="G12063" s="434">
        <v>24783</v>
      </c>
      <c r="H12063" s="434">
        <v>17757</v>
      </c>
      <c r="I12063" s="434">
        <v>177.03</v>
      </c>
      <c r="J12063" s="434">
        <v>27310</v>
      </c>
      <c r="K12063" s="434">
        <v>2007</v>
      </c>
    </row>
    <row r="12064" spans="1:11" hidden="1" x14ac:dyDescent="0.25">
      <c r="A12064" s="434">
        <v>266263000</v>
      </c>
      <c r="B12064" s="434">
        <v>20663</v>
      </c>
      <c r="C12064" s="434" t="s">
        <v>61</v>
      </c>
      <c r="D12064" s="434" t="s">
        <v>17</v>
      </c>
      <c r="E12064" s="434">
        <v>20</v>
      </c>
      <c r="F12064" s="434">
        <v>254</v>
      </c>
      <c r="G12064" s="434">
        <v>0</v>
      </c>
      <c r="H12064" s="434">
        <v>156</v>
      </c>
      <c r="I12064" s="434">
        <v>40</v>
      </c>
      <c r="J12064" s="434">
        <v>0</v>
      </c>
      <c r="K12064" s="434">
        <v>1970</v>
      </c>
    </row>
    <row r="12065" spans="1:11" hidden="1" x14ac:dyDescent="0.25">
      <c r="A12065" s="434">
        <v>266266000</v>
      </c>
      <c r="B12065" s="434">
        <v>353557</v>
      </c>
      <c r="C12065" s="434" t="s">
        <v>20</v>
      </c>
      <c r="D12065" s="434" t="s">
        <v>25</v>
      </c>
      <c r="E12065" s="434">
        <v>14.5</v>
      </c>
      <c r="F12065" s="434">
        <v>4317</v>
      </c>
      <c r="G12065" s="434">
        <v>11317</v>
      </c>
      <c r="H12065" s="434">
        <v>7636</v>
      </c>
      <c r="I12065" s="434">
        <v>129.75</v>
      </c>
      <c r="J12065" s="434">
        <v>12394</v>
      </c>
      <c r="K12065" s="434">
        <v>2006</v>
      </c>
    </row>
    <row r="12066" spans="1:11" hidden="1" x14ac:dyDescent="0.25">
      <c r="A12066" s="434">
        <v>266273000</v>
      </c>
      <c r="B12066" s="434">
        <v>33843</v>
      </c>
      <c r="C12066" s="434" t="s">
        <v>20</v>
      </c>
      <c r="D12066" s="434" t="s">
        <v>29</v>
      </c>
      <c r="E12066" s="434">
        <v>14.5</v>
      </c>
      <c r="F12066" s="434">
        <v>9760</v>
      </c>
      <c r="G12066" s="434">
        <v>19999</v>
      </c>
      <c r="H12066" s="434">
        <v>13798</v>
      </c>
      <c r="I12066" s="434">
        <v>155.46</v>
      </c>
      <c r="J12066" s="434">
        <v>22198</v>
      </c>
      <c r="K12066" s="434">
        <v>2008</v>
      </c>
    </row>
    <row r="12067" spans="1:11" x14ac:dyDescent="0.25">
      <c r="A12067" s="434">
        <v>266274000</v>
      </c>
      <c r="B12067" s="434">
        <v>794291</v>
      </c>
      <c r="C12067" s="434" t="s">
        <v>59</v>
      </c>
      <c r="D12067" s="434" t="s">
        <v>17</v>
      </c>
      <c r="E12067" s="434">
        <v>12</v>
      </c>
      <c r="F12067" s="434">
        <v>588</v>
      </c>
      <c r="G12067" s="434">
        <v>0</v>
      </c>
      <c r="H12067" s="434">
        <v>263</v>
      </c>
      <c r="I12067" s="434">
        <v>33.58</v>
      </c>
      <c r="J12067" s="434">
        <v>0</v>
      </c>
      <c r="K12067" s="434">
        <v>1970</v>
      </c>
    </row>
    <row r="12068" spans="1:11" x14ac:dyDescent="0.25">
      <c r="A12068" s="434">
        <v>266285000</v>
      </c>
      <c r="B12068" s="434">
        <v>938294</v>
      </c>
      <c r="C12068" s="434" t="s">
        <v>59</v>
      </c>
      <c r="D12068" s="434" t="s">
        <v>13</v>
      </c>
      <c r="I12068" s="434">
        <v>25</v>
      </c>
      <c r="J12068" s="434">
        <v>0</v>
      </c>
      <c r="K12068" s="434">
        <v>1970</v>
      </c>
    </row>
    <row r="12069" spans="1:11" hidden="1" x14ac:dyDescent="0.25">
      <c r="A12069" s="434">
        <v>266286000</v>
      </c>
      <c r="B12069" s="434">
        <v>58129</v>
      </c>
      <c r="C12069" s="434" t="s">
        <v>54</v>
      </c>
      <c r="D12069" s="434" t="s">
        <v>22</v>
      </c>
      <c r="I12069" s="434">
        <v>81</v>
      </c>
    </row>
    <row r="12070" spans="1:11" hidden="1" x14ac:dyDescent="0.25">
      <c r="A12070" s="434">
        <v>266310000</v>
      </c>
      <c r="B12070" s="434">
        <v>61977</v>
      </c>
      <c r="C12070" s="434" t="s">
        <v>20</v>
      </c>
      <c r="D12070" s="434" t="s">
        <v>25</v>
      </c>
      <c r="E12070" s="434">
        <v>14</v>
      </c>
      <c r="F12070" s="434">
        <v>6300</v>
      </c>
      <c r="G12070" s="434">
        <v>16979</v>
      </c>
      <c r="H12070" s="434">
        <v>12164</v>
      </c>
      <c r="I12070" s="434">
        <v>144.05000000000001</v>
      </c>
      <c r="J12070" s="434">
        <v>0</v>
      </c>
      <c r="K12070" s="434">
        <v>1970</v>
      </c>
    </row>
    <row r="12071" spans="1:11" x14ac:dyDescent="0.25">
      <c r="A12071" s="434">
        <v>266322000</v>
      </c>
      <c r="B12071" s="434">
        <v>270988</v>
      </c>
      <c r="C12071" s="434" t="s">
        <v>59</v>
      </c>
      <c r="D12071" s="434" t="s">
        <v>13</v>
      </c>
      <c r="I12071" s="434">
        <v>24</v>
      </c>
    </row>
    <row r="12072" spans="1:11" hidden="1" x14ac:dyDescent="0.25">
      <c r="A12072" s="434">
        <v>266331000</v>
      </c>
      <c r="B12072" s="434">
        <v>22</v>
      </c>
      <c r="C12072" s="434" t="s">
        <v>42</v>
      </c>
      <c r="D12072" s="434" t="s">
        <v>33</v>
      </c>
      <c r="E12072" s="434">
        <v>22</v>
      </c>
      <c r="F12072" s="434">
        <v>24000</v>
      </c>
      <c r="G12072" s="434">
        <v>10670</v>
      </c>
      <c r="H12072" s="434">
        <v>51837</v>
      </c>
      <c r="I12072" s="434">
        <v>241.26</v>
      </c>
      <c r="J12072" s="434">
        <v>0</v>
      </c>
      <c r="K12072" s="434">
        <v>2001</v>
      </c>
    </row>
    <row r="12073" spans="1:11" hidden="1" x14ac:dyDescent="0.25">
      <c r="A12073" s="434">
        <v>266336000</v>
      </c>
      <c r="B12073" s="434">
        <v>65227</v>
      </c>
      <c r="C12073" s="434" t="s">
        <v>56</v>
      </c>
      <c r="D12073" s="434" t="s">
        <v>17</v>
      </c>
      <c r="E12073" s="434">
        <v>15.5</v>
      </c>
      <c r="F12073" s="434">
        <v>2720</v>
      </c>
      <c r="G12073" s="434">
        <v>469</v>
      </c>
      <c r="H12073" s="434">
        <v>890</v>
      </c>
      <c r="I12073" s="434">
        <v>52.12</v>
      </c>
      <c r="J12073" s="434">
        <v>0</v>
      </c>
      <c r="K12073" s="434">
        <v>1970</v>
      </c>
    </row>
    <row r="12074" spans="1:11" x14ac:dyDescent="0.25">
      <c r="A12074" s="434">
        <v>266353000</v>
      </c>
      <c r="B12074" s="434">
        <v>52246</v>
      </c>
      <c r="C12074" s="434" t="s">
        <v>59</v>
      </c>
      <c r="D12074" s="434" t="s">
        <v>17</v>
      </c>
      <c r="E12074" s="434">
        <v>0</v>
      </c>
      <c r="F12074" s="434">
        <v>2000</v>
      </c>
      <c r="G12074" s="434">
        <v>1034</v>
      </c>
      <c r="H12074" s="434">
        <v>807</v>
      </c>
      <c r="I12074" s="434">
        <v>43.85</v>
      </c>
      <c r="J12074" s="434">
        <v>0</v>
      </c>
    </row>
    <row r="12075" spans="1:11" x14ac:dyDescent="0.25">
      <c r="A12075" s="434">
        <v>266359000</v>
      </c>
      <c r="B12075" s="434">
        <v>698005</v>
      </c>
      <c r="C12075" s="434" t="s">
        <v>59</v>
      </c>
      <c r="D12075" s="434" t="s">
        <v>13</v>
      </c>
      <c r="I12075" s="434">
        <v>15</v>
      </c>
    </row>
    <row r="12076" spans="1:11" x14ac:dyDescent="0.25">
      <c r="A12076" s="434">
        <v>266361000</v>
      </c>
      <c r="B12076" s="434">
        <v>1193523</v>
      </c>
      <c r="C12076" s="434" t="s">
        <v>59</v>
      </c>
      <c r="D12076" s="434" t="s">
        <v>13</v>
      </c>
      <c r="I12076" s="434">
        <v>12</v>
      </c>
      <c r="J12076" s="434">
        <v>0</v>
      </c>
      <c r="K12076" s="434">
        <v>1970</v>
      </c>
    </row>
    <row r="12077" spans="1:11" x14ac:dyDescent="0.25">
      <c r="A12077" s="434">
        <v>266364000</v>
      </c>
      <c r="B12077" s="434">
        <v>278476</v>
      </c>
      <c r="C12077" s="434" t="s">
        <v>59</v>
      </c>
      <c r="D12077" s="434" t="s">
        <v>13</v>
      </c>
      <c r="I12077" s="434">
        <v>15</v>
      </c>
      <c r="J12077" s="434">
        <v>0</v>
      </c>
      <c r="K12077" s="434">
        <v>1970</v>
      </c>
    </row>
    <row r="12078" spans="1:11" x14ac:dyDescent="0.25">
      <c r="A12078" s="434">
        <v>266366000</v>
      </c>
      <c r="B12078" s="434">
        <v>2689</v>
      </c>
      <c r="C12078" s="434" t="s">
        <v>59</v>
      </c>
      <c r="D12078" s="434" t="s">
        <v>13</v>
      </c>
      <c r="I12078" s="434">
        <v>15</v>
      </c>
      <c r="J12078" s="434">
        <v>0</v>
      </c>
      <c r="K12078" s="434">
        <v>1970</v>
      </c>
    </row>
    <row r="12079" spans="1:11" x14ac:dyDescent="0.25">
      <c r="A12079" s="434">
        <v>266378000</v>
      </c>
      <c r="B12079" s="434">
        <v>51107</v>
      </c>
      <c r="C12079" s="434" t="s">
        <v>59</v>
      </c>
      <c r="D12079" s="434" t="s">
        <v>13</v>
      </c>
      <c r="I12079" s="434">
        <v>12</v>
      </c>
      <c r="J12079" s="434">
        <v>0</v>
      </c>
      <c r="K12079" s="434">
        <v>1970</v>
      </c>
    </row>
    <row r="12080" spans="1:11" x14ac:dyDescent="0.25">
      <c r="A12080" s="434">
        <v>266404000</v>
      </c>
      <c r="B12080" s="434">
        <v>827925</v>
      </c>
      <c r="C12080" s="434" t="s">
        <v>59</v>
      </c>
      <c r="D12080" s="434" t="s">
        <v>13</v>
      </c>
      <c r="I12080" s="434">
        <v>13</v>
      </c>
      <c r="J12080" s="434">
        <v>0</v>
      </c>
      <c r="K12080" s="434">
        <v>1970</v>
      </c>
    </row>
    <row r="12081" spans="1:11" x14ac:dyDescent="0.25">
      <c r="A12081" s="434">
        <v>266408000</v>
      </c>
      <c r="B12081" s="434">
        <v>43854</v>
      </c>
      <c r="C12081" s="434" t="s">
        <v>59</v>
      </c>
      <c r="D12081" s="434" t="s">
        <v>13</v>
      </c>
      <c r="I12081" s="434">
        <v>14</v>
      </c>
    </row>
    <row r="12082" spans="1:11" x14ac:dyDescent="0.25">
      <c r="A12082" s="434">
        <v>266410000</v>
      </c>
      <c r="B12082" s="434">
        <v>690921</v>
      </c>
      <c r="C12082" s="434" t="s">
        <v>59</v>
      </c>
      <c r="D12082" s="434" t="s">
        <v>13</v>
      </c>
      <c r="I12082" s="434">
        <v>14</v>
      </c>
      <c r="J12082" s="434">
        <v>0</v>
      </c>
      <c r="K12082" s="434">
        <v>1970</v>
      </c>
    </row>
    <row r="12083" spans="1:11" hidden="1" x14ac:dyDescent="0.25">
      <c r="A12083" s="434">
        <v>266420000</v>
      </c>
      <c r="B12083" s="434">
        <v>47121</v>
      </c>
      <c r="C12083" s="434" t="s">
        <v>20</v>
      </c>
      <c r="D12083" s="434" t="s">
        <v>25</v>
      </c>
      <c r="E12083" s="434">
        <v>14</v>
      </c>
      <c r="F12083" s="434">
        <v>6960</v>
      </c>
      <c r="G12083" s="434">
        <v>19991</v>
      </c>
      <c r="H12083" s="434">
        <v>13472</v>
      </c>
      <c r="I12083" s="434">
        <v>149.94999999999999</v>
      </c>
      <c r="J12083" s="434">
        <v>20914</v>
      </c>
      <c r="K12083" s="434">
        <v>2009</v>
      </c>
    </row>
    <row r="12084" spans="1:11" hidden="1" x14ac:dyDescent="0.25">
      <c r="A12084" s="434">
        <v>266421000</v>
      </c>
      <c r="B12084" s="434">
        <v>22230</v>
      </c>
      <c r="C12084" s="434" t="s">
        <v>20</v>
      </c>
      <c r="D12084" s="434" t="s">
        <v>25</v>
      </c>
      <c r="E12084" s="434">
        <v>14</v>
      </c>
      <c r="F12084" s="434">
        <v>6960</v>
      </c>
      <c r="G12084" s="434">
        <v>19991</v>
      </c>
      <c r="H12084" s="434">
        <v>13472</v>
      </c>
      <c r="I12084" s="434">
        <v>149.94999999999999</v>
      </c>
      <c r="J12084" s="434">
        <v>20916</v>
      </c>
      <c r="K12084" s="434">
        <v>2009</v>
      </c>
    </row>
    <row r="12085" spans="1:11" x14ac:dyDescent="0.25">
      <c r="A12085" s="434">
        <v>266426000</v>
      </c>
      <c r="B12085" s="434">
        <v>2376070</v>
      </c>
      <c r="C12085" s="434" t="s">
        <v>59</v>
      </c>
      <c r="D12085" s="434" t="s">
        <v>17</v>
      </c>
      <c r="I12085" s="434">
        <v>32</v>
      </c>
    </row>
    <row r="12086" spans="1:11" x14ac:dyDescent="0.25">
      <c r="A12086" s="434">
        <v>266427000</v>
      </c>
      <c r="B12086" s="434">
        <v>35505</v>
      </c>
      <c r="C12086" s="434" t="s">
        <v>59</v>
      </c>
      <c r="D12086" s="434" t="s">
        <v>17</v>
      </c>
      <c r="E12086" s="434">
        <v>0</v>
      </c>
      <c r="F12086" s="434">
        <v>2552</v>
      </c>
      <c r="G12086" s="434">
        <v>1289</v>
      </c>
      <c r="H12086" s="434">
        <v>1023</v>
      </c>
      <c r="I12086" s="434">
        <v>49.84</v>
      </c>
      <c r="J12086" s="434">
        <v>0</v>
      </c>
    </row>
    <row r="12087" spans="1:11" hidden="1" x14ac:dyDescent="0.25">
      <c r="A12087" s="434">
        <v>266428000</v>
      </c>
      <c r="B12087" s="434">
        <v>81811</v>
      </c>
      <c r="C12087" s="434" t="s">
        <v>54</v>
      </c>
      <c r="D12087" s="434" t="s">
        <v>13</v>
      </c>
      <c r="E12087" s="434">
        <v>14</v>
      </c>
      <c r="F12087" s="434">
        <v>4480</v>
      </c>
      <c r="G12087" s="434">
        <v>106</v>
      </c>
      <c r="H12087" s="434">
        <v>441</v>
      </c>
      <c r="I12087" s="434">
        <v>28.2</v>
      </c>
      <c r="J12087" s="434">
        <v>0</v>
      </c>
      <c r="K12087" s="434">
        <v>2014</v>
      </c>
    </row>
    <row r="12088" spans="1:11" hidden="1" x14ac:dyDescent="0.25">
      <c r="A12088" s="434">
        <v>266431000</v>
      </c>
      <c r="B12088" s="434">
        <v>54670</v>
      </c>
      <c r="C12088" s="434" t="s">
        <v>20</v>
      </c>
      <c r="D12088" s="434" t="s">
        <v>29</v>
      </c>
      <c r="E12088" s="434">
        <v>15</v>
      </c>
      <c r="F12088" s="434">
        <v>9314</v>
      </c>
      <c r="G12088" s="434">
        <v>25049</v>
      </c>
      <c r="H12088" s="434">
        <v>15980</v>
      </c>
      <c r="I12088" s="434">
        <v>169.48</v>
      </c>
      <c r="J12088" s="434">
        <v>26460</v>
      </c>
      <c r="K12088" s="434">
        <v>2004</v>
      </c>
    </row>
    <row r="12089" spans="1:11" hidden="1" x14ac:dyDescent="0.25">
      <c r="A12089" s="434">
        <v>266433000</v>
      </c>
      <c r="B12089" s="434">
        <v>54482</v>
      </c>
      <c r="C12089" s="434" t="s">
        <v>20</v>
      </c>
      <c r="D12089" s="434" t="s">
        <v>25</v>
      </c>
      <c r="F12089" s="434">
        <v>4050</v>
      </c>
      <c r="G12089" s="434">
        <v>17991</v>
      </c>
      <c r="H12089" s="434">
        <v>12770</v>
      </c>
      <c r="I12089" s="434">
        <v>149.9</v>
      </c>
      <c r="J12089" s="434">
        <v>19162</v>
      </c>
      <c r="K12089" s="434">
        <v>2019</v>
      </c>
    </row>
    <row r="12090" spans="1:11" hidden="1" x14ac:dyDescent="0.25">
      <c r="A12090" s="434">
        <v>266435000</v>
      </c>
      <c r="B12090" s="434">
        <v>1</v>
      </c>
      <c r="C12090" s="434" t="s">
        <v>28</v>
      </c>
      <c r="D12090" s="434" t="s">
        <v>22</v>
      </c>
      <c r="E12090" s="434">
        <v>13.5</v>
      </c>
      <c r="F12090" s="434">
        <v>2999</v>
      </c>
      <c r="G12090" s="434">
        <v>6145</v>
      </c>
      <c r="H12090" s="434">
        <v>4318</v>
      </c>
      <c r="I12090" s="434">
        <v>99.989990000000006</v>
      </c>
      <c r="J12090" s="434">
        <v>0</v>
      </c>
      <c r="K12090" s="434">
        <v>2017</v>
      </c>
    </row>
    <row r="12091" spans="1:11" hidden="1" x14ac:dyDescent="0.25">
      <c r="A12091" s="434">
        <v>266436000</v>
      </c>
      <c r="B12091" s="434">
        <v>466366</v>
      </c>
      <c r="C12091" s="434" t="s">
        <v>24</v>
      </c>
      <c r="D12091" s="434" t="s">
        <v>22</v>
      </c>
      <c r="E12091" s="434">
        <v>13.5</v>
      </c>
      <c r="F12091" s="434">
        <v>3000</v>
      </c>
      <c r="G12091" s="434">
        <v>3163</v>
      </c>
      <c r="H12091" s="434">
        <v>6015</v>
      </c>
      <c r="I12091" s="434">
        <v>99.6</v>
      </c>
      <c r="J12091" s="434">
        <v>5737</v>
      </c>
      <c r="K12091" s="434">
        <v>2017</v>
      </c>
    </row>
    <row r="12092" spans="1:11" hidden="1" x14ac:dyDescent="0.25">
      <c r="A12092" s="434">
        <v>266439000</v>
      </c>
      <c r="B12092" s="434">
        <v>23526</v>
      </c>
      <c r="C12092" s="434" t="s">
        <v>31</v>
      </c>
      <c r="D12092" s="434" t="s">
        <v>22</v>
      </c>
      <c r="E12092" s="434">
        <v>13</v>
      </c>
      <c r="F12092" s="434">
        <v>1104</v>
      </c>
      <c r="G12092" s="434">
        <v>2226</v>
      </c>
      <c r="H12092" s="434">
        <v>1493</v>
      </c>
      <c r="I12092" s="434">
        <v>76.3</v>
      </c>
      <c r="J12092" s="434">
        <v>0</v>
      </c>
      <c r="K12092" s="434">
        <v>1971</v>
      </c>
    </row>
    <row r="12093" spans="1:11" x14ac:dyDescent="0.25">
      <c r="A12093" s="434">
        <v>266440000</v>
      </c>
      <c r="B12093" s="434">
        <v>89343</v>
      </c>
      <c r="C12093" s="434" t="s">
        <v>59</v>
      </c>
      <c r="D12093" s="434" t="s">
        <v>17</v>
      </c>
      <c r="E12093" s="434">
        <v>0</v>
      </c>
      <c r="F12093" s="434">
        <v>2940</v>
      </c>
      <c r="G12093" s="434">
        <v>0</v>
      </c>
      <c r="H12093" s="434">
        <v>1211</v>
      </c>
      <c r="I12093" s="434">
        <v>61.75</v>
      </c>
      <c r="J12093" s="434">
        <v>0</v>
      </c>
      <c r="K12093" s="434">
        <v>1970</v>
      </c>
    </row>
    <row r="12094" spans="1:11" x14ac:dyDescent="0.25">
      <c r="A12094" s="434">
        <v>266449000</v>
      </c>
      <c r="B12094" s="434">
        <v>42379</v>
      </c>
      <c r="C12094" s="434" t="s">
        <v>59</v>
      </c>
      <c r="D12094" s="434" t="s">
        <v>17</v>
      </c>
      <c r="E12094" s="434">
        <v>14</v>
      </c>
      <c r="F12094" s="434">
        <v>4920</v>
      </c>
      <c r="G12094" s="434">
        <v>0</v>
      </c>
      <c r="H12094" s="434">
        <v>1424</v>
      </c>
      <c r="I12094" s="434">
        <v>57.6</v>
      </c>
      <c r="J12094" s="434">
        <v>0</v>
      </c>
      <c r="K12094" s="434">
        <v>1970</v>
      </c>
    </row>
    <row r="12095" spans="1:11" hidden="1" x14ac:dyDescent="0.25">
      <c r="A12095" s="434">
        <v>266450000</v>
      </c>
      <c r="B12095" s="434">
        <v>6</v>
      </c>
      <c r="C12095" s="434" t="s">
        <v>46</v>
      </c>
      <c r="D12095" s="434" t="s">
        <v>22</v>
      </c>
      <c r="E12095" s="434">
        <v>14.5</v>
      </c>
      <c r="F12095" s="434">
        <v>6958</v>
      </c>
      <c r="G12095" s="434">
        <v>1791</v>
      </c>
      <c r="H12095" s="434">
        <v>1976</v>
      </c>
      <c r="I12095" s="434">
        <v>78</v>
      </c>
      <c r="J12095" s="434">
        <v>0</v>
      </c>
      <c r="K12095" s="434">
        <v>1976</v>
      </c>
    </row>
    <row r="12096" spans="1:11" hidden="1" x14ac:dyDescent="0.25">
      <c r="A12096" s="434">
        <v>266454000</v>
      </c>
      <c r="B12096" s="434">
        <v>26184</v>
      </c>
      <c r="C12096" s="434" t="s">
        <v>20</v>
      </c>
      <c r="D12096" s="434" t="s">
        <v>25</v>
      </c>
      <c r="E12096" s="434">
        <v>13.5</v>
      </c>
      <c r="F12096" s="434">
        <v>3840</v>
      </c>
      <c r="G12096" s="434">
        <v>7701</v>
      </c>
      <c r="H12096" s="434">
        <v>5261</v>
      </c>
      <c r="I12096" s="434">
        <v>122.66</v>
      </c>
      <c r="J12096" s="434">
        <v>8430</v>
      </c>
      <c r="K12096" s="434">
        <v>2008</v>
      </c>
    </row>
    <row r="12097" spans="1:11" hidden="1" x14ac:dyDescent="0.25">
      <c r="A12097" s="434">
        <v>266457000</v>
      </c>
      <c r="B12097" s="434">
        <v>15907</v>
      </c>
      <c r="C12097" s="434" t="s">
        <v>20</v>
      </c>
      <c r="D12097" s="434" t="s">
        <v>25</v>
      </c>
      <c r="F12097" s="434">
        <v>4050</v>
      </c>
      <c r="G12097" s="434">
        <v>17994</v>
      </c>
      <c r="H12097" s="434">
        <v>12770</v>
      </c>
      <c r="I12097" s="434">
        <v>149.9</v>
      </c>
      <c r="J12097" s="434">
        <v>19162</v>
      </c>
      <c r="K12097" s="434">
        <v>2018</v>
      </c>
    </row>
    <row r="12098" spans="1:11" x14ac:dyDescent="0.25">
      <c r="A12098" s="434">
        <v>266461000</v>
      </c>
      <c r="B12098" s="434">
        <v>172841</v>
      </c>
      <c r="C12098" s="434" t="s">
        <v>59</v>
      </c>
      <c r="D12098" s="434" t="s">
        <v>13</v>
      </c>
      <c r="E12098" s="434">
        <v>0</v>
      </c>
      <c r="F12098" s="434">
        <v>1210</v>
      </c>
      <c r="G12098" s="434">
        <v>0</v>
      </c>
      <c r="H12098" s="434">
        <v>330</v>
      </c>
      <c r="I12098" s="434">
        <v>28.05</v>
      </c>
      <c r="J12098" s="434">
        <v>0</v>
      </c>
    </row>
    <row r="12099" spans="1:11" hidden="1" x14ac:dyDescent="0.25">
      <c r="A12099" s="434">
        <v>266463000</v>
      </c>
      <c r="B12099" s="434">
        <v>31636</v>
      </c>
      <c r="C12099" s="434" t="s">
        <v>20</v>
      </c>
      <c r="D12099" s="434" t="s">
        <v>25</v>
      </c>
      <c r="F12099" s="434">
        <v>4050</v>
      </c>
      <c r="G12099" s="434">
        <v>17999</v>
      </c>
      <c r="H12099" s="434">
        <v>12770</v>
      </c>
      <c r="I12099" s="434">
        <v>149.9</v>
      </c>
      <c r="J12099" s="434">
        <v>19162</v>
      </c>
      <c r="K12099" s="434">
        <v>2018</v>
      </c>
    </row>
    <row r="12100" spans="1:11" hidden="1" x14ac:dyDescent="0.25">
      <c r="A12100" s="434">
        <v>266464000</v>
      </c>
      <c r="B12100" s="434">
        <v>314030</v>
      </c>
      <c r="C12100" s="434" t="s">
        <v>20</v>
      </c>
      <c r="D12100" s="434" t="s">
        <v>25</v>
      </c>
      <c r="F12100" s="434">
        <v>4500</v>
      </c>
      <c r="G12100" s="434">
        <v>7999</v>
      </c>
      <c r="H12100" s="434">
        <v>6957</v>
      </c>
      <c r="I12100" s="434">
        <v>119.6</v>
      </c>
      <c r="J12100" s="434">
        <v>9500</v>
      </c>
      <c r="K12100" s="434">
        <v>2018</v>
      </c>
    </row>
    <row r="12101" spans="1:11" hidden="1" x14ac:dyDescent="0.25">
      <c r="A12101" s="434">
        <v>266466000</v>
      </c>
      <c r="B12101" s="434">
        <v>85480</v>
      </c>
      <c r="C12101" s="434" t="s">
        <v>20</v>
      </c>
      <c r="D12101" s="434" t="s">
        <v>25</v>
      </c>
      <c r="E12101" s="434">
        <v>13.5</v>
      </c>
      <c r="F12101" s="434">
        <v>3309</v>
      </c>
      <c r="G12101" s="434">
        <v>11215</v>
      </c>
      <c r="H12101" s="434">
        <v>7366</v>
      </c>
      <c r="I12101" s="434">
        <v>129.5</v>
      </c>
      <c r="J12101" s="434">
        <v>12224</v>
      </c>
      <c r="K12101" s="434">
        <v>2010</v>
      </c>
    </row>
    <row r="12102" spans="1:11" hidden="1" x14ac:dyDescent="0.25">
      <c r="A12102" s="434">
        <v>266468000</v>
      </c>
      <c r="B12102" s="434">
        <v>84260</v>
      </c>
      <c r="C12102" s="434" t="s">
        <v>20</v>
      </c>
      <c r="D12102" s="434" t="s">
        <v>25</v>
      </c>
      <c r="E12102" s="434">
        <v>14</v>
      </c>
      <c r="F12102" s="434">
        <v>3839</v>
      </c>
      <c r="G12102" s="434">
        <v>6928</v>
      </c>
      <c r="H12102" s="434">
        <v>4811</v>
      </c>
      <c r="I12102" s="434">
        <v>119.1</v>
      </c>
      <c r="J12102" s="434">
        <v>7912</v>
      </c>
      <c r="K12102" s="434">
        <v>2008</v>
      </c>
    </row>
    <row r="12103" spans="1:11" hidden="1" x14ac:dyDescent="0.25">
      <c r="A12103" s="434">
        <v>266469000</v>
      </c>
      <c r="B12103" s="434">
        <v>445667</v>
      </c>
      <c r="C12103" s="434" t="s">
        <v>20</v>
      </c>
      <c r="D12103" s="434" t="s">
        <v>25</v>
      </c>
      <c r="E12103" s="434">
        <v>15</v>
      </c>
      <c r="F12103" s="434">
        <v>4257</v>
      </c>
      <c r="G12103" s="434">
        <v>9189</v>
      </c>
      <c r="H12103" s="434">
        <v>7515</v>
      </c>
      <c r="I12103" s="434">
        <v>124.5</v>
      </c>
      <c r="J12103" s="434">
        <v>10693</v>
      </c>
      <c r="K12103" s="434">
        <v>2006</v>
      </c>
    </row>
    <row r="12104" spans="1:11" hidden="1" x14ac:dyDescent="0.25">
      <c r="A12104" s="434">
        <v>266470000</v>
      </c>
      <c r="B12104" s="434">
        <v>24712</v>
      </c>
      <c r="C12104" s="434" t="s">
        <v>20</v>
      </c>
      <c r="D12104" s="434" t="s">
        <v>25</v>
      </c>
      <c r="E12104" s="434">
        <v>13.5</v>
      </c>
      <c r="F12104" s="434">
        <v>4317</v>
      </c>
      <c r="G12104" s="434">
        <v>11249</v>
      </c>
      <c r="H12104" s="434">
        <v>7636</v>
      </c>
      <c r="I12104" s="434">
        <v>129.75</v>
      </c>
      <c r="J12104" s="434">
        <v>12394</v>
      </c>
      <c r="K12104" s="434">
        <v>2006</v>
      </c>
    </row>
    <row r="12105" spans="1:11" hidden="1" x14ac:dyDescent="0.25">
      <c r="A12105" s="434">
        <v>266472000</v>
      </c>
      <c r="B12105" s="434">
        <v>82880</v>
      </c>
      <c r="C12105" s="434" t="s">
        <v>20</v>
      </c>
      <c r="D12105" s="434" t="s">
        <v>22</v>
      </c>
      <c r="E12105" s="434">
        <v>12.5</v>
      </c>
      <c r="F12105" s="434">
        <v>2683</v>
      </c>
      <c r="G12105" s="434">
        <v>4513</v>
      </c>
      <c r="H12105" s="434">
        <v>3140</v>
      </c>
      <c r="I12105" s="434">
        <v>87.82</v>
      </c>
      <c r="J12105" s="434">
        <v>4432</v>
      </c>
      <c r="K12105" s="434">
        <v>2005</v>
      </c>
    </row>
    <row r="12106" spans="1:11" hidden="1" x14ac:dyDescent="0.25">
      <c r="A12106" s="434">
        <v>266474000</v>
      </c>
      <c r="B12106" s="434">
        <v>89066</v>
      </c>
      <c r="C12106" s="434" t="s">
        <v>20</v>
      </c>
      <c r="D12106" s="434" t="s">
        <v>25</v>
      </c>
      <c r="E12106" s="434">
        <v>15</v>
      </c>
      <c r="F12106" s="434">
        <v>4317</v>
      </c>
      <c r="G12106" s="434">
        <v>7082</v>
      </c>
      <c r="H12106" s="434">
        <v>4497</v>
      </c>
      <c r="I12106" s="434">
        <v>119.15</v>
      </c>
      <c r="J12106" s="434">
        <v>7735</v>
      </c>
      <c r="K12106" s="434">
        <v>2003</v>
      </c>
    </row>
    <row r="12107" spans="1:11" hidden="1" x14ac:dyDescent="0.25">
      <c r="A12107" s="434">
        <v>266475000</v>
      </c>
      <c r="B12107" s="434">
        <v>170993</v>
      </c>
      <c r="C12107" s="434" t="s">
        <v>20</v>
      </c>
      <c r="D12107" s="434" t="s">
        <v>25</v>
      </c>
      <c r="E12107" s="434">
        <v>14</v>
      </c>
      <c r="F12107" s="434">
        <v>3840</v>
      </c>
      <c r="G12107" s="434">
        <v>6927</v>
      </c>
      <c r="H12107" s="434">
        <v>4811</v>
      </c>
      <c r="I12107" s="434">
        <v>119.1</v>
      </c>
      <c r="J12107" s="434">
        <v>7912</v>
      </c>
      <c r="K12107" s="434">
        <v>2006</v>
      </c>
    </row>
    <row r="12108" spans="1:11" hidden="1" x14ac:dyDescent="0.25">
      <c r="A12108" s="434">
        <v>266476000</v>
      </c>
      <c r="B12108" s="434">
        <v>70995</v>
      </c>
      <c r="C12108" s="434" t="s">
        <v>20</v>
      </c>
      <c r="D12108" s="434" t="s">
        <v>25</v>
      </c>
      <c r="E12108" s="434">
        <v>13.7</v>
      </c>
      <c r="F12108" s="434">
        <v>3839</v>
      </c>
      <c r="G12108" s="434">
        <v>6928</v>
      </c>
      <c r="H12108" s="434">
        <v>4811</v>
      </c>
      <c r="I12108" s="434">
        <v>119.1</v>
      </c>
      <c r="J12108" s="434">
        <v>7912</v>
      </c>
      <c r="K12108" s="434">
        <v>2007</v>
      </c>
    </row>
    <row r="12109" spans="1:11" hidden="1" x14ac:dyDescent="0.25">
      <c r="A12109" s="434">
        <v>266477000</v>
      </c>
      <c r="B12109" s="434">
        <v>20209</v>
      </c>
      <c r="C12109" s="434" t="s">
        <v>20</v>
      </c>
      <c r="D12109" s="434" t="s">
        <v>25</v>
      </c>
      <c r="F12109" s="434">
        <v>4050</v>
      </c>
      <c r="G12109" s="434">
        <v>17999</v>
      </c>
      <c r="H12109" s="434">
        <v>12770</v>
      </c>
      <c r="I12109" s="434">
        <v>149.9</v>
      </c>
      <c r="J12109" s="434">
        <v>19162</v>
      </c>
      <c r="K12109" s="434">
        <v>2018</v>
      </c>
    </row>
    <row r="12110" spans="1:11" hidden="1" x14ac:dyDescent="0.25">
      <c r="A12110" s="434">
        <v>269021000</v>
      </c>
      <c r="B12110" s="434">
        <v>2644</v>
      </c>
      <c r="C12110" s="434" t="s">
        <v>61</v>
      </c>
      <c r="D12110" s="434" t="s">
        <v>29</v>
      </c>
      <c r="F12110" s="434">
        <v>9960</v>
      </c>
      <c r="G12110" s="434">
        <v>17953</v>
      </c>
      <c r="H12110" s="434">
        <v>14859</v>
      </c>
      <c r="I12110" s="434">
        <v>161.47</v>
      </c>
      <c r="K12110" s="434">
        <v>2013</v>
      </c>
    </row>
    <row r="12111" spans="1:11" hidden="1" x14ac:dyDescent="0.25">
      <c r="A12111" s="434">
        <v>269025000</v>
      </c>
      <c r="B12111" s="434">
        <v>1262</v>
      </c>
      <c r="C12111" s="434" t="s">
        <v>28</v>
      </c>
      <c r="D12111" s="434" t="s">
        <v>29</v>
      </c>
      <c r="E12111" s="434">
        <v>14</v>
      </c>
      <c r="F12111" s="434">
        <v>8400</v>
      </c>
      <c r="G12111" s="434">
        <v>58097</v>
      </c>
      <c r="H12111" s="434">
        <v>32315</v>
      </c>
      <c r="I12111" s="434">
        <v>189.99</v>
      </c>
      <c r="K12111" s="434">
        <v>2012</v>
      </c>
    </row>
    <row r="12112" spans="1:11" hidden="1" x14ac:dyDescent="0.25">
      <c r="A12112" s="434">
        <v>269052000</v>
      </c>
      <c r="B12112" s="434">
        <v>16199</v>
      </c>
      <c r="C12112" s="434" t="s">
        <v>31</v>
      </c>
      <c r="D12112" s="434" t="s">
        <v>25</v>
      </c>
      <c r="G12112" s="434">
        <v>9231</v>
      </c>
      <c r="H12112" s="434">
        <v>5968</v>
      </c>
      <c r="I12112" s="434">
        <v>128</v>
      </c>
      <c r="J12112" s="434">
        <v>0</v>
      </c>
      <c r="K12112" s="434">
        <v>1970</v>
      </c>
    </row>
    <row r="12113" spans="1:11" hidden="1" x14ac:dyDescent="0.25">
      <c r="A12113" s="434">
        <v>269057642</v>
      </c>
      <c r="B12113" s="434">
        <v>1</v>
      </c>
      <c r="C12113" s="434" t="s">
        <v>20</v>
      </c>
      <c r="D12113" s="434" t="s">
        <v>25</v>
      </c>
      <c r="E12113" s="434">
        <v>10</v>
      </c>
      <c r="F12113" s="434">
        <v>1056</v>
      </c>
      <c r="G12113" s="434">
        <v>3000</v>
      </c>
      <c r="H12113" s="434">
        <v>2000</v>
      </c>
      <c r="I12113" s="434">
        <v>110</v>
      </c>
      <c r="K12113" s="434">
        <v>2018</v>
      </c>
    </row>
    <row r="12114" spans="1:11" hidden="1" x14ac:dyDescent="0.25">
      <c r="A12114" s="434">
        <v>269066000</v>
      </c>
      <c r="B12114" s="434">
        <v>821</v>
      </c>
      <c r="C12114" s="434" t="s">
        <v>28</v>
      </c>
      <c r="D12114" s="434" t="s">
        <v>29</v>
      </c>
      <c r="E12114" s="434">
        <v>16</v>
      </c>
      <c r="F12114" s="434">
        <v>8370</v>
      </c>
      <c r="G12114" s="434">
        <v>60360</v>
      </c>
      <c r="H12114" s="434">
        <v>34314</v>
      </c>
      <c r="I12114" s="434">
        <v>198</v>
      </c>
      <c r="J12114" s="434">
        <v>0</v>
      </c>
      <c r="K12114" s="434">
        <v>2017</v>
      </c>
    </row>
    <row r="12115" spans="1:11" hidden="1" x14ac:dyDescent="0.25">
      <c r="A12115" s="434">
        <v>269074000</v>
      </c>
      <c r="B12115" s="434">
        <v>6872</v>
      </c>
      <c r="C12115" s="434" t="s">
        <v>31</v>
      </c>
      <c r="D12115" s="434" t="s">
        <v>25</v>
      </c>
      <c r="I12115" s="434">
        <v>140</v>
      </c>
    </row>
    <row r="12116" spans="1:11" hidden="1" x14ac:dyDescent="0.25">
      <c r="A12116" s="434">
        <v>269075000</v>
      </c>
      <c r="B12116" s="434">
        <v>5383</v>
      </c>
      <c r="C12116" s="434" t="s">
        <v>31</v>
      </c>
      <c r="D12116" s="434" t="s">
        <v>29</v>
      </c>
      <c r="E12116" s="434">
        <v>17</v>
      </c>
      <c r="F12116" s="434">
        <v>9960</v>
      </c>
      <c r="G12116" s="434">
        <v>17577</v>
      </c>
      <c r="H12116" s="434">
        <v>14941</v>
      </c>
      <c r="I12116" s="434">
        <v>161.37</v>
      </c>
      <c r="J12116" s="434">
        <v>0</v>
      </c>
    </row>
    <row r="12117" spans="1:11" hidden="1" x14ac:dyDescent="0.25">
      <c r="A12117" s="434">
        <v>269076000</v>
      </c>
      <c r="B12117" s="434">
        <v>3048</v>
      </c>
      <c r="C12117" s="434" t="s">
        <v>31</v>
      </c>
      <c r="D12117" s="434" t="s">
        <v>25</v>
      </c>
      <c r="I12117" s="434">
        <v>140</v>
      </c>
    </row>
    <row r="12118" spans="1:11" hidden="1" x14ac:dyDescent="0.25">
      <c r="A12118" s="434">
        <v>269101200</v>
      </c>
      <c r="B12118" s="434">
        <v>172427</v>
      </c>
      <c r="C12118" s="434" t="s">
        <v>61</v>
      </c>
      <c r="D12118" s="434" t="s">
        <v>13</v>
      </c>
      <c r="I12118" s="434">
        <v>14</v>
      </c>
      <c r="J12118" s="434">
        <v>0</v>
      </c>
      <c r="K12118" s="434">
        <v>1970</v>
      </c>
    </row>
    <row r="12119" spans="1:11" hidden="1" x14ac:dyDescent="0.25">
      <c r="A12119" s="434">
        <v>269101940</v>
      </c>
      <c r="B12119" s="434">
        <v>41240</v>
      </c>
      <c r="C12119" s="434" t="s">
        <v>61</v>
      </c>
      <c r="D12119" s="434" t="s">
        <v>13</v>
      </c>
      <c r="I12119" s="434">
        <v>13</v>
      </c>
      <c r="J12119" s="434">
        <v>0</v>
      </c>
      <c r="K12119" s="434">
        <v>1970</v>
      </c>
    </row>
    <row r="12120" spans="1:11" hidden="1" x14ac:dyDescent="0.25">
      <c r="A12120" s="434">
        <v>269101990</v>
      </c>
      <c r="B12120" s="434">
        <v>91993</v>
      </c>
      <c r="C12120" s="434" t="s">
        <v>61</v>
      </c>
      <c r="D12120" s="434" t="s">
        <v>13</v>
      </c>
      <c r="I12120" s="434">
        <v>10</v>
      </c>
      <c r="J12120" s="434">
        <v>0</v>
      </c>
      <c r="K12120" s="434">
        <v>1970</v>
      </c>
    </row>
    <row r="12121" spans="1:11" hidden="1" x14ac:dyDescent="0.25">
      <c r="A12121" s="434">
        <v>269102010</v>
      </c>
      <c r="B12121" s="434">
        <v>6291</v>
      </c>
      <c r="C12121" s="434" t="s">
        <v>61</v>
      </c>
      <c r="D12121" s="434" t="s">
        <v>13</v>
      </c>
      <c r="I12121" s="434">
        <v>15</v>
      </c>
    </row>
    <row r="12122" spans="1:11" hidden="1" x14ac:dyDescent="0.25">
      <c r="A12122" s="434">
        <v>269103780</v>
      </c>
      <c r="B12122" s="434">
        <v>21900</v>
      </c>
      <c r="C12122" s="434" t="s">
        <v>61</v>
      </c>
      <c r="D12122" s="434" t="s">
        <v>13</v>
      </c>
      <c r="I12122" s="434">
        <v>12</v>
      </c>
      <c r="J12122" s="434">
        <v>0</v>
      </c>
      <c r="K12122" s="434">
        <v>1970</v>
      </c>
    </row>
    <row r="12123" spans="1:11" hidden="1" x14ac:dyDescent="0.25">
      <c r="A12123" s="434">
        <v>269104480</v>
      </c>
      <c r="B12123" s="434">
        <v>20626</v>
      </c>
      <c r="C12123" s="434" t="s">
        <v>61</v>
      </c>
      <c r="D12123" s="434" t="s">
        <v>13</v>
      </c>
      <c r="I12123" s="434">
        <v>11</v>
      </c>
    </row>
    <row r="12124" spans="1:11" hidden="1" x14ac:dyDescent="0.25">
      <c r="A12124" s="434">
        <v>269104510</v>
      </c>
      <c r="B12124" s="434">
        <v>72016</v>
      </c>
      <c r="C12124" s="434" t="s">
        <v>61</v>
      </c>
      <c r="D12124" s="434" t="s">
        <v>13</v>
      </c>
      <c r="I12124" s="434">
        <v>11</v>
      </c>
      <c r="J12124" s="434">
        <v>0</v>
      </c>
      <c r="K12124" s="434">
        <v>1970</v>
      </c>
    </row>
    <row r="12125" spans="1:11" hidden="1" x14ac:dyDescent="0.25">
      <c r="A12125" s="434">
        <v>269104530</v>
      </c>
      <c r="B12125" s="434">
        <v>20856</v>
      </c>
      <c r="C12125" s="434" t="s">
        <v>61</v>
      </c>
      <c r="D12125" s="434" t="s">
        <v>13</v>
      </c>
      <c r="I12125" s="434">
        <v>10</v>
      </c>
    </row>
    <row r="12126" spans="1:11" hidden="1" x14ac:dyDescent="0.25">
      <c r="A12126" s="434">
        <v>269107520</v>
      </c>
      <c r="B12126" s="434">
        <v>2241</v>
      </c>
      <c r="C12126" s="434" t="s">
        <v>61</v>
      </c>
      <c r="D12126" s="434" t="s">
        <v>13</v>
      </c>
      <c r="I12126" s="434">
        <v>13</v>
      </c>
      <c r="J12126" s="434">
        <v>0</v>
      </c>
      <c r="K12126" s="434">
        <v>1970</v>
      </c>
    </row>
    <row r="12127" spans="1:11" hidden="1" x14ac:dyDescent="0.25">
      <c r="A12127" s="434">
        <v>269107620</v>
      </c>
      <c r="B12127" s="434">
        <v>3419</v>
      </c>
      <c r="C12127" s="434" t="s">
        <v>61</v>
      </c>
      <c r="D12127" s="434" t="s">
        <v>13</v>
      </c>
      <c r="I12127" s="434">
        <v>15</v>
      </c>
      <c r="J12127" s="434">
        <v>0</v>
      </c>
      <c r="K12127" s="434">
        <v>1970</v>
      </c>
    </row>
    <row r="12128" spans="1:11" hidden="1" x14ac:dyDescent="0.25">
      <c r="A12128" s="434">
        <v>269107720</v>
      </c>
      <c r="B12128" s="434">
        <v>45463</v>
      </c>
      <c r="C12128" s="434" t="s">
        <v>61</v>
      </c>
      <c r="D12128" s="434" t="s">
        <v>13</v>
      </c>
      <c r="I12128" s="434">
        <v>11</v>
      </c>
      <c r="J12128" s="434">
        <v>0</v>
      </c>
      <c r="K12128" s="434">
        <v>1970</v>
      </c>
    </row>
    <row r="12129" spans="1:11" hidden="1" x14ac:dyDescent="0.25">
      <c r="A12129" s="434">
        <v>269107880</v>
      </c>
      <c r="B12129" s="434">
        <v>23986</v>
      </c>
      <c r="C12129" s="434" t="s">
        <v>61</v>
      </c>
      <c r="D12129" s="434" t="s">
        <v>13</v>
      </c>
      <c r="I12129" s="434">
        <v>12</v>
      </c>
    </row>
    <row r="12130" spans="1:11" hidden="1" x14ac:dyDescent="0.25">
      <c r="A12130" s="434">
        <v>269108000</v>
      </c>
      <c r="B12130" s="434">
        <v>10922</v>
      </c>
      <c r="C12130" s="434" t="s">
        <v>28</v>
      </c>
      <c r="D12130" s="434" t="s">
        <v>29</v>
      </c>
      <c r="E12130" s="434">
        <v>0</v>
      </c>
      <c r="F12130" s="434">
        <v>6480</v>
      </c>
      <c r="G12130" s="434">
        <v>31800</v>
      </c>
      <c r="H12130" s="434">
        <v>20809</v>
      </c>
      <c r="I12130" s="434">
        <v>179.9</v>
      </c>
      <c r="J12130" s="434">
        <v>0</v>
      </c>
    </row>
    <row r="12131" spans="1:11" hidden="1" x14ac:dyDescent="0.25">
      <c r="A12131" s="434">
        <v>269108190</v>
      </c>
      <c r="B12131" s="434">
        <v>60440</v>
      </c>
      <c r="C12131" s="434" t="s">
        <v>61</v>
      </c>
      <c r="D12131" s="434" t="s">
        <v>13</v>
      </c>
      <c r="I12131" s="434">
        <v>17</v>
      </c>
      <c r="J12131" s="434">
        <v>0</v>
      </c>
      <c r="K12131" s="434">
        <v>1970</v>
      </c>
    </row>
    <row r="12132" spans="1:11" hidden="1" x14ac:dyDescent="0.25">
      <c r="A12132" s="434">
        <v>269108390</v>
      </c>
      <c r="B12132" s="434">
        <v>4214</v>
      </c>
      <c r="C12132" s="434" t="s">
        <v>61</v>
      </c>
      <c r="D12132" s="434" t="s">
        <v>13</v>
      </c>
      <c r="I12132" s="434">
        <v>12</v>
      </c>
      <c r="J12132" s="434">
        <v>0</v>
      </c>
      <c r="K12132" s="434">
        <v>1970</v>
      </c>
    </row>
    <row r="12133" spans="1:11" hidden="1" x14ac:dyDescent="0.25">
      <c r="A12133" s="434">
        <v>269108430</v>
      </c>
      <c r="B12133" s="434">
        <v>24674</v>
      </c>
      <c r="C12133" s="434" t="s">
        <v>61</v>
      </c>
      <c r="D12133" s="434" t="s">
        <v>13</v>
      </c>
      <c r="I12133" s="434">
        <v>13</v>
      </c>
      <c r="J12133" s="434">
        <v>0</v>
      </c>
      <c r="K12133" s="434">
        <v>1970</v>
      </c>
    </row>
    <row r="12134" spans="1:11" hidden="1" x14ac:dyDescent="0.25">
      <c r="A12134" s="434">
        <v>269108980</v>
      </c>
      <c r="B12134" s="434">
        <v>3901</v>
      </c>
      <c r="C12134" s="434" t="s">
        <v>61</v>
      </c>
      <c r="D12134" s="434" t="s">
        <v>13</v>
      </c>
      <c r="I12134" s="434">
        <v>12</v>
      </c>
      <c r="J12134" s="434">
        <v>0</v>
      </c>
      <c r="K12134" s="434">
        <v>1970</v>
      </c>
    </row>
    <row r="12135" spans="1:11" hidden="1" x14ac:dyDescent="0.25">
      <c r="A12135" s="434">
        <v>269109350</v>
      </c>
      <c r="B12135" s="434">
        <v>24012</v>
      </c>
      <c r="C12135" s="434" t="s">
        <v>61</v>
      </c>
      <c r="D12135" s="434" t="s">
        <v>13</v>
      </c>
      <c r="I12135" s="434">
        <v>10</v>
      </c>
      <c r="J12135" s="434">
        <v>0</v>
      </c>
      <c r="K12135" s="434">
        <v>1970</v>
      </c>
    </row>
    <row r="12136" spans="1:11" hidden="1" x14ac:dyDescent="0.25">
      <c r="A12136" s="434">
        <v>269109460</v>
      </c>
      <c r="B12136" s="434">
        <v>6443</v>
      </c>
      <c r="C12136" s="434" t="s">
        <v>61</v>
      </c>
      <c r="D12136" s="434" t="s">
        <v>13</v>
      </c>
      <c r="I12136" s="434">
        <v>14</v>
      </c>
    </row>
    <row r="12137" spans="1:11" hidden="1" x14ac:dyDescent="0.25">
      <c r="A12137" s="434">
        <v>269110470</v>
      </c>
      <c r="B12137" s="434">
        <v>13632</v>
      </c>
      <c r="C12137" s="434" t="s">
        <v>61</v>
      </c>
      <c r="D12137" s="434" t="s">
        <v>13</v>
      </c>
      <c r="I12137" s="434">
        <v>16</v>
      </c>
      <c r="J12137" s="434">
        <v>0</v>
      </c>
      <c r="K12137" s="434">
        <v>1970</v>
      </c>
    </row>
    <row r="12138" spans="1:11" hidden="1" x14ac:dyDescent="0.25">
      <c r="A12138" s="434">
        <v>269110720</v>
      </c>
      <c r="B12138" s="434">
        <v>1956</v>
      </c>
      <c r="C12138" s="434" t="s">
        <v>61</v>
      </c>
      <c r="D12138" s="434" t="s">
        <v>13</v>
      </c>
      <c r="I12138" s="434">
        <v>13</v>
      </c>
      <c r="J12138" s="434">
        <v>0</v>
      </c>
      <c r="K12138" s="434">
        <v>1970</v>
      </c>
    </row>
    <row r="12139" spans="1:11" hidden="1" x14ac:dyDescent="0.25">
      <c r="A12139" s="434">
        <v>269149000</v>
      </c>
      <c r="B12139" s="434">
        <v>642</v>
      </c>
      <c r="C12139" s="434" t="s">
        <v>28</v>
      </c>
      <c r="D12139" s="434" t="s">
        <v>29</v>
      </c>
      <c r="E12139" s="434">
        <v>12</v>
      </c>
      <c r="F12139" s="434">
        <v>8580</v>
      </c>
      <c r="G12139" s="434">
        <v>34275</v>
      </c>
      <c r="H12139" s="434">
        <v>22697</v>
      </c>
      <c r="I12139" s="434">
        <v>181</v>
      </c>
      <c r="J12139" s="434">
        <v>0</v>
      </c>
      <c r="K12139" s="434">
        <v>2011</v>
      </c>
    </row>
    <row r="12140" spans="1:11" hidden="1" x14ac:dyDescent="0.25">
      <c r="A12140" s="434">
        <v>269157000</v>
      </c>
      <c r="B12140" s="434">
        <v>41068</v>
      </c>
      <c r="C12140" s="434" t="s">
        <v>61</v>
      </c>
      <c r="D12140" s="434" t="s">
        <v>13</v>
      </c>
      <c r="I12140" s="434">
        <v>12</v>
      </c>
      <c r="J12140" s="434">
        <v>0</v>
      </c>
      <c r="K12140" s="434">
        <v>1970</v>
      </c>
    </row>
    <row r="12141" spans="1:11" hidden="1" x14ac:dyDescent="0.25">
      <c r="A12141" s="434">
        <v>269266000</v>
      </c>
      <c r="B12141" s="434">
        <v>50453</v>
      </c>
      <c r="C12141" s="434" t="s">
        <v>61</v>
      </c>
      <c r="D12141" s="434" t="s">
        <v>13</v>
      </c>
      <c r="I12141" s="434">
        <v>13</v>
      </c>
      <c r="J12141" s="434">
        <v>0</v>
      </c>
      <c r="K12141" s="434">
        <v>1970</v>
      </c>
    </row>
    <row r="12142" spans="1:11" hidden="1" x14ac:dyDescent="0.25">
      <c r="A12142" s="434">
        <v>269305000</v>
      </c>
      <c r="B12142" s="434">
        <v>1269</v>
      </c>
      <c r="C12142" s="434" t="s">
        <v>20</v>
      </c>
      <c r="D12142" s="434" t="s">
        <v>25</v>
      </c>
      <c r="E12142" s="434">
        <v>14</v>
      </c>
      <c r="F12142" s="434">
        <v>3440</v>
      </c>
      <c r="G12142" s="434">
        <v>7616</v>
      </c>
      <c r="H12142" s="434">
        <v>5422</v>
      </c>
      <c r="I12142" s="434">
        <v>112.7</v>
      </c>
      <c r="J12142" s="434">
        <v>8348</v>
      </c>
      <c r="K12142" s="434">
        <v>2012</v>
      </c>
    </row>
    <row r="12143" spans="1:11" hidden="1" x14ac:dyDescent="0.25">
      <c r="A12143" s="434">
        <v>269309000</v>
      </c>
      <c r="B12143" s="434">
        <v>20214</v>
      </c>
      <c r="C12143" s="434" t="s">
        <v>61</v>
      </c>
      <c r="D12143" s="434" t="s">
        <v>13</v>
      </c>
      <c r="I12143" s="434">
        <v>15</v>
      </c>
      <c r="J12143" s="434">
        <v>0</v>
      </c>
      <c r="K12143" s="434">
        <v>1970</v>
      </c>
    </row>
    <row r="12144" spans="1:11" hidden="1" x14ac:dyDescent="0.25">
      <c r="A12144" s="434">
        <v>269387000</v>
      </c>
      <c r="B12144" s="434">
        <v>2527</v>
      </c>
      <c r="C12144" s="434" t="s">
        <v>61</v>
      </c>
      <c r="D12144" s="434" t="s">
        <v>13</v>
      </c>
      <c r="I12144" s="434">
        <v>15</v>
      </c>
    </row>
    <row r="12145" spans="1:11" hidden="1" x14ac:dyDescent="0.25">
      <c r="A12145" s="434">
        <v>269591000</v>
      </c>
      <c r="B12145" s="434">
        <v>87564</v>
      </c>
      <c r="C12145" s="434" t="s">
        <v>61</v>
      </c>
      <c r="D12145" s="434" t="s">
        <v>13</v>
      </c>
      <c r="I12145" s="434">
        <v>14</v>
      </c>
    </row>
    <row r="12146" spans="1:11" hidden="1" x14ac:dyDescent="0.25">
      <c r="A12146" s="434">
        <v>269639000</v>
      </c>
      <c r="B12146" s="434">
        <v>4288</v>
      </c>
      <c r="C12146" s="434" t="s">
        <v>61</v>
      </c>
      <c r="D12146" s="434" t="s">
        <v>13</v>
      </c>
      <c r="I12146" s="434">
        <v>15</v>
      </c>
      <c r="J12146" s="434">
        <v>0</v>
      </c>
      <c r="K12146" s="434">
        <v>1970</v>
      </c>
    </row>
    <row r="12147" spans="1:11" hidden="1" x14ac:dyDescent="0.25">
      <c r="A12147" s="434">
        <v>269665000</v>
      </c>
      <c r="B12147" s="434">
        <v>11881</v>
      </c>
      <c r="C12147" s="434" t="s">
        <v>28</v>
      </c>
      <c r="D12147" s="434" t="s">
        <v>29</v>
      </c>
      <c r="E12147" s="434">
        <v>14</v>
      </c>
      <c r="F12147" s="434">
        <v>5943</v>
      </c>
      <c r="G12147" s="434">
        <v>20001</v>
      </c>
      <c r="H12147" s="434">
        <v>12578</v>
      </c>
      <c r="I12147" s="434">
        <v>155.15</v>
      </c>
      <c r="J12147" s="434">
        <v>0</v>
      </c>
      <c r="K12147" s="434">
        <v>1970</v>
      </c>
    </row>
    <row r="12148" spans="1:11" hidden="1" x14ac:dyDescent="0.25">
      <c r="A12148" s="434">
        <v>269666000</v>
      </c>
      <c r="B12148" s="434">
        <v>27375</v>
      </c>
      <c r="C12148" s="434" t="s">
        <v>28</v>
      </c>
      <c r="D12148" s="434" t="s">
        <v>29</v>
      </c>
      <c r="E12148" s="434">
        <v>14</v>
      </c>
      <c r="F12148" s="434">
        <v>5943</v>
      </c>
      <c r="G12148" s="434">
        <v>20035</v>
      </c>
      <c r="H12148" s="434">
        <v>12578</v>
      </c>
      <c r="I12148" s="434">
        <v>155.15</v>
      </c>
      <c r="J12148" s="434">
        <v>0</v>
      </c>
      <c r="K12148" s="434">
        <v>1970</v>
      </c>
    </row>
    <row r="12149" spans="1:11" hidden="1" x14ac:dyDescent="0.25">
      <c r="A12149" s="434">
        <v>269668000</v>
      </c>
      <c r="B12149" s="434">
        <v>4832</v>
      </c>
      <c r="C12149" s="434" t="s">
        <v>31</v>
      </c>
      <c r="D12149" s="434" t="s">
        <v>25</v>
      </c>
      <c r="E12149" s="434">
        <v>16</v>
      </c>
      <c r="F12149" s="434">
        <v>10222</v>
      </c>
      <c r="G12149" s="434">
        <v>12605</v>
      </c>
      <c r="H12149" s="434">
        <v>9938</v>
      </c>
      <c r="I12149" s="434">
        <v>139.96</v>
      </c>
      <c r="J12149" s="434">
        <v>0</v>
      </c>
    </row>
    <row r="12150" spans="1:11" hidden="1" x14ac:dyDescent="0.25">
      <c r="A12150" s="434">
        <v>269669000</v>
      </c>
      <c r="B12150" s="434">
        <v>7014</v>
      </c>
      <c r="C12150" s="434" t="s">
        <v>31</v>
      </c>
      <c r="D12150" s="434" t="s">
        <v>25</v>
      </c>
      <c r="I12150" s="434">
        <v>139</v>
      </c>
    </row>
    <row r="12151" spans="1:11" hidden="1" x14ac:dyDescent="0.25">
      <c r="A12151" s="434">
        <v>269684000</v>
      </c>
      <c r="B12151" s="434">
        <v>40951</v>
      </c>
      <c r="C12151" s="434" t="s">
        <v>28</v>
      </c>
      <c r="D12151" s="434" t="s">
        <v>29</v>
      </c>
      <c r="E12151" s="434">
        <v>14</v>
      </c>
      <c r="F12151" s="434">
        <v>5943</v>
      </c>
      <c r="G12151" s="434">
        <v>20002</v>
      </c>
      <c r="H12151" s="434">
        <v>12578</v>
      </c>
      <c r="I12151" s="434">
        <v>154.75</v>
      </c>
      <c r="J12151" s="434">
        <v>0</v>
      </c>
      <c r="K12151" s="434">
        <v>1970</v>
      </c>
    </row>
    <row r="12152" spans="1:11" hidden="1" x14ac:dyDescent="0.25">
      <c r="A12152" s="434">
        <v>269689000</v>
      </c>
      <c r="B12152" s="434">
        <v>30431</v>
      </c>
      <c r="C12152" s="434" t="s">
        <v>28</v>
      </c>
      <c r="D12152" s="434" t="s">
        <v>29</v>
      </c>
      <c r="E12152" s="434">
        <v>14</v>
      </c>
      <c r="F12152" s="434">
        <v>4760</v>
      </c>
      <c r="G12152" s="434">
        <v>20001</v>
      </c>
      <c r="H12152" s="434">
        <v>12578</v>
      </c>
      <c r="I12152" s="434">
        <v>155.13999999999999</v>
      </c>
      <c r="J12152" s="434">
        <v>0</v>
      </c>
      <c r="K12152" s="434">
        <v>1970</v>
      </c>
    </row>
    <row r="12153" spans="1:11" hidden="1" x14ac:dyDescent="0.25">
      <c r="A12153" s="434">
        <v>269696000</v>
      </c>
      <c r="B12153" s="434">
        <v>15853</v>
      </c>
      <c r="C12153" s="434" t="s">
        <v>28</v>
      </c>
      <c r="D12153" s="434" t="s">
        <v>29</v>
      </c>
      <c r="E12153" s="434">
        <v>14.3</v>
      </c>
      <c r="F12153" s="434">
        <v>6.1559999999999997</v>
      </c>
      <c r="G12153" s="434">
        <v>29721</v>
      </c>
      <c r="H12153" s="434">
        <v>17951</v>
      </c>
      <c r="I12153" s="434">
        <v>170.7</v>
      </c>
      <c r="J12153" s="434">
        <v>0</v>
      </c>
      <c r="K12153" s="434">
        <v>1970</v>
      </c>
    </row>
    <row r="12154" spans="1:11" hidden="1" x14ac:dyDescent="0.25">
      <c r="A12154" s="434">
        <v>269720000</v>
      </c>
      <c r="B12154" s="434">
        <v>129335</v>
      </c>
      <c r="C12154" s="434" t="s">
        <v>61</v>
      </c>
      <c r="D12154" s="434" t="s">
        <v>13</v>
      </c>
      <c r="I12154" s="434">
        <v>14</v>
      </c>
      <c r="J12154" s="434">
        <v>0</v>
      </c>
      <c r="K12154" s="434">
        <v>1970</v>
      </c>
    </row>
    <row r="12155" spans="1:11" hidden="1" x14ac:dyDescent="0.25">
      <c r="A12155" s="434">
        <v>269748000</v>
      </c>
      <c r="B12155" s="434">
        <v>3</v>
      </c>
      <c r="C12155" s="434" t="s">
        <v>61</v>
      </c>
      <c r="D12155" s="434" t="s">
        <v>13</v>
      </c>
      <c r="I12155" s="434">
        <v>12</v>
      </c>
      <c r="J12155" s="434">
        <v>0</v>
      </c>
      <c r="K12155" s="434">
        <v>1970</v>
      </c>
    </row>
    <row r="12156" spans="1:11" hidden="1" x14ac:dyDescent="0.25">
      <c r="A12156" s="434">
        <v>269763000</v>
      </c>
      <c r="B12156" s="434">
        <v>8691</v>
      </c>
      <c r="C12156" s="434" t="s">
        <v>61</v>
      </c>
      <c r="D12156" s="434" t="s">
        <v>13</v>
      </c>
      <c r="I12156" s="434">
        <v>9</v>
      </c>
      <c r="J12156" s="434">
        <v>0</v>
      </c>
      <c r="K12156" s="434">
        <v>1970</v>
      </c>
    </row>
    <row r="12157" spans="1:11" hidden="1" x14ac:dyDescent="0.25">
      <c r="A12157" s="434">
        <v>269806000</v>
      </c>
      <c r="B12157" s="434">
        <v>12226</v>
      </c>
      <c r="C12157" s="434" t="s">
        <v>28</v>
      </c>
      <c r="D12157" s="434" t="s">
        <v>29</v>
      </c>
      <c r="E12157" s="434">
        <v>0</v>
      </c>
      <c r="F12157" s="434">
        <v>9109</v>
      </c>
      <c r="G12157" s="434">
        <v>34000</v>
      </c>
      <c r="H12157" s="434">
        <v>21000</v>
      </c>
      <c r="I12157" s="434">
        <v>181</v>
      </c>
      <c r="J12157" s="434">
        <v>0</v>
      </c>
    </row>
    <row r="12158" spans="1:11" hidden="1" x14ac:dyDescent="0.25">
      <c r="A12158" s="434">
        <v>269837000</v>
      </c>
      <c r="B12158" s="434">
        <v>16096</v>
      </c>
      <c r="C12158" s="434" t="s">
        <v>28</v>
      </c>
      <c r="D12158" s="434" t="s">
        <v>29</v>
      </c>
      <c r="E12158" s="434">
        <v>12</v>
      </c>
      <c r="F12158" s="434">
        <v>9480</v>
      </c>
      <c r="G12158" s="434">
        <v>35774</v>
      </c>
      <c r="H12158" s="434">
        <v>22697</v>
      </c>
      <c r="I12158" s="434">
        <v>181</v>
      </c>
      <c r="J12158" s="434">
        <v>0</v>
      </c>
      <c r="K12158" s="434">
        <v>2010</v>
      </c>
    </row>
    <row r="12159" spans="1:11" hidden="1" x14ac:dyDescent="0.25">
      <c r="A12159" s="434">
        <v>271000426</v>
      </c>
      <c r="B12159" s="434">
        <v>17219</v>
      </c>
      <c r="C12159" s="434" t="s">
        <v>31</v>
      </c>
      <c r="D12159" s="434" t="s">
        <v>29</v>
      </c>
      <c r="E12159" s="434">
        <v>15</v>
      </c>
      <c r="F12159" s="434">
        <v>6620</v>
      </c>
      <c r="G12159" s="434">
        <v>14103</v>
      </c>
      <c r="H12159" s="434">
        <v>19689</v>
      </c>
      <c r="I12159" s="434">
        <v>163.81</v>
      </c>
      <c r="K12159" s="434">
        <v>1987</v>
      </c>
    </row>
    <row r="12160" spans="1:11" hidden="1" x14ac:dyDescent="0.25">
      <c r="A12160" s="434">
        <v>271000773</v>
      </c>
      <c r="B12160" s="434">
        <v>41448</v>
      </c>
      <c r="C12160" s="434" t="s">
        <v>24</v>
      </c>
      <c r="D12160" s="434" t="s">
        <v>36</v>
      </c>
      <c r="F12160" s="434">
        <v>15372</v>
      </c>
      <c r="G12160" s="434">
        <v>149999</v>
      </c>
      <c r="H12160" s="434">
        <v>79903</v>
      </c>
      <c r="I12160" s="434">
        <v>269.19</v>
      </c>
      <c r="J12160" s="434">
        <v>166390</v>
      </c>
      <c r="K12160" s="434">
        <v>2005</v>
      </c>
    </row>
    <row r="12161" spans="1:11" hidden="1" x14ac:dyDescent="0.25">
      <c r="A12161" s="434">
        <v>271000783</v>
      </c>
      <c r="B12161" s="434">
        <v>129089</v>
      </c>
      <c r="C12161" s="434" t="s">
        <v>20</v>
      </c>
      <c r="D12161" s="434" t="s">
        <v>25</v>
      </c>
      <c r="E12161" s="434">
        <v>13.5</v>
      </c>
      <c r="F12161" s="434">
        <v>2610</v>
      </c>
      <c r="G12161" s="434">
        <v>5790</v>
      </c>
      <c r="H12161" s="434">
        <v>3753</v>
      </c>
      <c r="I12161" s="434">
        <v>105.5</v>
      </c>
      <c r="J12161" s="434">
        <v>0</v>
      </c>
      <c r="K12161" s="434">
        <v>1970</v>
      </c>
    </row>
    <row r="12162" spans="1:11" hidden="1" x14ac:dyDescent="0.25">
      <c r="A12162" s="434">
        <v>271000836</v>
      </c>
      <c r="B12162" s="434">
        <v>12767</v>
      </c>
      <c r="C12162" s="434" t="s">
        <v>28</v>
      </c>
      <c r="D12162" s="434" t="s">
        <v>25</v>
      </c>
      <c r="E12162" s="434">
        <v>13</v>
      </c>
      <c r="F12162" s="434">
        <v>5180</v>
      </c>
      <c r="G12162" s="434">
        <v>18830</v>
      </c>
      <c r="H12162" s="434">
        <v>11751</v>
      </c>
      <c r="I12162" s="434">
        <v>139.91999999999999</v>
      </c>
      <c r="J12162" s="434">
        <v>0</v>
      </c>
      <c r="K12162" s="434">
        <v>1970</v>
      </c>
    </row>
    <row r="12163" spans="1:11" hidden="1" x14ac:dyDescent="0.25">
      <c r="A12163" s="434">
        <v>271000845</v>
      </c>
      <c r="B12163" s="434">
        <v>929</v>
      </c>
      <c r="C12163" s="434" t="s">
        <v>28</v>
      </c>
      <c r="D12163" s="434" t="s">
        <v>33</v>
      </c>
      <c r="E12163" s="434">
        <v>12</v>
      </c>
      <c r="F12163" s="434">
        <v>11060</v>
      </c>
      <c r="G12163" s="434">
        <v>66832</v>
      </c>
      <c r="H12163" s="434">
        <v>39327</v>
      </c>
      <c r="I12163" s="434">
        <v>238.15</v>
      </c>
      <c r="K12163" s="434">
        <v>2005</v>
      </c>
    </row>
    <row r="12164" spans="1:11" hidden="1" x14ac:dyDescent="0.25">
      <c r="A12164" s="434">
        <v>271000898</v>
      </c>
      <c r="B12164" s="434">
        <v>293560</v>
      </c>
      <c r="C12164" s="434" t="s">
        <v>20</v>
      </c>
      <c r="D12164" s="434" t="s">
        <v>25</v>
      </c>
      <c r="E12164" s="434">
        <v>13.5</v>
      </c>
      <c r="F12164" s="434">
        <v>2401</v>
      </c>
      <c r="G12164" s="434">
        <v>5819</v>
      </c>
      <c r="H12164" s="434">
        <v>3753</v>
      </c>
      <c r="I12164" s="434">
        <v>105.5</v>
      </c>
      <c r="J12164" s="434">
        <v>0</v>
      </c>
      <c r="K12164" s="434">
        <v>1970</v>
      </c>
    </row>
    <row r="12165" spans="1:11" hidden="1" x14ac:dyDescent="0.25">
      <c r="A12165" s="434">
        <v>271001254</v>
      </c>
      <c r="B12165" s="434">
        <v>1775</v>
      </c>
      <c r="C12165" s="434" t="s">
        <v>28</v>
      </c>
      <c r="D12165" s="434" t="s">
        <v>29</v>
      </c>
      <c r="E12165" s="434">
        <v>14.5</v>
      </c>
      <c r="F12165" s="434">
        <v>7800</v>
      </c>
      <c r="G12165" s="434">
        <v>52196</v>
      </c>
      <c r="H12165" s="434">
        <v>30085</v>
      </c>
      <c r="I12165" s="434">
        <v>189.99</v>
      </c>
      <c r="K12165" s="434">
        <v>2002</v>
      </c>
    </row>
    <row r="12166" spans="1:11" hidden="1" x14ac:dyDescent="0.25">
      <c r="A12166" s="434">
        <v>271002541</v>
      </c>
      <c r="B12166" s="434">
        <v>44370</v>
      </c>
      <c r="C12166" s="434" t="s">
        <v>20</v>
      </c>
      <c r="D12166" s="434" t="s">
        <v>22</v>
      </c>
      <c r="E12166" s="434">
        <v>13.5</v>
      </c>
      <c r="F12166" s="434">
        <v>1499</v>
      </c>
      <c r="G12166" s="434">
        <v>3542</v>
      </c>
      <c r="H12166" s="434">
        <v>2222</v>
      </c>
      <c r="I12166" s="434">
        <v>88.53</v>
      </c>
      <c r="J12166" s="434">
        <v>3751</v>
      </c>
      <c r="K12166" s="434">
        <v>2008</v>
      </c>
    </row>
    <row r="12167" spans="1:11" hidden="1" x14ac:dyDescent="0.25">
      <c r="A12167" s="434">
        <v>271002559</v>
      </c>
      <c r="B12167" s="434">
        <v>2468</v>
      </c>
      <c r="C12167" s="434" t="s">
        <v>20</v>
      </c>
      <c r="D12167" s="434" t="s">
        <v>25</v>
      </c>
      <c r="E12167" s="434">
        <v>14</v>
      </c>
      <c r="F12167" s="434">
        <v>4800</v>
      </c>
      <c r="G12167" s="434">
        <v>12089</v>
      </c>
      <c r="H12167" s="434">
        <v>7246</v>
      </c>
      <c r="I12167" s="434">
        <v>125.14</v>
      </c>
      <c r="J12167" s="434">
        <v>12269</v>
      </c>
      <c r="K12167" s="434">
        <v>2008</v>
      </c>
    </row>
    <row r="12168" spans="1:11" hidden="1" x14ac:dyDescent="0.25">
      <c r="A12168" s="434">
        <v>271002639</v>
      </c>
      <c r="B12168" s="434">
        <v>94599</v>
      </c>
      <c r="C12168" s="434" t="s">
        <v>20</v>
      </c>
      <c r="D12168" s="434" t="s">
        <v>25</v>
      </c>
      <c r="E12168" s="434">
        <v>14.5</v>
      </c>
      <c r="F12168" s="434">
        <v>3000</v>
      </c>
      <c r="G12168" s="434">
        <v>6405</v>
      </c>
      <c r="H12168" s="434">
        <v>4269</v>
      </c>
      <c r="I12168" s="434">
        <v>109</v>
      </c>
      <c r="J12168" s="434">
        <v>0</v>
      </c>
      <c r="K12168" s="434">
        <v>1970</v>
      </c>
    </row>
    <row r="12169" spans="1:11" hidden="1" x14ac:dyDescent="0.25">
      <c r="A12169" s="434">
        <v>271002685</v>
      </c>
      <c r="B12169" s="434">
        <v>37</v>
      </c>
      <c r="C12169" s="434" t="s">
        <v>20</v>
      </c>
      <c r="D12169" s="434" t="s">
        <v>22</v>
      </c>
      <c r="E12169" s="434">
        <v>13</v>
      </c>
      <c r="F12169" s="434">
        <v>2204</v>
      </c>
      <c r="G12169" s="434">
        <v>4865</v>
      </c>
      <c r="H12169" s="434">
        <v>3478</v>
      </c>
      <c r="I12169" s="434">
        <v>99.84</v>
      </c>
      <c r="J12169" s="434">
        <v>5243</v>
      </c>
      <c r="K12169" s="434">
        <v>2009</v>
      </c>
    </row>
    <row r="12170" spans="1:11" hidden="1" x14ac:dyDescent="0.25">
      <c r="A12170" s="434">
        <v>271002713</v>
      </c>
      <c r="B12170" s="434">
        <v>1779</v>
      </c>
      <c r="C12170" s="434" t="s">
        <v>20</v>
      </c>
      <c r="D12170" s="434" t="s">
        <v>25</v>
      </c>
      <c r="I12170" s="434">
        <v>121</v>
      </c>
    </row>
    <row r="12171" spans="1:11" hidden="1" x14ac:dyDescent="0.25">
      <c r="A12171" s="434">
        <v>271002721</v>
      </c>
      <c r="B12171" s="434">
        <v>978</v>
      </c>
      <c r="C12171" s="434" t="s">
        <v>28</v>
      </c>
      <c r="D12171" s="434" t="s">
        <v>29</v>
      </c>
      <c r="E12171" s="434">
        <v>13.5</v>
      </c>
      <c r="F12171" s="434">
        <v>7870</v>
      </c>
      <c r="G12171" s="434">
        <v>48377</v>
      </c>
      <c r="H12171" s="434">
        <v>27581</v>
      </c>
      <c r="I12171" s="434">
        <v>187.3</v>
      </c>
      <c r="K12171" s="434">
        <v>2001</v>
      </c>
    </row>
    <row r="12172" spans="1:11" hidden="1" x14ac:dyDescent="0.25">
      <c r="A12172" s="434">
        <v>271040038</v>
      </c>
      <c r="B12172" s="434">
        <v>9826</v>
      </c>
      <c r="C12172" s="434" t="s">
        <v>20</v>
      </c>
      <c r="D12172" s="434" t="s">
        <v>25</v>
      </c>
      <c r="E12172" s="434">
        <v>14</v>
      </c>
      <c r="F12172" s="434">
        <v>2638</v>
      </c>
      <c r="G12172" s="434">
        <v>6250</v>
      </c>
      <c r="H12172" s="434">
        <v>4236</v>
      </c>
      <c r="I12172" s="434">
        <v>121.622</v>
      </c>
      <c r="J12172" s="434">
        <v>7105</v>
      </c>
      <c r="K12172" s="434">
        <v>2009</v>
      </c>
    </row>
    <row r="12173" spans="1:11" hidden="1" x14ac:dyDescent="0.25">
      <c r="A12173" s="434">
        <v>271040248</v>
      </c>
      <c r="B12173" s="434">
        <v>6829</v>
      </c>
      <c r="C12173" s="434" t="s">
        <v>28</v>
      </c>
      <c r="D12173" s="434" t="s">
        <v>29</v>
      </c>
      <c r="E12173" s="434">
        <v>14.6</v>
      </c>
      <c r="F12173" s="434">
        <v>9480</v>
      </c>
      <c r="G12173" s="434">
        <v>55803</v>
      </c>
      <c r="H12173" s="434">
        <v>30822</v>
      </c>
      <c r="I12173" s="434">
        <v>189.9</v>
      </c>
      <c r="J12173" s="434">
        <v>0</v>
      </c>
      <c r="K12173" s="434">
        <v>2006</v>
      </c>
    </row>
    <row r="12174" spans="1:11" hidden="1" x14ac:dyDescent="0.25">
      <c r="A12174" s="434">
        <v>271040254</v>
      </c>
      <c r="B12174" s="434">
        <v>8549</v>
      </c>
      <c r="C12174" s="434" t="s">
        <v>28</v>
      </c>
      <c r="D12174" s="434" t="s">
        <v>29</v>
      </c>
      <c r="E12174" s="434">
        <v>15</v>
      </c>
      <c r="F12174" s="434">
        <v>9480</v>
      </c>
      <c r="G12174" s="434">
        <v>53483</v>
      </c>
      <c r="H12174" s="434">
        <v>29978</v>
      </c>
      <c r="I12174" s="434">
        <v>189.94</v>
      </c>
      <c r="J12174" s="434">
        <v>0</v>
      </c>
      <c r="K12174" s="434">
        <v>2006</v>
      </c>
    </row>
    <row r="12175" spans="1:11" hidden="1" x14ac:dyDescent="0.25">
      <c r="A12175" s="434">
        <v>271040311</v>
      </c>
      <c r="B12175" s="434">
        <v>3</v>
      </c>
      <c r="C12175" s="434" t="s">
        <v>28</v>
      </c>
      <c r="D12175" s="434" t="s">
        <v>29</v>
      </c>
      <c r="E12175" s="434">
        <v>14.5</v>
      </c>
      <c r="F12175" s="434">
        <v>9480</v>
      </c>
      <c r="G12175" s="434">
        <v>56169</v>
      </c>
      <c r="H12175" s="434">
        <v>31250</v>
      </c>
      <c r="I12175" s="434">
        <v>189.99</v>
      </c>
      <c r="K12175" s="434">
        <v>2010</v>
      </c>
    </row>
    <row r="12176" spans="1:11" hidden="1" x14ac:dyDescent="0.25">
      <c r="A12176" s="434">
        <v>271040669</v>
      </c>
      <c r="B12176" s="434">
        <v>26801</v>
      </c>
      <c r="C12176" s="434" t="s">
        <v>31</v>
      </c>
      <c r="D12176" s="434" t="s">
        <v>22</v>
      </c>
      <c r="E12176" s="434">
        <v>12</v>
      </c>
      <c r="F12176" s="434">
        <v>1454</v>
      </c>
      <c r="G12176" s="434">
        <v>6565</v>
      </c>
      <c r="H12176" s="434">
        <v>4623</v>
      </c>
      <c r="I12176" s="434">
        <v>99.5</v>
      </c>
      <c r="J12176" s="434">
        <v>0</v>
      </c>
      <c r="K12176" s="434">
        <v>2010</v>
      </c>
    </row>
    <row r="12177" spans="1:11" hidden="1" x14ac:dyDescent="0.25">
      <c r="A12177" s="434">
        <v>271041862</v>
      </c>
      <c r="B12177" s="434">
        <v>7249</v>
      </c>
      <c r="C12177" s="434" t="s">
        <v>28</v>
      </c>
      <c r="D12177" s="434" t="s">
        <v>33</v>
      </c>
      <c r="E12177" s="434">
        <v>14.4</v>
      </c>
      <c r="F12177" s="434">
        <v>9401</v>
      </c>
      <c r="G12177" s="434">
        <v>80370</v>
      </c>
      <c r="H12177" s="434">
        <v>43827</v>
      </c>
      <c r="I12177" s="434">
        <v>228.96</v>
      </c>
      <c r="J12177" s="434">
        <v>0</v>
      </c>
      <c r="K12177" s="434">
        <v>1970</v>
      </c>
    </row>
    <row r="12178" spans="1:11" hidden="1" x14ac:dyDescent="0.25">
      <c r="A12178" s="434">
        <v>271041934</v>
      </c>
      <c r="B12178" s="434">
        <v>1517</v>
      </c>
      <c r="C12178" s="434" t="s">
        <v>61</v>
      </c>
      <c r="D12178" s="434" t="s">
        <v>13</v>
      </c>
      <c r="I12178" s="434">
        <v>12</v>
      </c>
    </row>
    <row r="12179" spans="1:11" hidden="1" x14ac:dyDescent="0.25">
      <c r="A12179" s="434">
        <v>271042018</v>
      </c>
      <c r="B12179" s="434">
        <v>41979</v>
      </c>
      <c r="C12179" s="434" t="s">
        <v>28</v>
      </c>
      <c r="D12179" s="434" t="s">
        <v>36</v>
      </c>
      <c r="E12179" s="434">
        <v>14.5</v>
      </c>
      <c r="F12179" s="434">
        <v>15861</v>
      </c>
      <c r="G12179" s="434">
        <v>169263</v>
      </c>
      <c r="H12179" s="434">
        <v>89441</v>
      </c>
      <c r="I12179" s="434">
        <v>290</v>
      </c>
      <c r="J12179" s="434">
        <v>0</v>
      </c>
      <c r="K12179" s="434">
        <v>1970</v>
      </c>
    </row>
    <row r="12180" spans="1:11" hidden="1" x14ac:dyDescent="0.25">
      <c r="A12180" s="434">
        <v>271042019</v>
      </c>
      <c r="B12180" s="434">
        <v>24857</v>
      </c>
      <c r="C12180" s="434" t="s">
        <v>28</v>
      </c>
      <c r="D12180" s="434" t="s">
        <v>36</v>
      </c>
      <c r="E12180" s="434">
        <v>14.5</v>
      </c>
      <c r="F12180" s="434">
        <v>18660</v>
      </c>
      <c r="G12180" s="434">
        <v>169291</v>
      </c>
      <c r="H12180" s="434">
        <v>89441</v>
      </c>
      <c r="I12180" s="434">
        <v>289.89999999999998</v>
      </c>
      <c r="J12180" s="434">
        <v>0</v>
      </c>
      <c r="K12180" s="434">
        <v>1970</v>
      </c>
    </row>
    <row r="12181" spans="1:11" hidden="1" x14ac:dyDescent="0.25">
      <c r="A12181" s="434">
        <v>271042325</v>
      </c>
      <c r="B12181" s="434">
        <v>888</v>
      </c>
      <c r="C12181" s="434" t="s">
        <v>28</v>
      </c>
      <c r="D12181" s="434" t="s">
        <v>29</v>
      </c>
      <c r="E12181" s="434">
        <v>14</v>
      </c>
      <c r="F12181" s="434">
        <v>5850</v>
      </c>
      <c r="G12181" s="434">
        <v>28189</v>
      </c>
      <c r="H12181" s="434">
        <v>17070</v>
      </c>
      <c r="I12181" s="434">
        <v>169.37</v>
      </c>
      <c r="K12181" s="434">
        <v>2010</v>
      </c>
    </row>
    <row r="12182" spans="1:11" hidden="1" x14ac:dyDescent="0.25">
      <c r="A12182" s="434">
        <v>271042556</v>
      </c>
      <c r="B12182" s="434">
        <v>19643</v>
      </c>
      <c r="C12182" s="434" t="s">
        <v>31</v>
      </c>
      <c r="D12182" s="434" t="s">
        <v>22</v>
      </c>
      <c r="E12182" s="434">
        <v>11.5</v>
      </c>
      <c r="F12182" s="434">
        <v>1520</v>
      </c>
      <c r="G12182" s="434">
        <v>4284</v>
      </c>
      <c r="H12182" s="434">
        <v>2870</v>
      </c>
      <c r="I12182" s="434">
        <v>90</v>
      </c>
      <c r="J12182" s="434">
        <v>0</v>
      </c>
      <c r="K12182" s="434">
        <v>1970</v>
      </c>
    </row>
    <row r="12183" spans="1:11" hidden="1" x14ac:dyDescent="0.25">
      <c r="A12183" s="434">
        <v>271042566</v>
      </c>
      <c r="B12183" s="434">
        <v>4663</v>
      </c>
      <c r="C12183" s="434" t="s">
        <v>28</v>
      </c>
      <c r="D12183" s="434" t="s">
        <v>33</v>
      </c>
      <c r="E12183" s="434">
        <v>14</v>
      </c>
      <c r="F12183" s="434">
        <v>11620</v>
      </c>
      <c r="G12183" s="434">
        <v>79422</v>
      </c>
      <c r="H12183" s="434">
        <v>43717</v>
      </c>
      <c r="I12183" s="434">
        <v>229</v>
      </c>
      <c r="J12183" s="434">
        <v>0</v>
      </c>
      <c r="K12183" s="434">
        <v>2011</v>
      </c>
    </row>
    <row r="12184" spans="1:11" hidden="1" x14ac:dyDescent="0.25">
      <c r="A12184" s="434">
        <v>271042643</v>
      </c>
      <c r="B12184" s="434">
        <v>9551</v>
      </c>
      <c r="C12184" s="434" t="s">
        <v>28</v>
      </c>
      <c r="D12184" s="434" t="s">
        <v>29</v>
      </c>
      <c r="E12184" s="434">
        <v>14</v>
      </c>
      <c r="F12184" s="434">
        <v>6475</v>
      </c>
      <c r="G12184" s="434">
        <v>30124</v>
      </c>
      <c r="H12184" s="434">
        <v>19999</v>
      </c>
      <c r="I12184" s="434">
        <v>178.76</v>
      </c>
      <c r="K12184" s="434">
        <v>2011</v>
      </c>
    </row>
    <row r="12185" spans="1:11" hidden="1" x14ac:dyDescent="0.25">
      <c r="A12185" s="434">
        <v>271042654</v>
      </c>
      <c r="B12185" s="434">
        <v>5861</v>
      </c>
      <c r="C12185" s="434" t="s">
        <v>24</v>
      </c>
      <c r="D12185" s="434" t="s">
        <v>36</v>
      </c>
      <c r="E12185" s="434">
        <v>15</v>
      </c>
      <c r="F12185" s="434">
        <v>16780</v>
      </c>
      <c r="G12185" s="434">
        <v>149999</v>
      </c>
      <c r="H12185" s="434">
        <v>80112</v>
      </c>
      <c r="I12185" s="434">
        <v>269.19</v>
      </c>
      <c r="J12185" s="434">
        <v>166671</v>
      </c>
      <c r="K12185" s="434">
        <v>2012</v>
      </c>
    </row>
    <row r="12186" spans="1:11" hidden="1" x14ac:dyDescent="0.25">
      <c r="A12186" s="434">
        <v>271042805</v>
      </c>
      <c r="B12186" s="434">
        <v>16833</v>
      </c>
      <c r="C12186" s="434" t="s">
        <v>28</v>
      </c>
      <c r="D12186" s="434" t="s">
        <v>33</v>
      </c>
      <c r="E12186" s="434">
        <v>14.5</v>
      </c>
      <c r="F12186" s="434">
        <v>10732</v>
      </c>
      <c r="G12186" s="434">
        <v>83482</v>
      </c>
      <c r="H12186" s="434">
        <v>44367</v>
      </c>
      <c r="I12186" s="434">
        <v>229</v>
      </c>
      <c r="J12186" s="434">
        <v>0</v>
      </c>
      <c r="K12186" s="434">
        <v>2011</v>
      </c>
    </row>
    <row r="12187" spans="1:11" hidden="1" x14ac:dyDescent="0.25">
      <c r="A12187" s="434">
        <v>271042868</v>
      </c>
      <c r="B12187" s="434">
        <v>21134</v>
      </c>
      <c r="C12187" s="434" t="s">
        <v>28</v>
      </c>
      <c r="D12187" s="434" t="s">
        <v>33</v>
      </c>
      <c r="E12187" s="434">
        <v>14.5</v>
      </c>
      <c r="F12187" s="434">
        <v>10740</v>
      </c>
      <c r="G12187" s="434">
        <v>83482</v>
      </c>
      <c r="H12187" s="434">
        <v>44367</v>
      </c>
      <c r="I12187" s="434">
        <v>229</v>
      </c>
      <c r="J12187" s="434">
        <v>0</v>
      </c>
      <c r="K12187" s="434">
        <v>2011</v>
      </c>
    </row>
    <row r="12188" spans="1:11" hidden="1" x14ac:dyDescent="0.25">
      <c r="A12188" s="434">
        <v>271043190</v>
      </c>
      <c r="B12188" s="434">
        <v>4609</v>
      </c>
      <c r="C12188" s="434" t="s">
        <v>31</v>
      </c>
      <c r="D12188" s="434" t="s">
        <v>25</v>
      </c>
      <c r="E12188" s="434">
        <v>10.5</v>
      </c>
      <c r="F12188" s="434">
        <v>1140</v>
      </c>
      <c r="G12188" s="434">
        <v>3500</v>
      </c>
      <c r="H12188" s="434">
        <v>2927</v>
      </c>
      <c r="I12188" s="434">
        <v>115</v>
      </c>
      <c r="K12188" s="434">
        <v>2012</v>
      </c>
    </row>
    <row r="12189" spans="1:11" hidden="1" x14ac:dyDescent="0.25">
      <c r="A12189" s="434">
        <v>271043303</v>
      </c>
      <c r="B12189" s="434">
        <v>349</v>
      </c>
      <c r="C12189" s="434" t="s">
        <v>31</v>
      </c>
      <c r="D12189" s="434" t="s">
        <v>33</v>
      </c>
      <c r="E12189" s="434">
        <v>20.6</v>
      </c>
      <c r="F12189" s="434">
        <v>18400</v>
      </c>
      <c r="G12189" s="434">
        <v>13230</v>
      </c>
      <c r="H12189" s="434">
        <v>31540</v>
      </c>
      <c r="I12189" s="434">
        <v>208.3</v>
      </c>
      <c r="K12189" s="434">
        <v>2013</v>
      </c>
    </row>
    <row r="12190" spans="1:11" hidden="1" x14ac:dyDescent="0.25">
      <c r="A12190" s="434">
        <v>271043415</v>
      </c>
      <c r="B12190" s="434">
        <v>2520</v>
      </c>
      <c r="C12190" s="434" t="s">
        <v>28</v>
      </c>
      <c r="D12190" s="434" t="s">
        <v>29</v>
      </c>
      <c r="E12190" s="434">
        <v>14.3</v>
      </c>
      <c r="F12190" s="434">
        <v>6480</v>
      </c>
      <c r="G12190" s="434">
        <v>29905</v>
      </c>
      <c r="H12190" s="434">
        <v>17953</v>
      </c>
      <c r="I12190" s="434">
        <v>170.7</v>
      </c>
      <c r="K12190" s="434">
        <v>2002</v>
      </c>
    </row>
    <row r="12191" spans="1:11" hidden="1" x14ac:dyDescent="0.25">
      <c r="A12191" s="434">
        <v>271043491</v>
      </c>
      <c r="B12191" s="434">
        <v>1</v>
      </c>
      <c r="C12191" s="434" t="s">
        <v>35</v>
      </c>
      <c r="D12191" s="434" t="s">
        <v>25</v>
      </c>
      <c r="E12191" s="434">
        <v>18.5</v>
      </c>
      <c r="F12191" s="434">
        <v>9479</v>
      </c>
      <c r="G12191" s="434">
        <v>16727</v>
      </c>
      <c r="H12191" s="434">
        <v>11153</v>
      </c>
      <c r="I12191" s="434">
        <v>148</v>
      </c>
      <c r="K12191" s="434">
        <v>1998</v>
      </c>
    </row>
    <row r="12192" spans="1:11" hidden="1" x14ac:dyDescent="0.25">
      <c r="A12192" s="434">
        <v>271043818</v>
      </c>
      <c r="B12192" s="434">
        <v>158779</v>
      </c>
      <c r="C12192" s="434" t="s">
        <v>54</v>
      </c>
      <c r="D12192" s="434" t="s">
        <v>13</v>
      </c>
      <c r="F12192" s="434">
        <v>700</v>
      </c>
      <c r="H12192" s="434">
        <v>78</v>
      </c>
      <c r="I12192" s="434">
        <v>14.9</v>
      </c>
      <c r="K12192" s="434">
        <v>2014</v>
      </c>
    </row>
    <row r="12193" spans="1:11" hidden="1" x14ac:dyDescent="0.25">
      <c r="A12193" s="434">
        <v>271044363</v>
      </c>
      <c r="B12193" s="434">
        <v>23928</v>
      </c>
      <c r="C12193" s="434" t="s">
        <v>28</v>
      </c>
      <c r="D12193" s="434" t="s">
        <v>25</v>
      </c>
      <c r="E12193" s="434">
        <v>13.5</v>
      </c>
      <c r="F12193" s="434">
        <v>4983</v>
      </c>
      <c r="G12193" s="434">
        <v>18315</v>
      </c>
      <c r="H12193" s="434">
        <v>11193</v>
      </c>
      <c r="I12193" s="434">
        <v>148.16999999999999</v>
      </c>
      <c r="J12193" s="434">
        <v>0</v>
      </c>
      <c r="K12193" s="434">
        <v>1970</v>
      </c>
    </row>
    <row r="12194" spans="1:11" hidden="1" x14ac:dyDescent="0.25">
      <c r="A12194" s="434">
        <v>271044408</v>
      </c>
      <c r="B12194" s="434">
        <v>3707</v>
      </c>
      <c r="C12194" s="434" t="s">
        <v>20</v>
      </c>
      <c r="D12194" s="434" t="s">
        <v>25</v>
      </c>
      <c r="E12194" s="434">
        <v>15</v>
      </c>
      <c r="F12194" s="434">
        <v>6000</v>
      </c>
      <c r="G12194" s="434">
        <v>11490</v>
      </c>
      <c r="H12194" s="434">
        <v>8197</v>
      </c>
      <c r="I12194" s="434">
        <v>130.12</v>
      </c>
      <c r="J12194" s="434">
        <v>12440</v>
      </c>
      <c r="K12194" s="434">
        <v>2009</v>
      </c>
    </row>
    <row r="12195" spans="1:11" hidden="1" x14ac:dyDescent="0.25">
      <c r="A12195" s="434">
        <v>271044690</v>
      </c>
      <c r="B12195" s="434">
        <v>1518</v>
      </c>
      <c r="C12195" s="434" t="s">
        <v>24</v>
      </c>
      <c r="D12195" s="434" t="s">
        <v>36</v>
      </c>
      <c r="F12195" s="434">
        <v>18200</v>
      </c>
      <c r="G12195" s="434">
        <v>149999</v>
      </c>
      <c r="H12195" s="434">
        <v>83537</v>
      </c>
      <c r="I12195" s="434">
        <v>269.08</v>
      </c>
      <c r="J12195" s="434">
        <v>171383</v>
      </c>
      <c r="K12195" s="434">
        <v>2017</v>
      </c>
    </row>
    <row r="12196" spans="1:11" hidden="1" x14ac:dyDescent="0.25">
      <c r="A12196" s="434">
        <v>273000000</v>
      </c>
      <c r="B12196" s="434">
        <v>78349</v>
      </c>
      <c r="C12196" s="434" t="s">
        <v>54</v>
      </c>
      <c r="D12196" s="434" t="s">
        <v>17</v>
      </c>
      <c r="F12196" s="434">
        <v>2386</v>
      </c>
      <c r="G12196" s="434">
        <v>443</v>
      </c>
      <c r="H12196" s="434">
        <v>465</v>
      </c>
      <c r="I12196" s="434">
        <v>37.049999999999997</v>
      </c>
      <c r="K12196" s="434">
        <v>2012</v>
      </c>
    </row>
    <row r="12197" spans="1:11" hidden="1" x14ac:dyDescent="0.25">
      <c r="A12197" s="434">
        <v>273110100</v>
      </c>
      <c r="B12197" s="434">
        <v>147398</v>
      </c>
      <c r="C12197" s="434" t="s">
        <v>61</v>
      </c>
      <c r="D12197" s="434" t="s">
        <v>25</v>
      </c>
      <c r="E12197" s="434">
        <v>14.8</v>
      </c>
      <c r="F12197" s="434">
        <v>4965</v>
      </c>
      <c r="G12197" s="434">
        <v>7075</v>
      </c>
      <c r="H12197" s="434">
        <v>6395</v>
      </c>
      <c r="I12197" s="434">
        <v>131.6</v>
      </c>
      <c r="J12197" s="434">
        <v>0</v>
      </c>
      <c r="K12197" s="434">
        <v>1990</v>
      </c>
    </row>
    <row r="12198" spans="1:11" hidden="1" x14ac:dyDescent="0.25">
      <c r="A12198" s="434">
        <v>273110700</v>
      </c>
      <c r="B12198" s="434">
        <v>15152</v>
      </c>
      <c r="C12198" s="434" t="s">
        <v>16</v>
      </c>
      <c r="D12198" s="434" t="s">
        <v>22</v>
      </c>
      <c r="E12198" s="434">
        <v>13.88</v>
      </c>
      <c r="F12198" s="434">
        <v>2577</v>
      </c>
      <c r="G12198" s="434">
        <v>2853</v>
      </c>
      <c r="H12198" s="434">
        <v>2968</v>
      </c>
      <c r="I12198" s="434">
        <v>97.34</v>
      </c>
      <c r="K12198" s="434">
        <v>1989</v>
      </c>
    </row>
    <row r="12199" spans="1:11" hidden="1" x14ac:dyDescent="0.25">
      <c r="A12199" s="434">
        <v>273111000</v>
      </c>
      <c r="B12199" s="434">
        <v>711557</v>
      </c>
      <c r="C12199" s="434" t="s">
        <v>31</v>
      </c>
      <c r="D12199" s="434" t="s">
        <v>22</v>
      </c>
      <c r="E12199" s="434">
        <v>12.5</v>
      </c>
      <c r="F12199" s="434">
        <v>2074</v>
      </c>
      <c r="G12199" s="434">
        <v>2650</v>
      </c>
      <c r="H12199" s="434">
        <v>2489</v>
      </c>
      <c r="I12199" s="434">
        <v>85.4</v>
      </c>
      <c r="J12199" s="434">
        <v>0</v>
      </c>
      <c r="K12199" s="434">
        <v>1992</v>
      </c>
    </row>
    <row r="12200" spans="1:11" hidden="1" x14ac:dyDescent="0.25">
      <c r="A12200" s="434">
        <v>273111100</v>
      </c>
      <c r="B12200" s="434">
        <v>117155</v>
      </c>
      <c r="C12200" s="434" t="s">
        <v>31</v>
      </c>
      <c r="D12200" s="434" t="s">
        <v>29</v>
      </c>
      <c r="E12200" s="434">
        <v>15.75</v>
      </c>
      <c r="F12200" s="434">
        <v>7.2809999999999997</v>
      </c>
      <c r="G12200" s="434">
        <v>1422</v>
      </c>
      <c r="H12200" s="434">
        <v>10133</v>
      </c>
      <c r="I12200" s="434">
        <v>151.75</v>
      </c>
      <c r="J12200" s="434">
        <v>0</v>
      </c>
      <c r="K12200" s="434">
        <v>1970</v>
      </c>
    </row>
    <row r="12201" spans="1:11" hidden="1" x14ac:dyDescent="0.25">
      <c r="A12201" s="434">
        <v>273112800</v>
      </c>
      <c r="B12201" s="434">
        <v>922038</v>
      </c>
      <c r="C12201" s="434" t="s">
        <v>31</v>
      </c>
      <c r="D12201" s="434" t="s">
        <v>22</v>
      </c>
      <c r="E12201" s="434">
        <v>12.5</v>
      </c>
      <c r="F12201" s="434">
        <v>2074</v>
      </c>
      <c r="G12201" s="434">
        <v>2650</v>
      </c>
      <c r="H12201" s="434">
        <v>2489</v>
      </c>
      <c r="I12201" s="434">
        <v>85.4</v>
      </c>
      <c r="J12201" s="434">
        <v>0</v>
      </c>
      <c r="K12201" s="434">
        <v>1991</v>
      </c>
    </row>
    <row r="12202" spans="1:11" hidden="1" x14ac:dyDescent="0.25">
      <c r="A12202" s="434">
        <v>273113600</v>
      </c>
      <c r="B12202" s="434">
        <v>966091</v>
      </c>
      <c r="C12202" s="434" t="s">
        <v>31</v>
      </c>
      <c r="D12202" s="434" t="s">
        <v>22</v>
      </c>
      <c r="E12202" s="434">
        <v>12.6</v>
      </c>
      <c r="F12202" s="434">
        <v>2074</v>
      </c>
      <c r="G12202" s="434">
        <v>2650</v>
      </c>
      <c r="H12202" s="434">
        <v>2489</v>
      </c>
      <c r="I12202" s="434">
        <v>85.2</v>
      </c>
      <c r="J12202" s="434">
        <v>0</v>
      </c>
      <c r="K12202" s="434">
        <v>1991</v>
      </c>
    </row>
    <row r="12203" spans="1:11" hidden="1" x14ac:dyDescent="0.25">
      <c r="A12203" s="434">
        <v>273113800</v>
      </c>
      <c r="B12203" s="434">
        <v>1004625</v>
      </c>
      <c r="C12203" s="434" t="s">
        <v>31</v>
      </c>
      <c r="D12203" s="434" t="s">
        <v>22</v>
      </c>
      <c r="E12203" s="434">
        <v>12.6</v>
      </c>
      <c r="F12203" s="434">
        <v>2074</v>
      </c>
      <c r="G12203" s="434">
        <v>2650</v>
      </c>
      <c r="H12203" s="434">
        <v>2489</v>
      </c>
      <c r="I12203" s="434">
        <v>85.4</v>
      </c>
      <c r="J12203" s="434">
        <v>0</v>
      </c>
      <c r="K12203" s="434">
        <v>1991</v>
      </c>
    </row>
    <row r="12204" spans="1:11" hidden="1" x14ac:dyDescent="0.25">
      <c r="A12204" s="434">
        <v>273114000</v>
      </c>
      <c r="B12204" s="434">
        <v>1084968</v>
      </c>
      <c r="C12204" s="434" t="s">
        <v>31</v>
      </c>
      <c r="D12204" s="434" t="s">
        <v>22</v>
      </c>
      <c r="E12204" s="434">
        <v>12.6</v>
      </c>
      <c r="F12204" s="434">
        <v>2074</v>
      </c>
      <c r="G12204" s="434">
        <v>2650</v>
      </c>
      <c r="H12204" s="434">
        <v>2489</v>
      </c>
      <c r="I12204" s="434">
        <v>85.4</v>
      </c>
      <c r="J12204" s="434">
        <v>0</v>
      </c>
      <c r="K12204" s="434">
        <v>1992</v>
      </c>
    </row>
    <row r="12205" spans="1:11" hidden="1" x14ac:dyDescent="0.25">
      <c r="A12205" s="434">
        <v>273114600</v>
      </c>
      <c r="B12205" s="434">
        <v>1102432</v>
      </c>
      <c r="C12205" s="434" t="s">
        <v>31</v>
      </c>
      <c r="D12205" s="434" t="s">
        <v>22</v>
      </c>
      <c r="E12205" s="434">
        <v>12.6</v>
      </c>
      <c r="F12205" s="434">
        <v>2074</v>
      </c>
      <c r="G12205" s="434">
        <v>2636</v>
      </c>
      <c r="H12205" s="434">
        <v>2489</v>
      </c>
      <c r="I12205" s="434">
        <v>85.19</v>
      </c>
      <c r="J12205" s="434">
        <v>0</v>
      </c>
      <c r="K12205" s="434">
        <v>1991</v>
      </c>
    </row>
    <row r="12206" spans="1:11" hidden="1" x14ac:dyDescent="0.25">
      <c r="A12206" s="434">
        <v>273114700</v>
      </c>
      <c r="B12206" s="434">
        <v>979714</v>
      </c>
      <c r="C12206" s="434" t="s">
        <v>31</v>
      </c>
      <c r="D12206" s="434" t="s">
        <v>22</v>
      </c>
      <c r="E12206" s="434">
        <v>12.6</v>
      </c>
      <c r="F12206" s="434">
        <v>2074</v>
      </c>
      <c r="G12206" s="434">
        <v>2650</v>
      </c>
      <c r="H12206" s="434">
        <v>2489</v>
      </c>
      <c r="I12206" s="434">
        <v>85.19</v>
      </c>
      <c r="J12206" s="434">
        <v>0</v>
      </c>
      <c r="K12206" s="434">
        <v>1990</v>
      </c>
    </row>
    <row r="12207" spans="1:11" hidden="1" x14ac:dyDescent="0.25">
      <c r="A12207" s="434">
        <v>273115700</v>
      </c>
      <c r="B12207" s="434">
        <v>996523</v>
      </c>
      <c r="C12207" s="434" t="s">
        <v>31</v>
      </c>
      <c r="D12207" s="434" t="s">
        <v>22</v>
      </c>
      <c r="E12207" s="434">
        <v>12.6</v>
      </c>
      <c r="F12207" s="434">
        <v>2074</v>
      </c>
      <c r="G12207" s="434">
        <v>2650</v>
      </c>
      <c r="H12207" s="434">
        <v>2489</v>
      </c>
      <c r="I12207" s="434">
        <v>85.4</v>
      </c>
      <c r="J12207" s="434">
        <v>0</v>
      </c>
      <c r="K12207" s="434">
        <v>1991</v>
      </c>
    </row>
    <row r="12208" spans="1:11" hidden="1" x14ac:dyDescent="0.25">
      <c r="A12208" s="434">
        <v>273116000</v>
      </c>
      <c r="B12208" s="434">
        <v>1093910</v>
      </c>
      <c r="C12208" s="434" t="s">
        <v>31</v>
      </c>
      <c r="D12208" s="434" t="s">
        <v>22</v>
      </c>
      <c r="E12208" s="434">
        <v>12.5</v>
      </c>
      <c r="F12208" s="434">
        <v>2074</v>
      </c>
      <c r="G12208" s="434">
        <v>2650</v>
      </c>
      <c r="H12208" s="434">
        <v>2489</v>
      </c>
      <c r="I12208" s="434">
        <v>85.4</v>
      </c>
      <c r="J12208" s="434">
        <v>0</v>
      </c>
      <c r="K12208" s="434">
        <v>1992</v>
      </c>
    </row>
    <row r="12209" spans="1:11" hidden="1" x14ac:dyDescent="0.25">
      <c r="A12209" s="434">
        <v>273118000</v>
      </c>
      <c r="B12209" s="434">
        <v>1132208</v>
      </c>
      <c r="C12209" s="434" t="s">
        <v>31</v>
      </c>
      <c r="D12209" s="434" t="s">
        <v>22</v>
      </c>
      <c r="E12209" s="434">
        <v>12.6</v>
      </c>
      <c r="F12209" s="434">
        <v>2074</v>
      </c>
      <c r="G12209" s="434">
        <v>2650</v>
      </c>
      <c r="H12209" s="434">
        <v>2489</v>
      </c>
      <c r="I12209" s="434">
        <v>85.4</v>
      </c>
      <c r="J12209" s="434">
        <v>0</v>
      </c>
      <c r="K12209" s="434">
        <v>1992</v>
      </c>
    </row>
    <row r="12210" spans="1:11" hidden="1" x14ac:dyDescent="0.25">
      <c r="A12210" s="434">
        <v>273119500</v>
      </c>
      <c r="B12210" s="434">
        <v>54613</v>
      </c>
      <c r="C12210" s="434" t="s">
        <v>61</v>
      </c>
      <c r="D12210" s="434" t="s">
        <v>25</v>
      </c>
      <c r="E12210" s="434">
        <v>16.5</v>
      </c>
      <c r="F12210" s="434">
        <v>4487</v>
      </c>
      <c r="G12210" s="434">
        <v>6070</v>
      </c>
      <c r="H12210" s="434">
        <v>5370</v>
      </c>
      <c r="I12210" s="434">
        <v>130.30000000000001</v>
      </c>
      <c r="J12210" s="434">
        <v>0</v>
      </c>
      <c r="K12210" s="434">
        <v>1979</v>
      </c>
    </row>
    <row r="12211" spans="1:11" hidden="1" x14ac:dyDescent="0.25">
      <c r="A12211" s="434">
        <v>273122000</v>
      </c>
      <c r="B12211" s="434">
        <v>44641</v>
      </c>
      <c r="C12211" s="434" t="s">
        <v>54</v>
      </c>
      <c r="D12211" s="434" t="s">
        <v>17</v>
      </c>
      <c r="E12211" s="434">
        <v>14.25</v>
      </c>
      <c r="F12211" s="434">
        <v>3707</v>
      </c>
      <c r="G12211" s="434">
        <v>245</v>
      </c>
      <c r="H12211" s="434">
        <v>728</v>
      </c>
      <c r="I12211" s="434">
        <v>39.9</v>
      </c>
      <c r="J12211" s="434">
        <v>0</v>
      </c>
      <c r="K12211" s="434">
        <v>1982</v>
      </c>
    </row>
    <row r="12212" spans="1:11" hidden="1" x14ac:dyDescent="0.25">
      <c r="A12212" s="434">
        <v>273130400</v>
      </c>
      <c r="B12212" s="434">
        <v>44535</v>
      </c>
      <c r="C12212" s="434" t="s">
        <v>61</v>
      </c>
      <c r="D12212" s="434" t="s">
        <v>29</v>
      </c>
      <c r="E12212" s="434">
        <v>17.899999999999999</v>
      </c>
      <c r="F12212" s="434">
        <v>15446</v>
      </c>
      <c r="G12212" s="434">
        <v>22910</v>
      </c>
      <c r="H12212" s="434">
        <v>18574</v>
      </c>
      <c r="I12212" s="434">
        <v>176.65</v>
      </c>
      <c r="J12212" s="434">
        <v>0</v>
      </c>
      <c r="K12212" s="434">
        <v>1986</v>
      </c>
    </row>
    <row r="12213" spans="1:11" hidden="1" x14ac:dyDescent="0.25">
      <c r="A12213" s="434">
        <v>273130600</v>
      </c>
      <c r="B12213" s="434">
        <v>30242</v>
      </c>
      <c r="C12213" s="434" t="s">
        <v>16</v>
      </c>
      <c r="D12213" s="434" t="s">
        <v>22</v>
      </c>
      <c r="E12213" s="434">
        <v>10</v>
      </c>
      <c r="F12213" s="434">
        <v>885</v>
      </c>
      <c r="G12213" s="434">
        <v>3330</v>
      </c>
      <c r="H12213" s="434">
        <v>1908</v>
      </c>
      <c r="I12213" s="434">
        <v>77.52</v>
      </c>
      <c r="K12213" s="434">
        <v>1989</v>
      </c>
    </row>
    <row r="12214" spans="1:11" hidden="1" x14ac:dyDescent="0.25">
      <c r="A12214" s="434">
        <v>273131000</v>
      </c>
      <c r="B12214" s="434">
        <v>55059</v>
      </c>
      <c r="C12214" s="434" t="s">
        <v>46</v>
      </c>
      <c r="D12214" s="434" t="s">
        <v>22</v>
      </c>
      <c r="E12214" s="434">
        <v>15.5</v>
      </c>
      <c r="F12214" s="434">
        <v>5296</v>
      </c>
      <c r="G12214" s="434">
        <v>1397</v>
      </c>
      <c r="H12214" s="434">
        <v>2723</v>
      </c>
      <c r="I12214" s="434">
        <v>81.37</v>
      </c>
      <c r="J12214" s="434">
        <v>0</v>
      </c>
      <c r="K12214" s="434">
        <v>1987</v>
      </c>
    </row>
    <row r="12215" spans="1:11" hidden="1" x14ac:dyDescent="0.25">
      <c r="A12215" s="434">
        <v>273131200</v>
      </c>
      <c r="B12215" s="434">
        <v>29092</v>
      </c>
      <c r="C12215" s="434" t="s">
        <v>61</v>
      </c>
      <c r="D12215" s="434" t="s">
        <v>29</v>
      </c>
      <c r="E12215" s="434">
        <v>17.899999999999999</v>
      </c>
      <c r="F12215" s="434">
        <v>15446</v>
      </c>
      <c r="G12215" s="434">
        <v>19763</v>
      </c>
      <c r="H12215" s="434">
        <v>18574</v>
      </c>
      <c r="I12215" s="434">
        <v>173.55</v>
      </c>
      <c r="J12215" s="434">
        <v>0</v>
      </c>
      <c r="K12215" s="434">
        <v>1987</v>
      </c>
    </row>
    <row r="12216" spans="1:11" hidden="1" x14ac:dyDescent="0.25">
      <c r="A12216" s="434">
        <v>273131500</v>
      </c>
      <c r="B12216" s="434">
        <v>17645</v>
      </c>
      <c r="C12216" s="434" t="s">
        <v>39</v>
      </c>
      <c r="D12216" s="434" t="s">
        <v>25</v>
      </c>
      <c r="E12216" s="434">
        <v>13</v>
      </c>
      <c r="F12216" s="434">
        <v>3883</v>
      </c>
      <c r="G12216" s="434">
        <v>1414</v>
      </c>
      <c r="H12216" s="434">
        <v>4329</v>
      </c>
      <c r="I12216" s="434">
        <v>100.01</v>
      </c>
      <c r="J12216" s="434">
        <v>0</v>
      </c>
      <c r="K12216" s="434">
        <v>1977</v>
      </c>
    </row>
    <row r="12217" spans="1:11" hidden="1" x14ac:dyDescent="0.25">
      <c r="A12217" s="434">
        <v>273131700</v>
      </c>
      <c r="B12217" s="434">
        <v>1550</v>
      </c>
      <c r="C12217" s="434" t="s">
        <v>16</v>
      </c>
      <c r="D12217" s="434" t="s">
        <v>22</v>
      </c>
      <c r="E12217" s="434">
        <v>10.199999999999999</v>
      </c>
      <c r="F12217" s="434">
        <v>882</v>
      </c>
      <c r="G12217" s="434">
        <v>3389</v>
      </c>
      <c r="H12217" s="434">
        <v>1896</v>
      </c>
      <c r="I12217" s="434">
        <v>77.52</v>
      </c>
      <c r="J12217" s="434">
        <v>0</v>
      </c>
      <c r="K12217" s="434">
        <v>1986</v>
      </c>
    </row>
    <row r="12218" spans="1:11" hidden="1" x14ac:dyDescent="0.25">
      <c r="A12218" s="434">
        <v>273132200</v>
      </c>
      <c r="B12218" s="434">
        <v>316699</v>
      </c>
      <c r="C12218" s="434" t="s">
        <v>28</v>
      </c>
      <c r="D12218" s="434" t="s">
        <v>29</v>
      </c>
      <c r="E12218" s="434">
        <v>15.3</v>
      </c>
      <c r="F12218" s="434">
        <v>8238</v>
      </c>
      <c r="G12218" s="434">
        <v>23169</v>
      </c>
      <c r="H12218" s="434">
        <v>16257</v>
      </c>
      <c r="I12218" s="434">
        <v>180.5</v>
      </c>
      <c r="J12218" s="434">
        <v>0</v>
      </c>
      <c r="K12218" s="434">
        <v>1970</v>
      </c>
    </row>
    <row r="12219" spans="1:11" hidden="1" x14ac:dyDescent="0.25">
      <c r="A12219" s="434">
        <v>273132400</v>
      </c>
      <c r="B12219" s="434">
        <v>5157</v>
      </c>
      <c r="C12219" s="434" t="s">
        <v>56</v>
      </c>
      <c r="D12219" s="434" t="s">
        <v>25</v>
      </c>
      <c r="E12219" s="434">
        <v>20</v>
      </c>
      <c r="F12219" s="434">
        <v>52795</v>
      </c>
      <c r="G12219" s="434">
        <v>2750</v>
      </c>
      <c r="H12219" s="434">
        <v>20646</v>
      </c>
      <c r="I12219" s="434">
        <v>150</v>
      </c>
      <c r="K12219" s="434">
        <v>1992</v>
      </c>
    </row>
    <row r="12220" spans="1:11" hidden="1" x14ac:dyDescent="0.25">
      <c r="A12220" s="434">
        <v>273132500</v>
      </c>
      <c r="B12220" s="434">
        <v>114138</v>
      </c>
      <c r="C12220" s="434" t="s">
        <v>28</v>
      </c>
      <c r="D12220" s="434" t="s">
        <v>29</v>
      </c>
      <c r="E12220" s="434">
        <v>14.75</v>
      </c>
      <c r="F12220" s="434">
        <v>8.2379999999999995</v>
      </c>
      <c r="G12220" s="434">
        <v>23357</v>
      </c>
      <c r="H12220" s="434">
        <v>16253</v>
      </c>
      <c r="I12220" s="434">
        <v>180.5</v>
      </c>
      <c r="J12220" s="434">
        <v>0</v>
      </c>
      <c r="K12220" s="434">
        <v>1970</v>
      </c>
    </row>
    <row r="12221" spans="1:11" hidden="1" x14ac:dyDescent="0.25">
      <c r="A12221" s="434">
        <v>273133100</v>
      </c>
      <c r="B12221" s="434">
        <v>1425</v>
      </c>
      <c r="C12221" s="434" t="s">
        <v>56</v>
      </c>
      <c r="D12221" s="434" t="s">
        <v>25</v>
      </c>
      <c r="E12221" s="434">
        <v>18.2</v>
      </c>
      <c r="F12221" s="434">
        <v>36800</v>
      </c>
      <c r="G12221" s="434">
        <v>3550</v>
      </c>
      <c r="H12221" s="434">
        <v>20791</v>
      </c>
      <c r="I12221" s="434">
        <v>149.69</v>
      </c>
      <c r="K12221" s="434">
        <v>1990</v>
      </c>
    </row>
    <row r="12222" spans="1:11" hidden="1" x14ac:dyDescent="0.25">
      <c r="A12222" s="434">
        <v>273133200</v>
      </c>
      <c r="B12222" s="434">
        <v>292956</v>
      </c>
      <c r="C12222" s="434" t="s">
        <v>28</v>
      </c>
      <c r="D12222" s="434" t="s">
        <v>29</v>
      </c>
      <c r="E12222" s="434">
        <v>15.3</v>
      </c>
      <c r="F12222" s="434">
        <v>8238</v>
      </c>
      <c r="G12222" s="434">
        <v>23169</v>
      </c>
      <c r="H12222" s="434">
        <v>16257</v>
      </c>
      <c r="I12222" s="434">
        <v>180.5</v>
      </c>
      <c r="J12222" s="434">
        <v>0</v>
      </c>
      <c r="K12222" s="434">
        <v>1970</v>
      </c>
    </row>
    <row r="12223" spans="1:11" hidden="1" x14ac:dyDescent="0.25">
      <c r="A12223" s="434">
        <v>273133300</v>
      </c>
      <c r="B12223" s="434">
        <v>20748</v>
      </c>
      <c r="C12223" s="434" t="s">
        <v>31</v>
      </c>
      <c r="D12223" s="434" t="s">
        <v>25</v>
      </c>
      <c r="E12223" s="434">
        <v>11.5</v>
      </c>
      <c r="F12223" s="434">
        <v>1470</v>
      </c>
      <c r="G12223" s="434">
        <v>1625</v>
      </c>
      <c r="H12223" s="434">
        <v>2836</v>
      </c>
      <c r="I12223" s="434">
        <v>102</v>
      </c>
      <c r="K12223" s="434">
        <v>1974</v>
      </c>
    </row>
    <row r="12224" spans="1:11" hidden="1" x14ac:dyDescent="0.25">
      <c r="A12224" s="434">
        <v>273133400</v>
      </c>
      <c r="B12224" s="434">
        <v>15476</v>
      </c>
      <c r="C12224" s="434" t="s">
        <v>56</v>
      </c>
      <c r="D12224" s="434" t="s">
        <v>29</v>
      </c>
      <c r="E12224" s="434">
        <v>21</v>
      </c>
      <c r="F12224" s="434">
        <v>55162</v>
      </c>
      <c r="G12224" s="434">
        <v>2713</v>
      </c>
      <c r="H12224" s="434">
        <v>20680</v>
      </c>
      <c r="I12224" s="434">
        <v>150.02000000000001</v>
      </c>
      <c r="J12224" s="434">
        <v>0</v>
      </c>
      <c r="K12224" s="434">
        <v>1985</v>
      </c>
    </row>
    <row r="12225" spans="1:11" hidden="1" x14ac:dyDescent="0.25">
      <c r="A12225" s="434">
        <v>273133800</v>
      </c>
      <c r="B12225" s="434">
        <v>82287</v>
      </c>
      <c r="C12225" s="434" t="s">
        <v>61</v>
      </c>
      <c r="D12225" s="434" t="s">
        <v>25</v>
      </c>
      <c r="E12225" s="434">
        <v>11.6</v>
      </c>
      <c r="F12225" s="434">
        <v>838</v>
      </c>
      <c r="G12225" s="434">
        <v>761</v>
      </c>
      <c r="H12225" s="434">
        <v>2257</v>
      </c>
      <c r="I12225" s="434">
        <v>108.6</v>
      </c>
      <c r="J12225" s="434">
        <v>0</v>
      </c>
      <c r="K12225" s="434">
        <v>1970</v>
      </c>
    </row>
    <row r="12226" spans="1:11" hidden="1" x14ac:dyDescent="0.25">
      <c r="A12226" s="434">
        <v>273133900</v>
      </c>
      <c r="B12226" s="434">
        <v>10928</v>
      </c>
      <c r="C12226" s="434" t="s">
        <v>16</v>
      </c>
      <c r="D12226" s="434" t="s">
        <v>17</v>
      </c>
      <c r="E12226" s="434">
        <v>7</v>
      </c>
      <c r="F12226" s="434">
        <v>166</v>
      </c>
      <c r="G12226" s="434">
        <v>264</v>
      </c>
      <c r="H12226" s="434">
        <v>189</v>
      </c>
      <c r="I12226" s="434">
        <v>36</v>
      </c>
      <c r="K12226" s="434">
        <v>1986</v>
      </c>
    </row>
    <row r="12227" spans="1:11" hidden="1" x14ac:dyDescent="0.25">
      <c r="A12227" s="434">
        <v>273135100</v>
      </c>
      <c r="B12227" s="434">
        <v>7829</v>
      </c>
      <c r="C12227" s="434" t="s">
        <v>56</v>
      </c>
      <c r="D12227" s="434" t="s">
        <v>25</v>
      </c>
      <c r="E12227" s="434">
        <v>18.2</v>
      </c>
      <c r="F12227" s="434">
        <v>36800</v>
      </c>
      <c r="G12227" s="434">
        <v>3581</v>
      </c>
      <c r="H12227" s="434">
        <v>20791</v>
      </c>
      <c r="I12227" s="434">
        <v>149.69</v>
      </c>
      <c r="K12227" s="434">
        <v>1989</v>
      </c>
    </row>
    <row r="12228" spans="1:11" hidden="1" x14ac:dyDescent="0.25">
      <c r="A12228" s="434">
        <v>273135200</v>
      </c>
      <c r="B12228" s="434">
        <v>172736</v>
      </c>
      <c r="C12228" s="434" t="s">
        <v>28</v>
      </c>
      <c r="D12228" s="434" t="s">
        <v>29</v>
      </c>
      <c r="E12228" s="434">
        <v>14.5</v>
      </c>
      <c r="F12228" s="434">
        <v>8.2379999999999995</v>
      </c>
      <c r="G12228" s="434">
        <v>23357</v>
      </c>
      <c r="H12228" s="434">
        <v>16253</v>
      </c>
      <c r="I12228" s="434">
        <v>180.5</v>
      </c>
      <c r="J12228" s="434">
        <v>0</v>
      </c>
      <c r="K12228" s="434">
        <v>1970</v>
      </c>
    </row>
    <row r="12229" spans="1:11" hidden="1" x14ac:dyDescent="0.25">
      <c r="A12229" s="434">
        <v>273136400</v>
      </c>
      <c r="B12229" s="434">
        <v>173081</v>
      </c>
      <c r="C12229" s="434" t="s">
        <v>28</v>
      </c>
      <c r="D12229" s="434" t="s">
        <v>29</v>
      </c>
      <c r="E12229" s="434">
        <v>15.2</v>
      </c>
      <c r="F12229" s="434">
        <v>8238</v>
      </c>
      <c r="G12229" s="434">
        <v>19274</v>
      </c>
      <c r="H12229" s="434">
        <v>14141</v>
      </c>
      <c r="I12229" s="434">
        <v>162.11000000000001</v>
      </c>
      <c r="J12229" s="434">
        <v>0</v>
      </c>
      <c r="K12229" s="434">
        <v>1970</v>
      </c>
    </row>
    <row r="12230" spans="1:11" hidden="1" x14ac:dyDescent="0.25">
      <c r="A12230" s="434">
        <v>273136900</v>
      </c>
      <c r="B12230" s="434">
        <v>41285</v>
      </c>
      <c r="C12230" s="434" t="s">
        <v>39</v>
      </c>
      <c r="D12230" s="434" t="s">
        <v>13</v>
      </c>
      <c r="E12230" s="434">
        <v>9</v>
      </c>
      <c r="F12230" s="434">
        <v>221</v>
      </c>
      <c r="G12230" s="434">
        <v>14</v>
      </c>
      <c r="H12230" s="434">
        <v>106</v>
      </c>
      <c r="I12230" s="434">
        <v>23.14</v>
      </c>
      <c r="K12230" s="434">
        <v>1989</v>
      </c>
    </row>
    <row r="12231" spans="1:11" hidden="1" x14ac:dyDescent="0.25">
      <c r="A12231" s="434">
        <v>273137100</v>
      </c>
      <c r="B12231" s="434">
        <v>12937</v>
      </c>
      <c r="C12231" s="434" t="s">
        <v>31</v>
      </c>
      <c r="D12231" s="434" t="s">
        <v>36</v>
      </c>
      <c r="E12231" s="434">
        <v>20</v>
      </c>
      <c r="F12231" s="434">
        <v>29420</v>
      </c>
      <c r="G12231" s="434">
        <v>33980</v>
      </c>
      <c r="H12231" s="434">
        <v>38226</v>
      </c>
      <c r="I12231" s="434">
        <v>260.23</v>
      </c>
      <c r="J12231" s="434">
        <v>0</v>
      </c>
      <c r="K12231" s="434">
        <v>1988</v>
      </c>
    </row>
    <row r="12232" spans="1:11" hidden="1" x14ac:dyDescent="0.25">
      <c r="A12232" s="434">
        <v>273137200</v>
      </c>
      <c r="B12232" s="434">
        <v>10530</v>
      </c>
      <c r="C12232" s="434" t="s">
        <v>61</v>
      </c>
      <c r="D12232" s="434" t="s">
        <v>29</v>
      </c>
      <c r="E12232" s="434">
        <v>16.7</v>
      </c>
      <c r="F12232" s="434">
        <v>13199</v>
      </c>
      <c r="G12232" s="434">
        <v>10150</v>
      </c>
      <c r="H12232" s="434">
        <v>14184</v>
      </c>
      <c r="I12232" s="434">
        <v>166.3</v>
      </c>
      <c r="K12232" s="434">
        <v>1990</v>
      </c>
    </row>
    <row r="12233" spans="1:11" hidden="1" x14ac:dyDescent="0.25">
      <c r="A12233" s="434">
        <v>273137400</v>
      </c>
      <c r="B12233" s="434">
        <v>5347</v>
      </c>
      <c r="C12233" s="434" t="s">
        <v>31</v>
      </c>
      <c r="D12233" s="434" t="s">
        <v>25</v>
      </c>
      <c r="E12233" s="434">
        <v>15</v>
      </c>
      <c r="F12233" s="434">
        <v>4485</v>
      </c>
      <c r="G12233" s="434">
        <v>2186</v>
      </c>
      <c r="H12233" s="434">
        <v>5806</v>
      </c>
      <c r="I12233" s="434">
        <v>130.5</v>
      </c>
      <c r="K12233" s="434">
        <v>1980</v>
      </c>
    </row>
    <row r="12234" spans="1:11" hidden="1" x14ac:dyDescent="0.25">
      <c r="A12234" s="434">
        <v>273137500</v>
      </c>
      <c r="B12234" s="434">
        <v>25279</v>
      </c>
      <c r="C12234" s="434" t="s">
        <v>16</v>
      </c>
      <c r="D12234" s="434" t="s">
        <v>22</v>
      </c>
      <c r="E12234" s="434">
        <v>10.199999999999999</v>
      </c>
      <c r="F12234" s="434">
        <v>885</v>
      </c>
      <c r="G12234" s="434">
        <v>3389</v>
      </c>
      <c r="H12234" s="434">
        <v>1896</v>
      </c>
      <c r="I12234" s="434">
        <v>77.52</v>
      </c>
      <c r="J12234" s="434">
        <v>0</v>
      </c>
      <c r="K12234" s="434">
        <v>1987</v>
      </c>
    </row>
    <row r="12235" spans="1:11" hidden="1" x14ac:dyDescent="0.25">
      <c r="A12235" s="434">
        <v>273138000</v>
      </c>
      <c r="B12235" s="434">
        <v>314218</v>
      </c>
      <c r="C12235" s="434" t="s">
        <v>28</v>
      </c>
      <c r="D12235" s="434" t="s">
        <v>29</v>
      </c>
      <c r="E12235" s="434">
        <v>14.75</v>
      </c>
      <c r="F12235" s="434">
        <v>8238</v>
      </c>
      <c r="G12235" s="434">
        <v>19590</v>
      </c>
      <c r="H12235" s="434">
        <v>14141</v>
      </c>
      <c r="I12235" s="434">
        <v>162.18</v>
      </c>
      <c r="J12235" s="434">
        <v>0</v>
      </c>
      <c r="K12235" s="434">
        <v>1978</v>
      </c>
    </row>
    <row r="12236" spans="1:11" hidden="1" x14ac:dyDescent="0.25">
      <c r="A12236" s="434">
        <v>273138300</v>
      </c>
      <c r="B12236" s="434">
        <v>45728</v>
      </c>
      <c r="C12236" s="434" t="s">
        <v>44</v>
      </c>
      <c r="D12236" s="434" t="s">
        <v>25</v>
      </c>
      <c r="E12236" s="434">
        <v>14</v>
      </c>
      <c r="F12236" s="434">
        <v>18270</v>
      </c>
      <c r="G12236" s="434">
        <v>4515</v>
      </c>
      <c r="H12236" s="434">
        <v>12919</v>
      </c>
      <c r="I12236" s="434">
        <v>129.02000000000001</v>
      </c>
      <c r="J12236" s="434">
        <v>0</v>
      </c>
      <c r="K12236" s="434">
        <v>1980</v>
      </c>
    </row>
    <row r="12237" spans="1:11" hidden="1" x14ac:dyDescent="0.25">
      <c r="A12237" s="434">
        <v>273139000</v>
      </c>
      <c r="B12237" s="434">
        <v>298028</v>
      </c>
      <c r="C12237" s="434" t="s">
        <v>28</v>
      </c>
      <c r="D12237" s="434" t="s">
        <v>29</v>
      </c>
      <c r="E12237" s="434">
        <v>14.5</v>
      </c>
      <c r="F12237" s="434">
        <v>8.2379999999999995</v>
      </c>
      <c r="G12237" s="434">
        <v>23169</v>
      </c>
      <c r="H12237" s="434">
        <v>16257</v>
      </c>
      <c r="I12237" s="434">
        <v>180.5</v>
      </c>
      <c r="J12237" s="434">
        <v>0</v>
      </c>
      <c r="K12237" s="434">
        <v>1970</v>
      </c>
    </row>
    <row r="12238" spans="1:11" hidden="1" x14ac:dyDescent="0.25">
      <c r="A12238" s="434">
        <v>273143900</v>
      </c>
      <c r="B12238" s="434">
        <v>2048</v>
      </c>
      <c r="C12238" s="434" t="s">
        <v>56</v>
      </c>
      <c r="D12238" s="434" t="s">
        <v>25</v>
      </c>
      <c r="E12238" s="434">
        <v>20.25</v>
      </c>
      <c r="F12238" s="434">
        <v>30450</v>
      </c>
      <c r="G12238" s="434">
        <v>7554</v>
      </c>
      <c r="H12238" s="434">
        <v>14058</v>
      </c>
      <c r="I12238" s="434">
        <v>134.83000000000001</v>
      </c>
      <c r="K12238" s="434">
        <v>1976</v>
      </c>
    </row>
    <row r="12239" spans="1:11" hidden="1" x14ac:dyDescent="0.25">
      <c r="A12239" s="434">
        <v>273146110</v>
      </c>
      <c r="B12239" s="434">
        <v>321</v>
      </c>
      <c r="C12239" s="434" t="s">
        <v>39</v>
      </c>
      <c r="D12239" s="434" t="s">
        <v>25</v>
      </c>
      <c r="E12239" s="434">
        <v>14</v>
      </c>
      <c r="F12239" s="434">
        <v>18270</v>
      </c>
      <c r="G12239" s="434">
        <v>4418</v>
      </c>
      <c r="H12239" s="434">
        <v>12288</v>
      </c>
      <c r="I12239" s="434">
        <v>129.1</v>
      </c>
      <c r="K12239" s="434">
        <v>1981</v>
      </c>
    </row>
    <row r="12240" spans="1:11" hidden="1" x14ac:dyDescent="0.25">
      <c r="A12240" s="434">
        <v>273148110</v>
      </c>
      <c r="B12240" s="434">
        <v>84</v>
      </c>
      <c r="C12240" s="434" t="s">
        <v>56</v>
      </c>
      <c r="D12240" s="434" t="s">
        <v>25</v>
      </c>
      <c r="E12240" s="434">
        <v>19</v>
      </c>
      <c r="F12240" s="434">
        <v>30450</v>
      </c>
      <c r="G12240" s="434">
        <v>7560</v>
      </c>
      <c r="H12240" s="434">
        <v>14058</v>
      </c>
      <c r="I12240" s="434">
        <v>134.83000000000001</v>
      </c>
      <c r="K12240" s="434">
        <v>1975</v>
      </c>
    </row>
    <row r="12241" spans="1:11" hidden="1" x14ac:dyDescent="0.25">
      <c r="A12241" s="434">
        <v>273148200</v>
      </c>
      <c r="B12241" s="434">
        <v>22992</v>
      </c>
      <c r="C12241" s="434" t="s">
        <v>31</v>
      </c>
      <c r="D12241" s="434" t="s">
        <v>25</v>
      </c>
      <c r="E12241" s="434">
        <v>15.5</v>
      </c>
      <c r="F12241" s="434">
        <v>5100</v>
      </c>
      <c r="G12241" s="434">
        <v>7365</v>
      </c>
      <c r="H12241" s="434">
        <v>7095</v>
      </c>
      <c r="I12241" s="434">
        <v>132.76</v>
      </c>
      <c r="J12241" s="434">
        <v>0</v>
      </c>
      <c r="K12241" s="434">
        <v>1970</v>
      </c>
    </row>
    <row r="12242" spans="1:11" hidden="1" x14ac:dyDescent="0.25">
      <c r="A12242" s="434">
        <v>273148510</v>
      </c>
      <c r="B12242" s="434">
        <v>54508</v>
      </c>
      <c r="C12242" s="434" t="s">
        <v>61</v>
      </c>
      <c r="D12242" s="434" t="s">
        <v>25</v>
      </c>
      <c r="E12242" s="434">
        <v>13</v>
      </c>
      <c r="F12242" s="434">
        <v>3751</v>
      </c>
      <c r="G12242" s="434">
        <v>7365</v>
      </c>
      <c r="H12242" s="434">
        <v>7095</v>
      </c>
      <c r="I12242" s="434">
        <v>132.69999999999999</v>
      </c>
      <c r="J12242" s="434">
        <v>0</v>
      </c>
      <c r="K12242" s="434">
        <v>1991</v>
      </c>
    </row>
    <row r="12243" spans="1:11" hidden="1" x14ac:dyDescent="0.25">
      <c r="A12243" s="434">
        <v>273148710</v>
      </c>
      <c r="B12243" s="434">
        <v>5393</v>
      </c>
      <c r="C12243" s="434" t="s">
        <v>54</v>
      </c>
      <c r="D12243" s="434" t="s">
        <v>17</v>
      </c>
      <c r="F12243" s="434">
        <v>1700</v>
      </c>
      <c r="G12243" s="434">
        <v>83</v>
      </c>
      <c r="H12243" s="434">
        <v>264</v>
      </c>
      <c r="I12243" s="434">
        <v>35</v>
      </c>
      <c r="K12243" s="434">
        <v>1974</v>
      </c>
    </row>
    <row r="12244" spans="1:11" hidden="1" x14ac:dyDescent="0.25">
      <c r="A12244" s="434">
        <v>273148810</v>
      </c>
      <c r="B12244" s="434">
        <v>623579</v>
      </c>
      <c r="C12244" s="434" t="s">
        <v>31</v>
      </c>
      <c r="D12244" s="434" t="s">
        <v>22</v>
      </c>
      <c r="E12244" s="434">
        <v>13</v>
      </c>
      <c r="F12244" s="434">
        <v>1655</v>
      </c>
      <c r="G12244" s="434">
        <v>3098</v>
      </c>
      <c r="H12244" s="434">
        <v>2206</v>
      </c>
      <c r="I12244" s="434">
        <v>95.5</v>
      </c>
      <c r="J12244" s="434">
        <v>3607</v>
      </c>
      <c r="K12244" s="434">
        <v>1979</v>
      </c>
    </row>
    <row r="12245" spans="1:11" hidden="1" x14ac:dyDescent="0.25">
      <c r="A12245" s="434">
        <v>273149510</v>
      </c>
      <c r="B12245" s="434">
        <v>19072</v>
      </c>
      <c r="C12245" s="434" t="s">
        <v>61</v>
      </c>
      <c r="D12245" s="434" t="s">
        <v>29</v>
      </c>
      <c r="E12245" s="434">
        <v>15.9</v>
      </c>
      <c r="F12245" s="434">
        <v>11459</v>
      </c>
      <c r="G12245" s="434">
        <v>10700</v>
      </c>
      <c r="H12245" s="434">
        <v>13514</v>
      </c>
      <c r="I12245" s="434">
        <v>159.80000000000001</v>
      </c>
      <c r="J12245" s="434">
        <v>0</v>
      </c>
      <c r="K12245" s="434">
        <v>1988</v>
      </c>
    </row>
    <row r="12246" spans="1:11" hidden="1" x14ac:dyDescent="0.25">
      <c r="A12246" s="434">
        <v>273151000</v>
      </c>
      <c r="B12246" s="434">
        <v>25</v>
      </c>
      <c r="C12246" s="434" t="s">
        <v>31</v>
      </c>
      <c r="D12246" s="434" t="s">
        <v>22</v>
      </c>
      <c r="E12246" s="434">
        <v>10.5</v>
      </c>
      <c r="F12246" s="434">
        <v>1280</v>
      </c>
      <c r="G12246" s="434">
        <v>1745</v>
      </c>
      <c r="H12246" s="434">
        <v>1552</v>
      </c>
      <c r="I12246" s="434">
        <v>72.5</v>
      </c>
      <c r="K12246" s="434">
        <v>1994</v>
      </c>
    </row>
    <row r="12247" spans="1:11" x14ac:dyDescent="0.25">
      <c r="A12247" s="434">
        <v>273210600</v>
      </c>
      <c r="B12247" s="434">
        <v>69878</v>
      </c>
      <c r="C12247" s="434" t="s">
        <v>59</v>
      </c>
      <c r="D12247" s="434" t="s">
        <v>17</v>
      </c>
      <c r="E12247" s="434">
        <v>0</v>
      </c>
      <c r="F12247" s="434">
        <v>1618</v>
      </c>
      <c r="G12247" s="434">
        <v>484</v>
      </c>
      <c r="H12247" s="434">
        <v>1409</v>
      </c>
      <c r="I12247" s="434">
        <v>59.03</v>
      </c>
      <c r="J12247" s="434">
        <v>0</v>
      </c>
      <c r="K12247" s="434">
        <v>1970</v>
      </c>
    </row>
    <row r="12248" spans="1:11" x14ac:dyDescent="0.25">
      <c r="A12248" s="434">
        <v>273210800</v>
      </c>
      <c r="B12248" s="434">
        <v>612113</v>
      </c>
      <c r="C12248" s="434" t="s">
        <v>59</v>
      </c>
      <c r="D12248" s="434" t="s">
        <v>17</v>
      </c>
      <c r="E12248" s="434">
        <v>12</v>
      </c>
      <c r="F12248" s="434">
        <v>2.2069999999999999</v>
      </c>
      <c r="G12248" s="434">
        <v>840</v>
      </c>
      <c r="H12248" s="434">
        <v>1104</v>
      </c>
      <c r="I12248" s="434">
        <v>60.79</v>
      </c>
      <c r="J12248" s="434">
        <v>0</v>
      </c>
      <c r="K12248" s="434">
        <v>1970</v>
      </c>
    </row>
    <row r="12249" spans="1:11" x14ac:dyDescent="0.25">
      <c r="A12249" s="434">
        <v>273211500</v>
      </c>
      <c r="B12249" s="434">
        <v>769001</v>
      </c>
      <c r="C12249" s="434" t="s">
        <v>59</v>
      </c>
      <c r="D12249" s="434" t="s">
        <v>17</v>
      </c>
      <c r="E12249" s="434">
        <v>12</v>
      </c>
      <c r="F12249" s="434">
        <v>852</v>
      </c>
      <c r="G12249" s="434">
        <v>414</v>
      </c>
      <c r="H12249" s="434">
        <v>831</v>
      </c>
      <c r="I12249" s="434">
        <v>54.82</v>
      </c>
      <c r="J12249" s="434">
        <v>0</v>
      </c>
      <c r="K12249" s="434">
        <v>1970</v>
      </c>
    </row>
    <row r="12250" spans="1:11" hidden="1" x14ac:dyDescent="0.25">
      <c r="A12250" s="434">
        <v>273211700</v>
      </c>
      <c r="B12250" s="434">
        <v>61073</v>
      </c>
      <c r="C12250" s="434" t="s">
        <v>56</v>
      </c>
      <c r="D12250" s="434" t="s">
        <v>17</v>
      </c>
      <c r="E12250" s="434">
        <v>12.9</v>
      </c>
      <c r="F12250" s="434">
        <v>1765</v>
      </c>
      <c r="G12250" s="434">
        <v>549</v>
      </c>
      <c r="H12250" s="434">
        <v>2062</v>
      </c>
      <c r="I12250" s="434">
        <v>62.2</v>
      </c>
      <c r="J12250" s="434">
        <v>0</v>
      </c>
      <c r="K12250" s="434">
        <v>1987</v>
      </c>
    </row>
    <row r="12251" spans="1:11" x14ac:dyDescent="0.25">
      <c r="A12251" s="434">
        <v>273211800</v>
      </c>
      <c r="B12251" s="434">
        <v>45541</v>
      </c>
      <c r="C12251" s="434" t="s">
        <v>59</v>
      </c>
      <c r="D12251" s="434" t="s">
        <v>17</v>
      </c>
      <c r="E12251" s="434">
        <v>12</v>
      </c>
      <c r="F12251" s="434">
        <v>852</v>
      </c>
      <c r="G12251" s="434">
        <v>414</v>
      </c>
      <c r="H12251" s="434">
        <v>739</v>
      </c>
      <c r="I12251" s="434">
        <v>54.82</v>
      </c>
      <c r="J12251" s="434">
        <v>0</v>
      </c>
    </row>
    <row r="12252" spans="1:11" x14ac:dyDescent="0.25">
      <c r="A12252" s="434">
        <v>273211900</v>
      </c>
      <c r="B12252" s="434">
        <v>145815</v>
      </c>
      <c r="C12252" s="434" t="s">
        <v>59</v>
      </c>
      <c r="D12252" s="434" t="s">
        <v>17</v>
      </c>
      <c r="E12252" s="434">
        <v>12.6</v>
      </c>
      <c r="F12252" s="434">
        <v>970</v>
      </c>
      <c r="G12252" s="434">
        <v>433</v>
      </c>
      <c r="H12252" s="434">
        <v>936</v>
      </c>
      <c r="I12252" s="434">
        <v>53.7</v>
      </c>
      <c r="J12252" s="434">
        <v>0</v>
      </c>
      <c r="K12252" s="434">
        <v>1970</v>
      </c>
    </row>
    <row r="12253" spans="1:11" x14ac:dyDescent="0.25">
      <c r="A12253" s="434">
        <v>273212000</v>
      </c>
      <c r="B12253" s="434">
        <v>61143</v>
      </c>
      <c r="C12253" s="434" t="s">
        <v>59</v>
      </c>
      <c r="D12253" s="434" t="s">
        <v>17</v>
      </c>
      <c r="E12253" s="434">
        <v>12</v>
      </c>
      <c r="F12253" s="434">
        <v>852</v>
      </c>
      <c r="G12253" s="434">
        <v>414</v>
      </c>
      <c r="H12253" s="434">
        <v>739</v>
      </c>
      <c r="I12253" s="434">
        <v>54.82</v>
      </c>
      <c r="J12253" s="434">
        <v>0</v>
      </c>
      <c r="K12253" s="434">
        <v>1970</v>
      </c>
    </row>
    <row r="12254" spans="1:11" x14ac:dyDescent="0.25">
      <c r="A12254" s="434">
        <v>273212100</v>
      </c>
      <c r="B12254" s="434">
        <v>558148</v>
      </c>
      <c r="C12254" s="434" t="s">
        <v>59</v>
      </c>
      <c r="D12254" s="434" t="s">
        <v>17</v>
      </c>
      <c r="E12254" s="434">
        <v>12.5</v>
      </c>
      <c r="F12254" s="434">
        <v>1764</v>
      </c>
      <c r="G12254" s="434">
        <v>690</v>
      </c>
      <c r="H12254" s="434">
        <v>1898</v>
      </c>
      <c r="I12254" s="434">
        <v>62.26</v>
      </c>
      <c r="J12254" s="434">
        <v>0</v>
      </c>
      <c r="K12254" s="434">
        <v>1970</v>
      </c>
    </row>
    <row r="12255" spans="1:11" hidden="1" x14ac:dyDescent="0.25">
      <c r="A12255" s="434">
        <v>273212310</v>
      </c>
      <c r="B12255" s="434">
        <v>63</v>
      </c>
      <c r="C12255" s="434" t="s">
        <v>16</v>
      </c>
      <c r="D12255" s="434" t="s">
        <v>33</v>
      </c>
      <c r="E12255" s="434">
        <v>14.9</v>
      </c>
      <c r="F12255" s="434">
        <v>34000</v>
      </c>
      <c r="G12255" s="434">
        <v>41012</v>
      </c>
      <c r="H12255" s="434">
        <v>44457</v>
      </c>
      <c r="I12255" s="434">
        <v>248.95</v>
      </c>
      <c r="K12255" s="434">
        <v>2019</v>
      </c>
    </row>
    <row r="12256" spans="1:11" x14ac:dyDescent="0.25">
      <c r="A12256" s="434">
        <v>273212500</v>
      </c>
      <c r="B12256" s="434">
        <v>1186127</v>
      </c>
      <c r="C12256" s="434" t="s">
        <v>59</v>
      </c>
      <c r="D12256" s="434" t="s">
        <v>17</v>
      </c>
      <c r="E12256" s="434">
        <v>12</v>
      </c>
      <c r="F12256" s="434">
        <v>852</v>
      </c>
      <c r="G12256" s="434">
        <v>396</v>
      </c>
      <c r="H12256" s="434">
        <v>811</v>
      </c>
      <c r="I12256" s="434">
        <v>54.82</v>
      </c>
      <c r="J12256" s="434">
        <v>0</v>
      </c>
      <c r="K12256" s="434">
        <v>1970</v>
      </c>
    </row>
    <row r="12257" spans="1:11" x14ac:dyDescent="0.25">
      <c r="A12257" s="434">
        <v>273212600</v>
      </c>
      <c r="B12257" s="434">
        <v>26629</v>
      </c>
      <c r="C12257" s="434" t="s">
        <v>59</v>
      </c>
      <c r="D12257" s="434" t="s">
        <v>17</v>
      </c>
      <c r="E12257" s="434">
        <v>13.2</v>
      </c>
      <c r="F12257" s="434">
        <v>1618</v>
      </c>
      <c r="G12257" s="434">
        <v>484</v>
      </c>
      <c r="H12257" s="434">
        <v>1412</v>
      </c>
      <c r="I12257" s="434">
        <v>59</v>
      </c>
      <c r="J12257" s="434">
        <v>0</v>
      </c>
      <c r="K12257" s="434">
        <v>1970</v>
      </c>
    </row>
    <row r="12258" spans="1:11" x14ac:dyDescent="0.25">
      <c r="A12258" s="434">
        <v>273213010</v>
      </c>
      <c r="B12258" s="434">
        <v>807407</v>
      </c>
      <c r="C12258" s="434" t="s">
        <v>59</v>
      </c>
      <c r="D12258" s="434" t="s">
        <v>17</v>
      </c>
      <c r="E12258" s="434">
        <v>12.9</v>
      </c>
      <c r="F12258" s="434">
        <v>2160</v>
      </c>
      <c r="G12258" s="434">
        <v>690</v>
      </c>
      <c r="H12258" s="434">
        <v>1895</v>
      </c>
      <c r="I12258" s="434">
        <v>62.25</v>
      </c>
      <c r="J12258" s="434">
        <v>0</v>
      </c>
      <c r="K12258" s="434">
        <v>1970</v>
      </c>
    </row>
    <row r="12259" spans="1:11" x14ac:dyDescent="0.25">
      <c r="A12259" s="434">
        <v>273213300</v>
      </c>
      <c r="B12259" s="434">
        <v>231489</v>
      </c>
      <c r="C12259" s="434" t="s">
        <v>59</v>
      </c>
      <c r="D12259" s="434" t="s">
        <v>17</v>
      </c>
      <c r="E12259" s="434">
        <v>12.5</v>
      </c>
      <c r="F12259" s="434">
        <v>1764</v>
      </c>
      <c r="G12259" s="434">
        <v>684</v>
      </c>
      <c r="H12259" s="434">
        <v>1895</v>
      </c>
      <c r="I12259" s="434">
        <v>62.26</v>
      </c>
      <c r="J12259" s="434">
        <v>0</v>
      </c>
      <c r="K12259" s="434">
        <v>1970</v>
      </c>
    </row>
    <row r="12260" spans="1:11" x14ac:dyDescent="0.25">
      <c r="A12260" s="434">
        <v>273213500</v>
      </c>
      <c r="B12260" s="434">
        <v>1634735</v>
      </c>
      <c r="C12260" s="434" t="s">
        <v>59</v>
      </c>
      <c r="D12260" s="434" t="s">
        <v>17</v>
      </c>
      <c r="E12260" s="434">
        <v>13.2</v>
      </c>
      <c r="F12260" s="434">
        <v>1618</v>
      </c>
      <c r="G12260" s="434">
        <v>526</v>
      </c>
      <c r="H12260" s="434">
        <v>1409</v>
      </c>
      <c r="I12260" s="434">
        <v>59</v>
      </c>
      <c r="J12260" s="434">
        <v>0</v>
      </c>
      <c r="K12260" s="434">
        <v>1970</v>
      </c>
    </row>
    <row r="12261" spans="1:11" x14ac:dyDescent="0.25">
      <c r="A12261" s="434">
        <v>273214110</v>
      </c>
      <c r="B12261" s="434">
        <v>52756</v>
      </c>
      <c r="C12261" s="434" t="s">
        <v>59</v>
      </c>
      <c r="D12261" s="434" t="s">
        <v>17</v>
      </c>
      <c r="E12261" s="434">
        <v>14</v>
      </c>
      <c r="F12261" s="434">
        <v>2641</v>
      </c>
      <c r="G12261" s="434">
        <v>690</v>
      </c>
      <c r="H12261" s="434">
        <v>2098</v>
      </c>
      <c r="I12261" s="434">
        <v>59.52</v>
      </c>
      <c r="J12261" s="434">
        <v>0</v>
      </c>
      <c r="K12261" s="434">
        <v>1970</v>
      </c>
    </row>
    <row r="12262" spans="1:11" hidden="1" x14ac:dyDescent="0.25">
      <c r="A12262" s="434">
        <v>273214710</v>
      </c>
      <c r="B12262" s="434">
        <v>5409</v>
      </c>
      <c r="C12262" s="434" t="s">
        <v>46</v>
      </c>
      <c r="D12262" s="434" t="s">
        <v>22</v>
      </c>
      <c r="F12262" s="434">
        <v>8160</v>
      </c>
      <c r="G12262" s="434">
        <v>4500</v>
      </c>
      <c r="H12262" s="434">
        <v>5976</v>
      </c>
      <c r="I12262" s="434">
        <v>89.1</v>
      </c>
      <c r="K12262" s="434">
        <v>2018</v>
      </c>
    </row>
    <row r="12263" spans="1:11" hidden="1" x14ac:dyDescent="0.25">
      <c r="A12263" s="434">
        <v>273214800</v>
      </c>
      <c r="B12263" s="434">
        <v>23879</v>
      </c>
      <c r="C12263" s="434" t="s">
        <v>46</v>
      </c>
      <c r="D12263" s="434" t="s">
        <v>17</v>
      </c>
      <c r="E12263" s="434">
        <v>13</v>
      </c>
      <c r="F12263" s="434">
        <v>2200</v>
      </c>
      <c r="G12263" s="434">
        <v>404</v>
      </c>
      <c r="H12263" s="434">
        <v>1172</v>
      </c>
      <c r="I12263" s="434">
        <v>58.55</v>
      </c>
      <c r="J12263" s="434">
        <v>0</v>
      </c>
      <c r="K12263" s="434">
        <v>1980</v>
      </c>
    </row>
    <row r="12264" spans="1:11" hidden="1" x14ac:dyDescent="0.25">
      <c r="A12264" s="434">
        <v>273215800</v>
      </c>
      <c r="B12264" s="434">
        <v>7101</v>
      </c>
      <c r="C12264" s="434" t="s">
        <v>46</v>
      </c>
      <c r="D12264" s="434" t="s">
        <v>17</v>
      </c>
      <c r="E12264" s="434">
        <v>13</v>
      </c>
      <c r="F12264" s="434">
        <v>2206</v>
      </c>
      <c r="G12264" s="434">
        <v>440</v>
      </c>
      <c r="H12264" s="434">
        <v>1157</v>
      </c>
      <c r="I12264" s="434">
        <v>58.55</v>
      </c>
      <c r="J12264" s="434">
        <v>0</v>
      </c>
      <c r="K12264" s="434">
        <v>1974</v>
      </c>
    </row>
    <row r="12265" spans="1:11" x14ac:dyDescent="0.25">
      <c r="A12265" s="434">
        <v>273216200</v>
      </c>
      <c r="B12265" s="434">
        <v>1023965</v>
      </c>
      <c r="C12265" s="434" t="s">
        <v>59</v>
      </c>
      <c r="D12265" s="434" t="s">
        <v>17</v>
      </c>
      <c r="E12265" s="434">
        <v>12.9</v>
      </c>
      <c r="F12265" s="434">
        <v>1950</v>
      </c>
      <c r="G12265" s="434">
        <v>733</v>
      </c>
      <c r="H12265" s="434">
        <v>1895</v>
      </c>
      <c r="I12265" s="434">
        <v>62.25</v>
      </c>
      <c r="J12265" s="434">
        <v>0</v>
      </c>
      <c r="K12265" s="434">
        <v>1970</v>
      </c>
    </row>
    <row r="12266" spans="1:11" hidden="1" x14ac:dyDescent="0.25">
      <c r="A12266" s="434">
        <v>273216800</v>
      </c>
      <c r="B12266" s="434">
        <v>11749</v>
      </c>
      <c r="C12266" s="434" t="s">
        <v>46</v>
      </c>
      <c r="D12266" s="434" t="s">
        <v>17</v>
      </c>
      <c r="E12266" s="434">
        <v>13</v>
      </c>
      <c r="F12266" s="434">
        <v>2200</v>
      </c>
      <c r="G12266" s="434">
        <v>404</v>
      </c>
      <c r="H12266" s="434">
        <v>1174</v>
      </c>
      <c r="I12266" s="434">
        <v>58.55</v>
      </c>
      <c r="J12266" s="434">
        <v>0</v>
      </c>
      <c r="K12266" s="434">
        <v>1985</v>
      </c>
    </row>
    <row r="12267" spans="1:11" x14ac:dyDescent="0.25">
      <c r="A12267" s="434">
        <v>273217010</v>
      </c>
      <c r="B12267" s="434">
        <v>981540</v>
      </c>
      <c r="C12267" s="434" t="s">
        <v>59</v>
      </c>
      <c r="D12267" s="434" t="s">
        <v>17</v>
      </c>
      <c r="E12267" s="434">
        <v>12.5</v>
      </c>
      <c r="F12267" s="434">
        <v>2888</v>
      </c>
      <c r="G12267" s="434">
        <v>699</v>
      </c>
      <c r="H12267" s="434">
        <v>1937</v>
      </c>
      <c r="I12267" s="434">
        <v>62.21</v>
      </c>
      <c r="J12267" s="434">
        <v>0</v>
      </c>
      <c r="K12267" s="434">
        <v>1970</v>
      </c>
    </row>
    <row r="12268" spans="1:11" x14ac:dyDescent="0.25">
      <c r="A12268" s="434">
        <v>273217100</v>
      </c>
      <c r="B12268" s="434">
        <v>185944</v>
      </c>
      <c r="C12268" s="434" t="s">
        <v>59</v>
      </c>
      <c r="D12268" s="434" t="s">
        <v>17</v>
      </c>
      <c r="E12268" s="434">
        <v>12.5</v>
      </c>
      <c r="F12268" s="434">
        <v>1.764</v>
      </c>
      <c r="G12268" s="434">
        <v>669</v>
      </c>
      <c r="H12268" s="434">
        <v>1898</v>
      </c>
      <c r="I12268" s="434">
        <v>62.26</v>
      </c>
      <c r="J12268" s="434">
        <v>0</v>
      </c>
      <c r="K12268" s="434">
        <v>1970</v>
      </c>
    </row>
    <row r="12269" spans="1:11" hidden="1" x14ac:dyDescent="0.25">
      <c r="A12269" s="434">
        <v>273217210</v>
      </c>
      <c r="B12269" s="434">
        <v>14585</v>
      </c>
      <c r="C12269" s="434" t="s">
        <v>31</v>
      </c>
      <c r="D12269" s="434" t="s">
        <v>29</v>
      </c>
      <c r="E12269" s="434">
        <v>14.1</v>
      </c>
      <c r="F12269" s="434">
        <v>10010</v>
      </c>
      <c r="G12269" s="434">
        <v>25565</v>
      </c>
      <c r="H12269" s="434">
        <v>17665</v>
      </c>
      <c r="I12269" s="434">
        <v>179.86</v>
      </c>
      <c r="K12269" s="434">
        <v>2002</v>
      </c>
    </row>
    <row r="12270" spans="1:11" hidden="1" x14ac:dyDescent="0.25">
      <c r="A12270" s="434">
        <v>273217800</v>
      </c>
      <c r="B12270" s="434">
        <v>37110</v>
      </c>
      <c r="C12270" s="434" t="s">
        <v>46</v>
      </c>
      <c r="D12270" s="434" t="s">
        <v>17</v>
      </c>
      <c r="E12270" s="434">
        <v>13.2</v>
      </c>
      <c r="F12270" s="434">
        <v>2200</v>
      </c>
      <c r="G12270" s="434">
        <v>404</v>
      </c>
      <c r="H12270" s="434">
        <v>1171</v>
      </c>
      <c r="I12270" s="434">
        <v>58.58</v>
      </c>
      <c r="J12270" s="434">
        <v>0</v>
      </c>
      <c r="K12270" s="434">
        <v>1979</v>
      </c>
    </row>
    <row r="12271" spans="1:11" hidden="1" x14ac:dyDescent="0.25">
      <c r="A12271" s="434">
        <v>273217810</v>
      </c>
      <c r="B12271" s="434">
        <v>3364</v>
      </c>
      <c r="C12271" s="434" t="s">
        <v>61</v>
      </c>
      <c r="D12271" s="434" t="s">
        <v>25</v>
      </c>
      <c r="F12271" s="434">
        <v>2400</v>
      </c>
      <c r="G12271" s="434">
        <v>8145</v>
      </c>
      <c r="H12271" s="434">
        <v>6305</v>
      </c>
      <c r="I12271" s="434">
        <v>141</v>
      </c>
      <c r="K12271" s="434">
        <v>2019</v>
      </c>
    </row>
    <row r="12272" spans="1:11" x14ac:dyDescent="0.25">
      <c r="A12272" s="434">
        <v>273218500</v>
      </c>
      <c r="B12272" s="434">
        <v>61937</v>
      </c>
      <c r="C12272" s="434" t="s">
        <v>59</v>
      </c>
      <c r="D12272" s="434" t="s">
        <v>17</v>
      </c>
      <c r="E12272" s="434">
        <v>13.2</v>
      </c>
      <c r="F12272" s="434">
        <v>1618</v>
      </c>
      <c r="G12272" s="434">
        <v>484</v>
      </c>
      <c r="H12272" s="434">
        <v>1409</v>
      </c>
      <c r="I12272" s="434">
        <v>59</v>
      </c>
      <c r="J12272" s="434">
        <v>0</v>
      </c>
      <c r="K12272" s="434">
        <v>1970</v>
      </c>
    </row>
    <row r="12273" spans="1:11" hidden="1" x14ac:dyDescent="0.25">
      <c r="A12273" s="434">
        <v>273218620</v>
      </c>
      <c r="B12273" s="434">
        <v>1</v>
      </c>
      <c r="C12273" s="434" t="s">
        <v>54</v>
      </c>
      <c r="D12273" s="434" t="s">
        <v>13</v>
      </c>
      <c r="E12273" s="434">
        <v>11.5</v>
      </c>
      <c r="F12273" s="434">
        <v>1640</v>
      </c>
      <c r="G12273" s="434">
        <v>200</v>
      </c>
      <c r="H12273" s="434">
        <v>212</v>
      </c>
      <c r="I12273" s="434">
        <v>26.02</v>
      </c>
      <c r="K12273" s="434">
        <v>2007</v>
      </c>
    </row>
    <row r="12274" spans="1:11" x14ac:dyDescent="0.25">
      <c r="A12274" s="434">
        <v>273218900</v>
      </c>
      <c r="B12274" s="434">
        <v>32893</v>
      </c>
      <c r="C12274" s="434" t="s">
        <v>59</v>
      </c>
      <c r="D12274" s="434" t="s">
        <v>17</v>
      </c>
      <c r="E12274" s="434">
        <v>12</v>
      </c>
      <c r="F12274" s="434">
        <v>852</v>
      </c>
      <c r="G12274" s="434">
        <v>414</v>
      </c>
      <c r="H12274" s="434">
        <v>746</v>
      </c>
      <c r="I12274" s="434">
        <v>54.84</v>
      </c>
      <c r="J12274" s="434">
        <v>0</v>
      </c>
      <c r="K12274" s="434">
        <v>1970</v>
      </c>
    </row>
    <row r="12275" spans="1:11" x14ac:dyDescent="0.25">
      <c r="A12275" s="434">
        <v>273219300</v>
      </c>
      <c r="B12275" s="434">
        <v>923658</v>
      </c>
      <c r="C12275" s="434" t="s">
        <v>59</v>
      </c>
      <c r="D12275" s="434" t="s">
        <v>17</v>
      </c>
      <c r="E12275" s="434">
        <v>12</v>
      </c>
      <c r="F12275" s="434">
        <v>852</v>
      </c>
      <c r="G12275" s="434">
        <v>414</v>
      </c>
      <c r="H12275" s="434">
        <v>814</v>
      </c>
      <c r="I12275" s="434">
        <v>54.82</v>
      </c>
      <c r="J12275" s="434">
        <v>0</v>
      </c>
      <c r="K12275" s="434">
        <v>1970</v>
      </c>
    </row>
    <row r="12276" spans="1:11" hidden="1" x14ac:dyDescent="0.25">
      <c r="A12276" s="434">
        <v>273219900</v>
      </c>
      <c r="B12276" s="434">
        <v>639991</v>
      </c>
      <c r="C12276" s="434" t="s">
        <v>31</v>
      </c>
      <c r="D12276" s="434" t="s">
        <v>17</v>
      </c>
      <c r="E12276" s="434">
        <v>11.5</v>
      </c>
      <c r="F12276" s="434">
        <v>1471</v>
      </c>
      <c r="G12276" s="434">
        <v>855</v>
      </c>
      <c r="H12276" s="434">
        <v>1988</v>
      </c>
      <c r="I12276" s="434">
        <v>69.5</v>
      </c>
      <c r="J12276" s="434">
        <v>2510</v>
      </c>
      <c r="K12276" s="434">
        <v>1977</v>
      </c>
    </row>
    <row r="12277" spans="1:11" x14ac:dyDescent="0.25">
      <c r="A12277" s="434">
        <v>273240600</v>
      </c>
      <c r="B12277" s="434">
        <v>81840</v>
      </c>
      <c r="C12277" s="434" t="s">
        <v>59</v>
      </c>
      <c r="D12277" s="434" t="s">
        <v>25</v>
      </c>
      <c r="E12277" s="434">
        <v>16.100000000000001</v>
      </c>
      <c r="F12277" s="434">
        <v>5148</v>
      </c>
      <c r="G12277" s="434">
        <v>1810</v>
      </c>
      <c r="H12277" s="434">
        <v>4407</v>
      </c>
      <c r="I12277" s="434">
        <v>104.5</v>
      </c>
      <c r="J12277" s="434">
        <v>0</v>
      </c>
      <c r="K12277" s="434">
        <v>1970</v>
      </c>
    </row>
    <row r="12278" spans="1:11" x14ac:dyDescent="0.25">
      <c r="A12278" s="434">
        <v>273240700</v>
      </c>
      <c r="B12278" s="434">
        <v>63394</v>
      </c>
      <c r="C12278" s="434" t="s">
        <v>59</v>
      </c>
      <c r="D12278" s="434" t="s">
        <v>25</v>
      </c>
      <c r="E12278" s="434">
        <v>16.100000000000001</v>
      </c>
      <c r="F12278" s="434">
        <v>5152</v>
      </c>
      <c r="G12278" s="434">
        <v>1810</v>
      </c>
      <c r="H12278" s="434">
        <v>4407</v>
      </c>
      <c r="I12278" s="434">
        <v>104.5</v>
      </c>
      <c r="J12278" s="434">
        <v>0</v>
      </c>
      <c r="K12278" s="434">
        <v>1970</v>
      </c>
    </row>
    <row r="12279" spans="1:11" hidden="1" x14ac:dyDescent="0.25">
      <c r="A12279" s="434">
        <v>273241010</v>
      </c>
      <c r="B12279" s="434">
        <v>9846</v>
      </c>
      <c r="C12279" s="434" t="s">
        <v>61</v>
      </c>
      <c r="D12279" s="434" t="s">
        <v>22</v>
      </c>
      <c r="I12279" s="434">
        <v>94</v>
      </c>
      <c r="J12279" s="434">
        <v>0</v>
      </c>
      <c r="K12279" s="434">
        <v>1970</v>
      </c>
    </row>
    <row r="12280" spans="1:11" hidden="1" x14ac:dyDescent="0.25">
      <c r="A12280" s="434">
        <v>273243700</v>
      </c>
      <c r="B12280" s="434">
        <v>54035</v>
      </c>
      <c r="C12280" s="434" t="s">
        <v>61</v>
      </c>
      <c r="D12280" s="434" t="s">
        <v>25</v>
      </c>
      <c r="E12280" s="434">
        <v>15.2</v>
      </c>
      <c r="F12280" s="434">
        <v>1472</v>
      </c>
      <c r="G12280" s="434">
        <v>1645</v>
      </c>
      <c r="H12280" s="434">
        <v>3141</v>
      </c>
      <c r="I12280" s="434">
        <v>114.51</v>
      </c>
      <c r="J12280" s="434">
        <v>0</v>
      </c>
      <c r="K12280" s="434">
        <v>1970</v>
      </c>
    </row>
    <row r="12281" spans="1:11" x14ac:dyDescent="0.25">
      <c r="A12281" s="434">
        <v>273248500</v>
      </c>
      <c r="B12281" s="434">
        <v>30464</v>
      </c>
      <c r="C12281" s="434" t="s">
        <v>59</v>
      </c>
      <c r="D12281" s="434" t="s">
        <v>25</v>
      </c>
      <c r="E12281" s="434">
        <v>16.100000000000001</v>
      </c>
      <c r="F12281" s="434">
        <v>5148</v>
      </c>
      <c r="G12281" s="434">
        <v>1810</v>
      </c>
      <c r="H12281" s="434">
        <v>4407</v>
      </c>
      <c r="I12281" s="434">
        <v>104.5</v>
      </c>
      <c r="J12281" s="434">
        <v>0</v>
      </c>
      <c r="K12281" s="434">
        <v>1970</v>
      </c>
    </row>
    <row r="12282" spans="1:11" x14ac:dyDescent="0.25">
      <c r="A12282" s="434">
        <v>273249600</v>
      </c>
      <c r="B12282" s="434">
        <v>23645</v>
      </c>
      <c r="C12282" s="434" t="s">
        <v>59</v>
      </c>
      <c r="D12282" s="434" t="s">
        <v>25</v>
      </c>
      <c r="E12282" s="434">
        <v>16</v>
      </c>
      <c r="F12282" s="434">
        <v>5148</v>
      </c>
      <c r="G12282" s="434">
        <v>1810</v>
      </c>
      <c r="H12282" s="434">
        <v>4407</v>
      </c>
      <c r="I12282" s="434">
        <v>104.5</v>
      </c>
      <c r="J12282" s="434">
        <v>0</v>
      </c>
      <c r="K12282" s="434">
        <v>1970</v>
      </c>
    </row>
    <row r="12283" spans="1:11" x14ac:dyDescent="0.25">
      <c r="A12283" s="434">
        <v>273250200</v>
      </c>
      <c r="B12283" s="434">
        <v>13617</v>
      </c>
      <c r="C12283" s="434" t="s">
        <v>59</v>
      </c>
      <c r="D12283" s="434" t="s">
        <v>25</v>
      </c>
      <c r="E12283" s="434">
        <v>16.100000000000001</v>
      </c>
      <c r="F12283" s="434">
        <v>5148</v>
      </c>
      <c r="G12283" s="434">
        <v>1810</v>
      </c>
      <c r="H12283" s="434">
        <v>4407</v>
      </c>
      <c r="I12283" s="434">
        <v>104.5</v>
      </c>
      <c r="J12283" s="434">
        <v>0</v>
      </c>
      <c r="K12283" s="434">
        <v>1970</v>
      </c>
    </row>
    <row r="12284" spans="1:11" hidden="1" x14ac:dyDescent="0.25">
      <c r="A12284" s="434">
        <v>273251100</v>
      </c>
      <c r="B12284" s="434">
        <v>115112</v>
      </c>
      <c r="C12284" s="434" t="s">
        <v>56</v>
      </c>
      <c r="D12284" s="434" t="s">
        <v>22</v>
      </c>
      <c r="E12284" s="434">
        <v>11.3</v>
      </c>
      <c r="F12284" s="434">
        <v>852</v>
      </c>
      <c r="G12284" s="434">
        <v>1194</v>
      </c>
      <c r="H12284" s="434">
        <v>2416</v>
      </c>
      <c r="I12284" s="434">
        <v>85.1</v>
      </c>
      <c r="J12284" s="434">
        <v>0</v>
      </c>
      <c r="K12284" s="434">
        <v>1970</v>
      </c>
    </row>
    <row r="12285" spans="1:11" hidden="1" x14ac:dyDescent="0.25">
      <c r="A12285" s="434">
        <v>273252100</v>
      </c>
      <c r="B12285" s="434">
        <v>275840</v>
      </c>
      <c r="C12285" s="434" t="s">
        <v>56</v>
      </c>
      <c r="D12285" s="434" t="s">
        <v>22</v>
      </c>
      <c r="E12285" s="434">
        <v>11.4</v>
      </c>
      <c r="F12285" s="434">
        <v>852</v>
      </c>
      <c r="G12285" s="434">
        <v>1426</v>
      </c>
      <c r="H12285" s="434">
        <v>2416</v>
      </c>
      <c r="I12285" s="434">
        <v>85.1</v>
      </c>
      <c r="J12285" s="434">
        <v>0</v>
      </c>
      <c r="K12285" s="434">
        <v>1970</v>
      </c>
    </row>
    <row r="12286" spans="1:11" x14ac:dyDescent="0.25">
      <c r="A12286" s="434">
        <v>273258100</v>
      </c>
      <c r="B12286" s="434">
        <v>18034</v>
      </c>
      <c r="C12286" s="434" t="s">
        <v>59</v>
      </c>
      <c r="D12286" s="434" t="s">
        <v>25</v>
      </c>
      <c r="E12286" s="434">
        <v>16.100000000000001</v>
      </c>
      <c r="F12286" s="434">
        <v>5148</v>
      </c>
      <c r="G12286" s="434">
        <v>1810</v>
      </c>
      <c r="H12286" s="434">
        <v>4407</v>
      </c>
      <c r="I12286" s="434">
        <v>104.5</v>
      </c>
      <c r="J12286" s="434">
        <v>0</v>
      </c>
      <c r="K12286" s="434">
        <v>1970</v>
      </c>
    </row>
    <row r="12287" spans="1:11" x14ac:dyDescent="0.25">
      <c r="A12287" s="434">
        <v>273259100</v>
      </c>
      <c r="B12287" s="434">
        <v>19221</v>
      </c>
      <c r="C12287" s="434" t="s">
        <v>59</v>
      </c>
      <c r="D12287" s="434" t="s">
        <v>25</v>
      </c>
      <c r="E12287" s="434">
        <v>16.100000000000001</v>
      </c>
      <c r="F12287" s="434">
        <v>5152</v>
      </c>
      <c r="G12287" s="434">
        <v>1810</v>
      </c>
      <c r="H12287" s="434">
        <v>4407</v>
      </c>
      <c r="I12287" s="434">
        <v>104.5</v>
      </c>
      <c r="J12287" s="434">
        <v>0</v>
      </c>
      <c r="K12287" s="434">
        <v>1970</v>
      </c>
    </row>
    <row r="12288" spans="1:11" x14ac:dyDescent="0.25">
      <c r="A12288" s="434">
        <v>273290400</v>
      </c>
      <c r="B12288" s="434">
        <v>56787</v>
      </c>
      <c r="C12288" s="434" t="s">
        <v>59</v>
      </c>
      <c r="D12288" s="434" t="s">
        <v>17</v>
      </c>
      <c r="E12288" s="434">
        <v>12</v>
      </c>
      <c r="F12288" s="434">
        <v>852</v>
      </c>
      <c r="G12288" s="434">
        <v>414</v>
      </c>
      <c r="H12288" s="434">
        <v>745</v>
      </c>
      <c r="I12288" s="434">
        <v>54.82</v>
      </c>
      <c r="J12288" s="434">
        <v>0</v>
      </c>
      <c r="K12288" s="434">
        <v>1970</v>
      </c>
    </row>
    <row r="12289" spans="1:11" x14ac:dyDescent="0.25">
      <c r="A12289" s="434">
        <v>273291400</v>
      </c>
      <c r="B12289" s="434">
        <v>51801</v>
      </c>
      <c r="C12289" s="434" t="s">
        <v>59</v>
      </c>
      <c r="D12289" s="434" t="s">
        <v>17</v>
      </c>
      <c r="E12289" s="434">
        <v>13</v>
      </c>
      <c r="F12289" s="434">
        <v>852</v>
      </c>
      <c r="G12289" s="434">
        <v>414</v>
      </c>
      <c r="H12289" s="434">
        <v>743</v>
      </c>
      <c r="I12289" s="434">
        <v>54.82</v>
      </c>
      <c r="J12289" s="434">
        <v>0</v>
      </c>
    </row>
    <row r="12290" spans="1:11" x14ac:dyDescent="0.25">
      <c r="A12290" s="434">
        <v>273292400</v>
      </c>
      <c r="B12290" s="434">
        <v>21456</v>
      </c>
      <c r="C12290" s="434" t="s">
        <v>59</v>
      </c>
      <c r="D12290" s="434" t="s">
        <v>17</v>
      </c>
      <c r="E12290" s="434">
        <v>12</v>
      </c>
      <c r="F12290" s="434">
        <v>969</v>
      </c>
      <c r="G12290" s="434">
        <v>414</v>
      </c>
      <c r="H12290" s="434">
        <v>740</v>
      </c>
      <c r="I12290" s="434">
        <v>54.82</v>
      </c>
      <c r="J12290" s="434">
        <v>0</v>
      </c>
    </row>
    <row r="12291" spans="1:11" x14ac:dyDescent="0.25">
      <c r="A12291" s="434">
        <v>273293400</v>
      </c>
      <c r="B12291" s="434">
        <v>11112</v>
      </c>
      <c r="C12291" s="434" t="s">
        <v>59</v>
      </c>
      <c r="D12291" s="434" t="s">
        <v>17</v>
      </c>
      <c r="E12291" s="434">
        <v>12</v>
      </c>
      <c r="F12291" s="434">
        <v>852</v>
      </c>
      <c r="G12291" s="434">
        <v>414</v>
      </c>
      <c r="H12291" s="434">
        <v>741</v>
      </c>
      <c r="I12291" s="434">
        <v>54.82</v>
      </c>
      <c r="J12291" s="434">
        <v>0</v>
      </c>
    </row>
    <row r="12292" spans="1:11" x14ac:dyDescent="0.25">
      <c r="A12292" s="434">
        <v>273294000</v>
      </c>
      <c r="B12292" s="434">
        <v>30129</v>
      </c>
      <c r="C12292" s="434" t="s">
        <v>59</v>
      </c>
      <c r="D12292" s="434" t="s">
        <v>17</v>
      </c>
      <c r="E12292" s="434">
        <v>12</v>
      </c>
      <c r="F12292" s="434">
        <v>852</v>
      </c>
      <c r="G12292" s="434">
        <v>414</v>
      </c>
      <c r="H12292" s="434">
        <v>745</v>
      </c>
      <c r="I12292" s="434">
        <v>54.82</v>
      </c>
      <c r="J12292" s="434">
        <v>0</v>
      </c>
      <c r="K12292" s="434">
        <v>1970</v>
      </c>
    </row>
    <row r="12293" spans="1:11" x14ac:dyDescent="0.25">
      <c r="A12293" s="434">
        <v>273294400</v>
      </c>
      <c r="B12293" s="434">
        <v>140416</v>
      </c>
      <c r="C12293" s="434" t="s">
        <v>59</v>
      </c>
      <c r="D12293" s="434" t="s">
        <v>17</v>
      </c>
      <c r="E12293" s="434">
        <v>12</v>
      </c>
      <c r="F12293" s="434">
        <v>852</v>
      </c>
      <c r="G12293" s="434">
        <v>414</v>
      </c>
      <c r="H12293" s="434">
        <v>743</v>
      </c>
      <c r="I12293" s="434">
        <v>54.82</v>
      </c>
      <c r="J12293" s="434">
        <v>0</v>
      </c>
      <c r="K12293" s="434">
        <v>1970</v>
      </c>
    </row>
    <row r="12294" spans="1:11" x14ac:dyDescent="0.25">
      <c r="A12294" s="434">
        <v>273295700</v>
      </c>
      <c r="B12294" s="434">
        <v>333561</v>
      </c>
      <c r="C12294" s="434" t="s">
        <v>59</v>
      </c>
      <c r="D12294" s="434" t="s">
        <v>17</v>
      </c>
      <c r="E12294" s="434">
        <v>13</v>
      </c>
      <c r="F12294" s="434">
        <v>1618</v>
      </c>
      <c r="G12294" s="434">
        <v>966</v>
      </c>
      <c r="H12294" s="434">
        <v>1734</v>
      </c>
      <c r="I12294" s="434">
        <v>69.8</v>
      </c>
      <c r="J12294" s="434">
        <v>0</v>
      </c>
      <c r="K12294" s="434">
        <v>1970</v>
      </c>
    </row>
    <row r="12295" spans="1:11" x14ac:dyDescent="0.25">
      <c r="A12295" s="434">
        <v>273296700</v>
      </c>
      <c r="B12295" s="434">
        <v>654357</v>
      </c>
      <c r="C12295" s="434" t="s">
        <v>59</v>
      </c>
      <c r="D12295" s="434" t="s">
        <v>17</v>
      </c>
      <c r="E12295" s="434">
        <v>13.2</v>
      </c>
      <c r="F12295" s="434">
        <v>1618</v>
      </c>
      <c r="G12295" s="434">
        <v>966</v>
      </c>
      <c r="H12295" s="434">
        <v>1734</v>
      </c>
      <c r="I12295" s="434">
        <v>69.8</v>
      </c>
      <c r="J12295" s="434">
        <v>0</v>
      </c>
      <c r="K12295" s="434">
        <v>1970</v>
      </c>
    </row>
    <row r="12296" spans="1:11" x14ac:dyDescent="0.25">
      <c r="A12296" s="434">
        <v>273297100</v>
      </c>
      <c r="B12296" s="434">
        <v>46903</v>
      </c>
      <c r="C12296" s="434" t="s">
        <v>59</v>
      </c>
      <c r="D12296" s="434" t="s">
        <v>17</v>
      </c>
      <c r="E12296" s="434">
        <v>12</v>
      </c>
      <c r="F12296" s="434">
        <v>852</v>
      </c>
      <c r="G12296" s="434">
        <v>403</v>
      </c>
      <c r="H12296" s="434">
        <v>796</v>
      </c>
      <c r="I12296" s="434">
        <v>54.82</v>
      </c>
      <c r="J12296" s="434">
        <v>0</v>
      </c>
      <c r="K12296" s="434">
        <v>1970</v>
      </c>
    </row>
    <row r="12297" spans="1:11" x14ac:dyDescent="0.25">
      <c r="A12297" s="434">
        <v>273297700</v>
      </c>
      <c r="B12297" s="434">
        <v>175327</v>
      </c>
      <c r="C12297" s="434" t="s">
        <v>59</v>
      </c>
      <c r="D12297" s="434" t="s">
        <v>25</v>
      </c>
      <c r="E12297" s="434">
        <v>15</v>
      </c>
      <c r="F12297" s="434">
        <v>5296</v>
      </c>
      <c r="G12297" s="434">
        <v>4102</v>
      </c>
      <c r="H12297" s="434">
        <v>7765</v>
      </c>
      <c r="I12297" s="434">
        <v>120.47</v>
      </c>
      <c r="J12297" s="434">
        <v>0</v>
      </c>
      <c r="K12297" s="434">
        <v>1970</v>
      </c>
    </row>
    <row r="12298" spans="1:11" x14ac:dyDescent="0.25">
      <c r="A12298" s="434">
        <v>273298000</v>
      </c>
      <c r="B12298" s="434">
        <v>15630</v>
      </c>
      <c r="C12298" s="434" t="s">
        <v>59</v>
      </c>
      <c r="D12298" s="434" t="s">
        <v>17</v>
      </c>
      <c r="E12298" s="434">
        <v>12</v>
      </c>
      <c r="F12298" s="434">
        <v>852</v>
      </c>
      <c r="G12298" s="434">
        <v>414</v>
      </c>
      <c r="H12298" s="434">
        <v>745</v>
      </c>
      <c r="I12298" s="434">
        <v>54.82</v>
      </c>
      <c r="J12298" s="434">
        <v>0</v>
      </c>
      <c r="K12298" s="434">
        <v>1970</v>
      </c>
    </row>
    <row r="12299" spans="1:11" x14ac:dyDescent="0.25">
      <c r="A12299" s="434">
        <v>273298100</v>
      </c>
      <c r="B12299" s="434">
        <v>34500</v>
      </c>
      <c r="C12299" s="434" t="s">
        <v>59</v>
      </c>
      <c r="D12299" s="434" t="s">
        <v>17</v>
      </c>
      <c r="E12299" s="434">
        <v>12</v>
      </c>
      <c r="F12299" s="434">
        <v>853</v>
      </c>
      <c r="G12299" s="434">
        <v>414</v>
      </c>
      <c r="H12299" s="434">
        <v>745</v>
      </c>
      <c r="I12299" s="434">
        <v>54.82</v>
      </c>
      <c r="J12299" s="434">
        <v>0</v>
      </c>
      <c r="K12299" s="434">
        <v>1970</v>
      </c>
    </row>
    <row r="12300" spans="1:11" x14ac:dyDescent="0.25">
      <c r="A12300" s="434">
        <v>273298600</v>
      </c>
      <c r="B12300" s="434">
        <v>305781</v>
      </c>
      <c r="C12300" s="434" t="s">
        <v>59</v>
      </c>
      <c r="D12300" s="434" t="s">
        <v>25</v>
      </c>
      <c r="E12300" s="434">
        <v>15</v>
      </c>
      <c r="F12300" s="434">
        <v>3898</v>
      </c>
      <c r="G12300" s="434">
        <v>3372</v>
      </c>
      <c r="H12300" s="434">
        <v>7765</v>
      </c>
      <c r="I12300" s="434">
        <v>120.47</v>
      </c>
      <c r="J12300" s="434">
        <v>0</v>
      </c>
      <c r="K12300" s="434">
        <v>1970</v>
      </c>
    </row>
    <row r="12301" spans="1:11" x14ac:dyDescent="0.25">
      <c r="A12301" s="434">
        <v>273298800</v>
      </c>
      <c r="B12301" s="434">
        <v>578355</v>
      </c>
      <c r="C12301" s="434" t="s">
        <v>59</v>
      </c>
      <c r="D12301" s="434" t="s">
        <v>17</v>
      </c>
      <c r="E12301" s="434">
        <v>0</v>
      </c>
      <c r="F12301" s="434">
        <v>1618</v>
      </c>
      <c r="G12301" s="434">
        <v>901</v>
      </c>
      <c r="H12301" s="434">
        <v>1734</v>
      </c>
      <c r="I12301" s="434">
        <v>69.8</v>
      </c>
      <c r="J12301" s="434">
        <v>0</v>
      </c>
      <c r="K12301" s="434">
        <v>1970</v>
      </c>
    </row>
    <row r="12302" spans="1:11" x14ac:dyDescent="0.25">
      <c r="A12302" s="434">
        <v>273299100</v>
      </c>
      <c r="B12302" s="434">
        <v>31897</v>
      </c>
      <c r="C12302" s="434" t="s">
        <v>59</v>
      </c>
      <c r="D12302" s="434" t="s">
        <v>17</v>
      </c>
      <c r="E12302" s="434">
        <v>12</v>
      </c>
      <c r="F12302" s="434">
        <v>852</v>
      </c>
      <c r="G12302" s="434">
        <v>402</v>
      </c>
      <c r="H12302" s="434">
        <v>743</v>
      </c>
      <c r="I12302" s="434">
        <v>54.82</v>
      </c>
      <c r="J12302" s="434">
        <v>0</v>
      </c>
      <c r="K12302" s="434">
        <v>1970</v>
      </c>
    </row>
    <row r="12303" spans="1:11" hidden="1" x14ac:dyDescent="0.25">
      <c r="A12303" s="434">
        <v>273310080</v>
      </c>
      <c r="B12303" s="434">
        <v>19083</v>
      </c>
      <c r="C12303" s="434" t="s">
        <v>56</v>
      </c>
      <c r="D12303" s="434" t="s">
        <v>17</v>
      </c>
      <c r="E12303" s="434">
        <v>6</v>
      </c>
      <c r="F12303" s="434">
        <v>662</v>
      </c>
      <c r="G12303" s="434">
        <v>264</v>
      </c>
      <c r="H12303" s="434">
        <v>872</v>
      </c>
      <c r="I12303" s="434">
        <v>51</v>
      </c>
      <c r="K12303" s="434">
        <v>1975</v>
      </c>
    </row>
    <row r="12304" spans="1:11" x14ac:dyDescent="0.25">
      <c r="A12304" s="434">
        <v>273310230</v>
      </c>
      <c r="B12304" s="434">
        <v>13245</v>
      </c>
      <c r="C12304" s="434" t="s">
        <v>59</v>
      </c>
      <c r="D12304" s="434" t="s">
        <v>13</v>
      </c>
      <c r="E12304" s="434">
        <v>43594</v>
      </c>
      <c r="F12304" s="434">
        <v>221</v>
      </c>
      <c r="G12304" s="434">
        <v>23</v>
      </c>
      <c r="H12304" s="434">
        <v>121</v>
      </c>
      <c r="I12304" s="434">
        <v>25.5</v>
      </c>
      <c r="J12304" s="434">
        <v>0</v>
      </c>
    </row>
    <row r="12305" spans="1:11" hidden="1" x14ac:dyDescent="0.25">
      <c r="A12305" s="434">
        <v>273310400</v>
      </c>
      <c r="B12305" s="434">
        <v>7557</v>
      </c>
      <c r="C12305" s="434" t="s">
        <v>31</v>
      </c>
      <c r="D12305" s="434" t="s">
        <v>25</v>
      </c>
      <c r="E12305" s="434">
        <v>10.5</v>
      </c>
      <c r="F12305" s="434">
        <v>1280</v>
      </c>
      <c r="G12305" s="434">
        <v>3134</v>
      </c>
      <c r="H12305" s="434">
        <v>3041</v>
      </c>
      <c r="I12305" s="434">
        <v>119.2</v>
      </c>
      <c r="J12305" s="434">
        <v>0</v>
      </c>
      <c r="K12305" s="434">
        <v>1986</v>
      </c>
    </row>
    <row r="12306" spans="1:11" x14ac:dyDescent="0.25">
      <c r="A12306" s="434">
        <v>273310630</v>
      </c>
      <c r="B12306" s="434">
        <v>22567</v>
      </c>
      <c r="C12306" s="434" t="s">
        <v>59</v>
      </c>
      <c r="D12306" s="434" t="s">
        <v>17</v>
      </c>
      <c r="E12306" s="434">
        <v>12.5</v>
      </c>
      <c r="F12306" s="434">
        <v>883</v>
      </c>
      <c r="G12306" s="434">
        <v>321</v>
      </c>
      <c r="H12306" s="434">
        <v>651</v>
      </c>
      <c r="I12306" s="434">
        <v>53.5</v>
      </c>
      <c r="J12306" s="434">
        <v>0</v>
      </c>
      <c r="K12306" s="434">
        <v>1970</v>
      </c>
    </row>
    <row r="12307" spans="1:11" hidden="1" x14ac:dyDescent="0.25">
      <c r="A12307" s="434">
        <v>273310710</v>
      </c>
      <c r="B12307" s="434">
        <v>1</v>
      </c>
      <c r="C12307" s="434" t="s">
        <v>54</v>
      </c>
      <c r="D12307" s="434" t="s">
        <v>17</v>
      </c>
      <c r="E12307" s="434">
        <v>9.4</v>
      </c>
      <c r="F12307" s="434">
        <v>3600</v>
      </c>
      <c r="G12307" s="434">
        <v>184</v>
      </c>
      <c r="H12307" s="434">
        <v>498</v>
      </c>
      <c r="I12307" s="434">
        <v>36.65</v>
      </c>
      <c r="J12307" s="434">
        <v>0</v>
      </c>
      <c r="K12307" s="434">
        <v>2005</v>
      </c>
    </row>
    <row r="12308" spans="1:11" hidden="1" x14ac:dyDescent="0.25">
      <c r="A12308" s="434">
        <v>273310730</v>
      </c>
      <c r="B12308" s="434">
        <v>185337</v>
      </c>
      <c r="C12308" s="434" t="s">
        <v>61</v>
      </c>
      <c r="D12308" s="434" t="s">
        <v>29</v>
      </c>
      <c r="E12308" s="434">
        <v>12.5</v>
      </c>
      <c r="F12308" s="434">
        <v>20880</v>
      </c>
      <c r="G12308" s="434">
        <v>18486</v>
      </c>
      <c r="H12308" s="434">
        <v>16994</v>
      </c>
      <c r="I12308" s="434">
        <v>164.31</v>
      </c>
      <c r="J12308" s="434">
        <v>0</v>
      </c>
      <c r="K12308" s="434">
        <v>2006</v>
      </c>
    </row>
    <row r="12309" spans="1:11" hidden="1" x14ac:dyDescent="0.25">
      <c r="A12309" s="434">
        <v>273310950</v>
      </c>
      <c r="B12309" s="434">
        <v>3548</v>
      </c>
      <c r="C12309" s="434" t="s">
        <v>61</v>
      </c>
      <c r="D12309" s="434" t="s">
        <v>25</v>
      </c>
      <c r="E12309" s="434">
        <v>11</v>
      </c>
      <c r="F12309" s="434">
        <v>2280</v>
      </c>
      <c r="G12309" s="434">
        <v>5485</v>
      </c>
      <c r="H12309" s="434">
        <v>4970</v>
      </c>
      <c r="I12309" s="434">
        <v>128.19999999999999</v>
      </c>
      <c r="K12309" s="434">
        <v>2006</v>
      </c>
    </row>
    <row r="12310" spans="1:11" x14ac:dyDescent="0.25">
      <c r="A12310" s="434">
        <v>273311050</v>
      </c>
      <c r="B12310" s="434">
        <v>51679</v>
      </c>
      <c r="C12310" s="434" t="s">
        <v>59</v>
      </c>
      <c r="D12310" s="434" t="s">
        <v>17</v>
      </c>
      <c r="E12310" s="434">
        <v>43718</v>
      </c>
      <c r="F12310" s="434">
        <v>597</v>
      </c>
      <c r="G12310" s="434">
        <v>129</v>
      </c>
      <c r="H12310" s="434">
        <v>359</v>
      </c>
      <c r="I12310" s="434">
        <v>35.72</v>
      </c>
      <c r="J12310" s="434">
        <v>0</v>
      </c>
    </row>
    <row r="12311" spans="1:11" x14ac:dyDescent="0.25">
      <c r="A12311" s="434">
        <v>273311280</v>
      </c>
      <c r="B12311" s="434">
        <v>1023764</v>
      </c>
      <c r="C12311" s="434" t="s">
        <v>59</v>
      </c>
      <c r="D12311" s="434" t="s">
        <v>22</v>
      </c>
      <c r="E12311" s="434">
        <v>15</v>
      </c>
      <c r="F12311" s="434">
        <v>1800</v>
      </c>
      <c r="G12311" s="434">
        <v>1138</v>
      </c>
      <c r="H12311" s="434">
        <v>2370</v>
      </c>
      <c r="I12311" s="434">
        <v>73.45</v>
      </c>
      <c r="J12311" s="434">
        <v>0</v>
      </c>
      <c r="K12311" s="434">
        <v>1970</v>
      </c>
    </row>
    <row r="12312" spans="1:11" x14ac:dyDescent="0.25">
      <c r="A12312" s="434">
        <v>273311410</v>
      </c>
      <c r="B12312" s="434">
        <v>9161</v>
      </c>
      <c r="C12312" s="434" t="s">
        <v>59</v>
      </c>
      <c r="D12312" s="434" t="s">
        <v>13</v>
      </c>
      <c r="E12312" s="434">
        <v>43594</v>
      </c>
      <c r="F12312" s="434">
        <v>220</v>
      </c>
      <c r="G12312" s="434">
        <v>30</v>
      </c>
      <c r="H12312" s="434">
        <v>117</v>
      </c>
      <c r="I12312" s="434">
        <v>25.5</v>
      </c>
      <c r="J12312" s="434">
        <v>0</v>
      </c>
    </row>
    <row r="12313" spans="1:11" hidden="1" x14ac:dyDescent="0.25">
      <c r="A12313" s="434">
        <v>273311900</v>
      </c>
      <c r="B12313" s="434">
        <v>23377</v>
      </c>
      <c r="C12313" s="434" t="s">
        <v>31</v>
      </c>
      <c r="D12313" s="434" t="s">
        <v>25</v>
      </c>
      <c r="E12313" s="434">
        <v>10.5</v>
      </c>
      <c r="F12313" s="434">
        <v>1280</v>
      </c>
      <c r="G12313" s="434">
        <v>3391</v>
      </c>
      <c r="H12313" s="434">
        <v>3048</v>
      </c>
      <c r="I12313" s="434">
        <v>119.19</v>
      </c>
      <c r="J12313" s="434">
        <v>0</v>
      </c>
      <c r="K12313" s="434">
        <v>1990</v>
      </c>
    </row>
    <row r="12314" spans="1:11" x14ac:dyDescent="0.25">
      <c r="A12314" s="434">
        <v>273312270</v>
      </c>
      <c r="B12314" s="434">
        <v>1216950</v>
      </c>
      <c r="C12314" s="434" t="s">
        <v>59</v>
      </c>
      <c r="D12314" s="434" t="s">
        <v>17</v>
      </c>
      <c r="E12314" s="434">
        <v>14.2</v>
      </c>
      <c r="F12314" s="434">
        <v>2942</v>
      </c>
      <c r="G12314" s="434">
        <v>1021</v>
      </c>
      <c r="H12314" s="434">
        <v>2015</v>
      </c>
      <c r="I12314" s="434">
        <v>57.8</v>
      </c>
      <c r="J12314" s="434">
        <v>0</v>
      </c>
      <c r="K12314" s="434">
        <v>1970</v>
      </c>
    </row>
    <row r="12315" spans="1:11" hidden="1" x14ac:dyDescent="0.25">
      <c r="A12315" s="434">
        <v>273312530</v>
      </c>
      <c r="B12315" s="434">
        <v>3922</v>
      </c>
      <c r="C12315" s="434" t="s">
        <v>46</v>
      </c>
      <c r="D12315" s="434" t="s">
        <v>22</v>
      </c>
      <c r="E12315" s="434">
        <v>15</v>
      </c>
      <c r="F12315" s="434">
        <v>19858</v>
      </c>
      <c r="G12315" s="434">
        <v>3867</v>
      </c>
      <c r="H12315" s="434">
        <v>5871</v>
      </c>
      <c r="I12315" s="434">
        <v>99.3</v>
      </c>
      <c r="K12315" s="434">
        <v>2006</v>
      </c>
    </row>
    <row r="12316" spans="1:11" hidden="1" x14ac:dyDescent="0.25">
      <c r="A12316" s="434">
        <v>273312850</v>
      </c>
      <c r="B12316" s="434">
        <v>17044</v>
      </c>
      <c r="C12316" s="434" t="s">
        <v>16</v>
      </c>
      <c r="D12316" s="434" t="s">
        <v>25</v>
      </c>
      <c r="E12316" s="434">
        <v>10.5</v>
      </c>
      <c r="F12316" s="434">
        <v>2720</v>
      </c>
      <c r="G12316" s="434">
        <v>3500</v>
      </c>
      <c r="H12316" s="434">
        <v>2897</v>
      </c>
      <c r="I12316" s="434">
        <v>111.01</v>
      </c>
      <c r="K12316" s="434">
        <v>2009</v>
      </c>
    </row>
    <row r="12317" spans="1:11" hidden="1" x14ac:dyDescent="0.25">
      <c r="A12317" s="434">
        <v>273312860</v>
      </c>
      <c r="B12317" s="434">
        <v>11</v>
      </c>
      <c r="C12317" s="434" t="s">
        <v>31</v>
      </c>
      <c r="D12317" s="434" t="s">
        <v>25</v>
      </c>
      <c r="E12317" s="434">
        <v>17</v>
      </c>
      <c r="F12317" s="434">
        <v>5700</v>
      </c>
      <c r="G12317" s="434">
        <v>3642</v>
      </c>
      <c r="H12317" s="434">
        <v>4295</v>
      </c>
      <c r="I12317" s="434">
        <v>103</v>
      </c>
      <c r="J12317" s="434">
        <v>4880</v>
      </c>
      <c r="K12317" s="434">
        <v>1990</v>
      </c>
    </row>
    <row r="12318" spans="1:11" hidden="1" x14ac:dyDescent="0.25">
      <c r="A12318" s="434">
        <v>273312950</v>
      </c>
      <c r="B12318" s="434">
        <v>1</v>
      </c>
      <c r="C12318" s="434" t="s">
        <v>31</v>
      </c>
      <c r="D12318" s="434" t="s">
        <v>22</v>
      </c>
      <c r="E12318" s="434">
        <v>14</v>
      </c>
      <c r="F12318" s="434">
        <v>2206</v>
      </c>
      <c r="G12318" s="434">
        <v>3416</v>
      </c>
      <c r="H12318" s="434">
        <v>2462</v>
      </c>
      <c r="I12318" s="434">
        <v>95.03</v>
      </c>
      <c r="J12318" s="434">
        <v>3909</v>
      </c>
      <c r="K12318" s="434">
        <v>1979</v>
      </c>
    </row>
    <row r="12319" spans="1:11" hidden="1" x14ac:dyDescent="0.25">
      <c r="A12319" s="434">
        <v>273313300</v>
      </c>
      <c r="B12319" s="434">
        <v>127</v>
      </c>
      <c r="C12319" s="434" t="s">
        <v>31</v>
      </c>
      <c r="D12319" s="434" t="s">
        <v>22</v>
      </c>
      <c r="E12319" s="434">
        <v>12.25</v>
      </c>
      <c r="F12319" s="434">
        <v>1280</v>
      </c>
      <c r="G12319" s="434">
        <v>1855</v>
      </c>
      <c r="H12319" s="434">
        <v>1606</v>
      </c>
      <c r="I12319" s="434">
        <v>80.95</v>
      </c>
      <c r="K12319" s="434">
        <v>1978</v>
      </c>
    </row>
    <row r="12320" spans="1:11" hidden="1" x14ac:dyDescent="0.25">
      <c r="A12320" s="434">
        <v>273313430</v>
      </c>
      <c r="B12320" s="434">
        <v>4116</v>
      </c>
      <c r="C12320" s="434" t="s">
        <v>61</v>
      </c>
      <c r="D12320" s="434" t="s">
        <v>25</v>
      </c>
      <c r="E12320" s="434">
        <v>11</v>
      </c>
      <c r="F12320" s="434">
        <v>2280</v>
      </c>
      <c r="G12320" s="434">
        <v>5485</v>
      </c>
      <c r="H12320" s="434">
        <v>4970</v>
      </c>
      <c r="I12320" s="434">
        <v>128.19999999999999</v>
      </c>
      <c r="K12320" s="434">
        <v>2003</v>
      </c>
    </row>
    <row r="12321" spans="1:11" x14ac:dyDescent="0.25">
      <c r="A12321" s="434">
        <v>273313560</v>
      </c>
      <c r="B12321" s="434">
        <v>178485</v>
      </c>
      <c r="C12321" s="434" t="s">
        <v>59</v>
      </c>
      <c r="D12321" s="434" t="s">
        <v>17</v>
      </c>
      <c r="E12321" s="434">
        <v>10</v>
      </c>
      <c r="F12321" s="434">
        <v>1119</v>
      </c>
      <c r="G12321" s="434">
        <v>168</v>
      </c>
      <c r="H12321" s="434">
        <v>377</v>
      </c>
      <c r="I12321" s="434">
        <v>34.6</v>
      </c>
      <c r="J12321" s="434">
        <v>0</v>
      </c>
      <c r="K12321" s="434">
        <v>1970</v>
      </c>
    </row>
    <row r="12322" spans="1:11" x14ac:dyDescent="0.25">
      <c r="A12322" s="434">
        <v>273313640</v>
      </c>
      <c r="B12322" s="434">
        <v>7636</v>
      </c>
      <c r="C12322" s="434" t="s">
        <v>59</v>
      </c>
      <c r="D12322" s="434" t="s">
        <v>17</v>
      </c>
      <c r="E12322" s="434">
        <v>13</v>
      </c>
      <c r="F12322" s="434">
        <v>736</v>
      </c>
      <c r="G12322" s="434">
        <v>536</v>
      </c>
      <c r="H12322" s="434">
        <v>636</v>
      </c>
      <c r="I12322" s="434">
        <v>55.41</v>
      </c>
      <c r="J12322" s="434">
        <v>0</v>
      </c>
      <c r="K12322" s="434">
        <v>1970</v>
      </c>
    </row>
    <row r="12323" spans="1:11" hidden="1" x14ac:dyDescent="0.25">
      <c r="A12323" s="434">
        <v>273313780</v>
      </c>
      <c r="B12323" s="434">
        <v>5737</v>
      </c>
      <c r="C12323" s="434" t="s">
        <v>31</v>
      </c>
      <c r="D12323" s="434" t="s">
        <v>22</v>
      </c>
      <c r="E12323" s="434">
        <v>43595</v>
      </c>
      <c r="F12323" s="434">
        <v>1470</v>
      </c>
      <c r="G12323" s="434">
        <v>3675</v>
      </c>
      <c r="H12323" s="434">
        <v>2604</v>
      </c>
      <c r="I12323" s="434">
        <v>89.61</v>
      </c>
      <c r="J12323" s="434">
        <v>0</v>
      </c>
    </row>
    <row r="12324" spans="1:11" hidden="1" x14ac:dyDescent="0.25">
      <c r="A12324" s="434">
        <v>273313950</v>
      </c>
      <c r="B12324" s="434">
        <v>513175</v>
      </c>
      <c r="C12324" s="434" t="s">
        <v>31</v>
      </c>
      <c r="D12324" s="434" t="s">
        <v>22</v>
      </c>
      <c r="E12324" s="434">
        <v>13.5</v>
      </c>
      <c r="F12324" s="434">
        <v>1655</v>
      </c>
      <c r="G12324" s="434">
        <v>2175</v>
      </c>
      <c r="H12324" s="434">
        <v>1587</v>
      </c>
      <c r="I12324" s="434">
        <v>78.11</v>
      </c>
      <c r="J12324" s="434">
        <v>2553</v>
      </c>
      <c r="K12324" s="434">
        <v>1978</v>
      </c>
    </row>
    <row r="12325" spans="1:11" hidden="1" x14ac:dyDescent="0.25">
      <c r="A12325" s="434">
        <v>273314040</v>
      </c>
      <c r="B12325" s="434">
        <v>12521</v>
      </c>
      <c r="C12325" s="434" t="s">
        <v>16</v>
      </c>
      <c r="D12325" s="434" t="s">
        <v>17</v>
      </c>
      <c r="E12325" s="434">
        <v>8.6999999999999993</v>
      </c>
      <c r="F12325" s="434">
        <v>659</v>
      </c>
      <c r="G12325" s="434">
        <v>1634</v>
      </c>
      <c r="H12325" s="434">
        <v>885</v>
      </c>
      <c r="I12325" s="434">
        <v>59.69</v>
      </c>
      <c r="K12325" s="434">
        <v>1972</v>
      </c>
    </row>
    <row r="12326" spans="1:11" hidden="1" x14ac:dyDescent="0.25">
      <c r="A12326" s="434">
        <v>273314310</v>
      </c>
      <c r="B12326" s="434">
        <v>2281</v>
      </c>
      <c r="C12326" s="434" t="s">
        <v>54</v>
      </c>
      <c r="D12326" s="434" t="s">
        <v>17</v>
      </c>
      <c r="E12326" s="434">
        <v>11</v>
      </c>
      <c r="F12326" s="434">
        <v>551</v>
      </c>
      <c r="G12326" s="434">
        <v>92</v>
      </c>
      <c r="H12326" s="434">
        <v>233</v>
      </c>
      <c r="I12326" s="434">
        <v>34.770000000000003</v>
      </c>
      <c r="K12326" s="434">
        <v>1970</v>
      </c>
    </row>
    <row r="12327" spans="1:11" hidden="1" x14ac:dyDescent="0.25">
      <c r="A12327" s="434">
        <v>273314360</v>
      </c>
      <c r="B12327" s="434">
        <v>3837</v>
      </c>
      <c r="C12327" s="434" t="s">
        <v>56</v>
      </c>
      <c r="D12327" s="434" t="s">
        <v>22</v>
      </c>
      <c r="E12327" s="434">
        <v>18</v>
      </c>
      <c r="F12327" s="434">
        <v>12356</v>
      </c>
      <c r="G12327" s="434">
        <v>864</v>
      </c>
      <c r="H12327" s="434">
        <v>4121</v>
      </c>
      <c r="I12327" s="434">
        <v>86.51</v>
      </c>
      <c r="K12327" s="434">
        <v>1970</v>
      </c>
    </row>
    <row r="12328" spans="1:11" hidden="1" x14ac:dyDescent="0.25">
      <c r="A12328" s="434">
        <v>273314480</v>
      </c>
      <c r="B12328" s="434">
        <v>28750</v>
      </c>
      <c r="C12328" s="434" t="s">
        <v>31</v>
      </c>
      <c r="D12328" s="434" t="s">
        <v>22</v>
      </c>
      <c r="E12328" s="434">
        <v>11</v>
      </c>
      <c r="F12328" s="434">
        <v>758</v>
      </c>
      <c r="G12328" s="434">
        <v>1750</v>
      </c>
      <c r="H12328" s="434">
        <v>1719</v>
      </c>
      <c r="I12328" s="434">
        <v>86.69</v>
      </c>
      <c r="J12328" s="434">
        <v>0</v>
      </c>
      <c r="K12328" s="434">
        <v>1989</v>
      </c>
    </row>
    <row r="12329" spans="1:11" hidden="1" x14ac:dyDescent="0.25">
      <c r="A12329" s="434">
        <v>273314730</v>
      </c>
      <c r="B12329" s="434">
        <v>2</v>
      </c>
      <c r="C12329" s="434" t="s">
        <v>54</v>
      </c>
      <c r="D12329" s="434" t="s">
        <v>17</v>
      </c>
      <c r="E12329" s="434">
        <v>11</v>
      </c>
      <c r="F12329" s="434">
        <v>1081</v>
      </c>
      <c r="G12329" s="434">
        <v>144</v>
      </c>
      <c r="H12329" s="434">
        <v>641</v>
      </c>
      <c r="I12329" s="434">
        <v>47.38</v>
      </c>
      <c r="K12329" s="434">
        <v>1974</v>
      </c>
    </row>
    <row r="12330" spans="1:11" hidden="1" x14ac:dyDescent="0.25">
      <c r="A12330" s="434">
        <v>273314900</v>
      </c>
      <c r="B12330" s="434">
        <v>34414</v>
      </c>
      <c r="C12330" s="434" t="s">
        <v>31</v>
      </c>
      <c r="D12330" s="434" t="s">
        <v>25</v>
      </c>
      <c r="E12330" s="434">
        <v>10</v>
      </c>
      <c r="F12330" s="434">
        <v>1030</v>
      </c>
      <c r="G12330" s="434">
        <v>4263</v>
      </c>
      <c r="H12330" s="434">
        <v>2892</v>
      </c>
      <c r="I12330" s="434">
        <v>114</v>
      </c>
      <c r="J12330" s="434">
        <v>0</v>
      </c>
      <c r="K12330" s="434">
        <v>1982</v>
      </c>
    </row>
    <row r="12331" spans="1:11" hidden="1" x14ac:dyDescent="0.25">
      <c r="A12331" s="434">
        <v>273315200</v>
      </c>
      <c r="B12331" s="434">
        <v>10715</v>
      </c>
      <c r="C12331" s="434" t="s">
        <v>31</v>
      </c>
      <c r="D12331" s="434" t="s">
        <v>25</v>
      </c>
      <c r="E12331" s="434">
        <v>10.5</v>
      </c>
      <c r="F12331" s="434">
        <v>1134</v>
      </c>
      <c r="G12331" s="434">
        <v>3100</v>
      </c>
      <c r="H12331" s="434">
        <v>2491</v>
      </c>
      <c r="I12331" s="434">
        <v>114.05</v>
      </c>
      <c r="K12331" s="434">
        <v>1981</v>
      </c>
    </row>
    <row r="12332" spans="1:11" hidden="1" x14ac:dyDescent="0.25">
      <c r="A12332" s="434">
        <v>273315400</v>
      </c>
      <c r="B12332" s="434">
        <v>2</v>
      </c>
      <c r="C12332" s="434" t="s">
        <v>31</v>
      </c>
      <c r="D12332" s="434" t="s">
        <v>25</v>
      </c>
      <c r="E12332" s="434">
        <v>10</v>
      </c>
      <c r="F12332" s="434">
        <v>809</v>
      </c>
      <c r="G12332" s="434">
        <v>2072</v>
      </c>
      <c r="H12332" s="434">
        <v>1652</v>
      </c>
      <c r="I12332" s="434">
        <v>103.6</v>
      </c>
      <c r="K12332" s="434">
        <v>1965</v>
      </c>
    </row>
    <row r="12333" spans="1:11" hidden="1" x14ac:dyDescent="0.25">
      <c r="A12333" s="434">
        <v>273315430</v>
      </c>
      <c r="B12333" s="434">
        <v>24241</v>
      </c>
      <c r="C12333" s="434" t="s">
        <v>61</v>
      </c>
      <c r="D12333" s="434" t="s">
        <v>25</v>
      </c>
      <c r="E12333" s="434">
        <v>11</v>
      </c>
      <c r="F12333" s="434">
        <v>2280</v>
      </c>
      <c r="G12333" s="434">
        <v>5485</v>
      </c>
      <c r="H12333" s="434">
        <v>4970</v>
      </c>
      <c r="I12333" s="434">
        <v>128.19999999999999</v>
      </c>
      <c r="J12333" s="434">
        <v>0</v>
      </c>
      <c r="K12333" s="434">
        <v>2004</v>
      </c>
    </row>
    <row r="12334" spans="1:11" hidden="1" x14ac:dyDescent="0.25">
      <c r="A12334" s="434">
        <v>273316060</v>
      </c>
      <c r="B12334" s="434">
        <v>1</v>
      </c>
      <c r="C12334" s="434" t="s">
        <v>54</v>
      </c>
      <c r="D12334" s="434" t="s">
        <v>13</v>
      </c>
      <c r="E12334" s="434">
        <v>11.5</v>
      </c>
      <c r="F12334" s="434">
        <v>552</v>
      </c>
      <c r="G12334" s="434">
        <v>47</v>
      </c>
      <c r="H12334" s="434">
        <v>140</v>
      </c>
      <c r="I12334" s="434">
        <v>26.43</v>
      </c>
      <c r="K12334" s="434">
        <v>1966</v>
      </c>
    </row>
    <row r="12335" spans="1:11" hidden="1" x14ac:dyDescent="0.25">
      <c r="A12335" s="434">
        <v>273316200</v>
      </c>
      <c r="B12335" s="434">
        <v>14239</v>
      </c>
      <c r="C12335" s="434" t="s">
        <v>31</v>
      </c>
      <c r="D12335" s="434" t="s">
        <v>25</v>
      </c>
      <c r="E12335" s="434">
        <v>10.5</v>
      </c>
      <c r="F12335" s="434">
        <v>1280</v>
      </c>
      <c r="G12335" s="434">
        <v>3134</v>
      </c>
      <c r="H12335" s="434">
        <v>3041</v>
      </c>
      <c r="I12335" s="434">
        <v>119.2</v>
      </c>
      <c r="J12335" s="434">
        <v>0</v>
      </c>
      <c r="K12335" s="434">
        <v>1986</v>
      </c>
    </row>
    <row r="12336" spans="1:11" hidden="1" x14ac:dyDescent="0.25">
      <c r="A12336" s="434">
        <v>273316240</v>
      </c>
      <c r="B12336" s="434">
        <v>11357</v>
      </c>
      <c r="C12336" s="434" t="s">
        <v>44</v>
      </c>
      <c r="D12336" s="434" t="s">
        <v>29</v>
      </c>
      <c r="E12336" s="434">
        <v>21.4</v>
      </c>
      <c r="F12336" s="434">
        <v>55200</v>
      </c>
      <c r="G12336" s="434">
        <v>3505</v>
      </c>
      <c r="H12336" s="434">
        <v>23439</v>
      </c>
      <c r="I12336" s="434">
        <v>159.6</v>
      </c>
      <c r="J12336" s="434">
        <v>0</v>
      </c>
      <c r="K12336" s="434">
        <v>2007</v>
      </c>
    </row>
    <row r="12337" spans="1:11" hidden="1" x14ac:dyDescent="0.25">
      <c r="A12337" s="434">
        <v>273316400</v>
      </c>
      <c r="B12337" s="434">
        <v>6221</v>
      </c>
      <c r="C12337" s="434" t="s">
        <v>31</v>
      </c>
      <c r="D12337" s="434" t="s">
        <v>25</v>
      </c>
      <c r="E12337" s="434">
        <v>10.5</v>
      </c>
      <c r="F12337" s="434">
        <v>1280</v>
      </c>
      <c r="G12337" s="434">
        <v>3134</v>
      </c>
      <c r="H12337" s="434">
        <v>3041</v>
      </c>
      <c r="I12337" s="434">
        <v>119.2</v>
      </c>
      <c r="J12337" s="434">
        <v>0</v>
      </c>
      <c r="K12337" s="434">
        <v>1987</v>
      </c>
    </row>
    <row r="12338" spans="1:11" hidden="1" x14ac:dyDescent="0.25">
      <c r="A12338" s="434">
        <v>273316430</v>
      </c>
      <c r="B12338" s="434">
        <v>10</v>
      </c>
      <c r="C12338" s="434" t="s">
        <v>61</v>
      </c>
      <c r="D12338" s="434" t="s">
        <v>25</v>
      </c>
      <c r="E12338" s="434">
        <v>11</v>
      </c>
      <c r="F12338" s="434">
        <v>2280</v>
      </c>
      <c r="G12338" s="434">
        <v>5485</v>
      </c>
      <c r="H12338" s="434">
        <v>4970</v>
      </c>
      <c r="I12338" s="434">
        <v>128.19999999999999</v>
      </c>
      <c r="K12338" s="434">
        <v>2004</v>
      </c>
    </row>
    <row r="12339" spans="1:11" x14ac:dyDescent="0.25">
      <c r="A12339" s="434">
        <v>273316510</v>
      </c>
      <c r="B12339" s="434">
        <v>63718</v>
      </c>
      <c r="C12339" s="434" t="s">
        <v>59</v>
      </c>
      <c r="D12339" s="434" t="s">
        <v>17</v>
      </c>
      <c r="E12339" s="434">
        <v>0</v>
      </c>
      <c r="F12339" s="434">
        <v>618</v>
      </c>
      <c r="G12339" s="434">
        <v>117</v>
      </c>
      <c r="H12339" s="434">
        <v>308</v>
      </c>
      <c r="I12339" s="434">
        <v>32.729999999999997</v>
      </c>
      <c r="J12339" s="434">
        <v>0</v>
      </c>
      <c r="K12339" s="434">
        <v>1970</v>
      </c>
    </row>
    <row r="12340" spans="1:11" hidden="1" x14ac:dyDescent="0.25">
      <c r="A12340" s="434">
        <v>273316630</v>
      </c>
      <c r="B12340" s="434">
        <v>2</v>
      </c>
      <c r="C12340" s="434" t="s">
        <v>31</v>
      </c>
      <c r="D12340" s="434" t="s">
        <v>25</v>
      </c>
      <c r="E12340" s="434">
        <v>10</v>
      </c>
      <c r="F12340" s="434">
        <v>1030</v>
      </c>
      <c r="G12340" s="434">
        <v>2150</v>
      </c>
      <c r="H12340" s="434">
        <v>2528</v>
      </c>
      <c r="I12340" s="434">
        <v>108.4</v>
      </c>
      <c r="K12340" s="434">
        <v>1987</v>
      </c>
    </row>
    <row r="12341" spans="1:11" hidden="1" x14ac:dyDescent="0.25">
      <c r="A12341" s="434">
        <v>273316640</v>
      </c>
      <c r="B12341" s="434">
        <v>1</v>
      </c>
      <c r="C12341" s="434" t="s">
        <v>31</v>
      </c>
      <c r="D12341" s="434" t="s">
        <v>25</v>
      </c>
      <c r="E12341" s="434">
        <v>10</v>
      </c>
      <c r="F12341" s="434">
        <v>1030</v>
      </c>
      <c r="G12341" s="434">
        <v>3197</v>
      </c>
      <c r="H12341" s="434">
        <v>2360</v>
      </c>
      <c r="I12341" s="434">
        <v>108.4</v>
      </c>
      <c r="K12341" s="434">
        <v>1982</v>
      </c>
    </row>
    <row r="12342" spans="1:11" x14ac:dyDescent="0.25">
      <c r="A12342" s="434">
        <v>273316660</v>
      </c>
      <c r="B12342" s="434">
        <v>76744</v>
      </c>
      <c r="C12342" s="434" t="s">
        <v>59</v>
      </c>
      <c r="D12342" s="434" t="s">
        <v>13</v>
      </c>
      <c r="E12342" s="434">
        <v>0</v>
      </c>
      <c r="F12342" s="434">
        <v>596</v>
      </c>
      <c r="G12342" s="434">
        <v>141</v>
      </c>
      <c r="H12342" s="434">
        <v>232</v>
      </c>
      <c r="I12342" s="434">
        <v>28.96</v>
      </c>
      <c r="J12342" s="434">
        <v>0</v>
      </c>
      <c r="K12342" s="434">
        <v>1970</v>
      </c>
    </row>
    <row r="12343" spans="1:11" x14ac:dyDescent="0.25">
      <c r="A12343" s="434">
        <v>273316960</v>
      </c>
      <c r="B12343" s="434">
        <v>907016</v>
      </c>
      <c r="C12343" s="434" t="s">
        <v>59</v>
      </c>
      <c r="D12343" s="434" t="s">
        <v>17</v>
      </c>
      <c r="E12343" s="434">
        <v>14</v>
      </c>
      <c r="F12343" s="434">
        <v>2458</v>
      </c>
      <c r="G12343" s="434">
        <v>1270</v>
      </c>
      <c r="H12343" s="434">
        <v>1929</v>
      </c>
      <c r="I12343" s="434">
        <v>64</v>
      </c>
      <c r="J12343" s="434">
        <v>0</v>
      </c>
      <c r="K12343" s="434">
        <v>1970</v>
      </c>
    </row>
    <row r="12344" spans="1:11" hidden="1" x14ac:dyDescent="0.25">
      <c r="A12344" s="434">
        <v>273317180</v>
      </c>
      <c r="B12344" s="434">
        <v>168902</v>
      </c>
      <c r="C12344" s="434" t="s">
        <v>28</v>
      </c>
      <c r="D12344" s="434" t="s">
        <v>29</v>
      </c>
      <c r="E12344" s="434">
        <v>13</v>
      </c>
      <c r="F12344" s="434">
        <v>9488</v>
      </c>
      <c r="G12344" s="434">
        <v>23645</v>
      </c>
      <c r="H12344" s="434">
        <v>15868</v>
      </c>
      <c r="I12344" s="434">
        <v>180.5</v>
      </c>
      <c r="J12344" s="434">
        <v>0</v>
      </c>
      <c r="K12344" s="434">
        <v>1970</v>
      </c>
    </row>
    <row r="12345" spans="1:11" x14ac:dyDescent="0.25">
      <c r="A12345" s="434">
        <v>273317270</v>
      </c>
      <c r="B12345" s="434">
        <v>1655440</v>
      </c>
      <c r="C12345" s="434" t="s">
        <v>59</v>
      </c>
      <c r="D12345" s="434" t="s">
        <v>17</v>
      </c>
      <c r="E12345" s="434">
        <v>12</v>
      </c>
      <c r="F12345" s="434">
        <v>1950</v>
      </c>
      <c r="G12345" s="434">
        <v>1100</v>
      </c>
      <c r="H12345" s="434">
        <v>856</v>
      </c>
      <c r="I12345" s="434">
        <v>41.4</v>
      </c>
      <c r="J12345" s="434">
        <v>0</v>
      </c>
      <c r="K12345" s="434">
        <v>1970</v>
      </c>
    </row>
    <row r="12346" spans="1:11" hidden="1" x14ac:dyDescent="0.25">
      <c r="A12346" s="434">
        <v>273317430</v>
      </c>
      <c r="B12346" s="434">
        <v>3636</v>
      </c>
      <c r="C12346" s="434" t="s">
        <v>61</v>
      </c>
      <c r="D12346" s="434" t="s">
        <v>25</v>
      </c>
      <c r="E12346" s="434">
        <v>11</v>
      </c>
      <c r="F12346" s="434">
        <v>2280</v>
      </c>
      <c r="G12346" s="434">
        <v>5485</v>
      </c>
      <c r="H12346" s="434">
        <v>4970</v>
      </c>
      <c r="I12346" s="434">
        <v>128.19999999999999</v>
      </c>
      <c r="J12346" s="434">
        <v>0</v>
      </c>
      <c r="K12346" s="434">
        <v>2005</v>
      </c>
    </row>
    <row r="12347" spans="1:11" hidden="1" x14ac:dyDescent="0.25">
      <c r="A12347" s="434">
        <v>273317480</v>
      </c>
      <c r="B12347" s="434">
        <v>404857</v>
      </c>
      <c r="C12347" s="434" t="s">
        <v>46</v>
      </c>
      <c r="D12347" s="434" t="s">
        <v>17</v>
      </c>
      <c r="E12347" s="434">
        <v>14</v>
      </c>
      <c r="F12347" s="434">
        <v>3132</v>
      </c>
      <c r="G12347" s="434">
        <v>315</v>
      </c>
      <c r="H12347" s="434">
        <v>389</v>
      </c>
      <c r="I12347" s="434">
        <v>32</v>
      </c>
      <c r="J12347" s="434">
        <v>0</v>
      </c>
      <c r="K12347" s="434">
        <v>2000</v>
      </c>
    </row>
    <row r="12348" spans="1:11" hidden="1" x14ac:dyDescent="0.25">
      <c r="A12348" s="434">
        <v>273317810</v>
      </c>
      <c r="B12348" s="434">
        <v>513134</v>
      </c>
      <c r="C12348" s="434" t="s">
        <v>31</v>
      </c>
      <c r="D12348" s="434" t="s">
        <v>22</v>
      </c>
      <c r="E12348" s="434">
        <v>13.5</v>
      </c>
      <c r="F12348" s="434">
        <v>1655</v>
      </c>
      <c r="G12348" s="434">
        <v>2175</v>
      </c>
      <c r="H12348" s="434">
        <v>1727</v>
      </c>
      <c r="I12348" s="434">
        <v>78.11</v>
      </c>
      <c r="J12348" s="434">
        <v>2553</v>
      </c>
      <c r="K12348" s="434">
        <v>1978</v>
      </c>
    </row>
    <row r="12349" spans="1:11" hidden="1" x14ac:dyDescent="0.25">
      <c r="A12349" s="434">
        <v>273318480</v>
      </c>
      <c r="B12349" s="434">
        <v>342147</v>
      </c>
      <c r="C12349" s="434" t="s">
        <v>46</v>
      </c>
      <c r="D12349" s="434" t="s">
        <v>17</v>
      </c>
      <c r="E12349" s="434">
        <v>13</v>
      </c>
      <c r="F12349" s="434">
        <v>3089</v>
      </c>
      <c r="G12349" s="434">
        <v>315</v>
      </c>
      <c r="H12349" s="434">
        <v>389</v>
      </c>
      <c r="I12349" s="434">
        <v>32</v>
      </c>
      <c r="J12349" s="434">
        <v>0</v>
      </c>
      <c r="K12349" s="434">
        <v>2000</v>
      </c>
    </row>
    <row r="12350" spans="1:11" hidden="1" x14ac:dyDescent="0.25">
      <c r="A12350" s="434">
        <v>273318940</v>
      </c>
      <c r="B12350" s="434">
        <v>311394</v>
      </c>
      <c r="C12350" s="434" t="s">
        <v>28</v>
      </c>
      <c r="D12350" s="434" t="s">
        <v>29</v>
      </c>
      <c r="E12350" s="434">
        <v>15</v>
      </c>
      <c r="F12350" s="434">
        <v>8238</v>
      </c>
      <c r="G12350" s="434">
        <v>23645</v>
      </c>
      <c r="H12350" s="434">
        <v>15878</v>
      </c>
      <c r="I12350" s="434">
        <v>180.5</v>
      </c>
      <c r="J12350" s="434">
        <v>0</v>
      </c>
      <c r="K12350" s="434">
        <v>2006</v>
      </c>
    </row>
    <row r="12351" spans="1:11" hidden="1" x14ac:dyDescent="0.25">
      <c r="A12351" s="434">
        <v>273319130</v>
      </c>
      <c r="B12351" s="434">
        <v>289</v>
      </c>
      <c r="C12351" s="434" t="s">
        <v>54</v>
      </c>
      <c r="D12351" s="434" t="s">
        <v>13</v>
      </c>
      <c r="E12351" s="434">
        <v>12.5</v>
      </c>
      <c r="F12351" s="434">
        <v>883</v>
      </c>
      <c r="G12351" s="434">
        <v>76</v>
      </c>
      <c r="H12351" s="434">
        <v>156</v>
      </c>
      <c r="I12351" s="434">
        <v>29.97</v>
      </c>
      <c r="K12351" s="434">
        <v>1967</v>
      </c>
    </row>
    <row r="12352" spans="1:11" hidden="1" x14ac:dyDescent="0.25">
      <c r="A12352" s="434">
        <v>273319940</v>
      </c>
      <c r="B12352" s="434">
        <v>6082</v>
      </c>
      <c r="C12352" s="434" t="s">
        <v>46</v>
      </c>
      <c r="D12352" s="434" t="s">
        <v>22</v>
      </c>
      <c r="E12352" s="434">
        <v>15</v>
      </c>
      <c r="F12352" s="434">
        <v>20000</v>
      </c>
      <c r="G12352" s="434">
        <v>3949</v>
      </c>
      <c r="H12352" s="434">
        <v>5871</v>
      </c>
      <c r="I12352" s="434">
        <v>99.3</v>
      </c>
      <c r="J12352" s="434">
        <v>0</v>
      </c>
      <c r="K12352" s="434">
        <v>2006</v>
      </c>
    </row>
    <row r="12353" spans="1:11" hidden="1" x14ac:dyDescent="0.25">
      <c r="A12353" s="434">
        <v>273320600</v>
      </c>
      <c r="B12353" s="434">
        <v>4266</v>
      </c>
      <c r="C12353" s="434" t="s">
        <v>31</v>
      </c>
      <c r="D12353" s="434" t="s">
        <v>25</v>
      </c>
      <c r="E12353" s="434">
        <v>10.5</v>
      </c>
      <c r="F12353" s="434">
        <v>1280</v>
      </c>
      <c r="G12353" s="434">
        <v>3134</v>
      </c>
      <c r="H12353" s="434">
        <v>3041</v>
      </c>
      <c r="I12353" s="434">
        <v>119.12</v>
      </c>
      <c r="K12353" s="434">
        <v>1985</v>
      </c>
    </row>
    <row r="12354" spans="1:11" hidden="1" x14ac:dyDescent="0.25">
      <c r="A12354" s="434">
        <v>273320720</v>
      </c>
      <c r="B12354" s="434">
        <v>5011</v>
      </c>
      <c r="C12354" s="434" t="s">
        <v>46</v>
      </c>
      <c r="D12354" s="434" t="s">
        <v>22</v>
      </c>
      <c r="E12354" s="434">
        <v>15</v>
      </c>
      <c r="F12354" s="434">
        <v>9180</v>
      </c>
      <c r="G12354" s="434">
        <v>1150</v>
      </c>
      <c r="H12354" s="434">
        <v>3808</v>
      </c>
      <c r="I12354" s="434">
        <v>76.400000000000006</v>
      </c>
      <c r="J12354" s="434">
        <v>0</v>
      </c>
      <c r="K12354" s="434">
        <v>2015</v>
      </c>
    </row>
    <row r="12355" spans="1:11" hidden="1" x14ac:dyDescent="0.25">
      <c r="A12355" s="434">
        <v>273321740</v>
      </c>
      <c r="B12355" s="434">
        <v>34019</v>
      </c>
      <c r="C12355" s="434" t="s">
        <v>46</v>
      </c>
      <c r="D12355" s="434" t="s">
        <v>17</v>
      </c>
      <c r="E12355" s="434">
        <v>13</v>
      </c>
      <c r="F12355" s="434">
        <v>2515</v>
      </c>
      <c r="G12355" s="434">
        <v>160</v>
      </c>
      <c r="H12355" s="434">
        <v>256</v>
      </c>
      <c r="I12355" s="434">
        <v>30.2</v>
      </c>
      <c r="J12355" s="434">
        <v>0</v>
      </c>
      <c r="K12355" s="434">
        <v>1997</v>
      </c>
    </row>
    <row r="12356" spans="1:11" x14ac:dyDescent="0.25">
      <c r="A12356" s="434">
        <v>273322840</v>
      </c>
      <c r="B12356" s="434">
        <v>91834</v>
      </c>
      <c r="C12356" s="434" t="s">
        <v>59</v>
      </c>
      <c r="D12356" s="434" t="s">
        <v>17</v>
      </c>
      <c r="E12356" s="434">
        <v>15</v>
      </c>
      <c r="F12356" s="434">
        <v>2204</v>
      </c>
      <c r="G12356" s="434">
        <v>0</v>
      </c>
      <c r="H12356" s="434">
        <v>1659</v>
      </c>
      <c r="I12356" s="434">
        <v>56.9</v>
      </c>
      <c r="J12356" s="434">
        <v>0</v>
      </c>
      <c r="K12356" s="434">
        <v>1970</v>
      </c>
    </row>
    <row r="12357" spans="1:11" hidden="1" x14ac:dyDescent="0.25">
      <c r="A12357" s="434">
        <v>273323000</v>
      </c>
      <c r="B12357" s="434">
        <v>11371</v>
      </c>
      <c r="C12357" s="434" t="s">
        <v>31</v>
      </c>
      <c r="D12357" s="434" t="s">
        <v>25</v>
      </c>
      <c r="E12357" s="434">
        <v>10.5</v>
      </c>
      <c r="F12357" s="434">
        <v>1280</v>
      </c>
      <c r="G12357" s="434">
        <v>3391</v>
      </c>
      <c r="H12357" s="434">
        <v>3048</v>
      </c>
      <c r="I12357" s="434">
        <v>118.69</v>
      </c>
      <c r="J12357" s="434">
        <v>0</v>
      </c>
      <c r="K12357" s="434">
        <v>1988</v>
      </c>
    </row>
    <row r="12358" spans="1:11" x14ac:dyDescent="0.25">
      <c r="A12358" s="434">
        <v>273323130</v>
      </c>
      <c r="B12358" s="434">
        <v>758558</v>
      </c>
      <c r="C12358" s="434" t="s">
        <v>59</v>
      </c>
      <c r="D12358" s="434" t="s">
        <v>17</v>
      </c>
      <c r="E12358" s="434">
        <v>13</v>
      </c>
      <c r="F12358" s="434">
        <v>2200</v>
      </c>
      <c r="G12358" s="434">
        <v>644</v>
      </c>
      <c r="H12358" s="434">
        <v>1263</v>
      </c>
      <c r="I12358" s="434">
        <v>52.2</v>
      </c>
      <c r="J12358" s="434">
        <v>0</v>
      </c>
      <c r="K12358" s="434">
        <v>1970</v>
      </c>
    </row>
    <row r="12359" spans="1:11" hidden="1" x14ac:dyDescent="0.25">
      <c r="A12359" s="434">
        <v>273323280</v>
      </c>
      <c r="B12359" s="434">
        <v>12660</v>
      </c>
      <c r="C12359" s="434" t="s">
        <v>20</v>
      </c>
      <c r="D12359" s="434" t="s">
        <v>29</v>
      </c>
      <c r="E12359" s="434">
        <v>14.5</v>
      </c>
      <c r="F12359" s="434">
        <v>14644</v>
      </c>
      <c r="G12359" s="434">
        <v>47842</v>
      </c>
      <c r="H12359" s="434">
        <v>27829</v>
      </c>
      <c r="I12359" s="434">
        <v>183.37299999999999</v>
      </c>
      <c r="J12359" s="434">
        <v>0</v>
      </c>
      <c r="K12359" s="434">
        <v>1970</v>
      </c>
    </row>
    <row r="12360" spans="1:11" hidden="1" x14ac:dyDescent="0.25">
      <c r="A12360" s="434">
        <v>273325210</v>
      </c>
      <c r="B12360" s="434">
        <v>636071</v>
      </c>
      <c r="C12360" s="434" t="s">
        <v>61</v>
      </c>
      <c r="D12360" s="434" t="s">
        <v>13</v>
      </c>
      <c r="I12360" s="434">
        <v>29</v>
      </c>
    </row>
    <row r="12361" spans="1:11" hidden="1" x14ac:dyDescent="0.25">
      <c r="A12361" s="434">
        <v>273325400</v>
      </c>
      <c r="B12361" s="434">
        <v>3010</v>
      </c>
      <c r="C12361" s="434" t="s">
        <v>31</v>
      </c>
      <c r="D12361" s="434" t="s">
        <v>25</v>
      </c>
      <c r="E12361" s="434">
        <v>10.5</v>
      </c>
      <c r="F12361" s="434">
        <v>1280</v>
      </c>
      <c r="G12361" s="434">
        <v>3134</v>
      </c>
      <c r="H12361" s="434">
        <v>3041</v>
      </c>
      <c r="I12361" s="434">
        <v>119.2</v>
      </c>
      <c r="K12361" s="434">
        <v>1987</v>
      </c>
    </row>
    <row r="12362" spans="1:11" hidden="1" x14ac:dyDescent="0.25">
      <c r="A12362" s="434">
        <v>273326000</v>
      </c>
      <c r="B12362" s="434">
        <v>5285</v>
      </c>
      <c r="C12362" s="434" t="s">
        <v>31</v>
      </c>
      <c r="D12362" s="434" t="s">
        <v>25</v>
      </c>
      <c r="E12362" s="434">
        <v>10.7</v>
      </c>
      <c r="F12362" s="434">
        <v>970</v>
      </c>
      <c r="G12362" s="434">
        <v>3153</v>
      </c>
      <c r="H12362" s="434">
        <v>2466</v>
      </c>
      <c r="I12362" s="434">
        <v>114.01</v>
      </c>
      <c r="J12362" s="434">
        <v>0</v>
      </c>
      <c r="K12362" s="434">
        <v>1986</v>
      </c>
    </row>
    <row r="12363" spans="1:11" hidden="1" x14ac:dyDescent="0.25">
      <c r="A12363" s="434">
        <v>273326150</v>
      </c>
      <c r="B12363" s="434">
        <v>32195</v>
      </c>
      <c r="C12363" s="434" t="s">
        <v>61</v>
      </c>
      <c r="D12363" s="434" t="s">
        <v>25</v>
      </c>
      <c r="E12363" s="434">
        <v>14.7</v>
      </c>
      <c r="F12363" s="434">
        <v>4690</v>
      </c>
      <c r="G12363" s="434">
        <v>7049</v>
      </c>
      <c r="H12363" s="434">
        <v>6418</v>
      </c>
      <c r="I12363" s="434">
        <v>131.4</v>
      </c>
      <c r="J12363" s="434">
        <v>0</v>
      </c>
      <c r="K12363" s="434">
        <v>1999</v>
      </c>
    </row>
    <row r="12364" spans="1:11" x14ac:dyDescent="0.25">
      <c r="A12364" s="434">
        <v>273326830</v>
      </c>
      <c r="B12364" s="434">
        <v>611847</v>
      </c>
      <c r="C12364" s="434" t="s">
        <v>59</v>
      </c>
      <c r="D12364" s="434" t="s">
        <v>17</v>
      </c>
      <c r="E12364" s="434">
        <v>13.9</v>
      </c>
      <c r="F12364" s="434">
        <v>2490</v>
      </c>
      <c r="G12364" s="434">
        <v>1042</v>
      </c>
      <c r="H12364" s="434">
        <v>1999</v>
      </c>
      <c r="I12364" s="434">
        <v>57.8</v>
      </c>
      <c r="J12364" s="434">
        <v>0</v>
      </c>
      <c r="K12364" s="434">
        <v>1970</v>
      </c>
    </row>
    <row r="12365" spans="1:11" hidden="1" x14ac:dyDescent="0.25">
      <c r="A12365" s="434">
        <v>273328440</v>
      </c>
      <c r="B12365" s="434">
        <v>138027</v>
      </c>
      <c r="C12365" s="434" t="s">
        <v>16</v>
      </c>
      <c r="D12365" s="434" t="s">
        <v>36</v>
      </c>
      <c r="E12365" s="434">
        <v>16</v>
      </c>
      <c r="F12365" s="434">
        <v>25200</v>
      </c>
      <c r="G12365" s="434">
        <v>69830</v>
      </c>
      <c r="H12365" s="434">
        <v>49866</v>
      </c>
      <c r="I12365" s="434">
        <v>257.44</v>
      </c>
      <c r="J12365" s="434">
        <v>82608</v>
      </c>
      <c r="K12365" s="434">
        <v>2010</v>
      </c>
    </row>
    <row r="12366" spans="1:11" hidden="1" x14ac:dyDescent="0.25">
      <c r="A12366" s="434">
        <v>273328500</v>
      </c>
      <c r="B12366" s="434">
        <v>1368</v>
      </c>
      <c r="C12366" s="434" t="s">
        <v>31</v>
      </c>
      <c r="D12366" s="434" t="s">
        <v>25</v>
      </c>
      <c r="E12366" s="434">
        <v>10.5</v>
      </c>
      <c r="F12366" s="434">
        <v>1280</v>
      </c>
      <c r="G12366" s="434">
        <v>3446</v>
      </c>
      <c r="H12366" s="434">
        <v>3041</v>
      </c>
      <c r="I12366" s="434">
        <v>119.2</v>
      </c>
      <c r="K12366" s="434">
        <v>1984</v>
      </c>
    </row>
    <row r="12367" spans="1:11" hidden="1" x14ac:dyDescent="0.25">
      <c r="A12367" s="434">
        <v>273329500</v>
      </c>
      <c r="B12367" s="434">
        <v>894</v>
      </c>
      <c r="C12367" s="434" t="s">
        <v>31</v>
      </c>
      <c r="D12367" s="434" t="s">
        <v>25</v>
      </c>
      <c r="E12367" s="434">
        <v>10.5</v>
      </c>
      <c r="F12367" s="434">
        <v>1280</v>
      </c>
      <c r="G12367" s="434">
        <v>3811</v>
      </c>
      <c r="H12367" s="434">
        <v>3041</v>
      </c>
      <c r="I12367" s="434">
        <v>119.12</v>
      </c>
      <c r="K12367" s="434">
        <v>1985</v>
      </c>
    </row>
    <row r="12368" spans="1:11" x14ac:dyDescent="0.25">
      <c r="A12368" s="434">
        <v>273329820</v>
      </c>
      <c r="B12368" s="434">
        <v>48659</v>
      </c>
      <c r="C12368" s="434" t="s">
        <v>59</v>
      </c>
      <c r="D12368" s="434" t="s">
        <v>17</v>
      </c>
      <c r="E12368" s="434">
        <v>11.2</v>
      </c>
      <c r="F12368" s="434">
        <v>883</v>
      </c>
      <c r="G12368" s="434">
        <v>461</v>
      </c>
      <c r="H12368" s="434">
        <v>700</v>
      </c>
      <c r="I12368" s="434">
        <v>56.07</v>
      </c>
      <c r="J12368" s="434">
        <v>0</v>
      </c>
      <c r="K12368" s="434">
        <v>1970</v>
      </c>
    </row>
    <row r="12369" spans="1:11" hidden="1" x14ac:dyDescent="0.25">
      <c r="A12369" s="434">
        <v>273330620</v>
      </c>
      <c r="B12369" s="434">
        <v>270416</v>
      </c>
      <c r="C12369" s="434" t="s">
        <v>16</v>
      </c>
      <c r="D12369" s="434" t="s">
        <v>36</v>
      </c>
      <c r="E12369" s="434">
        <v>16</v>
      </c>
      <c r="F12369" s="434">
        <v>26600</v>
      </c>
      <c r="G12369" s="434">
        <v>72722</v>
      </c>
      <c r="H12369" s="434">
        <v>49597</v>
      </c>
      <c r="I12369" s="434">
        <v>257.27999999999997</v>
      </c>
      <c r="J12369" s="434">
        <v>82876</v>
      </c>
      <c r="K12369" s="434">
        <v>2009</v>
      </c>
    </row>
    <row r="12370" spans="1:11" hidden="1" x14ac:dyDescent="0.25">
      <c r="A12370" s="434">
        <v>273330940</v>
      </c>
      <c r="B12370" s="434">
        <v>22374</v>
      </c>
      <c r="C12370" s="434" t="s">
        <v>61</v>
      </c>
      <c r="D12370" s="434" t="s">
        <v>22</v>
      </c>
      <c r="E12370" s="434">
        <v>12</v>
      </c>
      <c r="F12370" s="434">
        <v>2640</v>
      </c>
      <c r="G12370" s="434">
        <v>5025</v>
      </c>
      <c r="H12370" s="434">
        <v>3505</v>
      </c>
      <c r="I12370" s="434">
        <v>89.96</v>
      </c>
      <c r="J12370" s="434">
        <v>0</v>
      </c>
      <c r="K12370" s="434">
        <v>2012</v>
      </c>
    </row>
    <row r="12371" spans="1:11" x14ac:dyDescent="0.25">
      <c r="A12371" s="434">
        <v>273331070</v>
      </c>
      <c r="B12371" s="434">
        <v>116427</v>
      </c>
      <c r="C12371" s="434" t="s">
        <v>59</v>
      </c>
      <c r="D12371" s="434" t="s">
        <v>17</v>
      </c>
      <c r="E12371" s="434">
        <v>11</v>
      </c>
      <c r="F12371" s="434">
        <v>1080</v>
      </c>
      <c r="G12371" s="434">
        <v>329</v>
      </c>
      <c r="H12371" s="434">
        <v>633</v>
      </c>
      <c r="I12371" s="434">
        <v>38.5</v>
      </c>
      <c r="J12371" s="434">
        <v>0</v>
      </c>
      <c r="K12371" s="434">
        <v>1970</v>
      </c>
    </row>
    <row r="12372" spans="1:11" hidden="1" x14ac:dyDescent="0.25">
      <c r="A12372" s="434">
        <v>273331830</v>
      </c>
      <c r="B12372" s="434">
        <v>178327</v>
      </c>
      <c r="C12372" s="434" t="s">
        <v>39</v>
      </c>
      <c r="D12372" s="434" t="s">
        <v>13</v>
      </c>
      <c r="I12372" s="434">
        <v>29</v>
      </c>
    </row>
    <row r="12373" spans="1:11" hidden="1" x14ac:dyDescent="0.25">
      <c r="A12373" s="434">
        <v>273331870</v>
      </c>
      <c r="B12373" s="434">
        <v>5515</v>
      </c>
      <c r="C12373" s="434" t="s">
        <v>56</v>
      </c>
      <c r="D12373" s="434" t="s">
        <v>22</v>
      </c>
      <c r="E12373" s="434">
        <v>15</v>
      </c>
      <c r="F12373" s="434">
        <v>4896</v>
      </c>
      <c r="G12373" s="434">
        <v>1182</v>
      </c>
      <c r="H12373" s="434">
        <v>2532</v>
      </c>
      <c r="I12373" s="434">
        <v>73</v>
      </c>
      <c r="J12373" s="434">
        <v>0</v>
      </c>
      <c r="K12373" s="434">
        <v>1970</v>
      </c>
    </row>
    <row r="12374" spans="1:11" hidden="1" x14ac:dyDescent="0.25">
      <c r="A12374" s="434">
        <v>273331920</v>
      </c>
      <c r="B12374" s="434">
        <v>22846</v>
      </c>
      <c r="C12374" s="434" t="s">
        <v>54</v>
      </c>
      <c r="D12374" s="434" t="s">
        <v>13</v>
      </c>
      <c r="E12374" s="434">
        <v>12.5</v>
      </c>
      <c r="F12374" s="434">
        <v>5050</v>
      </c>
      <c r="G12374" s="434">
        <v>149</v>
      </c>
      <c r="H12374" s="434">
        <v>441</v>
      </c>
      <c r="I12374" s="434">
        <v>28.2</v>
      </c>
      <c r="J12374" s="434">
        <v>0</v>
      </c>
      <c r="K12374" s="434">
        <v>2009</v>
      </c>
    </row>
    <row r="12375" spans="1:11" hidden="1" x14ac:dyDescent="0.25">
      <c r="A12375" s="434">
        <v>273332500</v>
      </c>
      <c r="B12375" s="434">
        <v>11976</v>
      </c>
      <c r="C12375" s="434" t="s">
        <v>31</v>
      </c>
      <c r="D12375" s="434" t="s">
        <v>25</v>
      </c>
      <c r="E12375" s="434">
        <v>10.5</v>
      </c>
      <c r="F12375" s="434">
        <v>1280</v>
      </c>
      <c r="G12375" s="434">
        <v>3503</v>
      </c>
      <c r="H12375" s="434">
        <v>3048</v>
      </c>
      <c r="I12375" s="434">
        <v>118.7</v>
      </c>
      <c r="J12375" s="434">
        <v>0</v>
      </c>
      <c r="K12375" s="434">
        <v>1989</v>
      </c>
    </row>
    <row r="12376" spans="1:11" x14ac:dyDescent="0.25">
      <c r="A12376" s="434">
        <v>273332560</v>
      </c>
      <c r="B12376" s="434">
        <v>360362</v>
      </c>
      <c r="C12376" s="434" t="s">
        <v>59</v>
      </c>
      <c r="D12376" s="434" t="s">
        <v>25</v>
      </c>
      <c r="E12376" s="434">
        <v>14.5</v>
      </c>
      <c r="F12376" s="434">
        <v>5920</v>
      </c>
      <c r="G12376" s="434">
        <v>5455</v>
      </c>
      <c r="H12376" s="434">
        <v>7665</v>
      </c>
      <c r="I12376" s="434">
        <v>105</v>
      </c>
      <c r="J12376" s="434">
        <v>0</v>
      </c>
      <c r="K12376" s="434">
        <v>1970</v>
      </c>
    </row>
    <row r="12377" spans="1:11" x14ac:dyDescent="0.25">
      <c r="A12377" s="434">
        <v>273332880</v>
      </c>
      <c r="B12377" s="434">
        <v>913288</v>
      </c>
      <c r="C12377" s="434" t="s">
        <v>59</v>
      </c>
      <c r="D12377" s="434" t="s">
        <v>17</v>
      </c>
      <c r="E12377" s="434">
        <v>14.5</v>
      </c>
      <c r="F12377" s="434">
        <v>3825</v>
      </c>
      <c r="G12377" s="434">
        <v>2881</v>
      </c>
      <c r="H12377" s="434">
        <v>2403</v>
      </c>
      <c r="I12377" s="434">
        <v>63.85</v>
      </c>
      <c r="J12377" s="434">
        <v>0</v>
      </c>
      <c r="K12377" s="434">
        <v>1970</v>
      </c>
    </row>
    <row r="12378" spans="1:11" hidden="1" x14ac:dyDescent="0.25">
      <c r="A12378" s="434">
        <v>273333020</v>
      </c>
      <c r="B12378" s="434">
        <v>101859</v>
      </c>
      <c r="C12378" s="434" t="s">
        <v>31</v>
      </c>
      <c r="D12378" s="434" t="s">
        <v>22</v>
      </c>
      <c r="I12378" s="434">
        <v>94</v>
      </c>
    </row>
    <row r="12379" spans="1:11" hidden="1" x14ac:dyDescent="0.25">
      <c r="A12379" s="434">
        <v>273333130</v>
      </c>
      <c r="B12379" s="434">
        <v>23901</v>
      </c>
      <c r="C12379" s="434" t="s">
        <v>20</v>
      </c>
      <c r="D12379" s="434" t="s">
        <v>22</v>
      </c>
      <c r="E12379" s="434">
        <v>12.75</v>
      </c>
      <c r="F12379" s="434">
        <v>1655</v>
      </c>
      <c r="G12379" s="434">
        <v>2550</v>
      </c>
      <c r="H12379" s="434">
        <v>1881</v>
      </c>
      <c r="I12379" s="434">
        <v>80.22</v>
      </c>
      <c r="J12379" s="434">
        <v>2597</v>
      </c>
      <c r="K12379" s="434">
        <v>1981</v>
      </c>
    </row>
    <row r="12380" spans="1:11" hidden="1" x14ac:dyDescent="0.25">
      <c r="A12380" s="434">
        <v>273333440</v>
      </c>
      <c r="B12380" s="434">
        <v>62248</v>
      </c>
      <c r="C12380" s="434" t="s">
        <v>61</v>
      </c>
      <c r="D12380" s="434" t="s">
        <v>22</v>
      </c>
      <c r="E12380" s="434">
        <v>12</v>
      </c>
      <c r="F12380" s="434">
        <v>2640</v>
      </c>
      <c r="G12380" s="434">
        <v>5026</v>
      </c>
      <c r="H12380" s="434">
        <v>3505</v>
      </c>
      <c r="I12380" s="434">
        <v>89.96</v>
      </c>
      <c r="J12380" s="434">
        <v>0</v>
      </c>
      <c r="K12380" s="434">
        <v>2011</v>
      </c>
    </row>
    <row r="12381" spans="1:11" hidden="1" x14ac:dyDescent="0.25">
      <c r="A12381" s="434">
        <v>273333600</v>
      </c>
      <c r="B12381" s="434">
        <v>6406</v>
      </c>
      <c r="C12381" s="434" t="s">
        <v>31</v>
      </c>
      <c r="D12381" s="434" t="s">
        <v>22</v>
      </c>
      <c r="E12381" s="434">
        <v>12.5</v>
      </c>
      <c r="F12381" s="434">
        <v>1280</v>
      </c>
      <c r="G12381" s="434">
        <v>2600</v>
      </c>
      <c r="H12381" s="434">
        <v>1926</v>
      </c>
      <c r="I12381" s="434">
        <v>95</v>
      </c>
      <c r="J12381" s="434">
        <v>0</v>
      </c>
      <c r="K12381" s="434">
        <v>1979</v>
      </c>
    </row>
    <row r="12382" spans="1:11" hidden="1" x14ac:dyDescent="0.25">
      <c r="A12382" s="434">
        <v>273333650</v>
      </c>
      <c r="B12382" s="434">
        <v>35194</v>
      </c>
      <c r="C12382" s="434" t="s">
        <v>61</v>
      </c>
      <c r="D12382" s="434" t="s">
        <v>22</v>
      </c>
      <c r="E12382" s="434">
        <v>12</v>
      </c>
      <c r="F12382" s="434">
        <v>2640</v>
      </c>
      <c r="G12382" s="434">
        <v>5026</v>
      </c>
      <c r="H12382" s="434">
        <v>3505</v>
      </c>
      <c r="I12382" s="434">
        <v>89.96</v>
      </c>
      <c r="J12382" s="434">
        <v>0</v>
      </c>
      <c r="K12382" s="434">
        <v>2012</v>
      </c>
    </row>
    <row r="12383" spans="1:11" hidden="1" x14ac:dyDescent="0.25">
      <c r="A12383" s="434">
        <v>273334240</v>
      </c>
      <c r="B12383" s="434">
        <v>36637</v>
      </c>
      <c r="C12383" s="434" t="s">
        <v>61</v>
      </c>
      <c r="D12383" s="434" t="s">
        <v>22</v>
      </c>
      <c r="E12383" s="434">
        <v>12</v>
      </c>
      <c r="F12383" s="434">
        <v>2640</v>
      </c>
      <c r="G12383" s="434">
        <v>5027</v>
      </c>
      <c r="H12383" s="434">
        <v>3505</v>
      </c>
      <c r="I12383" s="434">
        <v>89.96</v>
      </c>
      <c r="J12383" s="434">
        <v>0</v>
      </c>
      <c r="K12383" s="434">
        <v>2012</v>
      </c>
    </row>
    <row r="12384" spans="1:11" hidden="1" x14ac:dyDescent="0.25">
      <c r="A12384" s="434">
        <v>273334320</v>
      </c>
      <c r="B12384" s="434">
        <v>17691</v>
      </c>
      <c r="C12384" s="434" t="s">
        <v>20</v>
      </c>
      <c r="D12384" s="434" t="s">
        <v>22</v>
      </c>
      <c r="E12384" s="434">
        <v>12.4</v>
      </c>
      <c r="F12384" s="434">
        <v>1324</v>
      </c>
      <c r="G12384" s="434">
        <v>2774</v>
      </c>
      <c r="H12384" s="434">
        <v>1666</v>
      </c>
      <c r="I12384" s="434">
        <v>79</v>
      </c>
      <c r="J12384" s="434">
        <v>2632</v>
      </c>
      <c r="K12384" s="434">
        <v>1992</v>
      </c>
    </row>
    <row r="12385" spans="1:11" hidden="1" x14ac:dyDescent="0.25">
      <c r="A12385" s="434">
        <v>273334560</v>
      </c>
      <c r="B12385" s="434">
        <v>6230</v>
      </c>
      <c r="C12385" s="434" t="s">
        <v>31</v>
      </c>
      <c r="D12385" s="434" t="s">
        <v>25</v>
      </c>
      <c r="E12385" s="434">
        <v>11.5</v>
      </c>
      <c r="F12385" s="434">
        <v>2400</v>
      </c>
      <c r="G12385" s="434">
        <v>7154</v>
      </c>
      <c r="H12385" s="434">
        <v>5686</v>
      </c>
      <c r="I12385" s="434">
        <v>139.94999999999999</v>
      </c>
      <c r="J12385" s="434">
        <v>0</v>
      </c>
      <c r="K12385" s="434">
        <v>2013</v>
      </c>
    </row>
    <row r="12386" spans="1:11" hidden="1" x14ac:dyDescent="0.25">
      <c r="A12386" s="434">
        <v>273334710</v>
      </c>
      <c r="B12386" s="434">
        <v>6471</v>
      </c>
      <c r="C12386" s="434" t="s">
        <v>56</v>
      </c>
      <c r="D12386" s="434" t="s">
        <v>25</v>
      </c>
      <c r="E12386" s="434">
        <v>14</v>
      </c>
      <c r="F12386" s="434">
        <v>21000</v>
      </c>
      <c r="G12386" s="434">
        <v>7107</v>
      </c>
      <c r="H12386" s="434">
        <v>15400</v>
      </c>
      <c r="I12386" s="434">
        <v>116</v>
      </c>
      <c r="J12386" s="434">
        <v>0</v>
      </c>
      <c r="K12386" s="434">
        <v>2009</v>
      </c>
    </row>
    <row r="12387" spans="1:11" hidden="1" x14ac:dyDescent="0.25">
      <c r="A12387" s="434">
        <v>273334800</v>
      </c>
      <c r="B12387" s="434">
        <v>5943</v>
      </c>
      <c r="C12387" s="434" t="s">
        <v>31</v>
      </c>
      <c r="D12387" s="434" t="s">
        <v>25</v>
      </c>
      <c r="E12387" s="434">
        <v>10.5</v>
      </c>
      <c r="F12387" s="434">
        <v>1324</v>
      </c>
      <c r="G12387" s="434">
        <v>3878</v>
      </c>
      <c r="H12387" s="434">
        <v>2999</v>
      </c>
      <c r="I12387" s="434">
        <v>105.3</v>
      </c>
      <c r="J12387" s="434">
        <v>0</v>
      </c>
      <c r="K12387" s="434">
        <v>1986</v>
      </c>
    </row>
    <row r="12388" spans="1:11" hidden="1" x14ac:dyDescent="0.25">
      <c r="A12388" s="434">
        <v>273334820</v>
      </c>
      <c r="B12388" s="434">
        <v>315677</v>
      </c>
      <c r="C12388" s="434" t="s">
        <v>28</v>
      </c>
      <c r="D12388" s="434" t="s">
        <v>29</v>
      </c>
      <c r="E12388" s="434">
        <v>13</v>
      </c>
      <c r="F12388" s="434">
        <v>9960</v>
      </c>
      <c r="G12388" s="434">
        <v>23645</v>
      </c>
      <c r="H12388" s="434">
        <v>15868</v>
      </c>
      <c r="I12388" s="434">
        <v>180.5</v>
      </c>
      <c r="J12388" s="434">
        <v>0</v>
      </c>
      <c r="K12388" s="434">
        <v>2009</v>
      </c>
    </row>
    <row r="12389" spans="1:11" hidden="1" x14ac:dyDescent="0.25">
      <c r="A12389" s="434">
        <v>273335010</v>
      </c>
      <c r="B12389" s="434">
        <v>267615</v>
      </c>
      <c r="C12389" s="434" t="s">
        <v>16</v>
      </c>
      <c r="D12389" s="434" t="s">
        <v>36</v>
      </c>
      <c r="E12389" s="434">
        <v>16</v>
      </c>
      <c r="F12389" s="434">
        <v>26600</v>
      </c>
      <c r="G12389" s="434">
        <v>72722</v>
      </c>
      <c r="H12389" s="434">
        <v>49597</v>
      </c>
      <c r="I12389" s="434">
        <v>257</v>
      </c>
      <c r="J12389" s="434">
        <v>82876</v>
      </c>
      <c r="K12389" s="434">
        <v>2008</v>
      </c>
    </row>
    <row r="12390" spans="1:11" hidden="1" x14ac:dyDescent="0.25">
      <c r="A12390" s="434">
        <v>273335530</v>
      </c>
      <c r="B12390" s="434">
        <v>34240</v>
      </c>
      <c r="C12390" s="434" t="s">
        <v>54</v>
      </c>
      <c r="D12390" s="434" t="s">
        <v>13</v>
      </c>
      <c r="E12390" s="434">
        <v>12.5</v>
      </c>
      <c r="F12390" s="434">
        <v>5050</v>
      </c>
      <c r="G12390" s="434">
        <v>149</v>
      </c>
      <c r="H12390" s="434">
        <v>441</v>
      </c>
      <c r="I12390" s="434">
        <v>28.2</v>
      </c>
      <c r="J12390" s="434">
        <v>0</v>
      </c>
      <c r="K12390" s="434">
        <v>2009</v>
      </c>
    </row>
    <row r="12391" spans="1:11" hidden="1" x14ac:dyDescent="0.25">
      <c r="A12391" s="434">
        <v>273335920</v>
      </c>
      <c r="B12391" s="434">
        <v>14834</v>
      </c>
      <c r="C12391" s="434" t="s">
        <v>24</v>
      </c>
      <c r="D12391" s="434" t="s">
        <v>29</v>
      </c>
      <c r="E12391" s="434">
        <v>10</v>
      </c>
      <c r="F12391" s="434">
        <v>3240</v>
      </c>
      <c r="G12391" s="434">
        <v>13030</v>
      </c>
      <c r="H12391" s="434">
        <v>7833</v>
      </c>
      <c r="I12391" s="434">
        <v>150.15</v>
      </c>
      <c r="J12391" s="434">
        <v>14474</v>
      </c>
      <c r="K12391" s="434">
        <v>2008</v>
      </c>
    </row>
    <row r="12392" spans="1:11" hidden="1" x14ac:dyDescent="0.25">
      <c r="A12392" s="434">
        <v>273335930</v>
      </c>
      <c r="B12392" s="434">
        <v>28849</v>
      </c>
      <c r="C12392" s="434" t="s">
        <v>54</v>
      </c>
      <c r="D12392" s="434" t="s">
        <v>13</v>
      </c>
      <c r="E12392" s="434">
        <v>12</v>
      </c>
      <c r="F12392" s="434">
        <v>2460</v>
      </c>
      <c r="G12392" s="434">
        <v>97</v>
      </c>
      <c r="H12392" s="434">
        <v>187</v>
      </c>
      <c r="I12392" s="434">
        <v>24.4</v>
      </c>
      <c r="J12392" s="434">
        <v>0</v>
      </c>
      <c r="K12392" s="434">
        <v>2009</v>
      </c>
    </row>
    <row r="12393" spans="1:11" hidden="1" x14ac:dyDescent="0.25">
      <c r="A12393" s="434">
        <v>273336160</v>
      </c>
      <c r="B12393" s="434">
        <v>1</v>
      </c>
      <c r="C12393" s="434" t="s">
        <v>56</v>
      </c>
      <c r="D12393" s="434" t="s">
        <v>17</v>
      </c>
      <c r="E12393" s="434">
        <v>8.9</v>
      </c>
      <c r="F12393" s="434">
        <v>574</v>
      </c>
      <c r="G12393" s="434">
        <v>1068</v>
      </c>
      <c r="H12393" s="434">
        <v>915</v>
      </c>
      <c r="I12393" s="434">
        <v>56.18</v>
      </c>
      <c r="K12393" s="434">
        <v>1988</v>
      </c>
    </row>
    <row r="12394" spans="1:11" hidden="1" x14ac:dyDescent="0.25">
      <c r="A12394" s="434">
        <v>273336180</v>
      </c>
      <c r="B12394" s="434">
        <v>235785</v>
      </c>
      <c r="C12394" s="434" t="s">
        <v>61</v>
      </c>
      <c r="D12394" s="434" t="s">
        <v>25</v>
      </c>
      <c r="E12394" s="434">
        <v>13.5</v>
      </c>
      <c r="F12394" s="434">
        <v>3784</v>
      </c>
      <c r="G12394" s="434">
        <v>7800</v>
      </c>
      <c r="H12394" s="434">
        <v>6204</v>
      </c>
      <c r="I12394" s="434">
        <v>107.75</v>
      </c>
      <c r="J12394" s="434">
        <v>0</v>
      </c>
      <c r="K12394" s="434">
        <v>2001</v>
      </c>
    </row>
    <row r="12395" spans="1:11" x14ac:dyDescent="0.25">
      <c r="A12395" s="434">
        <v>273336280</v>
      </c>
      <c r="B12395" s="434">
        <v>33946</v>
      </c>
      <c r="C12395" s="434" t="s">
        <v>59</v>
      </c>
      <c r="D12395" s="434" t="s">
        <v>17</v>
      </c>
      <c r="E12395" s="434">
        <v>12.5</v>
      </c>
      <c r="F12395" s="434">
        <v>882</v>
      </c>
      <c r="G12395" s="434">
        <v>427</v>
      </c>
      <c r="H12395" s="434">
        <v>696</v>
      </c>
      <c r="I12395" s="434">
        <v>56.07</v>
      </c>
      <c r="J12395" s="434">
        <v>0</v>
      </c>
      <c r="K12395" s="434">
        <v>1970</v>
      </c>
    </row>
    <row r="12396" spans="1:11" hidden="1" x14ac:dyDescent="0.25">
      <c r="A12396" s="434">
        <v>273336400</v>
      </c>
      <c r="B12396" s="434">
        <v>3316</v>
      </c>
      <c r="C12396" s="434" t="s">
        <v>31</v>
      </c>
      <c r="D12396" s="434" t="s">
        <v>25</v>
      </c>
      <c r="E12396" s="434">
        <v>10.8</v>
      </c>
      <c r="F12396" s="434">
        <v>1324</v>
      </c>
      <c r="G12396" s="434">
        <v>5257</v>
      </c>
      <c r="H12396" s="434">
        <v>4584</v>
      </c>
      <c r="I12396" s="434">
        <v>138.69999999999999</v>
      </c>
      <c r="J12396" s="434">
        <v>0</v>
      </c>
      <c r="K12396" s="434">
        <v>1987</v>
      </c>
    </row>
    <row r="12397" spans="1:11" hidden="1" x14ac:dyDescent="0.25">
      <c r="A12397" s="434">
        <v>273337230</v>
      </c>
      <c r="B12397" s="434">
        <v>238923</v>
      </c>
      <c r="C12397" s="434" t="s">
        <v>28</v>
      </c>
      <c r="D12397" s="434" t="s">
        <v>29</v>
      </c>
      <c r="E12397" s="434">
        <v>13</v>
      </c>
      <c r="F12397" s="434">
        <v>9480</v>
      </c>
      <c r="G12397" s="434">
        <v>23645</v>
      </c>
      <c r="H12397" s="434">
        <v>15868</v>
      </c>
      <c r="I12397" s="434">
        <v>180.5</v>
      </c>
      <c r="J12397" s="434">
        <v>0</v>
      </c>
      <c r="K12397" s="434">
        <v>1970</v>
      </c>
    </row>
    <row r="12398" spans="1:11" hidden="1" x14ac:dyDescent="0.25">
      <c r="A12398" s="434">
        <v>273337250</v>
      </c>
      <c r="B12398" s="434">
        <v>1</v>
      </c>
      <c r="C12398" s="434" t="s">
        <v>61</v>
      </c>
      <c r="D12398" s="434" t="s">
        <v>25</v>
      </c>
      <c r="E12398" s="434">
        <v>10</v>
      </c>
      <c r="F12398" s="434">
        <v>2059</v>
      </c>
      <c r="G12398" s="434">
        <v>3332</v>
      </c>
      <c r="H12398" s="434">
        <v>3086</v>
      </c>
      <c r="I12398" s="434">
        <v>116</v>
      </c>
      <c r="K12398" s="434">
        <v>1988</v>
      </c>
    </row>
    <row r="12399" spans="1:11" hidden="1" x14ac:dyDescent="0.25">
      <c r="A12399" s="434">
        <v>273337270</v>
      </c>
      <c r="B12399" s="434">
        <v>14544</v>
      </c>
      <c r="C12399" s="434" t="s">
        <v>20</v>
      </c>
      <c r="D12399" s="434" t="s">
        <v>25</v>
      </c>
      <c r="E12399" s="434">
        <v>14.5</v>
      </c>
      <c r="F12399" s="434">
        <v>3837</v>
      </c>
      <c r="G12399" s="434">
        <v>7087</v>
      </c>
      <c r="H12399" s="434">
        <v>4730</v>
      </c>
      <c r="I12399" s="434">
        <v>119.1</v>
      </c>
      <c r="J12399" s="434">
        <v>7710</v>
      </c>
      <c r="K12399" s="434">
        <v>2004</v>
      </c>
    </row>
    <row r="12400" spans="1:11" hidden="1" x14ac:dyDescent="0.25">
      <c r="A12400" s="434">
        <v>273337300</v>
      </c>
      <c r="B12400" s="434">
        <v>4810</v>
      </c>
      <c r="C12400" s="434" t="s">
        <v>31</v>
      </c>
      <c r="D12400" s="434" t="s">
        <v>25</v>
      </c>
      <c r="E12400" s="434">
        <v>10</v>
      </c>
      <c r="F12400" s="434">
        <v>1030</v>
      </c>
      <c r="G12400" s="434">
        <v>3180</v>
      </c>
      <c r="H12400" s="434">
        <v>2516</v>
      </c>
      <c r="I12400" s="434">
        <v>114</v>
      </c>
      <c r="J12400" s="434">
        <v>0</v>
      </c>
      <c r="K12400" s="434">
        <v>1981</v>
      </c>
    </row>
    <row r="12401" spans="1:11" hidden="1" x14ac:dyDescent="0.25">
      <c r="A12401" s="434">
        <v>273337600</v>
      </c>
      <c r="B12401" s="434">
        <v>12149</v>
      </c>
      <c r="C12401" s="434" t="s">
        <v>31</v>
      </c>
      <c r="D12401" s="434" t="s">
        <v>22</v>
      </c>
      <c r="E12401" s="434">
        <v>11.3</v>
      </c>
      <c r="F12401" s="434">
        <v>1280</v>
      </c>
      <c r="G12401" s="434">
        <v>2649</v>
      </c>
      <c r="H12401" s="434">
        <v>1926</v>
      </c>
      <c r="I12401" s="434">
        <v>95</v>
      </c>
      <c r="K12401" s="434">
        <v>1978</v>
      </c>
    </row>
    <row r="12402" spans="1:11" x14ac:dyDescent="0.25">
      <c r="A12402" s="434">
        <v>273337860</v>
      </c>
      <c r="B12402" s="434">
        <v>7887</v>
      </c>
      <c r="C12402" s="434" t="s">
        <v>59</v>
      </c>
      <c r="D12402" s="434" t="s">
        <v>17</v>
      </c>
      <c r="E12402" s="434">
        <v>15.5</v>
      </c>
      <c r="F12402" s="434">
        <v>2640</v>
      </c>
      <c r="G12402" s="434">
        <v>684</v>
      </c>
      <c r="H12402" s="434">
        <v>1567</v>
      </c>
      <c r="I12402" s="434">
        <v>54.2</v>
      </c>
      <c r="J12402" s="434">
        <v>0</v>
      </c>
      <c r="K12402" s="434">
        <v>1970</v>
      </c>
    </row>
    <row r="12403" spans="1:11" hidden="1" x14ac:dyDescent="0.25">
      <c r="A12403" s="434">
        <v>273337950</v>
      </c>
      <c r="B12403" s="434">
        <v>404449</v>
      </c>
      <c r="C12403" s="434" t="s">
        <v>31</v>
      </c>
      <c r="D12403" s="434" t="s">
        <v>25</v>
      </c>
      <c r="E12403" s="434">
        <v>13.5</v>
      </c>
      <c r="F12403" s="434">
        <v>3520</v>
      </c>
      <c r="G12403" s="434">
        <v>5820</v>
      </c>
      <c r="H12403" s="434">
        <v>3893</v>
      </c>
      <c r="I12403" s="434">
        <v>102.83</v>
      </c>
      <c r="J12403" s="434">
        <v>0</v>
      </c>
      <c r="K12403" s="434">
        <v>1970</v>
      </c>
    </row>
    <row r="12404" spans="1:11" hidden="1" x14ac:dyDescent="0.25">
      <c r="A12404" s="434">
        <v>273338000</v>
      </c>
      <c r="B12404" s="434">
        <v>4882</v>
      </c>
      <c r="C12404" s="434" t="s">
        <v>31</v>
      </c>
      <c r="D12404" s="434" t="s">
        <v>22</v>
      </c>
      <c r="I12404" s="434">
        <v>81</v>
      </c>
    </row>
    <row r="12405" spans="1:11" hidden="1" x14ac:dyDescent="0.25">
      <c r="A12405" s="434">
        <v>273338060</v>
      </c>
      <c r="B12405" s="434">
        <v>13386</v>
      </c>
      <c r="C12405" s="434" t="s">
        <v>54</v>
      </c>
      <c r="D12405" s="434" t="s">
        <v>13</v>
      </c>
      <c r="E12405" s="434">
        <v>12</v>
      </c>
      <c r="F12405" s="434">
        <v>3730</v>
      </c>
      <c r="G12405" s="434">
        <v>627</v>
      </c>
      <c r="H12405" s="434">
        <v>294</v>
      </c>
      <c r="I12405" s="434">
        <v>28.67</v>
      </c>
      <c r="J12405" s="434">
        <v>0</v>
      </c>
      <c r="K12405" s="434">
        <v>2012</v>
      </c>
    </row>
    <row r="12406" spans="1:11" hidden="1" x14ac:dyDescent="0.25">
      <c r="A12406" s="434">
        <v>273338250</v>
      </c>
      <c r="B12406" s="434">
        <v>155351</v>
      </c>
      <c r="C12406" s="434" t="s">
        <v>61</v>
      </c>
      <c r="D12406" s="434" t="s">
        <v>25</v>
      </c>
      <c r="E12406" s="434">
        <v>14</v>
      </c>
      <c r="F12406" s="434">
        <v>3784</v>
      </c>
      <c r="G12406" s="434">
        <v>7800</v>
      </c>
      <c r="H12406" s="434">
        <v>6204</v>
      </c>
      <c r="I12406" s="434">
        <v>107.75</v>
      </c>
      <c r="J12406" s="434">
        <v>0</v>
      </c>
      <c r="K12406" s="434">
        <v>2001</v>
      </c>
    </row>
    <row r="12407" spans="1:11" hidden="1" x14ac:dyDescent="0.25">
      <c r="A12407" s="434">
        <v>273338310</v>
      </c>
      <c r="B12407" s="434">
        <v>360859</v>
      </c>
      <c r="C12407" s="434" t="s">
        <v>28</v>
      </c>
      <c r="D12407" s="434" t="s">
        <v>29</v>
      </c>
      <c r="E12407" s="434">
        <v>13</v>
      </c>
      <c r="F12407" s="434">
        <v>9960</v>
      </c>
      <c r="G12407" s="434">
        <v>23645</v>
      </c>
      <c r="H12407" s="434">
        <v>15878</v>
      </c>
      <c r="I12407" s="434">
        <v>180.5</v>
      </c>
      <c r="J12407" s="434">
        <v>0</v>
      </c>
      <c r="K12407" s="434">
        <v>2008</v>
      </c>
    </row>
    <row r="12408" spans="1:11" hidden="1" x14ac:dyDescent="0.25">
      <c r="A12408" s="434">
        <v>273338330</v>
      </c>
      <c r="B12408" s="434">
        <v>1</v>
      </c>
      <c r="C12408" s="434" t="s">
        <v>61</v>
      </c>
      <c r="D12408" s="434" t="s">
        <v>22</v>
      </c>
      <c r="E12408" s="434">
        <v>11</v>
      </c>
      <c r="F12408" s="434">
        <v>1470</v>
      </c>
      <c r="G12408" s="434">
        <v>4416</v>
      </c>
      <c r="H12408" s="434">
        <v>2995</v>
      </c>
      <c r="I12408" s="434">
        <v>89.17</v>
      </c>
      <c r="K12408" s="434">
        <v>2009</v>
      </c>
    </row>
    <row r="12409" spans="1:11" hidden="1" x14ac:dyDescent="0.25">
      <c r="A12409" s="434">
        <v>273338400</v>
      </c>
      <c r="B12409" s="434">
        <v>4584</v>
      </c>
      <c r="C12409" s="434" t="s">
        <v>31</v>
      </c>
      <c r="D12409" s="434" t="s">
        <v>25</v>
      </c>
      <c r="E12409" s="434">
        <v>10.8</v>
      </c>
      <c r="F12409" s="434">
        <v>1324</v>
      </c>
      <c r="G12409" s="434">
        <v>3220</v>
      </c>
      <c r="H12409" s="434">
        <v>2829</v>
      </c>
      <c r="I12409" s="434">
        <v>105.3</v>
      </c>
      <c r="K12409" s="434">
        <v>1986</v>
      </c>
    </row>
    <row r="12410" spans="1:11" hidden="1" x14ac:dyDescent="0.25">
      <c r="A12410" s="434">
        <v>273338540</v>
      </c>
      <c r="B12410" s="434">
        <v>46190</v>
      </c>
      <c r="C12410" s="434" t="s">
        <v>61</v>
      </c>
      <c r="D12410" s="434" t="s">
        <v>22</v>
      </c>
      <c r="E12410" s="434">
        <v>12</v>
      </c>
      <c r="F12410" s="434">
        <v>2640</v>
      </c>
      <c r="G12410" s="434">
        <v>5026</v>
      </c>
      <c r="H12410" s="434">
        <v>3505</v>
      </c>
      <c r="I12410" s="434">
        <v>89.96</v>
      </c>
      <c r="J12410" s="434">
        <v>0</v>
      </c>
      <c r="K12410" s="434">
        <v>2011</v>
      </c>
    </row>
    <row r="12411" spans="1:11" hidden="1" x14ac:dyDescent="0.25">
      <c r="A12411" s="434">
        <v>273338780</v>
      </c>
      <c r="B12411" s="434">
        <v>2081</v>
      </c>
      <c r="C12411" s="434" t="s">
        <v>61</v>
      </c>
      <c r="D12411" s="434" t="s">
        <v>22</v>
      </c>
      <c r="E12411" s="434">
        <v>11.7</v>
      </c>
      <c r="F12411" s="434">
        <v>1500</v>
      </c>
      <c r="G12411" s="434">
        <v>3706</v>
      </c>
      <c r="H12411" s="434">
        <v>2456</v>
      </c>
      <c r="I12411" s="434">
        <v>87.5</v>
      </c>
      <c r="K12411" s="434">
        <v>1994</v>
      </c>
    </row>
    <row r="12412" spans="1:11" hidden="1" x14ac:dyDescent="0.25">
      <c r="A12412" s="434">
        <v>273338790</v>
      </c>
      <c r="B12412" s="434">
        <v>1</v>
      </c>
      <c r="C12412" s="434" t="s">
        <v>54</v>
      </c>
      <c r="D12412" s="434" t="s">
        <v>17</v>
      </c>
      <c r="E12412" s="434">
        <v>7.5</v>
      </c>
      <c r="F12412" s="434">
        <v>2611</v>
      </c>
      <c r="G12412" s="434">
        <v>163</v>
      </c>
      <c r="H12412" s="434">
        <v>313</v>
      </c>
      <c r="I12412" s="434">
        <v>30.82</v>
      </c>
      <c r="J12412" s="434">
        <v>0</v>
      </c>
      <c r="K12412" s="434">
        <v>2005</v>
      </c>
    </row>
    <row r="12413" spans="1:11" hidden="1" x14ac:dyDescent="0.25">
      <c r="A12413" s="434">
        <v>273339540</v>
      </c>
      <c r="B12413" s="434">
        <v>15441</v>
      </c>
      <c r="C12413" s="434" t="s">
        <v>61</v>
      </c>
      <c r="D12413" s="434" t="s">
        <v>22</v>
      </c>
      <c r="E12413" s="434">
        <v>12</v>
      </c>
      <c r="F12413" s="434">
        <v>2640</v>
      </c>
      <c r="G12413" s="434">
        <v>5022</v>
      </c>
      <c r="H12413" s="434">
        <v>3505</v>
      </c>
      <c r="I12413" s="434">
        <v>89.96</v>
      </c>
      <c r="J12413" s="434">
        <v>0</v>
      </c>
      <c r="K12413" s="434">
        <v>2012</v>
      </c>
    </row>
    <row r="12414" spans="1:11" hidden="1" x14ac:dyDescent="0.25">
      <c r="A12414" s="434">
        <v>273339840</v>
      </c>
      <c r="B12414" s="434">
        <v>17141</v>
      </c>
      <c r="C12414" s="434" t="s">
        <v>61</v>
      </c>
      <c r="D12414" s="434" t="s">
        <v>22</v>
      </c>
      <c r="E12414" s="434">
        <v>12</v>
      </c>
      <c r="F12414" s="434">
        <v>2640</v>
      </c>
      <c r="G12414" s="434">
        <v>5026</v>
      </c>
      <c r="H12414" s="434">
        <v>3505</v>
      </c>
      <c r="I12414" s="434">
        <v>89.96</v>
      </c>
      <c r="K12414" s="434">
        <v>2012</v>
      </c>
    </row>
    <row r="12415" spans="1:11" hidden="1" x14ac:dyDescent="0.25">
      <c r="A12415" s="434">
        <v>273340600</v>
      </c>
      <c r="B12415" s="434">
        <v>1</v>
      </c>
      <c r="C12415" s="434" t="s">
        <v>16</v>
      </c>
      <c r="D12415" s="434" t="s">
        <v>25</v>
      </c>
      <c r="E12415" s="434">
        <v>11</v>
      </c>
      <c r="F12415" s="434">
        <v>1473</v>
      </c>
      <c r="G12415" s="434">
        <v>4125</v>
      </c>
      <c r="H12415" s="434">
        <v>3463</v>
      </c>
      <c r="I12415" s="434">
        <v>132.6</v>
      </c>
      <c r="J12415" s="434">
        <v>5672</v>
      </c>
      <c r="K12415" s="434">
        <v>1975</v>
      </c>
    </row>
    <row r="12416" spans="1:11" hidden="1" x14ac:dyDescent="0.25">
      <c r="A12416" s="434">
        <v>273340640</v>
      </c>
      <c r="B12416" s="434">
        <v>1</v>
      </c>
      <c r="C12416" s="434" t="s">
        <v>20</v>
      </c>
      <c r="D12416" s="434" t="s">
        <v>25</v>
      </c>
      <c r="F12416" s="434">
        <v>2400</v>
      </c>
      <c r="G12416" s="434">
        <v>6360</v>
      </c>
      <c r="H12416" s="434">
        <v>4810</v>
      </c>
      <c r="I12416" s="434">
        <v>139.9</v>
      </c>
      <c r="J12416" s="434">
        <v>7623</v>
      </c>
      <c r="K12416" s="434">
        <v>2014</v>
      </c>
    </row>
    <row r="12417" spans="1:11" hidden="1" x14ac:dyDescent="0.25">
      <c r="A12417" s="434">
        <v>273340760</v>
      </c>
      <c r="B12417" s="434">
        <v>51131</v>
      </c>
      <c r="C12417" s="434" t="s">
        <v>16</v>
      </c>
      <c r="D12417" s="434" t="s">
        <v>29</v>
      </c>
      <c r="E12417" s="434">
        <v>14.5</v>
      </c>
      <c r="F12417" s="434">
        <v>9.48</v>
      </c>
      <c r="G12417" s="434">
        <v>47095</v>
      </c>
      <c r="H12417" s="434">
        <v>29844</v>
      </c>
      <c r="I12417" s="434">
        <v>183</v>
      </c>
      <c r="J12417" s="434">
        <v>0</v>
      </c>
      <c r="K12417" s="434">
        <v>1970</v>
      </c>
    </row>
    <row r="12418" spans="1:11" hidden="1" x14ac:dyDescent="0.25">
      <c r="A12418" s="434">
        <v>273340840</v>
      </c>
      <c r="B12418" s="434">
        <v>32596</v>
      </c>
      <c r="C12418" s="434" t="s">
        <v>20</v>
      </c>
      <c r="D12418" s="434" t="s">
        <v>25</v>
      </c>
      <c r="E12418" s="434">
        <v>14.8</v>
      </c>
      <c r="F12418" s="434">
        <v>6509</v>
      </c>
      <c r="G12418" s="434">
        <v>17259</v>
      </c>
      <c r="H12418" s="434">
        <v>10802</v>
      </c>
      <c r="I12418" s="434">
        <v>144.80000000000001</v>
      </c>
      <c r="J12418" s="434">
        <v>18909</v>
      </c>
      <c r="K12418" s="434">
        <v>1994</v>
      </c>
    </row>
    <row r="12419" spans="1:11" hidden="1" x14ac:dyDescent="0.25">
      <c r="A12419" s="434">
        <v>273340920</v>
      </c>
      <c r="B12419" s="434">
        <v>159115</v>
      </c>
      <c r="C12419" s="434" t="s">
        <v>61</v>
      </c>
      <c r="D12419" s="434" t="s">
        <v>29</v>
      </c>
      <c r="E12419" s="434">
        <v>15.5</v>
      </c>
      <c r="F12419" s="434">
        <v>18000</v>
      </c>
      <c r="G12419" s="434">
        <v>18486</v>
      </c>
      <c r="H12419" s="434">
        <v>16994</v>
      </c>
      <c r="I12419" s="434">
        <v>169.04</v>
      </c>
      <c r="J12419" s="434">
        <v>0</v>
      </c>
      <c r="K12419" s="434">
        <v>2008</v>
      </c>
    </row>
    <row r="12420" spans="1:11" hidden="1" x14ac:dyDescent="0.25">
      <c r="A12420" s="434">
        <v>273341120</v>
      </c>
      <c r="B12420" s="434">
        <v>36270</v>
      </c>
      <c r="C12420" s="434" t="s">
        <v>56</v>
      </c>
      <c r="D12420" s="434" t="s">
        <v>25</v>
      </c>
      <c r="E12420" s="434">
        <v>16</v>
      </c>
      <c r="F12420" s="434">
        <v>21000</v>
      </c>
      <c r="G12420" s="434">
        <v>7243</v>
      </c>
      <c r="H12420" s="434">
        <v>15400</v>
      </c>
      <c r="I12420" s="434">
        <v>116</v>
      </c>
      <c r="J12420" s="434">
        <v>0</v>
      </c>
      <c r="K12420" s="434">
        <v>2008</v>
      </c>
    </row>
    <row r="12421" spans="1:11" x14ac:dyDescent="0.25">
      <c r="A12421" s="434">
        <v>273341920</v>
      </c>
      <c r="B12421" s="434">
        <v>852656</v>
      </c>
      <c r="C12421" s="434" t="s">
        <v>59</v>
      </c>
      <c r="D12421" s="434" t="s">
        <v>17</v>
      </c>
      <c r="E12421" s="434">
        <v>13</v>
      </c>
      <c r="F12421" s="434">
        <v>2938</v>
      </c>
      <c r="G12421" s="434">
        <v>867</v>
      </c>
      <c r="H12421" s="434">
        <v>1725</v>
      </c>
      <c r="I12421" s="434">
        <v>56.01</v>
      </c>
      <c r="J12421" s="434">
        <v>0</v>
      </c>
      <c r="K12421" s="434">
        <v>1970</v>
      </c>
    </row>
    <row r="12422" spans="1:11" hidden="1" x14ac:dyDescent="0.25">
      <c r="A12422" s="434">
        <v>273342220</v>
      </c>
      <c r="B12422" s="434">
        <v>46394</v>
      </c>
      <c r="C12422" s="434" t="s">
        <v>46</v>
      </c>
      <c r="D12422" s="434" t="s">
        <v>17</v>
      </c>
      <c r="E12422" s="434">
        <v>15</v>
      </c>
      <c r="F12422" s="434">
        <v>4192</v>
      </c>
      <c r="G12422" s="434">
        <v>845</v>
      </c>
      <c r="H12422" s="434">
        <v>805</v>
      </c>
      <c r="I12422" s="434">
        <v>56.39</v>
      </c>
      <c r="J12422" s="434">
        <v>0</v>
      </c>
      <c r="K12422" s="434">
        <v>1974</v>
      </c>
    </row>
    <row r="12423" spans="1:11" hidden="1" x14ac:dyDescent="0.25">
      <c r="A12423" s="434">
        <v>273342810</v>
      </c>
      <c r="B12423" s="434">
        <v>19807</v>
      </c>
      <c r="C12423" s="434" t="s">
        <v>35</v>
      </c>
      <c r="D12423" s="434" t="s">
        <v>22</v>
      </c>
      <c r="E12423" s="434">
        <v>15</v>
      </c>
      <c r="F12423" s="434">
        <v>2942</v>
      </c>
      <c r="G12423" s="434">
        <v>4830</v>
      </c>
      <c r="H12423" s="434">
        <v>2986</v>
      </c>
      <c r="I12423" s="434">
        <v>98.69</v>
      </c>
      <c r="J12423" s="434">
        <v>0</v>
      </c>
      <c r="K12423" s="434">
        <v>1995</v>
      </c>
    </row>
    <row r="12424" spans="1:11" hidden="1" x14ac:dyDescent="0.25">
      <c r="A12424" s="434">
        <v>273342900</v>
      </c>
      <c r="B12424" s="434">
        <v>1</v>
      </c>
      <c r="C12424" s="434" t="s">
        <v>24</v>
      </c>
      <c r="D12424" s="434" t="s">
        <v>25</v>
      </c>
      <c r="E12424" s="434">
        <v>10.75</v>
      </c>
      <c r="F12424" s="434">
        <v>1764</v>
      </c>
      <c r="G12424" s="434">
        <v>5872</v>
      </c>
      <c r="H12424" s="434">
        <v>4407</v>
      </c>
      <c r="I12424" s="434">
        <v>138</v>
      </c>
      <c r="J12424" s="434">
        <v>6487</v>
      </c>
      <c r="K12424" s="434">
        <v>1993</v>
      </c>
    </row>
    <row r="12425" spans="1:11" hidden="1" x14ac:dyDescent="0.25">
      <c r="A12425" s="434">
        <v>273343020</v>
      </c>
      <c r="B12425" s="434">
        <v>9060</v>
      </c>
      <c r="C12425" s="434" t="s">
        <v>54</v>
      </c>
      <c r="D12425" s="434" t="s">
        <v>13</v>
      </c>
      <c r="E12425" s="434">
        <v>0</v>
      </c>
      <c r="F12425" s="434">
        <v>1180</v>
      </c>
      <c r="G12425" s="434">
        <v>57</v>
      </c>
      <c r="H12425" s="434">
        <v>182</v>
      </c>
      <c r="I12425" s="434">
        <v>29.3</v>
      </c>
      <c r="J12425" s="434">
        <v>0</v>
      </c>
      <c r="K12425" s="434">
        <v>1970</v>
      </c>
    </row>
    <row r="12426" spans="1:11" hidden="1" x14ac:dyDescent="0.25">
      <c r="A12426" s="434">
        <v>273343810</v>
      </c>
      <c r="B12426" s="434">
        <v>37892</v>
      </c>
      <c r="C12426" s="434" t="s">
        <v>35</v>
      </c>
      <c r="D12426" s="434" t="s">
        <v>22</v>
      </c>
      <c r="E12426" s="434">
        <v>15</v>
      </c>
      <c r="F12426" s="434">
        <v>3919</v>
      </c>
      <c r="G12426" s="434">
        <v>4830</v>
      </c>
      <c r="H12426" s="434">
        <v>2990</v>
      </c>
      <c r="I12426" s="434">
        <v>99.63</v>
      </c>
      <c r="J12426" s="434">
        <v>0</v>
      </c>
      <c r="K12426" s="434">
        <v>2000</v>
      </c>
    </row>
    <row r="12427" spans="1:11" hidden="1" x14ac:dyDescent="0.25">
      <c r="A12427" s="434">
        <v>273343920</v>
      </c>
      <c r="B12427" s="434">
        <v>9020</v>
      </c>
      <c r="C12427" s="434" t="s">
        <v>46</v>
      </c>
      <c r="D12427" s="434" t="s">
        <v>22</v>
      </c>
      <c r="E12427" s="434">
        <v>15</v>
      </c>
      <c r="F12427" s="434">
        <v>24000</v>
      </c>
      <c r="G12427" s="434">
        <v>3150</v>
      </c>
      <c r="H12427" s="434">
        <v>7338</v>
      </c>
      <c r="I12427" s="434">
        <v>100</v>
      </c>
      <c r="K12427" s="434">
        <v>2008</v>
      </c>
    </row>
    <row r="12428" spans="1:11" hidden="1" x14ac:dyDescent="0.25">
      <c r="A12428" s="434">
        <v>273345020</v>
      </c>
      <c r="B12428" s="434">
        <v>426113</v>
      </c>
      <c r="C12428" s="434" t="s">
        <v>16</v>
      </c>
      <c r="D12428" s="434" t="s">
        <v>36</v>
      </c>
      <c r="E12428" s="434">
        <v>16</v>
      </c>
      <c r="F12428" s="434">
        <v>26600</v>
      </c>
      <c r="G12428" s="434">
        <v>72722</v>
      </c>
      <c r="H12428" s="434">
        <v>49597</v>
      </c>
      <c r="I12428" s="434">
        <v>257.3</v>
      </c>
      <c r="J12428" s="434">
        <v>82876</v>
      </c>
      <c r="K12428" s="434">
        <v>2008</v>
      </c>
    </row>
    <row r="12429" spans="1:11" hidden="1" x14ac:dyDescent="0.25">
      <c r="A12429" s="434">
        <v>273345160</v>
      </c>
      <c r="B12429" s="434">
        <v>102</v>
      </c>
      <c r="C12429" s="434" t="s">
        <v>54</v>
      </c>
      <c r="D12429" s="434" t="s">
        <v>13</v>
      </c>
      <c r="E12429" s="434">
        <v>11.5</v>
      </c>
      <c r="F12429" s="434">
        <v>1180</v>
      </c>
      <c r="G12429" s="434">
        <v>57</v>
      </c>
      <c r="H12429" s="434">
        <v>182</v>
      </c>
      <c r="I12429" s="434">
        <v>29.3</v>
      </c>
      <c r="K12429" s="434">
        <v>1991</v>
      </c>
    </row>
    <row r="12430" spans="1:11" hidden="1" x14ac:dyDescent="0.25">
      <c r="A12430" s="434">
        <v>273345750</v>
      </c>
      <c r="B12430" s="434">
        <v>75126</v>
      </c>
      <c r="C12430" s="434" t="s">
        <v>16</v>
      </c>
      <c r="D12430" s="434" t="s">
        <v>36</v>
      </c>
      <c r="E12430" s="434">
        <v>15.4</v>
      </c>
      <c r="F12430" s="434">
        <v>25200</v>
      </c>
      <c r="G12430" s="434">
        <v>70053</v>
      </c>
      <c r="H12430" s="434">
        <v>49866</v>
      </c>
      <c r="I12430" s="434">
        <v>257.44</v>
      </c>
      <c r="J12430" s="434">
        <v>82608</v>
      </c>
      <c r="K12430" s="434">
        <v>2010</v>
      </c>
    </row>
    <row r="12431" spans="1:11" hidden="1" x14ac:dyDescent="0.25">
      <c r="A12431" s="434">
        <v>273346620</v>
      </c>
      <c r="B12431" s="434">
        <v>33906</v>
      </c>
      <c r="C12431" s="434" t="s">
        <v>31</v>
      </c>
      <c r="D12431" s="434" t="s">
        <v>22</v>
      </c>
      <c r="E12431" s="434">
        <v>12</v>
      </c>
      <c r="F12431" s="434">
        <v>920</v>
      </c>
      <c r="G12431" s="434">
        <v>2805</v>
      </c>
      <c r="H12431" s="434">
        <v>1861</v>
      </c>
      <c r="I12431" s="434">
        <v>88.7</v>
      </c>
      <c r="J12431" s="434">
        <v>0</v>
      </c>
      <c r="K12431" s="434">
        <v>1970</v>
      </c>
    </row>
    <row r="12432" spans="1:11" hidden="1" x14ac:dyDescent="0.25">
      <c r="A12432" s="434">
        <v>273347820</v>
      </c>
      <c r="B12432" s="434">
        <v>176718</v>
      </c>
      <c r="C12432" s="434" t="s">
        <v>61</v>
      </c>
      <c r="D12432" s="434" t="s">
        <v>29</v>
      </c>
      <c r="E12432" s="434">
        <v>15.5</v>
      </c>
      <c r="F12432" s="434">
        <v>18000</v>
      </c>
      <c r="G12432" s="434">
        <v>18486</v>
      </c>
      <c r="H12432" s="434">
        <v>16994</v>
      </c>
      <c r="I12432" s="434">
        <v>169</v>
      </c>
      <c r="J12432" s="434">
        <v>0</v>
      </c>
      <c r="K12432" s="434">
        <v>2009</v>
      </c>
    </row>
    <row r="12433" spans="1:11" hidden="1" x14ac:dyDescent="0.25">
      <c r="A12433" s="434">
        <v>273348020</v>
      </c>
      <c r="B12433" s="434">
        <v>879</v>
      </c>
      <c r="C12433" s="434" t="s">
        <v>46</v>
      </c>
      <c r="D12433" s="434" t="s">
        <v>22</v>
      </c>
      <c r="E12433" s="434">
        <v>15</v>
      </c>
      <c r="F12433" s="434">
        <v>12960</v>
      </c>
      <c r="G12433" s="434">
        <v>1930</v>
      </c>
      <c r="H12433" s="434">
        <v>4406</v>
      </c>
      <c r="I12433" s="434">
        <v>81.599999999999994</v>
      </c>
      <c r="J12433" s="434">
        <v>0</v>
      </c>
      <c r="K12433" s="434">
        <v>2008</v>
      </c>
    </row>
    <row r="12434" spans="1:11" hidden="1" x14ac:dyDescent="0.25">
      <c r="A12434" s="434">
        <v>273348330</v>
      </c>
      <c r="B12434" s="434">
        <v>496937</v>
      </c>
      <c r="C12434" s="434" t="s">
        <v>31</v>
      </c>
      <c r="D12434" s="434" t="s">
        <v>22</v>
      </c>
      <c r="E12434" s="434">
        <v>12</v>
      </c>
      <c r="F12434" s="434">
        <v>2942</v>
      </c>
      <c r="G12434" s="434">
        <v>2358</v>
      </c>
      <c r="H12434" s="434">
        <v>2395</v>
      </c>
      <c r="I12434" s="434">
        <v>75.84</v>
      </c>
      <c r="J12434" s="434">
        <v>0</v>
      </c>
      <c r="K12434" s="434">
        <v>1990</v>
      </c>
    </row>
    <row r="12435" spans="1:11" hidden="1" x14ac:dyDescent="0.25">
      <c r="A12435" s="434">
        <v>273348430</v>
      </c>
      <c r="B12435" s="434">
        <v>48117</v>
      </c>
      <c r="C12435" s="434" t="s">
        <v>54</v>
      </c>
      <c r="D12435" s="434" t="s">
        <v>17</v>
      </c>
      <c r="E12435" s="434">
        <v>13.5</v>
      </c>
      <c r="F12435" s="434">
        <v>2959</v>
      </c>
      <c r="G12435" s="434">
        <v>175</v>
      </c>
      <c r="H12435" s="434">
        <v>468</v>
      </c>
      <c r="I12435" s="434">
        <v>34.200000000000003</v>
      </c>
      <c r="J12435" s="434">
        <v>0</v>
      </c>
      <c r="K12435" s="434">
        <v>2004</v>
      </c>
    </row>
    <row r="12436" spans="1:11" x14ac:dyDescent="0.25">
      <c r="A12436" s="434">
        <v>273348570</v>
      </c>
      <c r="B12436" s="434">
        <v>776528</v>
      </c>
      <c r="C12436" s="434" t="s">
        <v>59</v>
      </c>
      <c r="D12436" s="434" t="s">
        <v>17</v>
      </c>
      <c r="E12436" s="434">
        <v>0</v>
      </c>
      <c r="F12436" s="434">
        <v>3825</v>
      </c>
      <c r="G12436" s="434">
        <v>1317</v>
      </c>
      <c r="H12436" s="434">
        <v>2427</v>
      </c>
      <c r="I12436" s="434">
        <v>63.85</v>
      </c>
      <c r="J12436" s="434">
        <v>0</v>
      </c>
      <c r="K12436" s="434">
        <v>1970</v>
      </c>
    </row>
    <row r="12437" spans="1:11" hidden="1" x14ac:dyDescent="0.25">
      <c r="A12437" s="434">
        <v>273348630</v>
      </c>
      <c r="B12437" s="434">
        <v>1</v>
      </c>
      <c r="C12437" s="434" t="s">
        <v>20</v>
      </c>
      <c r="D12437" s="434" t="s">
        <v>25</v>
      </c>
      <c r="F12437" s="434">
        <v>2206</v>
      </c>
      <c r="G12437" s="434">
        <v>6024</v>
      </c>
      <c r="H12437" s="434">
        <v>4824</v>
      </c>
      <c r="I12437" s="434">
        <v>139.9</v>
      </c>
      <c r="J12437" s="434">
        <v>7673</v>
      </c>
      <c r="K12437" s="434">
        <v>2010</v>
      </c>
    </row>
    <row r="12438" spans="1:11" hidden="1" x14ac:dyDescent="0.25">
      <c r="A12438" s="434">
        <v>273348820</v>
      </c>
      <c r="B12438" s="434">
        <v>145025</v>
      </c>
      <c r="C12438" s="434" t="s">
        <v>61</v>
      </c>
      <c r="D12438" s="434" t="s">
        <v>29</v>
      </c>
      <c r="E12438" s="434">
        <v>15.5</v>
      </c>
      <c r="F12438" s="434">
        <v>18000</v>
      </c>
      <c r="G12438" s="434">
        <v>18486</v>
      </c>
      <c r="H12438" s="434">
        <v>16994</v>
      </c>
      <c r="I12438" s="434">
        <v>169</v>
      </c>
      <c r="J12438" s="434">
        <v>0</v>
      </c>
      <c r="K12438" s="434">
        <v>2008</v>
      </c>
    </row>
    <row r="12439" spans="1:11" hidden="1" x14ac:dyDescent="0.25">
      <c r="A12439" s="434">
        <v>273348830</v>
      </c>
      <c r="B12439" s="434">
        <v>44132</v>
      </c>
      <c r="C12439" s="434" t="s">
        <v>31</v>
      </c>
      <c r="D12439" s="434" t="s">
        <v>22</v>
      </c>
      <c r="E12439" s="434">
        <v>10.8</v>
      </c>
      <c r="F12439" s="434">
        <v>1030</v>
      </c>
      <c r="G12439" s="434">
        <v>2781</v>
      </c>
      <c r="H12439" s="434">
        <v>1862</v>
      </c>
      <c r="I12439" s="434">
        <v>88.9</v>
      </c>
      <c r="J12439" s="434">
        <v>0</v>
      </c>
      <c r="K12439" s="434">
        <v>1992</v>
      </c>
    </row>
    <row r="12440" spans="1:11" hidden="1" x14ac:dyDescent="0.25">
      <c r="A12440" s="434">
        <v>273349470</v>
      </c>
      <c r="B12440" s="434">
        <v>7597</v>
      </c>
      <c r="C12440" s="434" t="s">
        <v>61</v>
      </c>
      <c r="D12440" s="434" t="s">
        <v>22</v>
      </c>
      <c r="E12440" s="434">
        <v>12.5</v>
      </c>
      <c r="F12440" s="434">
        <v>2879</v>
      </c>
      <c r="G12440" s="434">
        <v>4750</v>
      </c>
      <c r="H12440" s="434">
        <v>3170</v>
      </c>
      <c r="I12440" s="434">
        <v>98.9</v>
      </c>
      <c r="K12440" s="434">
        <v>2000</v>
      </c>
    </row>
    <row r="12441" spans="1:11" hidden="1" x14ac:dyDescent="0.25">
      <c r="A12441" s="434">
        <v>273349500</v>
      </c>
      <c r="B12441" s="434">
        <v>2</v>
      </c>
      <c r="C12441" s="434" t="s">
        <v>16</v>
      </c>
      <c r="D12441" s="434" t="s">
        <v>25</v>
      </c>
      <c r="E12441" s="434">
        <v>11</v>
      </c>
      <c r="F12441" s="434">
        <v>1473</v>
      </c>
      <c r="G12441" s="434">
        <v>4125</v>
      </c>
      <c r="H12441" s="434">
        <v>3463</v>
      </c>
      <c r="I12441" s="434">
        <v>132.6</v>
      </c>
      <c r="J12441" s="434">
        <v>5672</v>
      </c>
      <c r="K12441" s="434">
        <v>1975</v>
      </c>
    </row>
    <row r="12442" spans="1:11" hidden="1" x14ac:dyDescent="0.25">
      <c r="A12442" s="434">
        <v>273349730</v>
      </c>
      <c r="B12442" s="434">
        <v>10706</v>
      </c>
      <c r="C12442" s="434" t="s">
        <v>46</v>
      </c>
      <c r="D12442" s="434" t="s">
        <v>22</v>
      </c>
      <c r="E12442" s="434">
        <v>15</v>
      </c>
      <c r="F12442" s="434">
        <v>5619</v>
      </c>
      <c r="G12442" s="434">
        <v>1329</v>
      </c>
      <c r="H12442" s="434">
        <v>2931</v>
      </c>
      <c r="I12442" s="434">
        <v>81.16</v>
      </c>
      <c r="J12442" s="434">
        <v>0</v>
      </c>
      <c r="K12442" s="434">
        <v>1985</v>
      </c>
    </row>
    <row r="12443" spans="1:11" hidden="1" x14ac:dyDescent="0.25">
      <c r="A12443" s="434">
        <v>273349820</v>
      </c>
      <c r="B12443" s="434">
        <v>222280</v>
      </c>
      <c r="C12443" s="434" t="s">
        <v>61</v>
      </c>
      <c r="D12443" s="434" t="s">
        <v>29</v>
      </c>
      <c r="E12443" s="434">
        <v>15.5</v>
      </c>
      <c r="F12443" s="434">
        <v>18000</v>
      </c>
      <c r="G12443" s="434">
        <v>18339</v>
      </c>
      <c r="H12443" s="434">
        <v>16994</v>
      </c>
      <c r="I12443" s="434">
        <v>169</v>
      </c>
      <c r="J12443" s="434">
        <v>0</v>
      </c>
      <c r="K12443" s="434">
        <v>2008</v>
      </c>
    </row>
    <row r="12444" spans="1:11" hidden="1" x14ac:dyDescent="0.25">
      <c r="A12444" s="434">
        <v>273350140</v>
      </c>
      <c r="B12444" s="434">
        <v>86616</v>
      </c>
      <c r="C12444" s="434" t="s">
        <v>48</v>
      </c>
      <c r="D12444" s="434" t="s">
        <v>22</v>
      </c>
      <c r="E12444" s="434">
        <v>18.5</v>
      </c>
      <c r="F12444" s="434">
        <v>11700</v>
      </c>
      <c r="G12444" s="434">
        <v>2250</v>
      </c>
      <c r="H12444" s="434">
        <v>4711</v>
      </c>
      <c r="I12444" s="434">
        <v>84.2</v>
      </c>
      <c r="J12444" s="434">
        <v>0</v>
      </c>
      <c r="K12444" s="434">
        <v>2011</v>
      </c>
    </row>
    <row r="12445" spans="1:11" hidden="1" x14ac:dyDescent="0.25">
      <c r="A12445" s="434">
        <v>273350540</v>
      </c>
      <c r="B12445" s="434">
        <v>218915</v>
      </c>
      <c r="C12445" s="434" t="s">
        <v>46</v>
      </c>
      <c r="D12445" s="434" t="s">
        <v>17</v>
      </c>
      <c r="E12445" s="434">
        <v>13.5</v>
      </c>
      <c r="F12445" s="434">
        <v>1471</v>
      </c>
      <c r="G12445" s="434">
        <v>160</v>
      </c>
      <c r="H12445" s="434">
        <v>282</v>
      </c>
      <c r="I12445" s="434">
        <v>31.09</v>
      </c>
      <c r="J12445" s="434">
        <v>0</v>
      </c>
      <c r="K12445" s="434">
        <v>1971</v>
      </c>
    </row>
    <row r="12446" spans="1:11" x14ac:dyDescent="0.25">
      <c r="A12446" s="434">
        <v>273350610</v>
      </c>
      <c r="B12446" s="434">
        <v>1343942</v>
      </c>
      <c r="C12446" s="434" t="s">
        <v>59</v>
      </c>
      <c r="D12446" s="434" t="s">
        <v>17</v>
      </c>
      <c r="E12446" s="434">
        <v>14</v>
      </c>
      <c r="F12446" s="434">
        <v>3328</v>
      </c>
      <c r="G12446" s="434">
        <v>1275</v>
      </c>
      <c r="H12446" s="434">
        <v>2978</v>
      </c>
      <c r="I12446" s="434">
        <v>69.5</v>
      </c>
      <c r="J12446" s="434">
        <v>0</v>
      </c>
      <c r="K12446" s="434">
        <v>1970</v>
      </c>
    </row>
    <row r="12447" spans="1:11" hidden="1" x14ac:dyDescent="0.25">
      <c r="A12447" s="434">
        <v>273351110</v>
      </c>
      <c r="B12447" s="434">
        <v>2</v>
      </c>
      <c r="C12447" s="434" t="s">
        <v>54</v>
      </c>
      <c r="D12447" s="434" t="s">
        <v>13</v>
      </c>
      <c r="E12447" s="434">
        <v>11.5</v>
      </c>
      <c r="F12447" s="434">
        <v>1180</v>
      </c>
      <c r="G12447" s="434">
        <v>57</v>
      </c>
      <c r="H12447" s="434">
        <v>182</v>
      </c>
      <c r="I12447" s="434">
        <v>29</v>
      </c>
      <c r="K12447" s="434">
        <v>1988</v>
      </c>
    </row>
    <row r="12448" spans="1:11" hidden="1" x14ac:dyDescent="0.25">
      <c r="A12448" s="434">
        <v>273351190</v>
      </c>
      <c r="B12448" s="434">
        <v>33527</v>
      </c>
      <c r="C12448" s="434" t="s">
        <v>46</v>
      </c>
      <c r="D12448" s="434" t="s">
        <v>22</v>
      </c>
      <c r="E12448" s="434">
        <v>15</v>
      </c>
      <c r="F12448" s="434">
        <v>6080</v>
      </c>
      <c r="G12448" s="434">
        <v>1215</v>
      </c>
      <c r="H12448" s="434">
        <v>2634</v>
      </c>
      <c r="I12448" s="434">
        <v>73</v>
      </c>
      <c r="J12448" s="434">
        <v>0</v>
      </c>
      <c r="K12448" s="434">
        <v>2013</v>
      </c>
    </row>
    <row r="12449" spans="1:11" hidden="1" x14ac:dyDescent="0.25">
      <c r="A12449" s="434">
        <v>273351280</v>
      </c>
      <c r="B12449" s="434">
        <v>12940</v>
      </c>
      <c r="C12449" s="434" t="s">
        <v>31</v>
      </c>
      <c r="D12449" s="434" t="s">
        <v>25</v>
      </c>
      <c r="E12449" s="434">
        <v>11.5</v>
      </c>
      <c r="F12449" s="434">
        <v>2400</v>
      </c>
      <c r="G12449" s="434">
        <v>7143</v>
      </c>
      <c r="H12449" s="434">
        <v>5686</v>
      </c>
      <c r="I12449" s="434">
        <v>139.94999999999999</v>
      </c>
      <c r="J12449" s="434">
        <v>0</v>
      </c>
      <c r="K12449" s="434">
        <v>2012</v>
      </c>
    </row>
    <row r="12450" spans="1:11" hidden="1" x14ac:dyDescent="0.25">
      <c r="A12450" s="434">
        <v>273351360</v>
      </c>
      <c r="B12450" s="434">
        <v>3254</v>
      </c>
      <c r="C12450" s="434" t="s">
        <v>61</v>
      </c>
      <c r="D12450" s="434" t="s">
        <v>25</v>
      </c>
      <c r="E12450" s="434">
        <v>11</v>
      </c>
      <c r="F12450" s="434">
        <v>2280</v>
      </c>
      <c r="G12450" s="434">
        <v>5485</v>
      </c>
      <c r="H12450" s="434">
        <v>4970</v>
      </c>
      <c r="I12450" s="434">
        <v>128.19999999999999</v>
      </c>
      <c r="J12450" s="434">
        <v>0</v>
      </c>
      <c r="K12450" s="434">
        <v>2007</v>
      </c>
    </row>
    <row r="12451" spans="1:11" x14ac:dyDescent="0.25">
      <c r="A12451" s="434">
        <v>273351680</v>
      </c>
      <c r="B12451" s="434">
        <v>760292</v>
      </c>
      <c r="C12451" s="434" t="s">
        <v>59</v>
      </c>
      <c r="D12451" s="434" t="s">
        <v>17</v>
      </c>
      <c r="E12451" s="434">
        <v>14</v>
      </c>
      <c r="F12451" s="434">
        <v>2458</v>
      </c>
      <c r="G12451" s="434">
        <v>1255</v>
      </c>
      <c r="H12451" s="434">
        <v>1927</v>
      </c>
      <c r="I12451" s="434">
        <v>64.05</v>
      </c>
      <c r="J12451" s="434">
        <v>0</v>
      </c>
      <c r="K12451" s="434">
        <v>1970</v>
      </c>
    </row>
    <row r="12452" spans="1:11" hidden="1" x14ac:dyDescent="0.25">
      <c r="A12452" s="434">
        <v>273351700</v>
      </c>
      <c r="B12452" s="434">
        <v>1</v>
      </c>
      <c r="C12452" s="434" t="s">
        <v>61</v>
      </c>
      <c r="D12452" s="434" t="s">
        <v>25</v>
      </c>
      <c r="E12452" s="434">
        <v>14.6</v>
      </c>
      <c r="F12452" s="434">
        <v>5119</v>
      </c>
      <c r="G12452" s="434">
        <v>7365</v>
      </c>
      <c r="H12452" s="434">
        <v>7085</v>
      </c>
      <c r="I12452" s="434">
        <v>132.76</v>
      </c>
      <c r="J12452" s="434">
        <v>0</v>
      </c>
      <c r="K12452" s="434">
        <v>1994</v>
      </c>
    </row>
    <row r="12453" spans="1:11" hidden="1" x14ac:dyDescent="0.25">
      <c r="A12453" s="434">
        <v>273351780</v>
      </c>
      <c r="B12453" s="434">
        <v>41447</v>
      </c>
      <c r="C12453" s="434" t="s">
        <v>16</v>
      </c>
      <c r="D12453" s="434" t="s">
        <v>22</v>
      </c>
      <c r="E12453" s="434">
        <v>12</v>
      </c>
      <c r="F12453" s="434">
        <v>1310</v>
      </c>
      <c r="G12453" s="434">
        <v>1870</v>
      </c>
      <c r="H12453" s="434">
        <v>1400</v>
      </c>
      <c r="I12453" s="434">
        <v>75.599999999999994</v>
      </c>
      <c r="J12453" s="434">
        <v>0</v>
      </c>
      <c r="K12453" s="434">
        <v>1997</v>
      </c>
    </row>
    <row r="12454" spans="1:11" hidden="1" x14ac:dyDescent="0.25">
      <c r="A12454" s="434">
        <v>273351800</v>
      </c>
      <c r="B12454" s="434">
        <v>9364</v>
      </c>
      <c r="C12454" s="434" t="s">
        <v>16</v>
      </c>
      <c r="D12454" s="434" t="s">
        <v>25</v>
      </c>
      <c r="E12454" s="434">
        <v>9</v>
      </c>
      <c r="F12454" s="434">
        <v>1134</v>
      </c>
      <c r="G12454" s="434">
        <v>2278</v>
      </c>
      <c r="H12454" s="434">
        <v>2293</v>
      </c>
      <c r="I12454" s="434">
        <v>108.6</v>
      </c>
      <c r="J12454" s="434">
        <v>0</v>
      </c>
      <c r="K12454" s="434">
        <v>1980</v>
      </c>
    </row>
    <row r="12455" spans="1:11" hidden="1" x14ac:dyDescent="0.25">
      <c r="A12455" s="434">
        <v>273351930</v>
      </c>
      <c r="B12455" s="434">
        <v>16835</v>
      </c>
      <c r="C12455" s="434" t="s">
        <v>56</v>
      </c>
      <c r="D12455" s="434" t="s">
        <v>17</v>
      </c>
      <c r="E12455" s="434">
        <v>6</v>
      </c>
      <c r="F12455" s="434">
        <v>662</v>
      </c>
      <c r="G12455" s="434">
        <v>386</v>
      </c>
      <c r="H12455" s="434">
        <v>859</v>
      </c>
      <c r="I12455" s="434">
        <v>40.659999999999997</v>
      </c>
      <c r="K12455" s="434">
        <v>1974</v>
      </c>
    </row>
    <row r="12456" spans="1:11" hidden="1" x14ac:dyDescent="0.25">
      <c r="A12456" s="434">
        <v>273352000</v>
      </c>
      <c r="B12456" s="434">
        <v>1</v>
      </c>
      <c r="C12456" s="434" t="s">
        <v>31</v>
      </c>
      <c r="D12456" s="434" t="s">
        <v>25</v>
      </c>
      <c r="E12456" s="434">
        <v>11</v>
      </c>
      <c r="F12456" s="434">
        <v>971</v>
      </c>
      <c r="G12456" s="434">
        <v>3734</v>
      </c>
      <c r="H12456" s="434">
        <v>2478</v>
      </c>
      <c r="I12456" s="434">
        <v>114.02</v>
      </c>
      <c r="K12456" s="434">
        <v>1978</v>
      </c>
    </row>
    <row r="12457" spans="1:11" hidden="1" x14ac:dyDescent="0.25">
      <c r="A12457" s="434">
        <v>273352150</v>
      </c>
      <c r="B12457" s="434">
        <v>1</v>
      </c>
      <c r="C12457" s="434" t="s">
        <v>44</v>
      </c>
      <c r="D12457" s="434" t="s">
        <v>25</v>
      </c>
      <c r="F12457" s="434">
        <v>2206</v>
      </c>
      <c r="G12457" s="434">
        <v>500</v>
      </c>
      <c r="H12457" s="434">
        <v>4906</v>
      </c>
      <c r="I12457" s="434">
        <v>125</v>
      </c>
      <c r="K12457" s="434">
        <v>1979</v>
      </c>
    </row>
    <row r="12458" spans="1:11" x14ac:dyDescent="0.25">
      <c r="A12458" s="434">
        <v>273352230</v>
      </c>
      <c r="B12458" s="434">
        <v>618037</v>
      </c>
      <c r="C12458" s="434" t="s">
        <v>59</v>
      </c>
      <c r="D12458" s="434" t="s">
        <v>17</v>
      </c>
      <c r="E12458" s="434">
        <v>12</v>
      </c>
      <c r="F12458" s="434">
        <v>1912</v>
      </c>
      <c r="G12458" s="434">
        <v>793</v>
      </c>
      <c r="H12458" s="434">
        <v>1499</v>
      </c>
      <c r="I12458" s="434">
        <v>66.069999999999993</v>
      </c>
      <c r="J12458" s="434">
        <v>0</v>
      </c>
      <c r="K12458" s="434">
        <v>1970</v>
      </c>
    </row>
    <row r="12459" spans="1:11" hidden="1" x14ac:dyDescent="0.25">
      <c r="A12459" s="434">
        <v>273352240</v>
      </c>
      <c r="B12459" s="434">
        <v>59434</v>
      </c>
      <c r="C12459" s="434" t="s">
        <v>56</v>
      </c>
      <c r="D12459" s="434" t="s">
        <v>17</v>
      </c>
      <c r="E12459" s="434">
        <v>10</v>
      </c>
      <c r="F12459" s="434">
        <v>3861</v>
      </c>
      <c r="G12459" s="434">
        <v>1103</v>
      </c>
      <c r="H12459" s="434">
        <v>2194</v>
      </c>
      <c r="I12459" s="434">
        <v>67.48</v>
      </c>
      <c r="J12459" s="434">
        <v>0</v>
      </c>
      <c r="K12459" s="434">
        <v>1984</v>
      </c>
    </row>
    <row r="12460" spans="1:11" x14ac:dyDescent="0.25">
      <c r="A12460" s="434">
        <v>273352280</v>
      </c>
      <c r="B12460" s="434">
        <v>452160</v>
      </c>
      <c r="C12460" s="434" t="s">
        <v>59</v>
      </c>
      <c r="D12460" s="434" t="s">
        <v>17</v>
      </c>
      <c r="E12460" s="434">
        <v>13.5</v>
      </c>
      <c r="F12460" s="434">
        <v>2207</v>
      </c>
      <c r="G12460" s="434">
        <v>572</v>
      </c>
      <c r="H12460" s="434">
        <v>1136</v>
      </c>
      <c r="I12460" s="434">
        <v>47.6</v>
      </c>
      <c r="J12460" s="434">
        <v>0</v>
      </c>
      <c r="K12460" s="434">
        <v>1970</v>
      </c>
    </row>
    <row r="12461" spans="1:11" hidden="1" x14ac:dyDescent="0.25">
      <c r="A12461" s="434">
        <v>273352370</v>
      </c>
      <c r="B12461" s="434">
        <v>50408</v>
      </c>
      <c r="C12461" s="434" t="s">
        <v>61</v>
      </c>
      <c r="D12461" s="434" t="s">
        <v>25</v>
      </c>
      <c r="E12461" s="434">
        <v>14</v>
      </c>
      <c r="F12461" s="434">
        <v>5099</v>
      </c>
      <c r="G12461" s="434">
        <v>7365</v>
      </c>
      <c r="H12461" s="434">
        <v>7085</v>
      </c>
      <c r="I12461" s="434">
        <v>132.76</v>
      </c>
      <c r="J12461" s="434">
        <v>0</v>
      </c>
      <c r="K12461" s="434">
        <v>1994</v>
      </c>
    </row>
    <row r="12462" spans="1:11" hidden="1" x14ac:dyDescent="0.25">
      <c r="A12462" s="434">
        <v>273352470</v>
      </c>
      <c r="B12462" s="434">
        <v>3607</v>
      </c>
      <c r="C12462" s="434" t="s">
        <v>20</v>
      </c>
      <c r="D12462" s="434" t="s">
        <v>25</v>
      </c>
      <c r="E12462" s="434">
        <v>12.5</v>
      </c>
      <c r="F12462" s="434">
        <v>3700</v>
      </c>
      <c r="G12462" s="434">
        <v>10511</v>
      </c>
      <c r="H12462" s="434">
        <v>6262</v>
      </c>
      <c r="I12462" s="434">
        <v>123.72</v>
      </c>
      <c r="J12462" s="434">
        <v>10596</v>
      </c>
      <c r="K12462" s="434">
        <v>1993</v>
      </c>
    </row>
    <row r="12463" spans="1:11" hidden="1" x14ac:dyDescent="0.25">
      <c r="A12463" s="434">
        <v>273352750</v>
      </c>
      <c r="B12463" s="434">
        <v>28302</v>
      </c>
      <c r="C12463" s="434" t="s">
        <v>20</v>
      </c>
      <c r="D12463" s="434" t="s">
        <v>22</v>
      </c>
      <c r="E12463" s="434">
        <v>12</v>
      </c>
      <c r="F12463" s="434">
        <v>1881</v>
      </c>
      <c r="G12463" s="434">
        <v>3403</v>
      </c>
      <c r="H12463" s="434">
        <v>2094</v>
      </c>
      <c r="I12463" s="434">
        <v>87.8</v>
      </c>
      <c r="J12463" s="434">
        <v>3700</v>
      </c>
      <c r="K12463" s="434">
        <v>1995</v>
      </c>
    </row>
    <row r="12464" spans="1:11" hidden="1" x14ac:dyDescent="0.25">
      <c r="A12464" s="434">
        <v>273352860</v>
      </c>
      <c r="B12464" s="434">
        <v>55143</v>
      </c>
      <c r="C12464" s="434" t="s">
        <v>20</v>
      </c>
      <c r="D12464" s="434" t="s">
        <v>25</v>
      </c>
      <c r="E12464" s="434">
        <v>15</v>
      </c>
      <c r="F12464" s="434">
        <v>2942</v>
      </c>
      <c r="G12464" s="434">
        <v>6927</v>
      </c>
      <c r="H12464" s="434">
        <v>5025</v>
      </c>
      <c r="I12464" s="434">
        <v>116.8</v>
      </c>
      <c r="J12464" s="434">
        <v>7553</v>
      </c>
      <c r="K12464" s="434">
        <v>1992</v>
      </c>
    </row>
    <row r="12465" spans="1:11" hidden="1" x14ac:dyDescent="0.25">
      <c r="A12465" s="434">
        <v>273352970</v>
      </c>
      <c r="B12465" s="434">
        <v>139</v>
      </c>
      <c r="C12465" s="434" t="s">
        <v>54</v>
      </c>
      <c r="D12465" s="434" t="s">
        <v>17</v>
      </c>
      <c r="E12465" s="434">
        <v>13.5</v>
      </c>
      <c r="F12465" s="434">
        <v>4470</v>
      </c>
      <c r="G12465" s="434">
        <v>264</v>
      </c>
      <c r="H12465" s="434">
        <v>494</v>
      </c>
      <c r="I12465" s="434">
        <v>34.4</v>
      </c>
      <c r="J12465" s="434">
        <v>0</v>
      </c>
      <c r="K12465" s="434">
        <v>2012</v>
      </c>
    </row>
    <row r="12466" spans="1:11" hidden="1" x14ac:dyDescent="0.25">
      <c r="A12466" s="434">
        <v>273353580</v>
      </c>
      <c r="B12466" s="434">
        <v>28374</v>
      </c>
      <c r="C12466" s="434" t="s">
        <v>20</v>
      </c>
      <c r="D12466" s="434" t="s">
        <v>25</v>
      </c>
      <c r="E12466" s="434">
        <v>11.7</v>
      </c>
      <c r="F12466" s="434">
        <v>2640</v>
      </c>
      <c r="G12466" s="434">
        <v>6879</v>
      </c>
      <c r="H12466" s="434">
        <v>3953</v>
      </c>
      <c r="I12466" s="434">
        <v>103</v>
      </c>
      <c r="J12466" s="434">
        <v>6667</v>
      </c>
      <c r="K12466" s="434">
        <v>2012</v>
      </c>
    </row>
    <row r="12467" spans="1:11" hidden="1" x14ac:dyDescent="0.25">
      <c r="A12467" s="434">
        <v>273353670</v>
      </c>
      <c r="B12467" s="434">
        <v>136569</v>
      </c>
      <c r="C12467" s="434" t="s">
        <v>20</v>
      </c>
      <c r="D12467" s="434" t="s">
        <v>22</v>
      </c>
      <c r="E12467" s="434">
        <v>14</v>
      </c>
      <c r="F12467" s="434">
        <v>2449</v>
      </c>
      <c r="G12467" s="434">
        <v>2900</v>
      </c>
      <c r="H12467" s="434">
        <v>2470</v>
      </c>
      <c r="I12467" s="434">
        <v>85</v>
      </c>
      <c r="J12467" s="434">
        <v>2843</v>
      </c>
      <c r="K12467" s="434">
        <v>1991</v>
      </c>
    </row>
    <row r="12468" spans="1:11" hidden="1" x14ac:dyDescent="0.25">
      <c r="A12468" s="434">
        <v>273353680</v>
      </c>
      <c r="B12468" s="434">
        <v>58825</v>
      </c>
      <c r="C12468" s="434" t="s">
        <v>61</v>
      </c>
      <c r="D12468" s="434" t="s">
        <v>22</v>
      </c>
      <c r="E12468" s="434">
        <v>12</v>
      </c>
      <c r="F12468" s="434">
        <v>2640</v>
      </c>
      <c r="G12468" s="434">
        <v>5280</v>
      </c>
      <c r="H12468" s="434">
        <v>3517</v>
      </c>
      <c r="I12468" s="434">
        <v>89.96</v>
      </c>
      <c r="J12468" s="434">
        <v>0</v>
      </c>
      <c r="K12468" s="434">
        <v>2012</v>
      </c>
    </row>
    <row r="12469" spans="1:11" hidden="1" x14ac:dyDescent="0.25">
      <c r="A12469" s="434">
        <v>273353710</v>
      </c>
      <c r="B12469" s="434">
        <v>1</v>
      </c>
      <c r="C12469" s="434" t="s">
        <v>51</v>
      </c>
      <c r="D12469" s="434" t="s">
        <v>17</v>
      </c>
      <c r="E12469" s="434">
        <v>10.25</v>
      </c>
      <c r="F12469" s="434">
        <v>232</v>
      </c>
      <c r="G12469" s="434">
        <v>70</v>
      </c>
      <c r="H12469" s="434">
        <v>236</v>
      </c>
      <c r="I12469" s="434">
        <v>31.85</v>
      </c>
      <c r="J12469" s="434">
        <v>100</v>
      </c>
      <c r="K12469" s="434">
        <v>1992</v>
      </c>
    </row>
    <row r="12470" spans="1:11" hidden="1" x14ac:dyDescent="0.25">
      <c r="A12470" s="434">
        <v>273353850</v>
      </c>
      <c r="B12470" s="434">
        <v>4</v>
      </c>
      <c r="C12470" s="434" t="s">
        <v>39</v>
      </c>
      <c r="D12470" s="434" t="s">
        <v>17</v>
      </c>
      <c r="E12470" s="434">
        <v>40</v>
      </c>
      <c r="F12470" s="434">
        <v>2880</v>
      </c>
      <c r="G12470" s="434">
        <v>20</v>
      </c>
      <c r="H12470" s="434">
        <v>228</v>
      </c>
      <c r="I12470" s="434">
        <v>34.6</v>
      </c>
      <c r="J12470" s="434">
        <v>0</v>
      </c>
      <c r="K12470" s="434">
        <v>2013</v>
      </c>
    </row>
    <row r="12471" spans="1:11" hidden="1" x14ac:dyDescent="0.25">
      <c r="A12471" s="434">
        <v>273353880</v>
      </c>
      <c r="B12471" s="434">
        <v>2</v>
      </c>
      <c r="C12471" s="434" t="s">
        <v>56</v>
      </c>
      <c r="D12471" s="434" t="s">
        <v>13</v>
      </c>
      <c r="E12471" s="434">
        <v>0</v>
      </c>
      <c r="F12471" s="434">
        <v>0</v>
      </c>
      <c r="G12471" s="434">
        <v>0</v>
      </c>
      <c r="H12471" s="434">
        <v>36</v>
      </c>
      <c r="I12471" s="434">
        <v>19.399999999999999</v>
      </c>
      <c r="J12471" s="434">
        <v>0</v>
      </c>
    </row>
    <row r="12472" spans="1:11" hidden="1" x14ac:dyDescent="0.25">
      <c r="A12472" s="434">
        <v>273354040</v>
      </c>
      <c r="B12472" s="434">
        <v>5571</v>
      </c>
      <c r="C12472" s="434" t="s">
        <v>61</v>
      </c>
      <c r="D12472" s="434" t="s">
        <v>25</v>
      </c>
      <c r="E12472" s="434">
        <v>11</v>
      </c>
      <c r="F12472" s="434">
        <v>2280</v>
      </c>
      <c r="G12472" s="434">
        <v>5465</v>
      </c>
      <c r="H12472" s="434">
        <v>4970</v>
      </c>
      <c r="I12472" s="434">
        <v>128.19999999999999</v>
      </c>
      <c r="J12472" s="434">
        <v>0</v>
      </c>
      <c r="K12472" s="434">
        <v>2007</v>
      </c>
    </row>
    <row r="12473" spans="1:11" hidden="1" x14ac:dyDescent="0.25">
      <c r="A12473" s="434">
        <v>273354290</v>
      </c>
      <c r="B12473" s="434">
        <v>115452</v>
      </c>
      <c r="C12473" s="434" t="s">
        <v>54</v>
      </c>
      <c r="D12473" s="434" t="s">
        <v>17</v>
      </c>
      <c r="E12473" s="434">
        <v>11</v>
      </c>
      <c r="F12473" s="434">
        <v>2515</v>
      </c>
      <c r="G12473" s="434">
        <v>160</v>
      </c>
      <c r="H12473" s="434">
        <v>256</v>
      </c>
      <c r="I12473" s="434">
        <v>30.2</v>
      </c>
      <c r="J12473" s="434">
        <v>0</v>
      </c>
      <c r="K12473" s="434">
        <v>1997</v>
      </c>
    </row>
    <row r="12474" spans="1:11" hidden="1" x14ac:dyDescent="0.25">
      <c r="A12474" s="434">
        <v>273354480</v>
      </c>
      <c r="B12474" s="434">
        <v>155955</v>
      </c>
      <c r="C12474" s="434" t="s">
        <v>61</v>
      </c>
      <c r="D12474" s="434" t="s">
        <v>25</v>
      </c>
      <c r="E12474" s="434">
        <v>14.7</v>
      </c>
      <c r="F12474" s="434">
        <v>4690</v>
      </c>
      <c r="G12474" s="434">
        <v>7148</v>
      </c>
      <c r="H12474" s="434">
        <v>6418</v>
      </c>
      <c r="I12474" s="434">
        <v>131.4</v>
      </c>
      <c r="J12474" s="434">
        <v>0</v>
      </c>
      <c r="K12474" s="434">
        <v>1994</v>
      </c>
    </row>
    <row r="12475" spans="1:11" x14ac:dyDescent="0.25">
      <c r="A12475" s="434">
        <v>273354540</v>
      </c>
      <c r="B12475" s="434">
        <v>592079</v>
      </c>
      <c r="C12475" s="434" t="s">
        <v>59</v>
      </c>
      <c r="D12475" s="434" t="s">
        <v>17</v>
      </c>
      <c r="E12475" s="434">
        <v>15</v>
      </c>
      <c r="F12475" s="434">
        <v>2998</v>
      </c>
      <c r="G12475" s="434">
        <v>0</v>
      </c>
      <c r="H12475" s="434">
        <v>1808</v>
      </c>
      <c r="I12475" s="434">
        <v>62.9</v>
      </c>
      <c r="J12475" s="434">
        <v>0</v>
      </c>
      <c r="K12475" s="434">
        <v>1970</v>
      </c>
    </row>
    <row r="12476" spans="1:11" hidden="1" x14ac:dyDescent="0.25">
      <c r="A12476" s="434">
        <v>273354700</v>
      </c>
      <c r="B12476" s="434">
        <v>15207</v>
      </c>
      <c r="C12476" s="434" t="s">
        <v>24</v>
      </c>
      <c r="D12476" s="434" t="s">
        <v>22</v>
      </c>
      <c r="E12476" s="434">
        <v>14</v>
      </c>
      <c r="F12476" s="434">
        <v>2471</v>
      </c>
      <c r="G12476" s="434">
        <v>3385</v>
      </c>
      <c r="H12476" s="434">
        <v>2551</v>
      </c>
      <c r="I12476" s="434">
        <v>87</v>
      </c>
      <c r="J12476" s="434">
        <v>3550</v>
      </c>
      <c r="K12476" s="434">
        <v>1982</v>
      </c>
    </row>
    <row r="12477" spans="1:11" x14ac:dyDescent="0.25">
      <c r="A12477" s="434">
        <v>273354820</v>
      </c>
      <c r="B12477" s="434">
        <v>1107739</v>
      </c>
      <c r="C12477" s="434" t="s">
        <v>59</v>
      </c>
      <c r="D12477" s="434" t="s">
        <v>17</v>
      </c>
      <c r="E12477" s="434">
        <v>14</v>
      </c>
      <c r="F12477" s="434">
        <v>3000</v>
      </c>
      <c r="G12477" s="434">
        <v>845</v>
      </c>
      <c r="H12477" s="434">
        <v>1693</v>
      </c>
      <c r="I12477" s="434">
        <v>56.93</v>
      </c>
      <c r="J12477" s="434">
        <v>0</v>
      </c>
      <c r="K12477" s="434">
        <v>1970</v>
      </c>
    </row>
    <row r="12478" spans="1:11" hidden="1" x14ac:dyDescent="0.25">
      <c r="A12478" s="434">
        <v>273355040</v>
      </c>
      <c r="B12478" s="434">
        <v>1432</v>
      </c>
      <c r="C12478" s="434" t="s">
        <v>61</v>
      </c>
      <c r="D12478" s="434" t="s">
        <v>25</v>
      </c>
      <c r="E12478" s="434">
        <v>11</v>
      </c>
      <c r="F12478" s="434">
        <v>2280</v>
      </c>
      <c r="G12478" s="434">
        <v>5485</v>
      </c>
      <c r="H12478" s="434">
        <v>4970</v>
      </c>
      <c r="I12478" s="434">
        <v>128.19999999999999</v>
      </c>
      <c r="J12478" s="434">
        <v>0</v>
      </c>
      <c r="K12478" s="434">
        <v>2008</v>
      </c>
    </row>
    <row r="12479" spans="1:11" hidden="1" x14ac:dyDescent="0.25">
      <c r="A12479" s="434">
        <v>273355260</v>
      </c>
      <c r="B12479" s="434">
        <v>8621</v>
      </c>
      <c r="C12479" s="434" t="s">
        <v>61</v>
      </c>
      <c r="D12479" s="434" t="s">
        <v>25</v>
      </c>
      <c r="E12479" s="434">
        <v>11</v>
      </c>
      <c r="F12479" s="434">
        <v>2159</v>
      </c>
      <c r="G12479" s="434">
        <v>5440</v>
      </c>
      <c r="H12479" s="434">
        <v>4974</v>
      </c>
      <c r="I12479" s="434">
        <v>128.19999999999999</v>
      </c>
      <c r="J12479" s="434">
        <v>0</v>
      </c>
      <c r="K12479" s="434">
        <v>2002</v>
      </c>
    </row>
    <row r="12480" spans="1:11" x14ac:dyDescent="0.25">
      <c r="A12480" s="434">
        <v>273355290</v>
      </c>
      <c r="B12480" s="434">
        <v>1013912</v>
      </c>
      <c r="C12480" s="434" t="s">
        <v>59</v>
      </c>
      <c r="D12480" s="434" t="s">
        <v>17</v>
      </c>
      <c r="E12480" s="434">
        <v>15.5</v>
      </c>
      <c r="F12480" s="434">
        <v>2638</v>
      </c>
      <c r="G12480" s="434">
        <v>862</v>
      </c>
      <c r="H12480" s="434">
        <v>2071</v>
      </c>
      <c r="I12480" s="434">
        <v>65.510000000000005</v>
      </c>
      <c r="J12480" s="434">
        <v>0</v>
      </c>
      <c r="K12480" s="434">
        <v>1970</v>
      </c>
    </row>
    <row r="12481" spans="1:11" hidden="1" x14ac:dyDescent="0.25">
      <c r="A12481" s="434">
        <v>273355460</v>
      </c>
      <c r="B12481" s="434">
        <v>2</v>
      </c>
      <c r="C12481" s="434" t="s">
        <v>54</v>
      </c>
      <c r="D12481" s="434" t="s">
        <v>17</v>
      </c>
      <c r="E12481" s="434">
        <v>13.2</v>
      </c>
      <c r="F12481" s="434">
        <v>1364</v>
      </c>
      <c r="G12481" s="434">
        <v>76</v>
      </c>
      <c r="H12481" s="434">
        <v>281</v>
      </c>
      <c r="I12481" s="434">
        <v>35.83</v>
      </c>
      <c r="J12481" s="434">
        <v>0</v>
      </c>
      <c r="K12481" s="434">
        <v>1980</v>
      </c>
    </row>
    <row r="12482" spans="1:11" x14ac:dyDescent="0.25">
      <c r="A12482" s="434">
        <v>273355780</v>
      </c>
      <c r="B12482" s="434">
        <v>587788</v>
      </c>
      <c r="C12482" s="434" t="s">
        <v>59</v>
      </c>
      <c r="D12482" s="434" t="s">
        <v>17</v>
      </c>
      <c r="E12482" s="434">
        <v>14</v>
      </c>
      <c r="F12482" s="434">
        <v>3598</v>
      </c>
      <c r="G12482" s="434">
        <v>1070</v>
      </c>
      <c r="H12482" s="434">
        <v>2943</v>
      </c>
      <c r="I12482" s="434">
        <v>65.55</v>
      </c>
      <c r="J12482" s="434">
        <v>0</v>
      </c>
      <c r="K12482" s="434">
        <v>1970</v>
      </c>
    </row>
    <row r="12483" spans="1:11" hidden="1" x14ac:dyDescent="0.25">
      <c r="A12483" s="434">
        <v>273355820</v>
      </c>
      <c r="B12483" s="434">
        <v>1</v>
      </c>
      <c r="C12483" s="434" t="s">
        <v>56</v>
      </c>
      <c r="D12483" s="434" t="s">
        <v>17</v>
      </c>
      <c r="E12483" s="434">
        <v>6</v>
      </c>
      <c r="F12483" s="434">
        <v>662</v>
      </c>
      <c r="G12483" s="434">
        <v>412</v>
      </c>
      <c r="H12483" s="434">
        <v>778</v>
      </c>
      <c r="I12483" s="434">
        <v>40.659999999999997</v>
      </c>
      <c r="K12483" s="434">
        <v>1985</v>
      </c>
    </row>
    <row r="12484" spans="1:11" hidden="1" x14ac:dyDescent="0.25">
      <c r="A12484" s="434">
        <v>273355860</v>
      </c>
      <c r="B12484" s="434">
        <v>12</v>
      </c>
      <c r="C12484" s="434" t="s">
        <v>61</v>
      </c>
      <c r="D12484" s="434" t="s">
        <v>25</v>
      </c>
      <c r="E12484" s="434">
        <v>12.5</v>
      </c>
      <c r="F12484" s="434">
        <v>4413</v>
      </c>
      <c r="G12484" s="434">
        <v>9653</v>
      </c>
      <c r="H12484" s="434">
        <v>5974</v>
      </c>
      <c r="I12484" s="434">
        <v>113</v>
      </c>
      <c r="K12484" s="434">
        <v>1988</v>
      </c>
    </row>
    <row r="12485" spans="1:11" hidden="1" x14ac:dyDescent="0.25">
      <c r="A12485" s="434">
        <v>273355960</v>
      </c>
      <c r="B12485" s="434">
        <v>6462</v>
      </c>
      <c r="C12485" s="434" t="s">
        <v>31</v>
      </c>
      <c r="D12485" s="434" t="s">
        <v>22</v>
      </c>
      <c r="E12485" s="434">
        <v>11</v>
      </c>
      <c r="F12485" s="434">
        <v>735</v>
      </c>
      <c r="G12485" s="434">
        <v>2890</v>
      </c>
      <c r="H12485" s="434">
        <v>1934</v>
      </c>
      <c r="I12485" s="434">
        <v>87.97</v>
      </c>
      <c r="K12485" s="434">
        <v>1982</v>
      </c>
    </row>
    <row r="12486" spans="1:11" hidden="1" x14ac:dyDescent="0.25">
      <c r="A12486" s="434">
        <v>273356260</v>
      </c>
      <c r="B12486" s="434">
        <v>7138</v>
      </c>
      <c r="C12486" s="434" t="s">
        <v>61</v>
      </c>
      <c r="D12486" s="434" t="s">
        <v>25</v>
      </c>
      <c r="E12486" s="434">
        <v>11</v>
      </c>
      <c r="F12486" s="434">
        <v>2402</v>
      </c>
      <c r="G12486" s="434">
        <v>5440</v>
      </c>
      <c r="H12486" s="434">
        <v>4974</v>
      </c>
      <c r="I12486" s="434">
        <v>128.19999999999999</v>
      </c>
      <c r="J12486" s="434">
        <v>0</v>
      </c>
      <c r="K12486" s="434">
        <v>2003</v>
      </c>
    </row>
    <row r="12487" spans="1:11" hidden="1" x14ac:dyDescent="0.25">
      <c r="A12487" s="434">
        <v>273356270</v>
      </c>
      <c r="B12487" s="434">
        <v>1868</v>
      </c>
      <c r="C12487" s="434" t="s">
        <v>20</v>
      </c>
      <c r="D12487" s="434" t="s">
        <v>25</v>
      </c>
      <c r="E12487" s="434">
        <v>12.5</v>
      </c>
      <c r="F12487" s="434">
        <v>3792</v>
      </c>
      <c r="G12487" s="434">
        <v>9003</v>
      </c>
      <c r="H12487" s="434">
        <v>6641</v>
      </c>
      <c r="I12487" s="434">
        <v>109.68</v>
      </c>
      <c r="J12487" s="434">
        <v>10000</v>
      </c>
      <c r="K12487" s="434">
        <v>1992</v>
      </c>
    </row>
    <row r="12488" spans="1:11" hidden="1" x14ac:dyDescent="0.25">
      <c r="A12488" s="434">
        <v>273356870</v>
      </c>
      <c r="B12488" s="434">
        <v>10136</v>
      </c>
      <c r="C12488" s="434" t="s">
        <v>61</v>
      </c>
      <c r="D12488" s="434" t="s">
        <v>22</v>
      </c>
      <c r="E12488" s="434">
        <v>13.5</v>
      </c>
      <c r="F12488" s="434">
        <v>2879</v>
      </c>
      <c r="G12488" s="434">
        <v>4555</v>
      </c>
      <c r="H12488" s="434">
        <v>3170</v>
      </c>
      <c r="I12488" s="434">
        <v>98.9</v>
      </c>
      <c r="J12488" s="434">
        <v>0</v>
      </c>
      <c r="K12488" s="434">
        <v>1999</v>
      </c>
    </row>
    <row r="12489" spans="1:11" hidden="1" x14ac:dyDescent="0.25">
      <c r="A12489" s="434">
        <v>273357130</v>
      </c>
      <c r="B12489" s="434">
        <v>36120</v>
      </c>
      <c r="C12489" s="434" t="s">
        <v>31</v>
      </c>
      <c r="D12489" s="434" t="s">
        <v>22</v>
      </c>
      <c r="E12489" s="434">
        <v>12</v>
      </c>
      <c r="F12489" s="434">
        <v>2600</v>
      </c>
      <c r="G12489" s="434">
        <v>1620</v>
      </c>
      <c r="H12489" s="434">
        <v>2567</v>
      </c>
      <c r="I12489" s="434">
        <v>84</v>
      </c>
      <c r="J12489" s="434">
        <v>0</v>
      </c>
      <c r="K12489" s="434">
        <v>2011</v>
      </c>
    </row>
    <row r="12490" spans="1:11" hidden="1" x14ac:dyDescent="0.25">
      <c r="A12490" s="434">
        <v>273357270</v>
      </c>
      <c r="B12490" s="434">
        <v>31</v>
      </c>
      <c r="C12490" s="434" t="s">
        <v>20</v>
      </c>
      <c r="D12490" s="434" t="s">
        <v>25</v>
      </c>
      <c r="E12490" s="434">
        <v>12.5</v>
      </c>
      <c r="F12490" s="434">
        <v>3792</v>
      </c>
      <c r="G12490" s="434">
        <v>10965</v>
      </c>
      <c r="H12490" s="434">
        <v>5319</v>
      </c>
      <c r="I12490" s="434">
        <v>127.2</v>
      </c>
      <c r="J12490" s="434">
        <v>11093</v>
      </c>
      <c r="K12490" s="434">
        <v>1992</v>
      </c>
    </row>
    <row r="12491" spans="1:11" hidden="1" x14ac:dyDescent="0.25">
      <c r="A12491" s="434">
        <v>273357330</v>
      </c>
      <c r="B12491" s="434">
        <v>435707</v>
      </c>
      <c r="C12491" s="434" t="s">
        <v>16</v>
      </c>
      <c r="D12491" s="434" t="s">
        <v>29</v>
      </c>
      <c r="E12491" s="434">
        <v>15.3</v>
      </c>
      <c r="F12491" s="434">
        <v>19799</v>
      </c>
      <c r="G12491" s="434">
        <v>18902</v>
      </c>
      <c r="H12491" s="434">
        <v>16110</v>
      </c>
      <c r="I12491" s="434">
        <v>169.04</v>
      </c>
      <c r="J12491" s="434">
        <v>3755</v>
      </c>
      <c r="K12491" s="434">
        <v>2011</v>
      </c>
    </row>
    <row r="12492" spans="1:11" hidden="1" x14ac:dyDescent="0.25">
      <c r="A12492" s="434">
        <v>273357360</v>
      </c>
      <c r="B12492" s="434">
        <v>101634</v>
      </c>
      <c r="C12492" s="434" t="s">
        <v>46</v>
      </c>
      <c r="D12492" s="434" t="s">
        <v>22</v>
      </c>
      <c r="E12492" s="434">
        <v>15</v>
      </c>
      <c r="F12492" s="434">
        <v>6080</v>
      </c>
      <c r="G12492" s="434">
        <v>1215</v>
      </c>
      <c r="H12492" s="434">
        <v>2634</v>
      </c>
      <c r="I12492" s="434">
        <v>73</v>
      </c>
      <c r="J12492" s="434">
        <v>0</v>
      </c>
      <c r="K12492" s="434">
        <v>2012</v>
      </c>
    </row>
    <row r="12493" spans="1:11" x14ac:dyDescent="0.25">
      <c r="A12493" s="434">
        <v>273357560</v>
      </c>
      <c r="B12493" s="434">
        <v>40695</v>
      </c>
      <c r="C12493" s="434" t="s">
        <v>59</v>
      </c>
      <c r="D12493" s="434" t="s">
        <v>17</v>
      </c>
      <c r="E12493" s="434">
        <v>11</v>
      </c>
      <c r="F12493" s="434">
        <v>699</v>
      </c>
      <c r="G12493" s="434">
        <v>449</v>
      </c>
      <c r="H12493" s="434">
        <v>688</v>
      </c>
      <c r="I12493" s="434">
        <v>55.82</v>
      </c>
      <c r="J12493" s="434">
        <v>0</v>
      </c>
      <c r="K12493" s="434">
        <v>1970</v>
      </c>
    </row>
    <row r="12494" spans="1:11" hidden="1" x14ac:dyDescent="0.25">
      <c r="A12494" s="434">
        <v>273357610</v>
      </c>
      <c r="B12494" s="434">
        <v>14845</v>
      </c>
      <c r="C12494" s="434" t="s">
        <v>20</v>
      </c>
      <c r="D12494" s="434" t="s">
        <v>22</v>
      </c>
      <c r="E12494" s="434">
        <v>13</v>
      </c>
      <c r="F12494" s="434">
        <v>3001</v>
      </c>
      <c r="G12494" s="434">
        <v>4794</v>
      </c>
      <c r="H12494" s="434">
        <v>3206</v>
      </c>
      <c r="I12494" s="434">
        <v>96.35</v>
      </c>
      <c r="J12494" s="434">
        <v>4667</v>
      </c>
      <c r="K12494" s="434">
        <v>1991</v>
      </c>
    </row>
    <row r="12495" spans="1:11" hidden="1" x14ac:dyDescent="0.25">
      <c r="A12495" s="434">
        <v>273357900</v>
      </c>
      <c r="B12495" s="434">
        <v>1251</v>
      </c>
      <c r="C12495" s="434" t="s">
        <v>61</v>
      </c>
      <c r="D12495" s="434" t="s">
        <v>22</v>
      </c>
      <c r="F12495" s="434">
        <v>1470</v>
      </c>
      <c r="G12495" s="434">
        <v>4402</v>
      </c>
      <c r="H12495" s="434">
        <v>2700</v>
      </c>
      <c r="I12495" s="434">
        <v>89.7</v>
      </c>
      <c r="K12495" s="434">
        <v>2010</v>
      </c>
    </row>
    <row r="12496" spans="1:11" hidden="1" x14ac:dyDescent="0.25">
      <c r="A12496" s="434">
        <v>273358130</v>
      </c>
      <c r="B12496" s="434">
        <v>19103</v>
      </c>
      <c r="C12496" s="434" t="s">
        <v>20</v>
      </c>
      <c r="D12496" s="434" t="s">
        <v>22</v>
      </c>
      <c r="E12496" s="434">
        <v>12.5</v>
      </c>
      <c r="F12496" s="434">
        <v>2683</v>
      </c>
      <c r="G12496" s="434">
        <v>4622</v>
      </c>
      <c r="H12496" s="434">
        <v>3144</v>
      </c>
      <c r="I12496" s="434">
        <v>99.91</v>
      </c>
      <c r="J12496" s="434">
        <v>4591</v>
      </c>
      <c r="K12496" s="434">
        <v>2007</v>
      </c>
    </row>
    <row r="12497" spans="1:11" hidden="1" x14ac:dyDescent="0.25">
      <c r="A12497" s="434">
        <v>273358180</v>
      </c>
      <c r="B12497" s="434">
        <v>72201</v>
      </c>
      <c r="C12497" s="434" t="s">
        <v>16</v>
      </c>
      <c r="D12497" s="434" t="s">
        <v>25</v>
      </c>
      <c r="E12497" s="434">
        <v>10.5</v>
      </c>
      <c r="F12497" s="434">
        <v>2400</v>
      </c>
      <c r="G12497" s="434">
        <v>6614</v>
      </c>
      <c r="H12497" s="434">
        <v>4531</v>
      </c>
      <c r="I12497" s="434">
        <v>139.99</v>
      </c>
      <c r="J12497" s="434">
        <v>0</v>
      </c>
      <c r="K12497" s="434">
        <v>2013</v>
      </c>
    </row>
    <row r="12498" spans="1:11" hidden="1" x14ac:dyDescent="0.25">
      <c r="A12498" s="434">
        <v>273358230</v>
      </c>
      <c r="B12498" s="434">
        <v>15677</v>
      </c>
      <c r="C12498" s="434" t="s">
        <v>31</v>
      </c>
      <c r="D12498" s="434" t="s">
        <v>17</v>
      </c>
      <c r="E12498" s="434">
        <v>0</v>
      </c>
      <c r="F12498" s="434">
        <v>736</v>
      </c>
      <c r="G12498" s="434">
        <v>987</v>
      </c>
      <c r="H12498" s="434">
        <v>724</v>
      </c>
      <c r="I12498" s="434">
        <v>55.22</v>
      </c>
      <c r="J12498" s="434">
        <v>0</v>
      </c>
      <c r="K12498" s="434">
        <v>1988</v>
      </c>
    </row>
    <row r="12499" spans="1:11" hidden="1" x14ac:dyDescent="0.25">
      <c r="A12499" s="434">
        <v>273358260</v>
      </c>
      <c r="B12499" s="434">
        <v>7951</v>
      </c>
      <c r="C12499" s="434" t="s">
        <v>61</v>
      </c>
      <c r="D12499" s="434" t="s">
        <v>25</v>
      </c>
      <c r="E12499" s="434">
        <v>11</v>
      </c>
      <c r="F12499" s="434">
        <v>2402</v>
      </c>
      <c r="G12499" s="434">
        <v>5440</v>
      </c>
      <c r="H12499" s="434">
        <v>4974</v>
      </c>
      <c r="I12499" s="434">
        <v>128.19999999999999</v>
      </c>
      <c r="J12499" s="434">
        <v>0</v>
      </c>
      <c r="K12499" s="434">
        <v>2003</v>
      </c>
    </row>
    <row r="12500" spans="1:11" hidden="1" x14ac:dyDescent="0.25">
      <c r="A12500" s="434">
        <v>273358310</v>
      </c>
      <c r="B12500" s="434">
        <v>1</v>
      </c>
      <c r="C12500" s="434" t="s">
        <v>61</v>
      </c>
      <c r="D12500" s="434" t="s">
        <v>25</v>
      </c>
      <c r="E12500" s="434">
        <v>13</v>
      </c>
      <c r="F12500" s="434">
        <v>3262</v>
      </c>
      <c r="G12500" s="434">
        <v>8038</v>
      </c>
      <c r="H12500" s="434">
        <v>4983</v>
      </c>
      <c r="I12500" s="434">
        <v>106.29</v>
      </c>
      <c r="K12500" s="434">
        <v>1984</v>
      </c>
    </row>
    <row r="12501" spans="1:11" hidden="1" x14ac:dyDescent="0.25">
      <c r="A12501" s="434">
        <v>273358380</v>
      </c>
      <c r="B12501" s="434">
        <v>79569</v>
      </c>
      <c r="C12501" s="434" t="s">
        <v>61</v>
      </c>
      <c r="D12501" s="434" t="s">
        <v>25</v>
      </c>
      <c r="E12501" s="434">
        <v>14.7</v>
      </c>
      <c r="F12501" s="434">
        <v>4690</v>
      </c>
      <c r="G12501" s="434">
        <v>7049</v>
      </c>
      <c r="H12501" s="434">
        <v>6418</v>
      </c>
      <c r="I12501" s="434">
        <v>131.4</v>
      </c>
      <c r="J12501" s="434">
        <v>0</v>
      </c>
      <c r="K12501" s="434">
        <v>1998</v>
      </c>
    </row>
    <row r="12502" spans="1:11" hidden="1" x14ac:dyDescent="0.25">
      <c r="A12502" s="434">
        <v>273358500</v>
      </c>
      <c r="B12502" s="434">
        <v>335959</v>
      </c>
      <c r="C12502" s="434" t="s">
        <v>51</v>
      </c>
      <c r="D12502" s="434" t="s">
        <v>17</v>
      </c>
      <c r="E12502" s="434">
        <v>10</v>
      </c>
      <c r="F12502" s="434">
        <v>588</v>
      </c>
      <c r="G12502" s="434">
        <v>330</v>
      </c>
      <c r="H12502" s="434">
        <v>296</v>
      </c>
      <c r="I12502" s="434">
        <v>32</v>
      </c>
      <c r="J12502" s="434">
        <v>0</v>
      </c>
      <c r="K12502" s="434">
        <v>1970</v>
      </c>
    </row>
    <row r="12503" spans="1:11" hidden="1" x14ac:dyDescent="0.25">
      <c r="A12503" s="434">
        <v>273358510</v>
      </c>
      <c r="B12503" s="434">
        <v>1</v>
      </c>
      <c r="C12503" s="434" t="s">
        <v>31</v>
      </c>
      <c r="D12503" s="434" t="s">
        <v>22</v>
      </c>
      <c r="E12503" s="434">
        <v>12</v>
      </c>
      <c r="F12503" s="434">
        <v>2400</v>
      </c>
      <c r="G12503" s="434">
        <v>2725</v>
      </c>
      <c r="H12503" s="434">
        <v>2618</v>
      </c>
      <c r="I12503" s="434">
        <v>91.85</v>
      </c>
      <c r="J12503" s="434">
        <v>3942</v>
      </c>
      <c r="K12503" s="434">
        <v>1984</v>
      </c>
    </row>
    <row r="12504" spans="1:11" x14ac:dyDescent="0.25">
      <c r="A12504" s="434">
        <v>273358560</v>
      </c>
      <c r="B12504" s="434">
        <v>68442</v>
      </c>
      <c r="C12504" s="434" t="s">
        <v>59</v>
      </c>
      <c r="D12504" s="434" t="s">
        <v>17</v>
      </c>
      <c r="E12504" s="434">
        <v>11</v>
      </c>
      <c r="F12504" s="434">
        <v>736</v>
      </c>
      <c r="G12504" s="434">
        <v>428</v>
      </c>
      <c r="H12504" s="434">
        <v>683</v>
      </c>
      <c r="I12504" s="434">
        <v>57.02</v>
      </c>
      <c r="J12504" s="434">
        <v>0</v>
      </c>
      <c r="K12504" s="434">
        <v>1970</v>
      </c>
    </row>
    <row r="12505" spans="1:11" hidden="1" x14ac:dyDescent="0.25">
      <c r="A12505" s="434">
        <v>273358610</v>
      </c>
      <c r="B12505" s="434">
        <v>11934</v>
      </c>
      <c r="C12505" s="434" t="s">
        <v>20</v>
      </c>
      <c r="D12505" s="434" t="s">
        <v>22</v>
      </c>
      <c r="E12505" s="434">
        <v>13</v>
      </c>
      <c r="F12505" s="434">
        <v>3001</v>
      </c>
      <c r="G12505" s="434">
        <v>4750</v>
      </c>
      <c r="H12505" s="434">
        <v>3206</v>
      </c>
      <c r="I12505" s="434">
        <v>96.35</v>
      </c>
      <c r="J12505" s="434">
        <v>4667</v>
      </c>
      <c r="K12505" s="434">
        <v>1991</v>
      </c>
    </row>
    <row r="12506" spans="1:11" hidden="1" x14ac:dyDescent="0.25">
      <c r="A12506" s="434">
        <v>273358930</v>
      </c>
      <c r="B12506" s="434">
        <v>52334</v>
      </c>
      <c r="C12506" s="434" t="s">
        <v>61</v>
      </c>
      <c r="D12506" s="434" t="s">
        <v>22</v>
      </c>
      <c r="E12506" s="434">
        <v>12</v>
      </c>
      <c r="F12506" s="434">
        <v>2640</v>
      </c>
      <c r="G12506" s="434">
        <v>5026</v>
      </c>
      <c r="H12506" s="434">
        <v>3505</v>
      </c>
      <c r="I12506" s="434">
        <v>89.96</v>
      </c>
      <c r="J12506" s="434">
        <v>0</v>
      </c>
      <c r="K12506" s="434">
        <v>2011</v>
      </c>
    </row>
    <row r="12507" spans="1:11" hidden="1" x14ac:dyDescent="0.25">
      <c r="A12507" s="434">
        <v>273358960</v>
      </c>
      <c r="B12507" s="434">
        <v>36435</v>
      </c>
      <c r="C12507" s="434" t="s">
        <v>61</v>
      </c>
      <c r="D12507" s="434" t="s">
        <v>22</v>
      </c>
      <c r="E12507" s="434">
        <v>12</v>
      </c>
      <c r="F12507" s="434">
        <v>2640</v>
      </c>
      <c r="G12507" s="434">
        <v>5024</v>
      </c>
      <c r="H12507" s="434">
        <v>3505</v>
      </c>
      <c r="I12507" s="434">
        <v>89.96</v>
      </c>
      <c r="J12507" s="434">
        <v>0</v>
      </c>
      <c r="K12507" s="434">
        <v>2011</v>
      </c>
    </row>
    <row r="12508" spans="1:11" hidden="1" x14ac:dyDescent="0.25">
      <c r="A12508" s="434">
        <v>273359130</v>
      </c>
      <c r="B12508" s="434">
        <v>1</v>
      </c>
      <c r="C12508" s="434" t="s">
        <v>61</v>
      </c>
      <c r="D12508" s="434" t="s">
        <v>25</v>
      </c>
      <c r="E12508" s="434">
        <v>11</v>
      </c>
      <c r="F12508" s="434">
        <v>2400</v>
      </c>
      <c r="G12508" s="434">
        <v>5562</v>
      </c>
      <c r="H12508" s="434">
        <v>4076</v>
      </c>
      <c r="I12508" s="434">
        <v>139.99</v>
      </c>
      <c r="K12508" s="434">
        <v>2011</v>
      </c>
    </row>
    <row r="12509" spans="1:11" hidden="1" x14ac:dyDescent="0.25">
      <c r="A12509" s="434">
        <v>273359260</v>
      </c>
      <c r="B12509" s="434">
        <v>8021</v>
      </c>
      <c r="C12509" s="434" t="s">
        <v>61</v>
      </c>
      <c r="D12509" s="434" t="s">
        <v>25</v>
      </c>
      <c r="E12509" s="434">
        <v>11</v>
      </c>
      <c r="F12509" s="434">
        <v>2280</v>
      </c>
      <c r="G12509" s="434">
        <v>4949</v>
      </c>
      <c r="H12509" s="434">
        <v>4970</v>
      </c>
      <c r="I12509" s="434">
        <v>128.19999999999999</v>
      </c>
      <c r="J12509" s="434">
        <v>0</v>
      </c>
      <c r="K12509" s="434">
        <v>2006</v>
      </c>
    </row>
    <row r="12510" spans="1:11" hidden="1" x14ac:dyDescent="0.25">
      <c r="A12510" s="434">
        <v>273359280</v>
      </c>
      <c r="B12510" s="434">
        <v>3624</v>
      </c>
      <c r="C12510" s="434" t="s">
        <v>31</v>
      </c>
      <c r="D12510" s="434" t="s">
        <v>22</v>
      </c>
      <c r="E12510" s="434">
        <v>43596</v>
      </c>
      <c r="F12510" s="434">
        <v>2112</v>
      </c>
      <c r="G12510" s="434">
        <v>4285</v>
      </c>
      <c r="H12510" s="434">
        <v>2983</v>
      </c>
      <c r="I12510" s="434">
        <v>89.98</v>
      </c>
      <c r="J12510" s="434">
        <v>0</v>
      </c>
    </row>
    <row r="12511" spans="1:11" hidden="1" x14ac:dyDescent="0.25">
      <c r="A12511" s="434">
        <v>273359440</v>
      </c>
      <c r="B12511" s="434">
        <v>73657</v>
      </c>
      <c r="C12511" s="434" t="s">
        <v>56</v>
      </c>
      <c r="D12511" s="434" t="s">
        <v>25</v>
      </c>
      <c r="E12511" s="434">
        <v>16</v>
      </c>
      <c r="F12511" s="434">
        <v>16800</v>
      </c>
      <c r="G12511" s="434">
        <v>12000</v>
      </c>
      <c r="H12511" s="434">
        <v>12711</v>
      </c>
      <c r="I12511" s="434">
        <v>133.6</v>
      </c>
      <c r="J12511" s="434">
        <v>0</v>
      </c>
      <c r="K12511" s="434">
        <v>2012</v>
      </c>
    </row>
    <row r="12512" spans="1:11" hidden="1" x14ac:dyDescent="0.25">
      <c r="A12512" s="434">
        <v>273359470</v>
      </c>
      <c r="B12512" s="434">
        <v>24024</v>
      </c>
      <c r="C12512" s="434" t="s">
        <v>31</v>
      </c>
      <c r="D12512" s="434" t="s">
        <v>25</v>
      </c>
      <c r="E12512" s="434">
        <v>14</v>
      </c>
      <c r="F12512" s="434">
        <v>6068</v>
      </c>
      <c r="G12512" s="434">
        <v>13565</v>
      </c>
      <c r="H12512" s="434">
        <v>10374</v>
      </c>
      <c r="I12512" s="434">
        <v>135.29</v>
      </c>
      <c r="J12512" s="434">
        <v>0</v>
      </c>
      <c r="K12512" s="434">
        <v>1991</v>
      </c>
    </row>
    <row r="12513" spans="1:11" x14ac:dyDescent="0.25">
      <c r="A12513" s="434">
        <v>273359770</v>
      </c>
      <c r="B12513" s="434">
        <v>387725</v>
      </c>
      <c r="C12513" s="434" t="s">
        <v>59</v>
      </c>
      <c r="D12513" s="434" t="s">
        <v>13</v>
      </c>
      <c r="E12513" s="434">
        <v>10</v>
      </c>
      <c r="F12513" s="434">
        <v>732</v>
      </c>
      <c r="G12513" s="434">
        <v>125</v>
      </c>
      <c r="H12513" s="434">
        <v>275</v>
      </c>
      <c r="I12513" s="434">
        <v>26.97</v>
      </c>
      <c r="J12513" s="434">
        <v>0</v>
      </c>
      <c r="K12513" s="434">
        <v>1970</v>
      </c>
    </row>
    <row r="12514" spans="1:11" hidden="1" x14ac:dyDescent="0.25">
      <c r="A12514" s="434">
        <v>273359800</v>
      </c>
      <c r="B12514" s="434">
        <v>3056</v>
      </c>
      <c r="C12514" s="434" t="s">
        <v>31</v>
      </c>
      <c r="D12514" s="434" t="s">
        <v>25</v>
      </c>
      <c r="E12514" s="434">
        <v>14.9</v>
      </c>
      <c r="F12514" s="434">
        <v>4.6900000000000004</v>
      </c>
      <c r="G12514" s="434">
        <v>7075</v>
      </c>
      <c r="H12514" s="434">
        <v>6395</v>
      </c>
      <c r="I12514" s="434">
        <v>131.6</v>
      </c>
      <c r="J12514" s="434">
        <v>0</v>
      </c>
      <c r="K12514" s="434">
        <v>1970</v>
      </c>
    </row>
    <row r="12515" spans="1:11" hidden="1" x14ac:dyDescent="0.25">
      <c r="A12515" s="434">
        <v>273359900</v>
      </c>
      <c r="B12515" s="434">
        <v>22492</v>
      </c>
      <c r="C12515" s="434" t="s">
        <v>20</v>
      </c>
      <c r="D12515" s="434" t="s">
        <v>22</v>
      </c>
      <c r="E12515" s="434">
        <v>13</v>
      </c>
      <c r="F12515" s="434">
        <v>1655</v>
      </c>
      <c r="G12515" s="434">
        <v>2533</v>
      </c>
      <c r="H12515" s="434">
        <v>1881</v>
      </c>
      <c r="I12515" s="434">
        <v>80.16</v>
      </c>
      <c r="J12515" s="434">
        <v>0</v>
      </c>
      <c r="K12515" s="434">
        <v>1970</v>
      </c>
    </row>
    <row r="12516" spans="1:11" hidden="1" x14ac:dyDescent="0.25">
      <c r="A12516" s="434">
        <v>273359910</v>
      </c>
      <c r="B12516" s="434">
        <v>1648</v>
      </c>
      <c r="C12516" s="434" t="s">
        <v>56</v>
      </c>
      <c r="D12516" s="434" t="s">
        <v>17</v>
      </c>
      <c r="E12516" s="434">
        <v>11</v>
      </c>
      <c r="F12516" s="434">
        <v>882</v>
      </c>
      <c r="G12516" s="434">
        <v>46</v>
      </c>
      <c r="H12516" s="434">
        <v>367</v>
      </c>
      <c r="I12516" s="434">
        <v>38.64</v>
      </c>
      <c r="K12516" s="434">
        <v>2011</v>
      </c>
    </row>
    <row r="12517" spans="1:11" hidden="1" x14ac:dyDescent="0.25">
      <c r="A12517" s="434">
        <v>273359980</v>
      </c>
      <c r="B12517" s="434">
        <v>4738</v>
      </c>
      <c r="C12517" s="434" t="s">
        <v>31</v>
      </c>
      <c r="D12517" s="434" t="s">
        <v>25</v>
      </c>
      <c r="E12517" s="434">
        <v>11.5</v>
      </c>
      <c r="F12517" s="434">
        <v>2400</v>
      </c>
      <c r="G12517" s="434">
        <v>7140</v>
      </c>
      <c r="H12517" s="434">
        <v>5686</v>
      </c>
      <c r="I12517" s="434">
        <v>139.94999999999999</v>
      </c>
      <c r="J12517" s="434">
        <v>0</v>
      </c>
      <c r="K12517" s="434">
        <v>2013</v>
      </c>
    </row>
    <row r="12518" spans="1:11" hidden="1" x14ac:dyDescent="0.25">
      <c r="A12518" s="434">
        <v>273362000</v>
      </c>
      <c r="B12518" s="434">
        <v>49544</v>
      </c>
      <c r="C12518" s="434" t="s">
        <v>31</v>
      </c>
      <c r="D12518" s="434" t="s">
        <v>25</v>
      </c>
      <c r="E12518" s="434">
        <v>10.5</v>
      </c>
      <c r="F12518" s="434">
        <v>1280</v>
      </c>
      <c r="G12518" s="434">
        <v>3391</v>
      </c>
      <c r="H12518" s="434">
        <v>3048</v>
      </c>
      <c r="I12518" s="434">
        <v>118.69</v>
      </c>
      <c r="J12518" s="434">
        <v>0</v>
      </c>
      <c r="K12518" s="434">
        <v>1990</v>
      </c>
    </row>
    <row r="12519" spans="1:11" hidden="1" x14ac:dyDescent="0.25">
      <c r="A12519" s="434">
        <v>273362100</v>
      </c>
      <c r="B12519" s="434">
        <v>7036</v>
      </c>
      <c r="C12519" s="434" t="s">
        <v>31</v>
      </c>
      <c r="D12519" s="434" t="s">
        <v>25</v>
      </c>
      <c r="E12519" s="434">
        <v>10</v>
      </c>
      <c r="F12519" s="434">
        <v>1030</v>
      </c>
      <c r="G12519" s="434">
        <v>3150</v>
      </c>
      <c r="H12519" s="434">
        <v>2516</v>
      </c>
      <c r="I12519" s="434">
        <v>113</v>
      </c>
      <c r="J12519" s="434">
        <v>0</v>
      </c>
      <c r="K12519" s="434">
        <v>1983</v>
      </c>
    </row>
    <row r="12520" spans="1:11" hidden="1" x14ac:dyDescent="0.25">
      <c r="A12520" s="434">
        <v>273362200</v>
      </c>
      <c r="B12520" s="434">
        <v>44</v>
      </c>
      <c r="C12520" s="434" t="s">
        <v>31</v>
      </c>
      <c r="D12520" s="434" t="s">
        <v>22</v>
      </c>
      <c r="E12520" s="434">
        <v>11.5</v>
      </c>
      <c r="F12520" s="434">
        <v>884</v>
      </c>
      <c r="G12520" s="434">
        <v>1669</v>
      </c>
      <c r="H12520" s="434">
        <v>1573</v>
      </c>
      <c r="I12520" s="434">
        <v>82</v>
      </c>
      <c r="K12520" s="434">
        <v>1986</v>
      </c>
    </row>
    <row r="12521" spans="1:11" hidden="1" x14ac:dyDescent="0.25">
      <c r="A12521" s="434">
        <v>273362290</v>
      </c>
      <c r="B12521" s="434">
        <v>4104</v>
      </c>
      <c r="C12521" s="434" t="s">
        <v>61</v>
      </c>
      <c r="D12521" s="434" t="s">
        <v>22</v>
      </c>
      <c r="E12521" s="434">
        <v>13.5</v>
      </c>
      <c r="F12521" s="434">
        <v>2879</v>
      </c>
      <c r="G12521" s="434">
        <v>4750</v>
      </c>
      <c r="H12521" s="434">
        <v>3170</v>
      </c>
      <c r="I12521" s="434">
        <v>98.9</v>
      </c>
      <c r="K12521" s="434">
        <v>2000</v>
      </c>
    </row>
    <row r="12522" spans="1:11" hidden="1" x14ac:dyDescent="0.25">
      <c r="A12522" s="434">
        <v>273363000</v>
      </c>
      <c r="B12522" s="434">
        <v>78140</v>
      </c>
      <c r="C12522" s="434" t="s">
        <v>31</v>
      </c>
      <c r="D12522" s="434" t="s">
        <v>25</v>
      </c>
      <c r="E12522" s="434">
        <v>10.5</v>
      </c>
      <c r="F12522" s="434">
        <v>1280</v>
      </c>
      <c r="G12522" s="434">
        <v>3391</v>
      </c>
      <c r="H12522" s="434">
        <v>3048</v>
      </c>
      <c r="I12522" s="434">
        <v>119.19</v>
      </c>
      <c r="J12522" s="434">
        <v>0</v>
      </c>
      <c r="K12522" s="434">
        <v>1989</v>
      </c>
    </row>
    <row r="12523" spans="1:11" hidden="1" x14ac:dyDescent="0.25">
      <c r="A12523" s="434">
        <v>273363200</v>
      </c>
      <c r="B12523" s="434">
        <v>101</v>
      </c>
      <c r="C12523" s="434" t="s">
        <v>31</v>
      </c>
      <c r="D12523" s="434" t="s">
        <v>22</v>
      </c>
      <c r="E12523" s="434">
        <v>11.5</v>
      </c>
      <c r="F12523" s="434">
        <v>884</v>
      </c>
      <c r="G12523" s="434">
        <v>1663</v>
      </c>
      <c r="H12523" s="434">
        <v>1573</v>
      </c>
      <c r="I12523" s="434">
        <v>82.01</v>
      </c>
      <c r="K12523" s="434">
        <v>1984</v>
      </c>
    </row>
    <row r="12524" spans="1:11" hidden="1" x14ac:dyDescent="0.25">
      <c r="A12524" s="434">
        <v>273367610</v>
      </c>
      <c r="B12524" s="434">
        <v>1</v>
      </c>
      <c r="C12524" s="434" t="s">
        <v>44</v>
      </c>
      <c r="D12524" s="434" t="s">
        <v>25</v>
      </c>
      <c r="F12524" s="434">
        <v>2206</v>
      </c>
      <c r="G12524" s="434">
        <v>480</v>
      </c>
      <c r="H12524" s="434">
        <v>5344</v>
      </c>
      <c r="I12524" s="434">
        <v>129.1</v>
      </c>
      <c r="K12524" s="434">
        <v>1984</v>
      </c>
    </row>
    <row r="12525" spans="1:11" hidden="1" x14ac:dyDescent="0.25">
      <c r="A12525" s="434">
        <v>273369100</v>
      </c>
      <c r="B12525" s="434">
        <v>55</v>
      </c>
      <c r="C12525" s="434" t="s">
        <v>31</v>
      </c>
      <c r="D12525" s="434" t="s">
        <v>22</v>
      </c>
      <c r="E12525" s="434">
        <v>11</v>
      </c>
      <c r="F12525" s="434">
        <v>882</v>
      </c>
      <c r="G12525" s="434">
        <v>1706</v>
      </c>
      <c r="H12525" s="434">
        <v>1573</v>
      </c>
      <c r="I12525" s="434">
        <v>82.01</v>
      </c>
      <c r="K12525" s="434">
        <v>1987</v>
      </c>
    </row>
    <row r="12526" spans="1:11" x14ac:dyDescent="0.25">
      <c r="A12526" s="434">
        <v>273370020</v>
      </c>
      <c r="B12526" s="434">
        <v>401200</v>
      </c>
      <c r="C12526" s="434" t="s">
        <v>59</v>
      </c>
      <c r="D12526" s="434" t="s">
        <v>17</v>
      </c>
      <c r="E12526" s="434">
        <v>10</v>
      </c>
      <c r="F12526" s="434">
        <v>2700</v>
      </c>
      <c r="G12526" s="434">
        <v>1563</v>
      </c>
      <c r="H12526" s="434">
        <v>2805</v>
      </c>
      <c r="I12526" s="434">
        <v>69.2</v>
      </c>
      <c r="J12526" s="434">
        <v>0</v>
      </c>
      <c r="K12526" s="434">
        <v>1970</v>
      </c>
    </row>
    <row r="12527" spans="1:11" hidden="1" x14ac:dyDescent="0.25">
      <c r="A12527" s="434">
        <v>273370640</v>
      </c>
      <c r="B12527" s="434">
        <v>11976</v>
      </c>
      <c r="C12527" s="434" t="s">
        <v>46</v>
      </c>
      <c r="D12527" s="434" t="s">
        <v>22</v>
      </c>
      <c r="E12527" s="434">
        <v>15</v>
      </c>
      <c r="F12527" s="434">
        <v>12000</v>
      </c>
      <c r="G12527" s="434">
        <v>1400</v>
      </c>
      <c r="H12527" s="434">
        <v>4766</v>
      </c>
      <c r="I12527" s="434">
        <v>87.75</v>
      </c>
      <c r="J12527" s="434">
        <v>0</v>
      </c>
      <c r="K12527" s="434">
        <v>2015</v>
      </c>
    </row>
    <row r="12528" spans="1:11" hidden="1" x14ac:dyDescent="0.25">
      <c r="A12528" s="434">
        <v>273370990</v>
      </c>
      <c r="B12528" s="434">
        <v>167652</v>
      </c>
      <c r="C12528" s="434" t="s">
        <v>61</v>
      </c>
      <c r="D12528" s="434" t="s">
        <v>25</v>
      </c>
      <c r="E12528" s="434">
        <v>17.5</v>
      </c>
      <c r="F12528" s="434">
        <v>5276</v>
      </c>
      <c r="G12528" s="434">
        <v>9141</v>
      </c>
      <c r="H12528" s="434">
        <v>6585</v>
      </c>
      <c r="I12528" s="434">
        <v>134.55000000000001</v>
      </c>
      <c r="J12528" s="434">
        <v>0</v>
      </c>
      <c r="K12528" s="434">
        <v>2002</v>
      </c>
    </row>
    <row r="12529" spans="1:11" hidden="1" x14ac:dyDescent="0.25">
      <c r="A12529" s="434">
        <v>273372370</v>
      </c>
      <c r="B12529" s="434">
        <v>68370</v>
      </c>
      <c r="C12529" s="434" t="s">
        <v>54</v>
      </c>
      <c r="D12529" s="434" t="s">
        <v>17</v>
      </c>
      <c r="E12529" s="434">
        <v>8.1</v>
      </c>
      <c r="F12529" s="434">
        <v>3089</v>
      </c>
      <c r="G12529" s="434">
        <v>315</v>
      </c>
      <c r="H12529" s="434">
        <v>380</v>
      </c>
      <c r="I12529" s="434">
        <v>32.07</v>
      </c>
      <c r="J12529" s="434">
        <v>0</v>
      </c>
      <c r="K12529" s="434">
        <v>2003</v>
      </c>
    </row>
    <row r="12530" spans="1:11" hidden="1" x14ac:dyDescent="0.25">
      <c r="A12530" s="434">
        <v>273373070</v>
      </c>
      <c r="B12530" s="434">
        <v>51583</v>
      </c>
      <c r="C12530" s="434" t="s">
        <v>61</v>
      </c>
      <c r="D12530" s="434" t="s">
        <v>22</v>
      </c>
      <c r="E12530" s="434">
        <v>11</v>
      </c>
      <c r="F12530" s="434">
        <v>1500</v>
      </c>
      <c r="G12530" s="434">
        <v>3015</v>
      </c>
      <c r="H12530" s="434">
        <v>1999</v>
      </c>
      <c r="I12530" s="434">
        <v>82.04</v>
      </c>
      <c r="J12530" s="434">
        <v>0</v>
      </c>
      <c r="K12530" s="434">
        <v>1990</v>
      </c>
    </row>
    <row r="12531" spans="1:11" x14ac:dyDescent="0.25">
      <c r="A12531" s="434">
        <v>273374020</v>
      </c>
      <c r="B12531" s="434">
        <v>45763</v>
      </c>
      <c r="C12531" s="434" t="s">
        <v>59</v>
      </c>
      <c r="D12531" s="434" t="s">
        <v>17</v>
      </c>
      <c r="E12531" s="434">
        <v>0</v>
      </c>
      <c r="F12531" s="434">
        <v>1105</v>
      </c>
      <c r="G12531" s="434">
        <v>310</v>
      </c>
      <c r="H12531" s="434">
        <v>452</v>
      </c>
      <c r="I12531" s="434">
        <v>55.81</v>
      </c>
      <c r="J12531" s="434">
        <v>0</v>
      </c>
      <c r="K12531" s="434">
        <v>1970</v>
      </c>
    </row>
    <row r="12532" spans="1:11" hidden="1" x14ac:dyDescent="0.25">
      <c r="A12532" s="434">
        <v>273374170</v>
      </c>
      <c r="B12532" s="434">
        <v>132578</v>
      </c>
      <c r="C12532" s="434" t="s">
        <v>31</v>
      </c>
      <c r="D12532" s="434" t="s">
        <v>25</v>
      </c>
      <c r="E12532" s="434">
        <v>16</v>
      </c>
      <c r="F12532" s="434">
        <v>5119</v>
      </c>
      <c r="G12532" s="434">
        <v>6709</v>
      </c>
      <c r="H12532" s="434">
        <v>6971</v>
      </c>
      <c r="I12532" s="434">
        <v>134</v>
      </c>
      <c r="J12532" s="434">
        <v>0</v>
      </c>
      <c r="K12532" s="434">
        <v>1970</v>
      </c>
    </row>
    <row r="12533" spans="1:11" x14ac:dyDescent="0.25">
      <c r="A12533" s="434">
        <v>273374920</v>
      </c>
      <c r="B12533" s="434">
        <v>1017613</v>
      </c>
      <c r="C12533" s="434" t="s">
        <v>59</v>
      </c>
      <c r="D12533" s="434" t="s">
        <v>17</v>
      </c>
      <c r="E12533" s="434">
        <v>13</v>
      </c>
      <c r="F12533" s="434">
        <v>1324</v>
      </c>
      <c r="G12533" s="434">
        <v>485</v>
      </c>
      <c r="H12533" s="434">
        <v>707</v>
      </c>
      <c r="I12533" s="434">
        <v>44.95</v>
      </c>
      <c r="J12533" s="434">
        <v>0</v>
      </c>
      <c r="K12533" s="434">
        <v>1970</v>
      </c>
    </row>
    <row r="12534" spans="1:11" hidden="1" x14ac:dyDescent="0.25">
      <c r="A12534" s="434">
        <v>273374930</v>
      </c>
      <c r="B12534" s="434">
        <v>32716</v>
      </c>
      <c r="C12534" s="434" t="s">
        <v>31</v>
      </c>
      <c r="D12534" s="434" t="s">
        <v>25</v>
      </c>
      <c r="E12534" s="434">
        <v>18</v>
      </c>
      <c r="F12534" s="434">
        <v>7282</v>
      </c>
      <c r="G12534" s="434">
        <v>6640</v>
      </c>
      <c r="H12534" s="434">
        <v>8864</v>
      </c>
      <c r="I12534" s="434">
        <v>139.69</v>
      </c>
      <c r="J12534" s="434">
        <v>0</v>
      </c>
      <c r="K12534" s="434">
        <v>1970</v>
      </c>
    </row>
    <row r="12535" spans="1:11" hidden="1" x14ac:dyDescent="0.25">
      <c r="A12535" s="434">
        <v>273375200</v>
      </c>
      <c r="B12535" s="434">
        <v>33909</v>
      </c>
      <c r="C12535" s="434" t="s">
        <v>31</v>
      </c>
      <c r="D12535" s="434" t="s">
        <v>25</v>
      </c>
      <c r="E12535" s="434">
        <v>10</v>
      </c>
      <c r="F12535" s="434">
        <v>1030</v>
      </c>
      <c r="G12535" s="434">
        <v>3148</v>
      </c>
      <c r="H12535" s="434">
        <v>3086</v>
      </c>
      <c r="I12535" s="434">
        <v>116.02</v>
      </c>
      <c r="K12535" s="434">
        <v>1988</v>
      </c>
    </row>
    <row r="12536" spans="1:11" hidden="1" x14ac:dyDescent="0.25">
      <c r="A12536" s="434">
        <v>273375620</v>
      </c>
      <c r="B12536" s="434">
        <v>26578</v>
      </c>
      <c r="C12536" s="434" t="s">
        <v>61</v>
      </c>
      <c r="D12536" s="434" t="s">
        <v>25</v>
      </c>
      <c r="E12536" s="434">
        <v>14.7</v>
      </c>
      <c r="F12536" s="434">
        <v>4690</v>
      </c>
      <c r="G12536" s="434">
        <v>7049</v>
      </c>
      <c r="H12536" s="434">
        <v>6418</v>
      </c>
      <c r="I12536" s="434">
        <v>131.4</v>
      </c>
      <c r="J12536" s="434">
        <v>0</v>
      </c>
      <c r="K12536" s="434">
        <v>1998</v>
      </c>
    </row>
    <row r="12537" spans="1:11" hidden="1" x14ac:dyDescent="0.25">
      <c r="A12537" s="434">
        <v>273375730</v>
      </c>
      <c r="B12537" s="434">
        <v>1</v>
      </c>
      <c r="C12537" s="434" t="s">
        <v>56</v>
      </c>
      <c r="D12537" s="434" t="s">
        <v>17</v>
      </c>
      <c r="E12537" s="434">
        <v>6</v>
      </c>
      <c r="F12537" s="434">
        <v>662</v>
      </c>
      <c r="G12537" s="434">
        <v>386</v>
      </c>
      <c r="H12537" s="434">
        <v>778</v>
      </c>
      <c r="I12537" s="434">
        <v>40.659999999999997</v>
      </c>
      <c r="K12537" s="434">
        <v>1969</v>
      </c>
    </row>
    <row r="12538" spans="1:11" hidden="1" x14ac:dyDescent="0.25">
      <c r="A12538" s="434">
        <v>273375910</v>
      </c>
      <c r="B12538" s="434">
        <v>571085</v>
      </c>
      <c r="C12538" s="434" t="s">
        <v>31</v>
      </c>
      <c r="D12538" s="434" t="s">
        <v>17</v>
      </c>
      <c r="E12538" s="434">
        <v>10</v>
      </c>
      <c r="F12538" s="434">
        <v>599</v>
      </c>
      <c r="G12538" s="434">
        <v>1122</v>
      </c>
      <c r="H12538" s="434">
        <v>1091</v>
      </c>
      <c r="I12538" s="434">
        <v>67.900000000000006</v>
      </c>
      <c r="J12538" s="434">
        <v>0</v>
      </c>
      <c r="K12538" s="434">
        <v>1986</v>
      </c>
    </row>
    <row r="12539" spans="1:11" x14ac:dyDescent="0.25">
      <c r="A12539" s="434">
        <v>273376220</v>
      </c>
      <c r="B12539" s="434">
        <v>459693</v>
      </c>
      <c r="C12539" s="434" t="s">
        <v>59</v>
      </c>
      <c r="D12539" s="434" t="s">
        <v>17</v>
      </c>
      <c r="E12539" s="434">
        <v>0</v>
      </c>
      <c r="F12539" s="434">
        <v>728</v>
      </c>
      <c r="G12539" s="434">
        <v>193</v>
      </c>
      <c r="H12539" s="434">
        <v>411</v>
      </c>
      <c r="I12539" s="434">
        <v>34.020000000000003</v>
      </c>
      <c r="J12539" s="434">
        <v>0</v>
      </c>
      <c r="K12539" s="434">
        <v>1970</v>
      </c>
    </row>
    <row r="12540" spans="1:11" hidden="1" x14ac:dyDescent="0.25">
      <c r="A12540" s="434">
        <v>273376280</v>
      </c>
      <c r="B12540" s="434">
        <v>18154</v>
      </c>
      <c r="C12540" s="434" t="s">
        <v>56</v>
      </c>
      <c r="D12540" s="434" t="s">
        <v>25</v>
      </c>
      <c r="E12540" s="434">
        <v>17</v>
      </c>
      <c r="F12540" s="434">
        <v>24000</v>
      </c>
      <c r="G12540" s="434">
        <v>5000</v>
      </c>
      <c r="H12540" s="434">
        <v>11720</v>
      </c>
      <c r="I12540" s="434">
        <v>119.4</v>
      </c>
      <c r="J12540" s="434">
        <v>0</v>
      </c>
      <c r="K12540" s="434">
        <v>2015</v>
      </c>
    </row>
    <row r="12541" spans="1:11" hidden="1" x14ac:dyDescent="0.25">
      <c r="A12541" s="434">
        <v>273376490</v>
      </c>
      <c r="B12541" s="434">
        <v>202447</v>
      </c>
      <c r="C12541" s="434" t="s">
        <v>20</v>
      </c>
      <c r="D12541" s="434" t="s">
        <v>22</v>
      </c>
      <c r="E12541" s="434">
        <v>13</v>
      </c>
      <c r="F12541" s="434">
        <v>2199</v>
      </c>
      <c r="G12541" s="434">
        <v>3743</v>
      </c>
      <c r="H12541" s="434">
        <v>2634</v>
      </c>
      <c r="I12541" s="434">
        <v>90</v>
      </c>
      <c r="J12541" s="434">
        <v>3905</v>
      </c>
      <c r="K12541" s="434">
        <v>1992</v>
      </c>
    </row>
    <row r="12542" spans="1:11" hidden="1" x14ac:dyDescent="0.25">
      <c r="A12542" s="434">
        <v>273376520</v>
      </c>
      <c r="B12542" s="434">
        <v>174030</v>
      </c>
      <c r="C12542" s="434" t="s">
        <v>54</v>
      </c>
      <c r="D12542" s="434" t="s">
        <v>17</v>
      </c>
      <c r="E12542" s="434">
        <v>14</v>
      </c>
      <c r="F12542" s="434">
        <v>1824</v>
      </c>
      <c r="G12542" s="434">
        <v>111</v>
      </c>
      <c r="H12542" s="434">
        <v>235</v>
      </c>
      <c r="I12542" s="434">
        <v>30.21</v>
      </c>
      <c r="J12542" s="434">
        <v>0</v>
      </c>
      <c r="K12542" s="434">
        <v>1982</v>
      </c>
    </row>
    <row r="12543" spans="1:11" hidden="1" x14ac:dyDescent="0.25">
      <c r="A12543" s="434">
        <v>273377000</v>
      </c>
      <c r="B12543" s="434">
        <v>1</v>
      </c>
      <c r="C12543" s="434" t="s">
        <v>31</v>
      </c>
      <c r="D12543" s="434" t="s">
        <v>25</v>
      </c>
      <c r="E12543" s="434">
        <v>10</v>
      </c>
      <c r="F12543" s="434">
        <v>1765</v>
      </c>
      <c r="G12543" s="434">
        <v>5900</v>
      </c>
      <c r="H12543" s="434">
        <v>4997</v>
      </c>
      <c r="I12543" s="434">
        <v>138.44</v>
      </c>
      <c r="K12543" s="434">
        <v>1991</v>
      </c>
    </row>
    <row r="12544" spans="1:11" x14ac:dyDescent="0.25">
      <c r="A12544" s="434">
        <v>273377320</v>
      </c>
      <c r="B12544" s="434">
        <v>287619</v>
      </c>
      <c r="C12544" s="434" t="s">
        <v>59</v>
      </c>
      <c r="D12544" s="434" t="s">
        <v>25</v>
      </c>
      <c r="E12544" s="434">
        <v>17.600000000000001</v>
      </c>
      <c r="F12544" s="434">
        <v>8000</v>
      </c>
      <c r="G12544" s="434">
        <v>7641</v>
      </c>
      <c r="H12544" s="434">
        <v>8210</v>
      </c>
      <c r="I12544" s="434">
        <v>114.95</v>
      </c>
      <c r="J12544" s="434">
        <v>0</v>
      </c>
      <c r="K12544" s="434">
        <v>1970</v>
      </c>
    </row>
    <row r="12545" spans="1:11" x14ac:dyDescent="0.25">
      <c r="A12545" s="434">
        <v>273377520</v>
      </c>
      <c r="B12545" s="434">
        <v>9553</v>
      </c>
      <c r="C12545" s="434" t="s">
        <v>59</v>
      </c>
      <c r="D12545" s="434" t="s">
        <v>17</v>
      </c>
      <c r="E12545" s="434">
        <v>13.5</v>
      </c>
      <c r="F12545" s="434">
        <v>1103</v>
      </c>
      <c r="G12545" s="434">
        <v>594</v>
      </c>
      <c r="H12545" s="434">
        <v>667</v>
      </c>
      <c r="I12545" s="434">
        <v>55.75</v>
      </c>
      <c r="J12545" s="434">
        <v>0</v>
      </c>
      <c r="K12545" s="434">
        <v>1970</v>
      </c>
    </row>
    <row r="12546" spans="1:11" hidden="1" x14ac:dyDescent="0.25">
      <c r="A12546" s="434">
        <v>273379540</v>
      </c>
      <c r="B12546" s="434">
        <v>2314</v>
      </c>
      <c r="C12546" s="434" t="s">
        <v>46</v>
      </c>
      <c r="D12546" s="434" t="s">
        <v>22</v>
      </c>
      <c r="F12546" s="434">
        <v>12000</v>
      </c>
      <c r="H12546" s="434">
        <v>5500</v>
      </c>
      <c r="I12546" s="434">
        <v>87.75</v>
      </c>
      <c r="K12546" s="434">
        <v>2015</v>
      </c>
    </row>
    <row r="12547" spans="1:11" hidden="1" x14ac:dyDescent="0.25">
      <c r="A12547" s="434">
        <v>273379740</v>
      </c>
      <c r="B12547" s="434">
        <v>11777</v>
      </c>
      <c r="C12547" s="434" t="s">
        <v>31</v>
      </c>
      <c r="D12547" s="434" t="s">
        <v>25</v>
      </c>
      <c r="E12547" s="434">
        <v>15.7</v>
      </c>
      <c r="F12547" s="434">
        <v>5100</v>
      </c>
      <c r="G12547" s="434">
        <v>7661</v>
      </c>
      <c r="H12547" s="434">
        <v>6964</v>
      </c>
      <c r="I12547" s="434">
        <v>134</v>
      </c>
      <c r="J12547" s="434">
        <v>0</v>
      </c>
      <c r="K12547" s="434">
        <v>1970</v>
      </c>
    </row>
    <row r="12548" spans="1:11" hidden="1" x14ac:dyDescent="0.25">
      <c r="A12548" s="434">
        <v>273379890</v>
      </c>
      <c r="B12548" s="434">
        <v>118974</v>
      </c>
      <c r="C12548" s="434" t="s">
        <v>61</v>
      </c>
      <c r="D12548" s="434" t="s">
        <v>25</v>
      </c>
      <c r="E12548" s="434">
        <v>14.6</v>
      </c>
      <c r="F12548" s="434">
        <v>5119</v>
      </c>
      <c r="G12548" s="434">
        <v>7365</v>
      </c>
      <c r="H12548" s="434">
        <v>7085</v>
      </c>
      <c r="I12548" s="434">
        <v>132.76</v>
      </c>
      <c r="J12548" s="434">
        <v>0</v>
      </c>
      <c r="K12548" s="434">
        <v>1994</v>
      </c>
    </row>
    <row r="12549" spans="1:11" x14ac:dyDescent="0.25">
      <c r="A12549" s="434">
        <v>273380310</v>
      </c>
      <c r="B12549" s="434">
        <v>400146</v>
      </c>
      <c r="C12549" s="434" t="s">
        <v>59</v>
      </c>
      <c r="D12549" s="434" t="s">
        <v>17</v>
      </c>
      <c r="E12549" s="434">
        <v>0</v>
      </c>
      <c r="F12549" s="434">
        <v>3000</v>
      </c>
      <c r="G12549" s="434">
        <v>1297</v>
      </c>
      <c r="H12549" s="434">
        <v>2552</v>
      </c>
      <c r="I12549" s="434">
        <v>59.9</v>
      </c>
      <c r="J12549" s="434">
        <v>0</v>
      </c>
      <c r="K12549" s="434">
        <v>1970</v>
      </c>
    </row>
    <row r="12550" spans="1:11" hidden="1" x14ac:dyDescent="0.25">
      <c r="A12550" s="434">
        <v>273380340</v>
      </c>
      <c r="B12550" s="434">
        <v>7770</v>
      </c>
      <c r="C12550" s="434" t="s">
        <v>54</v>
      </c>
      <c r="D12550" s="434" t="s">
        <v>17</v>
      </c>
      <c r="E12550" s="434">
        <v>13</v>
      </c>
      <c r="F12550" s="434">
        <v>3840</v>
      </c>
      <c r="G12550" s="434">
        <v>130</v>
      </c>
      <c r="H12550" s="434">
        <v>396</v>
      </c>
      <c r="I12550" s="434">
        <v>30.87</v>
      </c>
      <c r="J12550" s="434">
        <v>0</v>
      </c>
      <c r="K12550" s="434">
        <v>2016</v>
      </c>
    </row>
    <row r="12551" spans="1:11" x14ac:dyDescent="0.25">
      <c r="A12551" s="434">
        <v>273380430</v>
      </c>
      <c r="B12551" s="434">
        <v>494978</v>
      </c>
      <c r="C12551" s="434" t="s">
        <v>59</v>
      </c>
      <c r="D12551" s="434" t="s">
        <v>17</v>
      </c>
      <c r="E12551" s="434">
        <v>14.5</v>
      </c>
      <c r="F12551" s="434">
        <v>4300</v>
      </c>
      <c r="G12551" s="434">
        <v>900</v>
      </c>
      <c r="H12551" s="434">
        <v>2218</v>
      </c>
      <c r="I12551" s="434">
        <v>60</v>
      </c>
      <c r="J12551" s="434">
        <v>0</v>
      </c>
      <c r="K12551" s="434">
        <v>1970</v>
      </c>
    </row>
    <row r="12552" spans="1:11" hidden="1" x14ac:dyDescent="0.25">
      <c r="A12552" s="434">
        <v>273380520</v>
      </c>
      <c r="B12552" s="434">
        <v>53164</v>
      </c>
      <c r="C12552" s="434" t="s">
        <v>54</v>
      </c>
      <c r="D12552" s="434" t="s">
        <v>17</v>
      </c>
      <c r="E12552" s="434">
        <v>13</v>
      </c>
      <c r="F12552" s="434">
        <v>1839</v>
      </c>
      <c r="G12552" s="434">
        <v>118</v>
      </c>
      <c r="H12552" s="434">
        <v>329</v>
      </c>
      <c r="I12552" s="434">
        <v>35.64</v>
      </c>
      <c r="J12552" s="434">
        <v>0</v>
      </c>
      <c r="K12552" s="434">
        <v>1970</v>
      </c>
    </row>
    <row r="12553" spans="1:11" hidden="1" x14ac:dyDescent="0.25">
      <c r="A12553" s="434">
        <v>273380850</v>
      </c>
      <c r="B12553" s="434">
        <v>12301</v>
      </c>
      <c r="C12553" s="434" t="s">
        <v>61</v>
      </c>
      <c r="D12553" s="434" t="s">
        <v>25</v>
      </c>
      <c r="E12553" s="434">
        <v>13</v>
      </c>
      <c r="F12553" s="434">
        <v>4950</v>
      </c>
      <c r="G12553" s="434">
        <v>12150</v>
      </c>
      <c r="H12553" s="434">
        <v>7949</v>
      </c>
      <c r="I12553" s="434">
        <v>129.6</v>
      </c>
      <c r="J12553" s="434">
        <v>0</v>
      </c>
      <c r="K12553" s="434">
        <v>1991</v>
      </c>
    </row>
    <row r="12554" spans="1:11" hidden="1" x14ac:dyDescent="0.25">
      <c r="A12554" s="434">
        <v>273381660</v>
      </c>
      <c r="B12554" s="434">
        <v>87</v>
      </c>
      <c r="C12554" s="434" t="s">
        <v>56</v>
      </c>
      <c r="D12554" s="434" t="s">
        <v>25</v>
      </c>
      <c r="I12554" s="434">
        <v>144.4</v>
      </c>
      <c r="K12554" s="434">
        <v>2019</v>
      </c>
    </row>
    <row r="12555" spans="1:11" hidden="1" x14ac:dyDescent="0.25">
      <c r="A12555" s="434">
        <v>273381900</v>
      </c>
      <c r="B12555" s="434">
        <v>1</v>
      </c>
      <c r="C12555" s="434" t="s">
        <v>20</v>
      </c>
      <c r="D12555" s="434" t="s">
        <v>25</v>
      </c>
      <c r="E12555" s="434">
        <v>10</v>
      </c>
      <c r="F12555" s="434">
        <v>2400</v>
      </c>
      <c r="G12555" s="434">
        <v>7056</v>
      </c>
      <c r="H12555" s="434">
        <v>5254</v>
      </c>
      <c r="I12555" s="434">
        <v>139.9</v>
      </c>
      <c r="K12555" s="434">
        <v>2015</v>
      </c>
    </row>
    <row r="12556" spans="1:11" hidden="1" x14ac:dyDescent="0.25">
      <c r="A12556" s="434">
        <v>273381960</v>
      </c>
      <c r="B12556" s="434">
        <v>2146</v>
      </c>
      <c r="C12556" s="434" t="s">
        <v>56</v>
      </c>
      <c r="D12556" s="434" t="s">
        <v>17</v>
      </c>
      <c r="E12556" s="434">
        <v>12</v>
      </c>
      <c r="F12556" s="434">
        <v>1030</v>
      </c>
      <c r="G12556" s="434">
        <v>52</v>
      </c>
      <c r="H12556" s="434">
        <v>493</v>
      </c>
      <c r="I12556" s="434">
        <v>47.6</v>
      </c>
      <c r="K12556" s="434">
        <v>1976</v>
      </c>
    </row>
    <row r="12557" spans="1:11" hidden="1" x14ac:dyDescent="0.25">
      <c r="A12557" s="434">
        <v>273382220</v>
      </c>
      <c r="B12557" s="434">
        <v>242840</v>
      </c>
      <c r="C12557" s="434" t="s">
        <v>51</v>
      </c>
      <c r="D12557" s="434" t="s">
        <v>17</v>
      </c>
      <c r="E12557" s="434">
        <v>11</v>
      </c>
      <c r="F12557" s="434">
        <v>1119</v>
      </c>
      <c r="G12557" s="434">
        <v>753</v>
      </c>
      <c r="H12557" s="434">
        <v>498</v>
      </c>
      <c r="I12557" s="434">
        <v>40.49</v>
      </c>
      <c r="J12557" s="434">
        <v>0</v>
      </c>
      <c r="K12557" s="434">
        <v>1970</v>
      </c>
    </row>
    <row r="12558" spans="1:11" hidden="1" x14ac:dyDescent="0.25">
      <c r="A12558" s="434">
        <v>273382350</v>
      </c>
      <c r="B12558" s="434">
        <v>22193</v>
      </c>
      <c r="C12558" s="434" t="s">
        <v>61</v>
      </c>
      <c r="D12558" s="434" t="s">
        <v>25</v>
      </c>
      <c r="E12558" s="434">
        <v>13</v>
      </c>
      <c r="F12558" s="434">
        <v>4920</v>
      </c>
      <c r="G12558" s="434">
        <v>12150</v>
      </c>
      <c r="H12558" s="434">
        <v>7949</v>
      </c>
      <c r="I12558" s="434">
        <v>129.80000000000001</v>
      </c>
      <c r="J12558" s="434">
        <v>0</v>
      </c>
      <c r="K12558" s="434">
        <v>1991</v>
      </c>
    </row>
    <row r="12559" spans="1:11" x14ac:dyDescent="0.25">
      <c r="A12559" s="434">
        <v>273383170</v>
      </c>
      <c r="B12559" s="434">
        <v>44324</v>
      </c>
      <c r="C12559" s="434" t="s">
        <v>59</v>
      </c>
      <c r="D12559" s="434" t="s">
        <v>13</v>
      </c>
      <c r="E12559" s="434">
        <v>9.5</v>
      </c>
      <c r="F12559" s="434">
        <v>221</v>
      </c>
      <c r="G12559" s="434">
        <v>31</v>
      </c>
      <c r="H12559" s="434">
        <v>112</v>
      </c>
      <c r="I12559" s="434">
        <v>25.5</v>
      </c>
      <c r="J12559" s="434">
        <v>0</v>
      </c>
      <c r="K12559" s="434">
        <v>1970</v>
      </c>
    </row>
    <row r="12560" spans="1:11" hidden="1" x14ac:dyDescent="0.25">
      <c r="A12560" s="434">
        <v>273383350</v>
      </c>
      <c r="B12560" s="434">
        <v>8365</v>
      </c>
      <c r="C12560" s="434" t="s">
        <v>61</v>
      </c>
      <c r="D12560" s="434" t="s">
        <v>13</v>
      </c>
      <c r="I12560" s="434">
        <v>11</v>
      </c>
      <c r="J12560" s="434">
        <v>0</v>
      </c>
      <c r="K12560" s="434">
        <v>1970</v>
      </c>
    </row>
    <row r="12561" spans="1:11" hidden="1" x14ac:dyDescent="0.25">
      <c r="A12561" s="434">
        <v>273383370</v>
      </c>
      <c r="B12561" s="434">
        <v>11765</v>
      </c>
      <c r="C12561" s="434" t="s">
        <v>31</v>
      </c>
      <c r="D12561" s="434" t="s">
        <v>25</v>
      </c>
      <c r="E12561" s="434">
        <v>17.3</v>
      </c>
      <c r="F12561" s="434">
        <v>5414</v>
      </c>
      <c r="G12561" s="434">
        <v>11579</v>
      </c>
      <c r="H12561" s="434">
        <v>9070</v>
      </c>
      <c r="I12561" s="434">
        <v>148.5</v>
      </c>
      <c r="J12561" s="434">
        <v>14618</v>
      </c>
      <c r="K12561" s="434">
        <v>1992</v>
      </c>
    </row>
    <row r="12562" spans="1:11" hidden="1" x14ac:dyDescent="0.25">
      <c r="A12562" s="434">
        <v>273383610</v>
      </c>
      <c r="B12562" s="434">
        <v>73259</v>
      </c>
      <c r="C12562" s="434" t="s">
        <v>61</v>
      </c>
      <c r="D12562" s="434" t="s">
        <v>22</v>
      </c>
      <c r="E12562" s="434">
        <v>12.5</v>
      </c>
      <c r="F12562" s="434">
        <v>3356</v>
      </c>
      <c r="G12562" s="434">
        <v>4618</v>
      </c>
      <c r="H12562" s="434">
        <v>4998</v>
      </c>
      <c r="I12562" s="434">
        <v>98.2</v>
      </c>
      <c r="J12562" s="434">
        <v>0</v>
      </c>
      <c r="K12562" s="434">
        <v>1995</v>
      </c>
    </row>
    <row r="12563" spans="1:11" hidden="1" x14ac:dyDescent="0.25">
      <c r="A12563" s="434">
        <v>273383700</v>
      </c>
      <c r="B12563" s="434">
        <v>1</v>
      </c>
      <c r="C12563" s="434" t="s">
        <v>31</v>
      </c>
      <c r="D12563" s="434" t="s">
        <v>25</v>
      </c>
      <c r="E12563" s="434">
        <v>10</v>
      </c>
      <c r="F12563" s="434">
        <v>1397</v>
      </c>
      <c r="G12563" s="434">
        <v>3000</v>
      </c>
      <c r="H12563" s="434">
        <v>2870</v>
      </c>
      <c r="I12563" s="434">
        <v>128.19</v>
      </c>
      <c r="J12563" s="434">
        <v>0</v>
      </c>
      <c r="K12563" s="434">
        <v>1982</v>
      </c>
    </row>
    <row r="12564" spans="1:11" hidden="1" x14ac:dyDescent="0.25">
      <c r="A12564" s="434">
        <v>273383950</v>
      </c>
      <c r="B12564" s="434">
        <v>3397</v>
      </c>
      <c r="C12564" s="434" t="s">
        <v>56</v>
      </c>
      <c r="D12564" s="434" t="s">
        <v>17</v>
      </c>
      <c r="E12564" s="434">
        <v>12.6</v>
      </c>
      <c r="F12564" s="434">
        <v>971</v>
      </c>
      <c r="G12564" s="434">
        <v>227</v>
      </c>
      <c r="H12564" s="434">
        <v>832</v>
      </c>
      <c r="I12564" s="434">
        <v>53.7</v>
      </c>
      <c r="J12564" s="434">
        <v>0</v>
      </c>
      <c r="K12564" s="434">
        <v>1988</v>
      </c>
    </row>
    <row r="12565" spans="1:11" hidden="1" x14ac:dyDescent="0.25">
      <c r="A12565" s="434">
        <v>273384030</v>
      </c>
      <c r="B12565" s="434">
        <v>38234</v>
      </c>
      <c r="C12565" s="434" t="s">
        <v>61</v>
      </c>
      <c r="D12565" s="434" t="s">
        <v>22</v>
      </c>
      <c r="E12565" s="434">
        <v>12.5</v>
      </c>
      <c r="F12565" s="434">
        <v>3356</v>
      </c>
      <c r="G12565" s="434">
        <v>4678</v>
      </c>
      <c r="H12565" s="434">
        <v>4998</v>
      </c>
      <c r="I12565" s="434">
        <v>98.2</v>
      </c>
      <c r="J12565" s="434">
        <v>0</v>
      </c>
      <c r="K12565" s="434">
        <v>1996</v>
      </c>
    </row>
    <row r="12566" spans="1:11" hidden="1" x14ac:dyDescent="0.25">
      <c r="A12566" s="434">
        <v>273384040</v>
      </c>
      <c r="B12566" s="434">
        <v>23475</v>
      </c>
      <c r="C12566" s="434" t="s">
        <v>54</v>
      </c>
      <c r="D12566" s="434" t="s">
        <v>13</v>
      </c>
      <c r="E12566" s="434">
        <v>12.9</v>
      </c>
      <c r="F12566" s="434">
        <v>3678</v>
      </c>
      <c r="G12566" s="434">
        <v>150</v>
      </c>
      <c r="H12566" s="434">
        <v>285</v>
      </c>
      <c r="I12566" s="434">
        <v>28.67</v>
      </c>
      <c r="J12566" s="434">
        <v>0</v>
      </c>
      <c r="K12566" s="434">
        <v>2008</v>
      </c>
    </row>
    <row r="12567" spans="1:11" hidden="1" x14ac:dyDescent="0.25">
      <c r="A12567" s="434">
        <v>273384300</v>
      </c>
      <c r="B12567" s="434">
        <v>1</v>
      </c>
      <c r="C12567" s="434" t="s">
        <v>31</v>
      </c>
      <c r="D12567" s="434" t="s">
        <v>25</v>
      </c>
      <c r="E12567" s="434">
        <v>43506</v>
      </c>
      <c r="F12567" s="434">
        <v>1324</v>
      </c>
      <c r="G12567" s="434">
        <v>3200</v>
      </c>
      <c r="H12567" s="434">
        <v>2870</v>
      </c>
      <c r="I12567" s="434">
        <v>128.19</v>
      </c>
      <c r="J12567" s="434">
        <v>0</v>
      </c>
      <c r="K12567" s="434">
        <v>1980</v>
      </c>
    </row>
    <row r="12568" spans="1:11" hidden="1" x14ac:dyDescent="0.25">
      <c r="A12568" s="434">
        <v>273384430</v>
      </c>
      <c r="B12568" s="434">
        <v>1431</v>
      </c>
      <c r="C12568" s="434" t="s">
        <v>46</v>
      </c>
      <c r="D12568" s="434" t="s">
        <v>22</v>
      </c>
      <c r="E12568" s="434">
        <v>16</v>
      </c>
      <c r="F12568" s="434">
        <v>14000</v>
      </c>
      <c r="G12568" s="434">
        <v>2870</v>
      </c>
      <c r="H12568" s="434">
        <v>4841</v>
      </c>
      <c r="I12568" s="434">
        <v>86.7</v>
      </c>
      <c r="K12568" s="434">
        <v>2015</v>
      </c>
    </row>
    <row r="12569" spans="1:11" hidden="1" x14ac:dyDescent="0.25">
      <c r="A12569" s="434">
        <v>273384970</v>
      </c>
      <c r="B12569" s="434">
        <v>96386</v>
      </c>
      <c r="C12569" s="434" t="s">
        <v>51</v>
      </c>
      <c r="D12569" s="434" t="s">
        <v>25</v>
      </c>
      <c r="E12569" s="434">
        <v>16.5</v>
      </c>
      <c r="F12569" s="434">
        <v>4500</v>
      </c>
      <c r="G12569" s="434">
        <v>6232</v>
      </c>
      <c r="H12569" s="434">
        <v>7395</v>
      </c>
      <c r="I12569" s="434">
        <v>124.5</v>
      </c>
      <c r="J12569" s="434">
        <v>8194</v>
      </c>
      <c r="K12569" s="434">
        <v>1990</v>
      </c>
    </row>
    <row r="12570" spans="1:11" hidden="1" x14ac:dyDescent="0.25">
      <c r="A12570" s="434">
        <v>273385040</v>
      </c>
      <c r="B12570" s="434">
        <v>16077</v>
      </c>
      <c r="C12570" s="434" t="s">
        <v>54</v>
      </c>
      <c r="D12570" s="434" t="s">
        <v>13</v>
      </c>
      <c r="E12570" s="434">
        <v>10</v>
      </c>
      <c r="F12570" s="434">
        <v>3678</v>
      </c>
      <c r="G12570" s="434">
        <v>150</v>
      </c>
      <c r="H12570" s="434">
        <v>285</v>
      </c>
      <c r="I12570" s="434">
        <v>28.67</v>
      </c>
      <c r="J12570" s="434">
        <v>0</v>
      </c>
      <c r="K12570" s="434">
        <v>2008</v>
      </c>
    </row>
    <row r="12571" spans="1:11" hidden="1" x14ac:dyDescent="0.25">
      <c r="A12571" s="434">
        <v>273385430</v>
      </c>
      <c r="B12571" s="434">
        <v>74306</v>
      </c>
      <c r="C12571" s="434" t="s">
        <v>61</v>
      </c>
      <c r="D12571" s="434" t="s">
        <v>25</v>
      </c>
      <c r="E12571" s="434">
        <v>14.9</v>
      </c>
      <c r="F12571" s="434">
        <v>4690</v>
      </c>
      <c r="G12571" s="434">
        <v>7075</v>
      </c>
      <c r="H12571" s="434">
        <v>6395</v>
      </c>
      <c r="I12571" s="434">
        <v>131.6</v>
      </c>
      <c r="J12571" s="434">
        <v>0</v>
      </c>
      <c r="K12571" s="434">
        <v>1989</v>
      </c>
    </row>
    <row r="12572" spans="1:11" hidden="1" x14ac:dyDescent="0.25">
      <c r="A12572" s="434">
        <v>273385440</v>
      </c>
      <c r="B12572" s="434">
        <v>42486</v>
      </c>
      <c r="C12572" s="434" t="s">
        <v>54</v>
      </c>
      <c r="D12572" s="434" t="s">
        <v>13</v>
      </c>
      <c r="E12572" s="434">
        <v>0</v>
      </c>
      <c r="F12572" s="434">
        <v>4200</v>
      </c>
      <c r="G12572" s="434">
        <v>490</v>
      </c>
      <c r="H12572" s="434">
        <v>268</v>
      </c>
      <c r="I12572" s="434">
        <v>24.55</v>
      </c>
      <c r="J12572" s="434">
        <v>0</v>
      </c>
      <c r="K12572" s="434">
        <v>2016</v>
      </c>
    </row>
    <row r="12573" spans="1:11" hidden="1" x14ac:dyDescent="0.25">
      <c r="A12573" s="434">
        <v>273385570</v>
      </c>
      <c r="B12573" s="434">
        <v>3723</v>
      </c>
      <c r="C12573" s="434" t="s">
        <v>16</v>
      </c>
      <c r="D12573" s="434" t="s">
        <v>33</v>
      </c>
      <c r="E12573" s="434">
        <v>15.4</v>
      </c>
      <c r="F12573" s="434">
        <v>32000</v>
      </c>
      <c r="G12573" s="434">
        <v>41421</v>
      </c>
      <c r="H12573" s="434">
        <v>44354</v>
      </c>
      <c r="I12573" s="434">
        <v>249</v>
      </c>
      <c r="J12573" s="434">
        <v>53184</v>
      </c>
      <c r="K12573" s="434">
        <v>2017</v>
      </c>
    </row>
    <row r="12574" spans="1:11" hidden="1" x14ac:dyDescent="0.25">
      <c r="A12574" s="434">
        <v>273385970</v>
      </c>
      <c r="B12574" s="434">
        <v>358926</v>
      </c>
      <c r="C12574" s="434" t="s">
        <v>61</v>
      </c>
      <c r="D12574" s="434" t="s">
        <v>22</v>
      </c>
      <c r="E12574" s="434">
        <v>13.6</v>
      </c>
      <c r="F12574" s="434">
        <v>2841</v>
      </c>
      <c r="G12574" s="434">
        <v>4310</v>
      </c>
      <c r="H12574" s="434">
        <v>3198</v>
      </c>
      <c r="I12574" s="434">
        <v>98.9</v>
      </c>
      <c r="J12574" s="434">
        <v>0</v>
      </c>
      <c r="K12574" s="434">
        <v>2003</v>
      </c>
    </row>
    <row r="12575" spans="1:11" hidden="1" x14ac:dyDescent="0.25">
      <c r="A12575" s="434">
        <v>273386110</v>
      </c>
      <c r="B12575" s="434">
        <v>10655</v>
      </c>
      <c r="C12575" s="434" t="s">
        <v>56</v>
      </c>
      <c r="D12575" s="434" t="s">
        <v>25</v>
      </c>
      <c r="E12575" s="434">
        <v>17</v>
      </c>
      <c r="F12575" s="434">
        <v>24000</v>
      </c>
      <c r="G12575" s="434">
        <v>5340</v>
      </c>
      <c r="H12575" s="434">
        <v>11720</v>
      </c>
      <c r="I12575" s="434">
        <v>119.8</v>
      </c>
      <c r="J12575" s="434">
        <v>0</v>
      </c>
      <c r="K12575" s="434">
        <v>2015</v>
      </c>
    </row>
    <row r="12576" spans="1:11" hidden="1" x14ac:dyDescent="0.25">
      <c r="A12576" s="434">
        <v>273386120</v>
      </c>
      <c r="B12576" s="434">
        <v>10289</v>
      </c>
      <c r="C12576" s="434" t="s">
        <v>20</v>
      </c>
      <c r="D12576" s="434" t="s">
        <v>22</v>
      </c>
      <c r="E12576" s="434">
        <v>13</v>
      </c>
      <c r="F12576" s="434">
        <v>2199</v>
      </c>
      <c r="G12576" s="434">
        <v>3743</v>
      </c>
      <c r="H12576" s="434">
        <v>2634</v>
      </c>
      <c r="I12576" s="434">
        <v>90</v>
      </c>
      <c r="J12576" s="434">
        <v>3905</v>
      </c>
      <c r="K12576" s="434">
        <v>1992</v>
      </c>
    </row>
    <row r="12577" spans="1:11" hidden="1" x14ac:dyDescent="0.25">
      <c r="A12577" s="434">
        <v>273386130</v>
      </c>
      <c r="B12577" s="434">
        <v>139673</v>
      </c>
      <c r="C12577" s="434" t="s">
        <v>61</v>
      </c>
      <c r="D12577" s="434" t="s">
        <v>25</v>
      </c>
      <c r="E12577" s="434">
        <v>16</v>
      </c>
      <c r="F12577" s="434">
        <v>5276</v>
      </c>
      <c r="G12577" s="434">
        <v>9141</v>
      </c>
      <c r="H12577" s="434">
        <v>6585</v>
      </c>
      <c r="I12577" s="434">
        <v>134.55000000000001</v>
      </c>
      <c r="J12577" s="434">
        <v>0</v>
      </c>
      <c r="K12577" s="434">
        <v>2001</v>
      </c>
    </row>
    <row r="12578" spans="1:11" hidden="1" x14ac:dyDescent="0.25">
      <c r="A12578" s="434">
        <v>273386260</v>
      </c>
      <c r="B12578" s="434">
        <v>69164</v>
      </c>
      <c r="C12578" s="434" t="s">
        <v>61</v>
      </c>
      <c r="D12578" s="434" t="s">
        <v>25</v>
      </c>
      <c r="E12578" s="434">
        <v>13</v>
      </c>
      <c r="F12578" s="434">
        <v>4950</v>
      </c>
      <c r="G12578" s="434">
        <v>12150</v>
      </c>
      <c r="H12578" s="434">
        <v>7949</v>
      </c>
      <c r="I12578" s="434">
        <v>129.6</v>
      </c>
      <c r="J12578" s="434">
        <v>0</v>
      </c>
      <c r="K12578" s="434">
        <v>1991</v>
      </c>
    </row>
    <row r="12579" spans="1:11" hidden="1" x14ac:dyDescent="0.25">
      <c r="A12579" s="434">
        <v>273386300</v>
      </c>
      <c r="B12579" s="434">
        <v>52087</v>
      </c>
      <c r="C12579" s="434" t="s">
        <v>31</v>
      </c>
      <c r="D12579" s="434" t="s">
        <v>25</v>
      </c>
      <c r="E12579" s="434">
        <v>10.199999999999999</v>
      </c>
      <c r="F12579" s="434">
        <v>1324</v>
      </c>
      <c r="G12579" s="434">
        <v>3468</v>
      </c>
      <c r="H12579" s="434">
        <v>3415</v>
      </c>
      <c r="I12579" s="434">
        <v>128.30000000000001</v>
      </c>
      <c r="J12579" s="434">
        <v>0</v>
      </c>
      <c r="K12579" s="434">
        <v>1980</v>
      </c>
    </row>
    <row r="12580" spans="1:11" hidden="1" x14ac:dyDescent="0.25">
      <c r="A12580" s="434">
        <v>273386440</v>
      </c>
      <c r="B12580" s="434">
        <v>45192</v>
      </c>
      <c r="C12580" s="434" t="s">
        <v>54</v>
      </c>
      <c r="D12580" s="434" t="s">
        <v>13</v>
      </c>
      <c r="E12580" s="434">
        <v>12.5</v>
      </c>
      <c r="F12580" s="434">
        <v>4200</v>
      </c>
      <c r="G12580" s="434">
        <v>490</v>
      </c>
      <c r="H12580" s="434">
        <v>268</v>
      </c>
      <c r="I12580" s="434">
        <v>24.55</v>
      </c>
      <c r="J12580" s="434">
        <v>0</v>
      </c>
      <c r="K12580" s="434">
        <v>2016</v>
      </c>
    </row>
    <row r="12581" spans="1:11" hidden="1" x14ac:dyDescent="0.25">
      <c r="A12581" s="434">
        <v>273386600</v>
      </c>
      <c r="B12581" s="434">
        <v>1</v>
      </c>
      <c r="C12581" s="434" t="s">
        <v>16</v>
      </c>
      <c r="D12581" s="434" t="s">
        <v>25</v>
      </c>
      <c r="G12581" s="434">
        <v>3216</v>
      </c>
      <c r="H12581" s="434">
        <v>2150</v>
      </c>
      <c r="I12581" s="434">
        <v>108.59</v>
      </c>
      <c r="K12581" s="434">
        <v>1975</v>
      </c>
    </row>
    <row r="12582" spans="1:11" hidden="1" x14ac:dyDescent="0.25">
      <c r="A12582" s="434">
        <v>273386650</v>
      </c>
      <c r="B12582" s="434">
        <v>20876</v>
      </c>
      <c r="C12582" s="434" t="s">
        <v>61</v>
      </c>
      <c r="D12582" s="434" t="s">
        <v>25</v>
      </c>
      <c r="E12582" s="434">
        <v>15.5</v>
      </c>
      <c r="F12582" s="434">
        <v>4950</v>
      </c>
      <c r="G12582" s="434">
        <v>12150</v>
      </c>
      <c r="H12582" s="434">
        <v>7949</v>
      </c>
      <c r="I12582" s="434">
        <v>129.6</v>
      </c>
      <c r="J12582" s="434">
        <v>0</v>
      </c>
      <c r="K12582" s="434">
        <v>1992</v>
      </c>
    </row>
    <row r="12583" spans="1:11" hidden="1" x14ac:dyDescent="0.25">
      <c r="A12583" s="434">
        <v>273387420</v>
      </c>
      <c r="B12583" s="434">
        <v>48414</v>
      </c>
      <c r="C12583" s="434" t="s">
        <v>46</v>
      </c>
      <c r="D12583" s="434" t="s">
        <v>22</v>
      </c>
      <c r="E12583" s="434">
        <v>15</v>
      </c>
      <c r="F12583" s="434">
        <v>6080</v>
      </c>
      <c r="G12583" s="434">
        <v>1215</v>
      </c>
      <c r="H12583" s="434">
        <v>2532</v>
      </c>
      <c r="I12583" s="434">
        <v>73</v>
      </c>
      <c r="J12583" s="434">
        <v>0</v>
      </c>
      <c r="K12583" s="434">
        <v>2015</v>
      </c>
    </row>
    <row r="12584" spans="1:11" hidden="1" x14ac:dyDescent="0.25">
      <c r="A12584" s="434">
        <v>273387600</v>
      </c>
      <c r="B12584" s="434">
        <v>1</v>
      </c>
      <c r="C12584" s="434" t="s">
        <v>56</v>
      </c>
      <c r="D12584" s="434" t="s">
        <v>17</v>
      </c>
      <c r="E12584" s="434">
        <v>13</v>
      </c>
      <c r="F12584" s="434">
        <v>4800</v>
      </c>
      <c r="G12584" s="434">
        <v>397</v>
      </c>
      <c r="H12584" s="434">
        <v>1791</v>
      </c>
      <c r="I12584" s="434">
        <v>56.29</v>
      </c>
      <c r="K12584" s="434">
        <v>1983</v>
      </c>
    </row>
    <row r="12585" spans="1:11" hidden="1" x14ac:dyDescent="0.25">
      <c r="A12585" s="434">
        <v>273387920</v>
      </c>
      <c r="B12585" s="434">
        <v>6216</v>
      </c>
      <c r="C12585" s="434" t="s">
        <v>48</v>
      </c>
      <c r="D12585" s="434" t="s">
        <v>40</v>
      </c>
      <c r="E12585" s="434">
        <v>14</v>
      </c>
      <c r="F12585" s="434">
        <v>25480</v>
      </c>
      <c r="G12585" s="434">
        <v>300259</v>
      </c>
      <c r="H12585" s="434">
        <v>159397</v>
      </c>
      <c r="I12585" s="434">
        <v>332.95</v>
      </c>
      <c r="J12585" s="434">
        <v>0</v>
      </c>
      <c r="K12585" s="434">
        <v>2001</v>
      </c>
    </row>
    <row r="12586" spans="1:11" hidden="1" x14ac:dyDescent="0.25">
      <c r="A12586" s="434">
        <v>273388300</v>
      </c>
      <c r="B12586" s="434">
        <v>1</v>
      </c>
      <c r="C12586" s="434" t="s">
        <v>31</v>
      </c>
      <c r="D12586" s="434" t="s">
        <v>25</v>
      </c>
      <c r="E12586" s="434">
        <v>10.199999999999999</v>
      </c>
      <c r="F12586" s="434">
        <v>1397</v>
      </c>
      <c r="G12586" s="434">
        <v>3000</v>
      </c>
      <c r="H12586" s="434">
        <v>2870</v>
      </c>
      <c r="I12586" s="434">
        <v>128.19</v>
      </c>
      <c r="J12586" s="434">
        <v>0</v>
      </c>
      <c r="K12586" s="434">
        <v>1982</v>
      </c>
    </row>
    <row r="12587" spans="1:11" hidden="1" x14ac:dyDescent="0.25">
      <c r="A12587" s="434">
        <v>273388730</v>
      </c>
      <c r="B12587" s="434">
        <v>77834</v>
      </c>
      <c r="C12587" s="434" t="s">
        <v>31</v>
      </c>
      <c r="D12587" s="434" t="s">
        <v>29</v>
      </c>
      <c r="E12587" s="434">
        <v>14.9</v>
      </c>
      <c r="F12587" s="434">
        <v>4690</v>
      </c>
      <c r="G12587" s="434">
        <v>9382</v>
      </c>
      <c r="H12587" s="434">
        <v>8026</v>
      </c>
      <c r="I12587" s="434">
        <v>156.1</v>
      </c>
      <c r="J12587" s="434">
        <v>0</v>
      </c>
      <c r="K12587" s="434">
        <v>1970</v>
      </c>
    </row>
    <row r="12588" spans="1:11" hidden="1" x14ac:dyDescent="0.25">
      <c r="A12588" s="434">
        <v>273389070</v>
      </c>
      <c r="B12588" s="434">
        <v>69</v>
      </c>
      <c r="C12588" s="434" t="s">
        <v>16</v>
      </c>
      <c r="D12588" s="434" t="s">
        <v>25</v>
      </c>
      <c r="E12588" s="434">
        <v>14</v>
      </c>
      <c r="F12588" s="434">
        <v>5516</v>
      </c>
      <c r="G12588" s="434">
        <v>11548</v>
      </c>
      <c r="H12588" s="434">
        <v>8806</v>
      </c>
      <c r="I12588" s="434">
        <v>140.80000000000001</v>
      </c>
      <c r="J12588" s="434">
        <v>13838</v>
      </c>
      <c r="K12588" s="434">
        <v>1982</v>
      </c>
    </row>
    <row r="12589" spans="1:11" hidden="1" x14ac:dyDescent="0.25">
      <c r="A12589" s="434">
        <v>273389200</v>
      </c>
      <c r="B12589" s="434">
        <v>2</v>
      </c>
      <c r="C12589" s="434" t="s">
        <v>31</v>
      </c>
      <c r="D12589" s="434" t="s">
        <v>25</v>
      </c>
      <c r="E12589" s="434">
        <v>10</v>
      </c>
      <c r="F12589" s="434">
        <v>809</v>
      </c>
      <c r="G12589" s="434">
        <v>2083</v>
      </c>
      <c r="H12589" s="434">
        <v>1843</v>
      </c>
      <c r="I12589" s="434">
        <v>103.6</v>
      </c>
      <c r="J12589" s="434">
        <v>0</v>
      </c>
      <c r="K12589" s="434">
        <v>1965</v>
      </c>
    </row>
    <row r="12590" spans="1:11" hidden="1" x14ac:dyDescent="0.25">
      <c r="A12590" s="434">
        <v>273389540</v>
      </c>
      <c r="B12590" s="434">
        <v>10384</v>
      </c>
      <c r="C12590" s="434" t="s">
        <v>54</v>
      </c>
      <c r="D12590" s="434" t="s">
        <v>17</v>
      </c>
      <c r="E12590" s="434">
        <v>13</v>
      </c>
      <c r="F12590" s="434">
        <v>3840</v>
      </c>
      <c r="G12590" s="434">
        <v>130</v>
      </c>
      <c r="H12590" s="434">
        <v>396</v>
      </c>
      <c r="I12590" s="434">
        <v>31</v>
      </c>
      <c r="J12590" s="434">
        <v>0</v>
      </c>
      <c r="K12590" s="434">
        <v>2016</v>
      </c>
    </row>
    <row r="12591" spans="1:11" hidden="1" x14ac:dyDescent="0.25">
      <c r="A12591" s="434">
        <v>273389730</v>
      </c>
      <c r="B12591" s="434">
        <v>15922</v>
      </c>
      <c r="C12591" s="434" t="s">
        <v>56</v>
      </c>
      <c r="D12591" s="434" t="s">
        <v>25</v>
      </c>
      <c r="E12591" s="434">
        <v>17</v>
      </c>
      <c r="F12591" s="434">
        <v>24000</v>
      </c>
      <c r="G12591" s="434">
        <v>5142</v>
      </c>
      <c r="H12591" s="434">
        <v>11720</v>
      </c>
      <c r="I12591" s="434">
        <v>119.79</v>
      </c>
      <c r="J12591" s="434">
        <v>0</v>
      </c>
      <c r="K12591" s="434">
        <v>2016</v>
      </c>
    </row>
    <row r="12592" spans="1:11" hidden="1" x14ac:dyDescent="0.25">
      <c r="A12592" s="434">
        <v>273389860</v>
      </c>
      <c r="B12592" s="434">
        <v>57034</v>
      </c>
      <c r="C12592" s="434" t="s">
        <v>61</v>
      </c>
      <c r="D12592" s="434" t="s">
        <v>29</v>
      </c>
      <c r="E12592" s="434">
        <v>14</v>
      </c>
      <c r="F12592" s="434">
        <v>8252</v>
      </c>
      <c r="G12592" s="434">
        <v>20144</v>
      </c>
      <c r="H12592" s="434">
        <v>13066</v>
      </c>
      <c r="I12592" s="434">
        <v>153.22</v>
      </c>
      <c r="J12592" s="434">
        <v>0</v>
      </c>
      <c r="K12592" s="434">
        <v>1999</v>
      </c>
    </row>
    <row r="12593" spans="1:11" hidden="1" x14ac:dyDescent="0.25">
      <c r="A12593" s="434">
        <v>273390470</v>
      </c>
      <c r="B12593" s="434">
        <v>13</v>
      </c>
      <c r="C12593" s="434" t="s">
        <v>56</v>
      </c>
      <c r="D12593" s="434" t="s">
        <v>22</v>
      </c>
      <c r="E12593" s="434">
        <v>10</v>
      </c>
      <c r="F12593" s="434">
        <v>1880</v>
      </c>
      <c r="G12593" s="434">
        <v>2530</v>
      </c>
      <c r="H12593" s="434">
        <v>1708</v>
      </c>
      <c r="I12593" s="434">
        <v>77.400000000000006</v>
      </c>
      <c r="K12593" s="434">
        <v>2013</v>
      </c>
    </row>
    <row r="12594" spans="1:11" hidden="1" x14ac:dyDescent="0.25">
      <c r="A12594" s="434">
        <v>273390640</v>
      </c>
      <c r="B12594" s="434">
        <v>10314</v>
      </c>
      <c r="C12594" s="434" t="s">
        <v>48</v>
      </c>
      <c r="D12594" s="434" t="s">
        <v>17</v>
      </c>
      <c r="E12594" s="434">
        <v>14</v>
      </c>
      <c r="F12594" s="434">
        <v>4413</v>
      </c>
      <c r="G12594" s="434">
        <v>2000</v>
      </c>
      <c r="H12594" s="434">
        <v>1717</v>
      </c>
      <c r="I12594" s="434">
        <v>61.6</v>
      </c>
      <c r="J12594" s="434">
        <v>0</v>
      </c>
      <c r="K12594" s="434">
        <v>1998</v>
      </c>
    </row>
    <row r="12595" spans="1:11" hidden="1" x14ac:dyDescent="0.25">
      <c r="A12595" s="434">
        <v>273390790</v>
      </c>
      <c r="B12595" s="434">
        <v>1708</v>
      </c>
      <c r="C12595" s="434" t="s">
        <v>31</v>
      </c>
      <c r="D12595" s="434" t="s">
        <v>22</v>
      </c>
      <c r="E12595" s="434">
        <v>11.5</v>
      </c>
      <c r="F12595" s="434">
        <v>1480</v>
      </c>
      <c r="G12595" s="434">
        <v>3837</v>
      </c>
      <c r="H12595" s="434">
        <v>2914</v>
      </c>
      <c r="I12595" s="434">
        <v>96.3</v>
      </c>
      <c r="J12595" s="434">
        <v>0</v>
      </c>
      <c r="K12595" s="434">
        <v>1997</v>
      </c>
    </row>
    <row r="12596" spans="1:11" hidden="1" x14ac:dyDescent="0.25">
      <c r="A12596" s="434">
        <v>273390840</v>
      </c>
      <c r="B12596" s="434">
        <v>7778</v>
      </c>
      <c r="C12596" s="434" t="s">
        <v>54</v>
      </c>
      <c r="D12596" s="434" t="s">
        <v>17</v>
      </c>
      <c r="E12596" s="434">
        <v>14</v>
      </c>
      <c r="F12596" s="434">
        <v>6528</v>
      </c>
      <c r="G12596" s="434">
        <v>260</v>
      </c>
      <c r="H12596" s="434">
        <v>1023</v>
      </c>
      <c r="I12596" s="434">
        <v>39.54</v>
      </c>
      <c r="J12596" s="434">
        <v>0</v>
      </c>
      <c r="K12596" s="434">
        <v>1970</v>
      </c>
    </row>
    <row r="12597" spans="1:11" x14ac:dyDescent="0.25">
      <c r="A12597" s="434">
        <v>273390940</v>
      </c>
      <c r="B12597" s="434">
        <v>51955</v>
      </c>
      <c r="C12597" s="434" t="s">
        <v>59</v>
      </c>
      <c r="D12597" s="434" t="s">
        <v>17</v>
      </c>
      <c r="E12597" s="434">
        <v>12</v>
      </c>
      <c r="F12597" s="434">
        <v>1840</v>
      </c>
      <c r="G12597" s="434">
        <v>481</v>
      </c>
      <c r="H12597" s="434">
        <v>1167</v>
      </c>
      <c r="I12597" s="434">
        <v>50.6</v>
      </c>
      <c r="J12597" s="434">
        <v>0</v>
      </c>
      <c r="K12597" s="434">
        <v>1970</v>
      </c>
    </row>
    <row r="12598" spans="1:11" hidden="1" x14ac:dyDescent="0.25">
      <c r="A12598" s="434">
        <v>273391160</v>
      </c>
      <c r="B12598" s="434">
        <v>5964</v>
      </c>
      <c r="C12598" s="434" t="s">
        <v>16</v>
      </c>
      <c r="D12598" s="434" t="s">
        <v>33</v>
      </c>
      <c r="E12598" s="434">
        <v>15.4</v>
      </c>
      <c r="F12598" s="434">
        <v>32000</v>
      </c>
      <c r="G12598" s="434">
        <v>41800</v>
      </c>
      <c r="H12598" s="434">
        <v>44350</v>
      </c>
      <c r="I12598" s="434">
        <v>249</v>
      </c>
      <c r="J12598" s="434">
        <v>53184</v>
      </c>
      <c r="K12598" s="434">
        <v>2017</v>
      </c>
    </row>
    <row r="12599" spans="1:11" hidden="1" x14ac:dyDescent="0.25">
      <c r="A12599" s="434">
        <v>273391350</v>
      </c>
      <c r="B12599" s="434">
        <v>221</v>
      </c>
      <c r="C12599" s="434" t="s">
        <v>56</v>
      </c>
      <c r="D12599" s="434" t="s">
        <v>17</v>
      </c>
      <c r="F12599" s="434">
        <v>1268</v>
      </c>
      <c r="G12599" s="434">
        <v>251</v>
      </c>
      <c r="H12599" s="434">
        <v>761</v>
      </c>
      <c r="I12599" s="434">
        <v>46.2</v>
      </c>
      <c r="K12599" s="434">
        <v>2017</v>
      </c>
    </row>
    <row r="12600" spans="1:11" x14ac:dyDescent="0.25">
      <c r="A12600" s="434">
        <v>273391650</v>
      </c>
      <c r="B12600" s="434">
        <v>4619</v>
      </c>
      <c r="C12600" s="434" t="s">
        <v>59</v>
      </c>
      <c r="D12600" s="434" t="s">
        <v>25</v>
      </c>
      <c r="E12600" s="434">
        <v>43722</v>
      </c>
      <c r="F12600" s="434">
        <v>5298</v>
      </c>
      <c r="G12600" s="434">
        <v>3372</v>
      </c>
      <c r="H12600" s="434">
        <v>7847</v>
      </c>
      <c r="I12600" s="434">
        <v>120.47</v>
      </c>
      <c r="J12600" s="434">
        <v>0</v>
      </c>
    </row>
    <row r="12601" spans="1:11" hidden="1" x14ac:dyDescent="0.25">
      <c r="A12601" s="434">
        <v>273391790</v>
      </c>
      <c r="B12601" s="434">
        <v>1584</v>
      </c>
      <c r="C12601" s="434" t="s">
        <v>16</v>
      </c>
      <c r="D12601" s="434" t="s">
        <v>33</v>
      </c>
      <c r="E12601" s="434">
        <v>14.9</v>
      </c>
      <c r="F12601" s="434">
        <v>32000</v>
      </c>
      <c r="G12601" s="434">
        <v>41551</v>
      </c>
      <c r="H12601" s="434">
        <v>44354</v>
      </c>
      <c r="I12601" s="434">
        <v>249</v>
      </c>
      <c r="J12601" s="434">
        <v>0</v>
      </c>
      <c r="K12601" s="434">
        <v>2016</v>
      </c>
    </row>
    <row r="12602" spans="1:11" x14ac:dyDescent="0.25">
      <c r="A12602" s="434">
        <v>273391950</v>
      </c>
      <c r="B12602" s="434">
        <v>99405</v>
      </c>
      <c r="C12602" s="434" t="s">
        <v>59</v>
      </c>
      <c r="D12602" s="434" t="s">
        <v>17</v>
      </c>
      <c r="E12602" s="434">
        <v>0</v>
      </c>
      <c r="F12602" s="434">
        <v>2648</v>
      </c>
      <c r="G12602" s="434">
        <v>1919</v>
      </c>
      <c r="H12602" s="434">
        <v>1530</v>
      </c>
      <c r="I12602" s="434">
        <v>60.1</v>
      </c>
      <c r="J12602" s="434">
        <v>0</v>
      </c>
      <c r="K12602" s="434">
        <v>1970</v>
      </c>
    </row>
    <row r="12603" spans="1:11" hidden="1" x14ac:dyDescent="0.25">
      <c r="A12603" s="434">
        <v>273392020</v>
      </c>
      <c r="B12603" s="434">
        <v>8622</v>
      </c>
      <c r="C12603" s="434" t="s">
        <v>56</v>
      </c>
      <c r="D12603" s="434" t="s">
        <v>22</v>
      </c>
      <c r="E12603" s="434">
        <v>15</v>
      </c>
      <c r="F12603" s="434">
        <v>10200</v>
      </c>
      <c r="G12603" s="434">
        <v>1820</v>
      </c>
      <c r="H12603" s="434">
        <v>5202</v>
      </c>
      <c r="I12603" s="434">
        <v>85</v>
      </c>
      <c r="J12603" s="434">
        <v>0</v>
      </c>
      <c r="K12603" s="434">
        <v>1970</v>
      </c>
    </row>
    <row r="12604" spans="1:11" hidden="1" x14ac:dyDescent="0.25">
      <c r="A12604" s="434">
        <v>273392670</v>
      </c>
      <c r="B12604" s="434">
        <v>1</v>
      </c>
      <c r="C12604" s="434" t="s">
        <v>54</v>
      </c>
      <c r="D12604" s="434" t="s">
        <v>13</v>
      </c>
      <c r="E12604" s="434">
        <v>12</v>
      </c>
      <c r="F12604" s="434">
        <v>3840</v>
      </c>
      <c r="G12604" s="434">
        <v>115</v>
      </c>
      <c r="H12604" s="434">
        <v>299</v>
      </c>
      <c r="I12604" s="434">
        <v>29.84</v>
      </c>
      <c r="K12604" s="434">
        <v>2016</v>
      </c>
    </row>
    <row r="12605" spans="1:11" hidden="1" x14ac:dyDescent="0.25">
      <c r="A12605" s="434">
        <v>273392760</v>
      </c>
      <c r="B12605" s="434">
        <v>133433</v>
      </c>
      <c r="C12605" s="434" t="s">
        <v>48</v>
      </c>
      <c r="D12605" s="434" t="s">
        <v>22</v>
      </c>
      <c r="E12605" s="434">
        <v>15</v>
      </c>
      <c r="F12605" s="434">
        <v>7950</v>
      </c>
      <c r="G12605" s="434">
        <v>4568</v>
      </c>
      <c r="H12605" s="434">
        <v>8369</v>
      </c>
      <c r="I12605" s="434">
        <v>93.2</v>
      </c>
      <c r="J12605" s="434">
        <v>0</v>
      </c>
      <c r="K12605" s="434">
        <v>1999</v>
      </c>
    </row>
    <row r="12606" spans="1:11" x14ac:dyDescent="0.25">
      <c r="A12606" s="434">
        <v>273392860</v>
      </c>
      <c r="B12606" s="434">
        <v>207220</v>
      </c>
      <c r="C12606" s="434" t="s">
        <v>59</v>
      </c>
      <c r="D12606" s="434" t="s">
        <v>17</v>
      </c>
      <c r="E12606" s="434">
        <v>0</v>
      </c>
      <c r="F12606" s="434">
        <v>3001</v>
      </c>
      <c r="G12606" s="434">
        <v>400</v>
      </c>
      <c r="H12606" s="434">
        <v>2134</v>
      </c>
      <c r="I12606" s="434">
        <v>57.4</v>
      </c>
      <c r="J12606" s="434">
        <v>0</v>
      </c>
      <c r="K12606" s="434">
        <v>1970</v>
      </c>
    </row>
    <row r="12607" spans="1:11" hidden="1" x14ac:dyDescent="0.25">
      <c r="A12607" s="434">
        <v>273392990</v>
      </c>
      <c r="B12607" s="434">
        <v>6226</v>
      </c>
      <c r="C12607" s="434" t="s">
        <v>16</v>
      </c>
      <c r="D12607" s="434" t="s">
        <v>33</v>
      </c>
      <c r="E12607" s="434">
        <v>15.4</v>
      </c>
      <c r="F12607" s="434">
        <v>32000</v>
      </c>
      <c r="G12607" s="434">
        <v>41401</v>
      </c>
      <c r="H12607" s="434">
        <v>44354</v>
      </c>
      <c r="I12607" s="434">
        <v>248.92</v>
      </c>
      <c r="J12607" s="434">
        <v>53184</v>
      </c>
      <c r="K12607" s="434">
        <v>2017</v>
      </c>
    </row>
    <row r="12608" spans="1:11" hidden="1" x14ac:dyDescent="0.25">
      <c r="A12608" s="434">
        <v>273393190</v>
      </c>
      <c r="B12608" s="434">
        <v>39696</v>
      </c>
      <c r="C12608" s="434" t="s">
        <v>46</v>
      </c>
      <c r="D12608" s="434" t="s">
        <v>17</v>
      </c>
      <c r="E12608" s="434">
        <v>9</v>
      </c>
      <c r="F12608" s="434">
        <v>7650</v>
      </c>
      <c r="G12608" s="434">
        <v>2503</v>
      </c>
      <c r="H12608" s="434">
        <v>2430</v>
      </c>
      <c r="I12608" s="434">
        <v>68</v>
      </c>
      <c r="J12608" s="434">
        <v>0</v>
      </c>
      <c r="K12608" s="434">
        <v>1970</v>
      </c>
    </row>
    <row r="12609" spans="1:11" hidden="1" x14ac:dyDescent="0.25">
      <c r="A12609" s="434">
        <v>273393530</v>
      </c>
      <c r="B12609" s="434">
        <v>43496</v>
      </c>
      <c r="C12609" s="434" t="s">
        <v>31</v>
      </c>
      <c r="D12609" s="434" t="s">
        <v>17</v>
      </c>
      <c r="E12609" s="434">
        <v>12</v>
      </c>
      <c r="F12609" s="434">
        <v>957</v>
      </c>
      <c r="G12609" s="434">
        <v>825</v>
      </c>
      <c r="H12609" s="434">
        <v>753</v>
      </c>
      <c r="I12609" s="434">
        <v>47.59</v>
      </c>
      <c r="J12609" s="434">
        <v>0</v>
      </c>
      <c r="K12609" s="434">
        <v>1980</v>
      </c>
    </row>
    <row r="12610" spans="1:11" hidden="1" x14ac:dyDescent="0.25">
      <c r="A12610" s="434">
        <v>273393570</v>
      </c>
      <c r="B12610" s="434">
        <v>25</v>
      </c>
      <c r="C12610" s="434" t="s">
        <v>61</v>
      </c>
      <c r="D12610" s="434" t="s">
        <v>25</v>
      </c>
      <c r="E12610" s="434">
        <v>14</v>
      </c>
      <c r="F12610" s="434">
        <v>4413</v>
      </c>
      <c r="G12610" s="434">
        <v>9598</v>
      </c>
      <c r="H12610" s="434">
        <v>6030</v>
      </c>
      <c r="I12610" s="434">
        <v>113.12</v>
      </c>
      <c r="K12610" s="434">
        <v>1991</v>
      </c>
    </row>
    <row r="12611" spans="1:11" hidden="1" x14ac:dyDescent="0.25">
      <c r="A12611" s="434">
        <v>273393630</v>
      </c>
      <c r="B12611" s="434">
        <v>1</v>
      </c>
      <c r="C12611" s="434" t="s">
        <v>39</v>
      </c>
      <c r="D12611" s="434" t="s">
        <v>17</v>
      </c>
      <c r="F12611" s="434">
        <v>1790</v>
      </c>
      <c r="G12611" s="434">
        <v>25</v>
      </c>
      <c r="H12611" s="434">
        <v>332</v>
      </c>
      <c r="I12611" s="434">
        <v>36.299999999999997</v>
      </c>
      <c r="K12611" s="434">
        <v>2013</v>
      </c>
    </row>
    <row r="12612" spans="1:11" x14ac:dyDescent="0.25">
      <c r="A12612" s="434">
        <v>273394210</v>
      </c>
      <c r="B12612" s="434">
        <v>48412</v>
      </c>
      <c r="C12612" s="434" t="s">
        <v>59</v>
      </c>
      <c r="D12612" s="434" t="s">
        <v>17</v>
      </c>
      <c r="E12612" s="434">
        <v>11</v>
      </c>
      <c r="F12612" s="434">
        <v>800</v>
      </c>
      <c r="G12612" s="434">
        <v>157</v>
      </c>
      <c r="H12612" s="434">
        <v>445</v>
      </c>
      <c r="I12612" s="434">
        <v>37.76</v>
      </c>
      <c r="J12612" s="434">
        <v>0</v>
      </c>
      <c r="K12612" s="434">
        <v>1970</v>
      </c>
    </row>
    <row r="12613" spans="1:11" hidden="1" x14ac:dyDescent="0.25">
      <c r="A12613" s="434">
        <v>273394350</v>
      </c>
      <c r="B12613" s="434">
        <v>5662</v>
      </c>
      <c r="C12613" s="434" t="s">
        <v>56</v>
      </c>
      <c r="D12613" s="434" t="s">
        <v>25</v>
      </c>
      <c r="E12613" s="434">
        <v>16</v>
      </c>
      <c r="F12613" s="434">
        <v>27840</v>
      </c>
      <c r="G12613" s="434">
        <v>4581</v>
      </c>
      <c r="H12613" s="434">
        <v>11295</v>
      </c>
      <c r="I12613" s="434">
        <v>121.7</v>
      </c>
      <c r="K12613" s="434">
        <v>2018</v>
      </c>
    </row>
    <row r="12614" spans="1:11" hidden="1" x14ac:dyDescent="0.25">
      <c r="A12614" s="434">
        <v>273394490</v>
      </c>
      <c r="B12614" s="434">
        <v>329</v>
      </c>
      <c r="C12614" s="434" t="s">
        <v>31</v>
      </c>
      <c r="D12614" s="434" t="s">
        <v>25</v>
      </c>
      <c r="E12614" s="434">
        <v>18.5</v>
      </c>
      <c r="F12614" s="434">
        <v>6355</v>
      </c>
      <c r="G12614" s="434">
        <v>8053</v>
      </c>
      <c r="H12614" s="434">
        <v>7534</v>
      </c>
      <c r="I12614" s="434">
        <v>135.5</v>
      </c>
      <c r="J12614" s="434">
        <v>11890</v>
      </c>
      <c r="K12614" s="434">
        <v>1993</v>
      </c>
    </row>
    <row r="12615" spans="1:11" hidden="1" x14ac:dyDescent="0.25">
      <c r="A12615" s="434">
        <v>273394630</v>
      </c>
      <c r="B12615" s="434">
        <v>46857</v>
      </c>
      <c r="C12615" s="434" t="s">
        <v>54</v>
      </c>
      <c r="D12615" s="434" t="s">
        <v>13</v>
      </c>
      <c r="E12615" s="434">
        <v>12</v>
      </c>
      <c r="F12615" s="434">
        <v>2460</v>
      </c>
      <c r="G12615" s="434">
        <v>79</v>
      </c>
      <c r="H12615" s="434">
        <v>185</v>
      </c>
      <c r="I12615" s="434">
        <v>26.45</v>
      </c>
      <c r="J12615" s="434">
        <v>0</v>
      </c>
      <c r="K12615" s="434">
        <v>2017</v>
      </c>
    </row>
    <row r="12616" spans="1:11" x14ac:dyDescent="0.25">
      <c r="A12616" s="434">
        <v>273394950</v>
      </c>
      <c r="B12616" s="434">
        <v>27260</v>
      </c>
      <c r="C12616" s="434" t="s">
        <v>59</v>
      </c>
      <c r="D12616" s="434" t="s">
        <v>17</v>
      </c>
      <c r="E12616" s="434">
        <v>12.5</v>
      </c>
      <c r="F12616" s="434">
        <v>1626</v>
      </c>
      <c r="G12616" s="434">
        <v>259</v>
      </c>
      <c r="H12616" s="434">
        <v>668</v>
      </c>
      <c r="I12616" s="434">
        <v>42.55</v>
      </c>
      <c r="J12616" s="434">
        <v>0</v>
      </c>
      <c r="K12616" s="434">
        <v>1970</v>
      </c>
    </row>
    <row r="12617" spans="1:11" hidden="1" x14ac:dyDescent="0.25">
      <c r="A12617" s="434">
        <v>273395150</v>
      </c>
      <c r="B12617" s="434">
        <v>364762</v>
      </c>
      <c r="C12617" s="434" t="s">
        <v>61</v>
      </c>
      <c r="D12617" s="434" t="s">
        <v>22</v>
      </c>
      <c r="E12617" s="434">
        <v>17</v>
      </c>
      <c r="F12617" s="434">
        <v>1849</v>
      </c>
      <c r="G12617" s="434">
        <v>3481</v>
      </c>
      <c r="H12617" s="434">
        <v>2474</v>
      </c>
      <c r="I12617" s="434">
        <v>82.5</v>
      </c>
      <c r="J12617" s="434">
        <v>0</v>
      </c>
      <c r="K12617" s="434">
        <v>2004</v>
      </c>
    </row>
    <row r="12618" spans="1:11" hidden="1" x14ac:dyDescent="0.25">
      <c r="A12618" s="434">
        <v>273395250</v>
      </c>
      <c r="B12618" s="434">
        <v>14002</v>
      </c>
      <c r="C12618" s="434" t="s">
        <v>54</v>
      </c>
      <c r="D12618" s="434" t="s">
        <v>17</v>
      </c>
      <c r="E12618" s="434">
        <v>11.5</v>
      </c>
      <c r="F12618" s="434">
        <v>2979</v>
      </c>
      <c r="G12618" s="434">
        <v>162</v>
      </c>
      <c r="H12618" s="434">
        <v>315</v>
      </c>
      <c r="I12618" s="434">
        <v>30.5</v>
      </c>
      <c r="K12618" s="434">
        <v>2005</v>
      </c>
    </row>
    <row r="12619" spans="1:11" hidden="1" x14ac:dyDescent="0.25">
      <c r="A12619" s="434">
        <v>273396030</v>
      </c>
      <c r="B12619" s="434">
        <v>9614</v>
      </c>
      <c r="C12619" s="434" t="s">
        <v>31</v>
      </c>
      <c r="D12619" s="434" t="s">
        <v>29</v>
      </c>
      <c r="E12619" s="434">
        <v>13.8</v>
      </c>
      <c r="F12619" s="434">
        <v>8730</v>
      </c>
      <c r="G12619" s="434">
        <v>33324</v>
      </c>
      <c r="H12619" s="434">
        <v>22070</v>
      </c>
      <c r="I12619" s="434">
        <v>179.5</v>
      </c>
      <c r="J12619" s="434">
        <v>0</v>
      </c>
      <c r="K12619" s="434">
        <v>1970</v>
      </c>
    </row>
    <row r="12620" spans="1:11" x14ac:dyDescent="0.25">
      <c r="A12620" s="434">
        <v>273396110</v>
      </c>
      <c r="B12620" s="434">
        <v>33764</v>
      </c>
      <c r="C12620" s="434" t="s">
        <v>59</v>
      </c>
      <c r="D12620" s="434" t="s">
        <v>17</v>
      </c>
      <c r="E12620" s="434">
        <v>16</v>
      </c>
      <c r="F12620" s="434">
        <v>2060</v>
      </c>
      <c r="G12620" s="434">
        <v>793</v>
      </c>
      <c r="H12620" s="434">
        <v>1404</v>
      </c>
      <c r="I12620" s="434">
        <v>68.66</v>
      </c>
      <c r="J12620" s="434">
        <v>0</v>
      </c>
      <c r="K12620" s="434">
        <v>1970</v>
      </c>
    </row>
    <row r="12621" spans="1:11" hidden="1" x14ac:dyDescent="0.25">
      <c r="A12621" s="434">
        <v>273396130</v>
      </c>
      <c r="B12621" s="434">
        <v>4089</v>
      </c>
      <c r="C12621" s="434" t="s">
        <v>31</v>
      </c>
      <c r="D12621" s="434" t="s">
        <v>25</v>
      </c>
      <c r="E12621" s="434">
        <v>17</v>
      </c>
      <c r="F12621" s="434">
        <v>8000</v>
      </c>
      <c r="G12621" s="434">
        <v>9391</v>
      </c>
      <c r="H12621" s="434">
        <v>12679</v>
      </c>
      <c r="I12621" s="434">
        <v>142.47</v>
      </c>
      <c r="J12621" s="434">
        <v>0</v>
      </c>
      <c r="K12621" s="434">
        <v>2009</v>
      </c>
    </row>
    <row r="12622" spans="1:11" hidden="1" x14ac:dyDescent="0.25">
      <c r="A12622" s="434">
        <v>273396150</v>
      </c>
      <c r="B12622" s="434">
        <v>401680</v>
      </c>
      <c r="C12622" s="434" t="s">
        <v>61</v>
      </c>
      <c r="D12622" s="434" t="s">
        <v>22</v>
      </c>
      <c r="E12622" s="434">
        <v>17</v>
      </c>
      <c r="F12622" s="434">
        <v>1850</v>
      </c>
      <c r="G12622" s="434">
        <v>3480</v>
      </c>
      <c r="H12622" s="434">
        <v>2474</v>
      </c>
      <c r="I12622" s="434">
        <v>82.5</v>
      </c>
      <c r="J12622" s="434">
        <v>0</v>
      </c>
      <c r="K12622" s="434">
        <v>2004</v>
      </c>
    </row>
    <row r="12623" spans="1:11" hidden="1" x14ac:dyDescent="0.25">
      <c r="A12623" s="434">
        <v>273396260</v>
      </c>
      <c r="B12623" s="434">
        <v>6234</v>
      </c>
      <c r="C12623" s="434" t="s">
        <v>48</v>
      </c>
      <c r="D12623" s="434" t="s">
        <v>22</v>
      </c>
      <c r="E12623" s="434">
        <v>16</v>
      </c>
      <c r="F12623" s="434">
        <v>15300</v>
      </c>
      <c r="G12623" s="434">
        <v>3825</v>
      </c>
      <c r="H12623" s="434">
        <v>8597</v>
      </c>
      <c r="I12623" s="434">
        <v>99.9</v>
      </c>
      <c r="J12623" s="434">
        <v>0</v>
      </c>
      <c r="K12623" s="434">
        <v>1970</v>
      </c>
    </row>
    <row r="12624" spans="1:11" hidden="1" x14ac:dyDescent="0.25">
      <c r="A12624" s="434">
        <v>273396370</v>
      </c>
      <c r="B12624" s="434">
        <v>12593</v>
      </c>
      <c r="C12624" s="434" t="s">
        <v>56</v>
      </c>
      <c r="D12624" s="434" t="s">
        <v>22</v>
      </c>
      <c r="E12624" s="434">
        <v>14</v>
      </c>
      <c r="F12624" s="434">
        <v>5280</v>
      </c>
      <c r="G12624" s="434">
        <v>4745</v>
      </c>
      <c r="H12624" s="434">
        <v>3785</v>
      </c>
      <c r="I12624" s="434">
        <v>99.83</v>
      </c>
      <c r="J12624" s="434">
        <v>0</v>
      </c>
      <c r="K12624" s="434">
        <v>1995</v>
      </c>
    </row>
    <row r="12625" spans="1:11" hidden="1" x14ac:dyDescent="0.25">
      <c r="A12625" s="434">
        <v>273396390</v>
      </c>
      <c r="B12625" s="434">
        <v>13776</v>
      </c>
      <c r="C12625" s="434" t="s">
        <v>39</v>
      </c>
      <c r="D12625" s="434" t="s">
        <v>13</v>
      </c>
      <c r="I12625" s="434">
        <v>10</v>
      </c>
      <c r="J12625" s="434">
        <v>0</v>
      </c>
      <c r="K12625" s="434">
        <v>1970</v>
      </c>
    </row>
    <row r="12626" spans="1:11" hidden="1" x14ac:dyDescent="0.25">
      <c r="A12626" s="434">
        <v>273396740</v>
      </c>
      <c r="B12626" s="434">
        <v>44774</v>
      </c>
      <c r="C12626" s="434" t="s">
        <v>54</v>
      </c>
      <c r="D12626" s="434" t="s">
        <v>13</v>
      </c>
      <c r="E12626" s="434">
        <v>12.9</v>
      </c>
      <c r="F12626" s="434">
        <v>2350</v>
      </c>
      <c r="G12626" s="434">
        <v>0</v>
      </c>
      <c r="H12626" s="434">
        <v>293</v>
      </c>
      <c r="I12626" s="434">
        <v>28.57</v>
      </c>
      <c r="J12626" s="434">
        <v>0</v>
      </c>
      <c r="K12626" s="434">
        <v>2017</v>
      </c>
    </row>
    <row r="12627" spans="1:11" hidden="1" x14ac:dyDescent="0.25">
      <c r="A12627" s="434">
        <v>273396780</v>
      </c>
      <c r="B12627" s="434">
        <v>3445</v>
      </c>
      <c r="C12627" s="434" t="s">
        <v>54</v>
      </c>
      <c r="D12627" s="434" t="s">
        <v>17</v>
      </c>
      <c r="F12627" s="434">
        <v>1194</v>
      </c>
      <c r="G12627" s="434">
        <v>153</v>
      </c>
      <c r="H12627" s="434">
        <v>398</v>
      </c>
      <c r="I12627" s="434">
        <v>31.73</v>
      </c>
      <c r="K12627" s="434">
        <v>2016</v>
      </c>
    </row>
    <row r="12628" spans="1:11" hidden="1" x14ac:dyDescent="0.25">
      <c r="A12628" s="434">
        <v>273396870</v>
      </c>
      <c r="B12628" s="434">
        <v>122439</v>
      </c>
      <c r="C12628" s="434" t="s">
        <v>61</v>
      </c>
      <c r="D12628" s="434" t="s">
        <v>25</v>
      </c>
      <c r="E12628" s="434">
        <v>15.5</v>
      </c>
      <c r="F12628" s="434">
        <v>4920</v>
      </c>
      <c r="G12628" s="434">
        <v>12150</v>
      </c>
      <c r="H12628" s="434">
        <v>7949</v>
      </c>
      <c r="I12628" s="434">
        <v>129.80000000000001</v>
      </c>
      <c r="J12628" s="434">
        <v>0</v>
      </c>
      <c r="K12628" s="434">
        <v>1990</v>
      </c>
    </row>
    <row r="12629" spans="1:11" hidden="1" x14ac:dyDescent="0.25">
      <c r="A12629" s="434">
        <v>273397130</v>
      </c>
      <c r="B12629" s="434">
        <v>62880</v>
      </c>
      <c r="C12629" s="434" t="s">
        <v>61</v>
      </c>
      <c r="D12629" s="434" t="s">
        <v>25</v>
      </c>
      <c r="E12629" s="434">
        <v>13</v>
      </c>
      <c r="F12629" s="434">
        <v>4950</v>
      </c>
      <c r="G12629" s="434">
        <v>12150</v>
      </c>
      <c r="H12629" s="434">
        <v>7949</v>
      </c>
      <c r="I12629" s="434">
        <v>129.80000000000001</v>
      </c>
      <c r="J12629" s="434">
        <v>0</v>
      </c>
      <c r="K12629" s="434">
        <v>1990</v>
      </c>
    </row>
    <row r="12630" spans="1:11" hidden="1" x14ac:dyDescent="0.25">
      <c r="A12630" s="434">
        <v>273397150</v>
      </c>
      <c r="B12630" s="434">
        <v>24514</v>
      </c>
      <c r="C12630" s="434" t="s">
        <v>20</v>
      </c>
      <c r="D12630" s="434" t="s">
        <v>22</v>
      </c>
      <c r="E12630" s="434">
        <v>13.5</v>
      </c>
      <c r="F12630" s="434">
        <v>2204</v>
      </c>
      <c r="G12630" s="434">
        <v>2698</v>
      </c>
      <c r="H12630" s="434">
        <v>2349</v>
      </c>
      <c r="I12630" s="434">
        <v>89.6</v>
      </c>
      <c r="J12630" s="434">
        <v>2970</v>
      </c>
      <c r="K12630" s="434">
        <v>1994</v>
      </c>
    </row>
    <row r="12631" spans="1:11" x14ac:dyDescent="0.25">
      <c r="A12631" s="434">
        <v>273397450</v>
      </c>
      <c r="B12631" s="434">
        <v>5707</v>
      </c>
      <c r="C12631" s="434" t="s">
        <v>59</v>
      </c>
      <c r="D12631" s="434" t="s">
        <v>25</v>
      </c>
      <c r="E12631" s="434">
        <v>43600</v>
      </c>
      <c r="F12631" s="434">
        <v>5296</v>
      </c>
      <c r="G12631" s="434">
        <v>3365</v>
      </c>
      <c r="H12631" s="434">
        <v>7765</v>
      </c>
      <c r="I12631" s="434">
        <v>120.7</v>
      </c>
      <c r="J12631" s="434">
        <v>0</v>
      </c>
    </row>
    <row r="12632" spans="1:11" hidden="1" x14ac:dyDescent="0.25">
      <c r="A12632" s="434">
        <v>273397570</v>
      </c>
      <c r="B12632" s="434">
        <v>66338</v>
      </c>
      <c r="C12632" s="434" t="s">
        <v>56</v>
      </c>
      <c r="D12632" s="434" t="s">
        <v>22</v>
      </c>
      <c r="E12632" s="434">
        <v>10.9</v>
      </c>
      <c r="F12632" s="434">
        <v>2088</v>
      </c>
      <c r="G12632" s="434">
        <v>3060</v>
      </c>
      <c r="H12632" s="434">
        <v>2800</v>
      </c>
      <c r="I12632" s="434">
        <v>80.349999999999994</v>
      </c>
      <c r="J12632" s="434">
        <v>0</v>
      </c>
      <c r="K12632" s="434">
        <v>2016</v>
      </c>
    </row>
    <row r="12633" spans="1:11" hidden="1" x14ac:dyDescent="0.25">
      <c r="A12633" s="434">
        <v>273397740</v>
      </c>
      <c r="B12633" s="434">
        <v>41698</v>
      </c>
      <c r="C12633" s="434" t="s">
        <v>46</v>
      </c>
      <c r="D12633" s="434" t="s">
        <v>22</v>
      </c>
      <c r="E12633" s="434">
        <v>14.5</v>
      </c>
      <c r="F12633" s="434">
        <v>11694</v>
      </c>
      <c r="G12633" s="434">
        <v>3550</v>
      </c>
      <c r="H12633" s="434">
        <v>3153</v>
      </c>
      <c r="I12633" s="434">
        <v>79.78</v>
      </c>
      <c r="J12633" s="434">
        <v>0</v>
      </c>
      <c r="K12633" s="434">
        <v>1998</v>
      </c>
    </row>
    <row r="12634" spans="1:11" hidden="1" x14ac:dyDescent="0.25">
      <c r="A12634" s="434">
        <v>273397870</v>
      </c>
      <c r="B12634" s="434">
        <v>1588</v>
      </c>
      <c r="C12634" s="434" t="s">
        <v>16</v>
      </c>
      <c r="D12634" s="434" t="s">
        <v>33</v>
      </c>
      <c r="E12634" s="434">
        <v>15.2</v>
      </c>
      <c r="F12634" s="434">
        <v>32000</v>
      </c>
      <c r="G12634" s="434">
        <v>41800</v>
      </c>
      <c r="H12634" s="434">
        <v>44354</v>
      </c>
      <c r="I12634" s="434">
        <v>249</v>
      </c>
      <c r="K12634" s="434">
        <v>2016</v>
      </c>
    </row>
    <row r="12635" spans="1:11" hidden="1" x14ac:dyDescent="0.25">
      <c r="A12635" s="434">
        <v>273398160</v>
      </c>
      <c r="B12635" s="434">
        <v>1</v>
      </c>
      <c r="C12635" s="434" t="s">
        <v>54</v>
      </c>
      <c r="D12635" s="434" t="s">
        <v>13</v>
      </c>
      <c r="E12635" s="434">
        <v>43690</v>
      </c>
      <c r="F12635" s="434">
        <v>4000</v>
      </c>
      <c r="G12635" s="434">
        <v>115</v>
      </c>
      <c r="H12635" s="434">
        <v>299</v>
      </c>
      <c r="I12635" s="434">
        <v>29.84</v>
      </c>
      <c r="J12635" s="434">
        <v>0</v>
      </c>
      <c r="K12635" s="434">
        <v>2017</v>
      </c>
    </row>
    <row r="12636" spans="1:11" x14ac:dyDescent="0.25">
      <c r="A12636" s="434">
        <v>273398180</v>
      </c>
      <c r="B12636" s="434">
        <v>508435</v>
      </c>
      <c r="C12636" s="434" t="s">
        <v>59</v>
      </c>
      <c r="D12636" s="434" t="s">
        <v>17</v>
      </c>
      <c r="E12636" s="434">
        <v>0</v>
      </c>
      <c r="F12636" s="434">
        <v>2601</v>
      </c>
      <c r="G12636" s="434">
        <v>800</v>
      </c>
      <c r="H12636" s="434">
        <v>1635</v>
      </c>
      <c r="I12636" s="434">
        <v>57.03</v>
      </c>
      <c r="J12636" s="434">
        <v>0</v>
      </c>
      <c r="K12636" s="434">
        <v>1970</v>
      </c>
    </row>
    <row r="12637" spans="1:11" hidden="1" x14ac:dyDescent="0.25">
      <c r="A12637" s="434">
        <v>273398330</v>
      </c>
      <c r="B12637" s="434">
        <v>1514</v>
      </c>
      <c r="C12637" s="434" t="s">
        <v>24</v>
      </c>
      <c r="D12637" s="434" t="s">
        <v>33</v>
      </c>
      <c r="E12637" s="434">
        <v>14.5</v>
      </c>
      <c r="F12637" s="434">
        <v>10827</v>
      </c>
      <c r="G12637" s="434">
        <v>105274</v>
      </c>
      <c r="H12637" s="434">
        <v>56924</v>
      </c>
      <c r="I12637" s="434">
        <v>240.99</v>
      </c>
      <c r="J12637" s="434">
        <v>109600</v>
      </c>
      <c r="K12637" s="434">
        <v>1996</v>
      </c>
    </row>
    <row r="12638" spans="1:11" x14ac:dyDescent="0.25">
      <c r="A12638" s="434">
        <v>273398460</v>
      </c>
      <c r="B12638" s="434">
        <v>95854</v>
      </c>
      <c r="C12638" s="434" t="s">
        <v>59</v>
      </c>
      <c r="D12638" s="434" t="s">
        <v>25</v>
      </c>
      <c r="E12638" s="434">
        <v>15.5</v>
      </c>
      <c r="F12638" s="434">
        <v>5920</v>
      </c>
      <c r="G12638" s="434">
        <v>5467</v>
      </c>
      <c r="H12638" s="434">
        <v>7682</v>
      </c>
      <c r="I12638" s="434">
        <v>105</v>
      </c>
      <c r="J12638" s="434">
        <v>0</v>
      </c>
      <c r="K12638" s="434">
        <v>1970</v>
      </c>
    </row>
    <row r="12639" spans="1:11" hidden="1" x14ac:dyDescent="0.25">
      <c r="A12639" s="434">
        <v>273398480</v>
      </c>
      <c r="B12639" s="434">
        <v>1</v>
      </c>
      <c r="C12639" s="434" t="s">
        <v>54</v>
      </c>
      <c r="D12639" s="434" t="s">
        <v>17</v>
      </c>
      <c r="F12639" s="434">
        <v>3840</v>
      </c>
      <c r="G12639" s="434">
        <v>95</v>
      </c>
      <c r="H12639" s="434">
        <v>299</v>
      </c>
      <c r="I12639" s="434">
        <v>30.85</v>
      </c>
      <c r="K12639" s="434">
        <v>2016</v>
      </c>
    </row>
    <row r="12640" spans="1:11" hidden="1" x14ac:dyDescent="0.25">
      <c r="A12640" s="434">
        <v>273398570</v>
      </c>
      <c r="B12640" s="434">
        <v>207868</v>
      </c>
      <c r="C12640" s="434" t="s">
        <v>51</v>
      </c>
      <c r="D12640" s="434" t="s">
        <v>22</v>
      </c>
      <c r="E12640" s="434">
        <v>11.3</v>
      </c>
      <c r="F12640" s="434">
        <v>852</v>
      </c>
      <c r="G12640" s="434">
        <v>901</v>
      </c>
      <c r="H12640" s="434">
        <v>2390</v>
      </c>
      <c r="I12640" s="434">
        <v>85.06</v>
      </c>
      <c r="J12640" s="434">
        <v>0</v>
      </c>
      <c r="K12640" s="434">
        <v>1970</v>
      </c>
    </row>
    <row r="12641" spans="1:11" hidden="1" x14ac:dyDescent="0.25">
      <c r="A12641" s="434">
        <v>273398640</v>
      </c>
      <c r="B12641" s="434">
        <v>1</v>
      </c>
      <c r="C12641" s="434" t="s">
        <v>31</v>
      </c>
      <c r="D12641" s="434" t="s">
        <v>25</v>
      </c>
      <c r="E12641" s="434">
        <v>16.25</v>
      </c>
      <c r="F12641" s="434">
        <v>7061</v>
      </c>
      <c r="G12641" s="434">
        <v>8035</v>
      </c>
      <c r="H12641" s="434">
        <v>6971</v>
      </c>
      <c r="I12641" s="434">
        <v>130.02000000000001</v>
      </c>
      <c r="J12641" s="434">
        <v>10586</v>
      </c>
      <c r="K12641" s="434">
        <v>1998</v>
      </c>
    </row>
    <row r="12642" spans="1:11" hidden="1" x14ac:dyDescent="0.25">
      <c r="A12642" s="434">
        <v>273398650</v>
      </c>
      <c r="B12642" s="434">
        <v>56232</v>
      </c>
      <c r="C12642" s="434" t="s">
        <v>61</v>
      </c>
      <c r="D12642" s="434" t="s">
        <v>25</v>
      </c>
      <c r="E12642" s="434">
        <v>15.2</v>
      </c>
      <c r="F12642" s="434">
        <v>4347</v>
      </c>
      <c r="G12642" s="434">
        <v>9122</v>
      </c>
      <c r="H12642" s="434">
        <v>6577</v>
      </c>
      <c r="I12642" s="434">
        <v>129.4</v>
      </c>
      <c r="K12642" s="434">
        <v>2002</v>
      </c>
    </row>
    <row r="12643" spans="1:11" hidden="1" x14ac:dyDescent="0.25">
      <c r="A12643" s="434">
        <v>273398780</v>
      </c>
      <c r="B12643" s="434">
        <v>2071</v>
      </c>
      <c r="C12643" s="434" t="s">
        <v>16</v>
      </c>
      <c r="D12643" s="434" t="s">
        <v>33</v>
      </c>
      <c r="E12643" s="434">
        <v>15.4</v>
      </c>
      <c r="F12643" s="434">
        <v>32000</v>
      </c>
      <c r="G12643" s="434">
        <v>42000</v>
      </c>
      <c r="H12643" s="434">
        <v>44354</v>
      </c>
      <c r="I12643" s="434">
        <v>249</v>
      </c>
      <c r="J12643" s="434">
        <v>0</v>
      </c>
      <c r="K12643" s="434">
        <v>2016</v>
      </c>
    </row>
    <row r="12644" spans="1:11" hidden="1" x14ac:dyDescent="0.25">
      <c r="A12644" s="434">
        <v>273398850</v>
      </c>
      <c r="B12644" s="434">
        <v>1</v>
      </c>
      <c r="C12644" s="434" t="s">
        <v>16</v>
      </c>
      <c r="D12644" s="434" t="s">
        <v>25</v>
      </c>
      <c r="G12644" s="434">
        <v>6586</v>
      </c>
      <c r="H12644" s="434">
        <v>4191</v>
      </c>
      <c r="I12644" s="434">
        <v>131.63999999999999</v>
      </c>
      <c r="J12644" s="434">
        <v>7042</v>
      </c>
      <c r="K12644" s="434">
        <v>2017</v>
      </c>
    </row>
    <row r="12645" spans="1:11" x14ac:dyDescent="0.25">
      <c r="A12645" s="434">
        <v>273398890</v>
      </c>
      <c r="B12645" s="434">
        <v>318493</v>
      </c>
      <c r="C12645" s="434" t="s">
        <v>59</v>
      </c>
      <c r="D12645" s="434" t="s">
        <v>17</v>
      </c>
      <c r="E12645" s="434">
        <v>12.8</v>
      </c>
      <c r="F12645" s="434">
        <v>1600</v>
      </c>
      <c r="G12645" s="434">
        <v>261</v>
      </c>
      <c r="H12645" s="434">
        <v>840</v>
      </c>
      <c r="I12645" s="434">
        <v>40</v>
      </c>
      <c r="J12645" s="434">
        <v>0</v>
      </c>
      <c r="K12645" s="434">
        <v>1970</v>
      </c>
    </row>
    <row r="12646" spans="1:11" hidden="1" x14ac:dyDescent="0.25">
      <c r="A12646" s="434">
        <v>273399120</v>
      </c>
      <c r="B12646" s="434">
        <v>120194</v>
      </c>
      <c r="C12646" s="434" t="s">
        <v>56</v>
      </c>
      <c r="D12646" s="434" t="s">
        <v>22</v>
      </c>
      <c r="E12646" s="434">
        <v>15</v>
      </c>
      <c r="F12646" s="434">
        <v>13320</v>
      </c>
      <c r="G12646" s="434">
        <v>4427</v>
      </c>
      <c r="H12646" s="434">
        <v>7709</v>
      </c>
      <c r="I12646" s="434">
        <v>92</v>
      </c>
      <c r="J12646" s="434">
        <v>0</v>
      </c>
      <c r="K12646" s="434">
        <v>1970</v>
      </c>
    </row>
    <row r="12647" spans="1:11" hidden="1" x14ac:dyDescent="0.25">
      <c r="A12647" s="434">
        <v>273399340</v>
      </c>
      <c r="B12647" s="434">
        <v>26434</v>
      </c>
      <c r="C12647" s="434" t="s">
        <v>48</v>
      </c>
      <c r="D12647" s="434" t="s">
        <v>22</v>
      </c>
      <c r="E12647" s="434">
        <v>13</v>
      </c>
      <c r="F12647" s="434">
        <v>5848</v>
      </c>
      <c r="G12647" s="434">
        <v>4135</v>
      </c>
      <c r="H12647" s="434">
        <v>3709</v>
      </c>
      <c r="I12647" s="434">
        <v>85.25</v>
      </c>
      <c r="J12647" s="434">
        <v>0</v>
      </c>
      <c r="K12647" s="434">
        <v>1970</v>
      </c>
    </row>
    <row r="12648" spans="1:11" hidden="1" x14ac:dyDescent="0.25">
      <c r="A12648" s="434">
        <v>273399670</v>
      </c>
      <c r="B12648" s="434">
        <v>5874</v>
      </c>
      <c r="C12648" s="434" t="s">
        <v>56</v>
      </c>
      <c r="D12648" s="434" t="s">
        <v>17</v>
      </c>
      <c r="E12648" s="434">
        <v>14.5</v>
      </c>
      <c r="F12648" s="434">
        <v>3000</v>
      </c>
      <c r="G12648" s="434">
        <v>1000</v>
      </c>
      <c r="H12648" s="434">
        <v>2111</v>
      </c>
      <c r="I12648" s="434">
        <v>59</v>
      </c>
      <c r="J12648" s="434">
        <v>0</v>
      </c>
      <c r="K12648" s="434">
        <v>1988</v>
      </c>
    </row>
    <row r="12649" spans="1:11" hidden="1" x14ac:dyDescent="0.25">
      <c r="A12649" s="434">
        <v>273399790</v>
      </c>
      <c r="B12649" s="434">
        <v>78471</v>
      </c>
      <c r="C12649" s="434" t="s">
        <v>54</v>
      </c>
      <c r="D12649" s="434" t="s">
        <v>17</v>
      </c>
      <c r="E12649" s="434">
        <v>11</v>
      </c>
      <c r="F12649" s="434">
        <v>2910</v>
      </c>
      <c r="G12649" s="434">
        <v>0</v>
      </c>
      <c r="H12649" s="434">
        <v>467</v>
      </c>
      <c r="I12649" s="434">
        <v>33.729999999999997</v>
      </c>
      <c r="J12649" s="434">
        <v>0</v>
      </c>
      <c r="K12649" s="434">
        <v>2016</v>
      </c>
    </row>
    <row r="12650" spans="1:11" hidden="1" x14ac:dyDescent="0.25">
      <c r="A12650" s="434">
        <v>273411400</v>
      </c>
      <c r="B12650" s="434">
        <v>54802</v>
      </c>
      <c r="C12650" s="434" t="s">
        <v>56</v>
      </c>
      <c r="D12650" s="434" t="s">
        <v>25</v>
      </c>
      <c r="E12650" s="434">
        <v>12.5</v>
      </c>
      <c r="F12650" s="434">
        <v>4281</v>
      </c>
      <c r="G12650" s="434">
        <v>1901</v>
      </c>
      <c r="H12650" s="434">
        <v>6259</v>
      </c>
      <c r="I12650" s="434">
        <v>122.2</v>
      </c>
      <c r="J12650" s="434">
        <v>0</v>
      </c>
      <c r="K12650" s="434">
        <v>1980</v>
      </c>
    </row>
    <row r="12651" spans="1:11" hidden="1" x14ac:dyDescent="0.25">
      <c r="A12651" s="434">
        <v>273411540</v>
      </c>
      <c r="B12651" s="434">
        <v>28314</v>
      </c>
      <c r="C12651" s="434" t="s">
        <v>54</v>
      </c>
      <c r="D12651" s="434" t="s">
        <v>17</v>
      </c>
      <c r="E12651" s="434">
        <v>13.4</v>
      </c>
      <c r="F12651" s="434">
        <v>2942</v>
      </c>
      <c r="G12651" s="434">
        <v>233</v>
      </c>
      <c r="H12651" s="434">
        <v>305</v>
      </c>
      <c r="I12651" s="434">
        <v>30.82</v>
      </c>
      <c r="J12651" s="434">
        <v>0</v>
      </c>
      <c r="K12651" s="434">
        <v>1993</v>
      </c>
    </row>
    <row r="12652" spans="1:11" x14ac:dyDescent="0.25">
      <c r="A12652" s="434">
        <v>273411580</v>
      </c>
      <c r="B12652" s="434">
        <v>1</v>
      </c>
      <c r="C12652" s="434" t="s">
        <v>59</v>
      </c>
      <c r="D12652" s="434" t="s">
        <v>22</v>
      </c>
      <c r="E12652" s="434">
        <v>43595</v>
      </c>
      <c r="F12652" s="434">
        <v>6194</v>
      </c>
      <c r="G12652" s="434">
        <v>1701</v>
      </c>
      <c r="H12652" s="434">
        <v>3125</v>
      </c>
      <c r="I12652" s="434">
        <v>76.599999999999994</v>
      </c>
      <c r="J12652" s="434">
        <v>0</v>
      </c>
    </row>
    <row r="12653" spans="1:11" hidden="1" x14ac:dyDescent="0.25">
      <c r="A12653" s="434">
        <v>273411760</v>
      </c>
      <c r="B12653" s="434">
        <v>743</v>
      </c>
      <c r="C12653" s="434" t="s">
        <v>48</v>
      </c>
      <c r="D12653" s="434" t="s">
        <v>22</v>
      </c>
      <c r="E12653" s="434">
        <v>10</v>
      </c>
      <c r="F12653" s="434">
        <v>2942</v>
      </c>
      <c r="G12653" s="434">
        <v>3083</v>
      </c>
      <c r="H12653" s="434">
        <v>3186</v>
      </c>
      <c r="I12653" s="434">
        <v>90.52</v>
      </c>
      <c r="K12653" s="434">
        <v>1976</v>
      </c>
    </row>
    <row r="12654" spans="1:11" x14ac:dyDescent="0.25">
      <c r="A12654" s="434">
        <v>273412090</v>
      </c>
      <c r="B12654" s="434">
        <v>1510284</v>
      </c>
      <c r="C12654" s="434" t="s">
        <v>59</v>
      </c>
      <c r="D12654" s="434" t="s">
        <v>17</v>
      </c>
      <c r="E12654" s="434">
        <v>12</v>
      </c>
      <c r="F12654" s="434">
        <v>852</v>
      </c>
      <c r="G12654" s="434">
        <v>414</v>
      </c>
      <c r="H12654" s="434">
        <v>814</v>
      </c>
      <c r="I12654" s="434">
        <v>54.84</v>
      </c>
      <c r="J12654" s="434">
        <v>0</v>
      </c>
      <c r="K12654" s="434">
        <v>1970</v>
      </c>
    </row>
    <row r="12655" spans="1:11" hidden="1" x14ac:dyDescent="0.25">
      <c r="A12655" s="434">
        <v>273412710</v>
      </c>
      <c r="B12655" s="434">
        <v>43003</v>
      </c>
      <c r="C12655" s="434" t="s">
        <v>56</v>
      </c>
      <c r="D12655" s="434" t="s">
        <v>25</v>
      </c>
      <c r="E12655" s="434">
        <v>16</v>
      </c>
      <c r="F12655" s="434">
        <v>16499</v>
      </c>
      <c r="G12655" s="434">
        <v>7200</v>
      </c>
      <c r="H12655" s="434">
        <v>12660</v>
      </c>
      <c r="I12655" s="434">
        <v>141.19</v>
      </c>
      <c r="J12655" s="434">
        <v>0</v>
      </c>
      <c r="K12655" s="434">
        <v>1987</v>
      </c>
    </row>
    <row r="12656" spans="1:11" hidden="1" x14ac:dyDescent="0.25">
      <c r="A12656" s="434">
        <v>273412750</v>
      </c>
      <c r="B12656" s="434">
        <v>6307</v>
      </c>
      <c r="C12656" s="434" t="s">
        <v>56</v>
      </c>
      <c r="D12656" s="434" t="s">
        <v>25</v>
      </c>
      <c r="F12656" s="434">
        <v>27840</v>
      </c>
      <c r="G12656" s="434">
        <v>4563</v>
      </c>
      <c r="H12656" s="434">
        <v>11295</v>
      </c>
      <c r="I12656" s="434">
        <v>121.7</v>
      </c>
      <c r="K12656" s="434">
        <v>2018</v>
      </c>
    </row>
    <row r="12657" spans="1:11" hidden="1" x14ac:dyDescent="0.25">
      <c r="A12657" s="434">
        <v>273412910</v>
      </c>
      <c r="B12657" s="434">
        <v>3465</v>
      </c>
      <c r="C12657" s="434" t="s">
        <v>54</v>
      </c>
      <c r="D12657" s="434" t="s">
        <v>17</v>
      </c>
      <c r="E12657" s="434">
        <v>9</v>
      </c>
      <c r="F12657" s="434">
        <v>883</v>
      </c>
      <c r="G12657" s="434">
        <v>92</v>
      </c>
      <c r="H12657" s="434">
        <v>725</v>
      </c>
      <c r="I12657" s="434">
        <v>49.6</v>
      </c>
      <c r="J12657" s="434">
        <v>0</v>
      </c>
      <c r="K12657" s="434">
        <v>1993</v>
      </c>
    </row>
    <row r="12658" spans="1:11" hidden="1" x14ac:dyDescent="0.25">
      <c r="A12658" s="434">
        <v>273413400</v>
      </c>
      <c r="B12658" s="434">
        <v>6031</v>
      </c>
      <c r="C12658" s="434" t="s">
        <v>56</v>
      </c>
      <c r="D12658" s="434" t="s">
        <v>25</v>
      </c>
      <c r="E12658" s="434">
        <v>13.5</v>
      </c>
      <c r="F12658" s="434">
        <v>5151</v>
      </c>
      <c r="G12658" s="434">
        <v>1738</v>
      </c>
      <c r="H12658" s="434">
        <v>6450</v>
      </c>
      <c r="I12658" s="434">
        <v>117.1</v>
      </c>
      <c r="J12658" s="434">
        <v>0</v>
      </c>
      <c r="K12658" s="434">
        <v>1989</v>
      </c>
    </row>
    <row r="12659" spans="1:11" hidden="1" x14ac:dyDescent="0.25">
      <c r="A12659" s="434">
        <v>273413510</v>
      </c>
      <c r="B12659" s="434">
        <v>8059</v>
      </c>
      <c r="C12659" s="434" t="s">
        <v>31</v>
      </c>
      <c r="D12659" s="434" t="s">
        <v>22</v>
      </c>
      <c r="E12659" s="434">
        <v>15</v>
      </c>
      <c r="F12659" s="434">
        <v>3530</v>
      </c>
      <c r="G12659" s="434">
        <v>4236</v>
      </c>
      <c r="H12659" s="434">
        <v>3466</v>
      </c>
      <c r="I12659" s="434">
        <v>95</v>
      </c>
      <c r="J12659" s="434">
        <v>0</v>
      </c>
      <c r="K12659" s="434">
        <v>1990</v>
      </c>
    </row>
    <row r="12660" spans="1:11" hidden="1" x14ac:dyDescent="0.25">
      <c r="A12660" s="434">
        <v>273413550</v>
      </c>
      <c r="B12660" s="434">
        <v>39180</v>
      </c>
      <c r="C12660" s="434" t="s">
        <v>48</v>
      </c>
      <c r="D12660" s="434" t="s">
        <v>17</v>
      </c>
      <c r="E12660" s="434">
        <v>13</v>
      </c>
      <c r="F12660" s="434">
        <v>3001</v>
      </c>
      <c r="G12660" s="434">
        <v>530</v>
      </c>
      <c r="H12660" s="434">
        <v>2762</v>
      </c>
      <c r="I12660" s="434">
        <v>64</v>
      </c>
      <c r="J12660" s="434">
        <v>0</v>
      </c>
      <c r="K12660" s="434">
        <v>1988</v>
      </c>
    </row>
    <row r="12661" spans="1:11" hidden="1" x14ac:dyDescent="0.25">
      <c r="A12661" s="434">
        <v>273413700</v>
      </c>
      <c r="B12661" s="434">
        <v>1</v>
      </c>
      <c r="C12661" s="434" t="s">
        <v>16</v>
      </c>
      <c r="D12661" s="434" t="s">
        <v>25</v>
      </c>
      <c r="F12661" s="434">
        <v>1471</v>
      </c>
      <c r="G12661" s="434">
        <v>4553</v>
      </c>
      <c r="H12661" s="434">
        <v>3469</v>
      </c>
      <c r="I12661" s="434">
        <v>132.6</v>
      </c>
      <c r="K12661" s="434">
        <v>1972</v>
      </c>
    </row>
    <row r="12662" spans="1:11" x14ac:dyDescent="0.25">
      <c r="A12662" s="434">
        <v>273413800</v>
      </c>
      <c r="B12662" s="434">
        <v>94755</v>
      </c>
      <c r="C12662" s="434" t="s">
        <v>59</v>
      </c>
      <c r="D12662" s="434" t="s">
        <v>25</v>
      </c>
      <c r="E12662" s="434">
        <v>16.100000000000001</v>
      </c>
      <c r="F12662" s="434">
        <v>5.1479999999999997</v>
      </c>
      <c r="G12662" s="434">
        <v>1815</v>
      </c>
      <c r="H12662" s="434">
        <v>4379</v>
      </c>
      <c r="I12662" s="434">
        <v>103.7</v>
      </c>
      <c r="J12662" s="434">
        <v>0</v>
      </c>
      <c r="K12662" s="434">
        <v>1970</v>
      </c>
    </row>
    <row r="12663" spans="1:11" hidden="1" x14ac:dyDescent="0.25">
      <c r="A12663" s="434">
        <v>273414140</v>
      </c>
      <c r="B12663" s="434">
        <v>1485</v>
      </c>
      <c r="C12663" s="434" t="s">
        <v>48</v>
      </c>
      <c r="D12663" s="434" t="s">
        <v>40</v>
      </c>
      <c r="E12663" s="434">
        <v>15.2</v>
      </c>
      <c r="F12663" s="434">
        <v>25480</v>
      </c>
      <c r="G12663" s="434">
        <v>309327</v>
      </c>
      <c r="H12663" s="434">
        <v>157883</v>
      </c>
      <c r="I12663" s="434">
        <v>334.59</v>
      </c>
      <c r="K12663" s="434">
        <v>2001</v>
      </c>
    </row>
    <row r="12664" spans="1:11" hidden="1" x14ac:dyDescent="0.25">
      <c r="A12664" s="434">
        <v>273414310</v>
      </c>
      <c r="B12664" s="434">
        <v>989</v>
      </c>
      <c r="C12664" s="434" t="s">
        <v>61</v>
      </c>
      <c r="D12664" s="434" t="s">
        <v>17</v>
      </c>
      <c r="E12664" s="434">
        <v>9</v>
      </c>
      <c r="F12664" s="434">
        <v>299</v>
      </c>
      <c r="G12664" s="434">
        <v>69</v>
      </c>
      <c r="H12664" s="434">
        <v>441</v>
      </c>
      <c r="I12664" s="434">
        <v>42.53</v>
      </c>
      <c r="J12664" s="434">
        <v>0</v>
      </c>
    </row>
    <row r="12665" spans="1:11" hidden="1" x14ac:dyDescent="0.25">
      <c r="A12665" s="434">
        <v>273414400</v>
      </c>
      <c r="B12665" s="434">
        <v>18988</v>
      </c>
      <c r="C12665" s="434" t="s">
        <v>56</v>
      </c>
      <c r="D12665" s="434" t="s">
        <v>25</v>
      </c>
      <c r="E12665" s="434">
        <v>15</v>
      </c>
      <c r="F12665" s="434">
        <v>5151</v>
      </c>
      <c r="G12665" s="434">
        <v>2275</v>
      </c>
      <c r="H12665" s="434">
        <v>6231</v>
      </c>
      <c r="I12665" s="434">
        <v>117.1</v>
      </c>
      <c r="J12665" s="434">
        <v>0</v>
      </c>
      <c r="K12665" s="434">
        <v>1988</v>
      </c>
    </row>
    <row r="12666" spans="1:11" hidden="1" x14ac:dyDescent="0.25">
      <c r="A12666" s="434">
        <v>273414440</v>
      </c>
      <c r="B12666" s="434">
        <v>4341</v>
      </c>
      <c r="C12666" s="434" t="s">
        <v>31</v>
      </c>
      <c r="D12666" s="434" t="s">
        <v>25</v>
      </c>
      <c r="E12666" s="434">
        <v>15.9</v>
      </c>
      <c r="F12666" s="434">
        <v>5760</v>
      </c>
      <c r="G12666" s="434">
        <v>7331</v>
      </c>
      <c r="H12666" s="434">
        <v>8811</v>
      </c>
      <c r="I12666" s="434">
        <v>126.84</v>
      </c>
      <c r="K12666" s="434">
        <v>1998</v>
      </c>
    </row>
    <row r="12667" spans="1:11" hidden="1" x14ac:dyDescent="0.25">
      <c r="A12667" s="434">
        <v>273414540</v>
      </c>
      <c r="B12667" s="434">
        <v>4542</v>
      </c>
      <c r="C12667" s="434" t="s">
        <v>61</v>
      </c>
      <c r="D12667" s="434" t="s">
        <v>25</v>
      </c>
      <c r="E12667" s="434">
        <v>17</v>
      </c>
      <c r="F12667" s="434">
        <v>3841</v>
      </c>
      <c r="G12667" s="434">
        <v>7750</v>
      </c>
      <c r="H12667" s="434">
        <v>5057</v>
      </c>
      <c r="I12667" s="434">
        <v>119.98</v>
      </c>
      <c r="K12667" s="434">
        <v>2006</v>
      </c>
    </row>
    <row r="12668" spans="1:11" hidden="1" x14ac:dyDescent="0.25">
      <c r="A12668" s="434">
        <v>273414550</v>
      </c>
      <c r="B12668" s="434">
        <v>3740</v>
      </c>
      <c r="C12668" s="434" t="s">
        <v>54</v>
      </c>
      <c r="D12668" s="434" t="s">
        <v>17</v>
      </c>
      <c r="E12668" s="434">
        <v>14</v>
      </c>
      <c r="F12668" s="434">
        <v>6312</v>
      </c>
      <c r="G12668" s="434">
        <v>304</v>
      </c>
      <c r="H12668" s="434">
        <v>742</v>
      </c>
      <c r="I12668" s="434">
        <v>36</v>
      </c>
      <c r="J12668" s="434">
        <v>0</v>
      </c>
      <c r="K12668" s="434">
        <v>1970</v>
      </c>
    </row>
    <row r="12669" spans="1:11" hidden="1" x14ac:dyDescent="0.25">
      <c r="A12669" s="434">
        <v>273414670</v>
      </c>
      <c r="B12669" s="434">
        <v>60</v>
      </c>
      <c r="C12669" s="434" t="s">
        <v>20</v>
      </c>
      <c r="D12669" s="434" t="s">
        <v>29</v>
      </c>
      <c r="E12669" s="434">
        <v>15</v>
      </c>
      <c r="F12669" s="434">
        <v>9314</v>
      </c>
      <c r="G12669" s="434">
        <v>25000</v>
      </c>
      <c r="H12669" s="434">
        <v>15980</v>
      </c>
      <c r="I12669" s="434">
        <v>169.5</v>
      </c>
      <c r="J12669" s="434">
        <v>26460</v>
      </c>
      <c r="K12669" s="434">
        <v>2003</v>
      </c>
    </row>
    <row r="12670" spans="1:11" x14ac:dyDescent="0.25">
      <c r="A12670" s="434">
        <v>273414800</v>
      </c>
      <c r="B12670" s="434">
        <v>729206</v>
      </c>
      <c r="C12670" s="434" t="s">
        <v>59</v>
      </c>
      <c r="D12670" s="434" t="s">
        <v>17</v>
      </c>
      <c r="E12670" s="434">
        <v>14</v>
      </c>
      <c r="F12670" s="434">
        <v>2516</v>
      </c>
      <c r="G12670" s="434">
        <v>945</v>
      </c>
      <c r="H12670" s="434">
        <v>916</v>
      </c>
      <c r="I12670" s="434">
        <v>57.89</v>
      </c>
      <c r="J12670" s="434">
        <v>0</v>
      </c>
      <c r="K12670" s="434">
        <v>1970</v>
      </c>
    </row>
    <row r="12671" spans="1:11" x14ac:dyDescent="0.25">
      <c r="A12671" s="434">
        <v>273415090</v>
      </c>
      <c r="B12671" s="434">
        <v>275282</v>
      </c>
      <c r="C12671" s="434" t="s">
        <v>59</v>
      </c>
      <c r="D12671" s="434" t="s">
        <v>17</v>
      </c>
      <c r="E12671" s="434">
        <v>12.75</v>
      </c>
      <c r="F12671" s="434">
        <v>969</v>
      </c>
      <c r="G12671" s="434">
        <v>331</v>
      </c>
      <c r="H12671" s="434">
        <v>877</v>
      </c>
      <c r="I12671" s="434">
        <v>53.74</v>
      </c>
      <c r="J12671" s="434">
        <v>0</v>
      </c>
      <c r="K12671" s="434">
        <v>1970</v>
      </c>
    </row>
    <row r="12672" spans="1:11" hidden="1" x14ac:dyDescent="0.25">
      <c r="A12672" s="434">
        <v>273416020</v>
      </c>
      <c r="B12672" s="434">
        <v>2</v>
      </c>
      <c r="C12672" s="434" t="s">
        <v>31</v>
      </c>
      <c r="D12672" s="434" t="s">
        <v>25</v>
      </c>
      <c r="E12672" s="434">
        <v>10.5</v>
      </c>
      <c r="F12672" s="434">
        <v>1280</v>
      </c>
      <c r="G12672" s="434">
        <v>3391</v>
      </c>
      <c r="H12672" s="434">
        <v>3048</v>
      </c>
      <c r="I12672" s="434">
        <v>118.69</v>
      </c>
      <c r="K12672" s="434">
        <v>1990</v>
      </c>
    </row>
    <row r="12673" spans="1:11" hidden="1" x14ac:dyDescent="0.25">
      <c r="A12673" s="434">
        <v>273416400</v>
      </c>
      <c r="B12673" s="434">
        <v>30314</v>
      </c>
      <c r="C12673" s="434" t="s">
        <v>56</v>
      </c>
      <c r="D12673" s="434" t="s">
        <v>17</v>
      </c>
      <c r="E12673" s="434">
        <v>13.5</v>
      </c>
      <c r="F12673" s="434">
        <v>1471</v>
      </c>
      <c r="G12673" s="434">
        <v>561</v>
      </c>
      <c r="H12673" s="434">
        <v>1297</v>
      </c>
      <c r="I12673" s="434">
        <v>68.86</v>
      </c>
      <c r="J12673" s="434">
        <v>0</v>
      </c>
      <c r="K12673" s="434">
        <v>1979</v>
      </c>
    </row>
    <row r="12674" spans="1:11" hidden="1" x14ac:dyDescent="0.25">
      <c r="A12674" s="434">
        <v>273416700</v>
      </c>
      <c r="B12674" s="434">
        <v>14288</v>
      </c>
      <c r="C12674" s="434" t="s">
        <v>56</v>
      </c>
      <c r="D12674" s="434" t="s">
        <v>17</v>
      </c>
      <c r="E12674" s="434">
        <v>11.5</v>
      </c>
      <c r="F12674" s="434">
        <v>1853</v>
      </c>
      <c r="G12674" s="434">
        <v>90</v>
      </c>
      <c r="H12674" s="434">
        <v>228</v>
      </c>
      <c r="I12674" s="434">
        <v>35.229999999999997</v>
      </c>
      <c r="J12674" s="434">
        <v>0</v>
      </c>
      <c r="K12674" s="434">
        <v>1985</v>
      </c>
    </row>
    <row r="12675" spans="1:11" hidden="1" x14ac:dyDescent="0.25">
      <c r="A12675" s="434">
        <v>273417060</v>
      </c>
      <c r="B12675" s="434">
        <v>5086</v>
      </c>
      <c r="C12675" s="434" t="s">
        <v>31</v>
      </c>
      <c r="D12675" s="434" t="s">
        <v>22</v>
      </c>
      <c r="I12675" s="434">
        <v>96</v>
      </c>
    </row>
    <row r="12676" spans="1:11" x14ac:dyDescent="0.25">
      <c r="A12676" s="434">
        <v>273417340</v>
      </c>
      <c r="B12676" s="434">
        <v>51072</v>
      </c>
      <c r="C12676" s="434" t="s">
        <v>59</v>
      </c>
      <c r="D12676" s="434" t="s">
        <v>17</v>
      </c>
      <c r="E12676" s="434">
        <v>0</v>
      </c>
      <c r="F12676" s="434">
        <v>4430</v>
      </c>
      <c r="G12676" s="434">
        <v>1699</v>
      </c>
      <c r="H12676" s="434">
        <v>2598</v>
      </c>
      <c r="I12676" s="434">
        <v>67.319999999999993</v>
      </c>
      <c r="J12676" s="434">
        <v>0</v>
      </c>
    </row>
    <row r="12677" spans="1:11" hidden="1" x14ac:dyDescent="0.25">
      <c r="A12677" s="434">
        <v>273417460</v>
      </c>
      <c r="B12677" s="434">
        <v>17452</v>
      </c>
      <c r="C12677" s="434" t="s">
        <v>56</v>
      </c>
      <c r="D12677" s="434" t="s">
        <v>22</v>
      </c>
      <c r="E12677" s="434">
        <v>12.5</v>
      </c>
      <c r="F12677" s="434">
        <v>4501</v>
      </c>
      <c r="G12677" s="434">
        <v>3250</v>
      </c>
      <c r="H12677" s="434">
        <v>2825</v>
      </c>
      <c r="I12677" s="434">
        <v>80.77</v>
      </c>
      <c r="K12677" s="434">
        <v>1985</v>
      </c>
    </row>
    <row r="12678" spans="1:11" hidden="1" x14ac:dyDescent="0.25">
      <c r="A12678" s="434">
        <v>273417850</v>
      </c>
      <c r="B12678" s="434">
        <v>1</v>
      </c>
      <c r="C12678" s="434" t="s">
        <v>31</v>
      </c>
      <c r="D12678" s="434" t="s">
        <v>25</v>
      </c>
      <c r="E12678" s="434">
        <v>10</v>
      </c>
      <c r="F12678" s="434">
        <v>3021</v>
      </c>
      <c r="G12678" s="434">
        <v>2969</v>
      </c>
      <c r="H12678" s="434">
        <v>3183</v>
      </c>
      <c r="I12678" s="434">
        <v>123</v>
      </c>
      <c r="J12678" s="434">
        <v>0</v>
      </c>
      <c r="K12678" s="434">
        <v>2018</v>
      </c>
    </row>
    <row r="12679" spans="1:11" hidden="1" x14ac:dyDescent="0.25">
      <c r="A12679" s="434">
        <v>273417870</v>
      </c>
      <c r="B12679" s="434">
        <v>10372</v>
      </c>
      <c r="C12679" s="434" t="s">
        <v>46</v>
      </c>
      <c r="D12679" s="434" t="s">
        <v>22</v>
      </c>
      <c r="E12679" s="434">
        <v>17</v>
      </c>
      <c r="F12679" s="434">
        <v>12360</v>
      </c>
      <c r="G12679" s="434">
        <v>2900</v>
      </c>
      <c r="H12679" s="434">
        <v>3125</v>
      </c>
      <c r="I12679" s="434">
        <v>74.900000000000006</v>
      </c>
      <c r="J12679" s="434">
        <v>0</v>
      </c>
      <c r="K12679" s="434">
        <v>1998</v>
      </c>
    </row>
    <row r="12680" spans="1:11" x14ac:dyDescent="0.25">
      <c r="A12680" s="434">
        <v>273417900</v>
      </c>
      <c r="B12680" s="434">
        <v>27553</v>
      </c>
      <c r="C12680" s="434" t="s">
        <v>59</v>
      </c>
      <c r="D12680" s="434" t="s">
        <v>17</v>
      </c>
      <c r="E12680" s="434">
        <v>13</v>
      </c>
      <c r="F12680" s="434">
        <v>4928</v>
      </c>
      <c r="G12680" s="434">
        <v>591</v>
      </c>
      <c r="H12680" s="434">
        <v>904</v>
      </c>
      <c r="I12680" s="434">
        <v>54.9</v>
      </c>
      <c r="J12680" s="434">
        <v>0</v>
      </c>
      <c r="K12680" s="434">
        <v>1970</v>
      </c>
    </row>
    <row r="12681" spans="1:11" hidden="1" x14ac:dyDescent="0.25">
      <c r="A12681" s="434">
        <v>273418060</v>
      </c>
      <c r="B12681" s="434">
        <v>7335</v>
      </c>
      <c r="C12681" s="434" t="s">
        <v>31</v>
      </c>
      <c r="D12681" s="434" t="s">
        <v>22</v>
      </c>
      <c r="E12681" s="434">
        <v>11</v>
      </c>
      <c r="F12681" s="434">
        <v>850</v>
      </c>
      <c r="G12681" s="434">
        <v>2300</v>
      </c>
      <c r="H12681" s="434">
        <v>1596</v>
      </c>
      <c r="I12681" s="434">
        <v>81.2</v>
      </c>
      <c r="J12681" s="434">
        <v>0</v>
      </c>
      <c r="K12681" s="434">
        <v>1970</v>
      </c>
    </row>
    <row r="12682" spans="1:11" hidden="1" x14ac:dyDescent="0.25">
      <c r="A12682" s="434">
        <v>273418070</v>
      </c>
      <c r="B12682" s="434">
        <v>25444</v>
      </c>
      <c r="C12682" s="434" t="s">
        <v>56</v>
      </c>
      <c r="D12682" s="434" t="s">
        <v>22</v>
      </c>
      <c r="E12682" s="434">
        <v>14.8</v>
      </c>
      <c r="F12682" s="434">
        <v>2577</v>
      </c>
      <c r="G12682" s="434">
        <v>886</v>
      </c>
      <c r="H12682" s="434">
        <v>2318</v>
      </c>
      <c r="I12682" s="434">
        <v>75.47</v>
      </c>
      <c r="K12682" s="434">
        <v>1985</v>
      </c>
    </row>
    <row r="12683" spans="1:11" hidden="1" x14ac:dyDescent="0.25">
      <c r="A12683" s="434">
        <v>273418480</v>
      </c>
      <c r="B12683" s="434">
        <v>36539</v>
      </c>
      <c r="C12683" s="434" t="s">
        <v>54</v>
      </c>
      <c r="D12683" s="434" t="s">
        <v>13</v>
      </c>
      <c r="E12683" s="434">
        <v>0</v>
      </c>
      <c r="F12683" s="434">
        <v>3730</v>
      </c>
      <c r="G12683" s="434">
        <v>156</v>
      </c>
      <c r="H12683" s="434">
        <v>293</v>
      </c>
      <c r="I12683" s="434">
        <v>28.67</v>
      </c>
      <c r="J12683" s="434">
        <v>0</v>
      </c>
      <c r="K12683" s="434">
        <v>2018</v>
      </c>
    </row>
    <row r="12684" spans="1:11" hidden="1" x14ac:dyDescent="0.25">
      <c r="A12684" s="434">
        <v>273418870</v>
      </c>
      <c r="B12684" s="434">
        <v>10829</v>
      </c>
      <c r="C12684" s="434" t="s">
        <v>46</v>
      </c>
      <c r="D12684" s="434" t="s">
        <v>22</v>
      </c>
      <c r="E12684" s="434">
        <v>12</v>
      </c>
      <c r="F12684" s="434">
        <v>12360</v>
      </c>
      <c r="G12684" s="434">
        <v>2750</v>
      </c>
      <c r="H12684" s="434">
        <v>3057</v>
      </c>
      <c r="I12684" s="434">
        <v>74.900000000000006</v>
      </c>
      <c r="J12684" s="434">
        <v>0</v>
      </c>
      <c r="K12684" s="434">
        <v>1997</v>
      </c>
    </row>
    <row r="12685" spans="1:11" hidden="1" x14ac:dyDescent="0.25">
      <c r="A12685" s="434">
        <v>273419350</v>
      </c>
      <c r="B12685" s="434">
        <v>52553</v>
      </c>
      <c r="C12685" s="434" t="s">
        <v>51</v>
      </c>
      <c r="D12685" s="434" t="s">
        <v>25</v>
      </c>
      <c r="E12685" s="434">
        <v>16.5</v>
      </c>
      <c r="F12685" s="434">
        <v>6549</v>
      </c>
      <c r="G12685" s="434">
        <v>6333</v>
      </c>
      <c r="H12685" s="434">
        <v>8864</v>
      </c>
      <c r="I12685" s="434">
        <v>139.80000000000001</v>
      </c>
      <c r="J12685" s="434">
        <v>8800</v>
      </c>
      <c r="K12685" s="434">
        <v>1986</v>
      </c>
    </row>
    <row r="12686" spans="1:11" hidden="1" x14ac:dyDescent="0.25">
      <c r="A12686" s="434">
        <v>273419970</v>
      </c>
      <c r="B12686" s="434">
        <v>10579</v>
      </c>
      <c r="C12686" s="434" t="s">
        <v>46</v>
      </c>
      <c r="D12686" s="434" t="s">
        <v>22</v>
      </c>
      <c r="E12686" s="434">
        <v>16.399999999999999</v>
      </c>
      <c r="F12686" s="434">
        <v>10885</v>
      </c>
      <c r="G12686" s="434">
        <v>3044</v>
      </c>
      <c r="H12686" s="434">
        <v>2989</v>
      </c>
      <c r="I12686" s="434">
        <v>74.900000000000006</v>
      </c>
      <c r="J12686" s="434">
        <v>0</v>
      </c>
      <c r="K12686" s="434">
        <v>1997</v>
      </c>
    </row>
    <row r="12687" spans="1:11" hidden="1" x14ac:dyDescent="0.25">
      <c r="A12687" s="434">
        <v>273420080</v>
      </c>
      <c r="B12687" s="434">
        <v>14048</v>
      </c>
      <c r="C12687" s="434" t="s">
        <v>16</v>
      </c>
      <c r="D12687" s="434" t="s">
        <v>25</v>
      </c>
      <c r="I12687" s="434">
        <v>115</v>
      </c>
      <c r="J12687" s="434">
        <v>0</v>
      </c>
      <c r="K12687" s="434">
        <v>1970</v>
      </c>
    </row>
    <row r="12688" spans="1:11" x14ac:dyDescent="0.25">
      <c r="A12688" s="434">
        <v>273420560</v>
      </c>
      <c r="B12688" s="434">
        <v>1035227</v>
      </c>
      <c r="C12688" s="434" t="s">
        <v>59</v>
      </c>
      <c r="D12688" s="434" t="s">
        <v>17</v>
      </c>
      <c r="E12688" s="434">
        <v>12</v>
      </c>
      <c r="F12688" s="434">
        <v>1250</v>
      </c>
      <c r="G12688" s="434">
        <v>657</v>
      </c>
      <c r="H12688" s="434">
        <v>906</v>
      </c>
      <c r="I12688" s="434">
        <v>54.87</v>
      </c>
      <c r="J12688" s="434">
        <v>0</v>
      </c>
      <c r="K12688" s="434">
        <v>1970</v>
      </c>
    </row>
    <row r="12689" spans="1:11" x14ac:dyDescent="0.25">
      <c r="A12689" s="434">
        <v>273420750</v>
      </c>
      <c r="B12689" s="434">
        <v>6771</v>
      </c>
      <c r="C12689" s="434" t="s">
        <v>59</v>
      </c>
      <c r="D12689" s="434" t="s">
        <v>13</v>
      </c>
      <c r="E12689" s="434">
        <v>10</v>
      </c>
      <c r="F12689" s="434">
        <v>200</v>
      </c>
      <c r="G12689" s="434">
        <v>30</v>
      </c>
      <c r="H12689" s="434">
        <v>117</v>
      </c>
      <c r="I12689" s="434">
        <v>25.5</v>
      </c>
      <c r="J12689" s="434">
        <v>0</v>
      </c>
    </row>
    <row r="12690" spans="1:11" x14ac:dyDescent="0.25">
      <c r="A12690" s="434">
        <v>273420840</v>
      </c>
      <c r="B12690" s="434">
        <v>57227</v>
      </c>
      <c r="C12690" s="434" t="s">
        <v>59</v>
      </c>
      <c r="D12690" s="434" t="s">
        <v>17</v>
      </c>
      <c r="E12690" s="434">
        <v>10.9</v>
      </c>
      <c r="F12690" s="434">
        <v>589</v>
      </c>
      <c r="G12690" s="434">
        <v>146</v>
      </c>
      <c r="H12690" s="434">
        <v>356</v>
      </c>
      <c r="I12690" s="434">
        <v>35.72</v>
      </c>
      <c r="J12690" s="434">
        <v>0</v>
      </c>
      <c r="K12690" s="434">
        <v>1970</v>
      </c>
    </row>
    <row r="12691" spans="1:11" hidden="1" x14ac:dyDescent="0.25">
      <c r="A12691" s="434">
        <v>273421280</v>
      </c>
      <c r="B12691" s="434">
        <v>24594</v>
      </c>
      <c r="C12691" s="434" t="s">
        <v>56</v>
      </c>
      <c r="D12691" s="434" t="s">
        <v>22</v>
      </c>
      <c r="F12691" s="434">
        <v>4250</v>
      </c>
      <c r="G12691" s="434">
        <v>2964</v>
      </c>
      <c r="H12691" s="434">
        <v>2726</v>
      </c>
      <c r="I12691" s="434">
        <v>80.349999999999994</v>
      </c>
      <c r="K12691" s="434">
        <v>2018</v>
      </c>
    </row>
    <row r="12692" spans="1:11" x14ac:dyDescent="0.25">
      <c r="A12692" s="434">
        <v>273421520</v>
      </c>
      <c r="B12692" s="434">
        <v>946900</v>
      </c>
      <c r="C12692" s="434" t="s">
        <v>59</v>
      </c>
      <c r="D12692" s="434" t="s">
        <v>17</v>
      </c>
      <c r="E12692" s="434">
        <v>15.5</v>
      </c>
      <c r="F12692" s="434">
        <v>2424</v>
      </c>
      <c r="G12692" s="434">
        <v>654</v>
      </c>
      <c r="H12692" s="434">
        <v>1565</v>
      </c>
      <c r="I12692" s="434">
        <v>62.01</v>
      </c>
      <c r="J12692" s="434">
        <v>0</v>
      </c>
      <c r="K12692" s="434">
        <v>1970</v>
      </c>
    </row>
    <row r="12693" spans="1:11" x14ac:dyDescent="0.25">
      <c r="A12693" s="434">
        <v>273421600</v>
      </c>
      <c r="B12693" s="434">
        <v>22262</v>
      </c>
      <c r="C12693" s="434" t="s">
        <v>59</v>
      </c>
      <c r="D12693" s="434" t="s">
        <v>17</v>
      </c>
      <c r="E12693" s="434">
        <v>12</v>
      </c>
      <c r="F12693" s="434">
        <v>852</v>
      </c>
      <c r="G12693" s="434">
        <v>414</v>
      </c>
      <c r="H12693" s="434">
        <v>740</v>
      </c>
      <c r="I12693" s="434">
        <v>54.82</v>
      </c>
      <c r="J12693" s="434">
        <v>0</v>
      </c>
      <c r="K12693" s="434">
        <v>1970</v>
      </c>
    </row>
    <row r="12694" spans="1:11" hidden="1" x14ac:dyDescent="0.25">
      <c r="A12694" s="434">
        <v>273421640</v>
      </c>
      <c r="B12694" s="434">
        <v>3</v>
      </c>
      <c r="C12694" s="434" t="s">
        <v>56</v>
      </c>
      <c r="D12694" s="434" t="s">
        <v>17</v>
      </c>
      <c r="E12694" s="434">
        <v>13.5</v>
      </c>
      <c r="F12694" s="434">
        <v>1619</v>
      </c>
      <c r="G12694" s="434">
        <v>643</v>
      </c>
      <c r="H12694" s="434">
        <v>1212</v>
      </c>
      <c r="I12694" s="434">
        <v>68.23</v>
      </c>
      <c r="K12694" s="434">
        <v>1974</v>
      </c>
    </row>
    <row r="12695" spans="1:11" hidden="1" x14ac:dyDescent="0.25">
      <c r="A12695" s="434">
        <v>273422240</v>
      </c>
      <c r="B12695" s="434">
        <v>1</v>
      </c>
      <c r="C12695" s="434" t="s">
        <v>51</v>
      </c>
      <c r="D12695" s="434" t="s">
        <v>25</v>
      </c>
      <c r="E12695" s="434">
        <v>15</v>
      </c>
      <c r="F12695" s="434">
        <v>4350</v>
      </c>
      <c r="G12695" s="434">
        <v>7912</v>
      </c>
      <c r="H12695" s="434">
        <v>6998</v>
      </c>
      <c r="I12695" s="434">
        <v>133.77000000000001</v>
      </c>
      <c r="J12695" s="434">
        <v>7048</v>
      </c>
      <c r="K12695" s="434">
        <v>1990</v>
      </c>
    </row>
    <row r="12696" spans="1:11" hidden="1" x14ac:dyDescent="0.25">
      <c r="A12696" s="434">
        <v>273422380</v>
      </c>
      <c r="B12696" s="434">
        <v>3206</v>
      </c>
      <c r="C12696" s="434" t="s">
        <v>61</v>
      </c>
      <c r="D12696" s="434" t="s">
        <v>25</v>
      </c>
      <c r="F12696" s="434">
        <v>2400</v>
      </c>
      <c r="G12696" s="434">
        <v>7726</v>
      </c>
      <c r="H12696" s="434">
        <v>6266</v>
      </c>
      <c r="I12696" s="434">
        <v>140.88</v>
      </c>
      <c r="K12696" s="434">
        <v>2018</v>
      </c>
    </row>
    <row r="12697" spans="1:11" hidden="1" x14ac:dyDescent="0.25">
      <c r="A12697" s="434">
        <v>273422600</v>
      </c>
      <c r="B12697" s="434">
        <v>21714</v>
      </c>
      <c r="C12697" s="434" t="s">
        <v>48</v>
      </c>
      <c r="D12697" s="434" t="s">
        <v>25</v>
      </c>
      <c r="E12697" s="434">
        <v>14</v>
      </c>
      <c r="F12697" s="434">
        <v>5147</v>
      </c>
      <c r="G12697" s="434">
        <v>1959</v>
      </c>
      <c r="H12697" s="434">
        <v>4430</v>
      </c>
      <c r="I12697" s="434">
        <v>104.5</v>
      </c>
      <c r="J12697" s="434">
        <v>0</v>
      </c>
      <c r="K12697" s="434">
        <v>1985</v>
      </c>
    </row>
    <row r="12698" spans="1:11" hidden="1" x14ac:dyDescent="0.25">
      <c r="A12698" s="434">
        <v>273422960</v>
      </c>
      <c r="B12698" s="434">
        <v>12672</v>
      </c>
      <c r="C12698" s="434" t="s">
        <v>56</v>
      </c>
      <c r="D12698" s="434" t="s">
        <v>17</v>
      </c>
      <c r="E12698" s="434">
        <v>13</v>
      </c>
      <c r="F12698" s="434">
        <v>3942</v>
      </c>
      <c r="G12698" s="434">
        <v>400</v>
      </c>
      <c r="H12698" s="434">
        <v>1791</v>
      </c>
      <c r="I12698" s="434">
        <v>56.29</v>
      </c>
      <c r="J12698" s="434">
        <v>0</v>
      </c>
      <c r="K12698" s="434">
        <v>1984</v>
      </c>
    </row>
    <row r="12699" spans="1:11" hidden="1" x14ac:dyDescent="0.25">
      <c r="A12699" s="434">
        <v>273423130</v>
      </c>
      <c r="B12699" s="434">
        <v>20224</v>
      </c>
      <c r="C12699" s="434" t="s">
        <v>16</v>
      </c>
      <c r="D12699" s="434" t="s">
        <v>17</v>
      </c>
      <c r="E12699" s="434">
        <v>8.6999999999999993</v>
      </c>
      <c r="F12699" s="434">
        <v>449</v>
      </c>
      <c r="G12699" s="434">
        <v>1621</v>
      </c>
      <c r="H12699" s="434">
        <v>950</v>
      </c>
      <c r="I12699" s="434">
        <v>60.54</v>
      </c>
      <c r="K12699" s="434">
        <v>1975</v>
      </c>
    </row>
    <row r="12700" spans="1:11" hidden="1" x14ac:dyDescent="0.25">
      <c r="A12700" s="434">
        <v>273423540</v>
      </c>
      <c r="B12700" s="434">
        <v>26284</v>
      </c>
      <c r="C12700" s="434" t="s">
        <v>56</v>
      </c>
      <c r="D12700" s="434" t="s">
        <v>17</v>
      </c>
      <c r="F12700" s="434">
        <v>232</v>
      </c>
      <c r="G12700" s="434">
        <v>61</v>
      </c>
      <c r="H12700" s="434">
        <v>174</v>
      </c>
      <c r="I12700" s="434">
        <v>31.85</v>
      </c>
      <c r="K12700" s="434">
        <v>2001</v>
      </c>
    </row>
    <row r="12701" spans="1:11" x14ac:dyDescent="0.25">
      <c r="A12701" s="434">
        <v>273423760</v>
      </c>
      <c r="B12701" s="434">
        <v>38018</v>
      </c>
      <c r="C12701" s="434" t="s">
        <v>59</v>
      </c>
      <c r="D12701" s="434" t="s">
        <v>13</v>
      </c>
      <c r="E12701" s="434">
        <v>10</v>
      </c>
      <c r="F12701" s="434">
        <v>294</v>
      </c>
      <c r="G12701" s="434">
        <v>40</v>
      </c>
      <c r="H12701" s="434">
        <v>156</v>
      </c>
      <c r="I12701" s="434">
        <v>27.96</v>
      </c>
      <c r="J12701" s="434">
        <v>0</v>
      </c>
    </row>
    <row r="12702" spans="1:11" hidden="1" x14ac:dyDescent="0.25">
      <c r="A12702" s="434">
        <v>273423940</v>
      </c>
      <c r="B12702" s="434">
        <v>1026</v>
      </c>
      <c r="C12702" s="434" t="s">
        <v>56</v>
      </c>
      <c r="D12702" s="434" t="s">
        <v>17</v>
      </c>
      <c r="E12702" s="434">
        <v>9</v>
      </c>
      <c r="F12702" s="434">
        <v>224</v>
      </c>
      <c r="G12702" s="434">
        <v>88</v>
      </c>
      <c r="H12702" s="434">
        <v>189</v>
      </c>
      <c r="I12702" s="434">
        <v>34.020000000000003</v>
      </c>
      <c r="J12702" s="434">
        <v>78</v>
      </c>
      <c r="K12702" s="434">
        <v>1973</v>
      </c>
    </row>
    <row r="12703" spans="1:11" hidden="1" x14ac:dyDescent="0.25">
      <c r="A12703" s="434">
        <v>273424020</v>
      </c>
      <c r="B12703" s="434">
        <v>2</v>
      </c>
      <c r="C12703" s="434" t="s">
        <v>28</v>
      </c>
      <c r="D12703" s="434" t="s">
        <v>25</v>
      </c>
      <c r="E12703" s="434">
        <v>11</v>
      </c>
      <c r="F12703" s="434">
        <v>972</v>
      </c>
      <c r="G12703" s="434">
        <v>2854</v>
      </c>
      <c r="H12703" s="434">
        <v>2615</v>
      </c>
      <c r="I12703" s="434">
        <v>118.93</v>
      </c>
      <c r="K12703" s="434">
        <v>1982</v>
      </c>
    </row>
    <row r="12704" spans="1:11" hidden="1" x14ac:dyDescent="0.25">
      <c r="A12704" s="434">
        <v>273424050</v>
      </c>
      <c r="B12704" s="434">
        <v>3</v>
      </c>
      <c r="C12704" s="434" t="s">
        <v>56</v>
      </c>
      <c r="D12704" s="434" t="s">
        <v>17</v>
      </c>
      <c r="E12704" s="434">
        <v>7.8</v>
      </c>
      <c r="F12704" s="434">
        <v>165</v>
      </c>
      <c r="G12704" s="434">
        <v>248</v>
      </c>
      <c r="H12704" s="434">
        <v>153</v>
      </c>
      <c r="I12704" s="434">
        <v>35.75</v>
      </c>
      <c r="K12704" s="434">
        <v>1979</v>
      </c>
    </row>
    <row r="12705" spans="1:11" x14ac:dyDescent="0.25">
      <c r="A12705" s="434">
        <v>273424080</v>
      </c>
      <c r="B12705" s="434">
        <v>1143161</v>
      </c>
      <c r="C12705" s="434" t="s">
        <v>59</v>
      </c>
      <c r="D12705" s="434" t="s">
        <v>17</v>
      </c>
      <c r="E12705" s="434">
        <v>11</v>
      </c>
      <c r="F12705" s="434">
        <v>1080</v>
      </c>
      <c r="G12705" s="434">
        <v>329</v>
      </c>
      <c r="H12705" s="434">
        <v>601</v>
      </c>
      <c r="I12705" s="434">
        <v>38.5</v>
      </c>
      <c r="J12705" s="434">
        <v>0</v>
      </c>
      <c r="K12705" s="434">
        <v>1970</v>
      </c>
    </row>
    <row r="12706" spans="1:11" hidden="1" x14ac:dyDescent="0.25">
      <c r="A12706" s="434">
        <v>273424900</v>
      </c>
      <c r="B12706" s="434">
        <v>8593</v>
      </c>
      <c r="C12706" s="434" t="s">
        <v>46</v>
      </c>
      <c r="D12706" s="434" t="s">
        <v>17</v>
      </c>
      <c r="E12706" s="434">
        <v>13.2</v>
      </c>
      <c r="F12706" s="434">
        <v>3177</v>
      </c>
      <c r="G12706" s="434">
        <v>798</v>
      </c>
      <c r="H12706" s="434">
        <v>739</v>
      </c>
      <c r="I12706" s="434">
        <v>54.58</v>
      </c>
      <c r="J12706" s="434">
        <v>0</v>
      </c>
      <c r="K12706" s="434">
        <v>1979</v>
      </c>
    </row>
    <row r="12707" spans="1:11" x14ac:dyDescent="0.25">
      <c r="A12707" s="434">
        <v>273425330</v>
      </c>
      <c r="B12707" s="434">
        <v>1443939</v>
      </c>
      <c r="C12707" s="434" t="s">
        <v>59</v>
      </c>
      <c r="D12707" s="434" t="s">
        <v>17</v>
      </c>
      <c r="E12707" s="434">
        <v>0</v>
      </c>
      <c r="F12707" s="434">
        <v>2938</v>
      </c>
      <c r="G12707" s="434">
        <v>1065</v>
      </c>
      <c r="H12707" s="434">
        <v>2280</v>
      </c>
      <c r="I12707" s="434">
        <v>60.51</v>
      </c>
      <c r="J12707" s="434">
        <v>0</v>
      </c>
      <c r="K12707" s="434">
        <v>1970</v>
      </c>
    </row>
    <row r="12708" spans="1:11" hidden="1" x14ac:dyDescent="0.25">
      <c r="A12708" s="434">
        <v>273425590</v>
      </c>
      <c r="B12708" s="434">
        <v>6028</v>
      </c>
      <c r="C12708" s="434" t="s">
        <v>56</v>
      </c>
      <c r="D12708" s="434" t="s">
        <v>22</v>
      </c>
      <c r="E12708" s="434">
        <v>15</v>
      </c>
      <c r="G12708" s="434">
        <v>2567</v>
      </c>
      <c r="H12708" s="434">
        <v>5532</v>
      </c>
      <c r="I12708" s="434">
        <v>89.5</v>
      </c>
      <c r="K12708" s="434">
        <v>2019</v>
      </c>
    </row>
    <row r="12709" spans="1:11" x14ac:dyDescent="0.25">
      <c r="A12709" s="434">
        <v>273425630</v>
      </c>
      <c r="B12709" s="434">
        <v>139737</v>
      </c>
      <c r="C12709" s="434" t="s">
        <v>59</v>
      </c>
      <c r="D12709" s="434" t="s">
        <v>17</v>
      </c>
      <c r="E12709" s="434">
        <v>13</v>
      </c>
      <c r="F12709" s="434">
        <v>2208</v>
      </c>
      <c r="G12709" s="434">
        <v>1640</v>
      </c>
      <c r="H12709" s="434">
        <v>1873</v>
      </c>
      <c r="I12709" s="434">
        <v>69.23</v>
      </c>
      <c r="J12709" s="434">
        <v>0</v>
      </c>
      <c r="K12709" s="434">
        <v>1970</v>
      </c>
    </row>
    <row r="12710" spans="1:11" hidden="1" x14ac:dyDescent="0.25">
      <c r="A12710" s="434">
        <v>273426000</v>
      </c>
      <c r="B12710" s="434">
        <v>52883</v>
      </c>
      <c r="C12710" s="434" t="s">
        <v>31</v>
      </c>
      <c r="D12710" s="434" t="s">
        <v>17</v>
      </c>
      <c r="E12710" s="434">
        <v>9.5</v>
      </c>
      <c r="F12710" s="434">
        <v>419</v>
      </c>
      <c r="G12710" s="434">
        <v>393</v>
      </c>
      <c r="H12710" s="434">
        <v>532</v>
      </c>
      <c r="I12710" s="434">
        <v>45.45</v>
      </c>
      <c r="J12710" s="434">
        <v>0</v>
      </c>
      <c r="K12710" s="434">
        <v>1995</v>
      </c>
    </row>
    <row r="12711" spans="1:11" x14ac:dyDescent="0.25">
      <c r="A12711" s="434">
        <v>273426300</v>
      </c>
      <c r="B12711" s="434">
        <v>21525</v>
      </c>
      <c r="C12711" s="434" t="s">
        <v>59</v>
      </c>
      <c r="D12711" s="434" t="s">
        <v>17</v>
      </c>
      <c r="E12711" s="434">
        <v>43628</v>
      </c>
      <c r="F12711" s="434">
        <v>971</v>
      </c>
      <c r="G12711" s="434">
        <v>332</v>
      </c>
      <c r="H12711" s="434">
        <v>742</v>
      </c>
      <c r="I12711" s="434">
        <v>53.74</v>
      </c>
      <c r="J12711" s="434">
        <v>0</v>
      </c>
    </row>
    <row r="12712" spans="1:11" hidden="1" x14ac:dyDescent="0.25">
      <c r="A12712" s="434">
        <v>273426740</v>
      </c>
      <c r="B12712" s="434">
        <v>33102</v>
      </c>
      <c r="C12712" s="434" t="s">
        <v>54</v>
      </c>
      <c r="D12712" s="434" t="s">
        <v>17</v>
      </c>
      <c r="E12712" s="434">
        <v>11.5</v>
      </c>
      <c r="F12712" s="434">
        <v>1853</v>
      </c>
      <c r="G12712" s="434">
        <v>86</v>
      </c>
      <c r="H12712" s="434">
        <v>228</v>
      </c>
      <c r="I12712" s="434">
        <v>35.83</v>
      </c>
      <c r="J12712" s="434">
        <v>0</v>
      </c>
      <c r="K12712" s="434">
        <v>1983</v>
      </c>
    </row>
    <row r="12713" spans="1:11" x14ac:dyDescent="0.25">
      <c r="A12713" s="434">
        <v>273427500</v>
      </c>
      <c r="B12713" s="434">
        <v>54564</v>
      </c>
      <c r="C12713" s="434" t="s">
        <v>59</v>
      </c>
      <c r="D12713" s="434" t="s">
        <v>13</v>
      </c>
      <c r="E12713" s="434">
        <v>9.5</v>
      </c>
      <c r="F12713" s="434">
        <v>220</v>
      </c>
      <c r="G12713" s="434">
        <v>34</v>
      </c>
      <c r="H12713" s="434">
        <v>117</v>
      </c>
      <c r="I12713" s="434">
        <v>25.51</v>
      </c>
      <c r="J12713" s="434">
        <v>0</v>
      </c>
      <c r="K12713" s="434">
        <v>1970</v>
      </c>
    </row>
    <row r="12714" spans="1:11" x14ac:dyDescent="0.25">
      <c r="A12714" s="434">
        <v>273427820</v>
      </c>
      <c r="B12714" s="434">
        <v>1</v>
      </c>
      <c r="C12714" s="434" t="s">
        <v>59</v>
      </c>
      <c r="D12714" s="434" t="s">
        <v>13</v>
      </c>
      <c r="E12714" s="434">
        <v>43594</v>
      </c>
      <c r="F12714" s="434">
        <v>221</v>
      </c>
      <c r="G12714" s="434">
        <v>30</v>
      </c>
      <c r="H12714" s="434">
        <v>120</v>
      </c>
      <c r="I12714" s="434">
        <v>25.5</v>
      </c>
      <c r="J12714" s="434">
        <v>0</v>
      </c>
    </row>
    <row r="12715" spans="1:11" x14ac:dyDescent="0.25">
      <c r="A12715" s="434">
        <v>273428090</v>
      </c>
      <c r="B12715" s="434">
        <v>60785</v>
      </c>
      <c r="C12715" s="434" t="s">
        <v>59</v>
      </c>
      <c r="D12715" s="434" t="s">
        <v>22</v>
      </c>
      <c r="E12715" s="434">
        <v>43535</v>
      </c>
      <c r="F12715" s="434">
        <v>852</v>
      </c>
      <c r="G12715" s="434">
        <v>901</v>
      </c>
      <c r="H12715" s="434">
        <v>2371</v>
      </c>
      <c r="I12715" s="434">
        <v>85.07</v>
      </c>
      <c r="J12715" s="434">
        <v>0</v>
      </c>
    </row>
    <row r="12716" spans="1:11" x14ac:dyDescent="0.25">
      <c r="A12716" s="434">
        <v>273428300</v>
      </c>
      <c r="B12716" s="434">
        <v>18817</v>
      </c>
      <c r="C12716" s="434" t="s">
        <v>59</v>
      </c>
      <c r="D12716" s="434" t="s">
        <v>17</v>
      </c>
      <c r="E12716" s="434">
        <v>12</v>
      </c>
      <c r="F12716" s="434">
        <v>852</v>
      </c>
      <c r="G12716" s="434">
        <v>414</v>
      </c>
      <c r="H12716" s="434">
        <v>748</v>
      </c>
      <c r="I12716" s="434">
        <v>54.82</v>
      </c>
      <c r="J12716" s="434">
        <v>0</v>
      </c>
    </row>
    <row r="12717" spans="1:11" hidden="1" x14ac:dyDescent="0.25">
      <c r="A12717" s="434">
        <v>273428500</v>
      </c>
      <c r="B12717" s="434">
        <v>371</v>
      </c>
      <c r="C12717" s="434" t="s">
        <v>46</v>
      </c>
      <c r="D12717" s="434" t="s">
        <v>22</v>
      </c>
      <c r="E12717" s="434">
        <v>15</v>
      </c>
      <c r="F12717" s="434">
        <v>16350</v>
      </c>
      <c r="G12717" s="434">
        <v>4482</v>
      </c>
      <c r="H12717" s="434">
        <v>4992</v>
      </c>
      <c r="I12717" s="434">
        <v>91.5</v>
      </c>
      <c r="K12717" s="434">
        <v>2006</v>
      </c>
    </row>
    <row r="12718" spans="1:11" hidden="1" x14ac:dyDescent="0.25">
      <c r="A12718" s="434">
        <v>273428510</v>
      </c>
      <c r="B12718" s="434">
        <v>73339</v>
      </c>
      <c r="C12718" s="434" t="s">
        <v>46</v>
      </c>
      <c r="D12718" s="434" t="s">
        <v>22</v>
      </c>
      <c r="E12718" s="434">
        <v>12</v>
      </c>
      <c r="F12718" s="434">
        <v>7355</v>
      </c>
      <c r="G12718" s="434">
        <v>1329</v>
      </c>
      <c r="H12718" s="434">
        <v>2737</v>
      </c>
      <c r="I12718" s="434">
        <v>81.16</v>
      </c>
      <c r="J12718" s="434">
        <v>0</v>
      </c>
      <c r="K12718" s="434">
        <v>1985</v>
      </c>
    </row>
    <row r="12719" spans="1:11" x14ac:dyDescent="0.25">
      <c r="A12719" s="434">
        <v>273428880</v>
      </c>
      <c r="B12719" s="434">
        <v>65323</v>
      </c>
      <c r="C12719" s="434" t="s">
        <v>59</v>
      </c>
      <c r="D12719" s="434" t="s">
        <v>22</v>
      </c>
      <c r="E12719" s="434">
        <v>0</v>
      </c>
      <c r="F12719" s="434">
        <v>6000</v>
      </c>
      <c r="G12719" s="434">
        <v>0</v>
      </c>
      <c r="H12719" s="434">
        <v>2846</v>
      </c>
      <c r="I12719" s="434">
        <v>70.099999999999994</v>
      </c>
      <c r="J12719" s="434">
        <v>0</v>
      </c>
    </row>
    <row r="12720" spans="1:11" x14ac:dyDescent="0.25">
      <c r="A12720" s="434">
        <v>273429300</v>
      </c>
      <c r="B12720" s="434">
        <v>55187</v>
      </c>
      <c r="C12720" s="434" t="s">
        <v>59</v>
      </c>
      <c r="D12720" s="434" t="s">
        <v>17</v>
      </c>
      <c r="E12720" s="434">
        <v>12</v>
      </c>
      <c r="F12720" s="434">
        <v>852</v>
      </c>
      <c r="G12720" s="434">
        <v>414</v>
      </c>
      <c r="H12720" s="434">
        <v>726</v>
      </c>
      <c r="I12720" s="434">
        <v>54.82</v>
      </c>
      <c r="J12720" s="434">
        <v>0</v>
      </c>
      <c r="K12720" s="434">
        <v>1970</v>
      </c>
    </row>
    <row r="12721" spans="1:11" hidden="1" x14ac:dyDescent="0.25">
      <c r="A12721" s="434">
        <v>273430350</v>
      </c>
      <c r="B12721" s="434">
        <v>55</v>
      </c>
      <c r="C12721" s="434" t="s">
        <v>54</v>
      </c>
      <c r="D12721" s="434" t="s">
        <v>17</v>
      </c>
      <c r="E12721" s="434">
        <v>13</v>
      </c>
      <c r="G12721" s="434">
        <v>214</v>
      </c>
      <c r="H12721" s="434">
        <v>609</v>
      </c>
      <c r="I12721" s="434">
        <v>47.59</v>
      </c>
      <c r="K12721" s="434">
        <v>1962</v>
      </c>
    </row>
    <row r="12722" spans="1:11" hidden="1" x14ac:dyDescent="0.25">
      <c r="A12722" s="434">
        <v>273430420</v>
      </c>
      <c r="B12722" s="434">
        <v>1</v>
      </c>
      <c r="C12722" s="434" t="s">
        <v>16</v>
      </c>
      <c r="D12722" s="434" t="s">
        <v>22</v>
      </c>
      <c r="E12722" s="434">
        <v>10</v>
      </c>
      <c r="F12722" s="434">
        <v>883</v>
      </c>
      <c r="G12722" s="434">
        <v>3317</v>
      </c>
      <c r="H12722" s="434">
        <v>1914</v>
      </c>
      <c r="I12722" s="434">
        <v>77.52</v>
      </c>
      <c r="J12722" s="434">
        <v>3513</v>
      </c>
      <c r="K12722" s="434">
        <v>1985</v>
      </c>
    </row>
    <row r="12723" spans="1:11" hidden="1" x14ac:dyDescent="0.25">
      <c r="A12723" s="434">
        <v>273430430</v>
      </c>
      <c r="B12723" s="434">
        <v>14822</v>
      </c>
      <c r="C12723" s="434" t="s">
        <v>20</v>
      </c>
      <c r="D12723" s="434" t="s">
        <v>25</v>
      </c>
      <c r="E12723" s="434">
        <v>14</v>
      </c>
      <c r="F12723" s="434">
        <v>3678</v>
      </c>
      <c r="G12723" s="434">
        <v>8245</v>
      </c>
      <c r="H12723" s="434">
        <v>5698</v>
      </c>
      <c r="I12723" s="434">
        <v>115.1</v>
      </c>
      <c r="J12723" s="434">
        <v>8990</v>
      </c>
      <c r="K12723" s="434">
        <v>1998</v>
      </c>
    </row>
    <row r="12724" spans="1:11" x14ac:dyDescent="0.25">
      <c r="A12724" s="434">
        <v>273430460</v>
      </c>
      <c r="B12724" s="434">
        <v>66159</v>
      </c>
      <c r="C12724" s="434" t="s">
        <v>59</v>
      </c>
      <c r="D12724" s="434" t="s">
        <v>13</v>
      </c>
      <c r="E12724" s="434">
        <v>0</v>
      </c>
      <c r="F12724" s="434">
        <v>552</v>
      </c>
      <c r="G12724" s="434">
        <v>82</v>
      </c>
      <c r="H12724" s="434">
        <v>257</v>
      </c>
      <c r="I12724" s="434">
        <v>28.8</v>
      </c>
      <c r="J12724" s="434">
        <v>0</v>
      </c>
    </row>
    <row r="12725" spans="1:11" x14ac:dyDescent="0.25">
      <c r="A12725" s="434">
        <v>273430630</v>
      </c>
      <c r="B12725" s="434">
        <v>460024</v>
      </c>
      <c r="C12725" s="434" t="s">
        <v>59</v>
      </c>
      <c r="D12725" s="434" t="s">
        <v>17</v>
      </c>
      <c r="E12725" s="434">
        <v>12.7</v>
      </c>
      <c r="F12725" s="434">
        <v>971</v>
      </c>
      <c r="G12725" s="434">
        <v>370</v>
      </c>
      <c r="H12725" s="434">
        <v>837</v>
      </c>
      <c r="I12725" s="434">
        <v>53.74</v>
      </c>
      <c r="J12725" s="434">
        <v>0</v>
      </c>
      <c r="K12725" s="434">
        <v>1970</v>
      </c>
    </row>
    <row r="12726" spans="1:11" hidden="1" x14ac:dyDescent="0.25">
      <c r="A12726" s="434">
        <v>273430670</v>
      </c>
      <c r="B12726" s="434">
        <v>183</v>
      </c>
      <c r="C12726" s="434" t="s">
        <v>39</v>
      </c>
      <c r="D12726" s="434" t="s">
        <v>22</v>
      </c>
      <c r="E12726" s="434">
        <v>11.5</v>
      </c>
      <c r="F12726" s="434">
        <v>2508</v>
      </c>
      <c r="G12726" s="434">
        <v>556</v>
      </c>
      <c r="H12726" s="434">
        <v>2097</v>
      </c>
      <c r="I12726" s="434">
        <v>70.56</v>
      </c>
      <c r="K12726" s="434">
        <v>1968</v>
      </c>
    </row>
    <row r="12727" spans="1:11" hidden="1" x14ac:dyDescent="0.25">
      <c r="A12727" s="434">
        <v>273430720</v>
      </c>
      <c r="B12727" s="434">
        <v>1</v>
      </c>
      <c r="C12727" s="434" t="s">
        <v>61</v>
      </c>
      <c r="D12727" s="434" t="s">
        <v>25</v>
      </c>
      <c r="E12727" s="434">
        <v>10</v>
      </c>
      <c r="F12727" s="434">
        <v>1030</v>
      </c>
      <c r="G12727" s="434">
        <v>3108</v>
      </c>
      <c r="H12727" s="434">
        <v>2463</v>
      </c>
      <c r="I12727" s="434">
        <v>108.4</v>
      </c>
      <c r="K12727" s="434">
        <v>1979</v>
      </c>
    </row>
    <row r="12728" spans="1:11" x14ac:dyDescent="0.25">
      <c r="A12728" s="434">
        <v>273430750</v>
      </c>
      <c r="B12728" s="434">
        <v>961452</v>
      </c>
      <c r="C12728" s="434" t="s">
        <v>59</v>
      </c>
      <c r="D12728" s="434" t="s">
        <v>17</v>
      </c>
      <c r="E12728" s="434">
        <v>0</v>
      </c>
      <c r="F12728" s="434">
        <v>2728</v>
      </c>
      <c r="G12728" s="434">
        <v>875</v>
      </c>
      <c r="H12728" s="434">
        <v>1198</v>
      </c>
      <c r="I12728" s="434">
        <v>54.79</v>
      </c>
      <c r="J12728" s="434">
        <v>0</v>
      </c>
      <c r="K12728" s="434">
        <v>1970</v>
      </c>
    </row>
    <row r="12729" spans="1:11" x14ac:dyDescent="0.25">
      <c r="A12729" s="434">
        <v>273431020</v>
      </c>
      <c r="B12729" s="434">
        <v>64013</v>
      </c>
      <c r="C12729" s="434" t="s">
        <v>59</v>
      </c>
      <c r="D12729" s="434" t="s">
        <v>17</v>
      </c>
      <c r="E12729" s="434">
        <v>43718</v>
      </c>
      <c r="F12729" s="434">
        <v>736</v>
      </c>
      <c r="G12729" s="434">
        <v>157</v>
      </c>
      <c r="H12729" s="434">
        <v>371</v>
      </c>
      <c r="I12729" s="434">
        <v>35.72</v>
      </c>
      <c r="J12729" s="434">
        <v>0</v>
      </c>
    </row>
    <row r="12730" spans="1:11" hidden="1" x14ac:dyDescent="0.25">
      <c r="A12730" s="434">
        <v>273431080</v>
      </c>
      <c r="B12730" s="434">
        <v>1</v>
      </c>
      <c r="C12730" s="434" t="s">
        <v>54</v>
      </c>
      <c r="D12730" s="434" t="s">
        <v>13</v>
      </c>
      <c r="F12730" s="434">
        <v>3787</v>
      </c>
      <c r="G12730" s="434">
        <v>95</v>
      </c>
      <c r="H12730" s="434">
        <v>299</v>
      </c>
      <c r="I12730" s="434">
        <v>29.84</v>
      </c>
      <c r="K12730" s="434">
        <v>2018</v>
      </c>
    </row>
    <row r="12731" spans="1:11" x14ac:dyDescent="0.25">
      <c r="A12731" s="434">
        <v>273431440</v>
      </c>
      <c r="B12731" s="434">
        <v>1011452</v>
      </c>
      <c r="C12731" s="434" t="s">
        <v>59</v>
      </c>
      <c r="D12731" s="434" t="s">
        <v>17</v>
      </c>
      <c r="E12731" s="434">
        <v>14</v>
      </c>
      <c r="F12731" s="434">
        <v>2960</v>
      </c>
      <c r="G12731" s="434">
        <v>860</v>
      </c>
      <c r="H12731" s="434">
        <v>1928</v>
      </c>
      <c r="I12731" s="434">
        <v>59.22</v>
      </c>
      <c r="J12731" s="434">
        <v>0</v>
      </c>
      <c r="K12731" s="434">
        <v>1970</v>
      </c>
    </row>
    <row r="12732" spans="1:11" x14ac:dyDescent="0.25">
      <c r="A12732" s="434">
        <v>273431450</v>
      </c>
      <c r="B12732" s="434">
        <v>439366</v>
      </c>
      <c r="C12732" s="434" t="s">
        <v>59</v>
      </c>
      <c r="D12732" s="434" t="s">
        <v>17</v>
      </c>
      <c r="E12732" s="434">
        <v>12</v>
      </c>
      <c r="F12732" s="434">
        <v>1103</v>
      </c>
      <c r="G12732" s="434">
        <v>325</v>
      </c>
      <c r="H12732" s="434">
        <v>485</v>
      </c>
      <c r="I12732" s="434">
        <v>41</v>
      </c>
      <c r="J12732" s="434">
        <v>0</v>
      </c>
      <c r="K12732" s="434">
        <v>1970</v>
      </c>
    </row>
    <row r="12733" spans="1:11" x14ac:dyDescent="0.25">
      <c r="A12733" s="434">
        <v>273431480</v>
      </c>
      <c r="B12733" s="434">
        <v>26036</v>
      </c>
      <c r="C12733" s="434" t="s">
        <v>59</v>
      </c>
      <c r="D12733" s="434" t="s">
        <v>17</v>
      </c>
      <c r="E12733" s="434">
        <v>10.5</v>
      </c>
      <c r="F12733" s="434">
        <v>589</v>
      </c>
      <c r="G12733" s="434">
        <v>151</v>
      </c>
      <c r="H12733" s="434">
        <v>356</v>
      </c>
      <c r="I12733" s="434">
        <v>35.72</v>
      </c>
      <c r="J12733" s="434">
        <v>0</v>
      </c>
      <c r="K12733" s="434">
        <v>1970</v>
      </c>
    </row>
    <row r="12734" spans="1:11" hidden="1" x14ac:dyDescent="0.25">
      <c r="A12734" s="434">
        <v>273432030</v>
      </c>
      <c r="B12734" s="434">
        <v>36649</v>
      </c>
      <c r="C12734" s="434" t="s">
        <v>31</v>
      </c>
      <c r="D12734" s="434" t="s">
        <v>25</v>
      </c>
      <c r="E12734" s="434">
        <v>17</v>
      </c>
      <c r="F12734" s="434">
        <v>6583</v>
      </c>
      <c r="G12734" s="434">
        <v>6794</v>
      </c>
      <c r="H12734" s="434">
        <v>6419</v>
      </c>
      <c r="I12734" s="434">
        <v>120.5</v>
      </c>
      <c r="J12734" s="434">
        <v>8499</v>
      </c>
      <c r="K12734" s="434">
        <v>1991</v>
      </c>
    </row>
    <row r="12735" spans="1:11" hidden="1" x14ac:dyDescent="0.25">
      <c r="A12735" s="434">
        <v>273432110</v>
      </c>
      <c r="B12735" s="434">
        <v>7632</v>
      </c>
      <c r="C12735" s="434" t="s">
        <v>61</v>
      </c>
      <c r="D12735" s="434" t="s">
        <v>29</v>
      </c>
      <c r="E12735" s="434">
        <v>14</v>
      </c>
      <c r="F12735" s="434">
        <v>8252</v>
      </c>
      <c r="G12735" s="434">
        <v>20142</v>
      </c>
      <c r="H12735" s="434">
        <v>13066</v>
      </c>
      <c r="I12735" s="434">
        <v>153.22</v>
      </c>
      <c r="J12735" s="434">
        <v>0</v>
      </c>
      <c r="K12735" s="434">
        <v>2000</v>
      </c>
    </row>
    <row r="12736" spans="1:11" hidden="1" x14ac:dyDescent="0.25">
      <c r="A12736" s="434">
        <v>273432830</v>
      </c>
      <c r="B12736" s="434">
        <v>1</v>
      </c>
      <c r="C12736" s="434" t="s">
        <v>20</v>
      </c>
      <c r="D12736" s="434" t="s">
        <v>29</v>
      </c>
      <c r="E12736" s="434">
        <v>14.6</v>
      </c>
      <c r="F12736" s="434">
        <v>6505</v>
      </c>
      <c r="G12736" s="434">
        <v>17080</v>
      </c>
      <c r="H12736" s="434">
        <v>11423</v>
      </c>
      <c r="I12736" s="434">
        <v>161.36000000000001</v>
      </c>
      <c r="J12736" s="434">
        <v>19293</v>
      </c>
      <c r="K12736" s="434">
        <v>1995</v>
      </c>
    </row>
    <row r="12737" spans="1:11" x14ac:dyDescent="0.25">
      <c r="A12737" s="434">
        <v>273432860</v>
      </c>
      <c r="B12737" s="434">
        <v>54313</v>
      </c>
      <c r="C12737" s="434" t="s">
        <v>59</v>
      </c>
      <c r="D12737" s="434" t="s">
        <v>17</v>
      </c>
      <c r="E12737" s="434">
        <v>0</v>
      </c>
      <c r="F12737" s="434">
        <v>589</v>
      </c>
      <c r="G12737" s="434">
        <v>138</v>
      </c>
      <c r="H12737" s="434">
        <v>356</v>
      </c>
      <c r="I12737" s="434">
        <v>35.74</v>
      </c>
      <c r="J12737" s="434">
        <v>0</v>
      </c>
      <c r="K12737" s="434">
        <v>1970</v>
      </c>
    </row>
    <row r="12738" spans="1:11" hidden="1" x14ac:dyDescent="0.25">
      <c r="A12738" s="434">
        <v>273432870</v>
      </c>
      <c r="B12738" s="434">
        <v>2296</v>
      </c>
      <c r="C12738" s="434" t="s">
        <v>16</v>
      </c>
      <c r="D12738" s="434" t="s">
        <v>22</v>
      </c>
      <c r="E12738" s="434">
        <v>13</v>
      </c>
      <c r="F12738" s="434">
        <v>1651</v>
      </c>
      <c r="G12738" s="434">
        <v>1760</v>
      </c>
      <c r="H12738" s="434">
        <v>1561</v>
      </c>
      <c r="I12738" s="434">
        <v>73.44</v>
      </c>
      <c r="J12738" s="434">
        <v>1842</v>
      </c>
      <c r="K12738" s="434">
        <v>1979</v>
      </c>
    </row>
    <row r="12739" spans="1:11" hidden="1" x14ac:dyDescent="0.25">
      <c r="A12739" s="434">
        <v>273432910</v>
      </c>
      <c r="B12739" s="434">
        <v>45</v>
      </c>
      <c r="C12739" s="434" t="s">
        <v>44</v>
      </c>
      <c r="D12739" s="434" t="s">
        <v>22</v>
      </c>
      <c r="E12739" s="434">
        <v>12</v>
      </c>
      <c r="F12739" s="434">
        <v>2339</v>
      </c>
      <c r="G12739" s="434">
        <v>620</v>
      </c>
      <c r="H12739" s="434">
        <v>1754</v>
      </c>
      <c r="I12739" s="434">
        <v>71.06</v>
      </c>
      <c r="K12739" s="434">
        <v>1983</v>
      </c>
    </row>
    <row r="12740" spans="1:11" hidden="1" x14ac:dyDescent="0.25">
      <c r="A12740" s="434">
        <v>273433000</v>
      </c>
      <c r="B12740" s="434">
        <v>10383</v>
      </c>
      <c r="C12740" s="434" t="s">
        <v>31</v>
      </c>
      <c r="D12740" s="434" t="s">
        <v>25</v>
      </c>
      <c r="E12740" s="434">
        <v>12</v>
      </c>
      <c r="F12740" s="434">
        <v>1942</v>
      </c>
      <c r="G12740" s="434">
        <v>6206</v>
      </c>
      <c r="H12740" s="434">
        <v>4955</v>
      </c>
      <c r="I12740" s="434">
        <v>140</v>
      </c>
      <c r="J12740" s="434">
        <v>0</v>
      </c>
      <c r="K12740" s="434">
        <v>1996</v>
      </c>
    </row>
    <row r="12741" spans="1:11" hidden="1" x14ac:dyDescent="0.25">
      <c r="A12741" s="434">
        <v>273433010</v>
      </c>
      <c r="B12741" s="434">
        <v>84</v>
      </c>
      <c r="C12741" s="434" t="s">
        <v>56</v>
      </c>
      <c r="D12741" s="434" t="s">
        <v>17</v>
      </c>
      <c r="E12741" s="434">
        <v>12.8</v>
      </c>
      <c r="F12741" s="434">
        <v>986</v>
      </c>
      <c r="G12741" s="434">
        <v>293</v>
      </c>
      <c r="H12741" s="434">
        <v>693</v>
      </c>
      <c r="I12741" s="434">
        <v>49.9</v>
      </c>
      <c r="K12741" s="434">
        <v>1989</v>
      </c>
    </row>
    <row r="12742" spans="1:11" x14ac:dyDescent="0.25">
      <c r="A12742" s="434">
        <v>273433220</v>
      </c>
      <c r="B12742" s="434">
        <v>958442</v>
      </c>
      <c r="C12742" s="434" t="s">
        <v>59</v>
      </c>
      <c r="D12742" s="434" t="s">
        <v>17</v>
      </c>
      <c r="E12742" s="434">
        <v>14.5</v>
      </c>
      <c r="F12742" s="434">
        <v>1618</v>
      </c>
      <c r="G12742" s="434">
        <v>265</v>
      </c>
      <c r="H12742" s="434">
        <v>1067</v>
      </c>
      <c r="I12742" s="434">
        <v>63.23</v>
      </c>
      <c r="J12742" s="434">
        <v>0</v>
      </c>
      <c r="K12742" s="434">
        <v>1970</v>
      </c>
    </row>
    <row r="12743" spans="1:11" hidden="1" x14ac:dyDescent="0.25">
      <c r="A12743" s="434">
        <v>273433290</v>
      </c>
      <c r="B12743" s="434">
        <v>1161</v>
      </c>
      <c r="C12743" s="434" t="s">
        <v>16</v>
      </c>
      <c r="D12743" s="434" t="s">
        <v>22</v>
      </c>
      <c r="E12743" s="434">
        <v>9.3000000000000007</v>
      </c>
      <c r="F12743" s="434">
        <v>911</v>
      </c>
      <c r="G12743" s="434">
        <v>1188</v>
      </c>
      <c r="H12743" s="434">
        <v>1037</v>
      </c>
      <c r="I12743" s="434">
        <v>72.319999999999993</v>
      </c>
      <c r="J12743" s="434">
        <v>1273</v>
      </c>
      <c r="K12743" s="434">
        <v>1977</v>
      </c>
    </row>
    <row r="12744" spans="1:11" x14ac:dyDescent="0.25">
      <c r="A12744" s="434">
        <v>273433400</v>
      </c>
      <c r="B12744" s="434">
        <v>1005913</v>
      </c>
      <c r="C12744" s="434" t="s">
        <v>59</v>
      </c>
      <c r="D12744" s="434" t="s">
        <v>17</v>
      </c>
      <c r="E12744" s="434">
        <v>12.6</v>
      </c>
      <c r="F12744" s="434">
        <v>971</v>
      </c>
      <c r="G12744" s="434">
        <v>436</v>
      </c>
      <c r="H12744" s="434">
        <v>949</v>
      </c>
      <c r="I12744" s="434">
        <v>53.75</v>
      </c>
      <c r="J12744" s="434">
        <v>0</v>
      </c>
      <c r="K12744" s="434">
        <v>1970</v>
      </c>
    </row>
    <row r="12745" spans="1:11" hidden="1" x14ac:dyDescent="0.25">
      <c r="A12745" s="434">
        <v>273433560</v>
      </c>
      <c r="B12745" s="434">
        <v>5060</v>
      </c>
      <c r="C12745" s="434" t="s">
        <v>20</v>
      </c>
      <c r="D12745" s="434" t="s">
        <v>17</v>
      </c>
      <c r="E12745" s="434">
        <v>11.5</v>
      </c>
      <c r="F12745" s="434">
        <v>1294</v>
      </c>
      <c r="G12745" s="434">
        <v>1880</v>
      </c>
      <c r="H12745" s="434">
        <v>1084</v>
      </c>
      <c r="I12745" s="434">
        <v>69.5</v>
      </c>
      <c r="J12745" s="434">
        <v>1791</v>
      </c>
      <c r="K12745" s="434">
        <v>1969</v>
      </c>
    </row>
    <row r="12746" spans="1:11" hidden="1" x14ac:dyDescent="0.25">
      <c r="A12746" s="434">
        <v>273434010</v>
      </c>
      <c r="B12746" s="434">
        <v>20</v>
      </c>
      <c r="C12746" s="434" t="s">
        <v>51</v>
      </c>
      <c r="D12746" s="434" t="s">
        <v>17</v>
      </c>
      <c r="E12746" s="434">
        <v>11.25</v>
      </c>
      <c r="F12746" s="434">
        <v>648</v>
      </c>
      <c r="G12746" s="434">
        <v>495</v>
      </c>
      <c r="H12746" s="434">
        <v>678</v>
      </c>
      <c r="I12746" s="434">
        <v>55</v>
      </c>
      <c r="J12746" s="434">
        <v>632</v>
      </c>
      <c r="K12746" s="434">
        <v>1979</v>
      </c>
    </row>
    <row r="12747" spans="1:11" hidden="1" x14ac:dyDescent="0.25">
      <c r="A12747" s="434">
        <v>273434310</v>
      </c>
      <c r="B12747" s="434">
        <v>1</v>
      </c>
      <c r="C12747" s="434" t="s">
        <v>56</v>
      </c>
      <c r="D12747" s="434" t="s">
        <v>25</v>
      </c>
      <c r="E12747" s="434">
        <v>14.6</v>
      </c>
      <c r="F12747" s="434">
        <v>5147</v>
      </c>
      <c r="G12747" s="434">
        <v>1592</v>
      </c>
      <c r="H12747" s="434">
        <v>4504</v>
      </c>
      <c r="I12747" s="434">
        <v>104.5</v>
      </c>
      <c r="J12747" s="434">
        <v>0</v>
      </c>
      <c r="K12747" s="434">
        <v>1989</v>
      </c>
    </row>
    <row r="12748" spans="1:11" hidden="1" x14ac:dyDescent="0.25">
      <c r="A12748" s="434">
        <v>273434350</v>
      </c>
      <c r="B12748" s="434">
        <v>49371</v>
      </c>
      <c r="C12748" s="434" t="s">
        <v>20</v>
      </c>
      <c r="D12748" s="434" t="s">
        <v>29</v>
      </c>
      <c r="E12748" s="434">
        <v>15.4</v>
      </c>
      <c r="F12748" s="434">
        <v>8562</v>
      </c>
      <c r="G12748" s="434">
        <v>19996</v>
      </c>
      <c r="H12748" s="434">
        <v>13767</v>
      </c>
      <c r="I12748" s="434">
        <v>157.4</v>
      </c>
      <c r="J12748" s="434">
        <v>22233</v>
      </c>
      <c r="K12748" s="434">
        <v>2000</v>
      </c>
    </row>
    <row r="12749" spans="1:11" hidden="1" x14ac:dyDescent="0.25">
      <c r="A12749" s="434">
        <v>273434680</v>
      </c>
      <c r="B12749" s="434">
        <v>15083</v>
      </c>
      <c r="C12749" s="434" t="s">
        <v>54</v>
      </c>
      <c r="D12749" s="434" t="s">
        <v>13</v>
      </c>
      <c r="E12749" s="434">
        <v>8.8000000000000007</v>
      </c>
      <c r="F12749" s="434">
        <v>2574</v>
      </c>
      <c r="G12749" s="434">
        <v>151</v>
      </c>
      <c r="H12749" s="434">
        <v>272</v>
      </c>
      <c r="I12749" s="434">
        <v>28.5</v>
      </c>
      <c r="J12749" s="434">
        <v>0</v>
      </c>
      <c r="K12749" s="434">
        <v>2004</v>
      </c>
    </row>
    <row r="12750" spans="1:11" hidden="1" x14ac:dyDescent="0.25">
      <c r="A12750" s="434">
        <v>273434890</v>
      </c>
      <c r="B12750" s="434">
        <v>87758</v>
      </c>
      <c r="C12750" s="434" t="s">
        <v>61</v>
      </c>
      <c r="D12750" s="434" t="s">
        <v>22</v>
      </c>
      <c r="E12750" s="434">
        <v>10.5</v>
      </c>
      <c r="F12750" s="434">
        <v>956</v>
      </c>
      <c r="G12750" s="434">
        <v>2500</v>
      </c>
      <c r="H12750" s="434">
        <v>1598</v>
      </c>
      <c r="I12750" s="434">
        <v>81.7</v>
      </c>
      <c r="K12750" s="434">
        <v>1992</v>
      </c>
    </row>
    <row r="12751" spans="1:11" hidden="1" x14ac:dyDescent="0.25">
      <c r="A12751" s="434">
        <v>273435200</v>
      </c>
      <c r="B12751" s="434">
        <v>2548</v>
      </c>
      <c r="C12751" s="434" t="s">
        <v>61</v>
      </c>
      <c r="D12751" s="434" t="s">
        <v>25</v>
      </c>
      <c r="E12751" s="434">
        <v>10.199999999999999</v>
      </c>
      <c r="F12751" s="434">
        <v>2400</v>
      </c>
      <c r="G12751" s="434">
        <v>7678</v>
      </c>
      <c r="H12751" s="434">
        <v>6266</v>
      </c>
      <c r="I12751" s="434">
        <v>140.88</v>
      </c>
      <c r="K12751" s="434">
        <v>2018</v>
      </c>
    </row>
    <row r="12752" spans="1:11" hidden="1" x14ac:dyDescent="0.25">
      <c r="A12752" s="434">
        <v>273435290</v>
      </c>
      <c r="B12752" s="434">
        <v>1</v>
      </c>
      <c r="C12752" s="434" t="s">
        <v>54</v>
      </c>
      <c r="D12752" s="434" t="s">
        <v>17</v>
      </c>
      <c r="G12752" s="434">
        <v>144</v>
      </c>
      <c r="H12752" s="434">
        <v>641</v>
      </c>
      <c r="I12752" s="434">
        <v>47.38</v>
      </c>
      <c r="K12752" s="434">
        <v>1970</v>
      </c>
    </row>
    <row r="12753" spans="1:11" x14ac:dyDescent="0.25">
      <c r="A12753" s="434">
        <v>273435310</v>
      </c>
      <c r="B12753" s="434">
        <v>257315</v>
      </c>
      <c r="C12753" s="434" t="s">
        <v>59</v>
      </c>
      <c r="D12753" s="434" t="s">
        <v>22</v>
      </c>
      <c r="E12753" s="434">
        <v>11.3</v>
      </c>
      <c r="F12753" s="434">
        <v>852</v>
      </c>
      <c r="G12753" s="434">
        <v>1426</v>
      </c>
      <c r="H12753" s="434">
        <v>2399</v>
      </c>
      <c r="I12753" s="434">
        <v>85.1</v>
      </c>
      <c r="J12753" s="434">
        <v>0</v>
      </c>
      <c r="K12753" s="434">
        <v>1970</v>
      </c>
    </row>
    <row r="12754" spans="1:11" hidden="1" x14ac:dyDescent="0.25">
      <c r="A12754" s="434">
        <v>273435390</v>
      </c>
      <c r="B12754" s="434">
        <v>1</v>
      </c>
      <c r="C12754" s="434" t="s">
        <v>54</v>
      </c>
      <c r="D12754" s="434" t="s">
        <v>17</v>
      </c>
      <c r="E12754" s="434">
        <v>0</v>
      </c>
      <c r="F12754" s="434">
        <v>1472</v>
      </c>
      <c r="G12754" s="434">
        <v>118</v>
      </c>
      <c r="H12754" s="434">
        <v>641</v>
      </c>
      <c r="I12754" s="434">
        <v>47.38</v>
      </c>
      <c r="J12754" s="434">
        <v>0</v>
      </c>
      <c r="K12754" s="434">
        <v>1970</v>
      </c>
    </row>
    <row r="12755" spans="1:11" x14ac:dyDescent="0.25">
      <c r="A12755" s="434">
        <v>273435560</v>
      </c>
      <c r="B12755" s="434">
        <v>22582</v>
      </c>
      <c r="C12755" s="434" t="s">
        <v>59</v>
      </c>
      <c r="D12755" s="434" t="s">
        <v>13</v>
      </c>
      <c r="E12755" s="434">
        <v>9.5</v>
      </c>
      <c r="F12755" s="434">
        <v>221</v>
      </c>
      <c r="G12755" s="434">
        <v>30</v>
      </c>
      <c r="H12755" s="434">
        <v>117</v>
      </c>
      <c r="I12755" s="434">
        <v>25.5</v>
      </c>
      <c r="J12755" s="434">
        <v>0</v>
      </c>
      <c r="K12755" s="434">
        <v>1970</v>
      </c>
    </row>
    <row r="12756" spans="1:11" x14ac:dyDescent="0.25">
      <c r="A12756" s="434">
        <v>273435580</v>
      </c>
      <c r="B12756" s="434">
        <v>182660</v>
      </c>
      <c r="C12756" s="434" t="s">
        <v>59</v>
      </c>
      <c r="D12756" s="434" t="s">
        <v>25</v>
      </c>
      <c r="E12756" s="434">
        <v>16</v>
      </c>
      <c r="F12756" s="434">
        <v>5152</v>
      </c>
      <c r="G12756" s="434">
        <v>1810</v>
      </c>
      <c r="H12756" s="434">
        <v>4407</v>
      </c>
      <c r="I12756" s="434">
        <v>104.5</v>
      </c>
      <c r="J12756" s="434">
        <v>0</v>
      </c>
      <c r="K12756" s="434">
        <v>1970</v>
      </c>
    </row>
    <row r="12757" spans="1:11" hidden="1" x14ac:dyDescent="0.25">
      <c r="A12757" s="434">
        <v>273435880</v>
      </c>
      <c r="B12757" s="434">
        <v>91215</v>
      </c>
      <c r="C12757" s="434" t="s">
        <v>54</v>
      </c>
      <c r="D12757" s="434" t="s">
        <v>13</v>
      </c>
      <c r="E12757" s="434">
        <v>13</v>
      </c>
      <c r="F12757" s="434">
        <v>3328</v>
      </c>
      <c r="G12757" s="434">
        <v>205</v>
      </c>
      <c r="H12757" s="434">
        <v>269</v>
      </c>
      <c r="I12757" s="434">
        <v>29.16</v>
      </c>
      <c r="J12757" s="434">
        <v>0</v>
      </c>
      <c r="K12757" s="434">
        <v>2005</v>
      </c>
    </row>
    <row r="12758" spans="1:11" hidden="1" x14ac:dyDescent="0.25">
      <c r="A12758" s="434">
        <v>273435910</v>
      </c>
      <c r="B12758" s="434">
        <v>19242</v>
      </c>
      <c r="C12758" s="434" t="s">
        <v>16</v>
      </c>
      <c r="D12758" s="434" t="s">
        <v>29</v>
      </c>
      <c r="E12758" s="434">
        <v>15.4</v>
      </c>
      <c r="F12758" s="434">
        <v>8580</v>
      </c>
      <c r="G12758" s="434">
        <v>19995</v>
      </c>
      <c r="H12758" s="434">
        <v>12000</v>
      </c>
      <c r="I12758" s="434">
        <v>155.19999999999999</v>
      </c>
      <c r="J12758" s="434">
        <v>22233</v>
      </c>
      <c r="K12758" s="434">
        <v>2002</v>
      </c>
    </row>
    <row r="12759" spans="1:11" x14ac:dyDescent="0.25">
      <c r="A12759" s="434">
        <v>273436060</v>
      </c>
      <c r="B12759" s="434">
        <v>66869</v>
      </c>
      <c r="C12759" s="434" t="s">
        <v>59</v>
      </c>
      <c r="D12759" s="434" t="s">
        <v>25</v>
      </c>
      <c r="E12759" s="434">
        <v>16.100000000000001</v>
      </c>
      <c r="F12759" s="434">
        <v>5148</v>
      </c>
      <c r="G12759" s="434">
        <v>1810</v>
      </c>
      <c r="H12759" s="434">
        <v>4407</v>
      </c>
      <c r="I12759" s="434">
        <v>104.5</v>
      </c>
      <c r="J12759" s="434">
        <v>0</v>
      </c>
      <c r="K12759" s="434">
        <v>1970</v>
      </c>
    </row>
    <row r="12760" spans="1:11" hidden="1" x14ac:dyDescent="0.25">
      <c r="A12760" s="434">
        <v>273436530</v>
      </c>
      <c r="B12760" s="434">
        <v>1</v>
      </c>
      <c r="C12760" s="434" t="s">
        <v>56</v>
      </c>
      <c r="D12760" s="434" t="s">
        <v>17</v>
      </c>
      <c r="E12760" s="434">
        <v>13.6</v>
      </c>
      <c r="F12760" s="434">
        <v>1280</v>
      </c>
      <c r="G12760" s="434">
        <v>260</v>
      </c>
      <c r="H12760" s="434">
        <v>959</v>
      </c>
      <c r="I12760" s="434">
        <v>59.2</v>
      </c>
      <c r="K12760" s="434">
        <v>1979</v>
      </c>
    </row>
    <row r="12761" spans="1:11" hidden="1" x14ac:dyDescent="0.25">
      <c r="A12761" s="434">
        <v>273436640</v>
      </c>
      <c r="B12761" s="434">
        <v>38640</v>
      </c>
      <c r="C12761" s="434" t="s">
        <v>16</v>
      </c>
      <c r="D12761" s="434" t="s">
        <v>29</v>
      </c>
      <c r="E12761" s="434">
        <v>15.4</v>
      </c>
      <c r="F12761" s="434">
        <v>8580</v>
      </c>
      <c r="G12761" s="434">
        <v>19996</v>
      </c>
      <c r="H12761" s="434">
        <v>13767</v>
      </c>
      <c r="I12761" s="434">
        <v>157.44</v>
      </c>
      <c r="J12761" s="434">
        <v>22233</v>
      </c>
      <c r="K12761" s="434">
        <v>2000</v>
      </c>
    </row>
    <row r="12762" spans="1:11" x14ac:dyDescent="0.25">
      <c r="A12762" s="434">
        <v>273436830</v>
      </c>
      <c r="B12762" s="434">
        <v>873245</v>
      </c>
      <c r="C12762" s="434" t="s">
        <v>59</v>
      </c>
      <c r="D12762" s="434" t="s">
        <v>17</v>
      </c>
      <c r="E12762" s="434">
        <v>14.5</v>
      </c>
      <c r="F12762" s="434">
        <v>1011</v>
      </c>
      <c r="G12762" s="434">
        <v>187</v>
      </c>
      <c r="H12762" s="434">
        <v>466</v>
      </c>
      <c r="I12762" s="434">
        <v>35.49</v>
      </c>
      <c r="J12762" s="434">
        <v>0</v>
      </c>
      <c r="K12762" s="434">
        <v>1970</v>
      </c>
    </row>
    <row r="12763" spans="1:11" x14ac:dyDescent="0.25">
      <c r="A12763" s="434">
        <v>273437080</v>
      </c>
      <c r="B12763" s="434">
        <v>304970</v>
      </c>
      <c r="C12763" s="434" t="s">
        <v>59</v>
      </c>
      <c r="D12763" s="434" t="s">
        <v>17</v>
      </c>
      <c r="E12763" s="434">
        <v>10.5</v>
      </c>
      <c r="F12763" s="434">
        <v>852</v>
      </c>
      <c r="G12763" s="434">
        <v>414</v>
      </c>
      <c r="H12763" s="434">
        <v>889</v>
      </c>
      <c r="I12763" s="434">
        <v>54.82</v>
      </c>
      <c r="J12763" s="434">
        <v>0</v>
      </c>
      <c r="K12763" s="434">
        <v>1970</v>
      </c>
    </row>
    <row r="12764" spans="1:11" x14ac:dyDescent="0.25">
      <c r="A12764" s="434">
        <v>273437390</v>
      </c>
      <c r="B12764" s="434">
        <v>71687</v>
      </c>
      <c r="C12764" s="434" t="s">
        <v>59</v>
      </c>
      <c r="D12764" s="434" t="s">
        <v>13</v>
      </c>
      <c r="E12764" s="434">
        <v>43594</v>
      </c>
      <c r="F12764" s="434">
        <v>221</v>
      </c>
      <c r="G12764" s="434">
        <v>26</v>
      </c>
      <c r="H12764" s="434">
        <v>117</v>
      </c>
      <c r="I12764" s="434">
        <v>25.5</v>
      </c>
      <c r="J12764" s="434">
        <v>0</v>
      </c>
    </row>
    <row r="12765" spans="1:11" hidden="1" x14ac:dyDescent="0.25">
      <c r="A12765" s="434">
        <v>273437510</v>
      </c>
      <c r="B12765" s="434">
        <v>17162</v>
      </c>
      <c r="C12765" s="434" t="s">
        <v>61</v>
      </c>
      <c r="D12765" s="434" t="s">
        <v>25</v>
      </c>
      <c r="E12765" s="434">
        <v>13</v>
      </c>
      <c r="F12765" s="434">
        <v>4320</v>
      </c>
      <c r="G12765" s="434">
        <v>10649</v>
      </c>
      <c r="H12765" s="434">
        <v>7752</v>
      </c>
      <c r="I12765" s="434">
        <v>145.63</v>
      </c>
      <c r="K12765" s="434">
        <v>2003</v>
      </c>
    </row>
    <row r="12766" spans="1:11" x14ac:dyDescent="0.25">
      <c r="A12766" s="434">
        <v>273437550</v>
      </c>
      <c r="B12766" s="434">
        <v>956091</v>
      </c>
      <c r="C12766" s="434" t="s">
        <v>59</v>
      </c>
      <c r="D12766" s="434" t="s">
        <v>17</v>
      </c>
      <c r="E12766" s="434">
        <v>12.9</v>
      </c>
      <c r="F12766" s="434">
        <v>1764</v>
      </c>
      <c r="G12766" s="434">
        <v>690</v>
      </c>
      <c r="H12766" s="434">
        <v>1896</v>
      </c>
      <c r="I12766" s="434">
        <v>62.25</v>
      </c>
      <c r="J12766" s="434">
        <v>0</v>
      </c>
      <c r="K12766" s="434">
        <v>1970</v>
      </c>
    </row>
    <row r="12767" spans="1:11" x14ac:dyDescent="0.25">
      <c r="A12767" s="434">
        <v>273437660</v>
      </c>
      <c r="B12767" s="434">
        <v>43547</v>
      </c>
      <c r="C12767" s="434" t="s">
        <v>59</v>
      </c>
      <c r="D12767" s="434" t="s">
        <v>17</v>
      </c>
      <c r="E12767" s="434">
        <v>10.9</v>
      </c>
      <c r="F12767" s="434">
        <v>589</v>
      </c>
      <c r="G12767" s="434">
        <v>138</v>
      </c>
      <c r="H12767" s="434">
        <v>356</v>
      </c>
      <c r="I12767" s="434">
        <v>35.74</v>
      </c>
      <c r="J12767" s="434">
        <v>0</v>
      </c>
      <c r="K12767" s="434">
        <v>1970</v>
      </c>
    </row>
    <row r="12768" spans="1:11" hidden="1" x14ac:dyDescent="0.25">
      <c r="A12768" s="434">
        <v>273439220</v>
      </c>
      <c r="B12768" s="434">
        <v>28711</v>
      </c>
      <c r="C12768" s="434" t="s">
        <v>56</v>
      </c>
      <c r="D12768" s="434" t="s">
        <v>17</v>
      </c>
      <c r="E12768" s="434">
        <v>11.5</v>
      </c>
      <c r="F12768" s="434">
        <v>736</v>
      </c>
      <c r="G12768" s="434">
        <v>362</v>
      </c>
      <c r="H12768" s="434">
        <v>774</v>
      </c>
      <c r="I12768" s="434">
        <v>55.65</v>
      </c>
      <c r="J12768" s="434">
        <v>0</v>
      </c>
      <c r="K12768" s="434">
        <v>1978</v>
      </c>
    </row>
    <row r="12769" spans="1:11" x14ac:dyDescent="0.25">
      <c r="A12769" s="434">
        <v>273439910</v>
      </c>
      <c r="B12769" s="434">
        <v>45625</v>
      </c>
      <c r="C12769" s="434" t="s">
        <v>59</v>
      </c>
      <c r="D12769" s="434" t="s">
        <v>17</v>
      </c>
      <c r="E12769" s="434">
        <v>0</v>
      </c>
      <c r="F12769" s="434">
        <v>1500</v>
      </c>
      <c r="G12769" s="434">
        <v>1380</v>
      </c>
      <c r="H12769" s="434">
        <v>2524</v>
      </c>
      <c r="I12769" s="434">
        <v>69.319999999999993</v>
      </c>
      <c r="J12769" s="434">
        <v>0</v>
      </c>
    </row>
    <row r="12770" spans="1:11" hidden="1" x14ac:dyDescent="0.25">
      <c r="A12770" s="434">
        <v>273440100</v>
      </c>
      <c r="B12770" s="434">
        <v>5598</v>
      </c>
      <c r="C12770" s="434" t="s">
        <v>31</v>
      </c>
      <c r="D12770" s="434" t="s">
        <v>22</v>
      </c>
      <c r="E12770" s="434">
        <v>12</v>
      </c>
      <c r="F12770" s="434">
        <v>1680</v>
      </c>
      <c r="G12770" s="434">
        <v>2925</v>
      </c>
      <c r="H12770" s="434">
        <v>2610</v>
      </c>
      <c r="I12770" s="434">
        <v>86.63</v>
      </c>
      <c r="K12770" s="434">
        <v>1988</v>
      </c>
    </row>
    <row r="12771" spans="1:11" hidden="1" x14ac:dyDescent="0.25">
      <c r="A12771" s="434">
        <v>273440550</v>
      </c>
      <c r="B12771" s="434">
        <v>13446</v>
      </c>
      <c r="C12771" s="434" t="s">
        <v>24</v>
      </c>
      <c r="D12771" s="434" t="s">
        <v>29</v>
      </c>
      <c r="E12771" s="434">
        <v>14.5</v>
      </c>
      <c r="F12771" s="434">
        <v>13910</v>
      </c>
      <c r="G12771" s="434">
        <v>15954</v>
      </c>
      <c r="H12771" s="434">
        <v>11290</v>
      </c>
      <c r="I12771" s="434">
        <v>164.47</v>
      </c>
      <c r="J12771" s="434">
        <v>16000</v>
      </c>
      <c r="K12771" s="434">
        <v>1976</v>
      </c>
    </row>
    <row r="12772" spans="1:11" x14ac:dyDescent="0.25">
      <c r="A12772" s="434">
        <v>273440730</v>
      </c>
      <c r="B12772" s="434">
        <v>103037</v>
      </c>
      <c r="C12772" s="434" t="s">
        <v>59</v>
      </c>
      <c r="D12772" s="434" t="s">
        <v>17</v>
      </c>
      <c r="E12772" s="434">
        <v>12</v>
      </c>
      <c r="F12772" s="434">
        <v>706</v>
      </c>
      <c r="G12772" s="434">
        <v>543</v>
      </c>
      <c r="H12772" s="434">
        <v>563</v>
      </c>
      <c r="I12772" s="434">
        <v>45.98</v>
      </c>
      <c r="J12772" s="434">
        <v>0</v>
      </c>
      <c r="K12772" s="434">
        <v>1970</v>
      </c>
    </row>
    <row r="12773" spans="1:11" hidden="1" x14ac:dyDescent="0.25">
      <c r="A12773" s="434">
        <v>273440860</v>
      </c>
      <c r="B12773" s="434">
        <v>27283</v>
      </c>
      <c r="C12773" s="434" t="s">
        <v>31</v>
      </c>
      <c r="D12773" s="434" t="s">
        <v>17</v>
      </c>
      <c r="E12773" s="434">
        <v>11</v>
      </c>
      <c r="F12773" s="434">
        <v>425</v>
      </c>
      <c r="G12773" s="434">
        <v>431</v>
      </c>
      <c r="H12773" s="434">
        <v>488</v>
      </c>
      <c r="I12773" s="434">
        <v>48.59</v>
      </c>
      <c r="J12773" s="434">
        <v>0</v>
      </c>
      <c r="K12773" s="434">
        <v>1986</v>
      </c>
    </row>
    <row r="12774" spans="1:11" hidden="1" x14ac:dyDescent="0.25">
      <c r="A12774" s="434">
        <v>273441670</v>
      </c>
      <c r="B12774" s="434">
        <v>30217</v>
      </c>
      <c r="C12774" s="434" t="s">
        <v>31</v>
      </c>
      <c r="D12774" s="434" t="s">
        <v>22</v>
      </c>
      <c r="E12774" s="434">
        <v>13.5</v>
      </c>
      <c r="F12774" s="434">
        <v>1655</v>
      </c>
      <c r="G12774" s="434">
        <v>2183</v>
      </c>
      <c r="H12774" s="434">
        <v>1594</v>
      </c>
      <c r="I12774" s="434">
        <v>78.11</v>
      </c>
      <c r="J12774" s="434">
        <v>2553</v>
      </c>
      <c r="K12774" s="434">
        <v>1978</v>
      </c>
    </row>
    <row r="12775" spans="1:11" hidden="1" x14ac:dyDescent="0.25">
      <c r="A12775" s="434">
        <v>273441760</v>
      </c>
      <c r="B12775" s="434">
        <v>1052</v>
      </c>
      <c r="C12775" s="434" t="s">
        <v>24</v>
      </c>
      <c r="D12775" s="434" t="s">
        <v>29</v>
      </c>
      <c r="E12775" s="434">
        <v>13.5</v>
      </c>
      <c r="F12775" s="434">
        <v>6620</v>
      </c>
      <c r="G12775" s="434">
        <v>22700</v>
      </c>
      <c r="H12775" s="434">
        <v>14937</v>
      </c>
      <c r="I12775" s="434">
        <v>158.30000000000001</v>
      </c>
      <c r="J12775" s="434">
        <v>24076</v>
      </c>
      <c r="K12775" s="434">
        <v>1987</v>
      </c>
    </row>
    <row r="12776" spans="1:11" hidden="1" x14ac:dyDescent="0.25">
      <c r="A12776" s="434">
        <v>273441840</v>
      </c>
      <c r="B12776" s="434">
        <v>17002</v>
      </c>
      <c r="C12776" s="434" t="s">
        <v>24</v>
      </c>
      <c r="D12776" s="434" t="s">
        <v>25</v>
      </c>
      <c r="E12776" s="434">
        <v>10.5</v>
      </c>
      <c r="F12776" s="434">
        <v>1765</v>
      </c>
      <c r="G12776" s="434">
        <v>5872</v>
      </c>
      <c r="H12776" s="434">
        <v>4408</v>
      </c>
      <c r="I12776" s="434">
        <v>138</v>
      </c>
      <c r="J12776" s="434">
        <v>6370</v>
      </c>
      <c r="K12776" s="434">
        <v>1985</v>
      </c>
    </row>
    <row r="12777" spans="1:11" hidden="1" x14ac:dyDescent="0.25">
      <c r="A12777" s="434">
        <v>273442130</v>
      </c>
      <c r="B12777" s="434">
        <v>21055</v>
      </c>
      <c r="C12777" s="434" t="s">
        <v>31</v>
      </c>
      <c r="D12777" s="434" t="s">
        <v>25</v>
      </c>
      <c r="E12777" s="434">
        <v>12</v>
      </c>
      <c r="F12777" s="434">
        <v>1799</v>
      </c>
      <c r="G12777" s="434">
        <v>3964</v>
      </c>
      <c r="H12777" s="434">
        <v>3376</v>
      </c>
      <c r="I12777" s="434">
        <v>102.5</v>
      </c>
      <c r="J12777" s="434">
        <v>0</v>
      </c>
      <c r="K12777" s="434">
        <v>1998</v>
      </c>
    </row>
    <row r="12778" spans="1:11" hidden="1" x14ac:dyDescent="0.25">
      <c r="A12778" s="434">
        <v>273443000</v>
      </c>
      <c r="B12778" s="434">
        <v>1</v>
      </c>
      <c r="C12778" s="434" t="s">
        <v>31</v>
      </c>
      <c r="D12778" s="434" t="s">
        <v>25</v>
      </c>
      <c r="E12778" s="434">
        <v>10</v>
      </c>
      <c r="F12778" s="434">
        <v>1030</v>
      </c>
      <c r="G12778" s="434">
        <v>2790</v>
      </c>
      <c r="H12778" s="434">
        <v>2463</v>
      </c>
      <c r="I12778" s="434">
        <v>108.4</v>
      </c>
      <c r="K12778" s="434">
        <v>1983</v>
      </c>
    </row>
    <row r="12779" spans="1:11" hidden="1" x14ac:dyDescent="0.25">
      <c r="A12779" s="434">
        <v>273443130</v>
      </c>
      <c r="B12779" s="434">
        <v>2</v>
      </c>
      <c r="C12779" s="434" t="s">
        <v>31</v>
      </c>
      <c r="D12779" s="434" t="s">
        <v>22</v>
      </c>
      <c r="E12779" s="434">
        <v>11</v>
      </c>
      <c r="F12779" s="434">
        <v>1030</v>
      </c>
      <c r="G12779" s="434">
        <v>2210</v>
      </c>
      <c r="H12779" s="434">
        <v>1596</v>
      </c>
      <c r="I12779" s="434">
        <v>90.3</v>
      </c>
      <c r="J12779" s="434">
        <v>0</v>
      </c>
      <c r="K12779" s="434">
        <v>1967</v>
      </c>
    </row>
    <row r="12780" spans="1:11" hidden="1" x14ac:dyDescent="0.25">
      <c r="A12780" s="434">
        <v>273443280</v>
      </c>
      <c r="B12780" s="434">
        <v>7</v>
      </c>
      <c r="C12780" s="434" t="s">
        <v>56</v>
      </c>
      <c r="D12780" s="434" t="s">
        <v>17</v>
      </c>
      <c r="E12780" s="434">
        <v>8</v>
      </c>
      <c r="F12780" s="434">
        <v>765</v>
      </c>
      <c r="G12780" s="434">
        <v>1189</v>
      </c>
      <c r="H12780" s="434">
        <v>529</v>
      </c>
      <c r="I12780" s="434">
        <v>57.31</v>
      </c>
      <c r="K12780" s="434">
        <v>1977</v>
      </c>
    </row>
    <row r="12781" spans="1:11" hidden="1" x14ac:dyDescent="0.25">
      <c r="A12781" s="434">
        <v>273443330</v>
      </c>
      <c r="B12781" s="434">
        <v>1</v>
      </c>
      <c r="C12781" s="434" t="s">
        <v>16</v>
      </c>
      <c r="D12781" s="434" t="s">
        <v>25</v>
      </c>
      <c r="E12781" s="434">
        <v>10</v>
      </c>
      <c r="F12781" s="434">
        <v>1580</v>
      </c>
      <c r="G12781" s="434">
        <v>5400</v>
      </c>
      <c r="H12781" s="434">
        <v>4378</v>
      </c>
      <c r="I12781" s="434">
        <v>144</v>
      </c>
      <c r="J12781" s="434">
        <v>6556</v>
      </c>
      <c r="K12781" s="434">
        <v>2003</v>
      </c>
    </row>
    <row r="12782" spans="1:11" hidden="1" x14ac:dyDescent="0.25">
      <c r="A12782" s="434">
        <v>273443480</v>
      </c>
      <c r="B12782" s="434">
        <v>1</v>
      </c>
      <c r="C12782" s="434" t="s">
        <v>16</v>
      </c>
      <c r="D12782" s="434" t="s">
        <v>17</v>
      </c>
      <c r="F12782" s="434">
        <v>610</v>
      </c>
      <c r="G12782" s="434">
        <v>503</v>
      </c>
      <c r="H12782" s="434">
        <v>443</v>
      </c>
      <c r="I12782" s="434">
        <v>41.2</v>
      </c>
      <c r="K12782" s="434">
        <v>2005</v>
      </c>
    </row>
    <row r="12783" spans="1:11" hidden="1" x14ac:dyDescent="0.25">
      <c r="A12783" s="434">
        <v>273443540</v>
      </c>
      <c r="B12783" s="434">
        <v>1</v>
      </c>
      <c r="C12783" s="434" t="s">
        <v>31</v>
      </c>
      <c r="D12783" s="434" t="s">
        <v>22</v>
      </c>
      <c r="E12783" s="434">
        <v>0</v>
      </c>
      <c r="F12783" s="434">
        <v>882</v>
      </c>
      <c r="G12783" s="434">
        <v>1533</v>
      </c>
      <c r="H12783" s="434">
        <v>1456</v>
      </c>
      <c r="I12783" s="434">
        <v>82</v>
      </c>
      <c r="J12783" s="434">
        <v>0</v>
      </c>
    </row>
    <row r="12784" spans="1:11" x14ac:dyDescent="0.25">
      <c r="A12784" s="434">
        <v>273443610</v>
      </c>
      <c r="B12784" s="434">
        <v>12059</v>
      </c>
      <c r="C12784" s="434" t="s">
        <v>59</v>
      </c>
      <c r="D12784" s="434" t="s">
        <v>17</v>
      </c>
      <c r="E12784" s="434">
        <v>43657</v>
      </c>
      <c r="F12784" s="434">
        <v>1300</v>
      </c>
      <c r="G12784" s="434">
        <v>413</v>
      </c>
      <c r="H12784" s="434">
        <v>1009</v>
      </c>
      <c r="I12784" s="434">
        <v>51.1</v>
      </c>
      <c r="J12784" s="434">
        <v>0</v>
      </c>
    </row>
    <row r="12785" spans="1:11" x14ac:dyDescent="0.25">
      <c r="A12785" s="434">
        <v>273443790</v>
      </c>
      <c r="B12785" s="434">
        <v>117981</v>
      </c>
      <c r="C12785" s="434" t="s">
        <v>59</v>
      </c>
      <c r="D12785" s="434" t="s">
        <v>17</v>
      </c>
      <c r="E12785" s="434">
        <v>0</v>
      </c>
      <c r="F12785" s="434">
        <v>1324</v>
      </c>
      <c r="G12785" s="434">
        <v>303</v>
      </c>
      <c r="H12785" s="434">
        <v>568</v>
      </c>
      <c r="I12785" s="434">
        <v>46.46</v>
      </c>
      <c r="J12785" s="434">
        <v>0</v>
      </c>
      <c r="K12785" s="434">
        <v>1970</v>
      </c>
    </row>
    <row r="12786" spans="1:11" hidden="1" x14ac:dyDescent="0.25">
      <c r="A12786" s="434">
        <v>273444280</v>
      </c>
      <c r="B12786" s="434">
        <v>10</v>
      </c>
      <c r="C12786" s="434" t="s">
        <v>56</v>
      </c>
      <c r="D12786" s="434" t="s">
        <v>17</v>
      </c>
      <c r="E12786" s="434">
        <v>8</v>
      </c>
      <c r="F12786" s="434">
        <v>765</v>
      </c>
      <c r="G12786" s="434">
        <v>1189</v>
      </c>
      <c r="H12786" s="434">
        <v>529</v>
      </c>
      <c r="I12786" s="434">
        <v>57.31</v>
      </c>
      <c r="K12786" s="434">
        <v>1977</v>
      </c>
    </row>
    <row r="12787" spans="1:11" x14ac:dyDescent="0.25">
      <c r="A12787" s="434">
        <v>273444340</v>
      </c>
      <c r="B12787" s="434">
        <v>40211</v>
      </c>
      <c r="C12787" s="434" t="s">
        <v>59</v>
      </c>
      <c r="D12787" s="434" t="s">
        <v>13</v>
      </c>
      <c r="E12787" s="434">
        <v>0</v>
      </c>
      <c r="F12787" s="434">
        <v>456</v>
      </c>
      <c r="G12787" s="434">
        <v>0</v>
      </c>
      <c r="H12787" s="434">
        <v>111</v>
      </c>
      <c r="I12787" s="434">
        <v>25.93</v>
      </c>
      <c r="J12787" s="434">
        <v>0</v>
      </c>
    </row>
    <row r="12788" spans="1:11" x14ac:dyDescent="0.25">
      <c r="A12788" s="434">
        <v>273444610</v>
      </c>
      <c r="B12788" s="434">
        <v>36993</v>
      </c>
      <c r="C12788" s="434" t="s">
        <v>59</v>
      </c>
      <c r="D12788" s="434" t="s">
        <v>17</v>
      </c>
      <c r="E12788" s="434">
        <v>12</v>
      </c>
      <c r="F12788" s="434">
        <v>852</v>
      </c>
      <c r="G12788" s="434">
        <v>414</v>
      </c>
      <c r="H12788" s="434">
        <v>741</v>
      </c>
      <c r="I12788" s="434">
        <v>54.82</v>
      </c>
      <c r="J12788" s="434">
        <v>0</v>
      </c>
      <c r="K12788" s="434">
        <v>1970</v>
      </c>
    </row>
    <row r="12789" spans="1:11" x14ac:dyDescent="0.25">
      <c r="A12789" s="434">
        <v>273444750</v>
      </c>
      <c r="B12789" s="434">
        <v>671216</v>
      </c>
      <c r="C12789" s="434" t="s">
        <v>59</v>
      </c>
      <c r="D12789" s="434" t="s">
        <v>17</v>
      </c>
      <c r="E12789" s="434">
        <v>12</v>
      </c>
      <c r="F12789" s="434">
        <v>2354</v>
      </c>
      <c r="G12789" s="434">
        <v>765</v>
      </c>
      <c r="H12789" s="434">
        <v>698</v>
      </c>
      <c r="I12789" s="434">
        <v>54.86</v>
      </c>
      <c r="J12789" s="434">
        <v>0</v>
      </c>
      <c r="K12789" s="434">
        <v>1970</v>
      </c>
    </row>
    <row r="12790" spans="1:11" hidden="1" x14ac:dyDescent="0.25">
      <c r="A12790" s="434">
        <v>273444990</v>
      </c>
      <c r="B12790" s="434">
        <v>55260</v>
      </c>
      <c r="C12790" s="434" t="s">
        <v>54</v>
      </c>
      <c r="D12790" s="434" t="s">
        <v>17</v>
      </c>
      <c r="E12790" s="434">
        <v>13.5</v>
      </c>
      <c r="F12790" s="434">
        <v>1854</v>
      </c>
      <c r="G12790" s="434">
        <v>87</v>
      </c>
      <c r="H12790" s="434">
        <v>270</v>
      </c>
      <c r="I12790" s="434">
        <v>35.770000000000003</v>
      </c>
      <c r="J12790" s="434">
        <v>0</v>
      </c>
      <c r="K12790" s="434">
        <v>1987</v>
      </c>
    </row>
    <row r="12791" spans="1:11" hidden="1" x14ac:dyDescent="0.25">
      <c r="A12791" s="434">
        <v>273445070</v>
      </c>
      <c r="B12791" s="434">
        <v>1</v>
      </c>
      <c r="C12791" s="434" t="s">
        <v>31</v>
      </c>
      <c r="D12791" s="434" t="s">
        <v>22</v>
      </c>
      <c r="E12791" s="434">
        <v>10</v>
      </c>
      <c r="F12791" s="434">
        <v>970</v>
      </c>
      <c r="G12791" s="434">
        <v>2802</v>
      </c>
      <c r="H12791" s="434">
        <v>1972</v>
      </c>
      <c r="I12791" s="434">
        <v>95.61</v>
      </c>
      <c r="K12791" s="434">
        <v>1966</v>
      </c>
    </row>
    <row r="12792" spans="1:11" hidden="1" x14ac:dyDescent="0.25">
      <c r="A12792" s="434">
        <v>273445390</v>
      </c>
      <c r="B12792" s="434">
        <v>270</v>
      </c>
      <c r="C12792" s="434" t="s">
        <v>20</v>
      </c>
      <c r="D12792" s="434" t="s">
        <v>25</v>
      </c>
      <c r="E12792" s="434">
        <v>13</v>
      </c>
      <c r="F12792" s="434">
        <v>2942</v>
      </c>
      <c r="G12792" s="434">
        <v>6144</v>
      </c>
      <c r="H12792" s="434">
        <v>4110</v>
      </c>
      <c r="I12792" s="434">
        <v>106.14</v>
      </c>
      <c r="J12792" s="434">
        <v>6773</v>
      </c>
      <c r="K12792" s="434">
        <v>1981</v>
      </c>
    </row>
    <row r="12793" spans="1:11" x14ac:dyDescent="0.25">
      <c r="A12793" s="434">
        <v>273445430</v>
      </c>
      <c r="B12793" s="434">
        <v>40575</v>
      </c>
      <c r="C12793" s="434" t="s">
        <v>59</v>
      </c>
      <c r="D12793" s="434" t="s">
        <v>17</v>
      </c>
      <c r="E12793" s="434">
        <v>12</v>
      </c>
      <c r="F12793" s="434">
        <v>728</v>
      </c>
      <c r="G12793" s="434">
        <v>833</v>
      </c>
      <c r="H12793" s="434">
        <v>639</v>
      </c>
      <c r="I12793" s="434">
        <v>45.8</v>
      </c>
      <c r="J12793" s="434">
        <v>0</v>
      </c>
      <c r="K12793" s="434">
        <v>1970</v>
      </c>
    </row>
    <row r="12794" spans="1:11" x14ac:dyDescent="0.25">
      <c r="A12794" s="434">
        <v>273445610</v>
      </c>
      <c r="B12794" s="434">
        <v>127457</v>
      </c>
      <c r="C12794" s="434" t="s">
        <v>59</v>
      </c>
      <c r="D12794" s="434" t="s">
        <v>17</v>
      </c>
      <c r="E12794" s="434">
        <v>9</v>
      </c>
      <c r="F12794" s="434">
        <v>485</v>
      </c>
      <c r="G12794" s="434">
        <v>156</v>
      </c>
      <c r="H12794" s="434">
        <v>358</v>
      </c>
      <c r="I12794" s="434">
        <v>39.51</v>
      </c>
      <c r="J12794" s="434">
        <v>0</v>
      </c>
      <c r="K12794" s="434">
        <v>1970</v>
      </c>
    </row>
    <row r="12795" spans="1:11" hidden="1" x14ac:dyDescent="0.25">
      <c r="A12795" s="434">
        <v>273446860</v>
      </c>
      <c r="B12795" s="434">
        <v>2</v>
      </c>
      <c r="C12795" s="434" t="s">
        <v>28</v>
      </c>
      <c r="D12795" s="434" t="s">
        <v>25</v>
      </c>
      <c r="G12795" s="434">
        <v>2857</v>
      </c>
      <c r="H12795" s="434">
        <v>2597</v>
      </c>
      <c r="I12795" s="434">
        <v>119.98</v>
      </c>
      <c r="K12795" s="434">
        <v>1969</v>
      </c>
    </row>
    <row r="12796" spans="1:11" hidden="1" x14ac:dyDescent="0.25">
      <c r="A12796" s="434">
        <v>273446880</v>
      </c>
      <c r="B12796" s="434">
        <v>96377</v>
      </c>
      <c r="C12796" s="434" t="s">
        <v>54</v>
      </c>
      <c r="D12796" s="434" t="s">
        <v>17</v>
      </c>
      <c r="E12796" s="434">
        <v>13.5</v>
      </c>
      <c r="F12796" s="434">
        <v>1854</v>
      </c>
      <c r="G12796" s="434">
        <v>89</v>
      </c>
      <c r="H12796" s="434">
        <v>279</v>
      </c>
      <c r="I12796" s="434">
        <v>35.770000000000003</v>
      </c>
      <c r="J12796" s="434">
        <v>0</v>
      </c>
      <c r="K12796" s="434">
        <v>1987</v>
      </c>
    </row>
    <row r="12797" spans="1:11" x14ac:dyDescent="0.25">
      <c r="A12797" s="434">
        <v>273447010</v>
      </c>
      <c r="B12797" s="434">
        <v>1547178</v>
      </c>
      <c r="C12797" s="434" t="s">
        <v>59</v>
      </c>
      <c r="D12797" s="434" t="s">
        <v>17</v>
      </c>
      <c r="E12797" s="434">
        <v>0</v>
      </c>
      <c r="F12797" s="434">
        <v>2600</v>
      </c>
      <c r="G12797" s="434">
        <v>659</v>
      </c>
      <c r="H12797" s="434">
        <v>1113</v>
      </c>
      <c r="I12797" s="434">
        <v>49.8</v>
      </c>
      <c r="J12797" s="434">
        <v>0</v>
      </c>
      <c r="K12797" s="434">
        <v>1970</v>
      </c>
    </row>
    <row r="12798" spans="1:11" hidden="1" x14ac:dyDescent="0.25">
      <c r="A12798" s="434">
        <v>273447270</v>
      </c>
      <c r="B12798" s="434">
        <v>2519</v>
      </c>
      <c r="C12798" s="434" t="s">
        <v>16</v>
      </c>
      <c r="D12798" s="434" t="s">
        <v>22</v>
      </c>
      <c r="E12798" s="434">
        <v>11</v>
      </c>
      <c r="F12798" s="434">
        <v>736</v>
      </c>
      <c r="G12798" s="434">
        <v>1656</v>
      </c>
      <c r="H12798" s="434">
        <v>1302</v>
      </c>
      <c r="I12798" s="434">
        <v>72.95</v>
      </c>
      <c r="J12798" s="434">
        <v>1443</v>
      </c>
      <c r="K12798" s="434">
        <v>1963</v>
      </c>
    </row>
    <row r="12799" spans="1:11" hidden="1" x14ac:dyDescent="0.25">
      <c r="A12799" s="434">
        <v>273447320</v>
      </c>
      <c r="B12799" s="434">
        <v>1</v>
      </c>
      <c r="C12799" s="434" t="s">
        <v>54</v>
      </c>
      <c r="D12799" s="434" t="s">
        <v>17</v>
      </c>
      <c r="F12799" s="434">
        <v>1030</v>
      </c>
      <c r="G12799" s="434">
        <v>173</v>
      </c>
      <c r="H12799" s="434">
        <v>680</v>
      </c>
      <c r="I12799" s="434">
        <v>49.59</v>
      </c>
      <c r="K12799" s="434">
        <v>1990</v>
      </c>
    </row>
    <row r="12800" spans="1:11" x14ac:dyDescent="0.25">
      <c r="A12800" s="434">
        <v>273448120</v>
      </c>
      <c r="B12800" s="434">
        <v>1163026</v>
      </c>
      <c r="C12800" s="434" t="s">
        <v>59</v>
      </c>
      <c r="D12800" s="434" t="s">
        <v>17</v>
      </c>
      <c r="E12800" s="434">
        <v>12.5</v>
      </c>
      <c r="F12800" s="434">
        <v>1103</v>
      </c>
      <c r="G12800" s="434">
        <v>328</v>
      </c>
      <c r="H12800" s="434">
        <v>546</v>
      </c>
      <c r="I12800" s="434">
        <v>46.54</v>
      </c>
      <c r="J12800" s="434">
        <v>0</v>
      </c>
      <c r="K12800" s="434">
        <v>1970</v>
      </c>
    </row>
    <row r="12801" spans="1:11" hidden="1" x14ac:dyDescent="0.25">
      <c r="A12801" s="434">
        <v>273448220</v>
      </c>
      <c r="B12801" s="434">
        <v>4626</v>
      </c>
      <c r="C12801" s="434" t="s">
        <v>61</v>
      </c>
      <c r="D12801" s="434" t="s">
        <v>25</v>
      </c>
      <c r="E12801" s="434">
        <v>10.199999999999999</v>
      </c>
      <c r="F12801" s="434">
        <v>2400</v>
      </c>
      <c r="G12801" s="434">
        <v>7649</v>
      </c>
      <c r="H12801" s="434">
        <v>6266</v>
      </c>
      <c r="I12801" s="434">
        <v>140.88</v>
      </c>
      <c r="J12801" s="434">
        <v>0</v>
      </c>
      <c r="K12801" s="434">
        <v>2019</v>
      </c>
    </row>
    <row r="12802" spans="1:11" x14ac:dyDescent="0.25">
      <c r="A12802" s="434">
        <v>273448380</v>
      </c>
      <c r="B12802" s="434">
        <v>570755</v>
      </c>
      <c r="C12802" s="434" t="s">
        <v>59</v>
      </c>
      <c r="D12802" s="434" t="s">
        <v>22</v>
      </c>
      <c r="E12802" s="434">
        <v>14.1</v>
      </c>
      <c r="F12802" s="434">
        <v>2574</v>
      </c>
      <c r="G12802" s="434">
        <v>1765</v>
      </c>
      <c r="H12802" s="434">
        <v>3981</v>
      </c>
      <c r="I12802" s="434">
        <v>93.67</v>
      </c>
      <c r="J12802" s="434">
        <v>0</v>
      </c>
      <c r="K12802" s="434">
        <v>1970</v>
      </c>
    </row>
    <row r="12803" spans="1:11" hidden="1" x14ac:dyDescent="0.25">
      <c r="A12803" s="434">
        <v>273448450</v>
      </c>
      <c r="B12803" s="434">
        <v>16060</v>
      </c>
      <c r="C12803" s="434" t="s">
        <v>46</v>
      </c>
      <c r="D12803" s="434" t="s">
        <v>22</v>
      </c>
      <c r="E12803" s="434">
        <v>15.5</v>
      </c>
      <c r="F12803" s="434">
        <v>17064</v>
      </c>
      <c r="G12803" s="434">
        <v>2113</v>
      </c>
      <c r="H12803" s="434">
        <v>4391</v>
      </c>
      <c r="I12803" s="434">
        <v>88.02</v>
      </c>
      <c r="J12803" s="434">
        <v>0</v>
      </c>
      <c r="K12803" s="434">
        <v>1983</v>
      </c>
    </row>
    <row r="12804" spans="1:11" hidden="1" x14ac:dyDescent="0.25">
      <c r="A12804" s="434">
        <v>273448610</v>
      </c>
      <c r="B12804" s="434">
        <v>23310</v>
      </c>
      <c r="C12804" s="434" t="s">
        <v>54</v>
      </c>
      <c r="D12804" s="434" t="s">
        <v>13</v>
      </c>
      <c r="F12804" s="434">
        <v>2386</v>
      </c>
      <c r="H12804" s="434">
        <v>294</v>
      </c>
      <c r="I12804" s="434">
        <v>30</v>
      </c>
      <c r="K12804" s="434">
        <v>2019</v>
      </c>
    </row>
    <row r="12805" spans="1:11" hidden="1" x14ac:dyDescent="0.25">
      <c r="A12805" s="434">
        <v>273448710</v>
      </c>
      <c r="B12805" s="434">
        <v>18277</v>
      </c>
      <c r="C12805" s="434" t="s">
        <v>61</v>
      </c>
      <c r="D12805" s="434" t="s">
        <v>25</v>
      </c>
      <c r="F12805" s="434">
        <v>2200</v>
      </c>
      <c r="G12805" s="434">
        <v>6328</v>
      </c>
      <c r="H12805" s="434">
        <v>4982</v>
      </c>
      <c r="I12805" s="434">
        <v>123.17</v>
      </c>
      <c r="K12805" s="434">
        <v>2019</v>
      </c>
    </row>
    <row r="12806" spans="1:11" hidden="1" x14ac:dyDescent="0.25">
      <c r="A12806" s="434">
        <v>273448720</v>
      </c>
      <c r="B12806" s="434">
        <v>60113</v>
      </c>
      <c r="C12806" s="434" t="s">
        <v>54</v>
      </c>
      <c r="D12806" s="434" t="s">
        <v>17</v>
      </c>
      <c r="E12806" s="434">
        <v>11.5</v>
      </c>
      <c r="F12806" s="434">
        <v>1854</v>
      </c>
      <c r="G12806" s="434">
        <v>86</v>
      </c>
      <c r="H12806" s="434">
        <v>228</v>
      </c>
      <c r="I12806" s="434">
        <v>35.229999999999997</v>
      </c>
      <c r="J12806" s="434">
        <v>0</v>
      </c>
      <c r="K12806" s="434">
        <v>1985</v>
      </c>
    </row>
    <row r="12807" spans="1:11" hidden="1" x14ac:dyDescent="0.25">
      <c r="A12807" s="434">
        <v>273448760</v>
      </c>
      <c r="B12807" s="434">
        <v>1</v>
      </c>
      <c r="C12807" s="434" t="s">
        <v>20</v>
      </c>
      <c r="D12807" s="434" t="s">
        <v>17</v>
      </c>
      <c r="E12807" s="434">
        <v>11.62</v>
      </c>
      <c r="F12807" s="434">
        <v>662</v>
      </c>
      <c r="G12807" s="434">
        <v>453</v>
      </c>
      <c r="H12807" s="434">
        <v>499</v>
      </c>
      <c r="I12807" s="434">
        <v>57.29</v>
      </c>
      <c r="K12807" s="434">
        <v>1991</v>
      </c>
    </row>
    <row r="12808" spans="1:11" hidden="1" x14ac:dyDescent="0.25">
      <c r="A12808" s="434">
        <v>273449080</v>
      </c>
      <c r="B12808" s="434">
        <v>1</v>
      </c>
      <c r="C12808" s="434" t="s">
        <v>51</v>
      </c>
      <c r="D12808" s="434" t="s">
        <v>25</v>
      </c>
      <c r="E12808" s="434">
        <v>14</v>
      </c>
      <c r="F12808" s="434">
        <v>3969</v>
      </c>
      <c r="G12808" s="434">
        <v>4900</v>
      </c>
      <c r="H12808" s="434">
        <v>6648</v>
      </c>
      <c r="I12808" s="434">
        <v>126.6</v>
      </c>
      <c r="J12808" s="434">
        <v>6650</v>
      </c>
      <c r="K12808" s="434">
        <v>1986</v>
      </c>
    </row>
    <row r="12809" spans="1:11" x14ac:dyDescent="0.25">
      <c r="A12809" s="434">
        <v>273449380</v>
      </c>
      <c r="B12809" s="434">
        <v>11986</v>
      </c>
      <c r="C12809" s="434" t="s">
        <v>59</v>
      </c>
      <c r="D12809" s="434" t="s">
        <v>22</v>
      </c>
      <c r="E12809" s="434">
        <v>14.6</v>
      </c>
      <c r="F12809" s="434">
        <v>3360</v>
      </c>
      <c r="G12809" s="434">
        <v>1765</v>
      </c>
      <c r="H12809" s="434">
        <v>3981</v>
      </c>
      <c r="I12809" s="434">
        <v>93.57</v>
      </c>
      <c r="J12809" s="434">
        <v>0</v>
      </c>
      <c r="K12809" s="434">
        <v>1970</v>
      </c>
    </row>
    <row r="12810" spans="1:11" x14ac:dyDescent="0.25">
      <c r="A12810" s="434">
        <v>273449440</v>
      </c>
      <c r="B12810" s="434">
        <v>1</v>
      </c>
      <c r="C12810" s="434" t="s">
        <v>59</v>
      </c>
      <c r="D12810" s="434" t="s">
        <v>17</v>
      </c>
      <c r="E12810" s="434">
        <v>43594</v>
      </c>
      <c r="F12810" s="434">
        <v>224</v>
      </c>
      <c r="G12810" s="434">
        <v>88</v>
      </c>
      <c r="H12810" s="434">
        <v>172</v>
      </c>
      <c r="I12810" s="434">
        <v>33.96</v>
      </c>
      <c r="J12810" s="434">
        <v>0</v>
      </c>
    </row>
    <row r="12811" spans="1:11" hidden="1" x14ac:dyDescent="0.25">
      <c r="A12811" s="434">
        <v>273449450</v>
      </c>
      <c r="B12811" s="434">
        <v>16990</v>
      </c>
      <c r="C12811" s="434" t="s">
        <v>24</v>
      </c>
      <c r="D12811" s="434" t="s">
        <v>29</v>
      </c>
      <c r="E12811" s="434">
        <v>14</v>
      </c>
      <c r="F12811" s="434">
        <v>13910</v>
      </c>
      <c r="G12811" s="434">
        <v>16683</v>
      </c>
      <c r="H12811" s="434">
        <v>11290</v>
      </c>
      <c r="I12811" s="434">
        <v>164.45</v>
      </c>
      <c r="J12811" s="434">
        <v>17000</v>
      </c>
      <c r="K12811" s="434">
        <v>1977</v>
      </c>
    </row>
    <row r="12812" spans="1:11" hidden="1" x14ac:dyDescent="0.25">
      <c r="A12812" s="434">
        <v>273449510</v>
      </c>
      <c r="B12812" s="434">
        <v>29</v>
      </c>
      <c r="C12812" s="434" t="s">
        <v>31</v>
      </c>
      <c r="D12812" s="434" t="s">
        <v>22</v>
      </c>
      <c r="E12812" s="434">
        <v>11.3</v>
      </c>
      <c r="F12812" s="434">
        <v>852</v>
      </c>
      <c r="G12812" s="434">
        <v>901</v>
      </c>
      <c r="H12812" s="434">
        <v>2342</v>
      </c>
      <c r="I12812" s="434">
        <v>85.05</v>
      </c>
      <c r="J12812" s="434">
        <v>1245</v>
      </c>
      <c r="K12812" s="434">
        <v>1991</v>
      </c>
    </row>
    <row r="12813" spans="1:11" hidden="1" x14ac:dyDescent="0.25">
      <c r="A12813" s="434">
        <v>273449570</v>
      </c>
      <c r="B12813" s="434">
        <v>34740</v>
      </c>
      <c r="C12813" s="434" t="s">
        <v>46</v>
      </c>
      <c r="D12813" s="434" t="s">
        <v>22</v>
      </c>
      <c r="E12813" s="434">
        <v>18.600000000000001</v>
      </c>
      <c r="F12813" s="434">
        <v>12798</v>
      </c>
      <c r="G12813" s="434">
        <v>2066</v>
      </c>
      <c r="H12813" s="434">
        <v>3898</v>
      </c>
      <c r="I12813" s="434">
        <v>90.71</v>
      </c>
      <c r="J12813" s="434">
        <v>0</v>
      </c>
      <c r="K12813" s="434">
        <v>1979</v>
      </c>
    </row>
    <row r="12814" spans="1:11" x14ac:dyDescent="0.25">
      <c r="A12814" s="434">
        <v>273449630</v>
      </c>
      <c r="B12814" s="434">
        <v>114893</v>
      </c>
      <c r="C12814" s="434" t="s">
        <v>59</v>
      </c>
      <c r="D12814" s="434" t="s">
        <v>17</v>
      </c>
      <c r="E12814" s="434">
        <v>0</v>
      </c>
      <c r="F12814" s="434">
        <v>625</v>
      </c>
      <c r="G12814" s="434">
        <v>213</v>
      </c>
      <c r="H12814" s="434">
        <v>315</v>
      </c>
      <c r="I12814" s="434">
        <v>34.880000000000003</v>
      </c>
      <c r="J12814" s="434">
        <v>0</v>
      </c>
      <c r="K12814" s="434">
        <v>1970</v>
      </c>
    </row>
    <row r="12815" spans="1:11" hidden="1" x14ac:dyDescent="0.25">
      <c r="A12815" s="434">
        <v>273449810</v>
      </c>
      <c r="B12815" s="434">
        <v>13181</v>
      </c>
      <c r="C12815" s="434" t="s">
        <v>24</v>
      </c>
      <c r="D12815" s="434" t="s">
        <v>17</v>
      </c>
      <c r="E12815" s="434">
        <v>11</v>
      </c>
      <c r="F12815" s="434">
        <v>691</v>
      </c>
      <c r="G12815" s="434">
        <v>1030</v>
      </c>
      <c r="H12815" s="434">
        <v>674</v>
      </c>
      <c r="I12815" s="434">
        <v>61.02</v>
      </c>
      <c r="K12815" s="434">
        <v>1976</v>
      </c>
    </row>
    <row r="12816" spans="1:11" hidden="1" x14ac:dyDescent="0.25">
      <c r="A12816" s="434">
        <v>273450420</v>
      </c>
      <c r="B12816" s="434">
        <v>1</v>
      </c>
      <c r="C12816" s="434" t="s">
        <v>16</v>
      </c>
      <c r="D12816" s="434" t="s">
        <v>25</v>
      </c>
      <c r="E12816" s="434">
        <v>9</v>
      </c>
      <c r="G12816" s="434">
        <v>2278</v>
      </c>
      <c r="H12816" s="434">
        <v>2293</v>
      </c>
      <c r="I12816" s="434">
        <v>108.6</v>
      </c>
      <c r="K12816" s="434">
        <v>1979</v>
      </c>
    </row>
    <row r="12817" spans="1:11" hidden="1" x14ac:dyDescent="0.25">
      <c r="A12817" s="434">
        <v>273450550</v>
      </c>
      <c r="B12817" s="434">
        <v>15</v>
      </c>
      <c r="C12817" s="434" t="s">
        <v>56</v>
      </c>
      <c r="D12817" s="434" t="s">
        <v>25</v>
      </c>
      <c r="E12817" s="434">
        <v>11</v>
      </c>
      <c r="F12817" s="434">
        <v>4074</v>
      </c>
      <c r="G12817" s="434">
        <v>5305</v>
      </c>
      <c r="H12817" s="434">
        <v>7745</v>
      </c>
      <c r="I12817" s="434">
        <v>133.13</v>
      </c>
      <c r="J12817" s="434">
        <v>0</v>
      </c>
      <c r="K12817" s="434">
        <v>1975</v>
      </c>
    </row>
    <row r="12818" spans="1:11" hidden="1" x14ac:dyDescent="0.25">
      <c r="A12818" s="434">
        <v>273450600</v>
      </c>
      <c r="B12818" s="434">
        <v>395395</v>
      </c>
      <c r="C12818" s="434" t="s">
        <v>48</v>
      </c>
      <c r="D12818" s="434" t="s">
        <v>22</v>
      </c>
      <c r="E12818" s="434">
        <v>14.5</v>
      </c>
      <c r="F12818" s="434">
        <v>3092</v>
      </c>
      <c r="G12818" s="434">
        <v>1319</v>
      </c>
      <c r="H12818" s="434">
        <v>2833</v>
      </c>
      <c r="I12818" s="434">
        <v>81.87</v>
      </c>
      <c r="J12818" s="434">
        <v>0</v>
      </c>
      <c r="K12818" s="434">
        <v>1987</v>
      </c>
    </row>
    <row r="12819" spans="1:11" hidden="1" x14ac:dyDescent="0.25">
      <c r="A12819" s="434">
        <v>273450700</v>
      </c>
      <c r="B12819" s="434">
        <v>52908</v>
      </c>
      <c r="C12819" s="434" t="s">
        <v>48</v>
      </c>
      <c r="D12819" s="434" t="s">
        <v>17</v>
      </c>
      <c r="E12819" s="434">
        <v>12.4</v>
      </c>
      <c r="F12819" s="434">
        <v>971</v>
      </c>
      <c r="G12819" s="434">
        <v>314</v>
      </c>
      <c r="H12819" s="434">
        <v>787</v>
      </c>
      <c r="I12819" s="434">
        <v>53.74</v>
      </c>
      <c r="J12819" s="434">
        <v>0</v>
      </c>
      <c r="K12819" s="434">
        <v>1985</v>
      </c>
    </row>
    <row r="12820" spans="1:11" x14ac:dyDescent="0.25">
      <c r="A12820" s="434">
        <v>273450850</v>
      </c>
      <c r="B12820" s="434">
        <v>1059890</v>
      </c>
      <c r="C12820" s="434" t="s">
        <v>59</v>
      </c>
      <c r="D12820" s="434" t="s">
        <v>17</v>
      </c>
      <c r="E12820" s="434">
        <v>12.5</v>
      </c>
      <c r="F12820" s="434">
        <v>1103</v>
      </c>
      <c r="G12820" s="434">
        <v>240</v>
      </c>
      <c r="H12820" s="434">
        <v>568</v>
      </c>
      <c r="I12820" s="434">
        <v>46.54</v>
      </c>
      <c r="J12820" s="434">
        <v>0</v>
      </c>
      <c r="K12820" s="434">
        <v>1970</v>
      </c>
    </row>
    <row r="12821" spans="1:11" x14ac:dyDescent="0.25">
      <c r="A12821" s="434">
        <v>273450930</v>
      </c>
      <c r="B12821" s="434">
        <v>581455</v>
      </c>
      <c r="C12821" s="434" t="s">
        <v>59</v>
      </c>
      <c r="D12821" s="434" t="s">
        <v>17</v>
      </c>
      <c r="E12821" s="434">
        <v>13.3</v>
      </c>
      <c r="F12821" s="434">
        <v>1617</v>
      </c>
      <c r="G12821" s="434">
        <v>242</v>
      </c>
      <c r="H12821" s="434">
        <v>753</v>
      </c>
      <c r="I12821" s="434">
        <v>50.75</v>
      </c>
      <c r="J12821" s="434">
        <v>0</v>
      </c>
      <c r="K12821" s="434">
        <v>1970</v>
      </c>
    </row>
    <row r="12822" spans="1:11" hidden="1" x14ac:dyDescent="0.25">
      <c r="A12822" s="434">
        <v>273451390</v>
      </c>
      <c r="B12822" s="434">
        <v>17556</v>
      </c>
      <c r="C12822" s="434" t="s">
        <v>31</v>
      </c>
      <c r="D12822" s="434" t="s">
        <v>25</v>
      </c>
      <c r="E12822" s="434">
        <v>16</v>
      </c>
      <c r="F12822" s="434">
        <v>4350</v>
      </c>
      <c r="G12822" s="434">
        <v>7750</v>
      </c>
      <c r="H12822" s="434">
        <v>6971</v>
      </c>
      <c r="I12822" s="434">
        <v>134</v>
      </c>
      <c r="J12822" s="434">
        <v>7161</v>
      </c>
      <c r="K12822" s="434">
        <v>1993</v>
      </c>
    </row>
    <row r="12823" spans="1:11" x14ac:dyDescent="0.25">
      <c r="A12823" s="434">
        <v>273451570</v>
      </c>
      <c r="B12823" s="434">
        <v>1019796</v>
      </c>
      <c r="C12823" s="434" t="s">
        <v>59</v>
      </c>
      <c r="D12823" s="434" t="s">
        <v>17</v>
      </c>
      <c r="E12823" s="434">
        <v>13</v>
      </c>
      <c r="F12823" s="434">
        <v>1324</v>
      </c>
      <c r="G12823" s="434">
        <v>264</v>
      </c>
      <c r="H12823" s="434">
        <v>822</v>
      </c>
      <c r="I12823" s="434">
        <v>50.75</v>
      </c>
      <c r="J12823" s="434">
        <v>0</v>
      </c>
      <c r="K12823" s="434">
        <v>1970</v>
      </c>
    </row>
    <row r="12824" spans="1:11" hidden="1" x14ac:dyDescent="0.25">
      <c r="A12824" s="434">
        <v>273451700</v>
      </c>
      <c r="B12824" s="434">
        <v>29044</v>
      </c>
      <c r="C12824" s="434" t="s">
        <v>56</v>
      </c>
      <c r="D12824" s="434" t="s">
        <v>17</v>
      </c>
      <c r="E12824" s="434">
        <v>11.5</v>
      </c>
      <c r="F12824" s="434">
        <v>737</v>
      </c>
      <c r="G12824" s="434">
        <v>329</v>
      </c>
      <c r="H12824" s="434">
        <v>749</v>
      </c>
      <c r="I12824" s="434">
        <v>55.76</v>
      </c>
      <c r="J12824" s="434">
        <v>0</v>
      </c>
      <c r="K12824" s="434">
        <v>1991</v>
      </c>
    </row>
    <row r="12825" spans="1:11" hidden="1" x14ac:dyDescent="0.25">
      <c r="A12825" s="434">
        <v>273451820</v>
      </c>
      <c r="B12825" s="434">
        <v>16449</v>
      </c>
      <c r="C12825" s="434" t="s">
        <v>46</v>
      </c>
      <c r="D12825" s="434" t="s">
        <v>17</v>
      </c>
      <c r="E12825" s="434">
        <v>14</v>
      </c>
      <c r="F12825" s="434">
        <v>2200</v>
      </c>
      <c r="G12825" s="434">
        <v>404</v>
      </c>
      <c r="H12825" s="434">
        <v>1160</v>
      </c>
      <c r="I12825" s="434">
        <v>58.55</v>
      </c>
      <c r="J12825" s="434">
        <v>0</v>
      </c>
      <c r="K12825" s="434">
        <v>1985</v>
      </c>
    </row>
    <row r="12826" spans="1:11" hidden="1" x14ac:dyDescent="0.25">
      <c r="A12826" s="434">
        <v>273452000</v>
      </c>
      <c r="B12826" s="434">
        <v>6948</v>
      </c>
      <c r="C12826" s="434" t="s">
        <v>31</v>
      </c>
      <c r="D12826" s="434" t="s">
        <v>25</v>
      </c>
      <c r="E12826" s="434">
        <v>10.5</v>
      </c>
      <c r="F12826" s="434">
        <v>1940</v>
      </c>
      <c r="G12826" s="434">
        <v>4485</v>
      </c>
      <c r="H12826" s="434">
        <v>4110</v>
      </c>
      <c r="I12826" s="434">
        <v>117.5</v>
      </c>
      <c r="J12826" s="434">
        <v>0</v>
      </c>
      <c r="K12826" s="434">
        <v>1994</v>
      </c>
    </row>
    <row r="12827" spans="1:11" hidden="1" x14ac:dyDescent="0.25">
      <c r="A12827" s="434">
        <v>273452320</v>
      </c>
      <c r="B12827" s="434">
        <v>7979</v>
      </c>
      <c r="C12827" s="434" t="s">
        <v>16</v>
      </c>
      <c r="D12827" s="434" t="s">
        <v>25</v>
      </c>
      <c r="E12827" s="434">
        <v>0</v>
      </c>
      <c r="F12827" s="434">
        <v>1030</v>
      </c>
      <c r="G12827" s="434">
        <v>3216</v>
      </c>
      <c r="H12827" s="434">
        <v>2015</v>
      </c>
      <c r="I12827" s="434">
        <v>108.59</v>
      </c>
      <c r="J12827" s="434">
        <v>0</v>
      </c>
      <c r="K12827" s="434">
        <v>1981</v>
      </c>
    </row>
    <row r="12828" spans="1:11" hidden="1" x14ac:dyDescent="0.25">
      <c r="A12828" s="434">
        <v>273452600</v>
      </c>
      <c r="B12828" s="434">
        <v>563685</v>
      </c>
      <c r="C12828" s="434" t="s">
        <v>48</v>
      </c>
      <c r="D12828" s="434" t="s">
        <v>22</v>
      </c>
      <c r="E12828" s="434">
        <v>12</v>
      </c>
      <c r="F12828" s="434">
        <v>3089</v>
      </c>
      <c r="G12828" s="434">
        <v>1259</v>
      </c>
      <c r="H12828" s="434">
        <v>3211</v>
      </c>
      <c r="I12828" s="434">
        <v>81.849999999999994</v>
      </c>
      <c r="J12828" s="434">
        <v>0</v>
      </c>
      <c r="K12828" s="434">
        <v>1986</v>
      </c>
    </row>
    <row r="12829" spans="1:11" hidden="1" x14ac:dyDescent="0.25">
      <c r="A12829" s="434">
        <v>273452660</v>
      </c>
      <c r="B12829" s="434">
        <v>19912</v>
      </c>
      <c r="C12829" s="434" t="s">
        <v>56</v>
      </c>
      <c r="D12829" s="434" t="s">
        <v>22</v>
      </c>
      <c r="E12829" s="434">
        <v>12.5</v>
      </c>
      <c r="F12829" s="434">
        <v>1120</v>
      </c>
      <c r="G12829" s="434">
        <v>744</v>
      </c>
      <c r="H12829" s="434">
        <v>1936</v>
      </c>
      <c r="I12829" s="434">
        <v>73.400000000000006</v>
      </c>
      <c r="K12829" s="434">
        <v>2001</v>
      </c>
    </row>
    <row r="12830" spans="1:11" hidden="1" x14ac:dyDescent="0.25">
      <c r="A12830" s="434">
        <v>273452860</v>
      </c>
      <c r="B12830" s="434">
        <v>1</v>
      </c>
      <c r="C12830" s="434" t="s">
        <v>54</v>
      </c>
      <c r="D12830" s="434" t="s">
        <v>13</v>
      </c>
      <c r="F12830" s="434">
        <v>2527</v>
      </c>
      <c r="G12830" s="434">
        <v>105</v>
      </c>
      <c r="H12830" s="434">
        <v>185</v>
      </c>
      <c r="I12830" s="434">
        <v>26.45</v>
      </c>
      <c r="K12830" s="434">
        <v>2019</v>
      </c>
    </row>
    <row r="12831" spans="1:11" hidden="1" x14ac:dyDescent="0.25">
      <c r="A12831" s="434">
        <v>273453010</v>
      </c>
      <c r="B12831" s="434">
        <v>2511</v>
      </c>
      <c r="C12831" s="434" t="s">
        <v>20</v>
      </c>
      <c r="D12831" s="434" t="s">
        <v>29</v>
      </c>
      <c r="E12831" s="434">
        <v>15.5</v>
      </c>
      <c r="F12831" s="434">
        <v>7333</v>
      </c>
      <c r="G12831" s="434">
        <v>23480</v>
      </c>
      <c r="H12831" s="434">
        <v>14332</v>
      </c>
      <c r="I12831" s="434">
        <v>169.93</v>
      </c>
      <c r="J12831" s="434">
        <v>26511</v>
      </c>
      <c r="K12831" s="434">
        <v>1991</v>
      </c>
    </row>
    <row r="12832" spans="1:11" hidden="1" x14ac:dyDescent="0.25">
      <c r="A12832" s="434">
        <v>273453300</v>
      </c>
      <c r="B12832" s="434">
        <v>9568</v>
      </c>
      <c r="C12832" s="434" t="s">
        <v>56</v>
      </c>
      <c r="D12832" s="434" t="s">
        <v>17</v>
      </c>
      <c r="E12832" s="434">
        <v>12.8</v>
      </c>
      <c r="F12832" s="434">
        <v>985</v>
      </c>
      <c r="G12832" s="434">
        <v>293</v>
      </c>
      <c r="H12832" s="434">
        <v>693</v>
      </c>
      <c r="I12832" s="434">
        <v>49.9</v>
      </c>
      <c r="J12832" s="434">
        <v>0</v>
      </c>
      <c r="K12832" s="434">
        <v>1986</v>
      </c>
    </row>
    <row r="12833" spans="1:11" hidden="1" x14ac:dyDescent="0.25">
      <c r="A12833" s="434">
        <v>273453420</v>
      </c>
      <c r="B12833" s="434">
        <v>9751</v>
      </c>
      <c r="C12833" s="434" t="s">
        <v>16</v>
      </c>
      <c r="D12833" s="434" t="s">
        <v>25</v>
      </c>
      <c r="E12833" s="434">
        <v>10.5</v>
      </c>
      <c r="F12833" s="434">
        <v>1030</v>
      </c>
      <c r="G12833" s="434">
        <v>3216</v>
      </c>
      <c r="H12833" s="434">
        <v>2015</v>
      </c>
      <c r="I12833" s="434">
        <v>108.59</v>
      </c>
      <c r="J12833" s="434">
        <v>0</v>
      </c>
      <c r="K12833" s="434">
        <v>1979</v>
      </c>
    </row>
    <row r="12834" spans="1:11" hidden="1" x14ac:dyDescent="0.25">
      <c r="A12834" s="434">
        <v>273453560</v>
      </c>
      <c r="B12834" s="434">
        <v>9430</v>
      </c>
      <c r="C12834" s="434" t="s">
        <v>54</v>
      </c>
      <c r="D12834" s="434" t="s">
        <v>17</v>
      </c>
      <c r="F12834" s="434">
        <v>4000</v>
      </c>
      <c r="G12834" s="434">
        <v>247</v>
      </c>
      <c r="H12834" s="434">
        <v>434</v>
      </c>
      <c r="I12834" s="434">
        <v>32</v>
      </c>
      <c r="K12834" s="434">
        <v>2019</v>
      </c>
    </row>
    <row r="12835" spans="1:11" hidden="1" x14ac:dyDescent="0.25">
      <c r="A12835" s="434">
        <v>273453600</v>
      </c>
      <c r="B12835" s="434">
        <v>26184</v>
      </c>
      <c r="C12835" s="434" t="s">
        <v>48</v>
      </c>
      <c r="D12835" s="434" t="s">
        <v>17</v>
      </c>
      <c r="E12835" s="434">
        <v>10</v>
      </c>
      <c r="F12835" s="434">
        <v>839</v>
      </c>
      <c r="G12835" s="434">
        <v>166</v>
      </c>
      <c r="H12835" s="434">
        <v>915</v>
      </c>
      <c r="I12835" s="434">
        <v>49.3</v>
      </c>
      <c r="K12835" s="434">
        <v>1989</v>
      </c>
    </row>
    <row r="12836" spans="1:11" hidden="1" x14ac:dyDescent="0.25">
      <c r="A12836" s="434">
        <v>273453700</v>
      </c>
      <c r="B12836" s="434">
        <v>26473</v>
      </c>
      <c r="C12836" s="434" t="s">
        <v>48</v>
      </c>
      <c r="D12836" s="434" t="s">
        <v>17</v>
      </c>
      <c r="E12836" s="434">
        <v>10</v>
      </c>
      <c r="F12836" s="434">
        <v>971</v>
      </c>
      <c r="G12836" s="434">
        <v>366</v>
      </c>
      <c r="H12836" s="434">
        <v>742</v>
      </c>
      <c r="I12836" s="434">
        <v>55.6</v>
      </c>
      <c r="J12836" s="434">
        <v>0</v>
      </c>
      <c r="K12836" s="434">
        <v>1983</v>
      </c>
    </row>
    <row r="12837" spans="1:11" hidden="1" x14ac:dyDescent="0.25">
      <c r="A12837" s="434">
        <v>273453790</v>
      </c>
      <c r="B12837" s="434">
        <v>2451</v>
      </c>
      <c r="C12837" s="434" t="s">
        <v>20</v>
      </c>
      <c r="D12837" s="434" t="s">
        <v>25</v>
      </c>
      <c r="E12837" s="434">
        <v>14.5</v>
      </c>
      <c r="F12837" s="434">
        <v>5760</v>
      </c>
      <c r="G12837" s="434">
        <v>12712</v>
      </c>
      <c r="H12837" s="434">
        <v>8886</v>
      </c>
      <c r="I12837" s="434">
        <v>137.69999999999999</v>
      </c>
      <c r="J12837" s="434">
        <v>14596</v>
      </c>
      <c r="K12837" s="434">
        <v>1999</v>
      </c>
    </row>
    <row r="12838" spans="1:11" hidden="1" x14ac:dyDescent="0.25">
      <c r="A12838" s="434">
        <v>273454300</v>
      </c>
      <c r="B12838" s="434">
        <v>4571</v>
      </c>
      <c r="C12838" s="434" t="s">
        <v>31</v>
      </c>
      <c r="D12838" s="434" t="s">
        <v>25</v>
      </c>
      <c r="E12838" s="434">
        <v>10.5</v>
      </c>
      <c r="F12838" s="434">
        <v>1280</v>
      </c>
      <c r="G12838" s="434">
        <v>3391</v>
      </c>
      <c r="H12838" s="434">
        <v>3048</v>
      </c>
      <c r="I12838" s="434">
        <v>118.69</v>
      </c>
      <c r="K12838" s="434">
        <v>1989</v>
      </c>
    </row>
    <row r="12839" spans="1:11" hidden="1" x14ac:dyDescent="0.25">
      <c r="A12839" s="434">
        <v>273454600</v>
      </c>
      <c r="B12839" s="434">
        <v>131924</v>
      </c>
      <c r="C12839" s="434" t="s">
        <v>48</v>
      </c>
      <c r="D12839" s="434" t="s">
        <v>22</v>
      </c>
      <c r="E12839" s="434">
        <v>13</v>
      </c>
      <c r="F12839" s="434">
        <v>3092</v>
      </c>
      <c r="G12839" s="434">
        <v>1469</v>
      </c>
      <c r="H12839" s="434">
        <v>3224</v>
      </c>
      <c r="I12839" s="434">
        <v>84.4</v>
      </c>
      <c r="J12839" s="434">
        <v>0</v>
      </c>
      <c r="K12839" s="434">
        <v>1988</v>
      </c>
    </row>
    <row r="12840" spans="1:11" hidden="1" x14ac:dyDescent="0.25">
      <c r="A12840" s="434">
        <v>273454700</v>
      </c>
      <c r="B12840" s="434">
        <v>165787</v>
      </c>
      <c r="C12840" s="434" t="s">
        <v>48</v>
      </c>
      <c r="D12840" s="434" t="s">
        <v>22</v>
      </c>
      <c r="E12840" s="434">
        <v>14.5</v>
      </c>
      <c r="F12840" s="434">
        <v>2295</v>
      </c>
      <c r="G12840" s="434">
        <v>694</v>
      </c>
      <c r="H12840" s="434">
        <v>1935</v>
      </c>
      <c r="I12840" s="434">
        <v>71.599999999999994</v>
      </c>
      <c r="J12840" s="434">
        <v>0</v>
      </c>
      <c r="K12840" s="434">
        <v>1985</v>
      </c>
    </row>
    <row r="12841" spans="1:11" x14ac:dyDescent="0.25">
      <c r="A12841" s="434">
        <v>273454800</v>
      </c>
      <c r="B12841" s="434">
        <v>112043</v>
      </c>
      <c r="C12841" s="434" t="s">
        <v>59</v>
      </c>
      <c r="D12841" s="434" t="s">
        <v>17</v>
      </c>
      <c r="E12841" s="434">
        <v>12</v>
      </c>
      <c r="F12841" s="434">
        <v>852</v>
      </c>
      <c r="G12841" s="434">
        <v>414</v>
      </c>
      <c r="H12841" s="434">
        <v>742</v>
      </c>
      <c r="I12841" s="434">
        <v>54.82</v>
      </c>
      <c r="J12841" s="434">
        <v>0</v>
      </c>
    </row>
    <row r="12842" spans="1:11" hidden="1" x14ac:dyDescent="0.25">
      <c r="A12842" s="434">
        <v>273454860</v>
      </c>
      <c r="B12842" s="434">
        <v>45915</v>
      </c>
      <c r="C12842" s="434" t="s">
        <v>56</v>
      </c>
      <c r="D12842" s="434" t="s">
        <v>22</v>
      </c>
      <c r="E12842" s="434">
        <v>12</v>
      </c>
      <c r="F12842" s="434">
        <v>2294</v>
      </c>
      <c r="G12842" s="434">
        <v>766</v>
      </c>
      <c r="H12842" s="434">
        <v>1753</v>
      </c>
      <c r="I12842" s="434">
        <v>71.61</v>
      </c>
      <c r="J12842" s="434">
        <v>0</v>
      </c>
      <c r="K12842" s="434">
        <v>1970</v>
      </c>
    </row>
    <row r="12843" spans="1:11" hidden="1" x14ac:dyDescent="0.25">
      <c r="A12843" s="434">
        <v>273454880</v>
      </c>
      <c r="B12843" s="434">
        <v>27788</v>
      </c>
      <c r="C12843" s="434" t="s">
        <v>46</v>
      </c>
      <c r="D12843" s="434" t="s">
        <v>22</v>
      </c>
      <c r="E12843" s="434">
        <v>13</v>
      </c>
      <c r="F12843" s="434">
        <v>3900</v>
      </c>
      <c r="G12843" s="434">
        <v>3248</v>
      </c>
      <c r="H12843" s="434">
        <v>2401</v>
      </c>
      <c r="I12843" s="434">
        <v>73.8</v>
      </c>
      <c r="K12843" s="434">
        <v>1999</v>
      </c>
    </row>
    <row r="12844" spans="1:11" hidden="1" x14ac:dyDescent="0.25">
      <c r="A12844" s="434">
        <v>273454890</v>
      </c>
      <c r="B12844" s="434">
        <v>5766</v>
      </c>
      <c r="C12844" s="434" t="s">
        <v>20</v>
      </c>
      <c r="D12844" s="434" t="s">
        <v>25</v>
      </c>
      <c r="E12844" s="434">
        <v>14.5</v>
      </c>
      <c r="F12844" s="434">
        <v>3837</v>
      </c>
      <c r="G12844" s="434">
        <v>7114</v>
      </c>
      <c r="H12844" s="434">
        <v>4730</v>
      </c>
      <c r="I12844" s="434">
        <v>119.1</v>
      </c>
      <c r="J12844" s="434">
        <v>7727</v>
      </c>
      <c r="K12844" s="434">
        <v>2004</v>
      </c>
    </row>
    <row r="12845" spans="1:11" hidden="1" x14ac:dyDescent="0.25">
      <c r="A12845" s="434">
        <v>273455700</v>
      </c>
      <c r="B12845" s="434">
        <v>56750</v>
      </c>
      <c r="C12845" s="434" t="s">
        <v>48</v>
      </c>
      <c r="D12845" s="434" t="s">
        <v>17</v>
      </c>
      <c r="E12845" s="434">
        <v>11</v>
      </c>
      <c r="F12845" s="434">
        <v>1619</v>
      </c>
      <c r="G12845" s="434">
        <v>561</v>
      </c>
      <c r="H12845" s="434">
        <v>1388</v>
      </c>
      <c r="I12845" s="434">
        <v>68.760000000000005</v>
      </c>
      <c r="J12845" s="434">
        <v>0</v>
      </c>
      <c r="K12845" s="434">
        <v>1976</v>
      </c>
    </row>
    <row r="12846" spans="1:11" hidden="1" x14ac:dyDescent="0.25">
      <c r="A12846" s="434">
        <v>273456320</v>
      </c>
      <c r="B12846" s="434">
        <v>1</v>
      </c>
      <c r="C12846" s="434" t="s">
        <v>16</v>
      </c>
      <c r="D12846" s="434" t="s">
        <v>25</v>
      </c>
      <c r="E12846" s="434">
        <v>9</v>
      </c>
      <c r="G12846" s="434">
        <v>2278</v>
      </c>
      <c r="H12846" s="434">
        <v>2293</v>
      </c>
      <c r="I12846" s="434">
        <v>108.6</v>
      </c>
      <c r="K12846" s="434">
        <v>1978</v>
      </c>
    </row>
    <row r="12847" spans="1:11" x14ac:dyDescent="0.25">
      <c r="A12847" s="434">
        <v>273456380</v>
      </c>
      <c r="B12847" s="434">
        <v>11660</v>
      </c>
      <c r="C12847" s="434" t="s">
        <v>59</v>
      </c>
      <c r="D12847" s="434" t="s">
        <v>17</v>
      </c>
      <c r="E12847" s="434">
        <v>0</v>
      </c>
      <c r="F12847" s="434">
        <v>2938</v>
      </c>
      <c r="G12847" s="434">
        <v>1996</v>
      </c>
      <c r="H12847" s="434">
        <v>2340</v>
      </c>
      <c r="I12847" s="434">
        <v>63</v>
      </c>
      <c r="J12847" s="434">
        <v>0</v>
      </c>
    </row>
    <row r="12848" spans="1:11" hidden="1" x14ac:dyDescent="0.25">
      <c r="A12848" s="434">
        <v>273456690</v>
      </c>
      <c r="B12848" s="434">
        <v>1</v>
      </c>
      <c r="C12848" s="434" t="s">
        <v>31</v>
      </c>
      <c r="D12848" s="434" t="s">
        <v>22</v>
      </c>
      <c r="E12848" s="434">
        <v>11.5</v>
      </c>
      <c r="F12848" s="434">
        <v>927</v>
      </c>
      <c r="G12848" s="434">
        <v>3217</v>
      </c>
      <c r="H12848" s="434">
        <v>1984</v>
      </c>
      <c r="I12848" s="434">
        <v>89.3</v>
      </c>
      <c r="K12848" s="434">
        <v>1989</v>
      </c>
    </row>
    <row r="12849" spans="1:11" hidden="1" x14ac:dyDescent="0.25">
      <c r="A12849" s="434">
        <v>273457230</v>
      </c>
      <c r="B12849" s="434">
        <v>1</v>
      </c>
      <c r="C12849" s="434" t="s">
        <v>54</v>
      </c>
      <c r="D12849" s="434" t="s">
        <v>17</v>
      </c>
      <c r="E12849" s="434">
        <v>13</v>
      </c>
      <c r="F12849" s="434">
        <v>3324</v>
      </c>
      <c r="G12849" s="434">
        <v>507</v>
      </c>
      <c r="H12849" s="434">
        <v>313</v>
      </c>
      <c r="I12849" s="434">
        <v>30.82</v>
      </c>
      <c r="K12849" s="434">
        <v>2000</v>
      </c>
    </row>
    <row r="12850" spans="1:11" hidden="1" x14ac:dyDescent="0.25">
      <c r="A12850" s="434">
        <v>273457600</v>
      </c>
      <c r="B12850" s="434">
        <v>28689</v>
      </c>
      <c r="C12850" s="434" t="s">
        <v>48</v>
      </c>
      <c r="D12850" s="434" t="s">
        <v>17</v>
      </c>
      <c r="E12850" s="434">
        <v>11</v>
      </c>
      <c r="F12850" s="434">
        <v>1520</v>
      </c>
      <c r="G12850" s="434">
        <v>163</v>
      </c>
      <c r="H12850" s="434">
        <v>952</v>
      </c>
      <c r="I12850" s="434">
        <v>49.92</v>
      </c>
      <c r="J12850" s="434">
        <v>0</v>
      </c>
      <c r="K12850" s="434">
        <v>1989</v>
      </c>
    </row>
    <row r="12851" spans="1:11" x14ac:dyDescent="0.25">
      <c r="A12851" s="434">
        <v>273457640</v>
      </c>
      <c r="B12851" s="434">
        <v>13325</v>
      </c>
      <c r="C12851" s="434" t="s">
        <v>59</v>
      </c>
      <c r="D12851" s="434" t="s">
        <v>13</v>
      </c>
      <c r="E12851" s="434">
        <v>10.199999999999999</v>
      </c>
      <c r="F12851" s="434">
        <v>165</v>
      </c>
      <c r="G12851" s="434">
        <v>23</v>
      </c>
      <c r="H12851" s="434">
        <v>109</v>
      </c>
      <c r="I12851" s="434">
        <v>26.52</v>
      </c>
      <c r="J12851" s="434">
        <v>0</v>
      </c>
      <c r="K12851" s="434">
        <v>1970</v>
      </c>
    </row>
    <row r="12852" spans="1:11" x14ac:dyDescent="0.25">
      <c r="A12852" s="434">
        <v>273457870</v>
      </c>
      <c r="B12852" s="434">
        <v>1210319</v>
      </c>
      <c r="C12852" s="434" t="s">
        <v>59</v>
      </c>
      <c r="D12852" s="434" t="s">
        <v>17</v>
      </c>
      <c r="E12852" s="434">
        <v>13.4</v>
      </c>
      <c r="F12852" s="434">
        <v>1800</v>
      </c>
      <c r="G12852" s="434">
        <v>617</v>
      </c>
      <c r="H12852" s="434">
        <v>1146</v>
      </c>
      <c r="I12852" s="434">
        <v>51.52</v>
      </c>
      <c r="J12852" s="434">
        <v>0</v>
      </c>
      <c r="K12852" s="434">
        <v>1970</v>
      </c>
    </row>
    <row r="12853" spans="1:11" x14ac:dyDescent="0.25">
      <c r="A12853" s="434">
        <v>273457950</v>
      </c>
      <c r="B12853" s="434">
        <v>89408</v>
      </c>
      <c r="C12853" s="434" t="s">
        <v>59</v>
      </c>
      <c r="D12853" s="434" t="s">
        <v>17</v>
      </c>
      <c r="E12853" s="434">
        <v>0</v>
      </c>
      <c r="F12853" s="434">
        <v>1324</v>
      </c>
      <c r="G12853" s="434">
        <v>324</v>
      </c>
      <c r="H12853" s="434">
        <v>516</v>
      </c>
      <c r="I12853" s="434">
        <v>39</v>
      </c>
      <c r="J12853" s="434">
        <v>0</v>
      </c>
      <c r="K12853" s="434">
        <v>1970</v>
      </c>
    </row>
    <row r="12854" spans="1:11" hidden="1" x14ac:dyDescent="0.25">
      <c r="A12854" s="434">
        <v>273458210</v>
      </c>
      <c r="B12854" s="434">
        <v>13</v>
      </c>
      <c r="C12854" s="434" t="s">
        <v>44</v>
      </c>
      <c r="D12854" s="434" t="s">
        <v>22</v>
      </c>
      <c r="E12854" s="434">
        <v>12</v>
      </c>
      <c r="F12854" s="434">
        <v>2295</v>
      </c>
      <c r="G12854" s="434">
        <v>620</v>
      </c>
      <c r="H12854" s="434">
        <v>1764</v>
      </c>
      <c r="I12854" s="434">
        <v>71.61</v>
      </c>
      <c r="K12854" s="434">
        <v>1982</v>
      </c>
    </row>
    <row r="12855" spans="1:11" x14ac:dyDescent="0.25">
      <c r="A12855" s="434">
        <v>273458300</v>
      </c>
      <c r="B12855" s="434">
        <v>90243</v>
      </c>
      <c r="C12855" s="434" t="s">
        <v>59</v>
      </c>
      <c r="D12855" s="434" t="s">
        <v>17</v>
      </c>
      <c r="E12855" s="434">
        <v>0</v>
      </c>
      <c r="F12855" s="434">
        <v>618</v>
      </c>
      <c r="G12855" s="434">
        <v>144</v>
      </c>
      <c r="H12855" s="434">
        <v>308</v>
      </c>
      <c r="I12855" s="434">
        <v>32.92</v>
      </c>
      <c r="J12855" s="434">
        <v>0</v>
      </c>
    </row>
    <row r="12856" spans="1:11" hidden="1" x14ac:dyDescent="0.25">
      <c r="A12856" s="434">
        <v>273458500</v>
      </c>
      <c r="B12856" s="434">
        <v>10</v>
      </c>
      <c r="C12856" s="434" t="s">
        <v>44</v>
      </c>
      <c r="D12856" s="434" t="s">
        <v>22</v>
      </c>
      <c r="E12856" s="434">
        <v>12</v>
      </c>
      <c r="F12856" s="434">
        <v>2339</v>
      </c>
      <c r="G12856" s="434">
        <v>767</v>
      </c>
      <c r="H12856" s="434">
        <v>1754</v>
      </c>
      <c r="I12856" s="434">
        <v>71.06</v>
      </c>
      <c r="K12856" s="434">
        <v>1982</v>
      </c>
    </row>
    <row r="12857" spans="1:11" hidden="1" x14ac:dyDescent="0.25">
      <c r="A12857" s="434">
        <v>273458600</v>
      </c>
      <c r="B12857" s="434">
        <v>115331</v>
      </c>
      <c r="C12857" s="434" t="s">
        <v>48</v>
      </c>
      <c r="D12857" s="434" t="s">
        <v>22</v>
      </c>
      <c r="E12857" s="434">
        <v>14.5</v>
      </c>
      <c r="F12857" s="434">
        <v>3090</v>
      </c>
      <c r="G12857" s="434">
        <v>1328</v>
      </c>
      <c r="H12857" s="434">
        <v>3631</v>
      </c>
      <c r="I12857" s="434">
        <v>81.849999999999994</v>
      </c>
      <c r="J12857" s="434">
        <v>0</v>
      </c>
      <c r="K12857" s="434">
        <v>1988</v>
      </c>
    </row>
    <row r="12858" spans="1:11" hidden="1" x14ac:dyDescent="0.25">
      <c r="A12858" s="434">
        <v>273458860</v>
      </c>
      <c r="B12858" s="434">
        <v>35375</v>
      </c>
      <c r="C12858" s="434" t="s">
        <v>56</v>
      </c>
      <c r="D12858" s="434" t="s">
        <v>22</v>
      </c>
      <c r="E12858" s="434">
        <v>13</v>
      </c>
      <c r="F12858" s="434">
        <v>10120</v>
      </c>
      <c r="G12858" s="434">
        <v>1024</v>
      </c>
      <c r="H12858" s="434">
        <v>3947</v>
      </c>
      <c r="I12858" s="434">
        <v>84.48</v>
      </c>
      <c r="J12858" s="434">
        <v>0</v>
      </c>
      <c r="K12858" s="434">
        <v>1964</v>
      </c>
    </row>
    <row r="12859" spans="1:11" x14ac:dyDescent="0.25">
      <c r="A12859" s="434">
        <v>273459300</v>
      </c>
      <c r="B12859" s="434">
        <v>55351</v>
      </c>
      <c r="C12859" s="434" t="s">
        <v>59</v>
      </c>
      <c r="D12859" s="434" t="s">
        <v>17</v>
      </c>
      <c r="E12859" s="434">
        <v>12</v>
      </c>
      <c r="F12859" s="434">
        <v>852</v>
      </c>
      <c r="G12859" s="434">
        <v>414</v>
      </c>
      <c r="H12859" s="434">
        <v>779</v>
      </c>
      <c r="I12859" s="434">
        <v>54.82</v>
      </c>
      <c r="J12859" s="434">
        <v>0</v>
      </c>
      <c r="K12859" s="434">
        <v>1970</v>
      </c>
    </row>
    <row r="12860" spans="1:11" hidden="1" x14ac:dyDescent="0.25">
      <c r="A12860" s="434">
        <v>273459410</v>
      </c>
      <c r="B12860" s="434">
        <v>11398</v>
      </c>
      <c r="C12860" s="434" t="s">
        <v>46</v>
      </c>
      <c r="D12860" s="434" t="s">
        <v>17</v>
      </c>
      <c r="E12860" s="434">
        <v>12</v>
      </c>
      <c r="F12860" s="434">
        <v>3192</v>
      </c>
      <c r="G12860" s="434">
        <v>798</v>
      </c>
      <c r="H12860" s="434">
        <v>739</v>
      </c>
      <c r="I12860" s="434">
        <v>54.58</v>
      </c>
      <c r="J12860" s="434">
        <v>0</v>
      </c>
      <c r="K12860" s="434">
        <v>1980</v>
      </c>
    </row>
    <row r="12861" spans="1:11" x14ac:dyDescent="0.25">
      <c r="A12861" s="434">
        <v>273459510</v>
      </c>
      <c r="B12861" s="434">
        <v>20573</v>
      </c>
      <c r="C12861" s="434" t="s">
        <v>59</v>
      </c>
      <c r="D12861" s="434" t="s">
        <v>25</v>
      </c>
      <c r="E12861" s="434">
        <v>16</v>
      </c>
      <c r="F12861" s="434">
        <v>5152</v>
      </c>
      <c r="G12861" s="434">
        <v>1810</v>
      </c>
      <c r="H12861" s="434">
        <v>4407</v>
      </c>
      <c r="I12861" s="434">
        <v>104.5</v>
      </c>
      <c r="J12861" s="434">
        <v>0</v>
      </c>
      <c r="K12861" s="434">
        <v>1970</v>
      </c>
    </row>
    <row r="12862" spans="1:11" hidden="1" x14ac:dyDescent="0.25">
      <c r="A12862" s="434">
        <v>273459600</v>
      </c>
      <c r="B12862" s="434">
        <v>36191</v>
      </c>
      <c r="C12862" s="434" t="s">
        <v>48</v>
      </c>
      <c r="D12862" s="434" t="s">
        <v>22</v>
      </c>
      <c r="E12862" s="434">
        <v>12.7</v>
      </c>
      <c r="F12862" s="434">
        <v>4795</v>
      </c>
      <c r="G12862" s="434">
        <v>2289</v>
      </c>
      <c r="H12862" s="434">
        <v>3577</v>
      </c>
      <c r="I12862" s="434">
        <v>86.09</v>
      </c>
      <c r="J12862" s="434">
        <v>0</v>
      </c>
      <c r="K12862" s="434">
        <v>1986</v>
      </c>
    </row>
    <row r="12863" spans="1:11" hidden="1" x14ac:dyDescent="0.25">
      <c r="A12863" s="434">
        <v>273510000</v>
      </c>
      <c r="B12863" s="434">
        <v>46184</v>
      </c>
      <c r="C12863" s="434" t="s">
        <v>61</v>
      </c>
      <c r="D12863" s="434" t="s">
        <v>25</v>
      </c>
      <c r="E12863" s="434">
        <v>10.4</v>
      </c>
      <c r="F12863" s="434">
        <v>1600</v>
      </c>
      <c r="G12863" s="434">
        <v>1171</v>
      </c>
      <c r="H12863" s="434">
        <v>3432</v>
      </c>
      <c r="I12863" s="434">
        <v>117.5</v>
      </c>
      <c r="J12863" s="434">
        <v>0</v>
      </c>
      <c r="K12863" s="434">
        <v>1970</v>
      </c>
    </row>
    <row r="12864" spans="1:11" x14ac:dyDescent="0.25">
      <c r="A12864" s="434">
        <v>273510600</v>
      </c>
      <c r="B12864" s="434">
        <v>90091</v>
      </c>
      <c r="C12864" s="434" t="s">
        <v>59</v>
      </c>
      <c r="D12864" s="434" t="s">
        <v>17</v>
      </c>
      <c r="E12864" s="434">
        <v>12</v>
      </c>
      <c r="F12864" s="434">
        <v>852</v>
      </c>
      <c r="G12864" s="434">
        <v>414</v>
      </c>
      <c r="H12864" s="434">
        <v>828</v>
      </c>
      <c r="I12864" s="434">
        <v>54.82</v>
      </c>
      <c r="J12864" s="434">
        <v>0</v>
      </c>
      <c r="K12864" s="434">
        <v>1970</v>
      </c>
    </row>
    <row r="12865" spans="1:11" x14ac:dyDescent="0.25">
      <c r="A12865" s="434">
        <v>273514800</v>
      </c>
      <c r="B12865" s="434">
        <v>148720</v>
      </c>
      <c r="C12865" s="434" t="s">
        <v>59</v>
      </c>
      <c r="D12865" s="434" t="s">
        <v>17</v>
      </c>
      <c r="E12865" s="434">
        <v>43628</v>
      </c>
      <c r="F12865" s="434">
        <v>971</v>
      </c>
      <c r="G12865" s="434">
        <v>329</v>
      </c>
      <c r="H12865" s="434">
        <v>738</v>
      </c>
      <c r="I12865" s="434">
        <v>53.74</v>
      </c>
      <c r="J12865" s="434">
        <v>0</v>
      </c>
    </row>
    <row r="12866" spans="1:11" hidden="1" x14ac:dyDescent="0.25">
      <c r="A12866" s="434">
        <v>273515300</v>
      </c>
      <c r="B12866" s="434">
        <v>62777</v>
      </c>
      <c r="C12866" s="434" t="s">
        <v>16</v>
      </c>
      <c r="D12866" s="434" t="s">
        <v>25</v>
      </c>
      <c r="E12866" s="434">
        <v>14</v>
      </c>
      <c r="F12866" s="434">
        <v>2.4649999999999999</v>
      </c>
      <c r="G12866" s="434">
        <v>5557</v>
      </c>
      <c r="H12866" s="434">
        <v>5084</v>
      </c>
      <c r="I12866" s="434">
        <v>115.5</v>
      </c>
      <c r="J12866" s="434">
        <v>0</v>
      </c>
      <c r="K12866" s="434">
        <v>1970</v>
      </c>
    </row>
    <row r="12867" spans="1:11" x14ac:dyDescent="0.25">
      <c r="A12867" s="434">
        <v>273516000</v>
      </c>
      <c r="B12867" s="434">
        <v>12681</v>
      </c>
      <c r="C12867" s="434" t="s">
        <v>59</v>
      </c>
      <c r="D12867" s="434" t="s">
        <v>17</v>
      </c>
      <c r="E12867" s="434">
        <v>12</v>
      </c>
      <c r="F12867" s="434">
        <v>852</v>
      </c>
      <c r="G12867" s="434">
        <v>414</v>
      </c>
      <c r="H12867" s="434">
        <v>737</v>
      </c>
      <c r="I12867" s="434">
        <v>54.82</v>
      </c>
      <c r="J12867" s="434">
        <v>0</v>
      </c>
    </row>
    <row r="12868" spans="1:11" hidden="1" x14ac:dyDescent="0.25">
      <c r="A12868" s="434">
        <v>273516400</v>
      </c>
      <c r="B12868" s="434">
        <v>9189</v>
      </c>
      <c r="C12868" s="434" t="s">
        <v>16</v>
      </c>
      <c r="D12868" s="434" t="s">
        <v>25</v>
      </c>
      <c r="E12868" s="434">
        <v>14</v>
      </c>
      <c r="F12868" s="434">
        <v>2465</v>
      </c>
      <c r="G12868" s="434">
        <v>5450</v>
      </c>
      <c r="H12868" s="434">
        <v>5083</v>
      </c>
      <c r="I12868" s="434">
        <v>115.5</v>
      </c>
      <c r="J12868" s="434">
        <v>6000</v>
      </c>
      <c r="K12868" s="434">
        <v>1979</v>
      </c>
    </row>
    <row r="12869" spans="1:11" x14ac:dyDescent="0.25">
      <c r="A12869" s="434">
        <v>273516500</v>
      </c>
      <c r="B12869" s="434">
        <v>86278</v>
      </c>
      <c r="C12869" s="434" t="s">
        <v>59</v>
      </c>
      <c r="D12869" s="434" t="s">
        <v>17</v>
      </c>
      <c r="E12869" s="434">
        <v>12</v>
      </c>
      <c r="F12869" s="434">
        <v>852</v>
      </c>
      <c r="G12869" s="434">
        <v>429</v>
      </c>
      <c r="H12869" s="434">
        <v>802</v>
      </c>
      <c r="I12869" s="434">
        <v>54.82</v>
      </c>
      <c r="J12869" s="434">
        <v>0</v>
      </c>
      <c r="K12869" s="434">
        <v>1970</v>
      </c>
    </row>
    <row r="12870" spans="1:11" x14ac:dyDescent="0.25">
      <c r="A12870" s="434">
        <v>273517900</v>
      </c>
      <c r="B12870" s="434">
        <v>144171</v>
      </c>
      <c r="C12870" s="434" t="s">
        <v>59</v>
      </c>
      <c r="D12870" s="434" t="s">
        <v>17</v>
      </c>
      <c r="E12870" s="434">
        <v>12.6</v>
      </c>
      <c r="F12870" s="434">
        <v>970</v>
      </c>
      <c r="G12870" s="434">
        <v>465</v>
      </c>
      <c r="H12870" s="434">
        <v>936</v>
      </c>
      <c r="I12870" s="434">
        <v>53.74</v>
      </c>
      <c r="J12870" s="434">
        <v>0</v>
      </c>
      <c r="K12870" s="434">
        <v>1970</v>
      </c>
    </row>
    <row r="12871" spans="1:11" x14ac:dyDescent="0.25">
      <c r="A12871" s="434">
        <v>273518800</v>
      </c>
      <c r="B12871" s="434">
        <v>35974</v>
      </c>
      <c r="C12871" s="434" t="s">
        <v>59</v>
      </c>
      <c r="D12871" s="434" t="s">
        <v>17</v>
      </c>
      <c r="E12871" s="434">
        <v>12.6</v>
      </c>
      <c r="F12871" s="434">
        <v>970</v>
      </c>
      <c r="G12871" s="434">
        <v>329</v>
      </c>
      <c r="H12871" s="434">
        <v>811</v>
      </c>
      <c r="I12871" s="434">
        <v>53.74</v>
      </c>
      <c r="J12871" s="434">
        <v>0</v>
      </c>
      <c r="K12871" s="434">
        <v>1970</v>
      </c>
    </row>
    <row r="12872" spans="1:11" x14ac:dyDescent="0.25">
      <c r="A12872" s="434">
        <v>273521100</v>
      </c>
      <c r="B12872" s="434">
        <v>328091</v>
      </c>
      <c r="C12872" s="434" t="s">
        <v>59</v>
      </c>
      <c r="D12872" s="434" t="s">
        <v>17</v>
      </c>
      <c r="E12872" s="434">
        <v>12.5</v>
      </c>
      <c r="F12872" s="434">
        <v>1800</v>
      </c>
      <c r="G12872" s="434">
        <v>700</v>
      </c>
      <c r="H12872" s="434">
        <v>1205</v>
      </c>
      <c r="I12872" s="434">
        <v>57.03</v>
      </c>
      <c r="J12872" s="434">
        <v>0</v>
      </c>
      <c r="K12872" s="434">
        <v>1970</v>
      </c>
    </row>
    <row r="12873" spans="1:11" x14ac:dyDescent="0.25">
      <c r="A12873" s="434">
        <v>273523100</v>
      </c>
      <c r="B12873" s="434">
        <v>1278860</v>
      </c>
      <c r="C12873" s="434" t="s">
        <v>59</v>
      </c>
      <c r="D12873" s="434" t="s">
        <v>17</v>
      </c>
      <c r="E12873" s="434">
        <v>13</v>
      </c>
      <c r="F12873" s="434">
        <v>2199</v>
      </c>
      <c r="G12873" s="434">
        <v>868</v>
      </c>
      <c r="H12873" s="434">
        <v>1448</v>
      </c>
      <c r="I12873" s="434">
        <v>56.4</v>
      </c>
      <c r="J12873" s="434">
        <v>0</v>
      </c>
      <c r="K12873" s="434">
        <v>1970</v>
      </c>
    </row>
    <row r="12874" spans="1:11" x14ac:dyDescent="0.25">
      <c r="A12874" s="434">
        <v>273523400</v>
      </c>
      <c r="B12874" s="434">
        <v>211583</v>
      </c>
      <c r="C12874" s="434" t="s">
        <v>59</v>
      </c>
      <c r="D12874" s="434" t="s">
        <v>25</v>
      </c>
      <c r="E12874" s="434">
        <v>15.5</v>
      </c>
      <c r="F12874" s="434">
        <v>5298</v>
      </c>
      <c r="G12874" s="434">
        <v>4067</v>
      </c>
      <c r="H12874" s="434">
        <v>7765</v>
      </c>
      <c r="I12874" s="434">
        <v>120.7</v>
      </c>
      <c r="J12874" s="434">
        <v>0</v>
      </c>
      <c r="K12874" s="434">
        <v>1970</v>
      </c>
    </row>
    <row r="12875" spans="1:11" x14ac:dyDescent="0.25">
      <c r="A12875" s="434">
        <v>273524300</v>
      </c>
      <c r="B12875" s="434">
        <v>61252</v>
      </c>
      <c r="C12875" s="434" t="s">
        <v>59</v>
      </c>
      <c r="D12875" s="434" t="s">
        <v>25</v>
      </c>
      <c r="E12875" s="434">
        <v>15.5</v>
      </c>
      <c r="F12875" s="434">
        <v>5296</v>
      </c>
      <c r="G12875" s="434">
        <v>3841</v>
      </c>
      <c r="H12875" s="434">
        <v>7765</v>
      </c>
      <c r="I12875" s="434">
        <v>120.47</v>
      </c>
      <c r="J12875" s="434">
        <v>0</v>
      </c>
      <c r="K12875" s="434">
        <v>1970</v>
      </c>
    </row>
    <row r="12876" spans="1:11" x14ac:dyDescent="0.25">
      <c r="A12876" s="434">
        <v>273525900</v>
      </c>
      <c r="B12876" s="434">
        <v>350431</v>
      </c>
      <c r="C12876" s="434" t="s">
        <v>59</v>
      </c>
      <c r="D12876" s="434" t="s">
        <v>17</v>
      </c>
      <c r="E12876" s="434">
        <v>13</v>
      </c>
      <c r="F12876" s="434">
        <v>1618</v>
      </c>
      <c r="G12876" s="434">
        <v>493</v>
      </c>
      <c r="H12876" s="434">
        <v>1400</v>
      </c>
      <c r="I12876" s="434">
        <v>59.03</v>
      </c>
      <c r="J12876" s="434">
        <v>0</v>
      </c>
      <c r="K12876" s="434">
        <v>1970</v>
      </c>
    </row>
    <row r="12877" spans="1:11" x14ac:dyDescent="0.25">
      <c r="A12877" s="434">
        <v>273526700</v>
      </c>
      <c r="B12877" s="434">
        <v>138818</v>
      </c>
      <c r="C12877" s="434" t="s">
        <v>59</v>
      </c>
      <c r="D12877" s="434" t="s">
        <v>25</v>
      </c>
      <c r="E12877" s="434">
        <v>14.9</v>
      </c>
      <c r="F12877" s="434">
        <v>5298</v>
      </c>
      <c r="G12877" s="434">
        <v>3933</v>
      </c>
      <c r="H12877" s="434">
        <v>7765</v>
      </c>
      <c r="I12877" s="434">
        <v>120.47</v>
      </c>
      <c r="J12877" s="434">
        <v>0</v>
      </c>
      <c r="K12877" s="434">
        <v>1970</v>
      </c>
    </row>
    <row r="12878" spans="1:11" x14ac:dyDescent="0.25">
      <c r="A12878" s="434">
        <v>273527500</v>
      </c>
      <c r="B12878" s="434">
        <v>153859</v>
      </c>
      <c r="C12878" s="434" t="s">
        <v>59</v>
      </c>
      <c r="D12878" s="434" t="s">
        <v>17</v>
      </c>
      <c r="E12878" s="434">
        <v>12.9</v>
      </c>
      <c r="F12878" s="434">
        <v>2040</v>
      </c>
      <c r="G12878" s="434">
        <v>736</v>
      </c>
      <c r="H12878" s="434">
        <v>1895</v>
      </c>
      <c r="I12878" s="434">
        <v>62.21</v>
      </c>
      <c r="J12878" s="434">
        <v>0</v>
      </c>
      <c r="K12878" s="434">
        <v>1970</v>
      </c>
    </row>
    <row r="12879" spans="1:11" x14ac:dyDescent="0.25">
      <c r="A12879" s="434">
        <v>273529800</v>
      </c>
      <c r="B12879" s="434">
        <v>49147</v>
      </c>
      <c r="C12879" s="434" t="s">
        <v>59</v>
      </c>
      <c r="D12879" s="434" t="s">
        <v>25</v>
      </c>
      <c r="E12879" s="434">
        <v>15</v>
      </c>
      <c r="F12879" s="434">
        <v>5296</v>
      </c>
      <c r="G12879" s="434">
        <v>3372</v>
      </c>
      <c r="H12879" s="434">
        <v>7765</v>
      </c>
      <c r="I12879" s="434">
        <v>120.47</v>
      </c>
      <c r="J12879" s="434">
        <v>0</v>
      </c>
      <c r="K12879" s="434">
        <v>1970</v>
      </c>
    </row>
    <row r="12880" spans="1:11" hidden="1" x14ac:dyDescent="0.25">
      <c r="A12880" s="434">
        <v>273530210</v>
      </c>
      <c r="B12880" s="434">
        <v>15870</v>
      </c>
      <c r="C12880" s="434" t="s">
        <v>56</v>
      </c>
      <c r="D12880" s="434" t="s">
        <v>17</v>
      </c>
      <c r="E12880" s="434">
        <v>12.2</v>
      </c>
      <c r="F12880" s="434">
        <v>736</v>
      </c>
      <c r="G12880" s="434">
        <v>354</v>
      </c>
      <c r="H12880" s="434">
        <v>747</v>
      </c>
      <c r="I12880" s="434">
        <v>55.75</v>
      </c>
      <c r="J12880" s="434">
        <v>0</v>
      </c>
      <c r="K12880" s="434">
        <v>1987</v>
      </c>
    </row>
    <row r="12881" spans="1:11" hidden="1" x14ac:dyDescent="0.25">
      <c r="A12881" s="434">
        <v>273530400</v>
      </c>
      <c r="B12881" s="434">
        <v>310</v>
      </c>
      <c r="C12881" s="434" t="s">
        <v>46</v>
      </c>
      <c r="D12881" s="434" t="s">
        <v>17</v>
      </c>
      <c r="E12881" s="434">
        <v>13.2</v>
      </c>
      <c r="F12881" s="434">
        <v>2209</v>
      </c>
      <c r="G12881" s="434">
        <v>404</v>
      </c>
      <c r="H12881" s="434">
        <v>1167</v>
      </c>
      <c r="I12881" s="434">
        <v>58.55</v>
      </c>
      <c r="J12881" s="434">
        <v>0</v>
      </c>
      <c r="K12881" s="434">
        <v>1981</v>
      </c>
    </row>
    <row r="12882" spans="1:11" hidden="1" x14ac:dyDescent="0.25">
      <c r="A12882" s="434">
        <v>273531629</v>
      </c>
      <c r="B12882" s="434">
        <v>11125</v>
      </c>
      <c r="C12882" s="434" t="s">
        <v>54</v>
      </c>
      <c r="D12882" s="434" t="s">
        <v>22</v>
      </c>
      <c r="E12882" s="434">
        <v>18</v>
      </c>
      <c r="F12882" s="434">
        <v>18.007999999999999</v>
      </c>
      <c r="G12882" s="434">
        <v>2253</v>
      </c>
      <c r="H12882" s="434">
        <v>525</v>
      </c>
      <c r="I12882" s="434">
        <v>98.21</v>
      </c>
      <c r="J12882" s="434">
        <v>0</v>
      </c>
      <c r="K12882" s="434">
        <v>1970</v>
      </c>
    </row>
    <row r="12883" spans="1:11" x14ac:dyDescent="0.25">
      <c r="A12883" s="434">
        <v>273532110</v>
      </c>
      <c r="B12883" s="434">
        <v>52396</v>
      </c>
      <c r="C12883" s="434" t="s">
        <v>59</v>
      </c>
      <c r="D12883" s="434" t="s">
        <v>25</v>
      </c>
      <c r="E12883" s="434">
        <v>15.5</v>
      </c>
      <c r="F12883" s="434">
        <v>5298</v>
      </c>
      <c r="G12883" s="434">
        <v>3372</v>
      </c>
      <c r="H12883" s="434">
        <v>7765</v>
      </c>
      <c r="I12883" s="434">
        <v>120.71</v>
      </c>
      <c r="J12883" s="434">
        <v>0</v>
      </c>
      <c r="K12883" s="434">
        <v>1970</v>
      </c>
    </row>
    <row r="12884" spans="1:11" x14ac:dyDescent="0.25">
      <c r="A12884" s="434">
        <v>273534110</v>
      </c>
      <c r="B12884" s="434">
        <v>36445</v>
      </c>
      <c r="C12884" s="434" t="s">
        <v>59</v>
      </c>
      <c r="D12884" s="434" t="s">
        <v>25</v>
      </c>
      <c r="E12884" s="434">
        <v>15.5</v>
      </c>
      <c r="F12884" s="434">
        <v>5298</v>
      </c>
      <c r="G12884" s="434">
        <v>3372</v>
      </c>
      <c r="H12884" s="434">
        <v>7765</v>
      </c>
      <c r="I12884" s="434">
        <v>120.47</v>
      </c>
      <c r="J12884" s="434">
        <v>0</v>
      </c>
      <c r="K12884" s="434">
        <v>1970</v>
      </c>
    </row>
    <row r="12885" spans="1:11" x14ac:dyDescent="0.25">
      <c r="A12885" s="434">
        <v>273536210</v>
      </c>
      <c r="B12885" s="434">
        <v>58944</v>
      </c>
      <c r="C12885" s="434" t="s">
        <v>59</v>
      </c>
      <c r="D12885" s="434" t="s">
        <v>25</v>
      </c>
      <c r="E12885" s="434">
        <v>16.100000000000001</v>
      </c>
      <c r="F12885" s="434">
        <v>5148</v>
      </c>
      <c r="G12885" s="434">
        <v>1810</v>
      </c>
      <c r="H12885" s="434">
        <v>4407</v>
      </c>
      <c r="I12885" s="434">
        <v>104.5</v>
      </c>
      <c r="J12885" s="434">
        <v>0</v>
      </c>
      <c r="K12885" s="434">
        <v>1970</v>
      </c>
    </row>
    <row r="12886" spans="1:11" x14ac:dyDescent="0.25">
      <c r="A12886" s="434">
        <v>273537800</v>
      </c>
      <c r="B12886" s="434">
        <v>231981</v>
      </c>
      <c r="C12886" s="434" t="s">
        <v>59</v>
      </c>
      <c r="D12886" s="434" t="s">
        <v>17</v>
      </c>
      <c r="E12886" s="434">
        <v>12.9</v>
      </c>
      <c r="F12886" s="434">
        <v>1766</v>
      </c>
      <c r="G12886" s="434">
        <v>690</v>
      </c>
      <c r="H12886" s="434">
        <v>1895</v>
      </c>
      <c r="I12886" s="434">
        <v>62.25</v>
      </c>
      <c r="J12886" s="434">
        <v>0</v>
      </c>
      <c r="K12886" s="434">
        <v>1970</v>
      </c>
    </row>
    <row r="12887" spans="1:11" x14ac:dyDescent="0.25">
      <c r="A12887" s="434">
        <v>273538800</v>
      </c>
      <c r="B12887" s="434">
        <v>233894</v>
      </c>
      <c r="C12887" s="434" t="s">
        <v>59</v>
      </c>
      <c r="D12887" s="434" t="s">
        <v>17</v>
      </c>
      <c r="E12887" s="434">
        <v>12.9</v>
      </c>
      <c r="F12887" s="434">
        <v>1766</v>
      </c>
      <c r="G12887" s="434">
        <v>690</v>
      </c>
      <c r="H12887" s="434">
        <v>1895</v>
      </c>
      <c r="I12887" s="434">
        <v>62.25</v>
      </c>
      <c r="J12887" s="434">
        <v>0</v>
      </c>
      <c r="K12887" s="434">
        <v>1970</v>
      </c>
    </row>
    <row r="12888" spans="1:11" x14ac:dyDescent="0.25">
      <c r="A12888" s="434">
        <v>273539310</v>
      </c>
      <c r="B12888" s="434">
        <v>39634</v>
      </c>
      <c r="C12888" s="434" t="s">
        <v>59</v>
      </c>
      <c r="D12888" s="434" t="s">
        <v>17</v>
      </c>
      <c r="E12888" s="434">
        <v>0</v>
      </c>
      <c r="F12888" s="434">
        <v>1471</v>
      </c>
      <c r="G12888" s="434">
        <v>433</v>
      </c>
      <c r="H12888" s="434">
        <v>1236</v>
      </c>
      <c r="I12888" s="434">
        <v>57.08</v>
      </c>
      <c r="J12888" s="434">
        <v>0</v>
      </c>
      <c r="K12888" s="434">
        <v>1970</v>
      </c>
    </row>
    <row r="12889" spans="1:11" x14ac:dyDescent="0.25">
      <c r="A12889" s="434">
        <v>273539800</v>
      </c>
      <c r="B12889" s="434">
        <v>1336438</v>
      </c>
      <c r="C12889" s="434" t="s">
        <v>59</v>
      </c>
      <c r="D12889" s="434" t="s">
        <v>17</v>
      </c>
      <c r="E12889" s="434">
        <v>12.9</v>
      </c>
      <c r="F12889" s="434">
        <v>1766</v>
      </c>
      <c r="G12889" s="434">
        <v>690</v>
      </c>
      <c r="H12889" s="434">
        <v>1895</v>
      </c>
      <c r="I12889" s="434">
        <v>62.21</v>
      </c>
      <c r="J12889" s="434">
        <v>0</v>
      </c>
      <c r="K12889" s="434">
        <v>1970</v>
      </c>
    </row>
    <row r="12890" spans="1:11" hidden="1" x14ac:dyDescent="0.25">
      <c r="A12890" s="434">
        <v>273541530</v>
      </c>
      <c r="B12890" s="434">
        <v>23681</v>
      </c>
      <c r="C12890" s="434" t="s">
        <v>61</v>
      </c>
      <c r="D12890" s="434" t="s">
        <v>22</v>
      </c>
      <c r="E12890" s="434">
        <v>0</v>
      </c>
      <c r="F12890" s="434">
        <v>18560</v>
      </c>
      <c r="G12890" s="434">
        <v>4541</v>
      </c>
      <c r="H12890" s="434">
        <v>9424</v>
      </c>
      <c r="I12890" s="434">
        <v>94.8</v>
      </c>
      <c r="J12890" s="434">
        <v>0</v>
      </c>
      <c r="K12890" s="434">
        <v>1970</v>
      </c>
    </row>
    <row r="12891" spans="1:11" hidden="1" x14ac:dyDescent="0.25">
      <c r="A12891" s="434">
        <v>273544430</v>
      </c>
      <c r="B12891" s="434">
        <v>12624</v>
      </c>
      <c r="C12891" s="434" t="s">
        <v>54</v>
      </c>
      <c r="D12891" s="434" t="s">
        <v>13</v>
      </c>
      <c r="I12891" s="434">
        <v>29</v>
      </c>
      <c r="J12891" s="434">
        <v>0</v>
      </c>
      <c r="K12891" s="434">
        <v>1970</v>
      </c>
    </row>
    <row r="12892" spans="1:11" hidden="1" x14ac:dyDescent="0.25">
      <c r="A12892" s="434">
        <v>273546000</v>
      </c>
      <c r="B12892" s="434">
        <v>29102</v>
      </c>
      <c r="C12892" s="434" t="s">
        <v>46</v>
      </c>
      <c r="D12892" s="434" t="s">
        <v>29</v>
      </c>
      <c r="I12892" s="434">
        <v>160</v>
      </c>
      <c r="J12892" s="434">
        <v>0</v>
      </c>
      <c r="K12892" s="434">
        <v>1970</v>
      </c>
    </row>
    <row r="12893" spans="1:11" hidden="1" x14ac:dyDescent="0.25">
      <c r="A12893" s="434">
        <v>273546520</v>
      </c>
      <c r="B12893" s="434">
        <v>24678</v>
      </c>
      <c r="C12893" s="434" t="s">
        <v>61</v>
      </c>
      <c r="D12893" s="434" t="s">
        <v>25</v>
      </c>
      <c r="I12893" s="434">
        <v>108</v>
      </c>
      <c r="J12893" s="434">
        <v>0</v>
      </c>
      <c r="K12893" s="434">
        <v>1970</v>
      </c>
    </row>
    <row r="12894" spans="1:11" x14ac:dyDescent="0.25">
      <c r="A12894" s="434">
        <v>273550400</v>
      </c>
      <c r="B12894" s="434">
        <v>997939</v>
      </c>
      <c r="C12894" s="434" t="s">
        <v>59</v>
      </c>
      <c r="D12894" s="434" t="s">
        <v>17</v>
      </c>
      <c r="E12894" s="434">
        <v>12</v>
      </c>
      <c r="F12894" s="434">
        <v>1920</v>
      </c>
      <c r="G12894" s="434">
        <v>1010</v>
      </c>
      <c r="H12894" s="434">
        <v>837</v>
      </c>
      <c r="I12894" s="434">
        <v>40.799999999999997</v>
      </c>
      <c r="J12894" s="434">
        <v>0</v>
      </c>
      <c r="K12894" s="434">
        <v>1970</v>
      </c>
    </row>
    <row r="12895" spans="1:11" x14ac:dyDescent="0.25">
      <c r="A12895" s="434">
        <v>273550500</v>
      </c>
      <c r="B12895" s="434">
        <v>38325</v>
      </c>
      <c r="C12895" s="434" t="s">
        <v>59</v>
      </c>
      <c r="D12895" s="434" t="s">
        <v>17</v>
      </c>
      <c r="E12895" s="434">
        <v>12</v>
      </c>
      <c r="F12895" s="434">
        <v>852</v>
      </c>
      <c r="G12895" s="434">
        <v>414</v>
      </c>
      <c r="H12895" s="434">
        <v>743</v>
      </c>
      <c r="I12895" s="434">
        <v>54.82</v>
      </c>
      <c r="J12895" s="434">
        <v>0</v>
      </c>
    </row>
    <row r="12896" spans="1:11" x14ac:dyDescent="0.25">
      <c r="A12896" s="434">
        <v>273550600</v>
      </c>
      <c r="B12896" s="434">
        <v>1076053</v>
      </c>
      <c r="C12896" s="434" t="s">
        <v>59</v>
      </c>
      <c r="D12896" s="434" t="s">
        <v>17</v>
      </c>
      <c r="E12896" s="434">
        <v>11</v>
      </c>
      <c r="F12896" s="434">
        <v>1000</v>
      </c>
      <c r="G12896" s="434">
        <v>332</v>
      </c>
      <c r="H12896" s="434">
        <v>601</v>
      </c>
      <c r="I12896" s="434">
        <v>38.5</v>
      </c>
      <c r="J12896" s="434">
        <v>0</v>
      </c>
      <c r="K12896" s="434">
        <v>1970</v>
      </c>
    </row>
    <row r="12897" spans="1:11" x14ac:dyDescent="0.25">
      <c r="A12897" s="434">
        <v>273552400</v>
      </c>
      <c r="B12897" s="434">
        <v>902194</v>
      </c>
      <c r="C12897" s="434" t="s">
        <v>59</v>
      </c>
      <c r="D12897" s="434" t="s">
        <v>17</v>
      </c>
      <c r="E12897" s="434">
        <v>12</v>
      </c>
      <c r="F12897" s="434">
        <v>1920</v>
      </c>
      <c r="G12897" s="434">
        <v>1010</v>
      </c>
      <c r="H12897" s="434">
        <v>837</v>
      </c>
      <c r="I12897" s="434">
        <v>40.799999999999997</v>
      </c>
      <c r="J12897" s="434">
        <v>0</v>
      </c>
      <c r="K12897" s="434">
        <v>1970</v>
      </c>
    </row>
    <row r="12898" spans="1:11" hidden="1" x14ac:dyDescent="0.25">
      <c r="A12898" s="434">
        <v>273554300</v>
      </c>
      <c r="B12898" s="434">
        <v>24426</v>
      </c>
      <c r="C12898" s="434" t="s">
        <v>16</v>
      </c>
      <c r="D12898" s="434" t="s">
        <v>22</v>
      </c>
      <c r="E12898" s="434">
        <v>10</v>
      </c>
      <c r="F12898" s="434">
        <v>883</v>
      </c>
      <c r="G12898" s="434">
        <v>3389</v>
      </c>
      <c r="H12898" s="434">
        <v>1899</v>
      </c>
      <c r="I12898" s="434">
        <v>77.52</v>
      </c>
      <c r="J12898" s="434">
        <v>0</v>
      </c>
      <c r="K12898" s="434">
        <v>1982</v>
      </c>
    </row>
    <row r="12899" spans="1:11" x14ac:dyDescent="0.25">
      <c r="A12899" s="434">
        <v>273554600</v>
      </c>
      <c r="B12899" s="434">
        <v>977543</v>
      </c>
      <c r="C12899" s="434" t="s">
        <v>59</v>
      </c>
      <c r="D12899" s="434" t="s">
        <v>17</v>
      </c>
      <c r="E12899" s="434">
        <v>14.3</v>
      </c>
      <c r="F12899" s="434">
        <v>2005</v>
      </c>
      <c r="G12899" s="434">
        <v>558</v>
      </c>
      <c r="H12899" s="434">
        <v>1040</v>
      </c>
      <c r="I12899" s="434">
        <v>49.97</v>
      </c>
      <c r="J12899" s="434">
        <v>0</v>
      </c>
      <c r="K12899" s="434">
        <v>1970</v>
      </c>
    </row>
    <row r="12900" spans="1:11" x14ac:dyDescent="0.25">
      <c r="A12900" s="434">
        <v>273555000</v>
      </c>
      <c r="B12900" s="434">
        <v>737288</v>
      </c>
      <c r="C12900" s="434" t="s">
        <v>59</v>
      </c>
      <c r="D12900" s="434" t="s">
        <v>17</v>
      </c>
      <c r="E12900" s="434">
        <v>12.6</v>
      </c>
      <c r="F12900" s="434">
        <v>852</v>
      </c>
      <c r="G12900" s="434">
        <v>370</v>
      </c>
      <c r="H12900" s="434">
        <v>823</v>
      </c>
      <c r="I12900" s="434">
        <v>53.7</v>
      </c>
      <c r="J12900" s="434">
        <v>0</v>
      </c>
      <c r="K12900" s="434">
        <v>1970</v>
      </c>
    </row>
    <row r="12901" spans="1:11" x14ac:dyDescent="0.25">
      <c r="A12901" s="434">
        <v>273555500</v>
      </c>
      <c r="B12901" s="434">
        <v>993569</v>
      </c>
      <c r="C12901" s="434" t="s">
        <v>59</v>
      </c>
      <c r="D12901" s="434" t="s">
        <v>17</v>
      </c>
      <c r="E12901" s="434">
        <v>14</v>
      </c>
      <c r="F12901" s="434">
        <v>1765</v>
      </c>
      <c r="G12901" s="434">
        <v>735</v>
      </c>
      <c r="H12901" s="434">
        <v>1021</v>
      </c>
      <c r="I12901" s="434">
        <v>55.96</v>
      </c>
      <c r="J12901" s="434">
        <v>0</v>
      </c>
      <c r="K12901" s="434">
        <v>1970</v>
      </c>
    </row>
    <row r="12902" spans="1:11" x14ac:dyDescent="0.25">
      <c r="A12902" s="434">
        <v>273558300</v>
      </c>
      <c r="B12902" s="434">
        <v>8340</v>
      </c>
      <c r="C12902" s="434" t="s">
        <v>59</v>
      </c>
      <c r="D12902" s="434" t="s">
        <v>17</v>
      </c>
      <c r="E12902" s="434">
        <v>12.6</v>
      </c>
      <c r="F12902" s="434">
        <v>971</v>
      </c>
      <c r="G12902" s="434">
        <v>369</v>
      </c>
      <c r="H12902" s="434">
        <v>782</v>
      </c>
      <c r="I12902" s="434">
        <v>53.7</v>
      </c>
      <c r="J12902" s="434">
        <v>0</v>
      </c>
      <c r="K12902" s="434">
        <v>1970</v>
      </c>
    </row>
    <row r="12903" spans="1:11" x14ac:dyDescent="0.25">
      <c r="A12903" s="434">
        <v>273558600</v>
      </c>
      <c r="B12903" s="434">
        <v>44924</v>
      </c>
      <c r="C12903" s="434" t="s">
        <v>59</v>
      </c>
      <c r="D12903" s="434" t="s">
        <v>17</v>
      </c>
      <c r="E12903" s="434">
        <v>10.5</v>
      </c>
      <c r="F12903" s="434">
        <v>589</v>
      </c>
      <c r="G12903" s="434">
        <v>138</v>
      </c>
      <c r="H12903" s="434">
        <v>356</v>
      </c>
      <c r="I12903" s="434">
        <v>35.74</v>
      </c>
      <c r="J12903" s="434">
        <v>0</v>
      </c>
      <c r="K12903" s="434">
        <v>1970</v>
      </c>
    </row>
    <row r="12904" spans="1:11" x14ac:dyDescent="0.25">
      <c r="A12904" s="434">
        <v>273559500</v>
      </c>
      <c r="B12904" s="434">
        <v>339600</v>
      </c>
      <c r="C12904" s="434" t="s">
        <v>59</v>
      </c>
      <c r="D12904" s="434" t="s">
        <v>17</v>
      </c>
      <c r="E12904" s="434">
        <v>12.75</v>
      </c>
      <c r="F12904" s="434">
        <v>971</v>
      </c>
      <c r="G12904" s="434">
        <v>363</v>
      </c>
      <c r="H12904" s="434">
        <v>894</v>
      </c>
      <c r="I12904" s="434">
        <v>53.74</v>
      </c>
      <c r="J12904" s="434">
        <v>0</v>
      </c>
      <c r="K12904" s="434">
        <v>1970</v>
      </c>
    </row>
    <row r="12905" spans="1:11" x14ac:dyDescent="0.25">
      <c r="A12905" s="434">
        <v>273810100</v>
      </c>
      <c r="B12905" s="434">
        <v>228498</v>
      </c>
      <c r="C12905" s="434" t="s">
        <v>59</v>
      </c>
      <c r="D12905" s="434" t="s">
        <v>25</v>
      </c>
      <c r="E12905" s="434">
        <v>14.5</v>
      </c>
      <c r="F12905" s="434">
        <v>5921</v>
      </c>
      <c r="G12905" s="434">
        <v>6435</v>
      </c>
      <c r="H12905" s="434">
        <v>7665</v>
      </c>
      <c r="I12905" s="434">
        <v>105</v>
      </c>
      <c r="J12905" s="434">
        <v>0</v>
      </c>
      <c r="K12905" s="434">
        <v>1970</v>
      </c>
    </row>
    <row r="12906" spans="1:11" x14ac:dyDescent="0.25">
      <c r="A12906" s="434">
        <v>273811080</v>
      </c>
      <c r="B12906" s="434">
        <v>1078480</v>
      </c>
      <c r="C12906" s="434" t="s">
        <v>59</v>
      </c>
      <c r="D12906" s="434" t="s">
        <v>17</v>
      </c>
      <c r="E12906" s="434">
        <v>0</v>
      </c>
      <c r="F12906" s="434">
        <v>2458</v>
      </c>
      <c r="G12906" s="434">
        <v>1283</v>
      </c>
      <c r="H12906" s="434">
        <v>1899</v>
      </c>
      <c r="I12906" s="434">
        <v>64</v>
      </c>
      <c r="J12906" s="434">
        <v>0</v>
      </c>
      <c r="K12906" s="434">
        <v>1970</v>
      </c>
    </row>
    <row r="12907" spans="1:11" x14ac:dyDescent="0.25">
      <c r="A12907" s="434">
        <v>273811100</v>
      </c>
      <c r="B12907" s="434">
        <v>18395</v>
      </c>
      <c r="C12907" s="434" t="s">
        <v>59</v>
      </c>
      <c r="D12907" s="434" t="s">
        <v>17</v>
      </c>
      <c r="E12907" s="434">
        <v>12</v>
      </c>
      <c r="F12907" s="434">
        <v>852</v>
      </c>
      <c r="G12907" s="434">
        <v>414</v>
      </c>
      <c r="H12907" s="434">
        <v>777</v>
      </c>
      <c r="I12907" s="434">
        <v>54.82</v>
      </c>
      <c r="J12907" s="434">
        <v>0</v>
      </c>
      <c r="K12907" s="434">
        <v>1970</v>
      </c>
    </row>
    <row r="12908" spans="1:11" x14ac:dyDescent="0.25">
      <c r="A12908" s="434">
        <v>273817400</v>
      </c>
      <c r="B12908" s="434">
        <v>1167282</v>
      </c>
      <c r="C12908" s="434" t="s">
        <v>59</v>
      </c>
      <c r="D12908" s="434" t="s">
        <v>22</v>
      </c>
      <c r="E12908" s="434">
        <v>0</v>
      </c>
      <c r="F12908" s="434">
        <v>4236</v>
      </c>
      <c r="G12908" s="434">
        <v>1747</v>
      </c>
      <c r="H12908" s="434">
        <v>3072</v>
      </c>
      <c r="I12908" s="434">
        <v>72.5</v>
      </c>
      <c r="J12908" s="434">
        <v>0</v>
      </c>
      <c r="K12908" s="434">
        <v>1970</v>
      </c>
    </row>
    <row r="12909" spans="1:11" hidden="1" x14ac:dyDescent="0.25">
      <c r="A12909" s="434">
        <v>273820900</v>
      </c>
      <c r="B12909" s="434">
        <v>176809</v>
      </c>
      <c r="C12909" s="434" t="s">
        <v>51</v>
      </c>
      <c r="D12909" s="434" t="s">
        <v>17</v>
      </c>
      <c r="E12909" s="434">
        <v>11.3</v>
      </c>
      <c r="F12909" s="434">
        <v>590</v>
      </c>
      <c r="G12909" s="434">
        <v>483</v>
      </c>
      <c r="H12909" s="434">
        <v>677</v>
      </c>
      <c r="I12909" s="434">
        <v>55.01</v>
      </c>
      <c r="J12909" s="434">
        <v>0</v>
      </c>
      <c r="K12909" s="434">
        <v>1987</v>
      </c>
    </row>
    <row r="12910" spans="1:11" hidden="1" x14ac:dyDescent="0.25">
      <c r="A12910" s="434">
        <v>273824020</v>
      </c>
      <c r="B12910" s="434">
        <v>72186</v>
      </c>
      <c r="C12910" s="434" t="s">
        <v>51</v>
      </c>
      <c r="D12910" s="434" t="s">
        <v>17</v>
      </c>
      <c r="E12910" s="434">
        <v>11.25</v>
      </c>
      <c r="F12910" s="434">
        <v>588</v>
      </c>
      <c r="G12910" s="434">
        <v>529</v>
      </c>
      <c r="H12910" s="434">
        <v>796</v>
      </c>
      <c r="I12910" s="434">
        <v>54.99</v>
      </c>
      <c r="J12910" s="434">
        <v>0</v>
      </c>
      <c r="K12910" s="434">
        <v>1992</v>
      </c>
    </row>
    <row r="12911" spans="1:11" hidden="1" x14ac:dyDescent="0.25">
      <c r="A12911" s="434">
        <v>273829410</v>
      </c>
      <c r="B12911" s="434">
        <v>143008</v>
      </c>
      <c r="C12911" s="434" t="s">
        <v>51</v>
      </c>
      <c r="D12911" s="434" t="s">
        <v>17</v>
      </c>
      <c r="E12911" s="434">
        <v>11.3</v>
      </c>
      <c r="F12911" s="434">
        <v>589</v>
      </c>
      <c r="G12911" s="434">
        <v>529</v>
      </c>
      <c r="H12911" s="434">
        <v>683</v>
      </c>
      <c r="I12911" s="434">
        <v>54.99</v>
      </c>
      <c r="J12911" s="434">
        <v>632</v>
      </c>
      <c r="K12911" s="434">
        <v>1991</v>
      </c>
    </row>
    <row r="12912" spans="1:11" x14ac:dyDescent="0.25">
      <c r="A12912" s="434">
        <v>273841110</v>
      </c>
      <c r="B12912" s="434">
        <v>1</v>
      </c>
      <c r="C12912" s="434" t="s">
        <v>59</v>
      </c>
      <c r="D12912" s="434" t="s">
        <v>17</v>
      </c>
      <c r="E12912" s="434">
        <v>11.5</v>
      </c>
      <c r="F12912" s="434">
        <v>588</v>
      </c>
      <c r="G12912" s="434">
        <v>207</v>
      </c>
      <c r="H12912" s="434">
        <v>448</v>
      </c>
      <c r="I12912" s="434">
        <v>44.88</v>
      </c>
      <c r="J12912" s="434">
        <v>0</v>
      </c>
      <c r="K12912" s="434">
        <v>1970</v>
      </c>
    </row>
    <row r="12913" spans="1:11" x14ac:dyDescent="0.25">
      <c r="A12913" s="434">
        <v>273841710</v>
      </c>
      <c r="B12913" s="434">
        <v>799982</v>
      </c>
      <c r="C12913" s="434" t="s">
        <v>59</v>
      </c>
      <c r="D12913" s="434" t="s">
        <v>17</v>
      </c>
      <c r="E12913" s="434">
        <v>14</v>
      </c>
      <c r="F12913" s="434">
        <v>2458</v>
      </c>
      <c r="G12913" s="434">
        <v>1255</v>
      </c>
      <c r="H12913" s="434">
        <v>1944</v>
      </c>
      <c r="I12913" s="434">
        <v>64.05</v>
      </c>
      <c r="J12913" s="434">
        <v>0</v>
      </c>
      <c r="K12913" s="434">
        <v>1970</v>
      </c>
    </row>
    <row r="12914" spans="1:11" x14ac:dyDescent="0.25">
      <c r="A12914" s="434">
        <v>273842510</v>
      </c>
      <c r="B12914" s="434">
        <v>102709</v>
      </c>
      <c r="C12914" s="434" t="s">
        <v>59</v>
      </c>
      <c r="D12914" s="434" t="s">
        <v>17</v>
      </c>
      <c r="E12914" s="434">
        <v>12</v>
      </c>
      <c r="F12914" s="434">
        <v>852</v>
      </c>
      <c r="G12914" s="434">
        <v>388</v>
      </c>
      <c r="H12914" s="434">
        <v>768</v>
      </c>
      <c r="I12914" s="434">
        <v>54.82</v>
      </c>
      <c r="J12914" s="434">
        <v>0</v>
      </c>
      <c r="K12914" s="434">
        <v>1970</v>
      </c>
    </row>
    <row r="12915" spans="1:11" x14ac:dyDescent="0.25">
      <c r="A12915" s="434">
        <v>273842800</v>
      </c>
      <c r="B12915" s="434">
        <v>122294</v>
      </c>
      <c r="C12915" s="434" t="s">
        <v>59</v>
      </c>
      <c r="D12915" s="434" t="s">
        <v>17</v>
      </c>
      <c r="E12915" s="434">
        <v>0</v>
      </c>
      <c r="F12915" s="434">
        <v>1060</v>
      </c>
      <c r="G12915" s="434">
        <v>813</v>
      </c>
      <c r="H12915" s="434">
        <v>1315</v>
      </c>
      <c r="I12915" s="434">
        <v>52.5</v>
      </c>
      <c r="J12915" s="434">
        <v>0</v>
      </c>
      <c r="K12915" s="434">
        <v>1970</v>
      </c>
    </row>
    <row r="12916" spans="1:11" x14ac:dyDescent="0.25">
      <c r="A12916" s="434">
        <v>273843800</v>
      </c>
      <c r="B12916" s="434">
        <v>118611</v>
      </c>
      <c r="C12916" s="434" t="s">
        <v>59</v>
      </c>
      <c r="D12916" s="434" t="s">
        <v>17</v>
      </c>
      <c r="E12916" s="434">
        <v>11</v>
      </c>
      <c r="F12916" s="434">
        <v>1060</v>
      </c>
      <c r="G12916" s="434">
        <v>850</v>
      </c>
      <c r="H12916" s="434">
        <v>1315</v>
      </c>
      <c r="I12916" s="434">
        <v>52.5</v>
      </c>
      <c r="J12916" s="434">
        <v>0</v>
      </c>
      <c r="K12916" s="434">
        <v>1970</v>
      </c>
    </row>
    <row r="12917" spans="1:11" x14ac:dyDescent="0.25">
      <c r="A12917" s="434">
        <v>273844800</v>
      </c>
      <c r="B12917" s="434">
        <v>91202</v>
      </c>
      <c r="C12917" s="434" t="s">
        <v>59</v>
      </c>
      <c r="D12917" s="434" t="s">
        <v>17</v>
      </c>
      <c r="E12917" s="434">
        <v>11</v>
      </c>
      <c r="F12917" s="434">
        <v>1060</v>
      </c>
      <c r="G12917" s="434">
        <v>851</v>
      </c>
      <c r="H12917" s="434">
        <v>1315</v>
      </c>
      <c r="I12917" s="434">
        <v>52.5</v>
      </c>
      <c r="J12917" s="434">
        <v>0</v>
      </c>
      <c r="K12917" s="434">
        <v>1970</v>
      </c>
    </row>
    <row r="12918" spans="1:11" x14ac:dyDescent="0.25">
      <c r="A12918" s="434">
        <v>273845800</v>
      </c>
      <c r="B12918" s="434">
        <v>772990</v>
      </c>
      <c r="C12918" s="434" t="s">
        <v>59</v>
      </c>
      <c r="D12918" s="434" t="s">
        <v>17</v>
      </c>
      <c r="E12918" s="434">
        <v>0</v>
      </c>
      <c r="F12918" s="434">
        <v>2458</v>
      </c>
      <c r="G12918" s="434">
        <v>1258</v>
      </c>
      <c r="H12918" s="434">
        <v>1928</v>
      </c>
      <c r="I12918" s="434">
        <v>64</v>
      </c>
      <c r="J12918" s="434">
        <v>0</v>
      </c>
      <c r="K12918" s="434">
        <v>1970</v>
      </c>
    </row>
    <row r="12919" spans="1:11" x14ac:dyDescent="0.25">
      <c r="A12919" s="434">
        <v>273848010</v>
      </c>
      <c r="B12919" s="434">
        <v>1618284</v>
      </c>
      <c r="C12919" s="434" t="s">
        <v>59</v>
      </c>
      <c r="D12919" s="434" t="s">
        <v>17</v>
      </c>
      <c r="E12919" s="434">
        <v>12</v>
      </c>
      <c r="F12919" s="434">
        <v>1656</v>
      </c>
      <c r="G12919" s="434">
        <v>772</v>
      </c>
      <c r="H12919" s="434">
        <v>825</v>
      </c>
      <c r="I12919" s="434">
        <v>54.1</v>
      </c>
      <c r="J12919" s="434">
        <v>0</v>
      </c>
      <c r="K12919" s="434">
        <v>1970</v>
      </c>
    </row>
    <row r="12920" spans="1:11" x14ac:dyDescent="0.25">
      <c r="A12920" s="434">
        <v>273848600</v>
      </c>
      <c r="B12920" s="434">
        <v>167</v>
      </c>
      <c r="C12920" s="434" t="s">
        <v>59</v>
      </c>
      <c r="D12920" s="434" t="s">
        <v>17</v>
      </c>
      <c r="E12920" s="434">
        <v>12</v>
      </c>
      <c r="F12920" s="434">
        <v>588</v>
      </c>
      <c r="G12920" s="434">
        <v>257</v>
      </c>
      <c r="H12920" s="434">
        <v>680</v>
      </c>
      <c r="I12920" s="434">
        <v>54.23</v>
      </c>
      <c r="J12920" s="434">
        <v>0</v>
      </c>
    </row>
    <row r="12921" spans="1:11" x14ac:dyDescent="0.25">
      <c r="A12921" s="434">
        <v>273849520</v>
      </c>
      <c r="B12921" s="434">
        <v>52955</v>
      </c>
      <c r="C12921" s="434" t="s">
        <v>59</v>
      </c>
      <c r="D12921" s="434" t="s">
        <v>17</v>
      </c>
      <c r="E12921" s="434">
        <v>12</v>
      </c>
      <c r="F12921" s="434">
        <v>1368</v>
      </c>
      <c r="G12921" s="434">
        <v>781</v>
      </c>
      <c r="H12921" s="434">
        <v>865</v>
      </c>
      <c r="I12921" s="434">
        <v>54.6</v>
      </c>
      <c r="J12921" s="434">
        <v>0</v>
      </c>
      <c r="K12921" s="434">
        <v>1970</v>
      </c>
    </row>
    <row r="12922" spans="1:11" x14ac:dyDescent="0.25">
      <c r="A12922" s="434">
        <v>273853400</v>
      </c>
      <c r="B12922" s="434">
        <v>1516968</v>
      </c>
      <c r="C12922" s="434" t="s">
        <v>59</v>
      </c>
      <c r="D12922" s="434" t="s">
        <v>17</v>
      </c>
      <c r="E12922" s="434">
        <v>11</v>
      </c>
      <c r="F12922" s="434">
        <v>1854</v>
      </c>
      <c r="G12922" s="434">
        <v>720</v>
      </c>
      <c r="H12922" s="434">
        <v>790</v>
      </c>
      <c r="I12922" s="434">
        <v>54.86</v>
      </c>
      <c r="J12922" s="434">
        <v>0</v>
      </c>
      <c r="K12922" s="434">
        <v>1970</v>
      </c>
    </row>
    <row r="12923" spans="1:11" x14ac:dyDescent="0.25">
      <c r="A12923" s="434">
        <v>273890200</v>
      </c>
      <c r="B12923" s="434">
        <v>532260</v>
      </c>
      <c r="C12923" s="434" t="s">
        <v>59</v>
      </c>
      <c r="D12923" s="434" t="s">
        <v>17</v>
      </c>
      <c r="E12923" s="434">
        <v>14</v>
      </c>
      <c r="F12923" s="434">
        <v>2425</v>
      </c>
      <c r="G12923" s="434">
        <v>970</v>
      </c>
      <c r="H12923" s="434">
        <v>2076</v>
      </c>
      <c r="I12923" s="434">
        <v>63.97</v>
      </c>
      <c r="J12923" s="434">
        <v>0</v>
      </c>
      <c r="K12923" s="434">
        <v>1970</v>
      </c>
    </row>
    <row r="12924" spans="1:11" x14ac:dyDescent="0.25">
      <c r="A12924" s="434">
        <v>273891000</v>
      </c>
      <c r="B12924" s="434">
        <v>640627</v>
      </c>
      <c r="C12924" s="434" t="s">
        <v>59</v>
      </c>
      <c r="D12924" s="434" t="s">
        <v>17</v>
      </c>
      <c r="E12924" s="434">
        <v>14</v>
      </c>
      <c r="F12924" s="434">
        <v>2425</v>
      </c>
      <c r="G12924" s="434">
        <v>1169</v>
      </c>
      <c r="H12924" s="434">
        <v>2058</v>
      </c>
      <c r="I12924" s="434">
        <v>64.05</v>
      </c>
      <c r="J12924" s="434">
        <v>0</v>
      </c>
      <c r="K12924" s="434">
        <v>1970</v>
      </c>
    </row>
    <row r="12925" spans="1:11" x14ac:dyDescent="0.25">
      <c r="A12925" s="434">
        <v>273891300</v>
      </c>
      <c r="B12925" s="434">
        <v>154741</v>
      </c>
      <c r="C12925" s="434" t="s">
        <v>59</v>
      </c>
      <c r="D12925" s="434" t="s">
        <v>17</v>
      </c>
      <c r="E12925" s="434">
        <v>12.6</v>
      </c>
      <c r="F12925" s="434">
        <v>969</v>
      </c>
      <c r="G12925" s="434">
        <v>384</v>
      </c>
      <c r="H12925" s="434">
        <v>877</v>
      </c>
      <c r="I12925" s="434">
        <v>53.74</v>
      </c>
      <c r="J12925" s="434">
        <v>0</v>
      </c>
      <c r="K12925" s="434">
        <v>1970</v>
      </c>
    </row>
    <row r="12926" spans="1:11" x14ac:dyDescent="0.25">
      <c r="A12926" s="434">
        <v>273892000</v>
      </c>
      <c r="B12926" s="434">
        <v>459052</v>
      </c>
      <c r="C12926" s="434" t="s">
        <v>59</v>
      </c>
      <c r="D12926" s="434" t="s">
        <v>17</v>
      </c>
      <c r="E12926" s="434">
        <v>14</v>
      </c>
      <c r="F12926" s="434">
        <v>2425</v>
      </c>
      <c r="G12926" s="434">
        <v>1169</v>
      </c>
      <c r="H12926" s="434">
        <v>2058</v>
      </c>
      <c r="I12926" s="434">
        <v>63.97</v>
      </c>
      <c r="J12926" s="434">
        <v>0</v>
      </c>
      <c r="K12926" s="434">
        <v>1970</v>
      </c>
    </row>
    <row r="12927" spans="1:11" x14ac:dyDescent="0.25">
      <c r="A12927" s="434">
        <v>273892110</v>
      </c>
      <c r="B12927" s="434">
        <v>31497</v>
      </c>
      <c r="C12927" s="434" t="s">
        <v>59</v>
      </c>
      <c r="D12927" s="434" t="s">
        <v>17</v>
      </c>
      <c r="E12927" s="434">
        <v>12</v>
      </c>
      <c r="F12927" s="434">
        <v>852</v>
      </c>
      <c r="G12927" s="434">
        <v>414</v>
      </c>
      <c r="H12927" s="434">
        <v>779</v>
      </c>
      <c r="I12927" s="434">
        <v>54.84</v>
      </c>
      <c r="J12927" s="434">
        <v>0</v>
      </c>
      <c r="K12927" s="434">
        <v>1970</v>
      </c>
    </row>
    <row r="12928" spans="1:11" x14ac:dyDescent="0.25">
      <c r="A12928" s="434">
        <v>273894000</v>
      </c>
      <c r="B12928" s="434">
        <v>27727</v>
      </c>
      <c r="C12928" s="434" t="s">
        <v>59</v>
      </c>
      <c r="D12928" s="434" t="s">
        <v>17</v>
      </c>
      <c r="E12928" s="434">
        <v>12</v>
      </c>
      <c r="F12928" s="434">
        <v>852</v>
      </c>
      <c r="G12928" s="434">
        <v>414</v>
      </c>
      <c r="H12928" s="434">
        <v>804</v>
      </c>
      <c r="I12928" s="434">
        <v>54.82</v>
      </c>
      <c r="J12928" s="434">
        <v>0</v>
      </c>
      <c r="K12928" s="434">
        <v>1970</v>
      </c>
    </row>
    <row r="12929" spans="1:11" x14ac:dyDescent="0.25">
      <c r="A12929" s="434">
        <v>273895100</v>
      </c>
      <c r="B12929" s="434">
        <v>625944</v>
      </c>
      <c r="C12929" s="434" t="s">
        <v>59</v>
      </c>
      <c r="D12929" s="434" t="s">
        <v>17</v>
      </c>
      <c r="E12929" s="434">
        <v>14</v>
      </c>
      <c r="F12929" s="434">
        <v>2424</v>
      </c>
      <c r="G12929" s="434">
        <v>1133</v>
      </c>
      <c r="H12929" s="434">
        <v>2058</v>
      </c>
      <c r="I12929" s="434">
        <v>63.99</v>
      </c>
      <c r="J12929" s="434">
        <v>0</v>
      </c>
      <c r="K12929" s="434">
        <v>1970</v>
      </c>
    </row>
    <row r="12930" spans="1:11" x14ac:dyDescent="0.25">
      <c r="A12930" s="434">
        <v>273896810</v>
      </c>
      <c r="B12930" s="434">
        <v>322714</v>
      </c>
      <c r="C12930" s="434" t="s">
        <v>59</v>
      </c>
      <c r="D12930" s="434" t="s">
        <v>17</v>
      </c>
      <c r="E12930" s="434">
        <v>0</v>
      </c>
      <c r="F12930" s="434">
        <v>1471</v>
      </c>
      <c r="G12930" s="434">
        <v>792</v>
      </c>
      <c r="H12930" s="434">
        <v>986</v>
      </c>
      <c r="I12930" s="434">
        <v>62.72</v>
      </c>
      <c r="J12930" s="434">
        <v>0</v>
      </c>
      <c r="K12930" s="434">
        <v>1970</v>
      </c>
    </row>
    <row r="12931" spans="1:11" x14ac:dyDescent="0.25">
      <c r="A12931" s="434">
        <v>273897000</v>
      </c>
      <c r="B12931" s="434">
        <v>416992</v>
      </c>
      <c r="C12931" s="434" t="s">
        <v>59</v>
      </c>
      <c r="D12931" s="434" t="s">
        <v>17</v>
      </c>
      <c r="E12931" s="434">
        <v>14</v>
      </c>
      <c r="F12931" s="434">
        <v>2425</v>
      </c>
      <c r="G12931" s="434">
        <v>1167</v>
      </c>
      <c r="H12931" s="434">
        <v>2058</v>
      </c>
      <c r="I12931" s="434">
        <v>64.040000000000006</v>
      </c>
      <c r="J12931" s="434">
        <v>0</v>
      </c>
      <c r="K12931" s="434">
        <v>1970</v>
      </c>
    </row>
    <row r="12932" spans="1:11" x14ac:dyDescent="0.25">
      <c r="A12932" s="434">
        <v>273898100</v>
      </c>
      <c r="B12932" s="434">
        <v>48515</v>
      </c>
      <c r="C12932" s="434" t="s">
        <v>59</v>
      </c>
      <c r="D12932" s="434" t="s">
        <v>17</v>
      </c>
      <c r="E12932" s="434">
        <v>12</v>
      </c>
      <c r="F12932" s="434">
        <v>852</v>
      </c>
      <c r="G12932" s="434">
        <v>414</v>
      </c>
      <c r="H12932" s="434">
        <v>749</v>
      </c>
      <c r="I12932" s="434">
        <v>54.82</v>
      </c>
      <c r="J12932" s="434">
        <v>0</v>
      </c>
      <c r="K12932" s="434">
        <v>1970</v>
      </c>
    </row>
    <row r="12933" spans="1:11" hidden="1" x14ac:dyDescent="0.25">
      <c r="A12933" s="434">
        <v>273911100</v>
      </c>
      <c r="B12933" s="434">
        <v>22736</v>
      </c>
      <c r="C12933" s="434" t="s">
        <v>56</v>
      </c>
      <c r="D12933" s="434" t="s">
        <v>17</v>
      </c>
      <c r="E12933" s="434">
        <v>13</v>
      </c>
      <c r="F12933" s="434">
        <v>3942</v>
      </c>
      <c r="G12933" s="434">
        <v>365</v>
      </c>
      <c r="H12933" s="434">
        <v>1960</v>
      </c>
      <c r="I12933" s="434">
        <v>56.3</v>
      </c>
      <c r="J12933" s="434">
        <v>0</v>
      </c>
      <c r="K12933" s="434">
        <v>1976</v>
      </c>
    </row>
    <row r="12934" spans="1:11" hidden="1" x14ac:dyDescent="0.25">
      <c r="A12934" s="434">
        <v>273911200</v>
      </c>
      <c r="B12934" s="434">
        <v>59</v>
      </c>
      <c r="C12934" s="434" t="s">
        <v>56</v>
      </c>
      <c r="D12934" s="434" t="s">
        <v>17</v>
      </c>
      <c r="E12934" s="434">
        <v>8.8000000000000007</v>
      </c>
      <c r="F12934" s="434">
        <v>441</v>
      </c>
      <c r="G12934" s="434">
        <v>888</v>
      </c>
      <c r="H12934" s="434">
        <v>643</v>
      </c>
      <c r="I12934" s="434">
        <v>55.54</v>
      </c>
      <c r="J12934" s="434">
        <v>0</v>
      </c>
      <c r="K12934" s="434">
        <v>1974</v>
      </c>
    </row>
    <row r="12935" spans="1:11" hidden="1" x14ac:dyDescent="0.25">
      <c r="A12935" s="434">
        <v>273912100</v>
      </c>
      <c r="B12935" s="434">
        <v>35</v>
      </c>
      <c r="C12935" s="434" t="s">
        <v>46</v>
      </c>
      <c r="D12935" s="434" t="s">
        <v>22</v>
      </c>
      <c r="E12935" s="434">
        <v>16</v>
      </c>
      <c r="F12935" s="434">
        <v>9120</v>
      </c>
      <c r="G12935" s="434">
        <v>2281</v>
      </c>
      <c r="H12935" s="434">
        <v>5342</v>
      </c>
      <c r="I12935" s="434">
        <v>88.49</v>
      </c>
      <c r="K12935" s="434">
        <v>1983</v>
      </c>
    </row>
    <row r="12936" spans="1:11" hidden="1" x14ac:dyDescent="0.25">
      <c r="A12936" s="434">
        <v>273912200</v>
      </c>
      <c r="B12936" s="434">
        <v>454</v>
      </c>
      <c r="C12936" s="434" t="s">
        <v>56</v>
      </c>
      <c r="D12936" s="434" t="s">
        <v>17</v>
      </c>
      <c r="E12936" s="434">
        <v>9</v>
      </c>
      <c r="F12936" s="434">
        <v>574</v>
      </c>
      <c r="G12936" s="434">
        <v>1068</v>
      </c>
      <c r="H12936" s="434">
        <v>745</v>
      </c>
      <c r="I12936" s="434">
        <v>56.22</v>
      </c>
      <c r="K12936" s="434">
        <v>1989</v>
      </c>
    </row>
    <row r="12937" spans="1:11" hidden="1" x14ac:dyDescent="0.25">
      <c r="A12937" s="434">
        <v>273913200</v>
      </c>
      <c r="B12937" s="434">
        <v>2146</v>
      </c>
      <c r="C12937" s="434" t="s">
        <v>56</v>
      </c>
      <c r="D12937" s="434" t="s">
        <v>17</v>
      </c>
      <c r="E12937" s="434">
        <v>8.8000000000000007</v>
      </c>
      <c r="F12937" s="434">
        <v>441</v>
      </c>
      <c r="G12937" s="434">
        <v>888</v>
      </c>
      <c r="H12937" s="434">
        <v>643</v>
      </c>
      <c r="I12937" s="434">
        <v>55.54</v>
      </c>
      <c r="K12937" s="434">
        <v>1974</v>
      </c>
    </row>
    <row r="12938" spans="1:11" hidden="1" x14ac:dyDescent="0.25">
      <c r="A12938" s="434">
        <v>273914100</v>
      </c>
      <c r="B12938" s="434">
        <v>10</v>
      </c>
      <c r="C12938" s="434" t="s">
        <v>56</v>
      </c>
      <c r="D12938" s="434" t="s">
        <v>22</v>
      </c>
      <c r="E12938" s="434">
        <v>9.6</v>
      </c>
      <c r="F12938" s="434">
        <v>736</v>
      </c>
      <c r="G12938" s="434">
        <v>583</v>
      </c>
      <c r="H12938" s="434">
        <v>2081</v>
      </c>
      <c r="I12938" s="434">
        <v>80.17</v>
      </c>
      <c r="K12938" s="434">
        <v>1989</v>
      </c>
    </row>
    <row r="12939" spans="1:11" hidden="1" x14ac:dyDescent="0.25">
      <c r="A12939" s="434">
        <v>273914200</v>
      </c>
      <c r="B12939" s="434">
        <v>7089</v>
      </c>
      <c r="C12939" s="434" t="s">
        <v>56</v>
      </c>
      <c r="D12939" s="434" t="s">
        <v>22</v>
      </c>
      <c r="E12939" s="434">
        <v>10.6</v>
      </c>
      <c r="F12939" s="434">
        <v>2206</v>
      </c>
      <c r="G12939" s="434">
        <v>1702</v>
      </c>
      <c r="H12939" s="434">
        <v>1944</v>
      </c>
      <c r="I12939" s="434">
        <v>82.07</v>
      </c>
      <c r="K12939" s="434">
        <v>1966</v>
      </c>
    </row>
    <row r="12940" spans="1:11" hidden="1" x14ac:dyDescent="0.25">
      <c r="A12940" s="434">
        <v>273915100</v>
      </c>
      <c r="B12940" s="434">
        <v>9758</v>
      </c>
      <c r="C12940" s="434" t="s">
        <v>56</v>
      </c>
      <c r="D12940" s="434" t="s">
        <v>22</v>
      </c>
      <c r="E12940" s="434">
        <v>9</v>
      </c>
      <c r="F12940" s="434">
        <v>2220</v>
      </c>
      <c r="G12940" s="434">
        <v>2044</v>
      </c>
      <c r="H12940" s="434">
        <v>2628</v>
      </c>
      <c r="I12940" s="434">
        <v>80.489999999999995</v>
      </c>
      <c r="J12940" s="434">
        <v>0</v>
      </c>
      <c r="K12940" s="434">
        <v>1985</v>
      </c>
    </row>
    <row r="12941" spans="1:11" hidden="1" x14ac:dyDescent="0.25">
      <c r="A12941" s="434">
        <v>273918000</v>
      </c>
      <c r="B12941" s="434">
        <v>10</v>
      </c>
      <c r="C12941" s="434" t="s">
        <v>56</v>
      </c>
      <c r="D12941" s="434" t="s">
        <v>17</v>
      </c>
      <c r="E12941" s="434">
        <v>12.5</v>
      </c>
      <c r="F12941" s="434">
        <v>1619</v>
      </c>
      <c r="G12941" s="434">
        <v>643</v>
      </c>
      <c r="H12941" s="434">
        <v>1212</v>
      </c>
      <c r="I12941" s="434">
        <v>68.23</v>
      </c>
      <c r="K12941" s="434">
        <v>1974</v>
      </c>
    </row>
    <row r="12942" spans="1:11" x14ac:dyDescent="0.25">
      <c r="A12942" s="434">
        <v>275000110</v>
      </c>
      <c r="B12942" s="434">
        <v>195987</v>
      </c>
      <c r="C12942" s="434" t="s">
        <v>59</v>
      </c>
      <c r="D12942" s="434" t="s">
        <v>13</v>
      </c>
      <c r="I12942" s="434">
        <v>10</v>
      </c>
    </row>
    <row r="12943" spans="1:11" hidden="1" x14ac:dyDescent="0.25">
      <c r="A12943" s="434">
        <v>275049012</v>
      </c>
      <c r="B12943" s="434">
        <v>38367</v>
      </c>
      <c r="C12943" s="434" t="s">
        <v>61</v>
      </c>
      <c r="D12943" s="434" t="s">
        <v>13</v>
      </c>
      <c r="I12943" s="434">
        <v>10</v>
      </c>
      <c r="J12943" s="434">
        <v>0</v>
      </c>
      <c r="K12943" s="434">
        <v>1970</v>
      </c>
    </row>
    <row r="12944" spans="1:11" x14ac:dyDescent="0.25">
      <c r="A12944" s="434">
        <v>275084000</v>
      </c>
      <c r="B12944" s="434">
        <v>12636</v>
      </c>
      <c r="C12944" s="434" t="s">
        <v>59</v>
      </c>
      <c r="D12944" s="434" t="s">
        <v>17</v>
      </c>
      <c r="E12944" s="434">
        <v>0</v>
      </c>
      <c r="F12944" s="434">
        <v>3373</v>
      </c>
      <c r="G12944" s="434">
        <v>2491</v>
      </c>
      <c r="H12944" s="434">
        <v>1805</v>
      </c>
      <c r="I12944" s="434">
        <v>60.33</v>
      </c>
      <c r="J12944" s="434">
        <v>0</v>
      </c>
      <c r="K12944" s="434">
        <v>1970</v>
      </c>
    </row>
    <row r="12945" spans="1:11" x14ac:dyDescent="0.25">
      <c r="A12945" s="434">
        <v>275171000</v>
      </c>
      <c r="B12945" s="434">
        <v>170098</v>
      </c>
      <c r="C12945" s="434" t="s">
        <v>59</v>
      </c>
      <c r="D12945" s="434" t="s">
        <v>17</v>
      </c>
      <c r="E12945" s="434">
        <v>12</v>
      </c>
      <c r="F12945" s="434">
        <v>2207</v>
      </c>
      <c r="G12945" s="434">
        <v>660</v>
      </c>
      <c r="H12945" s="434">
        <v>1216</v>
      </c>
      <c r="I12945" s="434">
        <v>61.17</v>
      </c>
      <c r="J12945" s="434">
        <v>0</v>
      </c>
      <c r="K12945" s="434">
        <v>1970</v>
      </c>
    </row>
    <row r="12946" spans="1:11" hidden="1" x14ac:dyDescent="0.25">
      <c r="A12946" s="434">
        <v>275334000</v>
      </c>
      <c r="B12946" s="434">
        <v>115631</v>
      </c>
      <c r="C12946" s="434" t="s">
        <v>31</v>
      </c>
      <c r="D12946" s="434" t="s">
        <v>17</v>
      </c>
      <c r="E12946" s="434">
        <v>10.5</v>
      </c>
      <c r="F12946" s="434">
        <v>638</v>
      </c>
      <c r="G12946" s="434">
        <v>1469</v>
      </c>
      <c r="H12946" s="434">
        <v>920</v>
      </c>
      <c r="I12946" s="434">
        <v>64.349999999999994</v>
      </c>
      <c r="J12946" s="434">
        <v>2089</v>
      </c>
      <c r="K12946" s="434">
        <v>1987</v>
      </c>
    </row>
    <row r="12947" spans="1:11" hidden="1" x14ac:dyDescent="0.25">
      <c r="A12947" s="434">
        <v>275343000</v>
      </c>
      <c r="B12947" s="434">
        <v>210040</v>
      </c>
      <c r="C12947" s="434" t="s">
        <v>31</v>
      </c>
      <c r="D12947" s="434" t="s">
        <v>17</v>
      </c>
      <c r="E12947" s="434">
        <v>10.5</v>
      </c>
      <c r="F12947" s="434">
        <v>578</v>
      </c>
      <c r="G12947" s="434">
        <v>1260</v>
      </c>
      <c r="H12947" s="434">
        <v>852</v>
      </c>
      <c r="I12947" s="434">
        <v>64.33</v>
      </c>
      <c r="J12947" s="434">
        <v>1837</v>
      </c>
      <c r="K12947" s="434">
        <v>1989</v>
      </c>
    </row>
    <row r="12948" spans="1:11" hidden="1" x14ac:dyDescent="0.25">
      <c r="A12948" s="434">
        <v>275344000</v>
      </c>
      <c r="B12948" s="434">
        <v>409261</v>
      </c>
      <c r="C12948" s="434" t="s">
        <v>31</v>
      </c>
      <c r="D12948" s="434" t="s">
        <v>17</v>
      </c>
      <c r="E12948" s="434">
        <v>8</v>
      </c>
      <c r="F12948" s="434">
        <v>577</v>
      </c>
      <c r="G12948" s="434">
        <v>1280</v>
      </c>
      <c r="H12948" s="434">
        <v>851</v>
      </c>
      <c r="I12948" s="434">
        <v>64.2</v>
      </c>
      <c r="J12948" s="434">
        <v>0</v>
      </c>
      <c r="K12948" s="434">
        <v>1970</v>
      </c>
    </row>
    <row r="12949" spans="1:11" hidden="1" x14ac:dyDescent="0.25">
      <c r="A12949" s="434">
        <v>275359000</v>
      </c>
      <c r="B12949" s="434">
        <v>92877</v>
      </c>
      <c r="C12949" s="434" t="s">
        <v>31</v>
      </c>
      <c r="D12949" s="434" t="s">
        <v>17</v>
      </c>
      <c r="E12949" s="434">
        <v>10</v>
      </c>
      <c r="F12949" s="434">
        <v>942</v>
      </c>
      <c r="G12949" s="434">
        <v>1891</v>
      </c>
      <c r="H12949" s="434">
        <v>1189</v>
      </c>
      <c r="I12949" s="434">
        <v>64.75</v>
      </c>
      <c r="J12949" s="434">
        <v>0</v>
      </c>
      <c r="K12949" s="434">
        <v>1991</v>
      </c>
    </row>
    <row r="12950" spans="1:11" hidden="1" x14ac:dyDescent="0.25">
      <c r="A12950" s="434">
        <v>275434000</v>
      </c>
      <c r="B12950" s="434">
        <v>36591</v>
      </c>
      <c r="C12950" s="434" t="s">
        <v>16</v>
      </c>
      <c r="D12950" s="434" t="s">
        <v>22</v>
      </c>
      <c r="G12950" s="434">
        <v>4560</v>
      </c>
      <c r="H12950" s="434">
        <v>2997</v>
      </c>
      <c r="I12950" s="434">
        <v>90</v>
      </c>
      <c r="J12950" s="434">
        <v>0</v>
      </c>
      <c r="K12950" s="434">
        <v>1970</v>
      </c>
    </row>
    <row r="12951" spans="1:11" x14ac:dyDescent="0.25">
      <c r="A12951" s="434">
        <v>275444000</v>
      </c>
      <c r="B12951" s="434">
        <v>158188</v>
      </c>
      <c r="C12951" s="434" t="s">
        <v>59</v>
      </c>
      <c r="D12951" s="434" t="s">
        <v>17</v>
      </c>
      <c r="E12951" s="434">
        <v>12</v>
      </c>
      <c r="F12951" s="434">
        <v>852</v>
      </c>
      <c r="G12951" s="434">
        <v>414</v>
      </c>
      <c r="H12951" s="434">
        <v>734</v>
      </c>
      <c r="I12951" s="434">
        <v>54.82</v>
      </c>
      <c r="J12951" s="434">
        <v>0</v>
      </c>
      <c r="K12951" s="434">
        <v>1970</v>
      </c>
    </row>
    <row r="12952" spans="1:11" x14ac:dyDescent="0.25">
      <c r="A12952" s="434">
        <v>275448000</v>
      </c>
      <c r="B12952" s="434">
        <v>46450</v>
      </c>
      <c r="C12952" s="434" t="s">
        <v>59</v>
      </c>
      <c r="D12952" s="434" t="s">
        <v>17</v>
      </c>
      <c r="E12952" s="434">
        <v>11.8</v>
      </c>
      <c r="F12952" s="434">
        <v>736</v>
      </c>
      <c r="G12952" s="434">
        <v>308</v>
      </c>
      <c r="H12952" s="434">
        <v>704</v>
      </c>
      <c r="I12952" s="434">
        <v>56.39</v>
      </c>
      <c r="J12952" s="434">
        <v>0</v>
      </c>
      <c r="K12952" s="434">
        <v>1970</v>
      </c>
    </row>
    <row r="12953" spans="1:11" hidden="1" x14ac:dyDescent="0.25">
      <c r="A12953" s="434">
        <v>275449000</v>
      </c>
      <c r="B12953" s="434">
        <v>20538</v>
      </c>
      <c r="C12953" s="434" t="s">
        <v>31</v>
      </c>
      <c r="D12953" s="434" t="s">
        <v>22</v>
      </c>
      <c r="E12953" s="434">
        <v>10</v>
      </c>
      <c r="F12953" s="434">
        <v>1500</v>
      </c>
      <c r="G12953" s="434">
        <v>3710</v>
      </c>
      <c r="H12953" s="434">
        <v>2450</v>
      </c>
      <c r="I12953" s="434">
        <v>87.85</v>
      </c>
      <c r="J12953" s="434">
        <v>0</v>
      </c>
      <c r="K12953" s="434">
        <v>1970</v>
      </c>
    </row>
    <row r="12954" spans="1:11" x14ac:dyDescent="0.25">
      <c r="A12954" s="434">
        <v>275453000</v>
      </c>
      <c r="B12954" s="434">
        <v>25346</v>
      </c>
      <c r="C12954" s="434" t="s">
        <v>59</v>
      </c>
      <c r="D12954" s="434" t="s">
        <v>17</v>
      </c>
      <c r="E12954" s="434">
        <v>11.9</v>
      </c>
      <c r="F12954" s="434">
        <v>883</v>
      </c>
      <c r="G12954" s="434">
        <v>483</v>
      </c>
      <c r="H12954" s="434">
        <v>698</v>
      </c>
      <c r="I12954" s="434">
        <v>56.07</v>
      </c>
      <c r="J12954" s="434">
        <v>0</v>
      </c>
      <c r="K12954" s="434">
        <v>1970</v>
      </c>
    </row>
    <row r="12955" spans="1:11" x14ac:dyDescent="0.25">
      <c r="A12955" s="434">
        <v>275454000</v>
      </c>
      <c r="B12955" s="434">
        <v>32294</v>
      </c>
      <c r="C12955" s="434" t="s">
        <v>59</v>
      </c>
      <c r="D12955" s="434" t="s">
        <v>17</v>
      </c>
      <c r="E12955" s="434">
        <v>12</v>
      </c>
      <c r="F12955" s="434">
        <v>883</v>
      </c>
      <c r="G12955" s="434">
        <v>460</v>
      </c>
      <c r="H12955" s="434">
        <v>704</v>
      </c>
      <c r="I12955" s="434">
        <v>56.07</v>
      </c>
      <c r="J12955" s="434">
        <v>0</v>
      </c>
      <c r="K12955" s="434">
        <v>1970</v>
      </c>
    </row>
    <row r="12956" spans="1:11" x14ac:dyDescent="0.25">
      <c r="A12956" s="434">
        <v>275455000</v>
      </c>
      <c r="B12956" s="434">
        <v>37197</v>
      </c>
      <c r="C12956" s="434" t="s">
        <v>59</v>
      </c>
      <c r="D12956" s="434" t="s">
        <v>17</v>
      </c>
      <c r="E12956" s="434">
        <v>11.3</v>
      </c>
      <c r="F12956" s="434">
        <v>883</v>
      </c>
      <c r="G12956" s="434">
        <v>442</v>
      </c>
      <c r="H12956" s="434">
        <v>698</v>
      </c>
      <c r="I12956" s="434">
        <v>56.07</v>
      </c>
      <c r="J12956" s="434">
        <v>0</v>
      </c>
      <c r="K12956" s="434">
        <v>1970</v>
      </c>
    </row>
    <row r="12957" spans="1:11" hidden="1" x14ac:dyDescent="0.25">
      <c r="A12957" s="434">
        <v>275456000</v>
      </c>
      <c r="B12957" s="434">
        <v>26921</v>
      </c>
      <c r="C12957" s="434" t="s">
        <v>31</v>
      </c>
      <c r="D12957" s="434" t="s">
        <v>22</v>
      </c>
      <c r="E12957" s="434">
        <v>12</v>
      </c>
      <c r="F12957" s="434">
        <v>1800</v>
      </c>
      <c r="G12957" s="434">
        <v>3171</v>
      </c>
      <c r="H12957" s="434">
        <v>2301</v>
      </c>
      <c r="I12957" s="434">
        <v>82.5</v>
      </c>
      <c r="J12957" s="434">
        <v>0</v>
      </c>
      <c r="K12957" s="434">
        <v>1970</v>
      </c>
    </row>
    <row r="12958" spans="1:11" x14ac:dyDescent="0.25">
      <c r="A12958" s="434">
        <v>275460000</v>
      </c>
      <c r="B12958" s="434">
        <v>195368</v>
      </c>
      <c r="C12958" s="434" t="s">
        <v>59</v>
      </c>
      <c r="D12958" s="434" t="s">
        <v>17</v>
      </c>
      <c r="E12958" s="434">
        <v>12</v>
      </c>
      <c r="F12958" s="434">
        <v>853</v>
      </c>
      <c r="G12958" s="434">
        <v>414</v>
      </c>
      <c r="H12958" s="434">
        <v>723</v>
      </c>
      <c r="I12958" s="434">
        <v>54.84</v>
      </c>
      <c r="J12958" s="434">
        <v>0</v>
      </c>
      <c r="K12958" s="434">
        <v>1970</v>
      </c>
    </row>
    <row r="12959" spans="1:11" x14ac:dyDescent="0.25">
      <c r="A12959" s="434">
        <v>275461000</v>
      </c>
      <c r="B12959" s="434">
        <v>40170</v>
      </c>
      <c r="C12959" s="434" t="s">
        <v>59</v>
      </c>
      <c r="D12959" s="434" t="s">
        <v>17</v>
      </c>
      <c r="E12959" s="434">
        <v>13.5</v>
      </c>
      <c r="F12959" s="434">
        <v>1103</v>
      </c>
      <c r="G12959" s="434">
        <v>594</v>
      </c>
      <c r="H12959" s="434">
        <v>667</v>
      </c>
      <c r="I12959" s="434">
        <v>55.75</v>
      </c>
      <c r="J12959" s="434">
        <v>0</v>
      </c>
      <c r="K12959" s="434">
        <v>1970</v>
      </c>
    </row>
    <row r="12960" spans="1:11" hidden="1" x14ac:dyDescent="0.25">
      <c r="A12960" s="434">
        <v>275462000</v>
      </c>
      <c r="B12960" s="434">
        <v>24835</v>
      </c>
      <c r="C12960" s="434" t="s">
        <v>31</v>
      </c>
      <c r="D12960" s="434" t="s">
        <v>22</v>
      </c>
      <c r="E12960" s="434">
        <v>10.5</v>
      </c>
      <c r="F12960" s="434">
        <v>1125</v>
      </c>
      <c r="G12960" s="434">
        <v>3002</v>
      </c>
      <c r="H12960" s="434">
        <v>2061</v>
      </c>
      <c r="I12960" s="434">
        <v>88</v>
      </c>
      <c r="J12960" s="434">
        <v>0</v>
      </c>
      <c r="K12960" s="434">
        <v>1970</v>
      </c>
    </row>
    <row r="12961" spans="1:11" hidden="1" x14ac:dyDescent="0.25">
      <c r="A12961" s="434">
        <v>275463000</v>
      </c>
      <c r="B12961" s="434">
        <v>25377</v>
      </c>
      <c r="C12961" s="434" t="s">
        <v>31</v>
      </c>
      <c r="D12961" s="434" t="s">
        <v>22</v>
      </c>
      <c r="E12961" s="434">
        <v>43597</v>
      </c>
      <c r="F12961" s="434">
        <v>1800</v>
      </c>
      <c r="G12961" s="434">
        <v>3714</v>
      </c>
      <c r="H12961" s="434">
        <v>2780</v>
      </c>
      <c r="I12961" s="434">
        <v>89.1</v>
      </c>
      <c r="J12961" s="434">
        <v>0</v>
      </c>
    </row>
    <row r="12962" spans="1:11" hidden="1" x14ac:dyDescent="0.25">
      <c r="A12962" s="434">
        <v>275464000</v>
      </c>
      <c r="B12962" s="434">
        <v>12696</v>
      </c>
      <c r="C12962" s="434" t="s">
        <v>31</v>
      </c>
      <c r="D12962" s="434" t="s">
        <v>22</v>
      </c>
      <c r="G12962" s="434">
        <v>3701</v>
      </c>
      <c r="H12962" s="434">
        <v>2446</v>
      </c>
      <c r="I12962" s="434">
        <v>88</v>
      </c>
      <c r="J12962" s="434">
        <v>0</v>
      </c>
      <c r="K12962" s="434">
        <v>1970</v>
      </c>
    </row>
    <row r="12963" spans="1:11" hidden="1" x14ac:dyDescent="0.25">
      <c r="A12963" s="434">
        <v>275472000</v>
      </c>
      <c r="B12963" s="434">
        <v>3084</v>
      </c>
      <c r="C12963" s="434" t="s">
        <v>61</v>
      </c>
      <c r="D12963" s="434" t="s">
        <v>22</v>
      </c>
      <c r="E12963" s="434">
        <v>11.5</v>
      </c>
      <c r="F12963" s="434">
        <v>1980</v>
      </c>
      <c r="G12963" s="434">
        <v>4449</v>
      </c>
      <c r="H12963" s="434">
        <v>2967</v>
      </c>
      <c r="I12963" s="434">
        <v>89.95</v>
      </c>
      <c r="J12963" s="434">
        <v>0</v>
      </c>
      <c r="K12963" s="434">
        <v>2010</v>
      </c>
    </row>
    <row r="12964" spans="1:11" hidden="1" x14ac:dyDescent="0.25">
      <c r="A12964" s="434">
        <v>275478000</v>
      </c>
      <c r="B12964" s="434">
        <v>20832</v>
      </c>
      <c r="C12964" s="434" t="s">
        <v>31</v>
      </c>
      <c r="D12964" s="434" t="s">
        <v>22</v>
      </c>
      <c r="E12964" s="434">
        <v>12.4</v>
      </c>
      <c r="F12964" s="434">
        <v>1305</v>
      </c>
      <c r="G12964" s="434">
        <v>2443</v>
      </c>
      <c r="H12964" s="434">
        <v>1945</v>
      </c>
      <c r="I12964" s="434">
        <v>87.95</v>
      </c>
      <c r="J12964" s="434">
        <v>0</v>
      </c>
      <c r="K12964" s="434">
        <v>1970</v>
      </c>
    </row>
    <row r="12965" spans="1:11" hidden="1" x14ac:dyDescent="0.25">
      <c r="A12965" s="434">
        <v>275480000</v>
      </c>
      <c r="B12965" s="434">
        <v>61355</v>
      </c>
      <c r="C12965" s="434" t="s">
        <v>31</v>
      </c>
      <c r="D12965" s="434" t="s">
        <v>22</v>
      </c>
      <c r="E12965" s="434">
        <v>12</v>
      </c>
      <c r="F12965" s="434">
        <v>1800</v>
      </c>
      <c r="G12965" s="434">
        <v>4211</v>
      </c>
      <c r="H12965" s="434">
        <v>2844</v>
      </c>
      <c r="I12965" s="434">
        <v>89.73</v>
      </c>
      <c r="J12965" s="434">
        <v>0</v>
      </c>
      <c r="K12965" s="434">
        <v>1970</v>
      </c>
    </row>
    <row r="12966" spans="1:11" hidden="1" x14ac:dyDescent="0.25">
      <c r="A12966" s="434">
        <v>275482000</v>
      </c>
      <c r="B12966" s="434">
        <v>5069</v>
      </c>
      <c r="C12966" s="434" t="s">
        <v>31</v>
      </c>
      <c r="D12966" s="434" t="s">
        <v>22</v>
      </c>
      <c r="E12966" s="434">
        <v>10.5</v>
      </c>
      <c r="F12966" s="434">
        <v>957</v>
      </c>
      <c r="G12966" s="434">
        <v>2510</v>
      </c>
      <c r="H12966" s="434">
        <v>1596</v>
      </c>
      <c r="I12966" s="434">
        <v>81.7</v>
      </c>
      <c r="K12966" s="434">
        <v>1993</v>
      </c>
    </row>
    <row r="12967" spans="1:11" hidden="1" x14ac:dyDescent="0.25">
      <c r="A12967" s="434">
        <v>275491000</v>
      </c>
      <c r="B12967" s="434">
        <v>5535</v>
      </c>
      <c r="C12967" s="434" t="s">
        <v>31</v>
      </c>
      <c r="D12967" s="434" t="s">
        <v>22</v>
      </c>
      <c r="E12967" s="434">
        <v>11.6</v>
      </c>
      <c r="F12967" s="434">
        <v>1140</v>
      </c>
      <c r="G12967" s="434">
        <v>2570</v>
      </c>
      <c r="H12967" s="434">
        <v>1801</v>
      </c>
      <c r="I12967" s="434">
        <v>87.5</v>
      </c>
      <c r="K12967" s="434">
        <v>2011</v>
      </c>
    </row>
    <row r="12968" spans="1:11" x14ac:dyDescent="0.25">
      <c r="A12968" s="434">
        <v>275492000</v>
      </c>
      <c r="B12968" s="434">
        <v>17143</v>
      </c>
      <c r="C12968" s="434" t="s">
        <v>59</v>
      </c>
      <c r="D12968" s="434" t="s">
        <v>17</v>
      </c>
      <c r="E12968" s="434">
        <v>43599</v>
      </c>
      <c r="F12968" s="434">
        <v>4862</v>
      </c>
      <c r="G12968" s="434">
        <v>1241</v>
      </c>
      <c r="H12968" s="434">
        <v>2299</v>
      </c>
      <c r="I12968" s="434">
        <v>67.400000000000006</v>
      </c>
      <c r="J12968" s="434">
        <v>0</v>
      </c>
    </row>
    <row r="12969" spans="1:11" hidden="1" x14ac:dyDescent="0.25">
      <c r="A12969" s="434">
        <v>276425000</v>
      </c>
      <c r="B12969" s="434">
        <v>5764</v>
      </c>
      <c r="C12969" s="434" t="s">
        <v>56</v>
      </c>
      <c r="D12969" s="434" t="s">
        <v>17</v>
      </c>
      <c r="I12969" s="434">
        <v>45</v>
      </c>
      <c r="J12969" s="434">
        <v>0</v>
      </c>
      <c r="K12969" s="434">
        <v>1970</v>
      </c>
    </row>
    <row r="12970" spans="1:11" x14ac:dyDescent="0.25">
      <c r="A12970" s="434">
        <v>276451000</v>
      </c>
      <c r="B12970" s="434">
        <v>32164</v>
      </c>
      <c r="C12970" s="434" t="s">
        <v>59</v>
      </c>
      <c r="D12970" s="434" t="s">
        <v>22</v>
      </c>
      <c r="E12970" s="434">
        <v>0</v>
      </c>
      <c r="F12970" s="434">
        <v>2207</v>
      </c>
      <c r="G12970" s="434">
        <v>382</v>
      </c>
      <c r="H12970" s="434">
        <v>1403</v>
      </c>
      <c r="I12970" s="434">
        <v>71.430000000000007</v>
      </c>
      <c r="J12970" s="434">
        <v>0</v>
      </c>
      <c r="K12970" s="434">
        <v>1970</v>
      </c>
    </row>
    <row r="12971" spans="1:11" x14ac:dyDescent="0.25">
      <c r="A12971" s="434">
        <v>276458000</v>
      </c>
      <c r="B12971" s="434">
        <v>110700</v>
      </c>
      <c r="C12971" s="434" t="s">
        <v>59</v>
      </c>
      <c r="D12971" s="434" t="s">
        <v>17</v>
      </c>
      <c r="E12971" s="434">
        <v>13.75</v>
      </c>
      <c r="F12971" s="434">
        <v>1.84</v>
      </c>
      <c r="G12971" s="434">
        <v>883</v>
      </c>
      <c r="H12971" s="434">
        <v>141</v>
      </c>
      <c r="I12971" s="434">
        <v>63.83</v>
      </c>
      <c r="J12971" s="434">
        <v>0</v>
      </c>
      <c r="K12971" s="434">
        <v>1970</v>
      </c>
    </row>
    <row r="12972" spans="1:11" x14ac:dyDescent="0.25">
      <c r="A12972" s="434">
        <v>276785000</v>
      </c>
      <c r="B12972" s="434">
        <v>1</v>
      </c>
      <c r="C12972" s="434" t="s">
        <v>59</v>
      </c>
      <c r="D12972" s="434" t="s">
        <v>13</v>
      </c>
      <c r="E12972" s="434">
        <v>43594</v>
      </c>
      <c r="F12972" s="434">
        <v>221</v>
      </c>
      <c r="G12972" s="434">
        <v>33</v>
      </c>
      <c r="H12972" s="434">
        <v>117</v>
      </c>
      <c r="I12972" s="434">
        <v>25.5</v>
      </c>
      <c r="J12972" s="434">
        <v>0</v>
      </c>
    </row>
    <row r="12973" spans="1:11" hidden="1" x14ac:dyDescent="0.25">
      <c r="A12973" s="434">
        <v>276805000</v>
      </c>
      <c r="B12973" s="434">
        <v>54503</v>
      </c>
      <c r="C12973" s="434" t="s">
        <v>61</v>
      </c>
      <c r="D12973" s="434" t="s">
        <v>22</v>
      </c>
      <c r="E12973" s="434">
        <v>16</v>
      </c>
      <c r="F12973" s="434">
        <v>13593</v>
      </c>
      <c r="G12973" s="434">
        <v>2890</v>
      </c>
      <c r="H12973" s="434">
        <v>6370</v>
      </c>
      <c r="I12973" s="434">
        <v>96.7</v>
      </c>
      <c r="J12973" s="434">
        <v>0</v>
      </c>
      <c r="K12973" s="434">
        <v>1998</v>
      </c>
    </row>
    <row r="12974" spans="1:11" x14ac:dyDescent="0.25">
      <c r="A12974" s="434">
        <v>276806000</v>
      </c>
      <c r="B12974" s="434">
        <v>221701</v>
      </c>
      <c r="C12974" s="434" t="s">
        <v>59</v>
      </c>
      <c r="D12974" s="434" t="s">
        <v>17</v>
      </c>
      <c r="E12974" s="434">
        <v>17</v>
      </c>
      <c r="F12974" s="434">
        <v>5517</v>
      </c>
      <c r="G12974" s="434">
        <v>1070</v>
      </c>
      <c r="H12974" s="434">
        <v>2350</v>
      </c>
      <c r="I12974" s="434">
        <v>61</v>
      </c>
      <c r="J12974" s="434">
        <v>0</v>
      </c>
      <c r="K12974" s="434">
        <v>1970</v>
      </c>
    </row>
    <row r="12975" spans="1:11" x14ac:dyDescent="0.25">
      <c r="A12975" s="434">
        <v>276830000</v>
      </c>
      <c r="B12975" s="434">
        <v>149928</v>
      </c>
      <c r="C12975" s="434" t="s">
        <v>59</v>
      </c>
      <c r="D12975" s="434" t="s">
        <v>17</v>
      </c>
      <c r="E12975" s="434">
        <v>0</v>
      </c>
      <c r="F12975" s="434">
        <v>3375</v>
      </c>
      <c r="G12975" s="434">
        <v>0</v>
      </c>
      <c r="H12975" s="434">
        <v>2139</v>
      </c>
      <c r="I12975" s="434">
        <v>63.4</v>
      </c>
      <c r="J12975" s="434">
        <v>0</v>
      </c>
      <c r="K12975" s="434">
        <v>1970</v>
      </c>
    </row>
    <row r="12976" spans="1:11" x14ac:dyDescent="0.25">
      <c r="A12976" s="434">
        <v>276842000</v>
      </c>
      <c r="B12976" s="434">
        <v>38547</v>
      </c>
      <c r="C12976" s="434" t="s">
        <v>59</v>
      </c>
      <c r="D12976" s="434" t="s">
        <v>17</v>
      </c>
      <c r="E12976" s="434">
        <v>16</v>
      </c>
      <c r="F12976" s="434">
        <v>5100</v>
      </c>
      <c r="G12976" s="434">
        <v>1366</v>
      </c>
      <c r="H12976" s="434">
        <v>2772</v>
      </c>
      <c r="I12976" s="434">
        <v>70</v>
      </c>
      <c r="J12976" s="434">
        <v>0</v>
      </c>
      <c r="K12976" s="434">
        <v>1970</v>
      </c>
    </row>
    <row r="12977" spans="1:11" hidden="1" x14ac:dyDescent="0.25">
      <c r="A12977" s="434">
        <v>276849000</v>
      </c>
      <c r="B12977" s="434">
        <v>38181</v>
      </c>
      <c r="C12977" s="434" t="s">
        <v>31</v>
      </c>
      <c r="D12977" s="434" t="s">
        <v>17</v>
      </c>
      <c r="E12977" s="434">
        <v>11.5</v>
      </c>
      <c r="F12977" s="434">
        <v>827</v>
      </c>
      <c r="G12977" s="434">
        <v>1132</v>
      </c>
      <c r="H12977" s="434">
        <v>1253</v>
      </c>
      <c r="I12977" s="434">
        <v>63.28</v>
      </c>
      <c r="K12977" s="434">
        <v>1978</v>
      </c>
    </row>
    <row r="12978" spans="1:11" hidden="1" x14ac:dyDescent="0.25">
      <c r="A12978" s="434">
        <v>277324000</v>
      </c>
      <c r="B12978" s="434">
        <v>44891</v>
      </c>
      <c r="C12978" s="434" t="s">
        <v>61</v>
      </c>
      <c r="D12978" s="434" t="s">
        <v>25</v>
      </c>
      <c r="E12978" s="434">
        <v>15.4</v>
      </c>
      <c r="F12978" s="434">
        <v>2960</v>
      </c>
      <c r="G12978" s="434">
        <v>4402</v>
      </c>
      <c r="H12978" s="434">
        <v>3826</v>
      </c>
      <c r="I12978" s="434">
        <v>104.8</v>
      </c>
      <c r="J12978" s="434">
        <v>0</v>
      </c>
      <c r="K12978" s="434">
        <v>1989</v>
      </c>
    </row>
    <row r="12979" spans="1:11" hidden="1" x14ac:dyDescent="0.25">
      <c r="A12979" s="434">
        <v>277327000</v>
      </c>
      <c r="B12979" s="434">
        <v>3009</v>
      </c>
      <c r="C12979" s="434" t="s">
        <v>31</v>
      </c>
      <c r="D12979" s="434" t="s">
        <v>25</v>
      </c>
      <c r="E12979" s="434">
        <v>17</v>
      </c>
      <c r="F12979" s="434">
        <v>5295</v>
      </c>
      <c r="G12979" s="434">
        <v>5065</v>
      </c>
      <c r="H12979" s="434">
        <v>4587</v>
      </c>
      <c r="I12979" s="434">
        <v>120.7</v>
      </c>
      <c r="J12979" s="434">
        <v>6575</v>
      </c>
      <c r="K12979" s="434">
        <v>1991</v>
      </c>
    </row>
    <row r="12980" spans="1:11" hidden="1" x14ac:dyDescent="0.25">
      <c r="A12980" s="434">
        <v>277334000</v>
      </c>
      <c r="B12980" s="434">
        <v>42114</v>
      </c>
      <c r="C12980" s="434" t="s">
        <v>61</v>
      </c>
      <c r="D12980" s="434" t="s">
        <v>25</v>
      </c>
      <c r="E12980" s="434">
        <v>15.4</v>
      </c>
      <c r="F12980" s="434">
        <v>2960</v>
      </c>
      <c r="G12980" s="434">
        <v>4402</v>
      </c>
      <c r="H12980" s="434">
        <v>3826</v>
      </c>
      <c r="I12980" s="434">
        <v>104.81</v>
      </c>
      <c r="J12980" s="434">
        <v>0</v>
      </c>
      <c r="K12980" s="434">
        <v>1989</v>
      </c>
    </row>
    <row r="12981" spans="1:11" x14ac:dyDescent="0.25">
      <c r="A12981" s="434">
        <v>277336000</v>
      </c>
      <c r="B12981" s="434">
        <v>32039</v>
      </c>
      <c r="C12981" s="434" t="s">
        <v>59</v>
      </c>
      <c r="D12981" s="434" t="s">
        <v>17</v>
      </c>
      <c r="E12981" s="434">
        <v>12.5</v>
      </c>
      <c r="F12981" s="434">
        <v>1764</v>
      </c>
      <c r="G12981" s="434">
        <v>699</v>
      </c>
      <c r="H12981" s="434">
        <v>1943</v>
      </c>
      <c r="I12981" s="434">
        <v>62.22</v>
      </c>
      <c r="J12981" s="434">
        <v>0</v>
      </c>
      <c r="K12981" s="434">
        <v>1970</v>
      </c>
    </row>
    <row r="12982" spans="1:11" hidden="1" x14ac:dyDescent="0.25">
      <c r="A12982" s="434">
        <v>277344000</v>
      </c>
      <c r="B12982" s="434">
        <v>56849</v>
      </c>
      <c r="C12982" s="434" t="s">
        <v>31</v>
      </c>
      <c r="D12982" s="434" t="s">
        <v>22</v>
      </c>
      <c r="E12982" s="434">
        <v>10</v>
      </c>
      <c r="F12982" s="434">
        <v>999</v>
      </c>
      <c r="G12982" s="434">
        <v>2350</v>
      </c>
      <c r="H12982" s="434">
        <v>1909</v>
      </c>
      <c r="I12982" s="434">
        <v>89.16</v>
      </c>
      <c r="J12982" s="434">
        <v>0</v>
      </c>
      <c r="K12982" s="434">
        <v>1994</v>
      </c>
    </row>
    <row r="12983" spans="1:11" hidden="1" x14ac:dyDescent="0.25">
      <c r="A12983" s="434">
        <v>277372000</v>
      </c>
      <c r="B12983" s="434">
        <v>57146</v>
      </c>
      <c r="C12983" s="434" t="s">
        <v>31</v>
      </c>
      <c r="D12983" s="434" t="s">
        <v>22</v>
      </c>
      <c r="E12983" s="434">
        <v>11</v>
      </c>
      <c r="F12983" s="434">
        <v>600</v>
      </c>
      <c r="G12983" s="434">
        <v>1827</v>
      </c>
      <c r="H12983" s="434">
        <v>1392</v>
      </c>
      <c r="I12983" s="434">
        <v>71.959999999999994</v>
      </c>
      <c r="J12983" s="434">
        <v>0</v>
      </c>
      <c r="K12983" s="434">
        <v>1970</v>
      </c>
    </row>
    <row r="12984" spans="1:11" hidden="1" x14ac:dyDescent="0.25">
      <c r="A12984" s="434">
        <v>277373000</v>
      </c>
      <c r="B12984" s="434">
        <v>10458</v>
      </c>
      <c r="C12984" s="434" t="s">
        <v>31</v>
      </c>
      <c r="D12984" s="434" t="s">
        <v>22</v>
      </c>
      <c r="E12984" s="434">
        <v>9.3000000000000007</v>
      </c>
      <c r="F12984" s="434">
        <v>895</v>
      </c>
      <c r="G12984" s="434">
        <v>1500</v>
      </c>
      <c r="H12984" s="434">
        <v>1141</v>
      </c>
      <c r="I12984" s="434">
        <v>81.400000000000006</v>
      </c>
      <c r="J12984" s="434">
        <v>0</v>
      </c>
      <c r="K12984" s="434">
        <v>1996</v>
      </c>
    </row>
    <row r="12985" spans="1:11" hidden="1" x14ac:dyDescent="0.25">
      <c r="A12985" s="434">
        <v>277380000</v>
      </c>
      <c r="B12985" s="434">
        <v>13072</v>
      </c>
      <c r="C12985" s="434" t="s">
        <v>31</v>
      </c>
      <c r="D12985" s="434" t="s">
        <v>25</v>
      </c>
      <c r="E12985" s="434">
        <v>19.3</v>
      </c>
      <c r="F12985" s="434">
        <v>9311</v>
      </c>
      <c r="G12985" s="434">
        <v>8045</v>
      </c>
      <c r="H12985" s="434">
        <v>7313</v>
      </c>
      <c r="I12985" s="434">
        <v>134.02000000000001</v>
      </c>
      <c r="J12985" s="434">
        <v>0</v>
      </c>
      <c r="K12985" s="434">
        <v>1970</v>
      </c>
    </row>
    <row r="12986" spans="1:11" hidden="1" x14ac:dyDescent="0.25">
      <c r="A12986" s="434">
        <v>277391000</v>
      </c>
      <c r="B12986" s="434">
        <v>15601</v>
      </c>
      <c r="C12986" s="434" t="s">
        <v>31</v>
      </c>
      <c r="D12986" s="434" t="s">
        <v>22</v>
      </c>
      <c r="E12986" s="434">
        <v>11</v>
      </c>
      <c r="F12986" s="434">
        <v>1445</v>
      </c>
      <c r="G12986" s="434">
        <v>4068</v>
      </c>
      <c r="H12986" s="434">
        <v>2395</v>
      </c>
      <c r="I12986" s="434">
        <v>87.8</v>
      </c>
      <c r="J12986" s="434">
        <v>0</v>
      </c>
      <c r="K12986" s="434">
        <v>1995</v>
      </c>
    </row>
    <row r="12987" spans="1:11" hidden="1" x14ac:dyDescent="0.25">
      <c r="A12987" s="434">
        <v>277397000</v>
      </c>
      <c r="B12987" s="434">
        <v>637</v>
      </c>
      <c r="C12987" s="434" t="s">
        <v>31</v>
      </c>
      <c r="D12987" s="434" t="s">
        <v>25</v>
      </c>
      <c r="E12987" s="434">
        <v>18.5</v>
      </c>
      <c r="F12987" s="434">
        <v>7061</v>
      </c>
      <c r="G12987" s="434">
        <v>8045</v>
      </c>
      <c r="H12987" s="434">
        <v>7313</v>
      </c>
      <c r="I12987" s="434">
        <v>134.02000000000001</v>
      </c>
      <c r="J12987" s="434">
        <v>11161</v>
      </c>
      <c r="K12987" s="434">
        <v>1993</v>
      </c>
    </row>
    <row r="12988" spans="1:11" hidden="1" x14ac:dyDescent="0.25">
      <c r="A12988" s="434">
        <v>277400000</v>
      </c>
      <c r="B12988" s="434">
        <v>14479</v>
      </c>
      <c r="C12988" s="434" t="s">
        <v>31</v>
      </c>
      <c r="D12988" s="434" t="s">
        <v>29</v>
      </c>
      <c r="E12988" s="434">
        <v>20</v>
      </c>
      <c r="F12988" s="434">
        <v>13644</v>
      </c>
      <c r="G12988" s="434">
        <v>8702</v>
      </c>
      <c r="H12988" s="434">
        <v>11530</v>
      </c>
      <c r="I12988" s="434">
        <v>162.58000000000001</v>
      </c>
      <c r="J12988" s="434">
        <v>0</v>
      </c>
    </row>
    <row r="12989" spans="1:11" x14ac:dyDescent="0.25">
      <c r="A12989" s="434">
        <v>277442000</v>
      </c>
      <c r="B12989" s="434">
        <v>509777</v>
      </c>
      <c r="C12989" s="434" t="s">
        <v>59</v>
      </c>
      <c r="D12989" s="434" t="s">
        <v>17</v>
      </c>
      <c r="E12989" s="434">
        <v>12.5</v>
      </c>
      <c r="F12989" s="434">
        <v>1.6259999999999999</v>
      </c>
      <c r="G12989" s="434">
        <v>259</v>
      </c>
      <c r="H12989" s="434">
        <v>668</v>
      </c>
      <c r="I12989" s="434">
        <v>42.55</v>
      </c>
      <c r="J12989" s="434">
        <v>0</v>
      </c>
      <c r="K12989" s="434">
        <v>1970</v>
      </c>
    </row>
    <row r="12990" spans="1:11" x14ac:dyDescent="0.25">
      <c r="A12990" s="434">
        <v>277512000</v>
      </c>
      <c r="B12990" s="434">
        <v>189587</v>
      </c>
      <c r="C12990" s="434" t="s">
        <v>59</v>
      </c>
      <c r="D12990" s="434" t="s">
        <v>17</v>
      </c>
      <c r="E12990" s="434">
        <v>10.5</v>
      </c>
      <c r="F12990" s="434">
        <v>1368</v>
      </c>
      <c r="G12990" s="434">
        <v>768</v>
      </c>
      <c r="H12990" s="434">
        <v>604</v>
      </c>
      <c r="I12990" s="434">
        <v>48.12</v>
      </c>
      <c r="J12990" s="434">
        <v>0</v>
      </c>
      <c r="K12990" s="434">
        <v>1970</v>
      </c>
    </row>
    <row r="12991" spans="1:11" hidden="1" x14ac:dyDescent="0.25">
      <c r="A12991" s="434">
        <v>277530000</v>
      </c>
      <c r="B12991" s="434">
        <v>45151</v>
      </c>
      <c r="C12991" s="434" t="s">
        <v>31</v>
      </c>
      <c r="D12991" s="434" t="s">
        <v>22</v>
      </c>
      <c r="E12991" s="434">
        <v>9.5</v>
      </c>
      <c r="F12991" s="434">
        <v>750</v>
      </c>
      <c r="G12991" s="434">
        <v>2270</v>
      </c>
      <c r="H12991" s="434">
        <v>1675</v>
      </c>
      <c r="I12991" s="434">
        <v>82.45</v>
      </c>
      <c r="J12991" s="434">
        <v>0</v>
      </c>
      <c r="K12991" s="434">
        <v>1970</v>
      </c>
    </row>
    <row r="12992" spans="1:11" x14ac:dyDescent="0.25">
      <c r="A12992" s="434">
        <v>277544000</v>
      </c>
      <c r="B12992" s="434">
        <v>134495</v>
      </c>
      <c r="C12992" s="434" t="s">
        <v>59</v>
      </c>
      <c r="D12992" s="434" t="s">
        <v>17</v>
      </c>
      <c r="E12992" s="434">
        <v>0</v>
      </c>
      <c r="F12992" s="434">
        <v>2220</v>
      </c>
      <c r="G12992" s="434">
        <v>770</v>
      </c>
      <c r="H12992" s="434">
        <v>1780</v>
      </c>
      <c r="I12992" s="434">
        <v>60</v>
      </c>
      <c r="J12992" s="434">
        <v>0</v>
      </c>
      <c r="K12992" s="434">
        <v>1970</v>
      </c>
    </row>
    <row r="12993" spans="1:11" x14ac:dyDescent="0.25">
      <c r="A12993" s="434">
        <v>277553000</v>
      </c>
      <c r="B12993" s="434">
        <v>122050</v>
      </c>
      <c r="C12993" s="434" t="s">
        <v>59</v>
      </c>
      <c r="D12993" s="434" t="s">
        <v>17</v>
      </c>
      <c r="E12993" s="434">
        <v>13.8</v>
      </c>
      <c r="F12993" s="434">
        <v>1840</v>
      </c>
      <c r="G12993" s="434">
        <v>883</v>
      </c>
      <c r="H12993" s="434">
        <v>1410</v>
      </c>
      <c r="I12993" s="434">
        <v>63.83</v>
      </c>
      <c r="J12993" s="434">
        <v>0</v>
      </c>
      <c r="K12993" s="434">
        <v>1970</v>
      </c>
    </row>
    <row r="12994" spans="1:11" hidden="1" x14ac:dyDescent="0.25">
      <c r="A12994" s="434">
        <v>277561000</v>
      </c>
      <c r="B12994" s="434">
        <v>1</v>
      </c>
      <c r="C12994" s="434" t="s">
        <v>31</v>
      </c>
      <c r="D12994" s="434" t="s">
        <v>29</v>
      </c>
      <c r="E12994" s="434">
        <v>18</v>
      </c>
      <c r="F12994" s="434">
        <v>10915</v>
      </c>
      <c r="G12994" s="434">
        <v>12457</v>
      </c>
      <c r="H12994" s="434">
        <v>21005</v>
      </c>
      <c r="I12994" s="434">
        <v>183.29</v>
      </c>
      <c r="K12994" s="434">
        <v>2000</v>
      </c>
    </row>
    <row r="12995" spans="1:11" hidden="1" x14ac:dyDescent="0.25">
      <c r="A12995" s="434">
        <v>295862124</v>
      </c>
      <c r="B12995" s="434">
        <v>15123</v>
      </c>
      <c r="C12995" s="434" t="s">
        <v>56</v>
      </c>
      <c r="D12995" s="434" t="s">
        <v>13</v>
      </c>
      <c r="I12995" s="434">
        <v>8</v>
      </c>
      <c r="J12995" s="434">
        <v>0</v>
      </c>
      <c r="K12995" s="434">
        <v>1970</v>
      </c>
    </row>
    <row r="12996" spans="1:11" hidden="1" x14ac:dyDescent="0.25">
      <c r="A12996" s="434">
        <v>304010054</v>
      </c>
      <c r="B12996" s="434">
        <v>11852</v>
      </c>
      <c r="C12996" s="434" t="s">
        <v>31</v>
      </c>
      <c r="D12996" s="434" t="s">
        <v>22</v>
      </c>
      <c r="E12996" s="434">
        <v>10</v>
      </c>
      <c r="F12996" s="434">
        <v>441</v>
      </c>
      <c r="G12996" s="434">
        <v>2131</v>
      </c>
      <c r="H12996" s="434">
        <v>1472</v>
      </c>
      <c r="I12996" s="434">
        <v>79.010000000000005</v>
      </c>
      <c r="J12996" s="434">
        <v>0</v>
      </c>
      <c r="K12996" s="434">
        <v>1984</v>
      </c>
    </row>
    <row r="12997" spans="1:11" hidden="1" x14ac:dyDescent="0.25">
      <c r="A12997" s="434">
        <v>304010085</v>
      </c>
      <c r="B12997" s="434">
        <v>774</v>
      </c>
      <c r="C12997" s="434" t="s">
        <v>61</v>
      </c>
      <c r="D12997" s="434" t="s">
        <v>22</v>
      </c>
      <c r="E12997" s="434">
        <v>11.5</v>
      </c>
      <c r="F12997" s="434">
        <v>1525</v>
      </c>
      <c r="G12997" s="434">
        <v>4550</v>
      </c>
      <c r="H12997" s="434">
        <v>2873</v>
      </c>
      <c r="I12997" s="434">
        <v>88.2</v>
      </c>
      <c r="K12997" s="434">
        <v>1991</v>
      </c>
    </row>
    <row r="12998" spans="1:11" hidden="1" x14ac:dyDescent="0.25">
      <c r="A12998" s="434">
        <v>304010160</v>
      </c>
      <c r="B12998" s="434">
        <v>13494</v>
      </c>
      <c r="C12998" s="434" t="s">
        <v>31</v>
      </c>
      <c r="D12998" s="434" t="s">
        <v>22</v>
      </c>
      <c r="E12998" s="434">
        <v>12</v>
      </c>
      <c r="F12998" s="434">
        <v>1320</v>
      </c>
      <c r="G12998" s="434">
        <v>3269</v>
      </c>
      <c r="H12998" s="434">
        <v>2481</v>
      </c>
      <c r="I12998" s="434">
        <v>84.37</v>
      </c>
      <c r="J12998" s="434">
        <v>0</v>
      </c>
      <c r="K12998" s="434">
        <v>1970</v>
      </c>
    </row>
    <row r="12999" spans="1:11" hidden="1" x14ac:dyDescent="0.25">
      <c r="A12999" s="434">
        <v>304010168</v>
      </c>
      <c r="B12999" s="434">
        <v>29129</v>
      </c>
      <c r="C12999" s="434" t="s">
        <v>31</v>
      </c>
      <c r="D12999" s="434" t="s">
        <v>22</v>
      </c>
      <c r="E12999" s="434">
        <v>10.5</v>
      </c>
      <c r="F12999" s="434">
        <v>600</v>
      </c>
      <c r="G12999" s="434">
        <v>2381</v>
      </c>
      <c r="H12999" s="434">
        <v>1662</v>
      </c>
      <c r="I12999" s="434">
        <v>81.78</v>
      </c>
      <c r="J12999" s="434">
        <v>0</v>
      </c>
      <c r="K12999" s="434">
        <v>1970</v>
      </c>
    </row>
    <row r="13000" spans="1:11" hidden="1" x14ac:dyDescent="0.25">
      <c r="A13000" s="434">
        <v>304010200</v>
      </c>
      <c r="B13000" s="434">
        <v>43875</v>
      </c>
      <c r="C13000" s="434" t="s">
        <v>31</v>
      </c>
      <c r="D13000" s="434" t="s">
        <v>22</v>
      </c>
      <c r="I13000" s="434">
        <v>91</v>
      </c>
    </row>
    <row r="13001" spans="1:11" hidden="1" x14ac:dyDescent="0.25">
      <c r="A13001" s="434">
        <v>304010228</v>
      </c>
      <c r="B13001" s="434">
        <v>24308</v>
      </c>
      <c r="C13001" s="434" t="s">
        <v>61</v>
      </c>
      <c r="D13001" s="434" t="s">
        <v>29</v>
      </c>
      <c r="E13001" s="434">
        <v>18</v>
      </c>
      <c r="F13001" s="434">
        <v>9449</v>
      </c>
      <c r="G13001" s="434">
        <v>8967</v>
      </c>
      <c r="H13001" s="434">
        <v>8397</v>
      </c>
      <c r="I13001" s="434">
        <v>151.58000000000001</v>
      </c>
      <c r="J13001" s="434">
        <v>0</v>
      </c>
      <c r="K13001" s="434">
        <v>2000</v>
      </c>
    </row>
    <row r="13002" spans="1:11" hidden="1" x14ac:dyDescent="0.25">
      <c r="A13002" s="434">
        <v>304010253</v>
      </c>
      <c r="B13002" s="434">
        <v>724925</v>
      </c>
      <c r="C13002" s="434" t="s">
        <v>31</v>
      </c>
      <c r="D13002" s="434" t="s">
        <v>25</v>
      </c>
      <c r="E13002" s="434">
        <v>14.5</v>
      </c>
      <c r="F13002" s="434">
        <v>2960</v>
      </c>
      <c r="G13002" s="434">
        <v>4355</v>
      </c>
      <c r="H13002" s="434">
        <v>5562</v>
      </c>
      <c r="I13002" s="434">
        <v>107.75</v>
      </c>
      <c r="J13002" s="434">
        <v>0</v>
      </c>
      <c r="K13002" s="434">
        <v>1970</v>
      </c>
    </row>
    <row r="13003" spans="1:11" hidden="1" x14ac:dyDescent="0.25">
      <c r="A13003" s="434">
        <v>304010285</v>
      </c>
      <c r="B13003" s="434">
        <v>12996</v>
      </c>
      <c r="C13003" s="434" t="s">
        <v>61</v>
      </c>
      <c r="D13003" s="434" t="s">
        <v>22</v>
      </c>
      <c r="E13003" s="434">
        <v>12</v>
      </c>
      <c r="F13003" s="434">
        <v>1320</v>
      </c>
      <c r="G13003" s="434">
        <v>3601</v>
      </c>
      <c r="H13003" s="434">
        <v>2416</v>
      </c>
      <c r="I13003" s="434">
        <v>84.95</v>
      </c>
      <c r="J13003" s="434">
        <v>0</v>
      </c>
      <c r="K13003" s="434">
        <v>1993</v>
      </c>
    </row>
    <row r="13004" spans="1:11" hidden="1" x14ac:dyDescent="0.25">
      <c r="A13004" s="434">
        <v>304010297</v>
      </c>
      <c r="B13004" s="434">
        <v>18697</v>
      </c>
      <c r="C13004" s="434" t="s">
        <v>61</v>
      </c>
      <c r="D13004" s="434" t="s">
        <v>22</v>
      </c>
      <c r="E13004" s="434">
        <v>12</v>
      </c>
      <c r="F13004" s="434">
        <v>1471</v>
      </c>
      <c r="G13004" s="434">
        <v>3574</v>
      </c>
      <c r="H13004" s="434">
        <v>2416</v>
      </c>
      <c r="I13004" s="434">
        <v>84.95</v>
      </c>
      <c r="J13004" s="434">
        <v>0</v>
      </c>
      <c r="K13004" s="434">
        <v>1993</v>
      </c>
    </row>
    <row r="13005" spans="1:11" hidden="1" x14ac:dyDescent="0.25">
      <c r="A13005" s="434">
        <v>304010302</v>
      </c>
      <c r="B13005" s="434">
        <v>23761</v>
      </c>
      <c r="C13005" s="434" t="s">
        <v>31</v>
      </c>
      <c r="D13005" s="434" t="s">
        <v>22</v>
      </c>
      <c r="E13005" s="434">
        <v>43595</v>
      </c>
      <c r="F13005" s="434">
        <v>960</v>
      </c>
      <c r="G13005" s="434">
        <v>2368</v>
      </c>
      <c r="H13005" s="434">
        <v>1662</v>
      </c>
      <c r="I13005" s="434">
        <v>81.8</v>
      </c>
      <c r="J13005" s="434">
        <v>0</v>
      </c>
    </row>
    <row r="13006" spans="1:11" hidden="1" x14ac:dyDescent="0.25">
      <c r="A13006" s="434">
        <v>304010318</v>
      </c>
      <c r="B13006" s="434">
        <v>5594</v>
      </c>
      <c r="C13006" s="434" t="s">
        <v>31</v>
      </c>
      <c r="D13006" s="434" t="s">
        <v>22</v>
      </c>
      <c r="G13006" s="434">
        <v>2942</v>
      </c>
      <c r="H13006" s="434">
        <v>2463</v>
      </c>
      <c r="I13006" s="434">
        <v>86</v>
      </c>
      <c r="J13006" s="434">
        <v>0</v>
      </c>
      <c r="K13006" s="434">
        <v>1970</v>
      </c>
    </row>
    <row r="13007" spans="1:11" hidden="1" x14ac:dyDescent="0.25">
      <c r="A13007" s="434">
        <v>304010366</v>
      </c>
      <c r="B13007" s="434">
        <v>24310</v>
      </c>
      <c r="C13007" s="434" t="s">
        <v>31</v>
      </c>
      <c r="D13007" s="434" t="s">
        <v>17</v>
      </c>
      <c r="E13007" s="434">
        <v>11</v>
      </c>
      <c r="F13007" s="434">
        <v>662</v>
      </c>
      <c r="G13007" s="434">
        <v>1196</v>
      </c>
      <c r="H13007" s="434">
        <v>1064</v>
      </c>
      <c r="I13007" s="434">
        <v>68.36</v>
      </c>
      <c r="J13007" s="434">
        <v>0</v>
      </c>
      <c r="K13007" s="434">
        <v>1966</v>
      </c>
    </row>
    <row r="13008" spans="1:11" hidden="1" x14ac:dyDescent="0.25">
      <c r="A13008" s="434">
        <v>304010417</v>
      </c>
      <c r="B13008" s="434">
        <v>6778</v>
      </c>
      <c r="C13008" s="434" t="s">
        <v>31</v>
      </c>
      <c r="D13008" s="434" t="s">
        <v>22</v>
      </c>
      <c r="E13008" s="434">
        <v>43595</v>
      </c>
      <c r="F13008" s="434">
        <v>960</v>
      </c>
      <c r="G13008" s="434">
        <v>2388</v>
      </c>
      <c r="H13008" s="434">
        <v>1662</v>
      </c>
      <c r="I13008" s="434">
        <v>81.8</v>
      </c>
      <c r="J13008" s="434">
        <v>0</v>
      </c>
    </row>
    <row r="13009" spans="1:11" hidden="1" x14ac:dyDescent="0.25">
      <c r="A13009" s="434">
        <v>304010439</v>
      </c>
      <c r="B13009" s="434">
        <v>15582</v>
      </c>
      <c r="C13009" s="434" t="s">
        <v>31</v>
      </c>
      <c r="D13009" s="434" t="s">
        <v>22</v>
      </c>
      <c r="E13009" s="434">
        <v>43595</v>
      </c>
      <c r="F13009" s="434">
        <v>706</v>
      </c>
      <c r="G13009" s="434">
        <v>2376</v>
      </c>
      <c r="H13009" s="434">
        <v>1662</v>
      </c>
      <c r="I13009" s="434">
        <v>81.8</v>
      </c>
      <c r="J13009" s="434">
        <v>0</v>
      </c>
    </row>
    <row r="13010" spans="1:11" hidden="1" x14ac:dyDescent="0.25">
      <c r="A13010" s="434">
        <v>304010455</v>
      </c>
      <c r="B13010" s="434">
        <v>43575</v>
      </c>
      <c r="C13010" s="434" t="s">
        <v>31</v>
      </c>
      <c r="D13010" s="434" t="s">
        <v>22</v>
      </c>
      <c r="E13010" s="434">
        <v>12</v>
      </c>
      <c r="F13010" s="434">
        <v>1690</v>
      </c>
      <c r="G13010" s="434">
        <v>4161</v>
      </c>
      <c r="H13010" s="434">
        <v>2497</v>
      </c>
      <c r="I13010" s="434">
        <v>88.29</v>
      </c>
      <c r="J13010" s="434">
        <v>0</v>
      </c>
      <c r="K13010" s="434">
        <v>1990</v>
      </c>
    </row>
    <row r="13011" spans="1:11" hidden="1" x14ac:dyDescent="0.25">
      <c r="A13011" s="434">
        <v>304010483</v>
      </c>
      <c r="B13011" s="434">
        <v>50178</v>
      </c>
      <c r="C13011" s="434" t="s">
        <v>31</v>
      </c>
      <c r="D13011" s="434" t="s">
        <v>22</v>
      </c>
      <c r="E13011" s="434">
        <v>10</v>
      </c>
      <c r="F13011" s="434">
        <v>1015</v>
      </c>
      <c r="G13011" s="434">
        <v>2684</v>
      </c>
      <c r="H13011" s="434">
        <v>1589</v>
      </c>
      <c r="I13011" s="434">
        <v>82.5</v>
      </c>
      <c r="J13011" s="434">
        <v>0</v>
      </c>
      <c r="K13011" s="434">
        <v>1970</v>
      </c>
    </row>
    <row r="13012" spans="1:11" hidden="1" x14ac:dyDescent="0.25">
      <c r="A13012" s="434">
        <v>304010562</v>
      </c>
      <c r="B13012" s="434">
        <v>17315</v>
      </c>
      <c r="C13012" s="434" t="s">
        <v>31</v>
      </c>
      <c r="D13012" s="434" t="s">
        <v>22</v>
      </c>
      <c r="E13012" s="434">
        <v>43537</v>
      </c>
      <c r="F13012" s="434">
        <v>1870</v>
      </c>
      <c r="G13012" s="434">
        <v>2461</v>
      </c>
      <c r="H13012" s="434">
        <v>2398</v>
      </c>
      <c r="I13012" s="434">
        <v>86.64</v>
      </c>
      <c r="J13012" s="434">
        <v>0</v>
      </c>
    </row>
    <row r="13013" spans="1:11" hidden="1" x14ac:dyDescent="0.25">
      <c r="A13013" s="434">
        <v>304010685</v>
      </c>
      <c r="B13013" s="434">
        <v>61</v>
      </c>
      <c r="C13013" s="434" t="s">
        <v>31</v>
      </c>
      <c r="D13013" s="434" t="s">
        <v>22</v>
      </c>
      <c r="E13013" s="434">
        <v>9.5</v>
      </c>
      <c r="F13013" s="434">
        <v>441</v>
      </c>
      <c r="G13013" s="434">
        <v>2313</v>
      </c>
      <c r="H13013" s="434">
        <v>1556</v>
      </c>
      <c r="I13013" s="434">
        <v>82.21</v>
      </c>
      <c r="J13013" s="434">
        <v>0</v>
      </c>
      <c r="K13013" s="434">
        <v>1985</v>
      </c>
    </row>
    <row r="13014" spans="1:11" hidden="1" x14ac:dyDescent="0.25">
      <c r="A13014" s="434">
        <v>304010688</v>
      </c>
      <c r="B13014" s="434">
        <v>38794</v>
      </c>
      <c r="C13014" s="434" t="s">
        <v>31</v>
      </c>
      <c r="D13014" s="434" t="s">
        <v>22</v>
      </c>
      <c r="E13014" s="434">
        <v>10</v>
      </c>
      <c r="F13014" s="434">
        <v>600</v>
      </c>
      <c r="G13014" s="434">
        <v>1890</v>
      </c>
      <c r="H13014" s="434">
        <v>1568</v>
      </c>
      <c r="I13014" s="434">
        <v>81.09</v>
      </c>
      <c r="J13014" s="434">
        <v>0</v>
      </c>
      <c r="K13014" s="434">
        <v>1970</v>
      </c>
    </row>
    <row r="13015" spans="1:11" hidden="1" x14ac:dyDescent="0.25">
      <c r="A13015" s="434">
        <v>304010711</v>
      </c>
      <c r="B13015" s="434">
        <v>1928</v>
      </c>
      <c r="C13015" s="434" t="s">
        <v>61</v>
      </c>
      <c r="D13015" s="434" t="s">
        <v>22</v>
      </c>
      <c r="E13015" s="434">
        <v>10.5</v>
      </c>
      <c r="F13015" s="434">
        <v>1478</v>
      </c>
      <c r="G13015" s="434">
        <v>3690</v>
      </c>
      <c r="H13015" s="434">
        <v>2446</v>
      </c>
      <c r="I13015" s="434">
        <v>87.9</v>
      </c>
      <c r="J13015" s="434">
        <v>0</v>
      </c>
      <c r="K13015" s="434">
        <v>1994</v>
      </c>
    </row>
    <row r="13016" spans="1:11" hidden="1" x14ac:dyDescent="0.25">
      <c r="A13016" s="434">
        <v>304010786</v>
      </c>
      <c r="B13016" s="434">
        <v>48544</v>
      </c>
      <c r="C13016" s="434" t="s">
        <v>31</v>
      </c>
      <c r="D13016" s="434" t="s">
        <v>22</v>
      </c>
      <c r="E13016" s="434">
        <v>10.5</v>
      </c>
      <c r="F13016" s="434">
        <v>243</v>
      </c>
      <c r="G13016" s="434">
        <v>1795</v>
      </c>
      <c r="H13016" s="434">
        <v>1441</v>
      </c>
      <c r="I13016" s="434">
        <v>80.959999999999994</v>
      </c>
      <c r="J13016" s="434">
        <v>0</v>
      </c>
      <c r="K13016" s="434">
        <v>1970</v>
      </c>
    </row>
    <row r="13017" spans="1:11" hidden="1" x14ac:dyDescent="0.25">
      <c r="A13017" s="434">
        <v>304010885</v>
      </c>
      <c r="B13017" s="434">
        <v>138313</v>
      </c>
      <c r="C13017" s="434" t="s">
        <v>31</v>
      </c>
      <c r="D13017" s="434" t="s">
        <v>22</v>
      </c>
      <c r="E13017" s="434">
        <v>12.5</v>
      </c>
      <c r="F13017" s="434">
        <v>1500</v>
      </c>
      <c r="G13017" s="434">
        <v>2500</v>
      </c>
      <c r="H13017" s="434">
        <v>1846</v>
      </c>
      <c r="I13017" s="434">
        <v>89.71</v>
      </c>
      <c r="J13017" s="434">
        <v>0</v>
      </c>
      <c r="K13017" s="434">
        <v>1970</v>
      </c>
    </row>
    <row r="13018" spans="1:11" hidden="1" x14ac:dyDescent="0.25">
      <c r="A13018" s="434">
        <v>304010886</v>
      </c>
      <c r="B13018" s="434">
        <v>18673</v>
      </c>
      <c r="C13018" s="434" t="s">
        <v>61</v>
      </c>
      <c r="D13018" s="434" t="s">
        <v>22</v>
      </c>
      <c r="E13018" s="434">
        <v>15</v>
      </c>
      <c r="F13018" s="434">
        <v>3960</v>
      </c>
      <c r="G13018" s="434">
        <v>6275</v>
      </c>
      <c r="H13018" s="434">
        <v>4246</v>
      </c>
      <c r="I13018" s="434">
        <v>99.98</v>
      </c>
      <c r="J13018" s="434">
        <v>0</v>
      </c>
      <c r="K13018" s="434">
        <v>1999</v>
      </c>
    </row>
    <row r="13019" spans="1:11" hidden="1" x14ac:dyDescent="0.25">
      <c r="A13019" s="434">
        <v>304010898</v>
      </c>
      <c r="B13019" s="434">
        <v>86606</v>
      </c>
      <c r="C13019" s="434" t="s">
        <v>35</v>
      </c>
      <c r="D13019" s="434" t="s">
        <v>25</v>
      </c>
      <c r="E13019" s="434">
        <v>17</v>
      </c>
      <c r="F13019" s="434">
        <v>5399</v>
      </c>
      <c r="G13019" s="434">
        <v>8126</v>
      </c>
      <c r="H13019" s="434">
        <v>6409</v>
      </c>
      <c r="I13019" s="434">
        <v>121.8</v>
      </c>
      <c r="K13019" s="434">
        <v>2002</v>
      </c>
    </row>
    <row r="13020" spans="1:11" hidden="1" x14ac:dyDescent="0.25">
      <c r="A13020" s="434">
        <v>304010905</v>
      </c>
      <c r="B13020" s="434">
        <v>352497</v>
      </c>
      <c r="C13020" s="434" t="s">
        <v>61</v>
      </c>
      <c r="D13020" s="434" t="s">
        <v>22</v>
      </c>
      <c r="E13020" s="434">
        <v>12.5</v>
      </c>
      <c r="F13020" s="434">
        <v>1478</v>
      </c>
      <c r="G13020" s="434">
        <v>2500</v>
      </c>
      <c r="H13020" s="434">
        <v>1846</v>
      </c>
      <c r="I13020" s="434">
        <v>89.71</v>
      </c>
      <c r="J13020" s="434">
        <v>0</v>
      </c>
      <c r="K13020" s="434">
        <v>1999</v>
      </c>
    </row>
    <row r="13021" spans="1:11" hidden="1" x14ac:dyDescent="0.25">
      <c r="A13021" s="434">
        <v>304010916</v>
      </c>
      <c r="B13021" s="434">
        <v>13513</v>
      </c>
      <c r="C13021" s="434" t="s">
        <v>31</v>
      </c>
      <c r="D13021" s="434" t="s">
        <v>22</v>
      </c>
      <c r="I13021" s="434">
        <v>82</v>
      </c>
    </row>
    <row r="13022" spans="1:11" hidden="1" x14ac:dyDescent="0.25">
      <c r="A13022" s="434">
        <v>304010957</v>
      </c>
      <c r="B13022" s="434">
        <v>79397</v>
      </c>
      <c r="C13022" s="434" t="s">
        <v>35</v>
      </c>
      <c r="D13022" s="434" t="s">
        <v>25</v>
      </c>
      <c r="I13022" s="434">
        <v>116</v>
      </c>
    </row>
    <row r="13023" spans="1:11" hidden="1" x14ac:dyDescent="0.25">
      <c r="A13023" s="434">
        <v>304010960</v>
      </c>
      <c r="B13023" s="434">
        <v>796</v>
      </c>
      <c r="C13023" s="434" t="s">
        <v>31</v>
      </c>
      <c r="D13023" s="434" t="s">
        <v>22</v>
      </c>
      <c r="E13023" s="434">
        <v>11.5</v>
      </c>
      <c r="F13023" s="434">
        <v>1500</v>
      </c>
      <c r="G13023" s="434">
        <v>3729</v>
      </c>
      <c r="H13023" s="434">
        <v>2450</v>
      </c>
      <c r="I13023" s="434">
        <v>87.85</v>
      </c>
      <c r="K13023" s="434">
        <v>1991</v>
      </c>
    </row>
    <row r="13024" spans="1:11" hidden="1" x14ac:dyDescent="0.25">
      <c r="A13024" s="434">
        <v>304010973</v>
      </c>
      <c r="B13024" s="434">
        <v>133231</v>
      </c>
      <c r="C13024" s="434" t="s">
        <v>61</v>
      </c>
      <c r="D13024" s="434" t="s">
        <v>22</v>
      </c>
      <c r="E13024" s="434">
        <v>11</v>
      </c>
      <c r="F13024" s="434">
        <v>1800</v>
      </c>
      <c r="G13024" s="434">
        <v>4618</v>
      </c>
      <c r="H13024" s="434">
        <v>2834</v>
      </c>
      <c r="I13024" s="434">
        <v>89.9</v>
      </c>
      <c r="J13024" s="434">
        <v>0</v>
      </c>
      <c r="K13024" s="434">
        <v>1998</v>
      </c>
    </row>
    <row r="13025" spans="1:11" hidden="1" x14ac:dyDescent="0.25">
      <c r="A13025" s="434">
        <v>304010986</v>
      </c>
      <c r="B13025" s="434">
        <v>187578</v>
      </c>
      <c r="C13025" s="434" t="s">
        <v>61</v>
      </c>
      <c r="D13025" s="434" t="s">
        <v>22</v>
      </c>
      <c r="E13025" s="434">
        <v>13</v>
      </c>
      <c r="F13025" s="434">
        <v>2550</v>
      </c>
      <c r="G13025" s="434">
        <v>4450</v>
      </c>
      <c r="H13025" s="434">
        <v>2997</v>
      </c>
      <c r="I13025" s="434">
        <v>99.9</v>
      </c>
      <c r="J13025" s="434">
        <v>0</v>
      </c>
      <c r="K13025" s="434">
        <v>1997</v>
      </c>
    </row>
    <row r="13026" spans="1:11" hidden="1" x14ac:dyDescent="0.25">
      <c r="A13026" s="434">
        <v>304010995</v>
      </c>
      <c r="B13026" s="434">
        <v>25853</v>
      </c>
      <c r="C13026" s="434" t="s">
        <v>61</v>
      </c>
      <c r="D13026" s="434" t="s">
        <v>22</v>
      </c>
      <c r="E13026" s="434">
        <v>12.5</v>
      </c>
      <c r="F13026" s="434">
        <v>2550</v>
      </c>
      <c r="G13026" s="434">
        <v>4433</v>
      </c>
      <c r="H13026" s="434">
        <v>2997</v>
      </c>
      <c r="I13026" s="434">
        <v>99.9</v>
      </c>
      <c r="J13026" s="434">
        <v>0</v>
      </c>
      <c r="K13026" s="434">
        <v>1998</v>
      </c>
    </row>
    <row r="13027" spans="1:11" hidden="1" x14ac:dyDescent="0.25">
      <c r="A13027" s="434">
        <v>304010996</v>
      </c>
      <c r="B13027" s="434">
        <v>717167</v>
      </c>
      <c r="C13027" s="434" t="s">
        <v>31</v>
      </c>
      <c r="D13027" s="434" t="s">
        <v>22</v>
      </c>
      <c r="E13027" s="434">
        <v>12.5</v>
      </c>
      <c r="F13027" s="434">
        <v>1350</v>
      </c>
      <c r="G13027" s="434">
        <v>2500</v>
      </c>
      <c r="H13027" s="434">
        <v>1846</v>
      </c>
      <c r="I13027" s="434">
        <v>89.6</v>
      </c>
      <c r="J13027" s="434">
        <v>0</v>
      </c>
      <c r="K13027" s="434">
        <v>1970</v>
      </c>
    </row>
    <row r="13028" spans="1:11" hidden="1" x14ac:dyDescent="0.25">
      <c r="A13028" s="434">
        <v>304011025</v>
      </c>
      <c r="B13028" s="434">
        <v>584691</v>
      </c>
      <c r="C13028" s="434" t="s">
        <v>61</v>
      </c>
      <c r="D13028" s="434" t="s">
        <v>22</v>
      </c>
      <c r="E13028" s="434">
        <v>12.5</v>
      </c>
      <c r="F13028" s="434">
        <v>1478</v>
      </c>
      <c r="G13028" s="434">
        <v>2460</v>
      </c>
      <c r="H13028" s="434">
        <v>1846</v>
      </c>
      <c r="I13028" s="434">
        <v>89.71</v>
      </c>
      <c r="J13028" s="434">
        <v>0</v>
      </c>
      <c r="K13028" s="434">
        <v>2000</v>
      </c>
    </row>
    <row r="13029" spans="1:11" hidden="1" x14ac:dyDescent="0.25">
      <c r="A13029" s="434">
        <v>304011026</v>
      </c>
      <c r="B13029" s="434">
        <v>1075787</v>
      </c>
      <c r="C13029" s="434" t="s">
        <v>61</v>
      </c>
      <c r="D13029" s="434" t="s">
        <v>22</v>
      </c>
      <c r="E13029" s="434">
        <v>12.5</v>
      </c>
      <c r="F13029" s="434">
        <v>1478</v>
      </c>
      <c r="G13029" s="434">
        <v>2460</v>
      </c>
      <c r="H13029" s="434">
        <v>1846</v>
      </c>
      <c r="I13029" s="434">
        <v>89.71</v>
      </c>
      <c r="J13029" s="434">
        <v>0</v>
      </c>
      <c r="K13029" s="434">
        <v>2000</v>
      </c>
    </row>
    <row r="13030" spans="1:11" hidden="1" x14ac:dyDescent="0.25">
      <c r="A13030" s="434">
        <v>304011027</v>
      </c>
      <c r="B13030" s="434">
        <v>1009540</v>
      </c>
      <c r="C13030" s="434" t="s">
        <v>61</v>
      </c>
      <c r="D13030" s="434" t="s">
        <v>22</v>
      </c>
      <c r="E13030" s="434">
        <v>12.5</v>
      </c>
      <c r="F13030" s="434">
        <v>1478</v>
      </c>
      <c r="G13030" s="434">
        <v>2460</v>
      </c>
      <c r="H13030" s="434">
        <v>1846</v>
      </c>
      <c r="I13030" s="434">
        <v>89.71</v>
      </c>
      <c r="J13030" s="434">
        <v>0</v>
      </c>
      <c r="K13030" s="434">
        <v>2000</v>
      </c>
    </row>
    <row r="13031" spans="1:11" hidden="1" x14ac:dyDescent="0.25">
      <c r="A13031" s="434">
        <v>304011028</v>
      </c>
      <c r="B13031" s="434">
        <v>1045352</v>
      </c>
      <c r="C13031" s="434" t="s">
        <v>61</v>
      </c>
      <c r="D13031" s="434" t="s">
        <v>22</v>
      </c>
      <c r="E13031" s="434">
        <v>12.5</v>
      </c>
      <c r="F13031" s="434">
        <v>1478</v>
      </c>
      <c r="G13031" s="434">
        <v>2460</v>
      </c>
      <c r="H13031" s="434">
        <v>1846</v>
      </c>
      <c r="I13031" s="434">
        <v>89.71</v>
      </c>
      <c r="J13031" s="434">
        <v>0</v>
      </c>
      <c r="K13031" s="434">
        <v>2000</v>
      </c>
    </row>
    <row r="13032" spans="1:11" hidden="1" x14ac:dyDescent="0.25">
      <c r="A13032" s="434">
        <v>304011029</v>
      </c>
      <c r="B13032" s="434">
        <v>697063</v>
      </c>
      <c r="C13032" s="434" t="s">
        <v>61</v>
      </c>
      <c r="D13032" s="434" t="s">
        <v>22</v>
      </c>
      <c r="E13032" s="434">
        <v>12.5</v>
      </c>
      <c r="F13032" s="434">
        <v>1478</v>
      </c>
      <c r="G13032" s="434">
        <v>2460</v>
      </c>
      <c r="H13032" s="434">
        <v>1846</v>
      </c>
      <c r="I13032" s="434">
        <v>89.6</v>
      </c>
      <c r="J13032" s="434">
        <v>0</v>
      </c>
      <c r="K13032" s="434">
        <v>2000</v>
      </c>
    </row>
    <row r="13033" spans="1:11" hidden="1" x14ac:dyDescent="0.25">
      <c r="A13033" s="434">
        <v>304014000</v>
      </c>
      <c r="B13033" s="434">
        <v>4679</v>
      </c>
      <c r="C13033" s="434" t="s">
        <v>31</v>
      </c>
      <c r="D13033" s="434" t="s">
        <v>25</v>
      </c>
      <c r="G13033" s="434">
        <v>8048</v>
      </c>
      <c r="H13033" s="434">
        <v>5629</v>
      </c>
      <c r="I13033" s="434">
        <v>108</v>
      </c>
      <c r="J13033" s="434">
        <v>0</v>
      </c>
      <c r="K13033" s="434">
        <v>1970</v>
      </c>
    </row>
    <row r="13034" spans="1:11" hidden="1" x14ac:dyDescent="0.25">
      <c r="A13034" s="434">
        <v>304021000</v>
      </c>
      <c r="B13034" s="434">
        <v>13580</v>
      </c>
      <c r="C13034" s="434" t="s">
        <v>61</v>
      </c>
      <c r="D13034" s="434" t="s">
        <v>22</v>
      </c>
      <c r="E13034" s="434">
        <v>12.3</v>
      </c>
      <c r="F13034" s="434">
        <v>1773</v>
      </c>
      <c r="G13034" s="434">
        <v>3171</v>
      </c>
      <c r="H13034" s="434">
        <v>2301</v>
      </c>
      <c r="I13034" s="434">
        <v>82.5</v>
      </c>
      <c r="J13034" s="434">
        <v>0</v>
      </c>
      <c r="K13034" s="434">
        <v>2001</v>
      </c>
    </row>
    <row r="13035" spans="1:11" hidden="1" x14ac:dyDescent="0.25">
      <c r="A13035" s="434">
        <v>304030000</v>
      </c>
      <c r="B13035" s="434">
        <v>131591</v>
      </c>
      <c r="C13035" s="434" t="s">
        <v>31</v>
      </c>
      <c r="D13035" s="434" t="s">
        <v>22</v>
      </c>
      <c r="E13035" s="434">
        <v>11.7</v>
      </c>
      <c r="F13035" s="434">
        <v>1520</v>
      </c>
      <c r="G13035" s="434">
        <v>3685</v>
      </c>
      <c r="H13035" s="434">
        <v>2452</v>
      </c>
      <c r="I13035" s="434">
        <v>87.83</v>
      </c>
      <c r="J13035" s="434">
        <v>0</v>
      </c>
      <c r="K13035" s="434">
        <v>2010</v>
      </c>
    </row>
    <row r="13036" spans="1:11" hidden="1" x14ac:dyDescent="0.25">
      <c r="A13036" s="434">
        <v>304031000</v>
      </c>
      <c r="B13036" s="434">
        <v>636</v>
      </c>
      <c r="C13036" s="434" t="s">
        <v>28</v>
      </c>
      <c r="D13036" s="434" t="s">
        <v>25</v>
      </c>
      <c r="F13036" s="434">
        <v>3640</v>
      </c>
      <c r="G13036" s="434">
        <v>12523</v>
      </c>
      <c r="H13036" s="434">
        <v>7341</v>
      </c>
      <c r="I13036" s="434">
        <v>115.33</v>
      </c>
      <c r="K13036" s="434">
        <v>2008</v>
      </c>
    </row>
    <row r="13037" spans="1:11" hidden="1" x14ac:dyDescent="0.25">
      <c r="A13037" s="434">
        <v>304034000</v>
      </c>
      <c r="B13037" s="434">
        <v>12310</v>
      </c>
      <c r="C13037" s="434" t="s">
        <v>31</v>
      </c>
      <c r="D13037" s="434" t="s">
        <v>25</v>
      </c>
      <c r="E13037" s="434">
        <v>15</v>
      </c>
      <c r="F13037" s="434">
        <v>7074</v>
      </c>
      <c r="G13037" s="434">
        <v>17349</v>
      </c>
      <c r="H13037" s="434">
        <v>12936</v>
      </c>
      <c r="I13037" s="434">
        <v>143.13</v>
      </c>
      <c r="J13037" s="434">
        <v>0</v>
      </c>
    </row>
    <row r="13038" spans="1:11" hidden="1" x14ac:dyDescent="0.25">
      <c r="A13038" s="434">
        <v>304036000</v>
      </c>
      <c r="B13038" s="434">
        <v>2430</v>
      </c>
      <c r="C13038" s="434" t="s">
        <v>31</v>
      </c>
      <c r="D13038" s="434" t="s">
        <v>22</v>
      </c>
      <c r="E13038" s="434">
        <v>10</v>
      </c>
      <c r="F13038" s="434">
        <v>1800</v>
      </c>
      <c r="G13038" s="434">
        <v>3718</v>
      </c>
      <c r="H13038" s="434">
        <v>2446</v>
      </c>
      <c r="I13038" s="434">
        <v>87.9</v>
      </c>
      <c r="J13038" s="434">
        <v>0</v>
      </c>
      <c r="K13038" s="434">
        <v>1994</v>
      </c>
    </row>
    <row r="13039" spans="1:11" hidden="1" x14ac:dyDescent="0.25">
      <c r="A13039" s="434">
        <v>304040000</v>
      </c>
      <c r="B13039" s="434">
        <v>2488</v>
      </c>
      <c r="C13039" s="434" t="s">
        <v>31</v>
      </c>
      <c r="D13039" s="434" t="s">
        <v>22</v>
      </c>
      <c r="E13039" s="434">
        <v>9.5</v>
      </c>
      <c r="F13039" s="434">
        <v>1000</v>
      </c>
      <c r="G13039" s="434">
        <v>1573</v>
      </c>
      <c r="H13039" s="434">
        <v>1372</v>
      </c>
      <c r="I13039" s="434">
        <v>75.23</v>
      </c>
      <c r="J13039" s="434">
        <v>0</v>
      </c>
      <c r="K13039" s="434">
        <v>1970</v>
      </c>
    </row>
    <row r="13040" spans="1:11" hidden="1" x14ac:dyDescent="0.25">
      <c r="A13040" s="434">
        <v>304043000</v>
      </c>
      <c r="B13040" s="434">
        <v>16405</v>
      </c>
      <c r="C13040" s="434" t="s">
        <v>61</v>
      </c>
      <c r="D13040" s="434" t="s">
        <v>25</v>
      </c>
      <c r="E13040" s="434">
        <v>15</v>
      </c>
      <c r="F13040" s="434">
        <v>7860</v>
      </c>
      <c r="G13040" s="434">
        <v>17302</v>
      </c>
      <c r="H13040" s="434">
        <v>12936</v>
      </c>
      <c r="I13040" s="434">
        <v>143.13999999999999</v>
      </c>
      <c r="J13040" s="434">
        <v>0</v>
      </c>
      <c r="K13040" s="434">
        <v>2009</v>
      </c>
    </row>
    <row r="13041" spans="1:11" hidden="1" x14ac:dyDescent="0.25">
      <c r="A13041" s="434">
        <v>304045000</v>
      </c>
      <c r="B13041" s="434">
        <v>4357</v>
      </c>
      <c r="C13041" s="434" t="s">
        <v>61</v>
      </c>
      <c r="D13041" s="434" t="s">
        <v>22</v>
      </c>
      <c r="E13041" s="434">
        <v>10.5</v>
      </c>
      <c r="F13041" s="434">
        <v>1978</v>
      </c>
      <c r="G13041" s="434">
        <v>5000</v>
      </c>
      <c r="H13041" s="434">
        <v>2990</v>
      </c>
      <c r="I13041" s="434">
        <v>89.9</v>
      </c>
      <c r="K13041" s="434">
        <v>2007</v>
      </c>
    </row>
    <row r="13042" spans="1:11" hidden="1" x14ac:dyDescent="0.25">
      <c r="A13042" s="434">
        <v>304046000</v>
      </c>
      <c r="B13042" s="434">
        <v>7422</v>
      </c>
      <c r="C13042" s="434" t="s">
        <v>61</v>
      </c>
      <c r="D13042" s="434" t="s">
        <v>22</v>
      </c>
      <c r="E13042" s="434">
        <v>10.5</v>
      </c>
      <c r="F13042" s="434">
        <v>1978</v>
      </c>
      <c r="G13042" s="434">
        <v>5000</v>
      </c>
      <c r="H13042" s="434">
        <v>2990</v>
      </c>
      <c r="I13042" s="434">
        <v>89.9</v>
      </c>
      <c r="K13042" s="434">
        <v>2007</v>
      </c>
    </row>
    <row r="13043" spans="1:11" hidden="1" x14ac:dyDescent="0.25">
      <c r="A13043" s="434">
        <v>304047000</v>
      </c>
      <c r="B13043" s="434">
        <v>60853</v>
      </c>
      <c r="C13043" s="434" t="s">
        <v>61</v>
      </c>
      <c r="D13043" s="434" t="s">
        <v>25</v>
      </c>
      <c r="E13043" s="434">
        <v>12</v>
      </c>
      <c r="F13043" s="434">
        <v>1980</v>
      </c>
      <c r="G13043" s="434">
        <v>5443</v>
      </c>
      <c r="H13043" s="434">
        <v>4106</v>
      </c>
      <c r="I13043" s="434">
        <v>106.76</v>
      </c>
      <c r="J13043" s="434">
        <v>0</v>
      </c>
      <c r="K13043" s="434">
        <v>2012</v>
      </c>
    </row>
    <row r="13044" spans="1:11" hidden="1" x14ac:dyDescent="0.25">
      <c r="A13044" s="434">
        <v>304048000</v>
      </c>
      <c r="B13044" s="434">
        <v>25208</v>
      </c>
      <c r="C13044" s="434" t="s">
        <v>28</v>
      </c>
      <c r="D13044" s="434" t="s">
        <v>25</v>
      </c>
      <c r="E13044" s="434">
        <v>13.25</v>
      </c>
      <c r="F13044" s="434">
        <v>2940</v>
      </c>
      <c r="G13044" s="434">
        <v>6392</v>
      </c>
      <c r="H13044" s="434">
        <v>3993</v>
      </c>
      <c r="I13044" s="434">
        <v>106.18</v>
      </c>
      <c r="J13044" s="434">
        <v>0</v>
      </c>
      <c r="K13044" s="434">
        <v>1980</v>
      </c>
    </row>
    <row r="13045" spans="1:11" hidden="1" x14ac:dyDescent="0.25">
      <c r="A13045" s="434">
        <v>304050635</v>
      </c>
      <c r="B13045" s="434">
        <v>1618</v>
      </c>
      <c r="C13045" s="434" t="s">
        <v>24</v>
      </c>
      <c r="D13045" s="434" t="s">
        <v>25</v>
      </c>
      <c r="E13045" s="434">
        <v>16.3</v>
      </c>
      <c r="F13045" s="434">
        <v>2913</v>
      </c>
      <c r="G13045" s="434">
        <v>6375</v>
      </c>
      <c r="H13045" s="434">
        <v>4924</v>
      </c>
      <c r="I13045" s="434">
        <v>114.61</v>
      </c>
      <c r="J13045" s="434">
        <v>5601</v>
      </c>
      <c r="K13045" s="434">
        <v>1996</v>
      </c>
    </row>
    <row r="13046" spans="1:11" hidden="1" x14ac:dyDescent="0.25">
      <c r="A13046" s="434">
        <v>304050864</v>
      </c>
      <c r="B13046" s="434">
        <v>1836</v>
      </c>
      <c r="C13046" s="434" t="s">
        <v>24</v>
      </c>
      <c r="D13046" s="434" t="s">
        <v>25</v>
      </c>
      <c r="E13046" s="434">
        <v>16.7</v>
      </c>
      <c r="F13046" s="434">
        <v>4320</v>
      </c>
      <c r="G13046" s="434">
        <v>6174</v>
      </c>
      <c r="H13046" s="434">
        <v>5278</v>
      </c>
      <c r="I13046" s="434">
        <v>107.86</v>
      </c>
      <c r="J13046" s="434">
        <v>5657</v>
      </c>
      <c r="K13046" s="434">
        <v>2000</v>
      </c>
    </row>
    <row r="13047" spans="1:11" hidden="1" x14ac:dyDescent="0.25">
      <c r="A13047" s="434">
        <v>304050982</v>
      </c>
      <c r="B13047" s="434">
        <v>8971</v>
      </c>
      <c r="C13047" s="434" t="s">
        <v>24</v>
      </c>
      <c r="D13047" s="434" t="s">
        <v>25</v>
      </c>
      <c r="E13047" s="434">
        <v>16.7</v>
      </c>
      <c r="F13047" s="434">
        <v>4320</v>
      </c>
      <c r="G13047" s="434">
        <v>6174</v>
      </c>
      <c r="H13047" s="434">
        <v>5278</v>
      </c>
      <c r="I13047" s="434">
        <v>107.86</v>
      </c>
      <c r="J13047" s="434">
        <v>5643</v>
      </c>
      <c r="K13047" s="434">
        <v>2001</v>
      </c>
    </row>
    <row r="13048" spans="1:11" hidden="1" x14ac:dyDescent="0.25">
      <c r="A13048" s="434">
        <v>304053000</v>
      </c>
      <c r="B13048" s="434">
        <v>69276</v>
      </c>
      <c r="C13048" s="434" t="s">
        <v>31</v>
      </c>
      <c r="D13048" s="434" t="s">
        <v>25</v>
      </c>
      <c r="E13048" s="434">
        <v>13</v>
      </c>
      <c r="F13048" s="434">
        <v>2700</v>
      </c>
      <c r="G13048" s="434">
        <v>5750</v>
      </c>
      <c r="H13048" s="434">
        <v>3870</v>
      </c>
      <c r="I13048" s="434">
        <v>106.12</v>
      </c>
      <c r="J13048" s="434">
        <v>0</v>
      </c>
      <c r="K13048" s="434">
        <v>1970</v>
      </c>
    </row>
    <row r="13049" spans="1:11" hidden="1" x14ac:dyDescent="0.25">
      <c r="A13049" s="434">
        <v>304054000</v>
      </c>
      <c r="B13049" s="434">
        <v>22173</v>
      </c>
      <c r="C13049" s="434" t="s">
        <v>31</v>
      </c>
      <c r="D13049" s="434" t="s">
        <v>25</v>
      </c>
      <c r="E13049" s="434">
        <v>13</v>
      </c>
      <c r="F13049" s="434">
        <v>3116</v>
      </c>
      <c r="G13049" s="434">
        <v>5780</v>
      </c>
      <c r="H13049" s="434">
        <v>3870</v>
      </c>
      <c r="I13049" s="434">
        <v>106.12</v>
      </c>
      <c r="J13049" s="434">
        <v>0</v>
      </c>
      <c r="K13049" s="434">
        <v>1970</v>
      </c>
    </row>
    <row r="13050" spans="1:11" hidden="1" x14ac:dyDescent="0.25">
      <c r="A13050" s="434">
        <v>304055000</v>
      </c>
      <c r="B13050" s="434">
        <v>19588</v>
      </c>
      <c r="C13050" s="434" t="s">
        <v>31</v>
      </c>
      <c r="D13050" s="434" t="s">
        <v>25</v>
      </c>
      <c r="E13050" s="434">
        <v>13</v>
      </c>
      <c r="F13050" s="434">
        <v>2700</v>
      </c>
      <c r="G13050" s="434">
        <v>5780</v>
      </c>
      <c r="H13050" s="434">
        <v>3870</v>
      </c>
      <c r="I13050" s="434">
        <v>106.12</v>
      </c>
      <c r="J13050" s="434">
        <v>0</v>
      </c>
      <c r="K13050" s="434">
        <v>1970</v>
      </c>
    </row>
    <row r="13051" spans="1:11" hidden="1" x14ac:dyDescent="0.25">
      <c r="A13051" s="434">
        <v>304057000</v>
      </c>
      <c r="B13051" s="434">
        <v>162347</v>
      </c>
      <c r="C13051" s="434" t="s">
        <v>31</v>
      </c>
      <c r="D13051" s="434" t="s">
        <v>22</v>
      </c>
      <c r="E13051" s="434">
        <v>11.5</v>
      </c>
      <c r="F13051" s="434">
        <v>2040</v>
      </c>
      <c r="G13051" s="434">
        <v>4496</v>
      </c>
      <c r="H13051" s="434">
        <v>2989</v>
      </c>
      <c r="I13051" s="434">
        <v>89.92</v>
      </c>
      <c r="J13051" s="434">
        <v>0</v>
      </c>
      <c r="K13051" s="434">
        <v>2010</v>
      </c>
    </row>
    <row r="13052" spans="1:11" hidden="1" x14ac:dyDescent="0.25">
      <c r="A13052" s="434">
        <v>304058000</v>
      </c>
      <c r="B13052" s="434">
        <v>237561</v>
      </c>
      <c r="C13052" s="434" t="s">
        <v>31</v>
      </c>
      <c r="D13052" s="434" t="s">
        <v>22</v>
      </c>
      <c r="E13052" s="434">
        <v>11.5</v>
      </c>
      <c r="F13052" s="434">
        <v>2040</v>
      </c>
      <c r="G13052" s="434">
        <v>4508</v>
      </c>
      <c r="H13052" s="434">
        <v>2997</v>
      </c>
      <c r="I13052" s="434">
        <v>89.92</v>
      </c>
      <c r="J13052" s="434">
        <v>0</v>
      </c>
      <c r="K13052" s="434">
        <v>2009</v>
      </c>
    </row>
    <row r="13053" spans="1:11" hidden="1" x14ac:dyDescent="0.25">
      <c r="A13053" s="434">
        <v>304059000</v>
      </c>
      <c r="B13053" s="434">
        <v>209905</v>
      </c>
      <c r="C13053" s="434" t="s">
        <v>31</v>
      </c>
      <c r="D13053" s="434" t="s">
        <v>22</v>
      </c>
      <c r="E13053" s="434">
        <v>11.5</v>
      </c>
      <c r="F13053" s="434">
        <v>1950</v>
      </c>
      <c r="G13053" s="434">
        <v>4488</v>
      </c>
      <c r="H13053" s="434">
        <v>2997</v>
      </c>
      <c r="I13053" s="434">
        <v>90</v>
      </c>
      <c r="J13053" s="434">
        <v>0</v>
      </c>
      <c r="K13053" s="434">
        <v>2010</v>
      </c>
    </row>
    <row r="13054" spans="1:11" hidden="1" x14ac:dyDescent="0.25">
      <c r="A13054" s="434">
        <v>304060000</v>
      </c>
      <c r="B13054" s="434">
        <v>230119</v>
      </c>
      <c r="C13054" s="434" t="s">
        <v>31</v>
      </c>
      <c r="D13054" s="434" t="s">
        <v>22</v>
      </c>
      <c r="E13054" s="434">
        <v>11.5</v>
      </c>
      <c r="F13054" s="434">
        <v>1950</v>
      </c>
      <c r="G13054" s="434">
        <v>4495</v>
      </c>
      <c r="H13054" s="434">
        <v>2997</v>
      </c>
      <c r="I13054" s="434">
        <v>89.92</v>
      </c>
      <c r="J13054" s="434">
        <v>0</v>
      </c>
      <c r="K13054" s="434">
        <v>2010</v>
      </c>
    </row>
    <row r="13055" spans="1:11" hidden="1" x14ac:dyDescent="0.25">
      <c r="A13055" s="434">
        <v>304067000</v>
      </c>
      <c r="B13055" s="434">
        <v>4768</v>
      </c>
      <c r="C13055" s="434" t="s">
        <v>24</v>
      </c>
      <c r="D13055" s="434" t="s">
        <v>25</v>
      </c>
      <c r="E13055" s="434">
        <v>16.399999999999999</v>
      </c>
      <c r="F13055" s="434">
        <v>6810</v>
      </c>
      <c r="G13055" s="434">
        <v>15135</v>
      </c>
      <c r="H13055" s="434">
        <v>13549</v>
      </c>
      <c r="I13055" s="434">
        <v>146.19999999999999</v>
      </c>
      <c r="J13055" s="434">
        <v>12181</v>
      </c>
      <c r="K13055" s="434">
        <v>2015</v>
      </c>
    </row>
    <row r="13056" spans="1:11" hidden="1" x14ac:dyDescent="0.25">
      <c r="A13056" s="434">
        <v>304068000</v>
      </c>
      <c r="B13056" s="434">
        <v>3076</v>
      </c>
      <c r="C13056" s="434" t="s">
        <v>54</v>
      </c>
      <c r="D13056" s="434" t="s">
        <v>17</v>
      </c>
      <c r="E13056" s="434">
        <v>0</v>
      </c>
      <c r="F13056" s="434">
        <v>4001</v>
      </c>
      <c r="G13056" s="434">
        <v>600</v>
      </c>
      <c r="H13056" s="434">
        <v>497</v>
      </c>
      <c r="I13056" s="434">
        <v>36</v>
      </c>
      <c r="J13056" s="434">
        <v>0</v>
      </c>
      <c r="K13056" s="434">
        <v>2009</v>
      </c>
    </row>
    <row r="13057" spans="1:11" hidden="1" x14ac:dyDescent="0.25">
      <c r="A13057" s="434">
        <v>304071000</v>
      </c>
      <c r="B13057" s="434">
        <v>328716</v>
      </c>
      <c r="C13057" s="434" t="s">
        <v>31</v>
      </c>
      <c r="D13057" s="434" t="s">
        <v>25</v>
      </c>
      <c r="E13057" s="434">
        <v>14.2</v>
      </c>
      <c r="F13057" s="434">
        <v>4320</v>
      </c>
      <c r="G13057" s="434">
        <v>11149</v>
      </c>
      <c r="H13057" s="434">
        <v>7878</v>
      </c>
      <c r="I13057" s="434">
        <v>145.63</v>
      </c>
      <c r="J13057" s="434">
        <v>0</v>
      </c>
      <c r="K13057" s="434">
        <v>1970</v>
      </c>
    </row>
    <row r="13058" spans="1:11" hidden="1" x14ac:dyDescent="0.25">
      <c r="A13058" s="434">
        <v>304073000</v>
      </c>
      <c r="B13058" s="434">
        <v>906</v>
      </c>
      <c r="C13058" s="434" t="s">
        <v>28</v>
      </c>
      <c r="D13058" s="434" t="s">
        <v>22</v>
      </c>
      <c r="E13058" s="434">
        <v>12</v>
      </c>
      <c r="F13058" s="434">
        <v>2795</v>
      </c>
      <c r="G13058" s="434">
        <v>5257</v>
      </c>
      <c r="H13058" s="434">
        <v>3344</v>
      </c>
      <c r="I13058" s="434">
        <v>96.63</v>
      </c>
      <c r="K13058" s="434">
        <v>1982</v>
      </c>
    </row>
    <row r="13059" spans="1:11" hidden="1" x14ac:dyDescent="0.25">
      <c r="A13059" s="434">
        <v>304079000</v>
      </c>
      <c r="B13059" s="434">
        <v>270136</v>
      </c>
      <c r="C13059" s="434" t="s">
        <v>31</v>
      </c>
      <c r="D13059" s="434" t="s">
        <v>22</v>
      </c>
      <c r="E13059" s="434">
        <v>11.5</v>
      </c>
      <c r="F13059" s="434">
        <v>1800</v>
      </c>
      <c r="G13059" s="434">
        <v>4903</v>
      </c>
      <c r="H13059" s="434">
        <v>2829</v>
      </c>
      <c r="I13059" s="434">
        <v>89.75</v>
      </c>
      <c r="J13059" s="434">
        <v>0</v>
      </c>
      <c r="K13059" s="434">
        <v>1970</v>
      </c>
    </row>
    <row r="13060" spans="1:11" hidden="1" x14ac:dyDescent="0.25">
      <c r="A13060" s="434">
        <v>304080000</v>
      </c>
      <c r="B13060" s="434">
        <v>10953</v>
      </c>
      <c r="C13060" s="434" t="s">
        <v>35</v>
      </c>
      <c r="D13060" s="434" t="s">
        <v>25</v>
      </c>
      <c r="E13060" s="434">
        <v>18</v>
      </c>
      <c r="F13060" s="434">
        <v>8399</v>
      </c>
      <c r="G13060" s="434">
        <v>11386</v>
      </c>
      <c r="H13060" s="434">
        <v>9981</v>
      </c>
      <c r="I13060" s="434">
        <v>133.94999999999999</v>
      </c>
      <c r="J13060" s="434">
        <v>0</v>
      </c>
      <c r="K13060" s="434">
        <v>2001</v>
      </c>
    </row>
    <row r="13061" spans="1:11" hidden="1" x14ac:dyDescent="0.25">
      <c r="A13061" s="434">
        <v>304080745</v>
      </c>
      <c r="B13061" s="434">
        <v>10942</v>
      </c>
      <c r="C13061" s="434" t="s">
        <v>31</v>
      </c>
      <c r="D13061" s="434" t="s">
        <v>29</v>
      </c>
      <c r="I13061" s="434">
        <v>151</v>
      </c>
    </row>
    <row r="13062" spans="1:11" hidden="1" x14ac:dyDescent="0.25">
      <c r="A13062" s="434">
        <v>304080754</v>
      </c>
      <c r="B13062" s="434">
        <v>8419</v>
      </c>
      <c r="C13062" s="434" t="s">
        <v>31</v>
      </c>
      <c r="D13062" s="434" t="s">
        <v>29</v>
      </c>
      <c r="I13062" s="434">
        <v>151</v>
      </c>
    </row>
    <row r="13063" spans="1:11" hidden="1" x14ac:dyDescent="0.25">
      <c r="A13063" s="434">
        <v>304080796</v>
      </c>
      <c r="B13063" s="434">
        <v>20547</v>
      </c>
      <c r="C13063" s="434" t="s">
        <v>61</v>
      </c>
      <c r="D13063" s="434" t="s">
        <v>29</v>
      </c>
      <c r="E13063" s="434">
        <v>20</v>
      </c>
      <c r="F13063" s="434">
        <v>9449</v>
      </c>
      <c r="G13063" s="434">
        <v>9631</v>
      </c>
      <c r="H13063" s="434">
        <v>8388</v>
      </c>
      <c r="I13063" s="434">
        <v>151.65</v>
      </c>
      <c r="J13063" s="434">
        <v>0</v>
      </c>
      <c r="K13063" s="434">
        <v>1998</v>
      </c>
    </row>
    <row r="13064" spans="1:11" hidden="1" x14ac:dyDescent="0.25">
      <c r="A13064" s="434">
        <v>304080808</v>
      </c>
      <c r="B13064" s="434">
        <v>9243</v>
      </c>
      <c r="C13064" s="434" t="s">
        <v>61</v>
      </c>
      <c r="D13064" s="434" t="s">
        <v>29</v>
      </c>
      <c r="E13064" s="434">
        <v>20</v>
      </c>
      <c r="F13064" s="434">
        <v>9449</v>
      </c>
      <c r="G13064" s="434">
        <v>9534</v>
      </c>
      <c r="H13064" s="434">
        <v>8388</v>
      </c>
      <c r="I13064" s="434">
        <v>151.66999999999999</v>
      </c>
      <c r="K13064" s="434">
        <v>1998</v>
      </c>
    </row>
    <row r="13065" spans="1:11" hidden="1" x14ac:dyDescent="0.25">
      <c r="A13065" s="434">
        <v>304080887</v>
      </c>
      <c r="B13065" s="434">
        <v>12853</v>
      </c>
      <c r="C13065" s="434" t="s">
        <v>31</v>
      </c>
      <c r="D13065" s="434" t="s">
        <v>29</v>
      </c>
      <c r="E13065" s="434">
        <v>20</v>
      </c>
      <c r="F13065" s="434">
        <v>11030</v>
      </c>
      <c r="G13065" s="434">
        <v>7291</v>
      </c>
      <c r="H13065" s="434">
        <v>10471</v>
      </c>
      <c r="I13065" s="434">
        <v>153.4</v>
      </c>
      <c r="J13065" s="434">
        <v>0</v>
      </c>
      <c r="K13065" s="434">
        <v>1970</v>
      </c>
    </row>
    <row r="13066" spans="1:11" hidden="1" x14ac:dyDescent="0.25">
      <c r="A13066" s="434">
        <v>304081000</v>
      </c>
      <c r="B13066" s="434">
        <v>92</v>
      </c>
      <c r="C13066" s="434" t="s">
        <v>35</v>
      </c>
      <c r="D13066" s="434" t="s">
        <v>29</v>
      </c>
      <c r="G13066" s="434">
        <v>21206</v>
      </c>
      <c r="H13066" s="434">
        <v>17068</v>
      </c>
      <c r="I13066" s="434">
        <v>180</v>
      </c>
      <c r="J13066" s="434">
        <v>0</v>
      </c>
      <c r="K13066" s="434">
        <v>1970</v>
      </c>
    </row>
    <row r="13067" spans="1:11" hidden="1" x14ac:dyDescent="0.25">
      <c r="A13067" s="434">
        <v>304081008</v>
      </c>
      <c r="B13067" s="434">
        <v>39036</v>
      </c>
      <c r="C13067" s="434" t="s">
        <v>61</v>
      </c>
      <c r="D13067" s="434" t="s">
        <v>29</v>
      </c>
      <c r="E13067" s="434">
        <v>20.5</v>
      </c>
      <c r="F13067" s="434">
        <v>9449</v>
      </c>
      <c r="G13067" s="434">
        <v>9360</v>
      </c>
      <c r="H13067" s="434">
        <v>8397</v>
      </c>
      <c r="I13067" s="434">
        <v>151.58000000000001</v>
      </c>
      <c r="J13067" s="434">
        <v>0</v>
      </c>
      <c r="K13067" s="434">
        <v>2000</v>
      </c>
    </row>
    <row r="13068" spans="1:11" hidden="1" x14ac:dyDescent="0.25">
      <c r="A13068" s="434">
        <v>304081024</v>
      </c>
      <c r="B13068" s="434">
        <v>9234</v>
      </c>
      <c r="C13068" s="434" t="s">
        <v>61</v>
      </c>
      <c r="D13068" s="434" t="s">
        <v>29</v>
      </c>
      <c r="E13068" s="434">
        <v>19.5</v>
      </c>
      <c r="F13068" s="434">
        <v>9449</v>
      </c>
      <c r="G13068" s="434">
        <v>9359</v>
      </c>
      <c r="H13068" s="434">
        <v>8397</v>
      </c>
      <c r="I13068" s="434">
        <v>151.58000000000001</v>
      </c>
      <c r="K13068" s="434">
        <v>2000</v>
      </c>
    </row>
    <row r="13069" spans="1:11" hidden="1" x14ac:dyDescent="0.25">
      <c r="A13069" s="434">
        <v>304087000</v>
      </c>
      <c r="B13069" s="434">
        <v>2841</v>
      </c>
      <c r="C13069" s="434" t="s">
        <v>31</v>
      </c>
      <c r="D13069" s="434" t="s">
        <v>22</v>
      </c>
      <c r="E13069" s="434">
        <v>10.5</v>
      </c>
      <c r="F13069" s="434">
        <v>1200</v>
      </c>
      <c r="G13069" s="434">
        <v>3600</v>
      </c>
      <c r="H13069" s="434">
        <v>2451</v>
      </c>
      <c r="I13069" s="434">
        <v>88.24</v>
      </c>
      <c r="J13069" s="434">
        <v>0</v>
      </c>
      <c r="K13069" s="434">
        <v>2008</v>
      </c>
    </row>
    <row r="13070" spans="1:11" hidden="1" x14ac:dyDescent="0.25">
      <c r="A13070" s="434">
        <v>304089000</v>
      </c>
      <c r="B13070" s="434">
        <v>8752</v>
      </c>
      <c r="C13070" s="434" t="s">
        <v>31</v>
      </c>
      <c r="D13070" s="434" t="s">
        <v>22</v>
      </c>
      <c r="E13070" s="434">
        <v>10.5</v>
      </c>
      <c r="F13070" s="434">
        <v>1109</v>
      </c>
      <c r="G13070" s="434">
        <v>3630</v>
      </c>
      <c r="H13070" s="434">
        <v>2451</v>
      </c>
      <c r="I13070" s="434">
        <v>88.24</v>
      </c>
      <c r="J13070" s="434">
        <v>0</v>
      </c>
      <c r="K13070" s="434">
        <v>2007</v>
      </c>
    </row>
    <row r="13071" spans="1:11" hidden="1" x14ac:dyDescent="0.25">
      <c r="A13071" s="434">
        <v>304090000</v>
      </c>
      <c r="B13071" s="434">
        <v>9701</v>
      </c>
      <c r="C13071" s="434" t="s">
        <v>28</v>
      </c>
      <c r="D13071" s="434" t="s">
        <v>29</v>
      </c>
      <c r="E13071" s="434">
        <v>13</v>
      </c>
      <c r="F13071" s="434">
        <v>5180</v>
      </c>
      <c r="G13071" s="434">
        <v>22108</v>
      </c>
      <c r="H13071" s="434">
        <v>14909</v>
      </c>
      <c r="I13071" s="434">
        <v>159.9</v>
      </c>
      <c r="K13071" s="434">
        <v>2009</v>
      </c>
    </row>
    <row r="13072" spans="1:11" hidden="1" x14ac:dyDescent="0.25">
      <c r="A13072" s="434">
        <v>304093000</v>
      </c>
      <c r="B13072" s="434">
        <v>2723</v>
      </c>
      <c r="C13072" s="434" t="s">
        <v>31</v>
      </c>
      <c r="D13072" s="434" t="s">
        <v>25</v>
      </c>
      <c r="E13072" s="434">
        <v>15</v>
      </c>
      <c r="F13072" s="434">
        <v>6950</v>
      </c>
      <c r="G13072" s="434">
        <v>12500</v>
      </c>
      <c r="H13072" s="434">
        <v>11270</v>
      </c>
      <c r="I13072" s="434">
        <v>140</v>
      </c>
      <c r="J13072" s="434">
        <v>0</v>
      </c>
    </row>
    <row r="13073" spans="1:11" hidden="1" x14ac:dyDescent="0.25">
      <c r="A13073" s="434">
        <v>304095000</v>
      </c>
      <c r="B13073" s="434">
        <v>112046</v>
      </c>
      <c r="C13073" s="434" t="s">
        <v>35</v>
      </c>
      <c r="D13073" s="434" t="s">
        <v>25</v>
      </c>
      <c r="E13073" s="434">
        <v>19.600000000000001</v>
      </c>
      <c r="F13073" s="434">
        <v>9730</v>
      </c>
      <c r="G13073" s="434">
        <v>13633</v>
      </c>
      <c r="H13073" s="434">
        <v>9957</v>
      </c>
      <c r="I13073" s="434">
        <v>147.81</v>
      </c>
      <c r="J13073" s="434">
        <v>0</v>
      </c>
      <c r="K13073" s="434">
        <v>1970</v>
      </c>
    </row>
    <row r="13074" spans="1:11" hidden="1" x14ac:dyDescent="0.25">
      <c r="A13074" s="434">
        <v>304099000</v>
      </c>
      <c r="B13074" s="434">
        <v>43072</v>
      </c>
      <c r="C13074" s="434" t="s">
        <v>61</v>
      </c>
      <c r="D13074" s="434" t="s">
        <v>25</v>
      </c>
      <c r="E13074" s="434">
        <v>13.5</v>
      </c>
      <c r="F13074" s="434">
        <v>2999</v>
      </c>
      <c r="G13074" s="434">
        <v>5650</v>
      </c>
      <c r="H13074" s="434">
        <v>4071</v>
      </c>
      <c r="I13074" s="434">
        <v>104.4</v>
      </c>
      <c r="J13074" s="434">
        <v>0</v>
      </c>
      <c r="K13074" s="434">
        <v>2001</v>
      </c>
    </row>
    <row r="13075" spans="1:11" hidden="1" x14ac:dyDescent="0.25">
      <c r="A13075" s="434">
        <v>304111000</v>
      </c>
      <c r="B13075" s="434">
        <v>22770</v>
      </c>
      <c r="C13075" s="434" t="s">
        <v>61</v>
      </c>
      <c r="D13075" s="434" t="s">
        <v>22</v>
      </c>
      <c r="E13075" s="434">
        <v>12</v>
      </c>
      <c r="F13075" s="434">
        <v>1773</v>
      </c>
      <c r="G13075" s="434">
        <v>3171</v>
      </c>
      <c r="H13075" s="434">
        <v>2301</v>
      </c>
      <c r="I13075" s="434">
        <v>82.48</v>
      </c>
      <c r="J13075" s="434">
        <v>0</v>
      </c>
      <c r="K13075" s="434">
        <v>2000</v>
      </c>
    </row>
    <row r="13076" spans="1:11" hidden="1" x14ac:dyDescent="0.25">
      <c r="A13076" s="434">
        <v>304127000</v>
      </c>
      <c r="B13076" s="434">
        <v>8621</v>
      </c>
      <c r="C13076" s="434" t="s">
        <v>61</v>
      </c>
      <c r="D13076" s="434" t="s">
        <v>25</v>
      </c>
      <c r="E13076" s="434">
        <v>16.5</v>
      </c>
      <c r="F13076" s="434">
        <v>5400</v>
      </c>
      <c r="G13076" s="434">
        <v>7947</v>
      </c>
      <c r="H13076" s="434">
        <v>7223</v>
      </c>
      <c r="I13076" s="434">
        <v>119.8</v>
      </c>
      <c r="J13076" s="434">
        <v>0</v>
      </c>
      <c r="K13076" s="434">
        <v>2007</v>
      </c>
    </row>
    <row r="13077" spans="1:11" hidden="1" x14ac:dyDescent="0.25">
      <c r="A13077" s="434">
        <v>304136000</v>
      </c>
      <c r="B13077" s="434">
        <v>1135</v>
      </c>
      <c r="C13077" s="434" t="s">
        <v>31</v>
      </c>
      <c r="D13077" s="434" t="s">
        <v>17</v>
      </c>
      <c r="E13077" s="434">
        <v>11.7</v>
      </c>
      <c r="F13077" s="434">
        <v>829</v>
      </c>
      <c r="G13077" s="434">
        <v>1482</v>
      </c>
      <c r="H13077" s="434">
        <v>992</v>
      </c>
      <c r="I13077" s="434">
        <v>65.599999999999994</v>
      </c>
      <c r="J13077" s="434">
        <v>1932</v>
      </c>
      <c r="K13077" s="434">
        <v>1974</v>
      </c>
    </row>
    <row r="13078" spans="1:11" hidden="1" x14ac:dyDescent="0.25">
      <c r="A13078" s="434">
        <v>304140000</v>
      </c>
      <c r="B13078" s="434">
        <v>24581</v>
      </c>
      <c r="C13078" s="434" t="s">
        <v>31</v>
      </c>
      <c r="D13078" s="434" t="s">
        <v>22</v>
      </c>
      <c r="E13078" s="434">
        <v>12.5</v>
      </c>
      <c r="F13078" s="434">
        <v>1851</v>
      </c>
      <c r="G13078" s="434">
        <v>3121</v>
      </c>
      <c r="H13078" s="434">
        <v>1596</v>
      </c>
      <c r="I13078" s="434">
        <v>81</v>
      </c>
      <c r="K13078" s="434">
        <v>1996</v>
      </c>
    </row>
    <row r="13079" spans="1:11" hidden="1" x14ac:dyDescent="0.25">
      <c r="A13079" s="434">
        <v>304145000</v>
      </c>
      <c r="B13079" s="434">
        <v>755567</v>
      </c>
      <c r="C13079" s="434" t="s">
        <v>61</v>
      </c>
      <c r="D13079" s="434" t="s">
        <v>22</v>
      </c>
      <c r="E13079" s="434">
        <v>12.2</v>
      </c>
      <c r="F13079" s="434">
        <v>2400</v>
      </c>
      <c r="G13079" s="434">
        <v>4111</v>
      </c>
      <c r="H13079" s="434">
        <v>2820</v>
      </c>
      <c r="I13079" s="434">
        <v>89.72</v>
      </c>
      <c r="J13079" s="434">
        <v>0</v>
      </c>
      <c r="K13079" s="434">
        <v>2000</v>
      </c>
    </row>
    <row r="13080" spans="1:11" hidden="1" x14ac:dyDescent="0.25">
      <c r="A13080" s="434">
        <v>304146000</v>
      </c>
      <c r="B13080" s="434">
        <v>764443</v>
      </c>
      <c r="C13080" s="434" t="s">
        <v>61</v>
      </c>
      <c r="D13080" s="434" t="s">
        <v>22</v>
      </c>
      <c r="E13080" s="434">
        <v>12.2</v>
      </c>
      <c r="F13080" s="434">
        <v>2400</v>
      </c>
      <c r="G13080" s="434">
        <v>4111</v>
      </c>
      <c r="H13080" s="434">
        <v>2820</v>
      </c>
      <c r="I13080" s="434">
        <v>89.72</v>
      </c>
      <c r="J13080" s="434">
        <v>0</v>
      </c>
      <c r="K13080" s="434">
        <v>2000</v>
      </c>
    </row>
    <row r="13081" spans="1:11" hidden="1" x14ac:dyDescent="0.25">
      <c r="A13081" s="434">
        <v>304158000</v>
      </c>
      <c r="B13081" s="434">
        <v>115078</v>
      </c>
      <c r="C13081" s="434" t="s">
        <v>35</v>
      </c>
      <c r="D13081" s="434" t="s">
        <v>29</v>
      </c>
      <c r="E13081" s="434">
        <v>20</v>
      </c>
      <c r="F13081" s="434">
        <v>13320</v>
      </c>
      <c r="G13081" s="434">
        <v>17042</v>
      </c>
      <c r="H13081" s="434">
        <v>14664</v>
      </c>
      <c r="I13081" s="434">
        <v>165.6</v>
      </c>
      <c r="J13081" s="434">
        <v>0</v>
      </c>
      <c r="K13081" s="434">
        <v>1970</v>
      </c>
    </row>
    <row r="13082" spans="1:11" hidden="1" x14ac:dyDescent="0.25">
      <c r="A13082" s="434">
        <v>304159000</v>
      </c>
      <c r="B13082" s="434">
        <v>161413</v>
      </c>
      <c r="C13082" s="434" t="s">
        <v>35</v>
      </c>
      <c r="D13082" s="434" t="s">
        <v>29</v>
      </c>
      <c r="E13082" s="434">
        <v>20</v>
      </c>
      <c r="F13082" s="434">
        <v>14791</v>
      </c>
      <c r="G13082" s="434">
        <v>17034</v>
      </c>
      <c r="H13082" s="434">
        <v>14664</v>
      </c>
      <c r="I13082" s="434">
        <v>165.6</v>
      </c>
      <c r="J13082" s="434">
        <v>0</v>
      </c>
      <c r="K13082" s="434">
        <v>1970</v>
      </c>
    </row>
    <row r="13083" spans="1:11" hidden="1" x14ac:dyDescent="0.25">
      <c r="A13083" s="434">
        <v>304164000</v>
      </c>
      <c r="B13083" s="434">
        <v>381</v>
      </c>
      <c r="C13083" s="434" t="s">
        <v>61</v>
      </c>
      <c r="D13083" s="434" t="s">
        <v>25</v>
      </c>
      <c r="E13083" s="434">
        <v>15</v>
      </c>
      <c r="F13083" s="434">
        <v>7860</v>
      </c>
      <c r="G13083" s="434">
        <v>17295</v>
      </c>
      <c r="H13083" s="434">
        <v>12936</v>
      </c>
      <c r="I13083" s="434">
        <v>143.13999999999999</v>
      </c>
      <c r="J13083" s="434">
        <v>0</v>
      </c>
      <c r="K13083" s="434">
        <v>2006</v>
      </c>
    </row>
    <row r="13084" spans="1:11" hidden="1" x14ac:dyDescent="0.25">
      <c r="A13084" s="434">
        <v>304182000</v>
      </c>
      <c r="B13084" s="434">
        <v>42117</v>
      </c>
      <c r="C13084" s="434" t="s">
        <v>31</v>
      </c>
      <c r="D13084" s="434" t="s">
        <v>25</v>
      </c>
      <c r="E13084" s="434">
        <v>15.4</v>
      </c>
      <c r="F13084" s="434">
        <v>4320</v>
      </c>
      <c r="G13084" s="434">
        <v>8961</v>
      </c>
      <c r="H13084" s="434">
        <v>6382</v>
      </c>
      <c r="I13084" s="434">
        <v>129.44999999999999</v>
      </c>
      <c r="J13084" s="434">
        <v>0</v>
      </c>
      <c r="K13084" s="434">
        <v>1970</v>
      </c>
    </row>
    <row r="13085" spans="1:11" hidden="1" x14ac:dyDescent="0.25">
      <c r="A13085" s="434">
        <v>304183000</v>
      </c>
      <c r="B13085" s="434">
        <v>77163</v>
      </c>
      <c r="C13085" s="434" t="s">
        <v>31</v>
      </c>
      <c r="D13085" s="434" t="s">
        <v>25</v>
      </c>
      <c r="E13085" s="434">
        <v>15.4</v>
      </c>
      <c r="F13085" s="434">
        <v>4320</v>
      </c>
      <c r="G13085" s="434">
        <v>8959</v>
      </c>
      <c r="H13085" s="434">
        <v>6382</v>
      </c>
      <c r="I13085" s="434">
        <v>129.44999999999999</v>
      </c>
      <c r="J13085" s="434">
        <v>0</v>
      </c>
      <c r="K13085" s="434">
        <v>1970</v>
      </c>
    </row>
    <row r="13086" spans="1:11" hidden="1" x14ac:dyDescent="0.25">
      <c r="A13086" s="434">
        <v>304195000</v>
      </c>
      <c r="B13086" s="434">
        <v>101123</v>
      </c>
      <c r="C13086" s="434" t="s">
        <v>31</v>
      </c>
      <c r="D13086" s="434" t="s">
        <v>22</v>
      </c>
      <c r="I13086" s="434">
        <v>99</v>
      </c>
    </row>
    <row r="13087" spans="1:11" hidden="1" x14ac:dyDescent="0.25">
      <c r="A13087" s="434">
        <v>304201000</v>
      </c>
      <c r="B13087" s="434">
        <v>11757</v>
      </c>
      <c r="C13087" s="434" t="s">
        <v>31</v>
      </c>
      <c r="D13087" s="434" t="s">
        <v>22</v>
      </c>
      <c r="E13087" s="434">
        <v>12.3</v>
      </c>
      <c r="F13087" s="434">
        <v>2400</v>
      </c>
      <c r="G13087" s="434">
        <v>4267</v>
      </c>
      <c r="H13087" s="434">
        <v>2995</v>
      </c>
      <c r="I13087" s="434">
        <v>90.33</v>
      </c>
      <c r="J13087" s="434">
        <v>0</v>
      </c>
      <c r="K13087" s="434">
        <v>1970</v>
      </c>
    </row>
    <row r="13088" spans="1:11" hidden="1" x14ac:dyDescent="0.25">
      <c r="A13088" s="434">
        <v>304204000</v>
      </c>
      <c r="B13088" s="434">
        <v>60393</v>
      </c>
      <c r="C13088" s="434" t="s">
        <v>31</v>
      </c>
      <c r="D13088" s="434" t="s">
        <v>25</v>
      </c>
      <c r="E13088" s="434">
        <v>14.5</v>
      </c>
      <c r="F13088" s="434">
        <v>3840</v>
      </c>
      <c r="G13088" s="434">
        <v>8650</v>
      </c>
      <c r="H13088" s="434">
        <v>6382</v>
      </c>
      <c r="I13088" s="434">
        <v>129.44999999999999</v>
      </c>
      <c r="J13088" s="434">
        <v>0</v>
      </c>
      <c r="K13088" s="434">
        <v>1970</v>
      </c>
    </row>
    <row r="13089" spans="1:11" hidden="1" x14ac:dyDescent="0.25">
      <c r="A13089" s="434">
        <v>304210000</v>
      </c>
      <c r="B13089" s="434">
        <v>12397</v>
      </c>
      <c r="C13089" s="434" t="s">
        <v>61</v>
      </c>
      <c r="D13089" s="434" t="s">
        <v>22</v>
      </c>
      <c r="E13089" s="434">
        <v>12.5</v>
      </c>
      <c r="F13089" s="434">
        <v>2640</v>
      </c>
      <c r="G13089" s="434">
        <v>4536</v>
      </c>
      <c r="H13089" s="434">
        <v>2999</v>
      </c>
      <c r="I13089" s="434">
        <v>89.78</v>
      </c>
      <c r="K13089" s="434">
        <v>2007</v>
      </c>
    </row>
    <row r="13090" spans="1:11" hidden="1" x14ac:dyDescent="0.25">
      <c r="A13090" s="434">
        <v>304214000</v>
      </c>
      <c r="B13090" s="434">
        <v>34726</v>
      </c>
      <c r="C13090" s="434" t="s">
        <v>61</v>
      </c>
      <c r="D13090" s="434" t="s">
        <v>22</v>
      </c>
      <c r="E13090" s="434">
        <v>12.5</v>
      </c>
      <c r="F13090" s="434">
        <v>2549</v>
      </c>
      <c r="G13090" s="434">
        <v>4443</v>
      </c>
      <c r="H13090" s="434">
        <v>2997</v>
      </c>
      <c r="I13090" s="434">
        <v>99.9</v>
      </c>
      <c r="J13090" s="434">
        <v>0</v>
      </c>
      <c r="K13090" s="434">
        <v>2001</v>
      </c>
    </row>
    <row r="13091" spans="1:11" hidden="1" x14ac:dyDescent="0.25">
      <c r="A13091" s="434">
        <v>304217008</v>
      </c>
      <c r="B13091" s="434">
        <v>16768</v>
      </c>
      <c r="C13091" s="434" t="s">
        <v>31</v>
      </c>
      <c r="D13091" s="434" t="s">
        <v>22</v>
      </c>
      <c r="E13091" s="434">
        <v>10</v>
      </c>
      <c r="F13091" s="434">
        <v>600</v>
      </c>
      <c r="G13091" s="434">
        <v>1529</v>
      </c>
      <c r="H13091" s="434">
        <v>1307</v>
      </c>
      <c r="I13091" s="434">
        <v>74.930000000000007</v>
      </c>
      <c r="K13091" s="434">
        <v>1988</v>
      </c>
    </row>
    <row r="13092" spans="1:11" hidden="1" x14ac:dyDescent="0.25">
      <c r="A13092" s="434">
        <v>304218000</v>
      </c>
      <c r="B13092" s="434">
        <v>14002</v>
      </c>
      <c r="C13092" s="434" t="s">
        <v>31</v>
      </c>
      <c r="D13092" s="434" t="s">
        <v>22</v>
      </c>
      <c r="E13092" s="434">
        <v>10</v>
      </c>
      <c r="F13092" s="434">
        <v>441</v>
      </c>
      <c r="G13092" s="434">
        <v>1537</v>
      </c>
      <c r="H13092" s="434">
        <v>1298</v>
      </c>
      <c r="I13092" s="434">
        <v>74.91</v>
      </c>
      <c r="J13092" s="434">
        <v>0</v>
      </c>
      <c r="K13092" s="434">
        <v>1984</v>
      </c>
    </row>
    <row r="13093" spans="1:11" hidden="1" x14ac:dyDescent="0.25">
      <c r="A13093" s="434">
        <v>304219000</v>
      </c>
      <c r="B13093" s="434">
        <v>1303837</v>
      </c>
      <c r="C13093" s="434" t="s">
        <v>28</v>
      </c>
      <c r="D13093" s="434" t="s">
        <v>29</v>
      </c>
      <c r="E13093" s="434">
        <v>11.5</v>
      </c>
      <c r="F13093" s="434">
        <v>4437</v>
      </c>
      <c r="G13093" s="434">
        <v>18886</v>
      </c>
      <c r="H13093" s="434">
        <v>11538</v>
      </c>
      <c r="I13093" s="434">
        <v>166.2</v>
      </c>
      <c r="J13093" s="434">
        <v>0</v>
      </c>
      <c r="K13093" s="434">
        <v>1994</v>
      </c>
    </row>
    <row r="13094" spans="1:11" hidden="1" x14ac:dyDescent="0.25">
      <c r="A13094" s="434">
        <v>304221000</v>
      </c>
      <c r="B13094" s="434">
        <v>1607</v>
      </c>
      <c r="C13094" s="434" t="s">
        <v>61</v>
      </c>
      <c r="D13094" s="434" t="s">
        <v>22</v>
      </c>
      <c r="E13094" s="434">
        <v>11.5</v>
      </c>
      <c r="F13094" s="434">
        <v>1800</v>
      </c>
      <c r="G13094" s="434">
        <v>3414</v>
      </c>
      <c r="H13094" s="434">
        <v>2532</v>
      </c>
      <c r="I13094" s="434">
        <v>86.56</v>
      </c>
      <c r="K13094" s="434">
        <v>2001</v>
      </c>
    </row>
    <row r="13095" spans="1:11" hidden="1" x14ac:dyDescent="0.25">
      <c r="A13095" s="434">
        <v>304225000</v>
      </c>
      <c r="B13095" s="434">
        <v>10318</v>
      </c>
      <c r="C13095" s="434" t="s">
        <v>61</v>
      </c>
      <c r="D13095" s="434" t="s">
        <v>22</v>
      </c>
      <c r="E13095" s="434">
        <v>12.5</v>
      </c>
      <c r="F13095" s="434">
        <v>1823</v>
      </c>
      <c r="G13095" s="434">
        <v>3750</v>
      </c>
      <c r="H13095" s="434">
        <v>2658</v>
      </c>
      <c r="I13095" s="434">
        <v>87.9</v>
      </c>
      <c r="K13095" s="434">
        <v>2006</v>
      </c>
    </row>
    <row r="13096" spans="1:11" hidden="1" x14ac:dyDescent="0.25">
      <c r="A13096" s="434">
        <v>304226000</v>
      </c>
      <c r="B13096" s="434">
        <v>111946</v>
      </c>
      <c r="C13096" s="434" t="s">
        <v>31</v>
      </c>
      <c r="D13096" s="434" t="s">
        <v>22</v>
      </c>
      <c r="E13096" s="434">
        <v>9.5</v>
      </c>
      <c r="F13096" s="434">
        <v>2550</v>
      </c>
      <c r="G13096" s="434">
        <v>4450</v>
      </c>
      <c r="H13096" s="434">
        <v>2997</v>
      </c>
      <c r="I13096" s="434">
        <v>99.83</v>
      </c>
      <c r="J13096" s="434">
        <v>0</v>
      </c>
      <c r="K13096" s="434">
        <v>1970</v>
      </c>
    </row>
    <row r="13097" spans="1:11" hidden="1" x14ac:dyDescent="0.25">
      <c r="A13097" s="434">
        <v>304228000</v>
      </c>
      <c r="B13097" s="434">
        <v>4015</v>
      </c>
      <c r="C13097" s="434" t="s">
        <v>61</v>
      </c>
      <c r="D13097" s="434" t="s">
        <v>22</v>
      </c>
      <c r="E13097" s="434">
        <v>12</v>
      </c>
      <c r="F13097" s="434">
        <v>2079</v>
      </c>
      <c r="G13097" s="434">
        <v>4280</v>
      </c>
      <c r="H13097" s="434">
        <v>2981</v>
      </c>
      <c r="I13097" s="434">
        <v>90.23</v>
      </c>
      <c r="K13097" s="434">
        <v>2001</v>
      </c>
    </row>
    <row r="13098" spans="1:11" hidden="1" x14ac:dyDescent="0.25">
      <c r="A13098" s="434">
        <v>304234000</v>
      </c>
      <c r="B13098" s="434">
        <v>340878</v>
      </c>
      <c r="C13098" s="434" t="s">
        <v>31</v>
      </c>
      <c r="D13098" s="434" t="s">
        <v>22</v>
      </c>
      <c r="E13098" s="434">
        <v>12</v>
      </c>
      <c r="F13098" s="434">
        <v>1800</v>
      </c>
      <c r="G13098" s="434">
        <v>4850</v>
      </c>
      <c r="H13098" s="434">
        <v>2829</v>
      </c>
      <c r="I13098" s="434">
        <v>89.75</v>
      </c>
      <c r="J13098" s="434">
        <v>0</v>
      </c>
      <c r="K13098" s="434">
        <v>1970</v>
      </c>
    </row>
    <row r="13099" spans="1:11" hidden="1" x14ac:dyDescent="0.25">
      <c r="A13099" s="434">
        <v>304242000</v>
      </c>
      <c r="B13099" s="434">
        <v>3312</v>
      </c>
      <c r="C13099" s="434" t="s">
        <v>61</v>
      </c>
      <c r="D13099" s="434" t="s">
        <v>22</v>
      </c>
      <c r="E13099" s="434">
        <v>12.5</v>
      </c>
      <c r="F13099" s="434">
        <v>1823</v>
      </c>
      <c r="G13099" s="434">
        <v>3740</v>
      </c>
      <c r="H13099" s="434">
        <v>2658</v>
      </c>
      <c r="I13099" s="434">
        <v>87.9</v>
      </c>
      <c r="K13099" s="434">
        <v>2007</v>
      </c>
    </row>
    <row r="13100" spans="1:11" hidden="1" x14ac:dyDescent="0.25">
      <c r="A13100" s="434">
        <v>304244000</v>
      </c>
      <c r="B13100" s="434">
        <v>15287</v>
      </c>
      <c r="C13100" s="434" t="s">
        <v>61</v>
      </c>
      <c r="D13100" s="434" t="s">
        <v>22</v>
      </c>
      <c r="E13100" s="434">
        <v>17</v>
      </c>
      <c r="F13100" s="434">
        <v>1823</v>
      </c>
      <c r="G13100" s="434">
        <v>3740</v>
      </c>
      <c r="H13100" s="434">
        <v>2658</v>
      </c>
      <c r="I13100" s="434">
        <v>87.9</v>
      </c>
      <c r="J13100" s="434">
        <v>0</v>
      </c>
      <c r="K13100" s="434">
        <v>2007</v>
      </c>
    </row>
    <row r="13101" spans="1:11" hidden="1" x14ac:dyDescent="0.25">
      <c r="A13101" s="434">
        <v>304251000</v>
      </c>
      <c r="B13101" s="434">
        <v>28864</v>
      </c>
      <c r="C13101" s="434" t="s">
        <v>61</v>
      </c>
      <c r="D13101" s="434" t="s">
        <v>25</v>
      </c>
      <c r="E13101" s="434">
        <v>16.5</v>
      </c>
      <c r="F13101" s="434">
        <v>5399</v>
      </c>
      <c r="G13101" s="434">
        <v>7481</v>
      </c>
      <c r="H13101" s="434">
        <v>7252</v>
      </c>
      <c r="I13101" s="434">
        <v>119.8</v>
      </c>
      <c r="J13101" s="434">
        <v>0</v>
      </c>
      <c r="K13101" s="434">
        <v>2001</v>
      </c>
    </row>
    <row r="13102" spans="1:11" hidden="1" x14ac:dyDescent="0.25">
      <c r="A13102" s="434">
        <v>304256000</v>
      </c>
      <c r="B13102" s="434">
        <v>3434</v>
      </c>
      <c r="C13102" s="434" t="s">
        <v>31</v>
      </c>
      <c r="D13102" s="434" t="s">
        <v>22</v>
      </c>
      <c r="E13102" s="434">
        <v>43597</v>
      </c>
      <c r="F13102" s="434">
        <v>1715</v>
      </c>
      <c r="G13102" s="434">
        <v>3526</v>
      </c>
      <c r="H13102" s="434">
        <v>2528</v>
      </c>
      <c r="I13102" s="434">
        <v>85.51</v>
      </c>
      <c r="J13102" s="434">
        <v>0</v>
      </c>
    </row>
    <row r="13103" spans="1:11" hidden="1" x14ac:dyDescent="0.25">
      <c r="A13103" s="434">
        <v>304262000</v>
      </c>
      <c r="B13103" s="434">
        <v>377315</v>
      </c>
      <c r="C13103" s="434" t="s">
        <v>61</v>
      </c>
      <c r="D13103" s="434" t="s">
        <v>25</v>
      </c>
      <c r="E13103" s="434">
        <v>16</v>
      </c>
      <c r="F13103" s="434">
        <v>6000</v>
      </c>
      <c r="G13103" s="434">
        <v>10700</v>
      </c>
      <c r="H13103" s="434">
        <v>8407</v>
      </c>
      <c r="I13103" s="434">
        <v>129.5</v>
      </c>
      <c r="J13103" s="434">
        <v>0</v>
      </c>
      <c r="K13103" s="434">
        <v>2006</v>
      </c>
    </row>
    <row r="13104" spans="1:11" hidden="1" x14ac:dyDescent="0.25">
      <c r="A13104" s="434">
        <v>304264000</v>
      </c>
      <c r="B13104" s="434">
        <v>19366</v>
      </c>
      <c r="C13104" s="434" t="s">
        <v>31</v>
      </c>
      <c r="D13104" s="434" t="s">
        <v>22</v>
      </c>
      <c r="E13104" s="434">
        <v>10.6</v>
      </c>
      <c r="F13104" s="434">
        <v>441</v>
      </c>
      <c r="G13104" s="434">
        <v>1762</v>
      </c>
      <c r="H13104" s="434">
        <v>1521</v>
      </c>
      <c r="I13104" s="434">
        <v>82.44</v>
      </c>
      <c r="J13104" s="434">
        <v>0</v>
      </c>
      <c r="K13104" s="434">
        <v>1984</v>
      </c>
    </row>
    <row r="13105" spans="1:11" hidden="1" x14ac:dyDescent="0.25">
      <c r="A13105" s="434">
        <v>304267000</v>
      </c>
      <c r="B13105" s="434">
        <v>306469</v>
      </c>
      <c r="C13105" s="434" t="s">
        <v>31</v>
      </c>
      <c r="D13105" s="434" t="s">
        <v>22</v>
      </c>
      <c r="E13105" s="434">
        <v>11.7</v>
      </c>
      <c r="F13105" s="434">
        <v>1520</v>
      </c>
      <c r="G13105" s="434">
        <v>3685</v>
      </c>
      <c r="H13105" s="434">
        <v>2452</v>
      </c>
      <c r="I13105" s="434">
        <v>87.9</v>
      </c>
      <c r="J13105" s="434">
        <v>0</v>
      </c>
      <c r="K13105" s="434">
        <v>2010</v>
      </c>
    </row>
    <row r="13106" spans="1:11" hidden="1" x14ac:dyDescent="0.25">
      <c r="A13106" s="434">
        <v>304274000</v>
      </c>
      <c r="B13106" s="434">
        <v>15402</v>
      </c>
      <c r="C13106" s="434" t="s">
        <v>31</v>
      </c>
      <c r="D13106" s="434" t="s">
        <v>22</v>
      </c>
      <c r="E13106" s="434">
        <v>12</v>
      </c>
      <c r="F13106" s="434">
        <v>600</v>
      </c>
      <c r="G13106" s="434">
        <v>2218</v>
      </c>
      <c r="H13106" s="434">
        <v>1749</v>
      </c>
      <c r="I13106" s="434">
        <v>80.739999999999995</v>
      </c>
      <c r="J13106" s="434">
        <v>0</v>
      </c>
      <c r="K13106" s="434">
        <v>1985</v>
      </c>
    </row>
    <row r="13107" spans="1:11" hidden="1" x14ac:dyDescent="0.25">
      <c r="A13107" s="434">
        <v>304288000</v>
      </c>
      <c r="B13107" s="434">
        <v>3077</v>
      </c>
      <c r="C13107" s="434" t="s">
        <v>61</v>
      </c>
      <c r="D13107" s="434" t="s">
        <v>25</v>
      </c>
      <c r="E13107" s="434">
        <v>16.5</v>
      </c>
      <c r="F13107" s="434">
        <v>5399</v>
      </c>
      <c r="G13107" s="434">
        <v>8077</v>
      </c>
      <c r="H13107" s="434">
        <v>7252</v>
      </c>
      <c r="I13107" s="434">
        <v>119.8</v>
      </c>
      <c r="K13107" s="434">
        <v>2001</v>
      </c>
    </row>
    <row r="13108" spans="1:11" hidden="1" x14ac:dyDescent="0.25">
      <c r="A13108" s="434">
        <v>304291000</v>
      </c>
      <c r="B13108" s="434">
        <v>13983</v>
      </c>
      <c r="C13108" s="434" t="s">
        <v>31</v>
      </c>
      <c r="D13108" s="434" t="s">
        <v>22</v>
      </c>
      <c r="E13108" s="434">
        <v>12.3</v>
      </c>
      <c r="F13108" s="434">
        <v>2400</v>
      </c>
      <c r="G13108" s="434">
        <v>4247</v>
      </c>
      <c r="H13108" s="434">
        <v>2999</v>
      </c>
      <c r="I13108" s="434">
        <v>89.95</v>
      </c>
      <c r="J13108" s="434">
        <v>0</v>
      </c>
      <c r="K13108" s="434">
        <v>1970</v>
      </c>
    </row>
    <row r="13109" spans="1:11" hidden="1" x14ac:dyDescent="0.25">
      <c r="A13109" s="434">
        <v>304302000</v>
      </c>
      <c r="B13109" s="434">
        <v>282614</v>
      </c>
      <c r="C13109" s="434" t="s">
        <v>61</v>
      </c>
      <c r="D13109" s="434" t="s">
        <v>22</v>
      </c>
      <c r="E13109" s="434">
        <v>11</v>
      </c>
      <c r="F13109" s="434">
        <v>2550</v>
      </c>
      <c r="G13109" s="434">
        <v>4450</v>
      </c>
      <c r="H13109" s="434">
        <v>2997</v>
      </c>
      <c r="I13109" s="434">
        <v>99.9</v>
      </c>
      <c r="J13109" s="434">
        <v>0</v>
      </c>
      <c r="K13109" s="434">
        <v>1997</v>
      </c>
    </row>
    <row r="13110" spans="1:11" hidden="1" x14ac:dyDescent="0.25">
      <c r="A13110" s="434">
        <v>304322000</v>
      </c>
      <c r="B13110" s="434">
        <v>1873</v>
      </c>
      <c r="C13110" s="434" t="s">
        <v>61</v>
      </c>
      <c r="D13110" s="434" t="s">
        <v>22</v>
      </c>
      <c r="E13110" s="434">
        <v>13</v>
      </c>
      <c r="F13110" s="434">
        <v>1449</v>
      </c>
      <c r="G13110" s="434">
        <v>3932</v>
      </c>
      <c r="H13110" s="434">
        <v>2481</v>
      </c>
      <c r="I13110" s="434">
        <v>86.21</v>
      </c>
      <c r="K13110" s="434">
        <v>1979</v>
      </c>
    </row>
    <row r="13111" spans="1:11" hidden="1" x14ac:dyDescent="0.25">
      <c r="A13111" s="434">
        <v>304323000</v>
      </c>
      <c r="B13111" s="434">
        <v>373051</v>
      </c>
      <c r="C13111" s="434" t="s">
        <v>61</v>
      </c>
      <c r="D13111" s="434" t="s">
        <v>22</v>
      </c>
      <c r="E13111" s="434">
        <v>11</v>
      </c>
      <c r="F13111" s="434">
        <v>1834</v>
      </c>
      <c r="G13111" s="434">
        <v>3017</v>
      </c>
      <c r="H13111" s="434">
        <v>2642</v>
      </c>
      <c r="I13111" s="434">
        <v>87.98</v>
      </c>
      <c r="J13111" s="434">
        <v>0</v>
      </c>
      <c r="K13111" s="434">
        <v>1987</v>
      </c>
    </row>
    <row r="13112" spans="1:11" hidden="1" x14ac:dyDescent="0.25">
      <c r="A13112" s="434">
        <v>304330000</v>
      </c>
      <c r="B13112" s="434">
        <v>4512</v>
      </c>
      <c r="C13112" s="434" t="s">
        <v>61</v>
      </c>
      <c r="D13112" s="434" t="s">
        <v>25</v>
      </c>
      <c r="E13112" s="434">
        <v>16</v>
      </c>
      <c r="F13112" s="434">
        <v>8580</v>
      </c>
      <c r="G13112" s="434">
        <v>17299</v>
      </c>
      <c r="H13112" s="434">
        <v>12795</v>
      </c>
      <c r="I13112" s="434">
        <v>144</v>
      </c>
      <c r="J13112" s="434">
        <v>0</v>
      </c>
      <c r="K13112" s="434">
        <v>2011</v>
      </c>
    </row>
    <row r="13113" spans="1:11" hidden="1" x14ac:dyDescent="0.25">
      <c r="A13113" s="434">
        <v>304334000</v>
      </c>
      <c r="B13113" s="434">
        <v>15861</v>
      </c>
      <c r="C13113" s="434" t="s">
        <v>31</v>
      </c>
      <c r="D13113" s="434" t="s">
        <v>22</v>
      </c>
      <c r="E13113" s="434">
        <v>10.75</v>
      </c>
      <c r="F13113" s="434">
        <v>441</v>
      </c>
      <c r="G13113" s="434">
        <v>1723</v>
      </c>
      <c r="H13113" s="434">
        <v>1521</v>
      </c>
      <c r="I13113" s="434">
        <v>82.48</v>
      </c>
      <c r="K13113" s="434">
        <v>1983</v>
      </c>
    </row>
    <row r="13114" spans="1:11" hidden="1" x14ac:dyDescent="0.25">
      <c r="A13114" s="434">
        <v>304339000</v>
      </c>
      <c r="B13114" s="434">
        <v>11517</v>
      </c>
      <c r="C13114" s="434" t="s">
        <v>61</v>
      </c>
      <c r="D13114" s="434" t="s">
        <v>25</v>
      </c>
      <c r="E13114" s="434">
        <v>14.7</v>
      </c>
      <c r="F13114" s="434">
        <v>3839</v>
      </c>
      <c r="G13114" s="434">
        <v>7650</v>
      </c>
      <c r="H13114" s="434">
        <v>5057</v>
      </c>
      <c r="I13114" s="434">
        <v>119.98</v>
      </c>
      <c r="J13114" s="434">
        <v>0</v>
      </c>
      <c r="K13114" s="434">
        <v>2003</v>
      </c>
    </row>
    <row r="13115" spans="1:11" hidden="1" x14ac:dyDescent="0.25">
      <c r="A13115" s="434">
        <v>304346000</v>
      </c>
      <c r="B13115" s="434">
        <v>1276</v>
      </c>
      <c r="C13115" s="434" t="s">
        <v>31</v>
      </c>
      <c r="D13115" s="434" t="s">
        <v>22</v>
      </c>
      <c r="E13115" s="434">
        <v>11</v>
      </c>
      <c r="F13115" s="434">
        <v>1235</v>
      </c>
      <c r="G13115" s="434">
        <v>2644</v>
      </c>
      <c r="H13115" s="434">
        <v>1898</v>
      </c>
      <c r="I13115" s="434">
        <v>88</v>
      </c>
      <c r="J13115" s="434">
        <v>0</v>
      </c>
    </row>
    <row r="13116" spans="1:11" hidden="1" x14ac:dyDescent="0.25">
      <c r="A13116" s="434">
        <v>304347000</v>
      </c>
      <c r="B13116" s="434">
        <v>8599</v>
      </c>
      <c r="C13116" s="434" t="s">
        <v>31</v>
      </c>
      <c r="D13116" s="434" t="s">
        <v>22</v>
      </c>
      <c r="E13116" s="434">
        <v>11</v>
      </c>
      <c r="F13116" s="434">
        <v>1235</v>
      </c>
      <c r="G13116" s="434">
        <v>2530</v>
      </c>
      <c r="H13116" s="434">
        <v>1898</v>
      </c>
      <c r="I13116" s="434">
        <v>88</v>
      </c>
      <c r="K13116" s="434">
        <v>2002</v>
      </c>
    </row>
    <row r="13117" spans="1:11" hidden="1" x14ac:dyDescent="0.25">
      <c r="A13117" s="434">
        <v>304352000</v>
      </c>
      <c r="B13117" s="434">
        <v>162338</v>
      </c>
      <c r="C13117" s="434" t="s">
        <v>61</v>
      </c>
      <c r="D13117" s="434" t="s">
        <v>22</v>
      </c>
      <c r="E13117" s="434">
        <v>10.5</v>
      </c>
      <c r="F13117" s="434">
        <v>1500</v>
      </c>
      <c r="G13117" s="434">
        <v>3694</v>
      </c>
      <c r="H13117" s="434">
        <v>2446</v>
      </c>
      <c r="I13117" s="434">
        <v>87.9</v>
      </c>
      <c r="J13117" s="434">
        <v>0</v>
      </c>
      <c r="K13117" s="434">
        <v>1997</v>
      </c>
    </row>
    <row r="13118" spans="1:11" hidden="1" x14ac:dyDescent="0.25">
      <c r="A13118" s="434">
        <v>304354000</v>
      </c>
      <c r="B13118" s="434">
        <v>47025</v>
      </c>
      <c r="C13118" s="434" t="s">
        <v>31</v>
      </c>
      <c r="D13118" s="434" t="s">
        <v>22</v>
      </c>
      <c r="E13118" s="434">
        <v>11.5</v>
      </c>
      <c r="F13118" s="434">
        <v>1840</v>
      </c>
      <c r="G13118" s="434">
        <v>4300</v>
      </c>
      <c r="H13118" s="434">
        <v>2848</v>
      </c>
      <c r="I13118" s="434">
        <v>90.45</v>
      </c>
      <c r="K13118" s="434">
        <v>1996</v>
      </c>
    </row>
    <row r="13119" spans="1:11" hidden="1" x14ac:dyDescent="0.25">
      <c r="A13119" s="434">
        <v>304364000</v>
      </c>
      <c r="B13119" s="434">
        <v>17779</v>
      </c>
      <c r="C13119" s="434" t="s">
        <v>28</v>
      </c>
      <c r="D13119" s="434" t="s">
        <v>25</v>
      </c>
      <c r="E13119" s="434">
        <v>14.5</v>
      </c>
      <c r="F13119" s="434">
        <v>8300</v>
      </c>
      <c r="G13119" s="434">
        <v>16573</v>
      </c>
      <c r="H13119" s="434">
        <v>13579</v>
      </c>
      <c r="I13119" s="434">
        <v>149.96</v>
      </c>
      <c r="J13119" s="434">
        <v>0</v>
      </c>
      <c r="K13119" s="434">
        <v>2012</v>
      </c>
    </row>
    <row r="13120" spans="1:11" hidden="1" x14ac:dyDescent="0.25">
      <c r="A13120" s="434">
        <v>304366000</v>
      </c>
      <c r="B13120" s="434">
        <v>25180</v>
      </c>
      <c r="C13120" s="434" t="s">
        <v>61</v>
      </c>
      <c r="D13120" s="434" t="s">
        <v>25</v>
      </c>
      <c r="E13120" s="434">
        <v>13</v>
      </c>
      <c r="F13120" s="434">
        <v>4320</v>
      </c>
      <c r="G13120" s="434">
        <v>10500</v>
      </c>
      <c r="H13120" s="434">
        <v>7406</v>
      </c>
      <c r="I13120" s="434">
        <v>142.68</v>
      </c>
      <c r="J13120" s="434">
        <v>0</v>
      </c>
      <c r="K13120" s="434">
        <v>2002</v>
      </c>
    </row>
    <row r="13121" spans="1:11" hidden="1" x14ac:dyDescent="0.25">
      <c r="A13121" s="434">
        <v>304369000</v>
      </c>
      <c r="B13121" s="434">
        <v>127191</v>
      </c>
      <c r="C13121" s="434" t="s">
        <v>61</v>
      </c>
      <c r="D13121" s="434" t="s">
        <v>22</v>
      </c>
      <c r="E13121" s="434">
        <v>11.5</v>
      </c>
      <c r="F13121" s="434">
        <v>1800</v>
      </c>
      <c r="G13121" s="434">
        <v>4256</v>
      </c>
      <c r="H13121" s="434">
        <v>2844</v>
      </c>
      <c r="I13121" s="434">
        <v>89.69</v>
      </c>
      <c r="K13121" s="434">
        <v>1995</v>
      </c>
    </row>
    <row r="13122" spans="1:11" hidden="1" x14ac:dyDescent="0.25">
      <c r="A13122" s="434">
        <v>304375000</v>
      </c>
      <c r="B13122" s="434">
        <v>2788</v>
      </c>
      <c r="C13122" s="434" t="s">
        <v>31</v>
      </c>
      <c r="D13122" s="434" t="s">
        <v>25</v>
      </c>
      <c r="E13122" s="434">
        <v>14</v>
      </c>
      <c r="F13122" s="434">
        <v>5400</v>
      </c>
      <c r="G13122" s="434">
        <v>12791</v>
      </c>
      <c r="H13122" s="434">
        <v>9611</v>
      </c>
      <c r="I13122" s="434">
        <v>138.16999999999999</v>
      </c>
      <c r="J13122" s="434">
        <v>0</v>
      </c>
      <c r="K13122" s="434">
        <v>1970</v>
      </c>
    </row>
    <row r="13123" spans="1:11" hidden="1" x14ac:dyDescent="0.25">
      <c r="A13123" s="434">
        <v>304407000</v>
      </c>
      <c r="B13123" s="434">
        <v>242975</v>
      </c>
      <c r="C13123" s="434" t="s">
        <v>61</v>
      </c>
      <c r="D13123" s="434" t="s">
        <v>22</v>
      </c>
      <c r="E13123" s="434">
        <v>13</v>
      </c>
      <c r="F13123" s="434">
        <v>2550</v>
      </c>
      <c r="G13123" s="434">
        <v>4419</v>
      </c>
      <c r="H13123" s="434">
        <v>2994</v>
      </c>
      <c r="I13123" s="434">
        <v>99.8</v>
      </c>
      <c r="J13123" s="434">
        <v>0</v>
      </c>
      <c r="K13123" s="434">
        <v>2002</v>
      </c>
    </row>
    <row r="13124" spans="1:11" hidden="1" x14ac:dyDescent="0.25">
      <c r="A13124" s="434">
        <v>304413000</v>
      </c>
      <c r="B13124" s="434">
        <v>2259</v>
      </c>
      <c r="C13124" s="434" t="s">
        <v>24</v>
      </c>
      <c r="D13124" s="434" t="s">
        <v>25</v>
      </c>
      <c r="E13124" s="434">
        <v>16</v>
      </c>
      <c r="F13124" s="434">
        <v>4891</v>
      </c>
      <c r="G13124" s="434">
        <v>8141</v>
      </c>
      <c r="H13124" s="434">
        <v>6051</v>
      </c>
      <c r="I13124" s="434">
        <v>118.5</v>
      </c>
      <c r="J13124" s="434">
        <v>8606</v>
      </c>
      <c r="K13124" s="434">
        <v>1998</v>
      </c>
    </row>
    <row r="13125" spans="1:11" hidden="1" x14ac:dyDescent="0.25">
      <c r="A13125" s="434">
        <v>304416000</v>
      </c>
      <c r="B13125" s="434">
        <v>32635</v>
      </c>
      <c r="C13125" s="434" t="s">
        <v>35</v>
      </c>
      <c r="D13125" s="434" t="s">
        <v>25</v>
      </c>
      <c r="E13125" s="434">
        <v>18</v>
      </c>
      <c r="F13125" s="434">
        <v>6600</v>
      </c>
      <c r="G13125" s="434">
        <v>7970</v>
      </c>
      <c r="H13125" s="434">
        <v>6330</v>
      </c>
      <c r="I13125" s="434">
        <v>133.53</v>
      </c>
      <c r="J13125" s="434">
        <v>0</v>
      </c>
      <c r="K13125" s="434">
        <v>2002</v>
      </c>
    </row>
    <row r="13126" spans="1:11" hidden="1" x14ac:dyDescent="0.25">
      <c r="A13126" s="434">
        <v>304443000</v>
      </c>
      <c r="B13126" s="434">
        <v>11978</v>
      </c>
      <c r="C13126" s="434" t="s">
        <v>31</v>
      </c>
      <c r="D13126" s="434" t="s">
        <v>25</v>
      </c>
      <c r="E13126" s="434">
        <v>14.8</v>
      </c>
      <c r="F13126" s="434">
        <v>4320</v>
      </c>
      <c r="G13126" s="434">
        <v>10610</v>
      </c>
      <c r="H13126" s="434">
        <v>7406</v>
      </c>
      <c r="I13126" s="434">
        <v>142.69</v>
      </c>
      <c r="J13126" s="434">
        <v>0</v>
      </c>
      <c r="K13126" s="434">
        <v>1970</v>
      </c>
    </row>
    <row r="13127" spans="1:11" hidden="1" x14ac:dyDescent="0.25">
      <c r="A13127" s="434">
        <v>304469000</v>
      </c>
      <c r="B13127" s="434">
        <v>18517</v>
      </c>
      <c r="C13127" s="434" t="s">
        <v>61</v>
      </c>
      <c r="D13127" s="434" t="s">
        <v>22</v>
      </c>
      <c r="E13127" s="434">
        <v>12.1</v>
      </c>
      <c r="F13127" s="434">
        <v>1500</v>
      </c>
      <c r="G13127" s="434">
        <v>3672</v>
      </c>
      <c r="H13127" s="434">
        <v>2452</v>
      </c>
      <c r="I13127" s="434">
        <v>87.9</v>
      </c>
      <c r="J13127" s="434">
        <v>0</v>
      </c>
      <c r="K13127" s="434">
        <v>2003</v>
      </c>
    </row>
    <row r="13128" spans="1:11" hidden="1" x14ac:dyDescent="0.25">
      <c r="A13128" s="434">
        <v>304470000</v>
      </c>
      <c r="B13128" s="434">
        <v>6117</v>
      </c>
      <c r="C13128" s="434" t="s">
        <v>61</v>
      </c>
      <c r="D13128" s="434" t="s">
        <v>22</v>
      </c>
      <c r="E13128" s="434">
        <v>12.1</v>
      </c>
      <c r="F13128" s="434">
        <v>1471</v>
      </c>
      <c r="G13128" s="434">
        <v>3687</v>
      </c>
      <c r="H13128" s="434">
        <v>2452</v>
      </c>
      <c r="I13128" s="434">
        <v>87.9</v>
      </c>
      <c r="K13128" s="434">
        <v>2003</v>
      </c>
    </row>
    <row r="13129" spans="1:11" hidden="1" x14ac:dyDescent="0.25">
      <c r="A13129" s="434">
        <v>304473000</v>
      </c>
      <c r="B13129" s="434">
        <v>6979</v>
      </c>
      <c r="C13129" s="434" t="s">
        <v>61</v>
      </c>
      <c r="D13129" s="434" t="s">
        <v>22</v>
      </c>
      <c r="E13129" s="434">
        <v>11.5</v>
      </c>
      <c r="F13129" s="434">
        <v>1019</v>
      </c>
      <c r="G13129" s="434">
        <v>3041</v>
      </c>
      <c r="H13129" s="434">
        <v>1960</v>
      </c>
      <c r="I13129" s="434">
        <v>88.3</v>
      </c>
      <c r="J13129" s="434">
        <v>0</v>
      </c>
      <c r="K13129" s="434">
        <v>1993</v>
      </c>
    </row>
    <row r="13130" spans="1:11" hidden="1" x14ac:dyDescent="0.25">
      <c r="A13130" s="434">
        <v>304474000</v>
      </c>
      <c r="B13130" s="434">
        <v>1629</v>
      </c>
      <c r="C13130" s="434" t="s">
        <v>35</v>
      </c>
      <c r="D13130" s="434" t="s">
        <v>25</v>
      </c>
      <c r="E13130" s="434">
        <v>18.5</v>
      </c>
      <c r="F13130" s="434">
        <v>9000</v>
      </c>
      <c r="G13130" s="434">
        <v>11700</v>
      </c>
      <c r="H13130" s="434">
        <v>9935</v>
      </c>
      <c r="I13130" s="434">
        <v>140.78</v>
      </c>
      <c r="K13130" s="434">
        <v>2007</v>
      </c>
    </row>
    <row r="13131" spans="1:11" hidden="1" x14ac:dyDescent="0.25">
      <c r="A13131" s="434">
        <v>304475000</v>
      </c>
      <c r="B13131" s="434">
        <v>7060</v>
      </c>
      <c r="C13131" s="434" t="s">
        <v>35</v>
      </c>
      <c r="D13131" s="434" t="s">
        <v>25</v>
      </c>
      <c r="E13131" s="434">
        <v>17</v>
      </c>
      <c r="F13131" s="434">
        <v>7000</v>
      </c>
      <c r="G13131" s="434">
        <v>8524</v>
      </c>
      <c r="H13131" s="434">
        <v>7170</v>
      </c>
      <c r="I13131" s="434">
        <v>132.69</v>
      </c>
      <c r="K13131" s="434">
        <v>2008</v>
      </c>
    </row>
    <row r="13132" spans="1:11" hidden="1" x14ac:dyDescent="0.25">
      <c r="A13132" s="434">
        <v>304479000</v>
      </c>
      <c r="B13132" s="434">
        <v>5840</v>
      </c>
      <c r="C13132" s="434" t="s">
        <v>61</v>
      </c>
      <c r="D13132" s="434" t="s">
        <v>25</v>
      </c>
      <c r="E13132" s="434">
        <v>16.5</v>
      </c>
      <c r="F13132" s="434">
        <v>6297</v>
      </c>
      <c r="G13132" s="434">
        <v>7700</v>
      </c>
      <c r="H13132" s="434">
        <v>7014</v>
      </c>
      <c r="I13132" s="434">
        <v>119.8</v>
      </c>
      <c r="K13132" s="434">
        <v>2003</v>
      </c>
    </row>
    <row r="13133" spans="1:11" hidden="1" x14ac:dyDescent="0.25">
      <c r="A13133" s="434">
        <v>304483000</v>
      </c>
      <c r="B13133" s="434">
        <v>39429</v>
      </c>
      <c r="C13133" s="434" t="s">
        <v>28</v>
      </c>
      <c r="D13133" s="434" t="s">
        <v>22</v>
      </c>
      <c r="E13133" s="434">
        <v>14</v>
      </c>
      <c r="F13133" s="434">
        <v>3530</v>
      </c>
      <c r="G13133" s="434">
        <v>4493</v>
      </c>
      <c r="H13133" s="434">
        <v>3165</v>
      </c>
      <c r="I13133" s="434">
        <v>97.9</v>
      </c>
      <c r="J13133" s="434">
        <v>0</v>
      </c>
      <c r="K13133" s="434">
        <v>1979</v>
      </c>
    </row>
    <row r="13134" spans="1:11" hidden="1" x14ac:dyDescent="0.25">
      <c r="A13134" s="434">
        <v>304489000</v>
      </c>
      <c r="B13134" s="434">
        <v>701</v>
      </c>
      <c r="C13134" s="434" t="s">
        <v>28</v>
      </c>
      <c r="D13134" s="434" t="s">
        <v>29</v>
      </c>
      <c r="E13134" s="434">
        <v>14</v>
      </c>
      <c r="F13134" s="434">
        <v>9960</v>
      </c>
      <c r="G13134" s="434">
        <v>29724</v>
      </c>
      <c r="H13134" s="434">
        <v>20491</v>
      </c>
      <c r="I13134" s="434">
        <v>190</v>
      </c>
      <c r="K13134" s="434">
        <v>2010</v>
      </c>
    </row>
    <row r="13135" spans="1:11" hidden="1" x14ac:dyDescent="0.25">
      <c r="A13135" s="434">
        <v>304498000</v>
      </c>
      <c r="B13135" s="434">
        <v>11981</v>
      </c>
      <c r="C13135" s="434" t="s">
        <v>61</v>
      </c>
      <c r="D13135" s="434" t="s">
        <v>22</v>
      </c>
      <c r="E13135" s="434">
        <v>12</v>
      </c>
      <c r="F13135" s="434">
        <v>1478</v>
      </c>
      <c r="G13135" s="434">
        <v>2680</v>
      </c>
      <c r="H13135" s="434">
        <v>2454</v>
      </c>
      <c r="I13135" s="434">
        <v>87.92</v>
      </c>
      <c r="J13135" s="434">
        <v>0</v>
      </c>
      <c r="K13135" s="434">
        <v>2003</v>
      </c>
    </row>
    <row r="13136" spans="1:11" hidden="1" x14ac:dyDescent="0.25">
      <c r="A13136" s="434">
        <v>304502000</v>
      </c>
      <c r="B13136" s="434">
        <v>520733</v>
      </c>
      <c r="C13136" s="434" t="s">
        <v>35</v>
      </c>
      <c r="D13136" s="434" t="s">
        <v>25</v>
      </c>
      <c r="E13136" s="434">
        <v>17</v>
      </c>
      <c r="F13136" s="434">
        <v>7182</v>
      </c>
      <c r="G13136" s="434">
        <v>8015</v>
      </c>
      <c r="H13136" s="434">
        <v>6704</v>
      </c>
      <c r="I13136" s="434">
        <v>132.6</v>
      </c>
      <c r="J13136" s="434">
        <v>0</v>
      </c>
      <c r="K13136" s="434">
        <v>1970</v>
      </c>
    </row>
    <row r="13137" spans="1:11" hidden="1" x14ac:dyDescent="0.25">
      <c r="A13137" s="434">
        <v>304509000</v>
      </c>
      <c r="B13137" s="434">
        <v>7869</v>
      </c>
      <c r="C13137" s="434" t="s">
        <v>31</v>
      </c>
      <c r="D13137" s="434" t="s">
        <v>25</v>
      </c>
      <c r="E13137" s="434">
        <v>11</v>
      </c>
      <c r="F13137" s="434">
        <v>2580</v>
      </c>
      <c r="G13137" s="434">
        <v>10238</v>
      </c>
      <c r="H13137" s="434">
        <v>7175</v>
      </c>
      <c r="I13137" s="434">
        <v>130</v>
      </c>
      <c r="J13137" s="434">
        <v>0</v>
      </c>
      <c r="K13137" s="434">
        <v>2016</v>
      </c>
    </row>
    <row r="13138" spans="1:11" hidden="1" x14ac:dyDescent="0.25">
      <c r="A13138" s="434">
        <v>304512000</v>
      </c>
      <c r="B13138" s="434">
        <v>11325</v>
      </c>
      <c r="C13138" s="434" t="s">
        <v>61</v>
      </c>
      <c r="D13138" s="434" t="s">
        <v>25</v>
      </c>
      <c r="E13138" s="434">
        <v>16.5</v>
      </c>
      <c r="F13138" s="434">
        <v>6297</v>
      </c>
      <c r="G13138" s="434">
        <v>7700</v>
      </c>
      <c r="H13138" s="434">
        <v>7014</v>
      </c>
      <c r="I13138" s="434">
        <v>119.8</v>
      </c>
      <c r="J13138" s="434">
        <v>0</v>
      </c>
      <c r="K13138" s="434">
        <v>2003</v>
      </c>
    </row>
    <row r="13139" spans="1:11" hidden="1" x14ac:dyDescent="0.25">
      <c r="A13139" s="434">
        <v>304519000</v>
      </c>
      <c r="B13139" s="434">
        <v>131611</v>
      </c>
      <c r="C13139" s="434" t="s">
        <v>31</v>
      </c>
      <c r="D13139" s="434" t="s">
        <v>22</v>
      </c>
      <c r="E13139" s="434">
        <v>11</v>
      </c>
      <c r="F13139" s="434">
        <v>1520</v>
      </c>
      <c r="G13139" s="434">
        <v>3850</v>
      </c>
      <c r="H13139" s="434">
        <v>2545</v>
      </c>
      <c r="I13139" s="434">
        <v>88.6</v>
      </c>
      <c r="J13139" s="434">
        <v>0</v>
      </c>
      <c r="K13139" s="434">
        <v>1970</v>
      </c>
    </row>
    <row r="13140" spans="1:11" hidden="1" x14ac:dyDescent="0.25">
      <c r="A13140" s="434">
        <v>304520000</v>
      </c>
      <c r="B13140" s="434">
        <v>24170</v>
      </c>
      <c r="C13140" s="434" t="s">
        <v>31</v>
      </c>
      <c r="D13140" s="434" t="s">
        <v>22</v>
      </c>
      <c r="E13140" s="434">
        <v>11.3</v>
      </c>
      <c r="F13140" s="434">
        <v>1250</v>
      </c>
      <c r="G13140" s="434">
        <v>3250</v>
      </c>
      <c r="H13140" s="434">
        <v>2409</v>
      </c>
      <c r="I13140" s="434">
        <v>82.5</v>
      </c>
      <c r="J13140" s="434">
        <v>0</v>
      </c>
      <c r="K13140" s="434">
        <v>2004</v>
      </c>
    </row>
    <row r="13141" spans="1:11" hidden="1" x14ac:dyDescent="0.25">
      <c r="A13141" s="434">
        <v>304521000</v>
      </c>
      <c r="B13141" s="434">
        <v>643</v>
      </c>
      <c r="C13141" s="434" t="s">
        <v>28</v>
      </c>
      <c r="D13141" s="434" t="s">
        <v>29</v>
      </c>
      <c r="E13141" s="434">
        <v>14</v>
      </c>
      <c r="F13141" s="434">
        <v>9960</v>
      </c>
      <c r="G13141" s="434">
        <v>29859</v>
      </c>
      <c r="H13141" s="434">
        <v>20491</v>
      </c>
      <c r="I13141" s="434">
        <v>190</v>
      </c>
      <c r="J13141" s="434">
        <v>0</v>
      </c>
      <c r="K13141" s="434">
        <v>2010</v>
      </c>
    </row>
    <row r="13142" spans="1:11" hidden="1" x14ac:dyDescent="0.25">
      <c r="A13142" s="434">
        <v>304523000</v>
      </c>
      <c r="B13142" s="434">
        <v>158166</v>
      </c>
      <c r="C13142" s="434" t="s">
        <v>31</v>
      </c>
      <c r="D13142" s="434" t="s">
        <v>22</v>
      </c>
      <c r="E13142" s="434">
        <v>11.5</v>
      </c>
      <c r="F13142" s="434">
        <v>1520</v>
      </c>
      <c r="G13142" s="434">
        <v>3696</v>
      </c>
      <c r="H13142" s="434">
        <v>2545</v>
      </c>
      <c r="I13142" s="434">
        <v>88.6</v>
      </c>
      <c r="J13142" s="434">
        <v>0</v>
      </c>
      <c r="K13142" s="434">
        <v>1970</v>
      </c>
    </row>
    <row r="13143" spans="1:11" hidden="1" x14ac:dyDescent="0.25">
      <c r="A13143" s="434">
        <v>304533000</v>
      </c>
      <c r="B13143" s="434">
        <v>81476</v>
      </c>
      <c r="C13143" s="434" t="s">
        <v>31</v>
      </c>
      <c r="D13143" s="434" t="s">
        <v>22</v>
      </c>
      <c r="E13143" s="434">
        <v>11.5</v>
      </c>
      <c r="F13143" s="434">
        <v>1486</v>
      </c>
      <c r="G13143" s="434">
        <v>3360</v>
      </c>
      <c r="H13143" s="434">
        <v>2260</v>
      </c>
      <c r="I13143" s="434">
        <v>84.9</v>
      </c>
      <c r="K13143" s="434">
        <v>1997</v>
      </c>
    </row>
    <row r="13144" spans="1:11" hidden="1" x14ac:dyDescent="0.25">
      <c r="A13144" s="434">
        <v>304543000</v>
      </c>
      <c r="B13144" s="434">
        <v>13672</v>
      </c>
      <c r="C13144" s="434" t="s">
        <v>31</v>
      </c>
      <c r="D13144" s="434" t="s">
        <v>25</v>
      </c>
      <c r="E13144" s="434">
        <v>16.5</v>
      </c>
      <c r="F13144" s="434">
        <v>5400</v>
      </c>
      <c r="G13144" s="434">
        <v>7458</v>
      </c>
      <c r="H13144" s="434">
        <v>7252</v>
      </c>
      <c r="I13144" s="434">
        <v>119.85</v>
      </c>
      <c r="J13144" s="434">
        <v>0</v>
      </c>
      <c r="K13144" s="434">
        <v>1970</v>
      </c>
    </row>
    <row r="13145" spans="1:11" hidden="1" x14ac:dyDescent="0.25">
      <c r="A13145" s="434">
        <v>304559000</v>
      </c>
      <c r="B13145" s="434">
        <v>146233</v>
      </c>
      <c r="C13145" s="434" t="s">
        <v>31</v>
      </c>
      <c r="D13145" s="434" t="s">
        <v>22</v>
      </c>
      <c r="E13145" s="434">
        <v>10.5</v>
      </c>
      <c r="F13145" s="434">
        <v>552</v>
      </c>
      <c r="G13145" s="434">
        <v>1685</v>
      </c>
      <c r="H13145" s="434">
        <v>1162</v>
      </c>
      <c r="I13145" s="434">
        <v>73.66</v>
      </c>
      <c r="J13145" s="434">
        <v>0</v>
      </c>
      <c r="K13145" s="434">
        <v>1984</v>
      </c>
    </row>
    <row r="13146" spans="1:11" hidden="1" x14ac:dyDescent="0.25">
      <c r="A13146" s="434">
        <v>304563000</v>
      </c>
      <c r="B13146" s="434">
        <v>455991</v>
      </c>
      <c r="C13146" s="434" t="s">
        <v>31</v>
      </c>
      <c r="D13146" s="434" t="s">
        <v>22</v>
      </c>
      <c r="E13146" s="434">
        <v>15.5</v>
      </c>
      <c r="F13146" s="434">
        <v>4320</v>
      </c>
      <c r="G13146" s="434">
        <v>5577</v>
      </c>
      <c r="H13146" s="434">
        <v>4450</v>
      </c>
      <c r="I13146" s="434">
        <v>99.98</v>
      </c>
      <c r="J13146" s="434">
        <v>0</v>
      </c>
      <c r="K13146" s="434">
        <v>1970</v>
      </c>
    </row>
    <row r="13147" spans="1:11" hidden="1" x14ac:dyDescent="0.25">
      <c r="A13147" s="434">
        <v>304577000</v>
      </c>
      <c r="B13147" s="434">
        <v>38255</v>
      </c>
      <c r="C13147" s="434" t="s">
        <v>61</v>
      </c>
      <c r="D13147" s="434" t="s">
        <v>29</v>
      </c>
      <c r="E13147" s="434">
        <v>20</v>
      </c>
      <c r="F13147" s="434">
        <v>9449</v>
      </c>
      <c r="G13147" s="434">
        <v>8919</v>
      </c>
      <c r="H13147" s="434">
        <v>8383</v>
      </c>
      <c r="I13147" s="434">
        <v>151.66999999999999</v>
      </c>
      <c r="J13147" s="434">
        <v>0</v>
      </c>
      <c r="K13147" s="434">
        <v>2003</v>
      </c>
    </row>
    <row r="13148" spans="1:11" hidden="1" x14ac:dyDescent="0.25">
      <c r="A13148" s="434">
        <v>304580000</v>
      </c>
      <c r="B13148" s="434">
        <v>14643</v>
      </c>
      <c r="C13148" s="434" t="s">
        <v>28</v>
      </c>
      <c r="D13148" s="434" t="s">
        <v>29</v>
      </c>
      <c r="E13148" s="434">
        <v>16</v>
      </c>
      <c r="F13148" s="434">
        <v>8.2530000000000001</v>
      </c>
      <c r="G13148" s="434">
        <v>20526</v>
      </c>
      <c r="H13148" s="434">
        <v>13066</v>
      </c>
      <c r="I13148" s="434">
        <v>153.22</v>
      </c>
      <c r="J13148" s="434">
        <v>0</v>
      </c>
      <c r="K13148" s="434">
        <v>1970</v>
      </c>
    </row>
    <row r="13149" spans="1:11" hidden="1" x14ac:dyDescent="0.25">
      <c r="A13149" s="434">
        <v>304581000</v>
      </c>
      <c r="B13149" s="434">
        <v>13593</v>
      </c>
      <c r="C13149" s="434" t="s">
        <v>61</v>
      </c>
      <c r="D13149" s="434" t="s">
        <v>25</v>
      </c>
      <c r="E13149" s="434">
        <v>14.7</v>
      </c>
      <c r="F13149" s="434">
        <v>4000</v>
      </c>
      <c r="G13149" s="434">
        <v>9200</v>
      </c>
      <c r="H13149" s="434">
        <v>6577</v>
      </c>
      <c r="I13149" s="434">
        <v>129.4</v>
      </c>
      <c r="J13149" s="434">
        <v>0</v>
      </c>
      <c r="K13149" s="434">
        <v>2009</v>
      </c>
    </row>
    <row r="13150" spans="1:11" hidden="1" x14ac:dyDescent="0.25">
      <c r="A13150" s="434">
        <v>304585000</v>
      </c>
      <c r="B13150" s="434">
        <v>5543</v>
      </c>
      <c r="C13150" s="434" t="s">
        <v>31</v>
      </c>
      <c r="D13150" s="434" t="s">
        <v>22</v>
      </c>
      <c r="E13150" s="434">
        <v>10.5</v>
      </c>
      <c r="F13150" s="434">
        <v>1850</v>
      </c>
      <c r="G13150" s="434">
        <v>4700</v>
      </c>
      <c r="H13150" s="434">
        <v>3450</v>
      </c>
      <c r="I13150" s="434">
        <v>89.98</v>
      </c>
      <c r="K13150" s="434">
        <v>2017</v>
      </c>
    </row>
    <row r="13151" spans="1:11" hidden="1" x14ac:dyDescent="0.25">
      <c r="A13151" s="434">
        <v>304586000</v>
      </c>
      <c r="B13151" s="434">
        <v>1057843</v>
      </c>
      <c r="C13151" s="434" t="s">
        <v>61</v>
      </c>
      <c r="D13151" s="434" t="s">
        <v>25</v>
      </c>
      <c r="E13151" s="434">
        <v>15</v>
      </c>
      <c r="F13151" s="434">
        <v>5180</v>
      </c>
      <c r="G13151" s="434">
        <v>8200</v>
      </c>
      <c r="H13151" s="434">
        <v>6264</v>
      </c>
      <c r="I13151" s="434">
        <v>136.74</v>
      </c>
      <c r="J13151" s="434">
        <v>0</v>
      </c>
      <c r="K13151" s="434">
        <v>2004</v>
      </c>
    </row>
    <row r="13152" spans="1:11" hidden="1" x14ac:dyDescent="0.25">
      <c r="A13152" s="434">
        <v>304587000</v>
      </c>
      <c r="B13152" s="434">
        <v>18249</v>
      </c>
      <c r="C13152" s="434" t="s">
        <v>61</v>
      </c>
      <c r="D13152" s="434" t="s">
        <v>25</v>
      </c>
      <c r="E13152" s="434">
        <v>13</v>
      </c>
      <c r="F13152" s="434">
        <v>4259</v>
      </c>
      <c r="G13152" s="434">
        <v>10500</v>
      </c>
      <c r="H13152" s="434">
        <v>7406</v>
      </c>
      <c r="I13152" s="434">
        <v>142.69</v>
      </c>
      <c r="J13152" s="434">
        <v>0</v>
      </c>
      <c r="K13152" s="434">
        <v>2004</v>
      </c>
    </row>
    <row r="13153" spans="1:11" hidden="1" x14ac:dyDescent="0.25">
      <c r="A13153" s="434">
        <v>304588000</v>
      </c>
      <c r="B13153" s="434">
        <v>26584</v>
      </c>
      <c r="C13153" s="434" t="s">
        <v>61</v>
      </c>
      <c r="D13153" s="434" t="s">
        <v>25</v>
      </c>
      <c r="E13153" s="434">
        <v>11.2</v>
      </c>
      <c r="F13153" s="434">
        <v>1600</v>
      </c>
      <c r="G13153" s="434">
        <v>4400</v>
      </c>
      <c r="H13153" s="434">
        <v>3796</v>
      </c>
      <c r="I13153" s="434">
        <v>100.7</v>
      </c>
      <c r="K13153" s="434">
        <v>1997</v>
      </c>
    </row>
    <row r="13154" spans="1:11" hidden="1" x14ac:dyDescent="0.25">
      <c r="A13154" s="434">
        <v>304603000</v>
      </c>
      <c r="B13154" s="434">
        <v>5804</v>
      </c>
      <c r="C13154" s="434" t="s">
        <v>31</v>
      </c>
      <c r="D13154" s="434" t="s">
        <v>29</v>
      </c>
      <c r="E13154" s="434">
        <v>14</v>
      </c>
      <c r="F13154" s="434">
        <v>7860</v>
      </c>
      <c r="G13154" s="434">
        <v>27782</v>
      </c>
      <c r="H13154" s="434">
        <v>18825</v>
      </c>
      <c r="I13154" s="434">
        <v>185</v>
      </c>
      <c r="J13154" s="434">
        <v>0</v>
      </c>
      <c r="K13154" s="434">
        <v>2004</v>
      </c>
    </row>
    <row r="13155" spans="1:11" hidden="1" x14ac:dyDescent="0.25">
      <c r="A13155" s="434">
        <v>304604000</v>
      </c>
      <c r="B13155" s="434">
        <v>4318</v>
      </c>
      <c r="C13155" s="434" t="s">
        <v>31</v>
      </c>
      <c r="D13155" s="434" t="s">
        <v>29</v>
      </c>
      <c r="F13155" s="434">
        <v>7860</v>
      </c>
      <c r="G13155" s="434">
        <v>27781</v>
      </c>
      <c r="H13155" s="434">
        <v>18825</v>
      </c>
      <c r="I13155" s="434">
        <v>185.09</v>
      </c>
      <c r="K13155" s="434">
        <v>2004</v>
      </c>
    </row>
    <row r="13156" spans="1:11" hidden="1" x14ac:dyDescent="0.25">
      <c r="A13156" s="434">
        <v>304616000</v>
      </c>
      <c r="B13156" s="434">
        <v>6603</v>
      </c>
      <c r="C13156" s="434" t="s">
        <v>35</v>
      </c>
      <c r="D13156" s="434" t="s">
        <v>25</v>
      </c>
      <c r="E13156" s="434">
        <v>43600</v>
      </c>
      <c r="F13156" s="434">
        <v>3825</v>
      </c>
      <c r="G13156" s="434">
        <v>5207</v>
      </c>
      <c r="H13156" s="434">
        <v>3999</v>
      </c>
      <c r="I13156" s="434">
        <v>101.15</v>
      </c>
      <c r="J13156" s="434">
        <v>0</v>
      </c>
    </row>
    <row r="13157" spans="1:11" hidden="1" x14ac:dyDescent="0.25">
      <c r="A13157" s="434">
        <v>304619000</v>
      </c>
      <c r="B13157" s="434">
        <v>1004502</v>
      </c>
      <c r="C13157" s="434" t="s">
        <v>35</v>
      </c>
      <c r="D13157" s="434" t="s">
        <v>25</v>
      </c>
      <c r="E13157" s="434">
        <v>17.5</v>
      </c>
      <c r="F13157" s="434">
        <v>5939</v>
      </c>
      <c r="G13157" s="434">
        <v>8330</v>
      </c>
      <c r="H13157" s="434">
        <v>6704</v>
      </c>
      <c r="I13157" s="434">
        <v>132.55000000000001</v>
      </c>
      <c r="J13157" s="434">
        <v>0</v>
      </c>
      <c r="K13157" s="434">
        <v>2004</v>
      </c>
    </row>
    <row r="13158" spans="1:11" hidden="1" x14ac:dyDescent="0.25">
      <c r="A13158" s="434">
        <v>304625000</v>
      </c>
      <c r="B13158" s="434">
        <v>113451</v>
      </c>
      <c r="C13158" s="434" t="s">
        <v>31</v>
      </c>
      <c r="D13158" s="434" t="s">
        <v>22</v>
      </c>
      <c r="E13158" s="434">
        <v>11.8</v>
      </c>
      <c r="F13158" s="434">
        <v>1499</v>
      </c>
      <c r="G13158" s="434">
        <v>4000</v>
      </c>
      <c r="H13158" s="434">
        <v>2650</v>
      </c>
      <c r="I13158" s="434">
        <v>88.94</v>
      </c>
      <c r="J13158" s="434">
        <v>0</v>
      </c>
      <c r="K13158" s="434">
        <v>1970</v>
      </c>
    </row>
    <row r="13159" spans="1:11" hidden="1" x14ac:dyDescent="0.25">
      <c r="A13159" s="434">
        <v>304627000</v>
      </c>
      <c r="B13159" s="434">
        <v>8413</v>
      </c>
      <c r="C13159" s="434" t="s">
        <v>31</v>
      </c>
      <c r="D13159" s="434" t="s">
        <v>22</v>
      </c>
      <c r="E13159" s="434">
        <v>43657</v>
      </c>
      <c r="F13159" s="434">
        <v>1500</v>
      </c>
      <c r="G13159" s="434">
        <v>3701</v>
      </c>
      <c r="H13159" s="434">
        <v>2461</v>
      </c>
      <c r="I13159" s="434">
        <v>87.9</v>
      </c>
      <c r="J13159" s="434">
        <v>0</v>
      </c>
    </row>
    <row r="13160" spans="1:11" hidden="1" x14ac:dyDescent="0.25">
      <c r="A13160" s="434">
        <v>304628000</v>
      </c>
      <c r="B13160" s="434">
        <v>15101</v>
      </c>
      <c r="C13160" s="434" t="s">
        <v>31</v>
      </c>
      <c r="D13160" s="434" t="s">
        <v>22</v>
      </c>
      <c r="E13160" s="434">
        <v>11.7</v>
      </c>
      <c r="F13160" s="434">
        <v>1500</v>
      </c>
      <c r="G13160" s="434">
        <v>3712</v>
      </c>
      <c r="H13160" s="434">
        <v>2461</v>
      </c>
      <c r="I13160" s="434">
        <v>87.9</v>
      </c>
      <c r="J13160" s="434">
        <v>0</v>
      </c>
      <c r="K13160" s="434">
        <v>1970</v>
      </c>
    </row>
    <row r="13161" spans="1:11" hidden="1" x14ac:dyDescent="0.25">
      <c r="A13161" s="434">
        <v>304633000</v>
      </c>
      <c r="B13161" s="434">
        <v>126</v>
      </c>
      <c r="C13161" s="434" t="s">
        <v>61</v>
      </c>
      <c r="D13161" s="434" t="s">
        <v>22</v>
      </c>
      <c r="E13161" s="434">
        <v>11.4</v>
      </c>
      <c r="F13161" s="434">
        <v>1089</v>
      </c>
      <c r="G13161" s="434">
        <v>3053</v>
      </c>
      <c r="H13161" s="434">
        <v>1960</v>
      </c>
      <c r="I13161" s="434">
        <v>88.3</v>
      </c>
      <c r="J13161" s="434">
        <v>0</v>
      </c>
      <c r="K13161" s="434">
        <v>1991</v>
      </c>
    </row>
    <row r="13162" spans="1:11" hidden="1" x14ac:dyDescent="0.25">
      <c r="A13162" s="434">
        <v>304634000</v>
      </c>
      <c r="B13162" s="434">
        <v>1203</v>
      </c>
      <c r="C13162" s="434" t="s">
        <v>35</v>
      </c>
      <c r="D13162" s="434" t="s">
        <v>25</v>
      </c>
      <c r="E13162" s="434">
        <v>18.5</v>
      </c>
      <c r="F13162" s="434">
        <v>9999</v>
      </c>
      <c r="G13162" s="434">
        <v>13059</v>
      </c>
      <c r="H13162" s="434">
        <v>9962</v>
      </c>
      <c r="I13162" s="434">
        <v>139.05000000000001</v>
      </c>
      <c r="J13162" s="434">
        <v>0</v>
      </c>
      <c r="K13162" s="434">
        <v>1997</v>
      </c>
    </row>
    <row r="13163" spans="1:11" hidden="1" x14ac:dyDescent="0.25">
      <c r="A13163" s="434">
        <v>304636000</v>
      </c>
      <c r="B13163" s="434">
        <v>46537</v>
      </c>
      <c r="C13163" s="434" t="s">
        <v>31</v>
      </c>
      <c r="D13163" s="434" t="s">
        <v>25</v>
      </c>
      <c r="E13163" s="434">
        <v>14</v>
      </c>
      <c r="F13163" s="434">
        <v>4590</v>
      </c>
      <c r="G13163" s="434">
        <v>12786</v>
      </c>
      <c r="H13163" s="434">
        <v>9611</v>
      </c>
      <c r="I13163" s="434">
        <v>138.07</v>
      </c>
      <c r="J13163" s="434">
        <v>0</v>
      </c>
      <c r="K13163" s="434">
        <v>1970</v>
      </c>
    </row>
    <row r="13164" spans="1:11" hidden="1" x14ac:dyDescent="0.25">
      <c r="A13164" s="434">
        <v>304639000</v>
      </c>
      <c r="B13164" s="434">
        <v>26733</v>
      </c>
      <c r="C13164" s="434" t="s">
        <v>31</v>
      </c>
      <c r="D13164" s="434" t="s">
        <v>25</v>
      </c>
      <c r="E13164" s="434">
        <v>16.5</v>
      </c>
      <c r="F13164" s="434">
        <v>6300</v>
      </c>
      <c r="G13164" s="434">
        <v>7837</v>
      </c>
      <c r="H13164" s="434">
        <v>7002</v>
      </c>
      <c r="I13164" s="434">
        <v>119.75</v>
      </c>
      <c r="J13164" s="434">
        <v>0</v>
      </c>
      <c r="K13164" s="434">
        <v>1970</v>
      </c>
    </row>
    <row r="13165" spans="1:11" hidden="1" x14ac:dyDescent="0.25">
      <c r="A13165" s="434">
        <v>304655000</v>
      </c>
      <c r="B13165" s="434">
        <v>10368</v>
      </c>
      <c r="C13165" s="434" t="s">
        <v>61</v>
      </c>
      <c r="D13165" s="434" t="s">
        <v>22</v>
      </c>
      <c r="E13165" s="434">
        <v>10.5</v>
      </c>
      <c r="F13165" s="434">
        <v>1080</v>
      </c>
      <c r="G13165" s="434">
        <v>3432</v>
      </c>
      <c r="H13165" s="434">
        <v>2351</v>
      </c>
      <c r="I13165" s="434">
        <v>87</v>
      </c>
      <c r="J13165" s="434">
        <v>0</v>
      </c>
      <c r="K13165" s="434">
        <v>1990</v>
      </c>
    </row>
    <row r="13166" spans="1:11" hidden="1" x14ac:dyDescent="0.25">
      <c r="A13166" s="434">
        <v>304662000</v>
      </c>
      <c r="B13166" s="434">
        <v>6320</v>
      </c>
      <c r="C13166" s="434" t="s">
        <v>61</v>
      </c>
      <c r="D13166" s="434" t="s">
        <v>22</v>
      </c>
      <c r="E13166" s="434">
        <v>10.5</v>
      </c>
      <c r="F13166" s="434">
        <v>1080</v>
      </c>
      <c r="G13166" s="434">
        <v>3432</v>
      </c>
      <c r="H13166" s="434">
        <v>2351</v>
      </c>
      <c r="I13166" s="434">
        <v>87</v>
      </c>
      <c r="J13166" s="434">
        <v>0</v>
      </c>
      <c r="K13166" s="434">
        <v>1989</v>
      </c>
    </row>
    <row r="13167" spans="1:11" hidden="1" x14ac:dyDescent="0.25">
      <c r="A13167" s="434">
        <v>304665000</v>
      </c>
      <c r="B13167" s="434">
        <v>3950</v>
      </c>
      <c r="C13167" s="434" t="s">
        <v>61</v>
      </c>
      <c r="D13167" s="434" t="s">
        <v>22</v>
      </c>
      <c r="E13167" s="434">
        <v>10.5</v>
      </c>
      <c r="F13167" s="434">
        <v>1080</v>
      </c>
      <c r="G13167" s="434">
        <v>3432</v>
      </c>
      <c r="H13167" s="434">
        <v>2351</v>
      </c>
      <c r="I13167" s="434">
        <v>87</v>
      </c>
      <c r="J13167" s="434">
        <v>0</v>
      </c>
      <c r="K13167" s="434">
        <v>1989</v>
      </c>
    </row>
    <row r="13168" spans="1:11" hidden="1" x14ac:dyDescent="0.25">
      <c r="A13168" s="434">
        <v>304667000</v>
      </c>
      <c r="B13168" s="434">
        <v>7852</v>
      </c>
      <c r="C13168" s="434" t="s">
        <v>35</v>
      </c>
      <c r="D13168" s="434" t="s">
        <v>29</v>
      </c>
      <c r="E13168" s="434">
        <v>19.3</v>
      </c>
      <c r="F13168" s="434">
        <v>9960</v>
      </c>
      <c r="G13168" s="434">
        <v>14236</v>
      </c>
      <c r="H13168" s="434">
        <v>12514</v>
      </c>
      <c r="I13168" s="434">
        <v>157.91999999999999</v>
      </c>
      <c r="J13168" s="434">
        <v>0</v>
      </c>
      <c r="K13168" s="434">
        <v>2012</v>
      </c>
    </row>
    <row r="13169" spans="1:11" hidden="1" x14ac:dyDescent="0.25">
      <c r="A13169" s="434">
        <v>304669000</v>
      </c>
      <c r="B13169" s="434">
        <v>9926</v>
      </c>
      <c r="C13169" s="434" t="s">
        <v>61</v>
      </c>
      <c r="D13169" s="434" t="s">
        <v>22</v>
      </c>
      <c r="E13169" s="434">
        <v>11.5</v>
      </c>
      <c r="F13169" s="434">
        <v>1079</v>
      </c>
      <c r="G13169" s="434">
        <v>3269</v>
      </c>
      <c r="H13169" s="434">
        <v>2351</v>
      </c>
      <c r="I13169" s="434">
        <v>87.37</v>
      </c>
      <c r="J13169" s="434">
        <v>0</v>
      </c>
      <c r="K13169" s="434">
        <v>1990</v>
      </c>
    </row>
    <row r="13170" spans="1:11" hidden="1" x14ac:dyDescent="0.25">
      <c r="A13170" s="434">
        <v>304670000</v>
      </c>
      <c r="B13170" s="434">
        <v>21266</v>
      </c>
      <c r="C13170" s="434" t="s">
        <v>61</v>
      </c>
      <c r="D13170" s="434" t="s">
        <v>22</v>
      </c>
      <c r="E13170" s="434">
        <v>13.5</v>
      </c>
      <c r="F13170" s="434">
        <v>1800</v>
      </c>
      <c r="G13170" s="434">
        <v>2800</v>
      </c>
      <c r="H13170" s="434">
        <v>2035</v>
      </c>
      <c r="I13170" s="434">
        <v>90.6</v>
      </c>
      <c r="K13170" s="434">
        <v>1996</v>
      </c>
    </row>
    <row r="13171" spans="1:11" hidden="1" x14ac:dyDescent="0.25">
      <c r="A13171" s="434">
        <v>304671000</v>
      </c>
      <c r="B13171" s="434">
        <v>14562</v>
      </c>
      <c r="C13171" s="434" t="s">
        <v>31</v>
      </c>
      <c r="D13171" s="434" t="s">
        <v>22</v>
      </c>
      <c r="I13171" s="434">
        <v>90</v>
      </c>
    </row>
    <row r="13172" spans="1:11" hidden="1" x14ac:dyDescent="0.25">
      <c r="A13172" s="434">
        <v>304676000</v>
      </c>
      <c r="B13172" s="434">
        <v>144835</v>
      </c>
      <c r="C13172" s="434" t="s">
        <v>61</v>
      </c>
      <c r="D13172" s="434" t="s">
        <v>25</v>
      </c>
      <c r="E13172" s="434">
        <v>14.8</v>
      </c>
      <c r="F13172" s="434">
        <v>4320</v>
      </c>
      <c r="G13172" s="434">
        <v>10500</v>
      </c>
      <c r="H13172" s="434">
        <v>7406</v>
      </c>
      <c r="I13172" s="434">
        <v>145.69</v>
      </c>
      <c r="J13172" s="434">
        <v>0</v>
      </c>
      <c r="K13172" s="434">
        <v>2004</v>
      </c>
    </row>
    <row r="13173" spans="1:11" hidden="1" x14ac:dyDescent="0.25">
      <c r="A13173" s="434">
        <v>304677000</v>
      </c>
      <c r="B13173" s="434">
        <v>187292</v>
      </c>
      <c r="C13173" s="434" t="s">
        <v>61</v>
      </c>
      <c r="D13173" s="434" t="s">
        <v>22</v>
      </c>
      <c r="E13173" s="434">
        <v>12</v>
      </c>
      <c r="F13173" s="434">
        <v>1850</v>
      </c>
      <c r="G13173" s="434">
        <v>4527</v>
      </c>
      <c r="H13173" s="434">
        <v>3183</v>
      </c>
      <c r="I13173" s="434">
        <v>89.98</v>
      </c>
      <c r="J13173" s="434">
        <v>0</v>
      </c>
      <c r="K13173" s="434">
        <v>2004</v>
      </c>
    </row>
    <row r="13174" spans="1:11" hidden="1" x14ac:dyDescent="0.25">
      <c r="A13174" s="434">
        <v>304682000</v>
      </c>
      <c r="B13174" s="434">
        <v>63455</v>
      </c>
      <c r="C13174" s="434" t="s">
        <v>31</v>
      </c>
      <c r="D13174" s="434" t="s">
        <v>22</v>
      </c>
      <c r="E13174" s="434">
        <v>12</v>
      </c>
      <c r="F13174" s="434">
        <v>1600</v>
      </c>
      <c r="G13174" s="434">
        <v>4247</v>
      </c>
      <c r="H13174" s="434">
        <v>2371</v>
      </c>
      <c r="I13174" s="434">
        <v>88.25</v>
      </c>
      <c r="J13174" s="434">
        <v>0</v>
      </c>
      <c r="K13174" s="434">
        <v>1990</v>
      </c>
    </row>
    <row r="13175" spans="1:11" hidden="1" x14ac:dyDescent="0.25">
      <c r="A13175" s="434">
        <v>304688000</v>
      </c>
      <c r="B13175" s="434">
        <v>8158</v>
      </c>
      <c r="C13175" s="434" t="s">
        <v>35</v>
      </c>
      <c r="D13175" s="434" t="s">
        <v>25</v>
      </c>
      <c r="E13175" s="434">
        <v>17.5</v>
      </c>
      <c r="F13175" s="434">
        <v>5939</v>
      </c>
      <c r="G13175" s="434">
        <v>6850</v>
      </c>
      <c r="H13175" s="434">
        <v>4984</v>
      </c>
      <c r="I13175" s="434">
        <v>116.4</v>
      </c>
      <c r="K13175" s="434">
        <v>1996</v>
      </c>
    </row>
    <row r="13176" spans="1:11" hidden="1" x14ac:dyDescent="0.25">
      <c r="A13176" s="434">
        <v>304690000</v>
      </c>
      <c r="B13176" s="434">
        <v>23849</v>
      </c>
      <c r="C13176" s="434" t="s">
        <v>31</v>
      </c>
      <c r="D13176" s="434" t="s">
        <v>22</v>
      </c>
      <c r="E13176" s="434">
        <v>11.7</v>
      </c>
      <c r="F13176" s="434">
        <v>1500</v>
      </c>
      <c r="G13176" s="434">
        <v>3691</v>
      </c>
      <c r="H13176" s="434">
        <v>2461</v>
      </c>
      <c r="I13176" s="434">
        <v>87.61</v>
      </c>
      <c r="J13176" s="434">
        <v>0</v>
      </c>
      <c r="K13176" s="434">
        <v>1970</v>
      </c>
    </row>
    <row r="13177" spans="1:11" hidden="1" x14ac:dyDescent="0.25">
      <c r="A13177" s="434">
        <v>304691000</v>
      </c>
      <c r="B13177" s="434">
        <v>75994</v>
      </c>
      <c r="C13177" s="434" t="s">
        <v>31</v>
      </c>
      <c r="D13177" s="434" t="s">
        <v>22</v>
      </c>
      <c r="E13177" s="434">
        <v>12</v>
      </c>
      <c r="F13177" s="434">
        <v>2290</v>
      </c>
      <c r="G13177" s="434">
        <v>4256</v>
      </c>
      <c r="H13177" s="434">
        <v>2650</v>
      </c>
      <c r="I13177" s="434">
        <v>89.56</v>
      </c>
      <c r="J13177" s="434">
        <v>0</v>
      </c>
      <c r="K13177" s="434">
        <v>1970</v>
      </c>
    </row>
    <row r="13178" spans="1:11" hidden="1" x14ac:dyDescent="0.25">
      <c r="A13178" s="434">
        <v>304702000</v>
      </c>
      <c r="B13178" s="434">
        <v>16760</v>
      </c>
      <c r="C13178" s="434" t="s">
        <v>31</v>
      </c>
      <c r="D13178" s="434" t="s">
        <v>25</v>
      </c>
      <c r="E13178" s="434">
        <v>14.8</v>
      </c>
      <c r="F13178" s="434">
        <v>4320</v>
      </c>
      <c r="G13178" s="434">
        <v>10584</v>
      </c>
      <c r="H13178" s="434">
        <v>7769</v>
      </c>
      <c r="I13178" s="434">
        <v>145.63</v>
      </c>
      <c r="J13178" s="434">
        <v>0</v>
      </c>
      <c r="K13178" s="434">
        <v>1970</v>
      </c>
    </row>
    <row r="13179" spans="1:11" hidden="1" x14ac:dyDescent="0.25">
      <c r="A13179" s="434">
        <v>304713000</v>
      </c>
      <c r="B13179" s="434">
        <v>9249</v>
      </c>
      <c r="C13179" s="434" t="s">
        <v>61</v>
      </c>
      <c r="D13179" s="434" t="s">
        <v>22</v>
      </c>
      <c r="E13179" s="434">
        <v>11.2</v>
      </c>
      <c r="F13179" s="434">
        <v>1840</v>
      </c>
      <c r="G13179" s="434">
        <v>4192</v>
      </c>
      <c r="H13179" s="434">
        <v>2984</v>
      </c>
      <c r="I13179" s="434">
        <v>89.94</v>
      </c>
      <c r="K13179" s="434">
        <v>2009</v>
      </c>
    </row>
    <row r="13180" spans="1:11" hidden="1" x14ac:dyDescent="0.25">
      <c r="A13180" s="434">
        <v>304716000</v>
      </c>
      <c r="B13180" s="434">
        <v>14440</v>
      </c>
      <c r="C13180" s="434" t="s">
        <v>31</v>
      </c>
      <c r="D13180" s="434" t="s">
        <v>17</v>
      </c>
      <c r="E13180" s="434">
        <v>9</v>
      </c>
      <c r="F13180" s="434">
        <v>829</v>
      </c>
      <c r="G13180" s="434">
        <v>1559</v>
      </c>
      <c r="H13180" s="434">
        <v>1010</v>
      </c>
      <c r="I13180" s="434">
        <v>65.819999999999993</v>
      </c>
      <c r="J13180" s="434">
        <v>0</v>
      </c>
      <c r="K13180" s="434">
        <v>1975</v>
      </c>
    </row>
    <row r="13181" spans="1:11" hidden="1" x14ac:dyDescent="0.25">
      <c r="A13181" s="434">
        <v>304719000</v>
      </c>
      <c r="B13181" s="434">
        <v>10505</v>
      </c>
      <c r="C13181" s="434" t="s">
        <v>31</v>
      </c>
      <c r="D13181" s="434" t="s">
        <v>22</v>
      </c>
      <c r="E13181" s="434">
        <v>12</v>
      </c>
      <c r="F13181" s="434">
        <v>1520</v>
      </c>
      <c r="G13181" s="434">
        <v>3410</v>
      </c>
      <c r="H13181" s="434">
        <v>2530</v>
      </c>
      <c r="I13181" s="434">
        <v>86.57</v>
      </c>
      <c r="J13181" s="434">
        <v>0</v>
      </c>
    </row>
    <row r="13182" spans="1:11" hidden="1" x14ac:dyDescent="0.25">
      <c r="A13182" s="434">
        <v>304724000</v>
      </c>
      <c r="B13182" s="434">
        <v>8977</v>
      </c>
      <c r="C13182" s="434" t="s">
        <v>61</v>
      </c>
      <c r="D13182" s="434" t="s">
        <v>25</v>
      </c>
      <c r="E13182" s="434">
        <v>15.5</v>
      </c>
      <c r="F13182" s="434">
        <v>5400</v>
      </c>
      <c r="G13182" s="434">
        <v>12782</v>
      </c>
      <c r="H13182" s="434">
        <v>9611</v>
      </c>
      <c r="I13182" s="434">
        <v>138.07</v>
      </c>
      <c r="K13182" s="434">
        <v>2005</v>
      </c>
    </row>
    <row r="13183" spans="1:11" hidden="1" x14ac:dyDescent="0.25">
      <c r="A13183" s="434">
        <v>304726000</v>
      </c>
      <c r="B13183" s="434">
        <v>4870</v>
      </c>
      <c r="C13183" s="434" t="s">
        <v>61</v>
      </c>
      <c r="D13183" s="434" t="s">
        <v>25</v>
      </c>
      <c r="E13183" s="434">
        <v>15.5</v>
      </c>
      <c r="F13183" s="434">
        <v>6000</v>
      </c>
      <c r="G13183" s="434">
        <v>12782</v>
      </c>
      <c r="H13183" s="434">
        <v>9611</v>
      </c>
      <c r="I13183" s="434">
        <v>138.07</v>
      </c>
      <c r="K13183" s="434">
        <v>2004</v>
      </c>
    </row>
    <row r="13184" spans="1:11" hidden="1" x14ac:dyDescent="0.25">
      <c r="A13184" s="434">
        <v>304734000</v>
      </c>
      <c r="B13184" s="434">
        <v>20703</v>
      </c>
      <c r="C13184" s="434" t="s">
        <v>61</v>
      </c>
      <c r="D13184" s="434" t="s">
        <v>22</v>
      </c>
      <c r="E13184" s="434">
        <v>11.5</v>
      </c>
      <c r="F13184" s="434">
        <v>1500</v>
      </c>
      <c r="G13184" s="434">
        <v>3036</v>
      </c>
      <c r="H13184" s="434">
        <v>1960</v>
      </c>
      <c r="I13184" s="434">
        <v>88.3</v>
      </c>
      <c r="K13184" s="434">
        <v>1993</v>
      </c>
    </row>
    <row r="13185" spans="1:11" hidden="1" x14ac:dyDescent="0.25">
      <c r="A13185" s="434">
        <v>304742000</v>
      </c>
      <c r="B13185" s="434">
        <v>78867</v>
      </c>
      <c r="C13185" s="434" t="s">
        <v>46</v>
      </c>
      <c r="D13185" s="434" t="s">
        <v>17</v>
      </c>
      <c r="E13185" s="434">
        <v>16.5</v>
      </c>
      <c r="F13185" s="434">
        <v>5810</v>
      </c>
      <c r="G13185" s="434">
        <v>854</v>
      </c>
      <c r="H13185" s="434">
        <v>1262</v>
      </c>
      <c r="I13185" s="434">
        <v>48.81</v>
      </c>
      <c r="J13185" s="434">
        <v>0</v>
      </c>
      <c r="K13185" s="434">
        <v>2004</v>
      </c>
    </row>
    <row r="13186" spans="1:11" hidden="1" x14ac:dyDescent="0.25">
      <c r="A13186" s="434">
        <v>304743000</v>
      </c>
      <c r="B13186" s="434">
        <v>22434</v>
      </c>
      <c r="C13186" s="434" t="s">
        <v>31</v>
      </c>
      <c r="D13186" s="434" t="s">
        <v>25</v>
      </c>
      <c r="E13186" s="434">
        <v>12</v>
      </c>
      <c r="F13186" s="434">
        <v>2460</v>
      </c>
      <c r="G13186" s="434">
        <v>8049</v>
      </c>
      <c r="H13186" s="434">
        <v>5458</v>
      </c>
      <c r="I13186" s="434">
        <v>125.15</v>
      </c>
      <c r="J13186" s="434">
        <v>0</v>
      </c>
      <c r="K13186" s="434">
        <v>1970</v>
      </c>
    </row>
    <row r="13187" spans="1:11" hidden="1" x14ac:dyDescent="0.25">
      <c r="A13187" s="434">
        <v>304746000</v>
      </c>
      <c r="B13187" s="434">
        <v>16477</v>
      </c>
      <c r="C13187" s="434" t="s">
        <v>61</v>
      </c>
      <c r="D13187" s="434" t="s">
        <v>25</v>
      </c>
      <c r="E13187" s="434">
        <v>14.8</v>
      </c>
      <c r="F13187" s="434">
        <v>5400</v>
      </c>
      <c r="G13187" s="434">
        <v>12780</v>
      </c>
      <c r="H13187" s="434">
        <v>9618</v>
      </c>
      <c r="I13187" s="434">
        <v>138.5</v>
      </c>
      <c r="K13187" s="434">
        <v>2005</v>
      </c>
    </row>
    <row r="13188" spans="1:11" hidden="1" x14ac:dyDescent="0.25">
      <c r="A13188" s="434">
        <v>304752000</v>
      </c>
      <c r="B13188" s="434">
        <v>114351</v>
      </c>
      <c r="C13188" s="434" t="s">
        <v>31</v>
      </c>
      <c r="D13188" s="434" t="s">
        <v>22</v>
      </c>
      <c r="E13188" s="434">
        <v>11</v>
      </c>
      <c r="F13188" s="434">
        <v>1300</v>
      </c>
      <c r="G13188" s="434">
        <v>4289</v>
      </c>
      <c r="H13188" s="434">
        <v>2867</v>
      </c>
      <c r="I13188" s="434">
        <v>88.2</v>
      </c>
      <c r="J13188" s="434">
        <v>0</v>
      </c>
      <c r="K13188" s="434">
        <v>1970</v>
      </c>
    </row>
    <row r="13189" spans="1:11" hidden="1" x14ac:dyDescent="0.25">
      <c r="A13189" s="434">
        <v>304768000</v>
      </c>
      <c r="B13189" s="434">
        <v>48399</v>
      </c>
      <c r="C13189" s="434" t="s">
        <v>31</v>
      </c>
      <c r="D13189" s="434" t="s">
        <v>22</v>
      </c>
      <c r="E13189" s="434">
        <v>11</v>
      </c>
      <c r="F13189" s="434">
        <v>1500</v>
      </c>
      <c r="G13189" s="434">
        <v>4195</v>
      </c>
      <c r="H13189" s="434">
        <v>2497</v>
      </c>
      <c r="I13189" s="434">
        <v>88.29</v>
      </c>
      <c r="J13189" s="434">
        <v>0</v>
      </c>
      <c r="K13189" s="434">
        <v>1970</v>
      </c>
    </row>
    <row r="13190" spans="1:11" hidden="1" x14ac:dyDescent="0.25">
      <c r="A13190" s="434">
        <v>304771000</v>
      </c>
      <c r="B13190" s="434">
        <v>15312</v>
      </c>
      <c r="C13190" s="434" t="s">
        <v>35</v>
      </c>
      <c r="D13190" s="434" t="s">
        <v>25</v>
      </c>
      <c r="E13190" s="434">
        <v>19.8</v>
      </c>
      <c r="F13190" s="434">
        <v>9600</v>
      </c>
      <c r="G13190" s="434">
        <v>13760</v>
      </c>
      <c r="H13190" s="434">
        <v>9910</v>
      </c>
      <c r="I13190" s="434">
        <v>147.84</v>
      </c>
      <c r="J13190" s="434">
        <v>0</v>
      </c>
      <c r="K13190" s="434">
        <v>1970</v>
      </c>
    </row>
    <row r="13191" spans="1:11" hidden="1" x14ac:dyDescent="0.25">
      <c r="A13191" s="434">
        <v>304778000</v>
      </c>
      <c r="B13191" s="434">
        <v>153275</v>
      </c>
      <c r="C13191" s="434" t="s">
        <v>61</v>
      </c>
      <c r="D13191" s="434" t="s">
        <v>22</v>
      </c>
      <c r="E13191" s="434">
        <v>13.5</v>
      </c>
      <c r="F13191" s="434">
        <v>2550</v>
      </c>
      <c r="G13191" s="434">
        <v>4435</v>
      </c>
      <c r="H13191" s="434">
        <v>2997</v>
      </c>
      <c r="I13191" s="434">
        <v>99.91</v>
      </c>
      <c r="J13191" s="434">
        <v>0</v>
      </c>
      <c r="K13191" s="434">
        <v>2005</v>
      </c>
    </row>
    <row r="13192" spans="1:11" hidden="1" x14ac:dyDescent="0.25">
      <c r="A13192" s="434">
        <v>304779000</v>
      </c>
      <c r="B13192" s="434">
        <v>19447</v>
      </c>
      <c r="C13192" s="434" t="s">
        <v>31</v>
      </c>
      <c r="D13192" s="434" t="s">
        <v>22</v>
      </c>
      <c r="E13192" s="434">
        <v>11.7</v>
      </c>
      <c r="F13192" s="434">
        <v>1500</v>
      </c>
      <c r="G13192" s="434">
        <v>3711</v>
      </c>
      <c r="H13192" s="434">
        <v>2461</v>
      </c>
      <c r="I13192" s="434">
        <v>87.82</v>
      </c>
      <c r="J13192" s="434">
        <v>0</v>
      </c>
      <c r="K13192" s="434">
        <v>1970</v>
      </c>
    </row>
    <row r="13193" spans="1:11" hidden="1" x14ac:dyDescent="0.25">
      <c r="A13193" s="434">
        <v>304783000</v>
      </c>
      <c r="B13193" s="434">
        <v>935299</v>
      </c>
      <c r="C13193" s="434" t="s">
        <v>28</v>
      </c>
      <c r="D13193" s="434" t="s">
        <v>29</v>
      </c>
      <c r="E13193" s="434">
        <v>14</v>
      </c>
      <c r="F13193" s="434">
        <v>7296</v>
      </c>
      <c r="G13193" s="434">
        <v>27711</v>
      </c>
      <c r="H13193" s="434">
        <v>17357</v>
      </c>
      <c r="I13193" s="434">
        <v>166.72</v>
      </c>
      <c r="J13193" s="434">
        <v>0</v>
      </c>
      <c r="K13193" s="434">
        <v>2005</v>
      </c>
    </row>
    <row r="13194" spans="1:11" hidden="1" x14ac:dyDescent="0.25">
      <c r="A13194" s="434">
        <v>304785000</v>
      </c>
      <c r="B13194" s="434">
        <v>14758</v>
      </c>
      <c r="C13194" s="434" t="s">
        <v>61</v>
      </c>
      <c r="D13194" s="434" t="s">
        <v>22</v>
      </c>
      <c r="E13194" s="434">
        <v>10.5</v>
      </c>
      <c r="F13194" s="434">
        <v>1125</v>
      </c>
      <c r="G13194" s="434">
        <v>2910</v>
      </c>
      <c r="H13194" s="434">
        <v>2164</v>
      </c>
      <c r="I13194" s="434">
        <v>88.58</v>
      </c>
      <c r="J13194" s="434">
        <v>0</v>
      </c>
      <c r="K13194" s="434">
        <v>2005</v>
      </c>
    </row>
    <row r="13195" spans="1:11" hidden="1" x14ac:dyDescent="0.25">
      <c r="A13195" s="434">
        <v>304786000</v>
      </c>
      <c r="B13195" s="434">
        <v>106274</v>
      </c>
      <c r="C13195" s="434" t="s">
        <v>31</v>
      </c>
      <c r="D13195" s="434" t="s">
        <v>22</v>
      </c>
      <c r="E13195" s="434">
        <v>11</v>
      </c>
      <c r="F13195" s="434">
        <v>1300</v>
      </c>
      <c r="G13195" s="434">
        <v>4258</v>
      </c>
      <c r="H13195" s="434">
        <v>2827</v>
      </c>
      <c r="I13195" s="434">
        <v>88.2</v>
      </c>
      <c r="J13195" s="434">
        <v>0</v>
      </c>
      <c r="K13195" s="434">
        <v>1970</v>
      </c>
    </row>
    <row r="13196" spans="1:11" hidden="1" x14ac:dyDescent="0.25">
      <c r="A13196" s="434">
        <v>304789000</v>
      </c>
      <c r="B13196" s="434">
        <v>5811</v>
      </c>
      <c r="C13196" s="434" t="s">
        <v>61</v>
      </c>
      <c r="D13196" s="434" t="s">
        <v>25</v>
      </c>
      <c r="E13196" s="434">
        <v>15.5</v>
      </c>
      <c r="F13196" s="434">
        <v>5400</v>
      </c>
      <c r="G13196" s="434">
        <v>12792</v>
      </c>
      <c r="H13196" s="434">
        <v>9611</v>
      </c>
      <c r="I13196" s="434">
        <v>138.07</v>
      </c>
      <c r="J13196" s="434">
        <v>0</v>
      </c>
      <c r="K13196" s="434">
        <v>2005</v>
      </c>
    </row>
    <row r="13197" spans="1:11" hidden="1" x14ac:dyDescent="0.25">
      <c r="A13197" s="434">
        <v>304797000</v>
      </c>
      <c r="B13197" s="434">
        <v>12698</v>
      </c>
      <c r="C13197" s="434" t="s">
        <v>31</v>
      </c>
      <c r="D13197" s="434" t="s">
        <v>22</v>
      </c>
      <c r="E13197" s="434">
        <v>43657</v>
      </c>
      <c r="F13197" s="434">
        <v>1500</v>
      </c>
      <c r="G13197" s="434">
        <v>3670</v>
      </c>
      <c r="H13197" s="434">
        <v>2461</v>
      </c>
      <c r="I13197" s="434">
        <v>87.9</v>
      </c>
      <c r="J13197" s="434">
        <v>0</v>
      </c>
    </row>
    <row r="13198" spans="1:11" hidden="1" x14ac:dyDescent="0.25">
      <c r="A13198" s="434">
        <v>304798000</v>
      </c>
      <c r="B13198" s="434">
        <v>32605</v>
      </c>
      <c r="C13198" s="434" t="s">
        <v>31</v>
      </c>
      <c r="D13198" s="434" t="s">
        <v>29</v>
      </c>
      <c r="E13198" s="434">
        <v>14</v>
      </c>
      <c r="F13198" s="434">
        <v>7860</v>
      </c>
      <c r="G13198" s="434">
        <v>27740</v>
      </c>
      <c r="H13198" s="434">
        <v>18825</v>
      </c>
      <c r="I13198" s="434">
        <v>185</v>
      </c>
      <c r="J13198" s="434">
        <v>0</v>
      </c>
      <c r="K13198" s="434">
        <v>2005</v>
      </c>
    </row>
    <row r="13199" spans="1:11" hidden="1" x14ac:dyDescent="0.25">
      <c r="A13199" s="434">
        <v>304807000</v>
      </c>
      <c r="B13199" s="434">
        <v>5562</v>
      </c>
      <c r="C13199" s="434" t="s">
        <v>31</v>
      </c>
      <c r="D13199" s="434" t="s">
        <v>17</v>
      </c>
      <c r="E13199" s="434">
        <v>12</v>
      </c>
      <c r="F13199" s="434">
        <v>828</v>
      </c>
      <c r="G13199" s="434">
        <v>1559</v>
      </c>
      <c r="H13199" s="434">
        <v>1008</v>
      </c>
      <c r="I13199" s="434">
        <v>65.819999999999993</v>
      </c>
      <c r="K13199" s="434">
        <v>1978</v>
      </c>
    </row>
    <row r="13200" spans="1:11" hidden="1" x14ac:dyDescent="0.25">
      <c r="A13200" s="434">
        <v>304816000</v>
      </c>
      <c r="B13200" s="434">
        <v>2021</v>
      </c>
      <c r="C13200" s="434" t="s">
        <v>35</v>
      </c>
      <c r="D13200" s="434" t="s">
        <v>25</v>
      </c>
      <c r="E13200" s="434">
        <v>18.3</v>
      </c>
      <c r="F13200" s="434">
        <v>7200</v>
      </c>
      <c r="G13200" s="434">
        <v>9500</v>
      </c>
      <c r="H13200" s="434">
        <v>7660</v>
      </c>
      <c r="I13200" s="434">
        <v>134.62</v>
      </c>
      <c r="J13200" s="434">
        <v>0</v>
      </c>
      <c r="K13200" s="434">
        <v>1970</v>
      </c>
    </row>
    <row r="13201" spans="1:11" hidden="1" x14ac:dyDescent="0.25">
      <c r="A13201" s="434">
        <v>304817000</v>
      </c>
      <c r="B13201" s="434">
        <v>4334</v>
      </c>
      <c r="C13201" s="434" t="s">
        <v>31</v>
      </c>
      <c r="D13201" s="434" t="s">
        <v>22</v>
      </c>
      <c r="E13201" s="434">
        <v>43657</v>
      </c>
      <c r="F13201" s="434">
        <v>1500</v>
      </c>
      <c r="G13201" s="434">
        <v>3710</v>
      </c>
      <c r="H13201" s="434">
        <v>2461</v>
      </c>
      <c r="I13201" s="434">
        <v>87.83</v>
      </c>
      <c r="J13201" s="434">
        <v>0</v>
      </c>
    </row>
    <row r="13202" spans="1:11" hidden="1" x14ac:dyDescent="0.25">
      <c r="A13202" s="434">
        <v>304819000</v>
      </c>
      <c r="B13202" s="434">
        <v>7245</v>
      </c>
      <c r="C13202" s="434" t="s">
        <v>28</v>
      </c>
      <c r="D13202" s="434" t="s">
        <v>29</v>
      </c>
      <c r="F13202" s="434">
        <v>10320</v>
      </c>
      <c r="G13202" s="434">
        <v>40742</v>
      </c>
      <c r="H13202" s="434">
        <v>26756</v>
      </c>
      <c r="I13202" s="434">
        <v>189.98</v>
      </c>
      <c r="K13202" s="434">
        <v>2020</v>
      </c>
    </row>
    <row r="13203" spans="1:11" hidden="1" x14ac:dyDescent="0.25">
      <c r="A13203" s="434">
        <v>304824000</v>
      </c>
      <c r="B13203" s="434">
        <v>633766</v>
      </c>
      <c r="C13203" s="434" t="s">
        <v>35</v>
      </c>
      <c r="D13203" s="434" t="s">
        <v>25</v>
      </c>
      <c r="E13203" s="434">
        <v>17</v>
      </c>
      <c r="F13203" s="434">
        <v>7200</v>
      </c>
      <c r="G13203" s="434">
        <v>9235</v>
      </c>
      <c r="H13203" s="434">
        <v>6901</v>
      </c>
      <c r="I13203" s="434">
        <v>139.81</v>
      </c>
      <c r="J13203" s="434">
        <v>0</v>
      </c>
      <c r="K13203" s="434">
        <v>1970</v>
      </c>
    </row>
    <row r="13204" spans="1:11" hidden="1" x14ac:dyDescent="0.25">
      <c r="A13204" s="434">
        <v>304832000</v>
      </c>
      <c r="B13204" s="434">
        <v>6306</v>
      </c>
      <c r="C13204" s="434" t="s">
        <v>31</v>
      </c>
      <c r="D13204" s="434" t="s">
        <v>22</v>
      </c>
      <c r="E13204" s="434">
        <v>12</v>
      </c>
      <c r="F13204" s="434">
        <v>1281</v>
      </c>
      <c r="G13204" s="434">
        <v>2634</v>
      </c>
      <c r="H13204" s="434">
        <v>2069</v>
      </c>
      <c r="I13204" s="434">
        <v>80.099999999999994</v>
      </c>
      <c r="J13204" s="434">
        <v>0</v>
      </c>
      <c r="K13204" s="434">
        <v>2005</v>
      </c>
    </row>
    <row r="13205" spans="1:11" hidden="1" x14ac:dyDescent="0.25">
      <c r="A13205" s="434">
        <v>304833000</v>
      </c>
      <c r="B13205" s="434">
        <v>6032</v>
      </c>
      <c r="C13205" s="434" t="s">
        <v>31</v>
      </c>
      <c r="D13205" s="434" t="s">
        <v>22</v>
      </c>
      <c r="E13205" s="434">
        <v>10.5</v>
      </c>
      <c r="F13205" s="434">
        <v>1285</v>
      </c>
      <c r="G13205" s="434">
        <v>2660</v>
      </c>
      <c r="H13205" s="434">
        <v>1910</v>
      </c>
      <c r="I13205" s="434">
        <v>82.5</v>
      </c>
      <c r="J13205" s="434">
        <v>0</v>
      </c>
      <c r="K13205" s="434">
        <v>2005</v>
      </c>
    </row>
    <row r="13206" spans="1:11" hidden="1" x14ac:dyDescent="0.25">
      <c r="A13206" s="434">
        <v>304839000</v>
      </c>
      <c r="B13206" s="434">
        <v>6390</v>
      </c>
      <c r="C13206" s="434" t="s">
        <v>31</v>
      </c>
      <c r="D13206" s="434" t="s">
        <v>22</v>
      </c>
      <c r="E13206" s="434">
        <v>43657</v>
      </c>
      <c r="F13206" s="434">
        <v>1520</v>
      </c>
      <c r="G13206" s="434">
        <v>3701</v>
      </c>
      <c r="H13206" s="434">
        <v>2461</v>
      </c>
      <c r="I13206" s="434">
        <v>87.84</v>
      </c>
      <c r="J13206" s="434">
        <v>0</v>
      </c>
    </row>
    <row r="13207" spans="1:11" hidden="1" x14ac:dyDescent="0.25">
      <c r="A13207" s="434">
        <v>304840000</v>
      </c>
      <c r="B13207" s="434">
        <v>1211</v>
      </c>
      <c r="C13207" s="434" t="s">
        <v>31</v>
      </c>
      <c r="D13207" s="434" t="s">
        <v>22</v>
      </c>
      <c r="E13207" s="434">
        <v>43657</v>
      </c>
      <c r="F13207" s="434">
        <v>1520</v>
      </c>
      <c r="G13207" s="434">
        <v>3703</v>
      </c>
      <c r="H13207" s="434">
        <v>2461</v>
      </c>
      <c r="I13207" s="434">
        <v>87.83</v>
      </c>
      <c r="J13207" s="434">
        <v>0</v>
      </c>
    </row>
    <row r="13208" spans="1:11" hidden="1" x14ac:dyDescent="0.25">
      <c r="A13208" s="434">
        <v>304844000</v>
      </c>
      <c r="B13208" s="434">
        <v>13429</v>
      </c>
      <c r="C13208" s="434" t="s">
        <v>31</v>
      </c>
      <c r="D13208" s="434" t="s">
        <v>25</v>
      </c>
      <c r="E13208" s="434">
        <v>14</v>
      </c>
      <c r="F13208" s="434">
        <v>5400</v>
      </c>
      <c r="G13208" s="434">
        <v>12760</v>
      </c>
      <c r="H13208" s="434">
        <v>9611</v>
      </c>
      <c r="I13208" s="434">
        <v>138.06</v>
      </c>
      <c r="J13208" s="434">
        <v>0</v>
      </c>
      <c r="K13208" s="434">
        <v>1970</v>
      </c>
    </row>
    <row r="13209" spans="1:11" hidden="1" x14ac:dyDescent="0.25">
      <c r="A13209" s="434">
        <v>304854000</v>
      </c>
      <c r="B13209" s="434">
        <v>8016</v>
      </c>
      <c r="C13209" s="434" t="s">
        <v>31</v>
      </c>
      <c r="D13209" s="434" t="s">
        <v>22</v>
      </c>
      <c r="E13209" s="434">
        <v>43596</v>
      </c>
      <c r="F13209" s="434">
        <v>934</v>
      </c>
      <c r="G13209" s="434">
        <v>2800</v>
      </c>
      <c r="H13209" s="434">
        <v>1790</v>
      </c>
      <c r="I13209" s="434">
        <v>82.5</v>
      </c>
      <c r="J13209" s="434">
        <v>0</v>
      </c>
    </row>
    <row r="13210" spans="1:11" hidden="1" x14ac:dyDescent="0.25">
      <c r="A13210" s="434">
        <v>304855000</v>
      </c>
      <c r="B13210" s="434">
        <v>55077</v>
      </c>
      <c r="C13210" s="434" t="s">
        <v>35</v>
      </c>
      <c r="D13210" s="434" t="s">
        <v>25</v>
      </c>
      <c r="E13210" s="434">
        <v>18</v>
      </c>
      <c r="F13210" s="434">
        <v>8400</v>
      </c>
      <c r="G13210" s="434">
        <v>11170</v>
      </c>
      <c r="H13210" s="434">
        <v>9990</v>
      </c>
      <c r="I13210" s="434">
        <v>134.44</v>
      </c>
      <c r="J13210" s="434">
        <v>0</v>
      </c>
      <c r="K13210" s="434">
        <v>1970</v>
      </c>
    </row>
    <row r="13211" spans="1:11" hidden="1" x14ac:dyDescent="0.25">
      <c r="A13211" s="434">
        <v>304858000</v>
      </c>
      <c r="B13211" s="434">
        <v>16940</v>
      </c>
      <c r="C13211" s="434" t="s">
        <v>61</v>
      </c>
      <c r="D13211" s="434" t="s">
        <v>22</v>
      </c>
      <c r="E13211" s="434">
        <v>11</v>
      </c>
      <c r="F13211" s="434">
        <v>1471</v>
      </c>
      <c r="G13211" s="434">
        <v>3219</v>
      </c>
      <c r="H13211" s="434">
        <v>3075</v>
      </c>
      <c r="I13211" s="434">
        <v>92.39</v>
      </c>
      <c r="K13211" s="434">
        <v>1983</v>
      </c>
    </row>
    <row r="13212" spans="1:11" hidden="1" x14ac:dyDescent="0.25">
      <c r="A13212" s="434">
        <v>304863000</v>
      </c>
      <c r="B13212" s="434">
        <v>324606</v>
      </c>
      <c r="C13212" s="434" t="s">
        <v>31</v>
      </c>
      <c r="D13212" s="434" t="s">
        <v>22</v>
      </c>
      <c r="E13212" s="434">
        <v>10.5</v>
      </c>
      <c r="F13212" s="434">
        <v>1246</v>
      </c>
      <c r="G13212" s="434">
        <v>2500</v>
      </c>
      <c r="H13212" s="434">
        <v>1682</v>
      </c>
      <c r="I13212" s="434">
        <v>82</v>
      </c>
      <c r="J13212" s="434">
        <v>0</v>
      </c>
      <c r="K13212" s="434">
        <v>1970</v>
      </c>
    </row>
    <row r="13213" spans="1:11" hidden="1" x14ac:dyDescent="0.25">
      <c r="A13213" s="434">
        <v>304867000</v>
      </c>
      <c r="B13213" s="434">
        <v>237360</v>
      </c>
      <c r="C13213" s="434" t="s">
        <v>31</v>
      </c>
      <c r="D13213" s="434" t="s">
        <v>22</v>
      </c>
      <c r="E13213" s="434">
        <v>12</v>
      </c>
      <c r="F13213" s="434">
        <v>1800</v>
      </c>
      <c r="G13213" s="434">
        <v>4338</v>
      </c>
      <c r="H13213" s="434">
        <v>2896</v>
      </c>
      <c r="I13213" s="434">
        <v>89.25</v>
      </c>
      <c r="J13213" s="434">
        <v>0</v>
      </c>
      <c r="K13213" s="434">
        <v>1970</v>
      </c>
    </row>
    <row r="13214" spans="1:11" hidden="1" x14ac:dyDescent="0.25">
      <c r="A13214" s="434">
        <v>304868000</v>
      </c>
      <c r="B13214" s="434">
        <v>8076</v>
      </c>
      <c r="C13214" s="434" t="s">
        <v>31</v>
      </c>
      <c r="D13214" s="434" t="s">
        <v>25</v>
      </c>
      <c r="E13214" s="434">
        <v>43600</v>
      </c>
      <c r="F13214" s="434">
        <v>6750</v>
      </c>
      <c r="G13214" s="434">
        <v>12730</v>
      </c>
      <c r="H13214" s="434">
        <v>9611</v>
      </c>
      <c r="I13214" s="434">
        <v>138.02000000000001</v>
      </c>
      <c r="J13214" s="434">
        <v>0</v>
      </c>
    </row>
    <row r="13215" spans="1:11" hidden="1" x14ac:dyDescent="0.25">
      <c r="A13215" s="434">
        <v>304877000</v>
      </c>
      <c r="B13215" s="434">
        <v>41730</v>
      </c>
      <c r="C13215" s="434" t="s">
        <v>31</v>
      </c>
      <c r="D13215" s="434" t="s">
        <v>25</v>
      </c>
      <c r="E13215" s="434">
        <v>14.2</v>
      </c>
      <c r="F13215" s="434">
        <v>3280</v>
      </c>
      <c r="G13215" s="434">
        <v>6334</v>
      </c>
      <c r="H13215" s="434">
        <v>4563</v>
      </c>
      <c r="I13215" s="434">
        <v>111.75</v>
      </c>
      <c r="J13215" s="434">
        <v>0</v>
      </c>
      <c r="K13215" s="434">
        <v>1970</v>
      </c>
    </row>
    <row r="13216" spans="1:11" hidden="1" x14ac:dyDescent="0.25">
      <c r="A13216" s="434">
        <v>304880000</v>
      </c>
      <c r="B13216" s="434">
        <v>119918</v>
      </c>
      <c r="C13216" s="434" t="s">
        <v>31</v>
      </c>
      <c r="D13216" s="434" t="s">
        <v>22</v>
      </c>
      <c r="E13216" s="434">
        <v>11.7</v>
      </c>
      <c r="F13216" s="434">
        <v>1520</v>
      </c>
      <c r="G13216" s="434">
        <v>3699</v>
      </c>
      <c r="H13216" s="434">
        <v>2461</v>
      </c>
      <c r="I13216" s="434">
        <v>87.98</v>
      </c>
      <c r="J13216" s="434">
        <v>0</v>
      </c>
      <c r="K13216" s="434">
        <v>1970</v>
      </c>
    </row>
    <row r="13217" spans="1:11" hidden="1" x14ac:dyDescent="0.25">
      <c r="A13217" s="434">
        <v>304881000</v>
      </c>
      <c r="B13217" s="434">
        <v>7481</v>
      </c>
      <c r="C13217" s="434" t="s">
        <v>61</v>
      </c>
      <c r="D13217" s="434" t="s">
        <v>25</v>
      </c>
      <c r="E13217" s="434">
        <v>16.5</v>
      </c>
      <c r="F13217" s="434">
        <v>6300</v>
      </c>
      <c r="G13217" s="434">
        <v>7530</v>
      </c>
      <c r="H13217" s="434">
        <v>7002</v>
      </c>
      <c r="I13217" s="434">
        <v>119.8</v>
      </c>
      <c r="K13217" s="434">
        <v>2006</v>
      </c>
    </row>
    <row r="13218" spans="1:11" hidden="1" x14ac:dyDescent="0.25">
      <c r="A13218" s="434">
        <v>304882000</v>
      </c>
      <c r="B13218" s="434">
        <v>1803118</v>
      </c>
      <c r="C13218" s="434" t="s">
        <v>31</v>
      </c>
      <c r="D13218" s="434" t="s">
        <v>22</v>
      </c>
      <c r="E13218" s="434">
        <v>16</v>
      </c>
      <c r="F13218" s="434">
        <v>2601</v>
      </c>
      <c r="G13218" s="434">
        <v>2737</v>
      </c>
      <c r="H13218" s="434">
        <v>2990</v>
      </c>
      <c r="I13218" s="434">
        <v>79.989999999999995</v>
      </c>
      <c r="J13218" s="434">
        <v>0</v>
      </c>
      <c r="K13218" s="434">
        <v>1970</v>
      </c>
    </row>
    <row r="13219" spans="1:11" hidden="1" x14ac:dyDescent="0.25">
      <c r="A13219" s="434">
        <v>304903000</v>
      </c>
      <c r="B13219" s="434">
        <v>81064</v>
      </c>
      <c r="C13219" s="434" t="s">
        <v>35</v>
      </c>
      <c r="D13219" s="434" t="s">
        <v>25</v>
      </c>
      <c r="E13219" s="434">
        <v>13</v>
      </c>
      <c r="F13219" s="434">
        <v>9723</v>
      </c>
      <c r="G13219" s="434">
        <v>13916</v>
      </c>
      <c r="H13219" s="434">
        <v>9966</v>
      </c>
      <c r="I13219" s="434">
        <v>147.82</v>
      </c>
      <c r="J13219" s="434">
        <v>0</v>
      </c>
      <c r="K13219" s="434">
        <v>2006</v>
      </c>
    </row>
    <row r="13220" spans="1:11" hidden="1" x14ac:dyDescent="0.25">
      <c r="A13220" s="434">
        <v>304907000</v>
      </c>
      <c r="B13220" s="434">
        <v>88781</v>
      </c>
      <c r="C13220" s="434" t="s">
        <v>35</v>
      </c>
      <c r="D13220" s="434" t="s">
        <v>25</v>
      </c>
      <c r="E13220" s="434">
        <v>18</v>
      </c>
      <c r="F13220" s="434">
        <v>8400</v>
      </c>
      <c r="G13220" s="434">
        <v>11170</v>
      </c>
      <c r="H13220" s="434">
        <v>9995</v>
      </c>
      <c r="I13220" s="434">
        <v>134.44</v>
      </c>
      <c r="J13220" s="434">
        <v>0</v>
      </c>
      <c r="K13220" s="434">
        <v>2003</v>
      </c>
    </row>
    <row r="13221" spans="1:11" hidden="1" x14ac:dyDescent="0.25">
      <c r="A13221" s="434">
        <v>304908000</v>
      </c>
      <c r="B13221" s="434">
        <v>18151</v>
      </c>
      <c r="C13221" s="434" t="s">
        <v>61</v>
      </c>
      <c r="D13221" s="434" t="s">
        <v>25</v>
      </c>
      <c r="E13221" s="434">
        <v>14.8</v>
      </c>
      <c r="F13221" s="434">
        <v>3840</v>
      </c>
      <c r="G13221" s="434">
        <v>9775</v>
      </c>
      <c r="H13221" s="434">
        <v>6296</v>
      </c>
      <c r="I13221" s="434">
        <v>132.19999999999999</v>
      </c>
      <c r="K13221" s="434">
        <v>2006</v>
      </c>
    </row>
    <row r="13222" spans="1:11" hidden="1" x14ac:dyDescent="0.25">
      <c r="A13222" s="434">
        <v>304909000</v>
      </c>
      <c r="B13222" s="434">
        <v>9806</v>
      </c>
      <c r="C13222" s="434" t="s">
        <v>61</v>
      </c>
      <c r="D13222" s="434" t="s">
        <v>25</v>
      </c>
      <c r="E13222" s="434">
        <v>14.8</v>
      </c>
      <c r="F13222" s="434">
        <v>3840</v>
      </c>
      <c r="G13222" s="434">
        <v>9775</v>
      </c>
      <c r="H13222" s="434">
        <v>6296</v>
      </c>
      <c r="I13222" s="434">
        <v>132.19999999999999</v>
      </c>
      <c r="K13222" s="434">
        <v>2006</v>
      </c>
    </row>
    <row r="13223" spans="1:11" hidden="1" x14ac:dyDescent="0.25">
      <c r="A13223" s="434">
        <v>304913000</v>
      </c>
      <c r="B13223" s="434">
        <v>15989</v>
      </c>
      <c r="C13223" s="434" t="s">
        <v>61</v>
      </c>
      <c r="D13223" s="434" t="s">
        <v>22</v>
      </c>
      <c r="E13223" s="434">
        <v>11.5</v>
      </c>
      <c r="F13223" s="434">
        <v>1800</v>
      </c>
      <c r="G13223" s="434">
        <v>4216</v>
      </c>
      <c r="H13223" s="434">
        <v>2818</v>
      </c>
      <c r="I13223" s="434">
        <v>91.46</v>
      </c>
      <c r="J13223" s="434">
        <v>0</v>
      </c>
      <c r="K13223" s="434">
        <v>1995</v>
      </c>
    </row>
    <row r="13224" spans="1:11" hidden="1" x14ac:dyDescent="0.25">
      <c r="A13224" s="434">
        <v>304919000</v>
      </c>
      <c r="B13224" s="434">
        <v>1091</v>
      </c>
      <c r="C13224" s="434" t="s">
        <v>20</v>
      </c>
      <c r="D13224" s="434" t="s">
        <v>25</v>
      </c>
      <c r="E13224" s="434">
        <v>13.4</v>
      </c>
      <c r="F13224" s="434">
        <v>4440</v>
      </c>
      <c r="G13224" s="434">
        <v>16421</v>
      </c>
      <c r="H13224" s="434">
        <v>11246</v>
      </c>
      <c r="I13224" s="434">
        <v>145.16999999999999</v>
      </c>
      <c r="J13224" s="434">
        <v>18713</v>
      </c>
      <c r="K13224" s="434">
        <v>2011</v>
      </c>
    </row>
    <row r="13225" spans="1:11" hidden="1" x14ac:dyDescent="0.25">
      <c r="A13225" s="434">
        <v>304922000</v>
      </c>
      <c r="B13225" s="434">
        <v>52077</v>
      </c>
      <c r="C13225" s="434" t="s">
        <v>35</v>
      </c>
      <c r="D13225" s="434" t="s">
        <v>25</v>
      </c>
      <c r="E13225" s="434">
        <v>18.5</v>
      </c>
      <c r="F13225" s="434">
        <v>6178</v>
      </c>
      <c r="G13225" s="434">
        <v>10500</v>
      </c>
      <c r="H13225" s="434">
        <v>7500</v>
      </c>
      <c r="I13225" s="434">
        <v>140.84</v>
      </c>
      <c r="J13225" s="434">
        <v>0</v>
      </c>
      <c r="K13225" s="434">
        <v>2006</v>
      </c>
    </row>
    <row r="13226" spans="1:11" hidden="1" x14ac:dyDescent="0.25">
      <c r="A13226" s="434">
        <v>304924000</v>
      </c>
      <c r="B13226" s="434">
        <v>23667</v>
      </c>
      <c r="C13226" s="434" t="s">
        <v>61</v>
      </c>
      <c r="D13226" s="434" t="s">
        <v>22</v>
      </c>
      <c r="E13226" s="434">
        <v>12.5</v>
      </c>
      <c r="F13226" s="434">
        <v>1980</v>
      </c>
      <c r="G13226" s="434">
        <v>3345</v>
      </c>
      <c r="H13226" s="434">
        <v>2588</v>
      </c>
      <c r="I13226" s="434">
        <v>86.53</v>
      </c>
      <c r="K13226" s="434">
        <v>2006</v>
      </c>
    </row>
    <row r="13227" spans="1:11" hidden="1" x14ac:dyDescent="0.25">
      <c r="A13227" s="434">
        <v>304925000</v>
      </c>
      <c r="B13227" s="434">
        <v>3749</v>
      </c>
      <c r="C13227" s="434" t="s">
        <v>61</v>
      </c>
      <c r="D13227" s="434" t="s">
        <v>22</v>
      </c>
      <c r="E13227" s="434">
        <v>12.5</v>
      </c>
      <c r="F13227" s="434">
        <v>1980</v>
      </c>
      <c r="G13227" s="434">
        <v>3345</v>
      </c>
      <c r="H13227" s="434">
        <v>2588</v>
      </c>
      <c r="I13227" s="434">
        <v>86.53</v>
      </c>
      <c r="J13227" s="434">
        <v>0</v>
      </c>
      <c r="K13227" s="434">
        <v>2007</v>
      </c>
    </row>
    <row r="13228" spans="1:11" hidden="1" x14ac:dyDescent="0.25">
      <c r="A13228" s="434">
        <v>304927000</v>
      </c>
      <c r="B13228" s="434">
        <v>16307</v>
      </c>
      <c r="C13228" s="434" t="s">
        <v>61</v>
      </c>
      <c r="D13228" s="434" t="s">
        <v>22</v>
      </c>
      <c r="E13228" s="434">
        <v>12.1</v>
      </c>
      <c r="F13228" s="434">
        <v>1498</v>
      </c>
      <c r="G13228" s="434">
        <v>3720</v>
      </c>
      <c r="H13228" s="434">
        <v>2461</v>
      </c>
      <c r="I13228" s="434">
        <v>87.9</v>
      </c>
      <c r="J13228" s="434">
        <v>0</v>
      </c>
      <c r="K13228" s="434">
        <v>2007</v>
      </c>
    </row>
    <row r="13229" spans="1:11" hidden="1" x14ac:dyDescent="0.25">
      <c r="A13229" s="434">
        <v>304933000</v>
      </c>
      <c r="B13229" s="434">
        <v>47128</v>
      </c>
      <c r="C13229" s="434" t="s">
        <v>31</v>
      </c>
      <c r="D13229" s="434" t="s">
        <v>22</v>
      </c>
      <c r="E13229" s="434">
        <v>12</v>
      </c>
      <c r="F13229" s="434">
        <v>750</v>
      </c>
      <c r="G13229" s="434">
        <v>2250</v>
      </c>
      <c r="H13229" s="434">
        <v>1723</v>
      </c>
      <c r="I13229" s="434">
        <v>87</v>
      </c>
      <c r="J13229" s="434">
        <v>0</v>
      </c>
      <c r="K13229" s="434">
        <v>2001</v>
      </c>
    </row>
    <row r="13230" spans="1:11" hidden="1" x14ac:dyDescent="0.25">
      <c r="A13230" s="434">
        <v>304936000</v>
      </c>
      <c r="B13230" s="434">
        <v>139213</v>
      </c>
      <c r="C13230" s="434" t="s">
        <v>61</v>
      </c>
      <c r="D13230" s="434" t="s">
        <v>22</v>
      </c>
      <c r="E13230" s="434">
        <v>12.5</v>
      </c>
      <c r="F13230" s="434">
        <v>1850</v>
      </c>
      <c r="G13230" s="434">
        <v>4507</v>
      </c>
      <c r="H13230" s="434">
        <v>3183</v>
      </c>
      <c r="I13230" s="434">
        <v>89.96</v>
      </c>
      <c r="J13230" s="434">
        <v>0</v>
      </c>
      <c r="K13230" s="434">
        <v>2006</v>
      </c>
    </row>
    <row r="13231" spans="1:11" hidden="1" x14ac:dyDescent="0.25">
      <c r="A13231" s="434">
        <v>304939000</v>
      </c>
      <c r="B13231" s="434">
        <v>5495</v>
      </c>
      <c r="C13231" s="434" t="s">
        <v>35</v>
      </c>
      <c r="D13231" s="434" t="s">
        <v>33</v>
      </c>
      <c r="E13231" s="434">
        <v>23.5</v>
      </c>
      <c r="F13231" s="434">
        <v>31990</v>
      </c>
      <c r="G13231" s="434">
        <v>42121</v>
      </c>
      <c r="H13231" s="434">
        <v>35975</v>
      </c>
      <c r="I13231" s="434">
        <v>230.92</v>
      </c>
      <c r="K13231" s="434">
        <v>2007</v>
      </c>
    </row>
    <row r="13232" spans="1:11" hidden="1" x14ac:dyDescent="0.25">
      <c r="A13232" s="434">
        <v>304948000</v>
      </c>
      <c r="B13232" s="434">
        <v>96770</v>
      </c>
      <c r="C13232" s="434" t="s">
        <v>31</v>
      </c>
      <c r="D13232" s="434" t="s">
        <v>22</v>
      </c>
      <c r="E13232" s="434">
        <v>11.4</v>
      </c>
      <c r="F13232" s="434">
        <v>1800</v>
      </c>
      <c r="G13232" s="434">
        <v>4338</v>
      </c>
      <c r="H13232" s="434">
        <v>2896</v>
      </c>
      <c r="I13232" s="434">
        <v>89.25</v>
      </c>
      <c r="J13232" s="434">
        <v>0</v>
      </c>
      <c r="K13232" s="434">
        <v>1970</v>
      </c>
    </row>
    <row r="13233" spans="1:11" hidden="1" x14ac:dyDescent="0.25">
      <c r="A13233" s="434">
        <v>304953000</v>
      </c>
      <c r="B13233" s="434">
        <v>62101</v>
      </c>
      <c r="C13233" s="434" t="s">
        <v>31</v>
      </c>
      <c r="D13233" s="434" t="s">
        <v>22</v>
      </c>
      <c r="E13233" s="434">
        <v>10.5</v>
      </c>
      <c r="F13233" s="434">
        <v>441</v>
      </c>
      <c r="G13233" s="434">
        <v>2296</v>
      </c>
      <c r="H13233" s="434">
        <v>1557</v>
      </c>
      <c r="I13233" s="434">
        <v>82.17</v>
      </c>
      <c r="K13233" s="434">
        <v>1984</v>
      </c>
    </row>
    <row r="13234" spans="1:11" hidden="1" x14ac:dyDescent="0.25">
      <c r="A13234" s="434">
        <v>304954000</v>
      </c>
      <c r="B13234" s="434">
        <v>4711</v>
      </c>
      <c r="C13234" s="434" t="s">
        <v>61</v>
      </c>
      <c r="D13234" s="434" t="s">
        <v>25</v>
      </c>
      <c r="E13234" s="434">
        <v>16.5</v>
      </c>
      <c r="F13234" s="434">
        <v>5400</v>
      </c>
      <c r="G13234" s="434">
        <v>7969</v>
      </c>
      <c r="H13234" s="434">
        <v>7223</v>
      </c>
      <c r="I13234" s="434">
        <v>119.8</v>
      </c>
      <c r="J13234" s="434">
        <v>0</v>
      </c>
      <c r="K13234" s="434">
        <v>2006</v>
      </c>
    </row>
    <row r="13235" spans="1:11" hidden="1" x14ac:dyDescent="0.25">
      <c r="A13235" s="434">
        <v>304955000</v>
      </c>
      <c r="B13235" s="434">
        <v>39736</v>
      </c>
      <c r="C13235" s="434" t="s">
        <v>20</v>
      </c>
      <c r="D13235" s="434" t="s">
        <v>25</v>
      </c>
      <c r="E13235" s="434">
        <v>12</v>
      </c>
      <c r="F13235" s="434">
        <v>2398</v>
      </c>
      <c r="G13235" s="434">
        <v>6882</v>
      </c>
      <c r="H13235" s="434">
        <v>3940</v>
      </c>
      <c r="I13235" s="434">
        <v>103</v>
      </c>
      <c r="J13235" s="434">
        <v>6721</v>
      </c>
      <c r="K13235" s="434">
        <v>2006</v>
      </c>
    </row>
    <row r="13236" spans="1:11" hidden="1" x14ac:dyDescent="0.25">
      <c r="A13236" s="434">
        <v>304958000</v>
      </c>
      <c r="B13236" s="434">
        <v>14452</v>
      </c>
      <c r="C13236" s="434" t="s">
        <v>31</v>
      </c>
      <c r="D13236" s="434" t="s">
        <v>22</v>
      </c>
      <c r="E13236" s="434">
        <v>11</v>
      </c>
      <c r="F13236" s="434">
        <v>1600</v>
      </c>
      <c r="G13236" s="434">
        <v>4143</v>
      </c>
      <c r="H13236" s="434">
        <v>2889</v>
      </c>
      <c r="I13236" s="434">
        <v>96</v>
      </c>
      <c r="K13236" s="434">
        <v>1994</v>
      </c>
    </row>
    <row r="13237" spans="1:11" hidden="1" x14ac:dyDescent="0.25">
      <c r="A13237" s="434">
        <v>304964000</v>
      </c>
      <c r="B13237" s="434">
        <v>2789</v>
      </c>
      <c r="C13237" s="434" t="s">
        <v>61</v>
      </c>
      <c r="D13237" s="434" t="s">
        <v>25</v>
      </c>
      <c r="E13237" s="434">
        <v>12</v>
      </c>
      <c r="F13237" s="434">
        <v>2040</v>
      </c>
      <c r="G13237" s="434">
        <v>5500</v>
      </c>
      <c r="H13237" s="434">
        <v>3833</v>
      </c>
      <c r="I13237" s="434">
        <v>103.98</v>
      </c>
      <c r="J13237" s="434">
        <v>0</v>
      </c>
      <c r="K13237" s="434">
        <v>2012</v>
      </c>
    </row>
    <row r="13238" spans="1:11" hidden="1" x14ac:dyDescent="0.25">
      <c r="A13238" s="434">
        <v>304970000</v>
      </c>
      <c r="B13238" s="434">
        <v>18026</v>
      </c>
      <c r="C13238" s="434" t="s">
        <v>35</v>
      </c>
      <c r="D13238" s="434" t="s">
        <v>25</v>
      </c>
      <c r="E13238" s="434">
        <v>18</v>
      </c>
      <c r="F13238" s="434">
        <v>8400</v>
      </c>
      <c r="G13238" s="434">
        <v>9342</v>
      </c>
      <c r="H13238" s="434">
        <v>7852</v>
      </c>
      <c r="I13238" s="434">
        <v>140.63999999999999</v>
      </c>
      <c r="J13238" s="434">
        <v>0</v>
      </c>
      <c r="K13238" s="434">
        <v>1970</v>
      </c>
    </row>
    <row r="13239" spans="1:11" hidden="1" x14ac:dyDescent="0.25">
      <c r="A13239" s="434">
        <v>304972000</v>
      </c>
      <c r="B13239" s="434">
        <v>5067</v>
      </c>
      <c r="C13239" s="434" t="s">
        <v>35</v>
      </c>
      <c r="D13239" s="434" t="s">
        <v>25</v>
      </c>
      <c r="E13239" s="434">
        <v>17.5</v>
      </c>
      <c r="F13239" s="434">
        <v>8400</v>
      </c>
      <c r="G13239" s="434">
        <v>10950</v>
      </c>
      <c r="H13239" s="434">
        <v>8550</v>
      </c>
      <c r="I13239" s="434">
        <v>139.80000000000001</v>
      </c>
      <c r="J13239" s="434">
        <v>0</v>
      </c>
      <c r="K13239" s="434">
        <v>2006</v>
      </c>
    </row>
    <row r="13240" spans="1:11" hidden="1" x14ac:dyDescent="0.25">
      <c r="A13240" s="434">
        <v>304977000</v>
      </c>
      <c r="B13240" s="434">
        <v>171829</v>
      </c>
      <c r="C13240" s="434" t="s">
        <v>56</v>
      </c>
      <c r="D13240" s="434" t="s">
        <v>17</v>
      </c>
      <c r="E13240" s="434">
        <v>13.2</v>
      </c>
      <c r="F13240" s="434">
        <v>1360</v>
      </c>
      <c r="G13240" s="434">
        <v>198</v>
      </c>
      <c r="H13240" s="434">
        <v>885</v>
      </c>
      <c r="I13240" s="434">
        <v>47.76</v>
      </c>
      <c r="J13240" s="434">
        <v>0</v>
      </c>
      <c r="K13240" s="434">
        <v>1970</v>
      </c>
    </row>
    <row r="13241" spans="1:11" hidden="1" x14ac:dyDescent="0.25">
      <c r="A13241" s="434">
        <v>304978000</v>
      </c>
      <c r="B13241" s="434">
        <v>129068</v>
      </c>
      <c r="C13241" s="434" t="s">
        <v>35</v>
      </c>
      <c r="D13241" s="434" t="s">
        <v>25</v>
      </c>
      <c r="E13241" s="434">
        <v>18.8</v>
      </c>
      <c r="F13241" s="434">
        <v>9600</v>
      </c>
      <c r="G13241" s="434">
        <v>11800</v>
      </c>
      <c r="H13241" s="434">
        <v>9981</v>
      </c>
      <c r="I13241" s="434">
        <v>139</v>
      </c>
      <c r="J13241" s="434">
        <v>0</v>
      </c>
      <c r="K13241" s="434">
        <v>2006</v>
      </c>
    </row>
    <row r="13242" spans="1:11" hidden="1" x14ac:dyDescent="0.25">
      <c r="A13242" s="434">
        <v>304994000</v>
      </c>
      <c r="B13242" s="434">
        <v>6191</v>
      </c>
      <c r="C13242" s="434" t="s">
        <v>61</v>
      </c>
      <c r="D13242" s="434" t="s">
        <v>25</v>
      </c>
      <c r="E13242" s="434">
        <v>16.5</v>
      </c>
      <c r="F13242" s="434">
        <v>5400</v>
      </c>
      <c r="G13242" s="434">
        <v>8004</v>
      </c>
      <c r="H13242" s="434">
        <v>7223</v>
      </c>
      <c r="I13242" s="434">
        <v>119.8</v>
      </c>
      <c r="K13242" s="434">
        <v>2006</v>
      </c>
    </row>
    <row r="13243" spans="1:11" hidden="1" x14ac:dyDescent="0.25">
      <c r="A13243" s="434">
        <v>305003000</v>
      </c>
      <c r="B13243" s="434">
        <v>10500</v>
      </c>
      <c r="C13243" s="434" t="s">
        <v>31</v>
      </c>
      <c r="D13243" s="434" t="s">
        <v>22</v>
      </c>
      <c r="I13243" s="434">
        <v>95</v>
      </c>
    </row>
    <row r="13244" spans="1:11" hidden="1" x14ac:dyDescent="0.25">
      <c r="A13244" s="434">
        <v>305009000</v>
      </c>
      <c r="B13244" s="434">
        <v>19615</v>
      </c>
      <c r="C13244" s="434" t="s">
        <v>31</v>
      </c>
      <c r="D13244" s="434" t="s">
        <v>22</v>
      </c>
      <c r="I13244" s="434">
        <v>82</v>
      </c>
    </row>
    <row r="13245" spans="1:11" hidden="1" x14ac:dyDescent="0.25">
      <c r="A13245" s="434">
        <v>305014000</v>
      </c>
      <c r="B13245" s="434">
        <v>2915</v>
      </c>
      <c r="C13245" s="434" t="s">
        <v>31</v>
      </c>
      <c r="D13245" s="434" t="s">
        <v>25</v>
      </c>
      <c r="E13245" s="434">
        <v>43597</v>
      </c>
      <c r="F13245" s="434">
        <v>6921</v>
      </c>
      <c r="G13245" s="434">
        <v>17786</v>
      </c>
      <c r="H13245" s="434">
        <v>12192</v>
      </c>
      <c r="I13245" s="434">
        <v>141.35</v>
      </c>
      <c r="J13245" s="434">
        <v>0</v>
      </c>
    </row>
    <row r="13246" spans="1:11" hidden="1" x14ac:dyDescent="0.25">
      <c r="A13246" s="434">
        <v>305015000</v>
      </c>
      <c r="B13246" s="434">
        <v>1071</v>
      </c>
      <c r="C13246" s="434" t="s">
        <v>31</v>
      </c>
      <c r="D13246" s="434" t="s">
        <v>22</v>
      </c>
      <c r="E13246" s="434">
        <v>10.5</v>
      </c>
      <c r="F13246" s="434">
        <v>1109</v>
      </c>
      <c r="G13246" s="434">
        <v>3630</v>
      </c>
      <c r="H13246" s="434">
        <v>2451</v>
      </c>
      <c r="I13246" s="434">
        <v>88.24</v>
      </c>
      <c r="J13246" s="434">
        <v>0</v>
      </c>
      <c r="K13246" s="434">
        <v>2007</v>
      </c>
    </row>
    <row r="13247" spans="1:11" hidden="1" x14ac:dyDescent="0.25">
      <c r="A13247" s="434">
        <v>305024000</v>
      </c>
      <c r="B13247" s="434">
        <v>573103</v>
      </c>
      <c r="C13247" s="434" t="s">
        <v>61</v>
      </c>
      <c r="D13247" s="434" t="s">
        <v>25</v>
      </c>
      <c r="E13247" s="434">
        <v>18</v>
      </c>
      <c r="F13247" s="434">
        <v>4320</v>
      </c>
      <c r="G13247" s="434">
        <v>11211</v>
      </c>
      <c r="H13247" s="434">
        <v>7878</v>
      </c>
      <c r="I13247" s="434">
        <v>145.63</v>
      </c>
      <c r="J13247" s="434">
        <v>0</v>
      </c>
      <c r="K13247" s="434">
        <v>2007</v>
      </c>
    </row>
    <row r="13248" spans="1:11" hidden="1" x14ac:dyDescent="0.25">
      <c r="A13248" s="434">
        <v>305026000</v>
      </c>
      <c r="B13248" s="434">
        <v>4281</v>
      </c>
      <c r="C13248" s="434" t="s">
        <v>31</v>
      </c>
      <c r="D13248" s="434" t="s">
        <v>25</v>
      </c>
      <c r="E13248" s="434">
        <v>12</v>
      </c>
      <c r="F13248" s="434">
        <v>2500</v>
      </c>
      <c r="G13248" s="434">
        <v>8191</v>
      </c>
      <c r="H13248" s="434">
        <v>6494</v>
      </c>
      <c r="I13248" s="434">
        <v>116.23</v>
      </c>
      <c r="J13248" s="434">
        <v>0</v>
      </c>
    </row>
    <row r="13249" spans="1:11" hidden="1" x14ac:dyDescent="0.25">
      <c r="A13249" s="434">
        <v>305030000</v>
      </c>
      <c r="B13249" s="434">
        <v>46404</v>
      </c>
      <c r="C13249" s="434" t="s">
        <v>61</v>
      </c>
      <c r="D13249" s="434" t="s">
        <v>29</v>
      </c>
      <c r="E13249" s="434">
        <v>15</v>
      </c>
      <c r="F13249" s="434">
        <v>9960</v>
      </c>
      <c r="G13249" s="434">
        <v>17577</v>
      </c>
      <c r="H13249" s="434">
        <v>14941</v>
      </c>
      <c r="I13249" s="434">
        <v>161.37</v>
      </c>
      <c r="K13249" s="434">
        <v>2013</v>
      </c>
    </row>
    <row r="13250" spans="1:11" hidden="1" x14ac:dyDescent="0.25">
      <c r="A13250" s="434">
        <v>305034000</v>
      </c>
      <c r="B13250" s="434">
        <v>1867</v>
      </c>
      <c r="C13250" s="434" t="s">
        <v>61</v>
      </c>
      <c r="D13250" s="434" t="s">
        <v>25</v>
      </c>
      <c r="E13250" s="434">
        <v>16.5</v>
      </c>
      <c r="F13250" s="434">
        <v>5400</v>
      </c>
      <c r="G13250" s="434">
        <v>7973</v>
      </c>
      <c r="H13250" s="434">
        <v>7223</v>
      </c>
      <c r="I13250" s="434">
        <v>119.8</v>
      </c>
      <c r="K13250" s="434">
        <v>2007</v>
      </c>
    </row>
    <row r="13251" spans="1:11" hidden="1" x14ac:dyDescent="0.25">
      <c r="A13251" s="434">
        <v>305040000</v>
      </c>
      <c r="B13251" s="434">
        <v>31312</v>
      </c>
      <c r="C13251" s="434" t="s">
        <v>31</v>
      </c>
      <c r="D13251" s="434" t="s">
        <v>22</v>
      </c>
      <c r="E13251" s="434">
        <v>12</v>
      </c>
      <c r="F13251" s="434">
        <v>2664</v>
      </c>
      <c r="G13251" s="434">
        <v>4251</v>
      </c>
      <c r="H13251" s="434">
        <v>2971</v>
      </c>
      <c r="I13251" s="434">
        <v>89.88</v>
      </c>
      <c r="J13251" s="434">
        <v>0</v>
      </c>
      <c r="K13251" s="434">
        <v>2007</v>
      </c>
    </row>
    <row r="13252" spans="1:11" hidden="1" x14ac:dyDescent="0.25">
      <c r="A13252" s="434">
        <v>305043000</v>
      </c>
      <c r="B13252" s="434">
        <v>776</v>
      </c>
      <c r="C13252" s="434" t="s">
        <v>31</v>
      </c>
      <c r="D13252" s="434" t="s">
        <v>25</v>
      </c>
      <c r="E13252" s="434">
        <v>14</v>
      </c>
      <c r="F13252" s="434">
        <v>5180</v>
      </c>
      <c r="G13252" s="434">
        <v>13446</v>
      </c>
      <c r="H13252" s="434">
        <v>9556</v>
      </c>
      <c r="I13252" s="434">
        <v>138.07</v>
      </c>
      <c r="J13252" s="434">
        <v>0</v>
      </c>
    </row>
    <row r="13253" spans="1:11" hidden="1" x14ac:dyDescent="0.25">
      <c r="A13253" s="434">
        <v>305048000</v>
      </c>
      <c r="B13253" s="434">
        <v>9309</v>
      </c>
      <c r="C13253" s="434" t="s">
        <v>61</v>
      </c>
      <c r="D13253" s="434" t="s">
        <v>25</v>
      </c>
      <c r="E13253" s="434">
        <v>16.5</v>
      </c>
      <c r="F13253" s="434">
        <v>6209</v>
      </c>
      <c r="G13253" s="434">
        <v>7536</v>
      </c>
      <c r="H13253" s="434">
        <v>7002</v>
      </c>
      <c r="I13253" s="434">
        <v>119.8</v>
      </c>
      <c r="J13253" s="434">
        <v>0</v>
      </c>
      <c r="K13253" s="434">
        <v>2007</v>
      </c>
    </row>
    <row r="13254" spans="1:11" hidden="1" x14ac:dyDescent="0.25">
      <c r="A13254" s="434">
        <v>305056000</v>
      </c>
      <c r="B13254" s="434">
        <v>405</v>
      </c>
      <c r="C13254" s="434" t="s">
        <v>61</v>
      </c>
      <c r="D13254" s="434" t="s">
        <v>25</v>
      </c>
      <c r="E13254" s="434">
        <v>15</v>
      </c>
      <c r="F13254" s="434">
        <v>5396</v>
      </c>
      <c r="G13254" s="434">
        <v>12780</v>
      </c>
      <c r="H13254" s="434">
        <v>9620</v>
      </c>
      <c r="I13254" s="434">
        <v>138.07</v>
      </c>
      <c r="K13254" s="434">
        <v>2007</v>
      </c>
    </row>
    <row r="13255" spans="1:11" hidden="1" x14ac:dyDescent="0.25">
      <c r="A13255" s="434">
        <v>305057000</v>
      </c>
      <c r="B13255" s="434">
        <v>7306</v>
      </c>
      <c r="C13255" s="434" t="s">
        <v>61</v>
      </c>
      <c r="D13255" s="434" t="s">
        <v>25</v>
      </c>
      <c r="E13255" s="434">
        <v>15</v>
      </c>
      <c r="F13255" s="434">
        <v>5396</v>
      </c>
      <c r="G13255" s="434">
        <v>12782</v>
      </c>
      <c r="H13255" s="434">
        <v>9620</v>
      </c>
      <c r="I13255" s="434">
        <v>138.07</v>
      </c>
      <c r="K13255" s="434">
        <v>2007</v>
      </c>
    </row>
    <row r="13256" spans="1:11" hidden="1" x14ac:dyDescent="0.25">
      <c r="A13256" s="434">
        <v>305059000</v>
      </c>
      <c r="B13256" s="434">
        <v>14520</v>
      </c>
      <c r="C13256" s="434" t="s">
        <v>61</v>
      </c>
      <c r="D13256" s="434" t="s">
        <v>22</v>
      </c>
      <c r="E13256" s="434">
        <v>12.1</v>
      </c>
      <c r="F13256" s="434">
        <v>1500</v>
      </c>
      <c r="G13256" s="434">
        <v>3701</v>
      </c>
      <c r="H13256" s="434">
        <v>2461</v>
      </c>
      <c r="I13256" s="434">
        <v>87.9</v>
      </c>
      <c r="J13256" s="434">
        <v>0</v>
      </c>
      <c r="K13256" s="434">
        <v>2007</v>
      </c>
    </row>
    <row r="13257" spans="1:11" hidden="1" x14ac:dyDescent="0.25">
      <c r="A13257" s="434">
        <v>305062000</v>
      </c>
      <c r="B13257" s="434">
        <v>7070</v>
      </c>
      <c r="C13257" s="434" t="s">
        <v>31</v>
      </c>
      <c r="D13257" s="434" t="s">
        <v>25</v>
      </c>
      <c r="E13257" s="434">
        <v>15.5</v>
      </c>
      <c r="F13257" s="434">
        <v>6750</v>
      </c>
      <c r="G13257" s="434">
        <v>12651</v>
      </c>
      <c r="H13257" s="434">
        <v>9611</v>
      </c>
      <c r="I13257" s="434">
        <v>138.07</v>
      </c>
      <c r="J13257" s="434">
        <v>0</v>
      </c>
      <c r="K13257" s="434">
        <v>1970</v>
      </c>
    </row>
    <row r="13258" spans="1:11" hidden="1" x14ac:dyDescent="0.25">
      <c r="A13258" s="434">
        <v>305063000</v>
      </c>
      <c r="B13258" s="434">
        <v>1166</v>
      </c>
      <c r="C13258" s="434" t="s">
        <v>61</v>
      </c>
      <c r="D13258" s="434" t="s">
        <v>25</v>
      </c>
      <c r="E13258" s="434">
        <v>15.5</v>
      </c>
      <c r="F13258" s="434">
        <v>6000</v>
      </c>
      <c r="G13258" s="434">
        <v>12669</v>
      </c>
      <c r="H13258" s="434">
        <v>9611</v>
      </c>
      <c r="I13258" s="434">
        <v>138.16</v>
      </c>
      <c r="K13258" s="434">
        <v>2007</v>
      </c>
    </row>
    <row r="13259" spans="1:11" hidden="1" x14ac:dyDescent="0.25">
      <c r="A13259" s="434">
        <v>305065000</v>
      </c>
      <c r="B13259" s="434">
        <v>8330</v>
      </c>
      <c r="C13259" s="434" t="s">
        <v>61</v>
      </c>
      <c r="D13259" s="434" t="s">
        <v>25</v>
      </c>
      <c r="E13259" s="434">
        <v>15</v>
      </c>
      <c r="F13259" s="434">
        <v>5400</v>
      </c>
      <c r="G13259" s="434">
        <v>12780</v>
      </c>
      <c r="H13259" s="434">
        <v>9620</v>
      </c>
      <c r="I13259" s="434">
        <v>138.07</v>
      </c>
      <c r="J13259" s="434">
        <v>0</v>
      </c>
      <c r="K13259" s="434">
        <v>2007</v>
      </c>
    </row>
    <row r="13260" spans="1:11" hidden="1" x14ac:dyDescent="0.25">
      <c r="A13260" s="434">
        <v>305066000</v>
      </c>
      <c r="B13260" s="434">
        <v>5684</v>
      </c>
      <c r="C13260" s="434" t="s">
        <v>61</v>
      </c>
      <c r="D13260" s="434" t="s">
        <v>25</v>
      </c>
      <c r="E13260" s="434">
        <v>15</v>
      </c>
      <c r="F13260" s="434">
        <v>5322</v>
      </c>
      <c r="G13260" s="434">
        <v>12780</v>
      </c>
      <c r="H13260" s="434">
        <v>9618</v>
      </c>
      <c r="I13260" s="434">
        <v>138.46</v>
      </c>
      <c r="J13260" s="434">
        <v>0</v>
      </c>
      <c r="K13260" s="434">
        <v>2007</v>
      </c>
    </row>
    <row r="13261" spans="1:11" hidden="1" x14ac:dyDescent="0.25">
      <c r="A13261" s="434">
        <v>305067000</v>
      </c>
      <c r="B13261" s="434">
        <v>86245</v>
      </c>
      <c r="C13261" s="434" t="s">
        <v>31</v>
      </c>
      <c r="D13261" s="434" t="s">
        <v>22</v>
      </c>
      <c r="E13261" s="434">
        <v>11</v>
      </c>
      <c r="F13261" s="434">
        <v>1140</v>
      </c>
      <c r="G13261" s="434">
        <v>3075</v>
      </c>
      <c r="H13261" s="434">
        <v>1903</v>
      </c>
      <c r="I13261" s="434">
        <v>80.28</v>
      </c>
      <c r="J13261" s="434">
        <v>0</v>
      </c>
      <c r="K13261" s="434">
        <v>2007</v>
      </c>
    </row>
    <row r="13262" spans="1:11" hidden="1" x14ac:dyDescent="0.25">
      <c r="A13262" s="434">
        <v>305069000</v>
      </c>
      <c r="B13262" s="434">
        <v>6056</v>
      </c>
      <c r="C13262" s="434" t="s">
        <v>31</v>
      </c>
      <c r="D13262" s="434" t="s">
        <v>22</v>
      </c>
      <c r="E13262" s="434">
        <v>0</v>
      </c>
      <c r="F13262" s="434">
        <v>1800</v>
      </c>
      <c r="G13262" s="434">
        <v>4000</v>
      </c>
      <c r="H13262" s="434">
        <v>2984</v>
      </c>
      <c r="I13262" s="434">
        <v>89.91</v>
      </c>
      <c r="J13262" s="434">
        <v>0</v>
      </c>
    </row>
    <row r="13263" spans="1:11" hidden="1" x14ac:dyDescent="0.25">
      <c r="A13263" s="434">
        <v>305077000</v>
      </c>
      <c r="B13263" s="434">
        <v>8107</v>
      </c>
      <c r="C13263" s="434" t="s">
        <v>31</v>
      </c>
      <c r="D13263" s="434" t="s">
        <v>25</v>
      </c>
      <c r="E13263" s="434">
        <v>14</v>
      </c>
      <c r="F13263" s="434">
        <v>5400</v>
      </c>
      <c r="G13263" s="434">
        <v>12744</v>
      </c>
      <c r="H13263" s="434">
        <v>9611</v>
      </c>
      <c r="I13263" s="434">
        <v>138.01</v>
      </c>
      <c r="J13263" s="434">
        <v>0</v>
      </c>
      <c r="K13263" s="434">
        <v>1970</v>
      </c>
    </row>
    <row r="13264" spans="1:11" hidden="1" x14ac:dyDescent="0.25">
      <c r="A13264" s="434">
        <v>305078000</v>
      </c>
      <c r="B13264" s="434">
        <v>12074</v>
      </c>
      <c r="C13264" s="434" t="s">
        <v>61</v>
      </c>
      <c r="D13264" s="434" t="s">
        <v>25</v>
      </c>
      <c r="E13264" s="434">
        <v>15.5</v>
      </c>
      <c r="F13264" s="434">
        <v>6000</v>
      </c>
      <c r="G13264" s="434">
        <v>12744</v>
      </c>
      <c r="H13264" s="434">
        <v>9611</v>
      </c>
      <c r="I13264" s="434">
        <v>138.07</v>
      </c>
      <c r="J13264" s="434">
        <v>0</v>
      </c>
      <c r="K13264" s="434">
        <v>2007</v>
      </c>
    </row>
    <row r="13265" spans="1:11" hidden="1" x14ac:dyDescent="0.25">
      <c r="A13265" s="434">
        <v>305079000</v>
      </c>
      <c r="B13265" s="434">
        <v>12459</v>
      </c>
      <c r="C13265" s="434" t="s">
        <v>35</v>
      </c>
      <c r="D13265" s="434" t="s">
        <v>25</v>
      </c>
      <c r="E13265" s="434">
        <v>19.600000000000001</v>
      </c>
      <c r="F13265" s="434">
        <v>9800</v>
      </c>
      <c r="G13265" s="434">
        <v>13760</v>
      </c>
      <c r="H13265" s="434">
        <v>9957</v>
      </c>
      <c r="I13265" s="434">
        <v>147.87</v>
      </c>
      <c r="J13265" s="434">
        <v>0</v>
      </c>
      <c r="K13265" s="434">
        <v>2007</v>
      </c>
    </row>
    <row r="13266" spans="1:11" hidden="1" x14ac:dyDescent="0.25">
      <c r="A13266" s="434">
        <v>305081000</v>
      </c>
      <c r="B13266" s="434">
        <v>1762099</v>
      </c>
      <c r="C13266" s="434" t="s">
        <v>51</v>
      </c>
      <c r="D13266" s="434" t="s">
        <v>22</v>
      </c>
      <c r="E13266" s="434">
        <v>15</v>
      </c>
      <c r="F13266" s="434">
        <v>2700</v>
      </c>
      <c r="G13266" s="434">
        <v>2500</v>
      </c>
      <c r="H13266" s="434">
        <v>3538</v>
      </c>
      <c r="I13266" s="434">
        <v>79.989999999999995</v>
      </c>
      <c r="J13266" s="434">
        <v>5568</v>
      </c>
      <c r="K13266" s="434">
        <v>2008</v>
      </c>
    </row>
    <row r="13267" spans="1:11" hidden="1" x14ac:dyDescent="0.25">
      <c r="A13267" s="434">
        <v>305082000</v>
      </c>
      <c r="B13267" s="434">
        <v>1807711</v>
      </c>
      <c r="C13267" s="434" t="s">
        <v>31</v>
      </c>
      <c r="D13267" s="434" t="s">
        <v>22</v>
      </c>
      <c r="E13267" s="434">
        <v>15</v>
      </c>
      <c r="F13267" s="434">
        <v>3000</v>
      </c>
      <c r="G13267" s="434">
        <v>2500</v>
      </c>
      <c r="H13267" s="434">
        <v>3538</v>
      </c>
      <c r="I13267" s="434">
        <v>81.8</v>
      </c>
      <c r="J13267" s="434">
        <v>0</v>
      </c>
      <c r="K13267" s="434">
        <v>1970</v>
      </c>
    </row>
    <row r="13268" spans="1:11" hidden="1" x14ac:dyDescent="0.25">
      <c r="A13268" s="434">
        <v>305093000</v>
      </c>
      <c r="B13268" s="434">
        <v>17504</v>
      </c>
      <c r="C13268" s="434" t="s">
        <v>31</v>
      </c>
      <c r="D13268" s="434" t="s">
        <v>25</v>
      </c>
      <c r="E13268" s="434">
        <v>14.8</v>
      </c>
      <c r="F13268" s="434">
        <v>3840</v>
      </c>
      <c r="G13268" s="434">
        <v>9832</v>
      </c>
      <c r="H13268" s="434">
        <v>6312</v>
      </c>
      <c r="I13268" s="434">
        <v>132.19999999999999</v>
      </c>
      <c r="J13268" s="434">
        <v>0</v>
      </c>
      <c r="K13268" s="434">
        <v>1970</v>
      </c>
    </row>
    <row r="13269" spans="1:11" hidden="1" x14ac:dyDescent="0.25">
      <c r="A13269" s="434">
        <v>305094000</v>
      </c>
      <c r="B13269" s="434">
        <v>16837</v>
      </c>
      <c r="C13269" s="434" t="s">
        <v>61</v>
      </c>
      <c r="D13269" s="434" t="s">
        <v>22</v>
      </c>
      <c r="E13269" s="434">
        <v>10</v>
      </c>
      <c r="F13269" s="434">
        <v>1020</v>
      </c>
      <c r="G13269" s="434">
        <v>2503</v>
      </c>
      <c r="H13269" s="434">
        <v>1682</v>
      </c>
      <c r="I13269" s="434">
        <v>81.86</v>
      </c>
      <c r="J13269" s="434">
        <v>0</v>
      </c>
      <c r="K13269" s="434">
        <v>1996</v>
      </c>
    </row>
    <row r="13270" spans="1:11" hidden="1" x14ac:dyDescent="0.25">
      <c r="A13270" s="434">
        <v>305097000</v>
      </c>
      <c r="B13270" s="434">
        <v>6731</v>
      </c>
      <c r="C13270" s="434" t="s">
        <v>61</v>
      </c>
      <c r="D13270" s="434" t="s">
        <v>25</v>
      </c>
      <c r="E13270" s="434">
        <v>15.5</v>
      </c>
      <c r="F13270" s="434">
        <v>4373</v>
      </c>
      <c r="G13270" s="434">
        <v>12000</v>
      </c>
      <c r="H13270" s="434">
        <v>8999</v>
      </c>
      <c r="I13270" s="434">
        <v>142.94999999999999</v>
      </c>
      <c r="K13270" s="434">
        <v>2008</v>
      </c>
    </row>
    <row r="13271" spans="1:11" hidden="1" x14ac:dyDescent="0.25">
      <c r="A13271" s="434">
        <v>305102000</v>
      </c>
      <c r="B13271" s="434">
        <v>20591</v>
      </c>
      <c r="C13271" s="434" t="s">
        <v>28</v>
      </c>
      <c r="D13271" s="434" t="s">
        <v>25</v>
      </c>
      <c r="E13271" s="434">
        <v>12</v>
      </c>
      <c r="F13271" s="434">
        <v>2800</v>
      </c>
      <c r="G13271" s="434">
        <v>7567</v>
      </c>
      <c r="H13271" s="434">
        <v>5381</v>
      </c>
      <c r="I13271" s="434">
        <v>107.58</v>
      </c>
      <c r="J13271" s="434">
        <v>0</v>
      </c>
      <c r="K13271" s="434">
        <v>1970</v>
      </c>
    </row>
    <row r="13272" spans="1:11" hidden="1" x14ac:dyDescent="0.25">
      <c r="A13272" s="434">
        <v>305108000</v>
      </c>
      <c r="B13272" s="434">
        <v>7860</v>
      </c>
      <c r="C13272" s="434" t="s">
        <v>61</v>
      </c>
      <c r="D13272" s="434" t="s">
        <v>25</v>
      </c>
      <c r="E13272" s="434">
        <v>13</v>
      </c>
      <c r="F13272" s="434">
        <v>3840</v>
      </c>
      <c r="G13272" s="434">
        <v>6159</v>
      </c>
      <c r="H13272" s="434">
        <v>5261</v>
      </c>
      <c r="I13272" s="434">
        <v>115.47</v>
      </c>
      <c r="K13272" s="434">
        <v>2007</v>
      </c>
    </row>
    <row r="13273" spans="1:11" hidden="1" x14ac:dyDescent="0.25">
      <c r="A13273" s="434">
        <v>305113000</v>
      </c>
      <c r="B13273" s="434">
        <v>17249</v>
      </c>
      <c r="C13273" s="434" t="s">
        <v>61</v>
      </c>
      <c r="D13273" s="434" t="s">
        <v>25</v>
      </c>
      <c r="E13273" s="434">
        <v>18</v>
      </c>
      <c r="F13273" s="434">
        <v>4320</v>
      </c>
      <c r="G13273" s="434">
        <v>11211</v>
      </c>
      <c r="H13273" s="434">
        <v>7878</v>
      </c>
      <c r="I13273" s="434">
        <v>145.63</v>
      </c>
      <c r="J13273" s="434">
        <v>0</v>
      </c>
      <c r="K13273" s="434">
        <v>2007</v>
      </c>
    </row>
    <row r="13274" spans="1:11" hidden="1" x14ac:dyDescent="0.25">
      <c r="A13274" s="434">
        <v>305115000</v>
      </c>
      <c r="B13274" s="434">
        <v>814046</v>
      </c>
      <c r="C13274" s="434" t="s">
        <v>35</v>
      </c>
      <c r="D13274" s="434" t="s">
        <v>25</v>
      </c>
      <c r="E13274" s="434">
        <v>17.5</v>
      </c>
      <c r="F13274" s="434">
        <v>8400</v>
      </c>
      <c r="G13274" s="434">
        <v>10950</v>
      </c>
      <c r="H13274" s="434">
        <v>8246</v>
      </c>
      <c r="I13274" s="434">
        <v>139.80000000000001</v>
      </c>
      <c r="J13274" s="434">
        <v>0</v>
      </c>
      <c r="K13274" s="434">
        <v>2007</v>
      </c>
    </row>
    <row r="13275" spans="1:11" hidden="1" x14ac:dyDescent="0.25">
      <c r="A13275" s="434">
        <v>305119000</v>
      </c>
      <c r="B13275" s="434">
        <v>100791</v>
      </c>
      <c r="C13275" s="434" t="s">
        <v>61</v>
      </c>
      <c r="D13275" s="434" t="s">
        <v>25</v>
      </c>
      <c r="E13275" s="434">
        <v>11.7</v>
      </c>
      <c r="F13275" s="434">
        <v>1950</v>
      </c>
      <c r="G13275" s="434">
        <v>5752</v>
      </c>
      <c r="H13275" s="434">
        <v>3995</v>
      </c>
      <c r="I13275" s="434">
        <v>111.4</v>
      </c>
      <c r="J13275" s="434">
        <v>0</v>
      </c>
      <c r="K13275" s="434">
        <v>2005</v>
      </c>
    </row>
    <row r="13276" spans="1:11" hidden="1" x14ac:dyDescent="0.25">
      <c r="A13276" s="434">
        <v>305122000</v>
      </c>
      <c r="B13276" s="434">
        <v>3190</v>
      </c>
      <c r="C13276" s="434" t="s">
        <v>31</v>
      </c>
      <c r="D13276" s="434" t="s">
        <v>22</v>
      </c>
      <c r="E13276" s="434">
        <v>0</v>
      </c>
      <c r="F13276" s="434">
        <v>1500</v>
      </c>
      <c r="G13276" s="434">
        <v>3700</v>
      </c>
      <c r="H13276" s="434">
        <v>2461</v>
      </c>
      <c r="I13276" s="434">
        <v>87.9</v>
      </c>
      <c r="J13276" s="434">
        <v>0</v>
      </c>
    </row>
    <row r="13277" spans="1:11" hidden="1" x14ac:dyDescent="0.25">
      <c r="A13277" s="434">
        <v>305123000</v>
      </c>
      <c r="B13277" s="434">
        <v>3949</v>
      </c>
      <c r="C13277" s="434" t="s">
        <v>31</v>
      </c>
      <c r="D13277" s="434" t="s">
        <v>22</v>
      </c>
      <c r="E13277" s="434">
        <v>43657</v>
      </c>
      <c r="F13277" s="434">
        <v>1500</v>
      </c>
      <c r="G13277" s="434">
        <v>3689</v>
      </c>
      <c r="H13277" s="434">
        <v>2461</v>
      </c>
      <c r="I13277" s="434">
        <v>87.9</v>
      </c>
      <c r="J13277" s="434">
        <v>0</v>
      </c>
    </row>
    <row r="13278" spans="1:11" hidden="1" x14ac:dyDescent="0.25">
      <c r="A13278" s="434">
        <v>305137000</v>
      </c>
      <c r="B13278" s="434">
        <v>62936</v>
      </c>
      <c r="C13278" s="434" t="s">
        <v>61</v>
      </c>
      <c r="D13278" s="434" t="s">
        <v>22</v>
      </c>
      <c r="E13278" s="434">
        <v>13</v>
      </c>
      <c r="F13278" s="434">
        <v>3840</v>
      </c>
      <c r="G13278" s="434">
        <v>5555</v>
      </c>
      <c r="H13278" s="434">
        <v>4244</v>
      </c>
      <c r="I13278" s="434">
        <v>99.9</v>
      </c>
      <c r="K13278" s="434">
        <v>2007</v>
      </c>
    </row>
    <row r="13279" spans="1:11" hidden="1" x14ac:dyDescent="0.25">
      <c r="A13279" s="434">
        <v>305141000</v>
      </c>
      <c r="B13279" s="434">
        <v>4</v>
      </c>
      <c r="C13279" s="434" t="s">
        <v>61</v>
      </c>
      <c r="D13279" s="434" t="s">
        <v>25</v>
      </c>
      <c r="E13279" s="434">
        <v>16.5</v>
      </c>
      <c r="F13279" s="434">
        <v>7854</v>
      </c>
      <c r="G13279" s="434">
        <v>12350</v>
      </c>
      <c r="H13279" s="434">
        <v>9772</v>
      </c>
      <c r="I13279" s="434">
        <v>139.99</v>
      </c>
      <c r="K13279" s="434">
        <v>2010</v>
      </c>
    </row>
    <row r="13280" spans="1:11" hidden="1" x14ac:dyDescent="0.25">
      <c r="A13280" s="434">
        <v>305145000</v>
      </c>
      <c r="B13280" s="434">
        <v>30317</v>
      </c>
      <c r="C13280" s="434" t="s">
        <v>61</v>
      </c>
      <c r="D13280" s="434" t="s">
        <v>25</v>
      </c>
      <c r="E13280" s="434">
        <v>13</v>
      </c>
      <c r="F13280" s="434">
        <v>4000</v>
      </c>
      <c r="G13280" s="434">
        <v>6500</v>
      </c>
      <c r="H13280" s="434">
        <v>5261</v>
      </c>
      <c r="I13280" s="434">
        <v>115.56</v>
      </c>
      <c r="J13280" s="434">
        <v>0</v>
      </c>
      <c r="K13280" s="434">
        <v>2008</v>
      </c>
    </row>
    <row r="13281" spans="1:11" hidden="1" x14ac:dyDescent="0.25">
      <c r="A13281" s="434">
        <v>305148000</v>
      </c>
      <c r="B13281" s="434">
        <v>16296</v>
      </c>
      <c r="C13281" s="434" t="s">
        <v>35</v>
      </c>
      <c r="D13281" s="434" t="s">
        <v>25</v>
      </c>
      <c r="I13281" s="434">
        <v>140</v>
      </c>
    </row>
    <row r="13282" spans="1:11" hidden="1" x14ac:dyDescent="0.25">
      <c r="A13282" s="434">
        <v>305152000</v>
      </c>
      <c r="B13282" s="434">
        <v>20984</v>
      </c>
      <c r="C13282" s="434" t="s">
        <v>61</v>
      </c>
      <c r="D13282" s="434" t="s">
        <v>25</v>
      </c>
      <c r="E13282" s="434">
        <v>16</v>
      </c>
      <c r="F13282" s="434">
        <v>5400</v>
      </c>
      <c r="G13282" s="434">
        <v>7996</v>
      </c>
      <c r="H13282" s="434">
        <v>7223</v>
      </c>
      <c r="I13282" s="434">
        <v>119.8</v>
      </c>
      <c r="J13282" s="434">
        <v>0</v>
      </c>
      <c r="K13282" s="434">
        <v>2007</v>
      </c>
    </row>
    <row r="13283" spans="1:11" hidden="1" x14ac:dyDescent="0.25">
      <c r="A13283" s="434">
        <v>305159000</v>
      </c>
      <c r="B13283" s="434">
        <v>1184</v>
      </c>
      <c r="C13283" s="434" t="s">
        <v>61</v>
      </c>
      <c r="D13283" s="434" t="s">
        <v>25</v>
      </c>
      <c r="E13283" s="434">
        <v>15</v>
      </c>
      <c r="F13283" s="434">
        <v>5396</v>
      </c>
      <c r="G13283" s="434">
        <v>12780</v>
      </c>
      <c r="H13283" s="434">
        <v>9620</v>
      </c>
      <c r="I13283" s="434">
        <v>138.07</v>
      </c>
      <c r="K13283" s="434">
        <v>2008</v>
      </c>
    </row>
    <row r="13284" spans="1:11" hidden="1" x14ac:dyDescent="0.25">
      <c r="A13284" s="434">
        <v>305160000</v>
      </c>
      <c r="B13284" s="434">
        <v>20700</v>
      </c>
      <c r="C13284" s="434" t="s">
        <v>61</v>
      </c>
      <c r="D13284" s="434" t="s">
        <v>25</v>
      </c>
      <c r="E13284" s="434">
        <v>15</v>
      </c>
      <c r="F13284" s="434">
        <v>5396</v>
      </c>
      <c r="G13284" s="434">
        <v>12780</v>
      </c>
      <c r="H13284" s="434">
        <v>9620</v>
      </c>
      <c r="I13284" s="434">
        <v>138.07</v>
      </c>
      <c r="J13284" s="434">
        <v>0</v>
      </c>
      <c r="K13284" s="434">
        <v>2008</v>
      </c>
    </row>
    <row r="13285" spans="1:11" hidden="1" x14ac:dyDescent="0.25">
      <c r="A13285" s="434">
        <v>305161000</v>
      </c>
      <c r="B13285" s="434">
        <v>9308</v>
      </c>
      <c r="C13285" s="434" t="s">
        <v>61</v>
      </c>
      <c r="D13285" s="434" t="s">
        <v>25</v>
      </c>
      <c r="E13285" s="434">
        <v>15</v>
      </c>
      <c r="F13285" s="434">
        <v>5322</v>
      </c>
      <c r="G13285" s="434">
        <v>12780</v>
      </c>
      <c r="H13285" s="434">
        <v>9618</v>
      </c>
      <c r="I13285" s="434">
        <v>138.46</v>
      </c>
      <c r="J13285" s="434">
        <v>0</v>
      </c>
      <c r="K13285" s="434">
        <v>2008</v>
      </c>
    </row>
    <row r="13286" spans="1:11" hidden="1" x14ac:dyDescent="0.25">
      <c r="A13286" s="434">
        <v>305162000</v>
      </c>
      <c r="B13286" s="434">
        <v>112310</v>
      </c>
      <c r="C13286" s="434" t="s">
        <v>31</v>
      </c>
      <c r="D13286" s="434" t="s">
        <v>25</v>
      </c>
      <c r="E13286" s="434">
        <v>12</v>
      </c>
      <c r="F13286" s="434">
        <v>1950</v>
      </c>
      <c r="G13286" s="434">
        <v>5752</v>
      </c>
      <c r="H13286" s="434">
        <v>3995</v>
      </c>
      <c r="I13286" s="434">
        <v>111.4</v>
      </c>
      <c r="J13286" s="434">
        <v>0</v>
      </c>
      <c r="K13286" s="434">
        <v>1970</v>
      </c>
    </row>
    <row r="13287" spans="1:11" hidden="1" x14ac:dyDescent="0.25">
      <c r="A13287" s="434">
        <v>305164000</v>
      </c>
      <c r="B13287" s="434">
        <v>21662</v>
      </c>
      <c r="C13287" s="434" t="s">
        <v>61</v>
      </c>
      <c r="D13287" s="434" t="s">
        <v>29</v>
      </c>
      <c r="E13287" s="434">
        <v>20</v>
      </c>
      <c r="F13287" s="434">
        <v>12592</v>
      </c>
      <c r="G13287" s="434">
        <v>12000</v>
      </c>
      <c r="H13287" s="434">
        <v>12950</v>
      </c>
      <c r="I13287" s="434">
        <v>159.80000000000001</v>
      </c>
      <c r="J13287" s="434">
        <v>0</v>
      </c>
      <c r="K13287" s="434">
        <v>2008</v>
      </c>
    </row>
    <row r="13288" spans="1:11" hidden="1" x14ac:dyDescent="0.25">
      <c r="A13288" s="434">
        <v>305166000</v>
      </c>
      <c r="B13288" s="434">
        <v>16885</v>
      </c>
      <c r="C13288" s="434" t="s">
        <v>31</v>
      </c>
      <c r="D13288" s="434" t="s">
        <v>22</v>
      </c>
      <c r="E13288" s="434">
        <v>11</v>
      </c>
      <c r="F13288" s="434">
        <v>1250</v>
      </c>
      <c r="G13288" s="434">
        <v>3206</v>
      </c>
      <c r="H13288" s="434">
        <v>2409</v>
      </c>
      <c r="I13288" s="434">
        <v>82.5</v>
      </c>
      <c r="J13288" s="434">
        <v>0</v>
      </c>
    </row>
    <row r="13289" spans="1:11" hidden="1" x14ac:dyDescent="0.25">
      <c r="A13289" s="434">
        <v>305167000</v>
      </c>
      <c r="B13289" s="434">
        <v>14502</v>
      </c>
      <c r="C13289" s="434" t="s">
        <v>31</v>
      </c>
      <c r="D13289" s="434" t="s">
        <v>25</v>
      </c>
      <c r="E13289" s="434">
        <v>15.5</v>
      </c>
      <c r="F13289" s="434">
        <v>5400</v>
      </c>
      <c r="G13289" s="434">
        <v>12684</v>
      </c>
      <c r="H13289" s="434">
        <v>9611</v>
      </c>
      <c r="I13289" s="434">
        <v>138.03</v>
      </c>
      <c r="J13289" s="434">
        <v>0</v>
      </c>
      <c r="K13289" s="434">
        <v>1970</v>
      </c>
    </row>
    <row r="13290" spans="1:11" hidden="1" x14ac:dyDescent="0.25">
      <c r="A13290" s="434">
        <v>305168000</v>
      </c>
      <c r="B13290" s="434">
        <v>33266</v>
      </c>
      <c r="C13290" s="434" t="s">
        <v>31</v>
      </c>
      <c r="D13290" s="434" t="s">
        <v>25</v>
      </c>
      <c r="E13290" s="434">
        <v>15.5</v>
      </c>
      <c r="F13290" s="434">
        <v>5400</v>
      </c>
      <c r="G13290" s="434">
        <v>12669</v>
      </c>
      <c r="H13290" s="434">
        <v>9611</v>
      </c>
      <c r="I13290" s="434">
        <v>138.84</v>
      </c>
      <c r="J13290" s="434">
        <v>0</v>
      </c>
      <c r="K13290" s="434">
        <v>1970</v>
      </c>
    </row>
    <row r="13291" spans="1:11" hidden="1" x14ac:dyDescent="0.25">
      <c r="A13291" s="434">
        <v>305170000</v>
      </c>
      <c r="B13291" s="434">
        <v>32298</v>
      </c>
      <c r="C13291" s="434" t="s">
        <v>31</v>
      </c>
      <c r="D13291" s="434" t="s">
        <v>22</v>
      </c>
      <c r="E13291" s="434">
        <v>10.5</v>
      </c>
      <c r="F13291" s="434">
        <v>1124</v>
      </c>
      <c r="G13291" s="434">
        <v>3075</v>
      </c>
      <c r="H13291" s="434">
        <v>1917</v>
      </c>
      <c r="I13291" s="434">
        <v>80.28</v>
      </c>
      <c r="J13291" s="434">
        <v>0</v>
      </c>
      <c r="K13291" s="434">
        <v>1970</v>
      </c>
    </row>
    <row r="13292" spans="1:11" hidden="1" x14ac:dyDescent="0.25">
      <c r="A13292" s="434">
        <v>305172000</v>
      </c>
      <c r="B13292" s="434">
        <v>7479</v>
      </c>
      <c r="C13292" s="434" t="s">
        <v>61</v>
      </c>
      <c r="D13292" s="434" t="s">
        <v>25</v>
      </c>
      <c r="E13292" s="434">
        <v>15.5</v>
      </c>
      <c r="F13292" s="434">
        <v>5322</v>
      </c>
      <c r="G13292" s="434">
        <v>12744</v>
      </c>
      <c r="H13292" s="434">
        <v>9611</v>
      </c>
      <c r="I13292" s="434">
        <v>138.07</v>
      </c>
      <c r="J13292" s="434">
        <v>0</v>
      </c>
      <c r="K13292" s="434">
        <v>2008</v>
      </c>
    </row>
    <row r="13293" spans="1:11" hidden="1" x14ac:dyDescent="0.25">
      <c r="A13293" s="434">
        <v>305176000</v>
      </c>
      <c r="B13293" s="434">
        <v>10933</v>
      </c>
      <c r="C13293" s="434" t="s">
        <v>61</v>
      </c>
      <c r="D13293" s="434" t="s">
        <v>25</v>
      </c>
      <c r="E13293" s="434">
        <v>13</v>
      </c>
      <c r="F13293" s="434">
        <v>2640</v>
      </c>
      <c r="G13293" s="434">
        <v>4850</v>
      </c>
      <c r="H13293" s="434">
        <v>3400</v>
      </c>
      <c r="I13293" s="434">
        <v>100.7</v>
      </c>
      <c r="J13293" s="434">
        <v>0</v>
      </c>
      <c r="K13293" s="434">
        <v>2007</v>
      </c>
    </row>
    <row r="13294" spans="1:11" hidden="1" x14ac:dyDescent="0.25">
      <c r="A13294" s="434">
        <v>305178000</v>
      </c>
      <c r="B13294" s="434">
        <v>21402</v>
      </c>
      <c r="C13294" s="434" t="s">
        <v>24</v>
      </c>
      <c r="D13294" s="434" t="s">
        <v>25</v>
      </c>
      <c r="E13294" s="434">
        <v>16</v>
      </c>
      <c r="F13294" s="434">
        <v>5920</v>
      </c>
      <c r="G13294" s="434">
        <v>10264</v>
      </c>
      <c r="H13294" s="434">
        <v>9110</v>
      </c>
      <c r="I13294" s="434">
        <v>120.4</v>
      </c>
      <c r="J13294" s="434">
        <v>9107</v>
      </c>
      <c r="K13294" s="434">
        <v>2008</v>
      </c>
    </row>
    <row r="13295" spans="1:11" hidden="1" x14ac:dyDescent="0.25">
      <c r="A13295" s="434">
        <v>305181000</v>
      </c>
      <c r="B13295" s="434">
        <v>3032</v>
      </c>
      <c r="C13295" s="434" t="s">
        <v>31</v>
      </c>
      <c r="D13295" s="434" t="s">
        <v>22</v>
      </c>
      <c r="E13295" s="434">
        <v>10.5</v>
      </c>
      <c r="F13295" s="434">
        <v>1109</v>
      </c>
      <c r="G13295" s="434">
        <v>3630</v>
      </c>
      <c r="H13295" s="434">
        <v>2451</v>
      </c>
      <c r="I13295" s="434">
        <v>88.24</v>
      </c>
      <c r="K13295" s="434">
        <v>2008</v>
      </c>
    </row>
    <row r="13296" spans="1:11" hidden="1" x14ac:dyDescent="0.25">
      <c r="A13296" s="434">
        <v>305184000</v>
      </c>
      <c r="B13296" s="434">
        <v>15622</v>
      </c>
      <c r="C13296" s="434" t="s">
        <v>31</v>
      </c>
      <c r="D13296" s="434" t="s">
        <v>22</v>
      </c>
      <c r="E13296" s="434">
        <v>11.5</v>
      </c>
      <c r="F13296" s="434">
        <v>1619</v>
      </c>
      <c r="G13296" s="434">
        <v>3005</v>
      </c>
      <c r="H13296" s="434">
        <v>1999</v>
      </c>
      <c r="I13296" s="434">
        <v>82.04</v>
      </c>
      <c r="J13296" s="434">
        <v>0</v>
      </c>
      <c r="K13296" s="434">
        <v>1991</v>
      </c>
    </row>
    <row r="13297" spans="1:11" hidden="1" x14ac:dyDescent="0.25">
      <c r="A13297" s="434">
        <v>305187000</v>
      </c>
      <c r="B13297" s="434">
        <v>2854</v>
      </c>
      <c r="C13297" s="434" t="s">
        <v>61</v>
      </c>
      <c r="D13297" s="434" t="s">
        <v>25</v>
      </c>
      <c r="E13297" s="434">
        <v>16.5</v>
      </c>
      <c r="F13297" s="434">
        <v>5400</v>
      </c>
      <c r="G13297" s="434">
        <v>7969</v>
      </c>
      <c r="H13297" s="434">
        <v>7223</v>
      </c>
      <c r="I13297" s="434">
        <v>119.8</v>
      </c>
      <c r="K13297" s="434">
        <v>2008</v>
      </c>
    </row>
    <row r="13298" spans="1:11" hidden="1" x14ac:dyDescent="0.25">
      <c r="A13298" s="434">
        <v>305188000</v>
      </c>
      <c r="B13298" s="434">
        <v>5840</v>
      </c>
      <c r="C13298" s="434" t="s">
        <v>31</v>
      </c>
      <c r="D13298" s="434" t="s">
        <v>22</v>
      </c>
      <c r="E13298" s="434">
        <v>12</v>
      </c>
      <c r="F13298" s="434">
        <v>1950</v>
      </c>
      <c r="G13298" s="434">
        <v>5019</v>
      </c>
      <c r="H13298" s="434">
        <v>3164</v>
      </c>
      <c r="I13298" s="434">
        <v>95.3</v>
      </c>
      <c r="J13298" s="434">
        <v>0</v>
      </c>
      <c r="K13298" s="434">
        <v>1970</v>
      </c>
    </row>
    <row r="13299" spans="1:11" hidden="1" x14ac:dyDescent="0.25">
      <c r="A13299" s="434">
        <v>305197000</v>
      </c>
      <c r="B13299" s="434">
        <v>1</v>
      </c>
      <c r="C13299" s="434" t="s">
        <v>61</v>
      </c>
      <c r="D13299" s="434" t="s">
        <v>25</v>
      </c>
      <c r="E13299" s="434">
        <v>17</v>
      </c>
      <c r="F13299" s="434">
        <v>5396</v>
      </c>
      <c r="G13299" s="434">
        <v>8152</v>
      </c>
      <c r="H13299" s="434">
        <v>6479</v>
      </c>
      <c r="I13299" s="434">
        <v>123.1</v>
      </c>
      <c r="J13299" s="434">
        <v>0</v>
      </c>
      <c r="K13299" s="434">
        <v>2008</v>
      </c>
    </row>
    <row r="13300" spans="1:11" hidden="1" x14ac:dyDescent="0.25">
      <c r="A13300" s="434">
        <v>305198000</v>
      </c>
      <c r="B13300" s="434">
        <v>5038</v>
      </c>
      <c r="C13300" s="434" t="s">
        <v>61</v>
      </c>
      <c r="D13300" s="434" t="s">
        <v>22</v>
      </c>
      <c r="E13300" s="434">
        <v>11</v>
      </c>
      <c r="F13300" s="434">
        <v>1287</v>
      </c>
      <c r="G13300" s="434">
        <v>2450</v>
      </c>
      <c r="H13300" s="434">
        <v>1987</v>
      </c>
      <c r="I13300" s="434">
        <v>81.2</v>
      </c>
      <c r="J13300" s="434">
        <v>0</v>
      </c>
      <c r="K13300" s="434">
        <v>1989</v>
      </c>
    </row>
    <row r="13301" spans="1:11" hidden="1" x14ac:dyDescent="0.25">
      <c r="A13301" s="434">
        <v>305200000</v>
      </c>
      <c r="B13301" s="434">
        <v>8883</v>
      </c>
      <c r="C13301" s="434" t="s">
        <v>31</v>
      </c>
      <c r="D13301" s="434" t="s">
        <v>29</v>
      </c>
      <c r="E13301" s="434">
        <v>16</v>
      </c>
      <c r="F13301" s="434">
        <v>9000</v>
      </c>
      <c r="G13301" s="434">
        <v>11000</v>
      </c>
      <c r="H13301" s="434">
        <v>17341</v>
      </c>
      <c r="I13301" s="434">
        <v>169.4</v>
      </c>
      <c r="J13301" s="434">
        <v>0</v>
      </c>
      <c r="K13301" s="434">
        <v>2008</v>
      </c>
    </row>
    <row r="13302" spans="1:11" hidden="1" x14ac:dyDescent="0.25">
      <c r="A13302" s="434">
        <v>305201000</v>
      </c>
      <c r="B13302" s="434">
        <v>99406</v>
      </c>
      <c r="C13302" s="434" t="s">
        <v>31</v>
      </c>
      <c r="D13302" s="434" t="s">
        <v>22</v>
      </c>
      <c r="G13302" s="434">
        <v>5676</v>
      </c>
      <c r="H13302" s="434">
        <v>3780</v>
      </c>
      <c r="I13302" s="434">
        <v>97</v>
      </c>
      <c r="J13302" s="434">
        <v>0</v>
      </c>
      <c r="K13302" s="434">
        <v>1970</v>
      </c>
    </row>
    <row r="13303" spans="1:11" hidden="1" x14ac:dyDescent="0.25">
      <c r="A13303" s="434">
        <v>305203000</v>
      </c>
      <c r="B13303" s="434">
        <v>8810</v>
      </c>
      <c r="C13303" s="434" t="s">
        <v>31</v>
      </c>
      <c r="D13303" s="434" t="s">
        <v>22</v>
      </c>
      <c r="E13303" s="434">
        <v>43596</v>
      </c>
      <c r="F13303" s="434">
        <v>1200</v>
      </c>
      <c r="G13303" s="434">
        <v>2850</v>
      </c>
      <c r="H13303" s="434">
        <v>2236</v>
      </c>
      <c r="I13303" s="434">
        <v>82.3</v>
      </c>
      <c r="J13303" s="434">
        <v>0</v>
      </c>
    </row>
    <row r="13304" spans="1:11" hidden="1" x14ac:dyDescent="0.25">
      <c r="A13304" s="434">
        <v>305210000</v>
      </c>
      <c r="B13304" s="434">
        <v>1791306</v>
      </c>
      <c r="C13304" s="434" t="s">
        <v>31</v>
      </c>
      <c r="D13304" s="434" t="s">
        <v>22</v>
      </c>
      <c r="E13304" s="434">
        <v>11.5</v>
      </c>
      <c r="F13304" s="434">
        <v>1275</v>
      </c>
      <c r="G13304" s="434">
        <v>3186</v>
      </c>
      <c r="H13304" s="434">
        <v>1999</v>
      </c>
      <c r="I13304" s="434">
        <v>81.2</v>
      </c>
      <c r="J13304" s="434">
        <v>0</v>
      </c>
      <c r="K13304" s="434">
        <v>1992</v>
      </c>
    </row>
    <row r="13305" spans="1:11" hidden="1" x14ac:dyDescent="0.25">
      <c r="A13305" s="434">
        <v>305211000</v>
      </c>
      <c r="B13305" s="434">
        <v>6023</v>
      </c>
      <c r="C13305" s="434" t="s">
        <v>31</v>
      </c>
      <c r="D13305" s="434" t="s">
        <v>25</v>
      </c>
      <c r="I13305" s="434">
        <v>129</v>
      </c>
    </row>
    <row r="13306" spans="1:11" hidden="1" x14ac:dyDescent="0.25">
      <c r="A13306" s="434">
        <v>305222000</v>
      </c>
      <c r="B13306" s="434">
        <v>4137</v>
      </c>
      <c r="C13306" s="434" t="s">
        <v>61</v>
      </c>
      <c r="D13306" s="434" t="s">
        <v>25</v>
      </c>
      <c r="E13306" s="434">
        <v>15.5</v>
      </c>
      <c r="F13306" s="434">
        <v>5322</v>
      </c>
      <c r="G13306" s="434">
        <v>12744</v>
      </c>
      <c r="H13306" s="434">
        <v>9611</v>
      </c>
      <c r="I13306" s="434">
        <v>138.07</v>
      </c>
      <c r="J13306" s="434">
        <v>0</v>
      </c>
      <c r="K13306" s="434">
        <v>2008</v>
      </c>
    </row>
    <row r="13307" spans="1:11" hidden="1" x14ac:dyDescent="0.25">
      <c r="A13307" s="434">
        <v>305224000</v>
      </c>
      <c r="B13307" s="434">
        <v>1858742</v>
      </c>
      <c r="C13307" s="434" t="s">
        <v>61</v>
      </c>
      <c r="D13307" s="434" t="s">
        <v>22</v>
      </c>
      <c r="E13307" s="434">
        <v>12</v>
      </c>
      <c r="F13307" s="434">
        <v>2200</v>
      </c>
      <c r="G13307" s="434">
        <v>4163</v>
      </c>
      <c r="H13307" s="434">
        <v>2863</v>
      </c>
      <c r="I13307" s="434">
        <v>90.5</v>
      </c>
      <c r="J13307" s="434">
        <v>0</v>
      </c>
      <c r="K13307" s="434">
        <v>1997</v>
      </c>
    </row>
    <row r="13308" spans="1:11" hidden="1" x14ac:dyDescent="0.25">
      <c r="A13308" s="434">
        <v>305229000</v>
      </c>
      <c r="B13308" s="434">
        <v>99992</v>
      </c>
      <c r="C13308" s="434" t="s">
        <v>31</v>
      </c>
      <c r="D13308" s="434" t="s">
        <v>22</v>
      </c>
      <c r="E13308" s="434">
        <v>10.5</v>
      </c>
      <c r="F13308" s="434">
        <v>1125</v>
      </c>
      <c r="G13308" s="434">
        <v>3612</v>
      </c>
      <c r="H13308" s="434">
        <v>2451</v>
      </c>
      <c r="I13308" s="434">
        <v>88.24</v>
      </c>
      <c r="J13308" s="434">
        <v>0</v>
      </c>
      <c r="K13308" s="434">
        <v>2008</v>
      </c>
    </row>
    <row r="13309" spans="1:11" hidden="1" x14ac:dyDescent="0.25">
      <c r="A13309" s="434">
        <v>305234000</v>
      </c>
      <c r="B13309" s="434">
        <v>20932</v>
      </c>
      <c r="C13309" s="434" t="s">
        <v>35</v>
      </c>
      <c r="D13309" s="434" t="s">
        <v>25</v>
      </c>
      <c r="E13309" s="434">
        <v>19</v>
      </c>
      <c r="F13309" s="434">
        <v>8400</v>
      </c>
      <c r="G13309" s="434">
        <v>8620</v>
      </c>
      <c r="H13309" s="434">
        <v>7519</v>
      </c>
      <c r="I13309" s="434">
        <v>137.5</v>
      </c>
      <c r="J13309" s="434">
        <v>0</v>
      </c>
      <c r="K13309" s="434">
        <v>1970</v>
      </c>
    </row>
    <row r="13310" spans="1:11" hidden="1" x14ac:dyDescent="0.25">
      <c r="A13310" s="434">
        <v>305236000</v>
      </c>
      <c r="B13310" s="434">
        <v>59952</v>
      </c>
      <c r="C13310" s="434" t="s">
        <v>31</v>
      </c>
      <c r="D13310" s="434" t="s">
        <v>25</v>
      </c>
      <c r="E13310" s="434">
        <v>14.8</v>
      </c>
      <c r="F13310" s="434">
        <v>3960</v>
      </c>
      <c r="G13310" s="434">
        <v>5198</v>
      </c>
      <c r="H13310" s="434">
        <v>4115</v>
      </c>
      <c r="I13310" s="434">
        <v>100.56</v>
      </c>
      <c r="J13310" s="434">
        <v>0</v>
      </c>
      <c r="K13310" s="434">
        <v>1970</v>
      </c>
    </row>
    <row r="13311" spans="1:11" hidden="1" x14ac:dyDescent="0.25">
      <c r="A13311" s="434">
        <v>305238000</v>
      </c>
      <c r="B13311" s="434">
        <v>15784</v>
      </c>
      <c r="C13311" s="434" t="s">
        <v>61</v>
      </c>
      <c r="D13311" s="434" t="s">
        <v>25</v>
      </c>
      <c r="E13311" s="434">
        <v>13</v>
      </c>
      <c r="F13311" s="434">
        <v>3840</v>
      </c>
      <c r="G13311" s="434">
        <v>6500</v>
      </c>
      <c r="H13311" s="434">
        <v>5261</v>
      </c>
      <c r="I13311" s="434">
        <v>115.56</v>
      </c>
      <c r="J13311" s="434">
        <v>0</v>
      </c>
      <c r="K13311" s="434">
        <v>2008</v>
      </c>
    </row>
    <row r="13312" spans="1:11" hidden="1" x14ac:dyDescent="0.25">
      <c r="A13312" s="434">
        <v>305240000</v>
      </c>
      <c r="B13312" s="434">
        <v>20259</v>
      </c>
      <c r="C13312" s="434" t="s">
        <v>61</v>
      </c>
      <c r="D13312" s="434" t="s">
        <v>25</v>
      </c>
      <c r="E13312" s="434">
        <v>15</v>
      </c>
      <c r="F13312" s="434">
        <v>4317</v>
      </c>
      <c r="G13312" s="434">
        <v>7732</v>
      </c>
      <c r="H13312" s="434">
        <v>6155</v>
      </c>
      <c r="I13312" s="434">
        <v>122.45</v>
      </c>
      <c r="J13312" s="434">
        <v>0</v>
      </c>
      <c r="K13312" s="434">
        <v>2008</v>
      </c>
    </row>
    <row r="13313" spans="1:11" hidden="1" x14ac:dyDescent="0.25">
      <c r="A13313" s="434">
        <v>305242000</v>
      </c>
      <c r="B13313" s="434">
        <v>12704</v>
      </c>
      <c r="C13313" s="434" t="s">
        <v>31</v>
      </c>
      <c r="D13313" s="434" t="s">
        <v>29</v>
      </c>
      <c r="E13313" s="434">
        <v>15</v>
      </c>
      <c r="F13313" s="434">
        <v>8960</v>
      </c>
      <c r="G13313" s="434">
        <v>6763</v>
      </c>
      <c r="H13313" s="434">
        <v>18189</v>
      </c>
      <c r="I13313" s="434">
        <v>179.63</v>
      </c>
      <c r="J13313" s="434">
        <v>0</v>
      </c>
      <c r="K13313" s="434">
        <v>1970</v>
      </c>
    </row>
    <row r="13314" spans="1:11" hidden="1" x14ac:dyDescent="0.25">
      <c r="A13314" s="434">
        <v>305245000</v>
      </c>
      <c r="B13314" s="434">
        <v>17388</v>
      </c>
      <c r="C13314" s="434" t="s">
        <v>61</v>
      </c>
      <c r="D13314" s="434" t="s">
        <v>25</v>
      </c>
      <c r="E13314" s="434">
        <v>15</v>
      </c>
      <c r="F13314" s="434">
        <v>5322</v>
      </c>
      <c r="G13314" s="434">
        <v>12780</v>
      </c>
      <c r="H13314" s="434">
        <v>9618</v>
      </c>
      <c r="I13314" s="434">
        <v>138.46</v>
      </c>
      <c r="J13314" s="434">
        <v>0</v>
      </c>
      <c r="K13314" s="434">
        <v>2008</v>
      </c>
    </row>
    <row r="13315" spans="1:11" hidden="1" x14ac:dyDescent="0.25">
      <c r="A13315" s="434">
        <v>305246000</v>
      </c>
      <c r="B13315" s="434">
        <v>26514</v>
      </c>
      <c r="C13315" s="434" t="s">
        <v>61</v>
      </c>
      <c r="D13315" s="434" t="s">
        <v>25</v>
      </c>
      <c r="E13315" s="434">
        <v>15</v>
      </c>
      <c r="F13315" s="434">
        <v>5322</v>
      </c>
      <c r="G13315" s="434">
        <v>12708</v>
      </c>
      <c r="H13315" s="434">
        <v>9618</v>
      </c>
      <c r="I13315" s="434">
        <v>138.46</v>
      </c>
      <c r="J13315" s="434">
        <v>0</v>
      </c>
      <c r="K13315" s="434">
        <v>2009</v>
      </c>
    </row>
    <row r="13316" spans="1:11" hidden="1" x14ac:dyDescent="0.25">
      <c r="A13316" s="434">
        <v>305256000</v>
      </c>
      <c r="B13316" s="434">
        <v>14113</v>
      </c>
      <c r="C13316" s="434" t="s">
        <v>61</v>
      </c>
      <c r="D13316" s="434" t="s">
        <v>25</v>
      </c>
      <c r="E13316" s="434">
        <v>16</v>
      </c>
      <c r="F13316" s="434">
        <v>7800</v>
      </c>
      <c r="G13316" s="434">
        <v>17110</v>
      </c>
      <c r="H13316" s="434">
        <v>11900</v>
      </c>
      <c r="I13316" s="434">
        <v>143</v>
      </c>
      <c r="J13316" s="434">
        <v>0</v>
      </c>
      <c r="K13316" s="434">
        <v>2008</v>
      </c>
    </row>
    <row r="13317" spans="1:11" hidden="1" x14ac:dyDescent="0.25">
      <c r="A13317" s="434">
        <v>305261000</v>
      </c>
      <c r="B13317" s="434">
        <v>41533</v>
      </c>
      <c r="C13317" s="434" t="s">
        <v>31</v>
      </c>
      <c r="D13317" s="434" t="s">
        <v>25</v>
      </c>
      <c r="E13317" s="434">
        <v>12</v>
      </c>
      <c r="F13317" s="434">
        <v>2971</v>
      </c>
      <c r="G13317" s="434">
        <v>6050</v>
      </c>
      <c r="H13317" s="434">
        <v>4255</v>
      </c>
      <c r="I13317" s="434">
        <v>114.4</v>
      </c>
      <c r="J13317" s="434">
        <v>0</v>
      </c>
      <c r="K13317" s="434">
        <v>1970</v>
      </c>
    </row>
    <row r="13318" spans="1:11" hidden="1" x14ac:dyDescent="0.25">
      <c r="A13318" s="434">
        <v>305262000</v>
      </c>
      <c r="B13318" s="434">
        <v>49770</v>
      </c>
      <c r="C13318" s="434" t="s">
        <v>31</v>
      </c>
      <c r="D13318" s="434" t="s">
        <v>25</v>
      </c>
      <c r="E13318" s="434">
        <v>12</v>
      </c>
      <c r="F13318" s="434">
        <v>2971</v>
      </c>
      <c r="G13318" s="434">
        <v>6050</v>
      </c>
      <c r="H13318" s="434">
        <v>4255</v>
      </c>
      <c r="I13318" s="434">
        <v>114.4</v>
      </c>
      <c r="J13318" s="434">
        <v>0</v>
      </c>
      <c r="K13318" s="434">
        <v>1970</v>
      </c>
    </row>
    <row r="13319" spans="1:11" hidden="1" x14ac:dyDescent="0.25">
      <c r="A13319" s="434">
        <v>305263000</v>
      </c>
      <c r="B13319" s="434">
        <v>69665</v>
      </c>
      <c r="C13319" s="434" t="s">
        <v>31</v>
      </c>
      <c r="D13319" s="434" t="s">
        <v>25</v>
      </c>
      <c r="E13319" s="434">
        <v>12</v>
      </c>
      <c r="F13319" s="434">
        <v>2971</v>
      </c>
      <c r="G13319" s="434">
        <v>6050</v>
      </c>
      <c r="H13319" s="434">
        <v>4255</v>
      </c>
      <c r="I13319" s="434">
        <v>114.4</v>
      </c>
      <c r="J13319" s="434">
        <v>0</v>
      </c>
      <c r="K13319" s="434">
        <v>1970</v>
      </c>
    </row>
    <row r="13320" spans="1:11" hidden="1" x14ac:dyDescent="0.25">
      <c r="A13320" s="434">
        <v>305264000</v>
      </c>
      <c r="B13320" s="434">
        <v>53844</v>
      </c>
      <c r="C13320" s="434" t="s">
        <v>31</v>
      </c>
      <c r="D13320" s="434" t="s">
        <v>25</v>
      </c>
      <c r="E13320" s="434">
        <v>12</v>
      </c>
      <c r="F13320" s="434">
        <v>2971</v>
      </c>
      <c r="G13320" s="434">
        <v>6050</v>
      </c>
      <c r="H13320" s="434">
        <v>4255</v>
      </c>
      <c r="I13320" s="434">
        <v>114.4</v>
      </c>
      <c r="J13320" s="434">
        <v>0</v>
      </c>
      <c r="K13320" s="434">
        <v>1970</v>
      </c>
    </row>
    <row r="13321" spans="1:11" hidden="1" x14ac:dyDescent="0.25">
      <c r="A13321" s="434">
        <v>305269000</v>
      </c>
      <c r="B13321" s="434">
        <v>24752</v>
      </c>
      <c r="C13321" s="434" t="s">
        <v>61</v>
      </c>
      <c r="D13321" s="434" t="s">
        <v>22</v>
      </c>
      <c r="E13321" s="434">
        <v>11.5</v>
      </c>
      <c r="F13321" s="434">
        <v>1839</v>
      </c>
      <c r="G13321" s="434">
        <v>4258</v>
      </c>
      <c r="H13321" s="434">
        <v>2848</v>
      </c>
      <c r="I13321" s="434">
        <v>90.46</v>
      </c>
      <c r="K13321" s="434">
        <v>1996</v>
      </c>
    </row>
    <row r="13322" spans="1:11" hidden="1" x14ac:dyDescent="0.25">
      <c r="A13322" s="434">
        <v>305274000</v>
      </c>
      <c r="B13322" s="434">
        <v>57251</v>
      </c>
      <c r="C13322" s="434" t="s">
        <v>31</v>
      </c>
      <c r="D13322" s="434" t="s">
        <v>25</v>
      </c>
      <c r="E13322" s="434">
        <v>12.5</v>
      </c>
      <c r="F13322" s="434">
        <v>3310</v>
      </c>
      <c r="G13322" s="434">
        <v>6360</v>
      </c>
      <c r="H13322" s="434">
        <v>4842</v>
      </c>
      <c r="I13322" s="434">
        <v>115</v>
      </c>
      <c r="J13322" s="434">
        <v>0</v>
      </c>
      <c r="K13322" s="434">
        <v>1970</v>
      </c>
    </row>
    <row r="13323" spans="1:11" hidden="1" x14ac:dyDescent="0.25">
      <c r="A13323" s="434">
        <v>305279000</v>
      </c>
      <c r="B13323" s="434">
        <v>61784</v>
      </c>
      <c r="C13323" s="434" t="s">
        <v>61</v>
      </c>
      <c r="D13323" s="434" t="s">
        <v>22</v>
      </c>
      <c r="E13323" s="434">
        <v>12.3</v>
      </c>
      <c r="F13323" s="434">
        <v>1520</v>
      </c>
      <c r="G13323" s="434">
        <v>3850</v>
      </c>
      <c r="H13323" s="434">
        <v>2545</v>
      </c>
      <c r="I13323" s="434">
        <v>88.6</v>
      </c>
      <c r="K13323" s="434">
        <v>2008</v>
      </c>
    </row>
    <row r="13324" spans="1:11" hidden="1" x14ac:dyDescent="0.25">
      <c r="A13324" s="434">
        <v>305284000</v>
      </c>
      <c r="B13324" s="434">
        <v>48521</v>
      </c>
      <c r="C13324" s="434" t="s">
        <v>61</v>
      </c>
      <c r="D13324" s="434" t="s">
        <v>25</v>
      </c>
      <c r="E13324" s="434">
        <v>13</v>
      </c>
      <c r="F13324" s="434">
        <v>3840</v>
      </c>
      <c r="G13324" s="434">
        <v>6408</v>
      </c>
      <c r="H13324" s="434">
        <v>5313</v>
      </c>
      <c r="I13324" s="434">
        <v>115.47</v>
      </c>
      <c r="J13324" s="434">
        <v>0</v>
      </c>
      <c r="K13324" s="434">
        <v>2008</v>
      </c>
    </row>
    <row r="13325" spans="1:11" hidden="1" x14ac:dyDescent="0.25">
      <c r="A13325" s="434">
        <v>305286000</v>
      </c>
      <c r="B13325" s="434">
        <v>28939</v>
      </c>
      <c r="C13325" s="434" t="s">
        <v>31</v>
      </c>
      <c r="D13325" s="434" t="s">
        <v>22</v>
      </c>
      <c r="E13325" s="434">
        <v>12</v>
      </c>
      <c r="F13325" s="434">
        <v>1103</v>
      </c>
      <c r="G13325" s="434">
        <v>3260</v>
      </c>
      <c r="H13325" s="434">
        <v>1981</v>
      </c>
      <c r="I13325" s="434">
        <v>89.95</v>
      </c>
      <c r="J13325" s="434">
        <v>0</v>
      </c>
      <c r="K13325" s="434">
        <v>1970</v>
      </c>
    </row>
    <row r="13326" spans="1:11" hidden="1" x14ac:dyDescent="0.25">
      <c r="A13326" s="434">
        <v>305287000</v>
      </c>
      <c r="B13326" s="434">
        <v>132670</v>
      </c>
      <c r="C13326" s="434" t="s">
        <v>35</v>
      </c>
      <c r="D13326" s="434" t="s">
        <v>25</v>
      </c>
      <c r="E13326" s="434">
        <v>18</v>
      </c>
      <c r="F13326" s="434">
        <v>8399</v>
      </c>
      <c r="G13326" s="434">
        <v>11386</v>
      </c>
      <c r="H13326" s="434">
        <v>9981</v>
      </c>
      <c r="I13326" s="434">
        <v>133.94999999999999</v>
      </c>
      <c r="J13326" s="434">
        <v>0</v>
      </c>
      <c r="K13326" s="434">
        <v>2001</v>
      </c>
    </row>
    <row r="13327" spans="1:11" hidden="1" x14ac:dyDescent="0.25">
      <c r="A13327" s="434">
        <v>305288000</v>
      </c>
      <c r="B13327" s="434">
        <v>35849</v>
      </c>
      <c r="C13327" s="434" t="s">
        <v>31</v>
      </c>
      <c r="D13327" s="434" t="s">
        <v>22</v>
      </c>
      <c r="E13327" s="434">
        <v>11</v>
      </c>
      <c r="F13327" s="434">
        <v>969</v>
      </c>
      <c r="G13327" s="434">
        <v>3075</v>
      </c>
      <c r="H13327" s="434">
        <v>1917</v>
      </c>
      <c r="I13327" s="434">
        <v>80.28</v>
      </c>
      <c r="J13327" s="434">
        <v>0</v>
      </c>
      <c r="K13327" s="434">
        <v>1970</v>
      </c>
    </row>
    <row r="13328" spans="1:11" hidden="1" x14ac:dyDescent="0.25">
      <c r="A13328" s="434">
        <v>305290000</v>
      </c>
      <c r="B13328" s="434">
        <v>2845</v>
      </c>
      <c r="C13328" s="434" t="s">
        <v>31</v>
      </c>
      <c r="D13328" s="434" t="s">
        <v>22</v>
      </c>
      <c r="E13328" s="434">
        <v>43597</v>
      </c>
      <c r="F13328" s="434">
        <v>1824</v>
      </c>
      <c r="G13328" s="434">
        <v>4228</v>
      </c>
      <c r="H13328" s="434">
        <v>2891</v>
      </c>
      <c r="I13328" s="434">
        <v>89.85</v>
      </c>
      <c r="J13328" s="434">
        <v>0</v>
      </c>
    </row>
    <row r="13329" spans="1:11" hidden="1" x14ac:dyDescent="0.25">
      <c r="A13329" s="434">
        <v>305293000</v>
      </c>
      <c r="B13329" s="434">
        <v>3337</v>
      </c>
      <c r="C13329" s="434" t="s">
        <v>35</v>
      </c>
      <c r="D13329" s="434" t="s">
        <v>29</v>
      </c>
      <c r="E13329" s="434">
        <v>19</v>
      </c>
      <c r="F13329" s="434">
        <v>13560</v>
      </c>
      <c r="G13329" s="434">
        <v>16921</v>
      </c>
      <c r="H13329" s="434">
        <v>15633</v>
      </c>
      <c r="I13329" s="434">
        <v>161</v>
      </c>
      <c r="J13329" s="434">
        <v>0</v>
      </c>
      <c r="K13329" s="434">
        <v>2008</v>
      </c>
    </row>
    <row r="13330" spans="1:11" hidden="1" x14ac:dyDescent="0.25">
      <c r="A13330" s="434">
        <v>305294000</v>
      </c>
      <c r="B13330" s="434">
        <v>16349</v>
      </c>
      <c r="C13330" s="434" t="s">
        <v>31</v>
      </c>
      <c r="D13330" s="434" t="s">
        <v>22</v>
      </c>
      <c r="G13330" s="434">
        <v>2503</v>
      </c>
      <c r="H13330" s="434">
        <v>1681</v>
      </c>
      <c r="I13330" s="434">
        <v>81</v>
      </c>
      <c r="J13330" s="434">
        <v>0</v>
      </c>
      <c r="K13330" s="434">
        <v>1970</v>
      </c>
    </row>
    <row r="13331" spans="1:11" hidden="1" x14ac:dyDescent="0.25">
      <c r="A13331" s="434">
        <v>305295000</v>
      </c>
      <c r="B13331" s="434">
        <v>43010</v>
      </c>
      <c r="C13331" s="434" t="s">
        <v>61</v>
      </c>
      <c r="D13331" s="434" t="s">
        <v>25</v>
      </c>
      <c r="E13331" s="434">
        <v>14.5</v>
      </c>
      <c r="F13331" s="434">
        <v>2960</v>
      </c>
      <c r="G13331" s="434">
        <v>4402</v>
      </c>
      <c r="H13331" s="434">
        <v>3826</v>
      </c>
      <c r="I13331" s="434">
        <v>104.81</v>
      </c>
      <c r="J13331" s="434">
        <v>0</v>
      </c>
      <c r="K13331" s="434">
        <v>1989</v>
      </c>
    </row>
    <row r="13332" spans="1:11" hidden="1" x14ac:dyDescent="0.25">
      <c r="A13332" s="434">
        <v>305299000</v>
      </c>
      <c r="B13332" s="434">
        <v>29374</v>
      </c>
      <c r="C13332" s="434" t="s">
        <v>35</v>
      </c>
      <c r="D13332" s="434" t="s">
        <v>25</v>
      </c>
      <c r="E13332" s="434">
        <v>18.5</v>
      </c>
      <c r="F13332" s="434">
        <v>8399</v>
      </c>
      <c r="G13332" s="434">
        <v>11386</v>
      </c>
      <c r="H13332" s="434">
        <v>9981</v>
      </c>
      <c r="I13332" s="434">
        <v>134.44</v>
      </c>
      <c r="J13332" s="434">
        <v>0</v>
      </c>
      <c r="K13332" s="434">
        <v>2001</v>
      </c>
    </row>
    <row r="13333" spans="1:11" hidden="1" x14ac:dyDescent="0.25">
      <c r="A13333" s="434">
        <v>305301000</v>
      </c>
      <c r="B13333" s="434">
        <v>59154</v>
      </c>
      <c r="C13333" s="434" t="s">
        <v>61</v>
      </c>
      <c r="D13333" s="434" t="s">
        <v>25</v>
      </c>
      <c r="E13333" s="434">
        <v>12.5</v>
      </c>
      <c r="F13333" s="434">
        <v>2999</v>
      </c>
      <c r="G13333" s="434">
        <v>7574</v>
      </c>
      <c r="H13333" s="434">
        <v>4723</v>
      </c>
      <c r="I13333" s="434">
        <v>116.08</v>
      </c>
      <c r="J13333" s="434">
        <v>0</v>
      </c>
      <c r="K13333" s="434">
        <v>2008</v>
      </c>
    </row>
    <row r="13334" spans="1:11" hidden="1" x14ac:dyDescent="0.25">
      <c r="A13334" s="434">
        <v>305302000</v>
      </c>
      <c r="B13334" s="434">
        <v>12387</v>
      </c>
      <c r="C13334" s="434" t="s">
        <v>61</v>
      </c>
      <c r="D13334" s="434" t="s">
        <v>25</v>
      </c>
      <c r="E13334" s="434">
        <v>16.5</v>
      </c>
      <c r="F13334" s="434">
        <v>6295</v>
      </c>
      <c r="G13334" s="434">
        <v>7695</v>
      </c>
      <c r="H13334" s="434">
        <v>7014</v>
      </c>
      <c r="I13334" s="434">
        <v>119.8</v>
      </c>
      <c r="K13334" s="434">
        <v>2009</v>
      </c>
    </row>
    <row r="13335" spans="1:11" hidden="1" x14ac:dyDescent="0.25">
      <c r="A13335" s="434">
        <v>305305000</v>
      </c>
      <c r="B13335" s="434">
        <v>357694</v>
      </c>
      <c r="C13335" s="434" t="s">
        <v>61</v>
      </c>
      <c r="D13335" s="434" t="s">
        <v>25</v>
      </c>
      <c r="E13335" s="434">
        <v>13</v>
      </c>
      <c r="F13335" s="434">
        <v>4320</v>
      </c>
      <c r="G13335" s="434">
        <v>11211</v>
      </c>
      <c r="H13335" s="434">
        <v>7878</v>
      </c>
      <c r="I13335" s="434">
        <v>145.63</v>
      </c>
      <c r="J13335" s="434">
        <v>0</v>
      </c>
      <c r="K13335" s="434">
        <v>2008</v>
      </c>
    </row>
    <row r="13336" spans="1:11" hidden="1" x14ac:dyDescent="0.25">
      <c r="A13336" s="434">
        <v>305309000</v>
      </c>
      <c r="B13336" s="434">
        <v>19598</v>
      </c>
      <c r="C13336" s="434" t="s">
        <v>31</v>
      </c>
      <c r="D13336" s="434" t="s">
        <v>22</v>
      </c>
      <c r="E13336" s="434">
        <v>11.5</v>
      </c>
      <c r="F13336" s="434">
        <v>735</v>
      </c>
      <c r="G13336" s="434">
        <v>2890</v>
      </c>
      <c r="H13336" s="434">
        <v>1939</v>
      </c>
      <c r="I13336" s="434">
        <v>87.97</v>
      </c>
      <c r="J13336" s="434">
        <v>0</v>
      </c>
      <c r="K13336" s="434">
        <v>1970</v>
      </c>
    </row>
    <row r="13337" spans="1:11" hidden="1" x14ac:dyDescent="0.25">
      <c r="A13337" s="434">
        <v>305312000</v>
      </c>
      <c r="B13337" s="434">
        <v>48063</v>
      </c>
      <c r="C13337" s="434" t="s">
        <v>31</v>
      </c>
      <c r="D13337" s="434" t="s">
        <v>25</v>
      </c>
      <c r="E13337" s="434">
        <v>15.3</v>
      </c>
      <c r="F13337" s="434">
        <v>3230</v>
      </c>
      <c r="G13337" s="434">
        <v>4752</v>
      </c>
      <c r="H13337" s="434">
        <v>4169</v>
      </c>
      <c r="I13337" s="434">
        <v>111.1</v>
      </c>
      <c r="J13337" s="434">
        <v>0</v>
      </c>
      <c r="K13337" s="434">
        <v>1970</v>
      </c>
    </row>
    <row r="13338" spans="1:11" hidden="1" x14ac:dyDescent="0.25">
      <c r="A13338" s="434">
        <v>305313000</v>
      </c>
      <c r="B13338" s="434">
        <v>5450</v>
      </c>
      <c r="C13338" s="434" t="s">
        <v>35</v>
      </c>
      <c r="D13338" s="434" t="s">
        <v>29</v>
      </c>
      <c r="E13338" s="434">
        <v>19.600000000000001</v>
      </c>
      <c r="F13338" s="434">
        <v>11200</v>
      </c>
      <c r="G13338" s="434">
        <v>18700</v>
      </c>
      <c r="H13338" s="434">
        <v>15375</v>
      </c>
      <c r="I13338" s="434">
        <v>166.15</v>
      </c>
      <c r="J13338" s="434">
        <v>0</v>
      </c>
      <c r="K13338" s="434">
        <v>2008</v>
      </c>
    </row>
    <row r="13339" spans="1:11" hidden="1" x14ac:dyDescent="0.25">
      <c r="A13339" s="434">
        <v>305315000</v>
      </c>
      <c r="B13339" s="434">
        <v>30067</v>
      </c>
      <c r="C13339" s="434" t="s">
        <v>61</v>
      </c>
      <c r="D13339" s="434" t="s">
        <v>25</v>
      </c>
      <c r="E13339" s="434">
        <v>13</v>
      </c>
      <c r="F13339" s="434">
        <v>4320</v>
      </c>
      <c r="G13339" s="434">
        <v>11200</v>
      </c>
      <c r="H13339" s="434">
        <v>7878</v>
      </c>
      <c r="I13339" s="434">
        <v>145.63</v>
      </c>
      <c r="J13339" s="434">
        <v>0</v>
      </c>
      <c r="K13339" s="434">
        <v>2008</v>
      </c>
    </row>
    <row r="13340" spans="1:11" hidden="1" x14ac:dyDescent="0.25">
      <c r="A13340" s="434">
        <v>305318000</v>
      </c>
      <c r="B13340" s="434">
        <v>5198</v>
      </c>
      <c r="C13340" s="434" t="s">
        <v>31</v>
      </c>
      <c r="D13340" s="434" t="s">
        <v>25</v>
      </c>
      <c r="G13340" s="434">
        <v>9861</v>
      </c>
      <c r="H13340" s="434">
        <v>6354</v>
      </c>
      <c r="I13340" s="434">
        <v>109</v>
      </c>
      <c r="J13340" s="434">
        <v>0</v>
      </c>
      <c r="K13340" s="434">
        <v>1970</v>
      </c>
    </row>
    <row r="13341" spans="1:11" hidden="1" x14ac:dyDescent="0.25">
      <c r="A13341" s="434">
        <v>305322000</v>
      </c>
      <c r="B13341" s="434">
        <v>202244</v>
      </c>
      <c r="C13341" s="434" t="s">
        <v>61</v>
      </c>
      <c r="D13341" s="434" t="s">
        <v>22</v>
      </c>
      <c r="E13341" s="434">
        <v>12.1</v>
      </c>
      <c r="F13341" s="434">
        <v>1498</v>
      </c>
      <c r="G13341" s="434">
        <v>3671</v>
      </c>
      <c r="H13341" s="434">
        <v>2452</v>
      </c>
      <c r="I13341" s="434">
        <v>87.9</v>
      </c>
      <c r="J13341" s="434">
        <v>0</v>
      </c>
      <c r="K13341" s="434">
        <v>2009</v>
      </c>
    </row>
    <row r="13342" spans="1:11" hidden="1" x14ac:dyDescent="0.25">
      <c r="A13342" s="434">
        <v>305329000</v>
      </c>
      <c r="B13342" s="434">
        <v>3865</v>
      </c>
      <c r="C13342" s="434" t="s">
        <v>61</v>
      </c>
      <c r="D13342" s="434" t="s">
        <v>22</v>
      </c>
      <c r="E13342" s="434">
        <v>11.5</v>
      </c>
      <c r="F13342" s="434">
        <v>1978</v>
      </c>
      <c r="G13342" s="434">
        <v>4450</v>
      </c>
      <c r="H13342" s="434">
        <v>2984</v>
      </c>
      <c r="I13342" s="434">
        <v>89.95</v>
      </c>
      <c r="J13342" s="434">
        <v>0</v>
      </c>
      <c r="K13342" s="434">
        <v>2008</v>
      </c>
    </row>
    <row r="13343" spans="1:11" hidden="1" x14ac:dyDescent="0.25">
      <c r="A13343" s="434">
        <v>305330000</v>
      </c>
      <c r="B13343" s="434">
        <v>80694</v>
      </c>
      <c r="C13343" s="434" t="s">
        <v>31</v>
      </c>
      <c r="D13343" s="434" t="s">
        <v>22</v>
      </c>
      <c r="E13343" s="434">
        <v>11.5</v>
      </c>
      <c r="F13343" s="434">
        <v>2200</v>
      </c>
      <c r="G13343" s="434">
        <v>5050</v>
      </c>
      <c r="H13343" s="434">
        <v>2998</v>
      </c>
      <c r="I13343" s="434">
        <v>95.16</v>
      </c>
      <c r="J13343" s="434">
        <v>0</v>
      </c>
      <c r="K13343" s="434">
        <v>1970</v>
      </c>
    </row>
    <row r="13344" spans="1:11" hidden="1" x14ac:dyDescent="0.25">
      <c r="A13344" s="434">
        <v>305335000</v>
      </c>
      <c r="B13344" s="434">
        <v>8087</v>
      </c>
      <c r="C13344" s="434" t="s">
        <v>61</v>
      </c>
      <c r="D13344" s="434" t="s">
        <v>22</v>
      </c>
      <c r="E13344" s="434">
        <v>10.5</v>
      </c>
      <c r="F13344" s="434">
        <v>1015</v>
      </c>
      <c r="G13344" s="434">
        <v>2503</v>
      </c>
      <c r="H13344" s="434">
        <v>1682</v>
      </c>
      <c r="I13344" s="434">
        <v>81.7</v>
      </c>
      <c r="J13344" s="434">
        <v>0</v>
      </c>
      <c r="K13344" s="434">
        <v>1995</v>
      </c>
    </row>
    <row r="13345" spans="1:11" hidden="1" x14ac:dyDescent="0.25">
      <c r="A13345" s="434">
        <v>305342000</v>
      </c>
      <c r="B13345" s="434">
        <v>26165</v>
      </c>
      <c r="C13345" s="434" t="s">
        <v>61</v>
      </c>
      <c r="D13345" s="434" t="s">
        <v>25</v>
      </c>
      <c r="E13345" s="434">
        <v>13</v>
      </c>
      <c r="F13345" s="434">
        <v>3840</v>
      </c>
      <c r="G13345" s="434">
        <v>6390</v>
      </c>
      <c r="H13345" s="434">
        <v>5313</v>
      </c>
      <c r="I13345" s="434">
        <v>115.47</v>
      </c>
      <c r="J13345" s="434">
        <v>0</v>
      </c>
      <c r="K13345" s="434">
        <v>2009</v>
      </c>
    </row>
    <row r="13346" spans="1:11" hidden="1" x14ac:dyDescent="0.25">
      <c r="A13346" s="434">
        <v>305343000</v>
      </c>
      <c r="B13346" s="434">
        <v>13510</v>
      </c>
      <c r="C13346" s="434" t="s">
        <v>61</v>
      </c>
      <c r="D13346" s="434" t="s">
        <v>25</v>
      </c>
      <c r="E13346" s="434">
        <v>16</v>
      </c>
      <c r="F13346" s="434">
        <v>6000</v>
      </c>
      <c r="G13346" s="434">
        <v>10340</v>
      </c>
      <c r="H13346" s="434">
        <v>8750</v>
      </c>
      <c r="I13346" s="434">
        <v>138.97</v>
      </c>
      <c r="J13346" s="434">
        <v>0</v>
      </c>
      <c r="K13346" s="434">
        <v>2008</v>
      </c>
    </row>
    <row r="13347" spans="1:11" hidden="1" x14ac:dyDescent="0.25">
      <c r="A13347" s="434">
        <v>305356000</v>
      </c>
      <c r="B13347" s="434">
        <v>54938</v>
      </c>
      <c r="C13347" s="434" t="s">
        <v>46</v>
      </c>
      <c r="D13347" s="434" t="s">
        <v>17</v>
      </c>
      <c r="E13347" s="434">
        <v>10</v>
      </c>
      <c r="F13347" s="434">
        <v>6000</v>
      </c>
      <c r="G13347" s="434">
        <v>1000</v>
      </c>
      <c r="H13347" s="434">
        <v>1374</v>
      </c>
      <c r="I13347" s="434">
        <v>48.88</v>
      </c>
      <c r="J13347" s="434">
        <v>0</v>
      </c>
      <c r="K13347" s="434">
        <v>2011</v>
      </c>
    </row>
    <row r="13348" spans="1:11" hidden="1" x14ac:dyDescent="0.25">
      <c r="A13348" s="434">
        <v>305361000</v>
      </c>
      <c r="B13348" s="434">
        <v>5233</v>
      </c>
      <c r="C13348" s="434" t="s">
        <v>61</v>
      </c>
      <c r="D13348" s="434" t="s">
        <v>25</v>
      </c>
      <c r="E13348" s="434">
        <v>15</v>
      </c>
      <c r="F13348" s="434">
        <v>7860</v>
      </c>
      <c r="G13348" s="434">
        <v>17353</v>
      </c>
      <c r="H13348" s="434">
        <v>12936</v>
      </c>
      <c r="I13348" s="434">
        <v>143.13999999999999</v>
      </c>
      <c r="K13348" s="434">
        <v>2009</v>
      </c>
    </row>
    <row r="13349" spans="1:11" hidden="1" x14ac:dyDescent="0.25">
      <c r="A13349" s="434">
        <v>305364000</v>
      </c>
      <c r="B13349" s="434">
        <v>122055</v>
      </c>
      <c r="C13349" s="434" t="s">
        <v>31</v>
      </c>
      <c r="D13349" s="434" t="s">
        <v>25</v>
      </c>
      <c r="E13349" s="434">
        <v>12.5</v>
      </c>
      <c r="F13349" s="434">
        <v>2010</v>
      </c>
      <c r="G13349" s="434">
        <v>5484</v>
      </c>
      <c r="H13349" s="434">
        <v>4102</v>
      </c>
      <c r="I13349" s="434">
        <v>106.78</v>
      </c>
      <c r="J13349" s="434">
        <v>0</v>
      </c>
      <c r="K13349" s="434">
        <v>1970</v>
      </c>
    </row>
    <row r="13350" spans="1:11" hidden="1" x14ac:dyDescent="0.25">
      <c r="A13350" s="434">
        <v>305366000</v>
      </c>
      <c r="B13350" s="434">
        <v>15330</v>
      </c>
      <c r="C13350" s="434" t="s">
        <v>61</v>
      </c>
      <c r="D13350" s="434" t="s">
        <v>25</v>
      </c>
      <c r="E13350" s="434">
        <v>14.8</v>
      </c>
      <c r="F13350" s="434">
        <v>3840</v>
      </c>
      <c r="G13350" s="434">
        <v>9821</v>
      </c>
      <c r="H13350" s="434">
        <v>6351</v>
      </c>
      <c r="I13350" s="434">
        <v>132.19999999999999</v>
      </c>
      <c r="J13350" s="434">
        <v>0</v>
      </c>
      <c r="K13350" s="434">
        <v>2009</v>
      </c>
    </row>
    <row r="13351" spans="1:11" hidden="1" x14ac:dyDescent="0.25">
      <c r="A13351" s="434">
        <v>305367000</v>
      </c>
      <c r="B13351" s="434">
        <v>10112</v>
      </c>
      <c r="C13351" s="434" t="s">
        <v>61</v>
      </c>
      <c r="D13351" s="434" t="s">
        <v>25</v>
      </c>
      <c r="E13351" s="434">
        <v>14.8</v>
      </c>
      <c r="F13351" s="434">
        <v>3840</v>
      </c>
      <c r="G13351" s="434">
        <v>8500</v>
      </c>
      <c r="H13351" s="434">
        <v>4387</v>
      </c>
      <c r="I13351" s="434">
        <v>132.19999999999999</v>
      </c>
      <c r="J13351" s="434">
        <v>0</v>
      </c>
      <c r="K13351" s="434">
        <v>2009</v>
      </c>
    </row>
    <row r="13352" spans="1:11" hidden="1" x14ac:dyDescent="0.25">
      <c r="A13352" s="434">
        <v>305369000</v>
      </c>
      <c r="B13352" s="434">
        <v>17163</v>
      </c>
      <c r="C13352" s="434" t="s">
        <v>24</v>
      </c>
      <c r="D13352" s="434" t="s">
        <v>25</v>
      </c>
      <c r="E13352" s="434">
        <v>15.5</v>
      </c>
      <c r="F13352" s="434">
        <v>5800</v>
      </c>
      <c r="G13352" s="434">
        <v>15016</v>
      </c>
      <c r="H13352" s="434">
        <v>12743</v>
      </c>
      <c r="I13352" s="434">
        <v>142.49</v>
      </c>
      <c r="J13352" s="434">
        <v>12057</v>
      </c>
      <c r="K13352" s="434">
        <v>2014</v>
      </c>
    </row>
    <row r="13353" spans="1:11" hidden="1" x14ac:dyDescent="0.25">
      <c r="A13353" s="434">
        <v>305370000</v>
      </c>
      <c r="B13353" s="434">
        <v>254467</v>
      </c>
      <c r="C13353" s="434" t="s">
        <v>61</v>
      </c>
      <c r="D13353" s="434" t="s">
        <v>22</v>
      </c>
      <c r="E13353" s="434">
        <v>12.3</v>
      </c>
      <c r="F13353" s="434">
        <v>1521</v>
      </c>
      <c r="G13353" s="434">
        <v>3850</v>
      </c>
      <c r="H13353" s="434">
        <v>2545</v>
      </c>
      <c r="I13353" s="434">
        <v>88.6</v>
      </c>
      <c r="J13353" s="434">
        <v>0</v>
      </c>
      <c r="K13353" s="434">
        <v>2008</v>
      </c>
    </row>
    <row r="13354" spans="1:11" hidden="1" x14ac:dyDescent="0.25">
      <c r="A13354" s="434">
        <v>305371000</v>
      </c>
      <c r="B13354" s="434">
        <v>836840</v>
      </c>
      <c r="C13354" s="434" t="s">
        <v>61</v>
      </c>
      <c r="D13354" s="434" t="s">
        <v>22</v>
      </c>
      <c r="E13354" s="434">
        <v>11</v>
      </c>
      <c r="F13354" s="434">
        <v>2879</v>
      </c>
      <c r="G13354" s="434">
        <v>5200</v>
      </c>
      <c r="H13354" s="434">
        <v>3925</v>
      </c>
      <c r="I13354" s="434">
        <v>100</v>
      </c>
      <c r="J13354" s="434">
        <v>0</v>
      </c>
      <c r="K13354" s="434">
        <v>2002</v>
      </c>
    </row>
    <row r="13355" spans="1:11" hidden="1" x14ac:dyDescent="0.25">
      <c r="A13355" s="434">
        <v>305372000</v>
      </c>
      <c r="B13355" s="434">
        <v>3825</v>
      </c>
      <c r="C13355" s="434" t="s">
        <v>61</v>
      </c>
      <c r="D13355" s="434" t="s">
        <v>25</v>
      </c>
      <c r="E13355" s="434">
        <v>15</v>
      </c>
      <c r="F13355" s="434">
        <v>4317</v>
      </c>
      <c r="G13355" s="434">
        <v>7787</v>
      </c>
      <c r="H13355" s="434">
        <v>6155</v>
      </c>
      <c r="I13355" s="434">
        <v>122.45</v>
      </c>
      <c r="J13355" s="434">
        <v>0</v>
      </c>
      <c r="K13355" s="434">
        <v>2009</v>
      </c>
    </row>
    <row r="13356" spans="1:11" hidden="1" x14ac:dyDescent="0.25">
      <c r="A13356" s="434">
        <v>305373000</v>
      </c>
      <c r="B13356" s="434">
        <v>680</v>
      </c>
      <c r="C13356" s="434" t="s">
        <v>61</v>
      </c>
      <c r="D13356" s="434" t="s">
        <v>25</v>
      </c>
      <c r="E13356" s="434">
        <v>12.5</v>
      </c>
      <c r="F13356" s="434">
        <v>2574</v>
      </c>
      <c r="G13356" s="434">
        <v>8090</v>
      </c>
      <c r="H13356" s="434">
        <v>6454</v>
      </c>
      <c r="I13356" s="434">
        <v>116.23</v>
      </c>
      <c r="K13356" s="434">
        <v>2008</v>
      </c>
    </row>
    <row r="13357" spans="1:11" hidden="1" x14ac:dyDescent="0.25">
      <c r="A13357" s="434">
        <v>305375000</v>
      </c>
      <c r="B13357" s="434">
        <v>180527</v>
      </c>
      <c r="C13357" s="434" t="s">
        <v>61</v>
      </c>
      <c r="D13357" s="434" t="s">
        <v>25</v>
      </c>
      <c r="E13357" s="434">
        <v>13</v>
      </c>
      <c r="F13357" s="434">
        <v>4320</v>
      </c>
      <c r="G13357" s="434">
        <v>11211</v>
      </c>
      <c r="H13357" s="434">
        <v>7878</v>
      </c>
      <c r="I13357" s="434">
        <v>145.63</v>
      </c>
      <c r="J13357" s="434">
        <v>0</v>
      </c>
      <c r="K13357" s="434">
        <v>2008</v>
      </c>
    </row>
    <row r="13358" spans="1:11" hidden="1" x14ac:dyDescent="0.25">
      <c r="A13358" s="434">
        <v>305381000</v>
      </c>
      <c r="B13358" s="434">
        <v>820</v>
      </c>
      <c r="C13358" s="434" t="s">
        <v>31</v>
      </c>
      <c r="D13358" s="434" t="s">
        <v>22</v>
      </c>
      <c r="E13358" s="434">
        <v>43508</v>
      </c>
      <c r="F13358" s="434">
        <v>2400</v>
      </c>
      <c r="G13358" s="434">
        <v>5057</v>
      </c>
      <c r="H13358" s="434">
        <v>2999</v>
      </c>
      <c r="I13358" s="434">
        <v>94.89</v>
      </c>
      <c r="J13358" s="434">
        <v>0</v>
      </c>
    </row>
    <row r="13359" spans="1:11" hidden="1" x14ac:dyDescent="0.25">
      <c r="A13359" s="434">
        <v>305389000</v>
      </c>
      <c r="B13359" s="434">
        <v>52180</v>
      </c>
      <c r="C13359" s="434" t="s">
        <v>46</v>
      </c>
      <c r="D13359" s="434" t="s">
        <v>17</v>
      </c>
      <c r="E13359" s="434">
        <v>14</v>
      </c>
      <c r="F13359" s="434">
        <v>5935</v>
      </c>
      <c r="G13359" s="434">
        <v>1017</v>
      </c>
      <c r="H13359" s="434">
        <v>1262</v>
      </c>
      <c r="I13359" s="434">
        <v>48.81</v>
      </c>
      <c r="J13359" s="434">
        <v>0</v>
      </c>
      <c r="K13359" s="434">
        <v>2009</v>
      </c>
    </row>
    <row r="13360" spans="1:11" hidden="1" x14ac:dyDescent="0.25">
      <c r="A13360" s="434">
        <v>305391000</v>
      </c>
      <c r="B13360" s="434">
        <v>110206</v>
      </c>
      <c r="C13360" s="434" t="s">
        <v>61</v>
      </c>
      <c r="D13360" s="434" t="s">
        <v>25</v>
      </c>
      <c r="E13360" s="434">
        <v>14</v>
      </c>
      <c r="F13360" s="434">
        <v>2925</v>
      </c>
      <c r="G13360" s="434">
        <v>5557</v>
      </c>
      <c r="H13360" s="434">
        <v>3782</v>
      </c>
      <c r="I13360" s="434">
        <v>100.85</v>
      </c>
      <c r="J13360" s="434">
        <v>0</v>
      </c>
      <c r="K13360" s="434">
        <v>1997</v>
      </c>
    </row>
    <row r="13361" spans="1:11" hidden="1" x14ac:dyDescent="0.25">
      <c r="A13361" s="434">
        <v>305392000</v>
      </c>
      <c r="B13361" s="434">
        <v>7594</v>
      </c>
      <c r="C13361" s="434" t="s">
        <v>61</v>
      </c>
      <c r="D13361" s="434" t="s">
        <v>25</v>
      </c>
      <c r="E13361" s="434">
        <v>16</v>
      </c>
      <c r="F13361" s="434">
        <v>6000</v>
      </c>
      <c r="G13361" s="434">
        <v>10293</v>
      </c>
      <c r="H13361" s="434">
        <v>8750</v>
      </c>
      <c r="I13361" s="434">
        <v>139.03</v>
      </c>
      <c r="J13361" s="434">
        <v>0</v>
      </c>
      <c r="K13361" s="434">
        <v>2009</v>
      </c>
    </row>
    <row r="13362" spans="1:11" hidden="1" x14ac:dyDescent="0.25">
      <c r="A13362" s="434">
        <v>305393000</v>
      </c>
      <c r="B13362" s="434">
        <v>53656</v>
      </c>
      <c r="C13362" s="434" t="s">
        <v>61</v>
      </c>
      <c r="D13362" s="434" t="s">
        <v>25</v>
      </c>
      <c r="E13362" s="434">
        <v>12.5</v>
      </c>
      <c r="F13362" s="434">
        <v>2999</v>
      </c>
      <c r="G13362" s="434">
        <v>7574</v>
      </c>
      <c r="H13362" s="434">
        <v>4723</v>
      </c>
      <c r="I13362" s="434">
        <v>116.08</v>
      </c>
      <c r="J13362" s="434">
        <v>0</v>
      </c>
      <c r="K13362" s="434">
        <v>2009</v>
      </c>
    </row>
    <row r="13363" spans="1:11" hidden="1" x14ac:dyDescent="0.25">
      <c r="A13363" s="434">
        <v>305394000</v>
      </c>
      <c r="B13363" s="434">
        <v>104307</v>
      </c>
      <c r="C13363" s="434" t="s">
        <v>61</v>
      </c>
      <c r="D13363" s="434" t="s">
        <v>25</v>
      </c>
      <c r="E13363" s="434">
        <v>14</v>
      </c>
      <c r="F13363" s="434">
        <v>3837</v>
      </c>
      <c r="G13363" s="434">
        <v>10273</v>
      </c>
      <c r="H13363" s="434">
        <v>6806</v>
      </c>
      <c r="I13363" s="434">
        <v>138.86000000000001</v>
      </c>
      <c r="J13363" s="434">
        <v>0</v>
      </c>
      <c r="K13363" s="434">
        <v>2002</v>
      </c>
    </row>
    <row r="13364" spans="1:11" hidden="1" x14ac:dyDescent="0.25">
      <c r="A13364" s="434">
        <v>305395000</v>
      </c>
      <c r="B13364" s="434">
        <v>116978</v>
      </c>
      <c r="C13364" s="434" t="s">
        <v>31</v>
      </c>
      <c r="D13364" s="434" t="s">
        <v>25</v>
      </c>
      <c r="E13364" s="434">
        <v>14</v>
      </c>
      <c r="F13364" s="434">
        <v>3264</v>
      </c>
      <c r="G13364" s="434">
        <v>10297</v>
      </c>
      <c r="H13364" s="434">
        <v>6806</v>
      </c>
      <c r="I13364" s="434">
        <v>138.86000000000001</v>
      </c>
      <c r="J13364" s="434">
        <v>0</v>
      </c>
      <c r="K13364" s="434">
        <v>1970</v>
      </c>
    </row>
    <row r="13365" spans="1:11" hidden="1" x14ac:dyDescent="0.25">
      <c r="A13365" s="434">
        <v>305399000</v>
      </c>
      <c r="B13365" s="434">
        <v>10557</v>
      </c>
      <c r="C13365" s="434" t="s">
        <v>28</v>
      </c>
      <c r="D13365" s="434" t="s">
        <v>25</v>
      </c>
      <c r="E13365" s="434">
        <v>15</v>
      </c>
      <c r="F13365" s="434">
        <v>3840</v>
      </c>
      <c r="G13365" s="434">
        <v>5133</v>
      </c>
      <c r="H13365" s="434">
        <v>6885</v>
      </c>
      <c r="I13365" s="434">
        <v>119.95</v>
      </c>
      <c r="J13365" s="434">
        <v>0</v>
      </c>
      <c r="K13365" s="434">
        <v>2000</v>
      </c>
    </row>
    <row r="13366" spans="1:11" hidden="1" x14ac:dyDescent="0.25">
      <c r="A13366" s="434">
        <v>305404000</v>
      </c>
      <c r="B13366" s="434">
        <v>8097</v>
      </c>
      <c r="C13366" s="434" t="s">
        <v>61</v>
      </c>
      <c r="D13366" s="434" t="s">
        <v>25</v>
      </c>
      <c r="E13366" s="434">
        <v>15</v>
      </c>
      <c r="F13366" s="434">
        <v>7860</v>
      </c>
      <c r="G13366" s="434">
        <v>17326</v>
      </c>
      <c r="H13366" s="434">
        <v>12936</v>
      </c>
      <c r="I13366" s="434">
        <v>143.13999999999999</v>
      </c>
      <c r="J13366" s="434">
        <v>0</v>
      </c>
      <c r="K13366" s="434">
        <v>2009</v>
      </c>
    </row>
    <row r="13367" spans="1:11" hidden="1" x14ac:dyDescent="0.25">
      <c r="A13367" s="434">
        <v>305411000</v>
      </c>
      <c r="B13367" s="434">
        <v>133047</v>
      </c>
      <c r="C13367" s="434" t="s">
        <v>35</v>
      </c>
      <c r="D13367" s="434" t="s">
        <v>25</v>
      </c>
      <c r="E13367" s="434">
        <v>17.3</v>
      </c>
      <c r="F13367" s="434">
        <v>8000</v>
      </c>
      <c r="G13367" s="434">
        <v>8209</v>
      </c>
      <c r="H13367" s="434">
        <v>7550</v>
      </c>
      <c r="I13367" s="434">
        <v>129.6</v>
      </c>
      <c r="J13367" s="434">
        <v>0</v>
      </c>
      <c r="K13367" s="434">
        <v>2007</v>
      </c>
    </row>
    <row r="13368" spans="1:11" hidden="1" x14ac:dyDescent="0.25">
      <c r="A13368" s="434">
        <v>305413000</v>
      </c>
      <c r="B13368" s="434">
        <v>7006</v>
      </c>
      <c r="C13368" s="434" t="s">
        <v>35</v>
      </c>
      <c r="D13368" s="434" t="s">
        <v>25</v>
      </c>
      <c r="E13368" s="434">
        <v>16</v>
      </c>
      <c r="F13368" s="434">
        <v>9000</v>
      </c>
      <c r="G13368" s="434">
        <v>8143</v>
      </c>
      <c r="H13368" s="434">
        <v>7545</v>
      </c>
      <c r="I13368" s="434">
        <v>129.59</v>
      </c>
      <c r="J13368" s="434">
        <v>0</v>
      </c>
      <c r="K13368" s="434">
        <v>1970</v>
      </c>
    </row>
    <row r="13369" spans="1:11" hidden="1" x14ac:dyDescent="0.25">
      <c r="A13369" s="434">
        <v>305425000</v>
      </c>
      <c r="B13369" s="434">
        <v>978457</v>
      </c>
      <c r="C13369" s="434" t="s">
        <v>28</v>
      </c>
      <c r="D13369" s="434" t="s">
        <v>29</v>
      </c>
      <c r="E13369" s="434">
        <v>13.9</v>
      </c>
      <c r="F13369" s="434">
        <v>7995</v>
      </c>
      <c r="G13369" s="434">
        <v>33171</v>
      </c>
      <c r="H13369" s="434">
        <v>20234</v>
      </c>
      <c r="I13369" s="434">
        <v>175.6</v>
      </c>
      <c r="J13369" s="434">
        <v>0</v>
      </c>
      <c r="K13369" s="434">
        <v>2009</v>
      </c>
    </row>
    <row r="13370" spans="1:11" hidden="1" x14ac:dyDescent="0.25">
      <c r="A13370" s="434">
        <v>305426000</v>
      </c>
      <c r="B13370" s="434">
        <v>920856</v>
      </c>
      <c r="C13370" s="434" t="s">
        <v>28</v>
      </c>
      <c r="D13370" s="434" t="s">
        <v>29</v>
      </c>
      <c r="E13370" s="434">
        <v>13.9</v>
      </c>
      <c r="F13370" s="434">
        <v>7995</v>
      </c>
      <c r="G13370" s="434">
        <v>33173</v>
      </c>
      <c r="H13370" s="434">
        <v>20234</v>
      </c>
      <c r="I13370" s="434">
        <v>175.6</v>
      </c>
      <c r="J13370" s="434">
        <v>0</v>
      </c>
      <c r="K13370" s="434">
        <v>2009</v>
      </c>
    </row>
    <row r="13371" spans="1:11" hidden="1" x14ac:dyDescent="0.25">
      <c r="A13371" s="434">
        <v>305444000</v>
      </c>
      <c r="B13371" s="434">
        <v>36292</v>
      </c>
      <c r="C13371" s="434" t="s">
        <v>31</v>
      </c>
      <c r="D13371" s="434" t="s">
        <v>25</v>
      </c>
      <c r="E13371" s="434">
        <v>11</v>
      </c>
      <c r="F13371" s="434">
        <v>2160</v>
      </c>
      <c r="G13371" s="434">
        <v>5745</v>
      </c>
      <c r="H13371" s="434">
        <v>3289</v>
      </c>
      <c r="I13371" s="434">
        <v>104.55</v>
      </c>
      <c r="J13371" s="434">
        <v>0</v>
      </c>
      <c r="K13371" s="434">
        <v>1970</v>
      </c>
    </row>
    <row r="13372" spans="1:11" hidden="1" x14ac:dyDescent="0.25">
      <c r="A13372" s="434">
        <v>305459000</v>
      </c>
      <c r="B13372" s="434">
        <v>45570</v>
      </c>
      <c r="C13372" s="434" t="s">
        <v>61</v>
      </c>
      <c r="D13372" s="434" t="s">
        <v>25</v>
      </c>
      <c r="E13372" s="434">
        <v>15</v>
      </c>
      <c r="F13372" s="434">
        <v>5396</v>
      </c>
      <c r="G13372" s="434">
        <v>12792</v>
      </c>
      <c r="H13372" s="434">
        <v>9611</v>
      </c>
      <c r="I13372" s="434">
        <v>138</v>
      </c>
      <c r="J13372" s="434">
        <v>0</v>
      </c>
      <c r="K13372" s="434">
        <v>2010</v>
      </c>
    </row>
    <row r="13373" spans="1:11" hidden="1" x14ac:dyDescent="0.25">
      <c r="A13373" s="434">
        <v>305460000</v>
      </c>
      <c r="B13373" s="434">
        <v>12129</v>
      </c>
      <c r="C13373" s="434" t="s">
        <v>61</v>
      </c>
      <c r="D13373" s="434" t="s">
        <v>25</v>
      </c>
      <c r="E13373" s="434">
        <v>15</v>
      </c>
      <c r="F13373" s="434">
        <v>5322</v>
      </c>
      <c r="G13373" s="434">
        <v>12768</v>
      </c>
      <c r="H13373" s="434">
        <v>9618</v>
      </c>
      <c r="I13373" s="434">
        <v>138.46</v>
      </c>
      <c r="J13373" s="434">
        <v>0</v>
      </c>
      <c r="K13373" s="434">
        <v>2010</v>
      </c>
    </row>
    <row r="13374" spans="1:11" hidden="1" x14ac:dyDescent="0.25">
      <c r="A13374" s="434">
        <v>305461000</v>
      </c>
      <c r="B13374" s="434">
        <v>35</v>
      </c>
      <c r="C13374" s="434" t="s">
        <v>61</v>
      </c>
      <c r="D13374" s="434" t="s">
        <v>25</v>
      </c>
      <c r="E13374" s="434">
        <v>15</v>
      </c>
      <c r="F13374" s="434">
        <v>5322</v>
      </c>
      <c r="G13374" s="434">
        <v>11526</v>
      </c>
      <c r="H13374" s="434">
        <v>9618</v>
      </c>
      <c r="I13374" s="434">
        <v>138.46</v>
      </c>
      <c r="K13374" s="434">
        <v>2010</v>
      </c>
    </row>
    <row r="13375" spans="1:11" hidden="1" x14ac:dyDescent="0.25">
      <c r="A13375" s="434">
        <v>305462000</v>
      </c>
      <c r="B13375" s="434">
        <v>9459</v>
      </c>
      <c r="C13375" s="434" t="s">
        <v>61</v>
      </c>
      <c r="D13375" s="434" t="s">
        <v>25</v>
      </c>
      <c r="E13375" s="434">
        <v>15</v>
      </c>
      <c r="F13375" s="434">
        <v>5322</v>
      </c>
      <c r="G13375" s="434">
        <v>12780</v>
      </c>
      <c r="H13375" s="434">
        <v>9618</v>
      </c>
      <c r="I13375" s="434">
        <v>138.46</v>
      </c>
      <c r="J13375" s="434">
        <v>0</v>
      </c>
      <c r="K13375" s="434">
        <v>2010</v>
      </c>
    </row>
    <row r="13376" spans="1:11" hidden="1" x14ac:dyDescent="0.25">
      <c r="A13376" s="434">
        <v>305463000</v>
      </c>
      <c r="B13376" s="434">
        <v>6167</v>
      </c>
      <c r="C13376" s="434" t="s">
        <v>61</v>
      </c>
      <c r="D13376" s="434" t="s">
        <v>25</v>
      </c>
      <c r="E13376" s="434">
        <v>15</v>
      </c>
      <c r="F13376" s="434">
        <v>5322</v>
      </c>
      <c r="G13376" s="434">
        <v>12780</v>
      </c>
      <c r="H13376" s="434">
        <v>9618</v>
      </c>
      <c r="I13376" s="434">
        <v>138.46</v>
      </c>
      <c r="J13376" s="434">
        <v>0</v>
      </c>
      <c r="K13376" s="434">
        <v>2010</v>
      </c>
    </row>
    <row r="13377" spans="1:11" hidden="1" x14ac:dyDescent="0.25">
      <c r="A13377" s="434">
        <v>305465000</v>
      </c>
      <c r="B13377" s="434">
        <v>24195</v>
      </c>
      <c r="C13377" s="434" t="s">
        <v>61</v>
      </c>
      <c r="D13377" s="434" t="s">
        <v>25</v>
      </c>
      <c r="E13377" s="434">
        <v>13</v>
      </c>
      <c r="F13377" s="434">
        <v>4318</v>
      </c>
      <c r="G13377" s="434">
        <v>10596</v>
      </c>
      <c r="H13377" s="434">
        <v>7511</v>
      </c>
      <c r="I13377" s="434">
        <v>142.69</v>
      </c>
      <c r="J13377" s="434">
        <v>0</v>
      </c>
      <c r="K13377" s="434">
        <v>2001</v>
      </c>
    </row>
    <row r="13378" spans="1:11" hidden="1" x14ac:dyDescent="0.25">
      <c r="A13378" s="434">
        <v>305466000</v>
      </c>
      <c r="B13378" s="434">
        <v>5835</v>
      </c>
      <c r="C13378" s="434" t="s">
        <v>31</v>
      </c>
      <c r="D13378" s="434" t="s">
        <v>25</v>
      </c>
      <c r="E13378" s="434">
        <v>15</v>
      </c>
      <c r="F13378" s="434">
        <v>8874</v>
      </c>
      <c r="G13378" s="434">
        <v>16936</v>
      </c>
      <c r="H13378" s="434">
        <v>12974</v>
      </c>
      <c r="I13378" s="434">
        <v>143.15</v>
      </c>
      <c r="J13378" s="434">
        <v>0</v>
      </c>
      <c r="K13378" s="434">
        <v>1970</v>
      </c>
    </row>
    <row r="13379" spans="1:11" hidden="1" x14ac:dyDescent="0.25">
      <c r="A13379" s="434">
        <v>305469000</v>
      </c>
      <c r="B13379" s="434">
        <v>3240</v>
      </c>
      <c r="C13379" s="434" t="s">
        <v>61</v>
      </c>
      <c r="D13379" s="434" t="s">
        <v>25</v>
      </c>
      <c r="E13379" s="434">
        <v>15.5</v>
      </c>
      <c r="F13379" s="434">
        <v>7195</v>
      </c>
      <c r="G13379" s="434">
        <v>12594</v>
      </c>
      <c r="H13379" s="434">
        <v>9611</v>
      </c>
      <c r="I13379" s="434">
        <v>138.04</v>
      </c>
      <c r="J13379" s="434">
        <v>0</v>
      </c>
      <c r="K13379" s="434">
        <v>2010</v>
      </c>
    </row>
    <row r="13380" spans="1:11" hidden="1" x14ac:dyDescent="0.25">
      <c r="A13380" s="434">
        <v>305470000</v>
      </c>
      <c r="B13380" s="434">
        <v>21678</v>
      </c>
      <c r="C13380" s="434" t="s">
        <v>61</v>
      </c>
      <c r="D13380" s="434" t="s">
        <v>25</v>
      </c>
      <c r="E13380" s="434">
        <v>15.5</v>
      </c>
      <c r="F13380" s="434">
        <v>7195</v>
      </c>
      <c r="G13380" s="434">
        <v>12654</v>
      </c>
      <c r="H13380" s="434">
        <v>9611</v>
      </c>
      <c r="I13380" s="434">
        <v>138.04</v>
      </c>
      <c r="J13380" s="434">
        <v>0</v>
      </c>
      <c r="K13380" s="434">
        <v>2010</v>
      </c>
    </row>
    <row r="13381" spans="1:11" hidden="1" x14ac:dyDescent="0.25">
      <c r="A13381" s="434">
        <v>305472000</v>
      </c>
      <c r="B13381" s="434">
        <v>16902</v>
      </c>
      <c r="C13381" s="434" t="s">
        <v>61</v>
      </c>
      <c r="D13381" s="434" t="s">
        <v>25</v>
      </c>
      <c r="E13381" s="434">
        <v>16</v>
      </c>
      <c r="F13381" s="434">
        <v>6000</v>
      </c>
      <c r="G13381" s="434">
        <v>10382</v>
      </c>
      <c r="H13381" s="434">
        <v>8750</v>
      </c>
      <c r="I13381" s="434">
        <v>139.03</v>
      </c>
      <c r="J13381" s="434">
        <v>0</v>
      </c>
      <c r="K13381" s="434">
        <v>2009</v>
      </c>
    </row>
    <row r="13382" spans="1:11" hidden="1" x14ac:dyDescent="0.25">
      <c r="A13382" s="434">
        <v>305476000</v>
      </c>
      <c r="B13382" s="434">
        <v>168945</v>
      </c>
      <c r="C13382" s="434" t="s">
        <v>61</v>
      </c>
      <c r="D13382" s="434" t="s">
        <v>22</v>
      </c>
      <c r="E13382" s="434">
        <v>13</v>
      </c>
      <c r="F13382" s="434">
        <v>2400</v>
      </c>
      <c r="G13382" s="434">
        <v>4228</v>
      </c>
      <c r="H13382" s="434">
        <v>2820</v>
      </c>
      <c r="I13382" s="434">
        <v>89.8</v>
      </c>
      <c r="J13382" s="434">
        <v>0</v>
      </c>
      <c r="K13382" s="434">
        <v>1997</v>
      </c>
    </row>
    <row r="13383" spans="1:11" hidden="1" x14ac:dyDescent="0.25">
      <c r="A13383" s="434">
        <v>305477000</v>
      </c>
      <c r="B13383" s="434">
        <v>48595</v>
      </c>
      <c r="C13383" s="434" t="s">
        <v>31</v>
      </c>
      <c r="D13383" s="434" t="s">
        <v>22</v>
      </c>
      <c r="E13383" s="434">
        <v>11</v>
      </c>
      <c r="F13383" s="434">
        <v>1090</v>
      </c>
      <c r="G13383" s="434">
        <v>2366</v>
      </c>
      <c r="H13383" s="434">
        <v>1513</v>
      </c>
      <c r="I13383" s="434">
        <v>74.94</v>
      </c>
      <c r="K13383" s="434">
        <v>1992</v>
      </c>
    </row>
    <row r="13384" spans="1:11" hidden="1" x14ac:dyDescent="0.25">
      <c r="A13384" s="434">
        <v>305478000</v>
      </c>
      <c r="B13384" s="434">
        <v>18963</v>
      </c>
      <c r="C13384" s="434" t="s">
        <v>31</v>
      </c>
      <c r="D13384" s="434" t="s">
        <v>22</v>
      </c>
      <c r="E13384" s="434">
        <v>11</v>
      </c>
      <c r="F13384" s="434">
        <v>795</v>
      </c>
      <c r="G13384" s="434">
        <v>3292</v>
      </c>
      <c r="H13384" s="434">
        <v>2190</v>
      </c>
      <c r="I13384" s="434">
        <v>82.5</v>
      </c>
      <c r="K13384" s="434">
        <v>1989</v>
      </c>
    </row>
    <row r="13385" spans="1:11" hidden="1" x14ac:dyDescent="0.25">
      <c r="A13385" s="434">
        <v>305480000</v>
      </c>
      <c r="B13385" s="434">
        <v>10216</v>
      </c>
      <c r="C13385" s="434" t="s">
        <v>61</v>
      </c>
      <c r="D13385" s="434" t="s">
        <v>25</v>
      </c>
      <c r="E13385" s="434">
        <v>16.5</v>
      </c>
      <c r="F13385" s="434">
        <v>7200</v>
      </c>
      <c r="G13385" s="434">
        <v>10128</v>
      </c>
      <c r="H13385" s="434">
        <v>11473</v>
      </c>
      <c r="I13385" s="434">
        <v>133</v>
      </c>
      <c r="J13385" s="434">
        <v>0</v>
      </c>
      <c r="K13385" s="434">
        <v>2009</v>
      </c>
    </row>
    <row r="13386" spans="1:11" hidden="1" x14ac:dyDescent="0.25">
      <c r="A13386" s="434">
        <v>305484000</v>
      </c>
      <c r="B13386" s="434">
        <v>18438</v>
      </c>
      <c r="C13386" s="434" t="s">
        <v>35</v>
      </c>
      <c r="D13386" s="434" t="s">
        <v>25</v>
      </c>
      <c r="E13386" s="434">
        <v>17.3</v>
      </c>
      <c r="F13386" s="434">
        <v>8000</v>
      </c>
      <c r="G13386" s="434">
        <v>8214</v>
      </c>
      <c r="H13386" s="434">
        <v>7545</v>
      </c>
      <c r="I13386" s="434">
        <v>129.6</v>
      </c>
      <c r="J13386" s="434">
        <v>0</v>
      </c>
      <c r="K13386" s="434">
        <v>2008</v>
      </c>
    </row>
    <row r="13387" spans="1:11" hidden="1" x14ac:dyDescent="0.25">
      <c r="A13387" s="434">
        <v>305486000</v>
      </c>
      <c r="B13387" s="434">
        <v>66490</v>
      </c>
      <c r="C13387" s="434" t="s">
        <v>61</v>
      </c>
      <c r="D13387" s="434" t="s">
        <v>25</v>
      </c>
      <c r="E13387" s="434">
        <v>12.5</v>
      </c>
      <c r="F13387" s="434">
        <v>2439</v>
      </c>
      <c r="G13387" s="434">
        <v>4139</v>
      </c>
      <c r="H13387" s="434">
        <v>3448</v>
      </c>
      <c r="I13387" s="434">
        <v>102.18</v>
      </c>
      <c r="J13387" s="434">
        <v>0</v>
      </c>
      <c r="K13387" s="434">
        <v>1986</v>
      </c>
    </row>
    <row r="13388" spans="1:11" hidden="1" x14ac:dyDescent="0.25">
      <c r="A13388" s="434">
        <v>305493000</v>
      </c>
      <c r="B13388" s="434">
        <v>12434</v>
      </c>
      <c r="C13388" s="434" t="s">
        <v>61</v>
      </c>
      <c r="D13388" s="434" t="s">
        <v>22</v>
      </c>
      <c r="E13388" s="434">
        <v>12.1</v>
      </c>
      <c r="F13388" s="434">
        <v>1498</v>
      </c>
      <c r="G13388" s="434">
        <v>3689</v>
      </c>
      <c r="H13388" s="434">
        <v>2452</v>
      </c>
      <c r="I13388" s="434">
        <v>87.9</v>
      </c>
      <c r="J13388" s="434">
        <v>0</v>
      </c>
      <c r="K13388" s="434">
        <v>2009</v>
      </c>
    </row>
    <row r="13389" spans="1:11" hidden="1" x14ac:dyDescent="0.25">
      <c r="A13389" s="434">
        <v>305497000</v>
      </c>
      <c r="B13389" s="434">
        <v>598410</v>
      </c>
      <c r="C13389" s="434" t="s">
        <v>31</v>
      </c>
      <c r="D13389" s="434" t="s">
        <v>22</v>
      </c>
      <c r="E13389" s="434">
        <v>10.5</v>
      </c>
      <c r="F13389" s="434">
        <v>1109</v>
      </c>
      <c r="G13389" s="434">
        <v>3630</v>
      </c>
      <c r="H13389" s="434">
        <v>2451</v>
      </c>
      <c r="I13389" s="434">
        <v>88.24</v>
      </c>
      <c r="J13389" s="434">
        <v>0</v>
      </c>
      <c r="K13389" s="434">
        <v>2009</v>
      </c>
    </row>
    <row r="13390" spans="1:11" hidden="1" x14ac:dyDescent="0.25">
      <c r="A13390" s="434">
        <v>305499000</v>
      </c>
      <c r="B13390" s="434">
        <v>3165</v>
      </c>
      <c r="C13390" s="434" t="s">
        <v>35</v>
      </c>
      <c r="D13390" s="434" t="s">
        <v>29</v>
      </c>
      <c r="E13390" s="434">
        <v>20</v>
      </c>
      <c r="F13390" s="434">
        <v>11620</v>
      </c>
      <c r="G13390" s="434">
        <v>25985</v>
      </c>
      <c r="H13390" s="434">
        <v>20902</v>
      </c>
      <c r="I13390" s="434">
        <v>179.64</v>
      </c>
      <c r="K13390" s="434">
        <v>2010</v>
      </c>
    </row>
    <row r="13391" spans="1:11" hidden="1" x14ac:dyDescent="0.25">
      <c r="A13391" s="434">
        <v>305502000</v>
      </c>
      <c r="B13391" s="434">
        <v>236646</v>
      </c>
      <c r="C13391" s="434" t="s">
        <v>61</v>
      </c>
      <c r="D13391" s="434" t="s">
        <v>22</v>
      </c>
      <c r="E13391" s="434">
        <v>12.3</v>
      </c>
      <c r="F13391" s="434">
        <v>1805</v>
      </c>
      <c r="G13391" s="434">
        <v>3850</v>
      </c>
      <c r="H13391" s="434">
        <v>2545</v>
      </c>
      <c r="I13391" s="434">
        <v>88.6</v>
      </c>
      <c r="J13391" s="434">
        <v>0</v>
      </c>
      <c r="K13391" s="434">
        <v>2010</v>
      </c>
    </row>
    <row r="13392" spans="1:11" hidden="1" x14ac:dyDescent="0.25">
      <c r="A13392" s="434">
        <v>305506000</v>
      </c>
      <c r="B13392" s="434">
        <v>2972</v>
      </c>
      <c r="C13392" s="434" t="s">
        <v>35</v>
      </c>
      <c r="D13392" s="434" t="s">
        <v>29</v>
      </c>
      <c r="E13392" s="434">
        <v>20</v>
      </c>
      <c r="F13392" s="434">
        <v>13560</v>
      </c>
      <c r="G13392" s="434">
        <v>17002</v>
      </c>
      <c r="H13392" s="434">
        <v>15633</v>
      </c>
      <c r="I13392" s="434">
        <v>161.35</v>
      </c>
      <c r="J13392" s="434">
        <v>0</v>
      </c>
      <c r="K13392" s="434">
        <v>2006</v>
      </c>
    </row>
    <row r="13393" spans="1:11" hidden="1" x14ac:dyDescent="0.25">
      <c r="A13393" s="434">
        <v>305507000</v>
      </c>
      <c r="B13393" s="434">
        <v>27065</v>
      </c>
      <c r="C13393" s="434" t="s">
        <v>31</v>
      </c>
      <c r="D13393" s="434" t="s">
        <v>25</v>
      </c>
      <c r="E13393" s="434">
        <v>12.5</v>
      </c>
      <c r="F13393" s="434">
        <v>3187</v>
      </c>
      <c r="G13393" s="434">
        <v>6381</v>
      </c>
      <c r="H13393" s="434">
        <v>4842</v>
      </c>
      <c r="I13393" s="434">
        <v>115</v>
      </c>
      <c r="J13393" s="434">
        <v>0</v>
      </c>
      <c r="K13393" s="434">
        <v>1970</v>
      </c>
    </row>
    <row r="13394" spans="1:11" hidden="1" x14ac:dyDescent="0.25">
      <c r="A13394" s="434">
        <v>305511000</v>
      </c>
      <c r="B13394" s="434">
        <v>42232</v>
      </c>
      <c r="C13394" s="434" t="s">
        <v>31</v>
      </c>
      <c r="D13394" s="434" t="s">
        <v>25</v>
      </c>
      <c r="E13394" s="434">
        <v>14.2</v>
      </c>
      <c r="F13394" s="434">
        <v>2550</v>
      </c>
      <c r="G13394" s="434">
        <v>8000</v>
      </c>
      <c r="H13394" s="434">
        <v>6310</v>
      </c>
      <c r="I13394" s="434">
        <v>128.44999999999999</v>
      </c>
      <c r="J13394" s="434">
        <v>0</v>
      </c>
      <c r="K13394" s="434">
        <v>1970</v>
      </c>
    </row>
    <row r="13395" spans="1:11" hidden="1" x14ac:dyDescent="0.25">
      <c r="A13395" s="434">
        <v>305512000</v>
      </c>
      <c r="B13395" s="434">
        <v>43725</v>
      </c>
      <c r="C13395" s="434" t="s">
        <v>61</v>
      </c>
      <c r="D13395" s="434" t="s">
        <v>25</v>
      </c>
      <c r="E13395" s="434">
        <v>15.1</v>
      </c>
      <c r="F13395" s="434">
        <v>3000</v>
      </c>
      <c r="G13395" s="434">
        <v>8000</v>
      </c>
      <c r="H13395" s="434">
        <v>6310</v>
      </c>
      <c r="I13395" s="434">
        <v>128.44999999999999</v>
      </c>
      <c r="J13395" s="434">
        <v>0</v>
      </c>
      <c r="K13395" s="434">
        <v>2011</v>
      </c>
    </row>
    <row r="13396" spans="1:11" hidden="1" x14ac:dyDescent="0.25">
      <c r="A13396" s="434">
        <v>305526000</v>
      </c>
      <c r="B13396" s="434">
        <v>46481</v>
      </c>
      <c r="C13396" s="434" t="s">
        <v>31</v>
      </c>
      <c r="D13396" s="434" t="s">
        <v>22</v>
      </c>
      <c r="E13396" s="434">
        <v>11.5</v>
      </c>
      <c r="F13396" s="434">
        <v>2120</v>
      </c>
      <c r="G13396" s="434">
        <v>2803</v>
      </c>
      <c r="H13396" s="434">
        <v>2010</v>
      </c>
      <c r="I13396" s="434">
        <v>81.349999999999994</v>
      </c>
      <c r="J13396" s="434">
        <v>0</v>
      </c>
      <c r="K13396" s="434">
        <v>1970</v>
      </c>
    </row>
    <row r="13397" spans="1:11" hidden="1" x14ac:dyDescent="0.25">
      <c r="A13397" s="434">
        <v>305527000</v>
      </c>
      <c r="B13397" s="434">
        <v>50485</v>
      </c>
      <c r="C13397" s="434" t="s">
        <v>31</v>
      </c>
      <c r="D13397" s="434" t="s">
        <v>22</v>
      </c>
      <c r="E13397" s="434">
        <v>11.8</v>
      </c>
      <c r="F13397" s="434">
        <v>2040</v>
      </c>
      <c r="G13397" s="434">
        <v>5203</v>
      </c>
      <c r="H13397" s="434">
        <v>3845</v>
      </c>
      <c r="I13397" s="434">
        <v>89.96</v>
      </c>
      <c r="J13397" s="434">
        <v>0</v>
      </c>
      <c r="K13397" s="434">
        <v>1970</v>
      </c>
    </row>
    <row r="13398" spans="1:11" hidden="1" x14ac:dyDescent="0.25">
      <c r="A13398" s="434">
        <v>305529000</v>
      </c>
      <c r="B13398" s="434">
        <v>3890</v>
      </c>
      <c r="C13398" s="434" t="s">
        <v>61</v>
      </c>
      <c r="D13398" s="434" t="s">
        <v>25</v>
      </c>
      <c r="E13398" s="434">
        <v>15</v>
      </c>
      <c r="F13398" s="434">
        <v>7860</v>
      </c>
      <c r="G13398" s="434">
        <v>16943</v>
      </c>
      <c r="H13398" s="434">
        <v>12974</v>
      </c>
      <c r="I13398" s="434">
        <v>143.13999999999999</v>
      </c>
      <c r="K13398" s="434">
        <v>2010</v>
      </c>
    </row>
    <row r="13399" spans="1:11" hidden="1" x14ac:dyDescent="0.25">
      <c r="A13399" s="434">
        <v>305530000</v>
      </c>
      <c r="B13399" s="434">
        <v>937526</v>
      </c>
      <c r="C13399" s="434" t="s">
        <v>28</v>
      </c>
      <c r="D13399" s="434" t="s">
        <v>29</v>
      </c>
      <c r="E13399" s="434">
        <v>13.9</v>
      </c>
      <c r="F13399" s="434">
        <v>7995</v>
      </c>
      <c r="G13399" s="434">
        <v>33169</v>
      </c>
      <c r="H13399" s="434">
        <v>20234</v>
      </c>
      <c r="I13399" s="434">
        <v>175.6</v>
      </c>
      <c r="J13399" s="434">
        <v>0</v>
      </c>
      <c r="K13399" s="434">
        <v>2010</v>
      </c>
    </row>
    <row r="13400" spans="1:11" hidden="1" x14ac:dyDescent="0.25">
      <c r="A13400" s="434">
        <v>305531000</v>
      </c>
      <c r="B13400" s="434">
        <v>61271</v>
      </c>
      <c r="C13400" s="434" t="s">
        <v>35</v>
      </c>
      <c r="D13400" s="434" t="s">
        <v>25</v>
      </c>
      <c r="E13400" s="434">
        <v>18.3</v>
      </c>
      <c r="F13400" s="434">
        <v>7650</v>
      </c>
      <c r="G13400" s="434">
        <v>12254</v>
      </c>
      <c r="H13400" s="434">
        <v>9983</v>
      </c>
      <c r="I13400" s="434">
        <v>140.69</v>
      </c>
      <c r="J13400" s="434">
        <v>0</v>
      </c>
      <c r="K13400" s="434">
        <v>1970</v>
      </c>
    </row>
    <row r="13401" spans="1:11" hidden="1" x14ac:dyDescent="0.25">
      <c r="A13401" s="434">
        <v>305533000</v>
      </c>
      <c r="B13401" s="434">
        <v>3212</v>
      </c>
      <c r="C13401" s="434" t="s">
        <v>61</v>
      </c>
      <c r="D13401" s="434" t="s">
        <v>25</v>
      </c>
      <c r="E13401" s="434">
        <v>16.5</v>
      </c>
      <c r="F13401" s="434">
        <v>7200</v>
      </c>
      <c r="G13401" s="434">
        <v>10128</v>
      </c>
      <c r="H13401" s="434">
        <v>11473</v>
      </c>
      <c r="I13401" s="434">
        <v>133</v>
      </c>
      <c r="K13401" s="434">
        <v>2010</v>
      </c>
    </row>
    <row r="13402" spans="1:11" hidden="1" x14ac:dyDescent="0.25">
      <c r="A13402" s="434">
        <v>305536000</v>
      </c>
      <c r="B13402" s="434">
        <v>5622</v>
      </c>
      <c r="C13402" s="434" t="s">
        <v>61</v>
      </c>
      <c r="D13402" s="434" t="s">
        <v>25</v>
      </c>
      <c r="E13402" s="434">
        <v>16</v>
      </c>
      <c r="F13402" s="434">
        <v>6000</v>
      </c>
      <c r="G13402" s="434">
        <v>10308</v>
      </c>
      <c r="H13402" s="434">
        <v>8750</v>
      </c>
      <c r="I13402" s="434">
        <v>139.03</v>
      </c>
      <c r="J13402" s="434">
        <v>0</v>
      </c>
      <c r="K13402" s="434">
        <v>2010</v>
      </c>
    </row>
    <row r="13403" spans="1:11" hidden="1" x14ac:dyDescent="0.25">
      <c r="A13403" s="434">
        <v>305537000</v>
      </c>
      <c r="B13403" s="434">
        <v>30413</v>
      </c>
      <c r="C13403" s="434" t="s">
        <v>61</v>
      </c>
      <c r="D13403" s="434" t="s">
        <v>25</v>
      </c>
      <c r="E13403" s="434">
        <v>12.5</v>
      </c>
      <c r="F13403" s="434">
        <v>3000</v>
      </c>
      <c r="G13403" s="434">
        <v>6264</v>
      </c>
      <c r="H13403" s="434">
        <v>5344</v>
      </c>
      <c r="I13403" s="434">
        <v>115.47</v>
      </c>
      <c r="K13403" s="434">
        <v>2010</v>
      </c>
    </row>
    <row r="13404" spans="1:11" hidden="1" x14ac:dyDescent="0.25">
      <c r="A13404" s="434">
        <v>305540000</v>
      </c>
      <c r="B13404" s="434">
        <v>495770</v>
      </c>
      <c r="C13404" s="434" t="s">
        <v>31</v>
      </c>
      <c r="D13404" s="434" t="s">
        <v>22</v>
      </c>
      <c r="E13404" s="434">
        <v>9</v>
      </c>
      <c r="F13404" s="434">
        <v>955</v>
      </c>
      <c r="G13404" s="434">
        <v>2798</v>
      </c>
      <c r="H13404" s="434">
        <v>1986</v>
      </c>
      <c r="I13404" s="434">
        <v>79.760000000000005</v>
      </c>
      <c r="J13404" s="434">
        <v>0</v>
      </c>
    </row>
    <row r="13405" spans="1:11" hidden="1" x14ac:dyDescent="0.25">
      <c r="A13405" s="434">
        <v>305541000</v>
      </c>
      <c r="B13405" s="434">
        <v>339929</v>
      </c>
      <c r="C13405" s="434" t="s">
        <v>61</v>
      </c>
      <c r="D13405" s="434" t="s">
        <v>25</v>
      </c>
      <c r="E13405" s="434">
        <v>13</v>
      </c>
      <c r="F13405" s="434">
        <v>2997</v>
      </c>
      <c r="G13405" s="434">
        <v>6100</v>
      </c>
      <c r="H13405" s="434">
        <v>4255</v>
      </c>
      <c r="I13405" s="434">
        <v>114.4</v>
      </c>
      <c r="J13405" s="434">
        <v>0</v>
      </c>
      <c r="K13405" s="434">
        <v>2010</v>
      </c>
    </row>
    <row r="13406" spans="1:11" hidden="1" x14ac:dyDescent="0.25">
      <c r="A13406" s="434">
        <v>305544000</v>
      </c>
      <c r="B13406" s="434">
        <v>6241</v>
      </c>
      <c r="C13406" s="434" t="s">
        <v>61</v>
      </c>
      <c r="D13406" s="434" t="s">
        <v>25</v>
      </c>
      <c r="E13406" s="434">
        <v>16.5</v>
      </c>
      <c r="F13406" s="434">
        <v>7200</v>
      </c>
      <c r="G13406" s="434">
        <v>10040</v>
      </c>
      <c r="H13406" s="434">
        <v>11473</v>
      </c>
      <c r="I13406" s="434">
        <v>134</v>
      </c>
      <c r="J13406" s="434">
        <v>0</v>
      </c>
      <c r="K13406" s="434">
        <v>2010</v>
      </c>
    </row>
    <row r="13407" spans="1:11" hidden="1" x14ac:dyDescent="0.25">
      <c r="A13407" s="434">
        <v>305545000</v>
      </c>
      <c r="B13407" s="434">
        <v>23857</v>
      </c>
      <c r="C13407" s="434" t="s">
        <v>31</v>
      </c>
      <c r="D13407" s="434" t="s">
        <v>29</v>
      </c>
      <c r="E13407" s="434">
        <v>16.3</v>
      </c>
      <c r="F13407" s="434">
        <v>9800</v>
      </c>
      <c r="G13407" s="434">
        <v>17704</v>
      </c>
      <c r="H13407" s="434">
        <v>15549</v>
      </c>
      <c r="I13407" s="434">
        <v>166.15</v>
      </c>
      <c r="J13407" s="434">
        <v>0</v>
      </c>
      <c r="K13407" s="434">
        <v>1970</v>
      </c>
    </row>
    <row r="13408" spans="1:11" hidden="1" x14ac:dyDescent="0.25">
      <c r="A13408" s="434">
        <v>305546000</v>
      </c>
      <c r="B13408" s="434">
        <v>7857</v>
      </c>
      <c r="C13408" s="434" t="s">
        <v>61</v>
      </c>
      <c r="D13408" s="434" t="s">
        <v>25</v>
      </c>
      <c r="E13408" s="434">
        <v>14.8</v>
      </c>
      <c r="F13408" s="434">
        <v>3840</v>
      </c>
      <c r="G13408" s="434">
        <v>9821</v>
      </c>
      <c r="H13408" s="434">
        <v>6296</v>
      </c>
      <c r="I13408" s="434">
        <v>132.19999999999999</v>
      </c>
      <c r="K13408" s="434">
        <v>2010</v>
      </c>
    </row>
    <row r="13409" spans="1:11" hidden="1" x14ac:dyDescent="0.25">
      <c r="A13409" s="434">
        <v>305555000</v>
      </c>
      <c r="B13409" s="434">
        <v>114156</v>
      </c>
      <c r="C13409" s="434" t="s">
        <v>31</v>
      </c>
      <c r="D13409" s="434" t="s">
        <v>22</v>
      </c>
      <c r="E13409" s="434">
        <v>10.5</v>
      </c>
      <c r="F13409" s="434">
        <v>1292</v>
      </c>
      <c r="G13409" s="434">
        <v>3813</v>
      </c>
      <c r="H13409" s="434">
        <v>2545</v>
      </c>
      <c r="I13409" s="434">
        <v>88.6</v>
      </c>
      <c r="J13409" s="434">
        <v>0</v>
      </c>
      <c r="K13409" s="434">
        <v>1970</v>
      </c>
    </row>
    <row r="13410" spans="1:11" hidden="1" x14ac:dyDescent="0.25">
      <c r="A13410" s="434">
        <v>305559000</v>
      </c>
      <c r="B13410" s="434">
        <v>72094</v>
      </c>
      <c r="C13410" s="434" t="s">
        <v>31</v>
      </c>
      <c r="D13410" s="434" t="s">
        <v>22</v>
      </c>
      <c r="E13410" s="434">
        <v>10.3</v>
      </c>
      <c r="F13410" s="434">
        <v>1600</v>
      </c>
      <c r="G13410" s="434">
        <v>4300</v>
      </c>
      <c r="H13410" s="434">
        <v>3293</v>
      </c>
      <c r="I13410" s="434">
        <v>89.9</v>
      </c>
      <c r="J13410" s="434">
        <v>0</v>
      </c>
      <c r="K13410" s="434">
        <v>1970</v>
      </c>
    </row>
    <row r="13411" spans="1:11" hidden="1" x14ac:dyDescent="0.25">
      <c r="A13411" s="434">
        <v>305560000</v>
      </c>
      <c r="B13411" s="434">
        <v>44625</v>
      </c>
      <c r="C13411" s="434" t="s">
        <v>61</v>
      </c>
      <c r="D13411" s="434" t="s">
        <v>25</v>
      </c>
      <c r="E13411" s="434">
        <v>14.2</v>
      </c>
      <c r="F13411" s="434">
        <v>4320</v>
      </c>
      <c r="G13411" s="434">
        <v>10500</v>
      </c>
      <c r="H13411" s="434">
        <v>7878</v>
      </c>
      <c r="I13411" s="434">
        <v>145.74299999999999</v>
      </c>
      <c r="J13411" s="434">
        <v>14807</v>
      </c>
      <c r="K13411" s="434">
        <v>2010</v>
      </c>
    </row>
    <row r="13412" spans="1:11" hidden="1" x14ac:dyDescent="0.25">
      <c r="A13412" s="434">
        <v>305561000</v>
      </c>
      <c r="B13412" s="434">
        <v>20355</v>
      </c>
      <c r="C13412" s="434" t="s">
        <v>61</v>
      </c>
      <c r="D13412" s="434" t="s">
        <v>25</v>
      </c>
      <c r="E13412" s="434">
        <v>14.2</v>
      </c>
      <c r="F13412" s="434">
        <v>4320</v>
      </c>
      <c r="G13412" s="434">
        <v>10500</v>
      </c>
      <c r="H13412" s="434">
        <v>7878</v>
      </c>
      <c r="I13412" s="434">
        <v>145.511</v>
      </c>
      <c r="J13412" s="434">
        <v>14807</v>
      </c>
      <c r="K13412" s="434">
        <v>2010</v>
      </c>
    </row>
    <row r="13413" spans="1:11" hidden="1" x14ac:dyDescent="0.25">
      <c r="A13413" s="434">
        <v>305562000</v>
      </c>
      <c r="B13413" s="434">
        <v>10908</v>
      </c>
      <c r="C13413" s="434" t="s">
        <v>31</v>
      </c>
      <c r="D13413" s="434" t="s">
        <v>22</v>
      </c>
      <c r="E13413" s="434">
        <v>12.3</v>
      </c>
      <c r="F13413" s="434">
        <v>2079</v>
      </c>
      <c r="G13413" s="434">
        <v>4279</v>
      </c>
      <c r="H13413" s="434">
        <v>2993</v>
      </c>
      <c r="I13413" s="434">
        <v>90.12</v>
      </c>
      <c r="J13413" s="434">
        <v>0</v>
      </c>
      <c r="K13413" s="434">
        <v>1970</v>
      </c>
    </row>
    <row r="13414" spans="1:11" hidden="1" x14ac:dyDescent="0.25">
      <c r="A13414" s="434">
        <v>305565000</v>
      </c>
      <c r="B13414" s="434">
        <v>44326</v>
      </c>
      <c r="C13414" s="434" t="s">
        <v>61</v>
      </c>
      <c r="D13414" s="434" t="s">
        <v>22</v>
      </c>
      <c r="E13414" s="434">
        <v>11</v>
      </c>
      <c r="F13414" s="434">
        <v>2040</v>
      </c>
      <c r="G13414" s="434">
        <v>4798</v>
      </c>
      <c r="H13414" s="434">
        <v>3845</v>
      </c>
      <c r="I13414" s="434">
        <v>89.95</v>
      </c>
      <c r="J13414" s="434">
        <v>0</v>
      </c>
      <c r="K13414" s="434">
        <v>2010</v>
      </c>
    </row>
    <row r="13415" spans="1:11" hidden="1" x14ac:dyDescent="0.25">
      <c r="A13415" s="434">
        <v>305566000</v>
      </c>
      <c r="B13415" s="434">
        <v>42410</v>
      </c>
      <c r="C13415" s="434" t="s">
        <v>61</v>
      </c>
      <c r="D13415" s="434" t="s">
        <v>22</v>
      </c>
      <c r="E13415" s="434">
        <v>11</v>
      </c>
      <c r="F13415" s="434">
        <v>2040</v>
      </c>
      <c r="G13415" s="434">
        <v>4500</v>
      </c>
      <c r="H13415" s="434">
        <v>3845</v>
      </c>
      <c r="I13415" s="434">
        <v>89.96</v>
      </c>
      <c r="J13415" s="434">
        <v>0</v>
      </c>
      <c r="K13415" s="434">
        <v>2010</v>
      </c>
    </row>
    <row r="13416" spans="1:11" hidden="1" x14ac:dyDescent="0.25">
      <c r="A13416" s="434">
        <v>305573000</v>
      </c>
      <c r="B13416" s="434">
        <v>6146</v>
      </c>
      <c r="C13416" s="434" t="s">
        <v>61</v>
      </c>
      <c r="D13416" s="434" t="s">
        <v>22</v>
      </c>
      <c r="E13416" s="434">
        <v>12.3</v>
      </c>
      <c r="F13416" s="434">
        <v>2200</v>
      </c>
      <c r="G13416" s="434">
        <v>4270</v>
      </c>
      <c r="H13416" s="434">
        <v>2981</v>
      </c>
      <c r="I13416" s="434">
        <v>89.95</v>
      </c>
      <c r="J13416" s="434">
        <v>0</v>
      </c>
      <c r="K13416" s="434">
        <v>1998</v>
      </c>
    </row>
    <row r="13417" spans="1:11" hidden="1" x14ac:dyDescent="0.25">
      <c r="A13417" s="434">
        <v>305574000</v>
      </c>
      <c r="B13417" s="434">
        <v>5563</v>
      </c>
      <c r="C13417" s="434" t="s">
        <v>35</v>
      </c>
      <c r="D13417" s="434" t="s">
        <v>29</v>
      </c>
      <c r="E13417" s="434">
        <v>18.3</v>
      </c>
      <c r="F13417" s="434">
        <v>11800</v>
      </c>
      <c r="G13417" s="434">
        <v>14483</v>
      </c>
      <c r="H13417" s="434">
        <v>11550</v>
      </c>
      <c r="I13417" s="434">
        <v>157.69</v>
      </c>
      <c r="J13417" s="434">
        <v>0</v>
      </c>
      <c r="K13417" s="434">
        <v>1970</v>
      </c>
    </row>
    <row r="13418" spans="1:11" hidden="1" x14ac:dyDescent="0.25">
      <c r="A13418" s="434">
        <v>305575000</v>
      </c>
      <c r="B13418" s="434">
        <v>99461</v>
      </c>
      <c r="C13418" s="434" t="s">
        <v>35</v>
      </c>
      <c r="D13418" s="434" t="s">
        <v>29</v>
      </c>
      <c r="E13418" s="434">
        <v>18</v>
      </c>
      <c r="F13418" s="434">
        <v>9000</v>
      </c>
      <c r="G13418" s="434">
        <v>13425</v>
      </c>
      <c r="H13418" s="434">
        <v>11550</v>
      </c>
      <c r="I13418" s="434">
        <v>157.65</v>
      </c>
      <c r="J13418" s="434">
        <v>0</v>
      </c>
      <c r="K13418" s="434">
        <v>2010</v>
      </c>
    </row>
    <row r="13419" spans="1:11" hidden="1" x14ac:dyDescent="0.25">
      <c r="A13419" s="434">
        <v>305576000</v>
      </c>
      <c r="B13419" s="434">
        <v>3337</v>
      </c>
      <c r="C13419" s="434" t="s">
        <v>35</v>
      </c>
      <c r="D13419" s="434" t="s">
        <v>29</v>
      </c>
      <c r="E13419" s="434">
        <v>18</v>
      </c>
      <c r="F13419" s="434">
        <v>9000</v>
      </c>
      <c r="G13419" s="434">
        <v>13425</v>
      </c>
      <c r="H13419" s="434">
        <v>11550</v>
      </c>
      <c r="I13419" s="434">
        <v>157.65</v>
      </c>
      <c r="J13419" s="434">
        <v>0</v>
      </c>
      <c r="K13419" s="434">
        <v>2011</v>
      </c>
    </row>
    <row r="13420" spans="1:11" hidden="1" x14ac:dyDescent="0.25">
      <c r="A13420" s="434">
        <v>305578000</v>
      </c>
      <c r="B13420" s="434">
        <v>32004</v>
      </c>
      <c r="C13420" s="434" t="s">
        <v>31</v>
      </c>
      <c r="D13420" s="434" t="s">
        <v>25</v>
      </c>
      <c r="E13420" s="434">
        <v>13</v>
      </c>
      <c r="F13420" s="434">
        <v>2550</v>
      </c>
      <c r="G13420" s="434">
        <v>7594</v>
      </c>
      <c r="H13420" s="434">
        <v>4723</v>
      </c>
      <c r="I13420" s="434">
        <v>116.08</v>
      </c>
      <c r="J13420" s="434">
        <v>0</v>
      </c>
      <c r="K13420" s="434">
        <v>1970</v>
      </c>
    </row>
    <row r="13421" spans="1:11" hidden="1" x14ac:dyDescent="0.25">
      <c r="A13421" s="434">
        <v>305590000</v>
      </c>
      <c r="B13421" s="434">
        <v>3456</v>
      </c>
      <c r="C13421" s="434" t="s">
        <v>61</v>
      </c>
      <c r="D13421" s="434" t="s">
        <v>25</v>
      </c>
      <c r="E13421" s="434">
        <v>15</v>
      </c>
      <c r="F13421" s="434">
        <v>6973</v>
      </c>
      <c r="G13421" s="434">
        <v>16967</v>
      </c>
      <c r="H13421" s="434">
        <v>12974</v>
      </c>
      <c r="I13421" s="434">
        <v>143.13999999999999</v>
      </c>
      <c r="J13421" s="434">
        <v>0</v>
      </c>
      <c r="K13421" s="434">
        <v>2010</v>
      </c>
    </row>
    <row r="13422" spans="1:11" hidden="1" x14ac:dyDescent="0.25">
      <c r="A13422" s="434">
        <v>305591000</v>
      </c>
      <c r="B13422" s="434">
        <v>1157</v>
      </c>
      <c r="C13422" s="434" t="s">
        <v>46</v>
      </c>
      <c r="D13422" s="434" t="s">
        <v>22</v>
      </c>
      <c r="E13422" s="434">
        <v>16.3</v>
      </c>
      <c r="F13422" s="434">
        <v>12000</v>
      </c>
      <c r="G13422" s="434">
        <v>2900</v>
      </c>
      <c r="H13422" s="434">
        <v>2922</v>
      </c>
      <c r="I13422" s="434">
        <v>76.5</v>
      </c>
      <c r="K13422" s="434">
        <v>2010</v>
      </c>
    </row>
    <row r="13423" spans="1:11" hidden="1" x14ac:dyDescent="0.25">
      <c r="A13423" s="434">
        <v>305594000</v>
      </c>
      <c r="B13423" s="434">
        <v>28071</v>
      </c>
      <c r="C13423" s="434" t="s">
        <v>31</v>
      </c>
      <c r="D13423" s="434" t="s">
        <v>25</v>
      </c>
      <c r="E13423" s="434">
        <v>12.4</v>
      </c>
      <c r="F13423" s="434">
        <v>2800</v>
      </c>
      <c r="G13423" s="434">
        <v>7739</v>
      </c>
      <c r="H13423" s="434">
        <v>5599</v>
      </c>
      <c r="I13423" s="434">
        <v>108.1</v>
      </c>
      <c r="J13423" s="434">
        <v>0</v>
      </c>
      <c r="K13423" s="434">
        <v>1970</v>
      </c>
    </row>
    <row r="13424" spans="1:11" hidden="1" x14ac:dyDescent="0.25">
      <c r="A13424" s="434">
        <v>305598000</v>
      </c>
      <c r="B13424" s="434">
        <v>12782</v>
      </c>
      <c r="C13424" s="434" t="s">
        <v>61</v>
      </c>
      <c r="D13424" s="434" t="s">
        <v>25</v>
      </c>
      <c r="E13424" s="434">
        <v>14</v>
      </c>
      <c r="F13424" s="434">
        <v>4319</v>
      </c>
      <c r="G13424" s="434">
        <v>10872</v>
      </c>
      <c r="H13424" s="434">
        <v>8059</v>
      </c>
      <c r="I13424" s="434">
        <v>145.63</v>
      </c>
      <c r="J13424" s="434">
        <v>0</v>
      </c>
      <c r="K13424" s="434">
        <v>2010</v>
      </c>
    </row>
    <row r="13425" spans="1:11" hidden="1" x14ac:dyDescent="0.25">
      <c r="A13425" s="434">
        <v>305600000</v>
      </c>
      <c r="B13425" s="434">
        <v>4733</v>
      </c>
      <c r="C13425" s="434" t="s">
        <v>35</v>
      </c>
      <c r="D13425" s="434" t="s">
        <v>25</v>
      </c>
      <c r="E13425" s="434">
        <v>18</v>
      </c>
      <c r="F13425" s="434">
        <v>8400</v>
      </c>
      <c r="G13425" s="434">
        <v>11200</v>
      </c>
      <c r="H13425" s="434">
        <v>9990</v>
      </c>
      <c r="I13425" s="434">
        <v>133.94999999999999</v>
      </c>
      <c r="J13425" s="434">
        <v>0</v>
      </c>
      <c r="K13425" s="434">
        <v>2002</v>
      </c>
    </row>
    <row r="13426" spans="1:11" hidden="1" x14ac:dyDescent="0.25">
      <c r="A13426" s="434">
        <v>305610000</v>
      </c>
      <c r="B13426" s="434">
        <v>10476</v>
      </c>
      <c r="C13426" s="434" t="s">
        <v>28</v>
      </c>
      <c r="D13426" s="434" t="s">
        <v>25</v>
      </c>
      <c r="F13426" s="434">
        <v>5180</v>
      </c>
      <c r="G13426" s="434">
        <v>19968</v>
      </c>
      <c r="H13426" s="434">
        <v>12825</v>
      </c>
      <c r="I13426" s="434">
        <v>149.53</v>
      </c>
      <c r="K13426" s="434">
        <v>2012</v>
      </c>
    </row>
    <row r="13427" spans="1:11" hidden="1" x14ac:dyDescent="0.25">
      <c r="A13427" s="434">
        <v>305612000</v>
      </c>
      <c r="B13427" s="434">
        <v>268903</v>
      </c>
      <c r="C13427" s="434" t="s">
        <v>61</v>
      </c>
      <c r="D13427" s="434" t="s">
        <v>22</v>
      </c>
      <c r="E13427" s="434">
        <v>12.3</v>
      </c>
      <c r="F13427" s="434">
        <v>1520</v>
      </c>
      <c r="G13427" s="434">
        <v>3850</v>
      </c>
      <c r="H13427" s="434">
        <v>2545</v>
      </c>
      <c r="I13427" s="434">
        <v>88.6</v>
      </c>
      <c r="J13427" s="434">
        <v>0</v>
      </c>
      <c r="K13427" s="434">
        <v>2011</v>
      </c>
    </row>
    <row r="13428" spans="1:11" hidden="1" x14ac:dyDescent="0.25">
      <c r="A13428" s="434">
        <v>305614000</v>
      </c>
      <c r="B13428" s="434">
        <v>11714</v>
      </c>
      <c r="C13428" s="434" t="s">
        <v>61</v>
      </c>
      <c r="D13428" s="434" t="s">
        <v>25</v>
      </c>
      <c r="E13428" s="434">
        <v>15</v>
      </c>
      <c r="F13428" s="434">
        <v>4320</v>
      </c>
      <c r="G13428" s="434">
        <v>7752</v>
      </c>
      <c r="H13428" s="434">
        <v>6155</v>
      </c>
      <c r="I13428" s="434">
        <v>122.45</v>
      </c>
      <c r="J13428" s="434">
        <v>0</v>
      </c>
      <c r="K13428" s="434">
        <v>2010</v>
      </c>
    </row>
    <row r="13429" spans="1:11" hidden="1" x14ac:dyDescent="0.25">
      <c r="A13429" s="434">
        <v>305615000</v>
      </c>
      <c r="B13429" s="434">
        <v>42630</v>
      </c>
      <c r="C13429" s="434" t="s">
        <v>31</v>
      </c>
      <c r="D13429" s="434" t="s">
        <v>25</v>
      </c>
      <c r="E13429" s="434">
        <v>15</v>
      </c>
      <c r="F13429" s="434">
        <v>2592</v>
      </c>
      <c r="G13429" s="434">
        <v>7984</v>
      </c>
      <c r="H13429" s="434">
        <v>7138</v>
      </c>
      <c r="I13429" s="434">
        <v>130.24</v>
      </c>
      <c r="J13429" s="434">
        <v>0</v>
      </c>
      <c r="K13429" s="434">
        <v>1970</v>
      </c>
    </row>
    <row r="13430" spans="1:11" hidden="1" x14ac:dyDescent="0.25">
      <c r="A13430" s="434">
        <v>305620000</v>
      </c>
      <c r="B13430" s="434">
        <v>1454</v>
      </c>
      <c r="C13430" s="434" t="s">
        <v>31</v>
      </c>
      <c r="D13430" s="434" t="s">
        <v>22</v>
      </c>
      <c r="E13430" s="434">
        <v>11.7</v>
      </c>
      <c r="F13430" s="434">
        <v>1498</v>
      </c>
      <c r="G13430" s="434">
        <v>3671</v>
      </c>
      <c r="H13430" s="434">
        <v>2452</v>
      </c>
      <c r="I13430" s="434">
        <v>87.9</v>
      </c>
      <c r="J13430" s="434">
        <v>0</v>
      </c>
      <c r="K13430" s="434">
        <v>2008</v>
      </c>
    </row>
    <row r="13431" spans="1:11" hidden="1" x14ac:dyDescent="0.25">
      <c r="A13431" s="434">
        <v>305621000</v>
      </c>
      <c r="B13431" s="434">
        <v>19163</v>
      </c>
      <c r="C13431" s="434" t="s">
        <v>61</v>
      </c>
      <c r="D13431" s="434" t="s">
        <v>25</v>
      </c>
      <c r="E13431" s="434">
        <v>16.5</v>
      </c>
      <c r="F13431" s="434">
        <v>7200</v>
      </c>
      <c r="G13431" s="434">
        <v>10128</v>
      </c>
      <c r="H13431" s="434">
        <v>11473</v>
      </c>
      <c r="I13431" s="434">
        <v>133</v>
      </c>
      <c r="J13431" s="434">
        <v>0</v>
      </c>
      <c r="K13431" s="434">
        <v>2010</v>
      </c>
    </row>
    <row r="13432" spans="1:11" hidden="1" x14ac:dyDescent="0.25">
      <c r="A13432" s="434">
        <v>305627000</v>
      </c>
      <c r="B13432" s="434">
        <v>2718</v>
      </c>
      <c r="C13432" s="434" t="s">
        <v>61</v>
      </c>
      <c r="D13432" s="434" t="s">
        <v>22</v>
      </c>
      <c r="E13432" s="434">
        <v>11</v>
      </c>
      <c r="F13432" s="434">
        <v>1801</v>
      </c>
      <c r="G13432" s="434">
        <v>4570</v>
      </c>
      <c r="H13432" s="434">
        <v>2748</v>
      </c>
      <c r="I13432" s="434">
        <v>89.9</v>
      </c>
      <c r="J13432" s="434">
        <v>0</v>
      </c>
      <c r="K13432" s="434">
        <v>1998</v>
      </c>
    </row>
    <row r="13433" spans="1:11" hidden="1" x14ac:dyDescent="0.25">
      <c r="A13433" s="434">
        <v>305630000</v>
      </c>
      <c r="B13433" s="434">
        <v>3349</v>
      </c>
      <c r="C13433" s="434" t="s">
        <v>61</v>
      </c>
      <c r="D13433" s="434" t="s">
        <v>29</v>
      </c>
      <c r="E13433" s="434">
        <v>14.5</v>
      </c>
      <c r="F13433" s="434">
        <v>9960</v>
      </c>
      <c r="G13433" s="434">
        <v>24300</v>
      </c>
      <c r="H13433" s="434">
        <v>18189</v>
      </c>
      <c r="I13433" s="434">
        <v>161</v>
      </c>
      <c r="K13433" s="434">
        <v>2013</v>
      </c>
    </row>
    <row r="13434" spans="1:11" hidden="1" x14ac:dyDescent="0.25">
      <c r="A13434" s="434">
        <v>305631000</v>
      </c>
      <c r="B13434" s="434">
        <v>38018</v>
      </c>
      <c r="C13434" s="434" t="s">
        <v>61</v>
      </c>
      <c r="D13434" s="434" t="s">
        <v>25</v>
      </c>
      <c r="E13434" s="434">
        <v>13</v>
      </c>
      <c r="F13434" s="434">
        <v>2970</v>
      </c>
      <c r="G13434" s="434">
        <v>7300</v>
      </c>
      <c r="H13434" s="434">
        <v>5044</v>
      </c>
      <c r="I13434" s="434">
        <v>125.79</v>
      </c>
      <c r="J13434" s="434">
        <v>0</v>
      </c>
      <c r="K13434" s="434">
        <v>2011</v>
      </c>
    </row>
    <row r="13435" spans="1:11" hidden="1" x14ac:dyDescent="0.25">
      <c r="A13435" s="434">
        <v>305633000</v>
      </c>
      <c r="B13435" s="434">
        <v>69921</v>
      </c>
      <c r="C13435" s="434" t="s">
        <v>31</v>
      </c>
      <c r="D13435" s="434" t="s">
        <v>25</v>
      </c>
      <c r="E13435" s="434">
        <v>13</v>
      </c>
      <c r="F13435" s="434">
        <v>3840</v>
      </c>
      <c r="G13435" s="434">
        <v>9254</v>
      </c>
      <c r="H13435" s="434">
        <v>6668</v>
      </c>
      <c r="I13435" s="434">
        <v>106.97</v>
      </c>
      <c r="J13435" s="434">
        <v>0</v>
      </c>
      <c r="K13435" s="434">
        <v>1970</v>
      </c>
    </row>
    <row r="13436" spans="1:11" hidden="1" x14ac:dyDescent="0.25">
      <c r="A13436" s="434">
        <v>305639000</v>
      </c>
      <c r="B13436" s="434">
        <v>277331</v>
      </c>
      <c r="C13436" s="434" t="s">
        <v>31</v>
      </c>
      <c r="D13436" s="434" t="s">
        <v>22</v>
      </c>
      <c r="E13436" s="434">
        <v>10.5</v>
      </c>
      <c r="F13436" s="434">
        <v>1292</v>
      </c>
      <c r="G13436" s="434">
        <v>3675</v>
      </c>
      <c r="H13436" s="434">
        <v>2452</v>
      </c>
      <c r="I13436" s="434">
        <v>87.84</v>
      </c>
      <c r="J13436" s="434">
        <v>0</v>
      </c>
      <c r="K13436" s="434">
        <v>1970</v>
      </c>
    </row>
    <row r="13437" spans="1:11" hidden="1" x14ac:dyDescent="0.25">
      <c r="A13437" s="434">
        <v>305641000</v>
      </c>
      <c r="B13437" s="434">
        <v>265189</v>
      </c>
      <c r="C13437" s="434" t="s">
        <v>61</v>
      </c>
      <c r="D13437" s="434" t="s">
        <v>25</v>
      </c>
      <c r="E13437" s="434">
        <v>13</v>
      </c>
      <c r="F13437" s="434">
        <v>2997</v>
      </c>
      <c r="G13437" s="434">
        <v>6050</v>
      </c>
      <c r="H13437" s="434">
        <v>4255</v>
      </c>
      <c r="I13437" s="434">
        <v>114.4</v>
      </c>
      <c r="J13437" s="434">
        <v>0</v>
      </c>
      <c r="K13437" s="434">
        <v>2011</v>
      </c>
    </row>
    <row r="13438" spans="1:11" hidden="1" x14ac:dyDescent="0.25">
      <c r="A13438" s="434">
        <v>305642000</v>
      </c>
      <c r="B13438" s="434">
        <v>14073</v>
      </c>
      <c r="C13438" s="434" t="s">
        <v>61</v>
      </c>
      <c r="D13438" s="434" t="s">
        <v>25</v>
      </c>
      <c r="E13438" s="434">
        <v>13</v>
      </c>
      <c r="F13438" s="434">
        <v>3000</v>
      </c>
      <c r="G13438" s="434">
        <v>6253</v>
      </c>
      <c r="H13438" s="434">
        <v>5261</v>
      </c>
      <c r="I13438" s="434">
        <v>115.47</v>
      </c>
      <c r="J13438" s="434">
        <v>0</v>
      </c>
      <c r="K13438" s="434">
        <v>2011</v>
      </c>
    </row>
    <row r="13439" spans="1:11" hidden="1" x14ac:dyDescent="0.25">
      <c r="A13439" s="434">
        <v>305643000</v>
      </c>
      <c r="B13439" s="434">
        <v>137977</v>
      </c>
      <c r="C13439" s="434" t="s">
        <v>35</v>
      </c>
      <c r="D13439" s="434" t="s">
        <v>25</v>
      </c>
      <c r="E13439" s="434">
        <v>18</v>
      </c>
      <c r="F13439" s="434">
        <v>9000</v>
      </c>
      <c r="G13439" s="434">
        <v>9024</v>
      </c>
      <c r="H13439" s="434">
        <v>8032</v>
      </c>
      <c r="I13439" s="434">
        <v>138.15</v>
      </c>
      <c r="J13439" s="434">
        <v>0</v>
      </c>
      <c r="K13439" s="434">
        <v>2009</v>
      </c>
    </row>
    <row r="13440" spans="1:11" hidden="1" x14ac:dyDescent="0.25">
      <c r="A13440" s="434">
        <v>305647000</v>
      </c>
      <c r="B13440" s="434">
        <v>10658</v>
      </c>
      <c r="C13440" s="434" t="s">
        <v>61</v>
      </c>
      <c r="D13440" s="434" t="s">
        <v>25</v>
      </c>
      <c r="E13440" s="434">
        <v>16</v>
      </c>
      <c r="F13440" s="434">
        <v>5913</v>
      </c>
      <c r="G13440" s="434">
        <v>11185</v>
      </c>
      <c r="H13440" s="434">
        <v>8395</v>
      </c>
      <c r="I13440" s="434">
        <v>129.6</v>
      </c>
      <c r="J13440" s="434">
        <v>0</v>
      </c>
      <c r="K13440" s="434">
        <v>2010</v>
      </c>
    </row>
    <row r="13441" spans="1:11" hidden="1" x14ac:dyDescent="0.25">
      <c r="A13441" s="434">
        <v>305649000</v>
      </c>
      <c r="B13441" s="434">
        <v>1534974</v>
      </c>
      <c r="C13441" s="434" t="s">
        <v>35</v>
      </c>
      <c r="D13441" s="434" t="s">
        <v>25</v>
      </c>
      <c r="E13441" s="434">
        <v>17</v>
      </c>
      <c r="F13441" s="434">
        <v>6120</v>
      </c>
      <c r="G13441" s="434">
        <v>8199</v>
      </c>
      <c r="H13441" s="434">
        <v>7584</v>
      </c>
      <c r="I13441" s="434">
        <v>129.65</v>
      </c>
      <c r="J13441" s="434">
        <v>0</v>
      </c>
      <c r="K13441" s="434">
        <v>1970</v>
      </c>
    </row>
    <row r="13442" spans="1:11" hidden="1" x14ac:dyDescent="0.25">
      <c r="A13442" s="434">
        <v>305653000</v>
      </c>
      <c r="B13442" s="434">
        <v>19905</v>
      </c>
      <c r="C13442" s="434" t="s">
        <v>31</v>
      </c>
      <c r="D13442" s="434" t="s">
        <v>25</v>
      </c>
      <c r="E13442" s="434">
        <v>13</v>
      </c>
      <c r="F13442" s="434">
        <v>3264</v>
      </c>
      <c r="G13442" s="434">
        <v>9697</v>
      </c>
      <c r="H13442" s="434">
        <v>6668</v>
      </c>
      <c r="I13442" s="434">
        <v>107.03</v>
      </c>
      <c r="J13442" s="434">
        <v>0</v>
      </c>
      <c r="K13442" s="434">
        <v>1970</v>
      </c>
    </row>
    <row r="13443" spans="1:11" hidden="1" x14ac:dyDescent="0.25">
      <c r="A13443" s="434">
        <v>305656000</v>
      </c>
      <c r="B13443" s="434">
        <v>7789</v>
      </c>
      <c r="C13443" s="434" t="s">
        <v>61</v>
      </c>
      <c r="D13443" s="434" t="s">
        <v>25</v>
      </c>
      <c r="E13443" s="434">
        <v>14</v>
      </c>
      <c r="F13443" s="434">
        <v>4319</v>
      </c>
      <c r="G13443" s="434">
        <v>10872</v>
      </c>
      <c r="H13443" s="434">
        <v>8059</v>
      </c>
      <c r="I13443" s="434">
        <v>145.65</v>
      </c>
      <c r="K13443" s="434">
        <v>2010</v>
      </c>
    </row>
    <row r="13444" spans="1:11" hidden="1" x14ac:dyDescent="0.25">
      <c r="A13444" s="434">
        <v>305657000</v>
      </c>
      <c r="B13444" s="434">
        <v>27098</v>
      </c>
      <c r="C13444" s="434" t="s">
        <v>61</v>
      </c>
      <c r="D13444" s="434" t="s">
        <v>29</v>
      </c>
      <c r="E13444" s="434">
        <v>15</v>
      </c>
      <c r="F13444" s="434">
        <v>9960</v>
      </c>
      <c r="G13444" s="434">
        <v>24000</v>
      </c>
      <c r="H13444" s="434">
        <v>18567</v>
      </c>
      <c r="I13444" s="434">
        <v>161</v>
      </c>
      <c r="K13444" s="434">
        <v>2013</v>
      </c>
    </row>
    <row r="13445" spans="1:11" hidden="1" x14ac:dyDescent="0.25">
      <c r="A13445" s="434">
        <v>305661000</v>
      </c>
      <c r="B13445" s="434">
        <v>24746</v>
      </c>
      <c r="C13445" s="434" t="s">
        <v>31</v>
      </c>
      <c r="D13445" s="434" t="s">
        <v>22</v>
      </c>
      <c r="E13445" s="434">
        <v>10</v>
      </c>
      <c r="F13445" s="434">
        <v>441</v>
      </c>
      <c r="G13445" s="434">
        <v>1900</v>
      </c>
      <c r="H13445" s="434">
        <v>1593</v>
      </c>
      <c r="I13445" s="434">
        <v>82.01</v>
      </c>
      <c r="J13445" s="434">
        <v>0</v>
      </c>
      <c r="K13445" s="434">
        <v>1987</v>
      </c>
    </row>
    <row r="13446" spans="1:11" hidden="1" x14ac:dyDescent="0.25">
      <c r="A13446" s="434">
        <v>305662000</v>
      </c>
      <c r="B13446" s="434">
        <v>1411409</v>
      </c>
      <c r="C13446" s="434" t="s">
        <v>61</v>
      </c>
      <c r="D13446" s="434" t="s">
        <v>22</v>
      </c>
      <c r="E13446" s="434">
        <v>12</v>
      </c>
      <c r="F13446" s="434">
        <v>2200</v>
      </c>
      <c r="G13446" s="434">
        <v>4178</v>
      </c>
      <c r="H13446" s="434">
        <v>2840</v>
      </c>
      <c r="I13446" s="434">
        <v>89.7</v>
      </c>
      <c r="J13446" s="434">
        <v>0</v>
      </c>
      <c r="K13446" s="434">
        <v>1995</v>
      </c>
    </row>
    <row r="13447" spans="1:11" hidden="1" x14ac:dyDescent="0.25">
      <c r="A13447" s="434">
        <v>305663000</v>
      </c>
      <c r="B13447" s="434">
        <v>339</v>
      </c>
      <c r="C13447" s="434" t="s">
        <v>61</v>
      </c>
      <c r="D13447" s="434" t="s">
        <v>29</v>
      </c>
      <c r="E13447" s="434">
        <v>17.5</v>
      </c>
      <c r="F13447" s="434">
        <v>9960</v>
      </c>
      <c r="G13447" s="434">
        <v>14360</v>
      </c>
      <c r="H13447" s="434">
        <v>12810</v>
      </c>
      <c r="I13447" s="434">
        <v>153.80000000000001</v>
      </c>
      <c r="K13447" s="434">
        <v>2010</v>
      </c>
    </row>
    <row r="13448" spans="1:11" hidden="1" x14ac:dyDescent="0.25">
      <c r="A13448" s="434">
        <v>305669000</v>
      </c>
      <c r="B13448" s="434">
        <v>5845</v>
      </c>
      <c r="C13448" s="434" t="s">
        <v>61</v>
      </c>
      <c r="D13448" s="434" t="s">
        <v>25</v>
      </c>
      <c r="E13448" s="434">
        <v>14.8</v>
      </c>
      <c r="F13448" s="434">
        <v>3840</v>
      </c>
      <c r="G13448" s="434">
        <v>9821</v>
      </c>
      <c r="H13448" s="434">
        <v>6351</v>
      </c>
      <c r="I13448" s="434">
        <v>132.19999999999999</v>
      </c>
      <c r="J13448" s="434">
        <v>0</v>
      </c>
      <c r="K13448" s="434">
        <v>2010</v>
      </c>
    </row>
    <row r="13449" spans="1:11" hidden="1" x14ac:dyDescent="0.25">
      <c r="A13449" s="434">
        <v>305674000</v>
      </c>
      <c r="B13449" s="434">
        <v>26862</v>
      </c>
      <c r="C13449" s="434" t="s">
        <v>31</v>
      </c>
      <c r="D13449" s="434" t="s">
        <v>25</v>
      </c>
      <c r="E13449" s="434">
        <v>13</v>
      </c>
      <c r="F13449" s="434">
        <v>3264</v>
      </c>
      <c r="G13449" s="434">
        <v>9278</v>
      </c>
      <c r="H13449" s="434">
        <v>6668</v>
      </c>
      <c r="I13449" s="434">
        <v>106.99</v>
      </c>
      <c r="J13449" s="434">
        <v>0</v>
      </c>
      <c r="K13449" s="434">
        <v>1970</v>
      </c>
    </row>
    <row r="13450" spans="1:11" hidden="1" x14ac:dyDescent="0.25">
      <c r="A13450" s="434">
        <v>305675000</v>
      </c>
      <c r="B13450" s="434">
        <v>65344</v>
      </c>
      <c r="C13450" s="434" t="s">
        <v>31</v>
      </c>
      <c r="D13450" s="434" t="s">
        <v>25</v>
      </c>
      <c r="E13450" s="434">
        <v>13</v>
      </c>
      <c r="F13450" s="434">
        <v>3264</v>
      </c>
      <c r="G13450" s="434">
        <v>9290</v>
      </c>
      <c r="H13450" s="434">
        <v>6668</v>
      </c>
      <c r="I13450" s="434">
        <v>106.98</v>
      </c>
      <c r="J13450" s="434">
        <v>0</v>
      </c>
      <c r="K13450" s="434">
        <v>1970</v>
      </c>
    </row>
    <row r="13451" spans="1:11" hidden="1" x14ac:dyDescent="0.25">
      <c r="A13451" s="434">
        <v>305676000</v>
      </c>
      <c r="B13451" s="434">
        <v>60750</v>
      </c>
      <c r="C13451" s="434" t="s">
        <v>31</v>
      </c>
      <c r="D13451" s="434" t="s">
        <v>25</v>
      </c>
      <c r="E13451" s="434">
        <v>13</v>
      </c>
      <c r="F13451" s="434">
        <v>3264</v>
      </c>
      <c r="G13451" s="434">
        <v>9240</v>
      </c>
      <c r="H13451" s="434">
        <v>6668</v>
      </c>
      <c r="I13451" s="434">
        <v>106.98</v>
      </c>
      <c r="J13451" s="434">
        <v>0</v>
      </c>
      <c r="K13451" s="434">
        <v>1970</v>
      </c>
    </row>
    <row r="13452" spans="1:11" hidden="1" x14ac:dyDescent="0.25">
      <c r="A13452" s="434">
        <v>305677000</v>
      </c>
      <c r="B13452" s="434">
        <v>35916</v>
      </c>
      <c r="C13452" s="434" t="s">
        <v>31</v>
      </c>
      <c r="D13452" s="434" t="s">
        <v>25</v>
      </c>
      <c r="E13452" s="434">
        <v>13</v>
      </c>
      <c r="F13452" s="434">
        <v>3840</v>
      </c>
      <c r="G13452" s="434">
        <v>9319</v>
      </c>
      <c r="H13452" s="434">
        <v>6668</v>
      </c>
      <c r="I13452" s="434">
        <v>107</v>
      </c>
      <c r="J13452" s="434">
        <v>0</v>
      </c>
      <c r="K13452" s="434">
        <v>2011</v>
      </c>
    </row>
    <row r="13453" spans="1:11" hidden="1" x14ac:dyDescent="0.25">
      <c r="A13453" s="434">
        <v>305679000</v>
      </c>
      <c r="B13453" s="434">
        <v>21901</v>
      </c>
      <c r="C13453" s="434" t="s">
        <v>61</v>
      </c>
      <c r="D13453" s="434" t="s">
        <v>25</v>
      </c>
      <c r="E13453" s="434">
        <v>15.5</v>
      </c>
      <c r="F13453" s="434">
        <v>5400</v>
      </c>
      <c r="G13453" s="434">
        <v>12744</v>
      </c>
      <c r="H13453" s="434">
        <v>9611</v>
      </c>
      <c r="I13453" s="434">
        <v>138.07</v>
      </c>
      <c r="J13453" s="434">
        <v>0</v>
      </c>
      <c r="K13453" s="434">
        <v>2011</v>
      </c>
    </row>
    <row r="13454" spans="1:11" hidden="1" x14ac:dyDescent="0.25">
      <c r="A13454" s="434">
        <v>305680000</v>
      </c>
      <c r="B13454" s="434">
        <v>18409</v>
      </c>
      <c r="C13454" s="434" t="s">
        <v>31</v>
      </c>
      <c r="D13454" s="434" t="s">
        <v>29</v>
      </c>
      <c r="E13454" s="434">
        <v>17</v>
      </c>
      <c r="F13454" s="434">
        <v>9800</v>
      </c>
      <c r="G13454" s="434">
        <v>19496</v>
      </c>
      <c r="H13454" s="434">
        <v>17644</v>
      </c>
      <c r="I13454" s="434">
        <v>168.61</v>
      </c>
      <c r="J13454" s="434">
        <v>0</v>
      </c>
      <c r="K13454" s="434">
        <v>1970</v>
      </c>
    </row>
    <row r="13455" spans="1:11" hidden="1" x14ac:dyDescent="0.25">
      <c r="A13455" s="434">
        <v>305681000</v>
      </c>
      <c r="B13455" s="434">
        <v>29132</v>
      </c>
      <c r="C13455" s="434" t="s">
        <v>61</v>
      </c>
      <c r="D13455" s="434" t="s">
        <v>25</v>
      </c>
      <c r="E13455" s="434">
        <v>16</v>
      </c>
      <c r="F13455" s="434">
        <v>5280</v>
      </c>
      <c r="G13455" s="434">
        <v>9141</v>
      </c>
      <c r="H13455" s="434">
        <v>6540</v>
      </c>
      <c r="I13455" s="434">
        <v>134.55000000000001</v>
      </c>
      <c r="J13455" s="434">
        <v>0</v>
      </c>
      <c r="K13455" s="434">
        <v>1998</v>
      </c>
    </row>
    <row r="13456" spans="1:11" hidden="1" x14ac:dyDescent="0.25">
      <c r="A13456" s="434">
        <v>305682000</v>
      </c>
      <c r="B13456" s="434">
        <v>4162</v>
      </c>
      <c r="C13456" s="434" t="s">
        <v>61</v>
      </c>
      <c r="D13456" s="434" t="s">
        <v>25</v>
      </c>
      <c r="E13456" s="434">
        <v>15</v>
      </c>
      <c r="F13456" s="434">
        <v>7074</v>
      </c>
      <c r="G13456" s="434">
        <v>16991</v>
      </c>
      <c r="H13456" s="434">
        <v>12980</v>
      </c>
      <c r="I13456" s="434">
        <v>143.13999999999999</v>
      </c>
      <c r="J13456" s="434">
        <v>0</v>
      </c>
      <c r="K13456" s="434">
        <v>2011</v>
      </c>
    </row>
    <row r="13457" spans="1:11" hidden="1" x14ac:dyDescent="0.25">
      <c r="A13457" s="434">
        <v>305688000</v>
      </c>
      <c r="B13457" s="434">
        <v>29025</v>
      </c>
      <c r="C13457" s="434" t="s">
        <v>61</v>
      </c>
      <c r="D13457" s="434" t="s">
        <v>25</v>
      </c>
      <c r="E13457" s="434">
        <v>14.2</v>
      </c>
      <c r="F13457" s="434">
        <v>2927</v>
      </c>
      <c r="G13457" s="434">
        <v>7844</v>
      </c>
      <c r="H13457" s="434">
        <v>7138</v>
      </c>
      <c r="I13457" s="434">
        <v>130.25</v>
      </c>
      <c r="J13457" s="434">
        <v>0</v>
      </c>
      <c r="K13457" s="434">
        <v>2011</v>
      </c>
    </row>
    <row r="13458" spans="1:11" hidden="1" x14ac:dyDescent="0.25">
      <c r="A13458" s="434">
        <v>305689000</v>
      </c>
      <c r="B13458" s="434">
        <v>14010</v>
      </c>
      <c r="C13458" s="434" t="s">
        <v>61</v>
      </c>
      <c r="D13458" s="434" t="s">
        <v>25</v>
      </c>
      <c r="E13458" s="434">
        <v>14.2</v>
      </c>
      <c r="F13458" s="434">
        <v>2927</v>
      </c>
      <c r="G13458" s="434">
        <v>7822</v>
      </c>
      <c r="H13458" s="434">
        <v>7138</v>
      </c>
      <c r="I13458" s="434">
        <v>130.25</v>
      </c>
      <c r="J13458" s="434">
        <v>0</v>
      </c>
      <c r="K13458" s="434">
        <v>2011</v>
      </c>
    </row>
    <row r="13459" spans="1:11" hidden="1" x14ac:dyDescent="0.25">
      <c r="A13459" s="434">
        <v>305690000</v>
      </c>
      <c r="B13459" s="434">
        <v>39317</v>
      </c>
      <c r="C13459" s="434" t="s">
        <v>61</v>
      </c>
      <c r="D13459" s="434" t="s">
        <v>25</v>
      </c>
      <c r="E13459" s="434">
        <v>14.2</v>
      </c>
      <c r="F13459" s="434">
        <v>2927</v>
      </c>
      <c r="G13459" s="434">
        <v>7893</v>
      </c>
      <c r="H13459" s="434">
        <v>7138</v>
      </c>
      <c r="I13459" s="434">
        <v>130.25</v>
      </c>
      <c r="J13459" s="434">
        <v>0</v>
      </c>
      <c r="K13459" s="434">
        <v>2011</v>
      </c>
    </row>
    <row r="13460" spans="1:11" hidden="1" x14ac:dyDescent="0.25">
      <c r="A13460" s="434">
        <v>305691000</v>
      </c>
      <c r="B13460" s="434">
        <v>12084</v>
      </c>
      <c r="C13460" s="434" t="s">
        <v>61</v>
      </c>
      <c r="D13460" s="434" t="s">
        <v>25</v>
      </c>
      <c r="E13460" s="434">
        <v>16.5</v>
      </c>
      <c r="F13460" s="434">
        <v>7200</v>
      </c>
      <c r="G13460" s="434">
        <v>9917</v>
      </c>
      <c r="H13460" s="434">
        <v>11473</v>
      </c>
      <c r="I13460" s="434">
        <v>134.01</v>
      </c>
      <c r="J13460" s="434">
        <v>0</v>
      </c>
      <c r="K13460" s="434">
        <v>2011</v>
      </c>
    </row>
    <row r="13461" spans="1:11" hidden="1" x14ac:dyDescent="0.25">
      <c r="A13461" s="434">
        <v>305693000</v>
      </c>
      <c r="B13461" s="434">
        <v>124305</v>
      </c>
      <c r="C13461" s="434" t="s">
        <v>31</v>
      </c>
      <c r="D13461" s="434" t="s">
        <v>22</v>
      </c>
      <c r="E13461" s="434">
        <v>11.7</v>
      </c>
      <c r="F13461" s="434">
        <v>1498</v>
      </c>
      <c r="G13461" s="434">
        <v>3671</v>
      </c>
      <c r="H13461" s="434">
        <v>2452</v>
      </c>
      <c r="I13461" s="434">
        <v>87.9</v>
      </c>
      <c r="J13461" s="434">
        <v>0</v>
      </c>
      <c r="K13461" s="434">
        <v>2008</v>
      </c>
    </row>
    <row r="13462" spans="1:11" hidden="1" x14ac:dyDescent="0.25">
      <c r="A13462" s="434">
        <v>305700000</v>
      </c>
      <c r="B13462" s="434">
        <v>2613</v>
      </c>
      <c r="C13462" s="434" t="s">
        <v>61</v>
      </c>
      <c r="D13462" s="434" t="s">
        <v>25</v>
      </c>
      <c r="E13462" s="434">
        <v>14</v>
      </c>
      <c r="F13462" s="434">
        <v>4319</v>
      </c>
      <c r="G13462" s="434">
        <v>10872</v>
      </c>
      <c r="H13462" s="434">
        <v>8059</v>
      </c>
      <c r="I13462" s="434">
        <v>145.63</v>
      </c>
      <c r="K13462" s="434">
        <v>2011</v>
      </c>
    </row>
    <row r="13463" spans="1:11" hidden="1" x14ac:dyDescent="0.25">
      <c r="A13463" s="434">
        <v>305701000</v>
      </c>
      <c r="B13463" s="434">
        <v>23622</v>
      </c>
      <c r="C13463" s="434" t="s">
        <v>28</v>
      </c>
      <c r="D13463" s="434" t="s">
        <v>33</v>
      </c>
      <c r="E13463" s="434">
        <v>14</v>
      </c>
      <c r="F13463" s="434">
        <v>13960</v>
      </c>
      <c r="G13463" s="434">
        <v>79508</v>
      </c>
      <c r="H13463" s="434">
        <v>43717</v>
      </c>
      <c r="I13463" s="434">
        <v>228</v>
      </c>
      <c r="J13463" s="434">
        <v>0</v>
      </c>
      <c r="K13463" s="434">
        <v>1970</v>
      </c>
    </row>
    <row r="13464" spans="1:11" hidden="1" x14ac:dyDescent="0.25">
      <c r="A13464" s="434">
        <v>305702000</v>
      </c>
      <c r="B13464" s="434">
        <v>49829</v>
      </c>
      <c r="C13464" s="434" t="s">
        <v>31</v>
      </c>
      <c r="D13464" s="434" t="s">
        <v>29</v>
      </c>
      <c r="E13464" s="434">
        <v>17.5</v>
      </c>
      <c r="F13464" s="434">
        <v>8270</v>
      </c>
      <c r="G13464" s="434">
        <v>19379</v>
      </c>
      <c r="H13464" s="434">
        <v>17644</v>
      </c>
      <c r="I13464" s="434">
        <v>168.68</v>
      </c>
      <c r="J13464" s="434">
        <v>0</v>
      </c>
      <c r="K13464" s="434">
        <v>1970</v>
      </c>
    </row>
    <row r="13465" spans="1:11" hidden="1" x14ac:dyDescent="0.25">
      <c r="A13465" s="434">
        <v>305703000</v>
      </c>
      <c r="B13465" s="434">
        <v>4722</v>
      </c>
      <c r="C13465" s="434" t="s">
        <v>61</v>
      </c>
      <c r="D13465" s="434" t="s">
        <v>25</v>
      </c>
      <c r="E13465" s="434">
        <v>14.8</v>
      </c>
      <c r="F13465" s="434">
        <v>3840</v>
      </c>
      <c r="G13465" s="434">
        <v>9821</v>
      </c>
      <c r="H13465" s="434">
        <v>6296</v>
      </c>
      <c r="I13465" s="434">
        <v>132.19999999999999</v>
      </c>
      <c r="J13465" s="434">
        <v>0</v>
      </c>
      <c r="K13465" s="434">
        <v>2011</v>
      </c>
    </row>
    <row r="13466" spans="1:11" hidden="1" x14ac:dyDescent="0.25">
      <c r="A13466" s="434">
        <v>305706000</v>
      </c>
      <c r="B13466" s="434">
        <v>59769</v>
      </c>
      <c r="C13466" s="434" t="s">
        <v>31</v>
      </c>
      <c r="D13466" s="434" t="s">
        <v>22</v>
      </c>
      <c r="E13466" s="434">
        <v>10.3</v>
      </c>
      <c r="F13466" s="434">
        <v>1600</v>
      </c>
      <c r="G13466" s="434">
        <v>4620</v>
      </c>
      <c r="H13466" s="434">
        <v>3293</v>
      </c>
      <c r="I13466" s="434">
        <v>89.9</v>
      </c>
      <c r="J13466" s="434">
        <v>0</v>
      </c>
      <c r="K13466" s="434">
        <v>1970</v>
      </c>
    </row>
    <row r="13467" spans="1:11" hidden="1" x14ac:dyDescent="0.25">
      <c r="A13467" s="434">
        <v>305707000</v>
      </c>
      <c r="B13467" s="434">
        <v>56633</v>
      </c>
      <c r="C13467" s="434" t="s">
        <v>35</v>
      </c>
      <c r="D13467" s="434" t="s">
        <v>22</v>
      </c>
      <c r="E13467" s="434">
        <v>14.5</v>
      </c>
      <c r="F13467" s="434">
        <v>3469</v>
      </c>
      <c r="G13467" s="434">
        <v>3950</v>
      </c>
      <c r="H13467" s="434">
        <v>2833</v>
      </c>
      <c r="I13467" s="434">
        <v>99.45</v>
      </c>
      <c r="K13467" s="434">
        <v>1996</v>
      </c>
    </row>
    <row r="13468" spans="1:11" hidden="1" x14ac:dyDescent="0.25">
      <c r="A13468" s="434">
        <v>305709000</v>
      </c>
      <c r="B13468" s="434">
        <v>6796</v>
      </c>
      <c r="C13468" s="434" t="s">
        <v>35</v>
      </c>
      <c r="D13468" s="434" t="s">
        <v>25</v>
      </c>
      <c r="E13468" s="434">
        <v>19</v>
      </c>
      <c r="F13468" s="434">
        <v>8400</v>
      </c>
      <c r="G13468" s="434">
        <v>8645</v>
      </c>
      <c r="H13468" s="434">
        <v>7519</v>
      </c>
      <c r="I13468" s="434">
        <v>137.5</v>
      </c>
      <c r="J13468" s="434">
        <v>0</v>
      </c>
      <c r="K13468" s="434">
        <v>1970</v>
      </c>
    </row>
    <row r="13469" spans="1:11" hidden="1" x14ac:dyDescent="0.25">
      <c r="A13469" s="434">
        <v>305714000</v>
      </c>
      <c r="B13469" s="434">
        <v>27224</v>
      </c>
      <c r="C13469" s="434" t="s">
        <v>31</v>
      </c>
      <c r="D13469" s="434" t="s">
        <v>25</v>
      </c>
      <c r="E13469" s="434">
        <v>13</v>
      </c>
      <c r="F13469" s="434">
        <v>3840</v>
      </c>
      <c r="G13469" s="434">
        <v>9271</v>
      </c>
      <c r="H13469" s="434">
        <v>6668</v>
      </c>
      <c r="I13469" s="434">
        <v>107</v>
      </c>
      <c r="J13469" s="434">
        <v>0</v>
      </c>
      <c r="K13469" s="434">
        <v>2011</v>
      </c>
    </row>
    <row r="13470" spans="1:11" hidden="1" x14ac:dyDescent="0.25">
      <c r="A13470" s="434">
        <v>305715000</v>
      </c>
      <c r="B13470" s="434">
        <v>22265</v>
      </c>
      <c r="C13470" s="434" t="s">
        <v>31</v>
      </c>
      <c r="D13470" s="434" t="s">
        <v>25</v>
      </c>
      <c r="E13470" s="434">
        <v>12</v>
      </c>
      <c r="F13470" s="434">
        <v>3840</v>
      </c>
      <c r="G13470" s="434">
        <v>9254</v>
      </c>
      <c r="H13470" s="434">
        <v>6850</v>
      </c>
      <c r="I13470" s="434">
        <v>107</v>
      </c>
      <c r="J13470" s="434">
        <v>0</v>
      </c>
      <c r="K13470" s="434">
        <v>2011</v>
      </c>
    </row>
    <row r="13471" spans="1:11" hidden="1" x14ac:dyDescent="0.25">
      <c r="A13471" s="434">
        <v>305717000</v>
      </c>
      <c r="B13471" s="434">
        <v>10450</v>
      </c>
      <c r="C13471" s="434" t="s">
        <v>61</v>
      </c>
      <c r="D13471" s="434" t="s">
        <v>29</v>
      </c>
      <c r="E13471" s="434">
        <v>17.5</v>
      </c>
      <c r="F13471" s="434">
        <v>8280</v>
      </c>
      <c r="G13471" s="434">
        <v>14403</v>
      </c>
      <c r="H13471" s="434">
        <v>12810</v>
      </c>
      <c r="I13471" s="434">
        <v>153.80000000000001</v>
      </c>
      <c r="J13471" s="434">
        <v>0</v>
      </c>
      <c r="K13471" s="434">
        <v>2011</v>
      </c>
    </row>
    <row r="13472" spans="1:11" hidden="1" x14ac:dyDescent="0.25">
      <c r="A13472" s="434">
        <v>305718000</v>
      </c>
      <c r="B13472" s="434">
        <v>22705</v>
      </c>
      <c r="C13472" s="434" t="s">
        <v>61</v>
      </c>
      <c r="D13472" s="434" t="s">
        <v>29</v>
      </c>
      <c r="E13472" s="434">
        <v>17.5</v>
      </c>
      <c r="F13472" s="434">
        <v>8280</v>
      </c>
      <c r="G13472" s="434">
        <v>14453</v>
      </c>
      <c r="H13472" s="434">
        <v>12838</v>
      </c>
      <c r="I13472" s="434">
        <v>153.44999999999999</v>
      </c>
      <c r="J13472" s="434">
        <v>0</v>
      </c>
      <c r="K13472" s="434">
        <v>2012</v>
      </c>
    </row>
    <row r="13473" spans="1:11" hidden="1" x14ac:dyDescent="0.25">
      <c r="A13473" s="434">
        <v>305723000</v>
      </c>
      <c r="B13473" s="434">
        <v>2541</v>
      </c>
      <c r="C13473" s="434" t="s">
        <v>35</v>
      </c>
      <c r="D13473" s="434" t="s">
        <v>25</v>
      </c>
      <c r="E13473" s="434">
        <v>17.5</v>
      </c>
      <c r="F13473" s="434">
        <v>8400</v>
      </c>
      <c r="G13473" s="434">
        <v>11193</v>
      </c>
      <c r="H13473" s="434">
        <v>8246</v>
      </c>
      <c r="I13473" s="434">
        <v>139.6</v>
      </c>
      <c r="K13473" s="434">
        <v>2007</v>
      </c>
    </row>
    <row r="13474" spans="1:11" hidden="1" x14ac:dyDescent="0.25">
      <c r="A13474" s="434">
        <v>305729000</v>
      </c>
      <c r="B13474" s="434">
        <v>56473</v>
      </c>
      <c r="C13474" s="434" t="s">
        <v>61</v>
      </c>
      <c r="D13474" s="434" t="s">
        <v>25</v>
      </c>
      <c r="E13474" s="434">
        <v>14</v>
      </c>
      <c r="F13474" s="434">
        <v>2880</v>
      </c>
      <c r="G13474" s="434">
        <v>8129</v>
      </c>
      <c r="H13474" s="434">
        <v>6310</v>
      </c>
      <c r="I13474" s="434">
        <v>128.44999999999999</v>
      </c>
      <c r="J13474" s="434">
        <v>0</v>
      </c>
      <c r="K13474" s="434">
        <v>2012</v>
      </c>
    </row>
    <row r="13475" spans="1:11" hidden="1" x14ac:dyDescent="0.25">
      <c r="A13475" s="434">
        <v>305730000</v>
      </c>
      <c r="B13475" s="434">
        <v>30048</v>
      </c>
      <c r="C13475" s="434" t="s">
        <v>61</v>
      </c>
      <c r="D13475" s="434" t="s">
        <v>25</v>
      </c>
      <c r="E13475" s="434">
        <v>14</v>
      </c>
      <c r="F13475" s="434">
        <v>2880</v>
      </c>
      <c r="G13475" s="434">
        <v>8089</v>
      </c>
      <c r="H13475" s="434">
        <v>6310</v>
      </c>
      <c r="I13475" s="434">
        <v>128.44999999999999</v>
      </c>
      <c r="K13475" s="434">
        <v>2012</v>
      </c>
    </row>
    <row r="13476" spans="1:11" hidden="1" x14ac:dyDescent="0.25">
      <c r="A13476" s="434">
        <v>305733000</v>
      </c>
      <c r="B13476" s="434">
        <v>184375</v>
      </c>
      <c r="C13476" s="434" t="s">
        <v>61</v>
      </c>
      <c r="D13476" s="434" t="s">
        <v>25</v>
      </c>
      <c r="E13476" s="434">
        <v>13</v>
      </c>
      <c r="F13476" s="434">
        <v>2997</v>
      </c>
      <c r="G13476" s="434">
        <v>6000</v>
      </c>
      <c r="H13476" s="434">
        <v>4255</v>
      </c>
      <c r="I13476" s="434">
        <v>114.4</v>
      </c>
      <c r="J13476" s="434">
        <v>0</v>
      </c>
      <c r="K13476" s="434">
        <v>2011</v>
      </c>
    </row>
    <row r="13477" spans="1:11" hidden="1" x14ac:dyDescent="0.25">
      <c r="A13477" s="434">
        <v>305738000</v>
      </c>
      <c r="B13477" s="434">
        <v>4667</v>
      </c>
      <c r="C13477" s="434" t="s">
        <v>61</v>
      </c>
      <c r="D13477" s="434" t="s">
        <v>25</v>
      </c>
      <c r="E13477" s="434">
        <v>15</v>
      </c>
      <c r="F13477" s="434">
        <v>6000</v>
      </c>
      <c r="G13477" s="434">
        <v>12750</v>
      </c>
      <c r="H13477" s="434">
        <v>9611</v>
      </c>
      <c r="I13477" s="434">
        <v>138.01</v>
      </c>
      <c r="J13477" s="434">
        <v>0</v>
      </c>
      <c r="K13477" s="434">
        <v>2012</v>
      </c>
    </row>
    <row r="13478" spans="1:11" hidden="1" x14ac:dyDescent="0.25">
      <c r="A13478" s="434">
        <v>305740000</v>
      </c>
      <c r="B13478" s="434">
        <v>7504</v>
      </c>
      <c r="C13478" s="434" t="s">
        <v>61</v>
      </c>
      <c r="D13478" s="434" t="s">
        <v>29</v>
      </c>
      <c r="E13478" s="434">
        <v>17.5</v>
      </c>
      <c r="F13478" s="434">
        <v>9960</v>
      </c>
      <c r="G13478" s="434">
        <v>14360</v>
      </c>
      <c r="H13478" s="434">
        <v>12810</v>
      </c>
      <c r="I13478" s="434">
        <v>153.80000000000001</v>
      </c>
      <c r="J13478" s="434">
        <v>0</v>
      </c>
      <c r="K13478" s="434">
        <v>2011</v>
      </c>
    </row>
    <row r="13479" spans="1:11" hidden="1" x14ac:dyDescent="0.25">
      <c r="A13479" s="434">
        <v>305741000</v>
      </c>
      <c r="B13479" s="434">
        <v>6754</v>
      </c>
      <c r="C13479" s="434" t="s">
        <v>35</v>
      </c>
      <c r="D13479" s="434" t="s">
        <v>29</v>
      </c>
      <c r="E13479" s="434">
        <v>18</v>
      </c>
      <c r="F13479" s="434">
        <v>9000</v>
      </c>
      <c r="G13479" s="434">
        <v>13031</v>
      </c>
      <c r="H13479" s="434">
        <v>10318</v>
      </c>
      <c r="I13479" s="434">
        <v>151.72</v>
      </c>
      <c r="J13479" s="434">
        <v>0</v>
      </c>
      <c r="K13479" s="434">
        <v>2011</v>
      </c>
    </row>
    <row r="13480" spans="1:11" hidden="1" x14ac:dyDescent="0.25">
      <c r="A13480" s="434">
        <v>305745000</v>
      </c>
      <c r="B13480" s="434">
        <v>73604</v>
      </c>
      <c r="C13480" s="434" t="s">
        <v>31</v>
      </c>
      <c r="D13480" s="434" t="s">
        <v>25</v>
      </c>
      <c r="E13480" s="434">
        <v>15</v>
      </c>
      <c r="F13480" s="434">
        <v>4320</v>
      </c>
      <c r="G13480" s="434">
        <v>5565</v>
      </c>
      <c r="H13480" s="434">
        <v>4448</v>
      </c>
      <c r="I13480" s="434">
        <v>100.8</v>
      </c>
      <c r="J13480" s="434">
        <v>0</v>
      </c>
      <c r="K13480" s="434">
        <v>1970</v>
      </c>
    </row>
    <row r="13481" spans="1:11" hidden="1" x14ac:dyDescent="0.25">
      <c r="A13481" s="434">
        <v>305748000</v>
      </c>
      <c r="B13481" s="434">
        <v>5495</v>
      </c>
      <c r="C13481" s="434" t="s">
        <v>61</v>
      </c>
      <c r="D13481" s="434" t="s">
        <v>22</v>
      </c>
      <c r="E13481" s="434">
        <v>13</v>
      </c>
      <c r="F13481" s="434">
        <v>1800</v>
      </c>
      <c r="G13481" s="434">
        <v>4342</v>
      </c>
      <c r="H13481" s="434">
        <v>2846</v>
      </c>
      <c r="I13481" s="434">
        <v>90.33</v>
      </c>
      <c r="K13481" s="434">
        <v>1995</v>
      </c>
    </row>
    <row r="13482" spans="1:11" hidden="1" x14ac:dyDescent="0.25">
      <c r="A13482" s="434">
        <v>305749000</v>
      </c>
      <c r="B13482" s="434">
        <v>19904</v>
      </c>
      <c r="C13482" s="434" t="s">
        <v>61</v>
      </c>
      <c r="D13482" s="434" t="s">
        <v>25</v>
      </c>
      <c r="E13482" s="434">
        <v>13.5</v>
      </c>
      <c r="F13482" s="434">
        <v>4000</v>
      </c>
      <c r="G13482" s="434">
        <v>9739</v>
      </c>
      <c r="H13482" s="434">
        <v>6351</v>
      </c>
      <c r="I13482" s="434">
        <v>132.19999999999999</v>
      </c>
      <c r="J13482" s="434">
        <v>0</v>
      </c>
      <c r="K13482" s="434">
        <v>2011</v>
      </c>
    </row>
    <row r="13483" spans="1:11" hidden="1" x14ac:dyDescent="0.25">
      <c r="A13483" s="434">
        <v>305750000</v>
      </c>
      <c r="B13483" s="434">
        <v>24547</v>
      </c>
      <c r="C13483" s="434" t="s">
        <v>35</v>
      </c>
      <c r="D13483" s="434" t="s">
        <v>25</v>
      </c>
      <c r="E13483" s="434">
        <v>15</v>
      </c>
      <c r="F13483" s="434">
        <v>4320</v>
      </c>
      <c r="G13483" s="434">
        <v>5539</v>
      </c>
      <c r="H13483" s="434">
        <v>4454</v>
      </c>
      <c r="I13483" s="434">
        <v>100.6</v>
      </c>
      <c r="J13483" s="434">
        <v>0</v>
      </c>
      <c r="K13483" s="434">
        <v>1970</v>
      </c>
    </row>
    <row r="13484" spans="1:11" hidden="1" x14ac:dyDescent="0.25">
      <c r="A13484" s="434">
        <v>305755000</v>
      </c>
      <c r="B13484" s="434">
        <v>3184</v>
      </c>
      <c r="C13484" s="434" t="s">
        <v>61</v>
      </c>
      <c r="D13484" s="434" t="s">
        <v>25</v>
      </c>
      <c r="E13484" s="434">
        <v>15</v>
      </c>
      <c r="F13484" s="434">
        <v>7074</v>
      </c>
      <c r="G13484" s="434">
        <v>16953</v>
      </c>
      <c r="H13484" s="434">
        <v>12980</v>
      </c>
      <c r="I13484" s="434">
        <v>143.13</v>
      </c>
      <c r="J13484" s="434">
        <v>0</v>
      </c>
      <c r="K13484" s="434">
        <v>2012</v>
      </c>
    </row>
    <row r="13485" spans="1:11" hidden="1" x14ac:dyDescent="0.25">
      <c r="A13485" s="434">
        <v>305756000</v>
      </c>
      <c r="B13485" s="434">
        <v>14963</v>
      </c>
      <c r="C13485" s="434" t="s">
        <v>61</v>
      </c>
      <c r="D13485" s="434" t="s">
        <v>25</v>
      </c>
      <c r="E13485" s="434">
        <v>15</v>
      </c>
      <c r="F13485" s="434">
        <v>7074</v>
      </c>
      <c r="G13485" s="434">
        <v>16949</v>
      </c>
      <c r="H13485" s="434">
        <v>12980</v>
      </c>
      <c r="I13485" s="434">
        <v>143.13999999999999</v>
      </c>
      <c r="J13485" s="434">
        <v>0</v>
      </c>
      <c r="K13485" s="434">
        <v>2012</v>
      </c>
    </row>
    <row r="13486" spans="1:11" hidden="1" x14ac:dyDescent="0.25">
      <c r="A13486" s="434">
        <v>305757000</v>
      </c>
      <c r="B13486" s="434">
        <v>9538</v>
      </c>
      <c r="C13486" s="434" t="s">
        <v>61</v>
      </c>
      <c r="D13486" s="434" t="s">
        <v>25</v>
      </c>
      <c r="E13486" s="434">
        <v>16.5</v>
      </c>
      <c r="F13486" s="434">
        <v>6210</v>
      </c>
      <c r="G13486" s="434">
        <v>9340</v>
      </c>
      <c r="H13486" s="434">
        <v>8255</v>
      </c>
      <c r="I13486" s="434">
        <v>125.3</v>
      </c>
      <c r="J13486" s="434">
        <v>0</v>
      </c>
      <c r="K13486" s="434">
        <v>2011</v>
      </c>
    </row>
    <row r="13487" spans="1:11" hidden="1" x14ac:dyDescent="0.25">
      <c r="A13487" s="434">
        <v>305758000</v>
      </c>
      <c r="B13487" s="434">
        <v>71268</v>
      </c>
      <c r="C13487" s="434" t="s">
        <v>31</v>
      </c>
      <c r="D13487" s="434" t="s">
        <v>22</v>
      </c>
      <c r="E13487" s="434">
        <v>11.8</v>
      </c>
      <c r="F13487" s="434">
        <v>2040</v>
      </c>
      <c r="G13487" s="434">
        <v>5241</v>
      </c>
      <c r="H13487" s="434">
        <v>3845</v>
      </c>
      <c r="I13487" s="434">
        <v>89.96</v>
      </c>
      <c r="J13487" s="434">
        <v>0</v>
      </c>
      <c r="K13487" s="434">
        <v>1970</v>
      </c>
    </row>
    <row r="13488" spans="1:11" hidden="1" x14ac:dyDescent="0.25">
      <c r="A13488" s="434">
        <v>305761000</v>
      </c>
      <c r="B13488" s="434">
        <v>329508</v>
      </c>
      <c r="C13488" s="434" t="s">
        <v>31</v>
      </c>
      <c r="D13488" s="434" t="s">
        <v>22</v>
      </c>
      <c r="E13488" s="434">
        <v>11.7</v>
      </c>
      <c r="F13488" s="434">
        <v>1498</v>
      </c>
      <c r="G13488" s="434">
        <v>3671</v>
      </c>
      <c r="H13488" s="434">
        <v>2452</v>
      </c>
      <c r="I13488" s="434">
        <v>87.9</v>
      </c>
      <c r="J13488" s="434">
        <v>0</v>
      </c>
      <c r="K13488" s="434">
        <v>2009</v>
      </c>
    </row>
    <row r="13489" spans="1:11" hidden="1" x14ac:dyDescent="0.25">
      <c r="A13489" s="434">
        <v>305767000</v>
      </c>
      <c r="B13489" s="434">
        <v>57730</v>
      </c>
      <c r="C13489" s="434" t="s">
        <v>61</v>
      </c>
      <c r="D13489" s="434" t="s">
        <v>25</v>
      </c>
      <c r="E13489" s="434">
        <v>14.7</v>
      </c>
      <c r="F13489" s="434">
        <v>4000</v>
      </c>
      <c r="G13489" s="434">
        <v>9200</v>
      </c>
      <c r="H13489" s="434">
        <v>6577</v>
      </c>
      <c r="I13489" s="434">
        <v>129.4</v>
      </c>
      <c r="J13489" s="434">
        <v>0</v>
      </c>
      <c r="K13489" s="434">
        <v>2011</v>
      </c>
    </row>
    <row r="13490" spans="1:11" hidden="1" x14ac:dyDescent="0.25">
      <c r="A13490" s="434">
        <v>305768000</v>
      </c>
      <c r="B13490" s="434">
        <v>37263</v>
      </c>
      <c r="C13490" s="434" t="s">
        <v>31</v>
      </c>
      <c r="D13490" s="434" t="s">
        <v>29</v>
      </c>
      <c r="E13490" s="434">
        <v>17</v>
      </c>
      <c r="F13490" s="434">
        <v>12500</v>
      </c>
      <c r="G13490" s="434">
        <v>19381</v>
      </c>
      <c r="H13490" s="434">
        <v>17644</v>
      </c>
      <c r="I13490" s="434">
        <v>168.55</v>
      </c>
      <c r="J13490" s="434">
        <v>0</v>
      </c>
      <c r="K13490" s="434">
        <v>1970</v>
      </c>
    </row>
    <row r="13491" spans="1:11" hidden="1" x14ac:dyDescent="0.25">
      <c r="A13491" s="434">
        <v>305770000</v>
      </c>
      <c r="B13491" s="434">
        <v>298584</v>
      </c>
      <c r="C13491" s="434" t="s">
        <v>31</v>
      </c>
      <c r="D13491" s="434" t="s">
        <v>22</v>
      </c>
      <c r="E13491" s="434">
        <v>12</v>
      </c>
      <c r="F13491" s="434">
        <v>2400</v>
      </c>
      <c r="G13491" s="434">
        <v>5234</v>
      </c>
      <c r="H13491" s="434">
        <v>3500</v>
      </c>
      <c r="I13491" s="434">
        <v>99.37</v>
      </c>
      <c r="J13491" s="434">
        <v>0</v>
      </c>
      <c r="K13491" s="434">
        <v>1970</v>
      </c>
    </row>
    <row r="13492" spans="1:11" hidden="1" x14ac:dyDescent="0.25">
      <c r="A13492" s="434">
        <v>305772000</v>
      </c>
      <c r="B13492" s="434">
        <v>2303</v>
      </c>
      <c r="C13492" s="434" t="s">
        <v>61</v>
      </c>
      <c r="D13492" s="434" t="s">
        <v>25</v>
      </c>
      <c r="E13492" s="434">
        <v>14</v>
      </c>
      <c r="F13492" s="434">
        <v>4319</v>
      </c>
      <c r="G13492" s="434">
        <v>10872</v>
      </c>
      <c r="H13492" s="434">
        <v>7850</v>
      </c>
      <c r="I13492" s="434">
        <v>145.63</v>
      </c>
      <c r="K13492" s="434">
        <v>2011</v>
      </c>
    </row>
    <row r="13493" spans="1:11" hidden="1" x14ac:dyDescent="0.25">
      <c r="A13493" s="434">
        <v>305774000</v>
      </c>
      <c r="B13493" s="434">
        <v>37372</v>
      </c>
      <c r="C13493" s="434" t="s">
        <v>61</v>
      </c>
      <c r="D13493" s="434" t="s">
        <v>25</v>
      </c>
      <c r="E13493" s="434">
        <v>14.2</v>
      </c>
      <c r="F13493" s="434">
        <v>2990</v>
      </c>
      <c r="G13493" s="434">
        <v>7960</v>
      </c>
      <c r="H13493" s="434">
        <v>7138</v>
      </c>
      <c r="I13493" s="434">
        <v>130.18</v>
      </c>
      <c r="J13493" s="434">
        <v>0</v>
      </c>
      <c r="K13493" s="434">
        <v>2012</v>
      </c>
    </row>
    <row r="13494" spans="1:11" hidden="1" x14ac:dyDescent="0.25">
      <c r="A13494" s="434">
        <v>305775000</v>
      </c>
      <c r="B13494" s="434">
        <v>33306</v>
      </c>
      <c r="C13494" s="434" t="s">
        <v>61</v>
      </c>
      <c r="D13494" s="434" t="s">
        <v>25</v>
      </c>
      <c r="E13494" s="434">
        <v>14.2</v>
      </c>
      <c r="F13494" s="434">
        <v>2990</v>
      </c>
      <c r="G13494" s="434">
        <v>7950</v>
      </c>
      <c r="H13494" s="434">
        <v>7138</v>
      </c>
      <c r="I13494" s="434">
        <v>128.44999999999999</v>
      </c>
      <c r="K13494" s="434">
        <v>2012</v>
      </c>
    </row>
    <row r="13495" spans="1:11" hidden="1" x14ac:dyDescent="0.25">
      <c r="A13495" s="434">
        <v>305776000</v>
      </c>
      <c r="B13495" s="434">
        <v>6252</v>
      </c>
      <c r="C13495" s="434" t="s">
        <v>61</v>
      </c>
      <c r="D13495" s="434" t="s">
        <v>29</v>
      </c>
      <c r="E13495" s="434">
        <v>17.5</v>
      </c>
      <c r="F13495" s="434">
        <v>9960</v>
      </c>
      <c r="G13495" s="434">
        <v>14360</v>
      </c>
      <c r="H13495" s="434">
        <v>12810</v>
      </c>
      <c r="I13495" s="434">
        <v>153.80000000000001</v>
      </c>
      <c r="J13495" s="434">
        <v>0</v>
      </c>
      <c r="K13495" s="434">
        <v>2011</v>
      </c>
    </row>
    <row r="13496" spans="1:11" hidden="1" x14ac:dyDescent="0.25">
      <c r="A13496" s="434">
        <v>305777000</v>
      </c>
      <c r="B13496" s="434">
        <v>38983</v>
      </c>
      <c r="C13496" s="434" t="s">
        <v>31</v>
      </c>
      <c r="D13496" s="434" t="s">
        <v>25</v>
      </c>
      <c r="E13496" s="434">
        <v>11</v>
      </c>
      <c r="F13496" s="434">
        <v>2584</v>
      </c>
      <c r="G13496" s="434">
        <v>5751</v>
      </c>
      <c r="H13496" s="434">
        <v>3289</v>
      </c>
      <c r="I13496" s="434">
        <v>104.55</v>
      </c>
      <c r="J13496" s="434">
        <v>0</v>
      </c>
      <c r="K13496" s="434">
        <v>1970</v>
      </c>
    </row>
    <row r="13497" spans="1:11" hidden="1" x14ac:dyDescent="0.25">
      <c r="A13497" s="434">
        <v>305786000</v>
      </c>
      <c r="B13497" s="434">
        <v>158520</v>
      </c>
      <c r="C13497" s="434" t="s">
        <v>31</v>
      </c>
      <c r="D13497" s="434" t="s">
        <v>22</v>
      </c>
      <c r="E13497" s="434">
        <v>11.7</v>
      </c>
      <c r="F13497" s="434">
        <v>1498</v>
      </c>
      <c r="G13497" s="434">
        <v>3675</v>
      </c>
      <c r="H13497" s="434">
        <v>2452</v>
      </c>
      <c r="I13497" s="434">
        <v>87.9</v>
      </c>
      <c r="J13497" s="434">
        <v>0</v>
      </c>
      <c r="K13497" s="434">
        <v>2007</v>
      </c>
    </row>
    <row r="13498" spans="1:11" hidden="1" x14ac:dyDescent="0.25">
      <c r="A13498" s="434">
        <v>305789000</v>
      </c>
      <c r="B13498" s="434">
        <v>2210</v>
      </c>
      <c r="C13498" s="434" t="s">
        <v>31</v>
      </c>
      <c r="D13498" s="434" t="s">
        <v>25</v>
      </c>
      <c r="I13498" s="434">
        <v>142</v>
      </c>
    </row>
    <row r="13499" spans="1:11" hidden="1" x14ac:dyDescent="0.25">
      <c r="A13499" s="434">
        <v>305791000</v>
      </c>
      <c r="B13499" s="434">
        <v>45000</v>
      </c>
      <c r="C13499" s="434" t="s">
        <v>61</v>
      </c>
      <c r="D13499" s="434" t="s">
        <v>25</v>
      </c>
      <c r="E13499" s="434">
        <v>14</v>
      </c>
      <c r="F13499" s="434">
        <v>3233</v>
      </c>
      <c r="G13499" s="434">
        <v>6350</v>
      </c>
      <c r="H13499" s="434">
        <v>4503</v>
      </c>
      <c r="I13499" s="434">
        <v>111.75</v>
      </c>
      <c r="J13499" s="434">
        <v>0</v>
      </c>
      <c r="K13499" s="434">
        <v>1999</v>
      </c>
    </row>
    <row r="13500" spans="1:11" hidden="1" x14ac:dyDescent="0.25">
      <c r="A13500" s="434">
        <v>305792000</v>
      </c>
      <c r="B13500" s="434">
        <v>7494</v>
      </c>
      <c r="C13500" s="434" t="s">
        <v>61</v>
      </c>
      <c r="D13500" s="434" t="s">
        <v>25</v>
      </c>
      <c r="E13500" s="434">
        <v>16.5</v>
      </c>
      <c r="F13500" s="434">
        <v>6210</v>
      </c>
      <c r="G13500" s="434">
        <v>9363</v>
      </c>
      <c r="H13500" s="434">
        <v>8255</v>
      </c>
      <c r="I13500" s="434">
        <v>125.79</v>
      </c>
      <c r="K13500" s="434">
        <v>2011</v>
      </c>
    </row>
    <row r="13501" spans="1:11" hidden="1" x14ac:dyDescent="0.25">
      <c r="A13501" s="434">
        <v>305793000</v>
      </c>
      <c r="B13501" s="434">
        <v>8922</v>
      </c>
      <c r="C13501" s="434" t="s">
        <v>24</v>
      </c>
      <c r="D13501" s="434" t="s">
        <v>25</v>
      </c>
      <c r="E13501" s="434">
        <v>15.5</v>
      </c>
      <c r="F13501" s="434">
        <v>5220</v>
      </c>
      <c r="G13501" s="434">
        <v>8643</v>
      </c>
      <c r="H13501" s="434">
        <v>8009</v>
      </c>
      <c r="I13501" s="434">
        <v>113</v>
      </c>
      <c r="J13501" s="434">
        <v>6820</v>
      </c>
      <c r="K13501" s="434">
        <v>2012</v>
      </c>
    </row>
    <row r="13502" spans="1:11" hidden="1" x14ac:dyDescent="0.25">
      <c r="A13502" s="434">
        <v>305794000</v>
      </c>
      <c r="B13502" s="434">
        <v>6728</v>
      </c>
      <c r="C13502" s="434" t="s">
        <v>24</v>
      </c>
      <c r="D13502" s="434" t="s">
        <v>25</v>
      </c>
      <c r="E13502" s="434">
        <v>15.5</v>
      </c>
      <c r="F13502" s="434">
        <v>5220</v>
      </c>
      <c r="G13502" s="434">
        <v>8641</v>
      </c>
      <c r="H13502" s="434">
        <v>8009</v>
      </c>
      <c r="I13502" s="434">
        <v>113</v>
      </c>
      <c r="J13502" s="434">
        <v>6830</v>
      </c>
      <c r="K13502" s="434">
        <v>2013</v>
      </c>
    </row>
    <row r="13503" spans="1:11" hidden="1" x14ac:dyDescent="0.25">
      <c r="A13503" s="434">
        <v>305795000</v>
      </c>
      <c r="B13503" s="434">
        <v>16812</v>
      </c>
      <c r="C13503" s="434" t="s">
        <v>31</v>
      </c>
      <c r="D13503" s="434" t="s">
        <v>29</v>
      </c>
      <c r="E13503" s="434">
        <v>17</v>
      </c>
      <c r="F13503" s="434">
        <v>9.8000000000000007</v>
      </c>
      <c r="G13503" s="434">
        <v>19866</v>
      </c>
      <c r="H13503" s="434">
        <v>17644</v>
      </c>
      <c r="I13503" s="434">
        <v>168.6</v>
      </c>
      <c r="J13503" s="434">
        <v>0</v>
      </c>
      <c r="K13503" s="434">
        <v>1970</v>
      </c>
    </row>
    <row r="13504" spans="1:11" hidden="1" x14ac:dyDescent="0.25">
      <c r="A13504" s="434">
        <v>305799000</v>
      </c>
      <c r="B13504" s="434">
        <v>16248</v>
      </c>
      <c r="C13504" s="434" t="s">
        <v>61</v>
      </c>
      <c r="D13504" s="434" t="s">
        <v>25</v>
      </c>
      <c r="E13504" s="434">
        <v>14.5</v>
      </c>
      <c r="F13504" s="434">
        <v>4320</v>
      </c>
      <c r="G13504" s="434">
        <v>10385</v>
      </c>
      <c r="H13504" s="434">
        <v>7813</v>
      </c>
      <c r="I13504" s="434">
        <v>145.63</v>
      </c>
      <c r="J13504" s="434">
        <v>0</v>
      </c>
      <c r="K13504" s="434">
        <v>2004</v>
      </c>
    </row>
    <row r="13505" spans="1:11" hidden="1" x14ac:dyDescent="0.25">
      <c r="A13505" s="434">
        <v>305800000</v>
      </c>
      <c r="B13505" s="434">
        <v>9864</v>
      </c>
      <c r="C13505" s="434" t="s">
        <v>61</v>
      </c>
      <c r="D13505" s="434" t="s">
        <v>25</v>
      </c>
      <c r="E13505" s="434">
        <v>14.5</v>
      </c>
      <c r="F13505" s="434">
        <v>4320</v>
      </c>
      <c r="G13505" s="434">
        <v>10385</v>
      </c>
      <c r="H13505" s="434">
        <v>7813</v>
      </c>
      <c r="I13505" s="434">
        <v>145.63</v>
      </c>
      <c r="K13505" s="434">
        <v>2004</v>
      </c>
    </row>
    <row r="13506" spans="1:11" hidden="1" x14ac:dyDescent="0.25">
      <c r="A13506" s="434">
        <v>305804000</v>
      </c>
      <c r="B13506" s="434">
        <v>694391</v>
      </c>
      <c r="C13506" s="434" t="s">
        <v>61</v>
      </c>
      <c r="D13506" s="434" t="s">
        <v>22</v>
      </c>
      <c r="E13506" s="434">
        <v>12.2</v>
      </c>
      <c r="F13506" s="434">
        <v>2400</v>
      </c>
      <c r="G13506" s="434">
        <v>4135</v>
      </c>
      <c r="H13506" s="434">
        <v>2774</v>
      </c>
      <c r="I13506" s="434">
        <v>90.44</v>
      </c>
      <c r="J13506" s="434">
        <v>0</v>
      </c>
      <c r="K13506" s="434">
        <v>1999</v>
      </c>
    </row>
    <row r="13507" spans="1:11" hidden="1" x14ac:dyDescent="0.25">
      <c r="A13507" s="434">
        <v>305808000</v>
      </c>
      <c r="B13507" s="434">
        <v>47207</v>
      </c>
      <c r="C13507" s="434" t="s">
        <v>61</v>
      </c>
      <c r="D13507" s="434" t="s">
        <v>25</v>
      </c>
      <c r="E13507" s="434">
        <v>14</v>
      </c>
      <c r="F13507" s="434">
        <v>3233</v>
      </c>
      <c r="G13507" s="434">
        <v>6350</v>
      </c>
      <c r="H13507" s="434">
        <v>4503</v>
      </c>
      <c r="I13507" s="434">
        <v>111.75</v>
      </c>
      <c r="J13507" s="434">
        <v>0</v>
      </c>
      <c r="K13507" s="434">
        <v>1999</v>
      </c>
    </row>
    <row r="13508" spans="1:11" hidden="1" x14ac:dyDescent="0.25">
      <c r="A13508" s="434">
        <v>305810000</v>
      </c>
      <c r="B13508" s="434">
        <v>2511</v>
      </c>
      <c r="C13508" s="434" t="s">
        <v>31</v>
      </c>
      <c r="D13508" s="434" t="s">
        <v>22</v>
      </c>
      <c r="E13508" s="434">
        <v>11.7</v>
      </c>
      <c r="F13508" s="434">
        <v>1520</v>
      </c>
      <c r="G13508" s="434">
        <v>3675</v>
      </c>
      <c r="H13508" s="434">
        <v>2452</v>
      </c>
      <c r="I13508" s="434">
        <v>87.9</v>
      </c>
      <c r="J13508" s="434">
        <v>0</v>
      </c>
      <c r="K13508" s="434">
        <v>2009</v>
      </c>
    </row>
    <row r="13509" spans="1:11" hidden="1" x14ac:dyDescent="0.25">
      <c r="A13509" s="434">
        <v>305811000</v>
      </c>
      <c r="B13509" s="434">
        <v>2071</v>
      </c>
      <c r="C13509" s="434" t="s">
        <v>31</v>
      </c>
      <c r="D13509" s="434" t="s">
        <v>22</v>
      </c>
      <c r="E13509" s="434">
        <v>11.7</v>
      </c>
      <c r="F13509" s="434">
        <v>1498</v>
      </c>
      <c r="G13509" s="434">
        <v>3671</v>
      </c>
      <c r="H13509" s="434">
        <v>2452</v>
      </c>
      <c r="I13509" s="434">
        <v>87.9</v>
      </c>
      <c r="J13509" s="434">
        <v>0</v>
      </c>
      <c r="K13509" s="434">
        <v>2007</v>
      </c>
    </row>
    <row r="13510" spans="1:11" hidden="1" x14ac:dyDescent="0.25">
      <c r="A13510" s="434">
        <v>305812000</v>
      </c>
      <c r="B13510" s="434">
        <v>230117</v>
      </c>
      <c r="C13510" s="434" t="s">
        <v>31</v>
      </c>
      <c r="D13510" s="434" t="s">
        <v>22</v>
      </c>
      <c r="E13510" s="434">
        <v>11.7</v>
      </c>
      <c r="F13510" s="434">
        <v>1498</v>
      </c>
      <c r="G13510" s="434">
        <v>3671</v>
      </c>
      <c r="H13510" s="434">
        <v>2452</v>
      </c>
      <c r="I13510" s="434">
        <v>87.9</v>
      </c>
      <c r="J13510" s="434">
        <v>0</v>
      </c>
      <c r="K13510" s="434">
        <v>2008</v>
      </c>
    </row>
    <row r="13511" spans="1:11" hidden="1" x14ac:dyDescent="0.25">
      <c r="A13511" s="434">
        <v>305813000</v>
      </c>
      <c r="B13511" s="434">
        <v>12165</v>
      </c>
      <c r="C13511" s="434" t="s">
        <v>31</v>
      </c>
      <c r="D13511" s="434" t="s">
        <v>22</v>
      </c>
      <c r="E13511" s="434">
        <v>11.7</v>
      </c>
      <c r="F13511" s="434">
        <v>1498</v>
      </c>
      <c r="G13511" s="434">
        <v>3675</v>
      </c>
      <c r="H13511" s="434">
        <v>2452</v>
      </c>
      <c r="I13511" s="434">
        <v>87.84</v>
      </c>
      <c r="J13511" s="434">
        <v>0</v>
      </c>
      <c r="K13511" s="434">
        <v>2010</v>
      </c>
    </row>
    <row r="13512" spans="1:11" hidden="1" x14ac:dyDescent="0.25">
      <c r="A13512" s="434">
        <v>305816000</v>
      </c>
      <c r="B13512" s="434">
        <v>10834</v>
      </c>
      <c r="C13512" s="434" t="s">
        <v>31</v>
      </c>
      <c r="D13512" s="434" t="s">
        <v>29</v>
      </c>
      <c r="E13512" s="434">
        <v>18</v>
      </c>
      <c r="F13512" s="434">
        <v>14800</v>
      </c>
      <c r="G13512" s="434">
        <v>11940</v>
      </c>
      <c r="H13512" s="434">
        <v>13058</v>
      </c>
      <c r="I13512" s="434">
        <v>159.80000000000001</v>
      </c>
      <c r="J13512" s="434">
        <v>0</v>
      </c>
      <c r="K13512" s="434">
        <v>1970</v>
      </c>
    </row>
    <row r="13513" spans="1:11" hidden="1" x14ac:dyDescent="0.25">
      <c r="A13513" s="434">
        <v>305820000</v>
      </c>
      <c r="B13513" s="434">
        <v>36380</v>
      </c>
      <c r="C13513" s="434" t="s">
        <v>46</v>
      </c>
      <c r="D13513" s="434" t="s">
        <v>17</v>
      </c>
      <c r="E13513" s="434">
        <v>14</v>
      </c>
      <c r="F13513" s="434">
        <v>5935</v>
      </c>
      <c r="G13513" s="434">
        <v>1008</v>
      </c>
      <c r="H13513" s="434">
        <v>1262</v>
      </c>
      <c r="I13513" s="434">
        <v>48.81</v>
      </c>
      <c r="J13513" s="434">
        <v>0</v>
      </c>
      <c r="K13513" s="434">
        <v>2009</v>
      </c>
    </row>
    <row r="13514" spans="1:11" hidden="1" x14ac:dyDescent="0.25">
      <c r="A13514" s="434">
        <v>305823000</v>
      </c>
      <c r="B13514" s="434">
        <v>4659</v>
      </c>
      <c r="C13514" s="434" t="s">
        <v>61</v>
      </c>
      <c r="D13514" s="434" t="s">
        <v>25</v>
      </c>
      <c r="E13514" s="434">
        <v>16.5</v>
      </c>
      <c r="F13514" s="434">
        <v>6210</v>
      </c>
      <c r="G13514" s="434">
        <v>9318</v>
      </c>
      <c r="H13514" s="434">
        <v>8255</v>
      </c>
      <c r="I13514" s="434">
        <v>125.3</v>
      </c>
      <c r="J13514" s="434">
        <v>0</v>
      </c>
      <c r="K13514" s="434">
        <v>2012</v>
      </c>
    </row>
    <row r="13515" spans="1:11" hidden="1" x14ac:dyDescent="0.25">
      <c r="A13515" s="434">
        <v>305824000</v>
      </c>
      <c r="B13515" s="434">
        <v>1470</v>
      </c>
      <c r="C13515" s="434" t="s">
        <v>61</v>
      </c>
      <c r="D13515" s="434" t="s">
        <v>25</v>
      </c>
      <c r="E13515" s="434">
        <v>14</v>
      </c>
      <c r="F13515" s="434">
        <v>3000</v>
      </c>
      <c r="G13515" s="434">
        <v>8000</v>
      </c>
      <c r="H13515" s="434">
        <v>6309</v>
      </c>
      <c r="I13515" s="434">
        <v>128.54</v>
      </c>
      <c r="J13515" s="434">
        <v>0</v>
      </c>
      <c r="K13515" s="434">
        <v>2012</v>
      </c>
    </row>
    <row r="13516" spans="1:11" hidden="1" x14ac:dyDescent="0.25">
      <c r="A13516" s="434">
        <v>305825000</v>
      </c>
      <c r="B13516" s="434">
        <v>9369</v>
      </c>
      <c r="C13516" s="434" t="s">
        <v>31</v>
      </c>
      <c r="D13516" s="434" t="s">
        <v>25</v>
      </c>
      <c r="E13516" s="434">
        <v>14.8</v>
      </c>
      <c r="F13516" s="434">
        <v>3400</v>
      </c>
      <c r="G13516" s="434">
        <v>9737</v>
      </c>
      <c r="H13516" s="434">
        <v>6351</v>
      </c>
      <c r="I13516" s="434">
        <v>132.19999999999999</v>
      </c>
      <c r="J13516" s="434">
        <v>0</v>
      </c>
      <c r="K13516" s="434">
        <v>1970</v>
      </c>
    </row>
    <row r="13517" spans="1:11" hidden="1" x14ac:dyDescent="0.25">
      <c r="A13517" s="434">
        <v>305832000</v>
      </c>
      <c r="B13517" s="434">
        <v>1</v>
      </c>
      <c r="C13517" s="434" t="s">
        <v>61</v>
      </c>
      <c r="D13517" s="434" t="s">
        <v>25</v>
      </c>
      <c r="E13517" s="434">
        <v>15</v>
      </c>
      <c r="F13517" s="434">
        <v>3520</v>
      </c>
      <c r="G13517" s="434">
        <v>4766</v>
      </c>
      <c r="H13517" s="434">
        <v>3850</v>
      </c>
      <c r="I13517" s="434">
        <v>100.51</v>
      </c>
      <c r="K13517" s="434">
        <v>1997</v>
      </c>
    </row>
    <row r="13518" spans="1:11" hidden="1" x14ac:dyDescent="0.25">
      <c r="A13518" s="434">
        <v>305835000</v>
      </c>
      <c r="B13518" s="434">
        <v>52045</v>
      </c>
      <c r="C13518" s="434" t="s">
        <v>61</v>
      </c>
      <c r="D13518" s="434" t="s">
        <v>25</v>
      </c>
      <c r="E13518" s="434">
        <v>14</v>
      </c>
      <c r="F13518" s="434">
        <v>2880</v>
      </c>
      <c r="G13518" s="434">
        <v>8250</v>
      </c>
      <c r="H13518" s="434">
        <v>6310</v>
      </c>
      <c r="I13518" s="434">
        <v>128.96</v>
      </c>
      <c r="J13518" s="434">
        <v>0</v>
      </c>
      <c r="K13518" s="434">
        <v>2013</v>
      </c>
    </row>
    <row r="13519" spans="1:11" hidden="1" x14ac:dyDescent="0.25">
      <c r="A13519" s="434">
        <v>305836000</v>
      </c>
      <c r="B13519" s="434">
        <v>26905</v>
      </c>
      <c r="C13519" s="434" t="s">
        <v>61</v>
      </c>
      <c r="D13519" s="434" t="s">
        <v>25</v>
      </c>
      <c r="E13519" s="434">
        <v>15.1</v>
      </c>
      <c r="F13519" s="434">
        <v>2880</v>
      </c>
      <c r="G13519" s="434">
        <v>8000</v>
      </c>
      <c r="H13519" s="434">
        <v>6310</v>
      </c>
      <c r="I13519" s="434">
        <v>128.41999999999999</v>
      </c>
      <c r="J13519" s="434">
        <v>0</v>
      </c>
      <c r="K13519" s="434">
        <v>2013</v>
      </c>
    </row>
    <row r="13520" spans="1:11" hidden="1" x14ac:dyDescent="0.25">
      <c r="A13520" s="434">
        <v>305837000</v>
      </c>
      <c r="B13520" s="434">
        <v>93562</v>
      </c>
      <c r="C13520" s="434" t="s">
        <v>35</v>
      </c>
      <c r="D13520" s="434" t="s">
        <v>25</v>
      </c>
      <c r="E13520" s="434">
        <v>18.3</v>
      </c>
      <c r="F13520" s="434">
        <v>9000</v>
      </c>
      <c r="G13520" s="434">
        <v>12306</v>
      </c>
      <c r="H13520" s="434">
        <v>9983</v>
      </c>
      <c r="I13520" s="434">
        <v>140.66999999999999</v>
      </c>
      <c r="J13520" s="434">
        <v>0</v>
      </c>
      <c r="K13520" s="434">
        <v>1970</v>
      </c>
    </row>
    <row r="13521" spans="1:11" hidden="1" x14ac:dyDescent="0.25">
      <c r="A13521" s="434">
        <v>305838000</v>
      </c>
      <c r="B13521" s="434">
        <v>51929</v>
      </c>
      <c r="C13521" s="434" t="s">
        <v>35</v>
      </c>
      <c r="D13521" s="434" t="s">
        <v>25</v>
      </c>
      <c r="E13521" s="434">
        <v>18.3</v>
      </c>
      <c r="F13521" s="434">
        <v>9000</v>
      </c>
      <c r="G13521" s="434">
        <v>12306</v>
      </c>
      <c r="H13521" s="434">
        <v>9983</v>
      </c>
      <c r="I13521" s="434">
        <v>140.66</v>
      </c>
      <c r="J13521" s="434">
        <v>0</v>
      </c>
      <c r="K13521" s="434">
        <v>1970</v>
      </c>
    </row>
    <row r="13522" spans="1:11" hidden="1" x14ac:dyDescent="0.25">
      <c r="A13522" s="434">
        <v>305844000</v>
      </c>
      <c r="B13522" s="434">
        <v>1266906</v>
      </c>
      <c r="C13522" s="434" t="s">
        <v>31</v>
      </c>
      <c r="D13522" s="434" t="s">
        <v>22</v>
      </c>
      <c r="E13522" s="434">
        <v>13</v>
      </c>
      <c r="F13522" s="434">
        <v>2050</v>
      </c>
      <c r="G13522" s="434">
        <v>3543</v>
      </c>
      <c r="H13522" s="434">
        <v>3625</v>
      </c>
      <c r="I13522" s="434">
        <v>92.9</v>
      </c>
      <c r="J13522" s="434">
        <v>0</v>
      </c>
      <c r="K13522" s="434">
        <v>1970</v>
      </c>
    </row>
    <row r="13523" spans="1:11" hidden="1" x14ac:dyDescent="0.25">
      <c r="A13523" s="434">
        <v>305845000</v>
      </c>
      <c r="B13523" s="434">
        <v>1172633</v>
      </c>
      <c r="C13523" s="434" t="s">
        <v>31</v>
      </c>
      <c r="D13523" s="434" t="s">
        <v>22</v>
      </c>
      <c r="E13523" s="434">
        <v>13.3</v>
      </c>
      <c r="F13523" s="434">
        <v>2050</v>
      </c>
      <c r="G13523" s="434">
        <v>3546</v>
      </c>
      <c r="H13523" s="434">
        <v>3625</v>
      </c>
      <c r="I13523" s="434">
        <v>92.9</v>
      </c>
      <c r="J13523" s="434">
        <v>0</v>
      </c>
      <c r="K13523" s="434">
        <v>1970</v>
      </c>
    </row>
    <row r="13524" spans="1:11" hidden="1" x14ac:dyDescent="0.25">
      <c r="A13524" s="434">
        <v>305846000</v>
      </c>
      <c r="B13524" s="434">
        <v>1573436</v>
      </c>
      <c r="C13524" s="434" t="s">
        <v>31</v>
      </c>
      <c r="D13524" s="434" t="s">
        <v>22</v>
      </c>
      <c r="E13524" s="434">
        <v>13.3</v>
      </c>
      <c r="F13524" s="434">
        <v>2050</v>
      </c>
      <c r="G13524" s="434">
        <v>3546</v>
      </c>
      <c r="H13524" s="434">
        <v>3625</v>
      </c>
      <c r="I13524" s="434">
        <v>92.9</v>
      </c>
      <c r="J13524" s="434">
        <v>0</v>
      </c>
      <c r="K13524" s="434">
        <v>1970</v>
      </c>
    </row>
    <row r="13525" spans="1:11" hidden="1" x14ac:dyDescent="0.25">
      <c r="A13525" s="434">
        <v>305847000</v>
      </c>
      <c r="B13525" s="434">
        <v>107954</v>
      </c>
      <c r="C13525" s="434" t="s">
        <v>61</v>
      </c>
      <c r="D13525" s="434" t="s">
        <v>25</v>
      </c>
      <c r="E13525" s="434">
        <v>14</v>
      </c>
      <c r="F13525" s="434">
        <v>3000</v>
      </c>
      <c r="G13525" s="434">
        <v>7967</v>
      </c>
      <c r="H13525" s="434">
        <v>6309</v>
      </c>
      <c r="I13525" s="434">
        <v>128.44999999999999</v>
      </c>
      <c r="J13525" s="434">
        <v>0</v>
      </c>
      <c r="K13525" s="434">
        <v>2012</v>
      </c>
    </row>
    <row r="13526" spans="1:11" hidden="1" x14ac:dyDescent="0.25">
      <c r="A13526" s="434">
        <v>305850000</v>
      </c>
      <c r="B13526" s="434">
        <v>4979</v>
      </c>
      <c r="C13526" s="434" t="s">
        <v>20</v>
      </c>
      <c r="D13526" s="434" t="s">
        <v>25</v>
      </c>
      <c r="E13526" s="434">
        <v>12</v>
      </c>
      <c r="F13526" s="434">
        <v>4440</v>
      </c>
      <c r="G13526" s="434">
        <v>16426</v>
      </c>
      <c r="H13526" s="434">
        <v>11246</v>
      </c>
      <c r="I13526" s="434">
        <v>145.15</v>
      </c>
      <c r="J13526" s="434">
        <v>19097</v>
      </c>
      <c r="K13526" s="434">
        <v>2012</v>
      </c>
    </row>
    <row r="13527" spans="1:11" hidden="1" x14ac:dyDescent="0.25">
      <c r="A13527" s="434">
        <v>305851000</v>
      </c>
      <c r="B13527" s="434">
        <v>1538</v>
      </c>
      <c r="C13527" s="434" t="s">
        <v>20</v>
      </c>
      <c r="D13527" s="434" t="s">
        <v>25</v>
      </c>
      <c r="F13527" s="434">
        <v>4440</v>
      </c>
      <c r="G13527" s="434">
        <v>16417</v>
      </c>
      <c r="H13527" s="434">
        <v>11246</v>
      </c>
      <c r="I13527" s="434">
        <v>145.15</v>
      </c>
      <c r="J13527" s="434">
        <v>19097</v>
      </c>
      <c r="K13527" s="434">
        <v>2012</v>
      </c>
    </row>
    <row r="13528" spans="1:11" hidden="1" x14ac:dyDescent="0.25">
      <c r="A13528" s="434">
        <v>305853000</v>
      </c>
      <c r="B13528" s="434">
        <v>2692</v>
      </c>
      <c r="C13528" s="434" t="s">
        <v>61</v>
      </c>
      <c r="D13528" s="434" t="s">
        <v>29</v>
      </c>
      <c r="E13528" s="434">
        <v>17.5</v>
      </c>
      <c r="F13528" s="434">
        <v>8280</v>
      </c>
      <c r="G13528" s="434">
        <v>14360</v>
      </c>
      <c r="H13528" s="434">
        <v>12810</v>
      </c>
      <c r="I13528" s="434">
        <v>153.80000000000001</v>
      </c>
      <c r="K13528" s="434">
        <v>2012</v>
      </c>
    </row>
    <row r="13529" spans="1:11" hidden="1" x14ac:dyDescent="0.25">
      <c r="A13529" s="434">
        <v>305854000</v>
      </c>
      <c r="B13529" s="434">
        <v>24757</v>
      </c>
      <c r="C13529" s="434" t="s">
        <v>61</v>
      </c>
      <c r="D13529" s="434" t="s">
        <v>29</v>
      </c>
      <c r="E13529" s="434">
        <v>17.5</v>
      </c>
      <c r="F13529" s="434">
        <v>8280</v>
      </c>
      <c r="G13529" s="434">
        <v>14360</v>
      </c>
      <c r="H13529" s="434">
        <v>12810</v>
      </c>
      <c r="I13529" s="434">
        <v>153.80000000000001</v>
      </c>
      <c r="J13529" s="434">
        <v>0</v>
      </c>
      <c r="K13529" s="434">
        <v>2012</v>
      </c>
    </row>
    <row r="13530" spans="1:11" hidden="1" x14ac:dyDescent="0.25">
      <c r="A13530" s="434">
        <v>305855000</v>
      </c>
      <c r="B13530" s="434">
        <v>11675</v>
      </c>
      <c r="C13530" s="434" t="s">
        <v>61</v>
      </c>
      <c r="D13530" s="434" t="s">
        <v>29</v>
      </c>
      <c r="E13530" s="434">
        <v>17.5</v>
      </c>
      <c r="F13530" s="434">
        <v>8280</v>
      </c>
      <c r="G13530" s="434">
        <v>14360</v>
      </c>
      <c r="H13530" s="434">
        <v>12810</v>
      </c>
      <c r="I13530" s="434">
        <v>153.80000000000001</v>
      </c>
      <c r="K13530" s="434">
        <v>2012</v>
      </c>
    </row>
    <row r="13531" spans="1:11" hidden="1" x14ac:dyDescent="0.25">
      <c r="A13531" s="434">
        <v>305856000</v>
      </c>
      <c r="B13531" s="434">
        <v>12087</v>
      </c>
      <c r="C13531" s="434" t="s">
        <v>61</v>
      </c>
      <c r="D13531" s="434" t="s">
        <v>29</v>
      </c>
      <c r="E13531" s="434">
        <v>17.5</v>
      </c>
      <c r="F13531" s="434">
        <v>8280</v>
      </c>
      <c r="G13531" s="434">
        <v>14338</v>
      </c>
      <c r="H13531" s="434">
        <v>12838</v>
      </c>
      <c r="I13531" s="434">
        <v>153.44999999999999</v>
      </c>
      <c r="J13531" s="434">
        <v>0</v>
      </c>
      <c r="K13531" s="434">
        <v>2013</v>
      </c>
    </row>
    <row r="13532" spans="1:11" hidden="1" x14ac:dyDescent="0.25">
      <c r="A13532" s="434">
        <v>305859000</v>
      </c>
      <c r="B13532" s="434">
        <v>4237</v>
      </c>
      <c r="C13532" s="434" t="s">
        <v>61</v>
      </c>
      <c r="D13532" s="434" t="s">
        <v>29</v>
      </c>
      <c r="E13532" s="434">
        <v>17.5</v>
      </c>
      <c r="F13532" s="434">
        <v>8280</v>
      </c>
      <c r="G13532" s="434">
        <v>14360</v>
      </c>
      <c r="H13532" s="434">
        <v>12810</v>
      </c>
      <c r="I13532" s="434">
        <v>153.80000000000001</v>
      </c>
      <c r="J13532" s="434">
        <v>0</v>
      </c>
      <c r="K13532" s="434">
        <v>2012</v>
      </c>
    </row>
    <row r="13533" spans="1:11" hidden="1" x14ac:dyDescent="0.25">
      <c r="A13533" s="434">
        <v>305862000</v>
      </c>
      <c r="B13533" s="434">
        <v>16575</v>
      </c>
      <c r="C13533" s="434" t="s">
        <v>31</v>
      </c>
      <c r="D13533" s="434" t="s">
        <v>22</v>
      </c>
      <c r="I13533" s="434">
        <v>99</v>
      </c>
    </row>
    <row r="13534" spans="1:11" hidden="1" x14ac:dyDescent="0.25">
      <c r="A13534" s="434">
        <v>305864000</v>
      </c>
      <c r="B13534" s="434">
        <v>28300</v>
      </c>
      <c r="C13534" s="434" t="s">
        <v>61</v>
      </c>
      <c r="D13534" s="434" t="s">
        <v>25</v>
      </c>
      <c r="E13534" s="434">
        <v>16.5</v>
      </c>
      <c r="F13534" s="434">
        <v>6210</v>
      </c>
      <c r="G13534" s="434">
        <v>9282</v>
      </c>
      <c r="H13534" s="434">
        <v>8255</v>
      </c>
      <c r="I13534" s="434">
        <v>125.3</v>
      </c>
      <c r="J13534" s="434">
        <v>0</v>
      </c>
      <c r="K13534" s="434">
        <v>2012</v>
      </c>
    </row>
    <row r="13535" spans="1:11" hidden="1" x14ac:dyDescent="0.25">
      <c r="A13535" s="434">
        <v>305865000</v>
      </c>
      <c r="B13535" s="434">
        <v>12193</v>
      </c>
      <c r="C13535" s="434" t="s">
        <v>61</v>
      </c>
      <c r="D13535" s="434" t="s">
        <v>25</v>
      </c>
      <c r="E13535" s="434">
        <v>16.5</v>
      </c>
      <c r="F13535" s="434">
        <v>6210</v>
      </c>
      <c r="G13535" s="434">
        <v>9310</v>
      </c>
      <c r="H13535" s="434">
        <v>8255</v>
      </c>
      <c r="I13535" s="434">
        <v>125.3</v>
      </c>
      <c r="J13535" s="434">
        <v>0</v>
      </c>
      <c r="K13535" s="434">
        <v>2012</v>
      </c>
    </row>
    <row r="13536" spans="1:11" hidden="1" x14ac:dyDescent="0.25">
      <c r="A13536" s="434">
        <v>305866000</v>
      </c>
      <c r="B13536" s="434">
        <v>39632</v>
      </c>
      <c r="C13536" s="434" t="s">
        <v>61</v>
      </c>
      <c r="D13536" s="434" t="s">
        <v>25</v>
      </c>
      <c r="E13536" s="434">
        <v>14.7</v>
      </c>
      <c r="F13536" s="434">
        <v>4000</v>
      </c>
      <c r="G13536" s="434">
        <v>8850</v>
      </c>
      <c r="H13536" s="434">
        <v>6577</v>
      </c>
      <c r="I13536" s="434">
        <v>129.4</v>
      </c>
      <c r="J13536" s="434">
        <v>0</v>
      </c>
      <c r="K13536" s="434">
        <v>2012</v>
      </c>
    </row>
    <row r="13537" spans="1:11" hidden="1" x14ac:dyDescent="0.25">
      <c r="A13537" s="434">
        <v>305880000</v>
      </c>
      <c r="B13537" s="434">
        <v>15743</v>
      </c>
      <c r="C13537" s="434" t="s">
        <v>35</v>
      </c>
      <c r="D13537" s="434" t="s">
        <v>25</v>
      </c>
      <c r="I13537" s="434">
        <v>134</v>
      </c>
    </row>
    <row r="13538" spans="1:11" hidden="1" x14ac:dyDescent="0.25">
      <c r="A13538" s="434">
        <v>305882000</v>
      </c>
      <c r="B13538" s="434">
        <v>2484</v>
      </c>
      <c r="C13538" s="434" t="s">
        <v>61</v>
      </c>
      <c r="D13538" s="434" t="s">
        <v>22</v>
      </c>
      <c r="E13538" s="434">
        <v>12</v>
      </c>
      <c r="F13538" s="434">
        <v>2080</v>
      </c>
      <c r="G13538" s="434">
        <v>4270</v>
      </c>
      <c r="H13538" s="434">
        <v>2981</v>
      </c>
      <c r="I13538" s="434">
        <v>89.94</v>
      </c>
      <c r="K13538" s="434">
        <v>1998</v>
      </c>
    </row>
    <row r="13539" spans="1:11" hidden="1" x14ac:dyDescent="0.25">
      <c r="A13539" s="434">
        <v>305883000</v>
      </c>
      <c r="B13539" s="434">
        <v>3464</v>
      </c>
      <c r="C13539" s="434" t="s">
        <v>35</v>
      </c>
      <c r="D13539" s="434" t="s">
        <v>29</v>
      </c>
      <c r="E13539" s="434">
        <v>18.5</v>
      </c>
      <c r="F13539" s="434">
        <v>8160</v>
      </c>
      <c r="G13539" s="434">
        <v>13200</v>
      </c>
      <c r="H13539" s="434">
        <v>10585</v>
      </c>
      <c r="I13539" s="434">
        <v>151.72</v>
      </c>
      <c r="J13539" s="434">
        <v>0</v>
      </c>
      <c r="K13539" s="434">
        <v>1970</v>
      </c>
    </row>
    <row r="13540" spans="1:11" hidden="1" x14ac:dyDescent="0.25">
      <c r="A13540" s="434">
        <v>305885000</v>
      </c>
      <c r="B13540" s="434">
        <v>3412</v>
      </c>
      <c r="C13540" s="434" t="s">
        <v>61</v>
      </c>
      <c r="D13540" s="434" t="s">
        <v>25</v>
      </c>
      <c r="E13540" s="434">
        <v>16.5</v>
      </c>
      <c r="F13540" s="434">
        <v>6210</v>
      </c>
      <c r="G13540" s="434">
        <v>9279</v>
      </c>
      <c r="H13540" s="434">
        <v>8255</v>
      </c>
      <c r="I13540" s="434">
        <v>125.3</v>
      </c>
      <c r="K13540" s="434">
        <v>2013</v>
      </c>
    </row>
    <row r="13541" spans="1:11" hidden="1" x14ac:dyDescent="0.25">
      <c r="A13541" s="434">
        <v>305886000</v>
      </c>
      <c r="B13541" s="434">
        <v>21232</v>
      </c>
      <c r="C13541" s="434" t="s">
        <v>35</v>
      </c>
      <c r="D13541" s="434" t="s">
        <v>25</v>
      </c>
      <c r="E13541" s="434">
        <v>18</v>
      </c>
      <c r="F13541" s="434">
        <v>8400</v>
      </c>
      <c r="G13541" s="434">
        <v>11367</v>
      </c>
      <c r="H13541" s="434">
        <v>9990</v>
      </c>
      <c r="I13541" s="434">
        <v>133.94999999999999</v>
      </c>
      <c r="J13541" s="434">
        <v>0</v>
      </c>
      <c r="K13541" s="434">
        <v>2002</v>
      </c>
    </row>
    <row r="13542" spans="1:11" hidden="1" x14ac:dyDescent="0.25">
      <c r="A13542" s="434">
        <v>305888000</v>
      </c>
      <c r="B13542" s="434">
        <v>13645</v>
      </c>
      <c r="C13542" s="434" t="s">
        <v>31</v>
      </c>
      <c r="D13542" s="434" t="s">
        <v>25</v>
      </c>
      <c r="E13542" s="434">
        <v>14.3</v>
      </c>
      <c r="F13542" s="434">
        <v>3456</v>
      </c>
      <c r="G13542" s="434">
        <v>8275</v>
      </c>
      <c r="H13542" s="434">
        <v>6204</v>
      </c>
      <c r="I13542" s="434">
        <v>107.75</v>
      </c>
      <c r="J13542" s="434">
        <v>0</v>
      </c>
      <c r="K13542" s="434">
        <v>1970</v>
      </c>
    </row>
    <row r="13543" spans="1:11" hidden="1" x14ac:dyDescent="0.25">
      <c r="A13543" s="434">
        <v>305895000</v>
      </c>
      <c r="B13543" s="434">
        <v>2693</v>
      </c>
      <c r="C13543" s="434" t="s">
        <v>61</v>
      </c>
      <c r="D13543" s="434" t="s">
        <v>25</v>
      </c>
      <c r="E13543" s="434">
        <v>14.5</v>
      </c>
      <c r="F13543" s="434">
        <v>3500</v>
      </c>
      <c r="G13543" s="434">
        <v>5491</v>
      </c>
      <c r="H13543" s="434">
        <v>4591</v>
      </c>
      <c r="I13543" s="434">
        <v>108.16</v>
      </c>
      <c r="J13543" s="434">
        <v>0</v>
      </c>
      <c r="K13543" s="434">
        <v>2012</v>
      </c>
    </row>
    <row r="13544" spans="1:11" hidden="1" x14ac:dyDescent="0.25">
      <c r="A13544" s="434">
        <v>305896000</v>
      </c>
      <c r="B13544" s="434">
        <v>2437</v>
      </c>
      <c r="C13544" s="434" t="s">
        <v>35</v>
      </c>
      <c r="D13544" s="434" t="s">
        <v>29</v>
      </c>
      <c r="E13544" s="434">
        <v>18.5</v>
      </c>
      <c r="F13544" s="434">
        <v>9000</v>
      </c>
      <c r="G13544" s="434">
        <v>13000</v>
      </c>
      <c r="H13544" s="434">
        <v>10350</v>
      </c>
      <c r="I13544" s="434">
        <v>151.72</v>
      </c>
      <c r="J13544" s="434">
        <v>0</v>
      </c>
      <c r="K13544" s="434">
        <v>2012</v>
      </c>
    </row>
    <row r="13545" spans="1:11" hidden="1" x14ac:dyDescent="0.25">
      <c r="A13545" s="434">
        <v>305901000</v>
      </c>
      <c r="B13545" s="434">
        <v>1356</v>
      </c>
      <c r="C13545" s="434" t="s">
        <v>61</v>
      </c>
      <c r="D13545" s="434" t="s">
        <v>25</v>
      </c>
      <c r="E13545" s="434">
        <v>14.5</v>
      </c>
      <c r="F13545" s="434">
        <v>3500</v>
      </c>
      <c r="G13545" s="434">
        <v>5476</v>
      </c>
      <c r="H13545" s="434">
        <v>4591</v>
      </c>
      <c r="I13545" s="434">
        <v>108.16</v>
      </c>
      <c r="K13545" s="434">
        <v>2012</v>
      </c>
    </row>
    <row r="13546" spans="1:11" hidden="1" x14ac:dyDescent="0.25">
      <c r="A13546" s="434">
        <v>305903000</v>
      </c>
      <c r="B13546" s="434">
        <v>4988</v>
      </c>
      <c r="C13546" s="434" t="s">
        <v>28</v>
      </c>
      <c r="D13546" s="434" t="s">
        <v>25</v>
      </c>
      <c r="E13546" s="434">
        <v>11.5</v>
      </c>
      <c r="F13546" s="434">
        <v>5180</v>
      </c>
      <c r="G13546" s="434">
        <v>18820</v>
      </c>
      <c r="H13546" s="434">
        <v>11349</v>
      </c>
      <c r="I13546" s="434">
        <v>137.9</v>
      </c>
      <c r="J13546" s="434">
        <v>0</v>
      </c>
      <c r="K13546" s="434">
        <v>2003</v>
      </c>
    </row>
    <row r="13547" spans="1:11" hidden="1" x14ac:dyDescent="0.25">
      <c r="A13547" s="434">
        <v>305907000</v>
      </c>
      <c r="B13547" s="434">
        <v>19251</v>
      </c>
      <c r="C13547" s="434" t="s">
        <v>28</v>
      </c>
      <c r="D13547" s="434" t="s">
        <v>33</v>
      </c>
      <c r="E13547" s="434">
        <v>14.3</v>
      </c>
      <c r="F13547" s="434">
        <v>9660</v>
      </c>
      <c r="G13547" s="434">
        <v>76167</v>
      </c>
      <c r="H13547" s="434">
        <v>41213</v>
      </c>
      <c r="I13547" s="434">
        <v>224.96</v>
      </c>
      <c r="J13547" s="434">
        <v>0</v>
      </c>
      <c r="K13547" s="434">
        <v>1970</v>
      </c>
    </row>
    <row r="13548" spans="1:11" hidden="1" x14ac:dyDescent="0.25">
      <c r="A13548" s="434">
        <v>305916000</v>
      </c>
      <c r="B13548" s="434">
        <v>42026</v>
      </c>
      <c r="C13548" s="434" t="s">
        <v>31</v>
      </c>
      <c r="D13548" s="434" t="s">
        <v>22</v>
      </c>
      <c r="E13548" s="434">
        <v>10</v>
      </c>
      <c r="F13548" s="434">
        <v>1186</v>
      </c>
      <c r="G13548" s="434">
        <v>2652</v>
      </c>
      <c r="H13548" s="434">
        <v>1921</v>
      </c>
      <c r="I13548" s="434">
        <v>86.7</v>
      </c>
      <c r="J13548" s="434">
        <v>0</v>
      </c>
      <c r="K13548" s="434">
        <v>2003</v>
      </c>
    </row>
    <row r="13549" spans="1:11" hidden="1" x14ac:dyDescent="0.25">
      <c r="A13549" s="434">
        <v>305919000</v>
      </c>
      <c r="B13549" s="434">
        <v>58410</v>
      </c>
      <c r="C13549" s="434" t="s">
        <v>61</v>
      </c>
      <c r="D13549" s="434" t="s">
        <v>22</v>
      </c>
      <c r="E13549" s="434">
        <v>11.8</v>
      </c>
      <c r="F13549" s="434">
        <v>1104</v>
      </c>
      <c r="G13549" s="434">
        <v>3850</v>
      </c>
      <c r="H13549" s="434">
        <v>2545</v>
      </c>
      <c r="I13549" s="434">
        <v>88.599000000000004</v>
      </c>
      <c r="K13549" s="434">
        <v>2021</v>
      </c>
    </row>
    <row r="13550" spans="1:11" hidden="1" x14ac:dyDescent="0.25">
      <c r="A13550" s="434">
        <v>305928000</v>
      </c>
      <c r="B13550" s="434">
        <v>106451</v>
      </c>
      <c r="C13550" s="434" t="s">
        <v>31</v>
      </c>
      <c r="D13550" s="434" t="s">
        <v>22</v>
      </c>
      <c r="E13550" s="434">
        <v>10.6</v>
      </c>
      <c r="F13550" s="434">
        <v>1326</v>
      </c>
      <c r="G13550" s="434">
        <v>2600</v>
      </c>
      <c r="H13550" s="434">
        <v>1934</v>
      </c>
      <c r="I13550" s="434">
        <v>87.91</v>
      </c>
      <c r="J13550" s="434">
        <v>0</v>
      </c>
      <c r="K13550" s="434">
        <v>2012</v>
      </c>
    </row>
    <row r="13551" spans="1:11" hidden="1" x14ac:dyDescent="0.25">
      <c r="A13551" s="434">
        <v>305929000</v>
      </c>
      <c r="B13551" s="434">
        <v>156546</v>
      </c>
      <c r="C13551" s="434" t="s">
        <v>31</v>
      </c>
      <c r="D13551" s="434" t="s">
        <v>22</v>
      </c>
      <c r="E13551" s="434">
        <v>10.6</v>
      </c>
      <c r="F13551" s="434">
        <v>1326</v>
      </c>
      <c r="G13551" s="434">
        <v>2600</v>
      </c>
      <c r="H13551" s="434">
        <v>1905</v>
      </c>
      <c r="I13551" s="434">
        <v>87.91</v>
      </c>
      <c r="J13551" s="434">
        <v>3426</v>
      </c>
      <c r="K13551" s="434">
        <v>2012</v>
      </c>
    </row>
    <row r="13552" spans="1:11" hidden="1" x14ac:dyDescent="0.25">
      <c r="A13552" s="434">
        <v>305930000</v>
      </c>
      <c r="B13552" s="434">
        <v>59477</v>
      </c>
      <c r="C13552" s="434" t="s">
        <v>31</v>
      </c>
      <c r="D13552" s="434" t="s">
        <v>22</v>
      </c>
      <c r="E13552" s="434">
        <v>10.4</v>
      </c>
      <c r="F13552" s="434">
        <v>1325</v>
      </c>
      <c r="G13552" s="434">
        <v>2595</v>
      </c>
      <c r="H13552" s="434">
        <v>1905</v>
      </c>
      <c r="I13552" s="434">
        <v>87.91</v>
      </c>
      <c r="J13552" s="434">
        <v>0</v>
      </c>
      <c r="K13552" s="434">
        <v>1970</v>
      </c>
    </row>
    <row r="13553" spans="1:11" hidden="1" x14ac:dyDescent="0.25">
      <c r="A13553" s="434">
        <v>305931000</v>
      </c>
      <c r="B13553" s="434">
        <v>211020</v>
      </c>
      <c r="C13553" s="434" t="s">
        <v>61</v>
      </c>
      <c r="D13553" s="434" t="s">
        <v>25</v>
      </c>
      <c r="E13553" s="434">
        <v>13</v>
      </c>
      <c r="F13553" s="434">
        <v>4348</v>
      </c>
      <c r="G13553" s="434">
        <v>10526</v>
      </c>
      <c r="H13553" s="434">
        <v>7752</v>
      </c>
      <c r="I13553" s="434">
        <v>145.63</v>
      </c>
      <c r="J13553" s="434">
        <v>0</v>
      </c>
      <c r="K13553" s="434">
        <v>2002</v>
      </c>
    </row>
    <row r="13554" spans="1:11" hidden="1" x14ac:dyDescent="0.25">
      <c r="A13554" s="434">
        <v>305933000</v>
      </c>
      <c r="B13554" s="434">
        <v>18650</v>
      </c>
      <c r="C13554" s="434" t="s">
        <v>61</v>
      </c>
      <c r="D13554" s="434" t="s">
        <v>25</v>
      </c>
      <c r="E13554" s="434">
        <v>15</v>
      </c>
      <c r="F13554" s="434">
        <v>6000</v>
      </c>
      <c r="G13554" s="434">
        <v>13500</v>
      </c>
      <c r="H13554" s="434">
        <v>9500</v>
      </c>
      <c r="I13554" s="434">
        <v>146.25</v>
      </c>
      <c r="J13554" s="434">
        <v>0</v>
      </c>
      <c r="K13554" s="434">
        <v>2012</v>
      </c>
    </row>
    <row r="13555" spans="1:11" hidden="1" x14ac:dyDescent="0.25">
      <c r="A13555" s="434">
        <v>305936000</v>
      </c>
      <c r="B13555" s="434">
        <v>149415</v>
      </c>
      <c r="C13555" s="434" t="s">
        <v>31</v>
      </c>
      <c r="D13555" s="434" t="s">
        <v>22</v>
      </c>
      <c r="E13555" s="434">
        <v>10.4</v>
      </c>
      <c r="F13555" s="434">
        <v>1326</v>
      </c>
      <c r="G13555" s="434">
        <v>2589</v>
      </c>
      <c r="H13555" s="434">
        <v>1934</v>
      </c>
      <c r="I13555" s="434">
        <v>87.91</v>
      </c>
      <c r="J13555" s="434">
        <v>0</v>
      </c>
      <c r="K13555" s="434">
        <v>2013</v>
      </c>
    </row>
    <row r="13556" spans="1:11" hidden="1" x14ac:dyDescent="0.25">
      <c r="A13556" s="434">
        <v>305937000</v>
      </c>
      <c r="B13556" s="434">
        <v>294977</v>
      </c>
      <c r="C13556" s="434" t="s">
        <v>31</v>
      </c>
      <c r="D13556" s="434" t="s">
        <v>22</v>
      </c>
      <c r="E13556" s="434">
        <v>10.6</v>
      </c>
      <c r="F13556" s="434">
        <v>1326</v>
      </c>
      <c r="G13556" s="434">
        <v>2580</v>
      </c>
      <c r="H13556" s="434">
        <v>1934</v>
      </c>
      <c r="I13556" s="434">
        <v>87.91</v>
      </c>
      <c r="J13556" s="434">
        <v>0</v>
      </c>
      <c r="K13556" s="434">
        <v>2013</v>
      </c>
    </row>
    <row r="13557" spans="1:11" hidden="1" x14ac:dyDescent="0.25">
      <c r="A13557" s="434">
        <v>305948000</v>
      </c>
      <c r="B13557" s="434">
        <v>34246</v>
      </c>
      <c r="C13557" s="434" t="s">
        <v>31</v>
      </c>
      <c r="D13557" s="434" t="s">
        <v>22</v>
      </c>
      <c r="E13557" s="434">
        <v>11.8</v>
      </c>
      <c r="F13557" s="434">
        <v>2040</v>
      </c>
      <c r="G13557" s="434">
        <v>4787</v>
      </c>
      <c r="H13557" s="434">
        <v>3845</v>
      </c>
      <c r="I13557" s="434">
        <v>89.97</v>
      </c>
      <c r="J13557" s="434">
        <v>0</v>
      </c>
      <c r="K13557" s="434">
        <v>2013</v>
      </c>
    </row>
    <row r="13558" spans="1:11" hidden="1" x14ac:dyDescent="0.25">
      <c r="A13558" s="434">
        <v>305949000</v>
      </c>
      <c r="B13558" s="434">
        <v>1030</v>
      </c>
      <c r="C13558" s="434" t="s">
        <v>31</v>
      </c>
      <c r="D13558" s="434" t="s">
        <v>22</v>
      </c>
      <c r="E13558" s="434">
        <v>11.7</v>
      </c>
      <c r="F13558" s="434">
        <v>1498</v>
      </c>
      <c r="G13558" s="434">
        <v>3671</v>
      </c>
      <c r="H13558" s="434">
        <v>2452</v>
      </c>
      <c r="I13558" s="434">
        <v>87.9</v>
      </c>
      <c r="K13558" s="434">
        <v>2008</v>
      </c>
    </row>
    <row r="13559" spans="1:11" hidden="1" x14ac:dyDescent="0.25">
      <c r="A13559" s="434">
        <v>305950000</v>
      </c>
      <c r="B13559" s="434">
        <v>209087</v>
      </c>
      <c r="C13559" s="434" t="s">
        <v>31</v>
      </c>
      <c r="D13559" s="434" t="s">
        <v>25</v>
      </c>
      <c r="E13559" s="434">
        <v>14</v>
      </c>
      <c r="F13559" s="434">
        <v>4990</v>
      </c>
      <c r="G13559" s="434">
        <v>10649</v>
      </c>
      <c r="H13559" s="434">
        <v>7752</v>
      </c>
      <c r="I13559" s="434">
        <v>145</v>
      </c>
      <c r="J13559" s="434">
        <v>0</v>
      </c>
      <c r="K13559" s="434">
        <v>1970</v>
      </c>
    </row>
    <row r="13560" spans="1:11" hidden="1" x14ac:dyDescent="0.25">
      <c r="A13560" s="434">
        <v>305956000</v>
      </c>
      <c r="B13560" s="434">
        <v>19448</v>
      </c>
      <c r="C13560" s="434" t="s">
        <v>61</v>
      </c>
      <c r="D13560" s="434" t="s">
        <v>25</v>
      </c>
      <c r="E13560" s="434">
        <v>12.4</v>
      </c>
      <c r="F13560" s="434">
        <v>2207</v>
      </c>
      <c r="G13560" s="434">
        <v>7825</v>
      </c>
      <c r="H13560" s="434">
        <v>5632</v>
      </c>
      <c r="I13560" s="434">
        <v>108.18</v>
      </c>
      <c r="J13560" s="434">
        <v>0</v>
      </c>
      <c r="K13560" s="434">
        <v>2012</v>
      </c>
    </row>
    <row r="13561" spans="1:11" hidden="1" x14ac:dyDescent="0.25">
      <c r="A13561" s="434">
        <v>305961000</v>
      </c>
      <c r="B13561" s="434">
        <v>77181</v>
      </c>
      <c r="C13561" s="434" t="s">
        <v>31</v>
      </c>
      <c r="D13561" s="434" t="s">
        <v>25</v>
      </c>
      <c r="E13561" s="434">
        <v>13.4</v>
      </c>
      <c r="F13561" s="434">
        <v>2995</v>
      </c>
      <c r="G13561" s="434">
        <v>8096</v>
      </c>
      <c r="H13561" s="434">
        <v>5751</v>
      </c>
      <c r="I13561" s="434">
        <v>118.14</v>
      </c>
      <c r="J13561" s="434">
        <v>0</v>
      </c>
      <c r="K13561" s="434">
        <v>1970</v>
      </c>
    </row>
    <row r="13562" spans="1:11" hidden="1" x14ac:dyDescent="0.25">
      <c r="A13562" s="434">
        <v>305962000</v>
      </c>
      <c r="B13562" s="434">
        <v>2644</v>
      </c>
      <c r="C13562" s="434" t="s">
        <v>61</v>
      </c>
      <c r="D13562" s="434" t="s">
        <v>25</v>
      </c>
      <c r="E13562" s="434">
        <v>14.5</v>
      </c>
      <c r="F13562" s="434">
        <v>3840</v>
      </c>
      <c r="G13562" s="434">
        <v>8930</v>
      </c>
      <c r="H13562" s="434">
        <v>6301</v>
      </c>
      <c r="I13562" s="434">
        <v>132.19999999999999</v>
      </c>
      <c r="K13562" s="434">
        <v>2002</v>
      </c>
    </row>
    <row r="13563" spans="1:11" hidden="1" x14ac:dyDescent="0.25">
      <c r="A13563" s="434">
        <v>305963000</v>
      </c>
      <c r="B13563" s="434">
        <v>12825</v>
      </c>
      <c r="C13563" s="434" t="s">
        <v>28</v>
      </c>
      <c r="D13563" s="434" t="s">
        <v>25</v>
      </c>
      <c r="E13563" s="434">
        <v>14</v>
      </c>
      <c r="F13563" s="434">
        <v>3603</v>
      </c>
      <c r="G13563" s="434">
        <v>7682</v>
      </c>
      <c r="H13563" s="434">
        <v>5707</v>
      </c>
      <c r="I13563" s="434">
        <v>118.94</v>
      </c>
      <c r="K13563" s="434">
        <v>1985</v>
      </c>
    </row>
    <row r="13564" spans="1:11" hidden="1" x14ac:dyDescent="0.25">
      <c r="A13564" s="434">
        <v>305966000</v>
      </c>
      <c r="B13564" s="434">
        <v>193072</v>
      </c>
      <c r="C13564" s="434" t="s">
        <v>31</v>
      </c>
      <c r="D13564" s="434" t="s">
        <v>22</v>
      </c>
      <c r="E13564" s="434">
        <v>10.6</v>
      </c>
      <c r="F13564" s="434">
        <v>600</v>
      </c>
      <c r="G13564" s="434">
        <v>2283</v>
      </c>
      <c r="H13564" s="434">
        <v>1616</v>
      </c>
      <c r="I13564" s="434">
        <v>82.48</v>
      </c>
      <c r="J13564" s="434">
        <v>0</v>
      </c>
      <c r="K13564" s="434">
        <v>1985</v>
      </c>
    </row>
    <row r="13565" spans="1:11" hidden="1" x14ac:dyDescent="0.25">
      <c r="A13565" s="434">
        <v>305967000</v>
      </c>
      <c r="B13565" s="434">
        <v>9973</v>
      </c>
      <c r="C13565" s="434" t="s">
        <v>61</v>
      </c>
      <c r="D13565" s="434" t="s">
        <v>22</v>
      </c>
      <c r="E13565" s="434">
        <v>17</v>
      </c>
      <c r="F13565" s="434">
        <v>1849</v>
      </c>
      <c r="G13565" s="434">
        <v>3481</v>
      </c>
      <c r="H13565" s="434">
        <v>2474</v>
      </c>
      <c r="I13565" s="434">
        <v>82.5</v>
      </c>
      <c r="K13565" s="434">
        <v>2003</v>
      </c>
    </row>
    <row r="13566" spans="1:11" hidden="1" x14ac:dyDescent="0.25">
      <c r="A13566" s="434">
        <v>305973000</v>
      </c>
      <c r="B13566" s="434">
        <v>2</v>
      </c>
      <c r="C13566" s="434" t="s">
        <v>61</v>
      </c>
      <c r="D13566" s="434" t="s">
        <v>25</v>
      </c>
      <c r="E13566" s="434">
        <v>14.5</v>
      </c>
      <c r="F13566" s="434">
        <v>3500</v>
      </c>
      <c r="G13566" s="434">
        <v>5670</v>
      </c>
      <c r="H13566" s="434">
        <v>4591</v>
      </c>
      <c r="I13566" s="434">
        <v>108.2</v>
      </c>
      <c r="K13566" s="434">
        <v>2013</v>
      </c>
    </row>
    <row r="13567" spans="1:11" hidden="1" x14ac:dyDescent="0.25">
      <c r="A13567" s="434">
        <v>305975000</v>
      </c>
      <c r="B13567" s="434">
        <v>20678</v>
      </c>
      <c r="C13567" s="434" t="s">
        <v>61</v>
      </c>
      <c r="D13567" s="434" t="s">
        <v>25</v>
      </c>
      <c r="E13567" s="434">
        <v>13</v>
      </c>
      <c r="F13567" s="434">
        <v>3861</v>
      </c>
      <c r="G13567" s="434">
        <v>10621</v>
      </c>
      <c r="H13567" s="434">
        <v>7752</v>
      </c>
      <c r="I13567" s="434">
        <v>145.63</v>
      </c>
      <c r="J13567" s="434">
        <v>0</v>
      </c>
      <c r="K13567" s="434">
        <v>2003</v>
      </c>
    </row>
    <row r="13568" spans="1:11" hidden="1" x14ac:dyDescent="0.25">
      <c r="A13568" s="434">
        <v>305976000</v>
      </c>
      <c r="B13568" s="434">
        <v>185594</v>
      </c>
      <c r="C13568" s="434" t="s">
        <v>61</v>
      </c>
      <c r="D13568" s="434" t="s">
        <v>25</v>
      </c>
      <c r="E13568" s="434">
        <v>13.7</v>
      </c>
      <c r="F13568" s="434">
        <v>2760</v>
      </c>
      <c r="G13568" s="434">
        <v>5727</v>
      </c>
      <c r="H13568" s="434">
        <v>3954</v>
      </c>
      <c r="I13568" s="434">
        <v>100.85</v>
      </c>
      <c r="J13568" s="434">
        <v>0</v>
      </c>
      <c r="K13568" s="434">
        <v>1998</v>
      </c>
    </row>
    <row r="13569" spans="1:11" hidden="1" x14ac:dyDescent="0.25">
      <c r="A13569" s="434">
        <v>305978000</v>
      </c>
      <c r="B13569" s="434">
        <v>34932</v>
      </c>
      <c r="C13569" s="434" t="s">
        <v>35</v>
      </c>
      <c r="D13569" s="434" t="s">
        <v>29</v>
      </c>
      <c r="E13569" s="434">
        <v>18</v>
      </c>
      <c r="F13569" s="434">
        <v>9000</v>
      </c>
      <c r="G13569" s="434">
        <v>13425</v>
      </c>
      <c r="H13569" s="434">
        <v>11550</v>
      </c>
      <c r="I13569" s="434">
        <v>157.65</v>
      </c>
      <c r="J13569" s="434">
        <v>0</v>
      </c>
      <c r="K13569" s="434">
        <v>2009</v>
      </c>
    </row>
    <row r="13570" spans="1:11" hidden="1" x14ac:dyDescent="0.25">
      <c r="A13570" s="434">
        <v>305979000</v>
      </c>
      <c r="B13570" s="434">
        <v>154430</v>
      </c>
      <c r="C13570" s="434" t="s">
        <v>35</v>
      </c>
      <c r="D13570" s="434" t="s">
        <v>29</v>
      </c>
      <c r="E13570" s="434">
        <v>18</v>
      </c>
      <c r="F13570" s="434">
        <v>9000</v>
      </c>
      <c r="G13570" s="434">
        <v>13425</v>
      </c>
      <c r="H13570" s="434">
        <v>11550</v>
      </c>
      <c r="I13570" s="434">
        <v>157.65</v>
      </c>
      <c r="J13570" s="434">
        <v>0</v>
      </c>
      <c r="K13570" s="434">
        <v>2009</v>
      </c>
    </row>
    <row r="13571" spans="1:11" hidden="1" x14ac:dyDescent="0.25">
      <c r="A13571" s="434">
        <v>305980000</v>
      </c>
      <c r="B13571" s="434">
        <v>3270</v>
      </c>
      <c r="C13571" s="434" t="s">
        <v>61</v>
      </c>
      <c r="D13571" s="434" t="s">
        <v>22</v>
      </c>
      <c r="E13571" s="434">
        <v>11.5</v>
      </c>
      <c r="F13571" s="434">
        <v>2040</v>
      </c>
      <c r="G13571" s="434">
        <v>3220</v>
      </c>
      <c r="H13571" s="434">
        <v>2329</v>
      </c>
      <c r="I13571" s="434">
        <v>82.45</v>
      </c>
      <c r="J13571" s="434">
        <v>0</v>
      </c>
      <c r="K13571" s="434">
        <v>2000</v>
      </c>
    </row>
    <row r="13572" spans="1:11" hidden="1" x14ac:dyDescent="0.25">
      <c r="A13572" s="434">
        <v>305981000</v>
      </c>
      <c r="B13572" s="434">
        <v>204449</v>
      </c>
      <c r="C13572" s="434" t="s">
        <v>61</v>
      </c>
      <c r="D13572" s="434" t="s">
        <v>22</v>
      </c>
      <c r="E13572" s="434">
        <v>12</v>
      </c>
      <c r="F13572" s="434">
        <v>1850</v>
      </c>
      <c r="G13572" s="434">
        <v>4527</v>
      </c>
      <c r="H13572" s="434">
        <v>3183</v>
      </c>
      <c r="I13572" s="434">
        <v>89.98</v>
      </c>
      <c r="J13572" s="434">
        <v>0</v>
      </c>
      <c r="K13572" s="434">
        <v>2004</v>
      </c>
    </row>
    <row r="13573" spans="1:11" hidden="1" x14ac:dyDescent="0.25">
      <c r="A13573" s="434">
        <v>305982000</v>
      </c>
      <c r="B13573" s="434">
        <v>137000</v>
      </c>
      <c r="C13573" s="434" t="s">
        <v>61</v>
      </c>
      <c r="D13573" s="434" t="s">
        <v>22</v>
      </c>
      <c r="E13573" s="434">
        <v>12</v>
      </c>
      <c r="F13573" s="434">
        <v>1850</v>
      </c>
      <c r="G13573" s="434">
        <v>4527</v>
      </c>
      <c r="H13573" s="434">
        <v>3183</v>
      </c>
      <c r="I13573" s="434">
        <v>89.98</v>
      </c>
      <c r="J13573" s="434">
        <v>0</v>
      </c>
      <c r="K13573" s="434">
        <v>2005</v>
      </c>
    </row>
    <row r="13574" spans="1:11" hidden="1" x14ac:dyDescent="0.25">
      <c r="A13574" s="434">
        <v>305983000</v>
      </c>
      <c r="B13574" s="434">
        <v>14398</v>
      </c>
      <c r="C13574" s="434" t="s">
        <v>61</v>
      </c>
      <c r="D13574" s="434" t="s">
        <v>29</v>
      </c>
      <c r="E13574" s="434">
        <v>20</v>
      </c>
      <c r="F13574" s="434">
        <v>12600</v>
      </c>
      <c r="G13574" s="434">
        <v>12500</v>
      </c>
      <c r="H13574" s="434">
        <v>15026</v>
      </c>
      <c r="I13574" s="434">
        <v>160.6</v>
      </c>
      <c r="K13574" s="434">
        <v>2011</v>
      </c>
    </row>
    <row r="13575" spans="1:11" hidden="1" x14ac:dyDescent="0.25">
      <c r="A13575" s="434">
        <v>305996000</v>
      </c>
      <c r="B13575" s="434">
        <v>12829</v>
      </c>
      <c r="C13575" s="434" t="s">
        <v>31</v>
      </c>
      <c r="D13575" s="434" t="s">
        <v>25</v>
      </c>
      <c r="E13575" s="434">
        <v>12</v>
      </c>
      <c r="F13575" s="434">
        <v>2700</v>
      </c>
      <c r="G13575" s="434">
        <v>5698</v>
      </c>
      <c r="H13575" s="434">
        <v>3870</v>
      </c>
      <c r="I13575" s="434">
        <v>106.15</v>
      </c>
      <c r="J13575" s="434">
        <v>0</v>
      </c>
      <c r="K13575" s="434">
        <v>1970</v>
      </c>
    </row>
    <row r="13576" spans="1:11" hidden="1" x14ac:dyDescent="0.25">
      <c r="A13576" s="434">
        <v>305997000</v>
      </c>
      <c r="B13576" s="434">
        <v>12595</v>
      </c>
      <c r="C13576" s="434" t="s">
        <v>61</v>
      </c>
      <c r="D13576" s="434" t="s">
        <v>25</v>
      </c>
      <c r="E13576" s="434">
        <v>14.5</v>
      </c>
      <c r="F13576" s="434">
        <v>3500</v>
      </c>
      <c r="G13576" s="434">
        <v>5670</v>
      </c>
      <c r="H13576" s="434">
        <v>4600</v>
      </c>
      <c r="I13576" s="434">
        <v>108.2</v>
      </c>
      <c r="J13576" s="434">
        <v>0</v>
      </c>
      <c r="K13576" s="434">
        <v>2013</v>
      </c>
    </row>
    <row r="13577" spans="1:11" hidden="1" x14ac:dyDescent="0.25">
      <c r="A13577" s="434">
        <v>306008000</v>
      </c>
      <c r="B13577" s="434">
        <v>1710</v>
      </c>
      <c r="C13577" s="434" t="s">
        <v>31</v>
      </c>
      <c r="D13577" s="434" t="s">
        <v>33</v>
      </c>
      <c r="E13577" s="434">
        <v>14</v>
      </c>
      <c r="F13577" s="434">
        <v>13368</v>
      </c>
      <c r="G13577" s="434">
        <v>53818</v>
      </c>
      <c r="H13577" s="434">
        <v>42515</v>
      </c>
      <c r="I13577" s="434">
        <v>216.75</v>
      </c>
      <c r="J13577" s="434">
        <v>163783</v>
      </c>
      <c r="K13577" s="434">
        <v>1992</v>
      </c>
    </row>
    <row r="13578" spans="1:11" hidden="1" x14ac:dyDescent="0.25">
      <c r="A13578" s="434">
        <v>306017000</v>
      </c>
      <c r="B13578" s="434">
        <v>3856</v>
      </c>
      <c r="C13578" s="434" t="s">
        <v>31</v>
      </c>
      <c r="D13578" s="434" t="s">
        <v>29</v>
      </c>
      <c r="E13578" s="434">
        <v>14</v>
      </c>
      <c r="F13578" s="434">
        <v>13540</v>
      </c>
      <c r="G13578" s="434">
        <v>27720</v>
      </c>
      <c r="H13578" s="434">
        <v>23123</v>
      </c>
      <c r="I13578" s="434">
        <v>181.23</v>
      </c>
      <c r="J13578" s="434">
        <v>0</v>
      </c>
      <c r="K13578" s="434">
        <v>1984</v>
      </c>
    </row>
    <row r="13579" spans="1:11" hidden="1" x14ac:dyDescent="0.25">
      <c r="A13579" s="434">
        <v>306021000</v>
      </c>
      <c r="B13579" s="434">
        <v>18308</v>
      </c>
      <c r="C13579" s="434" t="s">
        <v>31</v>
      </c>
      <c r="D13579" s="434" t="s">
        <v>33</v>
      </c>
      <c r="F13579" s="434">
        <v>26300</v>
      </c>
      <c r="G13579" s="434">
        <v>72148</v>
      </c>
      <c r="H13579" s="434">
        <v>51065</v>
      </c>
      <c r="I13579" s="434">
        <v>216.67599999999999</v>
      </c>
      <c r="K13579" s="434">
        <v>2015</v>
      </c>
    </row>
    <row r="13580" spans="1:11" hidden="1" x14ac:dyDescent="0.25">
      <c r="A13580" s="434">
        <v>306039000</v>
      </c>
      <c r="B13580" s="434">
        <v>25063</v>
      </c>
      <c r="C13580" s="434" t="s">
        <v>31</v>
      </c>
      <c r="D13580" s="434" t="s">
        <v>36</v>
      </c>
      <c r="E13580" s="434">
        <v>13.5</v>
      </c>
      <c r="F13580" s="434">
        <v>26100</v>
      </c>
      <c r="G13580" s="434">
        <v>116173</v>
      </c>
      <c r="H13580" s="434">
        <v>91784</v>
      </c>
      <c r="I13580" s="434">
        <v>275</v>
      </c>
      <c r="J13580" s="434">
        <v>0</v>
      </c>
      <c r="K13580" s="434">
        <v>2013</v>
      </c>
    </row>
    <row r="13581" spans="1:11" hidden="1" x14ac:dyDescent="0.25">
      <c r="A13581" s="434">
        <v>306051000</v>
      </c>
      <c r="B13581" s="434">
        <v>53668</v>
      </c>
      <c r="C13581" s="434" t="s">
        <v>31</v>
      </c>
      <c r="D13581" s="434" t="s">
        <v>25</v>
      </c>
      <c r="E13581" s="434">
        <v>15</v>
      </c>
      <c r="F13581" s="434">
        <v>3840</v>
      </c>
      <c r="G13581" s="434">
        <v>9857</v>
      </c>
      <c r="H13581" s="434">
        <v>6361</v>
      </c>
      <c r="I13581" s="434">
        <v>132.19999999999999</v>
      </c>
      <c r="J13581" s="434">
        <v>0</v>
      </c>
      <c r="K13581" s="434">
        <v>1970</v>
      </c>
    </row>
    <row r="13582" spans="1:11" hidden="1" x14ac:dyDescent="0.25">
      <c r="A13582" s="434">
        <v>306080000</v>
      </c>
      <c r="B13582" s="434">
        <v>1</v>
      </c>
      <c r="C13582" s="434" t="s">
        <v>56</v>
      </c>
      <c r="D13582" s="434" t="s">
        <v>13</v>
      </c>
      <c r="E13582" s="434">
        <v>10</v>
      </c>
      <c r="F13582" s="434">
        <v>1118</v>
      </c>
      <c r="G13582" s="434">
        <v>187</v>
      </c>
      <c r="H13582" s="434">
        <v>135</v>
      </c>
      <c r="I13582" s="434">
        <v>22</v>
      </c>
      <c r="K13582" s="434">
        <v>2010</v>
      </c>
    </row>
    <row r="13583" spans="1:11" hidden="1" x14ac:dyDescent="0.25">
      <c r="A13583" s="434">
        <v>306092000</v>
      </c>
      <c r="B13583" s="434">
        <v>19024</v>
      </c>
      <c r="C13583" s="434" t="s">
        <v>54</v>
      </c>
      <c r="D13583" s="434" t="s">
        <v>17</v>
      </c>
      <c r="E13583" s="434">
        <v>11</v>
      </c>
      <c r="F13583" s="434">
        <v>2460</v>
      </c>
      <c r="G13583" s="434">
        <v>220</v>
      </c>
      <c r="H13583" s="434">
        <v>327</v>
      </c>
      <c r="I13583" s="434">
        <v>32.270000000000003</v>
      </c>
      <c r="J13583" s="434">
        <v>0</v>
      </c>
      <c r="K13583" s="434">
        <v>1970</v>
      </c>
    </row>
    <row r="13584" spans="1:11" hidden="1" x14ac:dyDescent="0.25">
      <c r="A13584" s="434">
        <v>306095000</v>
      </c>
      <c r="B13584" s="434">
        <v>20349</v>
      </c>
      <c r="C13584" s="434" t="s">
        <v>31</v>
      </c>
      <c r="D13584" s="434" t="s">
        <v>33</v>
      </c>
      <c r="E13584" s="434">
        <v>12</v>
      </c>
      <c r="F13584" s="434">
        <v>9660</v>
      </c>
      <c r="G13584" s="434">
        <v>51476</v>
      </c>
      <c r="H13584" s="434">
        <v>37071</v>
      </c>
      <c r="I13584" s="434">
        <v>216.73</v>
      </c>
      <c r="J13584" s="434">
        <v>0</v>
      </c>
      <c r="K13584" s="434">
        <v>1970</v>
      </c>
    </row>
    <row r="13585" spans="1:11" hidden="1" x14ac:dyDescent="0.25">
      <c r="A13585" s="434">
        <v>306096000</v>
      </c>
      <c r="B13585" s="434">
        <v>14502</v>
      </c>
      <c r="C13585" s="434" t="s">
        <v>31</v>
      </c>
      <c r="D13585" s="434" t="s">
        <v>33</v>
      </c>
      <c r="E13585" s="434">
        <v>12</v>
      </c>
      <c r="F13585" s="434">
        <v>9.66</v>
      </c>
      <c r="G13585" s="434">
        <v>52039</v>
      </c>
      <c r="H13585" s="434">
        <v>37071</v>
      </c>
      <c r="I13585" s="434">
        <v>216.73500000000001</v>
      </c>
      <c r="J13585" s="434">
        <v>0</v>
      </c>
      <c r="K13585" s="434">
        <v>1970</v>
      </c>
    </row>
    <row r="13586" spans="1:11" hidden="1" x14ac:dyDescent="0.25">
      <c r="A13586" s="434">
        <v>306104000</v>
      </c>
      <c r="B13586" s="434">
        <v>54802</v>
      </c>
      <c r="C13586" s="434" t="s">
        <v>31</v>
      </c>
      <c r="D13586" s="434" t="s">
        <v>33</v>
      </c>
      <c r="E13586" s="434">
        <v>13</v>
      </c>
      <c r="F13586" s="434">
        <v>30800</v>
      </c>
      <c r="G13586" s="434">
        <v>28899</v>
      </c>
      <c r="H13586" s="434">
        <v>34146</v>
      </c>
      <c r="I13586" s="434">
        <v>206.3</v>
      </c>
      <c r="J13586" s="434">
        <v>0</v>
      </c>
      <c r="K13586" s="434">
        <v>1970</v>
      </c>
    </row>
    <row r="13587" spans="1:11" hidden="1" x14ac:dyDescent="0.25">
      <c r="A13587" s="434">
        <v>306105000</v>
      </c>
      <c r="B13587" s="434">
        <v>67948</v>
      </c>
      <c r="C13587" s="434" t="s">
        <v>31</v>
      </c>
      <c r="D13587" s="434" t="s">
        <v>33</v>
      </c>
      <c r="E13587" s="434">
        <v>13</v>
      </c>
      <c r="F13587" s="434">
        <v>30800</v>
      </c>
      <c r="G13587" s="434">
        <v>28816</v>
      </c>
      <c r="H13587" s="434">
        <v>34146</v>
      </c>
      <c r="I13587" s="434">
        <v>206.3</v>
      </c>
      <c r="J13587" s="434">
        <v>0</v>
      </c>
      <c r="K13587" s="434">
        <v>1970</v>
      </c>
    </row>
    <row r="13588" spans="1:11" hidden="1" x14ac:dyDescent="0.25">
      <c r="A13588" s="434">
        <v>306109000</v>
      </c>
      <c r="B13588" s="434">
        <v>23080</v>
      </c>
      <c r="C13588" s="434" t="s">
        <v>31</v>
      </c>
      <c r="D13588" s="434" t="s">
        <v>29</v>
      </c>
      <c r="E13588" s="434">
        <v>15.8</v>
      </c>
      <c r="F13588" s="434">
        <v>9635</v>
      </c>
      <c r="G13588" s="434">
        <v>32187</v>
      </c>
      <c r="H13588" s="434">
        <v>22835</v>
      </c>
      <c r="I13588" s="434">
        <v>180.82</v>
      </c>
      <c r="J13588" s="434">
        <v>0</v>
      </c>
      <c r="K13588" s="434">
        <v>1983</v>
      </c>
    </row>
    <row r="13589" spans="1:11" hidden="1" x14ac:dyDescent="0.25">
      <c r="A13589" s="434">
        <v>306122000</v>
      </c>
      <c r="B13589" s="434">
        <v>7614</v>
      </c>
      <c r="C13589" s="434" t="s">
        <v>31</v>
      </c>
      <c r="D13589" s="434" t="s">
        <v>29</v>
      </c>
      <c r="E13589" s="434">
        <v>15.8</v>
      </c>
      <c r="F13589" s="434">
        <v>9635</v>
      </c>
      <c r="G13589" s="434">
        <v>32101</v>
      </c>
      <c r="H13589" s="434">
        <v>22835</v>
      </c>
      <c r="I13589" s="434">
        <v>180.82</v>
      </c>
      <c r="K13589" s="434">
        <v>1984</v>
      </c>
    </row>
    <row r="13590" spans="1:11" hidden="1" x14ac:dyDescent="0.25">
      <c r="A13590" s="434">
        <v>306157000</v>
      </c>
      <c r="B13590" s="434">
        <v>912</v>
      </c>
      <c r="C13590" s="434" t="s">
        <v>31</v>
      </c>
      <c r="D13590" s="434" t="s">
        <v>29</v>
      </c>
      <c r="E13590" s="434">
        <v>13</v>
      </c>
      <c r="F13590" s="434">
        <v>6252</v>
      </c>
      <c r="G13590" s="434">
        <v>14138</v>
      </c>
      <c r="H13590" s="434">
        <v>12642</v>
      </c>
      <c r="I13590" s="434">
        <v>169</v>
      </c>
      <c r="K13590" s="434">
        <v>1982</v>
      </c>
    </row>
    <row r="13591" spans="1:11" hidden="1" x14ac:dyDescent="0.25">
      <c r="A13591" s="434">
        <v>306431000</v>
      </c>
      <c r="B13591" s="434">
        <v>19058</v>
      </c>
      <c r="C13591" s="434" t="s">
        <v>31</v>
      </c>
      <c r="D13591" s="434" t="s">
        <v>22</v>
      </c>
      <c r="E13591" s="434">
        <v>12.6</v>
      </c>
      <c r="F13591" s="434">
        <v>1750</v>
      </c>
      <c r="G13591" s="434">
        <v>4200</v>
      </c>
      <c r="H13591" s="434">
        <v>2769</v>
      </c>
      <c r="I13591" s="434">
        <v>90</v>
      </c>
      <c r="J13591" s="434">
        <v>0</v>
      </c>
      <c r="K13591" s="434">
        <v>1970</v>
      </c>
    </row>
    <row r="13592" spans="1:11" hidden="1" x14ac:dyDescent="0.25">
      <c r="A13592" s="434">
        <v>306451000</v>
      </c>
      <c r="B13592" s="434">
        <v>67142</v>
      </c>
      <c r="C13592" s="434" t="s">
        <v>31</v>
      </c>
      <c r="D13592" s="434" t="s">
        <v>22</v>
      </c>
      <c r="E13592" s="434">
        <v>10.5</v>
      </c>
      <c r="F13592" s="434">
        <v>2700</v>
      </c>
      <c r="G13592" s="434">
        <v>4182</v>
      </c>
      <c r="H13592" s="434">
        <v>2769</v>
      </c>
      <c r="I13592" s="434">
        <v>90</v>
      </c>
      <c r="J13592" s="434">
        <v>0</v>
      </c>
      <c r="K13592" s="434">
        <v>1970</v>
      </c>
    </row>
    <row r="13593" spans="1:11" hidden="1" x14ac:dyDescent="0.25">
      <c r="A13593" s="434">
        <v>306497000</v>
      </c>
      <c r="B13593" s="434">
        <v>2055</v>
      </c>
      <c r="C13593" s="434" t="s">
        <v>31</v>
      </c>
      <c r="D13593" s="434" t="s">
        <v>25</v>
      </c>
      <c r="E13593" s="434">
        <v>16</v>
      </c>
      <c r="F13593" s="434">
        <v>4001</v>
      </c>
      <c r="G13593" s="434">
        <v>5508</v>
      </c>
      <c r="H13593" s="434">
        <v>4440</v>
      </c>
      <c r="I13593" s="434">
        <v>115.02</v>
      </c>
      <c r="J13593" s="434">
        <v>6781</v>
      </c>
      <c r="K13593" s="434">
        <v>1986</v>
      </c>
    </row>
    <row r="13594" spans="1:11" hidden="1" x14ac:dyDescent="0.25">
      <c r="A13594" s="434">
        <v>306527000</v>
      </c>
      <c r="B13594" s="434">
        <v>114711</v>
      </c>
      <c r="C13594" s="434" t="s">
        <v>31</v>
      </c>
      <c r="D13594" s="434" t="s">
        <v>22</v>
      </c>
      <c r="I13594" s="434">
        <v>89</v>
      </c>
    </row>
    <row r="13595" spans="1:11" hidden="1" x14ac:dyDescent="0.25">
      <c r="A13595" s="434">
        <v>306589000</v>
      </c>
      <c r="B13595" s="434">
        <v>8978</v>
      </c>
      <c r="C13595" s="434" t="s">
        <v>31</v>
      </c>
      <c r="D13595" s="434" t="s">
        <v>33</v>
      </c>
      <c r="E13595" s="434">
        <v>13.3</v>
      </c>
      <c r="F13595" s="434">
        <v>11416</v>
      </c>
      <c r="G13595" s="434">
        <v>76061</v>
      </c>
      <c r="H13595" s="434">
        <v>51821</v>
      </c>
      <c r="I13595" s="434">
        <v>224.8</v>
      </c>
      <c r="K13595" s="434">
        <v>2000</v>
      </c>
    </row>
    <row r="13596" spans="1:11" hidden="1" x14ac:dyDescent="0.25">
      <c r="A13596" s="434">
        <v>306611000</v>
      </c>
      <c r="B13596" s="434">
        <v>25343</v>
      </c>
      <c r="C13596" s="434" t="s">
        <v>61</v>
      </c>
      <c r="D13596" s="434" t="s">
        <v>25</v>
      </c>
      <c r="E13596" s="434">
        <v>16</v>
      </c>
      <c r="F13596" s="434">
        <v>5279</v>
      </c>
      <c r="G13596" s="434">
        <v>9185</v>
      </c>
      <c r="H13596" s="434">
        <v>6540</v>
      </c>
      <c r="I13596" s="434">
        <v>134.55000000000001</v>
      </c>
      <c r="K13596" s="434">
        <v>1997</v>
      </c>
    </row>
    <row r="13597" spans="1:11" hidden="1" x14ac:dyDescent="0.25">
      <c r="A13597" s="434">
        <v>306704000</v>
      </c>
      <c r="B13597" s="434">
        <v>43766</v>
      </c>
      <c r="C13597" s="434" t="s">
        <v>31</v>
      </c>
      <c r="D13597" s="434" t="s">
        <v>29</v>
      </c>
      <c r="E13597" s="434">
        <v>15</v>
      </c>
      <c r="F13597" s="434">
        <v>13499</v>
      </c>
      <c r="G13597" s="434">
        <v>34030</v>
      </c>
      <c r="H13597" s="434">
        <v>26547</v>
      </c>
      <c r="I13597" s="434">
        <v>173</v>
      </c>
      <c r="J13597" s="434">
        <v>0</v>
      </c>
      <c r="K13597" s="434">
        <v>1987</v>
      </c>
    </row>
    <row r="13598" spans="1:11" hidden="1" x14ac:dyDescent="0.25">
      <c r="A13598" s="434">
        <v>306777000</v>
      </c>
      <c r="B13598" s="434">
        <v>50994</v>
      </c>
      <c r="C13598" s="434" t="s">
        <v>31</v>
      </c>
      <c r="D13598" s="434" t="s">
        <v>22</v>
      </c>
      <c r="E13598" s="434">
        <v>12</v>
      </c>
      <c r="F13598" s="434">
        <v>2040</v>
      </c>
      <c r="G13598" s="434">
        <v>6051</v>
      </c>
      <c r="H13598" s="434">
        <v>3995</v>
      </c>
      <c r="I13598" s="434">
        <v>95.3</v>
      </c>
      <c r="J13598" s="434">
        <v>0</v>
      </c>
    </row>
    <row r="13599" spans="1:11" hidden="1" x14ac:dyDescent="0.25">
      <c r="A13599" s="434">
        <v>306811000</v>
      </c>
      <c r="B13599" s="434">
        <v>983</v>
      </c>
      <c r="C13599" s="434" t="s">
        <v>48</v>
      </c>
      <c r="D13599" s="434" t="s">
        <v>33</v>
      </c>
      <c r="E13599" s="434">
        <v>10</v>
      </c>
      <c r="F13599" s="434">
        <v>12000</v>
      </c>
      <c r="G13599" s="434">
        <v>104724</v>
      </c>
      <c r="H13599" s="434">
        <v>66650</v>
      </c>
      <c r="I13599" s="434">
        <v>241.29400000000001</v>
      </c>
      <c r="K13599" s="434">
        <v>1999</v>
      </c>
    </row>
    <row r="13600" spans="1:11" hidden="1" x14ac:dyDescent="0.25">
      <c r="A13600" s="434">
        <v>306812000</v>
      </c>
      <c r="B13600" s="434">
        <v>10790</v>
      </c>
      <c r="C13600" s="434" t="s">
        <v>31</v>
      </c>
      <c r="D13600" s="434" t="s">
        <v>29</v>
      </c>
      <c r="E13600" s="434">
        <v>15</v>
      </c>
      <c r="F13600" s="434">
        <v>13540</v>
      </c>
      <c r="G13600" s="434">
        <v>40910</v>
      </c>
      <c r="H13600" s="434">
        <v>29193</v>
      </c>
      <c r="I13600" s="434">
        <v>190.93</v>
      </c>
      <c r="K13600" s="434">
        <v>1983</v>
      </c>
    </row>
    <row r="13601" spans="1:11" hidden="1" x14ac:dyDescent="0.25">
      <c r="A13601" s="434">
        <v>306813000</v>
      </c>
      <c r="B13601" s="434">
        <v>28173</v>
      </c>
      <c r="C13601" s="434" t="s">
        <v>31</v>
      </c>
      <c r="D13601" s="434" t="s">
        <v>22</v>
      </c>
      <c r="E13601" s="434">
        <v>13</v>
      </c>
      <c r="F13601" s="434">
        <v>1377</v>
      </c>
      <c r="G13601" s="434">
        <v>3636</v>
      </c>
      <c r="H13601" s="434">
        <v>2528</v>
      </c>
      <c r="I13601" s="434">
        <v>89.99</v>
      </c>
      <c r="J13601" s="434">
        <v>0</v>
      </c>
      <c r="K13601" s="434">
        <v>1970</v>
      </c>
    </row>
    <row r="13602" spans="1:11" hidden="1" x14ac:dyDescent="0.25">
      <c r="A13602" s="434">
        <v>306832000</v>
      </c>
      <c r="B13602" s="434">
        <v>20647</v>
      </c>
      <c r="C13602" s="434" t="s">
        <v>31</v>
      </c>
      <c r="D13602" s="434" t="s">
        <v>25</v>
      </c>
      <c r="E13602" s="434">
        <v>13</v>
      </c>
      <c r="F13602" s="434">
        <v>2640</v>
      </c>
      <c r="G13602" s="434">
        <v>6090</v>
      </c>
      <c r="H13602" s="434">
        <v>3990</v>
      </c>
      <c r="I13602" s="434">
        <v>110.78</v>
      </c>
      <c r="J13602" s="434">
        <v>0</v>
      </c>
      <c r="K13602" s="434">
        <v>1970</v>
      </c>
    </row>
    <row r="13603" spans="1:11" hidden="1" x14ac:dyDescent="0.25">
      <c r="A13603" s="434">
        <v>306838000</v>
      </c>
      <c r="B13603" s="434">
        <v>387965</v>
      </c>
      <c r="C13603" s="434" t="s">
        <v>31</v>
      </c>
      <c r="D13603" s="434" t="s">
        <v>22</v>
      </c>
      <c r="I13603" s="434">
        <v>88</v>
      </c>
    </row>
    <row r="13604" spans="1:11" hidden="1" x14ac:dyDescent="0.25">
      <c r="A13604" s="434">
        <v>306867000</v>
      </c>
      <c r="B13604" s="434">
        <v>7900</v>
      </c>
      <c r="C13604" s="434" t="s">
        <v>31</v>
      </c>
      <c r="D13604" s="434" t="s">
        <v>33</v>
      </c>
      <c r="E13604" s="434">
        <v>14</v>
      </c>
      <c r="F13604" s="434">
        <v>13368</v>
      </c>
      <c r="G13604" s="434">
        <v>53000</v>
      </c>
      <c r="H13604" s="434">
        <v>42515</v>
      </c>
      <c r="I13604" s="434">
        <v>216.79</v>
      </c>
      <c r="J13604" s="434">
        <v>163783</v>
      </c>
      <c r="K13604" s="434">
        <v>1993</v>
      </c>
    </row>
    <row r="13605" spans="1:11" hidden="1" x14ac:dyDescent="0.25">
      <c r="A13605" s="434">
        <v>306872000</v>
      </c>
      <c r="B13605" s="434">
        <v>4215</v>
      </c>
      <c r="C13605" s="434" t="s">
        <v>31</v>
      </c>
      <c r="D13605" s="434" t="s">
        <v>25</v>
      </c>
      <c r="E13605" s="434">
        <v>16</v>
      </c>
      <c r="F13605" s="434">
        <v>6979</v>
      </c>
      <c r="G13605" s="434">
        <v>5970</v>
      </c>
      <c r="H13605" s="434">
        <v>5100</v>
      </c>
      <c r="I13605" s="434">
        <v>117.27</v>
      </c>
      <c r="J13605" s="434">
        <v>0</v>
      </c>
    </row>
    <row r="13606" spans="1:11" hidden="1" x14ac:dyDescent="0.25">
      <c r="A13606" s="434">
        <v>306885000</v>
      </c>
      <c r="B13606" s="434">
        <v>50619</v>
      </c>
      <c r="C13606" s="434" t="s">
        <v>31</v>
      </c>
      <c r="D13606" s="434" t="s">
        <v>25</v>
      </c>
      <c r="E13606" s="434">
        <v>13</v>
      </c>
      <c r="F13606" s="434">
        <v>2244</v>
      </c>
      <c r="G13606" s="434">
        <v>6000</v>
      </c>
      <c r="H13606" s="434">
        <v>3990</v>
      </c>
      <c r="I13606" s="434">
        <v>110.78</v>
      </c>
      <c r="J13606" s="434">
        <v>0</v>
      </c>
      <c r="K13606" s="434">
        <v>1970</v>
      </c>
    </row>
    <row r="13607" spans="1:11" hidden="1" x14ac:dyDescent="0.25">
      <c r="A13607" s="434">
        <v>308007000</v>
      </c>
      <c r="B13607" s="434">
        <v>153542</v>
      </c>
      <c r="C13607" s="434" t="s">
        <v>44</v>
      </c>
      <c r="D13607" s="434" t="s">
        <v>29</v>
      </c>
      <c r="E13607" s="434">
        <v>21</v>
      </c>
      <c r="F13607" s="434">
        <v>21600</v>
      </c>
      <c r="G13607" s="434">
        <v>2557</v>
      </c>
      <c r="H13607" s="434">
        <v>28890</v>
      </c>
      <c r="I13607" s="434">
        <v>198.6</v>
      </c>
      <c r="J13607" s="434">
        <v>0</v>
      </c>
      <c r="K13607" s="434">
        <v>1970</v>
      </c>
    </row>
    <row r="13608" spans="1:11" hidden="1" x14ac:dyDescent="0.25">
      <c r="A13608" s="434">
        <v>308036000</v>
      </c>
      <c r="B13608" s="434">
        <v>1023033</v>
      </c>
      <c r="C13608" s="434" t="s">
        <v>48</v>
      </c>
      <c r="D13608" s="434" t="s">
        <v>22</v>
      </c>
      <c r="E13608" s="434">
        <v>12</v>
      </c>
      <c r="F13608" s="434">
        <v>1942</v>
      </c>
      <c r="G13608" s="434">
        <v>1500</v>
      </c>
      <c r="H13608" s="434">
        <v>2255</v>
      </c>
      <c r="I13608" s="434">
        <v>72.5</v>
      </c>
      <c r="J13608" s="434">
        <v>0</v>
      </c>
      <c r="K13608" s="434">
        <v>1982</v>
      </c>
    </row>
    <row r="13609" spans="1:11" hidden="1" x14ac:dyDescent="0.25">
      <c r="A13609" s="434">
        <v>308095000</v>
      </c>
      <c r="B13609" s="434">
        <v>451601</v>
      </c>
      <c r="C13609" s="434" t="s">
        <v>31</v>
      </c>
      <c r="D13609" s="434" t="s">
        <v>22</v>
      </c>
      <c r="E13609" s="434">
        <v>15.5</v>
      </c>
      <c r="F13609" s="434">
        <v>3249</v>
      </c>
      <c r="G13609" s="434">
        <v>4000</v>
      </c>
      <c r="H13609" s="434">
        <v>3817</v>
      </c>
      <c r="I13609" s="434">
        <v>97.6</v>
      </c>
      <c r="J13609" s="434">
        <v>5507</v>
      </c>
      <c r="K13609" s="434">
        <v>1998</v>
      </c>
    </row>
    <row r="13610" spans="1:11" hidden="1" x14ac:dyDescent="0.25">
      <c r="A13610" s="434">
        <v>308121000</v>
      </c>
      <c r="B13610" s="434">
        <v>585</v>
      </c>
      <c r="C13610" s="434" t="s">
        <v>31</v>
      </c>
      <c r="D13610" s="434" t="s">
        <v>29</v>
      </c>
      <c r="E13610" s="434">
        <v>22</v>
      </c>
      <c r="F13610" s="434">
        <v>14960</v>
      </c>
      <c r="G13610" s="434">
        <v>13930</v>
      </c>
      <c r="H13610" s="434">
        <v>13049</v>
      </c>
      <c r="I13610" s="434">
        <v>158.13</v>
      </c>
      <c r="J13610" s="434">
        <v>17782</v>
      </c>
      <c r="K13610" s="434">
        <v>1992</v>
      </c>
    </row>
    <row r="13611" spans="1:11" hidden="1" x14ac:dyDescent="0.25">
      <c r="A13611" s="434">
        <v>308192000</v>
      </c>
      <c r="B13611" s="434">
        <v>487025</v>
      </c>
      <c r="C13611" s="434" t="s">
        <v>61</v>
      </c>
      <c r="D13611" s="434" t="s">
        <v>22</v>
      </c>
      <c r="E13611" s="434">
        <v>11</v>
      </c>
      <c r="F13611" s="434">
        <v>1666</v>
      </c>
      <c r="G13611" s="434">
        <v>4297</v>
      </c>
      <c r="H13611" s="434">
        <v>2715</v>
      </c>
      <c r="I13611" s="434">
        <v>89.9</v>
      </c>
      <c r="J13611" s="434">
        <v>0</v>
      </c>
      <c r="K13611" s="434">
        <v>1993</v>
      </c>
    </row>
    <row r="13612" spans="1:11" hidden="1" x14ac:dyDescent="0.25">
      <c r="A13612" s="434">
        <v>308198000</v>
      </c>
      <c r="B13612" s="434">
        <v>100659</v>
      </c>
      <c r="C13612" s="434" t="s">
        <v>44</v>
      </c>
      <c r="D13612" s="434" t="s">
        <v>17</v>
      </c>
      <c r="E13612" s="434">
        <v>12</v>
      </c>
      <c r="F13612" s="434">
        <v>1300</v>
      </c>
      <c r="G13612" s="434">
        <v>170</v>
      </c>
      <c r="H13612" s="434">
        <v>1268</v>
      </c>
      <c r="I13612" s="434">
        <v>49.65</v>
      </c>
      <c r="J13612" s="434">
        <v>0</v>
      </c>
      <c r="K13612" s="434">
        <v>1970</v>
      </c>
    </row>
    <row r="13613" spans="1:11" hidden="1" x14ac:dyDescent="0.25">
      <c r="A13613" s="434">
        <v>308203000</v>
      </c>
      <c r="B13613" s="434">
        <v>17280</v>
      </c>
      <c r="C13613" s="434" t="s">
        <v>31</v>
      </c>
      <c r="D13613" s="434" t="s">
        <v>29</v>
      </c>
      <c r="E13613" s="434">
        <v>15</v>
      </c>
      <c r="F13613" s="434">
        <v>8076</v>
      </c>
      <c r="G13613" s="434">
        <v>45252</v>
      </c>
      <c r="H13613" s="434">
        <v>28805</v>
      </c>
      <c r="I13613" s="434">
        <v>199.9</v>
      </c>
      <c r="J13613" s="434">
        <v>0</v>
      </c>
      <c r="K13613" s="434">
        <v>1987</v>
      </c>
    </row>
    <row r="13614" spans="1:11" hidden="1" x14ac:dyDescent="0.25">
      <c r="A13614" s="434">
        <v>308214000</v>
      </c>
      <c r="B13614" s="434">
        <v>261457</v>
      </c>
      <c r="C13614" s="434" t="s">
        <v>44</v>
      </c>
      <c r="D13614" s="434" t="s">
        <v>29</v>
      </c>
      <c r="E13614" s="434">
        <v>20</v>
      </c>
      <c r="F13614" s="434">
        <v>30794</v>
      </c>
      <c r="G13614" s="434">
        <v>3499</v>
      </c>
      <c r="H13614" s="434">
        <v>20606</v>
      </c>
      <c r="I13614" s="434">
        <v>176.32679999999999</v>
      </c>
      <c r="J13614" s="434">
        <v>0</v>
      </c>
      <c r="K13614" s="434">
        <v>1987</v>
      </c>
    </row>
    <row r="13615" spans="1:11" hidden="1" x14ac:dyDescent="0.25">
      <c r="A13615" s="434">
        <v>308218000</v>
      </c>
      <c r="B13615" s="434">
        <v>723776</v>
      </c>
      <c r="C13615" s="434" t="s">
        <v>61</v>
      </c>
      <c r="D13615" s="434" t="s">
        <v>22</v>
      </c>
      <c r="E13615" s="434">
        <v>11.5</v>
      </c>
      <c r="F13615" s="434">
        <v>1798</v>
      </c>
      <c r="G13615" s="434">
        <v>4304</v>
      </c>
      <c r="H13615" s="434">
        <v>2839</v>
      </c>
      <c r="I13615" s="434">
        <v>90.46</v>
      </c>
      <c r="J13615" s="434">
        <v>0</v>
      </c>
      <c r="K13615" s="434">
        <v>1995</v>
      </c>
    </row>
    <row r="13616" spans="1:11" hidden="1" x14ac:dyDescent="0.25">
      <c r="A13616" s="434">
        <v>308228000</v>
      </c>
      <c r="B13616" s="434">
        <v>4860</v>
      </c>
      <c r="C13616" s="434" t="s">
        <v>31</v>
      </c>
      <c r="D13616" s="434" t="s">
        <v>25</v>
      </c>
      <c r="E13616" s="434">
        <v>17</v>
      </c>
      <c r="F13616" s="434">
        <v>3999</v>
      </c>
      <c r="G13616" s="434">
        <v>5448</v>
      </c>
      <c r="H13616" s="434">
        <v>3998</v>
      </c>
      <c r="I13616" s="434">
        <v>108.22</v>
      </c>
      <c r="J13616" s="434">
        <v>7447</v>
      </c>
      <c r="K13616" s="434">
        <v>1992</v>
      </c>
    </row>
    <row r="13617" spans="1:11" hidden="1" x14ac:dyDescent="0.25">
      <c r="A13617" s="434">
        <v>308241000</v>
      </c>
      <c r="B13617" s="434">
        <v>1628122</v>
      </c>
      <c r="C13617" s="434" t="s">
        <v>20</v>
      </c>
      <c r="D13617" s="434" t="s">
        <v>22</v>
      </c>
      <c r="E13617" s="434">
        <v>13</v>
      </c>
      <c r="F13617" s="434">
        <v>1655</v>
      </c>
      <c r="G13617" s="434">
        <v>2550</v>
      </c>
      <c r="H13617" s="434">
        <v>1834</v>
      </c>
      <c r="I13617" s="434">
        <v>80.17</v>
      </c>
      <c r="J13617" s="434">
        <v>2613</v>
      </c>
      <c r="K13617" s="434">
        <v>1979</v>
      </c>
    </row>
    <row r="13618" spans="1:11" hidden="1" x14ac:dyDescent="0.25">
      <c r="A13618" s="434">
        <v>308243000</v>
      </c>
      <c r="B13618" s="434">
        <v>651277</v>
      </c>
      <c r="C13618" s="434" t="s">
        <v>48</v>
      </c>
      <c r="D13618" s="434" t="s">
        <v>25</v>
      </c>
      <c r="E13618" s="434">
        <v>7</v>
      </c>
      <c r="F13618" s="434">
        <v>45000</v>
      </c>
      <c r="G13618" s="434">
        <v>0</v>
      </c>
      <c r="H13618" s="434">
        <v>36768</v>
      </c>
      <c r="I13618" s="434">
        <v>119.38</v>
      </c>
      <c r="J13618" s="434">
        <v>0</v>
      </c>
      <c r="K13618" s="434">
        <v>1970</v>
      </c>
    </row>
    <row r="13619" spans="1:11" hidden="1" x14ac:dyDescent="0.25">
      <c r="A13619" s="434">
        <v>308261000</v>
      </c>
      <c r="B13619" s="434">
        <v>8180</v>
      </c>
      <c r="C13619" s="434" t="s">
        <v>48</v>
      </c>
      <c r="D13619" s="434" t="s">
        <v>22</v>
      </c>
      <c r="E13619" s="434">
        <v>13</v>
      </c>
      <c r="F13619" s="434">
        <v>10073</v>
      </c>
      <c r="G13619" s="434">
        <v>3424</v>
      </c>
      <c r="H13619" s="434">
        <v>3719</v>
      </c>
      <c r="I13619" s="434">
        <v>76.09</v>
      </c>
      <c r="K13619" s="434">
        <v>1984</v>
      </c>
    </row>
    <row r="13620" spans="1:11" hidden="1" x14ac:dyDescent="0.25">
      <c r="A13620" s="434">
        <v>308271000</v>
      </c>
      <c r="B13620" s="434">
        <v>57844</v>
      </c>
      <c r="C13620" s="434" t="s">
        <v>28</v>
      </c>
      <c r="D13620" s="434" t="s">
        <v>33</v>
      </c>
      <c r="E13620" s="434">
        <v>15</v>
      </c>
      <c r="F13620" s="434">
        <v>9690</v>
      </c>
      <c r="G13620" s="434">
        <v>65402</v>
      </c>
      <c r="H13620" s="434">
        <v>35904</v>
      </c>
      <c r="I13620" s="434">
        <v>224.37</v>
      </c>
      <c r="J13620" s="434">
        <v>0</v>
      </c>
      <c r="K13620" s="434">
        <v>1984</v>
      </c>
    </row>
    <row r="13621" spans="1:11" hidden="1" x14ac:dyDescent="0.25">
      <c r="A13621" s="434">
        <v>308287000</v>
      </c>
      <c r="B13621" s="434">
        <v>7404</v>
      </c>
      <c r="C13621" s="434" t="s">
        <v>31</v>
      </c>
      <c r="D13621" s="434" t="s">
        <v>29</v>
      </c>
      <c r="E13621" s="434">
        <v>14</v>
      </c>
      <c r="F13621" s="434">
        <v>4879</v>
      </c>
      <c r="G13621" s="434">
        <v>26096</v>
      </c>
      <c r="H13621" s="434">
        <v>16405</v>
      </c>
      <c r="I13621" s="434">
        <v>172</v>
      </c>
      <c r="J13621" s="434">
        <v>0</v>
      </c>
      <c r="K13621" s="434">
        <v>1997</v>
      </c>
    </row>
    <row r="13622" spans="1:11" hidden="1" x14ac:dyDescent="0.25">
      <c r="A13622" s="434">
        <v>308299000</v>
      </c>
      <c r="B13622" s="434">
        <v>40466</v>
      </c>
      <c r="C13622" s="434" t="s">
        <v>28</v>
      </c>
      <c r="D13622" s="434" t="s">
        <v>33</v>
      </c>
      <c r="E13622" s="434">
        <v>14.5</v>
      </c>
      <c r="F13622" s="434">
        <v>10003</v>
      </c>
      <c r="G13622" s="434">
        <v>74423</v>
      </c>
      <c r="H13622" s="434">
        <v>46409</v>
      </c>
      <c r="I13622" s="434">
        <v>244.2</v>
      </c>
      <c r="J13622" s="434">
        <v>0</v>
      </c>
      <c r="K13622" s="434">
        <v>1981</v>
      </c>
    </row>
    <row r="13623" spans="1:11" hidden="1" x14ac:dyDescent="0.25">
      <c r="A13623" s="434">
        <v>308315000</v>
      </c>
      <c r="B13623" s="434">
        <v>1226</v>
      </c>
      <c r="C13623" s="434" t="s">
        <v>31</v>
      </c>
      <c r="D13623" s="434" t="s">
        <v>29</v>
      </c>
      <c r="E13623" s="434">
        <v>21.4</v>
      </c>
      <c r="F13623" s="434">
        <v>12150</v>
      </c>
      <c r="G13623" s="434">
        <v>13981</v>
      </c>
      <c r="H13623" s="434">
        <v>13077</v>
      </c>
      <c r="I13623" s="434">
        <v>158.13</v>
      </c>
      <c r="J13623" s="434">
        <v>18245</v>
      </c>
      <c r="K13623" s="434">
        <v>1993</v>
      </c>
    </row>
    <row r="13624" spans="1:11" hidden="1" x14ac:dyDescent="0.25">
      <c r="A13624" s="434">
        <v>308322000</v>
      </c>
      <c r="B13624" s="434">
        <v>76674</v>
      </c>
      <c r="C13624" s="434" t="s">
        <v>44</v>
      </c>
      <c r="D13624" s="434" t="s">
        <v>29</v>
      </c>
      <c r="E13624" s="434">
        <v>21</v>
      </c>
      <c r="F13624" s="434">
        <v>16800</v>
      </c>
      <c r="G13624" s="434">
        <v>2980</v>
      </c>
      <c r="H13624" s="434">
        <v>28258</v>
      </c>
      <c r="I13624" s="434">
        <v>186</v>
      </c>
      <c r="J13624" s="434">
        <v>0</v>
      </c>
      <c r="K13624" s="434">
        <v>2001</v>
      </c>
    </row>
    <row r="13625" spans="1:11" hidden="1" x14ac:dyDescent="0.25">
      <c r="A13625" s="434">
        <v>308329000</v>
      </c>
      <c r="B13625" s="434">
        <v>162</v>
      </c>
      <c r="C13625" s="434" t="s">
        <v>24</v>
      </c>
      <c r="D13625" s="434" t="s">
        <v>36</v>
      </c>
      <c r="E13625" s="434">
        <v>19.5</v>
      </c>
      <c r="F13625" s="434">
        <v>18625</v>
      </c>
      <c r="G13625" s="434">
        <v>160510</v>
      </c>
      <c r="H13625" s="434">
        <v>81732</v>
      </c>
      <c r="I13625" s="434">
        <v>274.39</v>
      </c>
      <c r="J13625" s="434">
        <v>167456</v>
      </c>
      <c r="K13625" s="434">
        <v>2009</v>
      </c>
    </row>
    <row r="13626" spans="1:11" hidden="1" x14ac:dyDescent="0.25">
      <c r="A13626" s="434">
        <v>308371000</v>
      </c>
      <c r="B13626" s="434">
        <v>2368</v>
      </c>
      <c r="C13626" s="434" t="s">
        <v>24</v>
      </c>
      <c r="D13626" s="434" t="s">
        <v>33</v>
      </c>
      <c r="E13626" s="434">
        <v>14.8</v>
      </c>
      <c r="F13626" s="434">
        <v>10010</v>
      </c>
      <c r="G13626" s="434">
        <v>61213</v>
      </c>
      <c r="H13626" s="434">
        <v>35711</v>
      </c>
      <c r="I13626" s="434">
        <v>213.35</v>
      </c>
      <c r="J13626" s="434">
        <v>64006</v>
      </c>
      <c r="K13626" s="434">
        <v>2006</v>
      </c>
    </row>
    <row r="13627" spans="1:11" hidden="1" x14ac:dyDescent="0.25">
      <c r="A13627" s="434">
        <v>308386000</v>
      </c>
      <c r="B13627" s="434">
        <v>15095</v>
      </c>
      <c r="C13627" s="434" t="s">
        <v>24</v>
      </c>
      <c r="D13627" s="434" t="s">
        <v>36</v>
      </c>
      <c r="E13627" s="434">
        <v>18.5</v>
      </c>
      <c r="F13627" s="434">
        <v>29420</v>
      </c>
      <c r="G13627" s="434">
        <v>84812</v>
      </c>
      <c r="H13627" s="434">
        <v>100450</v>
      </c>
      <c r="I13627" s="434">
        <v>288.14999999999998</v>
      </c>
      <c r="J13627" s="434">
        <v>146770</v>
      </c>
      <c r="K13627" s="434">
        <v>1970</v>
      </c>
    </row>
    <row r="13628" spans="1:11" hidden="1" x14ac:dyDescent="0.25">
      <c r="A13628" s="434">
        <v>308416000</v>
      </c>
      <c r="B13628" s="434">
        <v>121478</v>
      </c>
      <c r="C13628" s="434" t="s">
        <v>44</v>
      </c>
      <c r="D13628" s="434" t="s">
        <v>36</v>
      </c>
      <c r="E13628" s="434">
        <v>25</v>
      </c>
      <c r="F13628" s="434">
        <v>72000</v>
      </c>
      <c r="G13628" s="434">
        <v>7500</v>
      </c>
      <c r="H13628" s="434">
        <v>93558</v>
      </c>
      <c r="I13628" s="434">
        <v>294.13</v>
      </c>
      <c r="J13628" s="434">
        <v>0</v>
      </c>
      <c r="K13628" s="434">
        <v>2006</v>
      </c>
    </row>
    <row r="13629" spans="1:11" hidden="1" x14ac:dyDescent="0.25">
      <c r="A13629" s="434">
        <v>308429000</v>
      </c>
      <c r="B13629" s="434">
        <v>33270</v>
      </c>
      <c r="C13629" s="434" t="s">
        <v>44</v>
      </c>
      <c r="D13629" s="434" t="s">
        <v>25</v>
      </c>
      <c r="E13629" s="434">
        <v>16</v>
      </c>
      <c r="F13629" s="434">
        <v>4126</v>
      </c>
      <c r="G13629" s="434">
        <v>1226</v>
      </c>
      <c r="H13629" s="434">
        <v>6752</v>
      </c>
      <c r="I13629" s="434">
        <v>111.51</v>
      </c>
      <c r="J13629" s="434">
        <v>0</v>
      </c>
      <c r="K13629" s="434">
        <v>1970</v>
      </c>
    </row>
    <row r="13630" spans="1:11" hidden="1" x14ac:dyDescent="0.25">
      <c r="A13630" s="434">
        <v>308438000</v>
      </c>
      <c r="B13630" s="434">
        <v>572</v>
      </c>
      <c r="C13630" s="434" t="s">
        <v>31</v>
      </c>
      <c r="D13630" s="434" t="s">
        <v>29</v>
      </c>
      <c r="E13630" s="434">
        <v>21.5</v>
      </c>
      <c r="F13630" s="434">
        <v>14960</v>
      </c>
      <c r="G13630" s="434">
        <v>13930</v>
      </c>
      <c r="H13630" s="434">
        <v>13049</v>
      </c>
      <c r="I13630" s="434">
        <v>158.13</v>
      </c>
      <c r="J13630" s="434">
        <v>17782</v>
      </c>
      <c r="K13630" s="434">
        <v>1992</v>
      </c>
    </row>
    <row r="13631" spans="1:11" hidden="1" x14ac:dyDescent="0.25">
      <c r="A13631" s="434">
        <v>308445000</v>
      </c>
      <c r="B13631" s="434">
        <v>256125</v>
      </c>
      <c r="C13631" s="434" t="s">
        <v>44</v>
      </c>
      <c r="D13631" s="434" t="s">
        <v>29</v>
      </c>
      <c r="E13631" s="434">
        <v>21</v>
      </c>
      <c r="F13631" s="434">
        <v>15559</v>
      </c>
      <c r="G13631" s="434">
        <v>3938</v>
      </c>
      <c r="H13631" s="434">
        <v>28856</v>
      </c>
      <c r="I13631" s="434">
        <v>192.80119999999999</v>
      </c>
      <c r="J13631" s="434">
        <v>0</v>
      </c>
      <c r="K13631" s="434">
        <v>1991</v>
      </c>
    </row>
    <row r="13632" spans="1:11" hidden="1" x14ac:dyDescent="0.25">
      <c r="A13632" s="434">
        <v>308511000</v>
      </c>
      <c r="B13632" s="434">
        <v>6411</v>
      </c>
      <c r="C13632" s="434" t="s">
        <v>31</v>
      </c>
      <c r="D13632" s="434" t="s">
        <v>29</v>
      </c>
      <c r="E13632" s="434">
        <v>23</v>
      </c>
      <c r="F13632" s="434">
        <v>16320</v>
      </c>
      <c r="G13632" s="434">
        <v>14160</v>
      </c>
      <c r="H13632" s="434">
        <v>14061</v>
      </c>
      <c r="I13632" s="434">
        <v>178.5</v>
      </c>
      <c r="J13632" s="434">
        <v>17774</v>
      </c>
      <c r="K13632" s="434">
        <v>1993</v>
      </c>
    </row>
    <row r="13633" spans="1:11" hidden="1" x14ac:dyDescent="0.25">
      <c r="A13633" s="434">
        <v>308512000</v>
      </c>
      <c r="B13633" s="434">
        <v>3558</v>
      </c>
      <c r="C13633" s="434" t="s">
        <v>31</v>
      </c>
      <c r="D13633" s="434" t="s">
        <v>29</v>
      </c>
      <c r="E13633" s="434">
        <v>23</v>
      </c>
      <c r="F13633" s="434">
        <v>16320</v>
      </c>
      <c r="G13633" s="434">
        <v>14140</v>
      </c>
      <c r="H13633" s="434">
        <v>14061</v>
      </c>
      <c r="I13633" s="434">
        <v>178.5</v>
      </c>
      <c r="J13633" s="434">
        <v>17774</v>
      </c>
      <c r="K13633" s="434">
        <v>1994</v>
      </c>
    </row>
    <row r="13634" spans="1:11" hidden="1" x14ac:dyDescent="0.25">
      <c r="A13634" s="434">
        <v>308516000</v>
      </c>
      <c r="B13634" s="434">
        <v>56014</v>
      </c>
      <c r="C13634" s="434" t="s">
        <v>44</v>
      </c>
      <c r="D13634" s="434" t="s">
        <v>36</v>
      </c>
      <c r="E13634" s="434">
        <v>21.5</v>
      </c>
      <c r="F13634" s="434">
        <v>60000</v>
      </c>
      <c r="G13634" s="434">
        <v>8452</v>
      </c>
      <c r="H13634" s="434">
        <v>83969</v>
      </c>
      <c r="I13634" s="434">
        <v>300</v>
      </c>
      <c r="J13634" s="434">
        <v>0</v>
      </c>
      <c r="K13634" s="434">
        <v>1998</v>
      </c>
    </row>
    <row r="13635" spans="1:11" hidden="1" x14ac:dyDescent="0.25">
      <c r="A13635" s="434">
        <v>308521000</v>
      </c>
      <c r="B13635" s="434">
        <v>386825</v>
      </c>
      <c r="C13635" s="434" t="s">
        <v>31</v>
      </c>
      <c r="D13635" s="434" t="s">
        <v>29</v>
      </c>
      <c r="E13635" s="434">
        <v>13.4</v>
      </c>
      <c r="F13635" s="434">
        <v>6325</v>
      </c>
      <c r="G13635" s="434">
        <v>43925</v>
      </c>
      <c r="H13635" s="434">
        <v>27962</v>
      </c>
      <c r="I13635" s="434">
        <v>187.5</v>
      </c>
      <c r="J13635" s="434">
        <v>0</v>
      </c>
      <c r="K13635" s="434">
        <v>1984</v>
      </c>
    </row>
    <row r="13636" spans="1:11" hidden="1" x14ac:dyDescent="0.25">
      <c r="A13636" s="434">
        <v>308529000</v>
      </c>
      <c r="B13636" s="434">
        <v>42121</v>
      </c>
      <c r="C13636" s="434" t="s">
        <v>31</v>
      </c>
      <c r="D13636" s="434" t="s">
        <v>29</v>
      </c>
      <c r="E13636" s="434">
        <v>13.5</v>
      </c>
      <c r="F13636" s="434">
        <v>8238</v>
      </c>
      <c r="G13636" s="434">
        <v>39273</v>
      </c>
      <c r="H13636" s="434">
        <v>26130</v>
      </c>
      <c r="I13636" s="434">
        <v>183.2</v>
      </c>
      <c r="J13636" s="434">
        <v>0</v>
      </c>
      <c r="K13636" s="434">
        <v>1985</v>
      </c>
    </row>
    <row r="13637" spans="1:11" hidden="1" x14ac:dyDescent="0.25">
      <c r="A13637" s="434">
        <v>308531000</v>
      </c>
      <c r="B13637" s="434">
        <v>152937</v>
      </c>
      <c r="C13637" s="434" t="s">
        <v>31</v>
      </c>
      <c r="D13637" s="434" t="s">
        <v>29</v>
      </c>
      <c r="E13637" s="434">
        <v>13.4</v>
      </c>
      <c r="F13637" s="434">
        <v>6325</v>
      </c>
      <c r="G13637" s="434">
        <v>43002</v>
      </c>
      <c r="H13637" s="434">
        <v>27964</v>
      </c>
      <c r="I13637" s="434">
        <v>187.5</v>
      </c>
      <c r="J13637" s="434">
        <v>0</v>
      </c>
      <c r="K13637" s="434">
        <v>1984</v>
      </c>
    </row>
    <row r="13638" spans="1:11" hidden="1" x14ac:dyDescent="0.25">
      <c r="A13638" s="434">
        <v>308539000</v>
      </c>
      <c r="B13638" s="434">
        <v>29398</v>
      </c>
      <c r="C13638" s="434" t="s">
        <v>16</v>
      </c>
      <c r="D13638" s="434" t="s">
        <v>22</v>
      </c>
      <c r="E13638" s="434">
        <v>12</v>
      </c>
      <c r="F13638" s="434">
        <v>2664</v>
      </c>
      <c r="G13638" s="434">
        <v>5420</v>
      </c>
      <c r="H13638" s="434">
        <v>3501</v>
      </c>
      <c r="I13638" s="434">
        <v>85.32</v>
      </c>
      <c r="J13638" s="434">
        <v>5728</v>
      </c>
      <c r="K13638" s="434">
        <v>2006</v>
      </c>
    </row>
    <row r="13639" spans="1:11" hidden="1" x14ac:dyDescent="0.25">
      <c r="A13639" s="434">
        <v>308541000</v>
      </c>
      <c r="B13639" s="434">
        <v>29965</v>
      </c>
      <c r="C13639" s="434" t="s">
        <v>31</v>
      </c>
      <c r="D13639" s="434" t="s">
        <v>25</v>
      </c>
      <c r="E13639" s="434">
        <v>16</v>
      </c>
      <c r="F13639" s="434">
        <v>4042</v>
      </c>
      <c r="G13639" s="434">
        <v>6120</v>
      </c>
      <c r="H13639" s="434">
        <v>5084</v>
      </c>
      <c r="I13639" s="434">
        <v>109</v>
      </c>
      <c r="J13639" s="434">
        <v>7525</v>
      </c>
      <c r="K13639" s="434">
        <v>1989</v>
      </c>
    </row>
    <row r="13640" spans="1:11" hidden="1" x14ac:dyDescent="0.25">
      <c r="A13640" s="434">
        <v>308542000</v>
      </c>
      <c r="B13640" s="434">
        <v>688365</v>
      </c>
      <c r="C13640" s="434" t="s">
        <v>61</v>
      </c>
      <c r="D13640" s="434" t="s">
        <v>22</v>
      </c>
      <c r="E13640" s="434">
        <v>11</v>
      </c>
      <c r="F13640" s="434">
        <v>1689</v>
      </c>
      <c r="G13640" s="434">
        <v>4297</v>
      </c>
      <c r="H13640" s="434">
        <v>2715</v>
      </c>
      <c r="I13640" s="434">
        <v>89.9</v>
      </c>
      <c r="J13640" s="434">
        <v>0</v>
      </c>
      <c r="K13640" s="434">
        <v>1994</v>
      </c>
    </row>
    <row r="13641" spans="1:11" hidden="1" x14ac:dyDescent="0.25">
      <c r="A13641" s="434">
        <v>308606000</v>
      </c>
      <c r="B13641" s="434">
        <v>676995</v>
      </c>
      <c r="C13641" s="434" t="s">
        <v>46</v>
      </c>
      <c r="D13641" s="434" t="s">
        <v>17</v>
      </c>
      <c r="E13641" s="434">
        <v>15.5</v>
      </c>
      <c r="F13641" s="434">
        <v>5896</v>
      </c>
      <c r="G13641" s="434">
        <v>1089</v>
      </c>
      <c r="H13641" s="434">
        <v>1388</v>
      </c>
      <c r="I13641" s="434">
        <v>63.91</v>
      </c>
      <c r="J13641" s="434">
        <v>0</v>
      </c>
      <c r="K13641" s="434">
        <v>1970</v>
      </c>
    </row>
    <row r="13642" spans="1:11" hidden="1" x14ac:dyDescent="0.25">
      <c r="A13642" s="434">
        <v>308621000</v>
      </c>
      <c r="B13642" s="434">
        <v>7730</v>
      </c>
      <c r="C13642" s="434" t="s">
        <v>46</v>
      </c>
      <c r="D13642" s="434" t="s">
        <v>22</v>
      </c>
      <c r="E13642" s="434">
        <v>13</v>
      </c>
      <c r="F13642" s="434">
        <v>4854</v>
      </c>
      <c r="G13642" s="434">
        <v>4693</v>
      </c>
      <c r="H13642" s="434">
        <v>2990</v>
      </c>
      <c r="I13642" s="434">
        <v>82.88</v>
      </c>
      <c r="K13642" s="434">
        <v>1998</v>
      </c>
    </row>
    <row r="13643" spans="1:11" hidden="1" x14ac:dyDescent="0.25">
      <c r="A13643" s="434">
        <v>308632000</v>
      </c>
      <c r="B13643" s="434">
        <v>9539</v>
      </c>
      <c r="C13643" s="434" t="s">
        <v>28</v>
      </c>
      <c r="D13643" s="434" t="s">
        <v>33</v>
      </c>
      <c r="E13643" s="434">
        <v>14</v>
      </c>
      <c r="F13643" s="434">
        <v>9201</v>
      </c>
      <c r="G13643" s="434">
        <v>73624</v>
      </c>
      <c r="H13643" s="434">
        <v>40160</v>
      </c>
      <c r="I13643" s="434">
        <v>225</v>
      </c>
      <c r="J13643" s="434">
        <v>0</v>
      </c>
      <c r="K13643" s="434">
        <v>1970</v>
      </c>
    </row>
    <row r="13644" spans="1:11" hidden="1" x14ac:dyDescent="0.25">
      <c r="A13644" s="434">
        <v>308659000</v>
      </c>
      <c r="B13644" s="434">
        <v>11822</v>
      </c>
      <c r="C13644" s="434" t="s">
        <v>28</v>
      </c>
      <c r="D13644" s="434" t="s">
        <v>36</v>
      </c>
      <c r="E13644" s="434">
        <v>14</v>
      </c>
      <c r="F13644" s="434">
        <v>17640</v>
      </c>
      <c r="G13644" s="434">
        <v>173587</v>
      </c>
      <c r="H13644" s="434">
        <v>89659</v>
      </c>
      <c r="I13644" s="434">
        <v>289</v>
      </c>
      <c r="J13644" s="434">
        <v>0</v>
      </c>
      <c r="K13644" s="434">
        <v>2005</v>
      </c>
    </row>
    <row r="13645" spans="1:11" hidden="1" x14ac:dyDescent="0.25">
      <c r="A13645" s="434">
        <v>308665000</v>
      </c>
      <c r="B13645" s="434">
        <v>38720</v>
      </c>
      <c r="C13645" s="434" t="s">
        <v>16</v>
      </c>
      <c r="D13645" s="434" t="s">
        <v>22</v>
      </c>
      <c r="E13645" s="434">
        <v>12</v>
      </c>
      <c r="F13645" s="434">
        <v>2664</v>
      </c>
      <c r="G13645" s="434">
        <v>5422</v>
      </c>
      <c r="H13645" s="434">
        <v>3501</v>
      </c>
      <c r="I13645" s="434">
        <v>85.32</v>
      </c>
      <c r="J13645" s="434">
        <v>5728</v>
      </c>
      <c r="K13645" s="434">
        <v>2006</v>
      </c>
    </row>
    <row r="13646" spans="1:11" hidden="1" x14ac:dyDescent="0.25">
      <c r="A13646" s="434">
        <v>308668000</v>
      </c>
      <c r="B13646" s="434">
        <v>805</v>
      </c>
      <c r="C13646" s="434" t="s">
        <v>31</v>
      </c>
      <c r="D13646" s="434" t="s">
        <v>29</v>
      </c>
      <c r="E13646" s="434">
        <v>21.4</v>
      </c>
      <c r="F13646" s="434">
        <v>12150</v>
      </c>
      <c r="G13646" s="434">
        <v>13981</v>
      </c>
      <c r="H13646" s="434">
        <v>13077</v>
      </c>
      <c r="I13646" s="434">
        <v>158.13</v>
      </c>
      <c r="J13646" s="434">
        <v>18245</v>
      </c>
      <c r="K13646" s="434">
        <v>1993</v>
      </c>
    </row>
    <row r="13647" spans="1:11" hidden="1" x14ac:dyDescent="0.25">
      <c r="A13647" s="434">
        <v>308693000</v>
      </c>
      <c r="B13647" s="434">
        <v>309980</v>
      </c>
      <c r="C13647" s="434" t="s">
        <v>44</v>
      </c>
      <c r="D13647" s="434" t="s">
        <v>29</v>
      </c>
      <c r="E13647" s="434">
        <v>19.5</v>
      </c>
      <c r="F13647" s="434">
        <v>20876</v>
      </c>
      <c r="G13647" s="434">
        <v>5180</v>
      </c>
      <c r="H13647" s="434">
        <v>22080</v>
      </c>
      <c r="I13647" s="434">
        <v>176.3</v>
      </c>
      <c r="J13647" s="434">
        <v>0</v>
      </c>
      <c r="K13647" s="434">
        <v>1965</v>
      </c>
    </row>
    <row r="13648" spans="1:11" hidden="1" x14ac:dyDescent="0.25">
      <c r="A13648" s="434">
        <v>308695000</v>
      </c>
      <c r="B13648" s="434">
        <v>108546</v>
      </c>
      <c r="C13648" s="434" t="s">
        <v>31</v>
      </c>
      <c r="D13648" s="434" t="s">
        <v>29</v>
      </c>
      <c r="E13648" s="434">
        <v>12.5</v>
      </c>
      <c r="F13648" s="434">
        <v>6055</v>
      </c>
      <c r="G13648" s="434">
        <v>42913</v>
      </c>
      <c r="H13648" s="434">
        <v>27818</v>
      </c>
      <c r="I13648" s="434">
        <v>187.5</v>
      </c>
      <c r="J13648" s="434">
        <v>0</v>
      </c>
      <c r="K13648" s="434">
        <v>1984</v>
      </c>
    </row>
    <row r="13649" spans="1:11" hidden="1" x14ac:dyDescent="0.25">
      <c r="A13649" s="434">
        <v>308701000</v>
      </c>
      <c r="B13649" s="434">
        <v>4191</v>
      </c>
      <c r="C13649" s="434" t="s">
        <v>31</v>
      </c>
      <c r="D13649" s="434" t="s">
        <v>29</v>
      </c>
      <c r="E13649" s="434">
        <v>23</v>
      </c>
      <c r="F13649" s="434">
        <v>16320</v>
      </c>
      <c r="G13649" s="434">
        <v>14140</v>
      </c>
      <c r="H13649" s="434">
        <v>14061</v>
      </c>
      <c r="I13649" s="434">
        <v>178.5</v>
      </c>
      <c r="J13649" s="434">
        <v>17774</v>
      </c>
      <c r="K13649" s="434">
        <v>1993</v>
      </c>
    </row>
    <row r="13650" spans="1:11" hidden="1" x14ac:dyDescent="0.25">
      <c r="A13650" s="434">
        <v>308704000</v>
      </c>
      <c r="B13650" s="434">
        <v>4573</v>
      </c>
      <c r="C13650" s="434" t="s">
        <v>31</v>
      </c>
      <c r="D13650" s="434" t="s">
        <v>29</v>
      </c>
      <c r="E13650" s="434">
        <v>23</v>
      </c>
      <c r="F13650" s="434">
        <v>16320</v>
      </c>
      <c r="G13650" s="434">
        <v>14140</v>
      </c>
      <c r="H13650" s="434">
        <v>14061</v>
      </c>
      <c r="I13650" s="434">
        <v>178.5</v>
      </c>
      <c r="J13650" s="434">
        <v>17774</v>
      </c>
      <c r="K13650" s="434">
        <v>1993</v>
      </c>
    </row>
    <row r="13651" spans="1:11" hidden="1" x14ac:dyDescent="0.25">
      <c r="A13651" s="434">
        <v>308705000</v>
      </c>
      <c r="B13651" s="434">
        <v>1791</v>
      </c>
      <c r="C13651" s="434" t="s">
        <v>31</v>
      </c>
      <c r="D13651" s="434" t="s">
        <v>29</v>
      </c>
      <c r="E13651" s="434">
        <v>21.5</v>
      </c>
      <c r="F13651" s="434">
        <v>16320</v>
      </c>
      <c r="G13651" s="434">
        <v>14140</v>
      </c>
      <c r="H13651" s="434">
        <v>14061</v>
      </c>
      <c r="I13651" s="434">
        <v>178.5</v>
      </c>
      <c r="J13651" s="434">
        <v>17774</v>
      </c>
      <c r="K13651" s="434">
        <v>1993</v>
      </c>
    </row>
    <row r="13652" spans="1:11" hidden="1" x14ac:dyDescent="0.25">
      <c r="A13652" s="434">
        <v>308726000</v>
      </c>
      <c r="B13652" s="434">
        <v>588</v>
      </c>
      <c r="C13652" s="434" t="s">
        <v>31</v>
      </c>
      <c r="D13652" s="434" t="s">
        <v>29</v>
      </c>
      <c r="E13652" s="434">
        <v>20.5</v>
      </c>
      <c r="F13652" s="434">
        <v>15526</v>
      </c>
      <c r="G13652" s="434">
        <v>21400</v>
      </c>
      <c r="H13652" s="434">
        <v>57772</v>
      </c>
      <c r="I13652" s="434">
        <v>200</v>
      </c>
      <c r="K13652" s="434">
        <v>2000</v>
      </c>
    </row>
    <row r="13653" spans="1:11" hidden="1" x14ac:dyDescent="0.25">
      <c r="A13653" s="434">
        <v>308784000</v>
      </c>
      <c r="B13653" s="434">
        <v>344865</v>
      </c>
      <c r="C13653" s="434" t="s">
        <v>44</v>
      </c>
      <c r="D13653" s="434" t="s">
        <v>33</v>
      </c>
      <c r="E13653" s="434">
        <v>18.5</v>
      </c>
      <c r="F13653" s="434">
        <v>17400</v>
      </c>
      <c r="G13653" s="434">
        <v>5936</v>
      </c>
      <c r="H13653" s="434">
        <v>28518</v>
      </c>
      <c r="I13653" s="434">
        <v>205.46</v>
      </c>
      <c r="J13653" s="434">
        <v>0</v>
      </c>
      <c r="K13653" s="434">
        <v>1970</v>
      </c>
    </row>
    <row r="13654" spans="1:11" hidden="1" x14ac:dyDescent="0.25">
      <c r="A13654" s="434">
        <v>308785000</v>
      </c>
      <c r="B13654" s="434">
        <v>301276</v>
      </c>
      <c r="C13654" s="434" t="s">
        <v>44</v>
      </c>
      <c r="D13654" s="434" t="s">
        <v>33</v>
      </c>
      <c r="E13654" s="434">
        <v>22.5</v>
      </c>
      <c r="F13654" s="434">
        <v>38900</v>
      </c>
      <c r="G13654" s="434">
        <v>5186</v>
      </c>
      <c r="H13654" s="434">
        <v>43537</v>
      </c>
      <c r="I13654" s="434">
        <v>217.91</v>
      </c>
      <c r="J13654" s="434">
        <v>0</v>
      </c>
      <c r="K13654" s="434">
        <v>1988</v>
      </c>
    </row>
    <row r="13655" spans="1:11" hidden="1" x14ac:dyDescent="0.25">
      <c r="A13655" s="434">
        <v>308789000</v>
      </c>
      <c r="B13655" s="434">
        <v>1530</v>
      </c>
      <c r="C13655" s="434" t="s">
        <v>28</v>
      </c>
      <c r="D13655" s="434" t="s">
        <v>29</v>
      </c>
      <c r="E13655" s="434">
        <v>14</v>
      </c>
      <c r="F13655" s="434">
        <v>6323</v>
      </c>
      <c r="G13655" s="434">
        <v>30587</v>
      </c>
      <c r="H13655" s="434">
        <v>19918</v>
      </c>
      <c r="I13655" s="434">
        <v>178.76</v>
      </c>
      <c r="K13655" s="434">
        <v>2007</v>
      </c>
    </row>
    <row r="13656" spans="1:11" hidden="1" x14ac:dyDescent="0.25">
      <c r="A13656" s="434">
        <v>308814000</v>
      </c>
      <c r="B13656" s="434">
        <v>65363</v>
      </c>
      <c r="C13656" s="434" t="s">
        <v>44</v>
      </c>
      <c r="D13656" s="434" t="s">
        <v>29</v>
      </c>
      <c r="E13656" s="434">
        <v>17</v>
      </c>
      <c r="F13656" s="434">
        <v>11699</v>
      </c>
      <c r="G13656" s="434">
        <v>1790</v>
      </c>
      <c r="H13656" s="434">
        <v>16927</v>
      </c>
      <c r="I13656" s="434">
        <v>155.81</v>
      </c>
      <c r="J13656" s="434">
        <v>0</v>
      </c>
      <c r="K13656" s="434">
        <v>1994</v>
      </c>
    </row>
    <row r="13657" spans="1:11" hidden="1" x14ac:dyDescent="0.25">
      <c r="A13657" s="434">
        <v>308839000</v>
      </c>
      <c r="B13657" s="434">
        <v>303022</v>
      </c>
      <c r="C13657" s="434" t="s">
        <v>28</v>
      </c>
      <c r="D13657" s="434" t="s">
        <v>22</v>
      </c>
      <c r="E13657" s="434">
        <v>14</v>
      </c>
      <c r="F13657" s="434">
        <v>2208</v>
      </c>
      <c r="G13657" s="434">
        <v>4101</v>
      </c>
      <c r="H13657" s="434">
        <v>2583</v>
      </c>
      <c r="I13657" s="434">
        <v>85.56</v>
      </c>
      <c r="K13657" s="434">
        <v>1973</v>
      </c>
    </row>
    <row r="13658" spans="1:11" hidden="1" x14ac:dyDescent="0.25">
      <c r="A13658" s="434">
        <v>308868000</v>
      </c>
      <c r="B13658" s="434">
        <v>2809</v>
      </c>
      <c r="C13658" s="434" t="s">
        <v>31</v>
      </c>
      <c r="D13658" s="434" t="s">
        <v>25</v>
      </c>
      <c r="E13658" s="434">
        <v>20</v>
      </c>
      <c r="F13658" s="434">
        <v>9989</v>
      </c>
      <c r="G13658" s="434">
        <v>7721</v>
      </c>
      <c r="H13658" s="434">
        <v>7745</v>
      </c>
      <c r="I13658" s="434">
        <v>131.25</v>
      </c>
      <c r="J13658" s="434">
        <v>10647</v>
      </c>
      <c r="K13658" s="434">
        <v>1992</v>
      </c>
    </row>
    <row r="13659" spans="1:11" hidden="1" x14ac:dyDescent="0.25">
      <c r="A13659" s="434">
        <v>308871000</v>
      </c>
      <c r="B13659" s="434">
        <v>9261</v>
      </c>
      <c r="C13659" s="434" t="s">
        <v>20</v>
      </c>
      <c r="D13659" s="434" t="s">
        <v>29</v>
      </c>
      <c r="E13659" s="434">
        <v>14.5</v>
      </c>
      <c r="F13659" s="434">
        <v>8574</v>
      </c>
      <c r="G13659" s="434">
        <v>47302</v>
      </c>
      <c r="H13659" s="434">
        <v>26913</v>
      </c>
      <c r="I13659" s="434">
        <v>182.5</v>
      </c>
      <c r="J13659" s="434">
        <v>50671</v>
      </c>
      <c r="K13659" s="434">
        <v>2007</v>
      </c>
    </row>
    <row r="13660" spans="1:11" hidden="1" x14ac:dyDescent="0.25">
      <c r="A13660" s="434">
        <v>308874000</v>
      </c>
      <c r="B13660" s="434">
        <v>651736</v>
      </c>
      <c r="C13660" s="434" t="s">
        <v>31</v>
      </c>
      <c r="D13660" s="434" t="s">
        <v>22</v>
      </c>
      <c r="E13660" s="434">
        <v>11</v>
      </c>
      <c r="F13660" s="434">
        <v>1600</v>
      </c>
      <c r="G13660" s="434">
        <v>4220</v>
      </c>
      <c r="H13660" s="434">
        <v>2373</v>
      </c>
      <c r="I13660" s="434">
        <v>88.3</v>
      </c>
      <c r="J13660" s="434">
        <v>0</v>
      </c>
      <c r="K13660" s="434">
        <v>1992</v>
      </c>
    </row>
    <row r="13661" spans="1:11" hidden="1" x14ac:dyDescent="0.25">
      <c r="A13661" s="434">
        <v>308876000</v>
      </c>
      <c r="B13661" s="434">
        <v>16603</v>
      </c>
      <c r="C13661" s="434" t="s">
        <v>28</v>
      </c>
      <c r="D13661" s="434" t="s">
        <v>29</v>
      </c>
      <c r="E13661" s="434">
        <v>14</v>
      </c>
      <c r="F13661" s="434">
        <v>6323</v>
      </c>
      <c r="G13661" s="434">
        <v>30618</v>
      </c>
      <c r="H13661" s="434">
        <v>19918</v>
      </c>
      <c r="I13661" s="434">
        <v>178.72</v>
      </c>
      <c r="J13661" s="434">
        <v>0</v>
      </c>
      <c r="K13661" s="434">
        <v>2007</v>
      </c>
    </row>
    <row r="13662" spans="1:11" hidden="1" x14ac:dyDescent="0.25">
      <c r="A13662" s="434">
        <v>308908000</v>
      </c>
      <c r="B13662" s="434">
        <v>15867</v>
      </c>
      <c r="C13662" s="434" t="s">
        <v>44</v>
      </c>
      <c r="D13662" s="434" t="s">
        <v>25</v>
      </c>
      <c r="E13662" s="434">
        <v>17.5</v>
      </c>
      <c r="F13662" s="434">
        <v>3539</v>
      </c>
      <c r="G13662" s="434">
        <v>450</v>
      </c>
      <c r="H13662" s="434">
        <v>4333</v>
      </c>
      <c r="I13662" s="434">
        <v>104.83</v>
      </c>
      <c r="J13662" s="434">
        <v>0</v>
      </c>
      <c r="K13662" s="434">
        <v>1984</v>
      </c>
    </row>
    <row r="13663" spans="1:11" hidden="1" x14ac:dyDescent="0.25">
      <c r="A13663" s="434">
        <v>308918000</v>
      </c>
      <c r="B13663" s="434">
        <v>654744</v>
      </c>
      <c r="C13663" s="434" t="s">
        <v>28</v>
      </c>
      <c r="D13663" s="434" t="s">
        <v>33</v>
      </c>
      <c r="E13663" s="434">
        <v>15</v>
      </c>
      <c r="F13663" s="434">
        <v>15402</v>
      </c>
      <c r="G13663" s="434">
        <v>96725</v>
      </c>
      <c r="H13663" s="434">
        <v>55695</v>
      </c>
      <c r="I13663" s="434">
        <v>249.9</v>
      </c>
      <c r="J13663" s="434">
        <v>0</v>
      </c>
      <c r="K13663" s="434">
        <v>1991</v>
      </c>
    </row>
    <row r="13664" spans="1:11" hidden="1" x14ac:dyDescent="0.25">
      <c r="A13664" s="434">
        <v>308919000</v>
      </c>
      <c r="B13664" s="434">
        <v>76401</v>
      </c>
      <c r="C13664" s="434" t="s">
        <v>28</v>
      </c>
      <c r="D13664" s="434" t="s">
        <v>33</v>
      </c>
      <c r="E13664" s="434">
        <v>16.7</v>
      </c>
      <c r="F13664" s="434">
        <v>15401</v>
      </c>
      <c r="G13664" s="434">
        <v>96772</v>
      </c>
      <c r="H13664" s="434">
        <v>55695</v>
      </c>
      <c r="I13664" s="434">
        <v>249.9</v>
      </c>
      <c r="J13664" s="434">
        <v>0</v>
      </c>
      <c r="K13664" s="434">
        <v>1991</v>
      </c>
    </row>
    <row r="13665" spans="1:11" hidden="1" x14ac:dyDescent="0.25">
      <c r="A13665" s="434">
        <v>308921000</v>
      </c>
      <c r="B13665" s="434">
        <v>654</v>
      </c>
      <c r="C13665" s="434" t="s">
        <v>31</v>
      </c>
      <c r="D13665" s="434" t="s">
        <v>29</v>
      </c>
      <c r="E13665" s="434">
        <v>20</v>
      </c>
      <c r="F13665" s="434">
        <v>15820</v>
      </c>
      <c r="G13665" s="434">
        <v>21021</v>
      </c>
      <c r="H13665" s="434">
        <v>57692</v>
      </c>
      <c r="I13665" s="434">
        <v>199.9</v>
      </c>
      <c r="K13665" s="434">
        <v>2006</v>
      </c>
    </row>
    <row r="13666" spans="1:11" hidden="1" x14ac:dyDescent="0.25">
      <c r="A13666" s="434">
        <v>308924000</v>
      </c>
      <c r="B13666" s="434">
        <v>52171</v>
      </c>
      <c r="C13666" s="434" t="s">
        <v>31</v>
      </c>
      <c r="D13666" s="434" t="s">
        <v>22</v>
      </c>
      <c r="E13666" s="434">
        <v>10.75</v>
      </c>
      <c r="F13666" s="434">
        <v>441</v>
      </c>
      <c r="G13666" s="434">
        <v>1720</v>
      </c>
      <c r="H13666" s="434">
        <v>1522</v>
      </c>
      <c r="I13666" s="434">
        <v>82.48</v>
      </c>
      <c r="J13666" s="434">
        <v>0</v>
      </c>
      <c r="K13666" s="434">
        <v>1984</v>
      </c>
    </row>
    <row r="13667" spans="1:11" hidden="1" x14ac:dyDescent="0.25">
      <c r="A13667" s="434">
        <v>308928000</v>
      </c>
      <c r="B13667" s="434">
        <v>1259498</v>
      </c>
      <c r="C13667" s="434" t="s">
        <v>48</v>
      </c>
      <c r="D13667" s="434" t="s">
        <v>25</v>
      </c>
      <c r="E13667" s="434">
        <v>0</v>
      </c>
      <c r="F13667" s="434">
        <v>0</v>
      </c>
      <c r="G13667" s="434">
        <v>14508</v>
      </c>
      <c r="H13667" s="434">
        <v>35304</v>
      </c>
      <c r="I13667" s="434">
        <v>118.65</v>
      </c>
      <c r="J13667" s="434">
        <v>0</v>
      </c>
      <c r="K13667" s="434">
        <v>1970</v>
      </c>
    </row>
    <row r="13668" spans="1:11" hidden="1" x14ac:dyDescent="0.25">
      <c r="A13668" s="434">
        <v>308945000</v>
      </c>
      <c r="B13668" s="434">
        <v>2445</v>
      </c>
      <c r="C13668" s="434" t="s">
        <v>24</v>
      </c>
      <c r="D13668" s="434" t="s">
        <v>33</v>
      </c>
      <c r="E13668" s="434">
        <v>16.75</v>
      </c>
      <c r="F13668" s="434">
        <v>13560</v>
      </c>
      <c r="G13668" s="434">
        <v>58691</v>
      </c>
      <c r="H13668" s="434">
        <v>47173</v>
      </c>
      <c r="I13668" s="434">
        <v>225.27</v>
      </c>
      <c r="J13668" s="434">
        <v>82240</v>
      </c>
      <c r="K13668" s="434">
        <v>2007</v>
      </c>
    </row>
    <row r="13669" spans="1:11" hidden="1" x14ac:dyDescent="0.25">
      <c r="A13669" s="434">
        <v>308986000</v>
      </c>
      <c r="B13669" s="434">
        <v>8864</v>
      </c>
      <c r="C13669" s="434" t="s">
        <v>16</v>
      </c>
      <c r="D13669" s="434" t="s">
        <v>29</v>
      </c>
      <c r="E13669" s="434">
        <v>14.5</v>
      </c>
      <c r="F13669" s="434">
        <v>6078</v>
      </c>
      <c r="G13669" s="434">
        <v>34558</v>
      </c>
      <c r="H13669" s="434">
        <v>22184</v>
      </c>
      <c r="I13669" s="434">
        <v>171.22</v>
      </c>
      <c r="J13669" s="434">
        <v>0</v>
      </c>
      <c r="K13669" s="434">
        <v>1970</v>
      </c>
    </row>
    <row r="13670" spans="1:11" hidden="1" x14ac:dyDescent="0.25">
      <c r="A13670" s="434">
        <v>309027000</v>
      </c>
      <c r="B13670" s="434">
        <v>90151</v>
      </c>
      <c r="C13670" s="434" t="s">
        <v>44</v>
      </c>
      <c r="D13670" s="434" t="s">
        <v>29</v>
      </c>
      <c r="E13670" s="434">
        <v>17.5</v>
      </c>
      <c r="F13670" s="434">
        <v>11699</v>
      </c>
      <c r="G13670" s="434">
        <v>1564</v>
      </c>
      <c r="H13670" s="434">
        <v>17014</v>
      </c>
      <c r="I13670" s="434">
        <v>155.81</v>
      </c>
      <c r="J13670" s="434">
        <v>0</v>
      </c>
      <c r="K13670" s="434">
        <v>1994</v>
      </c>
    </row>
    <row r="13671" spans="1:11" hidden="1" x14ac:dyDescent="0.25">
      <c r="A13671" s="434">
        <v>309051000</v>
      </c>
      <c r="B13671" s="434">
        <v>28138</v>
      </c>
      <c r="C13671" s="434" t="s">
        <v>44</v>
      </c>
      <c r="D13671" s="434" t="s">
        <v>22</v>
      </c>
      <c r="E13671" s="434">
        <v>12</v>
      </c>
      <c r="F13671" s="434">
        <v>1470</v>
      </c>
      <c r="G13671" s="434">
        <v>200</v>
      </c>
      <c r="H13671" s="434">
        <v>2183</v>
      </c>
      <c r="I13671" s="434">
        <v>72.8</v>
      </c>
      <c r="J13671" s="434">
        <v>0</v>
      </c>
      <c r="K13671" s="434">
        <v>1992</v>
      </c>
    </row>
    <row r="13672" spans="1:11" hidden="1" x14ac:dyDescent="0.25">
      <c r="A13672" s="434">
        <v>309072000</v>
      </c>
      <c r="B13672" s="434">
        <v>3023</v>
      </c>
      <c r="C13672" s="434" t="s">
        <v>24</v>
      </c>
      <c r="D13672" s="434" t="s">
        <v>36</v>
      </c>
      <c r="E13672" s="434">
        <v>15</v>
      </c>
      <c r="F13672" s="434">
        <v>17092</v>
      </c>
      <c r="G13672" s="434">
        <v>158425</v>
      </c>
      <c r="H13672" s="434">
        <v>83469</v>
      </c>
      <c r="I13672" s="434">
        <v>274</v>
      </c>
      <c r="J13672" s="434">
        <v>167811</v>
      </c>
      <c r="K13672" s="434">
        <v>2007</v>
      </c>
    </row>
    <row r="13673" spans="1:11" hidden="1" x14ac:dyDescent="0.25">
      <c r="A13673" s="434">
        <v>309075000</v>
      </c>
      <c r="B13673" s="434">
        <v>489</v>
      </c>
      <c r="C13673" s="434" t="s">
        <v>31</v>
      </c>
      <c r="D13673" s="434" t="s">
        <v>29</v>
      </c>
      <c r="E13673" s="434">
        <v>21</v>
      </c>
      <c r="F13673" s="434">
        <v>10000</v>
      </c>
      <c r="G13673" s="434">
        <v>12890</v>
      </c>
      <c r="H13673" s="434">
        <v>10842</v>
      </c>
      <c r="I13673" s="434">
        <v>156.53</v>
      </c>
      <c r="J13673" s="434">
        <v>16206</v>
      </c>
      <c r="K13673" s="434">
        <v>1992</v>
      </c>
    </row>
    <row r="13674" spans="1:11" hidden="1" x14ac:dyDescent="0.25">
      <c r="A13674" s="434">
        <v>309123000</v>
      </c>
      <c r="B13674" s="434">
        <v>329638</v>
      </c>
      <c r="C13674" s="434" t="s">
        <v>48</v>
      </c>
      <c r="D13674" s="434" t="s">
        <v>33</v>
      </c>
      <c r="F13674" s="434">
        <v>36900</v>
      </c>
      <c r="G13674" s="434">
        <v>60000</v>
      </c>
      <c r="H13674" s="434">
        <v>52296</v>
      </c>
      <c r="I13674" s="434">
        <v>214</v>
      </c>
      <c r="K13674" s="434">
        <v>1998</v>
      </c>
    </row>
    <row r="13675" spans="1:11" hidden="1" x14ac:dyDescent="0.25">
      <c r="A13675" s="434">
        <v>309146000</v>
      </c>
      <c r="B13675" s="434">
        <v>349518</v>
      </c>
      <c r="C13675" s="434" t="s">
        <v>31</v>
      </c>
      <c r="D13675" s="434" t="s">
        <v>22</v>
      </c>
      <c r="E13675" s="434">
        <v>14.5</v>
      </c>
      <c r="F13675" s="434">
        <v>3249</v>
      </c>
      <c r="G13675" s="434">
        <v>4240</v>
      </c>
      <c r="H13675" s="434">
        <v>3817</v>
      </c>
      <c r="I13675" s="434">
        <v>97.6</v>
      </c>
      <c r="J13675" s="434">
        <v>5511</v>
      </c>
      <c r="K13675" s="434">
        <v>1997</v>
      </c>
    </row>
    <row r="13676" spans="1:11" hidden="1" x14ac:dyDescent="0.25">
      <c r="A13676" s="434">
        <v>309165000</v>
      </c>
      <c r="B13676" s="434">
        <v>14771</v>
      </c>
      <c r="C13676" s="434" t="s">
        <v>31</v>
      </c>
      <c r="D13676" s="434" t="s">
        <v>25</v>
      </c>
      <c r="E13676" s="434">
        <v>17</v>
      </c>
      <c r="F13676" s="434">
        <v>3999</v>
      </c>
      <c r="G13676" s="434">
        <v>5448</v>
      </c>
      <c r="H13676" s="434">
        <v>3998</v>
      </c>
      <c r="I13676" s="434">
        <v>108.14</v>
      </c>
      <c r="J13676" s="434">
        <v>7447</v>
      </c>
      <c r="K13676" s="434">
        <v>1991</v>
      </c>
    </row>
    <row r="13677" spans="1:11" hidden="1" x14ac:dyDescent="0.25">
      <c r="A13677" s="434">
        <v>309168000</v>
      </c>
      <c r="B13677" s="434">
        <v>54329</v>
      </c>
      <c r="C13677" s="434" t="s">
        <v>44</v>
      </c>
      <c r="D13677" s="434" t="s">
        <v>33</v>
      </c>
      <c r="E13677" s="434">
        <v>21</v>
      </c>
      <c r="F13677" s="434">
        <v>36328</v>
      </c>
      <c r="G13677" s="434">
        <v>4500</v>
      </c>
      <c r="H13677" s="434">
        <v>51044</v>
      </c>
      <c r="I13677" s="434">
        <v>238.01</v>
      </c>
      <c r="J13677" s="434">
        <v>0</v>
      </c>
      <c r="K13677" s="434">
        <v>1995</v>
      </c>
    </row>
    <row r="13678" spans="1:11" hidden="1" x14ac:dyDescent="0.25">
      <c r="A13678" s="434">
        <v>309175000</v>
      </c>
      <c r="B13678" s="434">
        <v>147959</v>
      </c>
      <c r="C13678" s="434" t="s">
        <v>31</v>
      </c>
      <c r="D13678" s="434" t="s">
        <v>22</v>
      </c>
      <c r="E13678" s="434">
        <v>10.6</v>
      </c>
      <c r="F13678" s="434">
        <v>441</v>
      </c>
      <c r="G13678" s="434">
        <v>1721</v>
      </c>
      <c r="H13678" s="434">
        <v>1513</v>
      </c>
      <c r="I13678" s="434">
        <v>82.31</v>
      </c>
      <c r="J13678" s="434">
        <v>0</v>
      </c>
      <c r="K13678" s="434">
        <v>1982</v>
      </c>
    </row>
    <row r="13679" spans="1:11" hidden="1" x14ac:dyDescent="0.25">
      <c r="A13679" s="434">
        <v>309186000</v>
      </c>
      <c r="B13679" s="434">
        <v>111590</v>
      </c>
      <c r="C13679" s="434" t="s">
        <v>31</v>
      </c>
      <c r="D13679" s="434" t="s">
        <v>22</v>
      </c>
      <c r="E13679" s="434">
        <v>12</v>
      </c>
      <c r="F13679" s="434">
        <v>1235</v>
      </c>
      <c r="G13679" s="434">
        <v>3649</v>
      </c>
      <c r="H13679" s="434">
        <v>2218</v>
      </c>
      <c r="I13679" s="434">
        <v>89.4</v>
      </c>
      <c r="J13679" s="434">
        <v>0</v>
      </c>
      <c r="K13679" s="434">
        <v>2000</v>
      </c>
    </row>
    <row r="13680" spans="1:11" hidden="1" x14ac:dyDescent="0.25">
      <c r="A13680" s="434">
        <v>309193000</v>
      </c>
      <c r="B13680" s="434">
        <v>1106</v>
      </c>
      <c r="C13680" s="434" t="s">
        <v>31</v>
      </c>
      <c r="D13680" s="434" t="s">
        <v>29</v>
      </c>
      <c r="E13680" s="434">
        <v>20.5</v>
      </c>
      <c r="F13680" s="434">
        <v>11311</v>
      </c>
      <c r="G13680" s="434">
        <v>16950</v>
      </c>
      <c r="H13680" s="434">
        <v>14406</v>
      </c>
      <c r="I13680" s="434">
        <v>164.33</v>
      </c>
      <c r="J13680" s="434">
        <v>21485</v>
      </c>
      <c r="K13680" s="434">
        <v>1991</v>
      </c>
    </row>
    <row r="13681" spans="1:11" hidden="1" x14ac:dyDescent="0.25">
      <c r="A13681" s="434">
        <v>309224000</v>
      </c>
      <c r="B13681" s="434">
        <v>11074</v>
      </c>
      <c r="C13681" s="434" t="s">
        <v>44</v>
      </c>
      <c r="D13681" s="434" t="s">
        <v>22</v>
      </c>
      <c r="E13681" s="434">
        <v>14</v>
      </c>
      <c r="F13681" s="434">
        <v>3518</v>
      </c>
      <c r="G13681" s="434">
        <v>695</v>
      </c>
      <c r="H13681" s="434">
        <v>4200</v>
      </c>
      <c r="I13681" s="434">
        <v>90.36</v>
      </c>
      <c r="J13681" s="434">
        <v>0</v>
      </c>
      <c r="K13681" s="434">
        <v>1970</v>
      </c>
    </row>
    <row r="13682" spans="1:11" hidden="1" x14ac:dyDescent="0.25">
      <c r="A13682" s="434">
        <v>309235000</v>
      </c>
      <c r="B13682" s="434">
        <v>7229</v>
      </c>
      <c r="C13682" s="434" t="s">
        <v>48</v>
      </c>
      <c r="D13682" s="434" t="s">
        <v>22</v>
      </c>
      <c r="E13682" s="434">
        <v>12.5</v>
      </c>
      <c r="F13682" s="434">
        <v>9635</v>
      </c>
      <c r="G13682" s="434">
        <v>1530</v>
      </c>
      <c r="H13682" s="434">
        <v>4905</v>
      </c>
      <c r="I13682" s="434">
        <v>98.35</v>
      </c>
      <c r="K13682" s="434">
        <v>1983</v>
      </c>
    </row>
    <row r="13683" spans="1:11" hidden="1" x14ac:dyDescent="0.25">
      <c r="A13683" s="434">
        <v>309242000</v>
      </c>
      <c r="B13683" s="434">
        <v>29994</v>
      </c>
      <c r="C13683" s="434" t="s">
        <v>44</v>
      </c>
      <c r="D13683" s="434" t="s">
        <v>29</v>
      </c>
      <c r="E13683" s="434">
        <v>15</v>
      </c>
      <c r="F13683" s="434">
        <v>11040</v>
      </c>
      <c r="G13683" s="434">
        <v>1654</v>
      </c>
      <c r="H13683" s="434">
        <v>14745</v>
      </c>
      <c r="I13683" s="434">
        <v>187.2</v>
      </c>
      <c r="J13683" s="434">
        <v>0</v>
      </c>
      <c r="K13683" s="434">
        <v>1989</v>
      </c>
    </row>
    <row r="13684" spans="1:11" hidden="1" x14ac:dyDescent="0.25">
      <c r="A13684" s="434">
        <v>309281000</v>
      </c>
      <c r="B13684" s="434">
        <v>3635</v>
      </c>
      <c r="C13684" s="434" t="s">
        <v>31</v>
      </c>
      <c r="D13684" s="434" t="s">
        <v>25</v>
      </c>
      <c r="E13684" s="434">
        <v>19.7</v>
      </c>
      <c r="F13684" s="434">
        <v>9989</v>
      </c>
      <c r="G13684" s="434">
        <v>7721</v>
      </c>
      <c r="H13684" s="434">
        <v>7743</v>
      </c>
      <c r="I13684" s="434">
        <v>131.25</v>
      </c>
      <c r="J13684" s="434">
        <v>10676</v>
      </c>
      <c r="K13684" s="434">
        <v>1994</v>
      </c>
    </row>
    <row r="13685" spans="1:11" hidden="1" x14ac:dyDescent="0.25">
      <c r="A13685" s="434">
        <v>309325000</v>
      </c>
      <c r="B13685" s="434">
        <v>968481</v>
      </c>
      <c r="C13685" s="434" t="s">
        <v>56</v>
      </c>
      <c r="D13685" s="434" t="s">
        <v>17</v>
      </c>
      <c r="E13685" s="434">
        <v>10</v>
      </c>
      <c r="F13685" s="434">
        <v>1914</v>
      </c>
      <c r="G13685" s="434">
        <v>659</v>
      </c>
      <c r="H13685" s="434">
        <v>1385</v>
      </c>
      <c r="I13685" s="434">
        <v>58.85</v>
      </c>
      <c r="J13685" s="434">
        <v>0</v>
      </c>
      <c r="K13685" s="434">
        <v>1976</v>
      </c>
    </row>
    <row r="13686" spans="1:11" hidden="1" x14ac:dyDescent="0.25">
      <c r="A13686" s="434">
        <v>309336000</v>
      </c>
      <c r="B13686" s="434">
        <v>60183</v>
      </c>
      <c r="C13686" s="434" t="s">
        <v>44</v>
      </c>
      <c r="D13686" s="434" t="s">
        <v>25</v>
      </c>
      <c r="E13686" s="434">
        <v>14</v>
      </c>
      <c r="F13686" s="434">
        <v>7136</v>
      </c>
      <c r="G13686" s="434">
        <v>1301</v>
      </c>
      <c r="H13686" s="434">
        <v>6471</v>
      </c>
      <c r="I13686" s="434">
        <v>112</v>
      </c>
      <c r="J13686" s="434">
        <v>0</v>
      </c>
      <c r="K13686" s="434">
        <v>1982</v>
      </c>
    </row>
    <row r="13687" spans="1:11" hidden="1" x14ac:dyDescent="0.25">
      <c r="A13687" s="434">
        <v>309361000</v>
      </c>
      <c r="B13687" s="434">
        <v>109504</v>
      </c>
      <c r="C13687" s="434" t="s">
        <v>31</v>
      </c>
      <c r="D13687" s="434" t="s">
        <v>25</v>
      </c>
      <c r="E13687" s="434">
        <v>18</v>
      </c>
      <c r="F13687" s="434">
        <v>5147</v>
      </c>
      <c r="G13687" s="434">
        <v>5165</v>
      </c>
      <c r="H13687" s="434">
        <v>3999</v>
      </c>
      <c r="I13687" s="434">
        <v>109.85</v>
      </c>
      <c r="J13687" s="434">
        <v>7750</v>
      </c>
      <c r="K13687" s="434">
        <v>1991</v>
      </c>
    </row>
    <row r="13688" spans="1:11" hidden="1" x14ac:dyDescent="0.25">
      <c r="A13688" s="434">
        <v>309374000</v>
      </c>
      <c r="B13688" s="434">
        <v>53637</v>
      </c>
      <c r="C13688" s="434" t="s">
        <v>44</v>
      </c>
      <c r="D13688" s="434" t="s">
        <v>40</v>
      </c>
      <c r="E13688" s="434">
        <v>21.6</v>
      </c>
      <c r="F13688" s="434">
        <v>75600</v>
      </c>
      <c r="G13688" s="434">
        <v>10500</v>
      </c>
      <c r="H13688" s="434">
        <v>154407</v>
      </c>
      <c r="I13688" s="434">
        <v>338.72</v>
      </c>
      <c r="J13688" s="434">
        <v>0</v>
      </c>
      <c r="K13688" s="434">
        <v>2008</v>
      </c>
    </row>
    <row r="13689" spans="1:11" hidden="1" x14ac:dyDescent="0.25">
      <c r="A13689" s="434">
        <v>309402000</v>
      </c>
      <c r="B13689" s="434">
        <v>8350</v>
      </c>
      <c r="C13689" s="434" t="s">
        <v>28</v>
      </c>
      <c r="D13689" s="434" t="s">
        <v>29</v>
      </c>
      <c r="E13689" s="434">
        <v>14.3</v>
      </c>
      <c r="F13689" s="434">
        <v>6232</v>
      </c>
      <c r="G13689" s="434">
        <v>30634</v>
      </c>
      <c r="H13689" s="434">
        <v>19918</v>
      </c>
      <c r="I13689" s="434">
        <v>178.7</v>
      </c>
      <c r="J13689" s="434">
        <v>0</v>
      </c>
      <c r="K13689" s="434">
        <v>1970</v>
      </c>
    </row>
    <row r="13690" spans="1:11" hidden="1" x14ac:dyDescent="0.25">
      <c r="A13690" s="434">
        <v>309412000</v>
      </c>
      <c r="B13690" s="434">
        <v>441407</v>
      </c>
      <c r="C13690" s="434" t="s">
        <v>16</v>
      </c>
      <c r="D13690" s="434" t="s">
        <v>36</v>
      </c>
      <c r="E13690" s="434">
        <v>15</v>
      </c>
      <c r="F13690" s="434">
        <v>33286</v>
      </c>
      <c r="G13690" s="434">
        <v>124238</v>
      </c>
      <c r="H13690" s="434">
        <v>72732</v>
      </c>
      <c r="I13690" s="434">
        <v>264.68</v>
      </c>
      <c r="J13690" s="434">
        <v>0</v>
      </c>
      <c r="K13690" s="434">
        <v>1970</v>
      </c>
    </row>
    <row r="13691" spans="1:11" hidden="1" x14ac:dyDescent="0.25">
      <c r="A13691" s="434">
        <v>309432000</v>
      </c>
      <c r="B13691" s="434">
        <v>315302</v>
      </c>
      <c r="C13691" s="434" t="s">
        <v>16</v>
      </c>
      <c r="D13691" s="434" t="s">
        <v>36</v>
      </c>
      <c r="E13691" s="434">
        <v>14.5</v>
      </c>
      <c r="F13691" s="434">
        <v>35026</v>
      </c>
      <c r="G13691" s="434">
        <v>126749</v>
      </c>
      <c r="H13691" s="434">
        <v>72449</v>
      </c>
      <c r="I13691" s="434">
        <v>265.5</v>
      </c>
      <c r="J13691" s="434">
        <v>0</v>
      </c>
      <c r="K13691" s="434">
        <v>1970</v>
      </c>
    </row>
    <row r="13692" spans="1:11" hidden="1" x14ac:dyDescent="0.25">
      <c r="A13692" s="434">
        <v>309461000</v>
      </c>
      <c r="B13692" s="434">
        <v>558348</v>
      </c>
      <c r="C13692" s="434" t="s">
        <v>48</v>
      </c>
      <c r="D13692" s="434" t="s">
        <v>29</v>
      </c>
      <c r="E13692" s="434">
        <v>9.5</v>
      </c>
      <c r="F13692" s="434">
        <v>67200</v>
      </c>
      <c r="G13692" s="434">
        <v>70000</v>
      </c>
      <c r="H13692" s="434">
        <v>117812</v>
      </c>
      <c r="I13692" s="434">
        <v>197.95</v>
      </c>
      <c r="J13692" s="434">
        <v>0</v>
      </c>
      <c r="K13692" s="434">
        <v>1987</v>
      </c>
    </row>
    <row r="13693" spans="1:11" hidden="1" x14ac:dyDescent="0.25">
      <c r="A13693" s="434">
        <v>309467000</v>
      </c>
      <c r="B13693" s="434">
        <v>98468</v>
      </c>
      <c r="C13693" s="434" t="s">
        <v>31</v>
      </c>
      <c r="D13693" s="434" t="s">
        <v>22</v>
      </c>
      <c r="E13693" s="434">
        <v>12</v>
      </c>
      <c r="F13693" s="434">
        <v>1235</v>
      </c>
      <c r="G13693" s="434">
        <v>3640</v>
      </c>
      <c r="H13693" s="434">
        <v>2218</v>
      </c>
      <c r="I13693" s="434">
        <v>89.4</v>
      </c>
      <c r="J13693" s="434">
        <v>0</v>
      </c>
      <c r="K13693" s="434">
        <v>2000</v>
      </c>
    </row>
    <row r="13694" spans="1:11" hidden="1" x14ac:dyDescent="0.25">
      <c r="A13694" s="434">
        <v>309473000</v>
      </c>
      <c r="B13694" s="434">
        <v>279321</v>
      </c>
      <c r="C13694" s="434" t="s">
        <v>31</v>
      </c>
      <c r="D13694" s="434" t="s">
        <v>22</v>
      </c>
      <c r="E13694" s="434">
        <v>9</v>
      </c>
      <c r="F13694" s="434">
        <v>441</v>
      </c>
      <c r="G13694" s="434">
        <v>2309</v>
      </c>
      <c r="H13694" s="434">
        <v>1514</v>
      </c>
      <c r="I13694" s="434">
        <v>82.45</v>
      </c>
      <c r="J13694" s="434">
        <v>0</v>
      </c>
      <c r="K13694" s="434">
        <v>1970</v>
      </c>
    </row>
    <row r="13695" spans="1:11" hidden="1" x14ac:dyDescent="0.25">
      <c r="A13695" s="434">
        <v>309481000</v>
      </c>
      <c r="B13695" s="434">
        <v>684408</v>
      </c>
      <c r="C13695" s="434" t="s">
        <v>24</v>
      </c>
      <c r="D13695" s="434" t="s">
        <v>36</v>
      </c>
      <c r="E13695" s="434">
        <v>20</v>
      </c>
      <c r="F13695" s="434">
        <v>26900</v>
      </c>
      <c r="G13695" s="434">
        <v>75485</v>
      </c>
      <c r="H13695" s="434">
        <v>118571</v>
      </c>
      <c r="I13695" s="434">
        <v>289.5</v>
      </c>
      <c r="J13695" s="434">
        <v>142612</v>
      </c>
      <c r="K13695" s="434">
        <v>2006</v>
      </c>
    </row>
    <row r="13696" spans="1:11" hidden="1" x14ac:dyDescent="0.25">
      <c r="A13696" s="434">
        <v>309504000</v>
      </c>
      <c r="B13696" s="434">
        <v>20752</v>
      </c>
      <c r="C13696" s="434" t="s">
        <v>24</v>
      </c>
      <c r="D13696" s="434" t="s">
        <v>36</v>
      </c>
      <c r="E13696" s="434">
        <v>15</v>
      </c>
      <c r="F13696" s="434">
        <v>16860</v>
      </c>
      <c r="G13696" s="434">
        <v>159021</v>
      </c>
      <c r="H13696" s="434">
        <v>85030</v>
      </c>
      <c r="I13696" s="434">
        <v>274</v>
      </c>
      <c r="J13696" s="434">
        <v>176816</v>
      </c>
      <c r="K13696" s="434">
        <v>2009</v>
      </c>
    </row>
    <row r="13697" spans="1:11" hidden="1" x14ac:dyDescent="0.25">
      <c r="A13697" s="434">
        <v>309553000</v>
      </c>
      <c r="B13697" s="434">
        <v>6598</v>
      </c>
      <c r="C13697" s="434" t="s">
        <v>20</v>
      </c>
      <c r="D13697" s="434" t="s">
        <v>29</v>
      </c>
      <c r="E13697" s="434">
        <v>14.5</v>
      </c>
      <c r="F13697" s="434">
        <v>6078</v>
      </c>
      <c r="G13697" s="434">
        <v>34671</v>
      </c>
      <c r="H13697" s="434">
        <v>22184</v>
      </c>
      <c r="I13697" s="434">
        <v>171.2</v>
      </c>
      <c r="J13697" s="434">
        <v>0</v>
      </c>
      <c r="K13697" s="434">
        <v>1970</v>
      </c>
    </row>
    <row r="13698" spans="1:11" hidden="1" x14ac:dyDescent="0.25">
      <c r="A13698" s="434">
        <v>309572000</v>
      </c>
      <c r="B13698" s="434">
        <v>16638</v>
      </c>
      <c r="C13698" s="434" t="s">
        <v>46</v>
      </c>
      <c r="D13698" s="434" t="s">
        <v>22</v>
      </c>
      <c r="E13698" s="434">
        <v>11</v>
      </c>
      <c r="F13698" s="434">
        <v>4920</v>
      </c>
      <c r="G13698" s="434">
        <v>4693</v>
      </c>
      <c r="H13698" s="434">
        <v>3017</v>
      </c>
      <c r="I13698" s="434">
        <v>82.88</v>
      </c>
      <c r="J13698" s="434">
        <v>0</v>
      </c>
    </row>
    <row r="13699" spans="1:11" hidden="1" x14ac:dyDescent="0.25">
      <c r="A13699" s="434">
        <v>309577000</v>
      </c>
      <c r="B13699" s="434">
        <v>36263</v>
      </c>
      <c r="C13699" s="434" t="s">
        <v>44</v>
      </c>
      <c r="D13699" s="434" t="s">
        <v>25</v>
      </c>
      <c r="E13699" s="434">
        <v>14</v>
      </c>
      <c r="F13699" s="434">
        <v>10480</v>
      </c>
      <c r="G13699" s="434">
        <v>1177</v>
      </c>
      <c r="H13699" s="434">
        <v>8378</v>
      </c>
      <c r="I13699" s="434">
        <v>123</v>
      </c>
      <c r="J13699" s="434">
        <v>0</v>
      </c>
      <c r="K13699" s="434">
        <v>1970</v>
      </c>
    </row>
    <row r="13700" spans="1:11" hidden="1" x14ac:dyDescent="0.25">
      <c r="A13700" s="434">
        <v>309584000</v>
      </c>
      <c r="B13700" s="434">
        <v>116348</v>
      </c>
      <c r="C13700" s="434" t="s">
        <v>31</v>
      </c>
      <c r="D13700" s="434" t="s">
        <v>22</v>
      </c>
      <c r="E13700" s="434">
        <v>10.6</v>
      </c>
      <c r="F13700" s="434">
        <v>600</v>
      </c>
      <c r="G13700" s="434">
        <v>2283</v>
      </c>
      <c r="H13700" s="434">
        <v>1616</v>
      </c>
      <c r="I13700" s="434">
        <v>82.45</v>
      </c>
      <c r="J13700" s="434">
        <v>0</v>
      </c>
      <c r="K13700" s="434">
        <v>1986</v>
      </c>
    </row>
    <row r="13701" spans="1:11" hidden="1" x14ac:dyDescent="0.25">
      <c r="A13701" s="434">
        <v>309586000</v>
      </c>
      <c r="B13701" s="434">
        <v>73314</v>
      </c>
      <c r="C13701" s="434" t="s">
        <v>31</v>
      </c>
      <c r="D13701" s="434" t="s">
        <v>25</v>
      </c>
      <c r="E13701" s="434">
        <v>19</v>
      </c>
      <c r="F13701" s="434">
        <v>9170</v>
      </c>
      <c r="G13701" s="434">
        <v>7378</v>
      </c>
      <c r="H13701" s="434">
        <v>23498</v>
      </c>
      <c r="I13701" s="434">
        <v>148</v>
      </c>
      <c r="J13701" s="434">
        <v>0</v>
      </c>
      <c r="K13701" s="434">
        <v>2007</v>
      </c>
    </row>
    <row r="13702" spans="1:11" hidden="1" x14ac:dyDescent="0.25">
      <c r="A13702" s="434">
        <v>309587000</v>
      </c>
      <c r="B13702" s="434">
        <v>4</v>
      </c>
      <c r="C13702" s="434" t="s">
        <v>31</v>
      </c>
      <c r="D13702" s="434" t="s">
        <v>29</v>
      </c>
      <c r="E13702" s="434">
        <v>14.2</v>
      </c>
      <c r="F13702" s="434">
        <v>10225</v>
      </c>
      <c r="G13702" s="434">
        <v>48041</v>
      </c>
      <c r="H13702" s="434">
        <v>32520</v>
      </c>
      <c r="I13702" s="434">
        <v>190</v>
      </c>
      <c r="K13702" s="434">
        <v>1996</v>
      </c>
    </row>
    <row r="13703" spans="1:11" hidden="1" x14ac:dyDescent="0.25">
      <c r="A13703" s="434">
        <v>309608000</v>
      </c>
      <c r="B13703" s="434">
        <v>13915</v>
      </c>
      <c r="C13703" s="434" t="s">
        <v>28</v>
      </c>
      <c r="D13703" s="434" t="s">
        <v>36</v>
      </c>
      <c r="E13703" s="434">
        <v>15</v>
      </c>
      <c r="F13703" s="434">
        <v>17640</v>
      </c>
      <c r="G13703" s="434">
        <v>173764</v>
      </c>
      <c r="H13703" s="434">
        <v>89659</v>
      </c>
      <c r="I13703" s="434">
        <v>289</v>
      </c>
      <c r="J13703" s="434">
        <v>0</v>
      </c>
      <c r="K13703" s="434">
        <v>2005</v>
      </c>
    </row>
    <row r="13704" spans="1:11" hidden="1" x14ac:dyDescent="0.25">
      <c r="A13704" s="434">
        <v>309653000</v>
      </c>
      <c r="B13704" s="434">
        <v>5935</v>
      </c>
      <c r="C13704" s="434" t="s">
        <v>44</v>
      </c>
      <c r="D13704" s="434" t="s">
        <v>36</v>
      </c>
      <c r="E13704" s="434">
        <v>25</v>
      </c>
      <c r="F13704" s="434">
        <v>72000</v>
      </c>
      <c r="G13704" s="434">
        <v>7500</v>
      </c>
      <c r="H13704" s="434">
        <v>93530</v>
      </c>
      <c r="I13704" s="434">
        <v>294.13</v>
      </c>
      <c r="J13704" s="434">
        <v>0</v>
      </c>
      <c r="K13704" s="434">
        <v>2006</v>
      </c>
    </row>
    <row r="13705" spans="1:11" hidden="1" x14ac:dyDescent="0.25">
      <c r="A13705" s="434">
        <v>309681000</v>
      </c>
      <c r="B13705" s="434">
        <v>549</v>
      </c>
      <c r="C13705" s="434" t="s">
        <v>31</v>
      </c>
      <c r="D13705" s="434" t="s">
        <v>25</v>
      </c>
      <c r="E13705" s="434">
        <v>19.7</v>
      </c>
      <c r="F13705" s="434">
        <v>9989</v>
      </c>
      <c r="G13705" s="434">
        <v>7721</v>
      </c>
      <c r="H13705" s="434">
        <v>7743</v>
      </c>
      <c r="I13705" s="434">
        <v>131.25</v>
      </c>
      <c r="J13705" s="434">
        <v>10675</v>
      </c>
      <c r="K13705" s="434">
        <v>1994</v>
      </c>
    </row>
    <row r="13706" spans="1:11" hidden="1" x14ac:dyDescent="0.25">
      <c r="A13706" s="434">
        <v>309689000</v>
      </c>
      <c r="B13706" s="434">
        <v>2082</v>
      </c>
      <c r="C13706" s="434" t="s">
        <v>31</v>
      </c>
      <c r="D13706" s="434" t="s">
        <v>25</v>
      </c>
      <c r="E13706" s="434">
        <v>20</v>
      </c>
      <c r="F13706" s="434">
        <v>9163</v>
      </c>
      <c r="G13706" s="434">
        <v>7721</v>
      </c>
      <c r="H13706" s="434">
        <v>7743</v>
      </c>
      <c r="I13706" s="434">
        <v>131.25</v>
      </c>
      <c r="J13706" s="434">
        <v>10647</v>
      </c>
      <c r="K13706" s="434">
        <v>1992</v>
      </c>
    </row>
    <row r="13707" spans="1:11" hidden="1" x14ac:dyDescent="0.25">
      <c r="A13707" s="434">
        <v>309694000</v>
      </c>
      <c r="B13707" s="434">
        <v>1066571</v>
      </c>
      <c r="C13707" s="434" t="s">
        <v>31</v>
      </c>
      <c r="D13707" s="434" t="s">
        <v>22</v>
      </c>
      <c r="E13707" s="434">
        <v>10.6</v>
      </c>
      <c r="F13707" s="434">
        <v>1500</v>
      </c>
      <c r="G13707" s="434">
        <v>3735</v>
      </c>
      <c r="H13707" s="434">
        <v>2446</v>
      </c>
      <c r="I13707" s="434">
        <v>87.9</v>
      </c>
      <c r="J13707" s="434">
        <v>0</v>
      </c>
      <c r="K13707" s="434">
        <v>1970</v>
      </c>
    </row>
    <row r="13708" spans="1:11" hidden="1" x14ac:dyDescent="0.25">
      <c r="A13708" s="434">
        <v>309695000</v>
      </c>
      <c r="B13708" s="434">
        <v>140394</v>
      </c>
      <c r="C13708" s="434" t="s">
        <v>44</v>
      </c>
      <c r="D13708" s="434" t="s">
        <v>29</v>
      </c>
      <c r="E13708" s="434">
        <v>18.8</v>
      </c>
      <c r="F13708" s="434">
        <v>13230</v>
      </c>
      <c r="G13708" s="434">
        <v>1384</v>
      </c>
      <c r="H13708" s="434">
        <v>15583</v>
      </c>
      <c r="I13708" s="434">
        <v>152.5</v>
      </c>
      <c r="J13708" s="434">
        <v>0</v>
      </c>
      <c r="K13708" s="434">
        <v>1990</v>
      </c>
    </row>
    <row r="13709" spans="1:11" hidden="1" x14ac:dyDescent="0.25">
      <c r="A13709" s="434">
        <v>309701000</v>
      </c>
      <c r="B13709" s="434">
        <v>616308</v>
      </c>
      <c r="C13709" s="434" t="s">
        <v>61</v>
      </c>
      <c r="D13709" s="434" t="s">
        <v>22</v>
      </c>
      <c r="E13709" s="434">
        <v>11</v>
      </c>
      <c r="F13709" s="434">
        <v>1281</v>
      </c>
      <c r="G13709" s="434">
        <v>4299</v>
      </c>
      <c r="H13709" s="434">
        <v>2827</v>
      </c>
      <c r="I13709" s="434">
        <v>88.2</v>
      </c>
      <c r="J13709" s="434">
        <v>0</v>
      </c>
      <c r="K13709" s="434">
        <v>1991</v>
      </c>
    </row>
    <row r="13710" spans="1:11" hidden="1" x14ac:dyDescent="0.25">
      <c r="A13710" s="434">
        <v>309716000</v>
      </c>
      <c r="B13710" s="434">
        <v>1000</v>
      </c>
      <c r="C13710" s="434" t="s">
        <v>31</v>
      </c>
      <c r="D13710" s="434" t="s">
        <v>29</v>
      </c>
      <c r="E13710" s="434">
        <v>21.35</v>
      </c>
      <c r="F13710" s="434">
        <v>10353</v>
      </c>
      <c r="G13710" s="434">
        <v>12890</v>
      </c>
      <c r="H13710" s="434">
        <v>10842</v>
      </c>
      <c r="I13710" s="434">
        <v>156.53</v>
      </c>
      <c r="J13710" s="434">
        <v>16206</v>
      </c>
      <c r="K13710" s="434">
        <v>1993</v>
      </c>
    </row>
    <row r="13711" spans="1:11" hidden="1" x14ac:dyDescent="0.25">
      <c r="A13711" s="434">
        <v>309729000</v>
      </c>
      <c r="B13711" s="434">
        <v>8653</v>
      </c>
      <c r="C13711" s="434" t="s">
        <v>28</v>
      </c>
      <c r="D13711" s="434" t="s">
        <v>33</v>
      </c>
      <c r="E13711" s="434">
        <v>13.8</v>
      </c>
      <c r="F13711" s="434">
        <v>8990</v>
      </c>
      <c r="G13711" s="434">
        <v>74444</v>
      </c>
      <c r="H13711" s="434">
        <v>40485</v>
      </c>
      <c r="I13711" s="434">
        <v>225</v>
      </c>
      <c r="J13711" s="434">
        <v>0</v>
      </c>
      <c r="K13711" s="434">
        <v>1970</v>
      </c>
    </row>
    <row r="13712" spans="1:11" hidden="1" x14ac:dyDescent="0.25">
      <c r="A13712" s="434">
        <v>309742000</v>
      </c>
      <c r="B13712" s="434">
        <v>16352</v>
      </c>
      <c r="C13712" s="434" t="s">
        <v>16</v>
      </c>
      <c r="D13712" s="434" t="s">
        <v>33</v>
      </c>
      <c r="E13712" s="434">
        <v>14.5</v>
      </c>
      <c r="F13712" s="434">
        <v>14074</v>
      </c>
      <c r="G13712" s="434">
        <v>87055</v>
      </c>
      <c r="H13712" s="434">
        <v>47274</v>
      </c>
      <c r="I13712" s="434">
        <v>220.84</v>
      </c>
      <c r="J13712" s="434">
        <v>91589</v>
      </c>
      <c r="K13712" s="434">
        <v>1996</v>
      </c>
    </row>
    <row r="13713" spans="1:11" hidden="1" x14ac:dyDescent="0.25">
      <c r="A13713" s="434">
        <v>309761000</v>
      </c>
      <c r="B13713" s="434">
        <v>10286</v>
      </c>
      <c r="C13713" s="434" t="s">
        <v>31</v>
      </c>
      <c r="D13713" s="434" t="s">
        <v>29</v>
      </c>
      <c r="E13713" s="434">
        <v>14</v>
      </c>
      <c r="F13713" s="434">
        <v>8900</v>
      </c>
      <c r="G13713" s="434">
        <v>48077</v>
      </c>
      <c r="H13713" s="434">
        <v>32520</v>
      </c>
      <c r="I13713" s="434">
        <v>190.18</v>
      </c>
      <c r="J13713" s="434">
        <v>0</v>
      </c>
      <c r="K13713" s="434">
        <v>1997</v>
      </c>
    </row>
    <row r="13714" spans="1:11" hidden="1" x14ac:dyDescent="0.25">
      <c r="A13714" s="434">
        <v>309798000</v>
      </c>
      <c r="B13714" s="434">
        <v>1113892</v>
      </c>
      <c r="C13714" s="434" t="s">
        <v>31</v>
      </c>
      <c r="D13714" s="434" t="s">
        <v>17</v>
      </c>
      <c r="E13714" s="434">
        <v>10</v>
      </c>
      <c r="F13714" s="434">
        <v>588</v>
      </c>
      <c r="G13714" s="434">
        <v>1318</v>
      </c>
      <c r="H13714" s="434">
        <v>1212</v>
      </c>
      <c r="I13714" s="434">
        <v>63.02</v>
      </c>
      <c r="J13714" s="434">
        <v>0</v>
      </c>
      <c r="K13714" s="434">
        <v>1970</v>
      </c>
    </row>
    <row r="13715" spans="1:11" hidden="1" x14ac:dyDescent="0.25">
      <c r="A13715" s="434">
        <v>309807000</v>
      </c>
      <c r="B13715" s="434">
        <v>127543</v>
      </c>
      <c r="C13715" s="434" t="s">
        <v>31</v>
      </c>
      <c r="D13715" s="434" t="s">
        <v>22</v>
      </c>
      <c r="E13715" s="434">
        <v>12</v>
      </c>
      <c r="F13715" s="434">
        <v>1235</v>
      </c>
      <c r="G13715" s="434">
        <v>3400</v>
      </c>
      <c r="H13715" s="434">
        <v>2218</v>
      </c>
      <c r="I13715" s="434">
        <v>89.4</v>
      </c>
      <c r="J13715" s="434">
        <v>0</v>
      </c>
      <c r="K13715" s="434">
        <v>1999</v>
      </c>
    </row>
    <row r="13716" spans="1:11" hidden="1" x14ac:dyDescent="0.25">
      <c r="A13716" s="434">
        <v>309813000</v>
      </c>
      <c r="B13716" s="434">
        <v>4092</v>
      </c>
      <c r="C13716" s="434" t="s">
        <v>24</v>
      </c>
      <c r="D13716" s="434" t="s">
        <v>36</v>
      </c>
      <c r="E13716" s="434">
        <v>15</v>
      </c>
      <c r="F13716" s="434">
        <v>16860</v>
      </c>
      <c r="G13716" s="434">
        <v>159021</v>
      </c>
      <c r="H13716" s="434">
        <v>85030</v>
      </c>
      <c r="I13716" s="434">
        <v>274</v>
      </c>
      <c r="J13716" s="434">
        <v>176816</v>
      </c>
      <c r="K13716" s="434">
        <v>2009</v>
      </c>
    </row>
    <row r="13717" spans="1:11" hidden="1" x14ac:dyDescent="0.25">
      <c r="A13717" s="434">
        <v>309822000</v>
      </c>
      <c r="B13717" s="434">
        <v>9992</v>
      </c>
      <c r="C13717" s="434" t="s">
        <v>28</v>
      </c>
      <c r="D13717" s="434" t="s">
        <v>33</v>
      </c>
      <c r="E13717" s="434">
        <v>15</v>
      </c>
      <c r="F13717" s="434">
        <v>11915</v>
      </c>
      <c r="G13717" s="434">
        <v>75598</v>
      </c>
      <c r="H13717" s="434">
        <v>46191</v>
      </c>
      <c r="I13717" s="434">
        <v>244.72</v>
      </c>
      <c r="J13717" s="434">
        <v>0</v>
      </c>
      <c r="K13717" s="434">
        <v>1981</v>
      </c>
    </row>
    <row r="13718" spans="1:11" hidden="1" x14ac:dyDescent="0.25">
      <c r="A13718" s="434">
        <v>309823000</v>
      </c>
      <c r="B13718" s="434">
        <v>3789</v>
      </c>
      <c r="C13718" s="434" t="s">
        <v>31</v>
      </c>
      <c r="D13718" s="434" t="s">
        <v>29</v>
      </c>
      <c r="E13718" s="434">
        <v>15</v>
      </c>
      <c r="F13718" s="434">
        <v>11474</v>
      </c>
      <c r="G13718" s="434">
        <v>51880</v>
      </c>
      <c r="H13718" s="434">
        <v>36008</v>
      </c>
      <c r="I13718" s="434">
        <v>199.7</v>
      </c>
      <c r="J13718" s="434">
        <v>0</v>
      </c>
      <c r="K13718" s="434">
        <v>1997</v>
      </c>
    </row>
    <row r="13719" spans="1:11" hidden="1" x14ac:dyDescent="0.25">
      <c r="A13719" s="434">
        <v>309827000</v>
      </c>
      <c r="B13719" s="434">
        <v>5301</v>
      </c>
      <c r="C13719" s="434" t="s">
        <v>16</v>
      </c>
      <c r="D13719" s="434" t="s">
        <v>33</v>
      </c>
      <c r="I13719" s="434">
        <v>228</v>
      </c>
    </row>
    <row r="13720" spans="1:11" hidden="1" x14ac:dyDescent="0.25">
      <c r="A13720" s="434">
        <v>309841000</v>
      </c>
      <c r="B13720" s="434">
        <v>4016</v>
      </c>
      <c r="C13720" s="434" t="s">
        <v>31</v>
      </c>
      <c r="D13720" s="434" t="s">
        <v>29</v>
      </c>
      <c r="E13720" s="434">
        <v>21</v>
      </c>
      <c r="F13720" s="434">
        <v>12270</v>
      </c>
      <c r="G13720" s="434">
        <v>10713</v>
      </c>
      <c r="H13720" s="434">
        <v>10394</v>
      </c>
      <c r="I13720" s="434">
        <v>150.01</v>
      </c>
      <c r="J13720" s="434">
        <v>14935</v>
      </c>
      <c r="K13720" s="434">
        <v>1991</v>
      </c>
    </row>
    <row r="13721" spans="1:11" hidden="1" x14ac:dyDescent="0.25">
      <c r="A13721" s="434">
        <v>309847000</v>
      </c>
      <c r="B13721" s="434">
        <v>2483</v>
      </c>
      <c r="C13721" s="434" t="s">
        <v>31</v>
      </c>
      <c r="D13721" s="434" t="s">
        <v>29</v>
      </c>
      <c r="E13721" s="434">
        <v>20</v>
      </c>
      <c r="F13721" s="434">
        <v>15820</v>
      </c>
      <c r="G13721" s="434">
        <v>21120</v>
      </c>
      <c r="H13721" s="434">
        <v>57692</v>
      </c>
      <c r="I13721" s="434">
        <v>199.9</v>
      </c>
      <c r="K13721" s="434">
        <v>2007</v>
      </c>
    </row>
    <row r="13722" spans="1:11" hidden="1" x14ac:dyDescent="0.25">
      <c r="A13722" s="434">
        <v>309891000</v>
      </c>
      <c r="B13722" s="434">
        <v>6860</v>
      </c>
      <c r="C13722" s="434" t="s">
        <v>16</v>
      </c>
      <c r="D13722" s="434" t="s">
        <v>33</v>
      </c>
      <c r="E13722" s="434">
        <v>14.7</v>
      </c>
      <c r="F13722" s="434">
        <v>11300</v>
      </c>
      <c r="G13722" s="434">
        <v>73711</v>
      </c>
      <c r="H13722" s="434">
        <v>42048</v>
      </c>
      <c r="I13722" s="434">
        <v>228.6</v>
      </c>
      <c r="J13722" s="434">
        <v>81495</v>
      </c>
      <c r="K13722" s="434">
        <v>2006</v>
      </c>
    </row>
    <row r="13723" spans="1:11" hidden="1" x14ac:dyDescent="0.25">
      <c r="A13723" s="434">
        <v>309908000</v>
      </c>
      <c r="B13723" s="434">
        <v>206720</v>
      </c>
      <c r="C13723" s="434" t="s">
        <v>44</v>
      </c>
      <c r="D13723" s="434" t="s">
        <v>25</v>
      </c>
      <c r="E13723" s="434">
        <v>18</v>
      </c>
      <c r="F13723" s="434">
        <v>10560</v>
      </c>
      <c r="G13723" s="434">
        <v>1378</v>
      </c>
      <c r="H13723" s="434">
        <v>15067</v>
      </c>
      <c r="I13723" s="434">
        <v>144.13</v>
      </c>
      <c r="J13723" s="434">
        <v>0</v>
      </c>
      <c r="K13723" s="434">
        <v>1997</v>
      </c>
    </row>
    <row r="13724" spans="1:11" hidden="1" x14ac:dyDescent="0.25">
      <c r="A13724" s="434">
        <v>309914000</v>
      </c>
      <c r="B13724" s="434">
        <v>125219</v>
      </c>
      <c r="C13724" s="434" t="s">
        <v>61</v>
      </c>
      <c r="D13724" s="434" t="s">
        <v>22</v>
      </c>
      <c r="E13724" s="434">
        <v>11.5</v>
      </c>
      <c r="F13724" s="434">
        <v>1360</v>
      </c>
      <c r="G13724" s="434">
        <v>3193</v>
      </c>
      <c r="H13724" s="434">
        <v>2316</v>
      </c>
      <c r="I13724" s="434">
        <v>89.98</v>
      </c>
      <c r="J13724" s="434">
        <v>0</v>
      </c>
      <c r="K13724" s="434">
        <v>1996</v>
      </c>
    </row>
    <row r="13725" spans="1:11" hidden="1" x14ac:dyDescent="0.25">
      <c r="A13725" s="434">
        <v>309924000</v>
      </c>
      <c r="B13725" s="434">
        <v>23381</v>
      </c>
      <c r="C13725" s="434" t="s">
        <v>24</v>
      </c>
      <c r="D13725" s="434" t="s">
        <v>36</v>
      </c>
      <c r="E13725" s="434">
        <v>14.7</v>
      </c>
      <c r="F13725" s="434">
        <v>15820</v>
      </c>
      <c r="G13725" s="434">
        <v>115091</v>
      </c>
      <c r="H13725" s="434">
        <v>63448</v>
      </c>
      <c r="I13725" s="434">
        <v>253.5</v>
      </c>
      <c r="J13725" s="434">
        <v>124587</v>
      </c>
      <c r="K13725" s="434">
        <v>2006</v>
      </c>
    </row>
    <row r="13726" spans="1:11" hidden="1" x14ac:dyDescent="0.25">
      <c r="A13726" s="434">
        <v>309928000</v>
      </c>
      <c r="B13726" s="434">
        <v>27817</v>
      </c>
      <c r="C13726" s="434" t="s">
        <v>28</v>
      </c>
      <c r="D13726" s="434" t="s">
        <v>36</v>
      </c>
      <c r="E13726" s="434">
        <v>13.7</v>
      </c>
      <c r="F13726" s="434">
        <v>13594</v>
      </c>
      <c r="G13726" s="434">
        <v>170108</v>
      </c>
      <c r="H13726" s="434">
        <v>84448</v>
      </c>
      <c r="I13726" s="434">
        <v>289</v>
      </c>
      <c r="J13726" s="434">
        <v>0</v>
      </c>
      <c r="K13726" s="434">
        <v>2006</v>
      </c>
    </row>
    <row r="13727" spans="1:11" hidden="1" x14ac:dyDescent="0.25">
      <c r="A13727" s="434">
        <v>309937000</v>
      </c>
      <c r="B13727" s="434">
        <v>620183</v>
      </c>
      <c r="C13727" s="434" t="s">
        <v>61</v>
      </c>
      <c r="D13727" s="434" t="s">
        <v>22</v>
      </c>
      <c r="E13727" s="434">
        <v>13</v>
      </c>
      <c r="F13727" s="434">
        <v>1840</v>
      </c>
      <c r="G13727" s="434">
        <v>4148</v>
      </c>
      <c r="H13727" s="434">
        <v>2825</v>
      </c>
      <c r="I13727" s="434">
        <v>89.9</v>
      </c>
      <c r="J13727" s="434">
        <v>0</v>
      </c>
      <c r="K13727" s="434">
        <v>1993</v>
      </c>
    </row>
    <row r="13728" spans="1:11" hidden="1" x14ac:dyDescent="0.25">
      <c r="A13728" s="434">
        <v>309938000</v>
      </c>
      <c r="B13728" s="434">
        <v>75743</v>
      </c>
      <c r="C13728" s="434" t="s">
        <v>31</v>
      </c>
      <c r="D13728" s="434" t="s">
        <v>22</v>
      </c>
      <c r="E13728" s="434">
        <v>12.5</v>
      </c>
      <c r="F13728" s="434">
        <v>1500</v>
      </c>
      <c r="G13728" s="434">
        <v>3010</v>
      </c>
      <c r="H13728" s="434">
        <v>2072</v>
      </c>
      <c r="I13728" s="434">
        <v>88.3</v>
      </c>
      <c r="J13728" s="434">
        <v>0</v>
      </c>
      <c r="K13728" s="434">
        <v>1994</v>
      </c>
    </row>
    <row r="13729" spans="1:11" hidden="1" x14ac:dyDescent="0.25">
      <c r="A13729" s="434">
        <v>309964000</v>
      </c>
      <c r="B13729" s="434">
        <v>279873</v>
      </c>
      <c r="C13729" s="434" t="s">
        <v>44</v>
      </c>
      <c r="D13729" s="434" t="s">
        <v>33</v>
      </c>
      <c r="E13729" s="434">
        <v>20</v>
      </c>
      <c r="F13729" s="434">
        <v>14000</v>
      </c>
      <c r="G13729" s="434">
        <v>5956</v>
      </c>
      <c r="H13729" s="434">
        <v>28551</v>
      </c>
      <c r="I13729" s="434">
        <v>206.96</v>
      </c>
      <c r="J13729" s="434">
        <v>0</v>
      </c>
      <c r="K13729" s="434">
        <v>1973</v>
      </c>
    </row>
    <row r="13730" spans="1:11" hidden="1" x14ac:dyDescent="0.25">
      <c r="A13730" s="434">
        <v>309985000</v>
      </c>
      <c r="B13730" s="434">
        <v>338651</v>
      </c>
      <c r="C13730" s="434" t="s">
        <v>31</v>
      </c>
      <c r="D13730" s="434" t="s">
        <v>22</v>
      </c>
      <c r="E13730" s="434">
        <v>9</v>
      </c>
      <c r="F13730" s="434">
        <v>441</v>
      </c>
      <c r="G13730" s="434">
        <v>2309</v>
      </c>
      <c r="H13730" s="434">
        <v>1528</v>
      </c>
      <c r="I13730" s="434">
        <v>82.37</v>
      </c>
      <c r="J13730" s="434">
        <v>0</v>
      </c>
      <c r="K13730" s="434">
        <v>1970</v>
      </c>
    </row>
    <row r="13731" spans="1:11" hidden="1" x14ac:dyDescent="0.25">
      <c r="A13731" s="434">
        <v>309987000</v>
      </c>
      <c r="B13731" s="434">
        <v>7210</v>
      </c>
      <c r="C13731" s="434" t="s">
        <v>24</v>
      </c>
      <c r="D13731" s="434" t="s">
        <v>33</v>
      </c>
      <c r="E13731" s="434">
        <v>15</v>
      </c>
      <c r="F13731" s="434">
        <v>11842</v>
      </c>
      <c r="G13731" s="434">
        <v>105786</v>
      </c>
      <c r="H13731" s="434">
        <v>57657</v>
      </c>
      <c r="I13731" s="434">
        <v>240.5</v>
      </c>
      <c r="J13731" s="434">
        <v>114413</v>
      </c>
      <c r="K13731" s="434">
        <v>2007</v>
      </c>
    </row>
    <row r="13732" spans="1:11" hidden="1" x14ac:dyDescent="0.25">
      <c r="A13732" s="434">
        <v>309992000</v>
      </c>
      <c r="B13732" s="434">
        <v>15491</v>
      </c>
      <c r="C13732" s="434" t="s">
        <v>24</v>
      </c>
      <c r="D13732" s="434" t="s">
        <v>36</v>
      </c>
      <c r="E13732" s="434">
        <v>15.7</v>
      </c>
      <c r="F13732" s="434">
        <v>18623</v>
      </c>
      <c r="G13732" s="434">
        <v>160391</v>
      </c>
      <c r="H13732" s="434">
        <v>81732</v>
      </c>
      <c r="I13732" s="434">
        <v>274.39</v>
      </c>
      <c r="J13732" s="434">
        <v>167456</v>
      </c>
      <c r="K13732" s="434">
        <v>2008</v>
      </c>
    </row>
    <row r="13733" spans="1:11" hidden="1" x14ac:dyDescent="0.25">
      <c r="A13733" s="434">
        <v>309997000</v>
      </c>
      <c r="B13733" s="434">
        <v>32793</v>
      </c>
      <c r="C13733" s="434" t="s">
        <v>44</v>
      </c>
      <c r="D13733" s="434" t="s">
        <v>25</v>
      </c>
      <c r="E13733" s="434">
        <v>17</v>
      </c>
      <c r="F13733" s="434">
        <v>4000</v>
      </c>
      <c r="G13733" s="434">
        <v>1465</v>
      </c>
      <c r="H13733" s="434">
        <v>4376</v>
      </c>
      <c r="I13733" s="434">
        <v>100.01</v>
      </c>
      <c r="J13733" s="434">
        <v>0</v>
      </c>
      <c r="K13733" s="434">
        <v>1975</v>
      </c>
    </row>
    <row r="13734" spans="1:11" hidden="1" x14ac:dyDescent="0.25">
      <c r="A13734" s="434">
        <v>309998000</v>
      </c>
      <c r="B13734" s="434">
        <v>695238</v>
      </c>
      <c r="C13734" s="434" t="s">
        <v>24</v>
      </c>
      <c r="D13734" s="434" t="s">
        <v>36</v>
      </c>
      <c r="E13734" s="434">
        <v>19.5</v>
      </c>
      <c r="F13734" s="434">
        <v>26900</v>
      </c>
      <c r="G13734" s="434">
        <v>75434</v>
      </c>
      <c r="H13734" s="434">
        <v>118571</v>
      </c>
      <c r="I13734" s="434">
        <v>289.5</v>
      </c>
      <c r="J13734" s="434">
        <v>142929</v>
      </c>
      <c r="K13734" s="434">
        <v>2006</v>
      </c>
    </row>
    <row r="13735" spans="1:11" hidden="1" x14ac:dyDescent="0.25">
      <c r="A13735" s="434">
        <v>310034000</v>
      </c>
      <c r="B13735" s="434">
        <v>21573</v>
      </c>
      <c r="C13735" s="434" t="s">
        <v>61</v>
      </c>
      <c r="D13735" s="434" t="s">
        <v>17</v>
      </c>
      <c r="E13735" s="434">
        <v>0</v>
      </c>
      <c r="F13735" s="434">
        <v>1623</v>
      </c>
      <c r="G13735" s="434">
        <v>0</v>
      </c>
      <c r="H13735" s="434">
        <v>537</v>
      </c>
      <c r="I13735" s="434">
        <v>46</v>
      </c>
      <c r="J13735" s="434">
        <v>0</v>
      </c>
    </row>
    <row r="13736" spans="1:11" hidden="1" x14ac:dyDescent="0.25">
      <c r="A13736" s="434">
        <v>310051000</v>
      </c>
      <c r="B13736" s="434">
        <v>43292</v>
      </c>
      <c r="C13736" s="434" t="s">
        <v>61</v>
      </c>
      <c r="D13736" s="434" t="s">
        <v>22</v>
      </c>
      <c r="E13736" s="434">
        <v>0</v>
      </c>
      <c r="F13736" s="434">
        <v>3003</v>
      </c>
      <c r="G13736" s="434">
        <v>0</v>
      </c>
      <c r="H13736" s="434">
        <v>1103</v>
      </c>
      <c r="I13736" s="434">
        <v>79.86</v>
      </c>
      <c r="J13736" s="434">
        <v>0</v>
      </c>
      <c r="K13736" s="434">
        <v>1970</v>
      </c>
    </row>
    <row r="13737" spans="1:11" hidden="1" x14ac:dyDescent="0.25">
      <c r="A13737" s="434">
        <v>310362000</v>
      </c>
      <c r="B13737" s="434">
        <v>944</v>
      </c>
      <c r="C13737" s="434" t="s">
        <v>42</v>
      </c>
      <c r="D13737" s="434" t="s">
        <v>29</v>
      </c>
      <c r="E13737" s="434">
        <v>22</v>
      </c>
      <c r="F13737" s="434">
        <v>25500</v>
      </c>
      <c r="G13737" s="434">
        <v>6722</v>
      </c>
      <c r="H13737" s="434">
        <v>17464</v>
      </c>
      <c r="I13737" s="434">
        <v>166.77</v>
      </c>
      <c r="K13737" s="434">
        <v>1994</v>
      </c>
    </row>
    <row r="13738" spans="1:11" hidden="1" x14ac:dyDescent="0.25">
      <c r="A13738" s="434">
        <v>310380000</v>
      </c>
      <c r="B13738" s="434">
        <v>4749</v>
      </c>
      <c r="C13738" s="434" t="s">
        <v>61</v>
      </c>
      <c r="D13738" s="434" t="s">
        <v>25</v>
      </c>
      <c r="E13738" s="434">
        <v>17.3</v>
      </c>
      <c r="F13738" s="434">
        <v>6722</v>
      </c>
      <c r="G13738" s="434">
        <v>1248</v>
      </c>
      <c r="H13738" s="434">
        <v>5556</v>
      </c>
      <c r="I13738" s="434">
        <v>108.3</v>
      </c>
      <c r="J13738" s="434">
        <v>0</v>
      </c>
      <c r="K13738" s="434">
        <v>1970</v>
      </c>
    </row>
    <row r="13739" spans="1:11" hidden="1" x14ac:dyDescent="0.25">
      <c r="A13739" s="434">
        <v>310398000</v>
      </c>
      <c r="B13739" s="434">
        <v>1</v>
      </c>
      <c r="C13739" s="434" t="s">
        <v>35</v>
      </c>
      <c r="D13739" s="434" t="s">
        <v>33</v>
      </c>
      <c r="E13739" s="434">
        <v>20.8</v>
      </c>
      <c r="F13739" s="434">
        <v>20598</v>
      </c>
      <c r="G13739" s="434">
        <v>33659</v>
      </c>
      <c r="H13739" s="434">
        <v>33663</v>
      </c>
      <c r="I13739" s="434">
        <v>216</v>
      </c>
      <c r="J13739" s="434">
        <v>0</v>
      </c>
      <c r="K13739" s="434">
        <v>1996</v>
      </c>
    </row>
    <row r="13740" spans="1:11" hidden="1" x14ac:dyDescent="0.25">
      <c r="A13740" s="434">
        <v>310423000</v>
      </c>
      <c r="B13740" s="434">
        <v>44523</v>
      </c>
      <c r="C13740" s="434" t="s">
        <v>44</v>
      </c>
      <c r="D13740" s="434" t="s">
        <v>36</v>
      </c>
      <c r="E13740" s="434">
        <v>22</v>
      </c>
      <c r="F13740" s="434">
        <v>63000</v>
      </c>
      <c r="G13740" s="434">
        <v>8418</v>
      </c>
      <c r="H13740" s="434">
        <v>112894</v>
      </c>
      <c r="I13740" s="434">
        <v>289.56</v>
      </c>
      <c r="J13740" s="434">
        <v>0</v>
      </c>
      <c r="K13740" s="434">
        <v>2004</v>
      </c>
    </row>
    <row r="13741" spans="1:11" hidden="1" x14ac:dyDescent="0.25">
      <c r="A13741" s="434">
        <v>310459000</v>
      </c>
      <c r="B13741" s="434">
        <v>161917</v>
      </c>
      <c r="C13741" s="434" t="s">
        <v>44</v>
      </c>
      <c r="D13741" s="434" t="s">
        <v>36</v>
      </c>
      <c r="E13741" s="434">
        <v>22.3</v>
      </c>
      <c r="F13741" s="434">
        <v>63200</v>
      </c>
      <c r="G13741" s="434">
        <v>10123</v>
      </c>
      <c r="H13741" s="434">
        <v>84342</v>
      </c>
      <c r="I13741" s="434">
        <v>285.11</v>
      </c>
      <c r="J13741" s="434">
        <v>0</v>
      </c>
      <c r="K13741" s="434">
        <v>2005</v>
      </c>
    </row>
    <row r="13742" spans="1:11" hidden="1" x14ac:dyDescent="0.25">
      <c r="A13742" s="434">
        <v>310459010</v>
      </c>
      <c r="B13742" s="434">
        <v>1792</v>
      </c>
      <c r="C13742" s="434" t="s">
        <v>39</v>
      </c>
      <c r="D13742" s="434" t="s">
        <v>13</v>
      </c>
      <c r="I13742" s="434">
        <v>10</v>
      </c>
    </row>
    <row r="13743" spans="1:11" hidden="1" x14ac:dyDescent="0.25">
      <c r="A13743" s="434">
        <v>310459020</v>
      </c>
      <c r="B13743" s="434">
        <v>2506</v>
      </c>
      <c r="C13743" s="434" t="s">
        <v>39</v>
      </c>
      <c r="D13743" s="434" t="s">
        <v>13</v>
      </c>
      <c r="I13743" s="434">
        <v>10</v>
      </c>
      <c r="J13743" s="434">
        <v>0</v>
      </c>
      <c r="K13743" s="434">
        <v>1970</v>
      </c>
    </row>
    <row r="13744" spans="1:11" hidden="1" x14ac:dyDescent="0.25">
      <c r="A13744" s="434">
        <v>310459040</v>
      </c>
      <c r="B13744" s="434">
        <v>1186</v>
      </c>
      <c r="C13744" s="434" t="s">
        <v>39</v>
      </c>
      <c r="D13744" s="434" t="s">
        <v>13</v>
      </c>
      <c r="I13744" s="434">
        <v>10</v>
      </c>
    </row>
    <row r="13745" spans="1:11" hidden="1" x14ac:dyDescent="0.25">
      <c r="A13745" s="434">
        <v>310459050</v>
      </c>
      <c r="B13745" s="434">
        <v>2128</v>
      </c>
      <c r="C13745" s="434" t="s">
        <v>39</v>
      </c>
      <c r="D13745" s="434" t="s">
        <v>13</v>
      </c>
      <c r="I13745" s="434">
        <v>10</v>
      </c>
      <c r="J13745" s="434">
        <v>0</v>
      </c>
      <c r="K13745" s="434">
        <v>1970</v>
      </c>
    </row>
    <row r="13746" spans="1:11" hidden="1" x14ac:dyDescent="0.25">
      <c r="A13746" s="434">
        <v>310459060</v>
      </c>
      <c r="B13746" s="434">
        <v>1538</v>
      </c>
      <c r="C13746" s="434" t="s">
        <v>61</v>
      </c>
      <c r="D13746" s="434" t="s">
        <v>13</v>
      </c>
      <c r="I13746" s="434">
        <v>10</v>
      </c>
      <c r="J13746" s="434">
        <v>0</v>
      </c>
      <c r="K13746" s="434">
        <v>1970</v>
      </c>
    </row>
    <row r="13747" spans="1:11" hidden="1" x14ac:dyDescent="0.25">
      <c r="A13747" s="434">
        <v>310465000</v>
      </c>
      <c r="B13747" s="434">
        <v>8027</v>
      </c>
      <c r="C13747" s="434" t="s">
        <v>44</v>
      </c>
      <c r="D13747" s="434" t="s">
        <v>36</v>
      </c>
      <c r="E13747" s="434">
        <v>19.5</v>
      </c>
      <c r="F13747" s="434">
        <v>46600</v>
      </c>
      <c r="G13747" s="434">
        <v>8293</v>
      </c>
      <c r="H13747" s="434">
        <v>77499</v>
      </c>
      <c r="I13747" s="434">
        <v>261.31</v>
      </c>
      <c r="J13747" s="434">
        <v>0</v>
      </c>
      <c r="K13747" s="434">
        <v>1970</v>
      </c>
    </row>
    <row r="13748" spans="1:11" hidden="1" x14ac:dyDescent="0.25">
      <c r="A13748" s="434">
        <v>310473000</v>
      </c>
      <c r="B13748" s="434">
        <v>35780</v>
      </c>
      <c r="C13748" s="434" t="s">
        <v>44</v>
      </c>
      <c r="D13748" s="434" t="s">
        <v>36</v>
      </c>
      <c r="E13748" s="434">
        <v>21</v>
      </c>
      <c r="F13748" s="434">
        <v>46078</v>
      </c>
      <c r="G13748" s="434">
        <v>8165</v>
      </c>
      <c r="H13748" s="434">
        <v>77499</v>
      </c>
      <c r="I13748" s="434">
        <v>261.22000000000003</v>
      </c>
      <c r="K13748" s="434">
        <v>2000</v>
      </c>
    </row>
    <row r="13749" spans="1:11" hidden="1" x14ac:dyDescent="0.25">
      <c r="A13749" s="434">
        <v>310497000</v>
      </c>
      <c r="B13749" s="434">
        <v>38</v>
      </c>
      <c r="C13749" s="434" t="s">
        <v>20</v>
      </c>
      <c r="D13749" s="434" t="s">
        <v>29</v>
      </c>
      <c r="E13749" s="434">
        <v>14.5</v>
      </c>
      <c r="F13749" s="434">
        <v>15720</v>
      </c>
      <c r="G13749" s="434">
        <v>65125</v>
      </c>
      <c r="H13749" s="434">
        <v>36064</v>
      </c>
      <c r="I13749" s="434">
        <v>182.9</v>
      </c>
      <c r="J13749" s="434">
        <v>68796</v>
      </c>
      <c r="K13749" s="434">
        <v>2006</v>
      </c>
    </row>
    <row r="13750" spans="1:11" hidden="1" x14ac:dyDescent="0.25">
      <c r="A13750" s="434">
        <v>310499000</v>
      </c>
      <c r="B13750" s="434">
        <v>4745</v>
      </c>
      <c r="C13750" s="434" t="s">
        <v>24</v>
      </c>
      <c r="D13750" s="434" t="s">
        <v>36</v>
      </c>
      <c r="E13750" s="434">
        <v>20.2</v>
      </c>
      <c r="F13750" s="434">
        <v>29400</v>
      </c>
      <c r="G13750" s="434">
        <v>79046</v>
      </c>
      <c r="H13750" s="434">
        <v>95753</v>
      </c>
      <c r="I13750" s="434">
        <v>283</v>
      </c>
      <c r="J13750" s="434">
        <v>145000</v>
      </c>
      <c r="K13750" s="434">
        <v>2006</v>
      </c>
    </row>
    <row r="13751" spans="1:11" hidden="1" x14ac:dyDescent="0.25">
      <c r="A13751" s="434">
        <v>310500000</v>
      </c>
      <c r="B13751" s="434">
        <v>64618</v>
      </c>
      <c r="C13751" s="434" t="s">
        <v>44</v>
      </c>
      <c r="D13751" s="434" t="s">
        <v>36</v>
      </c>
      <c r="E13751" s="434">
        <v>21</v>
      </c>
      <c r="F13751" s="434">
        <v>63360</v>
      </c>
      <c r="G13751" s="434">
        <v>13294</v>
      </c>
      <c r="H13751" s="434">
        <v>113561</v>
      </c>
      <c r="I13751" s="434">
        <v>288.63</v>
      </c>
      <c r="J13751" s="434">
        <v>0</v>
      </c>
      <c r="K13751" s="434">
        <v>2006</v>
      </c>
    </row>
    <row r="13752" spans="1:11" hidden="1" x14ac:dyDescent="0.25">
      <c r="A13752" s="434">
        <v>310504000</v>
      </c>
      <c r="B13752" s="434">
        <v>74183</v>
      </c>
      <c r="C13752" s="434" t="s">
        <v>44</v>
      </c>
      <c r="D13752" s="434" t="s">
        <v>29</v>
      </c>
      <c r="E13752" s="434">
        <v>18</v>
      </c>
      <c r="F13752" s="434">
        <v>19438</v>
      </c>
      <c r="G13752" s="434">
        <v>2700</v>
      </c>
      <c r="H13752" s="434">
        <v>30277</v>
      </c>
      <c r="I13752" s="434">
        <v>181</v>
      </c>
      <c r="J13752" s="434">
        <v>0</v>
      </c>
      <c r="K13752" s="434">
        <v>1999</v>
      </c>
    </row>
    <row r="13753" spans="1:11" hidden="1" x14ac:dyDescent="0.25">
      <c r="A13753" s="434">
        <v>310515000</v>
      </c>
      <c r="B13753" s="434">
        <v>5800</v>
      </c>
      <c r="C13753" s="434" t="s">
        <v>20</v>
      </c>
      <c r="D13753" s="434" t="s">
        <v>29</v>
      </c>
      <c r="E13753" s="434">
        <v>14.5</v>
      </c>
      <c r="F13753" s="434">
        <v>15720</v>
      </c>
      <c r="G13753" s="434">
        <v>65125</v>
      </c>
      <c r="H13753" s="434">
        <v>36168</v>
      </c>
      <c r="I13753" s="434">
        <v>182.9</v>
      </c>
      <c r="J13753" s="434">
        <v>68796</v>
      </c>
      <c r="K13753" s="434">
        <v>2006</v>
      </c>
    </row>
    <row r="13754" spans="1:11" hidden="1" x14ac:dyDescent="0.25">
      <c r="A13754" s="434">
        <v>310529000</v>
      </c>
      <c r="B13754" s="434">
        <v>191709</v>
      </c>
      <c r="C13754" s="434" t="s">
        <v>44</v>
      </c>
      <c r="D13754" s="434" t="s">
        <v>36</v>
      </c>
      <c r="E13754" s="434">
        <v>24</v>
      </c>
      <c r="F13754" s="434">
        <v>56546</v>
      </c>
      <c r="G13754" s="434">
        <v>6260</v>
      </c>
      <c r="H13754" s="434">
        <v>69840</v>
      </c>
      <c r="I13754" s="434">
        <v>260</v>
      </c>
      <c r="J13754" s="434">
        <v>0</v>
      </c>
      <c r="K13754" s="434">
        <v>1995</v>
      </c>
    </row>
    <row r="13755" spans="1:11" hidden="1" x14ac:dyDescent="0.25">
      <c r="A13755" s="434">
        <v>310531000</v>
      </c>
      <c r="B13755" s="434">
        <v>54023</v>
      </c>
      <c r="C13755" s="434" t="s">
        <v>44</v>
      </c>
      <c r="D13755" s="434" t="s">
        <v>36</v>
      </c>
      <c r="E13755" s="434">
        <v>22.9</v>
      </c>
      <c r="F13755" s="434">
        <v>68416</v>
      </c>
      <c r="G13755" s="434">
        <v>8400</v>
      </c>
      <c r="H13755" s="434">
        <v>113561</v>
      </c>
      <c r="I13755" s="434">
        <v>288.61</v>
      </c>
      <c r="J13755" s="434">
        <v>0</v>
      </c>
      <c r="K13755" s="434">
        <v>2007</v>
      </c>
    </row>
    <row r="13756" spans="1:11" hidden="1" x14ac:dyDescent="0.25">
      <c r="A13756" s="434">
        <v>310549000</v>
      </c>
      <c r="B13756" s="434">
        <v>9687</v>
      </c>
      <c r="C13756" s="434" t="s">
        <v>16</v>
      </c>
      <c r="D13756" s="434" t="s">
        <v>29</v>
      </c>
      <c r="E13756" s="434">
        <v>14.5</v>
      </c>
      <c r="F13756" s="434">
        <v>15720</v>
      </c>
      <c r="G13756" s="434">
        <v>65125</v>
      </c>
      <c r="H13756" s="434">
        <v>36064</v>
      </c>
      <c r="I13756" s="434">
        <v>182.9</v>
      </c>
      <c r="J13756" s="434">
        <v>68796</v>
      </c>
      <c r="K13756" s="434">
        <v>2007</v>
      </c>
    </row>
    <row r="13757" spans="1:11" hidden="1" x14ac:dyDescent="0.25">
      <c r="A13757" s="434">
        <v>310554000</v>
      </c>
      <c r="B13757" s="434">
        <v>675</v>
      </c>
      <c r="C13757" s="434" t="s">
        <v>16</v>
      </c>
      <c r="D13757" s="434" t="s">
        <v>29</v>
      </c>
      <c r="E13757" s="434">
        <v>14.5</v>
      </c>
      <c r="F13757" s="434">
        <v>15720</v>
      </c>
      <c r="G13757" s="434">
        <v>65125</v>
      </c>
      <c r="H13757" s="434">
        <v>36064</v>
      </c>
      <c r="I13757" s="434">
        <v>182.9</v>
      </c>
      <c r="J13757" s="434">
        <v>68796</v>
      </c>
      <c r="K13757" s="434">
        <v>2007</v>
      </c>
    </row>
    <row r="13758" spans="1:11" hidden="1" x14ac:dyDescent="0.25">
      <c r="A13758" s="434">
        <v>310556000</v>
      </c>
      <c r="B13758" s="434">
        <v>185629</v>
      </c>
      <c r="C13758" s="434" t="s">
        <v>44</v>
      </c>
      <c r="D13758" s="434" t="s">
        <v>36</v>
      </c>
      <c r="E13758" s="434">
        <v>24</v>
      </c>
      <c r="F13758" s="434">
        <v>56000</v>
      </c>
      <c r="G13758" s="434">
        <v>8486</v>
      </c>
      <c r="H13758" s="434">
        <v>76152</v>
      </c>
      <c r="I13758" s="434">
        <v>272.12540000000001</v>
      </c>
      <c r="J13758" s="434">
        <v>0</v>
      </c>
      <c r="K13758" s="434">
        <v>2000</v>
      </c>
    </row>
    <row r="13759" spans="1:11" hidden="1" x14ac:dyDescent="0.25">
      <c r="A13759" s="434">
        <v>310556020</v>
      </c>
      <c r="B13759" s="434">
        <v>174</v>
      </c>
      <c r="C13759" s="434" t="s">
        <v>56</v>
      </c>
      <c r="D13759" s="434" t="s">
        <v>13</v>
      </c>
      <c r="I13759" s="434">
        <v>7</v>
      </c>
      <c r="J13759" s="434">
        <v>0</v>
      </c>
      <c r="K13759" s="434">
        <v>1970</v>
      </c>
    </row>
    <row r="13760" spans="1:11" hidden="1" x14ac:dyDescent="0.25">
      <c r="A13760" s="434">
        <v>310562000</v>
      </c>
      <c r="B13760" s="434">
        <v>59507</v>
      </c>
      <c r="C13760" s="434" t="s">
        <v>44</v>
      </c>
      <c r="D13760" s="434" t="s">
        <v>36</v>
      </c>
      <c r="E13760" s="434">
        <v>22.9</v>
      </c>
      <c r="F13760" s="434">
        <v>67200</v>
      </c>
      <c r="G13760" s="434">
        <v>8044</v>
      </c>
      <c r="H13760" s="434">
        <v>116017</v>
      </c>
      <c r="I13760" s="434">
        <v>288.61</v>
      </c>
      <c r="K13760" s="434">
        <v>2008</v>
      </c>
    </row>
    <row r="13761" spans="1:11" hidden="1" x14ac:dyDescent="0.25">
      <c r="A13761" s="434">
        <v>310567000</v>
      </c>
      <c r="B13761" s="434">
        <v>10063</v>
      </c>
      <c r="C13761" s="434" t="s">
        <v>44</v>
      </c>
      <c r="D13761" s="434" t="s">
        <v>36</v>
      </c>
      <c r="E13761" s="434">
        <v>21.6</v>
      </c>
      <c r="F13761" s="434">
        <v>67200</v>
      </c>
      <c r="G13761" s="434">
        <v>8044</v>
      </c>
      <c r="H13761" s="434">
        <v>113561</v>
      </c>
      <c r="I13761" s="434">
        <v>288.58999999999997</v>
      </c>
      <c r="J13761" s="434">
        <v>0</v>
      </c>
      <c r="K13761" s="434">
        <v>2008</v>
      </c>
    </row>
    <row r="13762" spans="1:11" hidden="1" x14ac:dyDescent="0.25">
      <c r="A13762" s="434">
        <v>310576000</v>
      </c>
      <c r="B13762" s="434">
        <v>28595</v>
      </c>
      <c r="C13762" s="434" t="s">
        <v>24</v>
      </c>
      <c r="D13762" s="434" t="s">
        <v>36</v>
      </c>
      <c r="E13762" s="434">
        <v>19.5</v>
      </c>
      <c r="F13762" s="434">
        <v>34200</v>
      </c>
      <c r="G13762" s="434">
        <v>89452</v>
      </c>
      <c r="H13762" s="434">
        <v>103670</v>
      </c>
      <c r="I13762" s="434">
        <v>295</v>
      </c>
      <c r="J13762" s="434">
        <v>159263</v>
      </c>
      <c r="K13762" s="434">
        <v>1970</v>
      </c>
    </row>
    <row r="13763" spans="1:11" hidden="1" x14ac:dyDescent="0.25">
      <c r="A13763" s="434">
        <v>310579000</v>
      </c>
      <c r="B13763" s="434">
        <v>133422</v>
      </c>
      <c r="C13763" s="434" t="s">
        <v>16</v>
      </c>
      <c r="D13763" s="434" t="s">
        <v>29</v>
      </c>
      <c r="E13763" s="434">
        <v>14.5</v>
      </c>
      <c r="F13763" s="434">
        <v>7752</v>
      </c>
      <c r="G13763" s="434">
        <v>65125</v>
      </c>
      <c r="H13763" s="434">
        <v>36064</v>
      </c>
      <c r="I13763" s="434">
        <v>182.9</v>
      </c>
      <c r="J13763" s="434">
        <v>68796</v>
      </c>
      <c r="K13763" s="434">
        <v>2009</v>
      </c>
    </row>
    <row r="13764" spans="1:11" hidden="1" x14ac:dyDescent="0.25">
      <c r="A13764" s="434">
        <v>310587000</v>
      </c>
      <c r="B13764" s="434">
        <v>15593</v>
      </c>
      <c r="C13764" s="434" t="s">
        <v>16</v>
      </c>
      <c r="D13764" s="434" t="s">
        <v>29</v>
      </c>
      <c r="E13764" s="434">
        <v>14.5</v>
      </c>
      <c r="F13764" s="434">
        <v>15720</v>
      </c>
      <c r="G13764" s="434">
        <v>65125</v>
      </c>
      <c r="H13764" s="434">
        <v>36168</v>
      </c>
      <c r="I13764" s="434">
        <v>182.9</v>
      </c>
      <c r="J13764" s="434">
        <v>68796</v>
      </c>
      <c r="K13764" s="434">
        <v>2010</v>
      </c>
    </row>
    <row r="13765" spans="1:11" hidden="1" x14ac:dyDescent="0.25">
      <c r="A13765" s="434">
        <v>310588000</v>
      </c>
      <c r="B13765" s="434">
        <v>796351</v>
      </c>
      <c r="C13765" s="434" t="s">
        <v>56</v>
      </c>
      <c r="D13765" s="434" t="s">
        <v>22</v>
      </c>
      <c r="E13765" s="434">
        <v>0</v>
      </c>
      <c r="F13765" s="434">
        <v>26520</v>
      </c>
      <c r="G13765" s="434">
        <v>17702</v>
      </c>
      <c r="H13765" s="434">
        <v>27920</v>
      </c>
      <c r="I13765" s="434">
        <v>94</v>
      </c>
      <c r="J13765" s="434">
        <v>0</v>
      </c>
      <c r="K13765" s="434">
        <v>1970</v>
      </c>
    </row>
    <row r="13766" spans="1:11" hidden="1" x14ac:dyDescent="0.25">
      <c r="A13766" s="434">
        <v>310602000</v>
      </c>
      <c r="B13766" s="434">
        <v>6249</v>
      </c>
      <c r="C13766" s="434" t="s">
        <v>16</v>
      </c>
      <c r="D13766" s="434" t="s">
        <v>29</v>
      </c>
      <c r="E13766" s="434">
        <v>14.5</v>
      </c>
      <c r="F13766" s="434">
        <v>15720</v>
      </c>
      <c r="G13766" s="434">
        <v>64834</v>
      </c>
      <c r="H13766" s="434">
        <v>36168</v>
      </c>
      <c r="I13766" s="434">
        <v>182.99</v>
      </c>
      <c r="J13766" s="434">
        <v>67315</v>
      </c>
      <c r="K13766" s="434">
        <v>2010</v>
      </c>
    </row>
    <row r="13767" spans="1:11" hidden="1" x14ac:dyDescent="0.25">
      <c r="A13767" s="434">
        <v>310610000</v>
      </c>
      <c r="B13767" s="434">
        <v>157815</v>
      </c>
      <c r="C13767" s="434" t="s">
        <v>44</v>
      </c>
      <c r="D13767" s="434" t="s">
        <v>36</v>
      </c>
      <c r="E13767" s="434">
        <v>22.2</v>
      </c>
      <c r="F13767" s="434">
        <v>67200</v>
      </c>
      <c r="G13767" s="434">
        <v>9524</v>
      </c>
      <c r="H13767" s="434">
        <v>115055</v>
      </c>
      <c r="I13767" s="434">
        <v>289.60000000000002</v>
      </c>
      <c r="J13767" s="434">
        <v>0</v>
      </c>
      <c r="K13767" s="434">
        <v>2010</v>
      </c>
    </row>
    <row r="13768" spans="1:11" hidden="1" x14ac:dyDescent="0.25">
      <c r="A13768" s="434">
        <v>310612000</v>
      </c>
      <c r="B13768" s="434">
        <v>1843</v>
      </c>
      <c r="C13768" s="434" t="s">
        <v>20</v>
      </c>
      <c r="D13768" s="434" t="s">
        <v>29</v>
      </c>
      <c r="E13768" s="434">
        <v>14.5</v>
      </c>
      <c r="F13768" s="434">
        <v>15720</v>
      </c>
      <c r="G13768" s="434">
        <v>65055</v>
      </c>
      <c r="H13768" s="434">
        <v>36168</v>
      </c>
      <c r="I13768" s="434">
        <v>182.9</v>
      </c>
      <c r="J13768" s="434">
        <v>68796</v>
      </c>
      <c r="K13768" s="434">
        <v>2011</v>
      </c>
    </row>
    <row r="13769" spans="1:11" hidden="1" x14ac:dyDescent="0.25">
      <c r="A13769" s="434">
        <v>310620000</v>
      </c>
      <c r="B13769" s="434">
        <v>154</v>
      </c>
      <c r="C13769" s="434" t="s">
        <v>24</v>
      </c>
      <c r="D13769" s="434" t="s">
        <v>36</v>
      </c>
      <c r="E13769" s="434">
        <v>14.5</v>
      </c>
      <c r="F13769" s="434">
        <v>15720</v>
      </c>
      <c r="G13769" s="434">
        <v>159236</v>
      </c>
      <c r="H13769" s="434">
        <v>81187</v>
      </c>
      <c r="I13769" s="434">
        <v>274.23</v>
      </c>
      <c r="J13769" s="434">
        <v>167372</v>
      </c>
      <c r="K13769" s="434">
        <v>2011</v>
      </c>
    </row>
    <row r="13770" spans="1:11" hidden="1" x14ac:dyDescent="0.25">
      <c r="A13770" s="434">
        <v>310622000</v>
      </c>
      <c r="B13770" s="434">
        <v>6795</v>
      </c>
      <c r="C13770" s="434" t="s">
        <v>24</v>
      </c>
      <c r="D13770" s="434" t="s">
        <v>36</v>
      </c>
      <c r="E13770" s="434">
        <v>14.5</v>
      </c>
      <c r="F13770" s="434">
        <v>15720</v>
      </c>
      <c r="G13770" s="434">
        <v>159158</v>
      </c>
      <c r="H13770" s="434">
        <v>81187</v>
      </c>
      <c r="I13770" s="434">
        <v>274.23</v>
      </c>
      <c r="J13770" s="434">
        <v>167372</v>
      </c>
      <c r="K13770" s="434">
        <v>2011</v>
      </c>
    </row>
    <row r="13771" spans="1:11" hidden="1" x14ac:dyDescent="0.25">
      <c r="A13771" s="434">
        <v>310624000</v>
      </c>
      <c r="B13771" s="434">
        <v>85409</v>
      </c>
      <c r="C13771" s="434" t="s">
        <v>44</v>
      </c>
      <c r="D13771" s="434" t="s">
        <v>36</v>
      </c>
      <c r="E13771" s="434">
        <v>23.7</v>
      </c>
      <c r="F13771" s="434">
        <v>66000</v>
      </c>
      <c r="G13771" s="434">
        <v>7685</v>
      </c>
      <c r="H13771" s="434">
        <v>90049</v>
      </c>
      <c r="I13771" s="434">
        <v>294</v>
      </c>
      <c r="J13771" s="434">
        <v>0</v>
      </c>
      <c r="K13771" s="434">
        <v>2007</v>
      </c>
    </row>
    <row r="13772" spans="1:11" hidden="1" x14ac:dyDescent="0.25">
      <c r="A13772" s="434">
        <v>310625000</v>
      </c>
      <c r="B13772" s="434">
        <v>136175</v>
      </c>
      <c r="C13772" s="434" t="s">
        <v>44</v>
      </c>
      <c r="D13772" s="434" t="s">
        <v>36</v>
      </c>
      <c r="E13772" s="434">
        <v>21.7</v>
      </c>
      <c r="F13772" s="434">
        <v>64000</v>
      </c>
      <c r="G13772" s="434">
        <v>7685</v>
      </c>
      <c r="H13772" s="434">
        <v>90901</v>
      </c>
      <c r="I13772" s="434">
        <v>294</v>
      </c>
      <c r="J13772" s="434">
        <v>0</v>
      </c>
      <c r="K13772" s="434">
        <v>2010</v>
      </c>
    </row>
    <row r="13773" spans="1:11" hidden="1" x14ac:dyDescent="0.25">
      <c r="A13773" s="434">
        <v>310627000</v>
      </c>
      <c r="B13773" s="434">
        <v>92505</v>
      </c>
      <c r="C13773" s="434" t="s">
        <v>44</v>
      </c>
      <c r="D13773" s="434" t="s">
        <v>40</v>
      </c>
      <c r="E13773" s="434">
        <v>24</v>
      </c>
      <c r="F13773" s="434">
        <v>117120</v>
      </c>
      <c r="G13773" s="434">
        <v>19189</v>
      </c>
      <c r="H13773" s="434">
        <v>149215</v>
      </c>
      <c r="I13773" s="434">
        <v>345.03</v>
      </c>
      <c r="J13773" s="434">
        <v>0</v>
      </c>
      <c r="K13773" s="434">
        <v>2003</v>
      </c>
    </row>
    <row r="13774" spans="1:11" hidden="1" x14ac:dyDescent="0.25">
      <c r="A13774" s="434">
        <v>310627020</v>
      </c>
      <c r="B13774" s="434">
        <v>891</v>
      </c>
      <c r="C13774" s="434" t="s">
        <v>61</v>
      </c>
      <c r="D13774" s="434" t="s">
        <v>13</v>
      </c>
      <c r="I13774" s="434">
        <v>7</v>
      </c>
      <c r="J13774" s="434">
        <v>0</v>
      </c>
      <c r="K13774" s="434">
        <v>1970</v>
      </c>
    </row>
    <row r="13775" spans="1:11" hidden="1" x14ac:dyDescent="0.25">
      <c r="A13775" s="434">
        <v>310627040</v>
      </c>
      <c r="B13775" s="434">
        <v>441</v>
      </c>
      <c r="C13775" s="434" t="s">
        <v>61</v>
      </c>
      <c r="D13775" s="434" t="s">
        <v>13</v>
      </c>
      <c r="I13775" s="434">
        <v>9</v>
      </c>
      <c r="J13775" s="434">
        <v>0</v>
      </c>
      <c r="K13775" s="434">
        <v>1970</v>
      </c>
    </row>
    <row r="13776" spans="1:11" hidden="1" x14ac:dyDescent="0.25">
      <c r="A13776" s="434">
        <v>310643000</v>
      </c>
      <c r="B13776" s="434">
        <v>7280</v>
      </c>
      <c r="C13776" s="434" t="s">
        <v>24</v>
      </c>
      <c r="D13776" s="434" t="s">
        <v>36</v>
      </c>
      <c r="E13776" s="434">
        <v>14.5</v>
      </c>
      <c r="F13776" s="434">
        <v>15720</v>
      </c>
      <c r="G13776" s="434">
        <v>159031</v>
      </c>
      <c r="H13776" s="434">
        <v>81187</v>
      </c>
      <c r="I13776" s="434">
        <v>274.23</v>
      </c>
      <c r="J13776" s="434">
        <v>167372</v>
      </c>
      <c r="K13776" s="434">
        <v>2012</v>
      </c>
    </row>
    <row r="13777" spans="1:11" hidden="1" x14ac:dyDescent="0.25">
      <c r="A13777" s="434">
        <v>310654000</v>
      </c>
      <c r="B13777" s="434">
        <v>1696</v>
      </c>
      <c r="C13777" s="434" t="s">
        <v>24</v>
      </c>
      <c r="D13777" s="434" t="s">
        <v>36</v>
      </c>
      <c r="E13777" s="434">
        <v>14.5</v>
      </c>
      <c r="F13777" s="434">
        <v>15720</v>
      </c>
      <c r="G13777" s="434">
        <v>159034</v>
      </c>
      <c r="H13777" s="434">
        <v>81187</v>
      </c>
      <c r="I13777" s="434">
        <v>274.23</v>
      </c>
      <c r="J13777" s="434">
        <v>167372</v>
      </c>
      <c r="K13777" s="434">
        <v>2013</v>
      </c>
    </row>
    <row r="13778" spans="1:11" hidden="1" x14ac:dyDescent="0.25">
      <c r="A13778" s="434">
        <v>310661000</v>
      </c>
      <c r="B13778" s="434">
        <v>10107</v>
      </c>
      <c r="C13778" s="434" t="s">
        <v>44</v>
      </c>
      <c r="D13778" s="434" t="s">
        <v>40</v>
      </c>
      <c r="E13778" s="434">
        <v>22</v>
      </c>
      <c r="F13778" s="434">
        <v>62400</v>
      </c>
      <c r="G13778" s="434">
        <v>12512</v>
      </c>
      <c r="H13778" s="434">
        <v>142714</v>
      </c>
      <c r="I13778" s="434">
        <v>330</v>
      </c>
      <c r="J13778" s="434">
        <v>0</v>
      </c>
      <c r="K13778" s="434">
        <v>2013</v>
      </c>
    </row>
    <row r="13779" spans="1:11" hidden="1" x14ac:dyDescent="0.25">
      <c r="A13779" s="434">
        <v>310670000</v>
      </c>
      <c r="B13779" s="434">
        <v>6561</v>
      </c>
      <c r="C13779" s="434" t="s">
        <v>24</v>
      </c>
      <c r="D13779" s="434" t="s">
        <v>36</v>
      </c>
      <c r="E13779" s="434">
        <v>20</v>
      </c>
      <c r="F13779" s="434">
        <v>38500</v>
      </c>
      <c r="G13779" s="434">
        <v>86353</v>
      </c>
      <c r="H13779" s="434">
        <v>100374</v>
      </c>
      <c r="I13779" s="434">
        <v>288.60000000000002</v>
      </c>
      <c r="J13779" s="434">
        <v>153000</v>
      </c>
      <c r="K13779" s="434">
        <v>2010</v>
      </c>
    </row>
    <row r="13780" spans="1:11" hidden="1" x14ac:dyDescent="0.25">
      <c r="A13780" s="434">
        <v>310674000</v>
      </c>
      <c r="B13780" s="434">
        <v>66675</v>
      </c>
      <c r="C13780" s="434" t="s">
        <v>44</v>
      </c>
      <c r="D13780" s="434" t="s">
        <v>40</v>
      </c>
      <c r="E13780" s="434">
        <v>22</v>
      </c>
      <c r="F13780" s="434">
        <v>62400</v>
      </c>
      <c r="G13780" s="434">
        <v>12193</v>
      </c>
      <c r="H13780" s="434">
        <v>142714</v>
      </c>
      <c r="I13780" s="434">
        <v>330</v>
      </c>
      <c r="J13780" s="434">
        <v>0</v>
      </c>
      <c r="K13780" s="434">
        <v>2014</v>
      </c>
    </row>
    <row r="13781" spans="1:11" hidden="1" x14ac:dyDescent="0.25">
      <c r="A13781" s="434">
        <v>310675000</v>
      </c>
      <c r="B13781" s="434">
        <v>401020</v>
      </c>
      <c r="C13781" s="434" t="s">
        <v>56</v>
      </c>
      <c r="D13781" s="434" t="s">
        <v>25</v>
      </c>
      <c r="E13781" s="434">
        <v>9</v>
      </c>
      <c r="F13781" s="434">
        <v>27744</v>
      </c>
      <c r="G13781" s="434">
        <v>4500</v>
      </c>
      <c r="H13781" s="434">
        <v>30803</v>
      </c>
      <c r="I13781" s="434">
        <v>105</v>
      </c>
      <c r="J13781" s="434">
        <v>0</v>
      </c>
      <c r="K13781" s="434">
        <v>1970</v>
      </c>
    </row>
    <row r="13782" spans="1:11" hidden="1" x14ac:dyDescent="0.25">
      <c r="A13782" s="434">
        <v>310683000</v>
      </c>
      <c r="B13782" s="434">
        <v>913</v>
      </c>
      <c r="C13782" s="434" t="s">
        <v>20</v>
      </c>
      <c r="D13782" s="434" t="s">
        <v>29</v>
      </c>
      <c r="E13782" s="434">
        <v>15</v>
      </c>
      <c r="F13782" s="434">
        <v>7211</v>
      </c>
      <c r="G13782" s="434">
        <v>49719</v>
      </c>
      <c r="H13782" s="434">
        <v>29666</v>
      </c>
      <c r="I13782" s="434">
        <v>183.2</v>
      </c>
      <c r="J13782" s="434">
        <v>46573</v>
      </c>
      <c r="K13782" s="434">
        <v>2015</v>
      </c>
    </row>
    <row r="13783" spans="1:11" hidden="1" x14ac:dyDescent="0.25">
      <c r="A13783" s="434">
        <v>310685000</v>
      </c>
      <c r="B13783" s="434">
        <v>4151</v>
      </c>
      <c r="C13783" s="434" t="s">
        <v>20</v>
      </c>
      <c r="D13783" s="434" t="s">
        <v>29</v>
      </c>
      <c r="E13783" s="434">
        <v>15</v>
      </c>
      <c r="F13783" s="434">
        <v>7211</v>
      </c>
      <c r="G13783" s="434">
        <v>49731</v>
      </c>
      <c r="H13783" s="434">
        <v>29666</v>
      </c>
      <c r="I13783" s="434">
        <v>183.2</v>
      </c>
      <c r="J13783" s="434">
        <v>46573</v>
      </c>
      <c r="K13783" s="434">
        <v>2015</v>
      </c>
    </row>
    <row r="13784" spans="1:11" hidden="1" x14ac:dyDescent="0.25">
      <c r="A13784" s="434">
        <v>310690000</v>
      </c>
      <c r="B13784" s="434">
        <v>939</v>
      </c>
      <c r="C13784" s="434" t="s">
        <v>20</v>
      </c>
      <c r="D13784" s="434" t="s">
        <v>29</v>
      </c>
      <c r="E13784" s="434">
        <v>15</v>
      </c>
      <c r="F13784" s="434">
        <v>7211</v>
      </c>
      <c r="G13784" s="434">
        <v>49647</v>
      </c>
      <c r="H13784" s="434">
        <v>29666</v>
      </c>
      <c r="I13784" s="434">
        <v>183.2</v>
      </c>
      <c r="J13784" s="434">
        <v>46573</v>
      </c>
      <c r="K13784" s="434">
        <v>2017</v>
      </c>
    </row>
    <row r="13785" spans="1:11" hidden="1" x14ac:dyDescent="0.25">
      <c r="A13785" s="434">
        <v>310691000</v>
      </c>
      <c r="B13785" s="434">
        <v>723</v>
      </c>
      <c r="C13785" s="434" t="s">
        <v>20</v>
      </c>
      <c r="D13785" s="434" t="s">
        <v>29</v>
      </c>
      <c r="E13785" s="434">
        <v>15</v>
      </c>
      <c r="F13785" s="434">
        <v>7211</v>
      </c>
      <c r="G13785" s="434">
        <v>49647</v>
      </c>
      <c r="H13785" s="434">
        <v>29666</v>
      </c>
      <c r="I13785" s="434">
        <v>183.17</v>
      </c>
      <c r="J13785" s="434">
        <v>46573</v>
      </c>
      <c r="K13785" s="434">
        <v>2017</v>
      </c>
    </row>
    <row r="13786" spans="1:11" hidden="1" x14ac:dyDescent="0.25">
      <c r="A13786" s="434">
        <v>310696000</v>
      </c>
      <c r="B13786" s="434">
        <v>5902</v>
      </c>
      <c r="C13786" s="434" t="s">
        <v>24</v>
      </c>
      <c r="D13786" s="434" t="s">
        <v>36</v>
      </c>
      <c r="E13786" s="434">
        <v>19.5</v>
      </c>
      <c r="F13786" s="434">
        <v>39900</v>
      </c>
      <c r="G13786" s="434">
        <v>81855</v>
      </c>
      <c r="H13786" s="434">
        <v>98075</v>
      </c>
      <c r="I13786" s="434">
        <v>285.11</v>
      </c>
      <c r="J13786" s="434">
        <v>151704</v>
      </c>
      <c r="K13786" s="434">
        <v>1970</v>
      </c>
    </row>
    <row r="13787" spans="1:11" hidden="1" x14ac:dyDescent="0.25">
      <c r="A13787" s="434">
        <v>310698000</v>
      </c>
      <c r="B13787" s="434">
        <v>12988</v>
      </c>
      <c r="C13787" s="434" t="s">
        <v>46</v>
      </c>
      <c r="D13787" s="434" t="s">
        <v>22</v>
      </c>
      <c r="G13787" s="434">
        <v>4065</v>
      </c>
      <c r="H13787" s="434">
        <v>3636</v>
      </c>
      <c r="I13787" s="434">
        <v>83.4</v>
      </c>
    </row>
    <row r="13788" spans="1:11" hidden="1" x14ac:dyDescent="0.25">
      <c r="A13788" s="434">
        <v>310699000</v>
      </c>
      <c r="B13788" s="434">
        <v>15223</v>
      </c>
      <c r="C13788" s="434" t="s">
        <v>24</v>
      </c>
      <c r="D13788" s="434" t="s">
        <v>36</v>
      </c>
      <c r="E13788" s="434">
        <v>19.5</v>
      </c>
      <c r="F13788" s="434">
        <v>39900</v>
      </c>
      <c r="G13788" s="434">
        <v>82023</v>
      </c>
      <c r="H13788" s="434">
        <v>98075</v>
      </c>
      <c r="I13788" s="434">
        <v>285.11</v>
      </c>
      <c r="J13788" s="434">
        <v>151704</v>
      </c>
      <c r="K13788" s="434">
        <v>1970</v>
      </c>
    </row>
    <row r="13789" spans="1:11" hidden="1" x14ac:dyDescent="0.25">
      <c r="A13789" s="434">
        <v>310700000</v>
      </c>
      <c r="B13789" s="434">
        <v>1</v>
      </c>
      <c r="C13789" s="434" t="s">
        <v>20</v>
      </c>
      <c r="D13789" s="434" t="s">
        <v>25</v>
      </c>
      <c r="E13789" s="434">
        <v>13.5</v>
      </c>
      <c r="F13789" s="434">
        <v>4440</v>
      </c>
      <c r="G13789" s="434">
        <v>13068</v>
      </c>
      <c r="H13789" s="434">
        <v>8539</v>
      </c>
      <c r="I13789" s="434">
        <v>128.6</v>
      </c>
      <c r="J13789" s="434">
        <v>13395</v>
      </c>
      <c r="K13789" s="434">
        <v>2007</v>
      </c>
    </row>
    <row r="13790" spans="1:11" hidden="1" x14ac:dyDescent="0.25">
      <c r="A13790" s="434">
        <v>310710000</v>
      </c>
      <c r="B13790" s="434">
        <v>2503</v>
      </c>
      <c r="C13790" s="434" t="s">
        <v>20</v>
      </c>
      <c r="D13790" s="434" t="s">
        <v>29</v>
      </c>
      <c r="E13790" s="434">
        <v>14.5</v>
      </c>
      <c r="F13790" s="434">
        <v>8200</v>
      </c>
      <c r="G13790" s="434">
        <v>46070</v>
      </c>
      <c r="H13790" s="434">
        <v>26751</v>
      </c>
      <c r="I13790" s="434">
        <v>182.9</v>
      </c>
      <c r="J13790" s="434">
        <v>0</v>
      </c>
      <c r="K13790" s="434">
        <v>1970</v>
      </c>
    </row>
    <row r="13791" spans="1:11" hidden="1" x14ac:dyDescent="0.25">
      <c r="A13791" s="434">
        <v>310728000</v>
      </c>
      <c r="B13791" s="434">
        <v>10706</v>
      </c>
      <c r="C13791" s="434" t="s">
        <v>48</v>
      </c>
      <c r="D13791" s="434" t="s">
        <v>40</v>
      </c>
      <c r="E13791" s="434">
        <v>16</v>
      </c>
      <c r="F13791" s="434">
        <v>29420</v>
      </c>
      <c r="G13791" s="434">
        <v>360717</v>
      </c>
      <c r="H13791" s="434">
        <v>188728</v>
      </c>
      <c r="I13791" s="434">
        <v>340.52</v>
      </c>
      <c r="J13791" s="434">
        <v>416178</v>
      </c>
      <c r="K13791" s="434">
        <v>1980</v>
      </c>
    </row>
    <row r="13792" spans="1:11" hidden="1" x14ac:dyDescent="0.25">
      <c r="A13792" s="434">
        <v>310732000</v>
      </c>
      <c r="B13792" s="434">
        <v>94</v>
      </c>
      <c r="C13792" s="434" t="s">
        <v>24</v>
      </c>
      <c r="D13792" s="434" t="s">
        <v>36</v>
      </c>
      <c r="F13792" s="434">
        <v>37460</v>
      </c>
      <c r="G13792" s="434">
        <v>87975</v>
      </c>
      <c r="H13792" s="434">
        <v>112764</v>
      </c>
      <c r="I13792" s="434">
        <v>291.08199999999999</v>
      </c>
      <c r="J13792" s="434">
        <v>174000</v>
      </c>
      <c r="K13792" s="434">
        <v>2016</v>
      </c>
    </row>
    <row r="13793" spans="1:11" hidden="1" x14ac:dyDescent="0.25">
      <c r="A13793" s="434">
        <v>310767000</v>
      </c>
      <c r="B13793" s="434">
        <v>613336</v>
      </c>
      <c r="C13793" s="434" t="s">
        <v>48</v>
      </c>
      <c r="D13793" s="434" t="s">
        <v>22</v>
      </c>
      <c r="E13793" s="434">
        <v>7</v>
      </c>
      <c r="F13793" s="434">
        <v>40800</v>
      </c>
      <c r="G13793" s="434">
        <v>0</v>
      </c>
      <c r="H13793" s="434">
        <v>43708</v>
      </c>
      <c r="I13793" s="434">
        <v>90</v>
      </c>
      <c r="J13793" s="434">
        <v>0</v>
      </c>
      <c r="K13793" s="434">
        <v>1970</v>
      </c>
    </row>
    <row r="13794" spans="1:11" hidden="1" x14ac:dyDescent="0.25">
      <c r="A13794" s="434">
        <v>311000037</v>
      </c>
      <c r="B13794" s="434">
        <v>373274</v>
      </c>
      <c r="C13794" s="434" t="s">
        <v>48</v>
      </c>
      <c r="D13794" s="434" t="s">
        <v>22</v>
      </c>
      <c r="E13794" s="434">
        <v>12.5</v>
      </c>
      <c r="F13794" s="434">
        <v>6960</v>
      </c>
      <c r="G13794" s="434">
        <v>4600</v>
      </c>
      <c r="H13794" s="434">
        <v>5840</v>
      </c>
      <c r="I13794" s="434">
        <v>96.8</v>
      </c>
      <c r="J13794" s="434">
        <v>0</v>
      </c>
      <c r="K13794" s="434">
        <v>1970</v>
      </c>
    </row>
    <row r="13795" spans="1:11" hidden="1" x14ac:dyDescent="0.25">
      <c r="A13795" s="434">
        <v>311000038</v>
      </c>
      <c r="B13795" s="434">
        <v>914672</v>
      </c>
      <c r="C13795" s="434" t="s">
        <v>16</v>
      </c>
      <c r="D13795" s="434" t="s">
        <v>36</v>
      </c>
      <c r="E13795" s="434">
        <v>14.8</v>
      </c>
      <c r="F13795" s="434">
        <v>19978</v>
      </c>
      <c r="G13795" s="434">
        <v>126873</v>
      </c>
      <c r="H13795" s="434">
        <v>77410</v>
      </c>
      <c r="I13795" s="434">
        <v>262.61</v>
      </c>
      <c r="J13795" s="434">
        <v>138946</v>
      </c>
      <c r="K13795" s="434">
        <v>1999</v>
      </c>
    </row>
    <row r="13796" spans="1:11" hidden="1" x14ac:dyDescent="0.25">
      <c r="A13796" s="434">
        <v>311000046</v>
      </c>
      <c r="B13796" s="434">
        <v>462958</v>
      </c>
      <c r="C13796" s="434" t="s">
        <v>16</v>
      </c>
      <c r="D13796" s="434" t="s">
        <v>36</v>
      </c>
      <c r="E13796" s="434">
        <v>15</v>
      </c>
      <c r="F13796" s="434">
        <v>16388</v>
      </c>
      <c r="G13796" s="434">
        <v>126955</v>
      </c>
      <c r="H13796" s="434">
        <v>77440</v>
      </c>
      <c r="I13796" s="434">
        <v>262.60000000000002</v>
      </c>
      <c r="J13796" s="434">
        <v>0</v>
      </c>
      <c r="K13796" s="434">
        <v>1970</v>
      </c>
    </row>
    <row r="13797" spans="1:11" hidden="1" x14ac:dyDescent="0.25">
      <c r="A13797" s="434">
        <v>311000080</v>
      </c>
      <c r="B13797" s="434">
        <v>14442</v>
      </c>
      <c r="C13797" s="434" t="s">
        <v>28</v>
      </c>
      <c r="D13797" s="434" t="s">
        <v>29</v>
      </c>
      <c r="E13797" s="434">
        <v>14.5</v>
      </c>
      <c r="F13797" s="434">
        <v>9960</v>
      </c>
      <c r="G13797" s="434">
        <v>57300</v>
      </c>
      <c r="H13797" s="434">
        <v>33361</v>
      </c>
      <c r="I13797" s="434">
        <v>190</v>
      </c>
      <c r="J13797" s="434">
        <v>0</v>
      </c>
      <c r="K13797" s="434">
        <v>2013</v>
      </c>
    </row>
    <row r="13798" spans="1:11" hidden="1" x14ac:dyDescent="0.25">
      <c r="A13798" s="434">
        <v>311000082</v>
      </c>
      <c r="B13798" s="434">
        <v>55943</v>
      </c>
      <c r="C13798" s="434" t="s">
        <v>46</v>
      </c>
      <c r="D13798" s="434" t="s">
        <v>22</v>
      </c>
      <c r="E13798" s="434">
        <v>15.4</v>
      </c>
      <c r="F13798" s="434">
        <v>7200</v>
      </c>
      <c r="G13798" s="434">
        <v>4260</v>
      </c>
      <c r="H13798" s="434">
        <v>4552</v>
      </c>
      <c r="I13798" s="434">
        <v>85.6</v>
      </c>
      <c r="J13798" s="434">
        <v>0</v>
      </c>
      <c r="K13798" s="434">
        <v>2013</v>
      </c>
    </row>
    <row r="13799" spans="1:11" hidden="1" x14ac:dyDescent="0.25">
      <c r="A13799" s="434">
        <v>311000084</v>
      </c>
      <c r="B13799" s="434">
        <v>247560</v>
      </c>
      <c r="C13799" s="434" t="s">
        <v>48</v>
      </c>
      <c r="D13799" s="434" t="s">
        <v>25</v>
      </c>
      <c r="E13799" s="434">
        <v>16</v>
      </c>
      <c r="F13799" s="434">
        <v>24000</v>
      </c>
      <c r="G13799" s="434">
        <v>7351</v>
      </c>
      <c r="H13799" s="434">
        <v>20637</v>
      </c>
      <c r="I13799" s="434">
        <v>104.2</v>
      </c>
      <c r="J13799" s="434">
        <v>0</v>
      </c>
      <c r="K13799" s="434">
        <v>2013</v>
      </c>
    </row>
    <row r="13800" spans="1:11" hidden="1" x14ac:dyDescent="0.25">
      <c r="A13800" s="434">
        <v>311000088</v>
      </c>
      <c r="B13800" s="434">
        <v>49446</v>
      </c>
      <c r="C13800" s="434" t="s">
        <v>31</v>
      </c>
      <c r="D13800" s="434" t="s">
        <v>22</v>
      </c>
      <c r="I13800" s="434">
        <v>89</v>
      </c>
    </row>
    <row r="13801" spans="1:11" hidden="1" x14ac:dyDescent="0.25">
      <c r="A13801" s="434">
        <v>311000091</v>
      </c>
      <c r="B13801" s="434">
        <v>25890</v>
      </c>
      <c r="C13801" s="434" t="s">
        <v>46</v>
      </c>
      <c r="D13801" s="434" t="s">
        <v>22</v>
      </c>
      <c r="E13801" s="434">
        <v>12.5</v>
      </c>
      <c r="F13801" s="434">
        <v>7140</v>
      </c>
      <c r="G13801" s="434">
        <v>4000</v>
      </c>
      <c r="H13801" s="434">
        <v>3361</v>
      </c>
      <c r="I13801" s="434">
        <v>86</v>
      </c>
      <c r="J13801" s="434">
        <v>0</v>
      </c>
      <c r="K13801" s="434">
        <v>2012</v>
      </c>
    </row>
    <row r="13802" spans="1:11" hidden="1" x14ac:dyDescent="0.25">
      <c r="A13802" s="434">
        <v>311000094</v>
      </c>
      <c r="B13802" s="434">
        <v>16163</v>
      </c>
      <c r="C13802" s="434" t="s">
        <v>28</v>
      </c>
      <c r="D13802" s="434" t="s">
        <v>29</v>
      </c>
      <c r="E13802" s="434">
        <v>14.1</v>
      </c>
      <c r="F13802" s="434">
        <v>5296</v>
      </c>
      <c r="G13802" s="434">
        <v>24132</v>
      </c>
      <c r="H13802" s="434">
        <v>14786</v>
      </c>
      <c r="I13802" s="434">
        <v>154.5</v>
      </c>
      <c r="J13802" s="434">
        <v>0</v>
      </c>
      <c r="K13802" s="434">
        <v>1970</v>
      </c>
    </row>
    <row r="13803" spans="1:11" hidden="1" x14ac:dyDescent="0.25">
      <c r="A13803" s="434">
        <v>311000103</v>
      </c>
      <c r="B13803" s="434">
        <v>689</v>
      </c>
      <c r="C13803" s="434" t="s">
        <v>31</v>
      </c>
      <c r="D13803" s="434" t="s">
        <v>29</v>
      </c>
      <c r="E13803" s="434">
        <v>43605</v>
      </c>
      <c r="F13803" s="434">
        <v>15820</v>
      </c>
      <c r="G13803" s="434">
        <v>21000</v>
      </c>
      <c r="H13803" s="434">
        <v>58767</v>
      </c>
      <c r="I13803" s="434">
        <v>199.96</v>
      </c>
      <c r="J13803" s="434">
        <v>0</v>
      </c>
    </row>
    <row r="13804" spans="1:11" hidden="1" x14ac:dyDescent="0.25">
      <c r="A13804" s="434">
        <v>311000105</v>
      </c>
      <c r="B13804" s="434">
        <v>241800</v>
      </c>
      <c r="C13804" s="434" t="s">
        <v>56</v>
      </c>
      <c r="D13804" s="434" t="s">
        <v>17</v>
      </c>
      <c r="E13804" s="434">
        <v>15</v>
      </c>
      <c r="F13804" s="434">
        <v>2940</v>
      </c>
      <c r="G13804" s="434">
        <v>1301</v>
      </c>
      <c r="H13804" s="434">
        <v>2115</v>
      </c>
      <c r="I13804" s="434">
        <v>69.19</v>
      </c>
      <c r="K13804" s="434">
        <v>1965</v>
      </c>
    </row>
    <row r="13805" spans="1:11" hidden="1" x14ac:dyDescent="0.25">
      <c r="A13805" s="434">
        <v>311000106</v>
      </c>
      <c r="B13805" s="434">
        <v>33224</v>
      </c>
      <c r="C13805" s="434" t="s">
        <v>61</v>
      </c>
      <c r="D13805" s="434" t="s">
        <v>17</v>
      </c>
      <c r="E13805" s="434">
        <v>16</v>
      </c>
      <c r="F13805" s="434">
        <v>2380</v>
      </c>
      <c r="G13805" s="434">
        <v>236</v>
      </c>
      <c r="H13805" s="434">
        <v>1494</v>
      </c>
      <c r="I13805" s="434">
        <v>62</v>
      </c>
      <c r="J13805" s="434">
        <v>0</v>
      </c>
      <c r="K13805" s="434">
        <v>1970</v>
      </c>
    </row>
    <row r="13806" spans="1:11" hidden="1" x14ac:dyDescent="0.25">
      <c r="A13806" s="434">
        <v>311000116</v>
      </c>
      <c r="B13806" s="434">
        <v>32146</v>
      </c>
      <c r="C13806" s="434" t="s">
        <v>48</v>
      </c>
      <c r="D13806" s="434" t="s">
        <v>36</v>
      </c>
      <c r="G13806" s="434">
        <v>125135</v>
      </c>
      <c r="H13806" s="434">
        <v>95418</v>
      </c>
      <c r="I13806" s="434">
        <v>257</v>
      </c>
      <c r="K13806" s="434">
        <v>2014</v>
      </c>
    </row>
    <row r="13807" spans="1:11" hidden="1" x14ac:dyDescent="0.25">
      <c r="A13807" s="434">
        <v>311000128</v>
      </c>
      <c r="B13807" s="434">
        <v>1</v>
      </c>
      <c r="C13807" s="434" t="s">
        <v>48</v>
      </c>
      <c r="D13807" s="434" t="s">
        <v>29</v>
      </c>
      <c r="F13807" s="434">
        <v>13500</v>
      </c>
      <c r="G13807" s="434">
        <v>22115</v>
      </c>
      <c r="H13807" s="434">
        <v>24673</v>
      </c>
      <c r="I13807" s="434">
        <v>170.3</v>
      </c>
      <c r="K13807" s="434">
        <v>2015</v>
      </c>
    </row>
    <row r="13808" spans="1:11" hidden="1" x14ac:dyDescent="0.25">
      <c r="A13808" s="434">
        <v>311000132</v>
      </c>
      <c r="B13808" s="434">
        <v>201937</v>
      </c>
      <c r="C13808" s="434" t="s">
        <v>48</v>
      </c>
      <c r="D13808" s="434" t="s">
        <v>33</v>
      </c>
      <c r="G13808" s="434">
        <v>31473</v>
      </c>
      <c r="H13808" s="434">
        <v>31007</v>
      </c>
      <c r="I13808" s="434">
        <v>215.25</v>
      </c>
    </row>
    <row r="13809" spans="1:11" hidden="1" x14ac:dyDescent="0.25">
      <c r="A13809" s="434">
        <v>311000137</v>
      </c>
      <c r="B13809" s="434">
        <v>35382</v>
      </c>
      <c r="C13809" s="434" t="s">
        <v>28</v>
      </c>
      <c r="D13809" s="434" t="s">
        <v>29</v>
      </c>
      <c r="E13809" s="434">
        <v>14.7</v>
      </c>
      <c r="F13809" s="434">
        <v>6820</v>
      </c>
      <c r="G13809" s="434">
        <v>38101</v>
      </c>
      <c r="H13809" s="434">
        <v>23268</v>
      </c>
      <c r="I13809" s="434">
        <v>180</v>
      </c>
      <c r="J13809" s="434">
        <v>0</v>
      </c>
      <c r="K13809" s="434">
        <v>2013</v>
      </c>
    </row>
    <row r="13810" spans="1:11" hidden="1" x14ac:dyDescent="0.25">
      <c r="A13810" s="434">
        <v>311000138</v>
      </c>
      <c r="B13810" s="434">
        <v>7861</v>
      </c>
      <c r="C13810" s="434" t="s">
        <v>16</v>
      </c>
      <c r="D13810" s="434" t="s">
        <v>33</v>
      </c>
      <c r="E13810" s="434">
        <v>14</v>
      </c>
      <c r="F13810" s="434">
        <v>11300</v>
      </c>
      <c r="G13810" s="434">
        <v>72807</v>
      </c>
      <c r="H13810" s="434">
        <v>40690</v>
      </c>
      <c r="I13810" s="434">
        <v>228.26</v>
      </c>
      <c r="J13810" s="434">
        <v>75273</v>
      </c>
      <c r="K13810" s="434">
        <v>2005</v>
      </c>
    </row>
    <row r="13811" spans="1:11" hidden="1" x14ac:dyDescent="0.25">
      <c r="A13811" s="434">
        <v>311000142</v>
      </c>
      <c r="B13811" s="434">
        <v>968088</v>
      </c>
      <c r="C13811" s="434" t="s">
        <v>56</v>
      </c>
      <c r="D13811" s="434" t="s">
        <v>25</v>
      </c>
      <c r="E13811" s="434">
        <v>13.5</v>
      </c>
      <c r="F13811" s="434">
        <v>2797</v>
      </c>
      <c r="G13811" s="434">
        <v>11546</v>
      </c>
      <c r="H13811" s="434">
        <v>7857</v>
      </c>
      <c r="I13811" s="434">
        <v>129.04</v>
      </c>
      <c r="J13811" s="434">
        <v>0</v>
      </c>
      <c r="K13811" s="434">
        <v>1985</v>
      </c>
    </row>
    <row r="13812" spans="1:11" hidden="1" x14ac:dyDescent="0.25">
      <c r="A13812" s="434">
        <v>311000145</v>
      </c>
      <c r="B13812" s="434">
        <v>1</v>
      </c>
      <c r="C13812" s="434" t="s">
        <v>28</v>
      </c>
      <c r="D13812" s="434" t="s">
        <v>29</v>
      </c>
      <c r="E13812" s="434">
        <v>14.6</v>
      </c>
      <c r="F13812" s="434">
        <v>8562</v>
      </c>
      <c r="G13812" s="434">
        <v>43929</v>
      </c>
      <c r="H13812" s="434">
        <v>26870</v>
      </c>
      <c r="I13812" s="434">
        <v>190</v>
      </c>
      <c r="K13812" s="434">
        <v>1997</v>
      </c>
    </row>
    <row r="13813" spans="1:11" hidden="1" x14ac:dyDescent="0.25">
      <c r="A13813" s="434">
        <v>311000146</v>
      </c>
      <c r="B13813" s="434">
        <v>43437</v>
      </c>
      <c r="C13813" s="434" t="s">
        <v>48</v>
      </c>
      <c r="D13813" s="434" t="s">
        <v>25</v>
      </c>
      <c r="E13813" s="434">
        <v>12</v>
      </c>
      <c r="F13813" s="434">
        <v>13536</v>
      </c>
      <c r="G13813" s="434">
        <v>7054</v>
      </c>
      <c r="H13813" s="434">
        <v>7403</v>
      </c>
      <c r="I13813" s="434">
        <v>107.6</v>
      </c>
      <c r="J13813" s="434">
        <v>0</v>
      </c>
      <c r="K13813" s="434">
        <v>1970</v>
      </c>
    </row>
    <row r="13814" spans="1:11" hidden="1" x14ac:dyDescent="0.25">
      <c r="A13814" s="434">
        <v>311000148</v>
      </c>
      <c r="B13814" s="434">
        <v>1592486</v>
      </c>
      <c r="C13814" s="434" t="s">
        <v>46</v>
      </c>
      <c r="D13814" s="434" t="s">
        <v>22</v>
      </c>
      <c r="E13814" s="434">
        <v>0</v>
      </c>
      <c r="F13814" s="434">
        <v>2560</v>
      </c>
      <c r="G13814" s="434">
        <v>3750</v>
      </c>
      <c r="H13814" s="434">
        <v>3963</v>
      </c>
      <c r="I13814" s="434">
        <v>84.45</v>
      </c>
      <c r="J13814" s="434">
        <v>0</v>
      </c>
      <c r="K13814" s="434">
        <v>2013</v>
      </c>
    </row>
    <row r="13815" spans="1:11" hidden="1" x14ac:dyDescent="0.25">
      <c r="A13815" s="434">
        <v>311000151</v>
      </c>
      <c r="B13815" s="434">
        <v>10866</v>
      </c>
      <c r="C13815" s="434" t="s">
        <v>28</v>
      </c>
      <c r="D13815" s="434" t="s">
        <v>36</v>
      </c>
      <c r="E13815" s="434">
        <v>14.5</v>
      </c>
      <c r="F13815" s="434">
        <v>18660</v>
      </c>
      <c r="G13815" s="434">
        <v>180202</v>
      </c>
      <c r="H13815" s="434">
        <v>90091</v>
      </c>
      <c r="I13815" s="434">
        <v>288.93</v>
      </c>
      <c r="J13815" s="434">
        <v>0</v>
      </c>
      <c r="K13815" s="434">
        <v>2003</v>
      </c>
    </row>
    <row r="13816" spans="1:11" hidden="1" x14ac:dyDescent="0.25">
      <c r="A13816" s="434">
        <v>311000157</v>
      </c>
      <c r="B13816" s="434">
        <v>612</v>
      </c>
      <c r="C13816" s="434" t="s">
        <v>28</v>
      </c>
      <c r="D13816" s="434" t="s">
        <v>33</v>
      </c>
      <c r="E13816" s="434">
        <v>15.5</v>
      </c>
      <c r="F13816" s="434">
        <v>9371</v>
      </c>
      <c r="G13816" s="434">
        <v>82331</v>
      </c>
      <c r="H13816" s="434">
        <v>42647</v>
      </c>
      <c r="I13816" s="434">
        <v>224.86</v>
      </c>
      <c r="J13816" s="434">
        <v>0</v>
      </c>
      <c r="K13816" s="434">
        <v>2009</v>
      </c>
    </row>
    <row r="13817" spans="1:11" hidden="1" x14ac:dyDescent="0.25">
      <c r="A13817" s="434">
        <v>311000173</v>
      </c>
      <c r="B13817" s="434">
        <v>272305</v>
      </c>
      <c r="C13817" s="434" t="s">
        <v>46</v>
      </c>
      <c r="D13817" s="434" t="s">
        <v>22</v>
      </c>
      <c r="E13817" s="434">
        <v>0</v>
      </c>
      <c r="F13817" s="434">
        <v>5880</v>
      </c>
      <c r="G13817" s="434">
        <v>3750</v>
      </c>
      <c r="H13817" s="434">
        <v>3315</v>
      </c>
      <c r="I13817" s="434">
        <v>84.45</v>
      </c>
      <c r="J13817" s="434">
        <v>0</v>
      </c>
      <c r="K13817" s="434">
        <v>1970</v>
      </c>
    </row>
    <row r="13818" spans="1:11" hidden="1" x14ac:dyDescent="0.25">
      <c r="A13818" s="434">
        <v>311000175</v>
      </c>
      <c r="B13818" s="434">
        <v>51841</v>
      </c>
      <c r="C13818" s="434" t="s">
        <v>61</v>
      </c>
      <c r="D13818" s="434" t="s">
        <v>25</v>
      </c>
      <c r="E13818" s="434">
        <v>15.8</v>
      </c>
      <c r="F13818" s="434">
        <v>11750</v>
      </c>
      <c r="G13818" s="434">
        <v>7150</v>
      </c>
      <c r="H13818" s="434">
        <v>7888</v>
      </c>
      <c r="I13818" s="434">
        <v>115.4</v>
      </c>
      <c r="J13818" s="434">
        <v>0</v>
      </c>
      <c r="K13818" s="434">
        <v>2013</v>
      </c>
    </row>
    <row r="13819" spans="1:11" hidden="1" x14ac:dyDescent="0.25">
      <c r="A13819" s="434">
        <v>311000180</v>
      </c>
      <c r="B13819" s="434">
        <v>254837</v>
      </c>
      <c r="C13819" s="434" t="s">
        <v>48</v>
      </c>
      <c r="D13819" s="434" t="s">
        <v>25</v>
      </c>
      <c r="E13819" s="434">
        <v>16</v>
      </c>
      <c r="F13819" s="434">
        <v>24000</v>
      </c>
      <c r="G13819" s="434">
        <v>7000</v>
      </c>
      <c r="H13819" s="434">
        <v>20637</v>
      </c>
      <c r="I13819" s="434">
        <v>104.2</v>
      </c>
      <c r="J13819" s="434">
        <v>0</v>
      </c>
      <c r="K13819" s="434">
        <v>2014</v>
      </c>
    </row>
    <row r="13820" spans="1:11" hidden="1" x14ac:dyDescent="0.25">
      <c r="A13820" s="434">
        <v>311000195</v>
      </c>
      <c r="B13820" s="434">
        <v>596</v>
      </c>
      <c r="C13820" s="434" t="s">
        <v>28</v>
      </c>
      <c r="D13820" s="434" t="s">
        <v>29</v>
      </c>
      <c r="E13820" s="434">
        <v>43721</v>
      </c>
      <c r="F13820" s="434">
        <v>8900</v>
      </c>
      <c r="G13820" s="434">
        <v>37500</v>
      </c>
      <c r="H13820" s="434">
        <v>24850</v>
      </c>
      <c r="I13820" s="434">
        <v>179.9</v>
      </c>
      <c r="J13820" s="434">
        <v>0</v>
      </c>
    </row>
    <row r="13821" spans="1:11" hidden="1" x14ac:dyDescent="0.25">
      <c r="A13821" s="434">
        <v>311000200</v>
      </c>
      <c r="B13821" s="434">
        <v>82246</v>
      </c>
      <c r="C13821" s="434" t="s">
        <v>61</v>
      </c>
      <c r="D13821" s="434" t="s">
        <v>22</v>
      </c>
      <c r="E13821" s="434">
        <v>11.5</v>
      </c>
      <c r="F13821" s="434">
        <v>1358</v>
      </c>
      <c r="G13821" s="434">
        <v>3193</v>
      </c>
      <c r="H13821" s="434">
        <v>2316</v>
      </c>
      <c r="I13821" s="434">
        <v>89.98</v>
      </c>
      <c r="J13821" s="434">
        <v>0</v>
      </c>
      <c r="K13821" s="434">
        <v>1998</v>
      </c>
    </row>
    <row r="13822" spans="1:11" hidden="1" x14ac:dyDescent="0.25">
      <c r="A13822" s="434">
        <v>311000201</v>
      </c>
      <c r="B13822" s="434">
        <v>70378</v>
      </c>
      <c r="C13822" s="434" t="s">
        <v>61</v>
      </c>
      <c r="D13822" s="434" t="s">
        <v>22</v>
      </c>
      <c r="E13822" s="434">
        <v>11.5</v>
      </c>
      <c r="F13822" s="434">
        <v>1360</v>
      </c>
      <c r="G13822" s="434">
        <v>3193</v>
      </c>
      <c r="H13822" s="434">
        <v>2316</v>
      </c>
      <c r="I13822" s="434">
        <v>89.98</v>
      </c>
      <c r="J13822" s="434">
        <v>0</v>
      </c>
      <c r="K13822" s="434">
        <v>1998</v>
      </c>
    </row>
    <row r="13823" spans="1:11" hidden="1" x14ac:dyDescent="0.25">
      <c r="A13823" s="434">
        <v>311000207</v>
      </c>
      <c r="B13823" s="434">
        <v>785</v>
      </c>
      <c r="C13823" s="434" t="s">
        <v>28</v>
      </c>
      <c r="D13823" s="434" t="s">
        <v>25</v>
      </c>
      <c r="E13823" s="434">
        <v>13.5</v>
      </c>
      <c r="F13823" s="434">
        <v>4985</v>
      </c>
      <c r="G13823" s="434">
        <v>18315</v>
      </c>
      <c r="H13823" s="434">
        <v>11194</v>
      </c>
      <c r="I13823" s="434">
        <v>148.16999999999999</v>
      </c>
      <c r="J13823" s="434">
        <v>0</v>
      </c>
      <c r="K13823" s="434">
        <v>1997</v>
      </c>
    </row>
    <row r="13824" spans="1:11" hidden="1" x14ac:dyDescent="0.25">
      <c r="A13824" s="434">
        <v>311000208</v>
      </c>
      <c r="B13824" s="434">
        <v>1735</v>
      </c>
      <c r="C13824" s="434" t="s">
        <v>31</v>
      </c>
      <c r="D13824" s="434" t="s">
        <v>29</v>
      </c>
      <c r="E13824" s="434">
        <v>43660</v>
      </c>
      <c r="F13824" s="434">
        <v>7061</v>
      </c>
      <c r="G13824" s="434">
        <v>31642</v>
      </c>
      <c r="H13824" s="434">
        <v>19882</v>
      </c>
      <c r="I13824" s="434">
        <v>171.6</v>
      </c>
      <c r="J13824" s="434">
        <v>0</v>
      </c>
      <c r="K13824" s="434">
        <v>2002</v>
      </c>
    </row>
    <row r="13825" spans="1:11" hidden="1" x14ac:dyDescent="0.25">
      <c r="A13825" s="434">
        <v>311000215</v>
      </c>
      <c r="B13825" s="434">
        <v>27381</v>
      </c>
      <c r="C13825" s="434" t="s">
        <v>61</v>
      </c>
      <c r="D13825" s="434" t="s">
        <v>25</v>
      </c>
      <c r="F13825" s="434">
        <v>9600</v>
      </c>
      <c r="G13825" s="434">
        <v>4600</v>
      </c>
      <c r="H13825" s="434">
        <v>6983</v>
      </c>
      <c r="I13825" s="434">
        <v>103.3</v>
      </c>
      <c r="K13825" s="434">
        <v>2014</v>
      </c>
    </row>
    <row r="13826" spans="1:11" hidden="1" x14ac:dyDescent="0.25">
      <c r="A13826" s="434">
        <v>311000221</v>
      </c>
      <c r="B13826" s="434">
        <v>14500</v>
      </c>
      <c r="C13826" s="434" t="s">
        <v>24</v>
      </c>
      <c r="D13826" s="434" t="s">
        <v>33</v>
      </c>
      <c r="E13826" s="434">
        <v>14.5</v>
      </c>
      <c r="F13826" s="434">
        <v>13561</v>
      </c>
      <c r="G13826" s="434">
        <v>109060</v>
      </c>
      <c r="H13826" s="434">
        <v>60185</v>
      </c>
      <c r="I13826" s="434">
        <v>243</v>
      </c>
      <c r="J13826" s="434">
        <v>123030</v>
      </c>
      <c r="K13826" s="434">
        <v>2009</v>
      </c>
    </row>
    <row r="13827" spans="1:11" hidden="1" x14ac:dyDescent="0.25">
      <c r="A13827" s="434">
        <v>311000222</v>
      </c>
      <c r="B13827" s="434">
        <v>28383</v>
      </c>
      <c r="C13827" s="434" t="s">
        <v>24</v>
      </c>
      <c r="D13827" s="434" t="s">
        <v>33</v>
      </c>
      <c r="E13827" s="434">
        <v>14.5</v>
      </c>
      <c r="F13827" s="434">
        <v>13561</v>
      </c>
      <c r="G13827" s="434">
        <v>109060</v>
      </c>
      <c r="H13827" s="434">
        <v>60185</v>
      </c>
      <c r="I13827" s="434">
        <v>243</v>
      </c>
      <c r="J13827" s="434">
        <v>123030</v>
      </c>
      <c r="K13827" s="434">
        <v>2009</v>
      </c>
    </row>
    <row r="13828" spans="1:11" hidden="1" x14ac:dyDescent="0.25">
      <c r="A13828" s="434">
        <v>311000223</v>
      </c>
      <c r="B13828" s="434">
        <v>63425</v>
      </c>
      <c r="C13828" s="434" t="s">
        <v>24</v>
      </c>
      <c r="D13828" s="434" t="s">
        <v>33</v>
      </c>
      <c r="E13828" s="434">
        <v>14.5</v>
      </c>
      <c r="F13828" s="434">
        <v>13561</v>
      </c>
      <c r="G13828" s="434">
        <v>109060</v>
      </c>
      <c r="H13828" s="434">
        <v>60185</v>
      </c>
      <c r="I13828" s="434">
        <v>243</v>
      </c>
      <c r="J13828" s="434">
        <v>123604</v>
      </c>
      <c r="K13828" s="434">
        <v>2010</v>
      </c>
    </row>
    <row r="13829" spans="1:11" hidden="1" x14ac:dyDescent="0.25">
      <c r="A13829" s="434">
        <v>311000225</v>
      </c>
      <c r="B13829" s="434">
        <v>4832</v>
      </c>
      <c r="C13829" s="434" t="s">
        <v>24</v>
      </c>
      <c r="D13829" s="434" t="s">
        <v>33</v>
      </c>
      <c r="E13829" s="434">
        <v>15.7</v>
      </c>
      <c r="F13829" s="434">
        <v>13550</v>
      </c>
      <c r="G13829" s="434">
        <v>107506</v>
      </c>
      <c r="H13829" s="434">
        <v>60205</v>
      </c>
      <c r="I13829" s="434">
        <v>243.8</v>
      </c>
      <c r="J13829" s="434">
        <v>121065</v>
      </c>
      <c r="K13829" s="434">
        <v>2009</v>
      </c>
    </row>
    <row r="13830" spans="1:11" hidden="1" x14ac:dyDescent="0.25">
      <c r="A13830" s="434">
        <v>311000229</v>
      </c>
      <c r="B13830" s="434">
        <v>98949</v>
      </c>
      <c r="C13830" s="434" t="s">
        <v>48</v>
      </c>
      <c r="D13830" s="434" t="s">
        <v>25</v>
      </c>
      <c r="E13830" s="434">
        <v>13</v>
      </c>
      <c r="F13830" s="434">
        <v>13748</v>
      </c>
      <c r="G13830" s="434">
        <v>6250</v>
      </c>
      <c r="H13830" s="434">
        <v>10599</v>
      </c>
      <c r="I13830" s="434">
        <v>127.4</v>
      </c>
      <c r="J13830" s="434">
        <v>0</v>
      </c>
      <c r="K13830" s="434">
        <v>2009</v>
      </c>
    </row>
    <row r="13831" spans="1:11" hidden="1" x14ac:dyDescent="0.25">
      <c r="A13831" s="434">
        <v>311000237</v>
      </c>
      <c r="B13831" s="434">
        <v>790409</v>
      </c>
      <c r="C13831" s="434" t="s">
        <v>31</v>
      </c>
      <c r="D13831" s="434" t="s">
        <v>25</v>
      </c>
      <c r="E13831" s="434">
        <v>12.6</v>
      </c>
      <c r="F13831" s="434">
        <v>1950</v>
      </c>
      <c r="G13831" s="434">
        <v>6033</v>
      </c>
      <c r="H13831" s="434">
        <v>3991</v>
      </c>
      <c r="I13831" s="434">
        <v>111.4</v>
      </c>
      <c r="J13831" s="434">
        <v>0</v>
      </c>
      <c r="K13831" s="434">
        <v>1970</v>
      </c>
    </row>
    <row r="13832" spans="1:11" hidden="1" x14ac:dyDescent="0.25">
      <c r="A13832" s="434">
        <v>311000247</v>
      </c>
      <c r="B13832" s="434">
        <v>1067</v>
      </c>
      <c r="C13832" s="434" t="s">
        <v>24</v>
      </c>
      <c r="D13832" s="434" t="s">
        <v>36</v>
      </c>
      <c r="F13832" s="434">
        <v>36400</v>
      </c>
      <c r="G13832" s="434">
        <v>95253</v>
      </c>
      <c r="H13832" s="434">
        <v>113263</v>
      </c>
      <c r="I13832" s="434">
        <v>294.89999999999998</v>
      </c>
      <c r="J13832" s="434">
        <v>173545</v>
      </c>
      <c r="K13832" s="434">
        <v>2016</v>
      </c>
    </row>
    <row r="13833" spans="1:11" hidden="1" x14ac:dyDescent="0.25">
      <c r="A13833" s="434">
        <v>311000250</v>
      </c>
      <c r="B13833" s="434">
        <v>4304</v>
      </c>
      <c r="C13833" s="434" t="s">
        <v>48</v>
      </c>
      <c r="D13833" s="434" t="s">
        <v>25</v>
      </c>
      <c r="E13833" s="434">
        <v>12.5</v>
      </c>
      <c r="F13833" s="434">
        <v>9600</v>
      </c>
      <c r="G13833" s="434">
        <v>7350</v>
      </c>
      <c r="H13833" s="434">
        <v>8377</v>
      </c>
      <c r="I13833" s="434">
        <v>117.35</v>
      </c>
      <c r="J13833" s="434">
        <v>0</v>
      </c>
      <c r="K13833" s="434">
        <v>1970</v>
      </c>
    </row>
    <row r="13834" spans="1:11" hidden="1" x14ac:dyDescent="0.25">
      <c r="A13834" s="434">
        <v>311000251</v>
      </c>
      <c r="B13834" s="434">
        <v>5044</v>
      </c>
      <c r="C13834" s="434" t="s">
        <v>24</v>
      </c>
      <c r="D13834" s="434" t="s">
        <v>33</v>
      </c>
      <c r="F13834" s="434">
        <v>12400</v>
      </c>
      <c r="G13834" s="434">
        <v>54336</v>
      </c>
      <c r="H13834" s="434">
        <v>48060</v>
      </c>
      <c r="I13834" s="434">
        <v>225.13</v>
      </c>
      <c r="J13834" s="434">
        <v>84050</v>
      </c>
      <c r="K13834" s="434">
        <v>2014</v>
      </c>
    </row>
    <row r="13835" spans="1:11" hidden="1" x14ac:dyDescent="0.25">
      <c r="A13835" s="434">
        <v>311000252</v>
      </c>
      <c r="B13835" s="434">
        <v>4681</v>
      </c>
      <c r="C13835" s="434" t="s">
        <v>24</v>
      </c>
      <c r="D13835" s="434" t="s">
        <v>33</v>
      </c>
      <c r="F13835" s="434">
        <v>12400</v>
      </c>
      <c r="G13835" s="434">
        <v>54336</v>
      </c>
      <c r="H13835" s="434">
        <v>48060</v>
      </c>
      <c r="I13835" s="434">
        <v>225.13</v>
      </c>
      <c r="J13835" s="434">
        <v>84050</v>
      </c>
      <c r="K13835" s="434">
        <v>2014</v>
      </c>
    </row>
    <row r="13836" spans="1:11" hidden="1" x14ac:dyDescent="0.25">
      <c r="A13836" s="434">
        <v>311000253</v>
      </c>
      <c r="B13836" s="434">
        <v>84816</v>
      </c>
      <c r="C13836" s="434" t="s">
        <v>44</v>
      </c>
      <c r="D13836" s="434" t="s">
        <v>22</v>
      </c>
      <c r="E13836" s="434">
        <v>15.5</v>
      </c>
      <c r="F13836" s="434">
        <v>3520</v>
      </c>
      <c r="G13836" s="434">
        <v>645</v>
      </c>
      <c r="H13836" s="434">
        <v>4200</v>
      </c>
      <c r="I13836" s="434">
        <v>90.36</v>
      </c>
      <c r="J13836" s="434">
        <v>0</v>
      </c>
      <c r="K13836" s="434">
        <v>1991</v>
      </c>
    </row>
    <row r="13837" spans="1:11" hidden="1" x14ac:dyDescent="0.25">
      <c r="A13837" s="434">
        <v>311000255</v>
      </c>
      <c r="B13837" s="434">
        <v>2843</v>
      </c>
      <c r="C13837" s="434" t="s">
        <v>24</v>
      </c>
      <c r="D13837" s="434" t="s">
        <v>33</v>
      </c>
      <c r="F13837" s="434">
        <v>12400</v>
      </c>
      <c r="G13837" s="434">
        <v>54336</v>
      </c>
      <c r="H13837" s="434">
        <v>48060</v>
      </c>
      <c r="I13837" s="434">
        <v>225.13</v>
      </c>
      <c r="J13837" s="434">
        <v>84050</v>
      </c>
      <c r="K13837" s="434">
        <v>2015</v>
      </c>
    </row>
    <row r="13838" spans="1:11" hidden="1" x14ac:dyDescent="0.25">
      <c r="A13838" s="434">
        <v>311000256</v>
      </c>
      <c r="B13838" s="434">
        <v>11371</v>
      </c>
      <c r="C13838" s="434" t="s">
        <v>46</v>
      </c>
      <c r="D13838" s="434" t="s">
        <v>22</v>
      </c>
      <c r="E13838" s="434">
        <v>12.5</v>
      </c>
      <c r="F13838" s="434">
        <v>5576</v>
      </c>
      <c r="G13838" s="434">
        <v>5549</v>
      </c>
      <c r="H13838" s="434">
        <v>4344</v>
      </c>
      <c r="I13838" s="434">
        <v>85</v>
      </c>
      <c r="J13838" s="434">
        <v>0</v>
      </c>
      <c r="K13838" s="434">
        <v>1970</v>
      </c>
    </row>
    <row r="13839" spans="1:11" hidden="1" x14ac:dyDescent="0.25">
      <c r="A13839" s="434">
        <v>311000259</v>
      </c>
      <c r="B13839" s="434">
        <v>5651</v>
      </c>
      <c r="C13839" s="434" t="s">
        <v>28</v>
      </c>
      <c r="D13839" s="434" t="s">
        <v>29</v>
      </c>
      <c r="E13839" s="434">
        <v>14.7</v>
      </c>
      <c r="F13839" s="434">
        <v>6820</v>
      </c>
      <c r="G13839" s="434">
        <v>37707</v>
      </c>
      <c r="H13839" s="434">
        <v>23322</v>
      </c>
      <c r="I13839" s="434">
        <v>179.9</v>
      </c>
      <c r="J13839" s="434">
        <v>0</v>
      </c>
      <c r="K13839" s="434">
        <v>2014</v>
      </c>
    </row>
    <row r="13840" spans="1:11" hidden="1" x14ac:dyDescent="0.25">
      <c r="A13840" s="434">
        <v>311000262</v>
      </c>
      <c r="B13840" s="434">
        <v>1781</v>
      </c>
      <c r="C13840" s="434" t="s">
        <v>56</v>
      </c>
      <c r="D13840" s="434" t="s">
        <v>17</v>
      </c>
      <c r="E13840" s="434">
        <v>11.5</v>
      </c>
      <c r="F13840" s="434">
        <v>1488</v>
      </c>
      <c r="G13840" s="434">
        <v>450</v>
      </c>
      <c r="H13840" s="434">
        <v>1288</v>
      </c>
      <c r="I13840" s="434">
        <v>53.7</v>
      </c>
      <c r="K13840" s="434">
        <v>2014</v>
      </c>
    </row>
    <row r="13841" spans="1:11" hidden="1" x14ac:dyDescent="0.25">
      <c r="A13841" s="434">
        <v>311000263</v>
      </c>
      <c r="B13841" s="434">
        <v>3029</v>
      </c>
      <c r="C13841" s="434" t="s">
        <v>56</v>
      </c>
      <c r="D13841" s="434" t="s">
        <v>17</v>
      </c>
      <c r="E13841" s="434">
        <v>10</v>
      </c>
      <c r="F13841" s="434">
        <v>1488</v>
      </c>
      <c r="G13841" s="434">
        <v>473</v>
      </c>
      <c r="H13841" s="434">
        <v>1308</v>
      </c>
      <c r="I13841" s="434">
        <v>53.69</v>
      </c>
      <c r="K13841" s="434">
        <v>2014</v>
      </c>
    </row>
    <row r="13842" spans="1:11" hidden="1" x14ac:dyDescent="0.25">
      <c r="A13842" s="434">
        <v>311000264</v>
      </c>
      <c r="B13842" s="434">
        <v>1</v>
      </c>
      <c r="C13842" s="434" t="s">
        <v>46</v>
      </c>
      <c r="D13842" s="434" t="s">
        <v>22</v>
      </c>
      <c r="E13842" s="434">
        <v>15.5</v>
      </c>
      <c r="F13842" s="434">
        <v>7100</v>
      </c>
      <c r="G13842" s="434">
        <v>4400</v>
      </c>
      <c r="H13842" s="434">
        <v>4058</v>
      </c>
      <c r="I13842" s="434">
        <v>88.8</v>
      </c>
      <c r="K13842" s="434">
        <v>2012</v>
      </c>
    </row>
    <row r="13843" spans="1:11" hidden="1" x14ac:dyDescent="0.25">
      <c r="A13843" s="434">
        <v>311000265</v>
      </c>
      <c r="B13843" s="434">
        <v>1</v>
      </c>
      <c r="C13843" s="434" t="s">
        <v>46</v>
      </c>
      <c r="D13843" s="434" t="s">
        <v>22</v>
      </c>
      <c r="G13843" s="434">
        <v>4400</v>
      </c>
      <c r="H13843" s="434">
        <v>3955</v>
      </c>
      <c r="I13843" s="434">
        <v>88.8</v>
      </c>
    </row>
    <row r="13844" spans="1:11" hidden="1" x14ac:dyDescent="0.25">
      <c r="A13844" s="434">
        <v>311000267</v>
      </c>
      <c r="B13844" s="434">
        <v>2117</v>
      </c>
      <c r="C13844" s="434" t="s">
        <v>44</v>
      </c>
      <c r="D13844" s="434" t="s">
        <v>40</v>
      </c>
      <c r="E13844" s="434">
        <v>22</v>
      </c>
      <c r="F13844" s="434">
        <v>64680</v>
      </c>
      <c r="G13844" s="434">
        <v>12000</v>
      </c>
      <c r="H13844" s="434">
        <v>168666</v>
      </c>
      <c r="I13844" s="434">
        <v>347.08</v>
      </c>
      <c r="K13844" s="434">
        <v>2014</v>
      </c>
    </row>
    <row r="13845" spans="1:11" hidden="1" x14ac:dyDescent="0.25">
      <c r="A13845" s="434">
        <v>311000268</v>
      </c>
      <c r="B13845" s="434">
        <v>54405</v>
      </c>
      <c r="C13845" s="434" t="s">
        <v>48</v>
      </c>
      <c r="D13845" s="434" t="s">
        <v>17</v>
      </c>
      <c r="F13845" s="434">
        <v>5480</v>
      </c>
      <c r="G13845" s="434">
        <v>1100</v>
      </c>
      <c r="H13845" s="434">
        <v>2100</v>
      </c>
      <c r="I13845" s="434">
        <v>64.400000000000006</v>
      </c>
      <c r="K13845" s="434">
        <v>2015</v>
      </c>
    </row>
    <row r="13846" spans="1:11" hidden="1" x14ac:dyDescent="0.25">
      <c r="A13846" s="434">
        <v>311000271</v>
      </c>
      <c r="B13846" s="434">
        <v>47319</v>
      </c>
      <c r="C13846" s="434" t="s">
        <v>48</v>
      </c>
      <c r="D13846" s="434" t="s">
        <v>17</v>
      </c>
      <c r="E13846" s="434">
        <v>10.8</v>
      </c>
      <c r="F13846" s="434">
        <v>5480</v>
      </c>
      <c r="G13846" s="434">
        <v>1100</v>
      </c>
      <c r="H13846" s="434">
        <v>2089</v>
      </c>
      <c r="I13846" s="434">
        <v>64.400000000000006</v>
      </c>
      <c r="J13846" s="434">
        <v>0</v>
      </c>
      <c r="K13846" s="434">
        <v>2015</v>
      </c>
    </row>
    <row r="13847" spans="1:11" hidden="1" x14ac:dyDescent="0.25">
      <c r="A13847" s="434">
        <v>311000272</v>
      </c>
      <c r="B13847" s="434">
        <v>148284</v>
      </c>
      <c r="C13847" s="434" t="s">
        <v>48</v>
      </c>
      <c r="D13847" s="434" t="s">
        <v>17</v>
      </c>
      <c r="E13847" s="434">
        <v>10.8</v>
      </c>
      <c r="F13847" s="434">
        <v>5480</v>
      </c>
      <c r="G13847" s="434">
        <v>1750</v>
      </c>
      <c r="H13847" s="434">
        <v>2089</v>
      </c>
      <c r="I13847" s="434">
        <v>64.400000000000006</v>
      </c>
      <c r="J13847" s="434">
        <v>0</v>
      </c>
      <c r="K13847" s="434">
        <v>2015</v>
      </c>
    </row>
    <row r="13848" spans="1:11" hidden="1" x14ac:dyDescent="0.25">
      <c r="A13848" s="434">
        <v>311000273</v>
      </c>
      <c r="B13848" s="434">
        <v>112583</v>
      </c>
      <c r="C13848" s="434" t="s">
        <v>48</v>
      </c>
      <c r="D13848" s="434" t="s">
        <v>17</v>
      </c>
      <c r="E13848" s="434">
        <v>10.8</v>
      </c>
      <c r="F13848" s="434">
        <v>5480</v>
      </c>
      <c r="G13848" s="434">
        <v>1750</v>
      </c>
      <c r="H13848" s="434">
        <v>2072</v>
      </c>
      <c r="I13848" s="434">
        <v>64.400000000000006</v>
      </c>
      <c r="J13848" s="434">
        <v>0</v>
      </c>
      <c r="K13848" s="434">
        <v>2015</v>
      </c>
    </row>
    <row r="13849" spans="1:11" hidden="1" x14ac:dyDescent="0.25">
      <c r="A13849" s="434">
        <v>311000274</v>
      </c>
      <c r="B13849" s="434">
        <v>2884</v>
      </c>
      <c r="C13849" s="434" t="s">
        <v>44</v>
      </c>
      <c r="D13849" s="434" t="s">
        <v>40</v>
      </c>
      <c r="E13849" s="434">
        <v>22</v>
      </c>
      <c r="F13849" s="434">
        <v>64680</v>
      </c>
      <c r="G13849" s="434">
        <v>12000</v>
      </c>
      <c r="H13849" s="434">
        <v>168666</v>
      </c>
      <c r="I13849" s="434">
        <v>347.08</v>
      </c>
      <c r="K13849" s="434">
        <v>2015</v>
      </c>
    </row>
    <row r="13850" spans="1:11" hidden="1" x14ac:dyDescent="0.25">
      <c r="A13850" s="434">
        <v>311000275</v>
      </c>
      <c r="B13850" s="434">
        <v>42095</v>
      </c>
      <c r="C13850" s="434" t="s">
        <v>48</v>
      </c>
      <c r="D13850" s="434" t="s">
        <v>17</v>
      </c>
      <c r="E13850" s="434">
        <v>13</v>
      </c>
      <c r="F13850" s="434">
        <v>4320</v>
      </c>
      <c r="G13850" s="434">
        <v>2990</v>
      </c>
      <c r="H13850" s="434">
        <v>3042</v>
      </c>
      <c r="I13850" s="434">
        <v>69.8</v>
      </c>
      <c r="J13850" s="434">
        <v>0</v>
      </c>
      <c r="K13850" s="434">
        <v>2016</v>
      </c>
    </row>
    <row r="13851" spans="1:11" hidden="1" x14ac:dyDescent="0.25">
      <c r="A13851" s="434">
        <v>311000276</v>
      </c>
      <c r="B13851" s="434">
        <v>193638</v>
      </c>
      <c r="C13851" s="434" t="s">
        <v>48</v>
      </c>
      <c r="D13851" s="434" t="s">
        <v>17</v>
      </c>
      <c r="E13851" s="434">
        <v>13</v>
      </c>
      <c r="F13851" s="434">
        <v>4000</v>
      </c>
      <c r="G13851" s="434">
        <v>2990</v>
      </c>
      <c r="H13851" s="434">
        <v>3042</v>
      </c>
      <c r="I13851" s="434">
        <v>69.8</v>
      </c>
      <c r="J13851" s="434">
        <v>0</v>
      </c>
      <c r="K13851" s="434">
        <v>2015</v>
      </c>
    </row>
    <row r="13852" spans="1:11" hidden="1" x14ac:dyDescent="0.25">
      <c r="A13852" s="434">
        <v>311000277</v>
      </c>
      <c r="B13852" s="434">
        <v>743</v>
      </c>
      <c r="C13852" s="434" t="s">
        <v>24</v>
      </c>
      <c r="D13852" s="434" t="s">
        <v>33</v>
      </c>
      <c r="E13852" s="434">
        <v>14.8</v>
      </c>
      <c r="F13852" s="434">
        <v>14280</v>
      </c>
      <c r="G13852" s="434">
        <v>106282</v>
      </c>
      <c r="H13852" s="434">
        <v>57312</v>
      </c>
      <c r="I13852" s="434">
        <v>228.6</v>
      </c>
      <c r="J13852" s="434">
        <v>113767</v>
      </c>
      <c r="K13852" s="434">
        <v>2014</v>
      </c>
    </row>
    <row r="13853" spans="1:11" hidden="1" x14ac:dyDescent="0.25">
      <c r="A13853" s="434">
        <v>311000280</v>
      </c>
      <c r="B13853" s="434">
        <v>952022</v>
      </c>
      <c r="C13853" s="434" t="s">
        <v>16</v>
      </c>
      <c r="D13853" s="434" t="s">
        <v>36</v>
      </c>
      <c r="E13853" s="434">
        <v>14.5</v>
      </c>
      <c r="F13853" s="434">
        <v>14500</v>
      </c>
      <c r="G13853" s="434">
        <v>119690</v>
      </c>
      <c r="H13853" s="434">
        <v>88099</v>
      </c>
      <c r="I13853" s="434">
        <v>275.81299999999999</v>
      </c>
      <c r="J13853" s="434">
        <v>0</v>
      </c>
      <c r="K13853" s="434">
        <v>2015</v>
      </c>
    </row>
    <row r="13854" spans="1:11" hidden="1" x14ac:dyDescent="0.25">
      <c r="A13854" s="434">
        <v>311000298</v>
      </c>
      <c r="B13854" s="434">
        <v>5059</v>
      </c>
      <c r="C13854" s="434" t="s">
        <v>28</v>
      </c>
      <c r="D13854" s="434" t="s">
        <v>29</v>
      </c>
      <c r="E13854" s="434">
        <v>14</v>
      </c>
      <c r="F13854" s="434">
        <v>7368</v>
      </c>
      <c r="G13854" s="434">
        <v>37729</v>
      </c>
      <c r="H13854" s="434">
        <v>24099</v>
      </c>
      <c r="I13854" s="434">
        <v>189.96</v>
      </c>
      <c r="K13854" s="434">
        <v>2010</v>
      </c>
    </row>
    <row r="13855" spans="1:11" hidden="1" x14ac:dyDescent="0.25">
      <c r="A13855" s="434">
        <v>311000304</v>
      </c>
      <c r="B13855" s="434">
        <v>8833</v>
      </c>
      <c r="C13855" s="434" t="s">
        <v>28</v>
      </c>
      <c r="D13855" s="434" t="s">
        <v>33</v>
      </c>
      <c r="F13855" s="434">
        <v>8740</v>
      </c>
      <c r="G13855" s="434">
        <v>82039</v>
      </c>
      <c r="H13855" s="434">
        <v>43466</v>
      </c>
      <c r="I13855" s="434">
        <v>229</v>
      </c>
      <c r="K13855" s="434">
        <v>2015</v>
      </c>
    </row>
    <row r="13856" spans="1:11" hidden="1" x14ac:dyDescent="0.25">
      <c r="A13856" s="434">
        <v>311000315</v>
      </c>
      <c r="B13856" s="434">
        <v>9451</v>
      </c>
      <c r="C13856" s="434" t="s">
        <v>28</v>
      </c>
      <c r="D13856" s="434" t="s">
        <v>29</v>
      </c>
      <c r="F13856" s="434">
        <v>6840</v>
      </c>
      <c r="G13856" s="434">
        <v>34365</v>
      </c>
      <c r="H13856" s="434">
        <v>21532</v>
      </c>
      <c r="I13856" s="434">
        <v>179.96</v>
      </c>
      <c r="K13856" s="434">
        <v>2015</v>
      </c>
    </row>
    <row r="13857" spans="1:11" hidden="1" x14ac:dyDescent="0.25">
      <c r="A13857" s="434">
        <v>311000316</v>
      </c>
      <c r="B13857" s="434">
        <v>22640</v>
      </c>
      <c r="C13857" s="434" t="s">
        <v>28</v>
      </c>
      <c r="D13857" s="434" t="s">
        <v>29</v>
      </c>
      <c r="E13857" s="434">
        <v>14.7</v>
      </c>
      <c r="F13857" s="434">
        <v>6840</v>
      </c>
      <c r="G13857" s="434">
        <v>34365</v>
      </c>
      <c r="H13857" s="434">
        <v>21532</v>
      </c>
      <c r="I13857" s="434">
        <v>179.96</v>
      </c>
      <c r="J13857" s="434">
        <v>0</v>
      </c>
      <c r="K13857" s="434">
        <v>2015</v>
      </c>
    </row>
    <row r="13858" spans="1:11" hidden="1" x14ac:dyDescent="0.25">
      <c r="A13858" s="434">
        <v>311000318</v>
      </c>
      <c r="B13858" s="434">
        <v>1415</v>
      </c>
      <c r="C13858" s="434" t="s">
        <v>44</v>
      </c>
      <c r="D13858" s="434" t="s">
        <v>40</v>
      </c>
      <c r="E13858" s="434">
        <v>23</v>
      </c>
      <c r="F13858" s="434">
        <v>105600</v>
      </c>
      <c r="G13858" s="434">
        <v>15370</v>
      </c>
      <c r="H13858" s="434">
        <v>150695</v>
      </c>
      <c r="I13858" s="434">
        <v>335.2</v>
      </c>
      <c r="K13858" s="434">
        <v>2017</v>
      </c>
    </row>
    <row r="13859" spans="1:11" hidden="1" x14ac:dyDescent="0.25">
      <c r="A13859" s="434">
        <v>311000319</v>
      </c>
      <c r="B13859" s="434">
        <v>2903</v>
      </c>
      <c r="C13859" s="434" t="s">
        <v>44</v>
      </c>
      <c r="D13859" s="434" t="s">
        <v>40</v>
      </c>
      <c r="E13859" s="434">
        <v>23</v>
      </c>
      <c r="F13859" s="434">
        <v>105600</v>
      </c>
      <c r="G13859" s="434">
        <v>15370</v>
      </c>
      <c r="H13859" s="434">
        <v>150695</v>
      </c>
      <c r="I13859" s="434">
        <v>335.33</v>
      </c>
      <c r="K13859" s="434">
        <v>2016</v>
      </c>
    </row>
    <row r="13860" spans="1:11" hidden="1" x14ac:dyDescent="0.25">
      <c r="A13860" s="434">
        <v>311000333</v>
      </c>
      <c r="B13860" s="434">
        <v>510</v>
      </c>
      <c r="C13860" s="434" t="s">
        <v>24</v>
      </c>
      <c r="D13860" s="434" t="s">
        <v>36</v>
      </c>
      <c r="E13860" s="434">
        <v>14.5</v>
      </c>
      <c r="F13860" s="434">
        <v>18660</v>
      </c>
      <c r="G13860" s="434">
        <v>156838</v>
      </c>
      <c r="H13860" s="434">
        <v>83695</v>
      </c>
      <c r="I13860" s="434">
        <v>274.5</v>
      </c>
      <c r="J13860" s="434">
        <v>167554</v>
      </c>
      <c r="K13860" s="434">
        <v>2009</v>
      </c>
    </row>
    <row r="13861" spans="1:11" hidden="1" x14ac:dyDescent="0.25">
      <c r="A13861" s="434">
        <v>311000334</v>
      </c>
      <c r="B13861" s="434">
        <v>8955</v>
      </c>
      <c r="C13861" s="434" t="s">
        <v>24</v>
      </c>
      <c r="D13861" s="434" t="s">
        <v>36</v>
      </c>
      <c r="E13861" s="434">
        <v>14.5</v>
      </c>
      <c r="F13861" s="434">
        <v>18660</v>
      </c>
      <c r="G13861" s="434">
        <v>156838</v>
      </c>
      <c r="H13861" s="434">
        <v>83695</v>
      </c>
      <c r="I13861" s="434">
        <v>274.5</v>
      </c>
      <c r="J13861" s="434">
        <v>167554</v>
      </c>
      <c r="K13861" s="434">
        <v>2009</v>
      </c>
    </row>
    <row r="13862" spans="1:11" hidden="1" x14ac:dyDescent="0.25">
      <c r="A13862" s="434">
        <v>311000336</v>
      </c>
      <c r="B13862" s="434">
        <v>3094</v>
      </c>
      <c r="C13862" s="434" t="s">
        <v>24</v>
      </c>
      <c r="D13862" s="434" t="s">
        <v>36</v>
      </c>
      <c r="E13862" s="434">
        <v>14.5</v>
      </c>
      <c r="F13862" s="434">
        <v>18660</v>
      </c>
      <c r="G13862" s="434">
        <v>156827</v>
      </c>
      <c r="H13862" s="434">
        <v>83545</v>
      </c>
      <c r="I13862" s="434">
        <v>274.5</v>
      </c>
      <c r="J13862" s="434">
        <v>167554</v>
      </c>
      <c r="K13862" s="434">
        <v>2010</v>
      </c>
    </row>
    <row r="13863" spans="1:11" hidden="1" x14ac:dyDescent="0.25">
      <c r="A13863" s="434">
        <v>311000338</v>
      </c>
      <c r="B13863" s="434">
        <v>10993</v>
      </c>
      <c r="C13863" s="434" t="s">
        <v>24</v>
      </c>
      <c r="D13863" s="434" t="s">
        <v>36</v>
      </c>
      <c r="E13863" s="434">
        <v>14.5</v>
      </c>
      <c r="F13863" s="434">
        <v>18660</v>
      </c>
      <c r="G13863" s="434">
        <v>156838</v>
      </c>
      <c r="H13863" s="434">
        <v>83695</v>
      </c>
      <c r="I13863" s="434">
        <v>274.5</v>
      </c>
      <c r="J13863" s="434">
        <v>167554</v>
      </c>
      <c r="K13863" s="434">
        <v>2009</v>
      </c>
    </row>
    <row r="13864" spans="1:11" hidden="1" x14ac:dyDescent="0.25">
      <c r="A13864" s="434">
        <v>311000340</v>
      </c>
      <c r="B13864" s="434">
        <v>687946</v>
      </c>
      <c r="C13864" s="434" t="s">
        <v>16</v>
      </c>
      <c r="D13864" s="434" t="s">
        <v>36</v>
      </c>
      <c r="E13864" s="434">
        <v>14.5</v>
      </c>
      <c r="F13864" s="434">
        <v>14500</v>
      </c>
      <c r="G13864" s="434">
        <v>120567</v>
      </c>
      <c r="H13864" s="434">
        <v>82789</v>
      </c>
      <c r="I13864" s="434">
        <v>270.27</v>
      </c>
      <c r="J13864" s="434">
        <v>0</v>
      </c>
      <c r="K13864" s="434">
        <v>2015</v>
      </c>
    </row>
    <row r="13865" spans="1:11" hidden="1" x14ac:dyDescent="0.25">
      <c r="A13865" s="434">
        <v>311000341</v>
      </c>
      <c r="B13865" s="434">
        <v>2710</v>
      </c>
      <c r="C13865" s="434" t="s">
        <v>44</v>
      </c>
      <c r="D13865" s="434" t="s">
        <v>40</v>
      </c>
      <c r="E13865" s="434">
        <v>22.4</v>
      </c>
      <c r="F13865" s="434">
        <v>76800</v>
      </c>
      <c r="G13865" s="434">
        <v>11700</v>
      </c>
      <c r="H13865" s="434">
        <v>165157</v>
      </c>
      <c r="I13865" s="434">
        <v>325.89999999999998</v>
      </c>
      <c r="J13865" s="434">
        <v>0</v>
      </c>
      <c r="K13865" s="434">
        <v>2015</v>
      </c>
    </row>
    <row r="13866" spans="1:11" hidden="1" x14ac:dyDescent="0.25">
      <c r="A13866" s="434">
        <v>311000343</v>
      </c>
      <c r="B13866" s="434">
        <v>200810</v>
      </c>
      <c r="C13866" s="434" t="s">
        <v>44</v>
      </c>
      <c r="D13866" s="434" t="s">
        <v>33</v>
      </c>
      <c r="E13866" s="434">
        <v>22</v>
      </c>
      <c r="F13866" s="434">
        <v>23518</v>
      </c>
      <c r="G13866" s="434">
        <v>7186</v>
      </c>
      <c r="H13866" s="434">
        <v>46052</v>
      </c>
      <c r="I13866" s="434">
        <v>221.57</v>
      </c>
      <c r="J13866" s="434">
        <v>0</v>
      </c>
      <c r="K13866" s="434">
        <v>1970</v>
      </c>
    </row>
    <row r="13867" spans="1:11" hidden="1" x14ac:dyDescent="0.25">
      <c r="A13867" s="434">
        <v>311000344</v>
      </c>
      <c r="B13867" s="434">
        <v>1782</v>
      </c>
      <c r="C13867" s="434" t="s">
        <v>24</v>
      </c>
      <c r="D13867" s="434" t="s">
        <v>33</v>
      </c>
      <c r="E13867" s="434">
        <v>15</v>
      </c>
      <c r="F13867" s="434">
        <v>12400</v>
      </c>
      <c r="G13867" s="434">
        <v>54494</v>
      </c>
      <c r="H13867" s="434">
        <v>48051</v>
      </c>
      <c r="I13867" s="434">
        <v>225.07</v>
      </c>
      <c r="J13867" s="434">
        <v>84126</v>
      </c>
      <c r="K13867" s="434">
        <v>2015</v>
      </c>
    </row>
    <row r="13868" spans="1:11" hidden="1" x14ac:dyDescent="0.25">
      <c r="A13868" s="434">
        <v>311000345</v>
      </c>
      <c r="B13868" s="434">
        <v>5501</v>
      </c>
      <c r="C13868" s="434" t="s">
        <v>24</v>
      </c>
      <c r="D13868" s="434" t="s">
        <v>33</v>
      </c>
      <c r="E13868" s="434">
        <v>15</v>
      </c>
      <c r="F13868" s="434">
        <v>12400</v>
      </c>
      <c r="G13868" s="434">
        <v>54494</v>
      </c>
      <c r="H13868" s="434">
        <v>48051</v>
      </c>
      <c r="I13868" s="434">
        <v>225.07</v>
      </c>
      <c r="J13868" s="434">
        <v>84126</v>
      </c>
      <c r="K13868" s="434">
        <v>2015</v>
      </c>
    </row>
    <row r="13869" spans="1:11" hidden="1" x14ac:dyDescent="0.25">
      <c r="A13869" s="434">
        <v>311000356</v>
      </c>
      <c r="B13869" s="434">
        <v>1</v>
      </c>
      <c r="C13869" s="434" t="s">
        <v>28</v>
      </c>
      <c r="D13869" s="434" t="s">
        <v>36</v>
      </c>
      <c r="E13869" s="434">
        <v>43538</v>
      </c>
      <c r="F13869" s="434">
        <v>18087</v>
      </c>
      <c r="G13869" s="434">
        <v>171199</v>
      </c>
      <c r="H13869" s="434">
        <v>85379</v>
      </c>
      <c r="I13869" s="434">
        <v>288.93</v>
      </c>
      <c r="J13869" s="434">
        <v>0</v>
      </c>
    </row>
    <row r="13870" spans="1:11" hidden="1" x14ac:dyDescent="0.25">
      <c r="A13870" s="434">
        <v>311000359</v>
      </c>
      <c r="B13870" s="434">
        <v>4583</v>
      </c>
      <c r="C13870" s="434" t="s">
        <v>16</v>
      </c>
      <c r="D13870" s="434" t="s">
        <v>33</v>
      </c>
      <c r="E13870" s="434">
        <v>15</v>
      </c>
      <c r="F13870" s="434">
        <v>11350</v>
      </c>
      <c r="G13870" s="434">
        <v>109999</v>
      </c>
      <c r="H13870" s="434">
        <v>63694</v>
      </c>
      <c r="I13870" s="434">
        <v>249.9</v>
      </c>
      <c r="J13870" s="434">
        <v>126516</v>
      </c>
      <c r="K13870" s="434">
        <v>2016</v>
      </c>
    </row>
    <row r="13871" spans="1:11" hidden="1" x14ac:dyDescent="0.25">
      <c r="A13871" s="434">
        <v>311000360</v>
      </c>
      <c r="B13871" s="434">
        <v>17518</v>
      </c>
      <c r="C13871" s="434" t="s">
        <v>16</v>
      </c>
      <c r="D13871" s="434" t="s">
        <v>33</v>
      </c>
      <c r="E13871" s="434">
        <v>15</v>
      </c>
      <c r="F13871" s="434">
        <v>16080</v>
      </c>
      <c r="G13871" s="434">
        <v>109999</v>
      </c>
      <c r="H13871" s="434">
        <v>63694</v>
      </c>
      <c r="I13871" s="434">
        <v>249.9</v>
      </c>
      <c r="J13871" s="434">
        <v>129541</v>
      </c>
      <c r="K13871" s="434">
        <v>2016</v>
      </c>
    </row>
    <row r="13872" spans="1:11" hidden="1" x14ac:dyDescent="0.25">
      <c r="A13872" s="434">
        <v>311000361</v>
      </c>
      <c r="B13872" s="434">
        <v>10847</v>
      </c>
      <c r="C13872" s="434" t="s">
        <v>28</v>
      </c>
      <c r="D13872" s="434" t="s">
        <v>29</v>
      </c>
      <c r="E13872" s="434">
        <v>14</v>
      </c>
      <c r="F13872" s="434">
        <v>6840</v>
      </c>
      <c r="G13872" s="434">
        <v>34370</v>
      </c>
      <c r="H13872" s="434">
        <v>21521</v>
      </c>
      <c r="I13872" s="434">
        <v>179.9</v>
      </c>
      <c r="J13872" s="434">
        <v>0</v>
      </c>
      <c r="K13872" s="434">
        <v>2016</v>
      </c>
    </row>
    <row r="13873" spans="1:11" hidden="1" x14ac:dyDescent="0.25">
      <c r="A13873" s="434">
        <v>311000363</v>
      </c>
      <c r="B13873" s="434">
        <v>229</v>
      </c>
      <c r="C13873" s="434" t="s">
        <v>61</v>
      </c>
      <c r="D13873" s="434" t="s">
        <v>29</v>
      </c>
      <c r="F13873" s="434">
        <v>26400</v>
      </c>
      <c r="G13873" s="434">
        <v>12500</v>
      </c>
      <c r="H13873" s="434">
        <v>22728</v>
      </c>
      <c r="I13873" s="434">
        <v>158.59</v>
      </c>
      <c r="K13873" s="434">
        <v>2016</v>
      </c>
    </row>
    <row r="13874" spans="1:11" hidden="1" x14ac:dyDescent="0.25">
      <c r="A13874" s="434">
        <v>311000364</v>
      </c>
      <c r="B13874" s="434">
        <v>1088</v>
      </c>
      <c r="C13874" s="434" t="s">
        <v>61</v>
      </c>
      <c r="D13874" s="434" t="s">
        <v>29</v>
      </c>
      <c r="F13874" s="434">
        <v>26400</v>
      </c>
      <c r="G13874" s="434">
        <v>12500</v>
      </c>
      <c r="H13874" s="434">
        <v>22728</v>
      </c>
      <c r="I13874" s="434">
        <v>158.59</v>
      </c>
      <c r="K13874" s="434">
        <v>2016</v>
      </c>
    </row>
    <row r="13875" spans="1:11" hidden="1" x14ac:dyDescent="0.25">
      <c r="A13875" s="434">
        <v>311000367</v>
      </c>
      <c r="B13875" s="434">
        <v>514995</v>
      </c>
      <c r="C13875" s="434" t="s">
        <v>31</v>
      </c>
      <c r="D13875" s="434" t="s">
        <v>22</v>
      </c>
      <c r="E13875" s="434">
        <v>10</v>
      </c>
      <c r="F13875" s="434">
        <v>1000</v>
      </c>
      <c r="G13875" s="434">
        <v>2300</v>
      </c>
      <c r="H13875" s="434">
        <v>1599</v>
      </c>
      <c r="I13875" s="434">
        <v>88</v>
      </c>
      <c r="J13875" s="434">
        <v>0</v>
      </c>
      <c r="K13875" s="434">
        <v>1970</v>
      </c>
    </row>
    <row r="13876" spans="1:11" hidden="1" x14ac:dyDescent="0.25">
      <c r="A13876" s="434">
        <v>311000369</v>
      </c>
      <c r="B13876" s="434">
        <v>145481</v>
      </c>
      <c r="C13876" s="434" t="s">
        <v>61</v>
      </c>
      <c r="D13876" s="434" t="s">
        <v>29</v>
      </c>
      <c r="E13876" s="434">
        <v>12</v>
      </c>
      <c r="F13876" s="434">
        <v>24000</v>
      </c>
      <c r="G13876" s="434">
        <v>16000</v>
      </c>
      <c r="H13876" s="434">
        <v>22696</v>
      </c>
      <c r="I13876" s="434">
        <v>160.9</v>
      </c>
      <c r="J13876" s="434">
        <v>0</v>
      </c>
      <c r="K13876" s="434">
        <v>2015</v>
      </c>
    </row>
    <row r="13877" spans="1:11" hidden="1" x14ac:dyDescent="0.25">
      <c r="A13877" s="434">
        <v>311000381</v>
      </c>
      <c r="B13877" s="434">
        <v>2328</v>
      </c>
      <c r="C13877" s="434" t="s">
        <v>46</v>
      </c>
      <c r="D13877" s="434" t="s">
        <v>22</v>
      </c>
      <c r="E13877" s="434">
        <v>17</v>
      </c>
      <c r="F13877" s="434">
        <v>6960</v>
      </c>
      <c r="G13877" s="434">
        <v>4100</v>
      </c>
      <c r="H13877" s="434">
        <v>4382</v>
      </c>
      <c r="I13877" s="434">
        <v>93</v>
      </c>
      <c r="J13877" s="434">
        <v>0</v>
      </c>
      <c r="K13877" s="434">
        <v>2007</v>
      </c>
    </row>
    <row r="13878" spans="1:11" hidden="1" x14ac:dyDescent="0.25">
      <c r="A13878" s="434">
        <v>311000383</v>
      </c>
      <c r="B13878" s="434">
        <v>9040</v>
      </c>
      <c r="C13878" s="434" t="s">
        <v>31</v>
      </c>
      <c r="D13878" s="434" t="s">
        <v>29</v>
      </c>
      <c r="E13878" s="434">
        <v>14.1</v>
      </c>
      <c r="F13878" s="434">
        <v>6695</v>
      </c>
      <c r="G13878" s="434">
        <v>37705</v>
      </c>
      <c r="H13878" s="434">
        <v>23750</v>
      </c>
      <c r="I13878" s="434">
        <v>183</v>
      </c>
      <c r="J13878" s="434">
        <v>0</v>
      </c>
      <c r="K13878" s="434">
        <v>2015</v>
      </c>
    </row>
    <row r="13879" spans="1:11" hidden="1" x14ac:dyDescent="0.25">
      <c r="A13879" s="434">
        <v>311000386</v>
      </c>
      <c r="B13879" s="434">
        <v>134820</v>
      </c>
      <c r="C13879" s="434" t="s">
        <v>56</v>
      </c>
      <c r="D13879" s="434" t="s">
        <v>22</v>
      </c>
      <c r="E13879" s="434">
        <v>12.5</v>
      </c>
      <c r="F13879" s="434">
        <v>6660</v>
      </c>
      <c r="G13879" s="434">
        <v>4260</v>
      </c>
      <c r="H13879" s="434">
        <v>6233</v>
      </c>
      <c r="I13879" s="434">
        <v>85.6</v>
      </c>
      <c r="J13879" s="434">
        <v>0</v>
      </c>
      <c r="K13879" s="434">
        <v>2015</v>
      </c>
    </row>
    <row r="13880" spans="1:11" hidden="1" x14ac:dyDescent="0.25">
      <c r="A13880" s="434">
        <v>311000387</v>
      </c>
      <c r="B13880" s="434">
        <v>10757</v>
      </c>
      <c r="C13880" s="434" t="s">
        <v>24</v>
      </c>
      <c r="D13880" s="434" t="s">
        <v>33</v>
      </c>
      <c r="E13880" s="434">
        <v>15</v>
      </c>
      <c r="F13880" s="434">
        <v>12400</v>
      </c>
      <c r="G13880" s="434">
        <v>54490</v>
      </c>
      <c r="H13880" s="434">
        <v>47379</v>
      </c>
      <c r="I13880" s="434">
        <v>225.07</v>
      </c>
      <c r="J13880" s="434">
        <v>84126</v>
      </c>
      <c r="K13880" s="434">
        <v>2015</v>
      </c>
    </row>
    <row r="13881" spans="1:11" hidden="1" x14ac:dyDescent="0.25">
      <c r="A13881" s="434">
        <v>311000389</v>
      </c>
      <c r="B13881" s="434">
        <v>7180</v>
      </c>
      <c r="C13881" s="434" t="s">
        <v>24</v>
      </c>
      <c r="D13881" s="434" t="s">
        <v>33</v>
      </c>
      <c r="E13881" s="434">
        <v>15</v>
      </c>
      <c r="F13881" s="434">
        <v>12400</v>
      </c>
      <c r="G13881" s="434">
        <v>54494</v>
      </c>
      <c r="H13881" s="434">
        <v>48000</v>
      </c>
      <c r="I13881" s="434">
        <v>225.07</v>
      </c>
      <c r="J13881" s="434">
        <v>84126</v>
      </c>
      <c r="K13881" s="434">
        <v>2015</v>
      </c>
    </row>
    <row r="13882" spans="1:11" hidden="1" x14ac:dyDescent="0.25">
      <c r="A13882" s="434">
        <v>311000390</v>
      </c>
      <c r="B13882" s="434">
        <v>2625</v>
      </c>
      <c r="C13882" s="434" t="s">
        <v>24</v>
      </c>
      <c r="D13882" s="434" t="s">
        <v>33</v>
      </c>
      <c r="E13882" s="434">
        <v>15</v>
      </c>
      <c r="F13882" s="434">
        <v>12400</v>
      </c>
      <c r="G13882" s="434">
        <v>54494</v>
      </c>
      <c r="H13882" s="434">
        <v>48000</v>
      </c>
      <c r="I13882" s="434">
        <v>225.07</v>
      </c>
      <c r="J13882" s="434">
        <v>84126</v>
      </c>
      <c r="K13882" s="434">
        <v>2016</v>
      </c>
    </row>
    <row r="13883" spans="1:11" hidden="1" x14ac:dyDescent="0.25">
      <c r="A13883" s="434">
        <v>311000395</v>
      </c>
      <c r="B13883" s="434">
        <v>45221</v>
      </c>
      <c r="C13883" s="434" t="s">
        <v>48</v>
      </c>
      <c r="D13883" s="434" t="s">
        <v>22</v>
      </c>
      <c r="E13883" s="434">
        <v>0</v>
      </c>
      <c r="F13883" s="434">
        <v>6376</v>
      </c>
      <c r="G13883" s="434">
        <v>3100</v>
      </c>
      <c r="H13883" s="434">
        <v>4744</v>
      </c>
      <c r="I13883" s="434">
        <v>87.75</v>
      </c>
      <c r="J13883" s="434">
        <v>0</v>
      </c>
      <c r="K13883" s="434">
        <v>1970</v>
      </c>
    </row>
    <row r="13884" spans="1:11" hidden="1" x14ac:dyDescent="0.25">
      <c r="A13884" s="434">
        <v>311000397</v>
      </c>
      <c r="B13884" s="434">
        <v>3235</v>
      </c>
      <c r="C13884" s="434" t="s">
        <v>44</v>
      </c>
      <c r="D13884" s="434" t="s">
        <v>40</v>
      </c>
      <c r="E13884" s="434">
        <v>22</v>
      </c>
      <c r="F13884" s="434">
        <v>64680</v>
      </c>
      <c r="G13884" s="434">
        <v>12000</v>
      </c>
      <c r="H13884" s="434">
        <v>168666</v>
      </c>
      <c r="I13884" s="434">
        <v>348</v>
      </c>
      <c r="J13884" s="434">
        <v>0</v>
      </c>
      <c r="K13884" s="434">
        <v>2016</v>
      </c>
    </row>
    <row r="13885" spans="1:11" hidden="1" x14ac:dyDescent="0.25">
      <c r="A13885" s="434">
        <v>311000400</v>
      </c>
      <c r="B13885" s="434">
        <v>911</v>
      </c>
      <c r="C13885" s="434" t="s">
        <v>28</v>
      </c>
      <c r="D13885" s="434" t="s">
        <v>29</v>
      </c>
      <c r="E13885" s="434">
        <v>14.3</v>
      </c>
      <c r="F13885" s="434">
        <v>8100</v>
      </c>
      <c r="G13885" s="434">
        <v>60629</v>
      </c>
      <c r="H13885" s="434">
        <v>35898</v>
      </c>
      <c r="I13885" s="434">
        <v>199.99</v>
      </c>
      <c r="J13885" s="434">
        <v>0</v>
      </c>
      <c r="K13885" s="434">
        <v>2016</v>
      </c>
    </row>
    <row r="13886" spans="1:11" hidden="1" x14ac:dyDescent="0.25">
      <c r="A13886" s="434">
        <v>311000408</v>
      </c>
      <c r="B13886" s="434">
        <v>7158</v>
      </c>
      <c r="C13886" s="434" t="s">
        <v>31</v>
      </c>
      <c r="D13886" s="434" t="s">
        <v>29</v>
      </c>
      <c r="E13886" s="434">
        <v>14</v>
      </c>
      <c r="F13886" s="434">
        <v>6830</v>
      </c>
      <c r="G13886" s="434">
        <v>45474</v>
      </c>
      <c r="H13886" s="434">
        <v>27428</v>
      </c>
      <c r="I13886" s="434">
        <v>182.99</v>
      </c>
      <c r="J13886" s="434">
        <v>0</v>
      </c>
      <c r="K13886" s="434">
        <v>2015</v>
      </c>
    </row>
    <row r="13887" spans="1:11" hidden="1" x14ac:dyDescent="0.25">
      <c r="A13887" s="434">
        <v>311000410</v>
      </c>
      <c r="B13887" s="434">
        <v>140089</v>
      </c>
      <c r="C13887" s="434" t="s">
        <v>44</v>
      </c>
      <c r="D13887" s="434" t="s">
        <v>29</v>
      </c>
      <c r="E13887" s="434">
        <v>20</v>
      </c>
      <c r="F13887" s="434">
        <v>11956</v>
      </c>
      <c r="G13887" s="434">
        <v>3460</v>
      </c>
      <c r="H13887" s="434">
        <v>22496</v>
      </c>
      <c r="I13887" s="434">
        <v>174.8</v>
      </c>
      <c r="J13887" s="434">
        <v>0</v>
      </c>
      <c r="K13887" s="434">
        <v>1998</v>
      </c>
    </row>
    <row r="13888" spans="1:11" hidden="1" x14ac:dyDescent="0.25">
      <c r="A13888" s="434">
        <v>311000411</v>
      </c>
      <c r="B13888" s="434">
        <v>241999</v>
      </c>
      <c r="C13888" s="434" t="s">
        <v>48</v>
      </c>
      <c r="D13888" s="434" t="s">
        <v>29</v>
      </c>
      <c r="E13888" s="434">
        <v>14</v>
      </c>
      <c r="F13888" s="434">
        <v>22000</v>
      </c>
      <c r="G13888" s="434">
        <v>11000</v>
      </c>
      <c r="H13888" s="434">
        <v>19290</v>
      </c>
      <c r="I13888" s="434">
        <v>156.69999999999999</v>
      </c>
      <c r="J13888" s="434">
        <v>0</v>
      </c>
      <c r="K13888" s="434">
        <v>2016</v>
      </c>
    </row>
    <row r="13889" spans="1:11" hidden="1" x14ac:dyDescent="0.25">
      <c r="A13889" s="434">
        <v>311000416</v>
      </c>
      <c r="B13889" s="434">
        <v>1</v>
      </c>
      <c r="C13889" s="434" t="s">
        <v>35</v>
      </c>
      <c r="D13889" s="434" t="s">
        <v>29</v>
      </c>
      <c r="E13889" s="434">
        <v>20</v>
      </c>
      <c r="F13889" s="434">
        <v>19420</v>
      </c>
      <c r="G13889" s="434">
        <v>27669</v>
      </c>
      <c r="H13889" s="434">
        <v>25669</v>
      </c>
      <c r="I13889" s="434">
        <v>189.98</v>
      </c>
      <c r="J13889" s="434">
        <v>0</v>
      </c>
      <c r="K13889" s="434">
        <v>2016</v>
      </c>
    </row>
    <row r="13890" spans="1:11" hidden="1" x14ac:dyDescent="0.25">
      <c r="A13890" s="434">
        <v>311000418</v>
      </c>
      <c r="B13890" s="434">
        <v>14457</v>
      </c>
      <c r="C13890" s="434" t="s">
        <v>46</v>
      </c>
      <c r="D13890" s="434" t="s">
        <v>22</v>
      </c>
      <c r="E13890" s="434">
        <v>0</v>
      </c>
      <c r="F13890" s="434">
        <v>0</v>
      </c>
      <c r="G13890" s="434">
        <v>6500</v>
      </c>
      <c r="H13890" s="434">
        <v>7000</v>
      </c>
      <c r="I13890" s="434">
        <v>89.6</v>
      </c>
      <c r="J13890" s="434">
        <v>0</v>
      </c>
    </row>
    <row r="13891" spans="1:11" hidden="1" x14ac:dyDescent="0.25">
      <c r="A13891" s="434">
        <v>311000419</v>
      </c>
      <c r="B13891" s="434">
        <v>3038</v>
      </c>
      <c r="C13891" s="434" t="s">
        <v>44</v>
      </c>
      <c r="D13891" s="434" t="s">
        <v>25</v>
      </c>
      <c r="E13891" s="434">
        <v>15</v>
      </c>
      <c r="F13891" s="434">
        <v>12798</v>
      </c>
      <c r="G13891" s="434">
        <v>1762</v>
      </c>
      <c r="H13891" s="434">
        <v>12907</v>
      </c>
      <c r="I13891" s="434">
        <v>137.1</v>
      </c>
      <c r="K13891" s="434">
        <v>1982</v>
      </c>
    </row>
    <row r="13892" spans="1:11" hidden="1" x14ac:dyDescent="0.25">
      <c r="A13892" s="434">
        <v>311000420</v>
      </c>
      <c r="B13892" s="434">
        <v>27008</v>
      </c>
      <c r="C13892" s="434" t="s">
        <v>24</v>
      </c>
      <c r="D13892" s="434" t="s">
        <v>36</v>
      </c>
      <c r="E13892" s="434">
        <v>19.5</v>
      </c>
      <c r="F13892" s="434">
        <v>30000</v>
      </c>
      <c r="G13892" s="434">
        <v>86121</v>
      </c>
      <c r="H13892" s="434">
        <v>136739</v>
      </c>
      <c r="I13892" s="434">
        <v>288</v>
      </c>
      <c r="J13892" s="434">
        <v>155300</v>
      </c>
      <c r="K13892" s="434">
        <v>2015</v>
      </c>
    </row>
    <row r="13893" spans="1:11" hidden="1" x14ac:dyDescent="0.25">
      <c r="A13893" s="434">
        <v>311000421</v>
      </c>
      <c r="B13893" s="434">
        <v>1</v>
      </c>
      <c r="C13893" s="434" t="s">
        <v>28</v>
      </c>
      <c r="D13893" s="434" t="s">
        <v>29</v>
      </c>
      <c r="E13893" s="434">
        <v>15</v>
      </c>
      <c r="F13893" s="434">
        <v>11294</v>
      </c>
      <c r="G13893" s="434">
        <v>47950</v>
      </c>
      <c r="H13893" s="434">
        <v>32881</v>
      </c>
      <c r="I13893" s="434">
        <v>197.1</v>
      </c>
      <c r="J13893" s="434">
        <v>0</v>
      </c>
      <c r="K13893" s="434">
        <v>2001</v>
      </c>
    </row>
    <row r="13894" spans="1:11" hidden="1" x14ac:dyDescent="0.25">
      <c r="A13894" s="434">
        <v>311000422</v>
      </c>
      <c r="B13894" s="434">
        <v>914</v>
      </c>
      <c r="C13894" s="434" t="s">
        <v>44</v>
      </c>
      <c r="D13894" s="434" t="s">
        <v>25</v>
      </c>
      <c r="E13894" s="434">
        <v>20</v>
      </c>
      <c r="F13894" s="434">
        <v>12796</v>
      </c>
      <c r="G13894" s="434">
        <v>2059</v>
      </c>
      <c r="H13894" s="434">
        <v>12798</v>
      </c>
      <c r="I13894" s="434">
        <v>139.55000000000001</v>
      </c>
      <c r="J13894" s="434">
        <v>0</v>
      </c>
      <c r="K13894" s="434">
        <v>1970</v>
      </c>
    </row>
    <row r="13895" spans="1:11" hidden="1" x14ac:dyDescent="0.25">
      <c r="A13895" s="434">
        <v>311000427</v>
      </c>
      <c r="B13895" s="434">
        <v>658</v>
      </c>
      <c r="C13895" s="434" t="s">
        <v>28</v>
      </c>
      <c r="D13895" s="434" t="s">
        <v>33</v>
      </c>
      <c r="E13895" s="434">
        <v>14.5</v>
      </c>
      <c r="F13895" s="434">
        <v>8800</v>
      </c>
      <c r="G13895" s="434">
        <v>81060</v>
      </c>
      <c r="H13895" s="434">
        <v>43229</v>
      </c>
      <c r="I13895" s="434">
        <v>229</v>
      </c>
      <c r="K13895" s="434">
        <v>2016</v>
      </c>
    </row>
    <row r="13896" spans="1:11" hidden="1" x14ac:dyDescent="0.25">
      <c r="A13896" s="434">
        <v>311000433</v>
      </c>
      <c r="B13896" s="434">
        <v>344933</v>
      </c>
      <c r="C13896" s="434" t="s">
        <v>31</v>
      </c>
      <c r="D13896" s="434" t="s">
        <v>22</v>
      </c>
      <c r="E13896" s="434">
        <v>15</v>
      </c>
      <c r="F13896" s="434">
        <v>2940</v>
      </c>
      <c r="G13896" s="434">
        <v>2607</v>
      </c>
      <c r="H13896" s="434">
        <v>3968</v>
      </c>
      <c r="I13896" s="434">
        <v>95.55</v>
      </c>
      <c r="J13896" s="434">
        <v>4848</v>
      </c>
      <c r="K13896" s="434">
        <v>1985</v>
      </c>
    </row>
    <row r="13897" spans="1:11" hidden="1" x14ac:dyDescent="0.25">
      <c r="A13897" s="434">
        <v>311000437</v>
      </c>
      <c r="B13897" s="434">
        <v>4171</v>
      </c>
      <c r="C13897" s="434" t="s">
        <v>24</v>
      </c>
      <c r="D13897" s="434" t="s">
        <v>36</v>
      </c>
      <c r="E13897" s="434">
        <v>15.9</v>
      </c>
      <c r="F13897" s="434">
        <v>18215</v>
      </c>
      <c r="G13897" s="434">
        <v>158482</v>
      </c>
      <c r="H13897" s="434">
        <v>81509</v>
      </c>
      <c r="I13897" s="434">
        <v>274.39999999999998</v>
      </c>
      <c r="J13897" s="434">
        <v>167554</v>
      </c>
      <c r="K13897" s="434">
        <v>2011</v>
      </c>
    </row>
    <row r="13898" spans="1:11" hidden="1" x14ac:dyDescent="0.25">
      <c r="A13898" s="434">
        <v>311000438</v>
      </c>
      <c r="B13898" s="434">
        <v>16675</v>
      </c>
      <c r="C13898" s="434" t="s">
        <v>24</v>
      </c>
      <c r="D13898" s="434" t="s">
        <v>36</v>
      </c>
      <c r="E13898" s="434">
        <v>15.9</v>
      </c>
      <c r="F13898" s="434">
        <v>18215</v>
      </c>
      <c r="G13898" s="434">
        <v>158650</v>
      </c>
      <c r="H13898" s="434">
        <v>81509</v>
      </c>
      <c r="I13898" s="434">
        <v>274.39</v>
      </c>
      <c r="J13898" s="434">
        <v>167554</v>
      </c>
      <c r="K13898" s="434">
        <v>2011</v>
      </c>
    </row>
    <row r="13899" spans="1:11" hidden="1" x14ac:dyDescent="0.25">
      <c r="A13899" s="434">
        <v>311000444</v>
      </c>
      <c r="B13899" s="434">
        <v>4372</v>
      </c>
      <c r="C13899" s="434" t="s">
        <v>24</v>
      </c>
      <c r="D13899" s="434" t="s">
        <v>36</v>
      </c>
      <c r="F13899" s="434">
        <v>18660</v>
      </c>
      <c r="G13899" s="434">
        <v>156493</v>
      </c>
      <c r="H13899" s="434">
        <v>83805</v>
      </c>
      <c r="I13899" s="434">
        <v>274.5</v>
      </c>
      <c r="J13899" s="434">
        <v>167554</v>
      </c>
      <c r="K13899" s="434">
        <v>2010</v>
      </c>
    </row>
    <row r="13900" spans="1:11" hidden="1" x14ac:dyDescent="0.25">
      <c r="A13900" s="434">
        <v>311000448</v>
      </c>
      <c r="B13900" s="434">
        <v>785</v>
      </c>
      <c r="C13900" s="434" t="s">
        <v>24</v>
      </c>
      <c r="D13900" s="434" t="s">
        <v>36</v>
      </c>
      <c r="E13900" s="434">
        <v>15.5</v>
      </c>
      <c r="F13900" s="434">
        <v>18215</v>
      </c>
      <c r="G13900" s="434">
        <v>158529</v>
      </c>
      <c r="H13900" s="434">
        <v>81326</v>
      </c>
      <c r="I13900" s="434">
        <v>274.39299999999997</v>
      </c>
      <c r="J13900" s="434">
        <v>167441</v>
      </c>
      <c r="K13900" s="434">
        <v>2012</v>
      </c>
    </row>
    <row r="13901" spans="1:11" hidden="1" x14ac:dyDescent="0.25">
      <c r="A13901" s="434">
        <v>311000449</v>
      </c>
      <c r="B13901" s="434">
        <v>4137</v>
      </c>
      <c r="C13901" s="434" t="s">
        <v>24</v>
      </c>
      <c r="D13901" s="434" t="s">
        <v>36</v>
      </c>
      <c r="F13901" s="434">
        <v>18660</v>
      </c>
      <c r="G13901" s="434">
        <v>156493</v>
      </c>
      <c r="H13901" s="434">
        <v>83805</v>
      </c>
      <c r="I13901" s="434">
        <v>274.5</v>
      </c>
      <c r="J13901" s="434">
        <v>167554</v>
      </c>
      <c r="K13901" s="434">
        <v>2010</v>
      </c>
    </row>
    <row r="13902" spans="1:11" hidden="1" x14ac:dyDescent="0.25">
      <c r="A13902" s="434">
        <v>311000450</v>
      </c>
      <c r="B13902" s="434">
        <v>12697</v>
      </c>
      <c r="C13902" s="434" t="s">
        <v>24</v>
      </c>
      <c r="D13902" s="434" t="s">
        <v>36</v>
      </c>
      <c r="E13902" s="434">
        <v>15.9</v>
      </c>
      <c r="F13902" s="434">
        <v>18660</v>
      </c>
      <c r="G13902" s="434">
        <v>158368</v>
      </c>
      <c r="H13902" s="434">
        <v>81394</v>
      </c>
      <c r="I13902" s="434">
        <v>274.39299999999997</v>
      </c>
      <c r="J13902" s="434">
        <v>167441</v>
      </c>
      <c r="K13902" s="434">
        <v>2013</v>
      </c>
    </row>
    <row r="13903" spans="1:11" hidden="1" x14ac:dyDescent="0.25">
      <c r="A13903" s="434">
        <v>311000452</v>
      </c>
      <c r="B13903" s="434">
        <v>11964</v>
      </c>
      <c r="C13903" s="434" t="s">
        <v>24</v>
      </c>
      <c r="D13903" s="434" t="s">
        <v>36</v>
      </c>
      <c r="E13903" s="434">
        <v>15.1</v>
      </c>
      <c r="F13903" s="434">
        <v>18557</v>
      </c>
      <c r="G13903" s="434">
        <v>159966</v>
      </c>
      <c r="H13903" s="434">
        <v>83616</v>
      </c>
      <c r="I13903" s="434">
        <v>274</v>
      </c>
      <c r="J13903" s="434">
        <v>167806</v>
      </c>
      <c r="K13903" s="434">
        <v>2005</v>
      </c>
    </row>
    <row r="13904" spans="1:11" hidden="1" x14ac:dyDescent="0.25">
      <c r="A13904" s="434">
        <v>311000453</v>
      </c>
      <c r="B13904" s="434">
        <v>4202</v>
      </c>
      <c r="C13904" s="434" t="s">
        <v>24</v>
      </c>
      <c r="D13904" s="434" t="s">
        <v>36</v>
      </c>
      <c r="E13904" s="434">
        <v>15.4</v>
      </c>
      <c r="F13904" s="434">
        <v>16440</v>
      </c>
      <c r="G13904" s="434">
        <v>149996</v>
      </c>
      <c r="H13904" s="434">
        <v>78845</v>
      </c>
      <c r="I13904" s="434">
        <v>274.2</v>
      </c>
      <c r="J13904" s="434">
        <v>166696</v>
      </c>
      <c r="K13904" s="434">
        <v>2006</v>
      </c>
    </row>
    <row r="13905" spans="1:11" hidden="1" x14ac:dyDescent="0.25">
      <c r="A13905" s="434">
        <v>311000455</v>
      </c>
      <c r="B13905" s="434">
        <v>9268</v>
      </c>
      <c r="C13905" s="434" t="s">
        <v>24</v>
      </c>
      <c r="D13905" s="434" t="s">
        <v>36</v>
      </c>
      <c r="E13905" s="434">
        <v>15.5</v>
      </c>
      <c r="F13905" s="434">
        <v>18215</v>
      </c>
      <c r="G13905" s="434">
        <v>158650</v>
      </c>
      <c r="H13905" s="434">
        <v>81509</v>
      </c>
      <c r="I13905" s="434">
        <v>274.39</v>
      </c>
      <c r="J13905" s="434">
        <v>167441</v>
      </c>
      <c r="K13905" s="434">
        <v>2011</v>
      </c>
    </row>
    <row r="13906" spans="1:11" hidden="1" x14ac:dyDescent="0.25">
      <c r="A13906" s="434">
        <v>311000456</v>
      </c>
      <c r="B13906" s="434">
        <v>190073</v>
      </c>
      <c r="C13906" s="434" t="s">
        <v>46</v>
      </c>
      <c r="D13906" s="434" t="s">
        <v>22</v>
      </c>
      <c r="I13906" s="434">
        <v>90</v>
      </c>
    </row>
    <row r="13907" spans="1:11" hidden="1" x14ac:dyDescent="0.25">
      <c r="A13907" s="434">
        <v>311000460</v>
      </c>
      <c r="B13907" s="434">
        <v>12597</v>
      </c>
      <c r="C13907" s="434" t="s">
        <v>16</v>
      </c>
      <c r="D13907" s="434" t="s">
        <v>33</v>
      </c>
      <c r="E13907" s="434">
        <v>14.6</v>
      </c>
      <c r="F13907" s="434">
        <v>14280</v>
      </c>
      <c r="G13907" s="434">
        <v>109001</v>
      </c>
      <c r="H13907" s="434">
        <v>60193</v>
      </c>
      <c r="I13907" s="434">
        <v>243</v>
      </c>
      <c r="J13907" s="434">
        <v>123029</v>
      </c>
      <c r="K13907" s="434">
        <v>2010</v>
      </c>
    </row>
    <row r="13908" spans="1:11" hidden="1" x14ac:dyDescent="0.25">
      <c r="A13908" s="434">
        <v>311000463</v>
      </c>
      <c r="B13908" s="434">
        <v>83330</v>
      </c>
      <c r="C13908" s="434" t="s">
        <v>56</v>
      </c>
      <c r="D13908" s="434" t="s">
        <v>22</v>
      </c>
      <c r="E13908" s="434">
        <v>10</v>
      </c>
      <c r="F13908" s="434">
        <v>4028</v>
      </c>
      <c r="G13908" s="434">
        <v>952</v>
      </c>
      <c r="H13908" s="434">
        <v>2716</v>
      </c>
      <c r="I13908" s="434">
        <v>71.650000000000006</v>
      </c>
      <c r="J13908" s="434">
        <v>0</v>
      </c>
      <c r="K13908" s="434">
        <v>2016</v>
      </c>
    </row>
    <row r="13909" spans="1:11" hidden="1" x14ac:dyDescent="0.25">
      <c r="A13909" s="434">
        <v>311000466</v>
      </c>
      <c r="B13909" s="434">
        <v>740</v>
      </c>
      <c r="C13909" s="434" t="s">
        <v>16</v>
      </c>
      <c r="D13909" s="434" t="s">
        <v>33</v>
      </c>
      <c r="E13909" s="434">
        <v>14.6</v>
      </c>
      <c r="F13909" s="434">
        <v>13570</v>
      </c>
      <c r="G13909" s="434">
        <v>109676</v>
      </c>
      <c r="H13909" s="434">
        <v>60193</v>
      </c>
      <c r="I13909" s="434">
        <v>243</v>
      </c>
      <c r="J13909" s="434">
        <v>123029</v>
      </c>
      <c r="K13909" s="434">
        <v>2011</v>
      </c>
    </row>
    <row r="13910" spans="1:11" hidden="1" x14ac:dyDescent="0.25">
      <c r="A13910" s="434">
        <v>311000470</v>
      </c>
      <c r="B13910" s="434">
        <v>21326</v>
      </c>
      <c r="C13910" s="434" t="s">
        <v>46</v>
      </c>
      <c r="D13910" s="434" t="s">
        <v>22</v>
      </c>
      <c r="E13910" s="434">
        <v>15</v>
      </c>
      <c r="F13910" s="434">
        <v>8068</v>
      </c>
      <c r="G13910" s="434">
        <v>4847</v>
      </c>
      <c r="H13910" s="434">
        <v>3790</v>
      </c>
      <c r="I13910" s="434">
        <v>86.2</v>
      </c>
      <c r="K13910" s="434">
        <v>2005</v>
      </c>
    </row>
    <row r="13911" spans="1:11" hidden="1" x14ac:dyDescent="0.25">
      <c r="A13911" s="434">
        <v>311000471</v>
      </c>
      <c r="B13911" s="434">
        <v>19911</v>
      </c>
      <c r="C13911" s="434" t="s">
        <v>46</v>
      </c>
      <c r="D13911" s="434" t="s">
        <v>22</v>
      </c>
      <c r="E13911" s="434">
        <v>13</v>
      </c>
      <c r="F13911" s="434">
        <v>7060</v>
      </c>
      <c r="G13911" s="434">
        <v>4450</v>
      </c>
      <c r="H13911" s="434">
        <v>4071</v>
      </c>
      <c r="I13911" s="434">
        <v>88.8</v>
      </c>
      <c r="J13911" s="434">
        <v>0</v>
      </c>
      <c r="K13911" s="434">
        <v>1970</v>
      </c>
    </row>
    <row r="13912" spans="1:11" hidden="1" x14ac:dyDescent="0.25">
      <c r="A13912" s="434">
        <v>311000472</v>
      </c>
      <c r="B13912" s="434">
        <v>2</v>
      </c>
      <c r="C13912" s="434" t="s">
        <v>24</v>
      </c>
      <c r="D13912" s="434" t="s">
        <v>36</v>
      </c>
      <c r="F13912" s="434">
        <v>36400</v>
      </c>
      <c r="G13912" s="434">
        <v>95253</v>
      </c>
      <c r="H13912" s="434">
        <v>113263</v>
      </c>
      <c r="I13912" s="434">
        <v>294.89999999999998</v>
      </c>
      <c r="J13912" s="434">
        <v>173545</v>
      </c>
      <c r="K13912" s="434">
        <v>2017</v>
      </c>
    </row>
    <row r="13913" spans="1:11" hidden="1" x14ac:dyDescent="0.25">
      <c r="A13913" s="434">
        <v>311000487</v>
      </c>
      <c r="B13913" s="434">
        <v>16152</v>
      </c>
      <c r="C13913" s="434" t="s">
        <v>46</v>
      </c>
      <c r="D13913" s="434" t="s">
        <v>22</v>
      </c>
      <c r="E13913" s="434">
        <v>13</v>
      </c>
      <c r="F13913" s="434">
        <v>7060</v>
      </c>
      <c r="G13913" s="434">
        <v>4400</v>
      </c>
      <c r="H13913" s="434">
        <v>4058</v>
      </c>
      <c r="I13913" s="434">
        <v>88.8</v>
      </c>
      <c r="J13913" s="434">
        <v>0</v>
      </c>
    </row>
    <row r="13914" spans="1:11" hidden="1" x14ac:dyDescent="0.25">
      <c r="A13914" s="434">
        <v>311000489</v>
      </c>
      <c r="B13914" s="434">
        <v>90987</v>
      </c>
      <c r="C13914" s="434" t="s">
        <v>46</v>
      </c>
      <c r="D13914" s="434" t="s">
        <v>22</v>
      </c>
      <c r="E13914" s="434">
        <v>12</v>
      </c>
      <c r="F13914" s="434">
        <v>17240</v>
      </c>
      <c r="G13914" s="434">
        <v>3120</v>
      </c>
      <c r="H13914" s="434">
        <v>3905</v>
      </c>
      <c r="I13914" s="434">
        <v>87.7</v>
      </c>
      <c r="J13914" s="434">
        <v>0</v>
      </c>
      <c r="K13914" s="434">
        <v>1970</v>
      </c>
    </row>
    <row r="13915" spans="1:11" hidden="1" x14ac:dyDescent="0.25">
      <c r="A13915" s="434">
        <v>311000491</v>
      </c>
      <c r="B13915" s="434">
        <v>273656</v>
      </c>
      <c r="C13915" s="434" t="s">
        <v>46</v>
      </c>
      <c r="D13915" s="434" t="s">
        <v>22</v>
      </c>
      <c r="E13915" s="434">
        <v>12</v>
      </c>
      <c r="F13915" s="434">
        <v>15000</v>
      </c>
      <c r="G13915" s="434">
        <v>3120</v>
      </c>
      <c r="H13915" s="434">
        <v>3905</v>
      </c>
      <c r="I13915" s="434">
        <v>87.7</v>
      </c>
      <c r="J13915" s="434">
        <v>0</v>
      </c>
      <c r="K13915" s="434">
        <v>1970</v>
      </c>
    </row>
    <row r="13916" spans="1:11" hidden="1" x14ac:dyDescent="0.25">
      <c r="A13916" s="434">
        <v>311000492</v>
      </c>
      <c r="B13916" s="434">
        <v>101634</v>
      </c>
      <c r="C13916" s="434" t="s">
        <v>28</v>
      </c>
      <c r="D13916" s="434" t="s">
        <v>25</v>
      </c>
      <c r="E13916" s="434">
        <v>13</v>
      </c>
      <c r="F13916" s="434">
        <v>2999</v>
      </c>
      <c r="G13916" s="434">
        <v>7566</v>
      </c>
      <c r="H13916" s="434">
        <v>4284</v>
      </c>
      <c r="I13916" s="434">
        <v>109.65</v>
      </c>
      <c r="J13916" s="434">
        <v>0</v>
      </c>
      <c r="K13916" s="434">
        <v>1970</v>
      </c>
    </row>
    <row r="13917" spans="1:11" hidden="1" x14ac:dyDescent="0.25">
      <c r="A13917" s="434">
        <v>311000497</v>
      </c>
      <c r="B13917" s="434">
        <v>2015</v>
      </c>
      <c r="C13917" s="434" t="s">
        <v>16</v>
      </c>
      <c r="D13917" s="434" t="s">
        <v>33</v>
      </c>
      <c r="E13917" s="434">
        <v>15</v>
      </c>
      <c r="F13917" s="434">
        <v>11522</v>
      </c>
      <c r="G13917" s="434">
        <v>72909</v>
      </c>
      <c r="H13917" s="434">
        <v>43075</v>
      </c>
      <c r="I13917" s="434">
        <v>228.04</v>
      </c>
      <c r="J13917" s="434">
        <v>84624</v>
      </c>
      <c r="K13917" s="434">
        <v>2004</v>
      </c>
    </row>
    <row r="13918" spans="1:11" hidden="1" x14ac:dyDescent="0.25">
      <c r="A13918" s="434">
        <v>311000516</v>
      </c>
      <c r="B13918" s="434">
        <v>1</v>
      </c>
      <c r="C13918" s="434" t="s">
        <v>24</v>
      </c>
      <c r="D13918" s="434" t="s">
        <v>33</v>
      </c>
      <c r="E13918" s="434">
        <v>14.8</v>
      </c>
      <c r="F13918" s="434">
        <v>14280</v>
      </c>
      <c r="G13918" s="434">
        <v>105898</v>
      </c>
      <c r="H13918" s="434">
        <v>57200</v>
      </c>
      <c r="I13918" s="434">
        <v>228.6</v>
      </c>
      <c r="K13918" s="434">
        <v>2016</v>
      </c>
    </row>
    <row r="13919" spans="1:11" hidden="1" x14ac:dyDescent="0.25">
      <c r="A13919" s="434">
        <v>311000523</v>
      </c>
      <c r="B13919" s="434">
        <v>28740</v>
      </c>
      <c r="C13919" s="434" t="s">
        <v>48</v>
      </c>
      <c r="D13919" s="434" t="s">
        <v>25</v>
      </c>
      <c r="E13919" s="434">
        <v>16</v>
      </c>
      <c r="F13919" s="434">
        <v>24000</v>
      </c>
      <c r="G13919" s="434">
        <v>9000</v>
      </c>
      <c r="H13919" s="434">
        <v>20637</v>
      </c>
      <c r="I13919" s="434">
        <v>104.21</v>
      </c>
      <c r="J13919" s="434">
        <v>0</v>
      </c>
      <c r="K13919" s="434">
        <v>2016</v>
      </c>
    </row>
    <row r="13920" spans="1:11" hidden="1" x14ac:dyDescent="0.25">
      <c r="A13920" s="434">
        <v>311000528</v>
      </c>
      <c r="B13920" s="434">
        <v>489</v>
      </c>
      <c r="C13920" s="434" t="s">
        <v>46</v>
      </c>
      <c r="D13920" s="434" t="s">
        <v>22</v>
      </c>
      <c r="E13920" s="434">
        <v>14.5</v>
      </c>
      <c r="F13920" s="434">
        <v>3600</v>
      </c>
      <c r="G13920" s="434">
        <v>3240</v>
      </c>
      <c r="H13920" s="434">
        <v>2175</v>
      </c>
      <c r="I13920" s="434">
        <v>73.599999999999994</v>
      </c>
      <c r="K13920" s="434">
        <v>2010</v>
      </c>
    </row>
    <row r="13921" spans="1:11" hidden="1" x14ac:dyDescent="0.25">
      <c r="A13921" s="434">
        <v>311000534</v>
      </c>
      <c r="B13921" s="434">
        <v>632</v>
      </c>
      <c r="C13921" s="434" t="s">
        <v>24</v>
      </c>
      <c r="D13921" s="434" t="s">
        <v>33</v>
      </c>
      <c r="E13921" s="434">
        <v>14.8</v>
      </c>
      <c r="F13921" s="434">
        <v>14280</v>
      </c>
      <c r="G13921" s="434">
        <v>105898</v>
      </c>
      <c r="H13921" s="434">
        <v>57200</v>
      </c>
      <c r="I13921" s="434">
        <v>228.6</v>
      </c>
      <c r="K13921" s="434">
        <v>2016</v>
      </c>
    </row>
    <row r="13922" spans="1:11" hidden="1" x14ac:dyDescent="0.25">
      <c r="A13922" s="434">
        <v>311000535</v>
      </c>
      <c r="B13922" s="434">
        <v>49659</v>
      </c>
      <c r="C13922" s="434" t="s">
        <v>44</v>
      </c>
      <c r="D13922" s="434" t="s">
        <v>33</v>
      </c>
      <c r="E13922" s="434">
        <v>19.5</v>
      </c>
      <c r="F13922" s="434">
        <v>39476</v>
      </c>
      <c r="G13922" s="434">
        <v>7505</v>
      </c>
      <c r="H13922" s="434">
        <v>63786</v>
      </c>
      <c r="I13922" s="434">
        <v>245.6</v>
      </c>
      <c r="J13922" s="434">
        <v>0</v>
      </c>
      <c r="K13922" s="434">
        <v>1970</v>
      </c>
    </row>
    <row r="13923" spans="1:11" hidden="1" x14ac:dyDescent="0.25">
      <c r="A13923" s="434">
        <v>311000544</v>
      </c>
      <c r="B13923" s="434">
        <v>5660</v>
      </c>
      <c r="C13923" s="434" t="s">
        <v>46</v>
      </c>
      <c r="D13923" s="434" t="s">
        <v>22</v>
      </c>
      <c r="E13923" s="434">
        <v>0</v>
      </c>
      <c r="F13923" s="434">
        <v>3432</v>
      </c>
      <c r="G13923" s="434">
        <v>3349</v>
      </c>
      <c r="H13923" s="434">
        <v>2652</v>
      </c>
      <c r="I13923" s="434">
        <v>74.3</v>
      </c>
      <c r="J13923" s="434">
        <v>0</v>
      </c>
      <c r="K13923" s="434">
        <v>1970</v>
      </c>
    </row>
    <row r="13924" spans="1:11" hidden="1" x14ac:dyDescent="0.25">
      <c r="A13924" s="434">
        <v>311000545</v>
      </c>
      <c r="B13924" s="434">
        <v>68326</v>
      </c>
      <c r="C13924" s="434" t="s">
        <v>46</v>
      </c>
      <c r="D13924" s="434" t="s">
        <v>22</v>
      </c>
      <c r="E13924" s="434">
        <v>14.5</v>
      </c>
      <c r="F13924" s="434">
        <v>4008</v>
      </c>
      <c r="G13924" s="434">
        <v>3250</v>
      </c>
      <c r="H13924" s="434">
        <v>2167</v>
      </c>
      <c r="I13924" s="434">
        <v>73.599999999999994</v>
      </c>
      <c r="J13924" s="434">
        <v>0</v>
      </c>
      <c r="K13924" s="434">
        <v>2005</v>
      </c>
    </row>
    <row r="13925" spans="1:11" hidden="1" x14ac:dyDescent="0.25">
      <c r="A13925" s="434">
        <v>311000548</v>
      </c>
      <c r="B13925" s="434">
        <v>163893</v>
      </c>
      <c r="C13925" s="434" t="s">
        <v>24</v>
      </c>
      <c r="D13925" s="434" t="s">
        <v>36</v>
      </c>
      <c r="E13925" s="434">
        <v>19.5</v>
      </c>
      <c r="F13925" s="434">
        <v>64350</v>
      </c>
      <c r="G13925" s="434">
        <v>96840</v>
      </c>
      <c r="H13925" s="434">
        <v>128975</v>
      </c>
      <c r="I13925" s="434">
        <v>299</v>
      </c>
      <c r="J13925" s="434">
        <v>172652</v>
      </c>
      <c r="K13925" s="434">
        <v>2017</v>
      </c>
    </row>
    <row r="13926" spans="1:11" hidden="1" x14ac:dyDescent="0.25">
      <c r="A13926" s="434">
        <v>311000550</v>
      </c>
      <c r="B13926" s="434">
        <v>24497</v>
      </c>
      <c r="C13926" s="434" t="s">
        <v>46</v>
      </c>
      <c r="D13926" s="434" t="s">
        <v>22</v>
      </c>
      <c r="E13926" s="434">
        <v>15.7</v>
      </c>
      <c r="F13926" s="434">
        <v>7600</v>
      </c>
      <c r="G13926" s="434">
        <v>4159</v>
      </c>
      <c r="H13926" s="434">
        <v>3424</v>
      </c>
      <c r="I13926" s="434">
        <v>83.7</v>
      </c>
      <c r="J13926" s="434">
        <v>0</v>
      </c>
      <c r="K13926" s="434">
        <v>1970</v>
      </c>
    </row>
    <row r="13927" spans="1:11" hidden="1" x14ac:dyDescent="0.25">
      <c r="A13927" s="434">
        <v>311000551</v>
      </c>
      <c r="B13927" s="434">
        <v>10185</v>
      </c>
      <c r="C13927" s="434" t="s">
        <v>28</v>
      </c>
      <c r="D13927" s="434" t="s">
        <v>29</v>
      </c>
      <c r="E13927" s="434">
        <v>14.1</v>
      </c>
      <c r="F13927" s="434">
        <v>6650</v>
      </c>
      <c r="G13927" s="434">
        <v>27112</v>
      </c>
      <c r="H13927" s="434">
        <v>16418</v>
      </c>
      <c r="I13927" s="434">
        <v>165.5</v>
      </c>
      <c r="J13927" s="434">
        <v>0</v>
      </c>
      <c r="K13927" s="434">
        <v>2006</v>
      </c>
    </row>
    <row r="13928" spans="1:11" hidden="1" x14ac:dyDescent="0.25">
      <c r="A13928" s="434">
        <v>311000552</v>
      </c>
      <c r="B13928" s="434">
        <v>1</v>
      </c>
      <c r="C13928" s="434" t="s">
        <v>28</v>
      </c>
      <c r="D13928" s="434" t="s">
        <v>29</v>
      </c>
      <c r="E13928" s="434">
        <v>14</v>
      </c>
      <c r="F13928" s="434">
        <v>8100</v>
      </c>
      <c r="G13928" s="434">
        <v>60678</v>
      </c>
      <c r="H13928" s="434">
        <v>35898</v>
      </c>
      <c r="I13928" s="434">
        <v>199.99</v>
      </c>
      <c r="J13928" s="434">
        <v>0</v>
      </c>
      <c r="K13928" s="434">
        <v>2016</v>
      </c>
    </row>
    <row r="13929" spans="1:11" hidden="1" x14ac:dyDescent="0.25">
      <c r="A13929" s="434">
        <v>311000556</v>
      </c>
      <c r="B13929" s="434">
        <v>793</v>
      </c>
      <c r="C13929" s="434" t="s">
        <v>28</v>
      </c>
      <c r="D13929" s="434" t="s">
        <v>29</v>
      </c>
      <c r="E13929" s="434">
        <v>14.5</v>
      </c>
      <c r="F13929" s="434">
        <v>5850</v>
      </c>
      <c r="G13929" s="434">
        <v>36643</v>
      </c>
      <c r="H13929" s="434">
        <v>22982</v>
      </c>
      <c r="I13929" s="434">
        <v>199.99</v>
      </c>
      <c r="J13929" s="434">
        <v>0</v>
      </c>
      <c r="K13929" s="434">
        <v>2018</v>
      </c>
    </row>
    <row r="13930" spans="1:11" hidden="1" x14ac:dyDescent="0.25">
      <c r="A13930" s="434">
        <v>311000558</v>
      </c>
      <c r="B13930" s="434">
        <v>797</v>
      </c>
      <c r="C13930" s="434" t="s">
        <v>28</v>
      </c>
      <c r="D13930" s="434" t="s">
        <v>29</v>
      </c>
      <c r="E13930" s="434">
        <v>13.8</v>
      </c>
      <c r="F13930" s="434">
        <v>5850</v>
      </c>
      <c r="G13930" s="434">
        <v>36648</v>
      </c>
      <c r="H13930" s="434">
        <v>22982</v>
      </c>
      <c r="I13930" s="434">
        <v>199.99</v>
      </c>
      <c r="K13930" s="434">
        <v>2018</v>
      </c>
    </row>
    <row r="13931" spans="1:11" hidden="1" x14ac:dyDescent="0.25">
      <c r="A13931" s="434">
        <v>311000576</v>
      </c>
      <c r="B13931" s="434">
        <v>1</v>
      </c>
      <c r="C13931" s="434" t="s">
        <v>20</v>
      </c>
      <c r="D13931" s="434" t="s">
        <v>29</v>
      </c>
      <c r="E13931" s="434">
        <v>14.4</v>
      </c>
      <c r="F13931" s="434">
        <v>7280</v>
      </c>
      <c r="G13931" s="434">
        <v>40019</v>
      </c>
      <c r="H13931" s="434">
        <v>26548</v>
      </c>
      <c r="I13931" s="434">
        <v>183.06</v>
      </c>
      <c r="J13931" s="434">
        <v>44652</v>
      </c>
      <c r="K13931" s="434">
        <v>2018</v>
      </c>
    </row>
    <row r="13932" spans="1:11" hidden="1" x14ac:dyDescent="0.25">
      <c r="A13932" s="434">
        <v>311000584</v>
      </c>
      <c r="B13932" s="434">
        <v>1</v>
      </c>
      <c r="C13932" s="434" t="s">
        <v>31</v>
      </c>
      <c r="D13932" s="434" t="s">
        <v>29</v>
      </c>
      <c r="E13932" s="434">
        <v>14</v>
      </c>
      <c r="F13932" s="434">
        <v>6830</v>
      </c>
      <c r="G13932" s="434">
        <v>45396</v>
      </c>
      <c r="H13932" s="434">
        <v>27460</v>
      </c>
      <c r="I13932" s="434">
        <v>182.99</v>
      </c>
      <c r="J13932" s="434">
        <v>0</v>
      </c>
      <c r="K13932" s="434">
        <v>2016</v>
      </c>
    </row>
    <row r="13933" spans="1:11" hidden="1" x14ac:dyDescent="0.25">
      <c r="A13933" s="434">
        <v>311000585</v>
      </c>
      <c r="B13933" s="434">
        <v>59549</v>
      </c>
      <c r="C13933" s="434" t="s">
        <v>44</v>
      </c>
      <c r="D13933" s="434" t="s">
        <v>33</v>
      </c>
      <c r="E13933" s="434">
        <v>18.600000000000001</v>
      </c>
      <c r="F13933" s="434">
        <v>23040</v>
      </c>
      <c r="G13933" s="434">
        <v>7000</v>
      </c>
      <c r="H13933" s="434">
        <v>41865</v>
      </c>
      <c r="I13933" s="434">
        <v>210</v>
      </c>
      <c r="J13933" s="434">
        <v>0</v>
      </c>
      <c r="K13933" s="434">
        <v>2018</v>
      </c>
    </row>
    <row r="13934" spans="1:11" hidden="1" x14ac:dyDescent="0.25">
      <c r="A13934" s="434">
        <v>311000588</v>
      </c>
      <c r="B13934" s="434">
        <v>66721</v>
      </c>
      <c r="C13934" s="434" t="s">
        <v>28</v>
      </c>
      <c r="D13934" s="434" t="s">
        <v>22</v>
      </c>
      <c r="E13934" s="434">
        <v>13.5</v>
      </c>
      <c r="F13934" s="434">
        <v>2650</v>
      </c>
      <c r="G13934" s="434">
        <v>4081</v>
      </c>
      <c r="H13934" s="434">
        <v>3091</v>
      </c>
      <c r="I13934" s="434">
        <v>94.52</v>
      </c>
      <c r="J13934" s="434">
        <v>0</v>
      </c>
      <c r="K13934" s="434">
        <v>1976</v>
      </c>
    </row>
    <row r="13935" spans="1:11" hidden="1" x14ac:dyDescent="0.25">
      <c r="A13935" s="434">
        <v>311000589</v>
      </c>
      <c r="B13935" s="434">
        <v>3465</v>
      </c>
      <c r="C13935" s="434" t="s">
        <v>20</v>
      </c>
      <c r="D13935" s="434" t="s">
        <v>29</v>
      </c>
      <c r="E13935" s="434">
        <v>14.9</v>
      </c>
      <c r="F13935" s="434">
        <v>10680</v>
      </c>
      <c r="G13935" s="434">
        <v>50614</v>
      </c>
      <c r="H13935" s="434">
        <v>30285</v>
      </c>
      <c r="I13935" s="434">
        <v>183.1</v>
      </c>
      <c r="J13935" s="434">
        <v>51956</v>
      </c>
      <c r="K13935" s="434">
        <v>2018</v>
      </c>
    </row>
    <row r="13936" spans="1:11" hidden="1" x14ac:dyDescent="0.25">
      <c r="A13936" s="434">
        <v>311000591</v>
      </c>
      <c r="B13936" s="434">
        <v>2</v>
      </c>
      <c r="C13936" s="434" t="s">
        <v>48</v>
      </c>
      <c r="D13936" s="434" t="s">
        <v>25</v>
      </c>
      <c r="G13936" s="434">
        <v>5500</v>
      </c>
      <c r="H13936" s="434">
        <v>9173</v>
      </c>
      <c r="I13936" s="434">
        <v>111.62</v>
      </c>
      <c r="J13936" s="434">
        <v>0</v>
      </c>
      <c r="K13936" s="434">
        <v>1970</v>
      </c>
    </row>
    <row r="13937" spans="1:11" hidden="1" x14ac:dyDescent="0.25">
      <c r="A13937" s="434">
        <v>311000598</v>
      </c>
      <c r="B13937" s="434">
        <v>72093</v>
      </c>
      <c r="C13937" s="434" t="s">
        <v>48</v>
      </c>
      <c r="D13937" s="434" t="s">
        <v>22</v>
      </c>
      <c r="E13937" s="434">
        <v>0</v>
      </c>
      <c r="F13937" s="434">
        <v>4845</v>
      </c>
      <c r="G13937" s="434">
        <v>3000</v>
      </c>
      <c r="H13937" s="434">
        <v>5000</v>
      </c>
      <c r="I13937" s="434">
        <v>91.2</v>
      </c>
      <c r="J13937" s="434">
        <v>0</v>
      </c>
      <c r="K13937" s="434">
        <v>1970</v>
      </c>
    </row>
    <row r="13938" spans="1:11" hidden="1" x14ac:dyDescent="0.25">
      <c r="A13938" s="434">
        <v>311000599</v>
      </c>
      <c r="B13938" s="434">
        <v>2359</v>
      </c>
      <c r="C13938" s="434" t="s">
        <v>44</v>
      </c>
      <c r="D13938" s="434" t="s">
        <v>40</v>
      </c>
      <c r="E13938" s="434">
        <v>22.4</v>
      </c>
      <c r="F13938" s="434">
        <v>76800</v>
      </c>
      <c r="G13938" s="434">
        <v>11700</v>
      </c>
      <c r="H13938" s="434">
        <v>167725</v>
      </c>
      <c r="I13938" s="434">
        <v>333.46</v>
      </c>
      <c r="J13938" s="434">
        <v>0</v>
      </c>
      <c r="K13938" s="434">
        <v>2017</v>
      </c>
    </row>
    <row r="13939" spans="1:11" hidden="1" x14ac:dyDescent="0.25">
      <c r="A13939" s="434">
        <v>311000608</v>
      </c>
      <c r="B13939" s="434">
        <v>133766</v>
      </c>
      <c r="C13939" s="434" t="s">
        <v>44</v>
      </c>
      <c r="D13939" s="434" t="s">
        <v>33</v>
      </c>
      <c r="E13939" s="434">
        <v>21.5</v>
      </c>
      <c r="F13939" s="434">
        <v>24000</v>
      </c>
      <c r="G13939" s="434">
        <v>4661</v>
      </c>
      <c r="H13939" s="434">
        <v>44588</v>
      </c>
      <c r="I13939" s="434">
        <v>230.61</v>
      </c>
      <c r="J13939" s="434">
        <v>0</v>
      </c>
      <c r="K13939" s="434">
        <v>1984</v>
      </c>
    </row>
    <row r="13940" spans="1:11" hidden="1" x14ac:dyDescent="0.25">
      <c r="A13940" s="434">
        <v>311000610</v>
      </c>
      <c r="B13940" s="434">
        <v>1036</v>
      </c>
      <c r="C13940" s="434" t="s">
        <v>46</v>
      </c>
      <c r="D13940" s="434" t="s">
        <v>22</v>
      </c>
      <c r="E13940" s="434">
        <v>15.4</v>
      </c>
      <c r="F13940" s="434">
        <v>6840</v>
      </c>
      <c r="G13940" s="434">
        <v>4260</v>
      </c>
      <c r="H13940" s="434">
        <v>4552</v>
      </c>
      <c r="I13940" s="434">
        <v>85.6</v>
      </c>
      <c r="K13940" s="434">
        <v>2013</v>
      </c>
    </row>
    <row r="13941" spans="1:11" hidden="1" x14ac:dyDescent="0.25">
      <c r="A13941" s="434">
        <v>311000614</v>
      </c>
      <c r="B13941" s="434">
        <v>894</v>
      </c>
      <c r="C13941" s="434" t="s">
        <v>28</v>
      </c>
      <c r="D13941" s="434" t="s">
        <v>29</v>
      </c>
      <c r="E13941" s="434">
        <v>43510</v>
      </c>
      <c r="F13941" s="434">
        <v>6050</v>
      </c>
      <c r="G13941" s="434">
        <v>35057</v>
      </c>
      <c r="H13941" s="434">
        <v>24184</v>
      </c>
      <c r="I13941" s="434">
        <v>180</v>
      </c>
      <c r="J13941" s="434">
        <v>0</v>
      </c>
      <c r="K13941" s="434">
        <v>2017</v>
      </c>
    </row>
    <row r="13942" spans="1:11" hidden="1" x14ac:dyDescent="0.25">
      <c r="A13942" s="434">
        <v>311000620</v>
      </c>
      <c r="B13942" s="434">
        <v>38151</v>
      </c>
      <c r="C13942" s="434" t="s">
        <v>48</v>
      </c>
      <c r="D13942" s="434" t="s">
        <v>25</v>
      </c>
      <c r="E13942" s="434">
        <v>14</v>
      </c>
      <c r="F13942" s="434">
        <v>12000</v>
      </c>
      <c r="G13942" s="434">
        <v>5253</v>
      </c>
      <c r="H13942" s="434">
        <v>8878</v>
      </c>
      <c r="I13942" s="434">
        <v>120.8</v>
      </c>
      <c r="J13942" s="434">
        <v>0</v>
      </c>
    </row>
    <row r="13943" spans="1:11" hidden="1" x14ac:dyDescent="0.25">
      <c r="A13943" s="434">
        <v>311000623</v>
      </c>
      <c r="B13943" s="434">
        <v>127369</v>
      </c>
      <c r="C13943" s="434" t="s">
        <v>48</v>
      </c>
      <c r="D13943" s="434" t="s">
        <v>25</v>
      </c>
      <c r="E13943" s="434">
        <v>0</v>
      </c>
      <c r="F13943" s="434">
        <v>0</v>
      </c>
      <c r="G13943" s="434">
        <v>5251</v>
      </c>
      <c r="H13943" s="434">
        <v>8878</v>
      </c>
      <c r="I13943" s="434">
        <v>120.8</v>
      </c>
      <c r="J13943" s="434">
        <v>0</v>
      </c>
    </row>
    <row r="13944" spans="1:11" hidden="1" x14ac:dyDescent="0.25">
      <c r="A13944" s="434">
        <v>311000624</v>
      </c>
      <c r="B13944" s="434">
        <v>1</v>
      </c>
      <c r="C13944" s="434" t="s">
        <v>28</v>
      </c>
      <c r="D13944" s="434" t="s">
        <v>36</v>
      </c>
      <c r="E13944" s="434">
        <v>14.5</v>
      </c>
      <c r="F13944" s="434">
        <v>13560</v>
      </c>
      <c r="G13944" s="434">
        <v>114536</v>
      </c>
      <c r="H13944" s="434">
        <v>63993</v>
      </c>
      <c r="I13944" s="434">
        <v>255.25</v>
      </c>
      <c r="J13944" s="434">
        <v>0</v>
      </c>
      <c r="K13944" s="434">
        <v>2012</v>
      </c>
    </row>
    <row r="13945" spans="1:11" hidden="1" x14ac:dyDescent="0.25">
      <c r="A13945" s="434">
        <v>311000625</v>
      </c>
      <c r="B13945" s="434">
        <v>121974</v>
      </c>
      <c r="C13945" s="434" t="s">
        <v>28</v>
      </c>
      <c r="D13945" s="434" t="s">
        <v>22</v>
      </c>
      <c r="E13945" s="434">
        <v>13.5</v>
      </c>
      <c r="F13945" s="434">
        <v>2720</v>
      </c>
      <c r="G13945" s="434">
        <v>5566</v>
      </c>
      <c r="H13945" s="434">
        <v>4075</v>
      </c>
      <c r="I13945" s="434">
        <v>97</v>
      </c>
      <c r="J13945" s="434">
        <v>5556</v>
      </c>
      <c r="K13945" s="434">
        <v>2002</v>
      </c>
    </row>
    <row r="13946" spans="1:11" hidden="1" x14ac:dyDescent="0.25">
      <c r="A13946" s="434">
        <v>311000627</v>
      </c>
      <c r="B13946" s="434">
        <v>95974</v>
      </c>
      <c r="C13946" s="434" t="s">
        <v>24</v>
      </c>
      <c r="D13946" s="434" t="s">
        <v>36</v>
      </c>
      <c r="F13946" s="434">
        <v>64350</v>
      </c>
      <c r="G13946" s="434">
        <v>96703</v>
      </c>
      <c r="H13946" s="434">
        <v>128975</v>
      </c>
      <c r="I13946" s="434">
        <v>299</v>
      </c>
      <c r="J13946" s="434">
        <v>172567</v>
      </c>
      <c r="K13946" s="434">
        <v>2018</v>
      </c>
    </row>
    <row r="13947" spans="1:11" hidden="1" x14ac:dyDescent="0.25">
      <c r="A13947" s="434">
        <v>311000631</v>
      </c>
      <c r="B13947" s="434">
        <v>44093</v>
      </c>
      <c r="C13947" s="434" t="s">
        <v>24</v>
      </c>
      <c r="D13947" s="434" t="s">
        <v>36</v>
      </c>
      <c r="E13947" s="434">
        <v>19.5</v>
      </c>
      <c r="F13947" s="434">
        <v>64350</v>
      </c>
      <c r="G13947" s="434">
        <v>96821</v>
      </c>
      <c r="H13947" s="434">
        <v>128969</v>
      </c>
      <c r="I13947" s="434">
        <v>299</v>
      </c>
      <c r="J13947" s="434">
        <v>172625</v>
      </c>
      <c r="K13947" s="434">
        <v>2019</v>
      </c>
    </row>
    <row r="13948" spans="1:11" hidden="1" x14ac:dyDescent="0.25">
      <c r="A13948" s="434">
        <v>311000632</v>
      </c>
      <c r="B13948" s="434">
        <v>20564</v>
      </c>
      <c r="C13948" s="434" t="s">
        <v>24</v>
      </c>
      <c r="D13948" s="434" t="s">
        <v>36</v>
      </c>
      <c r="F13948" s="434">
        <v>64350</v>
      </c>
      <c r="G13948" s="434">
        <v>96840</v>
      </c>
      <c r="H13948" s="434">
        <v>128969</v>
      </c>
      <c r="I13948" s="434">
        <v>299</v>
      </c>
      <c r="J13948" s="434">
        <v>172608</v>
      </c>
      <c r="K13948" s="434">
        <v>2019</v>
      </c>
    </row>
    <row r="13949" spans="1:11" hidden="1" x14ac:dyDescent="0.25">
      <c r="A13949" s="434">
        <v>311000633</v>
      </c>
      <c r="B13949" s="434">
        <v>26003</v>
      </c>
      <c r="C13949" s="434" t="s">
        <v>24</v>
      </c>
      <c r="D13949" s="434" t="s">
        <v>36</v>
      </c>
      <c r="F13949" s="434">
        <v>64350</v>
      </c>
      <c r="G13949" s="434">
        <v>96796</v>
      </c>
      <c r="H13949" s="434">
        <v>128969</v>
      </c>
      <c r="I13949" s="434">
        <v>299</v>
      </c>
      <c r="J13949" s="434">
        <v>172652</v>
      </c>
      <c r="K13949" s="434">
        <v>2019</v>
      </c>
    </row>
    <row r="13950" spans="1:11" hidden="1" x14ac:dyDescent="0.25">
      <c r="A13950" s="434">
        <v>311000634</v>
      </c>
      <c r="B13950" s="434">
        <v>7176</v>
      </c>
      <c r="C13950" s="434" t="s">
        <v>24</v>
      </c>
      <c r="D13950" s="434" t="s">
        <v>36</v>
      </c>
      <c r="F13950" s="434">
        <v>64350</v>
      </c>
      <c r="G13950" s="434">
        <v>96839</v>
      </c>
      <c r="H13950" s="434">
        <v>128969</v>
      </c>
      <c r="I13950" s="434">
        <v>299</v>
      </c>
      <c r="J13950" s="434">
        <v>172637</v>
      </c>
      <c r="K13950" s="434">
        <v>2019</v>
      </c>
    </row>
    <row r="13951" spans="1:11" hidden="1" x14ac:dyDescent="0.25">
      <c r="A13951" s="434">
        <v>311000635</v>
      </c>
      <c r="B13951" s="434">
        <v>1</v>
      </c>
      <c r="C13951" s="434" t="s">
        <v>24</v>
      </c>
      <c r="D13951" s="434" t="s">
        <v>36</v>
      </c>
      <c r="F13951" s="434">
        <v>15310</v>
      </c>
      <c r="G13951" s="434">
        <v>156899</v>
      </c>
      <c r="H13951" s="434">
        <v>84214</v>
      </c>
      <c r="I13951" s="434">
        <v>274</v>
      </c>
      <c r="J13951" s="434">
        <v>168592</v>
      </c>
      <c r="K13951" s="434">
        <v>2017</v>
      </c>
    </row>
    <row r="13952" spans="1:11" hidden="1" x14ac:dyDescent="0.25">
      <c r="A13952" s="434">
        <v>311000657</v>
      </c>
      <c r="B13952" s="434">
        <v>22568</v>
      </c>
      <c r="C13952" s="434" t="s">
        <v>61</v>
      </c>
      <c r="D13952" s="434" t="s">
        <v>22</v>
      </c>
      <c r="E13952" s="434">
        <v>11.5</v>
      </c>
      <c r="F13952" s="434">
        <v>1100</v>
      </c>
      <c r="G13952" s="434">
        <v>3283</v>
      </c>
      <c r="H13952" s="434">
        <v>2190</v>
      </c>
      <c r="I13952" s="434">
        <v>82.5</v>
      </c>
      <c r="J13952" s="434">
        <v>0</v>
      </c>
      <c r="K13952" s="434">
        <v>1990</v>
      </c>
    </row>
    <row r="13953" spans="1:11" hidden="1" x14ac:dyDescent="0.25">
      <c r="A13953" s="434">
        <v>311000658</v>
      </c>
      <c r="B13953" s="434">
        <v>102835</v>
      </c>
      <c r="C13953" s="434" t="s">
        <v>31</v>
      </c>
      <c r="D13953" s="434" t="s">
        <v>22</v>
      </c>
      <c r="E13953" s="434">
        <v>11.5</v>
      </c>
      <c r="F13953" s="434">
        <v>1800</v>
      </c>
      <c r="G13953" s="434">
        <v>4966</v>
      </c>
      <c r="H13953" s="434">
        <v>2829</v>
      </c>
      <c r="I13953" s="434">
        <v>89.75</v>
      </c>
      <c r="J13953" s="434">
        <v>0</v>
      </c>
      <c r="K13953" s="434">
        <v>1970</v>
      </c>
    </row>
    <row r="13954" spans="1:11" hidden="1" x14ac:dyDescent="0.25">
      <c r="A13954" s="434">
        <v>311000665</v>
      </c>
      <c r="B13954" s="434">
        <v>1</v>
      </c>
      <c r="C13954" s="434" t="s">
        <v>24</v>
      </c>
      <c r="D13954" s="434" t="s">
        <v>36</v>
      </c>
      <c r="F13954" s="434">
        <v>27620</v>
      </c>
      <c r="G13954" s="434">
        <v>91549</v>
      </c>
      <c r="H13954" s="434">
        <v>117162</v>
      </c>
      <c r="I13954" s="434">
        <v>293.99</v>
      </c>
      <c r="J13954" s="434">
        <v>174162</v>
      </c>
      <c r="K13954" s="434">
        <v>2018</v>
      </c>
    </row>
    <row r="13955" spans="1:11" hidden="1" x14ac:dyDescent="0.25">
      <c r="A13955" s="434">
        <v>311000666</v>
      </c>
      <c r="B13955" s="434">
        <v>63268</v>
      </c>
      <c r="C13955" s="434" t="s">
        <v>24</v>
      </c>
      <c r="D13955" s="434" t="s">
        <v>36</v>
      </c>
      <c r="F13955" s="434">
        <v>27620</v>
      </c>
      <c r="G13955" s="434">
        <v>91549</v>
      </c>
      <c r="H13955" s="434">
        <v>117162</v>
      </c>
      <c r="I13955" s="434">
        <v>293.99</v>
      </c>
      <c r="J13955" s="434">
        <v>174174</v>
      </c>
      <c r="K13955" s="434">
        <v>2019</v>
      </c>
    </row>
    <row r="13956" spans="1:11" hidden="1" x14ac:dyDescent="0.25">
      <c r="A13956" s="434">
        <v>311000667</v>
      </c>
      <c r="B13956" s="434">
        <v>1</v>
      </c>
      <c r="C13956" s="434" t="s">
        <v>20</v>
      </c>
      <c r="D13956" s="434" t="s">
        <v>33</v>
      </c>
      <c r="E13956" s="434">
        <v>14.8</v>
      </c>
      <c r="F13956" s="434">
        <v>11400</v>
      </c>
      <c r="G13956" s="434">
        <v>79945</v>
      </c>
      <c r="H13956" s="434">
        <v>44389</v>
      </c>
      <c r="I13956" s="434">
        <v>219</v>
      </c>
      <c r="J13956" s="434">
        <v>86722</v>
      </c>
      <c r="K13956" s="434">
        <v>2017</v>
      </c>
    </row>
    <row r="13957" spans="1:11" hidden="1" x14ac:dyDescent="0.25">
      <c r="A13957" s="434">
        <v>311000673</v>
      </c>
      <c r="B13957" s="434">
        <v>8552</v>
      </c>
      <c r="C13957" s="434" t="s">
        <v>31</v>
      </c>
      <c r="D13957" s="434" t="s">
        <v>29</v>
      </c>
      <c r="E13957" s="434">
        <v>14.5</v>
      </c>
      <c r="F13957" s="434">
        <v>6620</v>
      </c>
      <c r="G13957" s="434">
        <v>32269</v>
      </c>
      <c r="H13957" s="434">
        <v>20236</v>
      </c>
      <c r="I13957" s="434">
        <v>177.13</v>
      </c>
      <c r="J13957" s="434">
        <v>0</v>
      </c>
      <c r="K13957" s="434">
        <v>2008</v>
      </c>
    </row>
    <row r="13958" spans="1:11" hidden="1" x14ac:dyDescent="0.25">
      <c r="A13958" s="434">
        <v>311000681</v>
      </c>
      <c r="B13958" s="434">
        <v>28336</v>
      </c>
      <c r="C13958" s="434" t="s">
        <v>48</v>
      </c>
      <c r="D13958" s="434" t="s">
        <v>22</v>
      </c>
      <c r="E13958" s="434">
        <v>11</v>
      </c>
      <c r="F13958" s="434">
        <v>5968</v>
      </c>
      <c r="G13958" s="434">
        <v>4857</v>
      </c>
      <c r="H13958" s="434">
        <v>5773</v>
      </c>
      <c r="I13958" s="434">
        <v>93.8</v>
      </c>
      <c r="J13958" s="434">
        <v>0</v>
      </c>
      <c r="K13958" s="434">
        <v>1970</v>
      </c>
    </row>
    <row r="13959" spans="1:11" hidden="1" x14ac:dyDescent="0.25">
      <c r="A13959" s="434">
        <v>311000682</v>
      </c>
      <c r="B13959" s="434">
        <v>1</v>
      </c>
      <c r="C13959" s="434" t="s">
        <v>31</v>
      </c>
      <c r="D13959" s="434" t="s">
        <v>25</v>
      </c>
      <c r="E13959" s="434">
        <v>16.5</v>
      </c>
      <c r="F13959" s="434">
        <v>4902</v>
      </c>
      <c r="G13959" s="434">
        <v>5970</v>
      </c>
      <c r="H13959" s="434">
        <v>5110</v>
      </c>
      <c r="I13959" s="434">
        <v>117.27</v>
      </c>
      <c r="J13959" s="434">
        <v>7600</v>
      </c>
      <c r="K13959" s="434">
        <v>1996</v>
      </c>
    </row>
    <row r="13960" spans="1:11" hidden="1" x14ac:dyDescent="0.25">
      <c r="A13960" s="434">
        <v>311000695</v>
      </c>
      <c r="B13960" s="434">
        <v>9</v>
      </c>
      <c r="C13960" s="434" t="s">
        <v>24</v>
      </c>
      <c r="D13960" s="434" t="s">
        <v>33</v>
      </c>
      <c r="E13960" s="434">
        <v>15</v>
      </c>
      <c r="F13960" s="434">
        <v>16080</v>
      </c>
      <c r="G13960" s="434">
        <v>114674</v>
      </c>
      <c r="H13960" s="434">
        <v>63484</v>
      </c>
      <c r="I13960" s="434">
        <v>249.97</v>
      </c>
      <c r="J13960" s="434">
        <v>125068</v>
      </c>
      <c r="K13960" s="434">
        <v>2017</v>
      </c>
    </row>
    <row r="13961" spans="1:11" hidden="1" x14ac:dyDescent="0.25">
      <c r="A13961" s="434">
        <v>311000709</v>
      </c>
      <c r="B13961" s="434">
        <v>13078</v>
      </c>
      <c r="C13961" s="434" t="s">
        <v>31</v>
      </c>
      <c r="D13961" s="434" t="s">
        <v>25</v>
      </c>
      <c r="E13961" s="434">
        <v>16.8</v>
      </c>
      <c r="F13961" s="434">
        <v>4900</v>
      </c>
      <c r="G13961" s="434">
        <v>5937</v>
      </c>
      <c r="H13961" s="434">
        <v>5100</v>
      </c>
      <c r="I13961" s="434">
        <v>117.27</v>
      </c>
      <c r="J13961" s="434">
        <v>0</v>
      </c>
      <c r="K13961" s="434">
        <v>1970</v>
      </c>
    </row>
    <row r="13962" spans="1:11" hidden="1" x14ac:dyDescent="0.25">
      <c r="A13962" s="434">
        <v>311000710</v>
      </c>
      <c r="B13962" s="434">
        <v>2139</v>
      </c>
      <c r="C13962" s="434" t="s">
        <v>44</v>
      </c>
      <c r="D13962" s="434" t="s">
        <v>40</v>
      </c>
      <c r="E13962" s="434">
        <v>0</v>
      </c>
      <c r="F13962" s="434">
        <v>76800</v>
      </c>
      <c r="G13962" s="434">
        <v>11700</v>
      </c>
      <c r="H13962" s="434">
        <v>168028</v>
      </c>
      <c r="I13962" s="434">
        <v>333.46</v>
      </c>
      <c r="J13962" s="434">
        <v>0</v>
      </c>
      <c r="K13962" s="434">
        <v>2018</v>
      </c>
    </row>
    <row r="13963" spans="1:11" hidden="1" x14ac:dyDescent="0.25">
      <c r="A13963" s="434">
        <v>311000714</v>
      </c>
      <c r="B13963" s="434">
        <v>340674</v>
      </c>
      <c r="C13963" s="434" t="s">
        <v>31</v>
      </c>
      <c r="D13963" s="434" t="s">
        <v>22</v>
      </c>
      <c r="E13963" s="434">
        <v>11</v>
      </c>
      <c r="F13963" s="434">
        <v>1800</v>
      </c>
      <c r="G13963" s="434">
        <v>5215</v>
      </c>
      <c r="H13963" s="434">
        <v>2999</v>
      </c>
      <c r="I13963" s="434">
        <v>89.95</v>
      </c>
      <c r="J13963" s="434">
        <v>0</v>
      </c>
      <c r="K13963" s="434">
        <v>1970</v>
      </c>
    </row>
    <row r="13964" spans="1:11" hidden="1" x14ac:dyDescent="0.25">
      <c r="A13964" s="434">
        <v>311000724</v>
      </c>
      <c r="B13964" s="434">
        <v>1</v>
      </c>
      <c r="C13964" s="434" t="s">
        <v>31</v>
      </c>
      <c r="D13964" s="434" t="s">
        <v>29</v>
      </c>
      <c r="E13964" s="434">
        <v>23</v>
      </c>
      <c r="F13964" s="434">
        <v>10325</v>
      </c>
      <c r="G13964" s="434">
        <v>10432</v>
      </c>
      <c r="H13964" s="434">
        <v>11438</v>
      </c>
      <c r="I13964" s="434">
        <v>154</v>
      </c>
      <c r="J13964" s="434">
        <v>13559</v>
      </c>
      <c r="K13964" s="434">
        <v>1996</v>
      </c>
    </row>
    <row r="13965" spans="1:11" hidden="1" x14ac:dyDescent="0.25">
      <c r="A13965" s="434">
        <v>311000730</v>
      </c>
      <c r="B13965" s="434">
        <v>1</v>
      </c>
      <c r="C13965" s="434" t="s">
        <v>28</v>
      </c>
      <c r="D13965" s="434" t="s">
        <v>33</v>
      </c>
      <c r="E13965" s="434">
        <v>43599</v>
      </c>
      <c r="F13965" s="434">
        <v>9801</v>
      </c>
      <c r="G13965" s="434">
        <v>82023</v>
      </c>
      <c r="H13965" s="434">
        <v>44114</v>
      </c>
      <c r="I13965" s="434">
        <v>229</v>
      </c>
      <c r="J13965" s="434">
        <v>0</v>
      </c>
      <c r="K13965" s="434">
        <v>2019</v>
      </c>
    </row>
    <row r="13966" spans="1:11" hidden="1" x14ac:dyDescent="0.25">
      <c r="A13966" s="434">
        <v>311000749</v>
      </c>
      <c r="B13966" s="434">
        <v>2676</v>
      </c>
      <c r="C13966" s="434" t="s">
        <v>44</v>
      </c>
      <c r="D13966" s="434" t="s">
        <v>40</v>
      </c>
      <c r="E13966" s="434">
        <v>22</v>
      </c>
      <c r="F13966" s="434">
        <v>67200</v>
      </c>
      <c r="G13966" s="434">
        <v>13937</v>
      </c>
      <c r="H13966" s="434">
        <v>169379</v>
      </c>
      <c r="I13966" s="434">
        <v>347.08</v>
      </c>
      <c r="K13966" s="434">
        <v>2019</v>
      </c>
    </row>
    <row r="13967" spans="1:11" hidden="1" x14ac:dyDescent="0.25">
      <c r="A13967" s="434">
        <v>311000752</v>
      </c>
      <c r="B13967" s="434">
        <v>247433</v>
      </c>
      <c r="C13967" s="434" t="s">
        <v>31</v>
      </c>
      <c r="D13967" s="434" t="s">
        <v>22</v>
      </c>
      <c r="E13967" s="434">
        <v>14.25</v>
      </c>
      <c r="F13967" s="434">
        <v>2019</v>
      </c>
      <c r="G13967" s="434">
        <v>1700</v>
      </c>
      <c r="H13967" s="434">
        <v>2462</v>
      </c>
      <c r="I13967" s="434">
        <v>77.63</v>
      </c>
      <c r="J13967" s="434">
        <v>0</v>
      </c>
      <c r="K13967" s="434">
        <v>1984</v>
      </c>
    </row>
    <row r="13968" spans="1:11" hidden="1" x14ac:dyDescent="0.25">
      <c r="A13968" s="434">
        <v>311000758</v>
      </c>
      <c r="B13968" s="434">
        <v>41403</v>
      </c>
      <c r="C13968" s="434" t="s">
        <v>61</v>
      </c>
      <c r="D13968" s="434" t="s">
        <v>22</v>
      </c>
      <c r="E13968" s="434">
        <v>13</v>
      </c>
      <c r="F13968" s="434">
        <v>1948</v>
      </c>
      <c r="G13968" s="434">
        <v>3300</v>
      </c>
      <c r="H13968" s="434">
        <v>2548</v>
      </c>
      <c r="I13968" s="434">
        <v>91.25</v>
      </c>
      <c r="K13968" s="434">
        <v>2000</v>
      </c>
    </row>
    <row r="13969" spans="1:11" hidden="1" x14ac:dyDescent="0.25">
      <c r="A13969" s="434">
        <v>311000766</v>
      </c>
      <c r="B13969" s="434">
        <v>654</v>
      </c>
      <c r="C13969" s="434" t="s">
        <v>24</v>
      </c>
      <c r="D13969" s="434" t="s">
        <v>33</v>
      </c>
      <c r="E13969" s="434">
        <v>14.8</v>
      </c>
      <c r="F13969" s="434">
        <v>16080</v>
      </c>
      <c r="G13969" s="434">
        <v>105898</v>
      </c>
      <c r="H13969" s="434">
        <v>57164</v>
      </c>
      <c r="I13969" s="434">
        <v>228.6</v>
      </c>
      <c r="J13969" s="434">
        <v>113767</v>
      </c>
      <c r="K13969" s="434">
        <v>2018</v>
      </c>
    </row>
    <row r="13970" spans="1:11" hidden="1" x14ac:dyDescent="0.25">
      <c r="A13970" s="434">
        <v>311000772</v>
      </c>
      <c r="B13970" s="434">
        <v>2642</v>
      </c>
      <c r="C13970" s="434" t="s">
        <v>46</v>
      </c>
      <c r="D13970" s="434" t="s">
        <v>22</v>
      </c>
      <c r="F13970" s="434">
        <v>7300</v>
      </c>
      <c r="G13970" s="434">
        <v>4900</v>
      </c>
      <c r="H13970" s="434">
        <v>4344</v>
      </c>
      <c r="I13970" s="434">
        <v>85</v>
      </c>
      <c r="K13970" s="434">
        <v>2011</v>
      </c>
    </row>
    <row r="13971" spans="1:11" hidden="1" x14ac:dyDescent="0.25">
      <c r="A13971" s="434">
        <v>311000776</v>
      </c>
      <c r="B13971" s="434">
        <v>551</v>
      </c>
      <c r="C13971" s="434" t="s">
        <v>31</v>
      </c>
      <c r="D13971" s="434" t="s">
        <v>25</v>
      </c>
      <c r="E13971" s="434">
        <v>21</v>
      </c>
      <c r="F13971" s="434">
        <v>16173</v>
      </c>
      <c r="G13971" s="434">
        <v>9709</v>
      </c>
      <c r="H13971" s="434">
        <v>10804</v>
      </c>
      <c r="I13971" s="434">
        <v>150</v>
      </c>
      <c r="J13971" s="434">
        <v>0</v>
      </c>
    </row>
    <row r="13972" spans="1:11" hidden="1" x14ac:dyDescent="0.25">
      <c r="A13972" s="434">
        <v>311000778</v>
      </c>
      <c r="B13972" s="434">
        <v>5</v>
      </c>
      <c r="C13972" s="434" t="s">
        <v>56</v>
      </c>
      <c r="D13972" s="434" t="s">
        <v>25</v>
      </c>
      <c r="E13972" s="434">
        <v>13</v>
      </c>
      <c r="F13972" s="434">
        <v>2760</v>
      </c>
      <c r="G13972" s="434">
        <v>10525</v>
      </c>
      <c r="H13972" s="434">
        <v>6648</v>
      </c>
      <c r="I13972" s="434">
        <v>126</v>
      </c>
      <c r="J13972" s="434">
        <v>0</v>
      </c>
      <c r="K13972" s="434">
        <v>2018</v>
      </c>
    </row>
    <row r="13973" spans="1:11" hidden="1" x14ac:dyDescent="0.25">
      <c r="A13973" s="434">
        <v>311000788</v>
      </c>
      <c r="B13973" s="434">
        <v>759</v>
      </c>
      <c r="C13973" s="434" t="s">
        <v>31</v>
      </c>
      <c r="D13973" s="434" t="s">
        <v>29</v>
      </c>
      <c r="E13973" s="434">
        <v>21</v>
      </c>
      <c r="F13973" s="434">
        <v>11915</v>
      </c>
      <c r="G13973" s="434">
        <v>10318</v>
      </c>
      <c r="H13973" s="434">
        <v>10527</v>
      </c>
      <c r="I13973" s="434">
        <v>151.99</v>
      </c>
      <c r="J13973" s="434">
        <v>15509</v>
      </c>
      <c r="K13973" s="434">
        <v>1999</v>
      </c>
    </row>
    <row r="13974" spans="1:11" hidden="1" x14ac:dyDescent="0.25">
      <c r="A13974" s="434">
        <v>311000791</v>
      </c>
      <c r="B13974" s="434">
        <v>2725</v>
      </c>
      <c r="C13974" s="434" t="s">
        <v>31</v>
      </c>
      <c r="D13974" s="434" t="s">
        <v>29</v>
      </c>
      <c r="E13974" s="434">
        <v>21</v>
      </c>
      <c r="F13974" s="434">
        <v>11915</v>
      </c>
      <c r="G13974" s="434">
        <v>10332</v>
      </c>
      <c r="H13974" s="434">
        <v>10519</v>
      </c>
      <c r="I13974" s="434">
        <v>151.99</v>
      </c>
      <c r="J13974" s="434">
        <v>15505</v>
      </c>
      <c r="K13974" s="434">
        <v>1997</v>
      </c>
    </row>
    <row r="13975" spans="1:11" hidden="1" x14ac:dyDescent="0.25">
      <c r="A13975" s="434">
        <v>311000795</v>
      </c>
      <c r="B13975" s="434">
        <v>3934</v>
      </c>
      <c r="C13975" s="434" t="s">
        <v>31</v>
      </c>
      <c r="D13975" s="434" t="s">
        <v>25</v>
      </c>
      <c r="E13975" s="434">
        <v>20</v>
      </c>
      <c r="F13975" s="434">
        <v>9629</v>
      </c>
      <c r="G13975" s="434">
        <v>10097</v>
      </c>
      <c r="H13975" s="434">
        <v>9859</v>
      </c>
      <c r="I13975" s="434">
        <v>149.91999999999999</v>
      </c>
      <c r="J13975" s="434">
        <v>14153</v>
      </c>
      <c r="K13975" s="434">
        <v>1998</v>
      </c>
    </row>
    <row r="13976" spans="1:11" hidden="1" x14ac:dyDescent="0.25">
      <c r="A13976" s="434">
        <v>311000805</v>
      </c>
      <c r="B13976" s="434">
        <v>37636</v>
      </c>
      <c r="C13976" s="434" t="s">
        <v>46</v>
      </c>
      <c r="D13976" s="434" t="s">
        <v>22</v>
      </c>
      <c r="E13976" s="434">
        <v>12.5</v>
      </c>
      <c r="F13976" s="434">
        <v>4590</v>
      </c>
      <c r="G13976" s="434">
        <v>4000</v>
      </c>
      <c r="H13976" s="434">
        <v>3580</v>
      </c>
      <c r="I13976" s="434">
        <v>81.7</v>
      </c>
      <c r="J13976" s="434">
        <v>0</v>
      </c>
      <c r="K13976" s="434">
        <v>1970</v>
      </c>
    </row>
    <row r="13977" spans="1:11" hidden="1" x14ac:dyDescent="0.25">
      <c r="A13977" s="434">
        <v>311000817</v>
      </c>
      <c r="B13977" s="434">
        <v>5308</v>
      </c>
      <c r="C13977" s="434" t="s">
        <v>24</v>
      </c>
      <c r="D13977" s="434" t="s">
        <v>36</v>
      </c>
      <c r="E13977" s="434">
        <v>15.75</v>
      </c>
      <c r="F13977" s="434">
        <v>18660</v>
      </c>
      <c r="G13977" s="434">
        <v>159106</v>
      </c>
      <c r="H13977" s="434">
        <v>81074</v>
      </c>
      <c r="I13977" s="434">
        <v>274.48</v>
      </c>
      <c r="J13977" s="434">
        <v>167930</v>
      </c>
      <c r="K13977" s="434">
        <v>2004</v>
      </c>
    </row>
    <row r="13978" spans="1:11" hidden="1" x14ac:dyDescent="0.25">
      <c r="A13978" s="434">
        <v>311000834</v>
      </c>
      <c r="B13978" s="434">
        <v>1363</v>
      </c>
      <c r="C13978" s="434" t="s">
        <v>31</v>
      </c>
      <c r="D13978" s="434" t="s">
        <v>25</v>
      </c>
      <c r="E13978" s="434">
        <v>20</v>
      </c>
      <c r="F13978" s="434">
        <v>9629</v>
      </c>
      <c r="G13978" s="434">
        <v>10139</v>
      </c>
      <c r="H13978" s="434">
        <v>9860</v>
      </c>
      <c r="I13978" s="434">
        <v>149.91999999999999</v>
      </c>
      <c r="J13978" s="434">
        <v>13726</v>
      </c>
      <c r="K13978" s="434">
        <v>1998</v>
      </c>
    </row>
    <row r="13979" spans="1:11" hidden="1" x14ac:dyDescent="0.25">
      <c r="A13979" s="434">
        <v>311000839</v>
      </c>
      <c r="B13979" s="434">
        <v>6166</v>
      </c>
      <c r="C13979" s="434" t="s">
        <v>28</v>
      </c>
      <c r="D13979" s="434" t="s">
        <v>33</v>
      </c>
      <c r="F13979" s="434">
        <v>20300</v>
      </c>
      <c r="G13979" s="434">
        <v>104548</v>
      </c>
      <c r="H13979" s="434">
        <v>66291</v>
      </c>
      <c r="I13979" s="434">
        <v>249.92</v>
      </c>
      <c r="K13979" s="434">
        <v>2019</v>
      </c>
    </row>
    <row r="13980" spans="1:11" hidden="1" x14ac:dyDescent="0.25">
      <c r="A13980" s="434">
        <v>311000840</v>
      </c>
      <c r="B13980" s="434">
        <v>21100</v>
      </c>
      <c r="C13980" s="434" t="s">
        <v>44</v>
      </c>
      <c r="D13980" s="434" t="s">
        <v>33</v>
      </c>
      <c r="E13980" s="434">
        <v>21.8</v>
      </c>
      <c r="F13980" s="434">
        <v>21118</v>
      </c>
      <c r="G13980" s="434">
        <v>6150</v>
      </c>
      <c r="H13980" s="434">
        <v>38848</v>
      </c>
      <c r="I13980" s="434">
        <v>204</v>
      </c>
      <c r="K13980" s="434">
        <v>1988</v>
      </c>
    </row>
    <row r="13981" spans="1:11" hidden="1" x14ac:dyDescent="0.25">
      <c r="A13981" s="434">
        <v>311000849</v>
      </c>
      <c r="B13981" s="434">
        <v>25414</v>
      </c>
      <c r="C13981" s="434" t="s">
        <v>48</v>
      </c>
      <c r="D13981" s="434" t="s">
        <v>25</v>
      </c>
      <c r="G13981" s="434">
        <v>5500</v>
      </c>
      <c r="H13981" s="434">
        <v>11669</v>
      </c>
      <c r="I13981" s="434">
        <v>121</v>
      </c>
      <c r="K13981" s="434">
        <v>2019</v>
      </c>
    </row>
    <row r="13982" spans="1:11" hidden="1" x14ac:dyDescent="0.25">
      <c r="A13982" s="434">
        <v>311000851</v>
      </c>
      <c r="B13982" s="434">
        <v>1522</v>
      </c>
      <c r="C13982" s="434" t="s">
        <v>31</v>
      </c>
      <c r="D13982" s="434" t="s">
        <v>29</v>
      </c>
      <c r="E13982" s="434">
        <v>20</v>
      </c>
      <c r="F13982" s="434">
        <v>19800</v>
      </c>
      <c r="G13982" s="434">
        <v>16727</v>
      </c>
      <c r="H13982" s="434">
        <v>17174</v>
      </c>
      <c r="I13982" s="434">
        <v>188.6</v>
      </c>
      <c r="J13982" s="434">
        <v>0</v>
      </c>
    </row>
    <row r="13983" spans="1:11" hidden="1" x14ac:dyDescent="0.25">
      <c r="A13983" s="434">
        <v>311000853</v>
      </c>
      <c r="B13983" s="434">
        <v>3671</v>
      </c>
      <c r="C13983" s="434" t="s">
        <v>31</v>
      </c>
      <c r="D13983" s="434" t="s">
        <v>29</v>
      </c>
      <c r="E13983" s="434">
        <v>20</v>
      </c>
      <c r="F13983" s="434">
        <v>15300</v>
      </c>
      <c r="G13983" s="434">
        <v>16727</v>
      </c>
      <c r="H13983" s="434">
        <v>17164</v>
      </c>
      <c r="I13983" s="434">
        <v>188.6</v>
      </c>
      <c r="J13983" s="434">
        <v>21238</v>
      </c>
      <c r="K13983" s="434">
        <v>2018</v>
      </c>
    </row>
    <row r="13984" spans="1:11" hidden="1" x14ac:dyDescent="0.25">
      <c r="A13984" s="434">
        <v>311000855</v>
      </c>
      <c r="B13984" s="434">
        <v>4693</v>
      </c>
      <c r="C13984" s="434" t="s">
        <v>31</v>
      </c>
      <c r="D13984" s="434" t="s">
        <v>29</v>
      </c>
      <c r="E13984" s="434">
        <v>21</v>
      </c>
      <c r="F13984" s="434">
        <v>11915</v>
      </c>
      <c r="G13984" s="434">
        <v>10334</v>
      </c>
      <c r="H13984" s="434">
        <v>10519</v>
      </c>
      <c r="I13984" s="434">
        <v>151.99</v>
      </c>
      <c r="J13984" s="434">
        <v>13726</v>
      </c>
      <c r="K13984" s="434">
        <v>1997</v>
      </c>
    </row>
    <row r="13985" spans="1:11" hidden="1" x14ac:dyDescent="0.25">
      <c r="A13985" s="434">
        <v>311000862</v>
      </c>
      <c r="B13985" s="434">
        <v>18766</v>
      </c>
      <c r="C13985" s="434" t="s">
        <v>56</v>
      </c>
      <c r="D13985" s="434" t="s">
        <v>13</v>
      </c>
      <c r="E13985" s="434">
        <v>9.5</v>
      </c>
      <c r="F13985" s="434">
        <v>655</v>
      </c>
      <c r="H13985" s="434">
        <v>220</v>
      </c>
      <c r="I13985" s="434">
        <v>26.94</v>
      </c>
      <c r="K13985" s="434">
        <v>1997</v>
      </c>
    </row>
    <row r="13986" spans="1:11" hidden="1" x14ac:dyDescent="0.25">
      <c r="A13986" s="434">
        <v>311000865</v>
      </c>
      <c r="B13986" s="434">
        <v>19768</v>
      </c>
      <c r="C13986" s="434" t="s">
        <v>44</v>
      </c>
      <c r="D13986" s="434" t="s">
        <v>25</v>
      </c>
      <c r="E13986" s="434">
        <v>0</v>
      </c>
      <c r="F13986" s="434">
        <v>0</v>
      </c>
      <c r="G13986" s="434">
        <v>1800</v>
      </c>
      <c r="H13986" s="434">
        <v>16100</v>
      </c>
      <c r="I13986" s="434">
        <v>138.19999999999999</v>
      </c>
      <c r="J13986" s="434">
        <v>0</v>
      </c>
    </row>
    <row r="13987" spans="1:11" hidden="1" x14ac:dyDescent="0.25">
      <c r="A13987" s="434">
        <v>311000871</v>
      </c>
      <c r="B13987" s="434">
        <v>1</v>
      </c>
      <c r="C13987" s="434" t="s">
        <v>54</v>
      </c>
      <c r="D13987" s="434" t="s">
        <v>17</v>
      </c>
      <c r="E13987" s="434">
        <v>12</v>
      </c>
      <c r="F13987" s="434">
        <v>5295</v>
      </c>
      <c r="G13987" s="434">
        <v>206</v>
      </c>
      <c r="H13987" s="434">
        <v>462</v>
      </c>
      <c r="I13987" s="434">
        <v>32</v>
      </c>
      <c r="K13987" s="434">
        <v>2011</v>
      </c>
    </row>
    <row r="13988" spans="1:11" hidden="1" x14ac:dyDescent="0.25">
      <c r="A13988" s="434">
        <v>311000879</v>
      </c>
      <c r="B13988" s="434">
        <v>1782</v>
      </c>
      <c r="C13988" s="434" t="s">
        <v>44</v>
      </c>
      <c r="D13988" s="434" t="s">
        <v>40</v>
      </c>
      <c r="F13988" s="434">
        <v>76800</v>
      </c>
      <c r="G13988" s="434">
        <v>13332</v>
      </c>
      <c r="H13988" s="434">
        <v>169116</v>
      </c>
      <c r="I13988" s="434">
        <v>333.46</v>
      </c>
      <c r="K13988" s="434">
        <v>2019</v>
      </c>
    </row>
    <row r="13989" spans="1:11" hidden="1" x14ac:dyDescent="0.25">
      <c r="A13989" s="434">
        <v>311000892</v>
      </c>
      <c r="B13989" s="434">
        <v>1</v>
      </c>
      <c r="C13989" s="434" t="s">
        <v>44</v>
      </c>
      <c r="D13989" s="434" t="s">
        <v>33</v>
      </c>
      <c r="E13989" s="434">
        <v>20</v>
      </c>
      <c r="F13989" s="434">
        <v>38876</v>
      </c>
      <c r="G13989" s="434">
        <v>6261</v>
      </c>
      <c r="H13989" s="434">
        <v>70310</v>
      </c>
      <c r="I13989" s="434">
        <v>245.08</v>
      </c>
      <c r="K13989" s="434">
        <v>1990</v>
      </c>
    </row>
    <row r="13990" spans="1:11" hidden="1" x14ac:dyDescent="0.25">
      <c r="A13990" s="434">
        <v>311000900</v>
      </c>
      <c r="B13990" s="434">
        <v>1</v>
      </c>
      <c r="C13990" s="434" t="s">
        <v>54</v>
      </c>
      <c r="D13990" s="434" t="s">
        <v>17</v>
      </c>
      <c r="E13990" s="434">
        <v>12</v>
      </c>
      <c r="F13990" s="434">
        <v>4781</v>
      </c>
      <c r="G13990" s="434">
        <v>115</v>
      </c>
      <c r="H13990" s="434">
        <v>378</v>
      </c>
      <c r="I13990" s="434">
        <v>31.63</v>
      </c>
      <c r="K13990" s="434">
        <v>2008</v>
      </c>
    </row>
    <row r="13991" spans="1:11" hidden="1" x14ac:dyDescent="0.25">
      <c r="A13991" s="434">
        <v>311000901</v>
      </c>
      <c r="B13991" s="434">
        <v>27643</v>
      </c>
      <c r="C13991" s="434" t="s">
        <v>48</v>
      </c>
      <c r="D13991" s="434" t="s">
        <v>22</v>
      </c>
      <c r="E13991" s="434">
        <v>13</v>
      </c>
      <c r="F13991" s="434">
        <v>13419</v>
      </c>
      <c r="G13991" s="434">
        <v>5052</v>
      </c>
      <c r="H13991" s="434">
        <v>10395</v>
      </c>
      <c r="I13991" s="434">
        <v>86.2</v>
      </c>
      <c r="K13991" s="434">
        <v>1999</v>
      </c>
    </row>
    <row r="13992" spans="1:11" hidden="1" x14ac:dyDescent="0.25">
      <c r="A13992" s="434">
        <v>311000913</v>
      </c>
      <c r="B13992" s="434">
        <v>1</v>
      </c>
      <c r="C13992" s="434" t="s">
        <v>46</v>
      </c>
      <c r="D13992" s="434" t="s">
        <v>22</v>
      </c>
      <c r="E13992" s="434">
        <v>14</v>
      </c>
      <c r="F13992" s="434">
        <v>8383</v>
      </c>
      <c r="G13992" s="434">
        <v>5232</v>
      </c>
      <c r="H13992" s="434">
        <v>4087</v>
      </c>
      <c r="I13992" s="434">
        <v>87.89</v>
      </c>
      <c r="K13992" s="434">
        <v>2012</v>
      </c>
    </row>
    <row r="13993" spans="1:11" hidden="1" x14ac:dyDescent="0.25">
      <c r="A13993" s="434">
        <v>311001200</v>
      </c>
      <c r="B13993" s="434">
        <v>861</v>
      </c>
      <c r="C13993" s="434" t="s">
        <v>16</v>
      </c>
      <c r="D13993" s="434" t="s">
        <v>29</v>
      </c>
      <c r="E13993" s="434">
        <v>15.3</v>
      </c>
      <c r="F13993" s="434">
        <v>8574</v>
      </c>
      <c r="G13993" s="434">
        <v>47322</v>
      </c>
      <c r="H13993" s="434">
        <v>26913</v>
      </c>
      <c r="I13993" s="434">
        <v>182.5</v>
      </c>
      <c r="J13993" s="434">
        <v>50538</v>
      </c>
      <c r="K13993" s="434">
        <v>2008</v>
      </c>
    </row>
    <row r="13994" spans="1:11" hidden="1" x14ac:dyDescent="0.25">
      <c r="A13994" s="434">
        <v>311002500</v>
      </c>
      <c r="B13994" s="434">
        <v>41434</v>
      </c>
      <c r="C13994" s="434" t="s">
        <v>28</v>
      </c>
      <c r="D13994" s="434" t="s">
        <v>33</v>
      </c>
      <c r="E13994" s="434">
        <v>15.4</v>
      </c>
      <c r="F13994" s="434">
        <v>11300</v>
      </c>
      <c r="G13994" s="434">
        <v>77061</v>
      </c>
      <c r="H13994" s="434">
        <v>40154</v>
      </c>
      <c r="I13994" s="434">
        <v>225</v>
      </c>
      <c r="J13994" s="434">
        <v>0</v>
      </c>
      <c r="K13994" s="434">
        <v>2008</v>
      </c>
    </row>
    <row r="13995" spans="1:11" hidden="1" x14ac:dyDescent="0.25">
      <c r="A13995" s="434">
        <v>311002600</v>
      </c>
      <c r="B13995" s="434">
        <v>20469</v>
      </c>
      <c r="C13995" s="434" t="s">
        <v>28</v>
      </c>
      <c r="D13995" s="434" t="s">
        <v>33</v>
      </c>
      <c r="E13995" s="434">
        <v>15.4</v>
      </c>
      <c r="F13995" s="434">
        <v>11300</v>
      </c>
      <c r="G13995" s="434">
        <v>77061</v>
      </c>
      <c r="H13995" s="434">
        <v>40154</v>
      </c>
      <c r="I13995" s="434">
        <v>225</v>
      </c>
      <c r="J13995" s="434">
        <v>0</v>
      </c>
      <c r="K13995" s="434">
        <v>2008</v>
      </c>
    </row>
    <row r="13996" spans="1:11" hidden="1" x14ac:dyDescent="0.25">
      <c r="A13996" s="434">
        <v>311002900</v>
      </c>
      <c r="B13996" s="434">
        <v>1022</v>
      </c>
      <c r="C13996" s="434" t="s">
        <v>31</v>
      </c>
      <c r="D13996" s="434" t="s">
        <v>29</v>
      </c>
      <c r="E13996" s="434">
        <v>13.9</v>
      </c>
      <c r="F13996" s="434">
        <v>15806</v>
      </c>
      <c r="G13996" s="434">
        <v>20589</v>
      </c>
      <c r="H13996" s="434">
        <v>58767</v>
      </c>
      <c r="I13996" s="434">
        <v>199.95</v>
      </c>
      <c r="J13996" s="434">
        <v>0</v>
      </c>
      <c r="K13996" s="434">
        <v>2010</v>
      </c>
    </row>
    <row r="13997" spans="1:11" hidden="1" x14ac:dyDescent="0.25">
      <c r="A13997" s="434">
        <v>311003700</v>
      </c>
      <c r="B13997" s="434">
        <v>643521</v>
      </c>
      <c r="C13997" s="434" t="s">
        <v>31</v>
      </c>
      <c r="D13997" s="434" t="s">
        <v>22</v>
      </c>
      <c r="E13997" s="434">
        <v>13</v>
      </c>
      <c r="F13997" s="434">
        <v>1800</v>
      </c>
      <c r="G13997" s="434">
        <v>2780</v>
      </c>
      <c r="H13997" s="434">
        <v>2035</v>
      </c>
      <c r="I13997" s="434">
        <v>90.6</v>
      </c>
      <c r="J13997" s="434">
        <v>0</v>
      </c>
      <c r="K13997" s="434">
        <v>1970</v>
      </c>
    </row>
    <row r="13998" spans="1:11" hidden="1" x14ac:dyDescent="0.25">
      <c r="A13998" s="434">
        <v>311004000</v>
      </c>
      <c r="B13998" s="434">
        <v>5256</v>
      </c>
      <c r="C13998" s="434" t="s">
        <v>31</v>
      </c>
      <c r="D13998" s="434" t="s">
        <v>25</v>
      </c>
      <c r="E13998" s="434">
        <v>20</v>
      </c>
      <c r="F13998" s="434">
        <v>6600</v>
      </c>
      <c r="G13998" s="434">
        <v>6105</v>
      </c>
      <c r="H13998" s="434">
        <v>5103</v>
      </c>
      <c r="I13998" s="434">
        <v>135.69999999999999</v>
      </c>
      <c r="J13998" s="434">
        <v>8807</v>
      </c>
      <c r="K13998" s="434">
        <v>1993</v>
      </c>
    </row>
    <row r="13999" spans="1:11" hidden="1" x14ac:dyDescent="0.25">
      <c r="A13999" s="434">
        <v>311005500</v>
      </c>
      <c r="B13999" s="434">
        <v>5925</v>
      </c>
      <c r="C13999" s="434" t="s">
        <v>28</v>
      </c>
      <c r="D13999" s="434" t="s">
        <v>33</v>
      </c>
      <c r="E13999" s="434">
        <v>14.5</v>
      </c>
      <c r="F13999" s="434">
        <v>8973</v>
      </c>
      <c r="G13999" s="434">
        <v>75804</v>
      </c>
      <c r="H13999" s="434">
        <v>38871</v>
      </c>
      <c r="I13999" s="434">
        <v>225</v>
      </c>
      <c r="J13999" s="434">
        <v>0</v>
      </c>
      <c r="K13999" s="434">
        <v>1970</v>
      </c>
    </row>
    <row r="14000" spans="1:11" hidden="1" x14ac:dyDescent="0.25">
      <c r="A14000" s="434">
        <v>311005600</v>
      </c>
      <c r="B14000" s="434">
        <v>1973</v>
      </c>
      <c r="C14000" s="434" t="s">
        <v>28</v>
      </c>
      <c r="D14000" s="434" t="s">
        <v>29</v>
      </c>
      <c r="E14000" s="434">
        <v>14.4</v>
      </c>
      <c r="F14000" s="434">
        <v>7368</v>
      </c>
      <c r="G14000" s="434">
        <v>37965</v>
      </c>
      <c r="H14000" s="434">
        <v>24109</v>
      </c>
      <c r="I14000" s="434">
        <v>189.97</v>
      </c>
      <c r="J14000" s="434">
        <v>0</v>
      </c>
      <c r="K14000" s="434">
        <v>2008</v>
      </c>
    </row>
    <row r="14001" spans="1:11" hidden="1" x14ac:dyDescent="0.25">
      <c r="A14001" s="434">
        <v>311005700</v>
      </c>
      <c r="B14001" s="434">
        <v>21262</v>
      </c>
      <c r="C14001" s="434" t="s">
        <v>28</v>
      </c>
      <c r="D14001" s="434" t="s">
        <v>29</v>
      </c>
      <c r="E14001" s="434">
        <v>14.4</v>
      </c>
      <c r="F14001" s="434">
        <v>7368</v>
      </c>
      <c r="G14001" s="434">
        <v>37695</v>
      </c>
      <c r="H14001" s="434">
        <v>24109</v>
      </c>
      <c r="I14001" s="434">
        <v>189.97</v>
      </c>
      <c r="J14001" s="434">
        <v>0</v>
      </c>
      <c r="K14001" s="434">
        <v>2009</v>
      </c>
    </row>
    <row r="14002" spans="1:11" hidden="1" x14ac:dyDescent="0.25">
      <c r="A14002" s="434">
        <v>311005800</v>
      </c>
      <c r="B14002" s="434">
        <v>34398</v>
      </c>
      <c r="C14002" s="434" t="s">
        <v>28</v>
      </c>
      <c r="D14002" s="434" t="s">
        <v>29</v>
      </c>
      <c r="E14002" s="434">
        <v>14.4</v>
      </c>
      <c r="F14002" s="434">
        <v>7368</v>
      </c>
      <c r="G14002" s="434">
        <v>38056</v>
      </c>
      <c r="H14002" s="434">
        <v>24109</v>
      </c>
      <c r="I14002" s="434">
        <v>189.97</v>
      </c>
      <c r="J14002" s="434">
        <v>0</v>
      </c>
      <c r="K14002" s="434">
        <v>2009</v>
      </c>
    </row>
    <row r="14003" spans="1:11" hidden="1" x14ac:dyDescent="0.25">
      <c r="A14003" s="434">
        <v>311007000</v>
      </c>
      <c r="B14003" s="434">
        <v>275285</v>
      </c>
      <c r="C14003" s="434" t="s">
        <v>48</v>
      </c>
      <c r="D14003" s="434" t="s">
        <v>22</v>
      </c>
      <c r="E14003" s="434">
        <v>13</v>
      </c>
      <c r="F14003" s="434">
        <v>12003</v>
      </c>
      <c r="G14003" s="434">
        <v>2500</v>
      </c>
      <c r="H14003" s="434">
        <v>4892</v>
      </c>
      <c r="I14003" s="434">
        <v>92.3</v>
      </c>
      <c r="J14003" s="434">
        <v>0</v>
      </c>
      <c r="K14003" s="434">
        <v>1985</v>
      </c>
    </row>
    <row r="14004" spans="1:11" hidden="1" x14ac:dyDescent="0.25">
      <c r="A14004" s="434">
        <v>311007100</v>
      </c>
      <c r="B14004" s="434">
        <v>51627</v>
      </c>
      <c r="C14004" s="434" t="s">
        <v>24</v>
      </c>
      <c r="D14004" s="434" t="s">
        <v>33</v>
      </c>
      <c r="E14004" s="434">
        <v>16.8</v>
      </c>
      <c r="F14004" s="434">
        <v>13560</v>
      </c>
      <c r="G14004" s="434">
        <v>58690</v>
      </c>
      <c r="H14004" s="434">
        <v>47173</v>
      </c>
      <c r="I14004" s="434">
        <v>225.27</v>
      </c>
      <c r="J14004" s="434">
        <v>82291</v>
      </c>
      <c r="K14004" s="434">
        <v>2008</v>
      </c>
    </row>
    <row r="14005" spans="1:11" hidden="1" x14ac:dyDescent="0.25">
      <c r="A14005" s="434">
        <v>311007600</v>
      </c>
      <c r="B14005" s="434">
        <v>68240</v>
      </c>
      <c r="C14005" s="434" t="s">
        <v>31</v>
      </c>
      <c r="D14005" s="434" t="s">
        <v>22</v>
      </c>
      <c r="E14005" s="434">
        <v>12.5</v>
      </c>
      <c r="F14005" s="434">
        <v>600</v>
      </c>
      <c r="G14005" s="434">
        <v>3041</v>
      </c>
      <c r="H14005" s="434">
        <v>1990</v>
      </c>
      <c r="I14005" s="434">
        <v>88.3</v>
      </c>
      <c r="J14005" s="434">
        <v>0</v>
      </c>
      <c r="K14005" s="434">
        <v>1994</v>
      </c>
    </row>
    <row r="14006" spans="1:11" hidden="1" x14ac:dyDescent="0.25">
      <c r="A14006" s="434">
        <v>311007700</v>
      </c>
      <c r="B14006" s="434">
        <v>17626</v>
      </c>
      <c r="C14006" s="434" t="s">
        <v>31</v>
      </c>
      <c r="D14006" s="434" t="s">
        <v>29</v>
      </c>
      <c r="E14006" s="434">
        <v>14</v>
      </c>
      <c r="F14006" s="434">
        <v>6617</v>
      </c>
      <c r="G14006" s="434">
        <v>32347</v>
      </c>
      <c r="H14006" s="434">
        <v>20211</v>
      </c>
      <c r="I14006" s="434">
        <v>177</v>
      </c>
      <c r="K14006" s="434">
        <v>2004</v>
      </c>
    </row>
    <row r="14007" spans="1:11" hidden="1" x14ac:dyDescent="0.25">
      <c r="A14007" s="434">
        <v>311009200</v>
      </c>
      <c r="B14007" s="434">
        <v>175</v>
      </c>
      <c r="C14007" s="434" t="s">
        <v>20</v>
      </c>
      <c r="D14007" s="434" t="s">
        <v>29</v>
      </c>
      <c r="E14007" s="434">
        <v>14</v>
      </c>
      <c r="F14007" s="434">
        <v>9960</v>
      </c>
      <c r="G14007" s="434">
        <v>46380</v>
      </c>
      <c r="H14007" s="434">
        <v>29508</v>
      </c>
      <c r="I14007" s="434">
        <v>183.22</v>
      </c>
      <c r="J14007" s="434">
        <v>51597</v>
      </c>
      <c r="K14007" s="434">
        <v>2008</v>
      </c>
    </row>
    <row r="14008" spans="1:11" hidden="1" x14ac:dyDescent="0.25">
      <c r="A14008" s="434">
        <v>311009400</v>
      </c>
      <c r="B14008" s="434">
        <v>23830</v>
      </c>
      <c r="C14008" s="434" t="s">
        <v>31</v>
      </c>
      <c r="D14008" s="434" t="s">
        <v>25</v>
      </c>
      <c r="E14008" s="434">
        <v>16</v>
      </c>
      <c r="F14008" s="434">
        <v>4042</v>
      </c>
      <c r="G14008" s="434">
        <v>6120</v>
      </c>
      <c r="H14008" s="434">
        <v>5084</v>
      </c>
      <c r="I14008" s="434">
        <v>109</v>
      </c>
      <c r="J14008" s="434">
        <v>7525</v>
      </c>
      <c r="K14008" s="434">
        <v>1989</v>
      </c>
    </row>
    <row r="14009" spans="1:11" hidden="1" x14ac:dyDescent="0.25">
      <c r="A14009" s="434">
        <v>311009500</v>
      </c>
      <c r="B14009" s="434">
        <v>13616</v>
      </c>
      <c r="C14009" s="434" t="s">
        <v>31</v>
      </c>
      <c r="D14009" s="434" t="s">
        <v>25</v>
      </c>
      <c r="E14009" s="434">
        <v>16</v>
      </c>
      <c r="F14009" s="434">
        <v>4042</v>
      </c>
      <c r="G14009" s="434">
        <v>6129</v>
      </c>
      <c r="H14009" s="434">
        <v>5084</v>
      </c>
      <c r="I14009" s="434">
        <v>109</v>
      </c>
      <c r="J14009" s="434">
        <v>7525</v>
      </c>
      <c r="K14009" s="434">
        <v>1990</v>
      </c>
    </row>
    <row r="14010" spans="1:11" hidden="1" x14ac:dyDescent="0.25">
      <c r="A14010" s="434">
        <v>311009600</v>
      </c>
      <c r="B14010" s="434">
        <v>48194</v>
      </c>
      <c r="C14010" s="434" t="s">
        <v>31</v>
      </c>
      <c r="D14010" s="434" t="s">
        <v>25</v>
      </c>
      <c r="E14010" s="434">
        <v>16</v>
      </c>
      <c r="F14010" s="434">
        <v>4042</v>
      </c>
      <c r="G14010" s="434">
        <v>6120</v>
      </c>
      <c r="H14010" s="434">
        <v>5084</v>
      </c>
      <c r="I14010" s="434">
        <v>109</v>
      </c>
      <c r="J14010" s="434">
        <v>7521</v>
      </c>
      <c r="K14010" s="434">
        <v>1991</v>
      </c>
    </row>
    <row r="14011" spans="1:11" hidden="1" x14ac:dyDescent="0.25">
      <c r="A14011" s="434">
        <v>311009700</v>
      </c>
      <c r="B14011" s="434">
        <v>10584</v>
      </c>
      <c r="C14011" s="434" t="s">
        <v>31</v>
      </c>
      <c r="D14011" s="434" t="s">
        <v>25</v>
      </c>
      <c r="E14011" s="434">
        <v>16</v>
      </c>
      <c r="F14011" s="434">
        <v>4042</v>
      </c>
      <c r="G14011" s="434">
        <v>6000</v>
      </c>
      <c r="H14011" s="434">
        <v>5084</v>
      </c>
      <c r="I14011" s="434">
        <v>109</v>
      </c>
      <c r="J14011" s="434">
        <v>7521</v>
      </c>
      <c r="K14011" s="434">
        <v>1992</v>
      </c>
    </row>
    <row r="14012" spans="1:11" hidden="1" x14ac:dyDescent="0.25">
      <c r="A14012" s="434">
        <v>311010800</v>
      </c>
      <c r="B14012" s="434">
        <v>222507</v>
      </c>
      <c r="C14012" s="434" t="s">
        <v>48</v>
      </c>
      <c r="D14012" s="434" t="s">
        <v>40</v>
      </c>
      <c r="E14012" s="434">
        <v>13</v>
      </c>
      <c r="F14012" s="434">
        <v>69600</v>
      </c>
      <c r="G14012" s="434">
        <v>34092</v>
      </c>
      <c r="H14012" s="434">
        <v>102032</v>
      </c>
      <c r="I14012" s="434">
        <v>325</v>
      </c>
      <c r="K14012" s="434">
        <v>2012</v>
      </c>
    </row>
    <row r="14013" spans="1:11" hidden="1" x14ac:dyDescent="0.25">
      <c r="A14013" s="434">
        <v>311010900</v>
      </c>
      <c r="B14013" s="434">
        <v>17407</v>
      </c>
      <c r="C14013" s="434" t="s">
        <v>28</v>
      </c>
      <c r="D14013" s="434" t="s">
        <v>29</v>
      </c>
      <c r="E14013" s="434">
        <v>14.3</v>
      </c>
      <c r="F14013" s="434">
        <v>6840</v>
      </c>
      <c r="G14013" s="434">
        <v>31982</v>
      </c>
      <c r="H14013" s="434">
        <v>19783</v>
      </c>
      <c r="I14013" s="434">
        <v>175.53</v>
      </c>
      <c r="J14013" s="434">
        <v>0</v>
      </c>
      <c r="K14013" s="434">
        <v>2005</v>
      </c>
    </row>
    <row r="14014" spans="1:11" hidden="1" x14ac:dyDescent="0.25">
      <c r="A14014" s="434">
        <v>311011400</v>
      </c>
      <c r="B14014" s="434">
        <v>35103</v>
      </c>
      <c r="C14014" s="434" t="s">
        <v>31</v>
      </c>
      <c r="D14014" s="434" t="s">
        <v>25</v>
      </c>
      <c r="E14014" s="434">
        <v>16</v>
      </c>
      <c r="F14014" s="434">
        <v>4042</v>
      </c>
      <c r="G14014" s="434">
        <v>6123</v>
      </c>
      <c r="H14014" s="434">
        <v>5084</v>
      </c>
      <c r="I14014" s="434">
        <v>109</v>
      </c>
      <c r="J14014" s="434">
        <v>7525</v>
      </c>
      <c r="K14014" s="434">
        <v>1990</v>
      </c>
    </row>
    <row r="14015" spans="1:11" hidden="1" x14ac:dyDescent="0.25">
      <c r="A14015" s="434">
        <v>311011500</v>
      </c>
      <c r="B14015" s="434">
        <v>14153</v>
      </c>
      <c r="C14015" s="434" t="s">
        <v>28</v>
      </c>
      <c r="D14015" s="434" t="s">
        <v>29</v>
      </c>
      <c r="E14015" s="434">
        <v>14.5</v>
      </c>
      <c r="F14015" s="434">
        <v>9480</v>
      </c>
      <c r="G14015" s="434">
        <v>53819</v>
      </c>
      <c r="H14015" s="434">
        <v>30937</v>
      </c>
      <c r="I14015" s="434">
        <v>189.99</v>
      </c>
      <c r="J14015" s="434">
        <v>0</v>
      </c>
      <c r="K14015" s="434">
        <v>2009</v>
      </c>
    </row>
    <row r="14016" spans="1:11" hidden="1" x14ac:dyDescent="0.25">
      <c r="A14016" s="434">
        <v>311012200</v>
      </c>
      <c r="B14016" s="434">
        <v>19168</v>
      </c>
      <c r="C14016" s="434" t="s">
        <v>48</v>
      </c>
      <c r="D14016" s="434" t="s">
        <v>22</v>
      </c>
      <c r="E14016" s="434">
        <v>14</v>
      </c>
      <c r="F14016" s="434">
        <v>10800</v>
      </c>
      <c r="G14016" s="434">
        <v>4000</v>
      </c>
      <c r="H14016" s="434">
        <v>6578</v>
      </c>
      <c r="I14016" s="434">
        <v>90.8</v>
      </c>
      <c r="J14016" s="434">
        <v>0</v>
      </c>
      <c r="K14016" s="434">
        <v>2009</v>
      </c>
    </row>
    <row r="14017" spans="1:11" hidden="1" x14ac:dyDescent="0.25">
      <c r="A14017" s="434">
        <v>311012300</v>
      </c>
      <c r="B14017" s="434">
        <v>11690</v>
      </c>
      <c r="C14017" s="434" t="s">
        <v>48</v>
      </c>
      <c r="D14017" s="434" t="s">
        <v>22</v>
      </c>
      <c r="E14017" s="434">
        <v>15</v>
      </c>
      <c r="F14017" s="434">
        <v>13050</v>
      </c>
      <c r="G14017" s="434">
        <v>4450</v>
      </c>
      <c r="H14017" s="434">
        <v>7894</v>
      </c>
      <c r="I14017" s="434">
        <v>92</v>
      </c>
      <c r="J14017" s="434">
        <v>0</v>
      </c>
      <c r="K14017" s="434">
        <v>2011</v>
      </c>
    </row>
    <row r="14018" spans="1:11" hidden="1" x14ac:dyDescent="0.25">
      <c r="A14018" s="434">
        <v>311012400</v>
      </c>
      <c r="B14018" s="434">
        <v>149868</v>
      </c>
      <c r="C14018" s="434" t="s">
        <v>48</v>
      </c>
      <c r="D14018" s="434" t="s">
        <v>22</v>
      </c>
      <c r="E14018" s="434">
        <v>14</v>
      </c>
      <c r="F14018" s="434">
        <v>10800</v>
      </c>
      <c r="G14018" s="434">
        <v>4000</v>
      </c>
      <c r="H14018" s="434">
        <v>6667</v>
      </c>
      <c r="I14018" s="434">
        <v>88.8</v>
      </c>
      <c r="J14018" s="434">
        <v>0</v>
      </c>
      <c r="K14018" s="434">
        <v>2010</v>
      </c>
    </row>
    <row r="14019" spans="1:11" hidden="1" x14ac:dyDescent="0.25">
      <c r="A14019" s="434">
        <v>311012500</v>
      </c>
      <c r="B14019" s="434">
        <v>49124</v>
      </c>
      <c r="C14019" s="434" t="s">
        <v>48</v>
      </c>
      <c r="D14019" s="434" t="s">
        <v>22</v>
      </c>
      <c r="E14019" s="434">
        <v>15</v>
      </c>
      <c r="F14019" s="434">
        <v>13050</v>
      </c>
      <c r="G14019" s="434">
        <v>4450</v>
      </c>
      <c r="H14019" s="434">
        <v>7894</v>
      </c>
      <c r="I14019" s="434">
        <v>92</v>
      </c>
      <c r="J14019" s="434">
        <v>0</v>
      </c>
      <c r="K14019" s="434">
        <v>2010</v>
      </c>
    </row>
    <row r="14020" spans="1:11" hidden="1" x14ac:dyDescent="0.25">
      <c r="A14020" s="434">
        <v>311013400</v>
      </c>
      <c r="B14020" s="434">
        <v>2144</v>
      </c>
      <c r="C14020" s="434" t="s">
        <v>16</v>
      </c>
      <c r="D14020" s="434" t="s">
        <v>33</v>
      </c>
      <c r="E14020" s="434">
        <v>14.5</v>
      </c>
      <c r="F14020" s="434">
        <v>14280</v>
      </c>
      <c r="G14020" s="434">
        <v>105188</v>
      </c>
      <c r="H14020" s="434">
        <v>57281</v>
      </c>
      <c r="I14020" s="434">
        <v>243.97</v>
      </c>
      <c r="J14020" s="434">
        <v>115615</v>
      </c>
      <c r="K14020" s="434">
        <v>2009</v>
      </c>
    </row>
    <row r="14021" spans="1:11" hidden="1" x14ac:dyDescent="0.25">
      <c r="A14021" s="434">
        <v>311013800</v>
      </c>
      <c r="B14021" s="434">
        <v>17174</v>
      </c>
      <c r="C14021" s="434" t="s">
        <v>31</v>
      </c>
      <c r="D14021" s="434" t="s">
        <v>29</v>
      </c>
      <c r="E14021" s="434">
        <v>14.5</v>
      </c>
      <c r="F14021" s="434">
        <v>7080</v>
      </c>
      <c r="G14021" s="434">
        <v>37268</v>
      </c>
      <c r="H14021" s="434">
        <v>22697</v>
      </c>
      <c r="I14021" s="434">
        <v>177</v>
      </c>
      <c r="J14021" s="434">
        <v>0</v>
      </c>
      <c r="K14021" s="434">
        <v>2009</v>
      </c>
    </row>
    <row r="14022" spans="1:11" hidden="1" x14ac:dyDescent="0.25">
      <c r="A14022" s="434">
        <v>311013900</v>
      </c>
      <c r="B14022" s="434">
        <v>90100</v>
      </c>
      <c r="C14022" s="434" t="s">
        <v>28</v>
      </c>
      <c r="D14022" s="434" t="s">
        <v>29</v>
      </c>
      <c r="E14022" s="434">
        <v>14.4</v>
      </c>
      <c r="F14022" s="434">
        <v>7368</v>
      </c>
      <c r="G14022" s="434">
        <v>38981</v>
      </c>
      <c r="H14022" s="434">
        <v>24109</v>
      </c>
      <c r="I14022" s="434">
        <v>189.98</v>
      </c>
      <c r="J14022" s="434">
        <v>0</v>
      </c>
      <c r="K14022" s="434">
        <v>2009</v>
      </c>
    </row>
    <row r="14023" spans="1:11" hidden="1" x14ac:dyDescent="0.25">
      <c r="A14023" s="434">
        <v>311014100</v>
      </c>
      <c r="B14023" s="434">
        <v>72660</v>
      </c>
      <c r="C14023" s="434" t="s">
        <v>28</v>
      </c>
      <c r="D14023" s="434" t="s">
        <v>29</v>
      </c>
      <c r="E14023" s="434">
        <v>14.4</v>
      </c>
      <c r="F14023" s="434">
        <v>7368</v>
      </c>
      <c r="G14023" s="434">
        <v>38981</v>
      </c>
      <c r="H14023" s="434">
        <v>24109</v>
      </c>
      <c r="I14023" s="434">
        <v>189.98099999999999</v>
      </c>
      <c r="J14023" s="434">
        <v>0</v>
      </c>
      <c r="K14023" s="434">
        <v>2009</v>
      </c>
    </row>
    <row r="14024" spans="1:11" hidden="1" x14ac:dyDescent="0.25">
      <c r="A14024" s="434">
        <v>311014800</v>
      </c>
      <c r="B14024" s="434">
        <v>57326</v>
      </c>
      <c r="C14024" s="434" t="s">
        <v>61</v>
      </c>
      <c r="D14024" s="434" t="s">
        <v>22</v>
      </c>
      <c r="E14024" s="434">
        <v>11.4</v>
      </c>
      <c r="F14024" s="434">
        <v>1020</v>
      </c>
      <c r="G14024" s="434">
        <v>2767</v>
      </c>
      <c r="H14024" s="434">
        <v>1961</v>
      </c>
      <c r="I14024" s="434">
        <v>88.3</v>
      </c>
      <c r="J14024" s="434">
        <v>0</v>
      </c>
      <c r="K14024" s="434">
        <v>1991</v>
      </c>
    </row>
    <row r="14025" spans="1:11" hidden="1" x14ac:dyDescent="0.25">
      <c r="A14025" s="434">
        <v>311014900</v>
      </c>
      <c r="B14025" s="434">
        <v>60218</v>
      </c>
      <c r="C14025" s="434" t="s">
        <v>31</v>
      </c>
      <c r="D14025" s="434" t="s">
        <v>22</v>
      </c>
      <c r="E14025" s="434">
        <v>11.5</v>
      </c>
      <c r="F14025" s="434">
        <v>1285</v>
      </c>
      <c r="G14025" s="434">
        <v>2999</v>
      </c>
      <c r="H14025" s="434">
        <v>1960</v>
      </c>
      <c r="I14025" s="434">
        <v>89.02</v>
      </c>
      <c r="J14025" s="434">
        <v>0</v>
      </c>
      <c r="K14025" s="434">
        <v>1990</v>
      </c>
    </row>
    <row r="14026" spans="1:11" hidden="1" x14ac:dyDescent="0.25">
      <c r="A14026" s="434">
        <v>311015300</v>
      </c>
      <c r="B14026" s="434">
        <v>21783</v>
      </c>
      <c r="C14026" s="434" t="s">
        <v>16</v>
      </c>
      <c r="D14026" s="434" t="s">
        <v>33</v>
      </c>
      <c r="E14026" s="434">
        <v>15</v>
      </c>
      <c r="F14026" s="434">
        <v>14280</v>
      </c>
      <c r="G14026" s="434">
        <v>105187</v>
      </c>
      <c r="H14026" s="434">
        <v>57281</v>
      </c>
      <c r="I14026" s="434">
        <v>243.97</v>
      </c>
      <c r="J14026" s="434">
        <v>115615</v>
      </c>
      <c r="K14026" s="434">
        <v>2009</v>
      </c>
    </row>
    <row r="14027" spans="1:11" hidden="1" x14ac:dyDescent="0.25">
      <c r="A14027" s="434">
        <v>311016400</v>
      </c>
      <c r="B14027" s="434">
        <v>23572</v>
      </c>
      <c r="C14027" s="434" t="s">
        <v>28</v>
      </c>
      <c r="D14027" s="434" t="s">
        <v>29</v>
      </c>
      <c r="E14027" s="434">
        <v>14</v>
      </c>
      <c r="F14027" s="434">
        <v>5227</v>
      </c>
      <c r="G14027" s="434">
        <v>30420</v>
      </c>
      <c r="H14027" s="434">
        <v>19972</v>
      </c>
      <c r="I14027" s="434">
        <v>178.7</v>
      </c>
      <c r="J14027" s="434">
        <v>0</v>
      </c>
      <c r="K14027" s="434">
        <v>1970</v>
      </c>
    </row>
    <row r="14028" spans="1:11" hidden="1" x14ac:dyDescent="0.25">
      <c r="A14028" s="434">
        <v>311016600</v>
      </c>
      <c r="B14028" s="434">
        <v>692</v>
      </c>
      <c r="C14028" s="434" t="s">
        <v>28</v>
      </c>
      <c r="D14028" s="434" t="s">
        <v>29</v>
      </c>
      <c r="F14028" s="434">
        <v>6227</v>
      </c>
      <c r="G14028" s="434">
        <v>30465</v>
      </c>
      <c r="H14028" s="434">
        <v>19972</v>
      </c>
      <c r="I14028" s="434">
        <v>178.76</v>
      </c>
      <c r="K14028" s="434">
        <v>2010</v>
      </c>
    </row>
    <row r="14029" spans="1:11" hidden="1" x14ac:dyDescent="0.25">
      <c r="A14029" s="434">
        <v>311017400</v>
      </c>
      <c r="B14029" s="434">
        <v>109716</v>
      </c>
      <c r="C14029" s="434" t="s">
        <v>46</v>
      </c>
      <c r="D14029" s="434" t="s">
        <v>22</v>
      </c>
      <c r="E14029" s="434">
        <v>15</v>
      </c>
      <c r="F14029" s="434">
        <v>5164</v>
      </c>
      <c r="G14029" s="434">
        <v>3250</v>
      </c>
      <c r="H14029" s="434">
        <v>2871</v>
      </c>
      <c r="I14029" s="434">
        <v>74.87</v>
      </c>
      <c r="J14029" s="434">
        <v>0</v>
      </c>
      <c r="K14029" s="434">
        <v>2009</v>
      </c>
    </row>
    <row r="14030" spans="1:11" hidden="1" x14ac:dyDescent="0.25">
      <c r="A14030" s="434">
        <v>311017500</v>
      </c>
      <c r="B14030" s="434">
        <v>4470</v>
      </c>
      <c r="C14030" s="434" t="s">
        <v>16</v>
      </c>
      <c r="D14030" s="434" t="s">
        <v>33</v>
      </c>
      <c r="I14030" s="434">
        <v>228</v>
      </c>
    </row>
    <row r="14031" spans="1:11" hidden="1" x14ac:dyDescent="0.25">
      <c r="A14031" s="434">
        <v>311017800</v>
      </c>
      <c r="B14031" s="434">
        <v>12008</v>
      </c>
      <c r="C14031" s="434" t="s">
        <v>31</v>
      </c>
      <c r="D14031" s="434" t="s">
        <v>29</v>
      </c>
      <c r="E14031" s="434">
        <v>14.5</v>
      </c>
      <c r="F14031" s="434">
        <v>7080</v>
      </c>
      <c r="G14031" s="434">
        <v>37317</v>
      </c>
      <c r="H14031" s="434">
        <v>22697</v>
      </c>
      <c r="I14031" s="434">
        <v>177</v>
      </c>
      <c r="J14031" s="434">
        <v>0</v>
      </c>
      <c r="K14031" s="434">
        <v>2009</v>
      </c>
    </row>
    <row r="14032" spans="1:11" hidden="1" x14ac:dyDescent="0.25">
      <c r="A14032" s="434">
        <v>311017900</v>
      </c>
      <c r="B14032" s="434">
        <v>9612</v>
      </c>
      <c r="C14032" s="434" t="s">
        <v>28</v>
      </c>
      <c r="D14032" s="434" t="s">
        <v>29</v>
      </c>
      <c r="E14032" s="434">
        <v>14</v>
      </c>
      <c r="F14032" s="434">
        <v>8730</v>
      </c>
      <c r="G14032" s="434">
        <v>29978</v>
      </c>
      <c r="H14032" s="434">
        <v>20603</v>
      </c>
      <c r="I14032" s="434">
        <v>190</v>
      </c>
      <c r="J14032" s="434">
        <v>0</v>
      </c>
      <c r="K14032" s="434">
        <v>2010</v>
      </c>
    </row>
    <row r="14033" spans="1:11" hidden="1" x14ac:dyDescent="0.25">
      <c r="A14033" s="434">
        <v>311018000</v>
      </c>
      <c r="B14033" s="434">
        <v>55168</v>
      </c>
      <c r="C14033" s="434" t="s">
        <v>28</v>
      </c>
      <c r="D14033" s="434" t="s">
        <v>29</v>
      </c>
      <c r="E14033" s="434">
        <v>14.4</v>
      </c>
      <c r="F14033" s="434">
        <v>7368</v>
      </c>
      <c r="G14033" s="434">
        <v>38069</v>
      </c>
      <c r="H14033" s="434">
        <v>24055</v>
      </c>
      <c r="I14033" s="434">
        <v>190</v>
      </c>
      <c r="J14033" s="434">
        <v>0</v>
      </c>
      <c r="K14033" s="434">
        <v>2009</v>
      </c>
    </row>
    <row r="14034" spans="1:11" hidden="1" x14ac:dyDescent="0.25">
      <c r="A14034" s="434">
        <v>311018300</v>
      </c>
      <c r="B14034" s="434">
        <v>17269</v>
      </c>
      <c r="C14034" s="434" t="s">
        <v>28</v>
      </c>
      <c r="D14034" s="434" t="s">
        <v>29</v>
      </c>
      <c r="E14034" s="434">
        <v>14</v>
      </c>
      <c r="F14034" s="434">
        <v>8730</v>
      </c>
      <c r="G14034" s="434">
        <v>29984</v>
      </c>
      <c r="H14034" s="434">
        <v>20603</v>
      </c>
      <c r="I14034" s="434">
        <v>190</v>
      </c>
      <c r="J14034" s="434">
        <v>0</v>
      </c>
      <c r="K14034" s="434">
        <v>2010</v>
      </c>
    </row>
    <row r="14035" spans="1:11" hidden="1" x14ac:dyDescent="0.25">
      <c r="A14035" s="434">
        <v>311019200</v>
      </c>
      <c r="B14035" s="434">
        <v>68085</v>
      </c>
      <c r="C14035" s="434" t="s">
        <v>24</v>
      </c>
      <c r="D14035" s="434" t="s">
        <v>36</v>
      </c>
      <c r="E14035" s="434">
        <v>19.5</v>
      </c>
      <c r="F14035" s="434">
        <v>29400</v>
      </c>
      <c r="G14035" s="434">
        <v>81950</v>
      </c>
      <c r="H14035" s="434">
        <v>121675</v>
      </c>
      <c r="I14035" s="434">
        <v>289.5</v>
      </c>
      <c r="J14035" s="434">
        <v>155999</v>
      </c>
      <c r="K14035" s="434">
        <v>2009</v>
      </c>
    </row>
    <row r="14036" spans="1:11" hidden="1" x14ac:dyDescent="0.25">
      <c r="A14036" s="434">
        <v>311019800</v>
      </c>
      <c r="B14036" s="434">
        <v>193189</v>
      </c>
      <c r="C14036" s="434" t="s">
        <v>48</v>
      </c>
      <c r="D14036" s="434" t="s">
        <v>25</v>
      </c>
      <c r="E14036" s="434">
        <v>15</v>
      </c>
      <c r="F14036" s="434">
        <v>11750</v>
      </c>
      <c r="G14036" s="434">
        <v>4400</v>
      </c>
      <c r="H14036" s="434">
        <v>6543</v>
      </c>
      <c r="I14036" s="434">
        <v>103.7</v>
      </c>
      <c r="J14036" s="434">
        <v>0</v>
      </c>
      <c r="K14036" s="434">
        <v>2009</v>
      </c>
    </row>
    <row r="14037" spans="1:11" hidden="1" x14ac:dyDescent="0.25">
      <c r="A14037" s="434">
        <v>311020100</v>
      </c>
      <c r="B14037" s="434">
        <v>596884</v>
      </c>
      <c r="C14037" s="434" t="s">
        <v>16</v>
      </c>
      <c r="D14037" s="434" t="s">
        <v>36</v>
      </c>
      <c r="E14037" s="434">
        <v>14.5</v>
      </c>
      <c r="F14037" s="434">
        <v>19978</v>
      </c>
      <c r="G14037" s="434">
        <v>126183</v>
      </c>
      <c r="H14037" s="434">
        <v>72753</v>
      </c>
      <c r="I14037" s="434">
        <v>264.68</v>
      </c>
      <c r="J14037" s="434">
        <v>136328</v>
      </c>
      <c r="K14037" s="434">
        <v>1999</v>
      </c>
    </row>
    <row r="14038" spans="1:11" hidden="1" x14ac:dyDescent="0.25">
      <c r="A14038" s="434">
        <v>311020200</v>
      </c>
      <c r="B14038" s="434">
        <v>656137</v>
      </c>
      <c r="C14038" s="434" t="s">
        <v>16</v>
      </c>
      <c r="D14038" s="434" t="s">
        <v>36</v>
      </c>
      <c r="E14038" s="434">
        <v>14.5</v>
      </c>
      <c r="F14038" s="434">
        <v>20020</v>
      </c>
      <c r="G14038" s="434">
        <v>126355</v>
      </c>
      <c r="H14038" s="434">
        <v>72449</v>
      </c>
      <c r="I14038" s="434">
        <v>264.68</v>
      </c>
      <c r="J14038" s="434">
        <v>0</v>
      </c>
      <c r="K14038" s="434">
        <v>1970</v>
      </c>
    </row>
    <row r="14039" spans="1:11" hidden="1" x14ac:dyDescent="0.25">
      <c r="A14039" s="434">
        <v>311020300</v>
      </c>
      <c r="B14039" s="434">
        <v>605960</v>
      </c>
      <c r="C14039" s="434" t="s">
        <v>16</v>
      </c>
      <c r="D14039" s="434" t="s">
        <v>36</v>
      </c>
      <c r="E14039" s="434">
        <v>14.5</v>
      </c>
      <c r="F14039" s="434">
        <v>22706</v>
      </c>
      <c r="G14039" s="434">
        <v>126749</v>
      </c>
      <c r="H14039" s="434">
        <v>72753</v>
      </c>
      <c r="I14039" s="434">
        <v>264.68</v>
      </c>
      <c r="J14039" s="434">
        <v>136673</v>
      </c>
      <c r="K14039" s="434">
        <v>1998</v>
      </c>
    </row>
    <row r="14040" spans="1:11" hidden="1" x14ac:dyDescent="0.25">
      <c r="A14040" s="434">
        <v>311022300</v>
      </c>
      <c r="B14040" s="434">
        <v>63107</v>
      </c>
      <c r="C14040" s="434" t="s">
        <v>46</v>
      </c>
      <c r="D14040" s="434" t="s">
        <v>22</v>
      </c>
      <c r="E14040" s="434">
        <v>15</v>
      </c>
      <c r="F14040" s="434">
        <v>5164</v>
      </c>
      <c r="G14040" s="434">
        <v>3250</v>
      </c>
      <c r="H14040" s="434">
        <v>2871</v>
      </c>
      <c r="I14040" s="434">
        <v>74.87</v>
      </c>
      <c r="J14040" s="434">
        <v>0</v>
      </c>
      <c r="K14040" s="434">
        <v>2009</v>
      </c>
    </row>
    <row r="14041" spans="1:11" hidden="1" x14ac:dyDescent="0.25">
      <c r="A14041" s="434">
        <v>311022500</v>
      </c>
      <c r="B14041" s="434">
        <v>51101</v>
      </c>
      <c r="C14041" s="434" t="s">
        <v>44</v>
      </c>
      <c r="D14041" s="434" t="s">
        <v>33</v>
      </c>
      <c r="E14041" s="434">
        <v>20.3</v>
      </c>
      <c r="F14041" s="434">
        <v>25200</v>
      </c>
      <c r="G14041" s="434">
        <v>3500</v>
      </c>
      <c r="H14041" s="434">
        <v>39444</v>
      </c>
      <c r="I14041" s="434">
        <v>210.7</v>
      </c>
      <c r="J14041" s="434">
        <v>0</v>
      </c>
      <c r="K14041" s="434">
        <v>2009</v>
      </c>
    </row>
    <row r="14042" spans="1:11" hidden="1" x14ac:dyDescent="0.25">
      <c r="A14042" s="434">
        <v>311023800</v>
      </c>
      <c r="B14042" s="434">
        <v>327332</v>
      </c>
      <c r="C14042" s="434" t="s">
        <v>48</v>
      </c>
      <c r="D14042" s="434" t="s">
        <v>29</v>
      </c>
      <c r="E14042" s="434">
        <v>18.5</v>
      </c>
      <c r="F14042" s="434">
        <v>20160</v>
      </c>
      <c r="G14042" s="434">
        <v>11000</v>
      </c>
      <c r="H14042" s="434">
        <v>18640</v>
      </c>
      <c r="I14042" s="434">
        <v>156.9</v>
      </c>
      <c r="J14042" s="434">
        <v>0</v>
      </c>
      <c r="K14042" s="434">
        <v>2009</v>
      </c>
    </row>
    <row r="14043" spans="1:11" hidden="1" x14ac:dyDescent="0.25">
      <c r="A14043" s="434">
        <v>311024300</v>
      </c>
      <c r="B14043" s="434">
        <v>19592</v>
      </c>
      <c r="C14043" s="434" t="s">
        <v>28</v>
      </c>
      <c r="D14043" s="434" t="s">
        <v>29</v>
      </c>
      <c r="E14043" s="434">
        <v>14.4</v>
      </c>
      <c r="F14043" s="434">
        <v>8730</v>
      </c>
      <c r="G14043" s="434">
        <v>38061</v>
      </c>
      <c r="H14043" s="434">
        <v>24055</v>
      </c>
      <c r="I14043" s="434">
        <v>190</v>
      </c>
      <c r="J14043" s="434">
        <v>0</v>
      </c>
      <c r="K14043" s="434">
        <v>2010</v>
      </c>
    </row>
    <row r="14044" spans="1:11" hidden="1" x14ac:dyDescent="0.25">
      <c r="A14044" s="434">
        <v>311024400</v>
      </c>
      <c r="B14044" s="434">
        <v>23458</v>
      </c>
      <c r="C14044" s="434" t="s">
        <v>28</v>
      </c>
      <c r="D14044" s="434" t="s">
        <v>29</v>
      </c>
      <c r="E14044" s="434">
        <v>14.2</v>
      </c>
      <c r="F14044" s="434">
        <v>9480</v>
      </c>
      <c r="G14044" s="434">
        <v>56819</v>
      </c>
      <c r="H14044" s="434">
        <v>33044</v>
      </c>
      <c r="I14044" s="434">
        <v>189.99</v>
      </c>
      <c r="J14044" s="434">
        <v>0</v>
      </c>
      <c r="K14044" s="434">
        <v>1970</v>
      </c>
    </row>
    <row r="14045" spans="1:11" hidden="1" x14ac:dyDescent="0.25">
      <c r="A14045" s="434">
        <v>311025800</v>
      </c>
      <c r="B14045" s="434">
        <v>13794</v>
      </c>
      <c r="C14045" s="434" t="s">
        <v>31</v>
      </c>
      <c r="D14045" s="434" t="s">
        <v>29</v>
      </c>
      <c r="E14045" s="434">
        <v>14.5</v>
      </c>
      <c r="F14045" s="434">
        <v>7080</v>
      </c>
      <c r="G14045" s="434">
        <v>37334</v>
      </c>
      <c r="H14045" s="434">
        <v>22697</v>
      </c>
      <c r="I14045" s="434">
        <v>177.846</v>
      </c>
      <c r="J14045" s="434">
        <v>0</v>
      </c>
      <c r="K14045" s="434">
        <v>2009</v>
      </c>
    </row>
    <row r="14046" spans="1:11" hidden="1" x14ac:dyDescent="0.25">
      <c r="A14046" s="434">
        <v>311026000</v>
      </c>
      <c r="B14046" s="434">
        <v>753617</v>
      </c>
      <c r="C14046" s="434" t="s">
        <v>31</v>
      </c>
      <c r="D14046" s="434" t="s">
        <v>22</v>
      </c>
      <c r="E14046" s="434">
        <v>10</v>
      </c>
      <c r="F14046" s="434">
        <v>1350</v>
      </c>
      <c r="G14046" s="434">
        <v>2516</v>
      </c>
      <c r="H14046" s="434">
        <v>1864</v>
      </c>
      <c r="I14046" s="434">
        <v>82.46</v>
      </c>
      <c r="J14046" s="434">
        <v>0</v>
      </c>
      <c r="K14046" s="434">
        <v>1970</v>
      </c>
    </row>
    <row r="14047" spans="1:11" hidden="1" x14ac:dyDescent="0.25">
      <c r="A14047" s="434">
        <v>311027100</v>
      </c>
      <c r="B14047" s="434">
        <v>32599</v>
      </c>
      <c r="C14047" s="434" t="s">
        <v>44</v>
      </c>
      <c r="D14047" s="434" t="s">
        <v>29</v>
      </c>
      <c r="E14047" s="434">
        <v>18</v>
      </c>
      <c r="F14047" s="434">
        <v>23040</v>
      </c>
      <c r="G14047" s="434">
        <v>3780</v>
      </c>
      <c r="H14047" s="434">
        <v>32346</v>
      </c>
      <c r="I14047" s="434">
        <v>197</v>
      </c>
      <c r="J14047" s="434">
        <v>0</v>
      </c>
      <c r="K14047" s="434">
        <v>2010</v>
      </c>
    </row>
    <row r="14048" spans="1:11" hidden="1" x14ac:dyDescent="0.25">
      <c r="A14048" s="434">
        <v>311027400</v>
      </c>
      <c r="B14048" s="434">
        <v>451253</v>
      </c>
      <c r="C14048" s="434" t="s">
        <v>16</v>
      </c>
      <c r="D14048" s="434" t="s">
        <v>33</v>
      </c>
      <c r="E14048" s="434">
        <v>14.6</v>
      </c>
      <c r="F14048" s="434">
        <v>18960</v>
      </c>
      <c r="G14048" s="434">
        <v>109289</v>
      </c>
      <c r="H14048" s="434">
        <v>66563</v>
      </c>
      <c r="I14048" s="434">
        <v>248.55799999999999</v>
      </c>
      <c r="J14048" s="434">
        <v>116448</v>
      </c>
      <c r="K14048" s="434">
        <v>2011</v>
      </c>
    </row>
    <row r="14049" spans="1:11" hidden="1" x14ac:dyDescent="0.25">
      <c r="A14049" s="434">
        <v>311027500</v>
      </c>
      <c r="B14049" s="434">
        <v>1120449</v>
      </c>
      <c r="C14049" s="434" t="s">
        <v>16</v>
      </c>
      <c r="D14049" s="434" t="s">
        <v>33</v>
      </c>
      <c r="E14049" s="434">
        <v>14.6</v>
      </c>
      <c r="F14049" s="434">
        <v>19920</v>
      </c>
      <c r="G14049" s="434">
        <v>109289</v>
      </c>
      <c r="H14049" s="434">
        <v>66563</v>
      </c>
      <c r="I14049" s="434">
        <v>248.55799999999999</v>
      </c>
      <c r="J14049" s="434">
        <v>116448</v>
      </c>
      <c r="K14049" s="434">
        <v>2010</v>
      </c>
    </row>
    <row r="14050" spans="1:11" hidden="1" x14ac:dyDescent="0.25">
      <c r="A14050" s="434">
        <v>311027600</v>
      </c>
      <c r="B14050" s="434">
        <v>1090949</v>
      </c>
      <c r="C14050" s="434" t="s">
        <v>16</v>
      </c>
      <c r="D14050" s="434" t="s">
        <v>33</v>
      </c>
      <c r="E14050" s="434">
        <v>14.6</v>
      </c>
      <c r="F14050" s="434">
        <v>18960</v>
      </c>
      <c r="G14050" s="434">
        <v>109289</v>
      </c>
      <c r="H14050" s="434">
        <v>66563</v>
      </c>
      <c r="I14050" s="434">
        <v>248.55799999999999</v>
      </c>
      <c r="J14050" s="434">
        <v>116448</v>
      </c>
      <c r="K14050" s="434">
        <v>2011</v>
      </c>
    </row>
    <row r="14051" spans="1:11" hidden="1" x14ac:dyDescent="0.25">
      <c r="A14051" s="434">
        <v>311027700</v>
      </c>
      <c r="B14051" s="434">
        <v>661844</v>
      </c>
      <c r="C14051" s="434" t="s">
        <v>16</v>
      </c>
      <c r="D14051" s="434" t="s">
        <v>33</v>
      </c>
      <c r="E14051" s="434">
        <v>14.6</v>
      </c>
      <c r="F14051" s="434">
        <v>19920</v>
      </c>
      <c r="G14051" s="434">
        <v>109289</v>
      </c>
      <c r="H14051" s="434">
        <v>66563</v>
      </c>
      <c r="I14051" s="434">
        <v>248.55799999999999</v>
      </c>
      <c r="J14051" s="434">
        <v>116448</v>
      </c>
      <c r="K14051" s="434">
        <v>2010</v>
      </c>
    </row>
    <row r="14052" spans="1:11" hidden="1" x14ac:dyDescent="0.25">
      <c r="A14052" s="434">
        <v>311028300</v>
      </c>
      <c r="B14052" s="434">
        <v>138049</v>
      </c>
      <c r="C14052" s="434" t="s">
        <v>61</v>
      </c>
      <c r="D14052" s="434" t="s">
        <v>22</v>
      </c>
      <c r="E14052" s="434">
        <v>13</v>
      </c>
      <c r="F14052" s="434">
        <v>1950</v>
      </c>
      <c r="G14052" s="434">
        <v>3300</v>
      </c>
      <c r="H14052" s="434">
        <v>2601</v>
      </c>
      <c r="I14052" s="434">
        <v>91.25</v>
      </c>
      <c r="J14052" s="434">
        <v>0</v>
      </c>
      <c r="K14052" s="434">
        <v>2001</v>
      </c>
    </row>
    <row r="14053" spans="1:11" hidden="1" x14ac:dyDescent="0.25">
      <c r="A14053" s="434">
        <v>311029200</v>
      </c>
      <c r="B14053" s="434">
        <v>851</v>
      </c>
      <c r="C14053" s="434" t="s">
        <v>31</v>
      </c>
      <c r="D14053" s="434" t="s">
        <v>33</v>
      </c>
      <c r="E14053" s="434">
        <v>14.6</v>
      </c>
      <c r="F14053" s="434">
        <v>14280</v>
      </c>
      <c r="G14053" s="434">
        <v>72863</v>
      </c>
      <c r="H14053" s="434">
        <v>44684</v>
      </c>
      <c r="I14053" s="434">
        <v>225</v>
      </c>
      <c r="K14053" s="434">
        <v>2009</v>
      </c>
    </row>
    <row r="14054" spans="1:11" hidden="1" x14ac:dyDescent="0.25">
      <c r="A14054" s="434">
        <v>311029800</v>
      </c>
      <c r="B14054" s="434">
        <v>1500</v>
      </c>
      <c r="C14054" s="434" t="s">
        <v>28</v>
      </c>
      <c r="D14054" s="434" t="s">
        <v>33</v>
      </c>
      <c r="F14054" s="434">
        <v>11060</v>
      </c>
      <c r="G14054" s="434">
        <v>79649</v>
      </c>
      <c r="H14054" s="434">
        <v>43506</v>
      </c>
      <c r="I14054" s="434">
        <v>229</v>
      </c>
      <c r="K14054" s="434">
        <v>2010</v>
      </c>
    </row>
    <row r="14055" spans="1:11" hidden="1" x14ac:dyDescent="0.25">
      <c r="A14055" s="434">
        <v>311029900</v>
      </c>
      <c r="B14055" s="434">
        <v>8420</v>
      </c>
      <c r="C14055" s="434" t="s">
        <v>56</v>
      </c>
      <c r="D14055" s="434" t="s">
        <v>25</v>
      </c>
      <c r="I14055" s="434">
        <v>102</v>
      </c>
    </row>
    <row r="14056" spans="1:11" hidden="1" x14ac:dyDescent="0.25">
      <c r="A14056" s="434">
        <v>311030800</v>
      </c>
      <c r="B14056" s="434">
        <v>150660</v>
      </c>
      <c r="C14056" s="434" t="s">
        <v>48</v>
      </c>
      <c r="D14056" s="434" t="s">
        <v>25</v>
      </c>
      <c r="E14056" s="434">
        <v>16</v>
      </c>
      <c r="F14056" s="434">
        <v>7887</v>
      </c>
      <c r="G14056" s="434">
        <v>8900</v>
      </c>
      <c r="H14056" s="434">
        <v>10732</v>
      </c>
      <c r="I14056" s="434">
        <v>100.1</v>
      </c>
      <c r="J14056" s="434">
        <v>0</v>
      </c>
      <c r="K14056" s="434">
        <v>2011</v>
      </c>
    </row>
    <row r="14057" spans="1:11" hidden="1" x14ac:dyDescent="0.25">
      <c r="A14057" s="434">
        <v>311031800</v>
      </c>
      <c r="B14057" s="434">
        <v>56582</v>
      </c>
      <c r="C14057" s="434" t="s">
        <v>61</v>
      </c>
      <c r="D14057" s="434" t="s">
        <v>22</v>
      </c>
      <c r="E14057" s="434">
        <v>12</v>
      </c>
      <c r="F14057" s="434">
        <v>8752</v>
      </c>
      <c r="G14057" s="434">
        <v>4257</v>
      </c>
      <c r="H14057" s="434">
        <v>4869</v>
      </c>
      <c r="I14057" s="434">
        <v>93.6</v>
      </c>
      <c r="J14057" s="434">
        <v>0</v>
      </c>
      <c r="K14057" s="434">
        <v>2009</v>
      </c>
    </row>
    <row r="14058" spans="1:11" hidden="1" x14ac:dyDescent="0.25">
      <c r="A14058" s="434">
        <v>311031900</v>
      </c>
      <c r="B14058" s="434">
        <v>12786</v>
      </c>
      <c r="C14058" s="434" t="s">
        <v>48</v>
      </c>
      <c r="D14058" s="434" t="s">
        <v>29</v>
      </c>
      <c r="E14058" s="434">
        <v>12</v>
      </c>
      <c r="F14058" s="434">
        <v>36000</v>
      </c>
      <c r="G14058" s="434">
        <v>47000</v>
      </c>
      <c r="H14058" s="434">
        <v>49735</v>
      </c>
      <c r="I14058" s="434">
        <v>182.2</v>
      </c>
      <c r="K14058" s="434">
        <v>2012</v>
      </c>
    </row>
    <row r="14059" spans="1:11" hidden="1" x14ac:dyDescent="0.25">
      <c r="A14059" s="434">
        <v>311032200</v>
      </c>
      <c r="B14059" s="434">
        <v>5535</v>
      </c>
      <c r="C14059" s="434" t="s">
        <v>31</v>
      </c>
      <c r="D14059" s="434" t="s">
        <v>29</v>
      </c>
      <c r="E14059" s="434">
        <v>14.5</v>
      </c>
      <c r="F14059" s="434">
        <v>7860</v>
      </c>
      <c r="G14059" s="434">
        <v>32245</v>
      </c>
      <c r="H14059" s="434">
        <v>20236</v>
      </c>
      <c r="I14059" s="434">
        <v>177</v>
      </c>
      <c r="J14059" s="434">
        <v>0</v>
      </c>
      <c r="K14059" s="434">
        <v>2007</v>
      </c>
    </row>
    <row r="14060" spans="1:11" hidden="1" x14ac:dyDescent="0.25">
      <c r="A14060" s="434">
        <v>311033200</v>
      </c>
      <c r="B14060" s="434">
        <v>4851</v>
      </c>
      <c r="C14060" s="434" t="s">
        <v>28</v>
      </c>
      <c r="D14060" s="434" t="s">
        <v>29</v>
      </c>
      <c r="E14060" s="434">
        <v>0</v>
      </c>
      <c r="F14060" s="434">
        <v>6227</v>
      </c>
      <c r="G14060" s="434">
        <v>30478</v>
      </c>
      <c r="H14060" s="434">
        <v>19972</v>
      </c>
      <c r="I14060" s="434">
        <v>178.76</v>
      </c>
      <c r="J14060" s="434">
        <v>0</v>
      </c>
      <c r="K14060" s="434">
        <v>2010</v>
      </c>
    </row>
    <row r="14061" spans="1:11" hidden="1" x14ac:dyDescent="0.25">
      <c r="A14061" s="434">
        <v>311033300</v>
      </c>
      <c r="B14061" s="434">
        <v>10761</v>
      </c>
      <c r="C14061" s="434" t="s">
        <v>28</v>
      </c>
      <c r="D14061" s="434" t="s">
        <v>29</v>
      </c>
      <c r="E14061" s="434">
        <v>14.2</v>
      </c>
      <c r="F14061" s="434">
        <v>9480</v>
      </c>
      <c r="G14061" s="434">
        <v>56697</v>
      </c>
      <c r="H14061" s="434">
        <v>32987</v>
      </c>
      <c r="I14061" s="434">
        <v>189.99</v>
      </c>
      <c r="J14061" s="434">
        <v>0</v>
      </c>
      <c r="K14061" s="434">
        <v>2010</v>
      </c>
    </row>
    <row r="14062" spans="1:11" hidden="1" x14ac:dyDescent="0.25">
      <c r="A14062" s="434">
        <v>311033500</v>
      </c>
      <c r="B14062" s="434">
        <v>742</v>
      </c>
      <c r="C14062" s="434" t="s">
        <v>28</v>
      </c>
      <c r="D14062" s="434" t="s">
        <v>29</v>
      </c>
      <c r="E14062" s="434">
        <v>14</v>
      </c>
      <c r="F14062" s="434">
        <v>8730</v>
      </c>
      <c r="G14062" s="434">
        <v>29694</v>
      </c>
      <c r="H14062" s="434">
        <v>20603</v>
      </c>
      <c r="I14062" s="434">
        <v>190</v>
      </c>
      <c r="K14062" s="434">
        <v>2011</v>
      </c>
    </row>
    <row r="14063" spans="1:11" hidden="1" x14ac:dyDescent="0.25">
      <c r="A14063" s="434">
        <v>311034400</v>
      </c>
      <c r="B14063" s="434">
        <v>40524</v>
      </c>
      <c r="C14063" s="434" t="s">
        <v>31</v>
      </c>
      <c r="D14063" s="434" t="s">
        <v>22</v>
      </c>
      <c r="E14063" s="434">
        <v>10</v>
      </c>
      <c r="F14063" s="434">
        <v>1020</v>
      </c>
      <c r="G14063" s="434">
        <v>2300</v>
      </c>
      <c r="H14063" s="434">
        <v>1599</v>
      </c>
      <c r="I14063" s="434">
        <v>88</v>
      </c>
      <c r="J14063" s="434">
        <v>3195</v>
      </c>
      <c r="K14063" s="434">
        <v>1999</v>
      </c>
    </row>
    <row r="14064" spans="1:11" hidden="1" x14ac:dyDescent="0.25">
      <c r="A14064" s="434">
        <v>311035300</v>
      </c>
      <c r="B14064" s="434">
        <v>1846</v>
      </c>
      <c r="C14064" s="434" t="s">
        <v>28</v>
      </c>
      <c r="D14064" s="434" t="s">
        <v>29</v>
      </c>
      <c r="E14064" s="434">
        <v>14</v>
      </c>
      <c r="F14064" s="434">
        <v>7368</v>
      </c>
      <c r="G14064" s="434">
        <v>37479</v>
      </c>
      <c r="H14064" s="434">
        <v>24065</v>
      </c>
      <c r="I14064" s="434">
        <v>189.99</v>
      </c>
      <c r="K14064" s="434">
        <v>2011</v>
      </c>
    </row>
    <row r="14065" spans="1:11" hidden="1" x14ac:dyDescent="0.25">
      <c r="A14065" s="434">
        <v>311035400</v>
      </c>
      <c r="B14065" s="434">
        <v>4080</v>
      </c>
      <c r="C14065" s="434" t="s">
        <v>28</v>
      </c>
      <c r="D14065" s="434" t="s">
        <v>29</v>
      </c>
      <c r="E14065" s="434">
        <v>14.4</v>
      </c>
      <c r="F14065" s="434">
        <v>7368</v>
      </c>
      <c r="G14065" s="434">
        <v>37456</v>
      </c>
      <c r="H14065" s="434">
        <v>24065</v>
      </c>
      <c r="I14065" s="434">
        <v>189.99</v>
      </c>
      <c r="K14065" s="434">
        <v>2011</v>
      </c>
    </row>
    <row r="14066" spans="1:11" hidden="1" x14ac:dyDescent="0.25">
      <c r="A14066" s="434">
        <v>311035500</v>
      </c>
      <c r="B14066" s="434">
        <v>5718</v>
      </c>
      <c r="C14066" s="434" t="s">
        <v>24</v>
      </c>
      <c r="D14066" s="434" t="s">
        <v>36</v>
      </c>
      <c r="F14066" s="434">
        <v>19620</v>
      </c>
      <c r="G14066" s="434">
        <v>157955</v>
      </c>
      <c r="H14066" s="434">
        <v>83753</v>
      </c>
      <c r="I14066" s="434">
        <v>274</v>
      </c>
      <c r="J14066" s="434">
        <v>168556</v>
      </c>
      <c r="K14066" s="434">
        <v>2011</v>
      </c>
    </row>
    <row r="14067" spans="1:11" hidden="1" x14ac:dyDescent="0.25">
      <c r="A14067" s="434">
        <v>311035600</v>
      </c>
      <c r="B14067" s="434">
        <v>17692</v>
      </c>
      <c r="C14067" s="434" t="s">
        <v>28</v>
      </c>
      <c r="D14067" s="434" t="s">
        <v>29</v>
      </c>
      <c r="E14067" s="434">
        <v>14</v>
      </c>
      <c r="F14067" s="434">
        <v>7368</v>
      </c>
      <c r="G14067" s="434">
        <v>37459</v>
      </c>
      <c r="H14067" s="434">
        <v>24065</v>
      </c>
      <c r="I14067" s="434">
        <v>190</v>
      </c>
      <c r="J14067" s="434">
        <v>0</v>
      </c>
      <c r="K14067" s="434">
        <v>2012</v>
      </c>
    </row>
    <row r="14068" spans="1:11" hidden="1" x14ac:dyDescent="0.25">
      <c r="A14068" s="434">
        <v>311036000</v>
      </c>
      <c r="B14068" s="434">
        <v>572</v>
      </c>
      <c r="C14068" s="434" t="s">
        <v>24</v>
      </c>
      <c r="D14068" s="434" t="s">
        <v>36</v>
      </c>
      <c r="E14068" s="434">
        <v>15.2</v>
      </c>
      <c r="F14068" s="434">
        <v>16858</v>
      </c>
      <c r="G14068" s="434">
        <v>159178</v>
      </c>
      <c r="H14068" s="434">
        <v>81230</v>
      </c>
      <c r="I14068" s="434">
        <v>274</v>
      </c>
      <c r="J14068" s="434">
        <v>166683</v>
      </c>
      <c r="K14068" s="434">
        <v>2000</v>
      </c>
    </row>
    <row r="14069" spans="1:11" hidden="1" x14ac:dyDescent="0.25">
      <c r="A14069" s="434">
        <v>311036900</v>
      </c>
      <c r="B14069" s="434">
        <v>343677</v>
      </c>
      <c r="C14069" s="434" t="s">
        <v>48</v>
      </c>
      <c r="D14069" s="434" t="s">
        <v>29</v>
      </c>
      <c r="E14069" s="434">
        <v>20</v>
      </c>
      <c r="F14069" s="434">
        <v>27000</v>
      </c>
      <c r="G14069" s="434">
        <v>11000</v>
      </c>
      <c r="H14069" s="434">
        <v>25378</v>
      </c>
      <c r="I14069" s="434">
        <v>194.5</v>
      </c>
      <c r="J14069" s="434">
        <v>0</v>
      </c>
      <c r="K14069" s="434">
        <v>2012</v>
      </c>
    </row>
    <row r="14070" spans="1:11" hidden="1" x14ac:dyDescent="0.25">
      <c r="A14070" s="434">
        <v>311037400</v>
      </c>
      <c r="B14070" s="434">
        <v>3443</v>
      </c>
      <c r="C14070" s="434" t="s">
        <v>31</v>
      </c>
      <c r="D14070" s="434" t="s">
        <v>33</v>
      </c>
      <c r="E14070" s="434">
        <v>14.6</v>
      </c>
      <c r="F14070" s="434">
        <v>14280</v>
      </c>
      <c r="G14070" s="434">
        <v>72863</v>
      </c>
      <c r="H14070" s="434">
        <v>44684</v>
      </c>
      <c r="I14070" s="434">
        <v>225</v>
      </c>
      <c r="K14070" s="434">
        <v>2010</v>
      </c>
    </row>
    <row r="14071" spans="1:11" hidden="1" x14ac:dyDescent="0.25">
      <c r="A14071" s="434">
        <v>311037500</v>
      </c>
      <c r="B14071" s="434">
        <v>6010</v>
      </c>
      <c r="C14071" s="434" t="s">
        <v>28</v>
      </c>
      <c r="D14071" s="434" t="s">
        <v>29</v>
      </c>
      <c r="E14071" s="434">
        <v>14</v>
      </c>
      <c r="F14071" s="434">
        <v>8730</v>
      </c>
      <c r="G14071" s="434">
        <v>30379</v>
      </c>
      <c r="H14071" s="434">
        <v>20603</v>
      </c>
      <c r="I14071" s="434">
        <v>190</v>
      </c>
      <c r="J14071" s="434">
        <v>0</v>
      </c>
      <c r="K14071" s="434">
        <v>2010</v>
      </c>
    </row>
    <row r="14072" spans="1:11" hidden="1" x14ac:dyDescent="0.25">
      <c r="A14072" s="434">
        <v>311037600</v>
      </c>
      <c r="B14072" s="434">
        <v>13950</v>
      </c>
      <c r="C14072" s="434" t="s">
        <v>28</v>
      </c>
      <c r="D14072" s="434" t="s">
        <v>29</v>
      </c>
      <c r="E14072" s="434">
        <v>14</v>
      </c>
      <c r="F14072" s="434">
        <v>8730</v>
      </c>
      <c r="G14072" s="434">
        <v>29909</v>
      </c>
      <c r="H14072" s="434">
        <v>20603</v>
      </c>
      <c r="I14072" s="434">
        <v>190</v>
      </c>
      <c r="J14072" s="434">
        <v>0</v>
      </c>
      <c r="K14072" s="434">
        <v>2010</v>
      </c>
    </row>
    <row r="14073" spans="1:11" hidden="1" x14ac:dyDescent="0.25">
      <c r="A14073" s="434">
        <v>311037700</v>
      </c>
      <c r="B14073" s="434">
        <v>11367</v>
      </c>
      <c r="C14073" s="434" t="s">
        <v>20</v>
      </c>
      <c r="D14073" s="434" t="s">
        <v>29</v>
      </c>
      <c r="E14073" s="434">
        <v>15.3</v>
      </c>
      <c r="F14073" s="434">
        <v>11620</v>
      </c>
      <c r="G14073" s="434">
        <v>53116</v>
      </c>
      <c r="H14073" s="434">
        <v>29283</v>
      </c>
      <c r="I14073" s="434">
        <v>183.3</v>
      </c>
      <c r="J14073" s="434">
        <v>50371</v>
      </c>
      <c r="K14073" s="434">
        <v>2008</v>
      </c>
    </row>
    <row r="14074" spans="1:11" hidden="1" x14ac:dyDescent="0.25">
      <c r="A14074" s="434">
        <v>311038200</v>
      </c>
      <c r="B14074" s="434">
        <v>442775</v>
      </c>
      <c r="C14074" s="434" t="s">
        <v>48</v>
      </c>
      <c r="D14074" s="434" t="s">
        <v>36</v>
      </c>
      <c r="E14074" s="434">
        <v>15</v>
      </c>
      <c r="F14074" s="434">
        <v>28955</v>
      </c>
      <c r="G14074" s="434">
        <v>124502</v>
      </c>
      <c r="H14074" s="434">
        <v>75273</v>
      </c>
      <c r="I14074" s="434">
        <v>265.88</v>
      </c>
      <c r="J14074" s="434">
        <v>138043</v>
      </c>
      <c r="K14074" s="434">
        <v>1995</v>
      </c>
    </row>
    <row r="14075" spans="1:11" hidden="1" x14ac:dyDescent="0.25">
      <c r="A14075" s="434">
        <v>311038500</v>
      </c>
      <c r="B14075" s="434">
        <v>16773</v>
      </c>
      <c r="C14075" s="434" t="s">
        <v>24</v>
      </c>
      <c r="D14075" s="434" t="s">
        <v>36</v>
      </c>
      <c r="E14075" s="434">
        <v>20</v>
      </c>
      <c r="F14075" s="434">
        <v>39900</v>
      </c>
      <c r="G14075" s="434">
        <v>82857</v>
      </c>
      <c r="H14075" s="434">
        <v>100723</v>
      </c>
      <c r="I14075" s="434">
        <v>285.36</v>
      </c>
      <c r="J14075" s="434">
        <v>160276</v>
      </c>
      <c r="K14075" s="434">
        <v>2011</v>
      </c>
    </row>
    <row r="14076" spans="1:11" hidden="1" x14ac:dyDescent="0.25">
      <c r="A14076" s="434">
        <v>311038700</v>
      </c>
      <c r="B14076" s="434">
        <v>18296</v>
      </c>
      <c r="C14076" s="434" t="s">
        <v>24</v>
      </c>
      <c r="D14076" s="434" t="s">
        <v>36</v>
      </c>
      <c r="E14076" s="434">
        <v>20</v>
      </c>
      <c r="F14076" s="434">
        <v>39900</v>
      </c>
      <c r="G14076" s="434">
        <v>82929</v>
      </c>
      <c r="H14076" s="434">
        <v>100723</v>
      </c>
      <c r="I14076" s="434">
        <v>285.36</v>
      </c>
      <c r="J14076" s="434">
        <v>160276</v>
      </c>
      <c r="K14076" s="434">
        <v>2011</v>
      </c>
    </row>
    <row r="14077" spans="1:11" hidden="1" x14ac:dyDescent="0.25">
      <c r="A14077" s="434">
        <v>311038900</v>
      </c>
      <c r="B14077" s="434">
        <v>149690</v>
      </c>
      <c r="C14077" s="434" t="s">
        <v>44</v>
      </c>
      <c r="D14077" s="434" t="s">
        <v>29</v>
      </c>
      <c r="E14077" s="434">
        <v>19</v>
      </c>
      <c r="F14077" s="434">
        <v>23040</v>
      </c>
      <c r="G14077" s="434">
        <v>3666</v>
      </c>
      <c r="H14077" s="434">
        <v>32477</v>
      </c>
      <c r="I14077" s="434">
        <v>197</v>
      </c>
      <c r="J14077" s="434">
        <v>0</v>
      </c>
      <c r="K14077" s="434">
        <v>2011</v>
      </c>
    </row>
    <row r="14078" spans="1:11" hidden="1" x14ac:dyDescent="0.25">
      <c r="A14078" s="434">
        <v>311039800</v>
      </c>
      <c r="B14078" s="434">
        <v>21020</v>
      </c>
      <c r="C14078" s="434" t="s">
        <v>20</v>
      </c>
      <c r="D14078" s="434" t="s">
        <v>29</v>
      </c>
      <c r="E14078" s="434">
        <v>14.8</v>
      </c>
      <c r="F14078" s="434">
        <v>8580</v>
      </c>
      <c r="G14078" s="434">
        <v>50120</v>
      </c>
      <c r="H14078" s="434">
        <v>28418</v>
      </c>
      <c r="I14078" s="434">
        <v>182.5</v>
      </c>
      <c r="J14078" s="434">
        <v>0</v>
      </c>
      <c r="K14078" s="434">
        <v>1970</v>
      </c>
    </row>
    <row r="14079" spans="1:11" hidden="1" x14ac:dyDescent="0.25">
      <c r="A14079" s="434">
        <v>311040200</v>
      </c>
      <c r="B14079" s="434">
        <v>10204</v>
      </c>
      <c r="C14079" s="434" t="s">
        <v>28</v>
      </c>
      <c r="D14079" s="434" t="s">
        <v>29</v>
      </c>
      <c r="E14079" s="434">
        <v>13.7</v>
      </c>
      <c r="F14079" s="434">
        <v>6480</v>
      </c>
      <c r="G14079" s="434">
        <v>32688</v>
      </c>
      <c r="H14079" s="434">
        <v>20809</v>
      </c>
      <c r="I14079" s="434">
        <v>179.9</v>
      </c>
      <c r="K14079" s="434">
        <v>2010</v>
      </c>
    </row>
    <row r="14080" spans="1:11" hidden="1" x14ac:dyDescent="0.25">
      <c r="A14080" s="434">
        <v>311040500</v>
      </c>
      <c r="B14080" s="434">
        <v>7724</v>
      </c>
      <c r="C14080" s="434" t="s">
        <v>31</v>
      </c>
      <c r="D14080" s="434" t="s">
        <v>25</v>
      </c>
      <c r="E14080" s="434">
        <v>16</v>
      </c>
      <c r="F14080" s="434">
        <v>4042</v>
      </c>
      <c r="G14080" s="434">
        <v>6120</v>
      </c>
      <c r="H14080" s="434">
        <v>5084</v>
      </c>
      <c r="I14080" s="434">
        <v>109</v>
      </c>
      <c r="J14080" s="434">
        <v>7525</v>
      </c>
      <c r="K14080" s="434">
        <v>1990</v>
      </c>
    </row>
    <row r="14081" spans="1:11" hidden="1" x14ac:dyDescent="0.25">
      <c r="A14081" s="434">
        <v>311040600</v>
      </c>
      <c r="B14081" s="434">
        <v>3689</v>
      </c>
      <c r="C14081" s="434" t="s">
        <v>31</v>
      </c>
      <c r="D14081" s="434" t="s">
        <v>29</v>
      </c>
      <c r="E14081" s="434">
        <v>13.9</v>
      </c>
      <c r="F14081" s="434">
        <v>15806</v>
      </c>
      <c r="G14081" s="434">
        <v>20434</v>
      </c>
      <c r="H14081" s="434">
        <v>58767</v>
      </c>
      <c r="I14081" s="434">
        <v>199.95</v>
      </c>
      <c r="J14081" s="434">
        <v>0</v>
      </c>
      <c r="K14081" s="434">
        <v>2010</v>
      </c>
    </row>
    <row r="14082" spans="1:11" hidden="1" x14ac:dyDescent="0.25">
      <c r="A14082" s="434">
        <v>311041500</v>
      </c>
      <c r="B14082" s="434">
        <v>57684</v>
      </c>
      <c r="C14082" s="434" t="s">
        <v>28</v>
      </c>
      <c r="D14082" s="434" t="s">
        <v>33</v>
      </c>
      <c r="E14082" s="434">
        <v>14.5</v>
      </c>
      <c r="F14082" s="434">
        <v>9710</v>
      </c>
      <c r="G14082" s="434">
        <v>82154</v>
      </c>
      <c r="H14082" s="434">
        <v>43024</v>
      </c>
      <c r="I14082" s="434">
        <v>228.99</v>
      </c>
      <c r="J14082" s="434">
        <v>0</v>
      </c>
      <c r="K14082" s="434">
        <v>1970</v>
      </c>
    </row>
    <row r="14083" spans="1:11" hidden="1" x14ac:dyDescent="0.25">
      <c r="A14083" s="434">
        <v>311041600</v>
      </c>
      <c r="B14083" s="434">
        <v>17481</v>
      </c>
      <c r="C14083" s="434" t="s">
        <v>28</v>
      </c>
      <c r="D14083" s="434" t="s">
        <v>29</v>
      </c>
      <c r="E14083" s="434">
        <v>13.7</v>
      </c>
      <c r="F14083" s="434">
        <v>6480</v>
      </c>
      <c r="G14083" s="434">
        <v>32688</v>
      </c>
      <c r="H14083" s="434">
        <v>20809</v>
      </c>
      <c r="I14083" s="434">
        <v>179.9</v>
      </c>
      <c r="J14083" s="434">
        <v>0</v>
      </c>
      <c r="K14083" s="434">
        <v>2010</v>
      </c>
    </row>
    <row r="14084" spans="1:11" hidden="1" x14ac:dyDescent="0.25">
      <c r="A14084" s="434">
        <v>311042400</v>
      </c>
      <c r="B14084" s="434">
        <v>39034</v>
      </c>
      <c r="C14084" s="434" t="s">
        <v>31</v>
      </c>
      <c r="D14084" s="434" t="s">
        <v>25</v>
      </c>
      <c r="E14084" s="434">
        <v>16</v>
      </c>
      <c r="F14084" s="434">
        <v>4042</v>
      </c>
      <c r="G14084" s="434">
        <v>6120</v>
      </c>
      <c r="H14084" s="434">
        <v>5084</v>
      </c>
      <c r="I14084" s="434">
        <v>109</v>
      </c>
      <c r="J14084" s="434">
        <v>7525</v>
      </c>
      <c r="K14084" s="434">
        <v>1990</v>
      </c>
    </row>
    <row r="14085" spans="1:11" hidden="1" x14ac:dyDescent="0.25">
      <c r="A14085" s="434">
        <v>311042500</v>
      </c>
      <c r="B14085" s="434">
        <v>60446</v>
      </c>
      <c r="C14085" s="434" t="s">
        <v>28</v>
      </c>
      <c r="D14085" s="434" t="s">
        <v>29</v>
      </c>
      <c r="E14085" s="434">
        <v>13.7</v>
      </c>
      <c r="F14085" s="434">
        <v>6480</v>
      </c>
      <c r="G14085" s="434">
        <v>32688</v>
      </c>
      <c r="H14085" s="434">
        <v>20748</v>
      </c>
      <c r="I14085" s="434">
        <v>179.9</v>
      </c>
      <c r="J14085" s="434">
        <v>0</v>
      </c>
      <c r="K14085" s="434">
        <v>2009</v>
      </c>
    </row>
    <row r="14086" spans="1:11" hidden="1" x14ac:dyDescent="0.25">
      <c r="A14086" s="434">
        <v>311042700</v>
      </c>
      <c r="B14086" s="434">
        <v>27556</v>
      </c>
      <c r="C14086" s="434" t="s">
        <v>28</v>
      </c>
      <c r="D14086" s="434" t="s">
        <v>29</v>
      </c>
      <c r="E14086" s="434">
        <v>13.7</v>
      </c>
      <c r="F14086" s="434">
        <v>6480</v>
      </c>
      <c r="G14086" s="434">
        <v>32688</v>
      </c>
      <c r="H14086" s="434">
        <v>20748</v>
      </c>
      <c r="I14086" s="434">
        <v>179.9</v>
      </c>
      <c r="J14086" s="434">
        <v>0</v>
      </c>
      <c r="K14086" s="434">
        <v>2009</v>
      </c>
    </row>
    <row r="14087" spans="1:11" hidden="1" x14ac:dyDescent="0.25">
      <c r="A14087" s="434">
        <v>311043800</v>
      </c>
      <c r="B14087" s="434">
        <v>10944</v>
      </c>
      <c r="C14087" s="434" t="s">
        <v>31</v>
      </c>
      <c r="D14087" s="434" t="s">
        <v>25</v>
      </c>
      <c r="E14087" s="434">
        <v>16</v>
      </c>
      <c r="F14087" s="434">
        <v>4042</v>
      </c>
      <c r="G14087" s="434">
        <v>6000</v>
      </c>
      <c r="H14087" s="434">
        <v>5084</v>
      </c>
      <c r="I14087" s="434">
        <v>109</v>
      </c>
      <c r="J14087" s="434">
        <v>7521</v>
      </c>
      <c r="K14087" s="434">
        <v>1991</v>
      </c>
    </row>
    <row r="14088" spans="1:11" hidden="1" x14ac:dyDescent="0.25">
      <c r="A14088" s="434">
        <v>311044000</v>
      </c>
      <c r="B14088" s="434">
        <v>1635</v>
      </c>
      <c r="C14088" s="434" t="s">
        <v>16</v>
      </c>
      <c r="D14088" s="434" t="s">
        <v>33</v>
      </c>
      <c r="E14088" s="434">
        <v>14.7</v>
      </c>
      <c r="F14088" s="434">
        <v>11300</v>
      </c>
      <c r="G14088" s="434">
        <v>73711</v>
      </c>
      <c r="H14088" s="434">
        <v>42048</v>
      </c>
      <c r="I14088" s="434">
        <v>228.6</v>
      </c>
      <c r="J14088" s="434">
        <v>80661</v>
      </c>
      <c r="K14088" s="434">
        <v>2007</v>
      </c>
    </row>
    <row r="14089" spans="1:11" hidden="1" x14ac:dyDescent="0.25">
      <c r="A14089" s="434">
        <v>311045200</v>
      </c>
      <c r="B14089" s="434">
        <v>478697</v>
      </c>
      <c r="C14089" s="434" t="s">
        <v>31</v>
      </c>
      <c r="D14089" s="434" t="s">
        <v>22</v>
      </c>
      <c r="E14089" s="434">
        <v>10</v>
      </c>
      <c r="F14089" s="434">
        <v>1800</v>
      </c>
      <c r="G14089" s="434">
        <v>3709</v>
      </c>
      <c r="H14089" s="434">
        <v>2446</v>
      </c>
      <c r="I14089" s="434">
        <v>87.9</v>
      </c>
      <c r="J14089" s="434">
        <v>0</v>
      </c>
      <c r="K14089" s="434">
        <v>1970</v>
      </c>
    </row>
    <row r="14090" spans="1:11" hidden="1" x14ac:dyDescent="0.25">
      <c r="A14090" s="434">
        <v>311045300</v>
      </c>
      <c r="B14090" s="434">
        <v>1</v>
      </c>
      <c r="C14090" s="434" t="s">
        <v>31</v>
      </c>
      <c r="D14090" s="434" t="s">
        <v>29</v>
      </c>
      <c r="E14090" s="434">
        <v>22.2</v>
      </c>
      <c r="F14090" s="434">
        <v>15130</v>
      </c>
      <c r="G14090" s="434">
        <v>18436</v>
      </c>
      <c r="H14090" s="434">
        <v>59006</v>
      </c>
      <c r="I14090" s="434">
        <v>199.95</v>
      </c>
      <c r="J14090" s="434">
        <v>0</v>
      </c>
      <c r="K14090" s="434">
        <v>2010</v>
      </c>
    </row>
    <row r="14091" spans="1:11" hidden="1" x14ac:dyDescent="0.25">
      <c r="A14091" s="434">
        <v>311045400</v>
      </c>
      <c r="B14091" s="434">
        <v>11737</v>
      </c>
      <c r="C14091" s="434" t="s">
        <v>20</v>
      </c>
      <c r="D14091" s="434" t="s">
        <v>29</v>
      </c>
      <c r="E14091" s="434">
        <v>15.3</v>
      </c>
      <c r="F14091" s="434">
        <v>11620</v>
      </c>
      <c r="G14091" s="434">
        <v>53148</v>
      </c>
      <c r="H14091" s="434">
        <v>29283</v>
      </c>
      <c r="I14091" s="434">
        <v>183.3</v>
      </c>
      <c r="J14091" s="434">
        <v>50371</v>
      </c>
      <c r="K14091" s="434">
        <v>2008</v>
      </c>
    </row>
    <row r="14092" spans="1:11" hidden="1" x14ac:dyDescent="0.25">
      <c r="A14092" s="434">
        <v>311046100</v>
      </c>
      <c r="B14092" s="434">
        <v>56335</v>
      </c>
      <c r="C14092" s="434" t="s">
        <v>28</v>
      </c>
      <c r="D14092" s="434" t="s">
        <v>29</v>
      </c>
      <c r="E14092" s="434">
        <v>14.4</v>
      </c>
      <c r="F14092" s="434">
        <v>7368</v>
      </c>
      <c r="G14092" s="434">
        <v>38981</v>
      </c>
      <c r="H14092" s="434">
        <v>24109</v>
      </c>
      <c r="I14092" s="434">
        <v>189.98</v>
      </c>
      <c r="J14092" s="434">
        <v>0</v>
      </c>
      <c r="K14092" s="434">
        <v>2008</v>
      </c>
    </row>
    <row r="14093" spans="1:11" hidden="1" x14ac:dyDescent="0.25">
      <c r="A14093" s="434">
        <v>311046600</v>
      </c>
      <c r="B14093" s="434">
        <v>9878</v>
      </c>
      <c r="C14093" s="434" t="s">
        <v>20</v>
      </c>
      <c r="D14093" s="434" t="s">
        <v>29</v>
      </c>
      <c r="E14093" s="434">
        <v>15.3</v>
      </c>
      <c r="F14093" s="434">
        <v>11620</v>
      </c>
      <c r="G14093" s="434">
        <v>53187</v>
      </c>
      <c r="H14093" s="434">
        <v>29283</v>
      </c>
      <c r="I14093" s="434">
        <v>183.2</v>
      </c>
      <c r="J14093" s="434">
        <v>50371</v>
      </c>
      <c r="K14093" s="434">
        <v>2007</v>
      </c>
    </row>
    <row r="14094" spans="1:11" hidden="1" x14ac:dyDescent="0.25">
      <c r="A14094" s="434">
        <v>311046700</v>
      </c>
      <c r="B14094" s="434">
        <v>1789</v>
      </c>
      <c r="C14094" s="434" t="s">
        <v>20</v>
      </c>
      <c r="D14094" s="434" t="s">
        <v>29</v>
      </c>
      <c r="E14094" s="434">
        <v>15.3</v>
      </c>
      <c r="F14094" s="434">
        <v>11620</v>
      </c>
      <c r="G14094" s="434">
        <v>53160</v>
      </c>
      <c r="H14094" s="434">
        <v>29283</v>
      </c>
      <c r="I14094" s="434">
        <v>183.2</v>
      </c>
      <c r="J14094" s="434">
        <v>50371</v>
      </c>
      <c r="K14094" s="434">
        <v>2006</v>
      </c>
    </row>
    <row r="14095" spans="1:11" hidden="1" x14ac:dyDescent="0.25">
      <c r="A14095" s="434">
        <v>311047500</v>
      </c>
      <c r="B14095" s="434">
        <v>19172</v>
      </c>
      <c r="C14095" s="434" t="s">
        <v>28</v>
      </c>
      <c r="D14095" s="434" t="s">
        <v>29</v>
      </c>
      <c r="E14095" s="434">
        <v>14.5</v>
      </c>
      <c r="F14095" s="434">
        <v>8201</v>
      </c>
      <c r="G14095" s="434">
        <v>61684</v>
      </c>
      <c r="H14095" s="434">
        <v>33894</v>
      </c>
      <c r="I14095" s="434">
        <v>199.98</v>
      </c>
      <c r="J14095" s="434">
        <v>0</v>
      </c>
      <c r="K14095" s="434">
        <v>1970</v>
      </c>
    </row>
    <row r="14096" spans="1:11" hidden="1" x14ac:dyDescent="0.25">
      <c r="A14096" s="434">
        <v>311048200</v>
      </c>
      <c r="B14096" s="434">
        <v>15264</v>
      </c>
      <c r="C14096" s="434" t="s">
        <v>31</v>
      </c>
      <c r="D14096" s="434" t="s">
        <v>29</v>
      </c>
      <c r="E14096" s="434">
        <v>19.600000000000001</v>
      </c>
      <c r="F14096" s="434">
        <v>9473</v>
      </c>
      <c r="G14096" s="434">
        <v>11196</v>
      </c>
      <c r="H14096" s="434">
        <v>36834</v>
      </c>
      <c r="I14096" s="434">
        <v>168.06</v>
      </c>
      <c r="K14096" s="434">
        <v>2011</v>
      </c>
    </row>
    <row r="14097" spans="1:11" hidden="1" x14ac:dyDescent="0.25">
      <c r="A14097" s="434">
        <v>311048300</v>
      </c>
      <c r="B14097" s="434">
        <v>24861</v>
      </c>
      <c r="C14097" s="434" t="s">
        <v>31</v>
      </c>
      <c r="D14097" s="434" t="s">
        <v>29</v>
      </c>
      <c r="E14097" s="434">
        <v>19.600000000000001</v>
      </c>
      <c r="F14097" s="434">
        <v>11621</v>
      </c>
      <c r="G14097" s="434">
        <v>11196</v>
      </c>
      <c r="H14097" s="434">
        <v>36834</v>
      </c>
      <c r="I14097" s="434">
        <v>168.06</v>
      </c>
      <c r="J14097" s="434">
        <v>0</v>
      </c>
      <c r="K14097" s="434">
        <v>2011</v>
      </c>
    </row>
    <row r="14098" spans="1:11" hidden="1" x14ac:dyDescent="0.25">
      <c r="A14098" s="434">
        <v>311048500</v>
      </c>
      <c r="B14098" s="434">
        <v>40100</v>
      </c>
      <c r="C14098" s="434" t="s">
        <v>46</v>
      </c>
      <c r="D14098" s="434" t="s">
        <v>22</v>
      </c>
      <c r="E14098" s="434">
        <v>15</v>
      </c>
      <c r="F14098" s="434">
        <v>15300</v>
      </c>
      <c r="G14098" s="434">
        <v>4427</v>
      </c>
      <c r="H14098" s="434">
        <v>5418</v>
      </c>
      <c r="I14098" s="434">
        <v>83.01</v>
      </c>
      <c r="J14098" s="434">
        <v>0</v>
      </c>
      <c r="K14098" s="434">
        <v>1970</v>
      </c>
    </row>
    <row r="14099" spans="1:11" hidden="1" x14ac:dyDescent="0.25">
      <c r="A14099" s="434">
        <v>311049200</v>
      </c>
      <c r="B14099" s="434">
        <v>411109</v>
      </c>
      <c r="C14099" s="434" t="s">
        <v>48</v>
      </c>
      <c r="D14099" s="434" t="s">
        <v>17</v>
      </c>
      <c r="E14099" s="434">
        <v>12</v>
      </c>
      <c r="F14099" s="434">
        <v>3570</v>
      </c>
      <c r="G14099" s="434">
        <v>536</v>
      </c>
      <c r="H14099" s="434">
        <v>1929</v>
      </c>
      <c r="I14099" s="434">
        <v>65.56</v>
      </c>
      <c r="J14099" s="434">
        <v>0</v>
      </c>
      <c r="K14099" s="434">
        <v>2011</v>
      </c>
    </row>
    <row r="14100" spans="1:11" hidden="1" x14ac:dyDescent="0.25">
      <c r="A14100" s="434">
        <v>311050300</v>
      </c>
      <c r="B14100" s="434">
        <v>926</v>
      </c>
      <c r="C14100" s="434" t="s">
        <v>44</v>
      </c>
      <c r="D14100" s="434" t="s">
        <v>22</v>
      </c>
      <c r="E14100" s="434">
        <v>10</v>
      </c>
      <c r="F14100" s="434">
        <v>2982</v>
      </c>
      <c r="G14100" s="434">
        <v>695</v>
      </c>
      <c r="H14100" s="434">
        <v>4954</v>
      </c>
      <c r="I14100" s="434">
        <v>91.44</v>
      </c>
      <c r="K14100" s="434">
        <v>2004</v>
      </c>
    </row>
    <row r="14101" spans="1:11" hidden="1" x14ac:dyDescent="0.25">
      <c r="A14101" s="434">
        <v>311050600</v>
      </c>
      <c r="B14101" s="434">
        <v>32268</v>
      </c>
      <c r="C14101" s="434" t="s">
        <v>44</v>
      </c>
      <c r="D14101" s="434" t="s">
        <v>29</v>
      </c>
      <c r="E14101" s="434">
        <v>20</v>
      </c>
      <c r="F14101" s="434">
        <v>15534</v>
      </c>
      <c r="G14101" s="434">
        <v>2581</v>
      </c>
      <c r="H14101" s="434">
        <v>28550</v>
      </c>
      <c r="I14101" s="434">
        <v>170.69</v>
      </c>
      <c r="J14101" s="434">
        <v>0</v>
      </c>
      <c r="K14101" s="434">
        <v>1999</v>
      </c>
    </row>
    <row r="14102" spans="1:11" hidden="1" x14ac:dyDescent="0.25">
      <c r="A14102" s="434">
        <v>311050800</v>
      </c>
      <c r="B14102" s="434">
        <v>2815</v>
      </c>
      <c r="C14102" s="434" t="s">
        <v>44</v>
      </c>
      <c r="D14102" s="434" t="s">
        <v>40</v>
      </c>
      <c r="E14102" s="434">
        <v>22</v>
      </c>
      <c r="F14102" s="434">
        <v>62400</v>
      </c>
      <c r="G14102" s="434">
        <v>11000</v>
      </c>
      <c r="H14102" s="434">
        <v>145655</v>
      </c>
      <c r="I14102" s="434">
        <v>325.64</v>
      </c>
      <c r="J14102" s="434">
        <v>0</v>
      </c>
      <c r="K14102" s="434">
        <v>2013</v>
      </c>
    </row>
    <row r="14103" spans="1:11" hidden="1" x14ac:dyDescent="0.25">
      <c r="A14103" s="434">
        <v>311050900</v>
      </c>
      <c r="B14103" s="434">
        <v>6571</v>
      </c>
      <c r="C14103" s="434" t="s">
        <v>44</v>
      </c>
      <c r="D14103" s="434" t="s">
        <v>40</v>
      </c>
      <c r="E14103" s="434">
        <v>21</v>
      </c>
      <c r="F14103" s="434">
        <v>62400</v>
      </c>
      <c r="G14103" s="434">
        <v>11110</v>
      </c>
      <c r="H14103" s="434">
        <v>145655</v>
      </c>
      <c r="I14103" s="434">
        <v>325.64999999999998</v>
      </c>
      <c r="J14103" s="434">
        <v>0</v>
      </c>
      <c r="K14103" s="434">
        <v>2014</v>
      </c>
    </row>
    <row r="14104" spans="1:11" hidden="1" x14ac:dyDescent="0.25">
      <c r="A14104" s="434">
        <v>311051000</v>
      </c>
      <c r="B14104" s="434">
        <v>2399</v>
      </c>
      <c r="C14104" s="434" t="s">
        <v>31</v>
      </c>
      <c r="D14104" s="434" t="s">
        <v>25</v>
      </c>
      <c r="E14104" s="434">
        <v>20</v>
      </c>
      <c r="F14104" s="434">
        <v>9989</v>
      </c>
      <c r="G14104" s="434">
        <v>7721</v>
      </c>
      <c r="H14104" s="434">
        <v>7743</v>
      </c>
      <c r="I14104" s="434">
        <v>131.25</v>
      </c>
      <c r="J14104" s="434">
        <v>10647</v>
      </c>
      <c r="K14104" s="434">
        <v>1992</v>
      </c>
    </row>
    <row r="14105" spans="1:11" hidden="1" x14ac:dyDescent="0.25">
      <c r="A14105" s="434">
        <v>311051200</v>
      </c>
      <c r="B14105" s="434">
        <v>16380</v>
      </c>
      <c r="C14105" s="434" t="s">
        <v>28</v>
      </c>
      <c r="D14105" s="434" t="s">
        <v>33</v>
      </c>
      <c r="E14105" s="434">
        <v>14</v>
      </c>
      <c r="F14105" s="434">
        <v>11060</v>
      </c>
      <c r="G14105" s="434">
        <v>79602</v>
      </c>
      <c r="H14105" s="434">
        <v>43506</v>
      </c>
      <c r="I14105" s="434">
        <v>229</v>
      </c>
      <c r="J14105" s="434">
        <v>0</v>
      </c>
      <c r="K14105" s="434">
        <v>2011</v>
      </c>
    </row>
    <row r="14106" spans="1:11" hidden="1" x14ac:dyDescent="0.25">
      <c r="A14106" s="434">
        <v>311052500</v>
      </c>
      <c r="B14106" s="434">
        <v>13078</v>
      </c>
      <c r="C14106" s="434" t="s">
        <v>16</v>
      </c>
      <c r="D14106" s="434" t="s">
        <v>33</v>
      </c>
      <c r="E14106" s="434">
        <v>15</v>
      </c>
      <c r="F14106" s="434">
        <v>19620</v>
      </c>
      <c r="G14106" s="434">
        <v>119456</v>
      </c>
      <c r="H14106" s="434">
        <v>65830</v>
      </c>
      <c r="I14106" s="434">
        <v>249.99</v>
      </c>
      <c r="J14106" s="434">
        <v>131355</v>
      </c>
      <c r="K14106" s="434">
        <v>2011</v>
      </c>
    </row>
    <row r="14107" spans="1:11" hidden="1" x14ac:dyDescent="0.25">
      <c r="A14107" s="434">
        <v>311052600</v>
      </c>
      <c r="B14107" s="434">
        <v>314688</v>
      </c>
      <c r="C14107" s="434" t="s">
        <v>46</v>
      </c>
      <c r="D14107" s="434" t="s">
        <v>22</v>
      </c>
      <c r="E14107" s="434">
        <v>13</v>
      </c>
      <c r="F14107" s="434">
        <v>4010</v>
      </c>
      <c r="G14107" s="434">
        <v>3289</v>
      </c>
      <c r="H14107" s="434">
        <v>2168</v>
      </c>
      <c r="I14107" s="434">
        <v>73.599999999999994</v>
      </c>
      <c r="J14107" s="434">
        <v>0</v>
      </c>
      <c r="K14107" s="434">
        <v>1970</v>
      </c>
    </row>
    <row r="14108" spans="1:11" hidden="1" x14ac:dyDescent="0.25">
      <c r="A14108" s="434">
        <v>311052800</v>
      </c>
      <c r="B14108" s="434">
        <v>45703</v>
      </c>
      <c r="C14108" s="434" t="s">
        <v>48</v>
      </c>
      <c r="D14108" s="434" t="s">
        <v>22</v>
      </c>
      <c r="E14108" s="434">
        <v>16</v>
      </c>
      <c r="F14108" s="434">
        <v>13050</v>
      </c>
      <c r="G14108" s="434">
        <v>4350</v>
      </c>
      <c r="H14108" s="434">
        <v>7709</v>
      </c>
      <c r="I14108" s="434">
        <v>92</v>
      </c>
      <c r="K14108" s="434">
        <v>2012</v>
      </c>
    </row>
    <row r="14109" spans="1:11" hidden="1" x14ac:dyDescent="0.25">
      <c r="A14109" s="434">
        <v>311052900</v>
      </c>
      <c r="B14109" s="434">
        <v>43593</v>
      </c>
      <c r="C14109" s="434" t="s">
        <v>48</v>
      </c>
      <c r="D14109" s="434" t="s">
        <v>22</v>
      </c>
      <c r="E14109" s="434">
        <v>16</v>
      </c>
      <c r="F14109" s="434">
        <v>13050</v>
      </c>
      <c r="G14109" s="434">
        <v>4350</v>
      </c>
      <c r="H14109" s="434">
        <v>7709</v>
      </c>
      <c r="I14109" s="434">
        <v>92</v>
      </c>
      <c r="J14109" s="434">
        <v>0</v>
      </c>
      <c r="K14109" s="434">
        <v>2012</v>
      </c>
    </row>
    <row r="14110" spans="1:11" hidden="1" x14ac:dyDescent="0.25">
      <c r="A14110" s="434">
        <v>311053100</v>
      </c>
      <c r="B14110" s="434">
        <v>933</v>
      </c>
      <c r="C14110" s="434" t="s">
        <v>28</v>
      </c>
      <c r="D14110" s="434" t="s">
        <v>29</v>
      </c>
      <c r="E14110" s="434">
        <v>14</v>
      </c>
      <c r="F14110" s="434">
        <v>7860</v>
      </c>
      <c r="G14110" s="434">
        <v>36903</v>
      </c>
      <c r="H14110" s="434">
        <v>22733</v>
      </c>
      <c r="I14110" s="434">
        <v>186.4</v>
      </c>
      <c r="K14110" s="434">
        <v>2011</v>
      </c>
    </row>
    <row r="14111" spans="1:11" hidden="1" x14ac:dyDescent="0.25">
      <c r="A14111" s="434">
        <v>311053200</v>
      </c>
      <c r="B14111" s="434">
        <v>717</v>
      </c>
      <c r="C14111" s="434" t="s">
        <v>28</v>
      </c>
      <c r="D14111" s="434" t="s">
        <v>33</v>
      </c>
      <c r="E14111" s="434">
        <v>15</v>
      </c>
      <c r="F14111" s="434">
        <v>11620</v>
      </c>
      <c r="G14111" s="434">
        <v>81359</v>
      </c>
      <c r="H14111" s="434">
        <v>44102</v>
      </c>
      <c r="I14111" s="434">
        <v>229</v>
      </c>
      <c r="J14111" s="434">
        <v>0</v>
      </c>
      <c r="K14111" s="434">
        <v>2011</v>
      </c>
    </row>
    <row r="14112" spans="1:11" hidden="1" x14ac:dyDescent="0.25">
      <c r="A14112" s="434">
        <v>311053300</v>
      </c>
      <c r="B14112" s="434">
        <v>31506</v>
      </c>
      <c r="C14112" s="434" t="s">
        <v>28</v>
      </c>
      <c r="D14112" s="434" t="s">
        <v>33</v>
      </c>
      <c r="E14112" s="434">
        <v>14.5</v>
      </c>
      <c r="F14112" s="434">
        <v>10100</v>
      </c>
      <c r="G14112" s="434">
        <v>81309</v>
      </c>
      <c r="H14112" s="434">
        <v>44326</v>
      </c>
      <c r="I14112" s="434">
        <v>229</v>
      </c>
      <c r="J14112" s="434">
        <v>0</v>
      </c>
      <c r="K14112" s="434">
        <v>2012</v>
      </c>
    </row>
    <row r="14113" spans="1:11" hidden="1" x14ac:dyDescent="0.25">
      <c r="A14113" s="434">
        <v>311053400</v>
      </c>
      <c r="B14113" s="434">
        <v>9601</v>
      </c>
      <c r="C14113" s="434" t="s">
        <v>28</v>
      </c>
      <c r="D14113" s="434" t="s">
        <v>33</v>
      </c>
      <c r="E14113" s="434">
        <v>14.5</v>
      </c>
      <c r="F14113" s="434">
        <v>10100</v>
      </c>
      <c r="G14113" s="434">
        <v>81283</v>
      </c>
      <c r="H14113" s="434">
        <v>44326</v>
      </c>
      <c r="I14113" s="434">
        <v>229</v>
      </c>
      <c r="J14113" s="434">
        <v>0</v>
      </c>
      <c r="K14113" s="434">
        <v>2012</v>
      </c>
    </row>
    <row r="14114" spans="1:11" hidden="1" x14ac:dyDescent="0.25">
      <c r="A14114" s="434">
        <v>311053500</v>
      </c>
      <c r="B14114" s="434">
        <v>9351</v>
      </c>
      <c r="C14114" s="434" t="s">
        <v>28</v>
      </c>
      <c r="D14114" s="434" t="s">
        <v>33</v>
      </c>
      <c r="E14114" s="434">
        <v>14.5</v>
      </c>
      <c r="F14114" s="434">
        <v>10100</v>
      </c>
      <c r="G14114" s="434">
        <v>81339</v>
      </c>
      <c r="H14114" s="434">
        <v>44326</v>
      </c>
      <c r="I14114" s="434">
        <v>229</v>
      </c>
      <c r="K14114" s="434">
        <v>2012</v>
      </c>
    </row>
    <row r="14115" spans="1:11" hidden="1" x14ac:dyDescent="0.25">
      <c r="A14115" s="434">
        <v>311053700</v>
      </c>
      <c r="B14115" s="434">
        <v>3936</v>
      </c>
      <c r="C14115" s="434" t="s">
        <v>28</v>
      </c>
      <c r="D14115" s="434" t="s">
        <v>33</v>
      </c>
      <c r="E14115" s="434">
        <v>14</v>
      </c>
      <c r="F14115" s="434">
        <v>14280</v>
      </c>
      <c r="G14115" s="434">
        <v>81272</v>
      </c>
      <c r="H14115" s="434">
        <v>44106</v>
      </c>
      <c r="I14115" s="434">
        <v>229</v>
      </c>
      <c r="J14115" s="434">
        <v>0</v>
      </c>
      <c r="K14115" s="434">
        <v>2012</v>
      </c>
    </row>
    <row r="14116" spans="1:11" hidden="1" x14ac:dyDescent="0.25">
      <c r="A14116" s="434">
        <v>311053800</v>
      </c>
      <c r="B14116" s="434">
        <v>29318</v>
      </c>
      <c r="C14116" s="434" t="s">
        <v>16</v>
      </c>
      <c r="D14116" s="434" t="s">
        <v>33</v>
      </c>
      <c r="I14116" s="434">
        <v>250</v>
      </c>
    </row>
    <row r="14117" spans="1:11" hidden="1" x14ac:dyDescent="0.25">
      <c r="A14117" s="434">
        <v>311054200</v>
      </c>
      <c r="B14117" s="434">
        <v>15644</v>
      </c>
      <c r="C14117" s="434" t="s">
        <v>28</v>
      </c>
      <c r="D14117" s="434" t="s">
        <v>29</v>
      </c>
      <c r="E14117" s="434">
        <v>43721</v>
      </c>
      <c r="F14117" s="434">
        <v>6481</v>
      </c>
      <c r="G14117" s="434">
        <v>34000</v>
      </c>
      <c r="H14117" s="434">
        <v>22000</v>
      </c>
      <c r="I14117" s="434">
        <v>180.4</v>
      </c>
      <c r="J14117" s="434">
        <v>0</v>
      </c>
    </row>
    <row r="14118" spans="1:11" hidden="1" x14ac:dyDescent="0.25">
      <c r="A14118" s="434">
        <v>311054900</v>
      </c>
      <c r="B14118" s="434">
        <v>1002</v>
      </c>
      <c r="C14118" s="434" t="s">
        <v>31</v>
      </c>
      <c r="D14118" s="434" t="s">
        <v>25</v>
      </c>
      <c r="E14118" s="434">
        <v>20</v>
      </c>
      <c r="F14118" s="434">
        <v>9267</v>
      </c>
      <c r="G14118" s="434">
        <v>11793</v>
      </c>
      <c r="H14118" s="434">
        <v>9649</v>
      </c>
      <c r="I14118" s="434">
        <v>144.52000000000001</v>
      </c>
      <c r="J14118" s="434">
        <v>14286</v>
      </c>
      <c r="K14118" s="434">
        <v>1999</v>
      </c>
    </row>
    <row r="14119" spans="1:11" hidden="1" x14ac:dyDescent="0.25">
      <c r="A14119" s="434">
        <v>311055200</v>
      </c>
      <c r="B14119" s="434">
        <v>29828</v>
      </c>
      <c r="C14119" s="434" t="s">
        <v>28</v>
      </c>
      <c r="D14119" s="434" t="s">
        <v>29</v>
      </c>
      <c r="E14119" s="434">
        <v>14.4</v>
      </c>
      <c r="F14119" s="434">
        <v>8730</v>
      </c>
      <c r="G14119" s="434">
        <v>37933</v>
      </c>
      <c r="H14119" s="434">
        <v>24145</v>
      </c>
      <c r="I14119" s="434">
        <v>189.99</v>
      </c>
      <c r="J14119" s="434">
        <v>0</v>
      </c>
      <c r="K14119" s="434">
        <v>2012</v>
      </c>
    </row>
    <row r="14120" spans="1:11" hidden="1" x14ac:dyDescent="0.25">
      <c r="A14120" s="434">
        <v>311055300</v>
      </c>
      <c r="B14120" s="434">
        <v>15603</v>
      </c>
      <c r="C14120" s="434" t="s">
        <v>28</v>
      </c>
      <c r="D14120" s="434" t="s">
        <v>29</v>
      </c>
      <c r="E14120" s="434">
        <v>14.4</v>
      </c>
      <c r="F14120" s="434">
        <v>7386</v>
      </c>
      <c r="G14120" s="434">
        <v>37884</v>
      </c>
      <c r="H14120" s="434">
        <v>24145</v>
      </c>
      <c r="I14120" s="434">
        <v>189.99</v>
      </c>
      <c r="J14120" s="434">
        <v>0</v>
      </c>
      <c r="K14120" s="434">
        <v>2012</v>
      </c>
    </row>
    <row r="14121" spans="1:11" hidden="1" x14ac:dyDescent="0.25">
      <c r="A14121" s="434">
        <v>311055400</v>
      </c>
      <c r="B14121" s="434">
        <v>26248</v>
      </c>
      <c r="C14121" s="434" t="s">
        <v>28</v>
      </c>
      <c r="D14121" s="434" t="s">
        <v>29</v>
      </c>
      <c r="E14121" s="434">
        <v>14.4</v>
      </c>
      <c r="F14121" s="434">
        <v>8730</v>
      </c>
      <c r="G14121" s="434">
        <v>37884</v>
      </c>
      <c r="H14121" s="434">
        <v>24145</v>
      </c>
      <c r="I14121" s="434">
        <v>189.99</v>
      </c>
      <c r="J14121" s="434">
        <v>0</v>
      </c>
      <c r="K14121" s="434">
        <v>2012</v>
      </c>
    </row>
    <row r="14122" spans="1:11" hidden="1" x14ac:dyDescent="0.25">
      <c r="A14122" s="434">
        <v>311055500</v>
      </c>
      <c r="B14122" s="434">
        <v>20815</v>
      </c>
      <c r="C14122" s="434" t="s">
        <v>28</v>
      </c>
      <c r="D14122" s="434" t="s">
        <v>29</v>
      </c>
      <c r="E14122" s="434">
        <v>14.4</v>
      </c>
      <c r="F14122" s="434">
        <v>8730</v>
      </c>
      <c r="G14122" s="434">
        <v>37894</v>
      </c>
      <c r="H14122" s="434">
        <v>24145</v>
      </c>
      <c r="I14122" s="434">
        <v>189.99</v>
      </c>
      <c r="J14122" s="434">
        <v>0</v>
      </c>
      <c r="K14122" s="434">
        <v>2012</v>
      </c>
    </row>
    <row r="14123" spans="1:11" hidden="1" x14ac:dyDescent="0.25">
      <c r="A14123" s="434">
        <v>311055900</v>
      </c>
      <c r="B14123" s="434">
        <v>118167</v>
      </c>
      <c r="C14123" s="434" t="s">
        <v>61</v>
      </c>
      <c r="D14123" s="434" t="s">
        <v>25</v>
      </c>
      <c r="E14123" s="434">
        <v>14</v>
      </c>
      <c r="F14123" s="434">
        <v>15000</v>
      </c>
      <c r="G14123" s="434">
        <v>8588</v>
      </c>
      <c r="H14123" s="434">
        <v>11572</v>
      </c>
      <c r="I14123" s="434">
        <v>120.2</v>
      </c>
      <c r="J14123" s="434">
        <v>0</v>
      </c>
      <c r="K14123" s="434">
        <v>2009</v>
      </c>
    </row>
    <row r="14124" spans="1:11" hidden="1" x14ac:dyDescent="0.25">
      <c r="A14124" s="434">
        <v>311056100</v>
      </c>
      <c r="B14124" s="434">
        <v>16922</v>
      </c>
      <c r="C14124" s="434" t="s">
        <v>48</v>
      </c>
      <c r="D14124" s="434" t="s">
        <v>25</v>
      </c>
      <c r="E14124" s="434">
        <v>18</v>
      </c>
      <c r="F14124" s="434">
        <v>14988</v>
      </c>
      <c r="G14124" s="434">
        <v>2200</v>
      </c>
      <c r="H14124" s="434">
        <v>7131</v>
      </c>
      <c r="I14124" s="434">
        <v>106.8</v>
      </c>
      <c r="K14124" s="434">
        <v>2010</v>
      </c>
    </row>
    <row r="14125" spans="1:11" hidden="1" x14ac:dyDescent="0.25">
      <c r="A14125" s="434">
        <v>311056600</v>
      </c>
      <c r="B14125" s="434">
        <v>92160</v>
      </c>
      <c r="C14125" s="434" t="s">
        <v>48</v>
      </c>
      <c r="D14125" s="434" t="s">
        <v>17</v>
      </c>
      <c r="E14125" s="434">
        <v>14.5</v>
      </c>
      <c r="F14125" s="434">
        <v>3442</v>
      </c>
      <c r="G14125" s="434">
        <v>3100</v>
      </c>
      <c r="H14125" s="434">
        <v>2206</v>
      </c>
      <c r="I14125" s="434">
        <v>66.400000000000006</v>
      </c>
      <c r="K14125" s="434">
        <v>2008</v>
      </c>
    </row>
    <row r="14126" spans="1:11" hidden="1" x14ac:dyDescent="0.25">
      <c r="A14126" s="434">
        <v>311057900</v>
      </c>
      <c r="B14126" s="434">
        <v>871</v>
      </c>
      <c r="C14126" s="434" t="s">
        <v>28</v>
      </c>
      <c r="D14126" s="434" t="s">
        <v>29</v>
      </c>
      <c r="E14126" s="434">
        <v>14</v>
      </c>
      <c r="F14126" s="434">
        <v>8450</v>
      </c>
      <c r="G14126" s="434">
        <v>61440</v>
      </c>
      <c r="H14126" s="434">
        <v>34795</v>
      </c>
      <c r="I14126" s="434">
        <v>199.9</v>
      </c>
      <c r="J14126" s="434">
        <v>0</v>
      </c>
      <c r="K14126" s="434">
        <v>2011</v>
      </c>
    </row>
    <row r="14127" spans="1:11" hidden="1" x14ac:dyDescent="0.25">
      <c r="A14127" s="434">
        <v>311058500</v>
      </c>
      <c r="B14127" s="434">
        <v>678</v>
      </c>
      <c r="C14127" s="434" t="s">
        <v>28</v>
      </c>
      <c r="D14127" s="434" t="s">
        <v>29</v>
      </c>
      <c r="E14127" s="434">
        <v>14</v>
      </c>
      <c r="F14127" s="434">
        <v>8730</v>
      </c>
      <c r="G14127" s="434">
        <v>29691</v>
      </c>
      <c r="H14127" s="434">
        <v>20603</v>
      </c>
      <c r="I14127" s="434">
        <v>190</v>
      </c>
      <c r="J14127" s="434">
        <v>0</v>
      </c>
      <c r="K14127" s="434">
        <v>2012</v>
      </c>
    </row>
    <row r="14128" spans="1:11" hidden="1" x14ac:dyDescent="0.25">
      <c r="A14128" s="434">
        <v>311058600</v>
      </c>
      <c r="B14128" s="434">
        <v>498</v>
      </c>
      <c r="C14128" s="434" t="s">
        <v>28</v>
      </c>
      <c r="D14128" s="434" t="s">
        <v>29</v>
      </c>
      <c r="E14128" s="434">
        <v>14</v>
      </c>
      <c r="F14128" s="434">
        <v>8730</v>
      </c>
      <c r="G14128" s="434">
        <v>30206</v>
      </c>
      <c r="H14128" s="434">
        <v>20603</v>
      </c>
      <c r="I14128" s="434">
        <v>189.60599999999999</v>
      </c>
      <c r="J14128" s="434">
        <v>0</v>
      </c>
      <c r="K14128" s="434">
        <v>2012</v>
      </c>
    </row>
    <row r="14129" spans="1:11" hidden="1" x14ac:dyDescent="0.25">
      <c r="A14129" s="434">
        <v>311059100</v>
      </c>
      <c r="B14129" s="434">
        <v>707640</v>
      </c>
      <c r="C14129" s="434" t="s">
        <v>31</v>
      </c>
      <c r="D14129" s="434" t="s">
        <v>25</v>
      </c>
      <c r="I14129" s="434">
        <v>129</v>
      </c>
    </row>
    <row r="14130" spans="1:11" hidden="1" x14ac:dyDescent="0.25">
      <c r="A14130" s="434">
        <v>311061700</v>
      </c>
      <c r="B14130" s="434">
        <v>80389</v>
      </c>
      <c r="C14130" s="434" t="s">
        <v>46</v>
      </c>
      <c r="D14130" s="434" t="s">
        <v>22</v>
      </c>
      <c r="E14130" s="434">
        <v>15</v>
      </c>
      <c r="F14130" s="434">
        <v>12000</v>
      </c>
      <c r="G14130" s="434">
        <v>3195</v>
      </c>
      <c r="H14130" s="434">
        <v>3181</v>
      </c>
      <c r="I14130" s="434">
        <v>75</v>
      </c>
      <c r="K14130" s="434">
        <v>2011</v>
      </c>
    </row>
    <row r="14131" spans="1:11" hidden="1" x14ac:dyDescent="0.25">
      <c r="A14131" s="434">
        <v>311062200</v>
      </c>
      <c r="B14131" s="434">
        <v>982</v>
      </c>
      <c r="C14131" s="434" t="s">
        <v>31</v>
      </c>
      <c r="D14131" s="434" t="s">
        <v>29</v>
      </c>
      <c r="E14131" s="434">
        <v>20.5</v>
      </c>
      <c r="F14131" s="434">
        <v>11311</v>
      </c>
      <c r="G14131" s="434">
        <v>16950</v>
      </c>
      <c r="H14131" s="434">
        <v>14406</v>
      </c>
      <c r="I14131" s="434">
        <v>164.33</v>
      </c>
      <c r="J14131" s="434">
        <v>21485</v>
      </c>
      <c r="K14131" s="434">
        <v>1991</v>
      </c>
    </row>
    <row r="14132" spans="1:11" hidden="1" x14ac:dyDescent="0.25">
      <c r="A14132" s="434">
        <v>311062400</v>
      </c>
      <c r="B14132" s="434">
        <v>2130</v>
      </c>
      <c r="C14132" s="434" t="s">
        <v>31</v>
      </c>
      <c r="D14132" s="434" t="s">
        <v>29</v>
      </c>
      <c r="E14132" s="434">
        <v>20.5</v>
      </c>
      <c r="F14132" s="434">
        <v>10416</v>
      </c>
      <c r="G14132" s="434">
        <v>16950</v>
      </c>
      <c r="H14132" s="434">
        <v>14406</v>
      </c>
      <c r="I14132" s="434">
        <v>164.33</v>
      </c>
      <c r="J14132" s="434">
        <v>21485</v>
      </c>
      <c r="K14132" s="434">
        <v>1990</v>
      </c>
    </row>
    <row r="14133" spans="1:11" hidden="1" x14ac:dyDescent="0.25">
      <c r="A14133" s="434">
        <v>311062800</v>
      </c>
      <c r="B14133" s="434">
        <v>11056</v>
      </c>
      <c r="C14133" s="434" t="s">
        <v>28</v>
      </c>
      <c r="D14133" s="434" t="s">
        <v>33</v>
      </c>
      <c r="E14133" s="434">
        <v>14.5</v>
      </c>
      <c r="F14133" s="434">
        <v>10100</v>
      </c>
      <c r="G14133" s="434">
        <v>81466</v>
      </c>
      <c r="H14133" s="434">
        <v>44624</v>
      </c>
      <c r="I14133" s="434">
        <v>229.7</v>
      </c>
      <c r="J14133" s="434">
        <v>0</v>
      </c>
      <c r="K14133" s="434">
        <v>1970</v>
      </c>
    </row>
    <row r="14134" spans="1:11" hidden="1" x14ac:dyDescent="0.25">
      <c r="A14134" s="434">
        <v>311064200</v>
      </c>
      <c r="B14134" s="434">
        <v>14639</v>
      </c>
      <c r="C14134" s="434" t="s">
        <v>28</v>
      </c>
      <c r="D14134" s="434" t="s">
        <v>33</v>
      </c>
      <c r="E14134" s="434">
        <v>14.5</v>
      </c>
      <c r="F14134" s="434">
        <v>10170</v>
      </c>
      <c r="G14134" s="434">
        <v>81585</v>
      </c>
      <c r="H14134" s="434">
        <v>44544</v>
      </c>
      <c r="I14134" s="434">
        <v>229</v>
      </c>
      <c r="J14134" s="434">
        <v>0</v>
      </c>
      <c r="K14134" s="434">
        <v>2012</v>
      </c>
    </row>
    <row r="14135" spans="1:11" hidden="1" x14ac:dyDescent="0.25">
      <c r="A14135" s="434">
        <v>311064300</v>
      </c>
      <c r="B14135" s="434">
        <v>15467</v>
      </c>
      <c r="C14135" s="434" t="s">
        <v>28</v>
      </c>
      <c r="D14135" s="434" t="s">
        <v>33</v>
      </c>
      <c r="E14135" s="434">
        <v>14.5</v>
      </c>
      <c r="F14135" s="434">
        <v>10170</v>
      </c>
      <c r="G14135" s="434">
        <v>81615</v>
      </c>
      <c r="H14135" s="434">
        <v>44544</v>
      </c>
      <c r="I14135" s="434">
        <v>229</v>
      </c>
      <c r="J14135" s="434">
        <v>0</v>
      </c>
      <c r="K14135" s="434">
        <v>1970</v>
      </c>
    </row>
    <row r="14136" spans="1:11" hidden="1" x14ac:dyDescent="0.25">
      <c r="A14136" s="434">
        <v>311064400</v>
      </c>
      <c r="B14136" s="434">
        <v>1146394</v>
      </c>
      <c r="C14136" s="434" t="s">
        <v>31</v>
      </c>
      <c r="D14136" s="434" t="s">
        <v>22</v>
      </c>
      <c r="E14136" s="434">
        <v>10</v>
      </c>
      <c r="F14136" s="434">
        <v>1500</v>
      </c>
      <c r="G14136" s="434">
        <v>3713</v>
      </c>
      <c r="H14136" s="434">
        <v>2449</v>
      </c>
      <c r="I14136" s="434">
        <v>87.85</v>
      </c>
      <c r="J14136" s="434">
        <v>0</v>
      </c>
      <c r="K14136" s="434">
        <v>1970</v>
      </c>
    </row>
    <row r="14137" spans="1:11" hidden="1" x14ac:dyDescent="0.25">
      <c r="A14137" s="434">
        <v>311064500</v>
      </c>
      <c r="B14137" s="434">
        <v>405012</v>
      </c>
      <c r="C14137" s="434" t="s">
        <v>48</v>
      </c>
      <c r="D14137" s="434" t="s">
        <v>25</v>
      </c>
      <c r="E14137" s="434">
        <v>15</v>
      </c>
      <c r="F14137" s="434">
        <v>14000</v>
      </c>
      <c r="G14137" s="434">
        <v>7000</v>
      </c>
      <c r="H14137" s="434">
        <v>10363</v>
      </c>
      <c r="I14137" s="434">
        <v>138.30000000000001</v>
      </c>
      <c r="J14137" s="434">
        <v>0</v>
      </c>
      <c r="K14137" s="434">
        <v>2009</v>
      </c>
    </row>
    <row r="14138" spans="1:11" hidden="1" x14ac:dyDescent="0.25">
      <c r="A14138" s="434">
        <v>311066300</v>
      </c>
      <c r="B14138" s="434">
        <v>2333</v>
      </c>
      <c r="C14138" s="434" t="s">
        <v>24</v>
      </c>
      <c r="D14138" s="434" t="s">
        <v>36</v>
      </c>
      <c r="F14138" s="434">
        <v>19620</v>
      </c>
      <c r="G14138" s="434">
        <v>157639</v>
      </c>
      <c r="H14138" s="434">
        <v>83753</v>
      </c>
      <c r="I14138" s="434">
        <v>274</v>
      </c>
      <c r="J14138" s="434">
        <v>168556</v>
      </c>
      <c r="K14138" s="434">
        <v>2012</v>
      </c>
    </row>
    <row r="14139" spans="1:11" hidden="1" x14ac:dyDescent="0.25">
      <c r="A14139" s="434">
        <v>311066400</v>
      </c>
      <c r="B14139" s="434">
        <v>9734</v>
      </c>
      <c r="C14139" s="434" t="s">
        <v>24</v>
      </c>
      <c r="D14139" s="434" t="s">
        <v>36</v>
      </c>
      <c r="F14139" s="434">
        <v>19620</v>
      </c>
      <c r="G14139" s="434">
        <v>157872</v>
      </c>
      <c r="H14139" s="434">
        <v>83753</v>
      </c>
      <c r="I14139" s="434">
        <v>274</v>
      </c>
      <c r="J14139" s="434">
        <v>168556</v>
      </c>
      <c r="K14139" s="434">
        <v>2012</v>
      </c>
    </row>
    <row r="14140" spans="1:11" hidden="1" x14ac:dyDescent="0.25">
      <c r="A14140" s="434">
        <v>311066500</v>
      </c>
      <c r="B14140" s="434">
        <v>6512</v>
      </c>
      <c r="C14140" s="434" t="s">
        <v>24</v>
      </c>
      <c r="D14140" s="434" t="s">
        <v>36</v>
      </c>
      <c r="F14140" s="434">
        <v>19620</v>
      </c>
      <c r="G14140" s="434">
        <v>157748</v>
      </c>
      <c r="H14140" s="434">
        <v>83753</v>
      </c>
      <c r="I14140" s="434">
        <v>274</v>
      </c>
      <c r="J14140" s="434">
        <v>168556</v>
      </c>
      <c r="K14140" s="434">
        <v>2013</v>
      </c>
    </row>
    <row r="14141" spans="1:11" hidden="1" x14ac:dyDescent="0.25">
      <c r="A14141" s="434">
        <v>311067500</v>
      </c>
      <c r="B14141" s="434">
        <v>67096</v>
      </c>
      <c r="C14141" s="434" t="s">
        <v>44</v>
      </c>
      <c r="D14141" s="434" t="s">
        <v>29</v>
      </c>
      <c r="E14141" s="434">
        <v>21</v>
      </c>
      <c r="F14141" s="434">
        <v>13249</v>
      </c>
      <c r="G14141" s="434">
        <v>2697</v>
      </c>
      <c r="H14141" s="434">
        <v>16214</v>
      </c>
      <c r="I14141" s="434">
        <v>156.27000000000001</v>
      </c>
      <c r="J14141" s="434">
        <v>0</v>
      </c>
      <c r="K14141" s="434">
        <v>1975</v>
      </c>
    </row>
    <row r="14142" spans="1:11" hidden="1" x14ac:dyDescent="0.25">
      <c r="A14142" s="434">
        <v>311069200</v>
      </c>
      <c r="B14142" s="434">
        <v>8701</v>
      </c>
      <c r="C14142" s="434" t="s">
        <v>24</v>
      </c>
      <c r="D14142" s="434" t="s">
        <v>36</v>
      </c>
      <c r="F14142" s="434">
        <v>19620</v>
      </c>
      <c r="G14142" s="434">
        <v>157755</v>
      </c>
      <c r="H14142" s="434">
        <v>83753</v>
      </c>
      <c r="I14142" s="434">
        <v>274</v>
      </c>
      <c r="J14142" s="434">
        <v>168556</v>
      </c>
      <c r="K14142" s="434">
        <v>2011</v>
      </c>
    </row>
    <row r="14143" spans="1:11" hidden="1" x14ac:dyDescent="0.25">
      <c r="A14143" s="434">
        <v>311070100</v>
      </c>
      <c r="B14143" s="434">
        <v>195838</v>
      </c>
      <c r="C14143" s="434" t="s">
        <v>48</v>
      </c>
      <c r="D14143" s="434" t="s">
        <v>25</v>
      </c>
      <c r="E14143" s="434">
        <v>12.5</v>
      </c>
      <c r="F14143" s="434">
        <v>7959</v>
      </c>
      <c r="G14143" s="434">
        <v>5726</v>
      </c>
      <c r="H14143" s="434">
        <v>7828</v>
      </c>
      <c r="I14143" s="434">
        <v>106.61</v>
      </c>
      <c r="J14143" s="434">
        <v>0</v>
      </c>
      <c r="K14143" s="434">
        <v>1997</v>
      </c>
    </row>
    <row r="14144" spans="1:11" hidden="1" x14ac:dyDescent="0.25">
      <c r="A14144" s="434">
        <v>311070200</v>
      </c>
      <c r="B14144" s="434">
        <v>132613</v>
      </c>
      <c r="C14144" s="434" t="s">
        <v>46</v>
      </c>
      <c r="D14144" s="434" t="s">
        <v>22</v>
      </c>
      <c r="E14144" s="434">
        <v>15</v>
      </c>
      <c r="F14144" s="434">
        <v>10094</v>
      </c>
      <c r="G14144" s="434">
        <v>4900</v>
      </c>
      <c r="H14144" s="434">
        <v>4366</v>
      </c>
      <c r="I14144" s="434">
        <v>85</v>
      </c>
      <c r="J14144" s="434">
        <v>0</v>
      </c>
      <c r="K14144" s="434">
        <v>2011</v>
      </c>
    </row>
    <row r="14145" spans="1:11" hidden="1" x14ac:dyDescent="0.25">
      <c r="A14145" s="434">
        <v>311070400</v>
      </c>
      <c r="B14145" s="434">
        <v>13074</v>
      </c>
      <c r="C14145" s="434" t="s">
        <v>28</v>
      </c>
      <c r="D14145" s="434" t="s">
        <v>29</v>
      </c>
      <c r="E14145" s="434">
        <v>15.2</v>
      </c>
      <c r="F14145" s="434">
        <v>7040</v>
      </c>
      <c r="G14145" s="434">
        <v>34697</v>
      </c>
      <c r="H14145" s="434">
        <v>24212</v>
      </c>
      <c r="I14145" s="434">
        <v>180</v>
      </c>
      <c r="J14145" s="434">
        <v>0</v>
      </c>
      <c r="K14145" s="434">
        <v>2012</v>
      </c>
    </row>
    <row r="14146" spans="1:11" hidden="1" x14ac:dyDescent="0.25">
      <c r="A14146" s="434">
        <v>311071800</v>
      </c>
      <c r="B14146" s="434">
        <v>9057</v>
      </c>
      <c r="C14146" s="434" t="s">
        <v>46</v>
      </c>
      <c r="D14146" s="434" t="s">
        <v>22</v>
      </c>
      <c r="E14146" s="434">
        <v>15.4</v>
      </c>
      <c r="F14146" s="434">
        <v>7604</v>
      </c>
      <c r="G14146" s="434">
        <v>4900</v>
      </c>
      <c r="H14146" s="434">
        <v>4366</v>
      </c>
      <c r="I14146" s="434">
        <v>85</v>
      </c>
      <c r="J14146" s="434">
        <v>0</v>
      </c>
      <c r="K14146" s="434">
        <v>2010</v>
      </c>
    </row>
    <row r="14147" spans="1:11" hidden="1" x14ac:dyDescent="0.25">
      <c r="A14147" s="434">
        <v>311072000</v>
      </c>
      <c r="B14147" s="434">
        <v>35014</v>
      </c>
      <c r="C14147" s="434" t="s">
        <v>16</v>
      </c>
      <c r="D14147" s="434" t="s">
        <v>33</v>
      </c>
      <c r="E14147" s="434">
        <v>15</v>
      </c>
      <c r="F14147" s="434">
        <v>13560</v>
      </c>
      <c r="G14147" s="434">
        <v>105559</v>
      </c>
      <c r="H14147" s="434">
        <v>57325</v>
      </c>
      <c r="I14147" s="434">
        <v>243.96</v>
      </c>
      <c r="J14147" s="434">
        <v>117782</v>
      </c>
      <c r="K14147" s="434">
        <v>2007</v>
      </c>
    </row>
    <row r="14148" spans="1:11" hidden="1" x14ac:dyDescent="0.25">
      <c r="A14148" s="434">
        <v>311072400</v>
      </c>
      <c r="B14148" s="434">
        <v>346</v>
      </c>
      <c r="C14148" s="434" t="s">
        <v>31</v>
      </c>
      <c r="D14148" s="434" t="s">
        <v>29</v>
      </c>
      <c r="E14148" s="434">
        <v>13.9</v>
      </c>
      <c r="F14148" s="434">
        <v>15806</v>
      </c>
      <c r="G14148" s="434">
        <v>21450</v>
      </c>
      <c r="H14148" s="434">
        <v>58767</v>
      </c>
      <c r="I14148" s="434">
        <v>199.95</v>
      </c>
      <c r="K14148" s="434">
        <v>2013</v>
      </c>
    </row>
    <row r="14149" spans="1:11" hidden="1" x14ac:dyDescent="0.25">
      <c r="A14149" s="434">
        <v>311073200</v>
      </c>
      <c r="B14149" s="434">
        <v>452158</v>
      </c>
      <c r="C14149" s="434" t="s">
        <v>48</v>
      </c>
      <c r="D14149" s="434" t="s">
        <v>25</v>
      </c>
      <c r="E14149" s="434">
        <v>0</v>
      </c>
      <c r="F14149" s="434">
        <v>15150</v>
      </c>
      <c r="G14149" s="434">
        <v>3900</v>
      </c>
      <c r="H14149" s="434">
        <v>6596</v>
      </c>
      <c r="I14149" s="434">
        <v>105.9</v>
      </c>
      <c r="J14149" s="434">
        <v>0</v>
      </c>
      <c r="K14149" s="434">
        <v>1970</v>
      </c>
    </row>
    <row r="14150" spans="1:11" hidden="1" x14ac:dyDescent="0.25">
      <c r="A14150" s="434">
        <v>311073400</v>
      </c>
      <c r="B14150" s="434">
        <v>13516</v>
      </c>
      <c r="C14150" s="434" t="s">
        <v>28</v>
      </c>
      <c r="D14150" s="434" t="s">
        <v>33</v>
      </c>
      <c r="E14150" s="434">
        <v>14.5</v>
      </c>
      <c r="F14150" s="434">
        <v>12240</v>
      </c>
      <c r="G14150" s="434">
        <v>75162</v>
      </c>
      <c r="H14150" s="434">
        <v>39709</v>
      </c>
      <c r="I14150" s="434">
        <v>224.96</v>
      </c>
      <c r="J14150" s="434">
        <v>0</v>
      </c>
      <c r="K14150" s="434">
        <v>2002</v>
      </c>
    </row>
    <row r="14151" spans="1:11" hidden="1" x14ac:dyDescent="0.25">
      <c r="A14151" s="434">
        <v>311073700</v>
      </c>
      <c r="B14151" s="434">
        <v>10483</v>
      </c>
      <c r="C14151" s="434" t="s">
        <v>61</v>
      </c>
      <c r="D14151" s="434" t="s">
        <v>25</v>
      </c>
      <c r="E14151" s="434">
        <v>16</v>
      </c>
      <c r="G14151" s="434">
        <v>4665</v>
      </c>
      <c r="H14151" s="434">
        <v>5275</v>
      </c>
      <c r="I14151" s="434">
        <v>103.7</v>
      </c>
      <c r="K14151" s="434">
        <v>2008</v>
      </c>
    </row>
    <row r="14152" spans="1:11" hidden="1" x14ac:dyDescent="0.25">
      <c r="A14152" s="434">
        <v>311073800</v>
      </c>
      <c r="B14152" s="434">
        <v>3611</v>
      </c>
      <c r="C14152" s="434" t="s">
        <v>24</v>
      </c>
      <c r="D14152" s="434" t="s">
        <v>36</v>
      </c>
      <c r="E14152" s="434">
        <v>15.7</v>
      </c>
      <c r="F14152" s="434">
        <v>18660</v>
      </c>
      <c r="G14152" s="434">
        <v>157539</v>
      </c>
      <c r="H14152" s="434">
        <v>81314</v>
      </c>
      <c r="I14152" s="434">
        <v>274.274</v>
      </c>
      <c r="J14152" s="434">
        <v>165225</v>
      </c>
      <c r="K14152" s="434">
        <v>2012</v>
      </c>
    </row>
    <row r="14153" spans="1:11" hidden="1" x14ac:dyDescent="0.25">
      <c r="A14153" s="434">
        <v>311075300</v>
      </c>
      <c r="B14153" s="434">
        <v>9648</v>
      </c>
      <c r="C14153" s="434" t="s">
        <v>28</v>
      </c>
      <c r="D14153" s="434" t="s">
        <v>29</v>
      </c>
      <c r="E14153" s="434">
        <v>13.7</v>
      </c>
      <c r="F14153" s="434">
        <v>6480</v>
      </c>
      <c r="G14153" s="434">
        <v>32688</v>
      </c>
      <c r="H14153" s="434">
        <v>20924</v>
      </c>
      <c r="I14153" s="434">
        <v>180</v>
      </c>
      <c r="J14153" s="434">
        <v>0</v>
      </c>
      <c r="K14153" s="434">
        <v>1970</v>
      </c>
    </row>
    <row r="14154" spans="1:11" hidden="1" x14ac:dyDescent="0.25">
      <c r="A14154" s="434">
        <v>311076700</v>
      </c>
      <c r="B14154" s="434">
        <v>1629359</v>
      </c>
      <c r="C14154" s="434" t="s">
        <v>48</v>
      </c>
      <c r="D14154" s="434" t="s">
        <v>22</v>
      </c>
      <c r="E14154" s="434">
        <v>6.5</v>
      </c>
      <c r="F14154" s="434">
        <v>0</v>
      </c>
      <c r="G14154" s="434">
        <v>0</v>
      </c>
      <c r="H14154" s="434">
        <v>29611</v>
      </c>
      <c r="I14154" s="434">
        <v>80.8</v>
      </c>
      <c r="J14154" s="434">
        <v>0</v>
      </c>
      <c r="K14154" s="434">
        <v>1970</v>
      </c>
    </row>
    <row r="14155" spans="1:11" hidden="1" x14ac:dyDescent="0.25">
      <c r="A14155" s="434">
        <v>311076800</v>
      </c>
      <c r="B14155" s="434">
        <v>6153</v>
      </c>
      <c r="C14155" s="434" t="s">
        <v>24</v>
      </c>
      <c r="D14155" s="434" t="s">
        <v>36</v>
      </c>
      <c r="E14155" s="434">
        <v>15.7</v>
      </c>
      <c r="F14155" s="434">
        <v>18660</v>
      </c>
      <c r="G14155" s="434">
        <v>157803</v>
      </c>
      <c r="H14155" s="434">
        <v>81314</v>
      </c>
      <c r="I14155" s="434">
        <v>274.274</v>
      </c>
      <c r="J14155" s="434">
        <v>165225</v>
      </c>
      <c r="K14155" s="434">
        <v>2013</v>
      </c>
    </row>
    <row r="14156" spans="1:11" hidden="1" x14ac:dyDescent="0.25">
      <c r="A14156" s="434">
        <v>311082000</v>
      </c>
      <c r="B14156" s="434">
        <v>63792</v>
      </c>
      <c r="C14156" s="434" t="s">
        <v>44</v>
      </c>
      <c r="D14156" s="434" t="s">
        <v>36</v>
      </c>
      <c r="E14156" s="434">
        <v>24.6</v>
      </c>
      <c r="F14156" s="434">
        <v>58800</v>
      </c>
      <c r="G14156" s="434">
        <v>7500</v>
      </c>
      <c r="H14156" s="434">
        <v>91740</v>
      </c>
      <c r="I14156" s="434">
        <v>294.13</v>
      </c>
      <c r="J14156" s="434">
        <v>0</v>
      </c>
      <c r="K14156" s="434">
        <v>2001</v>
      </c>
    </row>
    <row r="14157" spans="1:11" hidden="1" x14ac:dyDescent="0.25">
      <c r="A14157" s="434">
        <v>311083000</v>
      </c>
      <c r="B14157" s="434">
        <v>47234</v>
      </c>
      <c r="C14157" s="434" t="s">
        <v>44</v>
      </c>
      <c r="D14157" s="434" t="s">
        <v>29</v>
      </c>
      <c r="E14157" s="434">
        <v>16</v>
      </c>
      <c r="F14157" s="434">
        <v>8160</v>
      </c>
      <c r="G14157" s="434">
        <v>800</v>
      </c>
      <c r="H14157" s="434">
        <v>12995</v>
      </c>
      <c r="I14157" s="434">
        <v>159</v>
      </c>
      <c r="J14157" s="434">
        <v>0</v>
      </c>
      <c r="K14157" s="434">
        <v>1989</v>
      </c>
    </row>
    <row r="14158" spans="1:11" hidden="1" x14ac:dyDescent="0.25">
      <c r="A14158" s="434">
        <v>311084000</v>
      </c>
      <c r="B14158" s="434">
        <v>48456</v>
      </c>
      <c r="C14158" s="434" t="s">
        <v>44</v>
      </c>
      <c r="D14158" s="434" t="s">
        <v>25</v>
      </c>
      <c r="E14158" s="434">
        <v>16</v>
      </c>
      <c r="F14158" s="434">
        <v>8160</v>
      </c>
      <c r="G14158" s="434">
        <v>800</v>
      </c>
      <c r="H14158" s="434">
        <v>9975</v>
      </c>
      <c r="I14158" s="434">
        <v>133.4</v>
      </c>
      <c r="J14158" s="434">
        <v>0</v>
      </c>
      <c r="K14158" s="434">
        <v>1988</v>
      </c>
    </row>
    <row r="14159" spans="1:11" hidden="1" x14ac:dyDescent="0.25">
      <c r="A14159" s="434">
        <v>311085000</v>
      </c>
      <c r="B14159" s="434">
        <v>37438</v>
      </c>
      <c r="C14159" s="434" t="s">
        <v>44</v>
      </c>
      <c r="D14159" s="434" t="s">
        <v>25</v>
      </c>
      <c r="E14159" s="434">
        <v>16</v>
      </c>
      <c r="F14159" s="434">
        <v>8160</v>
      </c>
      <c r="G14159" s="434">
        <v>790</v>
      </c>
      <c r="H14159" s="434">
        <v>9961</v>
      </c>
      <c r="I14159" s="434">
        <v>135</v>
      </c>
      <c r="J14159" s="434">
        <v>0</v>
      </c>
      <c r="K14159" s="434">
        <v>1992</v>
      </c>
    </row>
    <row r="14160" spans="1:11" hidden="1" x14ac:dyDescent="0.25">
      <c r="A14160" s="434">
        <v>311092000</v>
      </c>
      <c r="B14160" s="434">
        <v>92261</v>
      </c>
      <c r="C14160" s="434" t="s">
        <v>16</v>
      </c>
      <c r="D14160" s="434" t="s">
        <v>33</v>
      </c>
      <c r="E14160" s="434">
        <v>14.5</v>
      </c>
      <c r="F14160" s="434">
        <v>12880</v>
      </c>
      <c r="G14160" s="434">
        <v>100257</v>
      </c>
      <c r="H14160" s="434">
        <v>55756</v>
      </c>
      <c r="I14160" s="434">
        <v>237.63</v>
      </c>
      <c r="J14160" s="434">
        <v>0</v>
      </c>
      <c r="K14160" s="434">
        <v>1970</v>
      </c>
    </row>
    <row r="14161" spans="1:11" hidden="1" x14ac:dyDescent="0.25">
      <c r="A14161" s="434">
        <v>311102000</v>
      </c>
      <c r="B14161" s="434">
        <v>1314035</v>
      </c>
      <c r="C14161" s="434" t="s">
        <v>31</v>
      </c>
      <c r="D14161" s="434" t="s">
        <v>25</v>
      </c>
      <c r="E14161" s="434">
        <v>14.5</v>
      </c>
      <c r="F14161" s="434">
        <v>4000</v>
      </c>
      <c r="G14161" s="434">
        <v>7193</v>
      </c>
      <c r="H14161" s="434">
        <v>9953</v>
      </c>
      <c r="I14161" s="434">
        <v>144.15</v>
      </c>
      <c r="J14161" s="434">
        <v>0</v>
      </c>
      <c r="K14161" s="434">
        <v>1994</v>
      </c>
    </row>
    <row r="14162" spans="1:11" hidden="1" x14ac:dyDescent="0.25">
      <c r="A14162" s="434">
        <v>311108000</v>
      </c>
      <c r="B14162" s="434">
        <v>2266</v>
      </c>
      <c r="C14162" s="434" t="s">
        <v>28</v>
      </c>
      <c r="D14162" s="434" t="s">
        <v>33</v>
      </c>
      <c r="E14162" s="434">
        <v>43691</v>
      </c>
      <c r="F14162" s="434">
        <v>13236</v>
      </c>
      <c r="G14162" s="434">
        <v>75311</v>
      </c>
      <c r="H14162" s="434">
        <v>40570</v>
      </c>
      <c r="I14162" s="434">
        <v>225.01</v>
      </c>
      <c r="J14162" s="434">
        <v>0</v>
      </c>
    </row>
    <row r="14163" spans="1:11" hidden="1" x14ac:dyDescent="0.25">
      <c r="A14163" s="434">
        <v>311117000</v>
      </c>
      <c r="B14163" s="434">
        <v>820702</v>
      </c>
      <c r="C14163" s="434" t="s">
        <v>31</v>
      </c>
      <c r="D14163" s="434" t="s">
        <v>22</v>
      </c>
      <c r="E14163" s="434">
        <v>10.5</v>
      </c>
      <c r="F14163" s="434">
        <v>1125</v>
      </c>
      <c r="G14163" s="434">
        <v>3000</v>
      </c>
      <c r="H14163" s="434">
        <v>2061</v>
      </c>
      <c r="I14163" s="434">
        <v>88.45</v>
      </c>
      <c r="J14163" s="434">
        <v>0</v>
      </c>
      <c r="K14163" s="434">
        <v>1970</v>
      </c>
    </row>
    <row r="14164" spans="1:11" hidden="1" x14ac:dyDescent="0.25">
      <c r="A14164" s="434">
        <v>311128000</v>
      </c>
      <c r="B14164" s="434">
        <v>18754</v>
      </c>
      <c r="C14164" s="434" t="s">
        <v>28</v>
      </c>
      <c r="D14164" s="434" t="s">
        <v>33</v>
      </c>
      <c r="E14164" s="434">
        <v>14</v>
      </c>
      <c r="F14164" s="434">
        <v>11172</v>
      </c>
      <c r="G14164" s="434">
        <v>75247</v>
      </c>
      <c r="H14164" s="434">
        <v>40570</v>
      </c>
      <c r="I14164" s="434">
        <v>225</v>
      </c>
      <c r="J14164" s="434">
        <v>0</v>
      </c>
      <c r="K14164" s="434">
        <v>2001</v>
      </c>
    </row>
    <row r="14165" spans="1:11" hidden="1" x14ac:dyDescent="0.25">
      <c r="A14165" s="434">
        <v>311164000</v>
      </c>
      <c r="B14165" s="434">
        <v>394612</v>
      </c>
      <c r="C14165" s="434" t="s">
        <v>31</v>
      </c>
      <c r="D14165" s="434" t="s">
        <v>22</v>
      </c>
      <c r="E14165" s="434">
        <v>9</v>
      </c>
      <c r="F14165" s="434">
        <v>441</v>
      </c>
      <c r="G14165" s="434">
        <v>2309</v>
      </c>
      <c r="H14165" s="434">
        <v>1514</v>
      </c>
      <c r="I14165" s="434">
        <v>82.45</v>
      </c>
      <c r="J14165" s="434">
        <v>0</v>
      </c>
      <c r="K14165" s="434">
        <v>1970</v>
      </c>
    </row>
    <row r="14166" spans="1:11" hidden="1" x14ac:dyDescent="0.25">
      <c r="A14166" s="434">
        <v>311166000</v>
      </c>
      <c r="B14166" s="434">
        <v>213118</v>
      </c>
      <c r="C14166" s="434" t="s">
        <v>44</v>
      </c>
      <c r="D14166" s="434" t="s">
        <v>33</v>
      </c>
      <c r="E14166" s="434">
        <v>18.5</v>
      </c>
      <c r="F14166" s="434">
        <v>1400</v>
      </c>
      <c r="G14166" s="434">
        <v>5656</v>
      </c>
      <c r="H14166" s="434">
        <v>28613</v>
      </c>
      <c r="I14166" s="434">
        <v>205.46</v>
      </c>
      <c r="J14166" s="434">
        <v>0</v>
      </c>
      <c r="K14166" s="434">
        <v>1972</v>
      </c>
    </row>
    <row r="14167" spans="1:11" hidden="1" x14ac:dyDescent="0.25">
      <c r="A14167" s="434">
        <v>311177000</v>
      </c>
      <c r="B14167" s="434">
        <v>29441</v>
      </c>
      <c r="C14167" s="434" t="s">
        <v>16</v>
      </c>
      <c r="D14167" s="434" t="s">
        <v>33</v>
      </c>
      <c r="E14167" s="434">
        <v>15</v>
      </c>
      <c r="F14167" s="434">
        <v>13560</v>
      </c>
      <c r="G14167" s="434">
        <v>105611</v>
      </c>
      <c r="H14167" s="434">
        <v>57325</v>
      </c>
      <c r="I14167" s="434">
        <v>243.96</v>
      </c>
      <c r="J14167" s="434">
        <v>117782</v>
      </c>
      <c r="K14167" s="434">
        <v>2006</v>
      </c>
    </row>
    <row r="14168" spans="1:11" hidden="1" x14ac:dyDescent="0.25">
      <c r="A14168" s="434">
        <v>311191000</v>
      </c>
      <c r="B14168" s="434">
        <v>71034</v>
      </c>
      <c r="C14168" s="434" t="s">
        <v>24</v>
      </c>
      <c r="D14168" s="434" t="s">
        <v>36</v>
      </c>
      <c r="E14168" s="434">
        <v>19.5</v>
      </c>
      <c r="F14168" s="434">
        <v>29420</v>
      </c>
      <c r="G14168" s="434">
        <v>85224</v>
      </c>
      <c r="H14168" s="434">
        <v>100481</v>
      </c>
      <c r="I14168" s="434">
        <v>288</v>
      </c>
      <c r="J14168" s="434">
        <v>149700</v>
      </c>
      <c r="K14168" s="434">
        <v>2008</v>
      </c>
    </row>
    <row r="14169" spans="1:11" hidden="1" x14ac:dyDescent="0.25">
      <c r="A14169" s="434">
        <v>311206000</v>
      </c>
      <c r="B14169" s="434">
        <v>48772</v>
      </c>
      <c r="C14169" s="434" t="s">
        <v>28</v>
      </c>
      <c r="D14169" s="434" t="s">
        <v>17</v>
      </c>
      <c r="I14169" s="434">
        <v>62</v>
      </c>
    </row>
    <row r="14170" spans="1:11" hidden="1" x14ac:dyDescent="0.25">
      <c r="A14170" s="434">
        <v>311213000</v>
      </c>
      <c r="B14170" s="434">
        <v>92939</v>
      </c>
      <c r="C14170" s="434" t="s">
        <v>44</v>
      </c>
      <c r="D14170" s="434" t="s">
        <v>29</v>
      </c>
      <c r="E14170" s="434">
        <v>17</v>
      </c>
      <c r="F14170" s="434">
        <v>11878</v>
      </c>
      <c r="G14170" s="434">
        <v>4558</v>
      </c>
      <c r="H14170" s="434">
        <v>43188</v>
      </c>
      <c r="I14170" s="434">
        <v>196.35</v>
      </c>
      <c r="J14170" s="434">
        <v>0</v>
      </c>
      <c r="K14170" s="434">
        <v>2002</v>
      </c>
    </row>
    <row r="14171" spans="1:11" hidden="1" x14ac:dyDescent="0.25">
      <c r="A14171" s="434">
        <v>311222000</v>
      </c>
      <c r="B14171" s="434">
        <v>31068</v>
      </c>
      <c r="C14171" s="434" t="s">
        <v>61</v>
      </c>
      <c r="D14171" s="434" t="s">
        <v>22</v>
      </c>
      <c r="E14171" s="434">
        <v>14</v>
      </c>
      <c r="F14171" s="434">
        <v>10123</v>
      </c>
      <c r="G14171" s="434">
        <v>4400</v>
      </c>
      <c r="H14171" s="434">
        <v>4456</v>
      </c>
      <c r="I14171" s="434">
        <v>83.85</v>
      </c>
      <c r="J14171" s="434">
        <v>0</v>
      </c>
      <c r="K14171" s="434">
        <v>2001</v>
      </c>
    </row>
    <row r="14172" spans="1:11" hidden="1" x14ac:dyDescent="0.25">
      <c r="A14172" s="434">
        <v>311242000</v>
      </c>
      <c r="B14172" s="434">
        <v>1078955</v>
      </c>
      <c r="C14172" s="434" t="s">
        <v>31</v>
      </c>
      <c r="D14172" s="434" t="s">
        <v>22</v>
      </c>
      <c r="I14172" s="434">
        <v>89</v>
      </c>
    </row>
    <row r="14173" spans="1:11" hidden="1" x14ac:dyDescent="0.25">
      <c r="A14173" s="434">
        <v>311249000</v>
      </c>
      <c r="B14173" s="434">
        <v>9775</v>
      </c>
      <c r="C14173" s="434" t="s">
        <v>31</v>
      </c>
      <c r="D14173" s="434" t="s">
        <v>29</v>
      </c>
      <c r="E14173" s="434">
        <v>14</v>
      </c>
      <c r="F14173" s="434">
        <v>6553</v>
      </c>
      <c r="G14173" s="434">
        <v>27102</v>
      </c>
      <c r="H14173" s="434">
        <v>17944</v>
      </c>
      <c r="I14173" s="434">
        <v>178.2</v>
      </c>
      <c r="K14173" s="434">
        <v>2003</v>
      </c>
    </row>
    <row r="14174" spans="1:11" hidden="1" x14ac:dyDescent="0.25">
      <c r="A14174" s="434">
        <v>311256000</v>
      </c>
      <c r="B14174" s="434">
        <v>21925</v>
      </c>
      <c r="C14174" s="434" t="s">
        <v>16</v>
      </c>
      <c r="D14174" s="434" t="s">
        <v>33</v>
      </c>
      <c r="E14174" s="434">
        <v>14.7</v>
      </c>
      <c r="F14174" s="434">
        <v>11300</v>
      </c>
      <c r="G14174" s="434">
        <v>73711</v>
      </c>
      <c r="H14174" s="434">
        <v>42048</v>
      </c>
      <c r="I14174" s="434">
        <v>221.67</v>
      </c>
      <c r="J14174" s="434">
        <v>81345</v>
      </c>
      <c r="K14174" s="434">
        <v>2008</v>
      </c>
    </row>
    <row r="14175" spans="1:11" hidden="1" x14ac:dyDescent="0.25">
      <c r="A14175" s="434">
        <v>311257000</v>
      </c>
      <c r="B14175" s="434">
        <v>1341617</v>
      </c>
      <c r="C14175" s="434" t="s">
        <v>31</v>
      </c>
      <c r="D14175" s="434" t="s">
        <v>22</v>
      </c>
      <c r="E14175" s="434">
        <v>10.8</v>
      </c>
      <c r="F14175" s="434">
        <v>441</v>
      </c>
      <c r="G14175" s="434">
        <v>1773</v>
      </c>
      <c r="H14175" s="434">
        <v>1499</v>
      </c>
      <c r="I14175" s="434">
        <v>82.48</v>
      </c>
      <c r="J14175" s="434">
        <v>0</v>
      </c>
      <c r="K14175" s="434">
        <v>1970</v>
      </c>
    </row>
    <row r="14176" spans="1:11" hidden="1" x14ac:dyDescent="0.25">
      <c r="A14176" s="434">
        <v>311259000</v>
      </c>
      <c r="B14176" s="434">
        <v>4437</v>
      </c>
      <c r="C14176" s="434" t="s">
        <v>31</v>
      </c>
      <c r="D14176" s="434" t="s">
        <v>29</v>
      </c>
      <c r="E14176" s="434">
        <v>14.2</v>
      </c>
      <c r="F14176" s="434">
        <v>8900</v>
      </c>
      <c r="G14176" s="434">
        <v>47818</v>
      </c>
      <c r="H14176" s="434">
        <v>32458</v>
      </c>
      <c r="I14176" s="434">
        <v>189.75</v>
      </c>
      <c r="J14176" s="434">
        <v>0</v>
      </c>
      <c r="K14176" s="434">
        <v>2001</v>
      </c>
    </row>
    <row r="14177" spans="1:11" hidden="1" x14ac:dyDescent="0.25">
      <c r="A14177" s="434">
        <v>311261000</v>
      </c>
      <c r="B14177" s="434">
        <v>7763</v>
      </c>
      <c r="C14177" s="434" t="s">
        <v>24</v>
      </c>
      <c r="D14177" s="434" t="s">
        <v>33</v>
      </c>
      <c r="E14177" s="434">
        <v>15</v>
      </c>
      <c r="F14177" s="434">
        <v>14050</v>
      </c>
      <c r="G14177" s="434">
        <v>105656</v>
      </c>
      <c r="H14177" s="434">
        <v>59719</v>
      </c>
      <c r="I14177" s="434">
        <v>248</v>
      </c>
      <c r="J14177" s="434">
        <v>121027</v>
      </c>
      <c r="K14177" s="434">
        <v>2002</v>
      </c>
    </row>
    <row r="14178" spans="1:11" hidden="1" x14ac:dyDescent="0.25">
      <c r="A14178" s="434">
        <v>311263000</v>
      </c>
      <c r="B14178" s="434">
        <v>39924</v>
      </c>
      <c r="C14178" s="434" t="s">
        <v>44</v>
      </c>
      <c r="D14178" s="434" t="s">
        <v>40</v>
      </c>
      <c r="E14178" s="434">
        <v>23.7</v>
      </c>
      <c r="F14178" s="434">
        <v>74536</v>
      </c>
      <c r="G14178" s="434">
        <v>11033</v>
      </c>
      <c r="H14178" s="434">
        <v>137276</v>
      </c>
      <c r="I14178" s="434">
        <v>311</v>
      </c>
      <c r="J14178" s="434">
        <v>0</v>
      </c>
      <c r="K14178" s="434">
        <v>2001</v>
      </c>
    </row>
    <row r="14179" spans="1:11" hidden="1" x14ac:dyDescent="0.25">
      <c r="A14179" s="434">
        <v>311288000</v>
      </c>
      <c r="B14179" s="434">
        <v>4148</v>
      </c>
      <c r="C14179" s="434" t="s">
        <v>31</v>
      </c>
      <c r="D14179" s="434" t="s">
        <v>29</v>
      </c>
      <c r="E14179" s="434">
        <v>14.2</v>
      </c>
      <c r="F14179" s="434">
        <v>8900</v>
      </c>
      <c r="G14179" s="434">
        <v>47792</v>
      </c>
      <c r="H14179" s="434">
        <v>32458</v>
      </c>
      <c r="I14179" s="434">
        <v>189.75</v>
      </c>
      <c r="K14179" s="434">
        <v>2002</v>
      </c>
    </row>
    <row r="14180" spans="1:11" hidden="1" x14ac:dyDescent="0.25">
      <c r="A14180" s="434">
        <v>311289000</v>
      </c>
      <c r="B14180" s="434">
        <v>1465</v>
      </c>
      <c r="C14180" s="434" t="s">
        <v>31</v>
      </c>
      <c r="D14180" s="434" t="s">
        <v>25</v>
      </c>
      <c r="E14180" s="434">
        <v>20</v>
      </c>
      <c r="F14180" s="434">
        <v>9989</v>
      </c>
      <c r="G14180" s="434">
        <v>7721</v>
      </c>
      <c r="H14180" s="434">
        <v>7743</v>
      </c>
      <c r="I14180" s="434">
        <v>131.25</v>
      </c>
      <c r="J14180" s="434">
        <v>10647</v>
      </c>
      <c r="K14180" s="434">
        <v>1992</v>
      </c>
    </row>
    <row r="14181" spans="1:11" hidden="1" x14ac:dyDescent="0.25">
      <c r="A14181" s="434">
        <v>311291000</v>
      </c>
      <c r="B14181" s="434">
        <v>650</v>
      </c>
      <c r="C14181" s="434" t="s">
        <v>31</v>
      </c>
      <c r="D14181" s="434" t="s">
        <v>29</v>
      </c>
      <c r="E14181" s="434">
        <v>14</v>
      </c>
      <c r="F14181" s="434">
        <v>7186</v>
      </c>
      <c r="G14181" s="434">
        <v>27028</v>
      </c>
      <c r="H14181" s="434">
        <v>17944</v>
      </c>
      <c r="I14181" s="434">
        <v>178.2</v>
      </c>
      <c r="K14181" s="434">
        <v>2002</v>
      </c>
    </row>
    <row r="14182" spans="1:11" hidden="1" x14ac:dyDescent="0.25">
      <c r="A14182" s="434">
        <v>311316000</v>
      </c>
      <c r="B14182" s="434">
        <v>21752</v>
      </c>
      <c r="C14182" s="434" t="s">
        <v>44</v>
      </c>
      <c r="D14182" s="434" t="s">
        <v>40</v>
      </c>
      <c r="E14182" s="434">
        <v>23.7</v>
      </c>
      <c r="F14182" s="434">
        <v>74536</v>
      </c>
      <c r="G14182" s="434">
        <v>10937</v>
      </c>
      <c r="H14182" s="434">
        <v>138194</v>
      </c>
      <c r="I14182" s="434">
        <v>311</v>
      </c>
      <c r="J14182" s="434">
        <v>0</v>
      </c>
      <c r="K14182" s="434">
        <v>2000</v>
      </c>
    </row>
    <row r="14183" spans="1:11" hidden="1" x14ac:dyDescent="0.25">
      <c r="A14183" s="434">
        <v>311321000</v>
      </c>
      <c r="B14183" s="434">
        <v>67113</v>
      </c>
      <c r="C14183" s="434" t="s">
        <v>44</v>
      </c>
      <c r="D14183" s="434" t="s">
        <v>36</v>
      </c>
      <c r="E14183" s="434">
        <v>22.3</v>
      </c>
      <c r="F14183" s="434">
        <v>50396</v>
      </c>
      <c r="G14183" s="434">
        <v>6300</v>
      </c>
      <c r="H14183" s="434">
        <v>78340</v>
      </c>
      <c r="I14183" s="434">
        <v>279</v>
      </c>
      <c r="J14183" s="434">
        <v>0</v>
      </c>
      <c r="K14183" s="434">
        <v>1998</v>
      </c>
    </row>
    <row r="14184" spans="1:11" hidden="1" x14ac:dyDescent="0.25">
      <c r="A14184" s="434">
        <v>311358000</v>
      </c>
      <c r="B14184" s="434">
        <v>144715</v>
      </c>
      <c r="C14184" s="434" t="s">
        <v>28</v>
      </c>
      <c r="D14184" s="434" t="s">
        <v>29</v>
      </c>
      <c r="E14184" s="434">
        <v>14.4</v>
      </c>
      <c r="F14184" s="434">
        <v>7368</v>
      </c>
      <c r="G14184" s="434">
        <v>38056</v>
      </c>
      <c r="H14184" s="434">
        <v>24109</v>
      </c>
      <c r="I14184" s="434">
        <v>189.97</v>
      </c>
      <c r="J14184" s="434">
        <v>0</v>
      </c>
      <c r="K14184" s="434">
        <v>2008</v>
      </c>
    </row>
    <row r="14185" spans="1:11" hidden="1" x14ac:dyDescent="0.25">
      <c r="A14185" s="434">
        <v>311361000</v>
      </c>
      <c r="B14185" s="434">
        <v>11739</v>
      </c>
      <c r="C14185" s="434" t="s">
        <v>44</v>
      </c>
      <c r="D14185" s="434" t="s">
        <v>36</v>
      </c>
      <c r="E14185" s="434">
        <v>25</v>
      </c>
      <c r="F14185" s="434">
        <v>50000</v>
      </c>
      <c r="G14185" s="434">
        <v>10759</v>
      </c>
      <c r="H14185" s="434">
        <v>90090</v>
      </c>
      <c r="I14185" s="434">
        <v>292</v>
      </c>
      <c r="J14185" s="434">
        <v>0</v>
      </c>
      <c r="K14185" s="434">
        <v>2002</v>
      </c>
    </row>
    <row r="14186" spans="1:11" hidden="1" x14ac:dyDescent="0.25">
      <c r="A14186" s="434">
        <v>311367000</v>
      </c>
      <c r="B14186" s="434">
        <v>1295060</v>
      </c>
      <c r="C14186" s="434" t="s">
        <v>31</v>
      </c>
      <c r="D14186" s="434" t="s">
        <v>22</v>
      </c>
      <c r="E14186" s="434">
        <v>13</v>
      </c>
      <c r="F14186" s="434">
        <v>3001</v>
      </c>
      <c r="G14186" s="434">
        <v>3520</v>
      </c>
      <c r="H14186" s="434">
        <v>3398</v>
      </c>
      <c r="I14186" s="434">
        <v>85.93</v>
      </c>
      <c r="J14186" s="434">
        <v>4787</v>
      </c>
      <c r="K14186" s="434">
        <v>1985</v>
      </c>
    </row>
    <row r="14187" spans="1:11" hidden="1" x14ac:dyDescent="0.25">
      <c r="A14187" s="434">
        <v>311378000</v>
      </c>
      <c r="B14187" s="434">
        <v>45936</v>
      </c>
      <c r="C14187" s="434" t="s">
        <v>44</v>
      </c>
      <c r="D14187" s="434" t="s">
        <v>36</v>
      </c>
      <c r="E14187" s="434">
        <v>24</v>
      </c>
      <c r="F14187" s="434">
        <v>57494</v>
      </c>
      <c r="G14187" s="434">
        <v>5200</v>
      </c>
      <c r="H14187" s="434">
        <v>69130</v>
      </c>
      <c r="I14187" s="434">
        <v>264.26</v>
      </c>
      <c r="J14187" s="434">
        <v>0</v>
      </c>
      <c r="K14187" s="434">
        <v>1995</v>
      </c>
    </row>
    <row r="14188" spans="1:11" hidden="1" x14ac:dyDescent="0.25">
      <c r="A14188" s="434">
        <v>311379000</v>
      </c>
      <c r="B14188" s="434">
        <v>30942</v>
      </c>
      <c r="C14188" s="434" t="s">
        <v>28</v>
      </c>
      <c r="D14188" s="434" t="s">
        <v>29</v>
      </c>
      <c r="E14188" s="434">
        <v>14.4</v>
      </c>
      <c r="F14188" s="434">
        <v>7368</v>
      </c>
      <c r="G14188" s="434">
        <v>38056</v>
      </c>
      <c r="H14188" s="434">
        <v>24109</v>
      </c>
      <c r="I14188" s="434">
        <v>190</v>
      </c>
      <c r="J14188" s="434">
        <v>0</v>
      </c>
      <c r="K14188" s="434">
        <v>2008</v>
      </c>
    </row>
    <row r="14189" spans="1:11" hidden="1" x14ac:dyDescent="0.25">
      <c r="A14189" s="434">
        <v>311411000</v>
      </c>
      <c r="B14189" s="434">
        <v>1412776</v>
      </c>
      <c r="C14189" s="434" t="s">
        <v>31</v>
      </c>
      <c r="D14189" s="434" t="s">
        <v>22</v>
      </c>
      <c r="E14189" s="434">
        <v>15</v>
      </c>
      <c r="F14189" s="434">
        <v>3001</v>
      </c>
      <c r="G14189" s="434">
        <v>2900</v>
      </c>
      <c r="H14189" s="434">
        <v>3399</v>
      </c>
      <c r="I14189" s="434">
        <v>85.93</v>
      </c>
      <c r="J14189" s="434">
        <v>0</v>
      </c>
      <c r="K14189" s="434">
        <v>1970</v>
      </c>
    </row>
    <row r="14190" spans="1:11" hidden="1" x14ac:dyDescent="0.25">
      <c r="A14190" s="434">
        <v>311449000</v>
      </c>
      <c r="B14190" s="434">
        <v>12273</v>
      </c>
      <c r="C14190" s="434" t="s">
        <v>31</v>
      </c>
      <c r="D14190" s="434" t="s">
        <v>25</v>
      </c>
      <c r="E14190" s="434">
        <v>20</v>
      </c>
      <c r="F14190" s="434">
        <v>6600</v>
      </c>
      <c r="G14190" s="434">
        <v>6105</v>
      </c>
      <c r="H14190" s="434">
        <v>5103</v>
      </c>
      <c r="I14190" s="434">
        <v>135.72</v>
      </c>
      <c r="J14190" s="434">
        <v>8807</v>
      </c>
      <c r="K14190" s="434">
        <v>1990</v>
      </c>
    </row>
    <row r="14191" spans="1:11" hidden="1" x14ac:dyDescent="0.25">
      <c r="A14191" s="434">
        <v>311453000</v>
      </c>
      <c r="B14191" s="434">
        <v>1366</v>
      </c>
      <c r="C14191" s="434" t="s">
        <v>31</v>
      </c>
      <c r="D14191" s="434" t="s">
        <v>29</v>
      </c>
      <c r="E14191" s="434">
        <v>14</v>
      </c>
      <c r="F14191" s="434">
        <v>6555</v>
      </c>
      <c r="G14191" s="434">
        <v>27023</v>
      </c>
      <c r="H14191" s="434">
        <v>17944</v>
      </c>
      <c r="I14191" s="434">
        <v>178.43</v>
      </c>
      <c r="K14191" s="434">
        <v>2004</v>
      </c>
    </row>
    <row r="14192" spans="1:11" hidden="1" x14ac:dyDescent="0.25">
      <c r="A14192" s="434">
        <v>311461000</v>
      </c>
      <c r="B14192" s="434">
        <v>10555</v>
      </c>
      <c r="C14192" s="434" t="s">
        <v>31</v>
      </c>
      <c r="D14192" s="434" t="s">
        <v>25</v>
      </c>
      <c r="E14192" s="434">
        <v>20</v>
      </c>
      <c r="F14192" s="434">
        <v>7000</v>
      </c>
      <c r="G14192" s="434">
        <v>6116</v>
      </c>
      <c r="H14192" s="434">
        <v>5103</v>
      </c>
      <c r="I14192" s="434">
        <v>135.69999999999999</v>
      </c>
      <c r="J14192" s="434">
        <v>0</v>
      </c>
    </row>
    <row r="14193" spans="1:11" hidden="1" x14ac:dyDescent="0.25">
      <c r="A14193" s="434">
        <v>311465000</v>
      </c>
      <c r="B14193" s="434">
        <v>379617</v>
      </c>
      <c r="C14193" s="434" t="s">
        <v>31</v>
      </c>
      <c r="D14193" s="434" t="s">
        <v>22</v>
      </c>
      <c r="E14193" s="434">
        <v>10</v>
      </c>
      <c r="F14193" s="434">
        <v>441</v>
      </c>
      <c r="G14193" s="434">
        <v>1766</v>
      </c>
      <c r="H14193" s="434">
        <v>1511</v>
      </c>
      <c r="I14193" s="434">
        <v>82.45</v>
      </c>
      <c r="K14193" s="434">
        <v>1981</v>
      </c>
    </row>
    <row r="14194" spans="1:11" hidden="1" x14ac:dyDescent="0.25">
      <c r="A14194" s="434">
        <v>311474000</v>
      </c>
      <c r="B14194" s="434">
        <v>366427</v>
      </c>
      <c r="C14194" s="434" t="s">
        <v>48</v>
      </c>
      <c r="D14194" s="434" t="s">
        <v>22</v>
      </c>
      <c r="E14194" s="434">
        <v>13.25</v>
      </c>
      <c r="F14194" s="434">
        <v>11768</v>
      </c>
      <c r="G14194" s="434">
        <v>2200</v>
      </c>
      <c r="H14194" s="434">
        <v>2768</v>
      </c>
      <c r="I14194" s="434">
        <v>77.349999999999994</v>
      </c>
      <c r="J14194" s="434">
        <v>0</v>
      </c>
      <c r="K14194" s="434">
        <v>1983</v>
      </c>
    </row>
    <row r="14195" spans="1:11" hidden="1" x14ac:dyDescent="0.25">
      <c r="A14195" s="434">
        <v>311476000</v>
      </c>
      <c r="B14195" s="434">
        <v>2788</v>
      </c>
      <c r="C14195" s="434" t="s">
        <v>16</v>
      </c>
      <c r="D14195" s="434" t="s">
        <v>33</v>
      </c>
      <c r="E14195" s="434">
        <v>15</v>
      </c>
      <c r="F14195" s="434">
        <v>13560</v>
      </c>
      <c r="G14195" s="434">
        <v>105583</v>
      </c>
      <c r="H14195" s="434">
        <v>57325</v>
      </c>
      <c r="I14195" s="434">
        <v>243.96</v>
      </c>
      <c r="J14195" s="434">
        <v>117782</v>
      </c>
      <c r="K14195" s="434">
        <v>2007</v>
      </c>
    </row>
    <row r="14196" spans="1:11" hidden="1" x14ac:dyDescent="0.25">
      <c r="A14196" s="434">
        <v>311478000</v>
      </c>
      <c r="B14196" s="434">
        <v>20183</v>
      </c>
      <c r="C14196" s="434" t="s">
        <v>44</v>
      </c>
      <c r="D14196" s="434" t="s">
        <v>40</v>
      </c>
      <c r="E14196" s="434">
        <v>22</v>
      </c>
      <c r="F14196" s="434">
        <v>75595</v>
      </c>
      <c r="G14196" s="434">
        <v>9616</v>
      </c>
      <c r="H14196" s="434">
        <v>139570</v>
      </c>
      <c r="I14196" s="434">
        <v>311.12</v>
      </c>
      <c r="J14196" s="434">
        <v>0</v>
      </c>
      <c r="K14196" s="434">
        <v>2002</v>
      </c>
    </row>
    <row r="14197" spans="1:11" hidden="1" x14ac:dyDescent="0.25">
      <c r="A14197" s="434">
        <v>311492000</v>
      </c>
      <c r="B14197" s="434">
        <v>127749</v>
      </c>
      <c r="C14197" s="434" t="s">
        <v>44</v>
      </c>
      <c r="D14197" s="434" t="s">
        <v>36</v>
      </c>
      <c r="E14197" s="434">
        <v>24</v>
      </c>
      <c r="F14197" s="434">
        <v>50000</v>
      </c>
      <c r="G14197" s="434">
        <v>11936</v>
      </c>
      <c r="H14197" s="434">
        <v>90090</v>
      </c>
      <c r="I14197" s="434">
        <v>293.2</v>
      </c>
      <c r="J14197" s="434">
        <v>0</v>
      </c>
      <c r="K14197" s="434">
        <v>2003</v>
      </c>
    </row>
    <row r="14198" spans="1:11" hidden="1" x14ac:dyDescent="0.25">
      <c r="A14198" s="434">
        <v>311498000</v>
      </c>
      <c r="B14198" s="434">
        <v>6438</v>
      </c>
      <c r="C14198" s="434" t="s">
        <v>24</v>
      </c>
      <c r="D14198" s="434" t="s">
        <v>36</v>
      </c>
      <c r="F14198" s="434">
        <v>14313</v>
      </c>
      <c r="G14198" s="434">
        <v>111905</v>
      </c>
      <c r="H14198" s="434">
        <v>63213</v>
      </c>
      <c r="I14198" s="434">
        <v>256</v>
      </c>
      <c r="J14198" s="434">
        <v>125644</v>
      </c>
      <c r="K14198" s="434">
        <v>2004</v>
      </c>
    </row>
    <row r="14199" spans="1:11" hidden="1" x14ac:dyDescent="0.25">
      <c r="A14199" s="434">
        <v>311502000</v>
      </c>
      <c r="B14199" s="434">
        <v>14818</v>
      </c>
      <c r="C14199" s="434" t="s">
        <v>16</v>
      </c>
      <c r="D14199" s="434" t="s">
        <v>33</v>
      </c>
      <c r="E14199" s="434">
        <v>14.7</v>
      </c>
      <c r="F14199" s="434">
        <v>14308</v>
      </c>
      <c r="G14199" s="434">
        <v>92995</v>
      </c>
      <c r="H14199" s="434">
        <v>54865</v>
      </c>
      <c r="I14199" s="434">
        <v>233</v>
      </c>
      <c r="J14199" s="434">
        <v>103887</v>
      </c>
      <c r="K14199" s="434">
        <v>2002</v>
      </c>
    </row>
    <row r="14200" spans="1:11" hidden="1" x14ac:dyDescent="0.25">
      <c r="A14200" s="434">
        <v>311513000</v>
      </c>
      <c r="B14200" s="434">
        <v>37847</v>
      </c>
      <c r="C14200" s="434" t="s">
        <v>44</v>
      </c>
      <c r="D14200" s="434" t="s">
        <v>33</v>
      </c>
      <c r="E14200" s="434">
        <v>20</v>
      </c>
      <c r="F14200" s="434">
        <v>25000</v>
      </c>
      <c r="G14200" s="434">
        <v>5400</v>
      </c>
      <c r="H14200" s="434">
        <v>42363</v>
      </c>
      <c r="I14200" s="434">
        <v>206.5</v>
      </c>
      <c r="J14200" s="434">
        <v>0</v>
      </c>
      <c r="K14200" s="434">
        <v>2003</v>
      </c>
    </row>
    <row r="14201" spans="1:11" hidden="1" x14ac:dyDescent="0.25">
      <c r="A14201" s="434">
        <v>311517000</v>
      </c>
      <c r="B14201" s="434">
        <v>21411</v>
      </c>
      <c r="C14201" s="434" t="s">
        <v>16</v>
      </c>
      <c r="D14201" s="434" t="s">
        <v>33</v>
      </c>
      <c r="E14201" s="434">
        <v>14.5</v>
      </c>
      <c r="F14201" s="434">
        <v>14308</v>
      </c>
      <c r="G14201" s="434">
        <v>92968</v>
      </c>
      <c r="H14201" s="434">
        <v>54865</v>
      </c>
      <c r="I14201" s="434">
        <v>233</v>
      </c>
      <c r="J14201" s="434">
        <v>103887</v>
      </c>
      <c r="K14201" s="434">
        <v>2003</v>
      </c>
    </row>
    <row r="14202" spans="1:11" hidden="1" x14ac:dyDescent="0.25">
      <c r="A14202" s="434">
        <v>311536000</v>
      </c>
      <c r="B14202" s="434">
        <v>47181</v>
      </c>
      <c r="C14202" s="434" t="s">
        <v>44</v>
      </c>
      <c r="D14202" s="434" t="s">
        <v>33</v>
      </c>
      <c r="E14202" s="434">
        <v>22</v>
      </c>
      <c r="F14202" s="434">
        <v>52201</v>
      </c>
      <c r="G14202" s="434">
        <v>10810</v>
      </c>
      <c r="H14202" s="434">
        <v>68870</v>
      </c>
      <c r="I14202" s="434">
        <v>250</v>
      </c>
      <c r="J14202" s="434">
        <v>0</v>
      </c>
      <c r="K14202" s="434">
        <v>2003</v>
      </c>
    </row>
    <row r="14203" spans="1:11" hidden="1" x14ac:dyDescent="0.25">
      <c r="A14203" s="434">
        <v>311538000</v>
      </c>
      <c r="B14203" s="434">
        <v>2888</v>
      </c>
      <c r="C14203" s="434" t="s">
        <v>24</v>
      </c>
      <c r="D14203" s="434" t="s">
        <v>33</v>
      </c>
      <c r="E14203" s="434">
        <v>14.5</v>
      </c>
      <c r="F14203" s="434">
        <v>12240</v>
      </c>
      <c r="G14203" s="434">
        <v>73021</v>
      </c>
      <c r="H14203" s="434">
        <v>40013</v>
      </c>
      <c r="I14203" s="434">
        <v>227.28</v>
      </c>
      <c r="J14203" s="434">
        <v>75754</v>
      </c>
      <c r="K14203" s="434">
        <v>2003</v>
      </c>
    </row>
    <row r="14204" spans="1:11" hidden="1" x14ac:dyDescent="0.25">
      <c r="A14204" s="434">
        <v>311541000</v>
      </c>
      <c r="B14204" s="434">
        <v>177278</v>
      </c>
      <c r="C14204" s="434" t="s">
        <v>44</v>
      </c>
      <c r="D14204" s="434" t="s">
        <v>29</v>
      </c>
      <c r="E14204" s="434">
        <v>19</v>
      </c>
      <c r="F14204" s="434">
        <v>13120</v>
      </c>
      <c r="G14204" s="434">
        <v>3463</v>
      </c>
      <c r="H14204" s="434">
        <v>24344</v>
      </c>
      <c r="I14204" s="434">
        <v>195.82</v>
      </c>
      <c r="J14204" s="434">
        <v>0</v>
      </c>
      <c r="K14204" s="434">
        <v>1993</v>
      </c>
    </row>
    <row r="14205" spans="1:11" hidden="1" x14ac:dyDescent="0.25">
      <c r="A14205" s="434">
        <v>311562000</v>
      </c>
      <c r="B14205" s="434">
        <v>56572</v>
      </c>
      <c r="C14205" s="434" t="s">
        <v>44</v>
      </c>
      <c r="D14205" s="434" t="s">
        <v>25</v>
      </c>
      <c r="E14205" s="434">
        <v>15</v>
      </c>
      <c r="F14205" s="434">
        <v>4500</v>
      </c>
      <c r="G14205" s="434">
        <v>635</v>
      </c>
      <c r="H14205" s="434">
        <v>6130</v>
      </c>
      <c r="I14205" s="434">
        <v>108.11</v>
      </c>
      <c r="J14205" s="434">
        <v>0</v>
      </c>
      <c r="K14205" s="434">
        <v>1989</v>
      </c>
    </row>
    <row r="14206" spans="1:11" hidden="1" x14ac:dyDescent="0.25">
      <c r="A14206" s="434">
        <v>311564000</v>
      </c>
      <c r="B14206" s="434">
        <v>253727</v>
      </c>
      <c r="C14206" s="434" t="s">
        <v>28</v>
      </c>
      <c r="D14206" s="434" t="s">
        <v>25</v>
      </c>
      <c r="E14206" s="434">
        <v>14.2</v>
      </c>
      <c r="F14206" s="434">
        <v>3883</v>
      </c>
      <c r="G14206" s="434">
        <v>11541</v>
      </c>
      <c r="H14206" s="434">
        <v>7030</v>
      </c>
      <c r="I14206" s="434">
        <v>129.5</v>
      </c>
      <c r="J14206" s="434">
        <v>0</v>
      </c>
      <c r="K14206" s="434">
        <v>1997</v>
      </c>
    </row>
    <row r="14207" spans="1:11" hidden="1" x14ac:dyDescent="0.25">
      <c r="A14207" s="434">
        <v>311571000</v>
      </c>
      <c r="B14207" s="434">
        <v>778054</v>
      </c>
      <c r="C14207" s="434" t="s">
        <v>16</v>
      </c>
      <c r="D14207" s="434" t="s">
        <v>36</v>
      </c>
      <c r="E14207" s="434">
        <v>14.7</v>
      </c>
      <c r="F14207" s="434">
        <v>16844</v>
      </c>
      <c r="G14207" s="434">
        <v>148553</v>
      </c>
      <c r="H14207" s="434">
        <v>81141</v>
      </c>
      <c r="I14207" s="434">
        <v>277</v>
      </c>
      <c r="J14207" s="434">
        <v>159526</v>
      </c>
      <c r="K14207" s="434">
        <v>2003</v>
      </c>
    </row>
    <row r="14208" spans="1:11" hidden="1" x14ac:dyDescent="0.25">
      <c r="A14208" s="434">
        <v>311601000</v>
      </c>
      <c r="B14208" s="434">
        <v>444919</v>
      </c>
      <c r="C14208" s="434" t="s">
        <v>24</v>
      </c>
      <c r="D14208" s="434" t="s">
        <v>22</v>
      </c>
      <c r="E14208" s="434">
        <v>12.5</v>
      </c>
      <c r="F14208" s="434">
        <v>2405</v>
      </c>
      <c r="G14208" s="434">
        <v>3942</v>
      </c>
      <c r="H14208" s="434">
        <v>3607</v>
      </c>
      <c r="I14208" s="434">
        <v>99</v>
      </c>
      <c r="J14208" s="434">
        <v>3312</v>
      </c>
      <c r="K14208" s="434">
        <v>1997</v>
      </c>
    </row>
    <row r="14209" spans="1:11" hidden="1" x14ac:dyDescent="0.25">
      <c r="A14209" s="434">
        <v>311603000</v>
      </c>
      <c r="B14209" s="434">
        <v>40889</v>
      </c>
      <c r="C14209" s="434" t="s">
        <v>44</v>
      </c>
      <c r="D14209" s="434" t="s">
        <v>25</v>
      </c>
      <c r="E14209" s="434">
        <v>15</v>
      </c>
      <c r="F14209" s="434">
        <v>2400</v>
      </c>
      <c r="G14209" s="434">
        <v>668</v>
      </c>
      <c r="H14209" s="434">
        <v>3984</v>
      </c>
      <c r="I14209" s="434">
        <v>102.7</v>
      </c>
      <c r="J14209" s="434">
        <v>0</v>
      </c>
      <c r="K14209" s="434">
        <v>2003</v>
      </c>
    </row>
    <row r="14210" spans="1:11" hidden="1" x14ac:dyDescent="0.25">
      <c r="A14210" s="434">
        <v>311645000</v>
      </c>
      <c r="B14210" s="434">
        <v>7524</v>
      </c>
      <c r="C14210" s="434" t="s">
        <v>24</v>
      </c>
      <c r="D14210" s="434" t="s">
        <v>33</v>
      </c>
      <c r="E14210" s="434">
        <v>15</v>
      </c>
      <c r="F14210" s="434">
        <v>14313</v>
      </c>
      <c r="G14210" s="434">
        <v>115390</v>
      </c>
      <c r="H14210" s="434">
        <v>62929</v>
      </c>
      <c r="I14210" s="434">
        <v>249.85</v>
      </c>
      <c r="J14210" s="434">
        <v>124167</v>
      </c>
      <c r="K14210" s="434">
        <v>2004</v>
      </c>
    </row>
    <row r="14211" spans="1:11" hidden="1" x14ac:dyDescent="0.25">
      <c r="A14211" s="434">
        <v>311646000</v>
      </c>
      <c r="B14211" s="434">
        <v>56673</v>
      </c>
      <c r="C14211" s="434" t="s">
        <v>24</v>
      </c>
      <c r="D14211" s="434" t="s">
        <v>33</v>
      </c>
      <c r="E14211" s="434">
        <v>15</v>
      </c>
      <c r="F14211" s="434">
        <v>14313</v>
      </c>
      <c r="G14211" s="434">
        <v>115444</v>
      </c>
      <c r="H14211" s="434">
        <v>62929</v>
      </c>
      <c r="I14211" s="434">
        <v>249.85</v>
      </c>
      <c r="J14211" s="434">
        <v>124167</v>
      </c>
      <c r="K14211" s="434">
        <v>2004</v>
      </c>
    </row>
    <row r="14212" spans="1:11" hidden="1" x14ac:dyDescent="0.25">
      <c r="A14212" s="434">
        <v>311648000</v>
      </c>
      <c r="B14212" s="434">
        <v>38089</v>
      </c>
      <c r="C14212" s="434" t="s">
        <v>24</v>
      </c>
      <c r="D14212" s="434" t="s">
        <v>33</v>
      </c>
      <c r="E14212" s="434">
        <v>14.7</v>
      </c>
      <c r="F14212" s="434">
        <v>14315</v>
      </c>
      <c r="G14212" s="434">
        <v>115048</v>
      </c>
      <c r="H14212" s="434">
        <v>62845</v>
      </c>
      <c r="I14212" s="434">
        <v>249.9</v>
      </c>
      <c r="J14212" s="434">
        <v>124270</v>
      </c>
      <c r="K14212" s="434">
        <v>2004</v>
      </c>
    </row>
    <row r="14213" spans="1:11" hidden="1" x14ac:dyDescent="0.25">
      <c r="A14213" s="434">
        <v>311664000</v>
      </c>
      <c r="B14213" s="434">
        <v>3747</v>
      </c>
      <c r="C14213" s="434" t="s">
        <v>31</v>
      </c>
      <c r="D14213" s="434" t="s">
        <v>29</v>
      </c>
      <c r="E14213" s="434">
        <v>20</v>
      </c>
      <c r="F14213" s="434">
        <v>10114</v>
      </c>
      <c r="G14213" s="434">
        <v>12714</v>
      </c>
      <c r="H14213" s="434">
        <v>11658</v>
      </c>
      <c r="I14213" s="434">
        <v>158.53</v>
      </c>
      <c r="J14213" s="434">
        <v>0</v>
      </c>
    </row>
    <row r="14214" spans="1:11" hidden="1" x14ac:dyDescent="0.25">
      <c r="A14214" s="434">
        <v>311665000</v>
      </c>
      <c r="B14214" s="434">
        <v>655</v>
      </c>
      <c r="C14214" s="434" t="s">
        <v>31</v>
      </c>
      <c r="D14214" s="434" t="s">
        <v>29</v>
      </c>
      <c r="E14214" s="434">
        <v>18</v>
      </c>
      <c r="F14214" s="434">
        <v>7854</v>
      </c>
      <c r="G14214" s="434">
        <v>12974</v>
      </c>
      <c r="H14214" s="434">
        <v>13099</v>
      </c>
      <c r="I14214" s="434">
        <v>152</v>
      </c>
      <c r="J14214" s="434">
        <v>19175</v>
      </c>
      <c r="K14214" s="434">
        <v>1990</v>
      </c>
    </row>
    <row r="14215" spans="1:11" hidden="1" x14ac:dyDescent="0.25">
      <c r="A14215" s="434">
        <v>311676000</v>
      </c>
      <c r="B14215" s="434">
        <v>4207</v>
      </c>
      <c r="C14215" s="434" t="s">
        <v>31</v>
      </c>
      <c r="D14215" s="434" t="s">
        <v>29</v>
      </c>
      <c r="E14215" s="434">
        <v>20</v>
      </c>
      <c r="F14215" s="434">
        <v>10416</v>
      </c>
      <c r="G14215" s="434">
        <v>12700</v>
      </c>
      <c r="H14215" s="434">
        <v>11530</v>
      </c>
      <c r="I14215" s="434">
        <v>158.53</v>
      </c>
      <c r="J14215" s="434">
        <v>16882</v>
      </c>
      <c r="K14215" s="434">
        <v>1991</v>
      </c>
    </row>
    <row r="14216" spans="1:11" hidden="1" x14ac:dyDescent="0.25">
      <c r="A14216" s="434">
        <v>311681000</v>
      </c>
      <c r="B14216" s="434">
        <v>36571</v>
      </c>
      <c r="C14216" s="434" t="s">
        <v>31</v>
      </c>
      <c r="D14216" s="434" t="s">
        <v>29</v>
      </c>
      <c r="E14216" s="434">
        <v>15</v>
      </c>
      <c r="F14216" s="434">
        <v>8076</v>
      </c>
      <c r="G14216" s="434">
        <v>45295</v>
      </c>
      <c r="H14216" s="434">
        <v>28805</v>
      </c>
      <c r="I14216" s="434">
        <v>199.9</v>
      </c>
      <c r="J14216" s="434">
        <v>0</v>
      </c>
      <c r="K14216" s="434">
        <v>1986</v>
      </c>
    </row>
    <row r="14217" spans="1:11" hidden="1" x14ac:dyDescent="0.25">
      <c r="A14217" s="434">
        <v>311701000</v>
      </c>
      <c r="B14217" s="434">
        <v>311047</v>
      </c>
      <c r="C14217" s="434" t="s">
        <v>28</v>
      </c>
      <c r="D14217" s="434" t="s">
        <v>22</v>
      </c>
      <c r="I14217" s="434">
        <v>98</v>
      </c>
    </row>
    <row r="14218" spans="1:11" hidden="1" x14ac:dyDescent="0.25">
      <c r="A14218" s="434">
        <v>311702000</v>
      </c>
      <c r="B14218" s="434">
        <v>8344</v>
      </c>
      <c r="C14218" s="434" t="s">
        <v>16</v>
      </c>
      <c r="D14218" s="434" t="s">
        <v>33</v>
      </c>
      <c r="E14218" s="434">
        <v>15.2</v>
      </c>
      <c r="F14218" s="434">
        <v>11500</v>
      </c>
      <c r="G14218" s="434">
        <v>72854</v>
      </c>
      <c r="H14218" s="434">
        <v>40690</v>
      </c>
      <c r="I14218" s="434">
        <v>228.6</v>
      </c>
      <c r="J14218" s="434">
        <v>78636</v>
      </c>
      <c r="K14218" s="434">
        <v>2004</v>
      </c>
    </row>
    <row r="14219" spans="1:11" hidden="1" x14ac:dyDescent="0.25">
      <c r="A14219" s="434">
        <v>311707000</v>
      </c>
      <c r="B14219" s="434">
        <v>1644</v>
      </c>
      <c r="C14219" s="434" t="s">
        <v>16</v>
      </c>
      <c r="D14219" s="434" t="s">
        <v>33</v>
      </c>
      <c r="E14219" s="434">
        <v>15.2</v>
      </c>
      <c r="F14219" s="434">
        <v>11500</v>
      </c>
      <c r="G14219" s="434">
        <v>72829</v>
      </c>
      <c r="H14219" s="434">
        <v>40690</v>
      </c>
      <c r="I14219" s="434">
        <v>228.6</v>
      </c>
      <c r="J14219" s="434">
        <v>78636</v>
      </c>
      <c r="K14219" s="434">
        <v>2004</v>
      </c>
    </row>
    <row r="14220" spans="1:11" hidden="1" x14ac:dyDescent="0.25">
      <c r="A14220" s="434">
        <v>311708000</v>
      </c>
      <c r="B14220" s="434">
        <v>2585</v>
      </c>
      <c r="C14220" s="434" t="s">
        <v>16</v>
      </c>
      <c r="D14220" s="434" t="s">
        <v>33</v>
      </c>
      <c r="E14220" s="434">
        <v>15.2</v>
      </c>
      <c r="F14220" s="434">
        <v>11500</v>
      </c>
      <c r="G14220" s="434">
        <v>72825</v>
      </c>
      <c r="H14220" s="434">
        <v>40690</v>
      </c>
      <c r="I14220" s="434">
        <v>228.6</v>
      </c>
      <c r="J14220" s="434">
        <v>78636</v>
      </c>
      <c r="K14220" s="434">
        <v>2005</v>
      </c>
    </row>
    <row r="14221" spans="1:11" hidden="1" x14ac:dyDescent="0.25">
      <c r="A14221" s="434">
        <v>311727000</v>
      </c>
      <c r="B14221" s="434">
        <v>16395</v>
      </c>
      <c r="C14221" s="434" t="s">
        <v>24</v>
      </c>
      <c r="D14221" s="434" t="s">
        <v>33</v>
      </c>
      <c r="E14221" s="434">
        <v>15</v>
      </c>
      <c r="F14221" s="434">
        <v>14313</v>
      </c>
      <c r="G14221" s="434">
        <v>115514</v>
      </c>
      <c r="H14221" s="434">
        <v>62929</v>
      </c>
      <c r="I14221" s="434">
        <v>249.85</v>
      </c>
      <c r="J14221" s="434">
        <v>124167</v>
      </c>
      <c r="K14221" s="434">
        <v>2005</v>
      </c>
    </row>
    <row r="14222" spans="1:11" hidden="1" x14ac:dyDescent="0.25">
      <c r="A14222" s="434">
        <v>311738000</v>
      </c>
      <c r="B14222" s="434">
        <v>345430</v>
      </c>
      <c r="C14222" s="434" t="s">
        <v>28</v>
      </c>
      <c r="D14222" s="434" t="s">
        <v>22</v>
      </c>
      <c r="I14222" s="434">
        <v>98</v>
      </c>
    </row>
    <row r="14223" spans="1:11" hidden="1" x14ac:dyDescent="0.25">
      <c r="A14223" s="434">
        <v>311743000</v>
      </c>
      <c r="B14223" s="434">
        <v>80262</v>
      </c>
      <c r="C14223" s="434" t="s">
        <v>44</v>
      </c>
      <c r="D14223" s="434" t="s">
        <v>22</v>
      </c>
      <c r="E14223" s="434">
        <v>15.5</v>
      </c>
      <c r="F14223" s="434">
        <v>3560</v>
      </c>
      <c r="G14223" s="434">
        <v>480</v>
      </c>
      <c r="H14223" s="434">
        <v>4200</v>
      </c>
      <c r="I14223" s="434">
        <v>90.36</v>
      </c>
      <c r="J14223" s="434">
        <v>0</v>
      </c>
      <c r="K14223" s="434">
        <v>1992</v>
      </c>
    </row>
    <row r="14224" spans="1:11" hidden="1" x14ac:dyDescent="0.25">
      <c r="A14224" s="434">
        <v>311746000</v>
      </c>
      <c r="B14224" s="434">
        <v>25352</v>
      </c>
      <c r="C14224" s="434" t="s">
        <v>44</v>
      </c>
      <c r="D14224" s="434" t="s">
        <v>36</v>
      </c>
      <c r="E14224" s="434">
        <v>24</v>
      </c>
      <c r="F14224" s="434">
        <v>58796</v>
      </c>
      <c r="G14224" s="434">
        <v>8530</v>
      </c>
      <c r="H14224" s="434">
        <v>75338</v>
      </c>
      <c r="I14224" s="434">
        <v>268.60000000000002</v>
      </c>
      <c r="J14224" s="434">
        <v>0</v>
      </c>
      <c r="K14224" s="434">
        <v>1998</v>
      </c>
    </row>
    <row r="14225" spans="1:11" hidden="1" x14ac:dyDescent="0.25">
      <c r="A14225" s="434">
        <v>311753000</v>
      </c>
      <c r="B14225" s="434">
        <v>6827</v>
      </c>
      <c r="C14225" s="434" t="s">
        <v>61</v>
      </c>
      <c r="D14225" s="434" t="s">
        <v>22</v>
      </c>
      <c r="E14225" s="434">
        <v>13</v>
      </c>
      <c r="F14225" s="434">
        <v>5180</v>
      </c>
      <c r="G14225" s="434">
        <v>1072</v>
      </c>
      <c r="H14225" s="434">
        <v>3526</v>
      </c>
      <c r="I14225" s="434">
        <v>82.6</v>
      </c>
      <c r="K14225" s="434">
        <v>2004</v>
      </c>
    </row>
    <row r="14226" spans="1:11" hidden="1" x14ac:dyDescent="0.25">
      <c r="A14226" s="434">
        <v>311771000</v>
      </c>
      <c r="B14226" s="434">
        <v>514212</v>
      </c>
      <c r="C14226" s="434" t="s">
        <v>31</v>
      </c>
      <c r="D14226" s="434" t="s">
        <v>22</v>
      </c>
      <c r="E14226" s="434">
        <v>12</v>
      </c>
      <c r="F14226" s="434">
        <v>1600</v>
      </c>
      <c r="G14226" s="434">
        <v>4270</v>
      </c>
      <c r="H14226" s="434">
        <v>2370</v>
      </c>
      <c r="I14226" s="434">
        <v>88.29</v>
      </c>
      <c r="J14226" s="434">
        <v>0</v>
      </c>
      <c r="K14226" s="434">
        <v>1991</v>
      </c>
    </row>
    <row r="14227" spans="1:11" hidden="1" x14ac:dyDescent="0.25">
      <c r="A14227" s="434">
        <v>311773000</v>
      </c>
      <c r="B14227" s="434">
        <v>32920</v>
      </c>
      <c r="C14227" s="434" t="s">
        <v>28</v>
      </c>
      <c r="D14227" s="434" t="s">
        <v>33</v>
      </c>
      <c r="E14227" s="434">
        <v>14</v>
      </c>
      <c r="F14227" s="434">
        <v>10223</v>
      </c>
      <c r="G14227" s="434">
        <v>73630</v>
      </c>
      <c r="H14227" s="434">
        <v>40230</v>
      </c>
      <c r="I14227" s="434">
        <v>225</v>
      </c>
      <c r="J14227" s="434">
        <v>0</v>
      </c>
      <c r="K14227" s="434">
        <v>2004</v>
      </c>
    </row>
    <row r="14228" spans="1:11" hidden="1" x14ac:dyDescent="0.25">
      <c r="A14228" s="434">
        <v>311777000</v>
      </c>
      <c r="B14228" s="434">
        <v>144308</v>
      </c>
      <c r="C14228" s="434" t="s">
        <v>48</v>
      </c>
      <c r="D14228" s="434" t="s">
        <v>22</v>
      </c>
      <c r="E14228" s="434">
        <v>13</v>
      </c>
      <c r="F14228" s="434">
        <v>4437</v>
      </c>
      <c r="G14228" s="434">
        <v>3000</v>
      </c>
      <c r="H14228" s="434">
        <v>4639</v>
      </c>
      <c r="I14228" s="434">
        <v>91.3</v>
      </c>
      <c r="K14228" s="434">
        <v>1987</v>
      </c>
    </row>
    <row r="14229" spans="1:11" hidden="1" x14ac:dyDescent="0.25">
      <c r="A14229" s="434">
        <v>311778000</v>
      </c>
      <c r="B14229" s="434">
        <v>748880</v>
      </c>
      <c r="C14229" s="434" t="s">
        <v>48</v>
      </c>
      <c r="D14229" s="434" t="s">
        <v>22</v>
      </c>
      <c r="E14229" s="434">
        <v>16</v>
      </c>
      <c r="F14229" s="434">
        <v>3957</v>
      </c>
      <c r="G14229" s="434">
        <v>1000</v>
      </c>
      <c r="H14229" s="434">
        <v>3861</v>
      </c>
      <c r="I14229" s="434">
        <v>81.099999999999994</v>
      </c>
      <c r="J14229" s="434">
        <v>0</v>
      </c>
      <c r="K14229" s="434">
        <v>1986</v>
      </c>
    </row>
    <row r="14230" spans="1:11" hidden="1" x14ac:dyDescent="0.25">
      <c r="A14230" s="434">
        <v>311783000</v>
      </c>
      <c r="B14230" s="434">
        <v>2178815</v>
      </c>
      <c r="C14230" s="434" t="s">
        <v>48</v>
      </c>
      <c r="D14230" s="434" t="s">
        <v>22</v>
      </c>
      <c r="E14230" s="434">
        <v>12.5</v>
      </c>
      <c r="F14230" s="434">
        <v>13420</v>
      </c>
      <c r="G14230" s="434">
        <v>5082</v>
      </c>
      <c r="H14230" s="434">
        <v>9456</v>
      </c>
      <c r="I14230" s="434">
        <v>86.2</v>
      </c>
      <c r="K14230" s="434">
        <v>1998</v>
      </c>
    </row>
    <row r="14231" spans="1:11" hidden="1" x14ac:dyDescent="0.25">
      <c r="A14231" s="434">
        <v>311784000</v>
      </c>
      <c r="B14231" s="434">
        <v>596248</v>
      </c>
      <c r="C14231" s="434" t="s">
        <v>56</v>
      </c>
      <c r="D14231" s="434" t="s">
        <v>22</v>
      </c>
      <c r="E14231" s="434">
        <v>13.9</v>
      </c>
      <c r="F14231" s="434">
        <v>13420</v>
      </c>
      <c r="G14231" s="434">
        <v>5200</v>
      </c>
      <c r="H14231" s="434">
        <v>10297</v>
      </c>
      <c r="I14231" s="434">
        <v>86.2</v>
      </c>
      <c r="J14231" s="434">
        <v>0</v>
      </c>
      <c r="K14231" s="434">
        <v>1970</v>
      </c>
    </row>
    <row r="14232" spans="1:11" hidden="1" x14ac:dyDescent="0.25">
      <c r="A14232" s="434">
        <v>311807000</v>
      </c>
      <c r="B14232" s="434">
        <v>13192</v>
      </c>
      <c r="C14232" s="434" t="s">
        <v>24</v>
      </c>
      <c r="D14232" s="434" t="s">
        <v>36</v>
      </c>
      <c r="E14232" s="434">
        <v>15</v>
      </c>
      <c r="F14232" s="434">
        <v>16860</v>
      </c>
      <c r="G14232" s="434">
        <v>159021</v>
      </c>
      <c r="H14232" s="434">
        <v>85037</v>
      </c>
      <c r="I14232" s="434">
        <v>274</v>
      </c>
      <c r="J14232" s="434">
        <v>176816</v>
      </c>
      <c r="K14232" s="434">
        <v>2009</v>
      </c>
    </row>
    <row r="14233" spans="1:11" hidden="1" x14ac:dyDescent="0.25">
      <c r="A14233" s="434">
        <v>311814000</v>
      </c>
      <c r="B14233" s="434">
        <v>329080</v>
      </c>
      <c r="C14233" s="434" t="s">
        <v>16</v>
      </c>
      <c r="D14233" s="434" t="s">
        <v>33</v>
      </c>
      <c r="E14233" s="434">
        <v>14</v>
      </c>
      <c r="F14233" s="434">
        <v>15754</v>
      </c>
      <c r="G14233" s="434">
        <v>108073</v>
      </c>
      <c r="H14233" s="434">
        <v>63051</v>
      </c>
      <c r="I14233" s="434">
        <v>246.3</v>
      </c>
      <c r="J14233" s="434">
        <v>0</v>
      </c>
      <c r="K14233" s="434">
        <v>1970</v>
      </c>
    </row>
    <row r="14234" spans="1:11" hidden="1" x14ac:dyDescent="0.25">
      <c r="A14234" s="434">
        <v>311816000</v>
      </c>
      <c r="B14234" s="434">
        <v>306756</v>
      </c>
      <c r="C14234" s="434" t="s">
        <v>24</v>
      </c>
      <c r="D14234" s="434" t="s">
        <v>36</v>
      </c>
      <c r="E14234" s="434">
        <v>14.7</v>
      </c>
      <c r="F14234" s="434">
        <v>15820</v>
      </c>
      <c r="G14234" s="434">
        <v>114834</v>
      </c>
      <c r="H14234" s="434">
        <v>63694</v>
      </c>
      <c r="I14234" s="434">
        <v>253.5</v>
      </c>
      <c r="J14234" s="434">
        <v>124587</v>
      </c>
      <c r="K14234" s="434">
        <v>2005</v>
      </c>
    </row>
    <row r="14235" spans="1:11" hidden="1" x14ac:dyDescent="0.25">
      <c r="A14235" s="434">
        <v>311818000</v>
      </c>
      <c r="B14235" s="434">
        <v>65343</v>
      </c>
      <c r="C14235" s="434" t="s">
        <v>31</v>
      </c>
      <c r="D14235" s="434" t="s">
        <v>22</v>
      </c>
      <c r="E14235" s="434">
        <v>10.5</v>
      </c>
      <c r="F14235" s="434">
        <v>441</v>
      </c>
      <c r="G14235" s="434">
        <v>1890</v>
      </c>
      <c r="H14235" s="434">
        <v>1522</v>
      </c>
      <c r="I14235" s="434">
        <v>82.48</v>
      </c>
      <c r="J14235" s="434">
        <v>0</v>
      </c>
      <c r="K14235" s="434">
        <v>1984</v>
      </c>
    </row>
    <row r="14236" spans="1:11" hidden="1" x14ac:dyDescent="0.25">
      <c r="A14236" s="434">
        <v>311828000</v>
      </c>
      <c r="B14236" s="434">
        <v>37272</v>
      </c>
      <c r="C14236" s="434" t="s">
        <v>28</v>
      </c>
      <c r="D14236" s="434" t="s">
        <v>29</v>
      </c>
      <c r="E14236" s="434">
        <v>14.4</v>
      </c>
      <c r="F14236" s="434">
        <v>7368</v>
      </c>
      <c r="G14236" s="434">
        <v>37965</v>
      </c>
      <c r="H14236" s="434">
        <v>24109</v>
      </c>
      <c r="I14236" s="434">
        <v>190</v>
      </c>
      <c r="J14236" s="434">
        <v>0</v>
      </c>
      <c r="K14236" s="434">
        <v>2005</v>
      </c>
    </row>
    <row r="14237" spans="1:11" hidden="1" x14ac:dyDescent="0.25">
      <c r="A14237" s="434">
        <v>311829000</v>
      </c>
      <c r="B14237" s="434">
        <v>31145</v>
      </c>
      <c r="C14237" s="434" t="s">
        <v>28</v>
      </c>
      <c r="D14237" s="434" t="s">
        <v>29</v>
      </c>
      <c r="E14237" s="434">
        <v>14.4</v>
      </c>
      <c r="F14237" s="434">
        <v>7368</v>
      </c>
      <c r="G14237" s="434">
        <v>38981</v>
      </c>
      <c r="H14237" s="434">
        <v>24109</v>
      </c>
      <c r="I14237" s="434">
        <v>189.99</v>
      </c>
      <c r="J14237" s="434">
        <v>0</v>
      </c>
      <c r="K14237" s="434">
        <v>2005</v>
      </c>
    </row>
    <row r="14238" spans="1:11" hidden="1" x14ac:dyDescent="0.25">
      <c r="A14238" s="434">
        <v>311831000</v>
      </c>
      <c r="B14238" s="434">
        <v>55009</v>
      </c>
      <c r="C14238" s="434" t="s">
        <v>28</v>
      </c>
      <c r="D14238" s="434" t="s">
        <v>29</v>
      </c>
      <c r="E14238" s="434">
        <v>14.4</v>
      </c>
      <c r="F14238" s="434">
        <v>7368</v>
      </c>
      <c r="G14238" s="434">
        <v>38981</v>
      </c>
      <c r="H14238" s="434">
        <v>24109</v>
      </c>
      <c r="I14238" s="434">
        <v>189.98</v>
      </c>
      <c r="J14238" s="434">
        <v>0</v>
      </c>
      <c r="K14238" s="434">
        <v>2005</v>
      </c>
    </row>
    <row r="14239" spans="1:11" hidden="1" x14ac:dyDescent="0.25">
      <c r="A14239" s="434">
        <v>311832000</v>
      </c>
      <c r="B14239" s="434">
        <v>33589</v>
      </c>
      <c r="C14239" s="434" t="s">
        <v>28</v>
      </c>
      <c r="D14239" s="434" t="s">
        <v>29</v>
      </c>
      <c r="E14239" s="434">
        <v>14.4</v>
      </c>
      <c r="F14239" s="434">
        <v>7368</v>
      </c>
      <c r="G14239" s="434">
        <v>38981</v>
      </c>
      <c r="H14239" s="434">
        <v>24109</v>
      </c>
      <c r="I14239" s="434">
        <v>190.06</v>
      </c>
      <c r="J14239" s="434">
        <v>0</v>
      </c>
      <c r="K14239" s="434">
        <v>2005</v>
      </c>
    </row>
    <row r="14240" spans="1:11" hidden="1" x14ac:dyDescent="0.25">
      <c r="A14240" s="434">
        <v>311855000</v>
      </c>
      <c r="B14240" s="434">
        <v>1372</v>
      </c>
      <c r="C14240" s="434" t="s">
        <v>20</v>
      </c>
      <c r="D14240" s="434" t="s">
        <v>25</v>
      </c>
      <c r="E14240" s="434">
        <v>13.4</v>
      </c>
      <c r="F14240" s="434">
        <v>4440</v>
      </c>
      <c r="G14240" s="434">
        <v>12984</v>
      </c>
      <c r="H14240" s="434">
        <v>8446</v>
      </c>
      <c r="I14240" s="434">
        <v>127.2</v>
      </c>
      <c r="J14240" s="434">
        <v>13768</v>
      </c>
      <c r="K14240" s="434">
        <v>2005</v>
      </c>
    </row>
    <row r="14241" spans="1:11" hidden="1" x14ac:dyDescent="0.25">
      <c r="A14241" s="434">
        <v>311857000</v>
      </c>
      <c r="B14241" s="434">
        <v>535</v>
      </c>
      <c r="C14241" s="434" t="s">
        <v>20</v>
      </c>
      <c r="D14241" s="434" t="s">
        <v>29</v>
      </c>
      <c r="E14241" s="434">
        <v>15</v>
      </c>
      <c r="F14241" s="434">
        <v>13560</v>
      </c>
      <c r="G14241" s="434">
        <v>53095</v>
      </c>
      <c r="H14241" s="434">
        <v>30053</v>
      </c>
      <c r="I14241" s="434">
        <v>186.43</v>
      </c>
      <c r="J14241" s="434">
        <v>53002</v>
      </c>
      <c r="K14241" s="434">
        <v>2005</v>
      </c>
    </row>
    <row r="14242" spans="1:11" hidden="1" x14ac:dyDescent="0.25">
      <c r="A14242" s="434">
        <v>311878000</v>
      </c>
      <c r="B14242" s="434">
        <v>81551</v>
      </c>
      <c r="C14242" s="434" t="s">
        <v>31</v>
      </c>
      <c r="D14242" s="434" t="s">
        <v>22</v>
      </c>
      <c r="E14242" s="434">
        <v>10.5</v>
      </c>
      <c r="F14242" s="434">
        <v>1360</v>
      </c>
      <c r="G14242" s="434">
        <v>3270</v>
      </c>
      <c r="H14242" s="434">
        <v>2051</v>
      </c>
      <c r="I14242" s="434">
        <v>89.98</v>
      </c>
      <c r="J14242" s="434">
        <v>0</v>
      </c>
      <c r="K14242" s="434">
        <v>1995</v>
      </c>
    </row>
    <row r="14243" spans="1:11" hidden="1" x14ac:dyDescent="0.25">
      <c r="A14243" s="434">
        <v>311907000</v>
      </c>
      <c r="B14243" s="434">
        <v>533</v>
      </c>
      <c r="C14243" s="434" t="s">
        <v>31</v>
      </c>
      <c r="D14243" s="434" t="s">
        <v>25</v>
      </c>
      <c r="E14243" s="434">
        <v>20.5</v>
      </c>
      <c r="F14243" s="434">
        <v>12270</v>
      </c>
      <c r="G14243" s="434">
        <v>10520</v>
      </c>
      <c r="H14243" s="434">
        <v>10375</v>
      </c>
      <c r="I14243" s="434">
        <v>150</v>
      </c>
      <c r="J14243" s="434">
        <v>14583</v>
      </c>
      <c r="K14243" s="434">
        <v>1994</v>
      </c>
    </row>
    <row r="14244" spans="1:11" hidden="1" x14ac:dyDescent="0.25">
      <c r="A14244" s="434">
        <v>311911000</v>
      </c>
      <c r="B14244" s="434">
        <v>1009795</v>
      </c>
      <c r="C14244" s="434" t="s">
        <v>31</v>
      </c>
      <c r="D14244" s="434" t="s">
        <v>22</v>
      </c>
      <c r="I14244" s="434">
        <v>74</v>
      </c>
    </row>
    <row r="14245" spans="1:11" hidden="1" x14ac:dyDescent="0.25">
      <c r="A14245" s="434">
        <v>311913000</v>
      </c>
      <c r="B14245" s="434">
        <v>690785</v>
      </c>
      <c r="C14245" s="434" t="s">
        <v>31</v>
      </c>
      <c r="D14245" s="434" t="s">
        <v>22</v>
      </c>
      <c r="E14245" s="434">
        <v>13.5</v>
      </c>
      <c r="F14245" s="434">
        <v>1800</v>
      </c>
      <c r="G14245" s="434">
        <v>2800</v>
      </c>
      <c r="H14245" s="434">
        <v>2035</v>
      </c>
      <c r="I14245" s="434">
        <v>90.6</v>
      </c>
      <c r="J14245" s="434">
        <v>0</v>
      </c>
      <c r="K14245" s="434">
        <v>1970</v>
      </c>
    </row>
    <row r="14246" spans="1:11" hidden="1" x14ac:dyDescent="0.25">
      <c r="A14246" s="434">
        <v>311923000</v>
      </c>
      <c r="B14246" s="434">
        <v>5124</v>
      </c>
      <c r="C14246" s="434" t="s">
        <v>20</v>
      </c>
      <c r="D14246" s="434" t="s">
        <v>29</v>
      </c>
      <c r="E14246" s="434">
        <v>15</v>
      </c>
      <c r="F14246" s="434">
        <v>13560</v>
      </c>
      <c r="G14246" s="434">
        <v>53148</v>
      </c>
      <c r="H14246" s="434">
        <v>30053</v>
      </c>
      <c r="I14246" s="434">
        <v>186.42</v>
      </c>
      <c r="J14246" s="434">
        <v>53006</v>
      </c>
      <c r="K14246" s="434">
        <v>2005</v>
      </c>
    </row>
    <row r="14247" spans="1:11" hidden="1" x14ac:dyDescent="0.25">
      <c r="A14247" s="434">
        <v>311927000</v>
      </c>
      <c r="B14247" s="434">
        <v>12393</v>
      </c>
      <c r="C14247" s="434" t="s">
        <v>20</v>
      </c>
      <c r="D14247" s="434" t="s">
        <v>29</v>
      </c>
      <c r="E14247" s="434">
        <v>15</v>
      </c>
      <c r="F14247" s="434">
        <v>13560</v>
      </c>
      <c r="G14247" s="434">
        <v>53021</v>
      </c>
      <c r="H14247" s="434">
        <v>30053</v>
      </c>
      <c r="I14247" s="434">
        <v>186.43899999999999</v>
      </c>
      <c r="J14247" s="434">
        <v>53006</v>
      </c>
      <c r="K14247" s="434">
        <v>2005</v>
      </c>
    </row>
    <row r="14248" spans="1:11" hidden="1" x14ac:dyDescent="0.25">
      <c r="A14248" s="434">
        <v>311929000</v>
      </c>
      <c r="B14248" s="434">
        <v>6793</v>
      </c>
      <c r="C14248" s="434" t="s">
        <v>20</v>
      </c>
      <c r="D14248" s="434" t="s">
        <v>29</v>
      </c>
      <c r="E14248" s="434">
        <v>15</v>
      </c>
      <c r="F14248" s="434">
        <v>13560</v>
      </c>
      <c r="G14248" s="434">
        <v>53082</v>
      </c>
      <c r="H14248" s="434">
        <v>30053</v>
      </c>
      <c r="I14248" s="434">
        <v>186.446</v>
      </c>
      <c r="J14248" s="434">
        <v>53006</v>
      </c>
      <c r="K14248" s="434">
        <v>2005</v>
      </c>
    </row>
    <row r="14249" spans="1:11" hidden="1" x14ac:dyDescent="0.25">
      <c r="A14249" s="434">
        <v>311931000</v>
      </c>
      <c r="B14249" s="434">
        <v>12016</v>
      </c>
      <c r="C14249" s="434" t="s">
        <v>20</v>
      </c>
      <c r="D14249" s="434" t="s">
        <v>29</v>
      </c>
      <c r="E14249" s="434">
        <v>15</v>
      </c>
      <c r="F14249" s="434">
        <v>13560</v>
      </c>
      <c r="G14249" s="434">
        <v>53039</v>
      </c>
      <c r="H14249" s="434">
        <v>30053</v>
      </c>
      <c r="I14249" s="434">
        <v>186.42</v>
      </c>
      <c r="J14249" s="434">
        <v>53006</v>
      </c>
      <c r="K14249" s="434">
        <v>2005</v>
      </c>
    </row>
    <row r="14250" spans="1:11" hidden="1" x14ac:dyDescent="0.25">
      <c r="A14250" s="434">
        <v>311936000</v>
      </c>
      <c r="B14250" s="434">
        <v>42255</v>
      </c>
      <c r="C14250" s="434" t="s">
        <v>31</v>
      </c>
      <c r="D14250" s="434" t="s">
        <v>33</v>
      </c>
      <c r="E14250" s="434">
        <v>15.8</v>
      </c>
      <c r="F14250" s="434">
        <v>11180</v>
      </c>
      <c r="G14250" s="434">
        <v>44015</v>
      </c>
      <c r="H14250" s="434">
        <v>30995</v>
      </c>
      <c r="I14250" s="434">
        <v>200.51</v>
      </c>
      <c r="K14250" s="434">
        <v>1979</v>
      </c>
    </row>
    <row r="14251" spans="1:11" hidden="1" x14ac:dyDescent="0.25">
      <c r="A14251" s="434">
        <v>311938000</v>
      </c>
      <c r="B14251" s="434">
        <v>595517</v>
      </c>
      <c r="C14251" s="434" t="s">
        <v>31</v>
      </c>
      <c r="D14251" s="434" t="s">
        <v>22</v>
      </c>
      <c r="E14251" s="434">
        <v>12</v>
      </c>
      <c r="F14251" s="434">
        <v>2030</v>
      </c>
      <c r="G14251" s="434">
        <v>4245</v>
      </c>
      <c r="H14251" s="434">
        <v>2373</v>
      </c>
      <c r="I14251" s="434">
        <v>88.25</v>
      </c>
      <c r="J14251" s="434">
        <v>0</v>
      </c>
      <c r="K14251" s="434">
        <v>1992</v>
      </c>
    </row>
    <row r="14252" spans="1:11" hidden="1" x14ac:dyDescent="0.25">
      <c r="A14252" s="434">
        <v>311939000</v>
      </c>
      <c r="B14252" s="434">
        <v>400632</v>
      </c>
      <c r="C14252" s="434" t="s">
        <v>31</v>
      </c>
      <c r="D14252" s="434" t="s">
        <v>22</v>
      </c>
      <c r="I14252" s="434">
        <v>88</v>
      </c>
    </row>
    <row r="14253" spans="1:11" hidden="1" x14ac:dyDescent="0.25">
      <c r="A14253" s="434">
        <v>311945000</v>
      </c>
      <c r="B14253" s="434">
        <v>25786</v>
      </c>
      <c r="C14253" s="434" t="s">
        <v>31</v>
      </c>
      <c r="D14253" s="434" t="s">
        <v>22</v>
      </c>
      <c r="E14253" s="434">
        <v>8.5</v>
      </c>
      <c r="F14253" s="434">
        <v>441</v>
      </c>
      <c r="G14253" s="434">
        <v>1720</v>
      </c>
      <c r="H14253" s="434">
        <v>1521</v>
      </c>
      <c r="I14253" s="434">
        <v>82.29</v>
      </c>
      <c r="J14253" s="434">
        <v>0</v>
      </c>
      <c r="K14253" s="434">
        <v>1984</v>
      </c>
    </row>
    <row r="14254" spans="1:11" hidden="1" x14ac:dyDescent="0.25">
      <c r="A14254" s="434">
        <v>311947000</v>
      </c>
      <c r="B14254" s="434">
        <v>150736</v>
      </c>
      <c r="C14254" s="434" t="s">
        <v>48</v>
      </c>
      <c r="D14254" s="434" t="s">
        <v>22</v>
      </c>
      <c r="E14254" s="434">
        <v>10.5</v>
      </c>
      <c r="F14254" s="434">
        <v>3972</v>
      </c>
      <c r="G14254" s="434">
        <v>2580</v>
      </c>
      <c r="H14254" s="434">
        <v>2959</v>
      </c>
      <c r="I14254" s="434">
        <v>71.7</v>
      </c>
      <c r="K14254" s="434">
        <v>1995</v>
      </c>
    </row>
    <row r="14255" spans="1:11" hidden="1" x14ac:dyDescent="0.25">
      <c r="A14255" s="434">
        <v>311973000</v>
      </c>
      <c r="B14255" s="434">
        <v>502559</v>
      </c>
      <c r="C14255" s="434" t="s">
        <v>31</v>
      </c>
      <c r="D14255" s="434" t="s">
        <v>22</v>
      </c>
      <c r="E14255" s="434">
        <v>12</v>
      </c>
      <c r="F14255" s="434">
        <v>1845</v>
      </c>
      <c r="G14255" s="434">
        <v>4245</v>
      </c>
      <c r="H14255" s="434">
        <v>2373</v>
      </c>
      <c r="I14255" s="434">
        <v>88.3</v>
      </c>
      <c r="J14255" s="434">
        <v>0</v>
      </c>
      <c r="K14255" s="434">
        <v>1992</v>
      </c>
    </row>
    <row r="14256" spans="1:11" hidden="1" x14ac:dyDescent="0.25">
      <c r="A14256" s="434">
        <v>311974000</v>
      </c>
      <c r="B14256" s="434">
        <v>4711</v>
      </c>
      <c r="C14256" s="434" t="s">
        <v>24</v>
      </c>
      <c r="D14256" s="434" t="s">
        <v>36</v>
      </c>
      <c r="E14256" s="434">
        <v>15.5</v>
      </c>
      <c r="F14256" s="434">
        <v>16858</v>
      </c>
      <c r="G14256" s="434">
        <v>158706</v>
      </c>
      <c r="H14256" s="434">
        <v>83469</v>
      </c>
      <c r="I14256" s="434">
        <v>274</v>
      </c>
      <c r="J14256" s="434">
        <v>167811</v>
      </c>
      <c r="K14256" s="434">
        <v>2005</v>
      </c>
    </row>
    <row r="14257" spans="1:11" hidden="1" x14ac:dyDescent="0.25">
      <c r="A14257" s="434">
        <v>311992000</v>
      </c>
      <c r="B14257" s="434">
        <v>581</v>
      </c>
      <c r="C14257" s="434" t="s">
        <v>16</v>
      </c>
      <c r="D14257" s="434" t="s">
        <v>29</v>
      </c>
      <c r="E14257" s="434">
        <v>14</v>
      </c>
      <c r="F14257" s="434">
        <v>8562</v>
      </c>
      <c r="G14257" s="434">
        <v>48683</v>
      </c>
      <c r="H14257" s="434">
        <v>29351</v>
      </c>
      <c r="I14257" s="434">
        <v>183</v>
      </c>
      <c r="J14257" s="434">
        <v>53115</v>
      </c>
      <c r="K14257" s="434">
        <v>2000</v>
      </c>
    </row>
    <row r="14258" spans="1:11" hidden="1" x14ac:dyDescent="0.25">
      <c r="A14258" s="434">
        <v>311995000</v>
      </c>
      <c r="B14258" s="434">
        <v>1</v>
      </c>
      <c r="C14258" s="434" t="s">
        <v>31</v>
      </c>
      <c r="D14258" s="434" t="s">
        <v>25</v>
      </c>
      <c r="E14258" s="434">
        <v>18.899999999999999</v>
      </c>
      <c r="F14258" s="434">
        <v>9170</v>
      </c>
      <c r="G14258" s="434">
        <v>7750</v>
      </c>
      <c r="H14258" s="434">
        <v>23498</v>
      </c>
      <c r="I14258" s="434">
        <v>148</v>
      </c>
      <c r="J14258" s="434">
        <v>0</v>
      </c>
      <c r="K14258" s="434">
        <v>2005</v>
      </c>
    </row>
    <row r="14259" spans="1:11" hidden="1" x14ac:dyDescent="0.25">
      <c r="A14259" s="434">
        <v>312044000</v>
      </c>
      <c r="B14259" s="434">
        <v>38614</v>
      </c>
      <c r="C14259" s="434" t="s">
        <v>31</v>
      </c>
      <c r="D14259" s="434" t="s">
        <v>22</v>
      </c>
      <c r="E14259" s="434">
        <v>11.8</v>
      </c>
      <c r="F14259" s="434">
        <v>1801</v>
      </c>
      <c r="G14259" s="434">
        <v>3030</v>
      </c>
      <c r="H14259" s="434">
        <v>2319</v>
      </c>
      <c r="I14259" s="434">
        <v>89</v>
      </c>
      <c r="J14259" s="434">
        <v>0</v>
      </c>
      <c r="K14259" s="434">
        <v>1970</v>
      </c>
    </row>
    <row r="14260" spans="1:11" hidden="1" x14ac:dyDescent="0.25">
      <c r="A14260" s="434">
        <v>312047000</v>
      </c>
      <c r="B14260" s="434">
        <v>26669</v>
      </c>
      <c r="C14260" s="434" t="s">
        <v>61</v>
      </c>
      <c r="D14260" s="434" t="s">
        <v>22</v>
      </c>
      <c r="E14260" s="434">
        <v>11.8</v>
      </c>
      <c r="F14260" s="434">
        <v>1800</v>
      </c>
      <c r="G14260" s="434">
        <v>3374</v>
      </c>
      <c r="H14260" s="434">
        <v>2506</v>
      </c>
      <c r="I14260" s="434">
        <v>89.5</v>
      </c>
      <c r="K14260" s="434">
        <v>1995</v>
      </c>
    </row>
    <row r="14261" spans="1:11" hidden="1" x14ac:dyDescent="0.25">
      <c r="A14261" s="434">
        <v>312074000</v>
      </c>
      <c r="B14261" s="434">
        <v>46751</v>
      </c>
      <c r="C14261" s="434" t="s">
        <v>56</v>
      </c>
      <c r="D14261" s="434" t="s">
        <v>25</v>
      </c>
      <c r="E14261" s="434">
        <v>17</v>
      </c>
      <c r="F14261" s="434">
        <v>6694</v>
      </c>
      <c r="G14261" s="434">
        <v>2769</v>
      </c>
      <c r="H14261" s="434">
        <v>6401</v>
      </c>
      <c r="I14261" s="434">
        <v>114.87</v>
      </c>
      <c r="J14261" s="434">
        <v>0</v>
      </c>
      <c r="K14261" s="434">
        <v>1979</v>
      </c>
    </row>
    <row r="14262" spans="1:11" hidden="1" x14ac:dyDescent="0.25">
      <c r="A14262" s="434">
        <v>312092000</v>
      </c>
      <c r="B14262" s="434">
        <v>12509</v>
      </c>
      <c r="C14262" s="434" t="s">
        <v>16</v>
      </c>
      <c r="D14262" s="434" t="s">
        <v>25</v>
      </c>
      <c r="E14262" s="434">
        <v>12</v>
      </c>
      <c r="F14262" s="434">
        <v>2355</v>
      </c>
      <c r="G14262" s="434">
        <v>10628</v>
      </c>
      <c r="H14262" s="434">
        <v>7090</v>
      </c>
      <c r="I14262" s="434">
        <v>125.67</v>
      </c>
      <c r="J14262" s="434">
        <v>0</v>
      </c>
      <c r="K14262" s="434">
        <v>2000</v>
      </c>
    </row>
    <row r="14263" spans="1:11" hidden="1" x14ac:dyDescent="0.25">
      <c r="A14263" s="434">
        <v>312106000</v>
      </c>
      <c r="B14263" s="434">
        <v>20286</v>
      </c>
      <c r="C14263" s="434" t="s">
        <v>46</v>
      </c>
      <c r="D14263" s="434" t="s">
        <v>17</v>
      </c>
      <c r="G14263" s="434">
        <v>1609</v>
      </c>
      <c r="H14263" s="434">
        <v>1592</v>
      </c>
      <c r="I14263" s="434">
        <v>60</v>
      </c>
    </row>
    <row r="14264" spans="1:11" hidden="1" x14ac:dyDescent="0.25">
      <c r="A14264" s="434">
        <v>312158000</v>
      </c>
      <c r="B14264" s="434">
        <v>3671</v>
      </c>
      <c r="C14264" s="434" t="s">
        <v>28</v>
      </c>
      <c r="D14264" s="434" t="s">
        <v>29</v>
      </c>
      <c r="E14264" s="434">
        <v>13.5</v>
      </c>
      <c r="F14264" s="434">
        <v>4589</v>
      </c>
      <c r="G14264" s="434">
        <v>22201</v>
      </c>
      <c r="H14264" s="434">
        <v>13706</v>
      </c>
      <c r="I14264" s="434">
        <v>157.5</v>
      </c>
      <c r="J14264" s="434">
        <v>0</v>
      </c>
      <c r="K14264" s="434">
        <v>1992</v>
      </c>
    </row>
    <row r="14265" spans="1:11" hidden="1" x14ac:dyDescent="0.25">
      <c r="A14265" s="434">
        <v>312162000</v>
      </c>
      <c r="B14265" s="434">
        <v>9798</v>
      </c>
      <c r="C14265" s="434" t="s">
        <v>20</v>
      </c>
      <c r="D14265" s="434" t="s">
        <v>25</v>
      </c>
      <c r="E14265" s="434">
        <v>10.5</v>
      </c>
      <c r="F14265" s="434">
        <v>2868</v>
      </c>
      <c r="G14265" s="434">
        <v>6900</v>
      </c>
      <c r="H14265" s="434">
        <v>4301</v>
      </c>
      <c r="I14265" s="434">
        <v>107.02</v>
      </c>
      <c r="J14265" s="434">
        <v>7634</v>
      </c>
      <c r="K14265" s="434">
        <v>1983</v>
      </c>
    </row>
    <row r="14266" spans="1:11" hidden="1" x14ac:dyDescent="0.25">
      <c r="A14266" s="434">
        <v>312164000</v>
      </c>
      <c r="B14266" s="434">
        <v>3143</v>
      </c>
      <c r="C14266" s="434" t="s">
        <v>31</v>
      </c>
      <c r="D14266" s="434" t="s">
        <v>22</v>
      </c>
      <c r="E14266" s="434">
        <v>11</v>
      </c>
      <c r="F14266" s="434">
        <v>1765</v>
      </c>
      <c r="G14266" s="434">
        <v>5376</v>
      </c>
      <c r="H14266" s="434">
        <v>2997</v>
      </c>
      <c r="I14266" s="434">
        <v>98</v>
      </c>
      <c r="J14266" s="434">
        <v>0</v>
      </c>
      <c r="K14266" s="434">
        <v>2012</v>
      </c>
    </row>
    <row r="14267" spans="1:11" hidden="1" x14ac:dyDescent="0.25">
      <c r="A14267" s="434">
        <v>312215000</v>
      </c>
      <c r="B14267" s="434">
        <v>2411</v>
      </c>
      <c r="C14267" s="434" t="s">
        <v>31</v>
      </c>
      <c r="D14267" s="434" t="s">
        <v>25</v>
      </c>
      <c r="E14267" s="434">
        <v>15.5</v>
      </c>
      <c r="F14267" s="434">
        <v>3089</v>
      </c>
      <c r="G14267" s="434">
        <v>8634</v>
      </c>
      <c r="H14267" s="434">
        <v>8015</v>
      </c>
      <c r="I14267" s="434">
        <v>109.98</v>
      </c>
      <c r="K14267" s="434">
        <v>1995</v>
      </c>
    </row>
    <row r="14268" spans="1:11" hidden="1" x14ac:dyDescent="0.25">
      <c r="A14268" s="434">
        <v>312226000</v>
      </c>
      <c r="B14268" s="434">
        <v>9613</v>
      </c>
      <c r="C14268" s="434" t="s">
        <v>31</v>
      </c>
      <c r="D14268" s="434" t="s">
        <v>22</v>
      </c>
      <c r="E14268" s="434">
        <v>12</v>
      </c>
      <c r="F14268" s="434">
        <v>1740</v>
      </c>
      <c r="G14268" s="434">
        <v>2803</v>
      </c>
      <c r="H14268" s="434">
        <v>2264</v>
      </c>
      <c r="I14268" s="434">
        <v>89.5</v>
      </c>
      <c r="J14268" s="434">
        <v>0</v>
      </c>
    </row>
    <row r="14269" spans="1:11" hidden="1" x14ac:dyDescent="0.25">
      <c r="A14269" s="434">
        <v>312252000</v>
      </c>
      <c r="B14269" s="434">
        <v>4375</v>
      </c>
      <c r="C14269" s="434" t="s">
        <v>31</v>
      </c>
      <c r="D14269" s="434" t="s">
        <v>17</v>
      </c>
      <c r="H14269" s="434">
        <v>394</v>
      </c>
      <c r="I14269" s="434">
        <v>65.92</v>
      </c>
      <c r="K14269" s="434">
        <v>2017</v>
      </c>
    </row>
    <row r="14270" spans="1:11" hidden="1" x14ac:dyDescent="0.25">
      <c r="A14270" s="434">
        <v>312256000</v>
      </c>
      <c r="B14270" s="434">
        <v>31705</v>
      </c>
      <c r="C14270" s="434" t="s">
        <v>31</v>
      </c>
      <c r="D14270" s="434" t="s">
        <v>25</v>
      </c>
      <c r="E14270" s="434">
        <v>14.7</v>
      </c>
      <c r="F14270" s="434">
        <v>4891</v>
      </c>
      <c r="G14270" s="434">
        <v>18469</v>
      </c>
      <c r="H14270" s="434">
        <v>11478</v>
      </c>
      <c r="I14270" s="434">
        <v>145</v>
      </c>
      <c r="J14270" s="434">
        <v>0</v>
      </c>
      <c r="K14270" s="434">
        <v>1970</v>
      </c>
    </row>
    <row r="14271" spans="1:11" hidden="1" x14ac:dyDescent="0.25">
      <c r="A14271" s="434">
        <v>312291000</v>
      </c>
      <c r="B14271" s="434">
        <v>12941</v>
      </c>
      <c r="C14271" s="434" t="s">
        <v>31</v>
      </c>
      <c r="D14271" s="434" t="s">
        <v>22</v>
      </c>
      <c r="E14271" s="434">
        <v>12</v>
      </c>
      <c r="F14271" s="434">
        <v>1618</v>
      </c>
      <c r="G14271" s="434">
        <v>3609</v>
      </c>
      <c r="H14271" s="434">
        <v>2081</v>
      </c>
      <c r="I14271" s="434">
        <v>84.9</v>
      </c>
      <c r="K14271" s="434">
        <v>2008</v>
      </c>
    </row>
    <row r="14272" spans="1:11" hidden="1" x14ac:dyDescent="0.25">
      <c r="A14272" s="434">
        <v>312339000</v>
      </c>
      <c r="B14272" s="434">
        <v>10875</v>
      </c>
      <c r="C14272" s="434" t="s">
        <v>39</v>
      </c>
      <c r="D14272" s="434" t="s">
        <v>17</v>
      </c>
      <c r="E14272" s="434">
        <v>14.5</v>
      </c>
      <c r="F14272" s="434">
        <v>1737</v>
      </c>
      <c r="G14272" s="434">
        <v>115</v>
      </c>
      <c r="H14272" s="434">
        <v>446</v>
      </c>
      <c r="I14272" s="434">
        <v>53.52</v>
      </c>
      <c r="K14272" s="434">
        <v>1982</v>
      </c>
    </row>
    <row r="14273" spans="1:11" hidden="1" x14ac:dyDescent="0.25">
      <c r="A14273" s="434">
        <v>312378000</v>
      </c>
      <c r="B14273" s="434">
        <v>117764</v>
      </c>
      <c r="C14273" s="434" t="s">
        <v>31</v>
      </c>
      <c r="D14273" s="434" t="s">
        <v>25</v>
      </c>
      <c r="E14273" s="434">
        <v>11</v>
      </c>
      <c r="F14273" s="434">
        <v>3299</v>
      </c>
      <c r="G14273" s="434">
        <v>8952</v>
      </c>
      <c r="H14273" s="434">
        <v>8062</v>
      </c>
      <c r="I14273" s="434">
        <v>115.4</v>
      </c>
      <c r="J14273" s="434">
        <v>0</v>
      </c>
      <c r="K14273" s="434">
        <v>1998</v>
      </c>
    </row>
    <row r="14274" spans="1:11" hidden="1" x14ac:dyDescent="0.25">
      <c r="A14274" s="434">
        <v>312404000</v>
      </c>
      <c r="B14274" s="434">
        <v>8881</v>
      </c>
      <c r="C14274" s="434" t="s">
        <v>61</v>
      </c>
      <c r="D14274" s="434" t="s">
        <v>25</v>
      </c>
      <c r="E14274" s="434">
        <v>11.5</v>
      </c>
      <c r="F14274" s="434">
        <v>1600</v>
      </c>
      <c r="G14274" s="434">
        <v>4400</v>
      </c>
      <c r="H14274" s="434">
        <v>3796</v>
      </c>
      <c r="I14274" s="434">
        <v>100.6</v>
      </c>
      <c r="J14274" s="434">
        <v>0</v>
      </c>
      <c r="K14274" s="434">
        <v>1996</v>
      </c>
    </row>
    <row r="14275" spans="1:11" hidden="1" x14ac:dyDescent="0.25">
      <c r="A14275" s="434">
        <v>312451000</v>
      </c>
      <c r="B14275" s="434">
        <v>24478</v>
      </c>
      <c r="C14275" s="434" t="s">
        <v>31</v>
      </c>
      <c r="D14275" s="434" t="s">
        <v>25</v>
      </c>
      <c r="E14275" s="434">
        <v>11.5</v>
      </c>
      <c r="F14275" s="434">
        <v>1600</v>
      </c>
      <c r="G14275" s="434">
        <v>4400</v>
      </c>
      <c r="H14275" s="434">
        <v>3796</v>
      </c>
      <c r="I14275" s="434">
        <v>100.69</v>
      </c>
      <c r="J14275" s="434">
        <v>0</v>
      </c>
      <c r="K14275" s="434">
        <v>1996</v>
      </c>
    </row>
    <row r="14276" spans="1:11" hidden="1" x14ac:dyDescent="0.25">
      <c r="A14276" s="434">
        <v>312475000</v>
      </c>
      <c r="B14276" s="434">
        <v>7357</v>
      </c>
      <c r="C14276" s="434" t="s">
        <v>24</v>
      </c>
      <c r="D14276" s="434" t="s">
        <v>22</v>
      </c>
      <c r="E14276" s="434">
        <v>13</v>
      </c>
      <c r="F14276" s="434">
        <v>2699</v>
      </c>
      <c r="G14276" s="434">
        <v>3318</v>
      </c>
      <c r="H14276" s="434">
        <v>3392</v>
      </c>
      <c r="I14276" s="434">
        <v>95.95</v>
      </c>
      <c r="J14276" s="434">
        <v>3514</v>
      </c>
      <c r="K14276" s="434">
        <v>1998</v>
      </c>
    </row>
    <row r="14277" spans="1:11" hidden="1" x14ac:dyDescent="0.25">
      <c r="A14277" s="434">
        <v>312481000</v>
      </c>
      <c r="B14277" s="434">
        <v>17482</v>
      </c>
      <c r="C14277" s="434" t="s">
        <v>61</v>
      </c>
      <c r="D14277" s="434" t="s">
        <v>25</v>
      </c>
      <c r="E14277" s="434">
        <v>11.5</v>
      </c>
      <c r="F14277" s="434">
        <v>1600</v>
      </c>
      <c r="G14277" s="434">
        <v>4400</v>
      </c>
      <c r="H14277" s="434">
        <v>3796</v>
      </c>
      <c r="I14277" s="434">
        <v>100.6</v>
      </c>
      <c r="J14277" s="434">
        <v>0</v>
      </c>
      <c r="K14277" s="434">
        <v>1995</v>
      </c>
    </row>
    <row r="14278" spans="1:11" hidden="1" x14ac:dyDescent="0.25">
      <c r="A14278" s="434">
        <v>312490000</v>
      </c>
      <c r="B14278" s="434">
        <v>6331</v>
      </c>
      <c r="C14278" s="434" t="s">
        <v>54</v>
      </c>
      <c r="D14278" s="434" t="s">
        <v>17</v>
      </c>
      <c r="E14278" s="434">
        <v>6</v>
      </c>
      <c r="F14278" s="434">
        <v>3358</v>
      </c>
      <c r="G14278" s="434">
        <v>22056</v>
      </c>
      <c r="H14278" s="434">
        <v>221</v>
      </c>
      <c r="I14278" s="434">
        <v>30.08</v>
      </c>
      <c r="J14278" s="434">
        <v>0</v>
      </c>
      <c r="K14278" s="434">
        <v>2007</v>
      </c>
    </row>
    <row r="14279" spans="1:11" hidden="1" x14ac:dyDescent="0.25">
      <c r="A14279" s="434">
        <v>312552000</v>
      </c>
      <c r="B14279" s="434">
        <v>2443</v>
      </c>
      <c r="C14279" s="434" t="s">
        <v>31</v>
      </c>
      <c r="D14279" s="434" t="s">
        <v>22</v>
      </c>
      <c r="E14279" s="434">
        <v>12</v>
      </c>
      <c r="F14279" s="434">
        <v>662</v>
      </c>
      <c r="G14279" s="434">
        <v>3694</v>
      </c>
      <c r="H14279" s="434">
        <v>2035</v>
      </c>
      <c r="I14279" s="434">
        <v>81.680000000000007</v>
      </c>
      <c r="K14279" s="434">
        <v>1991</v>
      </c>
    </row>
    <row r="14280" spans="1:11" hidden="1" x14ac:dyDescent="0.25">
      <c r="A14280" s="434">
        <v>312629000</v>
      </c>
      <c r="B14280" s="434">
        <v>13098</v>
      </c>
      <c r="C14280" s="434" t="s">
        <v>31</v>
      </c>
      <c r="D14280" s="434" t="s">
        <v>29</v>
      </c>
      <c r="E14280" s="434">
        <v>14.5</v>
      </c>
      <c r="F14280" s="434">
        <v>7986</v>
      </c>
      <c r="G14280" s="434">
        <v>28674</v>
      </c>
      <c r="H14280" s="434">
        <v>18061</v>
      </c>
      <c r="I14280" s="434">
        <v>169.54</v>
      </c>
      <c r="J14280" s="434">
        <v>0</v>
      </c>
      <c r="K14280" s="434">
        <v>1998</v>
      </c>
    </row>
    <row r="14281" spans="1:11" hidden="1" x14ac:dyDescent="0.25">
      <c r="A14281" s="434">
        <v>312641000</v>
      </c>
      <c r="B14281" s="434">
        <v>297565</v>
      </c>
      <c r="C14281" s="434" t="s">
        <v>16</v>
      </c>
      <c r="D14281" s="434" t="s">
        <v>22</v>
      </c>
      <c r="E14281" s="434">
        <v>12.9</v>
      </c>
      <c r="F14281" s="434">
        <v>2429</v>
      </c>
      <c r="G14281" s="434">
        <v>4738</v>
      </c>
      <c r="H14281" s="434">
        <v>2798</v>
      </c>
      <c r="I14281" s="434">
        <v>91.93</v>
      </c>
      <c r="J14281" s="434">
        <v>0</v>
      </c>
      <c r="K14281" s="434">
        <v>1987</v>
      </c>
    </row>
    <row r="14282" spans="1:11" x14ac:dyDescent="0.25">
      <c r="A14282" s="434">
        <v>312706000</v>
      </c>
      <c r="B14282" s="434">
        <v>2444</v>
      </c>
      <c r="C14282" s="434" t="s">
        <v>59</v>
      </c>
      <c r="D14282" s="434" t="s">
        <v>13</v>
      </c>
      <c r="E14282" s="434">
        <v>11</v>
      </c>
      <c r="F14282" s="434">
        <v>746</v>
      </c>
      <c r="G14282" s="434">
        <v>0</v>
      </c>
      <c r="H14282" s="434">
        <v>333</v>
      </c>
      <c r="I14282" s="434">
        <v>21.33</v>
      </c>
      <c r="J14282" s="434">
        <v>0</v>
      </c>
    </row>
    <row r="14283" spans="1:11" hidden="1" x14ac:dyDescent="0.25">
      <c r="A14283" s="434">
        <v>312710000</v>
      </c>
      <c r="B14283" s="434">
        <v>71129</v>
      </c>
      <c r="C14283" s="434" t="s">
        <v>61</v>
      </c>
      <c r="D14283" s="434" t="s">
        <v>22</v>
      </c>
      <c r="E14283" s="434">
        <v>12.5</v>
      </c>
      <c r="F14283" s="434">
        <v>3354</v>
      </c>
      <c r="G14283" s="434">
        <v>4162</v>
      </c>
      <c r="H14283" s="434">
        <v>3936</v>
      </c>
      <c r="I14283" s="434">
        <v>97.8</v>
      </c>
      <c r="K14283" s="434">
        <v>1991</v>
      </c>
    </row>
    <row r="14284" spans="1:11" hidden="1" x14ac:dyDescent="0.25">
      <c r="A14284" s="434">
        <v>312713000</v>
      </c>
      <c r="B14284" s="434">
        <v>20904</v>
      </c>
      <c r="C14284" s="434" t="s">
        <v>31</v>
      </c>
      <c r="D14284" s="434" t="s">
        <v>22</v>
      </c>
      <c r="G14284" s="434">
        <v>2258</v>
      </c>
      <c r="H14284" s="434">
        <v>1265</v>
      </c>
      <c r="I14284" s="434">
        <v>78</v>
      </c>
      <c r="K14284" s="434">
        <v>2014</v>
      </c>
    </row>
    <row r="14285" spans="1:11" hidden="1" x14ac:dyDescent="0.25">
      <c r="A14285" s="434">
        <v>312724000</v>
      </c>
      <c r="B14285" s="434">
        <v>25943</v>
      </c>
      <c r="C14285" s="434" t="s">
        <v>31</v>
      </c>
      <c r="D14285" s="434" t="s">
        <v>22</v>
      </c>
      <c r="E14285" s="434">
        <v>11</v>
      </c>
      <c r="F14285" s="434">
        <v>736</v>
      </c>
      <c r="G14285" s="434">
        <v>1500</v>
      </c>
      <c r="H14285" s="434">
        <v>498</v>
      </c>
      <c r="I14285" s="434">
        <v>76.31</v>
      </c>
      <c r="J14285" s="434">
        <v>0</v>
      </c>
      <c r="K14285" s="434">
        <v>1997</v>
      </c>
    </row>
    <row r="14286" spans="1:11" hidden="1" x14ac:dyDescent="0.25">
      <c r="A14286" s="434">
        <v>312740000</v>
      </c>
      <c r="B14286" s="434">
        <v>5213</v>
      </c>
      <c r="C14286" s="434" t="s">
        <v>31</v>
      </c>
      <c r="D14286" s="434" t="s">
        <v>22</v>
      </c>
      <c r="E14286" s="434">
        <v>12</v>
      </c>
      <c r="G14286" s="434">
        <v>2724</v>
      </c>
      <c r="H14286" s="434">
        <v>1778</v>
      </c>
      <c r="I14286" s="434">
        <v>77.400000000000006</v>
      </c>
      <c r="K14286" s="434">
        <v>2006</v>
      </c>
    </row>
    <row r="14287" spans="1:11" hidden="1" x14ac:dyDescent="0.25">
      <c r="A14287" s="434">
        <v>312770000</v>
      </c>
      <c r="B14287" s="434">
        <v>195787</v>
      </c>
      <c r="C14287" s="434" t="s">
        <v>31</v>
      </c>
      <c r="D14287" s="434" t="s">
        <v>22</v>
      </c>
      <c r="E14287" s="434">
        <v>12.8</v>
      </c>
      <c r="F14287" s="434">
        <v>2207</v>
      </c>
      <c r="G14287" s="434">
        <v>3448</v>
      </c>
      <c r="H14287" s="434">
        <v>3433</v>
      </c>
      <c r="I14287" s="434">
        <v>80.22</v>
      </c>
      <c r="J14287" s="434">
        <v>0</v>
      </c>
      <c r="K14287" s="434">
        <v>1970</v>
      </c>
    </row>
    <row r="14288" spans="1:11" hidden="1" x14ac:dyDescent="0.25">
      <c r="A14288" s="434">
        <v>312786000</v>
      </c>
      <c r="B14288" s="434">
        <v>32406</v>
      </c>
      <c r="C14288" s="434" t="s">
        <v>16</v>
      </c>
      <c r="D14288" s="434" t="s">
        <v>22</v>
      </c>
      <c r="E14288" s="434">
        <v>10.199999999999999</v>
      </c>
      <c r="F14288" s="434">
        <v>885</v>
      </c>
      <c r="G14288" s="434">
        <v>3297</v>
      </c>
      <c r="H14288" s="434">
        <v>1896</v>
      </c>
      <c r="I14288" s="434">
        <v>77.52</v>
      </c>
      <c r="K14288" s="434">
        <v>1988</v>
      </c>
    </row>
    <row r="14289" spans="1:11" hidden="1" x14ac:dyDescent="0.25">
      <c r="A14289" s="434">
        <v>312792000</v>
      </c>
      <c r="B14289" s="434">
        <v>6577</v>
      </c>
      <c r="C14289" s="434" t="s">
        <v>16</v>
      </c>
      <c r="D14289" s="434" t="s">
        <v>17</v>
      </c>
      <c r="E14289" s="434">
        <v>10.6</v>
      </c>
      <c r="F14289" s="434">
        <v>735</v>
      </c>
      <c r="G14289" s="434">
        <v>1235</v>
      </c>
      <c r="H14289" s="434">
        <v>696</v>
      </c>
      <c r="I14289" s="434">
        <v>68.819999999999993</v>
      </c>
      <c r="J14289" s="434">
        <v>1215</v>
      </c>
      <c r="K14289" s="434">
        <v>1992</v>
      </c>
    </row>
    <row r="14290" spans="1:11" hidden="1" x14ac:dyDescent="0.25">
      <c r="A14290" s="434">
        <v>312877000</v>
      </c>
      <c r="B14290" s="434">
        <v>10003</v>
      </c>
      <c r="C14290" s="434" t="s">
        <v>54</v>
      </c>
      <c r="D14290" s="434" t="s">
        <v>25</v>
      </c>
      <c r="E14290" s="434">
        <v>10.5</v>
      </c>
      <c r="F14290" s="434">
        <v>2.5750000000000002</v>
      </c>
      <c r="G14290" s="434">
        <v>6273</v>
      </c>
      <c r="H14290" s="434">
        <v>486</v>
      </c>
      <c r="I14290" s="434">
        <v>111.3</v>
      </c>
      <c r="J14290" s="434">
        <v>0</v>
      </c>
      <c r="K14290" s="434">
        <v>1970</v>
      </c>
    </row>
    <row r="14291" spans="1:11" hidden="1" x14ac:dyDescent="0.25">
      <c r="A14291" s="434">
        <v>312952000</v>
      </c>
      <c r="B14291" s="434">
        <v>99664</v>
      </c>
      <c r="C14291" s="434" t="s">
        <v>31</v>
      </c>
      <c r="D14291" s="434" t="s">
        <v>25</v>
      </c>
      <c r="E14291" s="434">
        <v>12.5</v>
      </c>
      <c r="F14291" s="434">
        <v>3089</v>
      </c>
      <c r="G14291" s="434">
        <v>8143</v>
      </c>
      <c r="H14291" s="434">
        <v>6369</v>
      </c>
      <c r="I14291" s="434">
        <v>100.72</v>
      </c>
      <c r="K14291" s="434">
        <v>1995</v>
      </c>
    </row>
    <row r="14292" spans="1:11" hidden="1" x14ac:dyDescent="0.25">
      <c r="A14292" s="434">
        <v>312979000</v>
      </c>
      <c r="B14292" s="434">
        <v>2385</v>
      </c>
      <c r="C14292" s="434" t="s">
        <v>56</v>
      </c>
      <c r="D14292" s="434" t="s">
        <v>25</v>
      </c>
      <c r="F14292" s="434">
        <v>2940</v>
      </c>
      <c r="G14292" s="434">
        <v>6808</v>
      </c>
      <c r="H14292" s="434">
        <v>5242</v>
      </c>
      <c r="I14292" s="434">
        <v>105.75</v>
      </c>
      <c r="K14292" s="434">
        <v>2006</v>
      </c>
    </row>
    <row r="14293" spans="1:11" hidden="1" x14ac:dyDescent="0.25">
      <c r="A14293" s="434">
        <v>314018000</v>
      </c>
      <c r="B14293" s="434">
        <v>1079542</v>
      </c>
      <c r="C14293" s="434" t="s">
        <v>31</v>
      </c>
      <c r="D14293" s="434" t="s">
        <v>22</v>
      </c>
      <c r="E14293" s="434">
        <v>14</v>
      </c>
      <c r="F14293" s="434">
        <v>2251</v>
      </c>
      <c r="G14293" s="434">
        <v>3728</v>
      </c>
      <c r="H14293" s="434">
        <v>4462</v>
      </c>
      <c r="I14293" s="434">
        <v>99.43</v>
      </c>
      <c r="J14293" s="434">
        <v>0</v>
      </c>
      <c r="K14293" s="434">
        <v>1970</v>
      </c>
    </row>
    <row r="14294" spans="1:11" hidden="1" x14ac:dyDescent="0.25">
      <c r="A14294" s="434">
        <v>314019000</v>
      </c>
      <c r="B14294" s="434">
        <v>443513</v>
      </c>
      <c r="C14294" s="434" t="s">
        <v>31</v>
      </c>
      <c r="D14294" s="434" t="s">
        <v>22</v>
      </c>
      <c r="E14294" s="434">
        <v>8</v>
      </c>
      <c r="F14294" s="434">
        <v>1500</v>
      </c>
      <c r="G14294" s="434">
        <v>2500</v>
      </c>
      <c r="H14294" s="434">
        <v>1550</v>
      </c>
      <c r="I14294" s="434">
        <v>82.5</v>
      </c>
      <c r="J14294" s="434">
        <v>0</v>
      </c>
      <c r="K14294" s="434">
        <v>2005</v>
      </c>
    </row>
    <row r="14295" spans="1:11" hidden="1" x14ac:dyDescent="0.25">
      <c r="A14295" s="434">
        <v>314020000</v>
      </c>
      <c r="B14295" s="434">
        <v>509300</v>
      </c>
      <c r="C14295" s="434" t="s">
        <v>31</v>
      </c>
      <c r="D14295" s="434" t="s">
        <v>22</v>
      </c>
      <c r="E14295" s="434">
        <v>8</v>
      </c>
      <c r="F14295" s="434">
        <v>1500</v>
      </c>
      <c r="G14295" s="434">
        <v>2500</v>
      </c>
      <c r="H14295" s="434">
        <v>1550</v>
      </c>
      <c r="I14295" s="434">
        <v>82.5</v>
      </c>
      <c r="J14295" s="434">
        <v>0</v>
      </c>
      <c r="K14295" s="434">
        <v>2005</v>
      </c>
    </row>
    <row r="14296" spans="1:11" hidden="1" x14ac:dyDescent="0.25">
      <c r="A14296" s="434">
        <v>314021000</v>
      </c>
      <c r="B14296" s="434">
        <v>162352</v>
      </c>
      <c r="C14296" s="434" t="s">
        <v>61</v>
      </c>
      <c r="D14296" s="434" t="s">
        <v>22</v>
      </c>
      <c r="E14296" s="434">
        <v>11.5</v>
      </c>
      <c r="F14296" s="434">
        <v>1249</v>
      </c>
      <c r="G14296" s="434">
        <v>3673</v>
      </c>
      <c r="H14296" s="434">
        <v>2437</v>
      </c>
      <c r="I14296" s="434">
        <v>82.5</v>
      </c>
      <c r="J14296" s="434">
        <v>0</v>
      </c>
      <c r="K14296" s="434">
        <v>2005</v>
      </c>
    </row>
    <row r="14297" spans="1:11" hidden="1" x14ac:dyDescent="0.25">
      <c r="A14297" s="434">
        <v>314025000</v>
      </c>
      <c r="B14297" s="434">
        <v>4081</v>
      </c>
      <c r="C14297" s="434" t="s">
        <v>61</v>
      </c>
      <c r="D14297" s="434" t="s">
        <v>22</v>
      </c>
      <c r="E14297" s="434">
        <v>12</v>
      </c>
      <c r="F14297" s="434">
        <v>1320</v>
      </c>
      <c r="G14297" s="434">
        <v>3432</v>
      </c>
      <c r="H14297" s="434">
        <v>2481</v>
      </c>
      <c r="I14297" s="434">
        <v>87.48</v>
      </c>
      <c r="K14297" s="434">
        <v>1991</v>
      </c>
    </row>
    <row r="14298" spans="1:11" hidden="1" x14ac:dyDescent="0.25">
      <c r="A14298" s="434">
        <v>314028000</v>
      </c>
      <c r="B14298" s="434">
        <v>8239</v>
      </c>
      <c r="C14298" s="434" t="s">
        <v>31</v>
      </c>
      <c r="D14298" s="434" t="s">
        <v>22</v>
      </c>
      <c r="I14298" s="434">
        <v>90</v>
      </c>
    </row>
    <row r="14299" spans="1:11" hidden="1" x14ac:dyDescent="0.25">
      <c r="A14299" s="434">
        <v>314029000</v>
      </c>
      <c r="B14299" s="434">
        <v>30564</v>
      </c>
      <c r="C14299" s="434" t="s">
        <v>31</v>
      </c>
      <c r="D14299" s="434" t="s">
        <v>22</v>
      </c>
      <c r="E14299" s="434">
        <v>11.2</v>
      </c>
      <c r="F14299" s="434">
        <v>1692</v>
      </c>
      <c r="G14299" s="434">
        <v>4200</v>
      </c>
      <c r="H14299" s="434">
        <v>2735</v>
      </c>
      <c r="I14299" s="434">
        <v>89.4</v>
      </c>
      <c r="J14299" s="434">
        <v>0</v>
      </c>
      <c r="K14299" s="434">
        <v>1970</v>
      </c>
    </row>
    <row r="14300" spans="1:11" hidden="1" x14ac:dyDescent="0.25">
      <c r="A14300" s="434">
        <v>314033000</v>
      </c>
      <c r="B14300" s="434">
        <v>456</v>
      </c>
      <c r="C14300" s="434" t="s">
        <v>28</v>
      </c>
      <c r="D14300" s="434" t="s">
        <v>29</v>
      </c>
      <c r="F14300" s="434">
        <v>8470</v>
      </c>
      <c r="G14300" s="434">
        <v>57593</v>
      </c>
      <c r="H14300" s="434">
        <v>32540</v>
      </c>
      <c r="I14300" s="434">
        <v>189.99</v>
      </c>
      <c r="K14300" s="434">
        <v>2015</v>
      </c>
    </row>
    <row r="14301" spans="1:11" hidden="1" x14ac:dyDescent="0.25">
      <c r="A14301" s="434">
        <v>314035000</v>
      </c>
      <c r="B14301" s="434">
        <v>325437</v>
      </c>
      <c r="C14301" s="434" t="s">
        <v>31</v>
      </c>
      <c r="D14301" s="434" t="s">
        <v>22</v>
      </c>
      <c r="E14301" s="434">
        <v>10.6</v>
      </c>
      <c r="F14301" s="434">
        <v>1326</v>
      </c>
      <c r="G14301" s="434">
        <v>2595</v>
      </c>
      <c r="H14301" s="434">
        <v>1904</v>
      </c>
      <c r="I14301" s="434">
        <v>87.91</v>
      </c>
      <c r="J14301" s="434">
        <v>0</v>
      </c>
      <c r="K14301" s="434">
        <v>2016</v>
      </c>
    </row>
    <row r="14302" spans="1:11" hidden="1" x14ac:dyDescent="0.25">
      <c r="A14302" s="434">
        <v>314036000</v>
      </c>
      <c r="B14302" s="434">
        <v>309689</v>
      </c>
      <c r="C14302" s="434" t="s">
        <v>31</v>
      </c>
      <c r="D14302" s="434" t="s">
        <v>22</v>
      </c>
      <c r="E14302" s="434">
        <v>10.6</v>
      </c>
      <c r="F14302" s="434">
        <v>1326</v>
      </c>
      <c r="G14302" s="434">
        <v>2600</v>
      </c>
      <c r="H14302" s="434">
        <v>1904</v>
      </c>
      <c r="I14302" s="434">
        <v>87.91</v>
      </c>
      <c r="J14302" s="434">
        <v>0</v>
      </c>
      <c r="K14302" s="434">
        <v>2017</v>
      </c>
    </row>
    <row r="14303" spans="1:11" hidden="1" x14ac:dyDescent="0.25">
      <c r="A14303" s="434">
        <v>314037000</v>
      </c>
      <c r="B14303" s="434">
        <v>98765</v>
      </c>
      <c r="C14303" s="434" t="s">
        <v>31</v>
      </c>
      <c r="D14303" s="434" t="s">
        <v>22</v>
      </c>
      <c r="E14303" s="434">
        <v>43565</v>
      </c>
      <c r="F14303" s="434">
        <v>1326</v>
      </c>
      <c r="G14303" s="434">
        <v>2660</v>
      </c>
      <c r="H14303" s="434">
        <v>1904</v>
      </c>
      <c r="I14303" s="434">
        <v>87.91</v>
      </c>
      <c r="J14303" s="434">
        <v>0</v>
      </c>
      <c r="K14303" s="434">
        <v>2018</v>
      </c>
    </row>
    <row r="14304" spans="1:11" hidden="1" x14ac:dyDescent="0.25">
      <c r="A14304" s="434">
        <v>314066000</v>
      </c>
      <c r="B14304" s="434">
        <v>24534</v>
      </c>
      <c r="C14304" s="434" t="s">
        <v>28</v>
      </c>
      <c r="D14304" s="434" t="s">
        <v>29</v>
      </c>
      <c r="E14304" s="434">
        <v>14</v>
      </c>
      <c r="F14304" s="434">
        <v>7706</v>
      </c>
      <c r="G14304" s="434">
        <v>34167</v>
      </c>
      <c r="H14304" s="434">
        <v>20837</v>
      </c>
      <c r="I14304" s="434">
        <v>200</v>
      </c>
      <c r="J14304" s="434">
        <v>0</v>
      </c>
      <c r="K14304" s="434">
        <v>1970</v>
      </c>
    </row>
    <row r="14305" spans="1:11" hidden="1" x14ac:dyDescent="0.25">
      <c r="A14305" s="434">
        <v>314076000</v>
      </c>
      <c r="B14305" s="434">
        <v>47576</v>
      </c>
      <c r="C14305" s="434" t="s">
        <v>28</v>
      </c>
      <c r="D14305" s="434" t="s">
        <v>29</v>
      </c>
      <c r="E14305" s="434">
        <v>14</v>
      </c>
      <c r="F14305" s="434">
        <v>8562</v>
      </c>
      <c r="G14305" s="434">
        <v>34167</v>
      </c>
      <c r="H14305" s="434">
        <v>20837</v>
      </c>
      <c r="I14305" s="434">
        <v>200</v>
      </c>
      <c r="J14305" s="434">
        <v>0</v>
      </c>
      <c r="K14305" s="434">
        <v>1997</v>
      </c>
    </row>
    <row r="14306" spans="1:11" hidden="1" x14ac:dyDescent="0.25">
      <c r="A14306" s="434">
        <v>314084000</v>
      </c>
      <c r="B14306" s="434">
        <v>42852</v>
      </c>
      <c r="C14306" s="434" t="s">
        <v>28</v>
      </c>
      <c r="D14306" s="434" t="s">
        <v>29</v>
      </c>
      <c r="E14306" s="434">
        <v>14</v>
      </c>
      <c r="F14306" s="434">
        <v>7706</v>
      </c>
      <c r="G14306" s="434">
        <v>34167</v>
      </c>
      <c r="H14306" s="434">
        <v>20837</v>
      </c>
      <c r="I14306" s="434">
        <v>200</v>
      </c>
      <c r="J14306" s="434">
        <v>0</v>
      </c>
      <c r="K14306" s="434">
        <v>1970</v>
      </c>
    </row>
    <row r="14307" spans="1:11" hidden="1" x14ac:dyDescent="0.25">
      <c r="A14307" s="434">
        <v>314152000</v>
      </c>
      <c r="B14307" s="434">
        <v>467172</v>
      </c>
      <c r="C14307" s="434" t="s">
        <v>31</v>
      </c>
      <c r="D14307" s="434" t="s">
        <v>25</v>
      </c>
      <c r="E14307" s="434">
        <v>14.6</v>
      </c>
      <c r="F14307" s="434">
        <v>3300</v>
      </c>
      <c r="G14307" s="434">
        <v>5000</v>
      </c>
      <c r="H14307" s="434">
        <v>3998</v>
      </c>
      <c r="I14307" s="434">
        <v>100.15</v>
      </c>
      <c r="J14307" s="434">
        <v>0</v>
      </c>
      <c r="K14307" s="434">
        <v>1970</v>
      </c>
    </row>
    <row r="14308" spans="1:11" hidden="1" x14ac:dyDescent="0.25">
      <c r="A14308" s="434">
        <v>314168000</v>
      </c>
      <c r="B14308" s="434">
        <v>1016615</v>
      </c>
      <c r="C14308" s="434" t="s">
        <v>28</v>
      </c>
      <c r="D14308" s="434" t="s">
        <v>25</v>
      </c>
      <c r="E14308" s="434">
        <v>12.5</v>
      </c>
      <c r="F14308" s="434">
        <v>2967</v>
      </c>
      <c r="G14308" s="434">
        <v>6258</v>
      </c>
      <c r="H14308" s="434">
        <v>3883</v>
      </c>
      <c r="I14308" s="434">
        <v>103</v>
      </c>
      <c r="J14308" s="434">
        <v>0</v>
      </c>
      <c r="K14308" s="434">
        <v>1970</v>
      </c>
    </row>
    <row r="14309" spans="1:11" hidden="1" x14ac:dyDescent="0.25">
      <c r="A14309" s="434">
        <v>314179000</v>
      </c>
      <c r="B14309" s="434">
        <v>497159</v>
      </c>
      <c r="C14309" s="434" t="s">
        <v>61</v>
      </c>
      <c r="D14309" s="434" t="s">
        <v>22</v>
      </c>
      <c r="E14309" s="434">
        <v>13.5</v>
      </c>
      <c r="F14309" s="434">
        <v>2550</v>
      </c>
      <c r="G14309" s="434">
        <v>4452</v>
      </c>
      <c r="H14309" s="434">
        <v>2997</v>
      </c>
      <c r="I14309" s="434">
        <v>99.91</v>
      </c>
      <c r="J14309" s="434">
        <v>0</v>
      </c>
      <c r="K14309" s="434">
        <v>1998</v>
      </c>
    </row>
    <row r="14310" spans="1:11" hidden="1" x14ac:dyDescent="0.25">
      <c r="A14310" s="434">
        <v>314180000</v>
      </c>
      <c r="B14310" s="434">
        <v>1107916</v>
      </c>
      <c r="C14310" s="434" t="s">
        <v>61</v>
      </c>
      <c r="D14310" s="434" t="s">
        <v>22</v>
      </c>
      <c r="E14310" s="434">
        <v>13.5</v>
      </c>
      <c r="F14310" s="434">
        <v>2550</v>
      </c>
      <c r="G14310" s="434">
        <v>4435</v>
      </c>
      <c r="H14310" s="434">
        <v>2997</v>
      </c>
      <c r="I14310" s="434">
        <v>99.91</v>
      </c>
      <c r="J14310" s="434">
        <v>0</v>
      </c>
      <c r="K14310" s="434">
        <v>1998</v>
      </c>
    </row>
    <row r="14311" spans="1:11" hidden="1" x14ac:dyDescent="0.25">
      <c r="A14311" s="434">
        <v>314182000</v>
      </c>
      <c r="B14311" s="434">
        <v>1016803</v>
      </c>
      <c r="C14311" s="434" t="s">
        <v>31</v>
      </c>
      <c r="D14311" s="434" t="s">
        <v>22</v>
      </c>
      <c r="E14311" s="434">
        <v>10.5</v>
      </c>
      <c r="F14311" s="434">
        <v>600</v>
      </c>
      <c r="G14311" s="434">
        <v>2561</v>
      </c>
      <c r="H14311" s="434">
        <v>1690</v>
      </c>
      <c r="I14311" s="434">
        <v>82.5</v>
      </c>
      <c r="J14311" s="434">
        <v>0</v>
      </c>
      <c r="K14311" s="434">
        <v>1990</v>
      </c>
    </row>
    <row r="14312" spans="1:11" hidden="1" x14ac:dyDescent="0.25">
      <c r="A14312" s="434">
        <v>314187000</v>
      </c>
      <c r="B14312" s="434">
        <v>507241</v>
      </c>
      <c r="C14312" s="434" t="s">
        <v>61</v>
      </c>
      <c r="D14312" s="434" t="s">
        <v>22</v>
      </c>
      <c r="E14312" s="434">
        <v>13.5</v>
      </c>
      <c r="F14312" s="434">
        <v>2550</v>
      </c>
      <c r="G14312" s="434">
        <v>4435</v>
      </c>
      <c r="H14312" s="434">
        <v>2997</v>
      </c>
      <c r="I14312" s="434">
        <v>99.91</v>
      </c>
      <c r="J14312" s="434">
        <v>0</v>
      </c>
      <c r="K14312" s="434">
        <v>1998</v>
      </c>
    </row>
    <row r="14313" spans="1:11" hidden="1" x14ac:dyDescent="0.25">
      <c r="A14313" s="434">
        <v>314188000</v>
      </c>
      <c r="B14313" s="434">
        <v>696935</v>
      </c>
      <c r="C14313" s="434" t="s">
        <v>61</v>
      </c>
      <c r="D14313" s="434" t="s">
        <v>22</v>
      </c>
      <c r="E14313" s="434">
        <v>11.7</v>
      </c>
      <c r="F14313" s="434">
        <v>1500</v>
      </c>
      <c r="G14313" s="434">
        <v>3717</v>
      </c>
      <c r="H14313" s="434">
        <v>2446</v>
      </c>
      <c r="I14313" s="434">
        <v>88</v>
      </c>
      <c r="J14313" s="434">
        <v>0</v>
      </c>
      <c r="K14313" s="434">
        <v>1994</v>
      </c>
    </row>
    <row r="14314" spans="1:11" hidden="1" x14ac:dyDescent="0.25">
      <c r="A14314" s="434">
        <v>314189000</v>
      </c>
      <c r="B14314" s="434">
        <v>559477</v>
      </c>
      <c r="C14314" s="434" t="s">
        <v>31</v>
      </c>
      <c r="D14314" s="434" t="s">
        <v>22</v>
      </c>
      <c r="E14314" s="434">
        <v>12</v>
      </c>
      <c r="F14314" s="434">
        <v>1177</v>
      </c>
      <c r="G14314" s="434">
        <v>3677</v>
      </c>
      <c r="H14314" s="434">
        <v>1990</v>
      </c>
      <c r="I14314" s="434">
        <v>88.15</v>
      </c>
      <c r="J14314" s="434">
        <v>0</v>
      </c>
      <c r="K14314" s="434">
        <v>1989</v>
      </c>
    </row>
    <row r="14315" spans="1:11" hidden="1" x14ac:dyDescent="0.25">
      <c r="A14315" s="434">
        <v>314191000</v>
      </c>
      <c r="B14315" s="434">
        <v>717694</v>
      </c>
      <c r="C14315" s="434" t="s">
        <v>61</v>
      </c>
      <c r="D14315" s="434" t="s">
        <v>22</v>
      </c>
      <c r="E14315" s="434">
        <v>11.5</v>
      </c>
      <c r="F14315" s="434">
        <v>1470</v>
      </c>
      <c r="G14315" s="434">
        <v>3686</v>
      </c>
      <c r="H14315" s="434">
        <v>2514</v>
      </c>
      <c r="I14315" s="434">
        <v>87.9</v>
      </c>
      <c r="J14315" s="434">
        <v>0</v>
      </c>
      <c r="K14315" s="434">
        <v>1993</v>
      </c>
    </row>
    <row r="14316" spans="1:11" hidden="1" x14ac:dyDescent="0.25">
      <c r="A14316" s="434">
        <v>314192000</v>
      </c>
      <c r="B14316" s="434">
        <v>710623</v>
      </c>
      <c r="C14316" s="434" t="s">
        <v>61</v>
      </c>
      <c r="D14316" s="434" t="s">
        <v>22</v>
      </c>
      <c r="E14316" s="434">
        <v>10.5</v>
      </c>
      <c r="F14316" s="434">
        <v>1470</v>
      </c>
      <c r="G14316" s="434">
        <v>3560</v>
      </c>
      <c r="H14316" s="434">
        <v>2514</v>
      </c>
      <c r="I14316" s="434">
        <v>87.77</v>
      </c>
      <c r="J14316" s="434">
        <v>0</v>
      </c>
      <c r="K14316" s="434">
        <v>1994</v>
      </c>
    </row>
    <row r="14317" spans="1:11" hidden="1" x14ac:dyDescent="0.25">
      <c r="A14317" s="434">
        <v>314193000</v>
      </c>
      <c r="B14317" s="434">
        <v>715190</v>
      </c>
      <c r="C14317" s="434" t="s">
        <v>61</v>
      </c>
      <c r="D14317" s="434" t="s">
        <v>22</v>
      </c>
      <c r="E14317" s="434">
        <v>11.5</v>
      </c>
      <c r="F14317" s="434">
        <v>1470</v>
      </c>
      <c r="G14317" s="434">
        <v>3680</v>
      </c>
      <c r="H14317" s="434">
        <v>2446</v>
      </c>
      <c r="I14317" s="434">
        <v>87.9</v>
      </c>
      <c r="J14317" s="434">
        <v>0</v>
      </c>
      <c r="K14317" s="434">
        <v>1993</v>
      </c>
    </row>
    <row r="14318" spans="1:11" hidden="1" x14ac:dyDescent="0.25">
      <c r="A14318" s="434">
        <v>314194000</v>
      </c>
      <c r="B14318" s="434">
        <v>490071</v>
      </c>
      <c r="C14318" s="434" t="s">
        <v>61</v>
      </c>
      <c r="D14318" s="434" t="s">
        <v>22</v>
      </c>
      <c r="E14318" s="434">
        <v>12</v>
      </c>
      <c r="F14318" s="434">
        <v>1470</v>
      </c>
      <c r="G14318" s="434">
        <v>3689</v>
      </c>
      <c r="H14318" s="434">
        <v>2514</v>
      </c>
      <c r="I14318" s="434">
        <v>87.77</v>
      </c>
      <c r="J14318" s="434">
        <v>0</v>
      </c>
      <c r="K14318" s="434">
        <v>1993</v>
      </c>
    </row>
    <row r="14319" spans="1:11" hidden="1" x14ac:dyDescent="0.25">
      <c r="A14319" s="434">
        <v>314199000</v>
      </c>
      <c r="B14319" s="434">
        <v>17182</v>
      </c>
      <c r="C14319" s="434" t="s">
        <v>48</v>
      </c>
      <c r="D14319" s="434" t="s">
        <v>25</v>
      </c>
      <c r="E14319" s="434">
        <v>13.5</v>
      </c>
      <c r="F14319" s="434">
        <v>4413</v>
      </c>
      <c r="G14319" s="434">
        <v>3523</v>
      </c>
      <c r="H14319" s="434">
        <v>6141</v>
      </c>
      <c r="I14319" s="434">
        <v>115.6</v>
      </c>
      <c r="J14319" s="434">
        <v>0</v>
      </c>
      <c r="K14319" s="434">
        <v>1989</v>
      </c>
    </row>
    <row r="14320" spans="1:11" hidden="1" x14ac:dyDescent="0.25">
      <c r="A14320" s="434">
        <v>314206000</v>
      </c>
      <c r="B14320" s="434">
        <v>514809</v>
      </c>
      <c r="C14320" s="434" t="s">
        <v>61</v>
      </c>
      <c r="D14320" s="434" t="s">
        <v>22</v>
      </c>
      <c r="E14320" s="434">
        <v>11</v>
      </c>
      <c r="F14320" s="434">
        <v>1200</v>
      </c>
      <c r="G14320" s="434">
        <v>2801</v>
      </c>
      <c r="H14320" s="434">
        <v>2270</v>
      </c>
      <c r="I14320" s="434">
        <v>82.3</v>
      </c>
      <c r="J14320" s="434">
        <v>0</v>
      </c>
      <c r="K14320" s="434">
        <v>1989</v>
      </c>
    </row>
    <row r="14321" spans="1:11" hidden="1" x14ac:dyDescent="0.25">
      <c r="A14321" s="434">
        <v>314207000</v>
      </c>
      <c r="B14321" s="434">
        <v>605666</v>
      </c>
      <c r="C14321" s="434" t="s">
        <v>31</v>
      </c>
      <c r="D14321" s="434" t="s">
        <v>22</v>
      </c>
      <c r="E14321" s="434">
        <v>11.7</v>
      </c>
      <c r="F14321" s="434">
        <v>2079</v>
      </c>
      <c r="G14321" s="434">
        <v>4167</v>
      </c>
      <c r="H14321" s="434">
        <v>3092</v>
      </c>
      <c r="I14321" s="434">
        <v>89.9</v>
      </c>
      <c r="J14321" s="434">
        <v>0</v>
      </c>
      <c r="K14321" s="434">
        <v>1999</v>
      </c>
    </row>
    <row r="14322" spans="1:11" hidden="1" x14ac:dyDescent="0.25">
      <c r="A14322" s="434">
        <v>314208000</v>
      </c>
      <c r="B14322" s="434">
        <v>588378</v>
      </c>
      <c r="C14322" s="434" t="s">
        <v>28</v>
      </c>
      <c r="D14322" s="434" t="s">
        <v>22</v>
      </c>
      <c r="E14322" s="434">
        <v>12</v>
      </c>
      <c r="F14322" s="434">
        <v>2079</v>
      </c>
      <c r="G14322" s="434">
        <v>4250</v>
      </c>
      <c r="H14322" s="434">
        <v>3092</v>
      </c>
      <c r="I14322" s="434">
        <v>89.9</v>
      </c>
      <c r="J14322" s="434">
        <v>0</v>
      </c>
      <c r="K14322" s="434">
        <v>1998</v>
      </c>
    </row>
    <row r="14323" spans="1:11" hidden="1" x14ac:dyDescent="0.25">
      <c r="A14323" s="434">
        <v>314216000</v>
      </c>
      <c r="B14323" s="434">
        <v>484061</v>
      </c>
      <c r="C14323" s="434" t="s">
        <v>61</v>
      </c>
      <c r="D14323" s="434" t="s">
        <v>22</v>
      </c>
      <c r="E14323" s="434">
        <v>13.5</v>
      </c>
      <c r="F14323" s="434">
        <v>1275</v>
      </c>
      <c r="G14323" s="434">
        <v>4435</v>
      </c>
      <c r="H14323" s="434">
        <v>2997</v>
      </c>
      <c r="I14323" s="434">
        <v>99.91</v>
      </c>
      <c r="J14323" s="434">
        <v>0</v>
      </c>
      <c r="K14323" s="434">
        <v>2000</v>
      </c>
    </row>
    <row r="14324" spans="1:11" hidden="1" x14ac:dyDescent="0.25">
      <c r="A14324" s="434">
        <v>314217000</v>
      </c>
      <c r="B14324" s="434">
        <v>1116653</v>
      </c>
      <c r="C14324" s="434" t="s">
        <v>31</v>
      </c>
      <c r="D14324" s="434" t="s">
        <v>22</v>
      </c>
      <c r="E14324" s="434">
        <v>12</v>
      </c>
      <c r="F14324" s="434">
        <v>1125</v>
      </c>
      <c r="G14324" s="434">
        <v>1847</v>
      </c>
      <c r="H14324" s="434">
        <v>1169</v>
      </c>
      <c r="I14324" s="434">
        <v>78.09</v>
      </c>
      <c r="J14324" s="434">
        <v>0</v>
      </c>
      <c r="K14324" s="434">
        <v>1997</v>
      </c>
    </row>
    <row r="14325" spans="1:11" hidden="1" x14ac:dyDescent="0.25">
      <c r="A14325" s="434">
        <v>314218000</v>
      </c>
      <c r="B14325" s="434">
        <v>1113308</v>
      </c>
      <c r="C14325" s="434" t="s">
        <v>31</v>
      </c>
      <c r="D14325" s="434" t="s">
        <v>22</v>
      </c>
      <c r="E14325" s="434">
        <v>12</v>
      </c>
      <c r="F14325" s="434">
        <v>1125</v>
      </c>
      <c r="G14325" s="434">
        <v>1831</v>
      </c>
      <c r="H14325" s="434">
        <v>1169</v>
      </c>
      <c r="I14325" s="434">
        <v>78.08</v>
      </c>
      <c r="J14325" s="434">
        <v>0</v>
      </c>
      <c r="K14325" s="434">
        <v>1997</v>
      </c>
    </row>
    <row r="14326" spans="1:11" hidden="1" x14ac:dyDescent="0.25">
      <c r="A14326" s="434">
        <v>314220000</v>
      </c>
      <c r="B14326" s="434">
        <v>517178</v>
      </c>
      <c r="C14326" s="434" t="s">
        <v>61</v>
      </c>
      <c r="D14326" s="434" t="s">
        <v>22</v>
      </c>
      <c r="E14326" s="434">
        <v>12.5</v>
      </c>
      <c r="F14326" s="434">
        <v>1470</v>
      </c>
      <c r="G14326" s="434">
        <v>3432</v>
      </c>
      <c r="H14326" s="434">
        <v>2481</v>
      </c>
      <c r="I14326" s="434">
        <v>87.42</v>
      </c>
      <c r="J14326" s="434">
        <v>0</v>
      </c>
      <c r="K14326" s="434">
        <v>1992</v>
      </c>
    </row>
    <row r="14327" spans="1:11" hidden="1" x14ac:dyDescent="0.25">
      <c r="A14327" s="434">
        <v>314222000</v>
      </c>
      <c r="B14327" s="434">
        <v>438852</v>
      </c>
      <c r="C14327" s="434" t="s">
        <v>61</v>
      </c>
      <c r="D14327" s="434" t="s">
        <v>22</v>
      </c>
      <c r="E14327" s="434">
        <v>12.5</v>
      </c>
      <c r="F14327" s="434">
        <v>2200</v>
      </c>
      <c r="G14327" s="434">
        <v>4258</v>
      </c>
      <c r="H14327" s="434">
        <v>2811</v>
      </c>
      <c r="I14327" s="434">
        <v>91.2</v>
      </c>
      <c r="J14327" s="434">
        <v>0</v>
      </c>
      <c r="K14327" s="434">
        <v>1994</v>
      </c>
    </row>
    <row r="14328" spans="1:11" hidden="1" x14ac:dyDescent="0.25">
      <c r="A14328" s="434">
        <v>314237000</v>
      </c>
      <c r="B14328" s="434">
        <v>688853</v>
      </c>
      <c r="C14328" s="434" t="s">
        <v>61</v>
      </c>
      <c r="D14328" s="434" t="s">
        <v>22</v>
      </c>
      <c r="E14328" s="434">
        <v>11.5</v>
      </c>
      <c r="F14328" s="434">
        <v>1500</v>
      </c>
      <c r="G14328" s="434">
        <v>3737</v>
      </c>
      <c r="H14328" s="434">
        <v>2446</v>
      </c>
      <c r="I14328" s="434">
        <v>87.9</v>
      </c>
      <c r="J14328" s="434">
        <v>0</v>
      </c>
      <c r="K14328" s="434">
        <v>1998</v>
      </c>
    </row>
    <row r="14329" spans="1:11" hidden="1" x14ac:dyDescent="0.25">
      <c r="A14329" s="434">
        <v>314238000</v>
      </c>
      <c r="B14329" s="434">
        <v>1959184</v>
      </c>
      <c r="C14329" s="434" t="s">
        <v>61</v>
      </c>
      <c r="D14329" s="434" t="s">
        <v>25</v>
      </c>
      <c r="E14329" s="434">
        <v>15</v>
      </c>
      <c r="F14329" s="434">
        <v>3299</v>
      </c>
      <c r="G14329" s="434">
        <v>4766</v>
      </c>
      <c r="H14329" s="434">
        <v>3833</v>
      </c>
      <c r="I14329" s="434">
        <v>100.6</v>
      </c>
      <c r="J14329" s="434">
        <v>0</v>
      </c>
      <c r="K14329" s="434">
        <v>1995</v>
      </c>
    </row>
    <row r="14330" spans="1:11" hidden="1" x14ac:dyDescent="0.25">
      <c r="A14330" s="434">
        <v>314251000</v>
      </c>
      <c r="B14330" s="434">
        <v>443036</v>
      </c>
      <c r="C14330" s="434" t="s">
        <v>61</v>
      </c>
      <c r="D14330" s="434" t="s">
        <v>22</v>
      </c>
      <c r="E14330" s="434">
        <v>11</v>
      </c>
      <c r="F14330" s="434">
        <v>1470</v>
      </c>
      <c r="G14330" s="434">
        <v>3432</v>
      </c>
      <c r="H14330" s="434">
        <v>2480</v>
      </c>
      <c r="I14330" s="434">
        <v>87.6</v>
      </c>
      <c r="J14330" s="434">
        <v>0</v>
      </c>
      <c r="K14330" s="434">
        <v>1993</v>
      </c>
    </row>
    <row r="14331" spans="1:11" hidden="1" x14ac:dyDescent="0.25">
      <c r="A14331" s="434">
        <v>314255000</v>
      </c>
      <c r="B14331" s="434">
        <v>489158</v>
      </c>
      <c r="C14331" s="434" t="s">
        <v>61</v>
      </c>
      <c r="D14331" s="434" t="s">
        <v>22</v>
      </c>
      <c r="E14331" s="434">
        <v>13</v>
      </c>
      <c r="F14331" s="434">
        <v>2550</v>
      </c>
      <c r="G14331" s="434">
        <v>4450</v>
      </c>
      <c r="H14331" s="434">
        <v>2994</v>
      </c>
      <c r="I14331" s="434">
        <v>99.85</v>
      </c>
      <c r="J14331" s="434">
        <v>0</v>
      </c>
      <c r="K14331" s="434">
        <v>2001</v>
      </c>
    </row>
    <row r="14332" spans="1:11" hidden="1" x14ac:dyDescent="0.25">
      <c r="A14332" s="434">
        <v>314258000</v>
      </c>
      <c r="B14332" s="434">
        <v>1087109</v>
      </c>
      <c r="C14332" s="434" t="s">
        <v>31</v>
      </c>
      <c r="D14332" s="434" t="s">
        <v>22</v>
      </c>
      <c r="E14332" s="434">
        <v>11</v>
      </c>
      <c r="F14332" s="434">
        <v>930</v>
      </c>
      <c r="G14332" s="434">
        <v>1536</v>
      </c>
      <c r="H14332" s="434">
        <v>989</v>
      </c>
      <c r="I14332" s="434">
        <v>72.5</v>
      </c>
      <c r="J14332" s="434">
        <v>0</v>
      </c>
      <c r="K14332" s="434">
        <v>1995</v>
      </c>
    </row>
    <row r="14333" spans="1:11" hidden="1" x14ac:dyDescent="0.25">
      <c r="A14333" s="434">
        <v>314259000</v>
      </c>
      <c r="B14333" s="434">
        <v>1028309</v>
      </c>
      <c r="C14333" s="434" t="s">
        <v>31</v>
      </c>
      <c r="D14333" s="434" t="s">
        <v>22</v>
      </c>
      <c r="E14333" s="434">
        <v>11</v>
      </c>
      <c r="F14333" s="434">
        <v>1500</v>
      </c>
      <c r="G14333" s="434">
        <v>2500</v>
      </c>
      <c r="H14333" s="434">
        <v>1559</v>
      </c>
      <c r="I14333" s="434">
        <v>83.2</v>
      </c>
      <c r="J14333" s="434">
        <v>0</v>
      </c>
      <c r="K14333" s="434">
        <v>2001</v>
      </c>
    </row>
    <row r="14334" spans="1:11" hidden="1" x14ac:dyDescent="0.25">
      <c r="A14334" s="434">
        <v>314260000</v>
      </c>
      <c r="B14334" s="434">
        <v>1211607</v>
      </c>
      <c r="C14334" s="434" t="s">
        <v>31</v>
      </c>
      <c r="D14334" s="434" t="s">
        <v>22</v>
      </c>
      <c r="E14334" s="434">
        <v>9</v>
      </c>
      <c r="F14334" s="434">
        <v>1125</v>
      </c>
      <c r="G14334" s="434">
        <v>1815</v>
      </c>
      <c r="H14334" s="434">
        <v>1171</v>
      </c>
      <c r="I14334" s="434">
        <v>78.180000000000007</v>
      </c>
      <c r="J14334" s="434">
        <v>0</v>
      </c>
      <c r="K14334" s="434">
        <v>1998</v>
      </c>
    </row>
    <row r="14335" spans="1:11" hidden="1" x14ac:dyDescent="0.25">
      <c r="A14335" s="434">
        <v>314261000</v>
      </c>
      <c r="B14335" s="434">
        <v>1062430</v>
      </c>
      <c r="C14335" s="434" t="s">
        <v>31</v>
      </c>
      <c r="D14335" s="434" t="s">
        <v>22</v>
      </c>
      <c r="E14335" s="434">
        <v>10</v>
      </c>
      <c r="F14335" s="434">
        <v>1125</v>
      </c>
      <c r="G14335" s="434">
        <v>1687</v>
      </c>
      <c r="H14335" s="434">
        <v>1043</v>
      </c>
      <c r="I14335" s="434">
        <v>73.48</v>
      </c>
      <c r="J14335" s="434">
        <v>0</v>
      </c>
      <c r="K14335" s="434">
        <v>1996</v>
      </c>
    </row>
    <row r="14336" spans="1:11" hidden="1" x14ac:dyDescent="0.25">
      <c r="A14336" s="434">
        <v>314262000</v>
      </c>
      <c r="B14336" s="434">
        <v>1124965</v>
      </c>
      <c r="C14336" s="434" t="s">
        <v>31</v>
      </c>
      <c r="D14336" s="434" t="s">
        <v>22</v>
      </c>
      <c r="E14336" s="434">
        <v>10</v>
      </c>
      <c r="F14336" s="434">
        <v>1125</v>
      </c>
      <c r="G14336" s="434">
        <v>1826</v>
      </c>
      <c r="H14336" s="434">
        <v>1169</v>
      </c>
      <c r="I14336" s="434">
        <v>78.3</v>
      </c>
      <c r="J14336" s="434">
        <v>0</v>
      </c>
      <c r="K14336" s="434">
        <v>1999</v>
      </c>
    </row>
    <row r="14337" spans="1:11" hidden="1" x14ac:dyDescent="0.25">
      <c r="A14337" s="434">
        <v>314263000</v>
      </c>
      <c r="B14337" s="434">
        <v>4433</v>
      </c>
      <c r="C14337" s="434" t="s">
        <v>28</v>
      </c>
      <c r="D14337" s="434" t="s">
        <v>29</v>
      </c>
      <c r="E14337" s="434">
        <v>15.05</v>
      </c>
      <c r="F14337" s="434">
        <v>9960</v>
      </c>
      <c r="G14337" s="434">
        <v>58786</v>
      </c>
      <c r="H14337" s="434">
        <v>32348</v>
      </c>
      <c r="I14337" s="434">
        <v>189.99</v>
      </c>
      <c r="K14337" s="434">
        <v>2007</v>
      </c>
    </row>
    <row r="14338" spans="1:11" hidden="1" x14ac:dyDescent="0.25">
      <c r="A14338" s="434">
        <v>314270000</v>
      </c>
      <c r="B14338" s="434">
        <v>4862</v>
      </c>
      <c r="C14338" s="434" t="s">
        <v>31</v>
      </c>
      <c r="D14338" s="434" t="s">
        <v>22</v>
      </c>
      <c r="E14338" s="434">
        <v>12</v>
      </c>
      <c r="F14338" s="434">
        <v>1320</v>
      </c>
      <c r="G14338" s="434">
        <v>3148</v>
      </c>
      <c r="H14338" s="434">
        <v>2443</v>
      </c>
      <c r="I14338" s="434">
        <v>87.47</v>
      </c>
      <c r="J14338" s="434">
        <v>0</v>
      </c>
      <c r="K14338" s="434">
        <v>1970</v>
      </c>
    </row>
    <row r="14339" spans="1:11" hidden="1" x14ac:dyDescent="0.25">
      <c r="A14339" s="434">
        <v>314292000</v>
      </c>
      <c r="B14339" s="434">
        <v>1597038</v>
      </c>
      <c r="C14339" s="434" t="s">
        <v>61</v>
      </c>
      <c r="D14339" s="434" t="s">
        <v>25</v>
      </c>
      <c r="E14339" s="434">
        <v>15.5</v>
      </c>
      <c r="F14339" s="434">
        <v>3520</v>
      </c>
      <c r="G14339" s="434">
        <v>4750</v>
      </c>
      <c r="H14339" s="434">
        <v>3850</v>
      </c>
      <c r="I14339" s="434">
        <v>100.5</v>
      </c>
      <c r="J14339" s="434">
        <v>0</v>
      </c>
      <c r="K14339" s="434">
        <v>1997</v>
      </c>
    </row>
    <row r="14340" spans="1:11" hidden="1" x14ac:dyDescent="0.25">
      <c r="A14340" s="434">
        <v>314295000</v>
      </c>
      <c r="B14340" s="434">
        <v>2390</v>
      </c>
      <c r="C14340" s="434" t="s">
        <v>31</v>
      </c>
      <c r="D14340" s="434" t="s">
        <v>25</v>
      </c>
      <c r="I14340" s="434">
        <v>139</v>
      </c>
    </row>
    <row r="14341" spans="1:11" hidden="1" x14ac:dyDescent="0.25">
      <c r="A14341" s="434">
        <v>314296000</v>
      </c>
      <c r="B14341" s="434">
        <v>17585</v>
      </c>
      <c r="C14341" s="434" t="s">
        <v>31</v>
      </c>
      <c r="D14341" s="434" t="s">
        <v>25</v>
      </c>
      <c r="G14341" s="434">
        <v>12612</v>
      </c>
      <c r="H14341" s="434">
        <v>9611</v>
      </c>
      <c r="I14341" s="434">
        <v>139</v>
      </c>
      <c r="J14341" s="434">
        <v>0</v>
      </c>
      <c r="K14341" s="434">
        <v>1970</v>
      </c>
    </row>
    <row r="14342" spans="1:11" hidden="1" x14ac:dyDescent="0.25">
      <c r="A14342" s="434">
        <v>314298000</v>
      </c>
      <c r="B14342" s="434">
        <v>1114396</v>
      </c>
      <c r="C14342" s="434" t="s">
        <v>31</v>
      </c>
      <c r="D14342" s="434" t="s">
        <v>22</v>
      </c>
      <c r="E14342" s="434">
        <v>11.5</v>
      </c>
      <c r="F14342" s="434">
        <v>1498</v>
      </c>
      <c r="G14342" s="434">
        <v>3053</v>
      </c>
      <c r="H14342" s="434">
        <v>2468</v>
      </c>
      <c r="I14342" s="434">
        <v>97.9</v>
      </c>
      <c r="J14342" s="434">
        <v>0</v>
      </c>
      <c r="K14342" s="434">
        <v>1981</v>
      </c>
    </row>
    <row r="14343" spans="1:11" hidden="1" x14ac:dyDescent="0.25">
      <c r="A14343" s="434">
        <v>314303000</v>
      </c>
      <c r="B14343" s="434">
        <v>1129803</v>
      </c>
      <c r="C14343" s="434" t="s">
        <v>31</v>
      </c>
      <c r="D14343" s="434" t="s">
        <v>22</v>
      </c>
      <c r="E14343" s="434">
        <v>11.5</v>
      </c>
      <c r="F14343" s="434">
        <v>1498</v>
      </c>
      <c r="G14343" s="434">
        <v>3053</v>
      </c>
      <c r="H14343" s="434">
        <v>2468</v>
      </c>
      <c r="I14343" s="434">
        <v>98.08</v>
      </c>
      <c r="J14343" s="434">
        <v>0</v>
      </c>
      <c r="K14343" s="434">
        <v>1982</v>
      </c>
    </row>
    <row r="14344" spans="1:11" hidden="1" x14ac:dyDescent="0.25">
      <c r="A14344" s="434">
        <v>314311000</v>
      </c>
      <c r="B14344" s="434">
        <v>5312</v>
      </c>
      <c r="C14344" s="434" t="s">
        <v>28</v>
      </c>
      <c r="D14344" s="434" t="s">
        <v>29</v>
      </c>
      <c r="E14344" s="434">
        <v>14</v>
      </c>
      <c r="F14344" s="434">
        <v>8394</v>
      </c>
      <c r="G14344" s="434">
        <v>58106</v>
      </c>
      <c r="H14344" s="434">
        <v>32210</v>
      </c>
      <c r="I14344" s="434">
        <v>189.99</v>
      </c>
      <c r="J14344" s="434">
        <v>0</v>
      </c>
      <c r="K14344" s="434">
        <v>2010</v>
      </c>
    </row>
    <row r="14345" spans="1:11" hidden="1" x14ac:dyDescent="0.25">
      <c r="A14345" s="434">
        <v>314318000</v>
      </c>
      <c r="B14345" s="434">
        <v>2512314</v>
      </c>
      <c r="C14345" s="434" t="s">
        <v>31</v>
      </c>
      <c r="D14345" s="434" t="s">
        <v>22</v>
      </c>
      <c r="E14345" s="434">
        <v>12</v>
      </c>
      <c r="F14345" s="434">
        <v>1827</v>
      </c>
      <c r="G14345" s="434">
        <v>3319</v>
      </c>
      <c r="H14345" s="434">
        <v>2876</v>
      </c>
      <c r="I14345" s="434">
        <v>94.69</v>
      </c>
      <c r="J14345" s="434">
        <v>0</v>
      </c>
      <c r="K14345" s="434">
        <v>1981</v>
      </c>
    </row>
    <row r="14346" spans="1:11" hidden="1" x14ac:dyDescent="0.25">
      <c r="A14346" s="434">
        <v>314319000</v>
      </c>
      <c r="B14346" s="434">
        <v>1097993</v>
      </c>
      <c r="C14346" s="434" t="s">
        <v>31</v>
      </c>
      <c r="D14346" s="434" t="s">
        <v>22</v>
      </c>
      <c r="E14346" s="434">
        <v>0</v>
      </c>
      <c r="F14346" s="434">
        <v>2206</v>
      </c>
      <c r="G14346" s="434">
        <v>3040</v>
      </c>
      <c r="H14346" s="434">
        <v>3176</v>
      </c>
      <c r="I14346" s="434">
        <v>85.02</v>
      </c>
      <c r="J14346" s="434">
        <v>0</v>
      </c>
      <c r="K14346" s="434">
        <v>1970</v>
      </c>
    </row>
    <row r="14347" spans="1:11" hidden="1" x14ac:dyDescent="0.25">
      <c r="A14347" s="434">
        <v>314377000</v>
      </c>
      <c r="B14347" s="434">
        <v>549265</v>
      </c>
      <c r="C14347" s="434" t="s">
        <v>61</v>
      </c>
      <c r="D14347" s="434" t="s">
        <v>22</v>
      </c>
      <c r="E14347" s="434">
        <v>11.5</v>
      </c>
      <c r="F14347" s="434">
        <v>2040</v>
      </c>
      <c r="G14347" s="434">
        <v>4534</v>
      </c>
      <c r="H14347" s="434">
        <v>3561</v>
      </c>
      <c r="I14347" s="434">
        <v>89.97</v>
      </c>
      <c r="J14347" s="434">
        <v>0</v>
      </c>
      <c r="K14347" s="434">
        <v>2012</v>
      </c>
    </row>
    <row r="14348" spans="1:11" hidden="1" x14ac:dyDescent="0.25">
      <c r="A14348" s="434">
        <v>314396000</v>
      </c>
      <c r="B14348" s="434">
        <v>613074</v>
      </c>
      <c r="C14348" s="434" t="s">
        <v>61</v>
      </c>
      <c r="D14348" s="434" t="s">
        <v>22</v>
      </c>
      <c r="E14348" s="434">
        <v>11.5</v>
      </c>
      <c r="F14348" s="434">
        <v>2040</v>
      </c>
      <c r="G14348" s="434">
        <v>4500</v>
      </c>
      <c r="H14348" s="434">
        <v>3561</v>
      </c>
      <c r="I14348" s="434">
        <v>89.97</v>
      </c>
      <c r="J14348" s="434">
        <v>0</v>
      </c>
      <c r="K14348" s="434">
        <v>2012</v>
      </c>
    </row>
    <row r="14349" spans="1:11" hidden="1" x14ac:dyDescent="0.25">
      <c r="A14349" s="434">
        <v>314397000</v>
      </c>
      <c r="B14349" s="434">
        <v>525476</v>
      </c>
      <c r="C14349" s="434" t="s">
        <v>61</v>
      </c>
      <c r="D14349" s="434" t="s">
        <v>22</v>
      </c>
      <c r="E14349" s="434">
        <v>11.5</v>
      </c>
      <c r="F14349" s="434">
        <v>2040</v>
      </c>
      <c r="G14349" s="434">
        <v>4501</v>
      </c>
      <c r="H14349" s="434">
        <v>3561</v>
      </c>
      <c r="I14349" s="434">
        <v>89.97</v>
      </c>
      <c r="J14349" s="434">
        <v>0</v>
      </c>
      <c r="K14349" s="434">
        <v>2012</v>
      </c>
    </row>
    <row r="14350" spans="1:11" hidden="1" x14ac:dyDescent="0.25">
      <c r="A14350" s="434">
        <v>314398000</v>
      </c>
      <c r="B14350" s="434">
        <v>520293</v>
      </c>
      <c r="C14350" s="434" t="s">
        <v>61</v>
      </c>
      <c r="D14350" s="434" t="s">
        <v>22</v>
      </c>
      <c r="E14350" s="434">
        <v>11.5</v>
      </c>
      <c r="F14350" s="434">
        <v>2040</v>
      </c>
      <c r="G14350" s="434">
        <v>4519</v>
      </c>
      <c r="H14350" s="434">
        <v>3561</v>
      </c>
      <c r="I14350" s="434">
        <v>89.95</v>
      </c>
      <c r="J14350" s="434">
        <v>0</v>
      </c>
      <c r="K14350" s="434">
        <v>2012</v>
      </c>
    </row>
    <row r="14351" spans="1:11" hidden="1" x14ac:dyDescent="0.25">
      <c r="A14351" s="434">
        <v>314415000</v>
      </c>
      <c r="B14351" s="434">
        <v>578402</v>
      </c>
      <c r="C14351" s="434" t="s">
        <v>61</v>
      </c>
      <c r="D14351" s="434" t="s">
        <v>22</v>
      </c>
      <c r="E14351" s="434">
        <v>11.5</v>
      </c>
      <c r="F14351" s="434">
        <v>1176</v>
      </c>
      <c r="G14351" s="434">
        <v>3504</v>
      </c>
      <c r="H14351" s="434">
        <v>1986</v>
      </c>
      <c r="I14351" s="434">
        <v>88.15</v>
      </c>
      <c r="J14351" s="434">
        <v>0</v>
      </c>
      <c r="K14351" s="434">
        <v>1991</v>
      </c>
    </row>
    <row r="14352" spans="1:11" hidden="1" x14ac:dyDescent="0.25">
      <c r="A14352" s="434">
        <v>314416000</v>
      </c>
      <c r="B14352" s="434">
        <v>469446</v>
      </c>
      <c r="C14352" s="434" t="s">
        <v>31</v>
      </c>
      <c r="D14352" s="434" t="s">
        <v>22</v>
      </c>
      <c r="E14352" s="434">
        <v>11</v>
      </c>
      <c r="F14352" s="434">
        <v>1177</v>
      </c>
      <c r="G14352" s="434">
        <v>3697</v>
      </c>
      <c r="H14352" s="434">
        <v>1998</v>
      </c>
      <c r="I14352" s="434">
        <v>88.19</v>
      </c>
      <c r="J14352" s="434">
        <v>0</v>
      </c>
      <c r="K14352" s="434">
        <v>1987</v>
      </c>
    </row>
    <row r="14353" spans="1:11" hidden="1" x14ac:dyDescent="0.25">
      <c r="A14353" s="434">
        <v>314417000</v>
      </c>
      <c r="B14353" s="434">
        <v>517640</v>
      </c>
      <c r="C14353" s="434" t="s">
        <v>31</v>
      </c>
      <c r="D14353" s="434" t="s">
        <v>22</v>
      </c>
      <c r="E14353" s="434">
        <v>10.5</v>
      </c>
      <c r="F14353" s="434">
        <v>1176</v>
      </c>
      <c r="G14353" s="434">
        <v>3697</v>
      </c>
      <c r="H14353" s="434">
        <v>1998</v>
      </c>
      <c r="I14353" s="434">
        <v>88.13</v>
      </c>
      <c r="J14353" s="434">
        <v>0</v>
      </c>
      <c r="K14353" s="434">
        <v>1986</v>
      </c>
    </row>
    <row r="14354" spans="1:11" hidden="1" x14ac:dyDescent="0.25">
      <c r="A14354" s="434">
        <v>314418000</v>
      </c>
      <c r="B14354" s="434">
        <v>568688</v>
      </c>
      <c r="C14354" s="434" t="s">
        <v>61</v>
      </c>
      <c r="D14354" s="434" t="s">
        <v>22</v>
      </c>
      <c r="E14354" s="434">
        <v>10.5</v>
      </c>
      <c r="F14354" s="434">
        <v>1176</v>
      </c>
      <c r="G14354" s="434">
        <v>3504</v>
      </c>
      <c r="H14354" s="434">
        <v>1986</v>
      </c>
      <c r="I14354" s="434">
        <v>88.15</v>
      </c>
      <c r="J14354" s="434">
        <v>0</v>
      </c>
      <c r="K14354" s="434">
        <v>1991</v>
      </c>
    </row>
    <row r="14355" spans="1:11" hidden="1" x14ac:dyDescent="0.25">
      <c r="A14355" s="434">
        <v>314419000</v>
      </c>
      <c r="B14355" s="434">
        <v>461413</v>
      </c>
      <c r="C14355" s="434" t="s">
        <v>61</v>
      </c>
      <c r="D14355" s="434" t="s">
        <v>22</v>
      </c>
      <c r="E14355" s="434">
        <v>10.5</v>
      </c>
      <c r="F14355" s="434">
        <v>1176</v>
      </c>
      <c r="G14355" s="434">
        <v>3504</v>
      </c>
      <c r="H14355" s="434">
        <v>1986</v>
      </c>
      <c r="I14355" s="434">
        <v>88.15</v>
      </c>
      <c r="J14355" s="434">
        <v>0</v>
      </c>
      <c r="K14355" s="434">
        <v>1990</v>
      </c>
    </row>
    <row r="14356" spans="1:11" hidden="1" x14ac:dyDescent="0.25">
      <c r="A14356" s="434">
        <v>314420000</v>
      </c>
      <c r="B14356" s="434">
        <v>496577</v>
      </c>
      <c r="C14356" s="434" t="s">
        <v>31</v>
      </c>
      <c r="D14356" s="434" t="s">
        <v>25</v>
      </c>
      <c r="E14356" s="434">
        <v>12.5</v>
      </c>
      <c r="F14356" s="434">
        <v>2640</v>
      </c>
      <c r="G14356" s="434">
        <v>6460</v>
      </c>
      <c r="H14356" s="434">
        <v>4197</v>
      </c>
      <c r="I14356" s="434">
        <v>112.7</v>
      </c>
      <c r="J14356" s="434">
        <v>0</v>
      </c>
      <c r="K14356" s="434">
        <v>1996</v>
      </c>
    </row>
    <row r="14357" spans="1:11" hidden="1" x14ac:dyDescent="0.25">
      <c r="A14357" s="434">
        <v>314423000</v>
      </c>
      <c r="B14357" s="434">
        <v>296880</v>
      </c>
      <c r="C14357" s="434" t="s">
        <v>61</v>
      </c>
      <c r="D14357" s="434" t="s">
        <v>22</v>
      </c>
      <c r="E14357" s="434">
        <v>10.5</v>
      </c>
      <c r="F14357" s="434">
        <v>600</v>
      </c>
      <c r="G14357" s="434">
        <v>2665</v>
      </c>
      <c r="H14357" s="434">
        <v>1589</v>
      </c>
      <c r="I14357" s="434">
        <v>82.5</v>
      </c>
      <c r="J14357" s="434">
        <v>0</v>
      </c>
      <c r="K14357" s="434">
        <v>1993</v>
      </c>
    </row>
    <row r="14358" spans="1:11" hidden="1" x14ac:dyDescent="0.25">
      <c r="A14358" s="434">
        <v>314424000</v>
      </c>
      <c r="B14358" s="434">
        <v>361792</v>
      </c>
      <c r="C14358" s="434" t="s">
        <v>61</v>
      </c>
      <c r="D14358" s="434" t="s">
        <v>22</v>
      </c>
      <c r="E14358" s="434">
        <v>11</v>
      </c>
      <c r="F14358" s="434">
        <v>600</v>
      </c>
      <c r="G14358" s="434">
        <v>2694</v>
      </c>
      <c r="H14358" s="434">
        <v>1589</v>
      </c>
      <c r="I14358" s="434">
        <v>82.55</v>
      </c>
      <c r="J14358" s="434">
        <v>0</v>
      </c>
      <c r="K14358" s="434">
        <v>1993</v>
      </c>
    </row>
    <row r="14359" spans="1:11" hidden="1" x14ac:dyDescent="0.25">
      <c r="A14359" s="434">
        <v>314426000</v>
      </c>
      <c r="B14359" s="434">
        <v>120527</v>
      </c>
      <c r="C14359" s="434" t="s">
        <v>61</v>
      </c>
      <c r="D14359" s="434" t="s">
        <v>22</v>
      </c>
      <c r="E14359" s="434">
        <v>11</v>
      </c>
      <c r="F14359" s="434">
        <v>1500</v>
      </c>
      <c r="G14359" s="434">
        <v>4200</v>
      </c>
      <c r="H14359" s="434">
        <v>2876</v>
      </c>
      <c r="I14359" s="434">
        <v>89.9</v>
      </c>
      <c r="J14359" s="434">
        <v>0</v>
      </c>
      <c r="K14359" s="434">
        <v>2009</v>
      </c>
    </row>
    <row r="14360" spans="1:11" hidden="1" x14ac:dyDescent="0.25">
      <c r="A14360" s="434">
        <v>314429000</v>
      </c>
      <c r="B14360" s="434">
        <v>2908</v>
      </c>
      <c r="C14360" s="434" t="s">
        <v>28</v>
      </c>
      <c r="D14360" s="434" t="s">
        <v>29</v>
      </c>
      <c r="E14360" s="434">
        <v>14</v>
      </c>
      <c r="F14360" s="434">
        <v>5296</v>
      </c>
      <c r="G14360" s="434">
        <v>24045</v>
      </c>
      <c r="H14360" s="434">
        <v>14397</v>
      </c>
      <c r="I14360" s="434">
        <v>153.5</v>
      </c>
      <c r="J14360" s="434">
        <v>0</v>
      </c>
      <c r="K14360" s="434">
        <v>1997</v>
      </c>
    </row>
    <row r="14361" spans="1:11" hidden="1" x14ac:dyDescent="0.25">
      <c r="A14361" s="434">
        <v>314431000</v>
      </c>
      <c r="B14361" s="434">
        <v>44247</v>
      </c>
      <c r="C14361" s="434" t="s">
        <v>61</v>
      </c>
      <c r="D14361" s="434" t="s">
        <v>22</v>
      </c>
      <c r="E14361" s="434">
        <v>11</v>
      </c>
      <c r="F14361" s="434">
        <v>2200</v>
      </c>
      <c r="G14361" s="434">
        <v>5050</v>
      </c>
      <c r="H14361" s="434">
        <v>2998</v>
      </c>
      <c r="I14361" s="434">
        <v>95.16</v>
      </c>
      <c r="J14361" s="434">
        <v>0</v>
      </c>
      <c r="K14361" s="434">
        <v>2000</v>
      </c>
    </row>
    <row r="14362" spans="1:11" hidden="1" x14ac:dyDescent="0.25">
      <c r="A14362" s="434">
        <v>314433000</v>
      </c>
      <c r="B14362" s="434">
        <v>646025</v>
      </c>
      <c r="C14362" s="434" t="s">
        <v>31</v>
      </c>
      <c r="D14362" s="434" t="s">
        <v>25</v>
      </c>
      <c r="E14362" s="434">
        <v>14</v>
      </c>
      <c r="F14362" s="434">
        <v>2206</v>
      </c>
      <c r="G14362" s="434">
        <v>3727</v>
      </c>
      <c r="H14362" s="434">
        <v>4462</v>
      </c>
      <c r="I14362" s="434">
        <v>101.69</v>
      </c>
      <c r="J14362" s="434">
        <v>0</v>
      </c>
      <c r="K14362" s="434">
        <v>1989</v>
      </c>
    </row>
    <row r="14363" spans="1:11" hidden="1" x14ac:dyDescent="0.25">
      <c r="A14363" s="434">
        <v>314437000</v>
      </c>
      <c r="B14363" s="434">
        <v>203511</v>
      </c>
      <c r="C14363" s="434" t="s">
        <v>61</v>
      </c>
      <c r="D14363" s="434" t="s">
        <v>22</v>
      </c>
      <c r="E14363" s="434">
        <v>12.5</v>
      </c>
      <c r="F14363" s="434">
        <v>1478</v>
      </c>
      <c r="G14363" s="434">
        <v>2460</v>
      </c>
      <c r="H14363" s="434">
        <v>1846</v>
      </c>
      <c r="I14363" s="434">
        <v>89.71</v>
      </c>
      <c r="J14363" s="434">
        <v>0</v>
      </c>
      <c r="K14363" s="434">
        <v>1999</v>
      </c>
    </row>
    <row r="14364" spans="1:11" hidden="1" x14ac:dyDescent="0.25">
      <c r="A14364" s="434">
        <v>314438000</v>
      </c>
      <c r="B14364" s="434">
        <v>264282</v>
      </c>
      <c r="C14364" s="434" t="s">
        <v>61</v>
      </c>
      <c r="D14364" s="434" t="s">
        <v>22</v>
      </c>
      <c r="E14364" s="434">
        <v>12.5</v>
      </c>
      <c r="F14364" s="434">
        <v>1478</v>
      </c>
      <c r="G14364" s="434">
        <v>2460</v>
      </c>
      <c r="H14364" s="434">
        <v>1846</v>
      </c>
      <c r="I14364" s="434">
        <v>89.6</v>
      </c>
      <c r="J14364" s="434">
        <v>0</v>
      </c>
      <c r="K14364" s="434">
        <v>1999</v>
      </c>
    </row>
    <row r="14365" spans="1:11" hidden="1" x14ac:dyDescent="0.25">
      <c r="A14365" s="434">
        <v>314445000</v>
      </c>
      <c r="B14365" s="434">
        <v>755</v>
      </c>
      <c r="C14365" s="434" t="s">
        <v>20</v>
      </c>
      <c r="D14365" s="434" t="s">
        <v>29</v>
      </c>
      <c r="E14365" s="434">
        <v>15.5</v>
      </c>
      <c r="F14365" s="434">
        <v>7860</v>
      </c>
      <c r="G14365" s="434">
        <v>20610</v>
      </c>
      <c r="H14365" s="434">
        <v>12776</v>
      </c>
      <c r="I14365" s="434">
        <v>164.34</v>
      </c>
      <c r="J14365" s="434">
        <v>22011</v>
      </c>
      <c r="K14365" s="434">
        <v>2008</v>
      </c>
    </row>
    <row r="14366" spans="1:11" hidden="1" x14ac:dyDescent="0.25">
      <c r="A14366" s="434">
        <v>314446000</v>
      </c>
      <c r="B14366" s="434">
        <v>1180</v>
      </c>
      <c r="C14366" s="434" t="s">
        <v>20</v>
      </c>
      <c r="D14366" s="434" t="s">
        <v>29</v>
      </c>
      <c r="E14366" s="434">
        <v>15.5</v>
      </c>
      <c r="F14366" s="434">
        <v>7860</v>
      </c>
      <c r="G14366" s="434">
        <v>20719</v>
      </c>
      <c r="H14366" s="434">
        <v>12776</v>
      </c>
      <c r="I14366" s="434">
        <v>164.34</v>
      </c>
      <c r="J14366" s="434">
        <v>22075</v>
      </c>
      <c r="K14366" s="434">
        <v>2007</v>
      </c>
    </row>
    <row r="14367" spans="1:11" hidden="1" x14ac:dyDescent="0.25">
      <c r="A14367" s="434">
        <v>314447000</v>
      </c>
      <c r="B14367" s="434">
        <v>1355</v>
      </c>
      <c r="C14367" s="434" t="s">
        <v>20</v>
      </c>
      <c r="D14367" s="434" t="s">
        <v>29</v>
      </c>
      <c r="E14367" s="434">
        <v>15.5</v>
      </c>
      <c r="F14367" s="434">
        <v>7860</v>
      </c>
      <c r="G14367" s="434">
        <v>20677</v>
      </c>
      <c r="H14367" s="434">
        <v>12776</v>
      </c>
      <c r="I14367" s="434">
        <v>164.34</v>
      </c>
      <c r="J14367" s="434">
        <v>22074</v>
      </c>
      <c r="K14367" s="434">
        <v>2006</v>
      </c>
    </row>
    <row r="14368" spans="1:11" hidden="1" x14ac:dyDescent="0.25">
      <c r="A14368" s="434">
        <v>314455000</v>
      </c>
      <c r="B14368" s="434">
        <v>142043</v>
      </c>
      <c r="C14368" s="434" t="s">
        <v>61</v>
      </c>
      <c r="D14368" s="434" t="s">
        <v>22</v>
      </c>
      <c r="E14368" s="434">
        <v>12.5</v>
      </c>
      <c r="F14368" s="434">
        <v>1795</v>
      </c>
      <c r="G14368" s="434">
        <v>4300</v>
      </c>
      <c r="H14368" s="434">
        <v>2896</v>
      </c>
      <c r="I14368" s="434">
        <v>89.25</v>
      </c>
      <c r="J14368" s="434">
        <v>0</v>
      </c>
      <c r="K14368" s="434">
        <v>2002</v>
      </c>
    </row>
    <row r="14369" spans="1:11" hidden="1" x14ac:dyDescent="0.25">
      <c r="A14369" s="434">
        <v>314456000</v>
      </c>
      <c r="B14369" s="434">
        <v>108687</v>
      </c>
      <c r="C14369" s="434" t="s">
        <v>61</v>
      </c>
      <c r="D14369" s="434" t="s">
        <v>22</v>
      </c>
      <c r="E14369" s="434">
        <v>12.5</v>
      </c>
      <c r="F14369" s="434">
        <v>1795</v>
      </c>
      <c r="G14369" s="434">
        <v>4300</v>
      </c>
      <c r="H14369" s="434">
        <v>2896</v>
      </c>
      <c r="I14369" s="434">
        <v>89.25</v>
      </c>
      <c r="J14369" s="434">
        <v>0</v>
      </c>
      <c r="K14369" s="434">
        <v>2001</v>
      </c>
    </row>
    <row r="14370" spans="1:11" hidden="1" x14ac:dyDescent="0.25">
      <c r="A14370" s="434">
        <v>314459000</v>
      </c>
      <c r="B14370" s="434">
        <v>988</v>
      </c>
      <c r="C14370" s="434" t="s">
        <v>61</v>
      </c>
      <c r="D14370" s="434" t="s">
        <v>25</v>
      </c>
      <c r="E14370" s="434">
        <v>14.5</v>
      </c>
      <c r="F14370" s="434">
        <v>3299</v>
      </c>
      <c r="G14370" s="434">
        <v>5000</v>
      </c>
      <c r="H14370" s="434">
        <v>3999</v>
      </c>
      <c r="I14370" s="434">
        <v>100.15</v>
      </c>
      <c r="K14370" s="434">
        <v>1995</v>
      </c>
    </row>
    <row r="14371" spans="1:11" hidden="1" x14ac:dyDescent="0.25">
      <c r="A14371" s="434">
        <v>314463000</v>
      </c>
      <c r="B14371" s="434">
        <v>98120</v>
      </c>
      <c r="C14371" s="434" t="s">
        <v>61</v>
      </c>
      <c r="D14371" s="434" t="s">
        <v>22</v>
      </c>
      <c r="E14371" s="434">
        <v>12.5</v>
      </c>
      <c r="F14371" s="434">
        <v>2199</v>
      </c>
      <c r="G14371" s="434">
        <v>4258</v>
      </c>
      <c r="H14371" s="434">
        <v>2811</v>
      </c>
      <c r="I14371" s="434">
        <v>91.2</v>
      </c>
      <c r="K14371" s="434">
        <v>1993</v>
      </c>
    </row>
    <row r="14372" spans="1:11" hidden="1" x14ac:dyDescent="0.25">
      <c r="A14372" s="434">
        <v>314464000</v>
      </c>
      <c r="B14372" s="434">
        <v>61689</v>
      </c>
      <c r="C14372" s="434" t="s">
        <v>31</v>
      </c>
      <c r="D14372" s="434" t="s">
        <v>22</v>
      </c>
      <c r="E14372" s="434">
        <v>10.5</v>
      </c>
      <c r="F14372" s="434">
        <v>1109</v>
      </c>
      <c r="G14372" s="434">
        <v>3630</v>
      </c>
      <c r="H14372" s="434">
        <v>2451</v>
      </c>
      <c r="I14372" s="434">
        <v>88.24</v>
      </c>
      <c r="J14372" s="434">
        <v>0</v>
      </c>
      <c r="K14372" s="434">
        <v>2008</v>
      </c>
    </row>
    <row r="14373" spans="1:11" hidden="1" x14ac:dyDescent="0.25">
      <c r="A14373" s="434">
        <v>314465000</v>
      </c>
      <c r="B14373" s="434">
        <v>14190</v>
      </c>
      <c r="C14373" s="434" t="s">
        <v>61</v>
      </c>
      <c r="D14373" s="434" t="s">
        <v>22</v>
      </c>
      <c r="E14373" s="434">
        <v>12.5</v>
      </c>
      <c r="F14373" s="434">
        <v>1839</v>
      </c>
      <c r="G14373" s="434">
        <v>3284</v>
      </c>
      <c r="H14373" s="434">
        <v>2561</v>
      </c>
      <c r="I14373" s="434">
        <v>88</v>
      </c>
      <c r="K14373" s="434">
        <v>1991</v>
      </c>
    </row>
    <row r="14374" spans="1:11" hidden="1" x14ac:dyDescent="0.25">
      <c r="A14374" s="434">
        <v>314471000</v>
      </c>
      <c r="B14374" s="434">
        <v>118349</v>
      </c>
      <c r="C14374" s="434" t="s">
        <v>61</v>
      </c>
      <c r="D14374" s="434" t="s">
        <v>22</v>
      </c>
      <c r="E14374" s="434">
        <v>11</v>
      </c>
      <c r="F14374" s="434">
        <v>1350</v>
      </c>
      <c r="G14374" s="434">
        <v>2517</v>
      </c>
      <c r="H14374" s="434">
        <v>1864</v>
      </c>
      <c r="I14374" s="434">
        <v>82.5</v>
      </c>
      <c r="K14374" s="434">
        <v>1996</v>
      </c>
    </row>
    <row r="14375" spans="1:11" hidden="1" x14ac:dyDescent="0.25">
      <c r="A14375" s="434">
        <v>314472000</v>
      </c>
      <c r="B14375" s="434">
        <v>128453</v>
      </c>
      <c r="C14375" s="434" t="s">
        <v>61</v>
      </c>
      <c r="D14375" s="434" t="s">
        <v>22</v>
      </c>
      <c r="E14375" s="434">
        <v>11</v>
      </c>
      <c r="F14375" s="434">
        <v>1350</v>
      </c>
      <c r="G14375" s="434">
        <v>2517</v>
      </c>
      <c r="H14375" s="434">
        <v>1864</v>
      </c>
      <c r="I14375" s="434">
        <v>82.5</v>
      </c>
      <c r="K14375" s="434">
        <v>1997</v>
      </c>
    </row>
    <row r="14376" spans="1:11" hidden="1" x14ac:dyDescent="0.25">
      <c r="A14376" s="434">
        <v>314473000</v>
      </c>
      <c r="B14376" s="434">
        <v>86351</v>
      </c>
      <c r="C14376" s="434" t="s">
        <v>61</v>
      </c>
      <c r="D14376" s="434" t="s">
        <v>22</v>
      </c>
      <c r="E14376" s="434">
        <v>11</v>
      </c>
      <c r="F14376" s="434">
        <v>1350</v>
      </c>
      <c r="G14376" s="434">
        <v>2517</v>
      </c>
      <c r="H14376" s="434">
        <v>1864</v>
      </c>
      <c r="I14376" s="434">
        <v>82.5</v>
      </c>
      <c r="K14376" s="434">
        <v>1996</v>
      </c>
    </row>
    <row r="14377" spans="1:11" hidden="1" x14ac:dyDescent="0.25">
      <c r="A14377" s="434">
        <v>314474000</v>
      </c>
      <c r="B14377" s="434">
        <v>95676</v>
      </c>
      <c r="C14377" s="434" t="s">
        <v>61</v>
      </c>
      <c r="D14377" s="434" t="s">
        <v>22</v>
      </c>
      <c r="E14377" s="434">
        <v>9.5</v>
      </c>
      <c r="F14377" s="434">
        <v>1125</v>
      </c>
      <c r="G14377" s="434">
        <v>3005</v>
      </c>
      <c r="H14377" s="434">
        <v>2061</v>
      </c>
      <c r="I14377" s="434">
        <v>88.45</v>
      </c>
      <c r="K14377" s="434">
        <v>1996</v>
      </c>
    </row>
    <row r="14378" spans="1:11" hidden="1" x14ac:dyDescent="0.25">
      <c r="A14378" s="434">
        <v>314475000</v>
      </c>
      <c r="B14378" s="434">
        <v>46549</v>
      </c>
      <c r="C14378" s="434" t="s">
        <v>61</v>
      </c>
      <c r="D14378" s="434" t="s">
        <v>22</v>
      </c>
      <c r="E14378" s="434">
        <v>13.5</v>
      </c>
      <c r="F14378" s="434">
        <v>1800</v>
      </c>
      <c r="G14378" s="434">
        <v>2800</v>
      </c>
      <c r="H14378" s="434">
        <v>2036</v>
      </c>
      <c r="I14378" s="434">
        <v>90.6</v>
      </c>
      <c r="K14378" s="434">
        <v>1997</v>
      </c>
    </row>
    <row r="14379" spans="1:11" hidden="1" x14ac:dyDescent="0.25">
      <c r="A14379" s="434">
        <v>314477000</v>
      </c>
      <c r="B14379" s="434">
        <v>19197</v>
      </c>
      <c r="C14379" s="434" t="s">
        <v>61</v>
      </c>
      <c r="D14379" s="434" t="s">
        <v>22</v>
      </c>
      <c r="E14379" s="434">
        <v>10.5</v>
      </c>
      <c r="F14379" s="434">
        <v>2010</v>
      </c>
      <c r="G14379" s="434">
        <v>4716</v>
      </c>
      <c r="H14379" s="434">
        <v>3520</v>
      </c>
      <c r="I14379" s="434">
        <v>89.98</v>
      </c>
      <c r="K14379" s="434">
        <v>2019</v>
      </c>
    </row>
    <row r="14380" spans="1:11" hidden="1" x14ac:dyDescent="0.25">
      <c r="A14380" s="434">
        <v>316001380</v>
      </c>
      <c r="B14380" s="434">
        <v>366</v>
      </c>
      <c r="C14380" s="434" t="s">
        <v>46</v>
      </c>
      <c r="D14380" s="434" t="s">
        <v>22</v>
      </c>
      <c r="F14380" s="434">
        <v>5760</v>
      </c>
      <c r="G14380" s="434">
        <v>3700</v>
      </c>
      <c r="H14380" s="434">
        <v>5733</v>
      </c>
      <c r="I14380" s="434">
        <v>87.25</v>
      </c>
      <c r="K14380" s="434">
        <v>2016</v>
      </c>
    </row>
    <row r="14381" spans="1:11" x14ac:dyDescent="0.25">
      <c r="A14381" s="434">
        <v>316001738</v>
      </c>
      <c r="B14381" s="434">
        <v>859</v>
      </c>
      <c r="C14381" s="434" t="s">
        <v>59</v>
      </c>
      <c r="D14381" s="434" t="s">
        <v>22</v>
      </c>
      <c r="E14381" s="434">
        <v>0</v>
      </c>
      <c r="F14381" s="434">
        <v>5800</v>
      </c>
      <c r="G14381" s="434">
        <v>1700</v>
      </c>
      <c r="H14381" s="434">
        <v>3423</v>
      </c>
      <c r="I14381" s="434">
        <v>70.5</v>
      </c>
      <c r="J14381" s="434">
        <v>0</v>
      </c>
    </row>
    <row r="14382" spans="1:11" hidden="1" x14ac:dyDescent="0.25">
      <c r="A14382" s="434">
        <v>316003980</v>
      </c>
      <c r="B14382" s="434">
        <v>707</v>
      </c>
      <c r="C14382" s="434" t="s">
        <v>20</v>
      </c>
      <c r="D14382" s="434" t="s">
        <v>25</v>
      </c>
      <c r="E14382" s="434">
        <v>14.5</v>
      </c>
      <c r="F14382" s="434">
        <v>6480</v>
      </c>
      <c r="G14382" s="434">
        <v>13600</v>
      </c>
      <c r="H14382" s="434">
        <v>8882</v>
      </c>
      <c r="I14382" s="434">
        <v>145.30000000000001</v>
      </c>
      <c r="J14382" s="434">
        <v>15305</v>
      </c>
      <c r="K14382" s="434">
        <v>2004</v>
      </c>
    </row>
    <row r="14383" spans="1:11" hidden="1" x14ac:dyDescent="0.25">
      <c r="A14383" s="434">
        <v>316006850</v>
      </c>
      <c r="B14383" s="434">
        <v>1770</v>
      </c>
      <c r="C14383" s="434" t="s">
        <v>61</v>
      </c>
      <c r="D14383" s="434" t="s">
        <v>22</v>
      </c>
      <c r="E14383" s="434">
        <v>11.6</v>
      </c>
      <c r="F14383" s="434">
        <v>1618</v>
      </c>
      <c r="G14383" s="434">
        <v>3005</v>
      </c>
      <c r="H14383" s="434">
        <v>1999</v>
      </c>
      <c r="I14383" s="434">
        <v>82</v>
      </c>
      <c r="J14383" s="434">
        <v>0</v>
      </c>
      <c r="K14383" s="434">
        <v>1991</v>
      </c>
    </row>
    <row r="14384" spans="1:11" hidden="1" x14ac:dyDescent="0.25">
      <c r="A14384" s="434">
        <v>316009560</v>
      </c>
      <c r="B14384" s="434">
        <v>1101</v>
      </c>
      <c r="C14384" s="434" t="s">
        <v>20</v>
      </c>
      <c r="D14384" s="434" t="s">
        <v>25</v>
      </c>
      <c r="E14384" s="434">
        <v>14.6</v>
      </c>
      <c r="F14384" s="434">
        <v>6300</v>
      </c>
      <c r="G14384" s="434">
        <v>18610</v>
      </c>
      <c r="H14384" s="434">
        <v>13352</v>
      </c>
      <c r="I14384" s="434">
        <v>148.75</v>
      </c>
      <c r="J14384" s="434">
        <v>20695</v>
      </c>
      <c r="K14384" s="434">
        <v>2004</v>
      </c>
    </row>
    <row r="14385" spans="1:11" x14ac:dyDescent="0.25">
      <c r="A14385" s="434">
        <v>316011760</v>
      </c>
      <c r="B14385" s="434">
        <v>40366</v>
      </c>
      <c r="C14385" s="434" t="s">
        <v>59</v>
      </c>
      <c r="D14385" s="434" t="s">
        <v>17</v>
      </c>
      <c r="E14385" s="434">
        <v>0</v>
      </c>
      <c r="F14385" s="434">
        <v>4058</v>
      </c>
      <c r="G14385" s="434">
        <v>575</v>
      </c>
      <c r="H14385" s="434">
        <v>2045</v>
      </c>
      <c r="I14385" s="434">
        <v>60.23</v>
      </c>
      <c r="J14385" s="434">
        <v>0</v>
      </c>
      <c r="K14385" s="434">
        <v>1970</v>
      </c>
    </row>
    <row r="14386" spans="1:11" hidden="1" x14ac:dyDescent="0.25">
      <c r="A14386" s="434">
        <v>316013340</v>
      </c>
      <c r="B14386" s="434">
        <v>2373</v>
      </c>
      <c r="C14386" s="434" t="s">
        <v>28</v>
      </c>
      <c r="D14386" s="434" t="s">
        <v>29</v>
      </c>
      <c r="E14386" s="434">
        <v>14.3</v>
      </c>
      <c r="F14386" s="434">
        <v>21770</v>
      </c>
      <c r="G14386" s="434">
        <v>31992</v>
      </c>
      <c r="H14386" s="434">
        <v>22462</v>
      </c>
      <c r="I14386" s="434">
        <v>188.8</v>
      </c>
      <c r="K14386" s="434">
        <v>2006</v>
      </c>
    </row>
    <row r="14387" spans="1:11" hidden="1" x14ac:dyDescent="0.25">
      <c r="A14387" s="434">
        <v>316013360</v>
      </c>
      <c r="B14387" s="434">
        <v>12178</v>
      </c>
      <c r="C14387" s="434" t="s">
        <v>46</v>
      </c>
      <c r="D14387" s="434" t="s">
        <v>22</v>
      </c>
      <c r="E14387" s="434">
        <v>15</v>
      </c>
      <c r="F14387" s="434">
        <v>12560</v>
      </c>
      <c r="G14387" s="434">
        <v>4027</v>
      </c>
      <c r="H14387" s="434">
        <v>5470</v>
      </c>
      <c r="I14387" s="434">
        <v>87.3</v>
      </c>
      <c r="J14387" s="434">
        <v>0</v>
      </c>
      <c r="K14387" s="434">
        <v>2006</v>
      </c>
    </row>
    <row r="14388" spans="1:11" hidden="1" x14ac:dyDescent="0.25">
      <c r="A14388" s="434">
        <v>316014360</v>
      </c>
      <c r="B14388" s="434">
        <v>13445</v>
      </c>
      <c r="C14388" s="434" t="s">
        <v>48</v>
      </c>
      <c r="D14388" s="434" t="s">
        <v>25</v>
      </c>
      <c r="E14388" s="434">
        <v>0</v>
      </c>
      <c r="F14388" s="434">
        <v>0</v>
      </c>
      <c r="G14388" s="434">
        <v>4800</v>
      </c>
      <c r="H14388" s="434">
        <v>5204</v>
      </c>
      <c r="I14388" s="434">
        <v>102.8</v>
      </c>
      <c r="J14388" s="434">
        <v>0</v>
      </c>
      <c r="K14388" s="434">
        <v>1970</v>
      </c>
    </row>
    <row r="14389" spans="1:11" hidden="1" x14ac:dyDescent="0.25">
      <c r="A14389" s="434">
        <v>316014390</v>
      </c>
      <c r="B14389" s="434">
        <v>5309</v>
      </c>
      <c r="C14389" s="434" t="s">
        <v>46</v>
      </c>
      <c r="D14389" s="434" t="s">
        <v>22</v>
      </c>
      <c r="E14389" s="434">
        <v>43600</v>
      </c>
      <c r="F14389" s="434">
        <v>8752</v>
      </c>
      <c r="G14389" s="434">
        <v>4800</v>
      </c>
      <c r="H14389" s="434">
        <v>5106</v>
      </c>
      <c r="I14389" s="434">
        <v>88.3</v>
      </c>
      <c r="J14389" s="434">
        <v>0</v>
      </c>
      <c r="K14389" s="434">
        <v>2010</v>
      </c>
    </row>
    <row r="14390" spans="1:11" hidden="1" x14ac:dyDescent="0.25">
      <c r="A14390" s="434">
        <v>316015274</v>
      </c>
      <c r="B14390" s="434">
        <v>16842</v>
      </c>
      <c r="C14390" s="434" t="s">
        <v>61</v>
      </c>
      <c r="D14390" s="434" t="s">
        <v>13</v>
      </c>
      <c r="I14390" s="434">
        <v>9</v>
      </c>
      <c r="J14390" s="434">
        <v>0</v>
      </c>
      <c r="K14390" s="434">
        <v>1970</v>
      </c>
    </row>
    <row r="14391" spans="1:11" hidden="1" x14ac:dyDescent="0.25">
      <c r="A14391" s="434">
        <v>316023651</v>
      </c>
      <c r="B14391" s="434">
        <v>18820</v>
      </c>
      <c r="C14391" s="434" t="s">
        <v>46</v>
      </c>
      <c r="D14391" s="434" t="s">
        <v>22</v>
      </c>
      <c r="E14391" s="434">
        <v>12</v>
      </c>
      <c r="F14391" s="434">
        <v>13716</v>
      </c>
      <c r="G14391" s="434">
        <v>4500</v>
      </c>
      <c r="H14391" s="434">
        <v>6186</v>
      </c>
      <c r="I14391" s="434">
        <v>85.2</v>
      </c>
      <c r="J14391" s="434">
        <v>0</v>
      </c>
      <c r="K14391" s="434">
        <v>1970</v>
      </c>
    </row>
    <row r="14392" spans="1:11" hidden="1" x14ac:dyDescent="0.25">
      <c r="A14392" s="434">
        <v>316023884</v>
      </c>
      <c r="B14392" s="434">
        <v>6077</v>
      </c>
      <c r="C14392" s="434" t="s">
        <v>61</v>
      </c>
      <c r="D14392" s="434" t="s">
        <v>13</v>
      </c>
      <c r="I14392" s="434">
        <v>13</v>
      </c>
    </row>
    <row r="14393" spans="1:11" hidden="1" x14ac:dyDescent="0.25">
      <c r="A14393" s="434">
        <v>316027799</v>
      </c>
      <c r="B14393" s="434">
        <v>78742</v>
      </c>
      <c r="C14393" s="434" t="s">
        <v>61</v>
      </c>
      <c r="D14393" s="434" t="s">
        <v>13</v>
      </c>
      <c r="I14393" s="434">
        <v>13</v>
      </c>
    </row>
    <row r="14394" spans="1:11" x14ac:dyDescent="0.25">
      <c r="A14394" s="434">
        <v>316033407</v>
      </c>
      <c r="B14394" s="434">
        <v>89105</v>
      </c>
      <c r="C14394" s="434" t="s">
        <v>59</v>
      </c>
      <c r="D14394" s="434" t="s">
        <v>22</v>
      </c>
      <c r="E14394" s="434">
        <v>0</v>
      </c>
      <c r="F14394" s="434">
        <v>4797</v>
      </c>
      <c r="G14394" s="434">
        <v>0</v>
      </c>
      <c r="H14394" s="434">
        <v>4642</v>
      </c>
      <c r="I14394" s="434">
        <v>79.900000000000006</v>
      </c>
      <c r="J14394" s="434">
        <v>0</v>
      </c>
      <c r="K14394" s="434">
        <v>1970</v>
      </c>
    </row>
    <row r="14395" spans="1:11" hidden="1" x14ac:dyDescent="0.25">
      <c r="A14395" s="434">
        <v>316033737</v>
      </c>
      <c r="B14395" s="434">
        <v>50434</v>
      </c>
      <c r="C14395" s="434" t="s">
        <v>48</v>
      </c>
      <c r="D14395" s="434" t="s">
        <v>22</v>
      </c>
      <c r="E14395" s="434">
        <v>0</v>
      </c>
      <c r="F14395" s="434">
        <v>0</v>
      </c>
      <c r="G14395" s="434">
        <v>2970</v>
      </c>
      <c r="H14395" s="434">
        <v>5883</v>
      </c>
      <c r="I14395" s="434">
        <v>93.1</v>
      </c>
      <c r="J14395" s="434">
        <v>0</v>
      </c>
      <c r="K14395" s="434">
        <v>1970</v>
      </c>
    </row>
    <row r="14396" spans="1:11" hidden="1" x14ac:dyDescent="0.25">
      <c r="A14396" s="434">
        <v>316034246</v>
      </c>
      <c r="B14396" s="434">
        <v>5680</v>
      </c>
      <c r="C14396" s="434" t="s">
        <v>61</v>
      </c>
      <c r="D14396" s="434" t="s">
        <v>13</v>
      </c>
      <c r="I14396" s="434">
        <v>13</v>
      </c>
      <c r="J14396" s="434">
        <v>0</v>
      </c>
      <c r="K14396" s="434">
        <v>1970</v>
      </c>
    </row>
    <row r="14397" spans="1:11" hidden="1" x14ac:dyDescent="0.25">
      <c r="A14397" s="434">
        <v>316038993</v>
      </c>
      <c r="B14397" s="434">
        <v>4944</v>
      </c>
      <c r="C14397" s="434" t="s">
        <v>46</v>
      </c>
      <c r="D14397" s="434" t="s">
        <v>22</v>
      </c>
      <c r="E14397" s="434">
        <v>0</v>
      </c>
      <c r="F14397" s="434">
        <v>17545</v>
      </c>
      <c r="G14397" s="434">
        <v>4905</v>
      </c>
      <c r="H14397" s="434">
        <v>10181</v>
      </c>
      <c r="I14397" s="434">
        <v>95</v>
      </c>
      <c r="J14397" s="434">
        <v>0</v>
      </c>
      <c r="K14397" s="434">
        <v>2018</v>
      </c>
    </row>
    <row r="14398" spans="1:11" hidden="1" x14ac:dyDescent="0.25">
      <c r="A14398" s="434">
        <v>316040483</v>
      </c>
      <c r="B14398" s="434">
        <v>4819</v>
      </c>
      <c r="C14398" s="434" t="s">
        <v>46</v>
      </c>
      <c r="D14398" s="434" t="s">
        <v>22</v>
      </c>
      <c r="E14398" s="434">
        <v>17.5</v>
      </c>
      <c r="F14398" s="434">
        <v>12000</v>
      </c>
      <c r="G14398" s="434">
        <v>3000</v>
      </c>
      <c r="H14398" s="434">
        <v>2807</v>
      </c>
      <c r="I14398" s="434">
        <v>74.5</v>
      </c>
      <c r="K14398" s="434">
        <v>2009</v>
      </c>
    </row>
    <row r="14399" spans="1:11" x14ac:dyDescent="0.25">
      <c r="A14399" s="434">
        <v>316067000</v>
      </c>
      <c r="B14399" s="434">
        <v>17963</v>
      </c>
      <c r="C14399" s="434" t="s">
        <v>59</v>
      </c>
      <c r="D14399" s="434" t="s">
        <v>17</v>
      </c>
      <c r="E14399" s="434">
        <v>0</v>
      </c>
      <c r="F14399" s="434">
        <v>3001</v>
      </c>
      <c r="G14399" s="434">
        <v>400</v>
      </c>
      <c r="H14399" s="434">
        <v>2134</v>
      </c>
      <c r="I14399" s="434">
        <v>57.4</v>
      </c>
      <c r="J14399" s="434">
        <v>0</v>
      </c>
      <c r="K14399" s="434">
        <v>1970</v>
      </c>
    </row>
    <row r="14400" spans="1:11" hidden="1" x14ac:dyDescent="0.25">
      <c r="A14400" s="434">
        <v>316071000</v>
      </c>
      <c r="B14400" s="434">
        <v>1</v>
      </c>
      <c r="C14400" s="434" t="s">
        <v>56</v>
      </c>
      <c r="D14400" s="434" t="s">
        <v>22</v>
      </c>
      <c r="E14400" s="434">
        <v>16</v>
      </c>
      <c r="F14400" s="434">
        <v>13018</v>
      </c>
      <c r="G14400" s="434">
        <v>2865</v>
      </c>
      <c r="H14400" s="434">
        <v>5910</v>
      </c>
      <c r="I14400" s="434">
        <v>98.33</v>
      </c>
      <c r="K14400" s="434">
        <v>1978</v>
      </c>
    </row>
    <row r="14401" spans="1:11" x14ac:dyDescent="0.25">
      <c r="A14401" s="434">
        <v>316100000</v>
      </c>
      <c r="B14401" s="434">
        <v>3005</v>
      </c>
      <c r="C14401" s="434" t="s">
        <v>59</v>
      </c>
      <c r="D14401" s="434" t="s">
        <v>22</v>
      </c>
      <c r="E14401" s="434">
        <v>15</v>
      </c>
      <c r="F14401" s="434">
        <v>2090</v>
      </c>
      <c r="G14401" s="434">
        <v>1744</v>
      </c>
      <c r="H14401" s="434">
        <v>3751</v>
      </c>
      <c r="I14401" s="434">
        <v>74.400000000000006</v>
      </c>
      <c r="J14401" s="434">
        <v>0</v>
      </c>
    </row>
    <row r="14402" spans="1:11" hidden="1" x14ac:dyDescent="0.25">
      <c r="A14402" s="434">
        <v>316122000</v>
      </c>
      <c r="B14402" s="434">
        <v>2703</v>
      </c>
      <c r="C14402" s="434" t="s">
        <v>56</v>
      </c>
      <c r="D14402" s="434" t="s">
        <v>22</v>
      </c>
      <c r="E14402" s="434">
        <v>13.4</v>
      </c>
      <c r="F14402" s="434">
        <v>17300</v>
      </c>
      <c r="G14402" s="434">
        <v>2113</v>
      </c>
      <c r="H14402" s="434">
        <v>4233</v>
      </c>
      <c r="I14402" s="434">
        <v>88.02</v>
      </c>
      <c r="J14402" s="434">
        <v>0</v>
      </c>
      <c r="K14402" s="434">
        <v>1983</v>
      </c>
    </row>
    <row r="14403" spans="1:11" hidden="1" x14ac:dyDescent="0.25">
      <c r="A14403" s="434">
        <v>316129000</v>
      </c>
      <c r="B14403" s="434">
        <v>7180</v>
      </c>
      <c r="C14403" s="434" t="s">
        <v>56</v>
      </c>
      <c r="D14403" s="434" t="s">
        <v>25</v>
      </c>
      <c r="E14403" s="434">
        <v>0</v>
      </c>
      <c r="F14403" s="434">
        <v>5015</v>
      </c>
      <c r="G14403" s="434">
        <v>0</v>
      </c>
      <c r="H14403" s="434">
        <v>6062</v>
      </c>
      <c r="I14403" s="434">
        <v>134.19999999999999</v>
      </c>
      <c r="J14403" s="434">
        <v>0</v>
      </c>
      <c r="K14403" s="434">
        <v>1970</v>
      </c>
    </row>
    <row r="14404" spans="1:11" hidden="1" x14ac:dyDescent="0.25">
      <c r="A14404" s="434">
        <v>316165000</v>
      </c>
      <c r="B14404" s="434">
        <v>7930</v>
      </c>
      <c r="C14404" s="434" t="s">
        <v>56</v>
      </c>
      <c r="D14404" s="434" t="s">
        <v>25</v>
      </c>
      <c r="E14404" s="434">
        <v>20</v>
      </c>
      <c r="F14404" s="434">
        <v>19858</v>
      </c>
      <c r="G14404" s="434">
        <v>4714</v>
      </c>
      <c r="H14404" s="434">
        <v>10908</v>
      </c>
      <c r="I14404" s="434">
        <v>111.72</v>
      </c>
      <c r="J14404" s="434">
        <v>0</v>
      </c>
      <c r="K14404" s="434">
        <v>1969</v>
      </c>
    </row>
    <row r="14405" spans="1:11" hidden="1" x14ac:dyDescent="0.25">
      <c r="A14405" s="434">
        <v>316196000</v>
      </c>
      <c r="B14405" s="434">
        <v>19685</v>
      </c>
      <c r="C14405" s="434" t="s">
        <v>56</v>
      </c>
      <c r="D14405" s="434" t="s">
        <v>25</v>
      </c>
      <c r="E14405" s="434">
        <v>0</v>
      </c>
      <c r="F14405" s="434">
        <v>0</v>
      </c>
      <c r="G14405" s="434">
        <v>0</v>
      </c>
      <c r="H14405" s="434">
        <v>6062</v>
      </c>
      <c r="I14405" s="434">
        <v>134.19999999999999</v>
      </c>
      <c r="J14405" s="434">
        <v>0</v>
      </c>
      <c r="K14405" s="434">
        <v>1970</v>
      </c>
    </row>
    <row r="14406" spans="1:11" x14ac:dyDescent="0.25">
      <c r="A14406" s="434">
        <v>316323000</v>
      </c>
      <c r="B14406" s="434">
        <v>3537</v>
      </c>
      <c r="C14406" s="434" t="s">
        <v>59</v>
      </c>
      <c r="D14406" s="434" t="s">
        <v>22</v>
      </c>
      <c r="E14406" s="434">
        <v>14</v>
      </c>
      <c r="F14406" s="434">
        <v>3668</v>
      </c>
      <c r="G14406" s="434">
        <v>1750</v>
      </c>
      <c r="H14406" s="434">
        <v>3457</v>
      </c>
      <c r="I14406" s="434">
        <v>70.5</v>
      </c>
      <c r="J14406" s="434">
        <v>0</v>
      </c>
    </row>
    <row r="14407" spans="1:11" hidden="1" x14ac:dyDescent="0.25">
      <c r="A14407" s="434">
        <v>319002200</v>
      </c>
      <c r="B14407" s="434">
        <v>26957</v>
      </c>
      <c r="C14407" s="434" t="s">
        <v>61</v>
      </c>
      <c r="D14407" s="434" t="s">
        <v>17</v>
      </c>
      <c r="E14407" s="434">
        <v>18</v>
      </c>
      <c r="F14407" s="434">
        <v>1940</v>
      </c>
      <c r="G14407" s="434">
        <v>130</v>
      </c>
      <c r="H14407" s="434">
        <v>476</v>
      </c>
      <c r="I14407" s="434">
        <v>49.09</v>
      </c>
      <c r="J14407" s="434">
        <v>0</v>
      </c>
    </row>
    <row r="14408" spans="1:11" hidden="1" x14ac:dyDescent="0.25">
      <c r="A14408" s="434">
        <v>319008900</v>
      </c>
      <c r="B14408" s="434">
        <v>32951</v>
      </c>
      <c r="C14408" s="434" t="s">
        <v>61</v>
      </c>
      <c r="D14408" s="434" t="s">
        <v>22</v>
      </c>
      <c r="E14408" s="434">
        <v>17</v>
      </c>
      <c r="F14408" s="434">
        <v>5258</v>
      </c>
      <c r="G14408" s="434">
        <v>321</v>
      </c>
      <c r="H14408" s="434">
        <v>2205</v>
      </c>
      <c r="I14408" s="434">
        <v>75.400000000000006</v>
      </c>
      <c r="J14408" s="434">
        <v>0</v>
      </c>
    </row>
    <row r="14409" spans="1:11" hidden="1" x14ac:dyDescent="0.25">
      <c r="A14409" s="434">
        <v>319011100</v>
      </c>
      <c r="B14409" s="434">
        <v>10607</v>
      </c>
      <c r="C14409" s="434" t="s">
        <v>61</v>
      </c>
      <c r="D14409" s="434" t="s">
        <v>17</v>
      </c>
      <c r="E14409" s="434">
        <v>12</v>
      </c>
      <c r="F14409" s="434">
        <v>3813</v>
      </c>
      <c r="G14409" s="434">
        <v>203</v>
      </c>
      <c r="H14409" s="434">
        <v>1182</v>
      </c>
      <c r="I14409" s="434">
        <v>60</v>
      </c>
      <c r="J14409" s="434">
        <v>0</v>
      </c>
      <c r="K14409" s="434">
        <v>1970</v>
      </c>
    </row>
    <row r="14410" spans="1:11" hidden="1" x14ac:dyDescent="0.25">
      <c r="A14410" s="434">
        <v>319016000</v>
      </c>
      <c r="B14410" s="434">
        <v>85476</v>
      </c>
      <c r="C14410" s="434" t="s">
        <v>56</v>
      </c>
      <c r="D14410" s="434" t="s">
        <v>22</v>
      </c>
      <c r="E14410" s="434">
        <v>17</v>
      </c>
      <c r="F14410" s="434">
        <v>5732</v>
      </c>
      <c r="G14410" s="434">
        <v>3000</v>
      </c>
      <c r="H14410" s="434">
        <v>5061</v>
      </c>
      <c r="I14410" s="434">
        <v>80.349999999999994</v>
      </c>
      <c r="J14410" s="434">
        <v>0</v>
      </c>
      <c r="K14410" s="434">
        <v>1970</v>
      </c>
    </row>
    <row r="14411" spans="1:11" hidden="1" x14ac:dyDescent="0.25">
      <c r="A14411" s="434">
        <v>319024300</v>
      </c>
      <c r="B14411" s="434">
        <v>1369</v>
      </c>
      <c r="C14411" s="434" t="s">
        <v>20</v>
      </c>
      <c r="D14411" s="434" t="s">
        <v>25</v>
      </c>
      <c r="E14411" s="434">
        <v>13.5</v>
      </c>
      <c r="F14411" s="434">
        <v>4440</v>
      </c>
      <c r="G14411" s="434">
        <v>14351</v>
      </c>
      <c r="H14411" s="434">
        <v>8259</v>
      </c>
      <c r="I14411" s="434">
        <v>134.16</v>
      </c>
      <c r="J14411" s="434">
        <v>16566</v>
      </c>
      <c r="K14411" s="434">
        <v>2006</v>
      </c>
    </row>
    <row r="14412" spans="1:11" hidden="1" x14ac:dyDescent="0.25">
      <c r="A14412" s="434">
        <v>319028100</v>
      </c>
      <c r="B14412" s="434">
        <v>15932</v>
      </c>
      <c r="C14412" s="434" t="s">
        <v>61</v>
      </c>
      <c r="D14412" s="434" t="s">
        <v>22</v>
      </c>
      <c r="E14412" s="434">
        <v>20</v>
      </c>
      <c r="F14412" s="434">
        <v>0</v>
      </c>
      <c r="G14412" s="434">
        <v>0</v>
      </c>
      <c r="H14412" s="434">
        <v>2000</v>
      </c>
      <c r="I14412" s="434">
        <v>87.78</v>
      </c>
      <c r="J14412" s="434">
        <v>0</v>
      </c>
    </row>
    <row r="14413" spans="1:11" hidden="1" x14ac:dyDescent="0.25">
      <c r="A14413" s="434">
        <v>319029800</v>
      </c>
      <c r="B14413" s="434">
        <v>11434</v>
      </c>
      <c r="C14413" s="434" t="s">
        <v>28</v>
      </c>
      <c r="D14413" s="434" t="s">
        <v>29</v>
      </c>
      <c r="E14413" s="434">
        <v>14</v>
      </c>
      <c r="F14413" s="434">
        <v>8206</v>
      </c>
      <c r="G14413" s="434">
        <v>58680</v>
      </c>
      <c r="H14413" s="434">
        <v>33232</v>
      </c>
      <c r="I14413" s="434">
        <v>197</v>
      </c>
      <c r="K14413" s="434">
        <v>2011</v>
      </c>
    </row>
    <row r="14414" spans="1:11" hidden="1" x14ac:dyDescent="0.25">
      <c r="A14414" s="434">
        <v>319030600</v>
      </c>
      <c r="B14414" s="434">
        <v>53028</v>
      </c>
      <c r="C14414" s="434" t="s">
        <v>61</v>
      </c>
      <c r="D14414" s="434" t="s">
        <v>17</v>
      </c>
      <c r="E14414" s="434">
        <v>13.7</v>
      </c>
      <c r="F14414" s="434">
        <v>806</v>
      </c>
      <c r="G14414" s="434">
        <v>0</v>
      </c>
      <c r="H14414" s="434">
        <v>299</v>
      </c>
      <c r="I14414" s="434">
        <v>35.799999999999997</v>
      </c>
      <c r="J14414" s="434">
        <v>0</v>
      </c>
      <c r="K14414" s="434">
        <v>1970</v>
      </c>
    </row>
    <row r="14415" spans="1:11" hidden="1" x14ac:dyDescent="0.25">
      <c r="A14415" s="434">
        <v>319038100</v>
      </c>
      <c r="B14415" s="434">
        <v>45929</v>
      </c>
      <c r="C14415" s="434" t="s">
        <v>61</v>
      </c>
      <c r="D14415" s="434" t="s">
        <v>17</v>
      </c>
      <c r="E14415" s="434">
        <v>17</v>
      </c>
      <c r="F14415" s="434">
        <v>340</v>
      </c>
      <c r="G14415" s="434">
        <v>0</v>
      </c>
      <c r="H14415" s="434">
        <v>241</v>
      </c>
      <c r="I14415" s="434">
        <v>48.97</v>
      </c>
      <c r="J14415" s="434">
        <v>0</v>
      </c>
      <c r="K14415" s="434">
        <v>1970</v>
      </c>
    </row>
    <row r="14416" spans="1:11" hidden="1" x14ac:dyDescent="0.25">
      <c r="A14416" s="434">
        <v>319046900</v>
      </c>
      <c r="B14416" s="434">
        <v>32901</v>
      </c>
      <c r="C14416" s="434" t="s">
        <v>56</v>
      </c>
      <c r="D14416" s="434" t="s">
        <v>13</v>
      </c>
      <c r="E14416" s="434">
        <v>10</v>
      </c>
      <c r="F14416" s="434">
        <v>172</v>
      </c>
      <c r="H14416" s="434">
        <v>150</v>
      </c>
      <c r="I14416" s="434">
        <v>26.2</v>
      </c>
      <c r="K14416" s="434">
        <v>2013</v>
      </c>
    </row>
    <row r="14417" spans="1:11" hidden="1" x14ac:dyDescent="0.25">
      <c r="A14417" s="434">
        <v>319048800</v>
      </c>
      <c r="B14417" s="434">
        <v>10727</v>
      </c>
      <c r="C14417" s="434" t="s">
        <v>61</v>
      </c>
      <c r="D14417" s="434" t="s">
        <v>22</v>
      </c>
      <c r="E14417" s="434">
        <v>16.5</v>
      </c>
      <c r="F14417" s="434">
        <v>2788</v>
      </c>
      <c r="G14417" s="434">
        <v>291</v>
      </c>
      <c r="H14417" s="434">
        <v>1876</v>
      </c>
      <c r="I14417" s="434">
        <v>73</v>
      </c>
      <c r="J14417" s="434">
        <v>0</v>
      </c>
      <c r="K14417" s="434">
        <v>1970</v>
      </c>
    </row>
    <row r="14418" spans="1:11" hidden="1" x14ac:dyDescent="0.25">
      <c r="A14418" s="434">
        <v>319054200</v>
      </c>
      <c r="B14418" s="434">
        <v>3256</v>
      </c>
      <c r="C14418" s="434" t="s">
        <v>28</v>
      </c>
      <c r="D14418" s="434" t="s">
        <v>29</v>
      </c>
      <c r="E14418" s="434">
        <v>14</v>
      </c>
      <c r="F14418" s="434">
        <v>8000</v>
      </c>
      <c r="G14418" s="434">
        <v>56042</v>
      </c>
      <c r="H14418" s="434">
        <v>31756</v>
      </c>
      <c r="I14418" s="434">
        <v>189.99</v>
      </c>
      <c r="J14418" s="434">
        <v>0</v>
      </c>
      <c r="K14418" s="434">
        <v>2013</v>
      </c>
    </row>
    <row r="14419" spans="1:11" hidden="1" x14ac:dyDescent="0.25">
      <c r="A14419" s="434">
        <v>319058100</v>
      </c>
      <c r="B14419" s="434">
        <v>7180</v>
      </c>
      <c r="C14419" s="434" t="s">
        <v>46</v>
      </c>
      <c r="D14419" s="434" t="s">
        <v>22</v>
      </c>
      <c r="F14419" s="434">
        <v>6960</v>
      </c>
      <c r="G14419" s="434">
        <v>4500</v>
      </c>
      <c r="H14419" s="434">
        <v>5165</v>
      </c>
      <c r="I14419" s="434">
        <v>97</v>
      </c>
      <c r="K14419" s="434">
        <v>2014</v>
      </c>
    </row>
    <row r="14420" spans="1:11" hidden="1" x14ac:dyDescent="0.25">
      <c r="A14420" s="434">
        <v>319058800</v>
      </c>
      <c r="B14420" s="434">
        <v>18589</v>
      </c>
      <c r="C14420" s="434" t="s">
        <v>24</v>
      </c>
      <c r="D14420" s="434" t="s">
        <v>36</v>
      </c>
      <c r="E14420" s="434">
        <v>14.5</v>
      </c>
      <c r="F14420" s="434">
        <v>18623</v>
      </c>
      <c r="G14420" s="434">
        <v>149921</v>
      </c>
      <c r="H14420" s="434">
        <v>84598</v>
      </c>
      <c r="I14420" s="434">
        <v>274.19</v>
      </c>
      <c r="J14420" s="434">
        <v>173947</v>
      </c>
      <c r="K14420" s="434">
        <v>2002</v>
      </c>
    </row>
    <row r="14421" spans="1:11" hidden="1" x14ac:dyDescent="0.25">
      <c r="A14421" s="434">
        <v>319059300</v>
      </c>
      <c r="B14421" s="434">
        <v>11814</v>
      </c>
      <c r="C14421" s="434" t="s">
        <v>61</v>
      </c>
      <c r="D14421" s="434" t="s">
        <v>17</v>
      </c>
      <c r="E14421" s="434">
        <v>0</v>
      </c>
      <c r="F14421" s="434">
        <v>0</v>
      </c>
      <c r="G14421" s="434">
        <v>0</v>
      </c>
      <c r="H14421" s="434">
        <v>299</v>
      </c>
      <c r="I14421" s="434">
        <v>47.65</v>
      </c>
      <c r="J14421" s="434">
        <v>0</v>
      </c>
    </row>
    <row r="14422" spans="1:11" hidden="1" x14ac:dyDescent="0.25">
      <c r="A14422" s="434">
        <v>319060600</v>
      </c>
      <c r="B14422" s="434">
        <v>15444</v>
      </c>
      <c r="C14422" s="434" t="s">
        <v>46</v>
      </c>
      <c r="D14422" s="434" t="s">
        <v>22</v>
      </c>
      <c r="F14422" s="434">
        <v>6960</v>
      </c>
      <c r="G14422" s="434">
        <v>4500</v>
      </c>
      <c r="H14422" s="434">
        <v>5165</v>
      </c>
      <c r="I14422" s="434">
        <v>97</v>
      </c>
      <c r="K14422" s="434">
        <v>2014</v>
      </c>
    </row>
    <row r="14423" spans="1:11" hidden="1" x14ac:dyDescent="0.25">
      <c r="A14423" s="434">
        <v>319061200</v>
      </c>
      <c r="B14423" s="434">
        <v>9293</v>
      </c>
      <c r="C14423" s="434" t="s">
        <v>28</v>
      </c>
      <c r="D14423" s="434" t="s">
        <v>33</v>
      </c>
      <c r="E14423" s="434">
        <v>14.5</v>
      </c>
      <c r="F14423" s="434">
        <v>10220</v>
      </c>
      <c r="G14423" s="434">
        <v>76822</v>
      </c>
      <c r="H14423" s="434">
        <v>42495</v>
      </c>
      <c r="I14423" s="434">
        <v>223.06</v>
      </c>
      <c r="J14423" s="434">
        <v>0</v>
      </c>
      <c r="K14423" s="434">
        <v>1970</v>
      </c>
    </row>
    <row r="14424" spans="1:11" hidden="1" x14ac:dyDescent="0.25">
      <c r="A14424" s="434">
        <v>319061600</v>
      </c>
      <c r="B14424" s="434">
        <v>4312</v>
      </c>
      <c r="C14424" s="434" t="s">
        <v>61</v>
      </c>
      <c r="D14424" s="434" t="s">
        <v>22</v>
      </c>
      <c r="E14424" s="434">
        <v>16.5</v>
      </c>
      <c r="F14424" s="434">
        <v>2984</v>
      </c>
      <c r="G14424" s="434">
        <v>336</v>
      </c>
      <c r="H14424" s="434">
        <v>2306</v>
      </c>
      <c r="I14424" s="434">
        <v>81.8</v>
      </c>
      <c r="J14424" s="434">
        <v>0</v>
      </c>
      <c r="K14424" s="434">
        <v>1970</v>
      </c>
    </row>
    <row r="14425" spans="1:11" hidden="1" x14ac:dyDescent="0.25">
      <c r="A14425" s="434">
        <v>319061900</v>
      </c>
      <c r="B14425" s="434">
        <v>69207</v>
      </c>
      <c r="C14425" s="434" t="s">
        <v>61</v>
      </c>
      <c r="D14425" s="434" t="s">
        <v>17</v>
      </c>
      <c r="E14425" s="434">
        <v>0</v>
      </c>
      <c r="F14425" s="434">
        <v>0</v>
      </c>
      <c r="G14425" s="434">
        <v>0</v>
      </c>
      <c r="H14425" s="434">
        <v>670</v>
      </c>
      <c r="I14425" s="434">
        <v>55</v>
      </c>
      <c r="J14425" s="434">
        <v>0</v>
      </c>
    </row>
    <row r="14426" spans="1:11" hidden="1" x14ac:dyDescent="0.25">
      <c r="A14426" s="434">
        <v>319062200</v>
      </c>
      <c r="B14426" s="434">
        <v>141</v>
      </c>
      <c r="C14426" s="434" t="s">
        <v>20</v>
      </c>
      <c r="D14426" s="434" t="s">
        <v>25</v>
      </c>
      <c r="E14426" s="434">
        <v>14.5</v>
      </c>
      <c r="F14426" s="434">
        <v>6480</v>
      </c>
      <c r="G14426" s="434">
        <v>19951</v>
      </c>
      <c r="H14426" s="434">
        <v>11690</v>
      </c>
      <c r="I14426" s="434">
        <v>144.09</v>
      </c>
      <c r="J14426" s="434">
        <v>20524</v>
      </c>
      <c r="K14426" s="434">
        <v>2007</v>
      </c>
    </row>
    <row r="14427" spans="1:11" hidden="1" x14ac:dyDescent="0.25">
      <c r="A14427" s="434">
        <v>319062800</v>
      </c>
      <c r="B14427" s="434">
        <v>32172</v>
      </c>
      <c r="C14427" s="434" t="s">
        <v>61</v>
      </c>
      <c r="D14427" s="434" t="s">
        <v>17</v>
      </c>
      <c r="E14427" s="434">
        <v>15.9</v>
      </c>
      <c r="F14427" s="434">
        <v>550</v>
      </c>
      <c r="G14427" s="434">
        <v>42</v>
      </c>
      <c r="H14427" s="434">
        <v>232</v>
      </c>
      <c r="I14427" s="434">
        <v>46.45</v>
      </c>
      <c r="J14427" s="434">
        <v>0</v>
      </c>
      <c r="K14427" s="434">
        <v>1970</v>
      </c>
    </row>
    <row r="14428" spans="1:11" hidden="1" x14ac:dyDescent="0.25">
      <c r="A14428" s="434">
        <v>319070900</v>
      </c>
      <c r="B14428" s="434">
        <v>63693</v>
      </c>
      <c r="C14428" s="434" t="s">
        <v>61</v>
      </c>
      <c r="D14428" s="434" t="s">
        <v>17</v>
      </c>
      <c r="E14428" s="434">
        <v>11</v>
      </c>
      <c r="F14428" s="434">
        <v>4000</v>
      </c>
      <c r="G14428" s="434">
        <v>0</v>
      </c>
      <c r="H14428" s="434">
        <v>783</v>
      </c>
      <c r="I14428" s="434">
        <v>51.8</v>
      </c>
      <c r="J14428" s="434">
        <v>0</v>
      </c>
    </row>
    <row r="14429" spans="1:11" hidden="1" x14ac:dyDescent="0.25">
      <c r="A14429" s="434">
        <v>319072200</v>
      </c>
      <c r="B14429" s="434">
        <v>56614</v>
      </c>
      <c r="C14429" s="434" t="s">
        <v>61</v>
      </c>
      <c r="D14429" s="434" t="s">
        <v>17</v>
      </c>
      <c r="E14429" s="434">
        <v>0</v>
      </c>
      <c r="F14429" s="434">
        <v>2460</v>
      </c>
      <c r="G14429" s="434">
        <v>138</v>
      </c>
      <c r="H14429" s="434">
        <v>875</v>
      </c>
      <c r="I14429" s="434">
        <v>54.65</v>
      </c>
      <c r="J14429" s="434">
        <v>0</v>
      </c>
    </row>
    <row r="14430" spans="1:11" hidden="1" x14ac:dyDescent="0.25">
      <c r="A14430" s="434">
        <v>319075000</v>
      </c>
      <c r="B14430" s="434">
        <v>28465</v>
      </c>
      <c r="C14430" s="434" t="s">
        <v>61</v>
      </c>
      <c r="D14430" s="434" t="s">
        <v>17</v>
      </c>
      <c r="E14430" s="434">
        <v>0</v>
      </c>
      <c r="F14430" s="434">
        <v>1446</v>
      </c>
      <c r="G14430" s="434">
        <v>850</v>
      </c>
      <c r="H14430" s="434">
        <v>746</v>
      </c>
      <c r="I14430" s="434">
        <v>49.07</v>
      </c>
      <c r="J14430" s="434">
        <v>0</v>
      </c>
      <c r="K14430" s="434">
        <v>1970</v>
      </c>
    </row>
    <row r="14431" spans="1:11" hidden="1" x14ac:dyDescent="0.25">
      <c r="A14431" s="434">
        <v>319079100</v>
      </c>
      <c r="B14431" s="434">
        <v>1987</v>
      </c>
      <c r="C14431" s="434" t="s">
        <v>20</v>
      </c>
      <c r="D14431" s="434" t="s">
        <v>25</v>
      </c>
      <c r="E14431" s="434">
        <v>14</v>
      </c>
      <c r="F14431" s="434">
        <v>4440</v>
      </c>
      <c r="G14431" s="434">
        <v>19976</v>
      </c>
      <c r="H14431" s="434">
        <v>11933</v>
      </c>
      <c r="I14431" s="434">
        <v>146.5</v>
      </c>
      <c r="J14431" s="434">
        <v>20680</v>
      </c>
      <c r="K14431" s="434">
        <v>2015</v>
      </c>
    </row>
    <row r="14432" spans="1:11" hidden="1" x14ac:dyDescent="0.25">
      <c r="A14432" s="434">
        <v>319082300</v>
      </c>
      <c r="B14432" s="434">
        <v>2875</v>
      </c>
      <c r="C14432" s="434" t="s">
        <v>61</v>
      </c>
      <c r="D14432" s="434" t="s">
        <v>22</v>
      </c>
      <c r="E14432" s="434">
        <v>0</v>
      </c>
      <c r="F14432" s="434">
        <v>3808</v>
      </c>
      <c r="G14432" s="434">
        <v>518</v>
      </c>
      <c r="H14432" s="434">
        <v>2945</v>
      </c>
      <c r="I14432" s="434">
        <v>91</v>
      </c>
      <c r="J14432" s="434">
        <v>0</v>
      </c>
      <c r="K14432" s="434">
        <v>1970</v>
      </c>
    </row>
    <row r="14433" spans="1:11" hidden="1" x14ac:dyDescent="0.25">
      <c r="A14433" s="434">
        <v>319093100</v>
      </c>
      <c r="B14433" s="434">
        <v>10369</v>
      </c>
      <c r="C14433" s="434" t="s">
        <v>28</v>
      </c>
      <c r="D14433" s="434" t="s">
        <v>29</v>
      </c>
      <c r="E14433" s="434">
        <v>15.8</v>
      </c>
      <c r="F14433" s="434">
        <v>8130</v>
      </c>
      <c r="G14433" s="434">
        <v>61302</v>
      </c>
      <c r="H14433" s="434">
        <v>34626</v>
      </c>
      <c r="I14433" s="434">
        <v>199.99</v>
      </c>
      <c r="J14433" s="434">
        <v>0</v>
      </c>
      <c r="K14433" s="434">
        <v>2016</v>
      </c>
    </row>
    <row r="14434" spans="1:11" hidden="1" x14ac:dyDescent="0.25">
      <c r="A14434" s="434">
        <v>319095100</v>
      </c>
      <c r="B14434" s="434">
        <v>785</v>
      </c>
      <c r="C14434" s="434" t="s">
        <v>24</v>
      </c>
      <c r="D14434" s="434" t="s">
        <v>36</v>
      </c>
      <c r="F14434" s="434">
        <v>21840</v>
      </c>
      <c r="G14434" s="434">
        <v>157738</v>
      </c>
      <c r="H14434" s="434">
        <v>81718</v>
      </c>
      <c r="I14434" s="434">
        <v>277.05</v>
      </c>
      <c r="J14434" s="434">
        <v>158171</v>
      </c>
      <c r="K14434" s="434">
        <v>2016</v>
      </c>
    </row>
    <row r="14435" spans="1:11" hidden="1" x14ac:dyDescent="0.25">
      <c r="A14435" s="434">
        <v>319095800</v>
      </c>
      <c r="B14435" s="434">
        <v>37103</v>
      </c>
      <c r="C14435" s="434" t="s">
        <v>61</v>
      </c>
      <c r="D14435" s="434" t="s">
        <v>22</v>
      </c>
      <c r="E14435" s="434">
        <v>0</v>
      </c>
      <c r="F14435" s="434">
        <v>0</v>
      </c>
      <c r="G14435" s="434">
        <v>270</v>
      </c>
      <c r="H14435" s="434">
        <v>2600</v>
      </c>
      <c r="I14435" s="434">
        <v>72.25</v>
      </c>
      <c r="J14435" s="434">
        <v>0</v>
      </c>
    </row>
    <row r="14436" spans="1:11" hidden="1" x14ac:dyDescent="0.25">
      <c r="A14436" s="434">
        <v>319101900</v>
      </c>
      <c r="B14436" s="434">
        <v>3833</v>
      </c>
      <c r="C14436" s="434" t="s">
        <v>61</v>
      </c>
      <c r="D14436" s="434" t="s">
        <v>17</v>
      </c>
      <c r="I14436" s="434">
        <v>32</v>
      </c>
      <c r="J14436" s="434">
        <v>0</v>
      </c>
      <c r="K14436" s="434">
        <v>1970</v>
      </c>
    </row>
    <row r="14437" spans="1:11" hidden="1" x14ac:dyDescent="0.25">
      <c r="A14437" s="434">
        <v>319105100</v>
      </c>
      <c r="B14437" s="434">
        <v>31399</v>
      </c>
      <c r="C14437" s="434" t="s">
        <v>44</v>
      </c>
      <c r="D14437" s="434" t="s">
        <v>25</v>
      </c>
      <c r="E14437" s="434">
        <v>0</v>
      </c>
      <c r="F14437" s="434">
        <v>0</v>
      </c>
      <c r="G14437" s="434">
        <v>0</v>
      </c>
      <c r="H14437" s="434">
        <v>6700</v>
      </c>
      <c r="I14437" s="434">
        <v>116.15</v>
      </c>
      <c r="J14437" s="434">
        <v>0</v>
      </c>
    </row>
    <row r="14438" spans="1:11" hidden="1" x14ac:dyDescent="0.25">
      <c r="A14438" s="434">
        <v>319105500</v>
      </c>
      <c r="B14438" s="434">
        <v>14473</v>
      </c>
      <c r="C14438" s="434" t="s">
        <v>61</v>
      </c>
      <c r="D14438" s="434" t="s">
        <v>22</v>
      </c>
      <c r="E14438" s="434">
        <v>20</v>
      </c>
      <c r="F14438" s="434">
        <v>6452</v>
      </c>
      <c r="G14438" s="434">
        <v>736</v>
      </c>
      <c r="H14438" s="434">
        <v>2827</v>
      </c>
      <c r="I14438" s="434">
        <v>83</v>
      </c>
      <c r="J14438" s="434">
        <v>0</v>
      </c>
    </row>
    <row r="14439" spans="1:11" hidden="1" x14ac:dyDescent="0.25">
      <c r="A14439" s="434">
        <v>319109600</v>
      </c>
      <c r="B14439" s="434">
        <v>7379</v>
      </c>
      <c r="C14439" s="434" t="s">
        <v>20</v>
      </c>
      <c r="D14439" s="434" t="s">
        <v>25</v>
      </c>
      <c r="E14439" s="434">
        <v>14</v>
      </c>
      <c r="F14439" s="434">
        <v>4440</v>
      </c>
      <c r="G14439" s="434">
        <v>19999</v>
      </c>
      <c r="H14439" s="434">
        <v>11930</v>
      </c>
      <c r="I14439" s="434">
        <v>146.5</v>
      </c>
      <c r="J14439" s="434">
        <v>20680</v>
      </c>
      <c r="K14439" s="434">
        <v>2017</v>
      </c>
    </row>
    <row r="14440" spans="1:11" hidden="1" x14ac:dyDescent="0.25">
      <c r="A14440" s="434">
        <v>319112900</v>
      </c>
      <c r="B14440" s="434">
        <v>1968</v>
      </c>
      <c r="C14440" s="434" t="s">
        <v>61</v>
      </c>
      <c r="D14440" s="434" t="s">
        <v>25</v>
      </c>
      <c r="E14440" s="434">
        <v>21</v>
      </c>
      <c r="F14440" s="434">
        <v>2085</v>
      </c>
      <c r="G14440" s="434">
        <v>558</v>
      </c>
      <c r="H14440" s="434">
        <v>4200</v>
      </c>
      <c r="I14440" s="434">
        <v>106.1</v>
      </c>
      <c r="J14440" s="434">
        <v>0</v>
      </c>
    </row>
    <row r="14441" spans="1:11" hidden="1" x14ac:dyDescent="0.25">
      <c r="A14441" s="434">
        <v>319114200</v>
      </c>
      <c r="B14441" s="434">
        <v>11970</v>
      </c>
      <c r="C14441" s="434" t="s">
        <v>28</v>
      </c>
      <c r="D14441" s="434" t="s">
        <v>29</v>
      </c>
      <c r="E14441" s="434">
        <v>43599</v>
      </c>
      <c r="F14441" s="434">
        <v>5690</v>
      </c>
      <c r="G14441" s="434">
        <v>34979</v>
      </c>
      <c r="H14441" s="434">
        <v>21504</v>
      </c>
      <c r="I14441" s="434">
        <v>179.9</v>
      </c>
      <c r="J14441" s="434">
        <v>0</v>
      </c>
      <c r="K14441" s="434">
        <v>2017</v>
      </c>
    </row>
    <row r="14442" spans="1:11" hidden="1" x14ac:dyDescent="0.25">
      <c r="A14442" s="434">
        <v>319115200</v>
      </c>
      <c r="B14442" s="434">
        <v>9371</v>
      </c>
      <c r="C14442" s="434" t="s">
        <v>61</v>
      </c>
      <c r="D14442" s="434" t="s">
        <v>17</v>
      </c>
      <c r="E14442" s="434">
        <v>0</v>
      </c>
      <c r="F14442" s="434">
        <v>2648</v>
      </c>
      <c r="G14442" s="434">
        <v>0</v>
      </c>
      <c r="H14442" s="434">
        <v>264</v>
      </c>
      <c r="I14442" s="434">
        <v>34.65</v>
      </c>
      <c r="J14442" s="434">
        <v>0</v>
      </c>
      <c r="K14442" s="434">
        <v>1970</v>
      </c>
    </row>
    <row r="14443" spans="1:11" hidden="1" x14ac:dyDescent="0.25">
      <c r="A14443" s="434">
        <v>319115600</v>
      </c>
      <c r="B14443" s="434">
        <v>2523</v>
      </c>
      <c r="C14443" s="434" t="s">
        <v>61</v>
      </c>
      <c r="D14443" s="434" t="s">
        <v>22</v>
      </c>
      <c r="E14443" s="434">
        <v>0</v>
      </c>
      <c r="F14443" s="434">
        <v>0</v>
      </c>
      <c r="G14443" s="434">
        <v>0</v>
      </c>
      <c r="H14443" s="434">
        <v>2851</v>
      </c>
      <c r="I14443" s="434">
        <v>84.98</v>
      </c>
      <c r="J14443" s="434">
        <v>0</v>
      </c>
    </row>
    <row r="14444" spans="1:11" hidden="1" x14ac:dyDescent="0.25">
      <c r="A14444" s="434">
        <v>319118300</v>
      </c>
      <c r="B14444" s="434">
        <v>14926</v>
      </c>
      <c r="C14444" s="434" t="s">
        <v>61</v>
      </c>
      <c r="D14444" s="434" t="s">
        <v>17</v>
      </c>
      <c r="I14444" s="434">
        <v>55</v>
      </c>
    </row>
    <row r="14445" spans="1:11" hidden="1" x14ac:dyDescent="0.25">
      <c r="A14445" s="434">
        <v>319129600</v>
      </c>
      <c r="B14445" s="434">
        <v>1</v>
      </c>
      <c r="C14445" s="434" t="s">
        <v>24</v>
      </c>
      <c r="D14445" s="434" t="s">
        <v>33</v>
      </c>
      <c r="E14445" s="434">
        <v>14.6</v>
      </c>
      <c r="F14445" s="434">
        <v>13551</v>
      </c>
      <c r="G14445" s="434">
        <v>106850</v>
      </c>
      <c r="H14445" s="434">
        <v>58418</v>
      </c>
      <c r="I14445" s="434">
        <v>243.8</v>
      </c>
      <c r="J14445" s="434">
        <v>113657</v>
      </c>
      <c r="K14445" s="434">
        <v>2009</v>
      </c>
    </row>
    <row r="14446" spans="1:11" hidden="1" x14ac:dyDescent="0.25">
      <c r="A14446" s="434">
        <v>319130500</v>
      </c>
      <c r="B14446" s="434">
        <v>14254</v>
      </c>
      <c r="C14446" s="434" t="s">
        <v>28</v>
      </c>
      <c r="D14446" s="434" t="s">
        <v>29</v>
      </c>
      <c r="F14446" s="434">
        <v>5690</v>
      </c>
      <c r="G14446" s="434">
        <v>34960</v>
      </c>
      <c r="H14446" s="434">
        <v>21504</v>
      </c>
      <c r="I14446" s="434">
        <v>179.9</v>
      </c>
      <c r="K14446" s="434">
        <v>2018</v>
      </c>
    </row>
    <row r="14447" spans="1:11" hidden="1" x14ac:dyDescent="0.25">
      <c r="A14447" s="434">
        <v>319130800</v>
      </c>
      <c r="B14447" s="434">
        <v>28661</v>
      </c>
      <c r="C14447" s="434" t="s">
        <v>24</v>
      </c>
      <c r="D14447" s="434" t="s">
        <v>36</v>
      </c>
      <c r="E14447" s="434">
        <v>15</v>
      </c>
      <c r="F14447" s="434">
        <v>21660</v>
      </c>
      <c r="G14447" s="434">
        <v>157526</v>
      </c>
      <c r="H14447" s="434">
        <v>80779</v>
      </c>
      <c r="I14447" s="434">
        <v>277.3</v>
      </c>
      <c r="J14447" s="434">
        <v>164430</v>
      </c>
      <c r="K14447" s="434">
        <v>2018</v>
      </c>
    </row>
    <row r="14448" spans="1:11" hidden="1" x14ac:dyDescent="0.25">
      <c r="A14448" s="434">
        <v>319134300</v>
      </c>
      <c r="B14448" s="434">
        <v>29376</v>
      </c>
      <c r="C14448" s="434" t="s">
        <v>61</v>
      </c>
      <c r="D14448" s="434" t="s">
        <v>17</v>
      </c>
      <c r="E14448" s="434">
        <v>0</v>
      </c>
      <c r="F14448" s="434">
        <v>2760</v>
      </c>
      <c r="G14448" s="434">
        <v>0</v>
      </c>
      <c r="H14448" s="434">
        <v>979</v>
      </c>
      <c r="I14448" s="434">
        <v>57.7</v>
      </c>
      <c r="J14448" s="434">
        <v>0</v>
      </c>
    </row>
    <row r="14449" spans="1:11" hidden="1" x14ac:dyDescent="0.25">
      <c r="A14449" s="434">
        <v>319135900</v>
      </c>
      <c r="B14449" s="434">
        <v>4509</v>
      </c>
      <c r="C14449" s="434" t="s">
        <v>28</v>
      </c>
      <c r="D14449" s="434" t="s">
        <v>29</v>
      </c>
      <c r="E14449" s="434">
        <v>14.2</v>
      </c>
      <c r="F14449" s="434">
        <v>6620</v>
      </c>
      <c r="G14449" s="434">
        <v>31842</v>
      </c>
      <c r="H14449" s="434">
        <v>19795</v>
      </c>
      <c r="I14449" s="434">
        <v>176.82</v>
      </c>
      <c r="J14449" s="434">
        <v>0</v>
      </c>
      <c r="K14449" s="434">
        <v>2003</v>
      </c>
    </row>
    <row r="14450" spans="1:11" hidden="1" x14ac:dyDescent="0.25">
      <c r="A14450" s="434">
        <v>319137500</v>
      </c>
      <c r="B14450" s="434">
        <v>26266</v>
      </c>
      <c r="C14450" s="434" t="s">
        <v>28</v>
      </c>
      <c r="D14450" s="434" t="s">
        <v>29</v>
      </c>
      <c r="E14450" s="434">
        <v>14</v>
      </c>
      <c r="F14450" s="434">
        <v>7860</v>
      </c>
      <c r="G14450" s="434">
        <v>38167</v>
      </c>
      <c r="H14450" s="434">
        <v>23268</v>
      </c>
      <c r="I14450" s="434">
        <v>179.97</v>
      </c>
      <c r="K14450" s="434">
        <v>2012</v>
      </c>
    </row>
    <row r="14451" spans="1:11" hidden="1" x14ac:dyDescent="0.25">
      <c r="A14451" s="434">
        <v>319138100</v>
      </c>
      <c r="B14451" s="434">
        <v>38672</v>
      </c>
      <c r="C14451" s="434" t="s">
        <v>61</v>
      </c>
      <c r="D14451" s="434" t="s">
        <v>25</v>
      </c>
      <c r="E14451" s="434">
        <v>0</v>
      </c>
      <c r="F14451" s="434">
        <v>0</v>
      </c>
      <c r="G14451" s="434">
        <v>0</v>
      </c>
      <c r="H14451" s="434">
        <v>4693</v>
      </c>
      <c r="I14451" s="434">
        <v>110</v>
      </c>
      <c r="J14451" s="434">
        <v>0</v>
      </c>
    </row>
    <row r="14452" spans="1:11" hidden="1" x14ac:dyDescent="0.25">
      <c r="A14452" s="434">
        <v>319144400</v>
      </c>
      <c r="B14452" s="434">
        <v>33027</v>
      </c>
      <c r="C14452" s="434" t="s">
        <v>28</v>
      </c>
      <c r="D14452" s="434" t="s">
        <v>29</v>
      </c>
      <c r="E14452" s="434">
        <v>43599</v>
      </c>
      <c r="F14452" s="434">
        <v>5690</v>
      </c>
      <c r="G14452" s="434">
        <v>34958</v>
      </c>
      <c r="H14452" s="434">
        <v>21504</v>
      </c>
      <c r="I14452" s="434">
        <v>179.9</v>
      </c>
      <c r="J14452" s="434">
        <v>0</v>
      </c>
      <c r="K14452" s="434">
        <v>2018</v>
      </c>
    </row>
    <row r="14453" spans="1:11" hidden="1" x14ac:dyDescent="0.25">
      <c r="A14453" s="434">
        <v>319145900</v>
      </c>
      <c r="B14453" s="434">
        <v>25253</v>
      </c>
      <c r="C14453" s="434" t="s">
        <v>28</v>
      </c>
      <c r="D14453" s="434" t="s">
        <v>29</v>
      </c>
      <c r="E14453" s="434">
        <v>15.9</v>
      </c>
      <c r="F14453" s="434">
        <v>7860</v>
      </c>
      <c r="G14453" s="434">
        <v>38267</v>
      </c>
      <c r="H14453" s="434">
        <v>23268</v>
      </c>
      <c r="I14453" s="434">
        <v>179.97</v>
      </c>
      <c r="K14453" s="434">
        <v>2010</v>
      </c>
    </row>
    <row r="14454" spans="1:11" hidden="1" x14ac:dyDescent="0.25">
      <c r="A14454" s="434">
        <v>319147800</v>
      </c>
      <c r="B14454" s="434">
        <v>1743</v>
      </c>
      <c r="C14454" s="434" t="s">
        <v>24</v>
      </c>
      <c r="D14454" s="434" t="s">
        <v>33</v>
      </c>
      <c r="E14454" s="434">
        <v>14</v>
      </c>
      <c r="F14454" s="434">
        <v>12400</v>
      </c>
      <c r="G14454" s="434">
        <v>115281</v>
      </c>
      <c r="H14454" s="434">
        <v>64321</v>
      </c>
      <c r="I14454" s="434">
        <v>249.9</v>
      </c>
      <c r="J14454" s="434">
        <v>131465</v>
      </c>
      <c r="K14454" s="434">
        <v>2018</v>
      </c>
    </row>
    <row r="14455" spans="1:11" hidden="1" x14ac:dyDescent="0.25">
      <c r="A14455" s="434">
        <v>319150000</v>
      </c>
      <c r="B14455" s="434">
        <v>1571</v>
      </c>
      <c r="C14455" s="434" t="s">
        <v>20</v>
      </c>
      <c r="D14455" s="434" t="s">
        <v>25</v>
      </c>
      <c r="E14455" s="434">
        <v>13.5</v>
      </c>
      <c r="F14455" s="434">
        <v>4440</v>
      </c>
      <c r="G14455" s="434">
        <v>14281</v>
      </c>
      <c r="H14455" s="434">
        <v>8260</v>
      </c>
      <c r="I14455" s="434">
        <v>134.16</v>
      </c>
      <c r="J14455" s="434">
        <v>16561</v>
      </c>
      <c r="K14455" s="434">
        <v>2010</v>
      </c>
    </row>
    <row r="14456" spans="1:11" hidden="1" x14ac:dyDescent="0.25">
      <c r="A14456" s="434">
        <v>319155200</v>
      </c>
      <c r="B14456" s="434">
        <v>4844</v>
      </c>
      <c r="C14456" s="434" t="s">
        <v>28</v>
      </c>
      <c r="D14456" s="434" t="s">
        <v>33</v>
      </c>
      <c r="E14456" s="434">
        <v>14.5</v>
      </c>
      <c r="F14456" s="434">
        <v>9319</v>
      </c>
      <c r="G14456" s="434">
        <v>77073</v>
      </c>
      <c r="H14456" s="434">
        <v>40424</v>
      </c>
      <c r="I14456" s="434">
        <v>225</v>
      </c>
      <c r="K14456" s="434">
        <v>2006</v>
      </c>
    </row>
    <row r="14457" spans="1:11" hidden="1" x14ac:dyDescent="0.25">
      <c r="A14457" s="434">
        <v>319155900</v>
      </c>
      <c r="B14457" s="434">
        <v>10948</v>
      </c>
      <c r="C14457" s="434" t="s">
        <v>28</v>
      </c>
      <c r="D14457" s="434" t="s">
        <v>36</v>
      </c>
      <c r="E14457" s="434">
        <v>43599</v>
      </c>
      <c r="F14457" s="434">
        <v>21840</v>
      </c>
      <c r="G14457" s="434">
        <v>208000</v>
      </c>
      <c r="H14457" s="434">
        <v>108237</v>
      </c>
      <c r="I14457" s="434">
        <v>299.88</v>
      </c>
      <c r="J14457" s="434">
        <v>0</v>
      </c>
    </row>
    <row r="14458" spans="1:11" hidden="1" x14ac:dyDescent="0.25">
      <c r="A14458" s="434">
        <v>319161000</v>
      </c>
      <c r="B14458" s="434">
        <v>54631</v>
      </c>
      <c r="C14458" s="434" t="s">
        <v>24</v>
      </c>
      <c r="D14458" s="434" t="s">
        <v>33</v>
      </c>
      <c r="E14458" s="434">
        <v>15</v>
      </c>
      <c r="F14458" s="434">
        <v>14313</v>
      </c>
      <c r="G14458" s="434">
        <v>114895</v>
      </c>
      <c r="H14458" s="434">
        <v>62853</v>
      </c>
      <c r="I14458" s="434">
        <v>248.99</v>
      </c>
      <c r="J14458" s="434">
        <v>123860</v>
      </c>
      <c r="K14458" s="434">
        <v>2006</v>
      </c>
    </row>
    <row r="14459" spans="1:11" hidden="1" x14ac:dyDescent="0.25">
      <c r="A14459" s="434">
        <v>319163500</v>
      </c>
      <c r="B14459" s="434">
        <v>445</v>
      </c>
      <c r="C14459" s="434" t="s">
        <v>46</v>
      </c>
      <c r="D14459" s="434" t="s">
        <v>17</v>
      </c>
      <c r="G14459" s="434">
        <v>300</v>
      </c>
      <c r="H14459" s="434">
        <v>489</v>
      </c>
      <c r="I14459" s="434">
        <v>55.7</v>
      </c>
    </row>
    <row r="14460" spans="1:11" hidden="1" x14ac:dyDescent="0.25">
      <c r="A14460" s="434">
        <v>319165000</v>
      </c>
      <c r="B14460" s="434">
        <v>20039</v>
      </c>
      <c r="C14460" s="434" t="s">
        <v>61</v>
      </c>
      <c r="D14460" s="434" t="s">
        <v>17</v>
      </c>
      <c r="E14460" s="434">
        <v>15.5</v>
      </c>
      <c r="F14460" s="434">
        <v>1784</v>
      </c>
      <c r="G14460" s="434">
        <v>0</v>
      </c>
      <c r="H14460" s="434">
        <v>671</v>
      </c>
      <c r="I14460" s="434">
        <v>55</v>
      </c>
      <c r="J14460" s="434">
        <v>0</v>
      </c>
      <c r="K14460" s="434">
        <v>1970</v>
      </c>
    </row>
    <row r="14461" spans="1:11" hidden="1" x14ac:dyDescent="0.25">
      <c r="A14461" s="434">
        <v>319181000</v>
      </c>
      <c r="B14461" s="434">
        <v>15483</v>
      </c>
      <c r="C14461" s="434" t="s">
        <v>61</v>
      </c>
      <c r="D14461" s="434" t="s">
        <v>17</v>
      </c>
      <c r="E14461" s="434">
        <v>20</v>
      </c>
      <c r="F14461" s="434">
        <v>4624</v>
      </c>
      <c r="G14461" s="434">
        <v>135</v>
      </c>
      <c r="H14461" s="434">
        <v>492</v>
      </c>
      <c r="I14461" s="434">
        <v>49.94</v>
      </c>
      <c r="J14461" s="434">
        <v>0</v>
      </c>
      <c r="K14461" s="434">
        <v>1970</v>
      </c>
    </row>
    <row r="14462" spans="1:11" hidden="1" x14ac:dyDescent="0.25">
      <c r="A14462" s="434">
        <v>319194000</v>
      </c>
      <c r="B14462" s="434">
        <v>3156</v>
      </c>
      <c r="C14462" s="434" t="s">
        <v>20</v>
      </c>
      <c r="D14462" s="434" t="s">
        <v>25</v>
      </c>
      <c r="E14462" s="434">
        <v>13.3</v>
      </c>
      <c r="F14462" s="434">
        <v>3089</v>
      </c>
      <c r="G14462" s="434">
        <v>8587</v>
      </c>
      <c r="H14462" s="434">
        <v>5342</v>
      </c>
      <c r="I14462" s="434">
        <v>112</v>
      </c>
      <c r="J14462" s="434">
        <v>9230</v>
      </c>
      <c r="K14462" s="434">
        <v>1999</v>
      </c>
    </row>
    <row r="14463" spans="1:11" hidden="1" x14ac:dyDescent="0.25">
      <c r="A14463" s="434">
        <v>319198000</v>
      </c>
      <c r="B14463" s="434">
        <v>28551</v>
      </c>
      <c r="C14463" s="434" t="s">
        <v>61</v>
      </c>
      <c r="D14463" s="434" t="s">
        <v>17</v>
      </c>
      <c r="E14463" s="434">
        <v>11.8</v>
      </c>
      <c r="F14463" s="434">
        <v>2160</v>
      </c>
      <c r="G14463" s="434">
        <v>130</v>
      </c>
      <c r="H14463" s="434">
        <v>568</v>
      </c>
      <c r="I14463" s="434">
        <v>48.53</v>
      </c>
      <c r="J14463" s="434">
        <v>0</v>
      </c>
      <c r="K14463" s="434">
        <v>1970</v>
      </c>
    </row>
    <row r="14464" spans="1:11" hidden="1" x14ac:dyDescent="0.25">
      <c r="A14464" s="434">
        <v>319297000</v>
      </c>
      <c r="B14464" s="434">
        <v>9878</v>
      </c>
      <c r="C14464" s="434" t="s">
        <v>61</v>
      </c>
      <c r="D14464" s="434" t="s">
        <v>17</v>
      </c>
      <c r="E14464" s="434">
        <v>30</v>
      </c>
      <c r="F14464" s="434">
        <v>6880</v>
      </c>
      <c r="G14464" s="434">
        <v>0</v>
      </c>
      <c r="H14464" s="434">
        <v>716</v>
      </c>
      <c r="I14464" s="434">
        <v>63</v>
      </c>
      <c r="J14464" s="434">
        <v>0</v>
      </c>
      <c r="K14464" s="434">
        <v>1970</v>
      </c>
    </row>
    <row r="14465" spans="1:11" hidden="1" x14ac:dyDescent="0.25">
      <c r="A14465" s="434">
        <v>319301000</v>
      </c>
      <c r="B14465" s="434">
        <v>4668</v>
      </c>
      <c r="C14465" s="434" t="s">
        <v>20</v>
      </c>
      <c r="D14465" s="434" t="s">
        <v>22</v>
      </c>
      <c r="E14465" s="434">
        <v>12.5</v>
      </c>
      <c r="F14465" s="434">
        <v>4325</v>
      </c>
      <c r="G14465" s="434">
        <v>5509</v>
      </c>
      <c r="H14465" s="434">
        <v>3818</v>
      </c>
      <c r="I14465" s="434">
        <v>96.186999999999998</v>
      </c>
      <c r="J14465" s="434">
        <v>5360</v>
      </c>
      <c r="K14465" s="434">
        <v>1999</v>
      </c>
    </row>
    <row r="14466" spans="1:11" hidden="1" x14ac:dyDescent="0.25">
      <c r="A14466" s="434">
        <v>319316000</v>
      </c>
      <c r="B14466" s="434">
        <v>2179</v>
      </c>
      <c r="C14466" s="434" t="s">
        <v>61</v>
      </c>
      <c r="D14466" s="434" t="s">
        <v>22</v>
      </c>
      <c r="E14466" s="434">
        <v>18</v>
      </c>
      <c r="F14466" s="434">
        <v>7500</v>
      </c>
      <c r="G14466" s="434">
        <v>530</v>
      </c>
      <c r="H14466" s="434">
        <v>3879</v>
      </c>
      <c r="I14466" s="434">
        <v>93.25</v>
      </c>
      <c r="J14466" s="434">
        <v>0</v>
      </c>
      <c r="K14466" s="434">
        <v>1970</v>
      </c>
    </row>
    <row r="14467" spans="1:11" hidden="1" x14ac:dyDescent="0.25">
      <c r="A14467" s="434">
        <v>319393000</v>
      </c>
      <c r="B14467" s="434">
        <v>9669</v>
      </c>
      <c r="C14467" s="434" t="s">
        <v>61</v>
      </c>
      <c r="D14467" s="434" t="s">
        <v>17</v>
      </c>
      <c r="E14467" s="434">
        <v>0</v>
      </c>
      <c r="F14467" s="434">
        <v>1838</v>
      </c>
      <c r="G14467" s="434">
        <v>0</v>
      </c>
      <c r="H14467" s="434">
        <v>845</v>
      </c>
      <c r="I14467" s="434">
        <v>53.98</v>
      </c>
      <c r="J14467" s="434">
        <v>0</v>
      </c>
      <c r="K14467" s="434">
        <v>1970</v>
      </c>
    </row>
    <row r="14468" spans="1:11" hidden="1" x14ac:dyDescent="0.25">
      <c r="A14468" s="434">
        <v>319402000</v>
      </c>
      <c r="B14468" s="434">
        <v>11782</v>
      </c>
      <c r="C14468" s="434" t="s">
        <v>20</v>
      </c>
      <c r="D14468" s="434" t="s">
        <v>22</v>
      </c>
      <c r="E14468" s="434">
        <v>12.5</v>
      </c>
      <c r="F14468" s="434">
        <v>4325</v>
      </c>
      <c r="G14468" s="434">
        <v>5498</v>
      </c>
      <c r="H14468" s="434">
        <v>3811</v>
      </c>
      <c r="I14468" s="434">
        <v>96.186999999999998</v>
      </c>
      <c r="J14468" s="434">
        <v>5337</v>
      </c>
      <c r="K14468" s="434">
        <v>1998</v>
      </c>
    </row>
    <row r="14469" spans="1:11" hidden="1" x14ac:dyDescent="0.25">
      <c r="A14469" s="434">
        <v>319490000</v>
      </c>
      <c r="B14469" s="434">
        <v>7979</v>
      </c>
      <c r="C14469" s="434" t="s">
        <v>46</v>
      </c>
      <c r="D14469" s="434" t="s">
        <v>22</v>
      </c>
      <c r="E14469" s="434">
        <v>14.3</v>
      </c>
      <c r="F14469" s="434">
        <v>8240</v>
      </c>
      <c r="G14469" s="434">
        <v>4380</v>
      </c>
      <c r="H14469" s="434">
        <v>5729</v>
      </c>
      <c r="I14469" s="434">
        <v>93.45</v>
      </c>
      <c r="K14469" s="434">
        <v>2006</v>
      </c>
    </row>
    <row r="14470" spans="1:11" hidden="1" x14ac:dyDescent="0.25">
      <c r="A14470" s="434">
        <v>319497000</v>
      </c>
      <c r="B14470" s="434">
        <v>2409</v>
      </c>
      <c r="C14470" s="434" t="s">
        <v>61</v>
      </c>
      <c r="D14470" s="434" t="s">
        <v>17</v>
      </c>
      <c r="I14470" s="434">
        <v>62</v>
      </c>
    </row>
    <row r="14471" spans="1:11" hidden="1" x14ac:dyDescent="0.25">
      <c r="A14471" s="434">
        <v>319504000</v>
      </c>
      <c r="B14471" s="434">
        <v>4354</v>
      </c>
      <c r="C14471" s="434" t="s">
        <v>46</v>
      </c>
      <c r="D14471" s="434" t="s">
        <v>22</v>
      </c>
      <c r="E14471" s="434">
        <v>43538</v>
      </c>
      <c r="F14471" s="434">
        <v>7840</v>
      </c>
      <c r="G14471" s="434">
        <v>4312</v>
      </c>
      <c r="H14471" s="434">
        <v>5448</v>
      </c>
      <c r="I14471" s="434">
        <v>93.45</v>
      </c>
      <c r="J14471" s="434">
        <v>0</v>
      </c>
    </row>
    <row r="14472" spans="1:11" hidden="1" x14ac:dyDescent="0.25">
      <c r="A14472" s="434">
        <v>319524000</v>
      </c>
      <c r="B14472" s="434">
        <v>12307</v>
      </c>
      <c r="C14472" s="434" t="s">
        <v>61</v>
      </c>
      <c r="D14472" s="434" t="s">
        <v>22</v>
      </c>
      <c r="E14472" s="434">
        <v>43599</v>
      </c>
      <c r="F14472" s="434">
        <v>4371</v>
      </c>
      <c r="G14472" s="434">
        <v>230</v>
      </c>
      <c r="H14472" s="434">
        <v>1682</v>
      </c>
      <c r="I14472" s="434">
        <v>73.510000000000005</v>
      </c>
      <c r="J14472" s="434">
        <v>0</v>
      </c>
    </row>
    <row r="14473" spans="1:11" hidden="1" x14ac:dyDescent="0.25">
      <c r="A14473" s="434">
        <v>319540000</v>
      </c>
      <c r="B14473" s="434">
        <v>58867</v>
      </c>
      <c r="C14473" s="434" t="s">
        <v>61</v>
      </c>
      <c r="D14473" s="434" t="s">
        <v>17</v>
      </c>
      <c r="E14473" s="434">
        <v>15.5</v>
      </c>
      <c r="F14473" s="434">
        <v>2908</v>
      </c>
      <c r="G14473" s="434">
        <v>186</v>
      </c>
      <c r="H14473" s="434">
        <v>1277</v>
      </c>
      <c r="I14473" s="434">
        <v>59.4</v>
      </c>
      <c r="J14473" s="434">
        <v>0</v>
      </c>
      <c r="K14473" s="434">
        <v>1970</v>
      </c>
    </row>
    <row r="14474" spans="1:11" hidden="1" x14ac:dyDescent="0.25">
      <c r="A14474" s="434">
        <v>319541000</v>
      </c>
      <c r="B14474" s="434">
        <v>9951</v>
      </c>
      <c r="C14474" s="434" t="s">
        <v>20</v>
      </c>
      <c r="D14474" s="434" t="s">
        <v>22</v>
      </c>
      <c r="E14474" s="434">
        <v>13</v>
      </c>
      <c r="F14474" s="434">
        <v>3720</v>
      </c>
      <c r="G14474" s="434">
        <v>5498</v>
      </c>
      <c r="H14474" s="434">
        <v>3818</v>
      </c>
      <c r="I14474" s="434">
        <v>96.18</v>
      </c>
      <c r="J14474" s="434">
        <v>0</v>
      </c>
      <c r="K14474" s="434">
        <v>1970</v>
      </c>
    </row>
    <row r="14475" spans="1:11" hidden="1" x14ac:dyDescent="0.25">
      <c r="A14475" s="434">
        <v>319562000</v>
      </c>
      <c r="B14475" s="434">
        <v>29359</v>
      </c>
      <c r="C14475" s="434" t="s">
        <v>16</v>
      </c>
      <c r="D14475" s="434" t="s">
        <v>33</v>
      </c>
      <c r="E14475" s="434">
        <v>14</v>
      </c>
      <c r="F14475" s="434">
        <v>13447</v>
      </c>
      <c r="G14475" s="434">
        <v>114849</v>
      </c>
      <c r="H14475" s="434">
        <v>61371</v>
      </c>
      <c r="I14475" s="434">
        <v>248.89</v>
      </c>
      <c r="J14475" s="434">
        <v>0</v>
      </c>
      <c r="K14475" s="434">
        <v>1970</v>
      </c>
    </row>
    <row r="14476" spans="1:11" hidden="1" x14ac:dyDescent="0.25">
      <c r="A14476" s="434">
        <v>319627000</v>
      </c>
      <c r="B14476" s="434">
        <v>124</v>
      </c>
      <c r="C14476" s="434" t="s">
        <v>20</v>
      </c>
      <c r="D14476" s="434" t="s">
        <v>29</v>
      </c>
      <c r="E14476" s="434">
        <v>15</v>
      </c>
      <c r="F14476" s="434">
        <v>11620</v>
      </c>
      <c r="G14476" s="434">
        <v>44080</v>
      </c>
      <c r="H14476" s="434">
        <v>25841</v>
      </c>
      <c r="I14476" s="434">
        <v>182.7</v>
      </c>
      <c r="J14476" s="434">
        <v>44500</v>
      </c>
      <c r="K14476" s="434">
        <v>2008</v>
      </c>
    </row>
    <row r="14477" spans="1:11" hidden="1" x14ac:dyDescent="0.25">
      <c r="A14477" s="434">
        <v>319641000</v>
      </c>
      <c r="B14477" s="434">
        <v>15237</v>
      </c>
      <c r="C14477" s="434" t="s">
        <v>46</v>
      </c>
      <c r="D14477" s="434" t="s">
        <v>22</v>
      </c>
      <c r="E14477" s="434">
        <v>43538</v>
      </c>
      <c r="F14477" s="434">
        <v>8720</v>
      </c>
      <c r="G14477" s="434">
        <v>4312</v>
      </c>
      <c r="H14477" s="434">
        <v>5448</v>
      </c>
      <c r="I14477" s="434">
        <v>93.45</v>
      </c>
      <c r="J14477" s="434">
        <v>0</v>
      </c>
    </row>
    <row r="14478" spans="1:11" hidden="1" x14ac:dyDescent="0.25">
      <c r="A14478" s="434">
        <v>319662000</v>
      </c>
      <c r="B14478" s="434">
        <v>26967</v>
      </c>
      <c r="C14478" s="434" t="s">
        <v>61</v>
      </c>
      <c r="D14478" s="434" t="s">
        <v>17</v>
      </c>
      <c r="E14478" s="434">
        <v>15.5</v>
      </c>
      <c r="F14478" s="434">
        <v>2238</v>
      </c>
      <c r="G14478" s="434">
        <v>145</v>
      </c>
      <c r="H14478" s="434">
        <v>685</v>
      </c>
      <c r="I14478" s="434">
        <v>56.5</v>
      </c>
      <c r="J14478" s="434">
        <v>0</v>
      </c>
      <c r="K14478" s="434">
        <v>1970</v>
      </c>
    </row>
    <row r="14479" spans="1:11" hidden="1" x14ac:dyDescent="0.25">
      <c r="A14479" s="434">
        <v>319677000</v>
      </c>
      <c r="B14479" s="434">
        <v>849</v>
      </c>
      <c r="C14479" s="434" t="s">
        <v>28</v>
      </c>
      <c r="D14479" s="434" t="s">
        <v>29</v>
      </c>
      <c r="E14479" s="434">
        <v>14</v>
      </c>
      <c r="F14479" s="434">
        <v>8576</v>
      </c>
      <c r="G14479" s="434">
        <v>52015</v>
      </c>
      <c r="H14479" s="434">
        <v>30049</v>
      </c>
      <c r="I14479" s="434">
        <v>189.99</v>
      </c>
      <c r="K14479" s="434">
        <v>2002</v>
      </c>
    </row>
    <row r="14480" spans="1:11" hidden="1" x14ac:dyDescent="0.25">
      <c r="A14480" s="434">
        <v>319698000</v>
      </c>
      <c r="B14480" s="434">
        <v>4890</v>
      </c>
      <c r="C14480" s="434" t="s">
        <v>61</v>
      </c>
      <c r="D14480" s="434" t="s">
        <v>17</v>
      </c>
      <c r="E14480" s="434">
        <v>14</v>
      </c>
      <c r="F14480" s="434">
        <v>1030</v>
      </c>
      <c r="G14480" s="434">
        <v>0</v>
      </c>
      <c r="H14480" s="434">
        <v>361</v>
      </c>
      <c r="I14480" s="434">
        <v>53</v>
      </c>
      <c r="J14480" s="434">
        <v>0</v>
      </c>
      <c r="K14480" s="434">
        <v>1970</v>
      </c>
    </row>
    <row r="14481" spans="1:11" hidden="1" x14ac:dyDescent="0.25">
      <c r="A14481" s="434">
        <v>319710000</v>
      </c>
      <c r="B14481" s="434">
        <v>8070</v>
      </c>
      <c r="C14481" s="434" t="s">
        <v>46</v>
      </c>
      <c r="D14481" s="434" t="s">
        <v>22</v>
      </c>
      <c r="E14481" s="434">
        <v>43538</v>
      </c>
      <c r="F14481" s="434">
        <v>7840</v>
      </c>
      <c r="G14481" s="434">
        <v>5300</v>
      </c>
      <c r="H14481" s="434">
        <v>5448</v>
      </c>
      <c r="I14481" s="434">
        <v>93.45</v>
      </c>
      <c r="J14481" s="434">
        <v>0</v>
      </c>
    </row>
    <row r="14482" spans="1:11" hidden="1" x14ac:dyDescent="0.25">
      <c r="A14482" s="434">
        <v>319721000</v>
      </c>
      <c r="B14482" s="434">
        <v>3643</v>
      </c>
      <c r="C14482" s="434" t="s">
        <v>28</v>
      </c>
      <c r="D14482" s="434" t="s">
        <v>29</v>
      </c>
      <c r="E14482" s="434">
        <v>13.75</v>
      </c>
      <c r="F14482" s="434">
        <v>8576</v>
      </c>
      <c r="G14482" s="434">
        <v>52015</v>
      </c>
      <c r="H14482" s="434">
        <v>30049</v>
      </c>
      <c r="I14482" s="434">
        <v>189.99</v>
      </c>
      <c r="J14482" s="434">
        <v>0</v>
      </c>
      <c r="K14482" s="434">
        <v>2002</v>
      </c>
    </row>
    <row r="14483" spans="1:11" hidden="1" x14ac:dyDescent="0.25">
      <c r="A14483" s="434">
        <v>319741000</v>
      </c>
      <c r="B14483" s="434">
        <v>31216</v>
      </c>
      <c r="C14483" s="434" t="s">
        <v>61</v>
      </c>
      <c r="D14483" s="434" t="s">
        <v>22</v>
      </c>
      <c r="E14483" s="434">
        <v>17</v>
      </c>
      <c r="F14483" s="434">
        <v>4000</v>
      </c>
      <c r="G14483" s="434">
        <v>285</v>
      </c>
      <c r="H14483" s="434">
        <v>1998</v>
      </c>
      <c r="I14483" s="434">
        <v>70.7</v>
      </c>
      <c r="J14483" s="434">
        <v>0</v>
      </c>
      <c r="K14483" s="434">
        <v>1970</v>
      </c>
    </row>
    <row r="14484" spans="1:11" hidden="1" x14ac:dyDescent="0.25">
      <c r="A14484" s="434">
        <v>319756000</v>
      </c>
      <c r="B14484" s="434">
        <v>4762</v>
      </c>
      <c r="C14484" s="434" t="s">
        <v>28</v>
      </c>
      <c r="D14484" s="434" t="s">
        <v>29</v>
      </c>
      <c r="E14484" s="434">
        <v>14</v>
      </c>
      <c r="F14484" s="434">
        <v>8206</v>
      </c>
      <c r="G14484" s="434">
        <v>58680</v>
      </c>
      <c r="H14484" s="434">
        <v>33232</v>
      </c>
      <c r="I14484" s="434">
        <v>197</v>
      </c>
      <c r="K14484" s="434">
        <v>2011</v>
      </c>
    </row>
    <row r="14485" spans="1:11" hidden="1" x14ac:dyDescent="0.25">
      <c r="A14485" s="434">
        <v>319767000</v>
      </c>
      <c r="B14485" s="434">
        <v>4026</v>
      </c>
      <c r="C14485" s="434" t="s">
        <v>16</v>
      </c>
      <c r="D14485" s="434" t="s">
        <v>33</v>
      </c>
      <c r="E14485" s="434">
        <v>14.9</v>
      </c>
      <c r="F14485" s="434">
        <v>13560</v>
      </c>
      <c r="G14485" s="434">
        <v>74896</v>
      </c>
      <c r="H14485" s="434">
        <v>42514</v>
      </c>
      <c r="I14485" s="434">
        <v>228</v>
      </c>
      <c r="J14485" s="434">
        <v>80399</v>
      </c>
      <c r="K14485" s="434">
        <v>2007</v>
      </c>
    </row>
    <row r="14486" spans="1:11" hidden="1" x14ac:dyDescent="0.25">
      <c r="A14486" s="434">
        <v>319768000</v>
      </c>
      <c r="B14486" s="434">
        <v>809</v>
      </c>
      <c r="C14486" s="434" t="s">
        <v>16</v>
      </c>
      <c r="D14486" s="434" t="s">
        <v>33</v>
      </c>
      <c r="E14486" s="434">
        <v>14.9</v>
      </c>
      <c r="F14486" s="434">
        <v>13560</v>
      </c>
      <c r="G14486" s="434">
        <v>74700</v>
      </c>
      <c r="H14486" s="434">
        <v>42403</v>
      </c>
      <c r="I14486" s="434">
        <v>228</v>
      </c>
      <c r="J14486" s="434">
        <v>80399</v>
      </c>
      <c r="K14486" s="434">
        <v>2007</v>
      </c>
    </row>
    <row r="14487" spans="1:11" hidden="1" x14ac:dyDescent="0.25">
      <c r="A14487" s="434">
        <v>319774000</v>
      </c>
      <c r="B14487" s="434">
        <v>12647</v>
      </c>
      <c r="C14487" s="434" t="s">
        <v>61</v>
      </c>
      <c r="D14487" s="434" t="s">
        <v>17</v>
      </c>
      <c r="E14487" s="434">
        <v>13.5</v>
      </c>
      <c r="F14487" s="434">
        <v>2089</v>
      </c>
      <c r="G14487" s="434">
        <v>0</v>
      </c>
      <c r="H14487" s="434">
        <v>494</v>
      </c>
      <c r="I14487" s="434">
        <v>44.2</v>
      </c>
      <c r="J14487" s="434">
        <v>0</v>
      </c>
      <c r="K14487" s="434">
        <v>1970</v>
      </c>
    </row>
    <row r="14488" spans="1:11" hidden="1" x14ac:dyDescent="0.25">
      <c r="A14488" s="434">
        <v>319811000</v>
      </c>
      <c r="B14488" s="434">
        <v>24973</v>
      </c>
      <c r="C14488" s="434" t="s">
        <v>61</v>
      </c>
      <c r="D14488" s="434" t="s">
        <v>17</v>
      </c>
      <c r="E14488" s="434">
        <v>0</v>
      </c>
      <c r="F14488" s="434">
        <v>1044</v>
      </c>
      <c r="G14488" s="434">
        <v>221</v>
      </c>
      <c r="H14488" s="434">
        <v>360</v>
      </c>
      <c r="I14488" s="434">
        <v>52.3</v>
      </c>
      <c r="J14488" s="434">
        <v>0</v>
      </c>
      <c r="K14488" s="434">
        <v>1970</v>
      </c>
    </row>
    <row r="14489" spans="1:11" hidden="1" x14ac:dyDescent="0.25">
      <c r="A14489" s="434">
        <v>319866000</v>
      </c>
      <c r="B14489" s="434">
        <v>17820</v>
      </c>
      <c r="C14489" s="434" t="s">
        <v>61</v>
      </c>
      <c r="D14489" s="434" t="s">
        <v>25</v>
      </c>
      <c r="E14489" s="434">
        <v>18</v>
      </c>
      <c r="F14489" s="434">
        <v>14720</v>
      </c>
      <c r="G14489" s="434">
        <v>1680</v>
      </c>
      <c r="H14489" s="434">
        <v>9932</v>
      </c>
      <c r="I14489" s="434">
        <v>126.2</v>
      </c>
      <c r="J14489" s="434">
        <v>0</v>
      </c>
      <c r="K14489" s="434">
        <v>1970</v>
      </c>
    </row>
    <row r="14490" spans="1:11" hidden="1" x14ac:dyDescent="0.25">
      <c r="A14490" s="434">
        <v>319875000</v>
      </c>
      <c r="B14490" s="434">
        <v>945</v>
      </c>
      <c r="C14490" s="434" t="s">
        <v>28</v>
      </c>
      <c r="D14490" s="434" t="s">
        <v>29</v>
      </c>
      <c r="E14490" s="434">
        <v>14</v>
      </c>
      <c r="F14490" s="434">
        <v>8576</v>
      </c>
      <c r="G14490" s="434">
        <v>50832</v>
      </c>
      <c r="H14490" s="434">
        <v>30049</v>
      </c>
      <c r="I14490" s="434">
        <v>189.99</v>
      </c>
      <c r="K14490" s="434">
        <v>2003</v>
      </c>
    </row>
    <row r="14491" spans="1:11" hidden="1" x14ac:dyDescent="0.25">
      <c r="A14491" s="434">
        <v>319893000</v>
      </c>
      <c r="B14491" s="434">
        <v>35543</v>
      </c>
      <c r="C14491" s="434" t="s">
        <v>61</v>
      </c>
      <c r="D14491" s="434" t="s">
        <v>17</v>
      </c>
      <c r="I14491" s="434">
        <v>60</v>
      </c>
    </row>
    <row r="14492" spans="1:11" hidden="1" x14ac:dyDescent="0.25">
      <c r="A14492" s="434">
        <v>319922000</v>
      </c>
      <c r="B14492" s="434">
        <v>1899</v>
      </c>
      <c r="C14492" s="434" t="s">
        <v>31</v>
      </c>
      <c r="D14492" s="434" t="s">
        <v>22</v>
      </c>
      <c r="E14492" s="434">
        <v>10</v>
      </c>
      <c r="F14492" s="434">
        <v>954</v>
      </c>
      <c r="G14492" s="434">
        <v>2225</v>
      </c>
      <c r="H14492" s="434">
        <v>1382</v>
      </c>
      <c r="I14492" s="434">
        <v>77.8</v>
      </c>
      <c r="J14492" s="434">
        <v>0</v>
      </c>
    </row>
    <row r="14493" spans="1:11" hidden="1" x14ac:dyDescent="0.25">
      <c r="A14493" s="434">
        <v>319995000</v>
      </c>
      <c r="B14493" s="434">
        <v>11037</v>
      </c>
      <c r="C14493" s="434" t="s">
        <v>28</v>
      </c>
      <c r="D14493" s="434" t="s">
        <v>29</v>
      </c>
      <c r="E14493" s="434">
        <v>14.5</v>
      </c>
      <c r="F14493" s="434">
        <v>9960</v>
      </c>
      <c r="G14493" s="434">
        <v>58680</v>
      </c>
      <c r="H14493" s="434">
        <v>33232</v>
      </c>
      <c r="I14493" s="434">
        <v>197</v>
      </c>
      <c r="J14493" s="434">
        <v>0</v>
      </c>
      <c r="K14493" s="434">
        <v>2012</v>
      </c>
    </row>
    <row r="14494" spans="1:11" hidden="1" x14ac:dyDescent="0.25">
      <c r="A14494" s="434">
        <v>325109000</v>
      </c>
      <c r="B14494" s="434">
        <v>242887</v>
      </c>
      <c r="C14494" s="434" t="s">
        <v>31</v>
      </c>
      <c r="D14494" s="434" t="s">
        <v>22</v>
      </c>
      <c r="E14494" s="434">
        <v>10</v>
      </c>
      <c r="F14494" s="434">
        <v>736</v>
      </c>
      <c r="G14494" s="434">
        <v>1655</v>
      </c>
      <c r="H14494" s="434">
        <v>499</v>
      </c>
      <c r="I14494" s="434">
        <v>73.55</v>
      </c>
      <c r="K14494" s="434">
        <v>1992</v>
      </c>
    </row>
    <row r="14495" spans="1:11" hidden="1" x14ac:dyDescent="0.25">
      <c r="A14495" s="434">
        <v>325350000</v>
      </c>
      <c r="B14495" s="434">
        <v>1155222</v>
      </c>
      <c r="C14495" s="434" t="s">
        <v>31</v>
      </c>
      <c r="D14495" s="434" t="s">
        <v>22</v>
      </c>
      <c r="E14495" s="434">
        <v>12</v>
      </c>
      <c r="F14495" s="434">
        <v>3001</v>
      </c>
      <c r="G14495" s="434">
        <v>3073</v>
      </c>
      <c r="H14495" s="434">
        <v>3402</v>
      </c>
      <c r="I14495" s="434">
        <v>93.83</v>
      </c>
      <c r="J14495" s="434">
        <v>4678</v>
      </c>
      <c r="K14495" s="434">
        <v>1985</v>
      </c>
    </row>
    <row r="14496" spans="1:11" hidden="1" x14ac:dyDescent="0.25">
      <c r="A14496" s="434">
        <v>325457000</v>
      </c>
      <c r="B14496" s="434">
        <v>4547</v>
      </c>
      <c r="C14496" s="434" t="s">
        <v>31</v>
      </c>
      <c r="D14496" s="434" t="s">
        <v>22</v>
      </c>
      <c r="E14496" s="434">
        <v>12</v>
      </c>
      <c r="F14496" s="434">
        <v>1103</v>
      </c>
      <c r="G14496" s="434">
        <v>2822</v>
      </c>
      <c r="H14496" s="434">
        <v>1772</v>
      </c>
      <c r="I14496" s="434">
        <v>75.11</v>
      </c>
      <c r="K14496" s="434">
        <v>1979</v>
      </c>
    </row>
    <row r="14497" spans="1:11" hidden="1" x14ac:dyDescent="0.25">
      <c r="A14497" s="434">
        <v>325974000</v>
      </c>
      <c r="B14497" s="434">
        <v>10487</v>
      </c>
      <c r="C14497" s="434" t="s">
        <v>35</v>
      </c>
      <c r="D14497" s="434" t="s">
        <v>25</v>
      </c>
      <c r="E14497" s="434">
        <v>16.5</v>
      </c>
      <c r="F14497" s="434">
        <v>3321</v>
      </c>
      <c r="G14497" s="434">
        <v>7562</v>
      </c>
      <c r="H14497" s="434">
        <v>5796</v>
      </c>
      <c r="I14497" s="434">
        <v>122</v>
      </c>
      <c r="K14497" s="434">
        <v>1990</v>
      </c>
    </row>
    <row r="14498" spans="1:11" hidden="1" x14ac:dyDescent="0.25">
      <c r="A14498" s="434">
        <v>329003510</v>
      </c>
      <c r="B14498" s="434">
        <v>8227</v>
      </c>
      <c r="C14498" s="434" t="s">
        <v>61</v>
      </c>
      <c r="D14498" s="434" t="s">
        <v>13</v>
      </c>
      <c r="I14498" s="434">
        <v>16</v>
      </c>
    </row>
    <row r="14499" spans="1:11" x14ac:dyDescent="0.25">
      <c r="A14499" s="434">
        <v>331036000</v>
      </c>
      <c r="B14499" s="434">
        <v>65417</v>
      </c>
      <c r="C14499" s="434" t="s">
        <v>59</v>
      </c>
      <c r="D14499" s="434" t="s">
        <v>22</v>
      </c>
      <c r="E14499" s="434">
        <v>13</v>
      </c>
      <c r="F14499" s="434">
        <v>2707</v>
      </c>
      <c r="G14499" s="434">
        <v>825</v>
      </c>
      <c r="H14499" s="434">
        <v>2549</v>
      </c>
      <c r="I14499" s="434">
        <v>75.900000000000006</v>
      </c>
      <c r="J14499" s="434">
        <v>0</v>
      </c>
      <c r="K14499" s="434">
        <v>1970</v>
      </c>
    </row>
    <row r="14500" spans="1:11" hidden="1" x14ac:dyDescent="0.25">
      <c r="A14500" s="434">
        <v>331037000</v>
      </c>
      <c r="B14500" s="434">
        <v>2088</v>
      </c>
      <c r="C14500" s="434" t="s">
        <v>39</v>
      </c>
      <c r="D14500" s="434" t="s">
        <v>22</v>
      </c>
      <c r="E14500" s="434">
        <v>13.5</v>
      </c>
      <c r="F14500" s="434">
        <v>1300</v>
      </c>
      <c r="G14500" s="434">
        <v>163</v>
      </c>
      <c r="H14500" s="434">
        <v>2118</v>
      </c>
      <c r="I14500" s="434">
        <v>72.8</v>
      </c>
      <c r="J14500" s="434">
        <v>0</v>
      </c>
      <c r="K14500" s="434">
        <v>1992</v>
      </c>
    </row>
    <row r="14501" spans="1:11" x14ac:dyDescent="0.25">
      <c r="A14501" s="434">
        <v>331072000</v>
      </c>
      <c r="B14501" s="434">
        <v>995152</v>
      </c>
      <c r="C14501" s="434" t="s">
        <v>59</v>
      </c>
      <c r="D14501" s="434" t="s">
        <v>17</v>
      </c>
      <c r="E14501" s="434">
        <v>0</v>
      </c>
      <c r="F14501" s="434">
        <v>2371</v>
      </c>
      <c r="G14501" s="434">
        <v>1138</v>
      </c>
      <c r="H14501" s="434">
        <v>2373</v>
      </c>
      <c r="I14501" s="434">
        <v>66.88</v>
      </c>
      <c r="J14501" s="434">
        <v>0</v>
      </c>
      <c r="K14501" s="434">
        <v>1970</v>
      </c>
    </row>
    <row r="14502" spans="1:11" hidden="1" x14ac:dyDescent="0.25">
      <c r="A14502" s="434">
        <v>331072001</v>
      </c>
      <c r="B14502" s="434">
        <v>508</v>
      </c>
      <c r="C14502" s="434" t="s">
        <v>61</v>
      </c>
      <c r="D14502" s="434" t="s">
        <v>13</v>
      </c>
      <c r="I14502" s="434">
        <v>9</v>
      </c>
      <c r="J14502" s="434">
        <v>0</v>
      </c>
      <c r="K14502" s="434">
        <v>1970</v>
      </c>
    </row>
    <row r="14503" spans="1:11" x14ac:dyDescent="0.25">
      <c r="A14503" s="434">
        <v>331119000</v>
      </c>
      <c r="B14503" s="434">
        <v>506660</v>
      </c>
      <c r="C14503" s="434" t="s">
        <v>59</v>
      </c>
      <c r="D14503" s="434" t="s">
        <v>17</v>
      </c>
      <c r="E14503" s="434">
        <v>16.899999999999999</v>
      </c>
      <c r="F14503" s="434">
        <v>4921</v>
      </c>
      <c r="G14503" s="434">
        <v>1350</v>
      </c>
      <c r="H14503" s="434">
        <v>3787</v>
      </c>
      <c r="I14503" s="434">
        <v>69.599999999999994</v>
      </c>
      <c r="J14503" s="434">
        <v>0</v>
      </c>
      <c r="K14503" s="434">
        <v>1970</v>
      </c>
    </row>
    <row r="14504" spans="1:11" x14ac:dyDescent="0.25">
      <c r="A14504" s="434">
        <v>331142000</v>
      </c>
      <c r="B14504" s="434">
        <v>18934</v>
      </c>
      <c r="C14504" s="434" t="s">
        <v>59</v>
      </c>
      <c r="D14504" s="434" t="s">
        <v>17</v>
      </c>
      <c r="E14504" s="434">
        <v>13</v>
      </c>
      <c r="F14504" s="434">
        <v>4860</v>
      </c>
      <c r="G14504" s="434">
        <v>1000</v>
      </c>
      <c r="H14504" s="434">
        <v>2838</v>
      </c>
      <c r="I14504" s="434">
        <v>67.5</v>
      </c>
      <c r="J14504" s="434">
        <v>0</v>
      </c>
      <c r="K14504" s="434">
        <v>1970</v>
      </c>
    </row>
    <row r="14505" spans="1:11" x14ac:dyDescent="0.25">
      <c r="A14505" s="434">
        <v>331143000</v>
      </c>
      <c r="B14505" s="434">
        <v>48799</v>
      </c>
      <c r="C14505" s="434" t="s">
        <v>59</v>
      </c>
      <c r="D14505" s="434" t="s">
        <v>22</v>
      </c>
      <c r="E14505" s="434">
        <v>0</v>
      </c>
      <c r="F14505" s="434">
        <v>5522</v>
      </c>
      <c r="G14505" s="434">
        <v>0</v>
      </c>
      <c r="H14505" s="434">
        <v>2677</v>
      </c>
      <c r="I14505" s="434">
        <v>75.400000000000006</v>
      </c>
      <c r="J14505" s="434">
        <v>0</v>
      </c>
    </row>
    <row r="14506" spans="1:11" x14ac:dyDescent="0.25">
      <c r="A14506" s="434">
        <v>331165000</v>
      </c>
      <c r="B14506" s="434">
        <v>26385</v>
      </c>
      <c r="C14506" s="434" t="s">
        <v>59</v>
      </c>
      <c r="D14506" s="434" t="s">
        <v>17</v>
      </c>
      <c r="E14506" s="434">
        <v>16</v>
      </c>
      <c r="F14506" s="434">
        <v>5100</v>
      </c>
      <c r="G14506" s="434">
        <v>1050</v>
      </c>
      <c r="H14506" s="434">
        <v>2772</v>
      </c>
      <c r="I14506" s="434">
        <v>70</v>
      </c>
      <c r="J14506" s="434">
        <v>0</v>
      </c>
      <c r="K14506" s="434">
        <v>1970</v>
      </c>
    </row>
    <row r="14507" spans="1:11" x14ac:dyDescent="0.25">
      <c r="A14507" s="434">
        <v>331168000</v>
      </c>
      <c r="B14507" s="434">
        <v>16647</v>
      </c>
      <c r="C14507" s="434" t="s">
        <v>59</v>
      </c>
      <c r="D14507" s="434" t="s">
        <v>22</v>
      </c>
      <c r="E14507" s="434">
        <v>14.5</v>
      </c>
      <c r="F14507" s="434">
        <v>4869</v>
      </c>
      <c r="G14507" s="434">
        <v>1000</v>
      </c>
      <c r="H14507" s="434">
        <v>3207</v>
      </c>
      <c r="I14507" s="434">
        <v>75</v>
      </c>
      <c r="J14507" s="434">
        <v>0</v>
      </c>
      <c r="K14507" s="434">
        <v>1970</v>
      </c>
    </row>
    <row r="14508" spans="1:11" x14ac:dyDescent="0.25">
      <c r="A14508" s="434">
        <v>331184000</v>
      </c>
      <c r="B14508" s="434">
        <v>3888</v>
      </c>
      <c r="C14508" s="434" t="s">
        <v>59</v>
      </c>
      <c r="D14508" s="434" t="s">
        <v>22</v>
      </c>
      <c r="E14508" s="434">
        <v>0</v>
      </c>
      <c r="F14508" s="434">
        <v>8200</v>
      </c>
      <c r="G14508" s="434">
        <v>1700</v>
      </c>
      <c r="H14508" s="434">
        <v>3377</v>
      </c>
      <c r="I14508" s="434">
        <v>70.5</v>
      </c>
      <c r="J14508" s="434">
        <v>0</v>
      </c>
    </row>
    <row r="14509" spans="1:11" x14ac:dyDescent="0.25">
      <c r="A14509" s="434">
        <v>331208000</v>
      </c>
      <c r="B14509" s="434">
        <v>73568</v>
      </c>
      <c r="C14509" s="434" t="s">
        <v>59</v>
      </c>
      <c r="D14509" s="434" t="s">
        <v>17</v>
      </c>
      <c r="E14509" s="434">
        <v>0</v>
      </c>
      <c r="F14509" s="434">
        <v>5517</v>
      </c>
      <c r="G14509" s="434">
        <v>1150</v>
      </c>
      <c r="H14509" s="434">
        <v>2522</v>
      </c>
      <c r="I14509" s="434">
        <v>64.900000000000006</v>
      </c>
      <c r="J14509" s="434">
        <v>0</v>
      </c>
      <c r="K14509" s="434">
        <v>1970</v>
      </c>
    </row>
    <row r="14510" spans="1:11" x14ac:dyDescent="0.25">
      <c r="A14510" s="434">
        <v>331209000</v>
      </c>
      <c r="B14510" s="434">
        <v>4597</v>
      </c>
      <c r="C14510" s="434" t="s">
        <v>59</v>
      </c>
      <c r="D14510" s="434" t="s">
        <v>17</v>
      </c>
      <c r="E14510" s="434">
        <v>0</v>
      </c>
      <c r="F14510" s="434">
        <v>1239</v>
      </c>
      <c r="G14510" s="434">
        <v>0</v>
      </c>
      <c r="H14510" s="434">
        <v>717</v>
      </c>
      <c r="I14510" s="434">
        <v>42.09</v>
      </c>
      <c r="J14510" s="434">
        <v>0</v>
      </c>
    </row>
    <row r="14511" spans="1:11" x14ac:dyDescent="0.25">
      <c r="A14511" s="434">
        <v>331428000</v>
      </c>
      <c r="B14511" s="434">
        <v>29499</v>
      </c>
      <c r="C14511" s="434" t="s">
        <v>59</v>
      </c>
      <c r="D14511" s="434" t="s">
        <v>17</v>
      </c>
      <c r="E14511" s="434">
        <v>43599</v>
      </c>
      <c r="F14511" s="434">
        <v>5520</v>
      </c>
      <c r="G14511" s="434">
        <v>0</v>
      </c>
      <c r="H14511" s="434">
        <v>2652</v>
      </c>
      <c r="I14511" s="434">
        <v>66.400000000000006</v>
      </c>
      <c r="J14511" s="434">
        <v>0</v>
      </c>
    </row>
    <row r="14512" spans="1:11" x14ac:dyDescent="0.25">
      <c r="A14512" s="434">
        <v>331478000</v>
      </c>
      <c r="B14512" s="434">
        <v>2732</v>
      </c>
      <c r="C14512" s="434" t="s">
        <v>59</v>
      </c>
      <c r="D14512" s="434" t="s">
        <v>22</v>
      </c>
      <c r="E14512" s="434">
        <v>0</v>
      </c>
      <c r="F14512" s="434">
        <v>3095</v>
      </c>
      <c r="G14512" s="434">
        <v>1397</v>
      </c>
      <c r="H14512" s="434">
        <v>1834</v>
      </c>
      <c r="I14512" s="434">
        <v>70.150000000000006</v>
      </c>
      <c r="J14512" s="434">
        <v>0</v>
      </c>
      <c r="K14512" s="434">
        <v>1970</v>
      </c>
    </row>
    <row r="14513" spans="1:11" x14ac:dyDescent="0.25">
      <c r="A14513" s="434">
        <v>331479000</v>
      </c>
      <c r="B14513" s="434">
        <v>1975</v>
      </c>
      <c r="C14513" s="434" t="s">
        <v>59</v>
      </c>
      <c r="D14513" s="434" t="s">
        <v>22</v>
      </c>
      <c r="E14513" s="434">
        <v>15.5</v>
      </c>
      <c r="F14513" s="434">
        <v>4098</v>
      </c>
      <c r="G14513" s="434">
        <v>2261</v>
      </c>
      <c r="H14513" s="434">
        <v>2489</v>
      </c>
      <c r="I14513" s="434">
        <v>77.599999999999994</v>
      </c>
      <c r="J14513" s="434">
        <v>0</v>
      </c>
      <c r="K14513" s="434">
        <v>1970</v>
      </c>
    </row>
    <row r="14514" spans="1:11" x14ac:dyDescent="0.25">
      <c r="A14514" s="434">
        <v>331480000</v>
      </c>
      <c r="B14514" s="434">
        <v>105250</v>
      </c>
      <c r="C14514" s="434" t="s">
        <v>59</v>
      </c>
      <c r="D14514" s="434" t="s">
        <v>22</v>
      </c>
      <c r="E14514" s="434">
        <v>0</v>
      </c>
      <c r="F14514" s="434">
        <v>8000</v>
      </c>
      <c r="G14514" s="434">
        <v>0</v>
      </c>
      <c r="H14514" s="434">
        <v>3695</v>
      </c>
      <c r="I14514" s="434">
        <v>74.5</v>
      </c>
      <c r="J14514" s="434">
        <v>0</v>
      </c>
      <c r="K14514" s="434">
        <v>1970</v>
      </c>
    </row>
    <row r="14515" spans="1:11" x14ac:dyDescent="0.25">
      <c r="A14515" s="434">
        <v>331549000</v>
      </c>
      <c r="B14515" s="434">
        <v>10951</v>
      </c>
      <c r="C14515" s="434" t="s">
        <v>59</v>
      </c>
      <c r="D14515" s="434" t="s">
        <v>17</v>
      </c>
      <c r="E14515" s="434">
        <v>15</v>
      </c>
      <c r="F14515" s="434">
        <v>1650</v>
      </c>
      <c r="G14515" s="434">
        <v>625</v>
      </c>
      <c r="H14515" s="434">
        <v>1425</v>
      </c>
      <c r="I14515" s="434">
        <v>52</v>
      </c>
      <c r="J14515" s="434">
        <v>0</v>
      </c>
    </row>
    <row r="14516" spans="1:11" x14ac:dyDescent="0.25">
      <c r="A14516" s="434">
        <v>331559000</v>
      </c>
      <c r="B14516" s="434">
        <v>3558</v>
      </c>
      <c r="C14516" s="434" t="s">
        <v>59</v>
      </c>
      <c r="D14516" s="434" t="s">
        <v>22</v>
      </c>
      <c r="E14516" s="434">
        <v>0</v>
      </c>
      <c r="F14516" s="434">
        <v>6960</v>
      </c>
      <c r="G14516" s="434">
        <v>3000</v>
      </c>
      <c r="H14516" s="434">
        <v>2500</v>
      </c>
      <c r="I14516" s="434">
        <v>83.1</v>
      </c>
      <c r="J14516" s="434">
        <v>0</v>
      </c>
    </row>
    <row r="14517" spans="1:11" x14ac:dyDescent="0.25">
      <c r="A14517" s="434">
        <v>331569000</v>
      </c>
      <c r="B14517" s="434">
        <v>8192</v>
      </c>
      <c r="C14517" s="434" t="s">
        <v>59</v>
      </c>
      <c r="D14517" s="434" t="s">
        <v>17</v>
      </c>
      <c r="E14517" s="434">
        <v>0</v>
      </c>
      <c r="F14517" s="434">
        <v>1327</v>
      </c>
      <c r="G14517" s="434">
        <v>244</v>
      </c>
      <c r="H14517" s="434">
        <v>466</v>
      </c>
      <c r="I14517" s="434">
        <v>34</v>
      </c>
      <c r="J14517" s="434">
        <v>0</v>
      </c>
    </row>
    <row r="14518" spans="1:11" x14ac:dyDescent="0.25">
      <c r="A14518" s="434">
        <v>331585000</v>
      </c>
      <c r="B14518" s="434">
        <v>2943</v>
      </c>
      <c r="C14518" s="434" t="s">
        <v>59</v>
      </c>
      <c r="D14518" s="434" t="s">
        <v>13</v>
      </c>
      <c r="I14518" s="434">
        <v>14</v>
      </c>
    </row>
    <row r="14519" spans="1:11" x14ac:dyDescent="0.25">
      <c r="A14519" s="434">
        <v>331634000</v>
      </c>
      <c r="B14519" s="434">
        <v>2781</v>
      </c>
      <c r="C14519" s="434" t="s">
        <v>59</v>
      </c>
      <c r="D14519" s="434" t="s">
        <v>13</v>
      </c>
      <c r="I14519" s="434">
        <v>15</v>
      </c>
    </row>
    <row r="14520" spans="1:11" hidden="1" x14ac:dyDescent="0.25">
      <c r="A14520" s="434">
        <v>331833000</v>
      </c>
      <c r="B14520" s="434">
        <v>1423</v>
      </c>
      <c r="C14520" s="434" t="s">
        <v>54</v>
      </c>
      <c r="D14520" s="434" t="s">
        <v>13</v>
      </c>
      <c r="F14520" s="434">
        <v>1067</v>
      </c>
      <c r="G14520" s="434">
        <v>7</v>
      </c>
      <c r="H14520" s="434">
        <v>163</v>
      </c>
      <c r="I14520" s="434">
        <v>27.4</v>
      </c>
      <c r="K14520" s="434">
        <v>1975</v>
      </c>
    </row>
    <row r="14521" spans="1:11" hidden="1" x14ac:dyDescent="0.25">
      <c r="A14521" s="434">
        <v>333333333</v>
      </c>
      <c r="B14521" s="434">
        <v>2889</v>
      </c>
      <c r="C14521" s="434" t="s">
        <v>54</v>
      </c>
      <c r="D14521" s="434" t="s">
        <v>13</v>
      </c>
      <c r="G14521" s="434">
        <v>16</v>
      </c>
      <c r="H14521" s="434">
        <v>37</v>
      </c>
      <c r="I14521" s="434">
        <v>16.600000000000001</v>
      </c>
      <c r="J14521" s="434">
        <v>0</v>
      </c>
      <c r="K14521" s="434">
        <v>1970</v>
      </c>
    </row>
    <row r="14522" spans="1:11" hidden="1" x14ac:dyDescent="0.25">
      <c r="A14522" s="434">
        <v>334041000</v>
      </c>
      <c r="B14522" s="434">
        <v>1660</v>
      </c>
      <c r="C14522" s="434" t="s">
        <v>48</v>
      </c>
      <c r="D14522" s="434" t="s">
        <v>17</v>
      </c>
      <c r="G14522" s="434">
        <v>0</v>
      </c>
      <c r="H14522" s="434">
        <v>376</v>
      </c>
      <c r="I14522" s="434">
        <v>40.01</v>
      </c>
    </row>
    <row r="14523" spans="1:11" hidden="1" x14ac:dyDescent="0.25">
      <c r="A14523" s="434">
        <v>334788000</v>
      </c>
      <c r="B14523" s="434">
        <v>684</v>
      </c>
      <c r="C14523" s="434" t="s">
        <v>56</v>
      </c>
      <c r="D14523" s="434" t="s">
        <v>25</v>
      </c>
      <c r="I14523" s="434">
        <v>120</v>
      </c>
      <c r="J14523" s="434">
        <v>0</v>
      </c>
      <c r="K14523" s="434">
        <v>1970</v>
      </c>
    </row>
    <row r="14524" spans="1:11" hidden="1" x14ac:dyDescent="0.25">
      <c r="A14524" s="434">
        <v>338217000</v>
      </c>
      <c r="B14524" s="434">
        <v>1</v>
      </c>
      <c r="C14524" s="434" t="s">
        <v>28</v>
      </c>
      <c r="D14524" s="434" t="s">
        <v>29</v>
      </c>
      <c r="E14524" s="434">
        <v>43539</v>
      </c>
      <c r="F14524" s="434">
        <v>9466</v>
      </c>
      <c r="G14524" s="434">
        <v>50601</v>
      </c>
      <c r="H14524" s="434">
        <v>28836</v>
      </c>
      <c r="I14524" s="434">
        <v>189.99</v>
      </c>
      <c r="J14524" s="434">
        <v>0</v>
      </c>
      <c r="K14524" s="434">
        <v>2001</v>
      </c>
    </row>
    <row r="14525" spans="1:11" hidden="1" x14ac:dyDescent="0.25">
      <c r="A14525" s="434">
        <v>338640000</v>
      </c>
      <c r="B14525" s="434">
        <v>11979</v>
      </c>
      <c r="C14525" s="434" t="s">
        <v>31</v>
      </c>
      <c r="D14525" s="434" t="s">
        <v>29</v>
      </c>
      <c r="E14525" s="434">
        <v>19.399999999999999</v>
      </c>
      <c r="F14525" s="434">
        <v>12789</v>
      </c>
      <c r="G14525" s="434">
        <v>13548</v>
      </c>
      <c r="H14525" s="434">
        <v>49443</v>
      </c>
      <c r="I14525" s="434">
        <v>189.8</v>
      </c>
      <c r="K14525" s="434">
        <v>1994</v>
      </c>
    </row>
    <row r="14526" spans="1:11" hidden="1" x14ac:dyDescent="0.25">
      <c r="A14526" s="434">
        <v>338669000</v>
      </c>
      <c r="B14526" s="434">
        <v>723</v>
      </c>
      <c r="C14526" s="434" t="s">
        <v>31</v>
      </c>
      <c r="D14526" s="434" t="s">
        <v>22</v>
      </c>
      <c r="E14526" s="434">
        <v>13.75</v>
      </c>
      <c r="F14526" s="434">
        <v>2208</v>
      </c>
      <c r="G14526" s="434">
        <v>2000</v>
      </c>
      <c r="H14526" s="434">
        <v>2266</v>
      </c>
      <c r="I14526" s="434">
        <v>90.06</v>
      </c>
      <c r="K14526" s="434">
        <v>1980</v>
      </c>
    </row>
    <row r="14527" spans="1:11" hidden="1" x14ac:dyDescent="0.25">
      <c r="A14527" s="434">
        <v>338714000</v>
      </c>
      <c r="B14527" s="434">
        <v>1175</v>
      </c>
      <c r="C14527" s="434" t="s">
        <v>61</v>
      </c>
      <c r="D14527" s="434" t="s">
        <v>25</v>
      </c>
      <c r="E14527" s="434">
        <v>11</v>
      </c>
      <c r="F14527" s="434">
        <v>9000</v>
      </c>
      <c r="G14527" s="434">
        <v>8029</v>
      </c>
      <c r="H14527" s="434">
        <v>5960</v>
      </c>
      <c r="I14527" s="434">
        <v>116.23</v>
      </c>
      <c r="K14527" s="434">
        <v>1992</v>
      </c>
    </row>
    <row r="14528" spans="1:11" hidden="1" x14ac:dyDescent="0.25">
      <c r="A14528" s="434">
        <v>338792000</v>
      </c>
      <c r="B14528" s="434">
        <v>1</v>
      </c>
      <c r="C14528" s="434" t="s">
        <v>56</v>
      </c>
      <c r="D14528" s="434" t="s">
        <v>17</v>
      </c>
      <c r="E14528" s="434">
        <v>12</v>
      </c>
      <c r="F14528" s="434">
        <v>1765</v>
      </c>
      <c r="G14528" s="434">
        <v>876</v>
      </c>
      <c r="H14528" s="434">
        <v>612</v>
      </c>
      <c r="I14528" s="434">
        <v>50.673000000000002</v>
      </c>
      <c r="J14528" s="434">
        <v>0</v>
      </c>
      <c r="K14528" s="434">
        <v>2001</v>
      </c>
    </row>
    <row r="14529" spans="1:11" hidden="1" x14ac:dyDescent="0.25">
      <c r="A14529" s="434">
        <v>338860000</v>
      </c>
      <c r="B14529" s="434">
        <v>5419</v>
      </c>
      <c r="C14529" s="434" t="s">
        <v>61</v>
      </c>
      <c r="D14529" s="434" t="s">
        <v>29</v>
      </c>
      <c r="E14529" s="434">
        <v>14</v>
      </c>
      <c r="F14529" s="434">
        <v>8252</v>
      </c>
      <c r="G14529" s="434">
        <v>20567</v>
      </c>
      <c r="H14529" s="434">
        <v>13066</v>
      </c>
      <c r="I14529" s="434">
        <v>153.22</v>
      </c>
      <c r="K14529" s="434">
        <v>1998</v>
      </c>
    </row>
    <row r="14530" spans="1:11" hidden="1" x14ac:dyDescent="0.25">
      <c r="A14530" s="434">
        <v>339327000</v>
      </c>
      <c r="B14530" s="434">
        <v>268419</v>
      </c>
      <c r="C14530" s="434" t="s">
        <v>61</v>
      </c>
      <c r="D14530" s="434" t="s">
        <v>17</v>
      </c>
      <c r="E14530" s="434">
        <v>0</v>
      </c>
      <c r="F14530" s="434">
        <v>2132</v>
      </c>
      <c r="G14530" s="434">
        <v>0</v>
      </c>
      <c r="H14530" s="434">
        <v>255</v>
      </c>
      <c r="I14530" s="434">
        <v>42.7</v>
      </c>
      <c r="J14530" s="434">
        <v>0</v>
      </c>
      <c r="K14530" s="434">
        <v>1970</v>
      </c>
    </row>
    <row r="14531" spans="1:11" hidden="1" x14ac:dyDescent="0.25">
      <c r="A14531" s="434">
        <v>339518000</v>
      </c>
      <c r="B14531" s="434">
        <v>20846</v>
      </c>
      <c r="C14531" s="434" t="s">
        <v>61</v>
      </c>
      <c r="D14531" s="434" t="s">
        <v>17</v>
      </c>
      <c r="E14531" s="434">
        <v>12</v>
      </c>
      <c r="F14531" s="434">
        <v>1940</v>
      </c>
      <c r="G14531" s="434">
        <v>300</v>
      </c>
      <c r="H14531" s="434">
        <v>456</v>
      </c>
      <c r="I14531" s="434">
        <v>42.6</v>
      </c>
      <c r="J14531" s="434">
        <v>0</v>
      </c>
      <c r="K14531" s="434">
        <v>1970</v>
      </c>
    </row>
    <row r="14532" spans="1:11" hidden="1" x14ac:dyDescent="0.25">
      <c r="A14532" s="434">
        <v>341004000</v>
      </c>
      <c r="B14532" s="434">
        <v>7019</v>
      </c>
      <c r="C14532" s="434" t="s">
        <v>31</v>
      </c>
      <c r="D14532" s="434" t="s">
        <v>22</v>
      </c>
      <c r="E14532" s="434">
        <v>13.5</v>
      </c>
      <c r="F14532" s="434">
        <v>3480</v>
      </c>
      <c r="G14532" s="434">
        <v>4303</v>
      </c>
      <c r="H14532" s="434">
        <v>3198</v>
      </c>
      <c r="I14532" s="434">
        <v>98.86</v>
      </c>
      <c r="J14532" s="434">
        <v>0</v>
      </c>
      <c r="K14532" s="434">
        <v>1970</v>
      </c>
    </row>
    <row r="14533" spans="1:11" hidden="1" x14ac:dyDescent="0.25">
      <c r="A14533" s="434">
        <v>341009000</v>
      </c>
      <c r="B14533" s="434">
        <v>123874</v>
      </c>
      <c r="C14533" s="434" t="s">
        <v>51</v>
      </c>
      <c r="D14533" s="434" t="s">
        <v>25</v>
      </c>
      <c r="E14533" s="434">
        <v>14.9</v>
      </c>
      <c r="F14533" s="434">
        <v>4350</v>
      </c>
      <c r="G14533" s="434">
        <v>5250</v>
      </c>
      <c r="H14533" s="434">
        <v>6989</v>
      </c>
      <c r="I14533" s="434">
        <v>133.94999999999999</v>
      </c>
      <c r="J14533" s="434">
        <v>7050</v>
      </c>
      <c r="K14533" s="434">
        <v>1991</v>
      </c>
    </row>
    <row r="14534" spans="1:11" hidden="1" x14ac:dyDescent="0.25">
      <c r="A14534" s="434">
        <v>341049000</v>
      </c>
      <c r="B14534" s="434">
        <v>186824</v>
      </c>
      <c r="C14534" s="434" t="s">
        <v>31</v>
      </c>
      <c r="D14534" s="434" t="s">
        <v>29</v>
      </c>
      <c r="E14534" s="434">
        <v>14.5</v>
      </c>
      <c r="F14534" s="434">
        <v>8562</v>
      </c>
      <c r="G14534" s="434">
        <v>42529</v>
      </c>
      <c r="H14534" s="434">
        <v>25676</v>
      </c>
      <c r="I14534" s="434">
        <v>184.93</v>
      </c>
      <c r="J14534" s="434">
        <v>0</v>
      </c>
      <c r="K14534" s="434">
        <v>1995</v>
      </c>
    </row>
    <row r="14535" spans="1:11" hidden="1" x14ac:dyDescent="0.25">
      <c r="A14535" s="434">
        <v>341062000</v>
      </c>
      <c r="B14535" s="434">
        <v>23978</v>
      </c>
      <c r="C14535" s="434" t="s">
        <v>48</v>
      </c>
      <c r="D14535" s="434" t="s">
        <v>22</v>
      </c>
      <c r="E14535" s="434">
        <v>13</v>
      </c>
      <c r="F14535" s="434">
        <v>5.8479999999999999</v>
      </c>
      <c r="G14535" s="434">
        <v>4135</v>
      </c>
      <c r="H14535" s="434">
        <v>3709</v>
      </c>
      <c r="I14535" s="434">
        <v>85.25</v>
      </c>
      <c r="J14535" s="434">
        <v>0</v>
      </c>
      <c r="K14535" s="434">
        <v>1970</v>
      </c>
    </row>
    <row r="14536" spans="1:11" hidden="1" x14ac:dyDescent="0.25">
      <c r="A14536" s="434">
        <v>341091000</v>
      </c>
      <c r="B14536" s="434">
        <v>7095</v>
      </c>
      <c r="C14536" s="434" t="s">
        <v>31</v>
      </c>
      <c r="D14536" s="434" t="s">
        <v>22</v>
      </c>
      <c r="E14536" s="434">
        <v>15.5</v>
      </c>
      <c r="F14536" s="434">
        <v>3089</v>
      </c>
      <c r="G14536" s="434">
        <v>1927</v>
      </c>
      <c r="H14536" s="434">
        <v>2493</v>
      </c>
      <c r="I14536" s="434">
        <v>90.99</v>
      </c>
      <c r="J14536" s="434">
        <v>0</v>
      </c>
      <c r="K14536" s="434">
        <v>1970</v>
      </c>
    </row>
    <row r="14537" spans="1:11" hidden="1" x14ac:dyDescent="0.25">
      <c r="A14537" s="434">
        <v>341095000</v>
      </c>
      <c r="B14537" s="434">
        <v>282100</v>
      </c>
      <c r="C14537" s="434" t="s">
        <v>31</v>
      </c>
      <c r="D14537" s="434" t="s">
        <v>22</v>
      </c>
      <c r="E14537" s="434">
        <v>14</v>
      </c>
      <c r="F14537" s="434">
        <v>1618</v>
      </c>
      <c r="G14537" s="434">
        <v>1666</v>
      </c>
      <c r="H14537" s="434">
        <v>1327</v>
      </c>
      <c r="I14537" s="434">
        <v>74.12</v>
      </c>
      <c r="J14537" s="434">
        <v>2048</v>
      </c>
      <c r="K14537" s="434">
        <v>1975</v>
      </c>
    </row>
    <row r="14538" spans="1:11" hidden="1" x14ac:dyDescent="0.25">
      <c r="A14538" s="434">
        <v>341096000</v>
      </c>
      <c r="B14538" s="434">
        <v>122613</v>
      </c>
      <c r="C14538" s="434" t="s">
        <v>31</v>
      </c>
      <c r="D14538" s="434" t="s">
        <v>17</v>
      </c>
      <c r="E14538" s="434">
        <v>12</v>
      </c>
      <c r="F14538" s="434">
        <v>1250</v>
      </c>
      <c r="G14538" s="434">
        <v>1423</v>
      </c>
      <c r="H14538" s="434">
        <v>1277</v>
      </c>
      <c r="I14538" s="434">
        <v>67.3</v>
      </c>
      <c r="J14538" s="434">
        <v>1850</v>
      </c>
      <c r="K14538" s="434">
        <v>1978</v>
      </c>
    </row>
    <row r="14539" spans="1:11" hidden="1" x14ac:dyDescent="0.25">
      <c r="A14539" s="434">
        <v>341104000</v>
      </c>
      <c r="B14539" s="434">
        <v>1466</v>
      </c>
      <c r="C14539" s="434" t="s">
        <v>35</v>
      </c>
      <c r="D14539" s="434" t="s">
        <v>25</v>
      </c>
      <c r="E14539" s="434">
        <v>13.9</v>
      </c>
      <c r="F14539" s="434">
        <v>3354</v>
      </c>
      <c r="G14539" s="434">
        <v>5918</v>
      </c>
      <c r="H14539" s="434">
        <v>3995</v>
      </c>
      <c r="I14539" s="434">
        <v>107.02</v>
      </c>
      <c r="K14539" s="434">
        <v>1996</v>
      </c>
    </row>
    <row r="14540" spans="1:11" hidden="1" x14ac:dyDescent="0.25">
      <c r="A14540" s="434">
        <v>341156000</v>
      </c>
      <c r="B14540" s="434">
        <v>716086</v>
      </c>
      <c r="C14540" s="434" t="s">
        <v>28</v>
      </c>
      <c r="D14540" s="434" t="s">
        <v>25</v>
      </c>
      <c r="E14540" s="434">
        <v>14</v>
      </c>
      <c r="F14540" s="434">
        <v>4781</v>
      </c>
      <c r="G14540" s="434">
        <v>11990</v>
      </c>
      <c r="H14540" s="434">
        <v>7788</v>
      </c>
      <c r="I14540" s="434">
        <v>137.6</v>
      </c>
      <c r="K14540" s="434">
        <v>1982</v>
      </c>
    </row>
    <row r="14541" spans="1:11" hidden="1" x14ac:dyDescent="0.25">
      <c r="A14541" s="434">
        <v>341176000</v>
      </c>
      <c r="B14541" s="434">
        <v>38835</v>
      </c>
      <c r="C14541" s="434" t="s">
        <v>31</v>
      </c>
      <c r="D14541" s="434" t="s">
        <v>29</v>
      </c>
      <c r="E14541" s="434">
        <v>18</v>
      </c>
      <c r="F14541" s="434">
        <v>10591</v>
      </c>
      <c r="G14541" s="434">
        <v>12762</v>
      </c>
      <c r="H14541" s="434">
        <v>41353</v>
      </c>
      <c r="I14541" s="434">
        <v>183.7</v>
      </c>
      <c r="K14541" s="434">
        <v>1988</v>
      </c>
    </row>
    <row r="14542" spans="1:11" hidden="1" x14ac:dyDescent="0.25">
      <c r="A14542" s="434">
        <v>341229000</v>
      </c>
      <c r="B14542" s="434">
        <v>161649</v>
      </c>
      <c r="C14542" s="434" t="s">
        <v>51</v>
      </c>
      <c r="D14542" s="434" t="s">
        <v>17</v>
      </c>
      <c r="E14542" s="434">
        <v>0</v>
      </c>
      <c r="F14542" s="434">
        <v>736</v>
      </c>
      <c r="G14542" s="434">
        <v>469</v>
      </c>
      <c r="H14542" s="434">
        <v>594</v>
      </c>
      <c r="I14542" s="434">
        <v>54.11</v>
      </c>
      <c r="J14542" s="434">
        <v>0</v>
      </c>
      <c r="K14542" s="434">
        <v>1970</v>
      </c>
    </row>
    <row r="14543" spans="1:11" hidden="1" x14ac:dyDescent="0.25">
      <c r="A14543" s="434">
        <v>341307000</v>
      </c>
      <c r="B14543" s="434">
        <v>3145</v>
      </c>
      <c r="C14543" s="434" t="s">
        <v>24</v>
      </c>
      <c r="D14543" s="434" t="s">
        <v>22</v>
      </c>
      <c r="E14543" s="434">
        <v>12.5</v>
      </c>
      <c r="F14543" s="434">
        <v>2648</v>
      </c>
      <c r="G14543" s="434">
        <v>5655</v>
      </c>
      <c r="H14543" s="434">
        <v>2907</v>
      </c>
      <c r="I14543" s="434">
        <v>96.65</v>
      </c>
      <c r="K14543" s="434">
        <v>1975</v>
      </c>
    </row>
    <row r="14544" spans="1:11" hidden="1" x14ac:dyDescent="0.25">
      <c r="A14544" s="434">
        <v>341337000</v>
      </c>
      <c r="B14544" s="434">
        <v>172970</v>
      </c>
      <c r="C14544" s="434" t="s">
        <v>31</v>
      </c>
      <c r="D14544" s="434" t="s">
        <v>25</v>
      </c>
      <c r="E14544" s="434">
        <v>15.5</v>
      </c>
      <c r="F14544" s="434">
        <v>4</v>
      </c>
      <c r="G14544" s="434">
        <v>585</v>
      </c>
      <c r="H14544" s="434">
        <v>4059</v>
      </c>
      <c r="I14544" s="434">
        <v>108.99</v>
      </c>
      <c r="J14544" s="434">
        <v>0</v>
      </c>
      <c r="K14544" s="434">
        <v>1970</v>
      </c>
    </row>
    <row r="14545" spans="1:11" hidden="1" x14ac:dyDescent="0.25">
      <c r="A14545" s="434">
        <v>341346000</v>
      </c>
      <c r="B14545" s="434">
        <v>9953</v>
      </c>
      <c r="C14545" s="434" t="s">
        <v>24</v>
      </c>
      <c r="D14545" s="434" t="s">
        <v>33</v>
      </c>
      <c r="E14545" s="434">
        <v>15</v>
      </c>
      <c r="F14545" s="434">
        <v>12180</v>
      </c>
      <c r="G14545" s="434">
        <v>68790</v>
      </c>
      <c r="H14545" s="434">
        <v>41401</v>
      </c>
      <c r="I14545" s="434">
        <v>221.37</v>
      </c>
      <c r="J14545" s="434">
        <v>76463</v>
      </c>
      <c r="K14545" s="434">
        <v>1996</v>
      </c>
    </row>
    <row r="14546" spans="1:11" hidden="1" x14ac:dyDescent="0.25">
      <c r="A14546" s="434">
        <v>341353000</v>
      </c>
      <c r="B14546" s="434">
        <v>4088</v>
      </c>
      <c r="C14546" s="434" t="s">
        <v>54</v>
      </c>
      <c r="D14546" s="434" t="s">
        <v>17</v>
      </c>
      <c r="E14546" s="434">
        <v>12.5</v>
      </c>
      <c r="F14546" s="434">
        <v>2460</v>
      </c>
      <c r="G14546" s="434">
        <v>240</v>
      </c>
      <c r="H14546" s="434">
        <v>296</v>
      </c>
      <c r="I14546" s="434">
        <v>32</v>
      </c>
      <c r="K14546" s="434">
        <v>2008</v>
      </c>
    </row>
    <row r="14547" spans="1:11" hidden="1" x14ac:dyDescent="0.25">
      <c r="A14547" s="434">
        <v>341365000</v>
      </c>
      <c r="B14547" s="434">
        <v>362828</v>
      </c>
      <c r="C14547" s="434" t="s">
        <v>56</v>
      </c>
      <c r="D14547" s="434" t="s">
        <v>17</v>
      </c>
      <c r="E14547" s="434">
        <v>12</v>
      </c>
      <c r="F14547" s="434">
        <v>368</v>
      </c>
      <c r="G14547" s="434">
        <v>75</v>
      </c>
      <c r="H14547" s="434">
        <v>299</v>
      </c>
      <c r="I14547" s="434">
        <v>34.97</v>
      </c>
      <c r="J14547" s="434">
        <v>0</v>
      </c>
      <c r="K14547" s="434">
        <v>1986</v>
      </c>
    </row>
    <row r="14548" spans="1:11" hidden="1" x14ac:dyDescent="0.25">
      <c r="A14548" s="434">
        <v>341376000</v>
      </c>
      <c r="B14548" s="434">
        <v>95811</v>
      </c>
      <c r="C14548" s="434" t="s">
        <v>31</v>
      </c>
      <c r="D14548" s="434" t="s">
        <v>17</v>
      </c>
      <c r="E14548" s="434">
        <v>12</v>
      </c>
      <c r="F14548" s="434">
        <v>1765</v>
      </c>
      <c r="G14548" s="434">
        <v>1525</v>
      </c>
      <c r="H14548" s="434">
        <v>1313</v>
      </c>
      <c r="I14548" s="434">
        <v>67.319999999999993</v>
      </c>
      <c r="J14548" s="434">
        <v>2106</v>
      </c>
      <c r="K14548" s="434">
        <v>1983</v>
      </c>
    </row>
    <row r="14549" spans="1:11" hidden="1" x14ac:dyDescent="0.25">
      <c r="A14549" s="434">
        <v>341384000</v>
      </c>
      <c r="B14549" s="434">
        <v>73724</v>
      </c>
      <c r="C14549" s="434" t="s">
        <v>31</v>
      </c>
      <c r="D14549" s="434" t="s">
        <v>22</v>
      </c>
      <c r="E14549" s="434">
        <v>14.5</v>
      </c>
      <c r="F14549" s="434">
        <v>3.31</v>
      </c>
      <c r="G14549" s="434">
        <v>3945</v>
      </c>
      <c r="H14549" s="434">
        <v>3138</v>
      </c>
      <c r="I14549" s="434">
        <v>92.21</v>
      </c>
      <c r="J14549" s="434">
        <v>0</v>
      </c>
      <c r="K14549" s="434">
        <v>1970</v>
      </c>
    </row>
    <row r="14550" spans="1:11" hidden="1" x14ac:dyDescent="0.25">
      <c r="A14550" s="434">
        <v>341392000</v>
      </c>
      <c r="B14550" s="434">
        <v>1284139</v>
      </c>
      <c r="C14550" s="434" t="s">
        <v>31</v>
      </c>
      <c r="D14550" s="434" t="s">
        <v>22</v>
      </c>
      <c r="E14550" s="434">
        <v>10.5</v>
      </c>
      <c r="F14550" s="434">
        <v>670</v>
      </c>
      <c r="G14550" s="434">
        <v>1688</v>
      </c>
      <c r="H14550" s="434">
        <v>1508</v>
      </c>
      <c r="I14550" s="434">
        <v>79.7</v>
      </c>
      <c r="J14550" s="434">
        <v>0</v>
      </c>
      <c r="K14550" s="434">
        <v>1990</v>
      </c>
    </row>
    <row r="14551" spans="1:11" hidden="1" x14ac:dyDescent="0.25">
      <c r="A14551" s="434">
        <v>341433000</v>
      </c>
      <c r="B14551" s="434">
        <v>317549</v>
      </c>
      <c r="C14551" s="434" t="s">
        <v>31</v>
      </c>
      <c r="D14551" s="434" t="s">
        <v>22</v>
      </c>
      <c r="E14551" s="434">
        <v>14</v>
      </c>
      <c r="F14551" s="434">
        <v>2046</v>
      </c>
      <c r="G14551" s="434">
        <v>2050</v>
      </c>
      <c r="H14551" s="434">
        <v>2731</v>
      </c>
      <c r="I14551" s="434">
        <v>79.900000000000006</v>
      </c>
      <c r="J14551" s="434">
        <v>3700</v>
      </c>
      <c r="K14551" s="434">
        <v>1986</v>
      </c>
    </row>
    <row r="14552" spans="1:11" hidden="1" x14ac:dyDescent="0.25">
      <c r="A14552" s="434">
        <v>341438000</v>
      </c>
      <c r="B14552" s="434">
        <v>25325</v>
      </c>
      <c r="C14552" s="434" t="s">
        <v>61</v>
      </c>
      <c r="D14552" s="434" t="s">
        <v>25</v>
      </c>
      <c r="E14552" s="434">
        <v>15.5</v>
      </c>
      <c r="F14552" s="434">
        <v>3960</v>
      </c>
      <c r="G14552" s="434">
        <v>9857</v>
      </c>
      <c r="H14552" s="434">
        <v>6360</v>
      </c>
      <c r="I14552" s="434">
        <v>132.22999999999999</v>
      </c>
      <c r="J14552" s="434">
        <v>0</v>
      </c>
      <c r="K14552" s="434">
        <v>2002</v>
      </c>
    </row>
    <row r="14553" spans="1:11" hidden="1" x14ac:dyDescent="0.25">
      <c r="A14553" s="434">
        <v>341456000</v>
      </c>
      <c r="B14553" s="434">
        <v>7997</v>
      </c>
      <c r="C14553" s="434" t="s">
        <v>54</v>
      </c>
      <c r="D14553" s="434" t="s">
        <v>17</v>
      </c>
      <c r="F14553" s="434">
        <v>1696</v>
      </c>
      <c r="H14553" s="434">
        <v>440</v>
      </c>
      <c r="I14553" s="434">
        <v>36.93</v>
      </c>
      <c r="K14553" s="434">
        <v>1982</v>
      </c>
    </row>
    <row r="14554" spans="1:11" hidden="1" x14ac:dyDescent="0.25">
      <c r="A14554" s="434">
        <v>341464000</v>
      </c>
      <c r="B14554" s="434">
        <v>71365</v>
      </c>
      <c r="C14554" s="434" t="s">
        <v>61</v>
      </c>
      <c r="D14554" s="434" t="s">
        <v>25</v>
      </c>
      <c r="E14554" s="434">
        <v>0</v>
      </c>
      <c r="F14554" s="434">
        <v>2940</v>
      </c>
      <c r="G14554" s="434">
        <v>12630</v>
      </c>
      <c r="H14554" s="434">
        <v>9256</v>
      </c>
      <c r="I14554" s="434">
        <v>144.94999999999999</v>
      </c>
      <c r="J14554" s="434">
        <v>0</v>
      </c>
      <c r="K14554" s="434">
        <v>2020</v>
      </c>
    </row>
    <row r="14555" spans="1:11" hidden="1" x14ac:dyDescent="0.25">
      <c r="A14555" s="434">
        <v>341572000</v>
      </c>
      <c r="B14555" s="434">
        <v>5744</v>
      </c>
      <c r="C14555" s="434" t="s">
        <v>31</v>
      </c>
      <c r="D14555" s="434" t="s">
        <v>25</v>
      </c>
      <c r="E14555" s="434">
        <v>10.75</v>
      </c>
      <c r="F14555" s="434">
        <v>970</v>
      </c>
      <c r="G14555" s="434">
        <v>3134</v>
      </c>
      <c r="H14555" s="434">
        <v>2466</v>
      </c>
      <c r="I14555" s="434">
        <v>114.02</v>
      </c>
      <c r="J14555" s="434">
        <v>0</v>
      </c>
      <c r="K14555" s="434">
        <v>1981</v>
      </c>
    </row>
    <row r="14556" spans="1:11" hidden="1" x14ac:dyDescent="0.25">
      <c r="A14556" s="434">
        <v>341575000</v>
      </c>
      <c r="B14556" s="434">
        <v>135138</v>
      </c>
      <c r="C14556" s="434" t="s">
        <v>24</v>
      </c>
      <c r="D14556" s="434" t="s">
        <v>25</v>
      </c>
      <c r="E14556" s="434">
        <v>16.5</v>
      </c>
      <c r="F14556" s="434">
        <v>4484</v>
      </c>
      <c r="G14556" s="434">
        <v>5632</v>
      </c>
      <c r="H14556" s="434">
        <v>5821</v>
      </c>
      <c r="I14556" s="434">
        <v>115.31</v>
      </c>
      <c r="J14556" s="434">
        <v>7164</v>
      </c>
      <c r="K14556" s="434">
        <v>1995</v>
      </c>
    </row>
    <row r="14557" spans="1:11" hidden="1" x14ac:dyDescent="0.25">
      <c r="A14557" s="434">
        <v>341599000</v>
      </c>
      <c r="B14557" s="434">
        <v>60461</v>
      </c>
      <c r="C14557" s="434" t="s">
        <v>61</v>
      </c>
      <c r="D14557" s="434" t="s">
        <v>25</v>
      </c>
      <c r="E14557" s="434">
        <v>14</v>
      </c>
      <c r="F14557" s="434">
        <v>3647</v>
      </c>
      <c r="G14557" s="434">
        <v>8667</v>
      </c>
      <c r="H14557" s="434">
        <v>6130</v>
      </c>
      <c r="I14557" s="434">
        <v>132.22999999999999</v>
      </c>
      <c r="J14557" s="434">
        <v>0</v>
      </c>
      <c r="K14557" s="434">
        <v>1998</v>
      </c>
    </row>
    <row r="14558" spans="1:11" hidden="1" x14ac:dyDescent="0.25">
      <c r="A14558" s="434">
        <v>341673000</v>
      </c>
      <c r="B14558" s="434">
        <v>6594</v>
      </c>
      <c r="C14558" s="434" t="s">
        <v>20</v>
      </c>
      <c r="D14558" s="434" t="s">
        <v>29</v>
      </c>
      <c r="E14558" s="434">
        <v>14</v>
      </c>
      <c r="F14558" s="434">
        <v>8310</v>
      </c>
      <c r="G14558" s="434">
        <v>47358</v>
      </c>
      <c r="H14558" s="434">
        <v>27526</v>
      </c>
      <c r="I14558" s="434">
        <v>182.5</v>
      </c>
      <c r="J14558" s="434">
        <v>51977</v>
      </c>
      <c r="K14558" s="434">
        <v>1998</v>
      </c>
    </row>
    <row r="14559" spans="1:11" hidden="1" x14ac:dyDescent="0.25">
      <c r="A14559" s="434">
        <v>341712000</v>
      </c>
      <c r="B14559" s="434">
        <v>1094678</v>
      </c>
      <c r="C14559" s="434" t="s">
        <v>31</v>
      </c>
      <c r="D14559" s="434" t="s">
        <v>22</v>
      </c>
      <c r="I14559" s="434">
        <v>76</v>
      </c>
    </row>
    <row r="14560" spans="1:11" hidden="1" x14ac:dyDescent="0.25">
      <c r="A14560" s="434">
        <v>341759000</v>
      </c>
      <c r="B14560" s="434">
        <v>71545</v>
      </c>
      <c r="C14560" s="434" t="s">
        <v>31</v>
      </c>
      <c r="D14560" s="434" t="s">
        <v>25</v>
      </c>
      <c r="E14560" s="434">
        <v>15.7</v>
      </c>
      <c r="F14560" s="434">
        <v>5.0999999999999996</v>
      </c>
      <c r="G14560" s="434">
        <v>6715</v>
      </c>
      <c r="H14560" s="434">
        <v>6964</v>
      </c>
      <c r="I14560" s="434">
        <v>134</v>
      </c>
      <c r="J14560" s="434">
        <v>0</v>
      </c>
      <c r="K14560" s="434">
        <v>1970</v>
      </c>
    </row>
    <row r="14561" spans="1:11" hidden="1" x14ac:dyDescent="0.25">
      <c r="A14561" s="434">
        <v>341844000</v>
      </c>
      <c r="B14561" s="434">
        <v>331836</v>
      </c>
      <c r="C14561" s="434" t="s">
        <v>51</v>
      </c>
      <c r="D14561" s="434" t="s">
        <v>17</v>
      </c>
      <c r="E14561" s="434">
        <v>11.3</v>
      </c>
      <c r="F14561" s="434">
        <v>589</v>
      </c>
      <c r="G14561" s="434">
        <v>510</v>
      </c>
      <c r="H14561" s="434">
        <v>683</v>
      </c>
      <c r="I14561" s="434">
        <v>54.99</v>
      </c>
      <c r="K14561" s="434">
        <v>1994</v>
      </c>
    </row>
    <row r="14562" spans="1:11" hidden="1" x14ac:dyDescent="0.25">
      <c r="A14562" s="434">
        <v>341864000</v>
      </c>
      <c r="B14562" s="434">
        <v>2131</v>
      </c>
      <c r="C14562" s="434" t="s">
        <v>31</v>
      </c>
      <c r="D14562" s="434" t="s">
        <v>17</v>
      </c>
      <c r="E14562" s="434">
        <v>10.5</v>
      </c>
      <c r="F14562" s="434">
        <v>794</v>
      </c>
      <c r="G14562" s="434">
        <v>1120</v>
      </c>
      <c r="H14562" s="434">
        <v>853</v>
      </c>
      <c r="I14562" s="434">
        <v>60.7</v>
      </c>
      <c r="K14562" s="434">
        <v>1973</v>
      </c>
    </row>
    <row r="14563" spans="1:11" hidden="1" x14ac:dyDescent="0.25">
      <c r="A14563" s="434">
        <v>341878000</v>
      </c>
      <c r="B14563" s="434">
        <v>3</v>
      </c>
      <c r="C14563" s="434" t="s">
        <v>31</v>
      </c>
      <c r="D14563" s="434" t="s">
        <v>22</v>
      </c>
      <c r="E14563" s="434">
        <v>14</v>
      </c>
      <c r="F14563" s="434">
        <v>2206</v>
      </c>
      <c r="G14563" s="434">
        <v>3357</v>
      </c>
      <c r="H14563" s="434">
        <v>2709</v>
      </c>
      <c r="I14563" s="434">
        <v>80.75</v>
      </c>
      <c r="J14563" s="434">
        <v>4973</v>
      </c>
      <c r="K14563" s="434">
        <v>1982</v>
      </c>
    </row>
    <row r="14564" spans="1:11" hidden="1" x14ac:dyDescent="0.25">
      <c r="A14564" s="434">
        <v>341887000</v>
      </c>
      <c r="B14564" s="434">
        <v>41035</v>
      </c>
      <c r="C14564" s="434" t="s">
        <v>46</v>
      </c>
      <c r="D14564" s="434" t="s">
        <v>17</v>
      </c>
      <c r="G14564" s="434">
        <v>1093</v>
      </c>
      <c r="H14564" s="434">
        <v>1127</v>
      </c>
      <c r="I14564" s="434">
        <v>55</v>
      </c>
    </row>
    <row r="14565" spans="1:11" hidden="1" x14ac:dyDescent="0.25">
      <c r="A14565" s="434">
        <v>341891000</v>
      </c>
      <c r="B14565" s="434">
        <v>96286</v>
      </c>
      <c r="C14565" s="434" t="s">
        <v>31</v>
      </c>
      <c r="D14565" s="434" t="s">
        <v>29</v>
      </c>
      <c r="E14565" s="434">
        <v>18</v>
      </c>
      <c r="F14565" s="434">
        <v>10371</v>
      </c>
      <c r="G14565" s="434">
        <v>13241</v>
      </c>
      <c r="H14565" s="434">
        <v>44891</v>
      </c>
      <c r="I14565" s="434">
        <v>184.7</v>
      </c>
      <c r="K14565" s="434">
        <v>1995</v>
      </c>
    </row>
    <row r="14566" spans="1:11" hidden="1" x14ac:dyDescent="0.25">
      <c r="A14566" s="434">
        <v>341900000</v>
      </c>
      <c r="B14566" s="434">
        <v>21991</v>
      </c>
      <c r="C14566" s="434" t="s">
        <v>56</v>
      </c>
      <c r="D14566" s="434" t="s">
        <v>25</v>
      </c>
      <c r="I14566" s="434">
        <v>116</v>
      </c>
    </row>
    <row r="14567" spans="1:11" hidden="1" x14ac:dyDescent="0.25">
      <c r="A14567" s="434">
        <v>341949000</v>
      </c>
      <c r="B14567" s="434">
        <v>395704</v>
      </c>
      <c r="C14567" s="434" t="s">
        <v>46</v>
      </c>
      <c r="D14567" s="434" t="s">
        <v>17</v>
      </c>
      <c r="E14567" s="434">
        <v>13.6</v>
      </c>
      <c r="F14567" s="434">
        <v>2901</v>
      </c>
      <c r="G14567" s="434">
        <v>2114</v>
      </c>
      <c r="H14567" s="434">
        <v>1338</v>
      </c>
      <c r="I14567" s="434">
        <v>59</v>
      </c>
      <c r="J14567" s="434">
        <v>0</v>
      </c>
      <c r="K14567" s="434">
        <v>1982</v>
      </c>
    </row>
    <row r="14568" spans="1:11" hidden="1" x14ac:dyDescent="0.25">
      <c r="A14568" s="434">
        <v>351005000</v>
      </c>
      <c r="B14568" s="434">
        <v>1239</v>
      </c>
      <c r="C14568" s="434" t="s">
        <v>28</v>
      </c>
      <c r="D14568" s="434" t="s">
        <v>29</v>
      </c>
      <c r="E14568" s="434">
        <v>43599</v>
      </c>
      <c r="F14568" s="434">
        <v>9960</v>
      </c>
      <c r="G14568" s="434">
        <v>56300</v>
      </c>
      <c r="H14568" s="434">
        <v>33200</v>
      </c>
      <c r="I14568" s="434">
        <v>189.96</v>
      </c>
      <c r="J14568" s="434">
        <v>0</v>
      </c>
    </row>
    <row r="14569" spans="1:11" hidden="1" x14ac:dyDescent="0.25">
      <c r="A14569" s="434">
        <v>351008000</v>
      </c>
      <c r="B14569" s="434">
        <v>4075</v>
      </c>
      <c r="C14569" s="434" t="s">
        <v>28</v>
      </c>
      <c r="D14569" s="434" t="s">
        <v>33</v>
      </c>
      <c r="E14569" s="434">
        <v>14.5</v>
      </c>
      <c r="F14569" s="434">
        <v>9710</v>
      </c>
      <c r="G14569" s="434">
        <v>82119</v>
      </c>
      <c r="H14569" s="434">
        <v>43013</v>
      </c>
      <c r="I14569" s="434">
        <v>228.99</v>
      </c>
      <c r="J14569" s="434">
        <v>0</v>
      </c>
      <c r="K14569" s="434">
        <v>2013</v>
      </c>
    </row>
    <row r="14570" spans="1:11" hidden="1" x14ac:dyDescent="0.25">
      <c r="A14570" s="434">
        <v>351020000</v>
      </c>
      <c r="B14570" s="434">
        <v>18938</v>
      </c>
      <c r="C14570" s="434" t="s">
        <v>31</v>
      </c>
      <c r="D14570" s="434" t="s">
        <v>29</v>
      </c>
      <c r="E14570" s="434">
        <v>20</v>
      </c>
      <c r="F14570" s="434">
        <v>10416</v>
      </c>
      <c r="G14570" s="434">
        <v>12700</v>
      </c>
      <c r="H14570" s="434">
        <v>11658</v>
      </c>
      <c r="I14570" s="434">
        <v>158.53</v>
      </c>
      <c r="J14570" s="434">
        <v>16882</v>
      </c>
      <c r="K14570" s="434">
        <v>1991</v>
      </c>
    </row>
    <row r="14571" spans="1:11" hidden="1" x14ac:dyDescent="0.25">
      <c r="A14571" s="434">
        <v>351032000</v>
      </c>
      <c r="B14571" s="434">
        <v>1755</v>
      </c>
      <c r="C14571" s="434" t="s">
        <v>31</v>
      </c>
      <c r="D14571" s="434" t="s">
        <v>22</v>
      </c>
      <c r="E14571" s="434">
        <v>10</v>
      </c>
      <c r="F14571" s="434">
        <v>1764</v>
      </c>
      <c r="G14571" s="434">
        <v>1886</v>
      </c>
      <c r="H14571" s="434">
        <v>1678</v>
      </c>
      <c r="I14571" s="434">
        <v>72.08</v>
      </c>
      <c r="K14571" s="434">
        <v>2006</v>
      </c>
    </row>
    <row r="14572" spans="1:11" hidden="1" x14ac:dyDescent="0.25">
      <c r="A14572" s="434">
        <v>351034000</v>
      </c>
      <c r="B14572" s="434">
        <v>2258</v>
      </c>
      <c r="C14572" s="434" t="s">
        <v>31</v>
      </c>
      <c r="D14572" s="434" t="s">
        <v>29</v>
      </c>
      <c r="E14572" s="434">
        <v>20.6</v>
      </c>
      <c r="F14572" s="434">
        <v>14074</v>
      </c>
      <c r="G14572" s="434">
        <v>18107</v>
      </c>
      <c r="H14572" s="434">
        <v>59217</v>
      </c>
      <c r="I14572" s="434">
        <v>199.9</v>
      </c>
      <c r="J14572" s="434">
        <v>0</v>
      </c>
      <c r="K14572" s="434">
        <v>2006</v>
      </c>
    </row>
    <row r="14573" spans="1:11" hidden="1" x14ac:dyDescent="0.25">
      <c r="A14573" s="434">
        <v>351038000</v>
      </c>
      <c r="B14573" s="434">
        <v>8576</v>
      </c>
      <c r="C14573" s="434" t="s">
        <v>35</v>
      </c>
      <c r="D14573" s="434" t="s">
        <v>29</v>
      </c>
      <c r="F14573" s="434">
        <v>16080</v>
      </c>
      <c r="G14573" s="434">
        <v>37621</v>
      </c>
      <c r="H14573" s="434">
        <v>32828</v>
      </c>
      <c r="I14573" s="434">
        <v>185.99</v>
      </c>
      <c r="K14573" s="434">
        <v>2019</v>
      </c>
    </row>
    <row r="14574" spans="1:11" hidden="1" x14ac:dyDescent="0.25">
      <c r="A14574" s="434">
        <v>351047000</v>
      </c>
      <c r="B14574" s="434">
        <v>32974</v>
      </c>
      <c r="C14574" s="434" t="s">
        <v>28</v>
      </c>
      <c r="D14574" s="434" t="s">
        <v>33</v>
      </c>
      <c r="E14574" s="434">
        <v>14.5</v>
      </c>
      <c r="F14574" s="434">
        <v>9660</v>
      </c>
      <c r="G14574" s="434">
        <v>81672</v>
      </c>
      <c r="H14574" s="434">
        <v>43471</v>
      </c>
      <c r="I14574" s="434">
        <v>229</v>
      </c>
      <c r="J14574" s="434">
        <v>0</v>
      </c>
      <c r="K14574" s="434">
        <v>2016</v>
      </c>
    </row>
    <row r="14575" spans="1:11" hidden="1" x14ac:dyDescent="0.25">
      <c r="A14575" s="434">
        <v>351048000</v>
      </c>
      <c r="B14575" s="434">
        <v>13742</v>
      </c>
      <c r="C14575" s="434" t="s">
        <v>24</v>
      </c>
      <c r="D14575" s="434" t="s">
        <v>33</v>
      </c>
      <c r="E14575" s="434">
        <v>14.6</v>
      </c>
      <c r="F14575" s="434">
        <v>14315</v>
      </c>
      <c r="G14575" s="434">
        <v>106506</v>
      </c>
      <c r="H14575" s="434">
        <v>58269</v>
      </c>
      <c r="I14575" s="434">
        <v>249.93</v>
      </c>
      <c r="J14575" s="434">
        <v>116272</v>
      </c>
      <c r="K14575" s="434">
        <v>1997</v>
      </c>
    </row>
    <row r="14576" spans="1:11" hidden="1" x14ac:dyDescent="0.25">
      <c r="A14576" s="434">
        <v>351052000</v>
      </c>
      <c r="B14576" s="434">
        <v>1116</v>
      </c>
      <c r="C14576" s="434" t="s">
        <v>31</v>
      </c>
      <c r="D14576" s="434" t="s">
        <v>25</v>
      </c>
      <c r="F14576" s="434">
        <v>3570</v>
      </c>
      <c r="G14576" s="434">
        <v>13916</v>
      </c>
      <c r="H14576" s="434">
        <v>9658</v>
      </c>
      <c r="I14576" s="434">
        <v>127.57</v>
      </c>
      <c r="K14576" s="434">
        <v>2017</v>
      </c>
    </row>
    <row r="14577" spans="1:11" hidden="1" x14ac:dyDescent="0.25">
      <c r="A14577" s="434">
        <v>351054000</v>
      </c>
      <c r="B14577" s="434">
        <v>7931</v>
      </c>
      <c r="C14577" s="434" t="s">
        <v>31</v>
      </c>
      <c r="D14577" s="434" t="s">
        <v>22</v>
      </c>
      <c r="E14577" s="434">
        <v>11</v>
      </c>
      <c r="F14577" s="434">
        <v>1067</v>
      </c>
      <c r="G14577" s="434">
        <v>2000</v>
      </c>
      <c r="H14577" s="434">
        <v>1303</v>
      </c>
      <c r="I14577" s="434">
        <v>75.63</v>
      </c>
      <c r="J14577" s="434">
        <v>0</v>
      </c>
      <c r="K14577" s="434">
        <v>1987</v>
      </c>
    </row>
    <row r="14578" spans="1:11" hidden="1" x14ac:dyDescent="0.25">
      <c r="A14578" s="434">
        <v>351070000</v>
      </c>
      <c r="B14578" s="434">
        <v>6022</v>
      </c>
      <c r="C14578" s="434" t="s">
        <v>20</v>
      </c>
      <c r="D14578" s="434" t="s">
        <v>22</v>
      </c>
      <c r="E14578" s="434">
        <v>14</v>
      </c>
      <c r="F14578" s="434">
        <v>1940</v>
      </c>
      <c r="G14578" s="434">
        <v>3913</v>
      </c>
      <c r="H14578" s="434">
        <v>2962</v>
      </c>
      <c r="I14578" s="434">
        <v>92.96</v>
      </c>
      <c r="J14578" s="434">
        <v>0</v>
      </c>
      <c r="K14578" s="434">
        <v>1970</v>
      </c>
    </row>
    <row r="14579" spans="1:11" hidden="1" x14ac:dyDescent="0.25">
      <c r="A14579" s="434">
        <v>351074000</v>
      </c>
      <c r="B14579" s="434">
        <v>3873</v>
      </c>
      <c r="C14579" s="434" t="s">
        <v>31</v>
      </c>
      <c r="D14579" s="434" t="s">
        <v>29</v>
      </c>
      <c r="F14579" s="434">
        <v>18760</v>
      </c>
      <c r="G14579" s="434">
        <v>22715</v>
      </c>
      <c r="H14579" s="434">
        <v>22452</v>
      </c>
      <c r="I14579" s="434">
        <v>189.9</v>
      </c>
      <c r="J14579" s="434">
        <v>25625</v>
      </c>
      <c r="K14579" s="434">
        <v>2018</v>
      </c>
    </row>
    <row r="14580" spans="1:11" hidden="1" x14ac:dyDescent="0.25">
      <c r="A14580" s="434">
        <v>351104000</v>
      </c>
      <c r="B14580" s="434">
        <v>7894</v>
      </c>
      <c r="C14580" s="434" t="s">
        <v>24</v>
      </c>
      <c r="D14580" s="434" t="s">
        <v>33</v>
      </c>
      <c r="E14580" s="434">
        <v>13.7</v>
      </c>
      <c r="F14580" s="434">
        <v>12253</v>
      </c>
      <c r="G14580" s="434">
        <v>53919</v>
      </c>
      <c r="H14580" s="434">
        <v>48858</v>
      </c>
      <c r="I14580" s="434">
        <v>229.98</v>
      </c>
      <c r="J14580" s="434">
        <v>84045</v>
      </c>
      <c r="K14580" s="434">
        <v>2021</v>
      </c>
    </row>
    <row r="14581" spans="1:11" hidden="1" x14ac:dyDescent="0.25">
      <c r="A14581" s="434">
        <v>351111000</v>
      </c>
      <c r="B14581" s="434">
        <v>26437</v>
      </c>
      <c r="C14581" s="434" t="s">
        <v>28</v>
      </c>
      <c r="D14581" s="434" t="s">
        <v>36</v>
      </c>
      <c r="E14581" s="434">
        <v>14.6</v>
      </c>
      <c r="F14581" s="434">
        <v>14328</v>
      </c>
      <c r="G14581" s="434">
        <v>171381</v>
      </c>
      <c r="H14581" s="434">
        <v>87497</v>
      </c>
      <c r="I14581" s="434">
        <v>288.88</v>
      </c>
      <c r="J14581" s="434">
        <v>0</v>
      </c>
      <c r="K14581" s="434">
        <v>2002</v>
      </c>
    </row>
    <row r="14582" spans="1:11" hidden="1" x14ac:dyDescent="0.25">
      <c r="A14582" s="434">
        <v>351115000</v>
      </c>
      <c r="B14582" s="434">
        <v>57045</v>
      </c>
      <c r="C14582" s="434" t="s">
        <v>24</v>
      </c>
      <c r="D14582" s="434" t="s">
        <v>33</v>
      </c>
      <c r="E14582" s="434">
        <v>15.5</v>
      </c>
      <c r="F14582" s="434">
        <v>14070</v>
      </c>
      <c r="G14582" s="434">
        <v>110448</v>
      </c>
      <c r="H14582" s="434">
        <v>59671</v>
      </c>
      <c r="I14582" s="434">
        <v>245.5</v>
      </c>
      <c r="J14582" s="434">
        <v>123555</v>
      </c>
      <c r="K14582" s="434">
        <v>2008</v>
      </c>
    </row>
    <row r="14583" spans="1:11" hidden="1" x14ac:dyDescent="0.25">
      <c r="A14583" s="434">
        <v>351120000</v>
      </c>
      <c r="B14583" s="434">
        <v>5429</v>
      </c>
      <c r="C14583" s="434" t="s">
        <v>28</v>
      </c>
      <c r="D14583" s="434" t="s">
        <v>29</v>
      </c>
      <c r="E14583" s="434">
        <v>14</v>
      </c>
      <c r="F14583" s="434">
        <v>6480</v>
      </c>
      <c r="G14583" s="434">
        <v>33500</v>
      </c>
      <c r="H14583" s="434">
        <v>22137</v>
      </c>
      <c r="I14583" s="434">
        <v>179.5</v>
      </c>
      <c r="K14583" s="434">
        <v>2011</v>
      </c>
    </row>
    <row r="14584" spans="1:11" hidden="1" x14ac:dyDescent="0.25">
      <c r="A14584" s="434">
        <v>351126000</v>
      </c>
      <c r="B14584" s="434">
        <v>1</v>
      </c>
      <c r="C14584" s="434" t="s">
        <v>31</v>
      </c>
      <c r="D14584" s="434" t="s">
        <v>29</v>
      </c>
      <c r="E14584" s="434">
        <v>18</v>
      </c>
      <c r="F14584" s="434">
        <v>14280</v>
      </c>
      <c r="G14584" s="434">
        <v>18009</v>
      </c>
      <c r="H14584" s="434">
        <v>58752</v>
      </c>
      <c r="I14584" s="434">
        <v>199</v>
      </c>
      <c r="K14584" s="434">
        <v>2009</v>
      </c>
    </row>
    <row r="14585" spans="1:11" hidden="1" x14ac:dyDescent="0.25">
      <c r="A14585" s="434">
        <v>351134000</v>
      </c>
      <c r="B14585" s="434">
        <v>4607</v>
      </c>
      <c r="C14585" s="434" t="s">
        <v>28</v>
      </c>
      <c r="D14585" s="434" t="s">
        <v>29</v>
      </c>
      <c r="E14585" s="434">
        <v>14.5</v>
      </c>
      <c r="F14585" s="434">
        <v>9480</v>
      </c>
      <c r="G14585" s="434">
        <v>51008</v>
      </c>
      <c r="H14585" s="434">
        <v>28615</v>
      </c>
      <c r="I14585" s="434">
        <v>190</v>
      </c>
      <c r="K14585" s="434">
        <v>2002</v>
      </c>
    </row>
    <row r="14586" spans="1:11" hidden="1" x14ac:dyDescent="0.25">
      <c r="A14586" s="434">
        <v>351145000</v>
      </c>
      <c r="B14586" s="434">
        <v>11009</v>
      </c>
      <c r="C14586" s="434" t="s">
        <v>35</v>
      </c>
      <c r="D14586" s="434" t="s">
        <v>25</v>
      </c>
      <c r="E14586" s="434">
        <v>16</v>
      </c>
      <c r="F14586" s="434">
        <v>5980</v>
      </c>
      <c r="G14586" s="434">
        <v>8911</v>
      </c>
      <c r="H14586" s="434">
        <v>6773</v>
      </c>
      <c r="I14586" s="434">
        <v>123.57</v>
      </c>
      <c r="K14586" s="434">
        <v>1997</v>
      </c>
    </row>
    <row r="14587" spans="1:11" hidden="1" x14ac:dyDescent="0.25">
      <c r="A14587" s="434">
        <v>351160000</v>
      </c>
      <c r="B14587" s="434">
        <v>677</v>
      </c>
      <c r="C14587" s="434" t="s">
        <v>28</v>
      </c>
      <c r="D14587" s="434" t="s">
        <v>33</v>
      </c>
      <c r="E14587" s="434">
        <v>14</v>
      </c>
      <c r="F14587" s="434">
        <v>10200</v>
      </c>
      <c r="G14587" s="434">
        <v>73601</v>
      </c>
      <c r="H14587" s="434">
        <v>40160</v>
      </c>
      <c r="I14587" s="434">
        <v>225</v>
      </c>
      <c r="K14587" s="434">
        <v>2004</v>
      </c>
    </row>
    <row r="14588" spans="1:11" hidden="1" x14ac:dyDescent="0.25">
      <c r="A14588" s="434">
        <v>351190000</v>
      </c>
      <c r="B14588" s="434">
        <v>9109</v>
      </c>
      <c r="C14588" s="434" t="s">
        <v>28</v>
      </c>
      <c r="D14588" s="434" t="s">
        <v>36</v>
      </c>
      <c r="E14588" s="434">
        <v>15</v>
      </c>
      <c r="F14588" s="434">
        <v>18660</v>
      </c>
      <c r="G14588" s="434">
        <v>180310</v>
      </c>
      <c r="H14588" s="434">
        <v>90085</v>
      </c>
      <c r="I14588" s="434">
        <v>288.93</v>
      </c>
      <c r="J14588" s="434">
        <v>0</v>
      </c>
      <c r="K14588" s="434">
        <v>2004</v>
      </c>
    </row>
    <row r="14589" spans="1:11" hidden="1" x14ac:dyDescent="0.25">
      <c r="A14589" s="434">
        <v>351210000</v>
      </c>
      <c r="B14589" s="434">
        <v>4175</v>
      </c>
      <c r="C14589" s="434" t="s">
        <v>28</v>
      </c>
      <c r="D14589" s="434" t="s">
        <v>29</v>
      </c>
      <c r="E14589" s="434">
        <v>13.7</v>
      </c>
      <c r="F14589" s="434">
        <v>6480</v>
      </c>
      <c r="G14589" s="434">
        <v>34931</v>
      </c>
      <c r="H14589" s="434">
        <v>22414</v>
      </c>
      <c r="I14589" s="434">
        <v>180</v>
      </c>
      <c r="K14589" s="434">
        <v>2013</v>
      </c>
    </row>
    <row r="14590" spans="1:11" hidden="1" x14ac:dyDescent="0.25">
      <c r="A14590" s="434">
        <v>351218000</v>
      </c>
      <c r="B14590" s="434">
        <v>6324</v>
      </c>
      <c r="C14590" s="434" t="s">
        <v>35</v>
      </c>
      <c r="D14590" s="434" t="s">
        <v>29</v>
      </c>
      <c r="E14590" s="434">
        <v>20</v>
      </c>
      <c r="F14590" s="434">
        <v>13327</v>
      </c>
      <c r="G14590" s="434">
        <v>22420</v>
      </c>
      <c r="H14590" s="434">
        <v>16264</v>
      </c>
      <c r="I14590" s="434">
        <v>179.23</v>
      </c>
      <c r="J14590" s="434">
        <v>0</v>
      </c>
      <c r="K14590" s="434">
        <v>1997</v>
      </c>
    </row>
    <row r="14591" spans="1:11" hidden="1" x14ac:dyDescent="0.25">
      <c r="A14591" s="434">
        <v>351240000</v>
      </c>
      <c r="B14591" s="434">
        <v>659</v>
      </c>
      <c r="C14591" s="434" t="s">
        <v>28</v>
      </c>
      <c r="D14591" s="434" t="s">
        <v>29</v>
      </c>
      <c r="E14591" s="434">
        <v>13.7</v>
      </c>
      <c r="F14591" s="434">
        <v>7470</v>
      </c>
      <c r="G14591" s="434">
        <v>31967</v>
      </c>
      <c r="H14591" s="434">
        <v>19825</v>
      </c>
      <c r="I14591" s="434">
        <v>175.53</v>
      </c>
      <c r="K14591" s="434">
        <v>2010</v>
      </c>
    </row>
    <row r="14592" spans="1:11" hidden="1" x14ac:dyDescent="0.25">
      <c r="A14592" s="434">
        <v>351276000</v>
      </c>
      <c r="B14592" s="434">
        <v>1575</v>
      </c>
      <c r="C14592" s="434" t="s">
        <v>28</v>
      </c>
      <c r="D14592" s="434" t="s">
        <v>29</v>
      </c>
      <c r="E14592" s="434">
        <v>14.2</v>
      </c>
      <c r="F14592" s="434">
        <v>9960</v>
      </c>
      <c r="G14592" s="434">
        <v>56594</v>
      </c>
      <c r="H14592" s="434">
        <v>32987</v>
      </c>
      <c r="I14592" s="434">
        <v>189.99</v>
      </c>
      <c r="K14592" s="434">
        <v>2011</v>
      </c>
    </row>
    <row r="14593" spans="1:11" hidden="1" x14ac:dyDescent="0.25">
      <c r="A14593" s="434">
        <v>351295000</v>
      </c>
      <c r="B14593" s="434">
        <v>21518</v>
      </c>
      <c r="C14593" s="434" t="s">
        <v>31</v>
      </c>
      <c r="D14593" s="434" t="s">
        <v>29</v>
      </c>
      <c r="E14593" s="434">
        <v>15</v>
      </c>
      <c r="F14593" s="434">
        <v>8726</v>
      </c>
      <c r="G14593" s="434">
        <v>35061</v>
      </c>
      <c r="H14593" s="434">
        <v>23681</v>
      </c>
      <c r="I14593" s="434">
        <v>188.28</v>
      </c>
      <c r="J14593" s="434">
        <v>0</v>
      </c>
      <c r="K14593" s="434">
        <v>2004</v>
      </c>
    </row>
    <row r="14594" spans="1:11" hidden="1" x14ac:dyDescent="0.25">
      <c r="A14594" s="434">
        <v>351296000</v>
      </c>
      <c r="B14594" s="434">
        <v>23535</v>
      </c>
      <c r="C14594" s="434" t="s">
        <v>28</v>
      </c>
      <c r="D14594" s="434" t="s">
        <v>33</v>
      </c>
      <c r="E14594" s="434">
        <v>13.7</v>
      </c>
      <c r="F14594" s="434">
        <v>8384</v>
      </c>
      <c r="G14594" s="434">
        <v>73867</v>
      </c>
      <c r="H14594" s="434">
        <v>38364</v>
      </c>
      <c r="I14594" s="434">
        <v>225</v>
      </c>
      <c r="J14594" s="434">
        <v>0</v>
      </c>
      <c r="K14594" s="434">
        <v>1997</v>
      </c>
    </row>
    <row r="14595" spans="1:11" hidden="1" x14ac:dyDescent="0.25">
      <c r="A14595" s="434">
        <v>351299000</v>
      </c>
      <c r="B14595" s="434">
        <v>2163</v>
      </c>
      <c r="C14595" s="434" t="s">
        <v>61</v>
      </c>
      <c r="D14595" s="434" t="s">
        <v>22</v>
      </c>
      <c r="E14595" s="434">
        <v>11</v>
      </c>
      <c r="F14595" s="434">
        <v>600</v>
      </c>
      <c r="G14595" s="434">
        <v>2829</v>
      </c>
      <c r="H14595" s="434">
        <v>1984</v>
      </c>
      <c r="I14595" s="434">
        <v>89.3</v>
      </c>
      <c r="J14595" s="434">
        <v>0</v>
      </c>
      <c r="K14595" s="434">
        <v>1989</v>
      </c>
    </row>
    <row r="14596" spans="1:11" hidden="1" x14ac:dyDescent="0.25">
      <c r="A14596" s="434">
        <v>351300000</v>
      </c>
      <c r="B14596" s="434">
        <v>7749</v>
      </c>
      <c r="C14596" s="434" t="s">
        <v>31</v>
      </c>
      <c r="D14596" s="434" t="s">
        <v>22</v>
      </c>
      <c r="E14596" s="434">
        <v>9.5</v>
      </c>
      <c r="F14596" s="434">
        <v>1000</v>
      </c>
      <c r="G14596" s="434">
        <v>2700</v>
      </c>
      <c r="H14596" s="434">
        <v>1596</v>
      </c>
      <c r="I14596" s="434">
        <v>81.44</v>
      </c>
      <c r="J14596" s="434">
        <v>0</v>
      </c>
      <c r="K14596" s="434">
        <v>1993</v>
      </c>
    </row>
    <row r="14597" spans="1:11" hidden="1" x14ac:dyDescent="0.25">
      <c r="A14597" s="434">
        <v>351308000</v>
      </c>
      <c r="B14597" s="434">
        <v>6568</v>
      </c>
      <c r="C14597" s="434" t="s">
        <v>31</v>
      </c>
      <c r="D14597" s="434" t="s">
        <v>25</v>
      </c>
      <c r="F14597" s="434">
        <v>5180</v>
      </c>
      <c r="G14597" s="434">
        <v>16963</v>
      </c>
      <c r="H14597" s="434">
        <v>13110</v>
      </c>
      <c r="I14597" s="434">
        <v>131.66</v>
      </c>
      <c r="K14597" s="434">
        <v>2015</v>
      </c>
    </row>
    <row r="14598" spans="1:11" hidden="1" x14ac:dyDescent="0.25">
      <c r="A14598" s="434">
        <v>351322000</v>
      </c>
      <c r="B14598" s="434">
        <v>1077</v>
      </c>
      <c r="C14598" s="434" t="s">
        <v>20</v>
      </c>
      <c r="D14598" s="434" t="s">
        <v>25</v>
      </c>
      <c r="E14598" s="434">
        <v>14.3</v>
      </c>
      <c r="F14598" s="434">
        <v>6178</v>
      </c>
      <c r="G14598" s="434">
        <v>19772</v>
      </c>
      <c r="H14598" s="434">
        <v>11594</v>
      </c>
      <c r="I14598" s="434">
        <v>144.03</v>
      </c>
      <c r="J14598" s="434">
        <v>21652</v>
      </c>
      <c r="K14598" s="434">
        <v>2003</v>
      </c>
    </row>
    <row r="14599" spans="1:11" hidden="1" x14ac:dyDescent="0.25">
      <c r="A14599" s="434">
        <v>351333000</v>
      </c>
      <c r="B14599" s="434">
        <v>10003</v>
      </c>
      <c r="C14599" s="434" t="s">
        <v>61</v>
      </c>
      <c r="D14599" s="434" t="s">
        <v>22</v>
      </c>
      <c r="E14599" s="434">
        <v>0</v>
      </c>
      <c r="F14599" s="434">
        <v>0</v>
      </c>
      <c r="G14599" s="434">
        <v>5676</v>
      </c>
      <c r="H14599" s="434">
        <v>7293</v>
      </c>
      <c r="I14599" s="434">
        <v>80.900000000000006</v>
      </c>
      <c r="J14599" s="434">
        <v>0</v>
      </c>
      <c r="K14599" s="434">
        <v>1970</v>
      </c>
    </row>
    <row r="14600" spans="1:11" hidden="1" x14ac:dyDescent="0.25">
      <c r="A14600" s="434">
        <v>351344000</v>
      </c>
      <c r="B14600" s="434">
        <v>2557</v>
      </c>
      <c r="C14600" s="434" t="s">
        <v>24</v>
      </c>
      <c r="D14600" s="434" t="s">
        <v>25</v>
      </c>
      <c r="E14600" s="434">
        <v>15</v>
      </c>
      <c r="F14600" s="434">
        <v>4550</v>
      </c>
      <c r="G14600" s="434">
        <v>6621</v>
      </c>
      <c r="H14600" s="434">
        <v>5763</v>
      </c>
      <c r="I14600" s="434">
        <v>119.29</v>
      </c>
      <c r="J14600" s="434">
        <v>7224</v>
      </c>
      <c r="K14600" s="434">
        <v>2002</v>
      </c>
    </row>
    <row r="14601" spans="1:11" hidden="1" x14ac:dyDescent="0.25">
      <c r="A14601" s="434">
        <v>351353000</v>
      </c>
      <c r="B14601" s="434">
        <v>863</v>
      </c>
      <c r="C14601" s="434" t="s">
        <v>28</v>
      </c>
      <c r="D14601" s="434" t="s">
        <v>33</v>
      </c>
      <c r="E14601" s="434">
        <v>43599</v>
      </c>
      <c r="F14601" s="434">
        <v>9660</v>
      </c>
      <c r="G14601" s="434">
        <v>81886</v>
      </c>
      <c r="H14601" s="434">
        <v>43036</v>
      </c>
      <c r="I14601" s="434">
        <v>229</v>
      </c>
      <c r="J14601" s="434">
        <v>0</v>
      </c>
      <c r="K14601" s="434">
        <v>2016</v>
      </c>
    </row>
    <row r="14602" spans="1:11" hidden="1" x14ac:dyDescent="0.25">
      <c r="A14602" s="434">
        <v>351364000</v>
      </c>
      <c r="B14602" s="434">
        <v>852279</v>
      </c>
      <c r="C14602" s="434" t="s">
        <v>28</v>
      </c>
      <c r="D14602" s="434" t="s">
        <v>29</v>
      </c>
      <c r="E14602" s="434">
        <v>13.5</v>
      </c>
      <c r="F14602" s="434">
        <v>5884</v>
      </c>
      <c r="G14602" s="434">
        <v>28759</v>
      </c>
      <c r="H14602" s="434">
        <v>17377</v>
      </c>
      <c r="I14602" s="434">
        <v>176.62</v>
      </c>
      <c r="J14602" s="434">
        <v>0</v>
      </c>
      <c r="K14602" s="434">
        <v>1997</v>
      </c>
    </row>
    <row r="14603" spans="1:11" hidden="1" x14ac:dyDescent="0.25">
      <c r="A14603" s="434">
        <v>351364001</v>
      </c>
      <c r="B14603" s="434">
        <v>11786</v>
      </c>
      <c r="C14603" s="434" t="s">
        <v>54</v>
      </c>
      <c r="D14603" s="434" t="s">
        <v>13</v>
      </c>
      <c r="I14603" s="434">
        <v>7</v>
      </c>
      <c r="J14603" s="434">
        <v>0</v>
      </c>
      <c r="K14603" s="434">
        <v>1970</v>
      </c>
    </row>
    <row r="14604" spans="1:11" hidden="1" x14ac:dyDescent="0.25">
      <c r="A14604" s="434">
        <v>351373000</v>
      </c>
      <c r="B14604" s="434">
        <v>1348</v>
      </c>
      <c r="C14604" s="434" t="s">
        <v>31</v>
      </c>
      <c r="D14604" s="434" t="s">
        <v>25</v>
      </c>
      <c r="E14604" s="434">
        <v>15.4</v>
      </c>
      <c r="F14604" s="434">
        <v>4550</v>
      </c>
      <c r="G14604" s="434">
        <v>7963</v>
      </c>
      <c r="H14604" s="434">
        <v>6655</v>
      </c>
      <c r="I14604" s="434">
        <v>134.34</v>
      </c>
      <c r="J14604" s="434">
        <v>8382</v>
      </c>
      <c r="K14604" s="434">
        <v>2020</v>
      </c>
    </row>
    <row r="14605" spans="1:11" hidden="1" x14ac:dyDescent="0.25">
      <c r="A14605" s="434">
        <v>351385000</v>
      </c>
      <c r="B14605" s="434">
        <v>637</v>
      </c>
      <c r="C14605" s="434" t="s">
        <v>20</v>
      </c>
      <c r="D14605" s="434" t="s">
        <v>25</v>
      </c>
      <c r="F14605" s="434">
        <v>3900</v>
      </c>
      <c r="G14605" s="434">
        <v>12495</v>
      </c>
      <c r="H14605" s="434">
        <v>7243</v>
      </c>
      <c r="I14605" s="434">
        <v>124</v>
      </c>
      <c r="J14605" s="434">
        <v>13355</v>
      </c>
      <c r="K14605" s="434">
        <v>2017</v>
      </c>
    </row>
    <row r="14606" spans="1:11" hidden="1" x14ac:dyDescent="0.25">
      <c r="A14606" s="434">
        <v>351431000</v>
      </c>
      <c r="B14606" s="434">
        <v>6083</v>
      </c>
      <c r="C14606" s="434" t="s">
        <v>28</v>
      </c>
      <c r="D14606" s="434" t="s">
        <v>29</v>
      </c>
      <c r="E14606" s="434">
        <v>15</v>
      </c>
      <c r="F14606" s="434">
        <v>9480</v>
      </c>
      <c r="G14606" s="434">
        <v>53505</v>
      </c>
      <c r="H14606" s="434">
        <v>29986</v>
      </c>
      <c r="I14606" s="434">
        <v>189.94</v>
      </c>
      <c r="J14606" s="434">
        <v>0</v>
      </c>
      <c r="K14606" s="434">
        <v>1970</v>
      </c>
    </row>
    <row r="14607" spans="1:11" hidden="1" x14ac:dyDescent="0.25">
      <c r="A14607" s="434">
        <v>351435000</v>
      </c>
      <c r="B14607" s="434">
        <v>7145</v>
      </c>
      <c r="C14607" s="434" t="s">
        <v>28</v>
      </c>
      <c r="D14607" s="434" t="s">
        <v>36</v>
      </c>
      <c r="E14607" s="434">
        <v>14.7</v>
      </c>
      <c r="F14607" s="434">
        <v>14710</v>
      </c>
      <c r="G14607" s="434">
        <v>172492</v>
      </c>
      <c r="H14607" s="434">
        <v>87473</v>
      </c>
      <c r="I14607" s="434">
        <v>289</v>
      </c>
      <c r="J14607" s="434">
        <v>0</v>
      </c>
      <c r="K14607" s="434">
        <v>2000</v>
      </c>
    </row>
    <row r="14608" spans="1:11" hidden="1" x14ac:dyDescent="0.25">
      <c r="A14608" s="434">
        <v>351445000</v>
      </c>
      <c r="B14608" s="434">
        <v>18652</v>
      </c>
      <c r="C14608" s="434" t="s">
        <v>28</v>
      </c>
      <c r="D14608" s="434" t="s">
        <v>33</v>
      </c>
      <c r="E14608" s="434">
        <v>14.5</v>
      </c>
      <c r="F14608" s="434">
        <v>14280</v>
      </c>
      <c r="G14608" s="434">
        <v>81111</v>
      </c>
      <c r="H14608" s="434">
        <v>44043</v>
      </c>
      <c r="I14608" s="434">
        <v>229</v>
      </c>
      <c r="J14608" s="434">
        <v>0</v>
      </c>
      <c r="K14608" s="434">
        <v>2016</v>
      </c>
    </row>
    <row r="14609" spans="1:11" hidden="1" x14ac:dyDescent="0.25">
      <c r="A14609" s="434">
        <v>351450000</v>
      </c>
      <c r="B14609" s="434">
        <v>2196</v>
      </c>
      <c r="C14609" s="434" t="s">
        <v>28</v>
      </c>
      <c r="D14609" s="434" t="s">
        <v>29</v>
      </c>
      <c r="E14609" s="434">
        <v>13.8</v>
      </c>
      <c r="F14609" s="434">
        <v>6150</v>
      </c>
      <c r="G14609" s="434">
        <v>29637</v>
      </c>
      <c r="H14609" s="434">
        <v>17986</v>
      </c>
      <c r="I14609" s="434">
        <v>170.7</v>
      </c>
      <c r="J14609" s="434">
        <v>0</v>
      </c>
      <c r="K14609" s="434">
        <v>2011</v>
      </c>
    </row>
    <row r="14610" spans="1:11" hidden="1" x14ac:dyDescent="0.25">
      <c r="A14610" s="434">
        <v>351457000</v>
      </c>
      <c r="B14610" s="434">
        <v>1350</v>
      </c>
      <c r="C14610" s="434" t="s">
        <v>31</v>
      </c>
      <c r="D14610" s="434" t="s">
        <v>25</v>
      </c>
      <c r="E14610" s="434">
        <v>13.5</v>
      </c>
      <c r="F14610" s="434">
        <v>4192</v>
      </c>
      <c r="G14610" s="434">
        <v>9518</v>
      </c>
      <c r="H14610" s="434">
        <v>8649</v>
      </c>
      <c r="I14610" s="434">
        <v>118.87</v>
      </c>
      <c r="K14610" s="434">
        <v>1997</v>
      </c>
    </row>
    <row r="14611" spans="1:11" hidden="1" x14ac:dyDescent="0.25">
      <c r="A14611" s="434">
        <v>351459000</v>
      </c>
      <c r="B14611" s="434">
        <v>5804</v>
      </c>
      <c r="C14611" s="434" t="s">
        <v>28</v>
      </c>
      <c r="D14611" s="434" t="s">
        <v>29</v>
      </c>
      <c r="E14611" s="434">
        <v>14</v>
      </c>
      <c r="F14611" s="434">
        <v>6260</v>
      </c>
      <c r="G14611" s="434">
        <v>34358</v>
      </c>
      <c r="H14611" s="434">
        <v>21514</v>
      </c>
      <c r="I14611" s="434">
        <v>179.9</v>
      </c>
      <c r="J14611" s="434">
        <v>0</v>
      </c>
      <c r="K14611" s="434">
        <v>2014</v>
      </c>
    </row>
    <row r="14612" spans="1:11" hidden="1" x14ac:dyDescent="0.25">
      <c r="A14612" s="434">
        <v>351528000</v>
      </c>
      <c r="B14612" s="434">
        <v>26509</v>
      </c>
      <c r="C14612" s="434" t="s">
        <v>28</v>
      </c>
      <c r="D14612" s="434" t="s">
        <v>33</v>
      </c>
      <c r="E14612" s="434">
        <v>14</v>
      </c>
      <c r="F14612" s="434">
        <v>9750</v>
      </c>
      <c r="G14612" s="434">
        <v>82908</v>
      </c>
      <c r="H14612" s="434">
        <v>43656</v>
      </c>
      <c r="I14612" s="434">
        <v>229</v>
      </c>
      <c r="J14612" s="434">
        <v>0</v>
      </c>
      <c r="K14612" s="434">
        <v>1970</v>
      </c>
    </row>
    <row r="14613" spans="1:11" hidden="1" x14ac:dyDescent="0.25">
      <c r="A14613" s="434">
        <v>351531000</v>
      </c>
      <c r="B14613" s="434">
        <v>667</v>
      </c>
      <c r="C14613" s="434" t="s">
        <v>31</v>
      </c>
      <c r="D14613" s="434" t="s">
        <v>25</v>
      </c>
      <c r="E14613" s="434">
        <v>18</v>
      </c>
      <c r="F14613" s="434">
        <v>5296</v>
      </c>
      <c r="G14613" s="434">
        <v>6064</v>
      </c>
      <c r="H14613" s="434">
        <v>4830</v>
      </c>
      <c r="I14613" s="434">
        <v>121.9</v>
      </c>
      <c r="J14613" s="434">
        <v>7163</v>
      </c>
      <c r="K14613" s="434">
        <v>1993</v>
      </c>
    </row>
    <row r="14614" spans="1:11" hidden="1" x14ac:dyDescent="0.25">
      <c r="A14614" s="434">
        <v>351532000</v>
      </c>
      <c r="B14614" s="434">
        <v>4869</v>
      </c>
      <c r="C14614" s="434" t="s">
        <v>20</v>
      </c>
      <c r="D14614" s="434" t="s">
        <v>25</v>
      </c>
      <c r="E14614" s="434">
        <v>12.76</v>
      </c>
      <c r="F14614" s="434">
        <v>3310</v>
      </c>
      <c r="G14614" s="434">
        <v>11137</v>
      </c>
      <c r="H14614" s="434">
        <v>7041</v>
      </c>
      <c r="I14614" s="434">
        <v>132</v>
      </c>
      <c r="J14614" s="434">
        <v>11499</v>
      </c>
      <c r="K14614" s="434">
        <v>2009</v>
      </c>
    </row>
    <row r="14615" spans="1:11" hidden="1" x14ac:dyDescent="0.25">
      <c r="A14615" s="434">
        <v>351538000</v>
      </c>
      <c r="B14615" s="434">
        <v>6392</v>
      </c>
      <c r="C14615" s="434" t="s">
        <v>28</v>
      </c>
      <c r="D14615" s="434" t="s">
        <v>33</v>
      </c>
      <c r="E14615" s="434">
        <v>14.5</v>
      </c>
      <c r="F14615" s="434">
        <v>10740</v>
      </c>
      <c r="G14615" s="434">
        <v>83685</v>
      </c>
      <c r="H14615" s="434">
        <v>44146</v>
      </c>
      <c r="I14615" s="434">
        <v>229</v>
      </c>
      <c r="J14615" s="434">
        <v>0</v>
      </c>
      <c r="K14615" s="434">
        <v>2009</v>
      </c>
    </row>
    <row r="14616" spans="1:11" hidden="1" x14ac:dyDescent="0.25">
      <c r="A14616" s="434">
        <v>351539000</v>
      </c>
      <c r="B14616" s="434">
        <v>29090</v>
      </c>
      <c r="C14616" s="434" t="s">
        <v>28</v>
      </c>
      <c r="D14616" s="434" t="s">
        <v>33</v>
      </c>
      <c r="E14616" s="434">
        <v>14.5</v>
      </c>
      <c r="F14616" s="434">
        <v>8880</v>
      </c>
      <c r="G14616" s="434">
        <v>80994</v>
      </c>
      <c r="H14616" s="434">
        <v>43291</v>
      </c>
      <c r="I14616" s="434">
        <v>229</v>
      </c>
      <c r="J14616" s="434">
        <v>0</v>
      </c>
      <c r="K14616" s="434">
        <v>2015</v>
      </c>
    </row>
    <row r="14617" spans="1:11" hidden="1" x14ac:dyDescent="0.25">
      <c r="A14617" s="434">
        <v>351588000</v>
      </c>
      <c r="B14617" s="434">
        <v>24561</v>
      </c>
      <c r="C14617" s="434" t="s">
        <v>16</v>
      </c>
      <c r="D14617" s="434" t="s">
        <v>33</v>
      </c>
      <c r="E14617" s="434">
        <v>15.7</v>
      </c>
      <c r="F14617" s="434">
        <v>15540</v>
      </c>
      <c r="G14617" s="434">
        <v>109570</v>
      </c>
      <c r="H14617" s="434">
        <v>61724</v>
      </c>
      <c r="I14617" s="434">
        <v>244.6</v>
      </c>
      <c r="J14617" s="434">
        <v>117921</v>
      </c>
      <c r="K14617" s="434">
        <v>2005</v>
      </c>
    </row>
    <row r="14618" spans="1:11" hidden="1" x14ac:dyDescent="0.25">
      <c r="A14618" s="434">
        <v>351597000</v>
      </c>
      <c r="B14618" s="434">
        <v>240528</v>
      </c>
      <c r="C14618" s="434" t="s">
        <v>28</v>
      </c>
      <c r="D14618" s="434" t="s">
        <v>33</v>
      </c>
      <c r="E14618" s="434">
        <v>14</v>
      </c>
      <c r="F14618" s="434">
        <v>12240</v>
      </c>
      <c r="G14618" s="434">
        <v>82050</v>
      </c>
      <c r="H14618" s="434">
        <v>43151</v>
      </c>
      <c r="I14618" s="434">
        <v>228.99</v>
      </c>
      <c r="J14618" s="434">
        <v>0</v>
      </c>
      <c r="K14618" s="434">
        <v>2007</v>
      </c>
    </row>
    <row r="14619" spans="1:11" hidden="1" x14ac:dyDescent="0.25">
      <c r="A14619" s="434">
        <v>351634000</v>
      </c>
      <c r="B14619" s="434">
        <v>1</v>
      </c>
      <c r="C14619" s="434" t="s">
        <v>35</v>
      </c>
      <c r="D14619" s="434" t="s">
        <v>33</v>
      </c>
      <c r="E14619" s="434">
        <v>20.5</v>
      </c>
      <c r="F14619" s="434">
        <v>23168</v>
      </c>
      <c r="G14619" s="434">
        <v>42513</v>
      </c>
      <c r="H14619" s="434">
        <v>36389</v>
      </c>
      <c r="I14619" s="434">
        <v>229</v>
      </c>
      <c r="K14619" s="434">
        <v>1988</v>
      </c>
    </row>
    <row r="14620" spans="1:11" hidden="1" x14ac:dyDescent="0.25">
      <c r="A14620" s="434">
        <v>351651000</v>
      </c>
      <c r="B14620" s="434">
        <v>389790</v>
      </c>
      <c r="C14620" s="434" t="s">
        <v>48</v>
      </c>
      <c r="D14620" s="434" t="s">
        <v>22</v>
      </c>
      <c r="E14620" s="434">
        <v>5</v>
      </c>
      <c r="F14620" s="434">
        <v>12000</v>
      </c>
      <c r="G14620" s="434">
        <v>0</v>
      </c>
      <c r="H14620" s="434">
        <v>17193</v>
      </c>
      <c r="I14620" s="434">
        <v>98.55</v>
      </c>
      <c r="J14620" s="434">
        <v>0</v>
      </c>
      <c r="K14620" s="434">
        <v>1970</v>
      </c>
    </row>
    <row r="14621" spans="1:11" hidden="1" x14ac:dyDescent="0.25">
      <c r="A14621" s="434">
        <v>351674000</v>
      </c>
      <c r="B14621" s="434">
        <v>9497</v>
      </c>
      <c r="C14621" s="434" t="s">
        <v>35</v>
      </c>
      <c r="D14621" s="434" t="s">
        <v>25</v>
      </c>
      <c r="E14621" s="434">
        <v>17</v>
      </c>
      <c r="F14621" s="434">
        <v>6700</v>
      </c>
      <c r="G14621" s="434">
        <v>12470</v>
      </c>
      <c r="H14621" s="434">
        <v>9870</v>
      </c>
      <c r="I14621" s="434">
        <v>137.63999999999999</v>
      </c>
      <c r="J14621" s="434">
        <v>0</v>
      </c>
      <c r="K14621" s="434">
        <v>2018</v>
      </c>
    </row>
    <row r="14622" spans="1:11" hidden="1" x14ac:dyDescent="0.25">
      <c r="A14622" s="434">
        <v>351689000</v>
      </c>
      <c r="B14622" s="434">
        <v>2556</v>
      </c>
      <c r="C14622" s="434" t="s">
        <v>31</v>
      </c>
      <c r="D14622" s="434" t="s">
        <v>29</v>
      </c>
      <c r="F14622" s="434">
        <v>15300</v>
      </c>
      <c r="G14622" s="434">
        <v>16727</v>
      </c>
      <c r="H14622" s="434">
        <v>17164</v>
      </c>
      <c r="I14622" s="434">
        <v>188.6</v>
      </c>
      <c r="J14622" s="434">
        <v>21238</v>
      </c>
      <c r="K14622" s="434">
        <v>2017</v>
      </c>
    </row>
    <row r="14623" spans="1:11" hidden="1" x14ac:dyDescent="0.25">
      <c r="A14623" s="434">
        <v>351700000</v>
      </c>
      <c r="B14623" s="434">
        <v>7898</v>
      </c>
      <c r="C14623" s="434" t="s">
        <v>28</v>
      </c>
      <c r="D14623" s="434" t="s">
        <v>29</v>
      </c>
      <c r="E14623" s="434">
        <v>14.5</v>
      </c>
      <c r="F14623" s="434">
        <v>8200</v>
      </c>
      <c r="G14623" s="434">
        <v>55676</v>
      </c>
      <c r="H14623" s="434">
        <v>30953</v>
      </c>
      <c r="I14623" s="434">
        <v>189</v>
      </c>
      <c r="K14623" s="434">
        <v>2004</v>
      </c>
    </row>
    <row r="14624" spans="1:11" hidden="1" x14ac:dyDescent="0.25">
      <c r="A14624" s="434">
        <v>351734000</v>
      </c>
      <c r="B14624" s="434">
        <v>12530</v>
      </c>
      <c r="C14624" s="434" t="s">
        <v>61</v>
      </c>
      <c r="D14624" s="434" t="s">
        <v>25</v>
      </c>
      <c r="E14624" s="434">
        <v>15.5</v>
      </c>
      <c r="F14624" s="434">
        <v>5322</v>
      </c>
      <c r="G14624" s="434">
        <v>12744</v>
      </c>
      <c r="H14624" s="434">
        <v>9611</v>
      </c>
      <c r="I14624" s="434">
        <v>138.07</v>
      </c>
      <c r="J14624" s="434">
        <v>0</v>
      </c>
      <c r="K14624" s="434">
        <v>2009</v>
      </c>
    </row>
    <row r="14625" spans="1:11" hidden="1" x14ac:dyDescent="0.25">
      <c r="A14625" s="434">
        <v>351740000</v>
      </c>
      <c r="B14625" s="434">
        <v>22041</v>
      </c>
      <c r="C14625" s="434" t="s">
        <v>48</v>
      </c>
      <c r="D14625" s="434" t="s">
        <v>17</v>
      </c>
      <c r="E14625" s="434">
        <v>11</v>
      </c>
      <c r="F14625" s="434">
        <v>971</v>
      </c>
      <c r="G14625" s="434">
        <v>290</v>
      </c>
      <c r="H14625" s="434">
        <v>438</v>
      </c>
      <c r="I14625" s="434">
        <v>38</v>
      </c>
      <c r="K14625" s="434">
        <v>2002</v>
      </c>
    </row>
    <row r="14626" spans="1:11" hidden="1" x14ac:dyDescent="0.25">
      <c r="A14626" s="434">
        <v>351752000</v>
      </c>
      <c r="B14626" s="434">
        <v>687</v>
      </c>
      <c r="C14626" s="434" t="s">
        <v>31</v>
      </c>
      <c r="D14626" s="434" t="s">
        <v>29</v>
      </c>
      <c r="E14626" s="434">
        <v>14.5</v>
      </c>
      <c r="F14626" s="434">
        <v>7076</v>
      </c>
      <c r="G14626" s="434">
        <v>37322</v>
      </c>
      <c r="H14626" s="434">
        <v>22697</v>
      </c>
      <c r="I14626" s="434">
        <v>177</v>
      </c>
      <c r="K14626" s="434">
        <v>2007</v>
      </c>
    </row>
    <row r="14627" spans="1:11" hidden="1" x14ac:dyDescent="0.25">
      <c r="A14627" s="434">
        <v>351755000</v>
      </c>
      <c r="B14627" s="434">
        <v>12291</v>
      </c>
      <c r="C14627" s="434" t="s">
        <v>28</v>
      </c>
      <c r="D14627" s="434" t="s">
        <v>33</v>
      </c>
      <c r="E14627" s="434">
        <v>14.5</v>
      </c>
      <c r="F14627" s="434">
        <v>9000</v>
      </c>
      <c r="G14627" s="434">
        <v>84790</v>
      </c>
      <c r="H14627" s="434">
        <v>45252</v>
      </c>
      <c r="I14627" s="434">
        <v>228.95</v>
      </c>
      <c r="J14627" s="434">
        <v>0</v>
      </c>
      <c r="K14627" s="434">
        <v>2016</v>
      </c>
    </row>
    <row r="14628" spans="1:11" hidden="1" x14ac:dyDescent="0.25">
      <c r="A14628" s="434">
        <v>351758000</v>
      </c>
      <c r="B14628" s="434">
        <v>2843</v>
      </c>
      <c r="C14628" s="434" t="s">
        <v>20</v>
      </c>
      <c r="D14628" s="434" t="s">
        <v>29</v>
      </c>
      <c r="F14628" s="434">
        <v>10725</v>
      </c>
      <c r="G14628" s="434">
        <v>45704</v>
      </c>
      <c r="H14628" s="434">
        <v>30906</v>
      </c>
      <c r="I14628" s="434">
        <v>182.72</v>
      </c>
      <c r="J14628" s="434">
        <v>51358</v>
      </c>
      <c r="K14628" s="434">
        <v>2017</v>
      </c>
    </row>
    <row r="14629" spans="1:11" hidden="1" x14ac:dyDescent="0.25">
      <c r="A14629" s="434">
        <v>351772000</v>
      </c>
      <c r="B14629" s="434">
        <v>11020</v>
      </c>
      <c r="C14629" s="434" t="s">
        <v>28</v>
      </c>
      <c r="D14629" s="434" t="s">
        <v>36</v>
      </c>
      <c r="E14629" s="434">
        <v>14.5</v>
      </c>
      <c r="F14629" s="434">
        <v>18660</v>
      </c>
      <c r="G14629" s="434">
        <v>180157</v>
      </c>
      <c r="H14629" s="434">
        <v>94863</v>
      </c>
      <c r="I14629" s="434">
        <v>294.90800000000002</v>
      </c>
      <c r="J14629" s="434">
        <v>0</v>
      </c>
      <c r="K14629" s="434">
        <v>2009</v>
      </c>
    </row>
    <row r="14630" spans="1:11" hidden="1" x14ac:dyDescent="0.25">
      <c r="A14630" s="434">
        <v>351785000</v>
      </c>
      <c r="B14630" s="434">
        <v>38848</v>
      </c>
      <c r="C14630" s="434" t="s">
        <v>28</v>
      </c>
      <c r="D14630" s="434" t="s">
        <v>36</v>
      </c>
      <c r="E14630" s="434">
        <v>15</v>
      </c>
      <c r="F14630" s="434">
        <v>18660</v>
      </c>
      <c r="G14630" s="434">
        <v>179258</v>
      </c>
      <c r="H14630" s="434">
        <v>92944</v>
      </c>
      <c r="I14630" s="434">
        <v>292</v>
      </c>
      <c r="J14630" s="434">
        <v>0</v>
      </c>
      <c r="K14630" s="434">
        <v>2011</v>
      </c>
    </row>
    <row r="14631" spans="1:11" hidden="1" x14ac:dyDescent="0.25">
      <c r="A14631" s="434">
        <v>351811000</v>
      </c>
      <c r="B14631" s="434">
        <v>629</v>
      </c>
      <c r="C14631" s="434" t="s">
        <v>28</v>
      </c>
      <c r="D14631" s="434" t="s">
        <v>29</v>
      </c>
      <c r="F14631" s="434">
        <v>9473</v>
      </c>
      <c r="G14631" s="434">
        <v>55677</v>
      </c>
      <c r="H14631" s="434">
        <v>31230</v>
      </c>
      <c r="I14631" s="434">
        <v>189.99</v>
      </c>
      <c r="K14631" s="434">
        <v>2010</v>
      </c>
    </row>
    <row r="14632" spans="1:11" hidden="1" x14ac:dyDescent="0.25">
      <c r="A14632" s="434">
        <v>351838000</v>
      </c>
      <c r="B14632" s="434">
        <v>6809</v>
      </c>
      <c r="C14632" s="434" t="s">
        <v>61</v>
      </c>
      <c r="D14632" s="434" t="s">
        <v>22</v>
      </c>
      <c r="E14632" s="434">
        <v>11</v>
      </c>
      <c r="F14632" s="434">
        <v>2760</v>
      </c>
      <c r="G14632" s="434">
        <v>5750</v>
      </c>
      <c r="H14632" s="434">
        <v>3911</v>
      </c>
      <c r="I14632" s="434">
        <v>99.9</v>
      </c>
      <c r="K14632" s="434">
        <v>2001</v>
      </c>
    </row>
    <row r="14633" spans="1:11" hidden="1" x14ac:dyDescent="0.25">
      <c r="A14633" s="434">
        <v>351849000</v>
      </c>
      <c r="B14633" s="434">
        <v>1348</v>
      </c>
      <c r="C14633" s="434" t="s">
        <v>28</v>
      </c>
      <c r="D14633" s="434" t="s">
        <v>29</v>
      </c>
      <c r="F14633" s="434">
        <v>6480</v>
      </c>
      <c r="G14633" s="434">
        <v>28200</v>
      </c>
      <c r="H14633" s="434">
        <v>17009</v>
      </c>
      <c r="I14633" s="434">
        <v>171</v>
      </c>
      <c r="K14633" s="434">
        <v>2011</v>
      </c>
    </row>
    <row r="14634" spans="1:11" hidden="1" x14ac:dyDescent="0.25">
      <c r="A14634" s="434">
        <v>351887000</v>
      </c>
      <c r="B14634" s="434">
        <v>8575</v>
      </c>
      <c r="C14634" s="434" t="s">
        <v>16</v>
      </c>
      <c r="D14634" s="434" t="s">
        <v>29</v>
      </c>
      <c r="E14634" s="434">
        <v>15</v>
      </c>
      <c r="F14634" s="434">
        <v>8310</v>
      </c>
      <c r="G14634" s="434">
        <v>49891</v>
      </c>
      <c r="H14634" s="434">
        <v>29806</v>
      </c>
      <c r="I14634" s="434">
        <v>182.5</v>
      </c>
      <c r="J14634" s="434">
        <v>0</v>
      </c>
      <c r="K14634" s="434">
        <v>2020</v>
      </c>
    </row>
    <row r="14635" spans="1:11" hidden="1" x14ac:dyDescent="0.25">
      <c r="A14635" s="434">
        <v>351893000</v>
      </c>
      <c r="B14635" s="434">
        <v>22489</v>
      </c>
      <c r="C14635" s="434" t="s">
        <v>28</v>
      </c>
      <c r="D14635" s="434" t="s">
        <v>36</v>
      </c>
      <c r="E14635" s="434">
        <v>16.3</v>
      </c>
      <c r="F14635" s="434">
        <v>13560</v>
      </c>
      <c r="G14635" s="434">
        <v>107288</v>
      </c>
      <c r="H14635" s="434">
        <v>58592</v>
      </c>
      <c r="I14635" s="434">
        <v>254.99</v>
      </c>
      <c r="J14635" s="434">
        <v>0</v>
      </c>
      <c r="K14635" s="434">
        <v>2011</v>
      </c>
    </row>
    <row r="14636" spans="1:11" hidden="1" x14ac:dyDescent="0.25">
      <c r="A14636" s="434">
        <v>351908000</v>
      </c>
      <c r="B14636" s="434">
        <v>11348</v>
      </c>
      <c r="C14636" s="434" t="s">
        <v>28</v>
      </c>
      <c r="D14636" s="434" t="s">
        <v>36</v>
      </c>
      <c r="E14636" s="434">
        <v>14</v>
      </c>
      <c r="F14636" s="434">
        <v>16200</v>
      </c>
      <c r="G14636" s="434">
        <v>207520</v>
      </c>
      <c r="H14636" s="434">
        <v>107413</v>
      </c>
      <c r="I14636" s="434">
        <v>299.97000000000003</v>
      </c>
      <c r="J14636" s="434">
        <v>0</v>
      </c>
      <c r="K14636" s="434">
        <v>2016</v>
      </c>
    </row>
    <row r="14637" spans="1:11" hidden="1" x14ac:dyDescent="0.25">
      <c r="A14637" s="434">
        <v>351916000</v>
      </c>
      <c r="B14637" s="434">
        <v>35933</v>
      </c>
      <c r="C14637" s="434" t="s">
        <v>28</v>
      </c>
      <c r="D14637" s="434" t="s">
        <v>33</v>
      </c>
      <c r="E14637" s="434">
        <v>14.5</v>
      </c>
      <c r="F14637" s="434">
        <v>9710</v>
      </c>
      <c r="G14637" s="434">
        <v>82206</v>
      </c>
      <c r="H14637" s="434">
        <v>43012</v>
      </c>
      <c r="I14637" s="434">
        <v>228.99</v>
      </c>
      <c r="J14637" s="434">
        <v>0</v>
      </c>
      <c r="K14637" s="434">
        <v>2010</v>
      </c>
    </row>
    <row r="14638" spans="1:11" hidden="1" x14ac:dyDescent="0.25">
      <c r="A14638" s="434">
        <v>351928000</v>
      </c>
      <c r="B14638" s="434">
        <v>19946</v>
      </c>
      <c r="C14638" s="434" t="s">
        <v>28</v>
      </c>
      <c r="D14638" s="434" t="s">
        <v>29</v>
      </c>
      <c r="E14638" s="434">
        <v>14.5</v>
      </c>
      <c r="F14638" s="434">
        <v>9466</v>
      </c>
      <c r="G14638" s="434">
        <v>57991</v>
      </c>
      <c r="H14638" s="434">
        <v>32309</v>
      </c>
      <c r="I14638" s="434">
        <v>189.99</v>
      </c>
      <c r="J14638" s="434">
        <v>0</v>
      </c>
      <c r="K14638" s="434">
        <v>2011</v>
      </c>
    </row>
    <row r="14639" spans="1:11" hidden="1" x14ac:dyDescent="0.25">
      <c r="A14639" s="434">
        <v>351994000</v>
      </c>
      <c r="B14639" s="434">
        <v>634</v>
      </c>
      <c r="C14639" s="434" t="s">
        <v>24</v>
      </c>
      <c r="D14639" s="434" t="s">
        <v>40</v>
      </c>
      <c r="E14639" s="434">
        <v>15.5</v>
      </c>
      <c r="F14639" s="434">
        <v>25487</v>
      </c>
      <c r="G14639" s="434">
        <v>299994</v>
      </c>
      <c r="H14639" s="434">
        <v>156692</v>
      </c>
      <c r="I14639" s="434">
        <v>330.25</v>
      </c>
      <c r="J14639" s="434">
        <v>331629</v>
      </c>
      <c r="K14639" s="434">
        <v>1998</v>
      </c>
    </row>
    <row r="14640" spans="1:11" hidden="1" x14ac:dyDescent="0.25">
      <c r="A14640" s="434">
        <v>351995000</v>
      </c>
      <c r="B14640" s="434">
        <v>776</v>
      </c>
      <c r="C14640" s="434" t="s">
        <v>16</v>
      </c>
      <c r="D14640" s="434" t="s">
        <v>33</v>
      </c>
      <c r="E14640" s="434">
        <v>16</v>
      </c>
      <c r="F14640" s="434">
        <v>12240</v>
      </c>
      <c r="G14640" s="434">
        <v>72749</v>
      </c>
      <c r="H14640" s="434">
        <v>41589</v>
      </c>
      <c r="I14640" s="434">
        <v>228.6</v>
      </c>
      <c r="J14640" s="434">
        <v>75701</v>
      </c>
      <c r="K14640" s="434">
        <v>2004</v>
      </c>
    </row>
    <row r="14641" spans="1:11" hidden="1" x14ac:dyDescent="0.25">
      <c r="A14641" s="434">
        <v>352003000</v>
      </c>
      <c r="B14641" s="434">
        <v>111577</v>
      </c>
      <c r="C14641" s="434" t="s">
        <v>44</v>
      </c>
      <c r="D14641" s="434" t="s">
        <v>36</v>
      </c>
      <c r="E14641" s="434">
        <v>18</v>
      </c>
      <c r="F14641" s="434">
        <v>58000</v>
      </c>
      <c r="G14641" s="434">
        <v>9429</v>
      </c>
      <c r="H14641" s="434">
        <v>92409</v>
      </c>
      <c r="I14641" s="434">
        <v>293.8</v>
      </c>
      <c r="J14641" s="434">
        <v>0</v>
      </c>
      <c r="K14641" s="434">
        <v>2006</v>
      </c>
    </row>
    <row r="14642" spans="1:11" hidden="1" x14ac:dyDescent="0.25">
      <c r="A14642" s="434">
        <v>352012000</v>
      </c>
      <c r="B14642" s="434">
        <v>24698</v>
      </c>
      <c r="C14642" s="434" t="s">
        <v>28</v>
      </c>
      <c r="D14642" s="434" t="s">
        <v>33</v>
      </c>
      <c r="E14642" s="434">
        <v>43599</v>
      </c>
      <c r="F14642" s="434">
        <v>9660</v>
      </c>
      <c r="G14642" s="434">
        <v>81828</v>
      </c>
      <c r="H14642" s="434">
        <v>43024</v>
      </c>
      <c r="I14642" s="434">
        <v>228.99</v>
      </c>
      <c r="J14642" s="434">
        <v>0</v>
      </c>
      <c r="K14642" s="434">
        <v>2018</v>
      </c>
    </row>
    <row r="14643" spans="1:11" hidden="1" x14ac:dyDescent="0.25">
      <c r="A14643" s="434">
        <v>352039000</v>
      </c>
      <c r="B14643" s="434">
        <v>373</v>
      </c>
      <c r="C14643" s="434" t="s">
        <v>28</v>
      </c>
      <c r="D14643" s="434" t="s">
        <v>33</v>
      </c>
      <c r="E14643" s="434">
        <v>43599</v>
      </c>
      <c r="F14643" s="434">
        <v>9710</v>
      </c>
      <c r="G14643" s="434">
        <v>81842</v>
      </c>
      <c r="H14643" s="434">
        <v>43007</v>
      </c>
      <c r="I14643" s="434">
        <v>229</v>
      </c>
      <c r="J14643" s="434">
        <v>0</v>
      </c>
      <c r="K14643" s="434">
        <v>2014</v>
      </c>
    </row>
    <row r="14644" spans="1:11" hidden="1" x14ac:dyDescent="0.25">
      <c r="A14644" s="434">
        <v>352089000</v>
      </c>
      <c r="B14644" s="434">
        <v>5134</v>
      </c>
      <c r="C14644" s="434" t="s">
        <v>28</v>
      </c>
      <c r="D14644" s="434" t="s">
        <v>29</v>
      </c>
      <c r="E14644" s="434">
        <v>14.8</v>
      </c>
      <c r="F14644" s="434">
        <v>8580</v>
      </c>
      <c r="G14644" s="434">
        <v>49602</v>
      </c>
      <c r="H14644" s="434">
        <v>39904</v>
      </c>
      <c r="I14644" s="434">
        <v>199.9</v>
      </c>
      <c r="K14644" s="434">
        <v>2007</v>
      </c>
    </row>
    <row r="14645" spans="1:11" hidden="1" x14ac:dyDescent="0.25">
      <c r="A14645" s="434">
        <v>352097000</v>
      </c>
      <c r="B14645" s="434">
        <v>1342</v>
      </c>
      <c r="C14645" s="434" t="s">
        <v>28</v>
      </c>
      <c r="D14645" s="434" t="s">
        <v>29</v>
      </c>
      <c r="E14645" s="434">
        <v>14</v>
      </c>
      <c r="F14645" s="434">
        <v>5883</v>
      </c>
      <c r="G14645" s="434">
        <v>28564</v>
      </c>
      <c r="H14645" s="434">
        <v>17429</v>
      </c>
      <c r="I14645" s="434">
        <v>170</v>
      </c>
      <c r="K14645" s="434">
        <v>1997</v>
      </c>
    </row>
    <row r="14646" spans="1:11" hidden="1" x14ac:dyDescent="0.25">
      <c r="A14646" s="434">
        <v>352102000</v>
      </c>
      <c r="B14646" s="434">
        <v>1</v>
      </c>
      <c r="C14646" s="434" t="s">
        <v>31</v>
      </c>
      <c r="D14646" s="434" t="s">
        <v>25</v>
      </c>
      <c r="F14646" s="434">
        <v>4635</v>
      </c>
      <c r="G14646" s="434">
        <v>16213</v>
      </c>
      <c r="H14646" s="434">
        <v>9978</v>
      </c>
      <c r="I14646" s="434">
        <v>137.03</v>
      </c>
      <c r="K14646" s="434">
        <v>2000</v>
      </c>
    </row>
    <row r="14647" spans="1:11" hidden="1" x14ac:dyDescent="0.25">
      <c r="A14647" s="434">
        <v>352104000</v>
      </c>
      <c r="B14647" s="434">
        <v>1784</v>
      </c>
      <c r="C14647" s="434" t="s">
        <v>31</v>
      </c>
      <c r="D14647" s="434" t="s">
        <v>17</v>
      </c>
      <c r="E14647" s="434">
        <v>8</v>
      </c>
      <c r="F14647" s="434">
        <v>536</v>
      </c>
      <c r="G14647" s="434">
        <v>1394</v>
      </c>
      <c r="H14647" s="434">
        <v>794</v>
      </c>
      <c r="I14647" s="434">
        <v>58.27</v>
      </c>
      <c r="J14647" s="434">
        <v>0</v>
      </c>
      <c r="K14647" s="434">
        <v>1970</v>
      </c>
    </row>
    <row r="14648" spans="1:11" hidden="1" x14ac:dyDescent="0.25">
      <c r="A14648" s="434">
        <v>352105000</v>
      </c>
      <c r="B14648" s="434">
        <v>5649</v>
      </c>
      <c r="C14648" s="434" t="s">
        <v>46</v>
      </c>
      <c r="D14648" s="434" t="s">
        <v>17</v>
      </c>
      <c r="E14648" s="434">
        <v>14</v>
      </c>
      <c r="F14648" s="434">
        <v>5280</v>
      </c>
      <c r="G14648" s="434">
        <v>1500</v>
      </c>
      <c r="H14648" s="434">
        <v>2014</v>
      </c>
      <c r="I14648" s="434">
        <v>64.8</v>
      </c>
      <c r="J14648" s="434">
        <v>0</v>
      </c>
      <c r="K14648" s="434">
        <v>2007</v>
      </c>
    </row>
    <row r="14649" spans="1:11" hidden="1" x14ac:dyDescent="0.25">
      <c r="A14649" s="434">
        <v>352147000</v>
      </c>
      <c r="B14649" s="434">
        <v>21841</v>
      </c>
      <c r="C14649" s="434" t="s">
        <v>28</v>
      </c>
      <c r="D14649" s="434" t="s">
        <v>29</v>
      </c>
      <c r="E14649" s="434">
        <v>18</v>
      </c>
      <c r="F14649" s="434">
        <v>5700</v>
      </c>
      <c r="G14649" s="434">
        <v>39955</v>
      </c>
      <c r="H14649" s="434">
        <v>25010</v>
      </c>
      <c r="I14649" s="434">
        <v>182.87</v>
      </c>
      <c r="J14649" s="434">
        <v>0</v>
      </c>
      <c r="K14649" s="434">
        <v>2020</v>
      </c>
    </row>
    <row r="14650" spans="1:11" hidden="1" x14ac:dyDescent="0.25">
      <c r="A14650" s="434">
        <v>352158000</v>
      </c>
      <c r="B14650" s="434">
        <v>22851</v>
      </c>
      <c r="C14650" s="434" t="s">
        <v>28</v>
      </c>
      <c r="D14650" s="434" t="s">
        <v>29</v>
      </c>
      <c r="E14650" s="434">
        <v>14.5</v>
      </c>
      <c r="F14650" s="434">
        <v>8630</v>
      </c>
      <c r="G14650" s="434">
        <v>58616</v>
      </c>
      <c r="H14650" s="434">
        <v>33126</v>
      </c>
      <c r="I14650" s="434">
        <v>197</v>
      </c>
      <c r="J14650" s="434">
        <v>0</v>
      </c>
      <c r="K14650" s="434">
        <v>1970</v>
      </c>
    </row>
    <row r="14651" spans="1:11" hidden="1" x14ac:dyDescent="0.25">
      <c r="A14651" s="434">
        <v>352161000</v>
      </c>
      <c r="B14651" s="434">
        <v>14109</v>
      </c>
      <c r="C14651" s="434" t="s">
        <v>28</v>
      </c>
      <c r="D14651" s="434" t="s">
        <v>36</v>
      </c>
      <c r="E14651" s="434">
        <v>14.5</v>
      </c>
      <c r="F14651" s="434">
        <v>15666</v>
      </c>
      <c r="G14651" s="434">
        <v>152398</v>
      </c>
      <c r="H14651" s="434">
        <v>83529</v>
      </c>
      <c r="I14651" s="434">
        <v>274.93</v>
      </c>
      <c r="J14651" s="434">
        <v>0</v>
      </c>
      <c r="K14651" s="434">
        <v>2000</v>
      </c>
    </row>
    <row r="14652" spans="1:11" hidden="1" x14ac:dyDescent="0.25">
      <c r="A14652" s="434">
        <v>352179000</v>
      </c>
      <c r="B14652" s="434">
        <v>13489</v>
      </c>
      <c r="C14652" s="434" t="s">
        <v>24</v>
      </c>
      <c r="D14652" s="434" t="s">
        <v>33</v>
      </c>
      <c r="E14652" s="434">
        <v>15</v>
      </c>
      <c r="F14652" s="434">
        <v>12342</v>
      </c>
      <c r="G14652" s="434">
        <v>105419</v>
      </c>
      <c r="H14652" s="434">
        <v>55898</v>
      </c>
      <c r="I14652" s="434">
        <v>228.6</v>
      </c>
      <c r="J14652" s="434">
        <v>98688</v>
      </c>
      <c r="K14652" s="434">
        <v>2009</v>
      </c>
    </row>
    <row r="14653" spans="1:11" hidden="1" x14ac:dyDescent="0.25">
      <c r="A14653" s="434">
        <v>352192000</v>
      </c>
      <c r="B14653" s="434">
        <v>6395</v>
      </c>
      <c r="C14653" s="434" t="s">
        <v>28</v>
      </c>
      <c r="D14653" s="434" t="s">
        <v>33</v>
      </c>
      <c r="F14653" s="434">
        <v>14280</v>
      </c>
      <c r="G14653" s="434">
        <v>81765</v>
      </c>
      <c r="H14653" s="434">
        <v>43015</v>
      </c>
      <c r="I14653" s="434">
        <v>229</v>
      </c>
      <c r="K14653" s="434">
        <v>2016</v>
      </c>
    </row>
    <row r="14654" spans="1:11" hidden="1" x14ac:dyDescent="0.25">
      <c r="A14654" s="434">
        <v>352202000</v>
      </c>
      <c r="B14654" s="434">
        <v>4645</v>
      </c>
      <c r="C14654" s="434" t="s">
        <v>28</v>
      </c>
      <c r="D14654" s="434" t="s">
        <v>29</v>
      </c>
      <c r="E14654" s="434">
        <v>14.5</v>
      </c>
      <c r="F14654" s="434">
        <v>8200</v>
      </c>
      <c r="G14654" s="434">
        <v>55256</v>
      </c>
      <c r="H14654" s="434">
        <v>30974</v>
      </c>
      <c r="I14654" s="434">
        <v>189</v>
      </c>
      <c r="K14654" s="434">
        <v>2010</v>
      </c>
    </row>
    <row r="14655" spans="1:11" hidden="1" x14ac:dyDescent="0.25">
      <c r="A14655" s="434">
        <v>352212000</v>
      </c>
      <c r="B14655" s="434">
        <v>233283</v>
      </c>
      <c r="C14655" s="434" t="s">
        <v>28</v>
      </c>
      <c r="D14655" s="434" t="s">
        <v>33</v>
      </c>
      <c r="E14655" s="434">
        <v>14</v>
      </c>
      <c r="F14655" s="434">
        <v>14280</v>
      </c>
      <c r="G14655" s="434">
        <v>80871</v>
      </c>
      <c r="H14655" s="434">
        <v>43315</v>
      </c>
      <c r="I14655" s="434">
        <v>229</v>
      </c>
      <c r="J14655" s="434">
        <v>0</v>
      </c>
      <c r="K14655" s="434">
        <v>2019</v>
      </c>
    </row>
    <row r="14656" spans="1:11" hidden="1" x14ac:dyDescent="0.25">
      <c r="A14656" s="434">
        <v>352216000</v>
      </c>
      <c r="B14656" s="434">
        <v>1</v>
      </c>
      <c r="C14656" s="434" t="s">
        <v>31</v>
      </c>
      <c r="D14656" s="434" t="s">
        <v>22</v>
      </c>
      <c r="E14656" s="434">
        <v>10.5</v>
      </c>
      <c r="F14656" s="434">
        <v>736</v>
      </c>
      <c r="G14656" s="434">
        <v>1545</v>
      </c>
      <c r="H14656" s="434">
        <v>497</v>
      </c>
      <c r="I14656" s="434">
        <v>75</v>
      </c>
      <c r="K14656" s="434">
        <v>1993</v>
      </c>
    </row>
    <row r="14657" spans="1:11" hidden="1" x14ac:dyDescent="0.25">
      <c r="A14657" s="434">
        <v>352219000</v>
      </c>
      <c r="B14657" s="434">
        <v>8011</v>
      </c>
      <c r="C14657" s="434" t="s">
        <v>54</v>
      </c>
      <c r="D14657" s="434" t="s">
        <v>17</v>
      </c>
      <c r="E14657" s="434">
        <v>12.8</v>
      </c>
      <c r="F14657" s="434">
        <v>2206</v>
      </c>
      <c r="G14657" s="434">
        <v>330</v>
      </c>
      <c r="H14657" s="434">
        <v>370</v>
      </c>
      <c r="I14657" s="434">
        <v>37.5</v>
      </c>
      <c r="J14657" s="434">
        <v>0</v>
      </c>
      <c r="K14657" s="434">
        <v>1970</v>
      </c>
    </row>
    <row r="14658" spans="1:11" hidden="1" x14ac:dyDescent="0.25">
      <c r="A14658" s="434">
        <v>352231000</v>
      </c>
      <c r="B14658" s="434">
        <v>18699</v>
      </c>
      <c r="C14658" s="434" t="s">
        <v>28</v>
      </c>
      <c r="D14658" s="434" t="s">
        <v>33</v>
      </c>
      <c r="E14658" s="434">
        <v>14.5</v>
      </c>
      <c r="F14658" s="434">
        <v>8880</v>
      </c>
      <c r="G14658" s="434">
        <v>81011</v>
      </c>
      <c r="H14658" s="434">
        <v>43291</v>
      </c>
      <c r="I14658" s="434">
        <v>229</v>
      </c>
      <c r="J14658" s="434">
        <v>0</v>
      </c>
      <c r="K14658" s="434">
        <v>1970</v>
      </c>
    </row>
    <row r="14659" spans="1:11" hidden="1" x14ac:dyDescent="0.25">
      <c r="A14659" s="434">
        <v>352246000</v>
      </c>
      <c r="B14659" s="434">
        <v>8257</v>
      </c>
      <c r="C14659" s="434" t="s">
        <v>28</v>
      </c>
      <c r="D14659" s="434" t="s">
        <v>33</v>
      </c>
      <c r="E14659" s="434">
        <v>13.75</v>
      </c>
      <c r="F14659" s="434">
        <v>11620</v>
      </c>
      <c r="G14659" s="434">
        <v>80536</v>
      </c>
      <c r="H14659" s="434">
        <v>44027</v>
      </c>
      <c r="I14659" s="434">
        <v>229</v>
      </c>
      <c r="J14659" s="434">
        <v>0</v>
      </c>
      <c r="K14659" s="434">
        <v>2011</v>
      </c>
    </row>
    <row r="14660" spans="1:11" hidden="1" x14ac:dyDescent="0.25">
      <c r="A14660" s="434">
        <v>352274000</v>
      </c>
      <c r="B14660" s="434">
        <v>3899</v>
      </c>
      <c r="C14660" s="434" t="s">
        <v>48</v>
      </c>
      <c r="D14660" s="434" t="s">
        <v>22</v>
      </c>
      <c r="E14660" s="434">
        <v>15.6</v>
      </c>
      <c r="F14660" s="434">
        <v>4857</v>
      </c>
      <c r="G14660" s="434">
        <v>2925</v>
      </c>
      <c r="H14660" s="434">
        <v>3586</v>
      </c>
      <c r="I14660" s="434">
        <v>78</v>
      </c>
      <c r="J14660" s="434">
        <v>8710</v>
      </c>
      <c r="K14660" s="434">
        <v>1993</v>
      </c>
    </row>
    <row r="14661" spans="1:11" hidden="1" x14ac:dyDescent="0.25">
      <c r="A14661" s="434">
        <v>352281000</v>
      </c>
      <c r="B14661" s="434">
        <v>2233</v>
      </c>
      <c r="C14661" s="434" t="s">
        <v>54</v>
      </c>
      <c r="D14661" s="434" t="s">
        <v>13</v>
      </c>
      <c r="E14661" s="434">
        <v>11</v>
      </c>
      <c r="F14661" s="434">
        <v>1518</v>
      </c>
      <c r="G14661" s="434">
        <v>301</v>
      </c>
      <c r="H14661" s="434">
        <v>273</v>
      </c>
      <c r="I14661" s="434">
        <v>30</v>
      </c>
      <c r="K14661" s="434">
        <v>2014</v>
      </c>
    </row>
    <row r="14662" spans="1:11" hidden="1" x14ac:dyDescent="0.25">
      <c r="A14662" s="434">
        <v>352292000</v>
      </c>
      <c r="B14662" s="434">
        <v>24841</v>
      </c>
      <c r="C14662" s="434" t="s">
        <v>28</v>
      </c>
      <c r="D14662" s="434" t="s">
        <v>29</v>
      </c>
      <c r="E14662" s="434">
        <v>15</v>
      </c>
      <c r="F14662" s="434">
        <v>7038</v>
      </c>
      <c r="G14662" s="434">
        <v>37059</v>
      </c>
      <c r="H14662" s="434">
        <v>22855</v>
      </c>
      <c r="I14662" s="434">
        <v>177.85</v>
      </c>
      <c r="J14662" s="434">
        <v>0</v>
      </c>
      <c r="K14662" s="434">
        <v>1970</v>
      </c>
    </row>
    <row r="14663" spans="1:11" hidden="1" x14ac:dyDescent="0.25">
      <c r="A14663" s="434">
        <v>352312000</v>
      </c>
      <c r="B14663" s="434">
        <v>4100</v>
      </c>
      <c r="C14663" s="434" t="s">
        <v>31</v>
      </c>
      <c r="D14663" s="434" t="s">
        <v>22</v>
      </c>
      <c r="G14663" s="434">
        <v>3500</v>
      </c>
      <c r="H14663" s="434">
        <v>2777</v>
      </c>
      <c r="I14663" s="434">
        <v>95</v>
      </c>
      <c r="K14663" s="434">
        <v>2003</v>
      </c>
    </row>
    <row r="14664" spans="1:11" hidden="1" x14ac:dyDescent="0.25">
      <c r="A14664" s="434">
        <v>352328000</v>
      </c>
      <c r="B14664" s="434">
        <v>2099</v>
      </c>
      <c r="C14664" s="434" t="s">
        <v>28</v>
      </c>
      <c r="D14664" s="434" t="s">
        <v>29</v>
      </c>
      <c r="E14664" s="434">
        <v>14.3</v>
      </c>
      <c r="F14664" s="434">
        <v>6620</v>
      </c>
      <c r="G14664" s="434">
        <v>32739</v>
      </c>
      <c r="H14664" s="434">
        <v>19885</v>
      </c>
      <c r="I14664" s="434">
        <v>177</v>
      </c>
      <c r="J14664" s="434">
        <v>0</v>
      </c>
      <c r="K14664" s="434">
        <v>2005</v>
      </c>
    </row>
    <row r="14665" spans="1:11" hidden="1" x14ac:dyDescent="0.25">
      <c r="A14665" s="434">
        <v>352349000</v>
      </c>
      <c r="B14665" s="434">
        <v>7093</v>
      </c>
      <c r="C14665" s="434" t="s">
        <v>31</v>
      </c>
      <c r="D14665" s="434" t="s">
        <v>25</v>
      </c>
      <c r="E14665" s="434">
        <v>20</v>
      </c>
      <c r="F14665" s="434">
        <v>6355</v>
      </c>
      <c r="G14665" s="434">
        <v>8024</v>
      </c>
      <c r="H14665" s="434">
        <v>7307</v>
      </c>
      <c r="I14665" s="434">
        <v>134.02000000000001</v>
      </c>
      <c r="J14665" s="434">
        <v>11200</v>
      </c>
      <c r="K14665" s="434">
        <v>1993</v>
      </c>
    </row>
    <row r="14666" spans="1:11" hidden="1" x14ac:dyDescent="0.25">
      <c r="A14666" s="434">
        <v>352351000</v>
      </c>
      <c r="B14666" s="434">
        <v>643</v>
      </c>
      <c r="C14666" s="434" t="s">
        <v>31</v>
      </c>
      <c r="D14666" s="434" t="s">
        <v>25</v>
      </c>
      <c r="E14666" s="434">
        <v>18.5</v>
      </c>
      <c r="F14666" s="434">
        <v>7061</v>
      </c>
      <c r="G14666" s="434">
        <v>7957</v>
      </c>
      <c r="H14666" s="434">
        <v>7313</v>
      </c>
      <c r="I14666" s="434">
        <v>134.02000000000001</v>
      </c>
      <c r="J14666" s="434">
        <v>11352</v>
      </c>
      <c r="K14666" s="434">
        <v>1994</v>
      </c>
    </row>
    <row r="14667" spans="1:11" hidden="1" x14ac:dyDescent="0.25">
      <c r="A14667" s="434">
        <v>352358000</v>
      </c>
      <c r="B14667" s="434">
        <v>9030</v>
      </c>
      <c r="C14667" s="434" t="s">
        <v>35</v>
      </c>
      <c r="D14667" s="434" t="s">
        <v>40</v>
      </c>
      <c r="E14667" s="434">
        <v>25</v>
      </c>
      <c r="F14667" s="434">
        <v>40670</v>
      </c>
      <c r="G14667" s="434">
        <v>124479</v>
      </c>
      <c r="H14667" s="434">
        <v>118938</v>
      </c>
      <c r="I14667" s="434">
        <v>333.2</v>
      </c>
      <c r="J14667" s="434">
        <v>0</v>
      </c>
      <c r="K14667" s="434">
        <v>2014</v>
      </c>
    </row>
    <row r="14668" spans="1:11" hidden="1" x14ac:dyDescent="0.25">
      <c r="A14668" s="434">
        <v>352359000</v>
      </c>
      <c r="B14668" s="434">
        <v>663</v>
      </c>
      <c r="C14668" s="434" t="s">
        <v>28</v>
      </c>
      <c r="D14668" s="434" t="s">
        <v>29</v>
      </c>
      <c r="E14668" s="434">
        <v>13.8</v>
      </c>
      <c r="F14668" s="434">
        <v>7360</v>
      </c>
      <c r="G14668" s="434">
        <v>64012</v>
      </c>
      <c r="H14668" s="434">
        <v>35607</v>
      </c>
      <c r="I14668" s="434">
        <v>199.9</v>
      </c>
      <c r="J14668" s="434">
        <v>0</v>
      </c>
      <c r="K14668" s="434">
        <v>2018</v>
      </c>
    </row>
    <row r="14669" spans="1:11" hidden="1" x14ac:dyDescent="0.25">
      <c r="A14669" s="434">
        <v>352367000</v>
      </c>
      <c r="B14669" s="434">
        <v>270</v>
      </c>
      <c r="C14669" s="434" t="s">
        <v>28</v>
      </c>
      <c r="D14669" s="434" t="s">
        <v>29</v>
      </c>
      <c r="E14669" s="434">
        <v>43599</v>
      </c>
      <c r="F14669" s="434">
        <v>9960</v>
      </c>
      <c r="G14669" s="434">
        <v>57835</v>
      </c>
      <c r="H14669" s="434">
        <v>32370</v>
      </c>
      <c r="I14669" s="434">
        <v>189.99</v>
      </c>
      <c r="J14669" s="434">
        <v>0</v>
      </c>
      <c r="K14669" s="434">
        <v>2014</v>
      </c>
    </row>
    <row r="14670" spans="1:11" hidden="1" x14ac:dyDescent="0.25">
      <c r="A14670" s="434">
        <v>352396000</v>
      </c>
      <c r="B14670" s="434">
        <v>6656</v>
      </c>
      <c r="C14670" s="434" t="s">
        <v>28</v>
      </c>
      <c r="D14670" s="434" t="s">
        <v>29</v>
      </c>
      <c r="E14670" s="434">
        <v>14</v>
      </c>
      <c r="F14670" s="434">
        <v>6480</v>
      </c>
      <c r="G14670" s="434">
        <v>28306</v>
      </c>
      <c r="H14670" s="434">
        <v>17019</v>
      </c>
      <c r="I14670" s="434">
        <v>169.37</v>
      </c>
      <c r="J14670" s="434">
        <v>0</v>
      </c>
      <c r="K14670" s="434">
        <v>2013</v>
      </c>
    </row>
    <row r="14671" spans="1:11" hidden="1" x14ac:dyDescent="0.25">
      <c r="A14671" s="434">
        <v>352401000</v>
      </c>
      <c r="B14671" s="434">
        <v>3374</v>
      </c>
      <c r="C14671" s="434" t="s">
        <v>20</v>
      </c>
      <c r="D14671" s="434" t="s">
        <v>29</v>
      </c>
      <c r="E14671" s="434">
        <v>14.5</v>
      </c>
      <c r="F14671" s="434">
        <v>9480</v>
      </c>
      <c r="G14671" s="434">
        <v>46197</v>
      </c>
      <c r="H14671" s="434">
        <v>30149</v>
      </c>
      <c r="I14671" s="434">
        <v>183</v>
      </c>
      <c r="J14671" s="434">
        <v>0</v>
      </c>
      <c r="K14671" s="434">
        <v>1970</v>
      </c>
    </row>
    <row r="14672" spans="1:11" hidden="1" x14ac:dyDescent="0.25">
      <c r="A14672" s="434">
        <v>352408000</v>
      </c>
      <c r="B14672" s="434">
        <v>401</v>
      </c>
      <c r="C14672" s="434" t="s">
        <v>35</v>
      </c>
      <c r="D14672" s="434" t="s">
        <v>25</v>
      </c>
      <c r="E14672" s="434">
        <v>17.5</v>
      </c>
      <c r="F14672" s="434">
        <v>5939</v>
      </c>
      <c r="G14672" s="434">
        <v>8015</v>
      </c>
      <c r="H14672" s="434">
        <v>6704</v>
      </c>
      <c r="I14672" s="434">
        <v>132.6</v>
      </c>
      <c r="K14672" s="434">
        <v>2003</v>
      </c>
    </row>
    <row r="14673" spans="1:11" hidden="1" x14ac:dyDescent="0.25">
      <c r="A14673" s="434">
        <v>352422000</v>
      </c>
      <c r="B14673" s="434">
        <v>14881</v>
      </c>
      <c r="C14673" s="434" t="s">
        <v>28</v>
      </c>
      <c r="D14673" s="434" t="s">
        <v>29</v>
      </c>
      <c r="E14673" s="434">
        <v>14</v>
      </c>
      <c r="F14673" s="434">
        <v>6510</v>
      </c>
      <c r="G14673" s="434">
        <v>37430</v>
      </c>
      <c r="H14673" s="434">
        <v>23247</v>
      </c>
      <c r="I14673" s="434">
        <v>179.97</v>
      </c>
      <c r="J14673" s="434">
        <v>0</v>
      </c>
      <c r="K14673" s="434">
        <v>2014</v>
      </c>
    </row>
    <row r="14674" spans="1:11" hidden="1" x14ac:dyDescent="0.25">
      <c r="A14674" s="434">
        <v>352428000</v>
      </c>
      <c r="B14674" s="434">
        <v>6254</v>
      </c>
      <c r="C14674" s="434" t="s">
        <v>28</v>
      </c>
      <c r="D14674" s="434" t="s">
        <v>29</v>
      </c>
      <c r="E14674" s="434">
        <v>43660</v>
      </c>
      <c r="F14674" s="434">
        <v>6780</v>
      </c>
      <c r="G14674" s="434">
        <v>37732</v>
      </c>
      <c r="H14674" s="434">
        <v>23232</v>
      </c>
      <c r="I14674" s="434">
        <v>179.97</v>
      </c>
      <c r="J14674" s="434">
        <v>0</v>
      </c>
      <c r="K14674" s="434">
        <v>2017</v>
      </c>
    </row>
    <row r="14675" spans="1:11" hidden="1" x14ac:dyDescent="0.25">
      <c r="A14675" s="434">
        <v>352432000</v>
      </c>
      <c r="B14675" s="434">
        <v>26230</v>
      </c>
      <c r="C14675" s="434" t="s">
        <v>46</v>
      </c>
      <c r="D14675" s="434" t="s">
        <v>17</v>
      </c>
      <c r="E14675" s="434">
        <v>12</v>
      </c>
      <c r="F14675" s="434">
        <v>3430</v>
      </c>
      <c r="G14675" s="434">
        <v>2060</v>
      </c>
      <c r="H14675" s="434">
        <v>2170</v>
      </c>
      <c r="I14675" s="434">
        <v>59.9</v>
      </c>
      <c r="J14675" s="434">
        <v>0</v>
      </c>
      <c r="K14675" s="434">
        <v>2013</v>
      </c>
    </row>
    <row r="14676" spans="1:11" hidden="1" x14ac:dyDescent="0.25">
      <c r="A14676" s="434">
        <v>352451000</v>
      </c>
      <c r="B14676" s="434">
        <v>2217</v>
      </c>
      <c r="C14676" s="434" t="s">
        <v>24</v>
      </c>
      <c r="D14676" s="434" t="s">
        <v>33</v>
      </c>
      <c r="F14676" s="434">
        <v>14280</v>
      </c>
      <c r="G14676" s="434">
        <v>105525</v>
      </c>
      <c r="H14676" s="434">
        <v>57249</v>
      </c>
      <c r="I14676" s="434">
        <v>243.99</v>
      </c>
      <c r="J14676" s="434">
        <v>114618</v>
      </c>
      <c r="K14676" s="434">
        <v>2011</v>
      </c>
    </row>
    <row r="14677" spans="1:11" hidden="1" x14ac:dyDescent="0.25">
      <c r="A14677" s="434">
        <v>352468000</v>
      </c>
      <c r="B14677" s="434">
        <v>8987</v>
      </c>
      <c r="C14677" s="434" t="s">
        <v>28</v>
      </c>
      <c r="D14677" s="434" t="s">
        <v>33</v>
      </c>
      <c r="E14677" s="434">
        <v>43599</v>
      </c>
      <c r="F14677" s="434">
        <v>9660</v>
      </c>
      <c r="G14677" s="434">
        <v>81777</v>
      </c>
      <c r="H14677" s="434">
        <v>43036</v>
      </c>
      <c r="I14677" s="434">
        <v>229</v>
      </c>
      <c r="J14677" s="434">
        <v>0</v>
      </c>
      <c r="K14677" s="434">
        <v>2016</v>
      </c>
    </row>
    <row r="14678" spans="1:11" hidden="1" x14ac:dyDescent="0.25">
      <c r="A14678" s="434">
        <v>352473000</v>
      </c>
      <c r="B14678" s="434">
        <v>210058</v>
      </c>
      <c r="C14678" s="434" t="s">
        <v>48</v>
      </c>
      <c r="D14678" s="434" t="s">
        <v>22</v>
      </c>
      <c r="E14678" s="434">
        <v>16</v>
      </c>
      <c r="F14678" s="434">
        <v>3312</v>
      </c>
      <c r="G14678" s="434">
        <v>1230</v>
      </c>
      <c r="H14678" s="434">
        <v>4348</v>
      </c>
      <c r="I14678" s="434">
        <v>92.3</v>
      </c>
      <c r="J14678" s="434">
        <v>0</v>
      </c>
      <c r="K14678" s="434">
        <v>1983</v>
      </c>
    </row>
    <row r="14679" spans="1:11" hidden="1" x14ac:dyDescent="0.25">
      <c r="A14679" s="434">
        <v>352477000</v>
      </c>
      <c r="B14679" s="434">
        <v>11966</v>
      </c>
      <c r="C14679" s="434" t="s">
        <v>28</v>
      </c>
      <c r="D14679" s="434" t="s">
        <v>36</v>
      </c>
      <c r="F14679" s="434">
        <v>15200</v>
      </c>
      <c r="G14679" s="434">
        <v>208892</v>
      </c>
      <c r="H14679" s="434">
        <v>108551</v>
      </c>
      <c r="I14679" s="434">
        <v>299.95</v>
      </c>
      <c r="K14679" s="434">
        <v>2021</v>
      </c>
    </row>
    <row r="14680" spans="1:11" hidden="1" x14ac:dyDescent="0.25">
      <c r="A14680" s="434">
        <v>352486000</v>
      </c>
      <c r="B14680" s="434">
        <v>7618</v>
      </c>
      <c r="C14680" s="434" t="s">
        <v>28</v>
      </c>
      <c r="D14680" s="434" t="s">
        <v>29</v>
      </c>
      <c r="E14680" s="434">
        <v>14</v>
      </c>
      <c r="F14680" s="434">
        <v>8251</v>
      </c>
      <c r="G14680" s="434">
        <v>52510</v>
      </c>
      <c r="H14680" s="434">
        <v>29885</v>
      </c>
      <c r="I14680" s="434">
        <v>189.99</v>
      </c>
      <c r="J14680" s="434">
        <v>0</v>
      </c>
      <c r="K14680" s="434">
        <v>1970</v>
      </c>
    </row>
    <row r="14681" spans="1:11" hidden="1" x14ac:dyDescent="0.25">
      <c r="A14681" s="434">
        <v>352505000</v>
      </c>
      <c r="B14681" s="434">
        <v>7599</v>
      </c>
      <c r="C14681" s="434" t="s">
        <v>28</v>
      </c>
      <c r="D14681" s="434" t="s">
        <v>36</v>
      </c>
      <c r="E14681" s="434">
        <v>15.3</v>
      </c>
      <c r="F14681" s="434">
        <v>18663</v>
      </c>
      <c r="G14681" s="434">
        <v>179223</v>
      </c>
      <c r="H14681" s="434">
        <v>93050</v>
      </c>
      <c r="I14681" s="434">
        <v>291.97000000000003</v>
      </c>
      <c r="J14681" s="434">
        <v>0</v>
      </c>
      <c r="K14681" s="434">
        <v>2009</v>
      </c>
    </row>
    <row r="14682" spans="1:11" hidden="1" x14ac:dyDescent="0.25">
      <c r="A14682" s="434">
        <v>352525000</v>
      </c>
      <c r="B14682" s="434">
        <v>3428</v>
      </c>
      <c r="C14682" s="434" t="s">
        <v>24</v>
      </c>
      <c r="D14682" s="434" t="s">
        <v>25</v>
      </c>
      <c r="E14682" s="434">
        <v>14.5</v>
      </c>
      <c r="F14682" s="434">
        <v>4440</v>
      </c>
      <c r="G14682" s="434">
        <v>8064</v>
      </c>
      <c r="H14682" s="434">
        <v>6502</v>
      </c>
      <c r="I14682" s="434">
        <v>119.97</v>
      </c>
      <c r="J14682" s="434">
        <v>8323</v>
      </c>
      <c r="K14682" s="434">
        <v>2002</v>
      </c>
    </row>
    <row r="14683" spans="1:11" hidden="1" x14ac:dyDescent="0.25">
      <c r="A14683" s="434">
        <v>352528000</v>
      </c>
      <c r="B14683" s="434">
        <v>24476</v>
      </c>
      <c r="C14683" s="434" t="s">
        <v>28</v>
      </c>
      <c r="D14683" s="434" t="s">
        <v>29</v>
      </c>
      <c r="E14683" s="434">
        <v>14.3</v>
      </c>
      <c r="F14683" s="434">
        <v>6150</v>
      </c>
      <c r="G14683" s="434">
        <v>29870</v>
      </c>
      <c r="H14683" s="434">
        <v>17951</v>
      </c>
      <c r="I14683" s="434">
        <v>170.7</v>
      </c>
      <c r="J14683" s="434">
        <v>0</v>
      </c>
      <c r="K14683" s="434">
        <v>2004</v>
      </c>
    </row>
    <row r="14684" spans="1:11" hidden="1" x14ac:dyDescent="0.25">
      <c r="A14684" s="434">
        <v>352531000</v>
      </c>
      <c r="B14684" s="434">
        <v>11389</v>
      </c>
      <c r="C14684" s="434" t="s">
        <v>28</v>
      </c>
      <c r="D14684" s="434" t="s">
        <v>29</v>
      </c>
      <c r="E14684" s="434">
        <v>14</v>
      </c>
      <c r="F14684" s="434">
        <v>8562</v>
      </c>
      <c r="G14684" s="434">
        <v>45547</v>
      </c>
      <c r="H14684" s="434">
        <v>25982</v>
      </c>
      <c r="I14684" s="434">
        <v>185.74</v>
      </c>
      <c r="J14684" s="434">
        <v>0</v>
      </c>
      <c r="K14684" s="434">
        <v>1999</v>
      </c>
    </row>
    <row r="14685" spans="1:11" hidden="1" x14ac:dyDescent="0.25">
      <c r="A14685" s="434">
        <v>352553000</v>
      </c>
      <c r="B14685" s="434">
        <v>13732</v>
      </c>
      <c r="C14685" s="434" t="s">
        <v>28</v>
      </c>
      <c r="D14685" s="434" t="s">
        <v>36</v>
      </c>
      <c r="E14685" s="434">
        <v>14.3</v>
      </c>
      <c r="F14685" s="434">
        <v>15861</v>
      </c>
      <c r="G14685" s="434">
        <v>182757</v>
      </c>
      <c r="H14685" s="434">
        <v>93288</v>
      </c>
      <c r="I14685" s="434">
        <v>292</v>
      </c>
      <c r="J14685" s="434">
        <v>0</v>
      </c>
      <c r="K14685" s="434">
        <v>1970</v>
      </c>
    </row>
    <row r="14686" spans="1:11" hidden="1" x14ac:dyDescent="0.25">
      <c r="A14686" s="434">
        <v>352559000</v>
      </c>
      <c r="B14686" s="434">
        <v>22168</v>
      </c>
      <c r="C14686" s="434" t="s">
        <v>28</v>
      </c>
      <c r="D14686" s="434" t="s">
        <v>33</v>
      </c>
      <c r="E14686" s="434">
        <v>14.4</v>
      </c>
      <c r="F14686" s="434">
        <v>11069</v>
      </c>
      <c r="G14686" s="434">
        <v>80562</v>
      </c>
      <c r="H14686" s="434">
        <v>44027</v>
      </c>
      <c r="I14686" s="434">
        <v>229</v>
      </c>
      <c r="J14686" s="434">
        <v>0</v>
      </c>
      <c r="K14686" s="434">
        <v>2011</v>
      </c>
    </row>
    <row r="14687" spans="1:11" hidden="1" x14ac:dyDescent="0.25">
      <c r="A14687" s="434">
        <v>352582000</v>
      </c>
      <c r="B14687" s="434">
        <v>35201</v>
      </c>
      <c r="C14687" s="434" t="s">
        <v>28</v>
      </c>
      <c r="D14687" s="434" t="s">
        <v>33</v>
      </c>
      <c r="E14687" s="434">
        <v>14.5</v>
      </c>
      <c r="F14687" s="434">
        <v>9710</v>
      </c>
      <c r="G14687" s="434">
        <v>81994</v>
      </c>
      <c r="H14687" s="434">
        <v>43008</v>
      </c>
      <c r="I14687" s="434">
        <v>228.99</v>
      </c>
      <c r="J14687" s="434">
        <v>0</v>
      </c>
      <c r="K14687" s="434">
        <v>2013</v>
      </c>
    </row>
    <row r="14688" spans="1:11" hidden="1" x14ac:dyDescent="0.25">
      <c r="A14688" s="434">
        <v>352586000</v>
      </c>
      <c r="B14688" s="434">
        <v>28111</v>
      </c>
      <c r="C14688" s="434" t="s">
        <v>28</v>
      </c>
      <c r="D14688" s="434" t="s">
        <v>33</v>
      </c>
      <c r="E14688" s="434">
        <v>14.5</v>
      </c>
      <c r="F14688" s="434">
        <v>9660</v>
      </c>
      <c r="G14688" s="434">
        <v>81863</v>
      </c>
      <c r="H14688" s="434">
        <v>42999</v>
      </c>
      <c r="I14688" s="434">
        <v>228.99</v>
      </c>
      <c r="K14688" s="434">
        <v>2015</v>
      </c>
    </row>
    <row r="14689" spans="1:11" hidden="1" x14ac:dyDescent="0.25">
      <c r="A14689" s="434">
        <v>352589000</v>
      </c>
      <c r="B14689" s="434">
        <v>9778</v>
      </c>
      <c r="C14689" s="434" t="s">
        <v>28</v>
      </c>
      <c r="D14689" s="434" t="s">
        <v>33</v>
      </c>
      <c r="E14689" s="434">
        <v>14.5</v>
      </c>
      <c r="F14689" s="434">
        <v>8880</v>
      </c>
      <c r="G14689" s="434">
        <v>80979</v>
      </c>
      <c r="H14689" s="434">
        <v>43291</v>
      </c>
      <c r="I14689" s="434">
        <v>229</v>
      </c>
      <c r="J14689" s="434">
        <v>0</v>
      </c>
      <c r="K14689" s="434">
        <v>2017</v>
      </c>
    </row>
    <row r="14690" spans="1:11" hidden="1" x14ac:dyDescent="0.25">
      <c r="A14690" s="434">
        <v>352593000</v>
      </c>
      <c r="B14690" s="434">
        <v>1028</v>
      </c>
      <c r="C14690" s="434" t="s">
        <v>28</v>
      </c>
      <c r="D14690" s="434" t="s">
        <v>33</v>
      </c>
      <c r="F14690" s="434">
        <v>13560</v>
      </c>
      <c r="G14690" s="434">
        <v>98730</v>
      </c>
      <c r="H14690" s="434">
        <v>51905</v>
      </c>
      <c r="I14690" s="434">
        <v>239.9</v>
      </c>
      <c r="K14690" s="434">
        <v>2013</v>
      </c>
    </row>
    <row r="14691" spans="1:11" hidden="1" x14ac:dyDescent="0.25">
      <c r="A14691" s="434">
        <v>352594000</v>
      </c>
      <c r="B14691" s="434">
        <v>165029</v>
      </c>
      <c r="C14691" s="434" t="s">
        <v>44</v>
      </c>
      <c r="D14691" s="434" t="s">
        <v>36</v>
      </c>
      <c r="E14691" s="434">
        <v>18</v>
      </c>
      <c r="F14691" s="434">
        <v>58000</v>
      </c>
      <c r="G14691" s="434">
        <v>9429</v>
      </c>
      <c r="H14691" s="434">
        <v>95128</v>
      </c>
      <c r="I14691" s="434">
        <v>293.8</v>
      </c>
      <c r="J14691" s="434">
        <v>0</v>
      </c>
      <c r="K14691" s="434">
        <v>2010</v>
      </c>
    </row>
    <row r="14692" spans="1:11" hidden="1" x14ac:dyDescent="0.25">
      <c r="A14692" s="434">
        <v>352597000</v>
      </c>
      <c r="B14692" s="434">
        <v>883</v>
      </c>
      <c r="C14692" s="434" t="s">
        <v>28</v>
      </c>
      <c r="D14692" s="434" t="s">
        <v>29</v>
      </c>
      <c r="E14692" s="434">
        <v>14</v>
      </c>
      <c r="F14692" s="434">
        <v>6260</v>
      </c>
      <c r="G14692" s="434">
        <v>34302</v>
      </c>
      <c r="H14692" s="434">
        <v>21561</v>
      </c>
      <c r="I14692" s="434">
        <v>179.96</v>
      </c>
      <c r="J14692" s="434">
        <v>0</v>
      </c>
      <c r="K14692" s="434">
        <v>2015</v>
      </c>
    </row>
    <row r="14693" spans="1:11" hidden="1" x14ac:dyDescent="0.25">
      <c r="A14693" s="434">
        <v>352604000</v>
      </c>
      <c r="B14693" s="434">
        <v>1687</v>
      </c>
      <c r="C14693" s="434" t="s">
        <v>28</v>
      </c>
      <c r="D14693" s="434" t="s">
        <v>33</v>
      </c>
      <c r="F14693" s="434">
        <v>9010</v>
      </c>
      <c r="G14693" s="434">
        <v>75843</v>
      </c>
      <c r="H14693" s="434">
        <v>40033</v>
      </c>
      <c r="I14693" s="434">
        <v>225</v>
      </c>
      <c r="K14693" s="434">
        <v>2009</v>
      </c>
    </row>
    <row r="14694" spans="1:11" hidden="1" x14ac:dyDescent="0.25">
      <c r="A14694" s="434">
        <v>352608000</v>
      </c>
      <c r="B14694" s="434">
        <v>9184</v>
      </c>
      <c r="C14694" s="434" t="s">
        <v>28</v>
      </c>
      <c r="D14694" s="434" t="s">
        <v>29</v>
      </c>
      <c r="E14694" s="434">
        <v>43660</v>
      </c>
      <c r="F14694" s="434">
        <v>6050</v>
      </c>
      <c r="G14694" s="434">
        <v>38473</v>
      </c>
      <c r="H14694" s="434">
        <v>24331</v>
      </c>
      <c r="I14694" s="434">
        <v>182.87</v>
      </c>
      <c r="J14694" s="434">
        <v>0</v>
      </c>
      <c r="K14694" s="434">
        <v>2018</v>
      </c>
    </row>
    <row r="14695" spans="1:11" hidden="1" x14ac:dyDescent="0.25">
      <c r="A14695" s="434">
        <v>352623000</v>
      </c>
      <c r="B14695" s="434">
        <v>11746</v>
      </c>
      <c r="C14695" s="434" t="s">
        <v>28</v>
      </c>
      <c r="D14695" s="434" t="s">
        <v>36</v>
      </c>
      <c r="E14695" s="434">
        <v>14.5</v>
      </c>
      <c r="F14695" s="434">
        <v>18660</v>
      </c>
      <c r="G14695" s="434">
        <v>181387</v>
      </c>
      <c r="H14695" s="434">
        <v>92752</v>
      </c>
      <c r="I14695" s="434">
        <v>291.98</v>
      </c>
      <c r="J14695" s="434">
        <v>0</v>
      </c>
      <c r="K14695" s="434">
        <v>2013</v>
      </c>
    </row>
    <row r="14696" spans="1:11" hidden="1" x14ac:dyDescent="0.25">
      <c r="A14696" s="434">
        <v>352634000</v>
      </c>
      <c r="B14696" s="434">
        <v>12414</v>
      </c>
      <c r="C14696" s="434" t="s">
        <v>28</v>
      </c>
      <c r="D14696" s="434" t="s">
        <v>33</v>
      </c>
      <c r="E14696" s="434">
        <v>16.399999999999999</v>
      </c>
      <c r="F14696" s="434">
        <v>13560</v>
      </c>
      <c r="G14696" s="434">
        <v>119504</v>
      </c>
      <c r="H14696" s="434">
        <v>64647</v>
      </c>
      <c r="I14696" s="434">
        <v>245</v>
      </c>
      <c r="J14696" s="434">
        <v>0</v>
      </c>
      <c r="K14696" s="434">
        <v>2011</v>
      </c>
    </row>
    <row r="14697" spans="1:11" hidden="1" x14ac:dyDescent="0.25">
      <c r="A14697" s="434">
        <v>352637000</v>
      </c>
      <c r="B14697" s="434">
        <v>1016008</v>
      </c>
      <c r="C14697" s="434" t="s">
        <v>56</v>
      </c>
      <c r="D14697" s="434" t="s">
        <v>17</v>
      </c>
      <c r="E14697" s="434">
        <v>7</v>
      </c>
      <c r="F14697" s="434">
        <v>456</v>
      </c>
      <c r="G14697" s="434">
        <v>0</v>
      </c>
      <c r="H14697" s="434">
        <v>904</v>
      </c>
      <c r="I14697" s="434">
        <v>46.64</v>
      </c>
      <c r="J14697" s="434">
        <v>0</v>
      </c>
      <c r="K14697" s="434">
        <v>1967</v>
      </c>
    </row>
    <row r="14698" spans="1:11" hidden="1" x14ac:dyDescent="0.25">
      <c r="A14698" s="434">
        <v>352651000</v>
      </c>
      <c r="B14698" s="434">
        <v>7094</v>
      </c>
      <c r="C14698" s="434" t="s">
        <v>20</v>
      </c>
      <c r="D14698" s="434" t="s">
        <v>29</v>
      </c>
      <c r="E14698" s="434">
        <v>14.6</v>
      </c>
      <c r="F14698" s="434">
        <v>7080</v>
      </c>
      <c r="G14698" s="434">
        <v>23322</v>
      </c>
      <c r="H14698" s="434">
        <v>13402</v>
      </c>
      <c r="I14698" s="434">
        <v>155</v>
      </c>
      <c r="J14698" s="434">
        <v>0</v>
      </c>
      <c r="K14698" s="434">
        <v>1970</v>
      </c>
    </row>
    <row r="14699" spans="1:11" hidden="1" x14ac:dyDescent="0.25">
      <c r="A14699" s="434">
        <v>352652000</v>
      </c>
      <c r="B14699" s="434">
        <v>9347</v>
      </c>
      <c r="C14699" s="434" t="s">
        <v>28</v>
      </c>
      <c r="D14699" s="434" t="s">
        <v>36</v>
      </c>
      <c r="E14699" s="434">
        <v>14</v>
      </c>
      <c r="F14699" s="434">
        <v>12268</v>
      </c>
      <c r="G14699" s="434">
        <v>106498</v>
      </c>
      <c r="H14699" s="434">
        <v>58100</v>
      </c>
      <c r="I14699" s="434">
        <v>254.62</v>
      </c>
      <c r="K14699" s="434">
        <v>2009</v>
      </c>
    </row>
    <row r="14700" spans="1:11" hidden="1" x14ac:dyDescent="0.25">
      <c r="A14700" s="434">
        <v>352665000</v>
      </c>
      <c r="B14700" s="434">
        <v>21435</v>
      </c>
      <c r="C14700" s="434" t="s">
        <v>28</v>
      </c>
      <c r="D14700" s="434" t="s">
        <v>36</v>
      </c>
      <c r="E14700" s="434">
        <v>14.5</v>
      </c>
      <c r="F14700" s="434">
        <v>18660</v>
      </c>
      <c r="G14700" s="434">
        <v>178381</v>
      </c>
      <c r="H14700" s="434">
        <v>92250</v>
      </c>
      <c r="I14700" s="434">
        <v>292</v>
      </c>
      <c r="J14700" s="434">
        <v>0</v>
      </c>
      <c r="K14700" s="434">
        <v>2010</v>
      </c>
    </row>
    <row r="14701" spans="1:11" hidden="1" x14ac:dyDescent="0.25">
      <c r="A14701" s="434">
        <v>352680000</v>
      </c>
      <c r="B14701" s="434">
        <v>1514</v>
      </c>
      <c r="C14701" s="434" t="s">
        <v>28</v>
      </c>
      <c r="D14701" s="434" t="s">
        <v>33</v>
      </c>
      <c r="E14701" s="434">
        <v>14.5</v>
      </c>
      <c r="F14701" s="434">
        <v>8547</v>
      </c>
      <c r="G14701" s="434">
        <v>76015</v>
      </c>
      <c r="H14701" s="434">
        <v>40002</v>
      </c>
      <c r="I14701" s="434">
        <v>225</v>
      </c>
      <c r="J14701" s="434">
        <v>0</v>
      </c>
      <c r="K14701" s="434">
        <v>2004</v>
      </c>
    </row>
    <row r="14702" spans="1:11" hidden="1" x14ac:dyDescent="0.25">
      <c r="A14702" s="434">
        <v>352692000</v>
      </c>
      <c r="B14702" s="434">
        <v>28870</v>
      </c>
      <c r="C14702" s="434" t="s">
        <v>28</v>
      </c>
      <c r="D14702" s="434" t="s">
        <v>33</v>
      </c>
      <c r="E14702" s="434">
        <v>14.6</v>
      </c>
      <c r="F14702" s="434">
        <v>11620</v>
      </c>
      <c r="G14702" s="434">
        <v>80554</v>
      </c>
      <c r="H14702" s="434">
        <v>42608</v>
      </c>
      <c r="I14702" s="434">
        <v>224.9</v>
      </c>
      <c r="J14702" s="434">
        <v>0</v>
      </c>
      <c r="K14702" s="434">
        <v>2013</v>
      </c>
    </row>
    <row r="14703" spans="1:11" hidden="1" x14ac:dyDescent="0.25">
      <c r="A14703" s="434">
        <v>352695000</v>
      </c>
      <c r="B14703" s="434">
        <v>20809</v>
      </c>
      <c r="C14703" s="434" t="s">
        <v>28</v>
      </c>
      <c r="D14703" s="434" t="s">
        <v>33</v>
      </c>
      <c r="E14703" s="434">
        <v>14</v>
      </c>
      <c r="F14703" s="434">
        <v>12231</v>
      </c>
      <c r="G14703" s="434">
        <v>95675</v>
      </c>
      <c r="H14703" s="434">
        <v>50617</v>
      </c>
      <c r="I14703" s="434">
        <v>234.98</v>
      </c>
      <c r="J14703" s="434">
        <v>0</v>
      </c>
      <c r="K14703" s="434">
        <v>2011</v>
      </c>
    </row>
    <row r="14704" spans="1:11" hidden="1" x14ac:dyDescent="0.25">
      <c r="A14704" s="434">
        <v>352707000</v>
      </c>
      <c r="B14704" s="434">
        <v>3488</v>
      </c>
      <c r="C14704" s="434" t="s">
        <v>31</v>
      </c>
      <c r="D14704" s="434" t="s">
        <v>29</v>
      </c>
      <c r="E14704" s="434">
        <v>14</v>
      </c>
      <c r="F14704" s="434">
        <v>8194</v>
      </c>
      <c r="G14704" s="434">
        <v>25028</v>
      </c>
      <c r="H14704" s="434">
        <v>15861</v>
      </c>
      <c r="I14704" s="434">
        <v>157.22999999999999</v>
      </c>
      <c r="J14704" s="434">
        <v>0</v>
      </c>
      <c r="K14704" s="434">
        <v>2011</v>
      </c>
    </row>
    <row r="14705" spans="1:11" hidden="1" x14ac:dyDescent="0.25">
      <c r="A14705" s="434">
        <v>352715000</v>
      </c>
      <c r="B14705" s="434">
        <v>12063</v>
      </c>
      <c r="C14705" s="434" t="s">
        <v>28</v>
      </c>
      <c r="D14705" s="434" t="s">
        <v>29</v>
      </c>
      <c r="E14705" s="434">
        <v>13.8</v>
      </c>
      <c r="F14705" s="434">
        <v>7860</v>
      </c>
      <c r="G14705" s="434">
        <v>38276</v>
      </c>
      <c r="H14705" s="434">
        <v>23264</v>
      </c>
      <c r="I14705" s="434">
        <v>179.97</v>
      </c>
      <c r="K14705" s="434">
        <v>2013</v>
      </c>
    </row>
    <row r="14706" spans="1:11" hidden="1" x14ac:dyDescent="0.25">
      <c r="A14706" s="434">
        <v>352719000</v>
      </c>
      <c r="B14706" s="434">
        <v>7821</v>
      </c>
      <c r="C14706" s="434" t="s">
        <v>20</v>
      </c>
      <c r="D14706" s="434" t="s">
        <v>29</v>
      </c>
      <c r="E14706" s="434">
        <v>16.100000000000001</v>
      </c>
      <c r="F14706" s="434">
        <v>9000</v>
      </c>
      <c r="G14706" s="434">
        <v>49997</v>
      </c>
      <c r="H14706" s="434">
        <v>29513</v>
      </c>
      <c r="I14706" s="434">
        <v>182.5</v>
      </c>
      <c r="J14706" s="434">
        <v>51987</v>
      </c>
      <c r="K14706" s="434">
        <v>2017</v>
      </c>
    </row>
    <row r="14707" spans="1:11" hidden="1" x14ac:dyDescent="0.25">
      <c r="A14707" s="434">
        <v>352721000</v>
      </c>
      <c r="B14707" s="434">
        <v>3183</v>
      </c>
      <c r="C14707" s="434" t="s">
        <v>31</v>
      </c>
      <c r="D14707" s="434" t="s">
        <v>29</v>
      </c>
      <c r="E14707" s="434">
        <v>14.5</v>
      </c>
      <c r="F14707" s="434">
        <v>6620</v>
      </c>
      <c r="G14707" s="434">
        <v>32228</v>
      </c>
      <c r="H14707" s="434">
        <v>20236</v>
      </c>
      <c r="I14707" s="434">
        <v>177</v>
      </c>
      <c r="J14707" s="434">
        <v>0</v>
      </c>
      <c r="K14707" s="434">
        <v>2009</v>
      </c>
    </row>
    <row r="14708" spans="1:11" hidden="1" x14ac:dyDescent="0.25">
      <c r="A14708" s="434">
        <v>352730000</v>
      </c>
      <c r="B14708" s="434">
        <v>7090</v>
      </c>
      <c r="C14708" s="434" t="s">
        <v>20</v>
      </c>
      <c r="D14708" s="434" t="s">
        <v>25</v>
      </c>
      <c r="F14708" s="434">
        <v>5430</v>
      </c>
      <c r="G14708" s="434">
        <v>21176</v>
      </c>
      <c r="H14708" s="434">
        <v>12247</v>
      </c>
      <c r="I14708" s="434">
        <v>149.03</v>
      </c>
      <c r="J14708" s="434">
        <v>20006</v>
      </c>
      <c r="K14708" s="434">
        <v>2017</v>
      </c>
    </row>
    <row r="14709" spans="1:11" hidden="1" x14ac:dyDescent="0.25">
      <c r="A14709" s="434">
        <v>352747000</v>
      </c>
      <c r="B14709" s="434">
        <v>6121</v>
      </c>
      <c r="C14709" s="434" t="s">
        <v>28</v>
      </c>
      <c r="D14709" s="434" t="s">
        <v>33</v>
      </c>
      <c r="E14709" s="434">
        <v>16.899999999999999</v>
      </c>
      <c r="F14709" s="434">
        <v>12950</v>
      </c>
      <c r="G14709" s="434">
        <v>95707</v>
      </c>
      <c r="H14709" s="434">
        <v>50626</v>
      </c>
      <c r="I14709" s="434">
        <v>235</v>
      </c>
      <c r="J14709" s="434">
        <v>0</v>
      </c>
      <c r="K14709" s="434">
        <v>2013</v>
      </c>
    </row>
    <row r="14710" spans="1:11" hidden="1" x14ac:dyDescent="0.25">
      <c r="A14710" s="434">
        <v>352755000</v>
      </c>
      <c r="B14710" s="434">
        <v>3254</v>
      </c>
      <c r="C14710" s="434" t="s">
        <v>28</v>
      </c>
      <c r="D14710" s="434" t="s">
        <v>29</v>
      </c>
      <c r="E14710" s="434">
        <v>15</v>
      </c>
      <c r="F14710" s="434">
        <v>8130</v>
      </c>
      <c r="G14710" s="434">
        <v>61202</v>
      </c>
      <c r="H14710" s="434">
        <v>34584</v>
      </c>
      <c r="I14710" s="434">
        <v>199.9</v>
      </c>
      <c r="J14710" s="434">
        <v>0</v>
      </c>
      <c r="K14710" s="434">
        <v>2020</v>
      </c>
    </row>
    <row r="14711" spans="1:11" hidden="1" x14ac:dyDescent="0.25">
      <c r="A14711" s="434">
        <v>352765000</v>
      </c>
      <c r="B14711" s="434">
        <v>14164</v>
      </c>
      <c r="C14711" s="434" t="s">
        <v>28</v>
      </c>
      <c r="D14711" s="434" t="s">
        <v>29</v>
      </c>
      <c r="E14711" s="434">
        <v>15.3</v>
      </c>
      <c r="F14711" s="434">
        <v>8561</v>
      </c>
      <c r="G14711" s="434">
        <v>52822</v>
      </c>
      <c r="H14711" s="434">
        <v>29986</v>
      </c>
      <c r="I14711" s="434">
        <v>190</v>
      </c>
      <c r="K14711" s="434">
        <v>2001</v>
      </c>
    </row>
    <row r="14712" spans="1:11" hidden="1" x14ac:dyDescent="0.25">
      <c r="A14712" s="434">
        <v>352779000</v>
      </c>
      <c r="B14712" s="434">
        <v>1600</v>
      </c>
      <c r="C14712" s="434" t="s">
        <v>31</v>
      </c>
      <c r="D14712" s="434" t="s">
        <v>22</v>
      </c>
      <c r="I14712" s="434">
        <v>94</v>
      </c>
    </row>
    <row r="14713" spans="1:11" hidden="1" x14ac:dyDescent="0.25">
      <c r="A14713" s="434">
        <v>352781000</v>
      </c>
      <c r="B14713" s="434">
        <v>3298</v>
      </c>
      <c r="C14713" s="434" t="s">
        <v>20</v>
      </c>
      <c r="D14713" s="434" t="s">
        <v>29</v>
      </c>
      <c r="E14713" s="434">
        <v>14.5</v>
      </c>
      <c r="F14713" s="434">
        <v>7260</v>
      </c>
      <c r="G14713" s="434">
        <v>50017</v>
      </c>
      <c r="H14713" s="434">
        <v>29762</v>
      </c>
      <c r="I14713" s="434">
        <v>183.05500000000001</v>
      </c>
      <c r="J14713" s="434">
        <v>52914</v>
      </c>
      <c r="K14713" s="434">
        <v>2017</v>
      </c>
    </row>
    <row r="14714" spans="1:11" hidden="1" x14ac:dyDescent="0.25">
      <c r="A14714" s="434">
        <v>352787000</v>
      </c>
      <c r="B14714" s="434">
        <v>4491</v>
      </c>
      <c r="C14714" s="434" t="s">
        <v>28</v>
      </c>
      <c r="D14714" s="434" t="s">
        <v>29</v>
      </c>
      <c r="E14714" s="434">
        <v>14.5</v>
      </c>
      <c r="F14714" s="434">
        <v>8200</v>
      </c>
      <c r="G14714" s="434">
        <v>57905</v>
      </c>
      <c r="H14714" s="434">
        <v>32370</v>
      </c>
      <c r="I14714" s="434">
        <v>189.99</v>
      </c>
      <c r="J14714" s="434">
        <v>0</v>
      </c>
      <c r="K14714" s="434">
        <v>2014</v>
      </c>
    </row>
    <row r="14715" spans="1:11" hidden="1" x14ac:dyDescent="0.25">
      <c r="A14715" s="434">
        <v>352789000</v>
      </c>
      <c r="B14715" s="434">
        <v>10143</v>
      </c>
      <c r="C14715" s="434" t="s">
        <v>28</v>
      </c>
      <c r="D14715" s="434" t="s">
        <v>33</v>
      </c>
      <c r="E14715" s="434">
        <v>14.5</v>
      </c>
      <c r="F14715" s="434">
        <v>9710</v>
      </c>
      <c r="G14715" s="434">
        <v>82152</v>
      </c>
      <c r="H14715" s="434">
        <v>43012</v>
      </c>
      <c r="I14715" s="434">
        <v>228.99</v>
      </c>
      <c r="J14715" s="434">
        <v>0</v>
      </c>
      <c r="K14715" s="434">
        <v>2010</v>
      </c>
    </row>
    <row r="14716" spans="1:11" hidden="1" x14ac:dyDescent="0.25">
      <c r="A14716" s="434">
        <v>352797000</v>
      </c>
      <c r="B14716" s="434">
        <v>1415</v>
      </c>
      <c r="C14716" s="434" t="s">
        <v>20</v>
      </c>
      <c r="D14716" s="434" t="s">
        <v>29</v>
      </c>
      <c r="E14716" s="434">
        <v>14.9</v>
      </c>
      <c r="F14716" s="434">
        <v>9480</v>
      </c>
      <c r="G14716" s="434">
        <v>49930</v>
      </c>
      <c r="H14716" s="434">
        <v>30068</v>
      </c>
      <c r="I14716" s="434">
        <v>183</v>
      </c>
      <c r="J14716" s="434">
        <v>52150</v>
      </c>
      <c r="K14716" s="434">
        <v>2007</v>
      </c>
    </row>
    <row r="14717" spans="1:11" hidden="1" x14ac:dyDescent="0.25">
      <c r="A14717" s="434">
        <v>352811000</v>
      </c>
      <c r="B14717" s="434">
        <v>101056</v>
      </c>
      <c r="C14717" s="434" t="s">
        <v>46</v>
      </c>
      <c r="D14717" s="434" t="s">
        <v>22</v>
      </c>
      <c r="E14717" s="434">
        <v>18</v>
      </c>
      <c r="F14717" s="434">
        <v>15887</v>
      </c>
      <c r="G14717" s="434">
        <v>4400</v>
      </c>
      <c r="H14717" s="434">
        <v>4370</v>
      </c>
      <c r="I14717" s="434">
        <v>83.3</v>
      </c>
      <c r="J14717" s="434">
        <v>0</v>
      </c>
      <c r="K14717" s="434">
        <v>1999</v>
      </c>
    </row>
    <row r="14718" spans="1:11" hidden="1" x14ac:dyDescent="0.25">
      <c r="A14718" s="434">
        <v>352814000</v>
      </c>
      <c r="B14718" s="434">
        <v>1</v>
      </c>
      <c r="C14718" s="434" t="s">
        <v>20</v>
      </c>
      <c r="D14718" s="434" t="s">
        <v>25</v>
      </c>
      <c r="E14718" s="434">
        <v>14</v>
      </c>
      <c r="F14718" s="434">
        <v>5224</v>
      </c>
      <c r="G14718" s="434">
        <v>13459</v>
      </c>
      <c r="H14718" s="434">
        <v>8829</v>
      </c>
      <c r="I14718" s="434">
        <v>134.30000000000001</v>
      </c>
      <c r="J14718" s="434">
        <v>14262</v>
      </c>
      <c r="K14718" s="434">
        <v>1999</v>
      </c>
    </row>
    <row r="14719" spans="1:11" hidden="1" x14ac:dyDescent="0.25">
      <c r="A14719" s="434">
        <v>352816000</v>
      </c>
      <c r="B14719" s="434">
        <v>25059</v>
      </c>
      <c r="C14719" s="434" t="s">
        <v>24</v>
      </c>
      <c r="D14719" s="434" t="s">
        <v>33</v>
      </c>
      <c r="E14719" s="434">
        <v>15</v>
      </c>
      <c r="F14719" s="434">
        <v>12500</v>
      </c>
      <c r="G14719" s="434">
        <v>108677</v>
      </c>
      <c r="H14719" s="434">
        <v>60855</v>
      </c>
      <c r="I14719" s="434">
        <v>243.79</v>
      </c>
      <c r="J14719" s="434">
        <v>122114</v>
      </c>
      <c r="K14719" s="434">
        <v>2018</v>
      </c>
    </row>
    <row r="14720" spans="1:11" hidden="1" x14ac:dyDescent="0.25">
      <c r="A14720" s="434">
        <v>352829000</v>
      </c>
      <c r="B14720" s="434">
        <v>11636</v>
      </c>
      <c r="C14720" s="434" t="s">
        <v>28</v>
      </c>
      <c r="D14720" s="434" t="s">
        <v>33</v>
      </c>
      <c r="E14720" s="434">
        <v>15</v>
      </c>
      <c r="F14720" s="434">
        <v>9660</v>
      </c>
      <c r="G14720" s="434">
        <v>85025</v>
      </c>
      <c r="H14720" s="434">
        <v>47006</v>
      </c>
      <c r="I14720" s="434">
        <v>229</v>
      </c>
      <c r="J14720" s="434">
        <v>0</v>
      </c>
      <c r="K14720" s="434">
        <v>2016</v>
      </c>
    </row>
    <row r="14721" spans="1:11" hidden="1" x14ac:dyDescent="0.25">
      <c r="A14721" s="434">
        <v>352842000</v>
      </c>
      <c r="B14721" s="434">
        <v>226540</v>
      </c>
      <c r="C14721" s="434" t="s">
        <v>39</v>
      </c>
      <c r="D14721" s="434" t="s">
        <v>17</v>
      </c>
      <c r="E14721" s="434">
        <v>0</v>
      </c>
      <c r="F14721" s="434">
        <v>442</v>
      </c>
      <c r="G14721" s="434">
        <v>0</v>
      </c>
      <c r="H14721" s="434">
        <v>331</v>
      </c>
      <c r="I14721" s="434">
        <v>40.67</v>
      </c>
      <c r="J14721" s="434">
        <v>0</v>
      </c>
      <c r="K14721" s="434">
        <v>1964</v>
      </c>
    </row>
    <row r="14722" spans="1:11" hidden="1" x14ac:dyDescent="0.25">
      <c r="A14722" s="434">
        <v>352843000</v>
      </c>
      <c r="B14722" s="434">
        <v>8113</v>
      </c>
      <c r="C14722" s="434" t="s">
        <v>31</v>
      </c>
      <c r="D14722" s="434" t="s">
        <v>29</v>
      </c>
      <c r="E14722" s="434">
        <v>14.7</v>
      </c>
      <c r="F14722" s="434">
        <v>7050</v>
      </c>
      <c r="G14722" s="434">
        <v>37046</v>
      </c>
      <c r="H14722" s="434">
        <v>22852</v>
      </c>
      <c r="I14722" s="434">
        <v>177.85</v>
      </c>
      <c r="J14722" s="434">
        <v>0</v>
      </c>
      <c r="K14722" s="434">
        <v>2015</v>
      </c>
    </row>
    <row r="14723" spans="1:11" hidden="1" x14ac:dyDescent="0.25">
      <c r="A14723" s="434">
        <v>352846000</v>
      </c>
      <c r="B14723" s="434">
        <v>29867</v>
      </c>
      <c r="C14723" s="434" t="s">
        <v>61</v>
      </c>
      <c r="D14723" s="434" t="s">
        <v>22</v>
      </c>
      <c r="E14723" s="434">
        <v>13</v>
      </c>
      <c r="F14723" s="434">
        <v>2648</v>
      </c>
      <c r="G14723" s="434">
        <v>5788</v>
      </c>
      <c r="H14723" s="434">
        <v>3739</v>
      </c>
      <c r="I14723" s="434">
        <v>92.8</v>
      </c>
      <c r="J14723" s="434">
        <v>0</v>
      </c>
      <c r="K14723" s="434">
        <v>1994</v>
      </c>
    </row>
    <row r="14724" spans="1:11" hidden="1" x14ac:dyDescent="0.25">
      <c r="A14724" s="434">
        <v>352854000</v>
      </c>
      <c r="B14724" s="434">
        <v>27817</v>
      </c>
      <c r="C14724" s="434" t="s">
        <v>56</v>
      </c>
      <c r="D14724" s="434" t="s">
        <v>17</v>
      </c>
      <c r="E14724" s="434">
        <v>28</v>
      </c>
      <c r="F14724" s="434">
        <v>3021</v>
      </c>
      <c r="G14724" s="434">
        <v>125</v>
      </c>
      <c r="H14724" s="434">
        <v>279</v>
      </c>
      <c r="I14724" s="434">
        <v>40</v>
      </c>
      <c r="J14724" s="434">
        <v>0</v>
      </c>
      <c r="K14724" s="434">
        <v>2020</v>
      </c>
    </row>
    <row r="14725" spans="1:11" hidden="1" x14ac:dyDescent="0.25">
      <c r="A14725" s="434">
        <v>352867000</v>
      </c>
      <c r="B14725" s="434">
        <v>17248</v>
      </c>
      <c r="C14725" s="434" t="s">
        <v>28</v>
      </c>
      <c r="D14725" s="434" t="s">
        <v>29</v>
      </c>
      <c r="E14725" s="434">
        <v>14.7</v>
      </c>
      <c r="F14725" s="434">
        <v>6031</v>
      </c>
      <c r="G14725" s="434">
        <v>46509</v>
      </c>
      <c r="H14725" s="434">
        <v>27011</v>
      </c>
      <c r="I14725" s="434">
        <v>189.8</v>
      </c>
      <c r="J14725" s="434">
        <v>0</v>
      </c>
      <c r="K14725" s="434">
        <v>2001</v>
      </c>
    </row>
    <row r="14726" spans="1:11" hidden="1" x14ac:dyDescent="0.25">
      <c r="A14726" s="434">
        <v>352885000</v>
      </c>
      <c r="B14726" s="434">
        <v>10611</v>
      </c>
      <c r="C14726" s="434" t="s">
        <v>20</v>
      </c>
      <c r="D14726" s="434" t="s">
        <v>25</v>
      </c>
      <c r="E14726" s="434">
        <v>13.4</v>
      </c>
      <c r="F14726" s="434">
        <v>3120</v>
      </c>
      <c r="G14726" s="434">
        <v>6510</v>
      </c>
      <c r="H14726" s="434">
        <v>5422</v>
      </c>
      <c r="I14726" s="434">
        <v>107.75</v>
      </c>
      <c r="J14726" s="434">
        <v>0</v>
      </c>
      <c r="K14726" s="434">
        <v>1970</v>
      </c>
    </row>
    <row r="14727" spans="1:11" hidden="1" x14ac:dyDescent="0.25">
      <c r="A14727" s="434">
        <v>352914000</v>
      </c>
      <c r="B14727" s="434">
        <v>8363</v>
      </c>
      <c r="C14727" s="434" t="s">
        <v>28</v>
      </c>
      <c r="D14727" s="434" t="s">
        <v>33</v>
      </c>
      <c r="E14727" s="434">
        <v>15</v>
      </c>
      <c r="F14727" s="434">
        <v>10320</v>
      </c>
      <c r="G14727" s="434">
        <v>76602</v>
      </c>
      <c r="H14727" s="434">
        <v>39727</v>
      </c>
      <c r="I14727" s="434">
        <v>224.94</v>
      </c>
      <c r="J14727" s="434">
        <v>0</v>
      </c>
      <c r="K14727" s="434">
        <v>2005</v>
      </c>
    </row>
    <row r="14728" spans="1:11" hidden="1" x14ac:dyDescent="0.25">
      <c r="A14728" s="434">
        <v>352916000</v>
      </c>
      <c r="B14728" s="434">
        <v>1</v>
      </c>
      <c r="C14728" s="434" t="s">
        <v>48</v>
      </c>
      <c r="D14728" s="434" t="s">
        <v>36</v>
      </c>
      <c r="F14728" s="434">
        <v>17284</v>
      </c>
      <c r="G14728" s="434">
        <v>164004</v>
      </c>
      <c r="H14728" s="434">
        <v>84065</v>
      </c>
      <c r="I14728" s="434">
        <v>298.85000000000002</v>
      </c>
      <c r="J14728" s="434">
        <v>180003</v>
      </c>
      <c r="K14728" s="434">
        <v>1984</v>
      </c>
    </row>
    <row r="14729" spans="1:11" hidden="1" x14ac:dyDescent="0.25">
      <c r="A14729" s="434">
        <v>352923000</v>
      </c>
      <c r="B14729" s="434">
        <v>110482</v>
      </c>
      <c r="C14729" s="434" t="s">
        <v>48</v>
      </c>
      <c r="D14729" s="434" t="s">
        <v>22</v>
      </c>
      <c r="E14729" s="434">
        <v>13.8</v>
      </c>
      <c r="F14729" s="434">
        <v>5090</v>
      </c>
      <c r="G14729" s="434">
        <v>1172</v>
      </c>
      <c r="H14729" s="434">
        <v>4547</v>
      </c>
      <c r="I14729" s="434">
        <v>80.599999999999994</v>
      </c>
      <c r="J14729" s="434">
        <v>21422</v>
      </c>
      <c r="K14729" s="434">
        <v>1993</v>
      </c>
    </row>
    <row r="14730" spans="1:11" hidden="1" x14ac:dyDescent="0.25">
      <c r="A14730" s="434">
        <v>352925000</v>
      </c>
      <c r="B14730" s="434">
        <v>358212</v>
      </c>
      <c r="C14730" s="434" t="s">
        <v>48</v>
      </c>
      <c r="D14730" s="434" t="s">
        <v>22</v>
      </c>
      <c r="E14730" s="434">
        <v>13.8</v>
      </c>
      <c r="F14730" s="434">
        <v>5090</v>
      </c>
      <c r="G14730" s="434">
        <v>1172</v>
      </c>
      <c r="H14730" s="434">
        <v>4547</v>
      </c>
      <c r="I14730" s="434">
        <v>80.599999999999994</v>
      </c>
      <c r="J14730" s="434">
        <v>0</v>
      </c>
      <c r="K14730" s="434">
        <v>1993</v>
      </c>
    </row>
    <row r="14731" spans="1:11" hidden="1" x14ac:dyDescent="0.25">
      <c r="A14731" s="434">
        <v>352926000</v>
      </c>
      <c r="B14731" s="434">
        <v>234108</v>
      </c>
      <c r="C14731" s="434" t="s">
        <v>48</v>
      </c>
      <c r="D14731" s="434" t="s">
        <v>22</v>
      </c>
      <c r="E14731" s="434">
        <v>16</v>
      </c>
      <c r="F14731" s="434">
        <v>5090</v>
      </c>
      <c r="G14731" s="434">
        <v>1238</v>
      </c>
      <c r="H14731" s="434">
        <v>4546</v>
      </c>
      <c r="I14731" s="434">
        <v>80.599999999999994</v>
      </c>
      <c r="K14731" s="434">
        <v>1992</v>
      </c>
    </row>
    <row r="14732" spans="1:11" hidden="1" x14ac:dyDescent="0.25">
      <c r="A14732" s="434">
        <v>352940000</v>
      </c>
      <c r="B14732" s="434">
        <v>197742</v>
      </c>
      <c r="C14732" s="434" t="s">
        <v>28</v>
      </c>
      <c r="D14732" s="434" t="s">
        <v>33</v>
      </c>
      <c r="E14732" s="434">
        <v>14.3</v>
      </c>
      <c r="F14732" s="434">
        <v>11900</v>
      </c>
      <c r="G14732" s="434">
        <v>91765</v>
      </c>
      <c r="H14732" s="434">
        <v>52989</v>
      </c>
      <c r="I14732" s="434">
        <v>234.94</v>
      </c>
      <c r="K14732" s="434">
        <v>2002</v>
      </c>
    </row>
    <row r="14733" spans="1:11" hidden="1" x14ac:dyDescent="0.25">
      <c r="A14733" s="434">
        <v>352955000</v>
      </c>
      <c r="B14733" s="434">
        <v>16687</v>
      </c>
      <c r="C14733" s="434" t="s">
        <v>28</v>
      </c>
      <c r="D14733" s="434" t="s">
        <v>29</v>
      </c>
      <c r="E14733" s="434">
        <v>13.8</v>
      </c>
      <c r="F14733" s="434">
        <v>5846</v>
      </c>
      <c r="G14733" s="434">
        <v>28344</v>
      </c>
      <c r="H14733" s="434">
        <v>17025</v>
      </c>
      <c r="I14733" s="434">
        <v>169.37</v>
      </c>
      <c r="J14733" s="434">
        <v>0</v>
      </c>
      <c r="K14733" s="434">
        <v>2009</v>
      </c>
    </row>
    <row r="14734" spans="1:11" hidden="1" x14ac:dyDescent="0.25">
      <c r="A14734" s="434">
        <v>352960000</v>
      </c>
      <c r="B14734" s="434">
        <v>1228</v>
      </c>
      <c r="C14734" s="434" t="s">
        <v>28</v>
      </c>
      <c r="D14734" s="434" t="s">
        <v>33</v>
      </c>
      <c r="E14734" s="434">
        <v>14.5</v>
      </c>
      <c r="F14734" s="434">
        <v>11300</v>
      </c>
      <c r="G14734" s="434">
        <v>75007</v>
      </c>
      <c r="H14734" s="434">
        <v>40597</v>
      </c>
      <c r="I14734" s="434">
        <v>225</v>
      </c>
      <c r="K14734" s="434">
        <v>2002</v>
      </c>
    </row>
    <row r="14735" spans="1:11" hidden="1" x14ac:dyDescent="0.25">
      <c r="A14735" s="434">
        <v>352979000</v>
      </c>
      <c r="B14735" s="434">
        <v>16303</v>
      </c>
      <c r="C14735" s="434" t="s">
        <v>28</v>
      </c>
      <c r="D14735" s="434" t="s">
        <v>36</v>
      </c>
      <c r="E14735" s="434">
        <v>15</v>
      </c>
      <c r="F14735" s="434">
        <v>18660</v>
      </c>
      <c r="G14735" s="434">
        <v>181458</v>
      </c>
      <c r="H14735" s="434">
        <v>92752</v>
      </c>
      <c r="I14735" s="434">
        <v>291.98</v>
      </c>
      <c r="J14735" s="434">
        <v>0</v>
      </c>
      <c r="K14735" s="434">
        <v>2011</v>
      </c>
    </row>
    <row r="14736" spans="1:11" hidden="1" x14ac:dyDescent="0.25">
      <c r="A14736" s="434">
        <v>352980000</v>
      </c>
      <c r="B14736" s="434">
        <v>7351</v>
      </c>
      <c r="C14736" s="434" t="s">
        <v>35</v>
      </c>
      <c r="D14736" s="434" t="s">
        <v>25</v>
      </c>
      <c r="E14736" s="434">
        <v>12.5</v>
      </c>
      <c r="F14736" s="434">
        <v>2500</v>
      </c>
      <c r="G14736" s="434">
        <v>6550</v>
      </c>
      <c r="H14736" s="434">
        <v>4455</v>
      </c>
      <c r="I14736" s="434">
        <v>118.6</v>
      </c>
      <c r="K14736" s="434">
        <v>2006</v>
      </c>
    </row>
    <row r="14737" spans="1:11" hidden="1" x14ac:dyDescent="0.25">
      <c r="A14737" s="434">
        <v>352986000</v>
      </c>
      <c r="B14737" s="434">
        <v>139779</v>
      </c>
      <c r="C14737" s="434" t="s">
        <v>48</v>
      </c>
      <c r="D14737" s="434" t="s">
        <v>17</v>
      </c>
      <c r="E14737" s="434">
        <v>14</v>
      </c>
      <c r="F14737" s="434">
        <v>1940</v>
      </c>
      <c r="G14737" s="434">
        <v>250</v>
      </c>
      <c r="H14737" s="434">
        <v>499</v>
      </c>
      <c r="I14737" s="434">
        <v>40</v>
      </c>
      <c r="J14737" s="434">
        <v>0</v>
      </c>
      <c r="K14737" s="434">
        <v>2013</v>
      </c>
    </row>
    <row r="14738" spans="1:11" hidden="1" x14ac:dyDescent="0.25">
      <c r="A14738" s="434">
        <v>353006000</v>
      </c>
      <c r="B14738" s="434">
        <v>757</v>
      </c>
      <c r="C14738" s="434" t="s">
        <v>31</v>
      </c>
      <c r="D14738" s="434" t="s">
        <v>29</v>
      </c>
      <c r="E14738" s="434">
        <v>15.6</v>
      </c>
      <c r="F14738" s="434">
        <v>7470</v>
      </c>
      <c r="G14738" s="434">
        <v>37118</v>
      </c>
      <c r="H14738" s="434">
        <v>22866</v>
      </c>
      <c r="I14738" s="434">
        <v>177.85</v>
      </c>
      <c r="J14738" s="434">
        <v>0</v>
      </c>
      <c r="K14738" s="434">
        <v>2012</v>
      </c>
    </row>
    <row r="14739" spans="1:11" hidden="1" x14ac:dyDescent="0.25">
      <c r="A14739" s="434">
        <v>353009000</v>
      </c>
      <c r="B14739" s="434">
        <v>93823</v>
      </c>
      <c r="C14739" s="434" t="s">
        <v>28</v>
      </c>
      <c r="D14739" s="434" t="s">
        <v>33</v>
      </c>
      <c r="E14739" s="434">
        <v>14.5</v>
      </c>
      <c r="F14739" s="434">
        <v>8700</v>
      </c>
      <c r="G14739" s="434">
        <v>74930</v>
      </c>
      <c r="H14739" s="434">
        <v>40334</v>
      </c>
      <c r="I14739" s="434">
        <v>225</v>
      </c>
      <c r="J14739" s="434">
        <v>0</v>
      </c>
      <c r="K14739" s="434">
        <v>1970</v>
      </c>
    </row>
    <row r="14740" spans="1:11" hidden="1" x14ac:dyDescent="0.25">
      <c r="A14740" s="434">
        <v>353018000</v>
      </c>
      <c r="B14740" s="434">
        <v>26120</v>
      </c>
      <c r="C14740" s="434" t="s">
        <v>28</v>
      </c>
      <c r="D14740" s="434" t="s">
        <v>33</v>
      </c>
      <c r="E14740" s="434">
        <v>14.1</v>
      </c>
      <c r="F14740" s="434">
        <v>8678</v>
      </c>
      <c r="G14740" s="434">
        <v>74143</v>
      </c>
      <c r="H14740" s="434">
        <v>38938</v>
      </c>
      <c r="I14740" s="434">
        <v>224.89</v>
      </c>
      <c r="J14740" s="434">
        <v>0</v>
      </c>
      <c r="K14740" s="434">
        <v>1970</v>
      </c>
    </row>
    <row r="14741" spans="1:11" hidden="1" x14ac:dyDescent="0.25">
      <c r="A14741" s="434">
        <v>353063000</v>
      </c>
      <c r="B14741" s="434">
        <v>8909</v>
      </c>
      <c r="C14741" s="434" t="s">
        <v>28</v>
      </c>
      <c r="D14741" s="434" t="s">
        <v>25</v>
      </c>
      <c r="E14741" s="434">
        <v>43538</v>
      </c>
      <c r="F14741" s="434">
        <v>3000</v>
      </c>
      <c r="G14741" s="434">
        <v>7552</v>
      </c>
      <c r="H14741" s="434">
        <v>5997</v>
      </c>
      <c r="I14741" s="434">
        <v>110</v>
      </c>
      <c r="J14741" s="434">
        <v>0</v>
      </c>
      <c r="K14741" s="434">
        <v>2021</v>
      </c>
    </row>
    <row r="14742" spans="1:11" hidden="1" x14ac:dyDescent="0.25">
      <c r="A14742" s="434">
        <v>353069000</v>
      </c>
      <c r="B14742" s="434">
        <v>464</v>
      </c>
      <c r="C14742" s="434" t="s">
        <v>20</v>
      </c>
      <c r="D14742" s="434" t="s">
        <v>25</v>
      </c>
      <c r="F14742" s="434">
        <v>5200</v>
      </c>
      <c r="G14742" s="434">
        <v>22346</v>
      </c>
      <c r="H14742" s="434">
        <v>13120</v>
      </c>
      <c r="I14742" s="434">
        <v>149.93</v>
      </c>
      <c r="J14742" s="434">
        <v>21395</v>
      </c>
      <c r="K14742" s="434">
        <v>2017</v>
      </c>
    </row>
    <row r="14743" spans="1:11" hidden="1" x14ac:dyDescent="0.25">
      <c r="A14743" s="434">
        <v>353079000</v>
      </c>
      <c r="B14743" s="434">
        <v>41273</v>
      </c>
      <c r="C14743" s="434" t="s">
        <v>31</v>
      </c>
      <c r="D14743" s="434" t="s">
        <v>25</v>
      </c>
      <c r="E14743" s="434">
        <v>15.4</v>
      </c>
      <c r="F14743" s="434">
        <v>4550</v>
      </c>
      <c r="G14743" s="434">
        <v>8263</v>
      </c>
      <c r="H14743" s="434">
        <v>6592</v>
      </c>
      <c r="I14743" s="434">
        <v>134.1</v>
      </c>
      <c r="J14743" s="434">
        <v>8710</v>
      </c>
      <c r="K14743" s="434">
        <v>2019</v>
      </c>
    </row>
    <row r="14744" spans="1:11" hidden="1" x14ac:dyDescent="0.25">
      <c r="A14744" s="434">
        <v>353081000</v>
      </c>
      <c r="B14744" s="434">
        <v>18072</v>
      </c>
      <c r="C14744" s="434" t="s">
        <v>31</v>
      </c>
      <c r="D14744" s="434" t="s">
        <v>29</v>
      </c>
      <c r="E14744" s="434">
        <v>15.5</v>
      </c>
      <c r="F14744" s="434">
        <v>7470</v>
      </c>
      <c r="G14744" s="434">
        <v>37168</v>
      </c>
      <c r="H14744" s="434">
        <v>22850</v>
      </c>
      <c r="I14744" s="434">
        <v>177.85</v>
      </c>
      <c r="J14744" s="434">
        <v>0</v>
      </c>
      <c r="K14744" s="434">
        <v>2011</v>
      </c>
    </row>
    <row r="14745" spans="1:11" hidden="1" x14ac:dyDescent="0.25">
      <c r="A14745" s="434">
        <v>353083000</v>
      </c>
      <c r="B14745" s="434">
        <v>71470</v>
      </c>
      <c r="C14745" s="434" t="s">
        <v>31</v>
      </c>
      <c r="D14745" s="434" t="s">
        <v>25</v>
      </c>
      <c r="E14745" s="434">
        <v>17</v>
      </c>
      <c r="F14745" s="434">
        <v>7560</v>
      </c>
      <c r="G14745" s="434">
        <v>4721</v>
      </c>
      <c r="H14745" s="434">
        <v>21143</v>
      </c>
      <c r="I14745" s="434">
        <v>139.97999999999999</v>
      </c>
      <c r="J14745" s="434">
        <v>0</v>
      </c>
      <c r="K14745" s="434">
        <v>2010</v>
      </c>
    </row>
    <row r="14746" spans="1:11" hidden="1" x14ac:dyDescent="0.25">
      <c r="A14746" s="434">
        <v>353090000</v>
      </c>
      <c r="B14746" s="434">
        <v>10506</v>
      </c>
      <c r="C14746" s="434" t="s">
        <v>28</v>
      </c>
      <c r="D14746" s="434" t="s">
        <v>33</v>
      </c>
      <c r="E14746" s="434">
        <v>14.5</v>
      </c>
      <c r="F14746" s="434">
        <v>14280</v>
      </c>
      <c r="G14746" s="434">
        <v>81402</v>
      </c>
      <c r="H14746" s="434">
        <v>44096</v>
      </c>
      <c r="I14746" s="434">
        <v>229</v>
      </c>
      <c r="J14746" s="434">
        <v>0</v>
      </c>
      <c r="K14746" s="434">
        <v>2011</v>
      </c>
    </row>
    <row r="14747" spans="1:11" hidden="1" x14ac:dyDescent="0.25">
      <c r="A14747" s="434">
        <v>353092000</v>
      </c>
      <c r="B14747" s="434">
        <v>7039</v>
      </c>
      <c r="C14747" s="434" t="s">
        <v>28</v>
      </c>
      <c r="D14747" s="434" t="s">
        <v>29</v>
      </c>
      <c r="E14747" s="434">
        <v>43599</v>
      </c>
      <c r="F14747" s="434">
        <v>7470</v>
      </c>
      <c r="G14747" s="434">
        <v>37084</v>
      </c>
      <c r="H14747" s="434">
        <v>22850</v>
      </c>
      <c r="I14747" s="434">
        <v>177.85</v>
      </c>
      <c r="J14747" s="434">
        <v>0</v>
      </c>
    </row>
    <row r="14748" spans="1:11" hidden="1" x14ac:dyDescent="0.25">
      <c r="A14748" s="434">
        <v>353093000</v>
      </c>
      <c r="B14748" s="434">
        <v>22795</v>
      </c>
      <c r="C14748" s="434" t="s">
        <v>28</v>
      </c>
      <c r="D14748" s="434" t="s">
        <v>29</v>
      </c>
      <c r="E14748" s="434">
        <v>13.2</v>
      </c>
      <c r="F14748" s="434">
        <v>8100</v>
      </c>
      <c r="G14748" s="434">
        <v>58052</v>
      </c>
      <c r="H14748" s="434">
        <v>32726</v>
      </c>
      <c r="I14748" s="434">
        <v>189.93</v>
      </c>
      <c r="J14748" s="434">
        <v>0</v>
      </c>
      <c r="K14748" s="434">
        <v>2014</v>
      </c>
    </row>
    <row r="14749" spans="1:11" hidden="1" x14ac:dyDescent="0.25">
      <c r="A14749" s="434">
        <v>353101000</v>
      </c>
      <c r="B14749" s="434">
        <v>1496</v>
      </c>
      <c r="C14749" s="434" t="s">
        <v>28</v>
      </c>
      <c r="D14749" s="434" t="s">
        <v>33</v>
      </c>
      <c r="F14749" s="434">
        <v>10321</v>
      </c>
      <c r="G14749" s="434">
        <v>76662</v>
      </c>
      <c r="H14749" s="434">
        <v>39727</v>
      </c>
      <c r="I14749" s="434">
        <v>224.94</v>
      </c>
      <c r="K14749" s="434">
        <v>2002</v>
      </c>
    </row>
    <row r="14750" spans="1:11" hidden="1" x14ac:dyDescent="0.25">
      <c r="A14750" s="434">
        <v>353108000</v>
      </c>
      <c r="B14750" s="434">
        <v>287</v>
      </c>
      <c r="C14750" s="434" t="s">
        <v>20</v>
      </c>
      <c r="D14750" s="434" t="s">
        <v>29</v>
      </c>
      <c r="E14750" s="434">
        <v>15.5</v>
      </c>
      <c r="F14750" s="434">
        <v>7081</v>
      </c>
      <c r="G14750" s="434">
        <v>26180</v>
      </c>
      <c r="H14750" s="434">
        <v>16232</v>
      </c>
      <c r="I14750" s="434">
        <v>159.97999999999999</v>
      </c>
      <c r="J14750" s="434">
        <v>29631</v>
      </c>
      <c r="K14750" s="434">
        <v>2005</v>
      </c>
    </row>
    <row r="14751" spans="1:11" hidden="1" x14ac:dyDescent="0.25">
      <c r="A14751" s="434">
        <v>353114000</v>
      </c>
      <c r="B14751" s="434">
        <v>14184</v>
      </c>
      <c r="C14751" s="434" t="s">
        <v>28</v>
      </c>
      <c r="D14751" s="434" t="s">
        <v>29</v>
      </c>
      <c r="E14751" s="434">
        <v>14.3</v>
      </c>
      <c r="F14751" s="434">
        <v>6150</v>
      </c>
      <c r="G14751" s="434">
        <v>29818</v>
      </c>
      <c r="H14751" s="434">
        <v>17944</v>
      </c>
      <c r="I14751" s="434">
        <v>170.7</v>
      </c>
      <c r="J14751" s="434">
        <v>0</v>
      </c>
      <c r="K14751" s="434">
        <v>2008</v>
      </c>
    </row>
    <row r="14752" spans="1:11" hidden="1" x14ac:dyDescent="0.25">
      <c r="A14752" s="434">
        <v>353131000</v>
      </c>
      <c r="B14752" s="434">
        <v>1209</v>
      </c>
      <c r="C14752" s="434" t="s">
        <v>20</v>
      </c>
      <c r="D14752" s="434" t="s">
        <v>25</v>
      </c>
      <c r="E14752" s="434">
        <v>13.6</v>
      </c>
      <c r="F14752" s="434">
        <v>4440</v>
      </c>
      <c r="G14752" s="434">
        <v>11316</v>
      </c>
      <c r="H14752" s="434">
        <v>7687</v>
      </c>
      <c r="I14752" s="434">
        <v>116.53100000000001</v>
      </c>
      <c r="J14752" s="434">
        <v>11586</v>
      </c>
      <c r="K14752" s="434">
        <v>2006</v>
      </c>
    </row>
    <row r="14753" spans="1:11" hidden="1" x14ac:dyDescent="0.25">
      <c r="A14753" s="434">
        <v>353135000</v>
      </c>
      <c r="B14753" s="434">
        <v>725</v>
      </c>
      <c r="C14753" s="434" t="s">
        <v>28</v>
      </c>
      <c r="D14753" s="434" t="s">
        <v>29</v>
      </c>
      <c r="F14753" s="434">
        <v>8090</v>
      </c>
      <c r="G14753" s="434">
        <v>61448</v>
      </c>
      <c r="H14753" s="434">
        <v>34800</v>
      </c>
      <c r="I14753" s="434">
        <v>199.99</v>
      </c>
      <c r="K14753" s="434">
        <v>2013</v>
      </c>
    </row>
    <row r="14754" spans="1:11" hidden="1" x14ac:dyDescent="0.25">
      <c r="A14754" s="434">
        <v>353140000</v>
      </c>
      <c r="B14754" s="434">
        <v>45105</v>
      </c>
      <c r="C14754" s="434" t="s">
        <v>61</v>
      </c>
      <c r="D14754" s="434" t="s">
        <v>22</v>
      </c>
      <c r="E14754" s="434">
        <v>11</v>
      </c>
      <c r="F14754" s="434">
        <v>4800</v>
      </c>
      <c r="G14754" s="434">
        <v>3066</v>
      </c>
      <c r="H14754" s="434">
        <v>4247</v>
      </c>
      <c r="I14754" s="434">
        <v>75.55</v>
      </c>
      <c r="K14754" s="434">
        <v>2014</v>
      </c>
    </row>
    <row r="14755" spans="1:11" hidden="1" x14ac:dyDescent="0.25">
      <c r="A14755" s="434">
        <v>353143000</v>
      </c>
      <c r="B14755" s="434">
        <v>16876</v>
      </c>
      <c r="C14755" s="434" t="s">
        <v>28</v>
      </c>
      <c r="D14755" s="434" t="s">
        <v>33</v>
      </c>
      <c r="E14755" s="434">
        <v>14.5</v>
      </c>
      <c r="F14755" s="434">
        <v>10200</v>
      </c>
      <c r="G14755" s="434">
        <v>76574</v>
      </c>
      <c r="H14755" s="434">
        <v>40896</v>
      </c>
      <c r="I14755" s="434">
        <v>225</v>
      </c>
      <c r="J14755" s="434">
        <v>0</v>
      </c>
      <c r="K14755" s="434">
        <v>2009</v>
      </c>
    </row>
    <row r="14756" spans="1:11" hidden="1" x14ac:dyDescent="0.25">
      <c r="A14756" s="434">
        <v>353146000</v>
      </c>
      <c r="B14756" s="434">
        <v>440</v>
      </c>
      <c r="C14756" s="434" t="s">
        <v>61</v>
      </c>
      <c r="D14756" s="434" t="s">
        <v>29</v>
      </c>
      <c r="E14756" s="434">
        <v>14</v>
      </c>
      <c r="F14756" s="434">
        <v>9960</v>
      </c>
      <c r="G14756" s="434">
        <v>34017</v>
      </c>
      <c r="H14756" s="434">
        <v>22998</v>
      </c>
      <c r="I14756" s="434">
        <v>182.874</v>
      </c>
      <c r="K14756" s="434">
        <v>2011</v>
      </c>
    </row>
    <row r="14757" spans="1:11" x14ac:dyDescent="0.25">
      <c r="A14757" s="434">
        <v>353154000</v>
      </c>
      <c r="B14757" s="434">
        <v>8167</v>
      </c>
      <c r="C14757" s="434" t="s">
        <v>59</v>
      </c>
      <c r="D14757" s="434" t="s">
        <v>17</v>
      </c>
      <c r="E14757" s="434">
        <v>10</v>
      </c>
      <c r="F14757" s="434">
        <v>441</v>
      </c>
      <c r="G14757" s="434">
        <v>174</v>
      </c>
      <c r="H14757" s="434">
        <v>174</v>
      </c>
      <c r="I14757" s="434">
        <v>30.4</v>
      </c>
      <c r="J14757" s="434">
        <v>0</v>
      </c>
      <c r="K14757" s="434">
        <v>1970</v>
      </c>
    </row>
    <row r="14758" spans="1:11" hidden="1" x14ac:dyDescent="0.25">
      <c r="A14758" s="434">
        <v>353188000</v>
      </c>
      <c r="B14758" s="434">
        <v>4052</v>
      </c>
      <c r="C14758" s="434" t="s">
        <v>61</v>
      </c>
      <c r="D14758" s="434" t="s">
        <v>29</v>
      </c>
      <c r="E14758" s="434">
        <v>15</v>
      </c>
      <c r="F14758" s="434">
        <v>7470</v>
      </c>
      <c r="G14758" s="434">
        <v>30127</v>
      </c>
      <c r="H14758" s="434">
        <v>20079</v>
      </c>
      <c r="I14758" s="434">
        <v>174.43</v>
      </c>
      <c r="K14758" s="434">
        <v>2011</v>
      </c>
    </row>
    <row r="14759" spans="1:11" hidden="1" x14ac:dyDescent="0.25">
      <c r="A14759" s="434">
        <v>353205000</v>
      </c>
      <c r="B14759" s="434">
        <v>598</v>
      </c>
      <c r="C14759" s="434" t="s">
        <v>28</v>
      </c>
      <c r="D14759" s="434" t="s">
        <v>29</v>
      </c>
      <c r="E14759" s="434">
        <v>14</v>
      </c>
      <c r="F14759" s="434">
        <v>6830</v>
      </c>
      <c r="G14759" s="434">
        <v>45418</v>
      </c>
      <c r="H14759" s="434">
        <v>27460</v>
      </c>
      <c r="I14759" s="434">
        <v>182.99</v>
      </c>
      <c r="J14759" s="434">
        <v>0</v>
      </c>
      <c r="K14759" s="434">
        <v>2014</v>
      </c>
    </row>
    <row r="14760" spans="1:11" hidden="1" x14ac:dyDescent="0.25">
      <c r="A14760" s="434">
        <v>353210000</v>
      </c>
      <c r="B14760" s="434">
        <v>9868</v>
      </c>
      <c r="C14760" s="434" t="s">
        <v>28</v>
      </c>
      <c r="D14760" s="434" t="s">
        <v>29</v>
      </c>
      <c r="E14760" s="434">
        <v>14</v>
      </c>
      <c r="F14760" s="434">
        <v>6480</v>
      </c>
      <c r="G14760" s="434">
        <v>35000</v>
      </c>
      <c r="H14760" s="434">
        <v>22400</v>
      </c>
      <c r="I14760" s="434">
        <v>179.88</v>
      </c>
      <c r="J14760" s="434">
        <v>0</v>
      </c>
      <c r="K14760" s="434">
        <v>1970</v>
      </c>
    </row>
    <row r="14761" spans="1:11" hidden="1" x14ac:dyDescent="0.25">
      <c r="A14761" s="434">
        <v>353216000</v>
      </c>
      <c r="B14761" s="434">
        <v>9442</v>
      </c>
      <c r="C14761" s="434" t="s">
        <v>28</v>
      </c>
      <c r="D14761" s="434" t="s">
        <v>36</v>
      </c>
      <c r="E14761" s="434">
        <v>14</v>
      </c>
      <c r="F14761" s="434">
        <v>18660</v>
      </c>
      <c r="G14761" s="434">
        <v>181569</v>
      </c>
      <c r="H14761" s="434">
        <v>92756</v>
      </c>
      <c r="I14761" s="434">
        <v>291.98</v>
      </c>
      <c r="J14761" s="434">
        <v>0</v>
      </c>
      <c r="K14761" s="434">
        <v>2010</v>
      </c>
    </row>
    <row r="14762" spans="1:11" hidden="1" x14ac:dyDescent="0.25">
      <c r="A14762" s="434">
        <v>353221000</v>
      </c>
      <c r="B14762" s="434">
        <v>27717</v>
      </c>
      <c r="C14762" s="434" t="s">
        <v>16</v>
      </c>
      <c r="D14762" s="434" t="s">
        <v>33</v>
      </c>
      <c r="F14762" s="434">
        <v>14280</v>
      </c>
      <c r="G14762" s="434">
        <v>112081</v>
      </c>
      <c r="H14762" s="434">
        <v>62255</v>
      </c>
      <c r="I14762" s="434">
        <v>249.97</v>
      </c>
      <c r="J14762" s="434">
        <v>123421</v>
      </c>
      <c r="K14762" s="434">
        <v>2013</v>
      </c>
    </row>
    <row r="14763" spans="1:11" hidden="1" x14ac:dyDescent="0.25">
      <c r="A14763" s="434">
        <v>353233000</v>
      </c>
      <c r="B14763" s="434">
        <v>27356</v>
      </c>
      <c r="C14763" s="434" t="s">
        <v>28</v>
      </c>
      <c r="D14763" s="434" t="s">
        <v>29</v>
      </c>
      <c r="E14763" s="434">
        <v>14.5</v>
      </c>
      <c r="F14763" s="434">
        <v>6820</v>
      </c>
      <c r="G14763" s="434">
        <v>38123</v>
      </c>
      <c r="H14763" s="434">
        <v>23269</v>
      </c>
      <c r="I14763" s="434">
        <v>179.97</v>
      </c>
      <c r="J14763" s="434">
        <v>0</v>
      </c>
      <c r="K14763" s="434">
        <v>2013</v>
      </c>
    </row>
    <row r="14764" spans="1:11" hidden="1" x14ac:dyDescent="0.25">
      <c r="A14764" s="434">
        <v>353244000</v>
      </c>
      <c r="B14764" s="434">
        <v>14842</v>
      </c>
      <c r="C14764" s="434" t="s">
        <v>20</v>
      </c>
      <c r="D14764" s="434" t="s">
        <v>29</v>
      </c>
      <c r="E14764" s="434">
        <v>15</v>
      </c>
      <c r="F14764" s="434">
        <v>9960</v>
      </c>
      <c r="G14764" s="434">
        <v>49999</v>
      </c>
      <c r="H14764" s="434">
        <v>30052</v>
      </c>
      <c r="I14764" s="434">
        <v>183.15</v>
      </c>
      <c r="J14764" s="434">
        <v>50938</v>
      </c>
      <c r="K14764" s="434">
        <v>2013</v>
      </c>
    </row>
    <row r="14765" spans="1:11" hidden="1" x14ac:dyDescent="0.25">
      <c r="A14765" s="434">
        <v>353249000</v>
      </c>
      <c r="B14765" s="434">
        <v>43420</v>
      </c>
      <c r="C14765" s="434" t="s">
        <v>61</v>
      </c>
      <c r="D14765" s="434" t="s">
        <v>25</v>
      </c>
      <c r="E14765" s="434">
        <v>12</v>
      </c>
      <c r="F14765" s="434">
        <v>2158</v>
      </c>
      <c r="G14765" s="434">
        <v>6918</v>
      </c>
      <c r="H14765" s="434">
        <v>4927</v>
      </c>
      <c r="I14765" s="434">
        <v>107.1</v>
      </c>
      <c r="J14765" s="434">
        <v>0</v>
      </c>
      <c r="K14765" s="434">
        <v>1995</v>
      </c>
    </row>
    <row r="14766" spans="1:11" hidden="1" x14ac:dyDescent="0.25">
      <c r="A14766" s="434">
        <v>353262000</v>
      </c>
      <c r="B14766" s="434">
        <v>29997</v>
      </c>
      <c r="C14766" s="434" t="s">
        <v>28</v>
      </c>
      <c r="D14766" s="434" t="s">
        <v>25</v>
      </c>
      <c r="E14766" s="434">
        <v>13</v>
      </c>
      <c r="F14766" s="434">
        <v>3768</v>
      </c>
      <c r="G14766" s="434">
        <v>19508</v>
      </c>
      <c r="H14766" s="434">
        <v>13093</v>
      </c>
      <c r="I14766" s="434">
        <v>139.99</v>
      </c>
      <c r="J14766" s="434">
        <v>0</v>
      </c>
      <c r="K14766" s="434">
        <v>2020</v>
      </c>
    </row>
    <row r="14767" spans="1:11" hidden="1" x14ac:dyDescent="0.25">
      <c r="A14767" s="434">
        <v>353264000</v>
      </c>
      <c r="B14767" s="434">
        <v>4499</v>
      </c>
      <c r="C14767" s="434" t="s">
        <v>61</v>
      </c>
      <c r="D14767" s="434" t="s">
        <v>25</v>
      </c>
      <c r="E14767" s="434">
        <v>15</v>
      </c>
      <c r="F14767" s="434">
        <v>6000</v>
      </c>
      <c r="G14767" s="434">
        <v>12580</v>
      </c>
      <c r="H14767" s="434">
        <v>9611</v>
      </c>
      <c r="I14767" s="434">
        <v>138.5</v>
      </c>
      <c r="J14767" s="434">
        <v>0</v>
      </c>
      <c r="K14767" s="434">
        <v>2011</v>
      </c>
    </row>
    <row r="14768" spans="1:11" hidden="1" x14ac:dyDescent="0.25">
      <c r="A14768" s="434">
        <v>353265000</v>
      </c>
      <c r="B14768" s="434">
        <v>5285</v>
      </c>
      <c r="C14768" s="434" t="s">
        <v>20</v>
      </c>
      <c r="D14768" s="434" t="s">
        <v>29</v>
      </c>
      <c r="E14768" s="434">
        <v>14.9</v>
      </c>
      <c r="F14768" s="434">
        <v>9960</v>
      </c>
      <c r="G14768" s="434">
        <v>51202</v>
      </c>
      <c r="H14768" s="434">
        <v>30068</v>
      </c>
      <c r="I14768" s="434">
        <v>183</v>
      </c>
      <c r="J14768" s="434">
        <v>52134</v>
      </c>
      <c r="K14768" s="434">
        <v>2007</v>
      </c>
    </row>
    <row r="14769" spans="1:11" hidden="1" x14ac:dyDescent="0.25">
      <c r="A14769" s="434">
        <v>353272000</v>
      </c>
      <c r="B14769" s="434">
        <v>601</v>
      </c>
      <c r="C14769" s="434" t="s">
        <v>28</v>
      </c>
      <c r="D14769" s="434" t="s">
        <v>29</v>
      </c>
      <c r="E14769" s="434">
        <v>43599</v>
      </c>
      <c r="F14769" s="434">
        <v>8260</v>
      </c>
      <c r="G14769" s="434">
        <v>61214</v>
      </c>
      <c r="H14769" s="434">
        <v>34769</v>
      </c>
      <c r="I14769" s="434">
        <v>199.98</v>
      </c>
      <c r="J14769" s="434">
        <v>0</v>
      </c>
      <c r="K14769" s="434">
        <v>2016</v>
      </c>
    </row>
    <row r="14770" spans="1:11" hidden="1" x14ac:dyDescent="0.25">
      <c r="A14770" s="434">
        <v>353280000</v>
      </c>
      <c r="B14770" s="434">
        <v>3259</v>
      </c>
      <c r="C14770" s="434" t="s">
        <v>61</v>
      </c>
      <c r="D14770" s="434" t="s">
        <v>25</v>
      </c>
      <c r="E14770" s="434">
        <v>14.5</v>
      </c>
      <c r="F14770" s="434">
        <v>4413</v>
      </c>
      <c r="G14770" s="434">
        <v>13250</v>
      </c>
      <c r="H14770" s="434">
        <v>9640</v>
      </c>
      <c r="I14770" s="434">
        <v>143.41</v>
      </c>
      <c r="J14770" s="434">
        <v>0</v>
      </c>
      <c r="K14770" s="434">
        <v>2006</v>
      </c>
    </row>
    <row r="14771" spans="1:11" hidden="1" x14ac:dyDescent="0.25">
      <c r="A14771" s="434">
        <v>353282000</v>
      </c>
      <c r="B14771" s="434">
        <v>4815</v>
      </c>
      <c r="C14771" s="434" t="s">
        <v>61</v>
      </c>
      <c r="D14771" s="434" t="s">
        <v>29</v>
      </c>
      <c r="E14771" s="434">
        <v>17.5</v>
      </c>
      <c r="F14771" s="434">
        <v>11620</v>
      </c>
      <c r="G14771" s="434">
        <v>24290</v>
      </c>
      <c r="H14771" s="434">
        <v>19534</v>
      </c>
      <c r="I14771" s="434">
        <v>175.35</v>
      </c>
      <c r="K14771" s="434">
        <v>2014</v>
      </c>
    </row>
    <row r="14772" spans="1:11" hidden="1" x14ac:dyDescent="0.25">
      <c r="A14772" s="434">
        <v>353325000</v>
      </c>
      <c r="B14772" s="434">
        <v>4128</v>
      </c>
      <c r="C14772" s="434" t="s">
        <v>31</v>
      </c>
      <c r="D14772" s="434" t="s">
        <v>29</v>
      </c>
      <c r="E14772" s="434">
        <v>14.6</v>
      </c>
      <c r="F14772" s="434">
        <v>14280</v>
      </c>
      <c r="G14772" s="434">
        <v>62942</v>
      </c>
      <c r="H14772" s="434">
        <v>36925</v>
      </c>
      <c r="I14772" s="434">
        <v>199.98</v>
      </c>
      <c r="J14772" s="434">
        <v>0</v>
      </c>
      <c r="K14772" s="434">
        <v>2010</v>
      </c>
    </row>
    <row r="14773" spans="1:11" hidden="1" x14ac:dyDescent="0.25">
      <c r="A14773" s="434">
        <v>353328000</v>
      </c>
      <c r="B14773" s="434">
        <v>844</v>
      </c>
      <c r="C14773" s="434" t="s">
        <v>28</v>
      </c>
      <c r="D14773" s="434" t="s">
        <v>33</v>
      </c>
      <c r="F14773" s="434">
        <v>9660</v>
      </c>
      <c r="G14773" s="434">
        <v>81758</v>
      </c>
      <c r="H14773" s="434">
        <v>43062</v>
      </c>
      <c r="I14773" s="434">
        <v>228.99</v>
      </c>
      <c r="K14773" s="434">
        <v>2019</v>
      </c>
    </row>
    <row r="14774" spans="1:11" hidden="1" x14ac:dyDescent="0.25">
      <c r="A14774" s="434">
        <v>353351000</v>
      </c>
      <c r="B14774" s="434">
        <v>28333</v>
      </c>
      <c r="C14774" s="434" t="s">
        <v>28</v>
      </c>
      <c r="D14774" s="434" t="s">
        <v>36</v>
      </c>
      <c r="E14774" s="434">
        <v>15</v>
      </c>
      <c r="F14774" s="434">
        <v>18660</v>
      </c>
      <c r="G14774" s="434">
        <v>180201</v>
      </c>
      <c r="H14774" s="434">
        <v>90092</v>
      </c>
      <c r="I14774" s="434">
        <v>288.93</v>
      </c>
      <c r="J14774" s="434">
        <v>0</v>
      </c>
      <c r="K14774" s="434">
        <v>2006</v>
      </c>
    </row>
    <row r="14775" spans="1:11" hidden="1" x14ac:dyDescent="0.25">
      <c r="A14775" s="434">
        <v>353392000</v>
      </c>
      <c r="B14775" s="434">
        <v>1726</v>
      </c>
      <c r="C14775" s="434" t="s">
        <v>24</v>
      </c>
      <c r="D14775" s="434" t="s">
        <v>36</v>
      </c>
      <c r="E14775" s="434">
        <v>20.100000000000001</v>
      </c>
      <c r="F14775" s="434">
        <v>29400</v>
      </c>
      <c r="G14775" s="434">
        <v>79556</v>
      </c>
      <c r="H14775" s="434">
        <v>101094</v>
      </c>
      <c r="I14775" s="434">
        <v>289.93</v>
      </c>
      <c r="J14775" s="434">
        <v>154982</v>
      </c>
      <c r="K14775" s="434">
        <v>2008</v>
      </c>
    </row>
    <row r="14776" spans="1:11" hidden="1" x14ac:dyDescent="0.25">
      <c r="A14776" s="434">
        <v>353397000</v>
      </c>
      <c r="B14776" s="434">
        <v>110054</v>
      </c>
      <c r="C14776" s="434" t="s">
        <v>61</v>
      </c>
      <c r="D14776" s="434" t="s">
        <v>25</v>
      </c>
      <c r="E14776" s="434">
        <v>13</v>
      </c>
      <c r="F14776" s="434">
        <v>4320</v>
      </c>
      <c r="G14776" s="434">
        <v>10500</v>
      </c>
      <c r="H14776" s="434">
        <v>7769</v>
      </c>
      <c r="I14776" s="434">
        <v>142.69</v>
      </c>
      <c r="J14776" s="434">
        <v>0</v>
      </c>
      <c r="K14776" s="434">
        <v>2004</v>
      </c>
    </row>
    <row r="14777" spans="1:11" hidden="1" x14ac:dyDescent="0.25">
      <c r="A14777" s="434">
        <v>353408000</v>
      </c>
      <c r="B14777" s="434">
        <v>16320</v>
      </c>
      <c r="C14777" s="434" t="s">
        <v>28</v>
      </c>
      <c r="D14777" s="434" t="s">
        <v>33</v>
      </c>
      <c r="E14777" s="434">
        <v>15.2</v>
      </c>
      <c r="F14777" s="434">
        <v>10320</v>
      </c>
      <c r="G14777" s="434">
        <v>76561</v>
      </c>
      <c r="H14777" s="434">
        <v>39736</v>
      </c>
      <c r="I14777" s="434">
        <v>224.94</v>
      </c>
      <c r="J14777" s="434">
        <v>0</v>
      </c>
      <c r="K14777" s="434">
        <v>2006</v>
      </c>
    </row>
    <row r="14778" spans="1:11" hidden="1" x14ac:dyDescent="0.25">
      <c r="A14778" s="434">
        <v>353414000</v>
      </c>
      <c r="B14778" s="434">
        <v>14535</v>
      </c>
      <c r="C14778" s="434" t="s">
        <v>31</v>
      </c>
      <c r="D14778" s="434" t="s">
        <v>29</v>
      </c>
      <c r="E14778" s="434">
        <v>14.2</v>
      </c>
      <c r="F14778" s="434">
        <v>9480</v>
      </c>
      <c r="G14778" s="434">
        <v>61860</v>
      </c>
      <c r="H14778" s="434">
        <v>37046</v>
      </c>
      <c r="I14778" s="434">
        <v>199.98</v>
      </c>
      <c r="J14778" s="434">
        <v>0</v>
      </c>
      <c r="K14778" s="434">
        <v>2011</v>
      </c>
    </row>
    <row r="14779" spans="1:11" hidden="1" x14ac:dyDescent="0.25">
      <c r="A14779" s="434">
        <v>353423000</v>
      </c>
      <c r="B14779" s="434">
        <v>13783</v>
      </c>
      <c r="C14779" s="434" t="s">
        <v>20</v>
      </c>
      <c r="D14779" s="434" t="s">
        <v>29</v>
      </c>
      <c r="E14779" s="434">
        <v>14.9</v>
      </c>
      <c r="F14779" s="434">
        <v>9960</v>
      </c>
      <c r="G14779" s="434">
        <v>49999</v>
      </c>
      <c r="H14779" s="434">
        <v>30040</v>
      </c>
      <c r="I14779" s="434">
        <v>183</v>
      </c>
      <c r="J14779" s="434">
        <v>52115</v>
      </c>
      <c r="K14779" s="434">
        <v>2009</v>
      </c>
    </row>
    <row r="14780" spans="1:11" hidden="1" x14ac:dyDescent="0.25">
      <c r="A14780" s="434">
        <v>353445000</v>
      </c>
      <c r="B14780" s="434">
        <v>37522</v>
      </c>
      <c r="C14780" s="434" t="s">
        <v>28</v>
      </c>
      <c r="D14780" s="434" t="s">
        <v>33</v>
      </c>
      <c r="E14780" s="434">
        <v>15</v>
      </c>
      <c r="F14780" s="434">
        <v>12100</v>
      </c>
      <c r="G14780" s="434">
        <v>81791</v>
      </c>
      <c r="H14780" s="434">
        <v>43408</v>
      </c>
      <c r="I14780" s="434">
        <v>225</v>
      </c>
      <c r="J14780" s="434">
        <v>0</v>
      </c>
      <c r="K14780" s="434">
        <v>1970</v>
      </c>
    </row>
    <row r="14781" spans="1:11" hidden="1" x14ac:dyDescent="0.25">
      <c r="A14781" s="434">
        <v>353456000</v>
      </c>
      <c r="B14781" s="434">
        <v>128</v>
      </c>
      <c r="C14781" s="434" t="s">
        <v>20</v>
      </c>
      <c r="D14781" s="434" t="s">
        <v>25</v>
      </c>
      <c r="E14781" s="434">
        <v>14.7</v>
      </c>
      <c r="F14781" s="434">
        <v>6230</v>
      </c>
      <c r="G14781" s="434">
        <v>20819</v>
      </c>
      <c r="H14781" s="434">
        <v>12111</v>
      </c>
      <c r="I14781" s="434">
        <v>147.83000000000001</v>
      </c>
      <c r="J14781" s="434">
        <v>21482</v>
      </c>
      <c r="K14781" s="434">
        <v>2009</v>
      </c>
    </row>
    <row r="14782" spans="1:11" hidden="1" x14ac:dyDescent="0.25">
      <c r="A14782" s="434">
        <v>353478000</v>
      </c>
      <c r="B14782" s="434">
        <v>12500</v>
      </c>
      <c r="C14782" s="434" t="s">
        <v>28</v>
      </c>
      <c r="D14782" s="434" t="s">
        <v>36</v>
      </c>
      <c r="E14782" s="434">
        <v>15</v>
      </c>
      <c r="F14782" s="434">
        <v>18660</v>
      </c>
      <c r="G14782" s="434">
        <v>180274</v>
      </c>
      <c r="H14782" s="434">
        <v>90399</v>
      </c>
      <c r="I14782" s="434">
        <v>288.93</v>
      </c>
      <c r="J14782" s="434">
        <v>0</v>
      </c>
      <c r="K14782" s="434">
        <v>2009</v>
      </c>
    </row>
    <row r="14783" spans="1:11" hidden="1" x14ac:dyDescent="0.25">
      <c r="A14783" s="434">
        <v>353495000</v>
      </c>
      <c r="B14783" s="434">
        <v>25143</v>
      </c>
      <c r="C14783" s="434" t="s">
        <v>61</v>
      </c>
      <c r="D14783" s="434" t="s">
        <v>22</v>
      </c>
      <c r="E14783" s="434">
        <v>12.5</v>
      </c>
      <c r="F14783" s="434">
        <v>1618</v>
      </c>
      <c r="G14783" s="434">
        <v>3487</v>
      </c>
      <c r="H14783" s="434">
        <v>3113</v>
      </c>
      <c r="I14783" s="434">
        <v>92.7</v>
      </c>
      <c r="J14783" s="434">
        <v>0</v>
      </c>
      <c r="K14783" s="434">
        <v>1990</v>
      </c>
    </row>
    <row r="14784" spans="1:11" hidden="1" x14ac:dyDescent="0.25">
      <c r="A14784" s="434">
        <v>353530000</v>
      </c>
      <c r="B14784" s="434">
        <v>15195</v>
      </c>
      <c r="C14784" s="434" t="s">
        <v>28</v>
      </c>
      <c r="D14784" s="434" t="s">
        <v>36</v>
      </c>
      <c r="E14784" s="434">
        <v>14.5</v>
      </c>
      <c r="F14784" s="434">
        <v>16858</v>
      </c>
      <c r="G14784" s="434">
        <v>171746</v>
      </c>
      <c r="H14784" s="434">
        <v>87614</v>
      </c>
      <c r="I14784" s="434">
        <v>288.87</v>
      </c>
      <c r="J14784" s="434">
        <v>0</v>
      </c>
      <c r="K14784" s="434">
        <v>1999</v>
      </c>
    </row>
    <row r="14785" spans="1:11" hidden="1" x14ac:dyDescent="0.25">
      <c r="A14785" s="434">
        <v>353534000</v>
      </c>
      <c r="B14785" s="434">
        <v>2121</v>
      </c>
      <c r="C14785" s="434" t="s">
        <v>20</v>
      </c>
      <c r="D14785" s="434" t="s">
        <v>29</v>
      </c>
      <c r="E14785" s="434">
        <v>14.6</v>
      </c>
      <c r="F14785" s="434">
        <v>8463</v>
      </c>
      <c r="G14785" s="434">
        <v>46757</v>
      </c>
      <c r="H14785" s="434">
        <v>29188</v>
      </c>
      <c r="I14785" s="434">
        <v>183.22</v>
      </c>
      <c r="J14785" s="434">
        <v>51547</v>
      </c>
      <c r="K14785" s="434">
        <v>2003</v>
      </c>
    </row>
    <row r="14786" spans="1:11" hidden="1" x14ac:dyDescent="0.25">
      <c r="A14786" s="434">
        <v>353548000</v>
      </c>
      <c r="B14786" s="434">
        <v>1187</v>
      </c>
      <c r="C14786" s="434" t="s">
        <v>20</v>
      </c>
      <c r="D14786" s="434" t="s">
        <v>17</v>
      </c>
      <c r="E14786" s="434">
        <v>13</v>
      </c>
      <c r="F14786" s="434">
        <v>588</v>
      </c>
      <c r="G14786" s="434">
        <v>546</v>
      </c>
      <c r="H14786" s="434">
        <v>199</v>
      </c>
      <c r="I14786" s="434">
        <v>48.16</v>
      </c>
      <c r="K14786" s="434">
        <v>1990</v>
      </c>
    </row>
    <row r="14787" spans="1:11" hidden="1" x14ac:dyDescent="0.25">
      <c r="A14787" s="434">
        <v>353562000</v>
      </c>
      <c r="B14787" s="434">
        <v>9453</v>
      </c>
      <c r="C14787" s="434" t="s">
        <v>28</v>
      </c>
      <c r="D14787" s="434" t="s">
        <v>36</v>
      </c>
      <c r="E14787" s="434">
        <v>14.3</v>
      </c>
      <c r="F14787" s="434">
        <v>18660</v>
      </c>
      <c r="G14787" s="434">
        <v>181458</v>
      </c>
      <c r="H14787" s="434">
        <v>92752</v>
      </c>
      <c r="I14787" s="434">
        <v>291.98</v>
      </c>
      <c r="K14787" s="434">
        <v>2011</v>
      </c>
    </row>
    <row r="14788" spans="1:11" hidden="1" x14ac:dyDescent="0.25">
      <c r="A14788" s="434">
        <v>353576000</v>
      </c>
      <c r="B14788" s="434">
        <v>7529</v>
      </c>
      <c r="C14788" s="434" t="s">
        <v>20</v>
      </c>
      <c r="D14788" s="434" t="s">
        <v>29</v>
      </c>
      <c r="E14788" s="434">
        <v>14</v>
      </c>
      <c r="F14788" s="434">
        <v>9960</v>
      </c>
      <c r="G14788" s="434">
        <v>51830</v>
      </c>
      <c r="H14788" s="434">
        <v>29433</v>
      </c>
      <c r="I14788" s="434">
        <v>183.31</v>
      </c>
      <c r="J14788" s="434">
        <v>53032</v>
      </c>
      <c r="K14788" s="434">
        <v>2009</v>
      </c>
    </row>
    <row r="14789" spans="1:11" hidden="1" x14ac:dyDescent="0.25">
      <c r="A14789" s="434">
        <v>353578000</v>
      </c>
      <c r="B14789" s="434">
        <v>18267</v>
      </c>
      <c r="C14789" s="434" t="s">
        <v>28</v>
      </c>
      <c r="D14789" s="434" t="s">
        <v>33</v>
      </c>
      <c r="E14789" s="434">
        <v>14.5</v>
      </c>
      <c r="F14789" s="434">
        <v>9590</v>
      </c>
      <c r="G14789" s="434">
        <v>81955</v>
      </c>
      <c r="H14789" s="434">
        <v>43400</v>
      </c>
      <c r="I14789" s="434">
        <v>228.99</v>
      </c>
      <c r="K14789" s="434">
        <v>2014</v>
      </c>
    </row>
    <row r="14790" spans="1:11" hidden="1" x14ac:dyDescent="0.25">
      <c r="A14790" s="434">
        <v>353594000</v>
      </c>
      <c r="B14790" s="434">
        <v>11750</v>
      </c>
      <c r="C14790" s="434" t="s">
        <v>28</v>
      </c>
      <c r="D14790" s="434" t="s">
        <v>33</v>
      </c>
      <c r="E14790" s="434">
        <v>14.5</v>
      </c>
      <c r="F14790" s="434">
        <v>9660</v>
      </c>
      <c r="G14790" s="434">
        <v>81845</v>
      </c>
      <c r="H14790" s="434">
        <v>43036</v>
      </c>
      <c r="I14790" s="434">
        <v>229</v>
      </c>
      <c r="J14790" s="434">
        <v>0</v>
      </c>
      <c r="K14790" s="434">
        <v>2016</v>
      </c>
    </row>
    <row r="14791" spans="1:11" hidden="1" x14ac:dyDescent="0.25">
      <c r="A14791" s="434">
        <v>353598000</v>
      </c>
      <c r="B14791" s="434">
        <v>36108</v>
      </c>
      <c r="C14791" s="434" t="s">
        <v>35</v>
      </c>
      <c r="D14791" s="434" t="s">
        <v>25</v>
      </c>
      <c r="E14791" s="434">
        <v>14</v>
      </c>
      <c r="F14791" s="434">
        <v>7860</v>
      </c>
      <c r="G14791" s="434">
        <v>12780</v>
      </c>
      <c r="H14791" s="434">
        <v>9610</v>
      </c>
      <c r="I14791" s="434">
        <v>142.69999999999999</v>
      </c>
      <c r="J14791" s="434">
        <v>0</v>
      </c>
      <c r="K14791" s="434">
        <v>2007</v>
      </c>
    </row>
    <row r="14792" spans="1:11" hidden="1" x14ac:dyDescent="0.25">
      <c r="A14792" s="434">
        <v>353619000</v>
      </c>
      <c r="B14792" s="434">
        <v>5168</v>
      </c>
      <c r="C14792" s="434" t="s">
        <v>28</v>
      </c>
      <c r="D14792" s="434" t="s">
        <v>33</v>
      </c>
      <c r="E14792" s="434">
        <v>14.5</v>
      </c>
      <c r="F14792" s="434">
        <v>9710</v>
      </c>
      <c r="G14792" s="434">
        <v>82175</v>
      </c>
      <c r="H14792" s="434">
        <v>43012</v>
      </c>
      <c r="I14792" s="434">
        <v>228.99</v>
      </c>
      <c r="J14792" s="434">
        <v>0</v>
      </c>
      <c r="K14792" s="434">
        <v>2009</v>
      </c>
    </row>
    <row r="14793" spans="1:11" hidden="1" x14ac:dyDescent="0.25">
      <c r="A14793" s="434">
        <v>353625000</v>
      </c>
      <c r="B14793" s="434">
        <v>20270</v>
      </c>
      <c r="C14793" s="434" t="s">
        <v>46</v>
      </c>
      <c r="D14793" s="434" t="s">
        <v>17</v>
      </c>
      <c r="E14793" s="434">
        <v>15.5</v>
      </c>
      <c r="F14793" s="434">
        <v>9003</v>
      </c>
      <c r="G14793" s="434">
        <v>1983</v>
      </c>
      <c r="H14793" s="434">
        <v>1615</v>
      </c>
      <c r="I14793" s="434">
        <v>67.599999999999994</v>
      </c>
      <c r="K14793" s="434">
        <v>1983</v>
      </c>
    </row>
    <row r="14794" spans="1:11" hidden="1" x14ac:dyDescent="0.25">
      <c r="A14794" s="434">
        <v>353627000</v>
      </c>
      <c r="B14794" s="434">
        <v>9637</v>
      </c>
      <c r="C14794" s="434" t="s">
        <v>28</v>
      </c>
      <c r="D14794" s="434" t="s">
        <v>33</v>
      </c>
      <c r="E14794" s="434">
        <v>14.5</v>
      </c>
      <c r="F14794" s="434">
        <v>9590</v>
      </c>
      <c r="G14794" s="434">
        <v>81944</v>
      </c>
      <c r="H14794" s="434">
        <v>42995</v>
      </c>
      <c r="I14794" s="434">
        <v>228.99</v>
      </c>
      <c r="J14794" s="434">
        <v>0</v>
      </c>
      <c r="K14794" s="434">
        <v>2014</v>
      </c>
    </row>
    <row r="14795" spans="1:11" hidden="1" x14ac:dyDescent="0.25">
      <c r="A14795" s="434">
        <v>353649000</v>
      </c>
      <c r="B14795" s="434">
        <v>847</v>
      </c>
      <c r="C14795" s="434" t="s">
        <v>31</v>
      </c>
      <c r="D14795" s="434" t="s">
        <v>25</v>
      </c>
      <c r="E14795" s="434">
        <v>14</v>
      </c>
      <c r="F14795" s="434">
        <v>3900</v>
      </c>
      <c r="G14795" s="434">
        <v>8811</v>
      </c>
      <c r="H14795" s="434">
        <v>5762</v>
      </c>
      <c r="I14795" s="434">
        <v>115.48</v>
      </c>
      <c r="J14795" s="434">
        <v>0</v>
      </c>
      <c r="K14795" s="434">
        <v>2008</v>
      </c>
    </row>
    <row r="14796" spans="1:11" hidden="1" x14ac:dyDescent="0.25">
      <c r="A14796" s="434">
        <v>353663000</v>
      </c>
      <c r="B14796" s="434">
        <v>1</v>
      </c>
      <c r="C14796" s="434" t="s">
        <v>28</v>
      </c>
      <c r="D14796" s="434" t="s">
        <v>36</v>
      </c>
      <c r="E14796" s="434">
        <v>14.5</v>
      </c>
      <c r="F14796" s="434">
        <v>16861</v>
      </c>
      <c r="G14796" s="434">
        <v>176967</v>
      </c>
      <c r="H14796" s="434">
        <v>89726</v>
      </c>
      <c r="I14796" s="434">
        <v>288.97000000000003</v>
      </c>
      <c r="K14796" s="434">
        <v>2006</v>
      </c>
    </row>
    <row r="14797" spans="1:11" hidden="1" x14ac:dyDescent="0.25">
      <c r="A14797" s="434">
        <v>353689000</v>
      </c>
      <c r="B14797" s="434">
        <v>4510</v>
      </c>
      <c r="C14797" s="434" t="s">
        <v>28</v>
      </c>
      <c r="D14797" s="434" t="s">
        <v>29</v>
      </c>
      <c r="E14797" s="434">
        <v>14</v>
      </c>
      <c r="F14797" s="434">
        <v>6150</v>
      </c>
      <c r="G14797" s="434">
        <v>28368</v>
      </c>
      <c r="H14797" s="434">
        <v>17027</v>
      </c>
      <c r="I14797" s="434">
        <v>169.37</v>
      </c>
      <c r="J14797" s="434">
        <v>0</v>
      </c>
      <c r="K14797" s="434">
        <v>2014</v>
      </c>
    </row>
    <row r="14798" spans="1:11" hidden="1" x14ac:dyDescent="0.25">
      <c r="A14798" s="434">
        <v>353698000</v>
      </c>
      <c r="B14798" s="434">
        <v>853</v>
      </c>
      <c r="C14798" s="434" t="s">
        <v>31</v>
      </c>
      <c r="D14798" s="434" t="s">
        <v>29</v>
      </c>
      <c r="E14798" s="434">
        <v>17.5</v>
      </c>
      <c r="F14798" s="434">
        <v>9000</v>
      </c>
      <c r="G14798" s="434">
        <v>23069</v>
      </c>
      <c r="H14798" s="434">
        <v>52422</v>
      </c>
      <c r="I14798" s="434">
        <v>199.55</v>
      </c>
      <c r="K14798" s="434">
        <v>1988</v>
      </c>
    </row>
    <row r="14799" spans="1:11" hidden="1" x14ac:dyDescent="0.25">
      <c r="A14799" s="434">
        <v>353702000</v>
      </c>
      <c r="B14799" s="434">
        <v>8130</v>
      </c>
      <c r="C14799" s="434" t="s">
        <v>28</v>
      </c>
      <c r="D14799" s="434" t="s">
        <v>33</v>
      </c>
      <c r="E14799" s="434">
        <v>14.5</v>
      </c>
      <c r="F14799" s="434">
        <v>10740</v>
      </c>
      <c r="G14799" s="434">
        <v>83468</v>
      </c>
      <c r="H14799" s="434">
        <v>44366</v>
      </c>
      <c r="I14799" s="434">
        <v>229</v>
      </c>
      <c r="J14799" s="434">
        <v>0</v>
      </c>
      <c r="K14799" s="434">
        <v>2011</v>
      </c>
    </row>
    <row r="14800" spans="1:11" hidden="1" x14ac:dyDescent="0.25">
      <c r="A14800" s="434">
        <v>353718000</v>
      </c>
      <c r="B14800" s="434">
        <v>739</v>
      </c>
      <c r="C14800" s="434" t="s">
        <v>28</v>
      </c>
      <c r="D14800" s="434" t="s">
        <v>29</v>
      </c>
      <c r="E14800" s="434">
        <v>43599</v>
      </c>
      <c r="F14800" s="434">
        <v>7560</v>
      </c>
      <c r="G14800" s="434">
        <v>63472</v>
      </c>
      <c r="H14800" s="434">
        <v>35832</v>
      </c>
      <c r="I14800" s="434">
        <v>199.98</v>
      </c>
      <c r="J14800" s="434">
        <v>0</v>
      </c>
      <c r="K14800" s="434">
        <v>2017</v>
      </c>
    </row>
    <row r="14801" spans="1:11" hidden="1" x14ac:dyDescent="0.25">
      <c r="A14801" s="434">
        <v>353732000</v>
      </c>
      <c r="B14801" s="434">
        <v>12422</v>
      </c>
      <c r="C14801" s="434" t="s">
        <v>31</v>
      </c>
      <c r="D14801" s="434" t="s">
        <v>29</v>
      </c>
      <c r="E14801" s="434">
        <v>14.2</v>
      </c>
      <c r="F14801" s="434">
        <v>6550</v>
      </c>
      <c r="G14801" s="434">
        <v>33166</v>
      </c>
      <c r="H14801" s="434">
        <v>21483</v>
      </c>
      <c r="I14801" s="434">
        <v>177</v>
      </c>
      <c r="J14801" s="434">
        <v>0</v>
      </c>
      <c r="K14801" s="434">
        <v>2011</v>
      </c>
    </row>
    <row r="14802" spans="1:11" hidden="1" x14ac:dyDescent="0.25">
      <c r="A14802" s="434">
        <v>353772000</v>
      </c>
      <c r="B14802" s="434">
        <v>2803</v>
      </c>
      <c r="C14802" s="434" t="s">
        <v>28</v>
      </c>
      <c r="D14802" s="434" t="s">
        <v>29</v>
      </c>
      <c r="F14802" s="434">
        <v>7360</v>
      </c>
      <c r="G14802" s="434">
        <v>63364</v>
      </c>
      <c r="H14802" s="434">
        <v>35728</v>
      </c>
      <c r="I14802" s="434">
        <v>199.9</v>
      </c>
      <c r="K14802" s="434">
        <v>2020</v>
      </c>
    </row>
    <row r="14803" spans="1:11" hidden="1" x14ac:dyDescent="0.25">
      <c r="A14803" s="434">
        <v>353778000</v>
      </c>
      <c r="B14803" s="434">
        <v>8796</v>
      </c>
      <c r="C14803" s="434" t="s">
        <v>28</v>
      </c>
      <c r="D14803" s="434" t="s">
        <v>29</v>
      </c>
      <c r="E14803" s="434">
        <v>14.5</v>
      </c>
      <c r="F14803" s="434">
        <v>8890</v>
      </c>
      <c r="G14803" s="434">
        <v>61311</v>
      </c>
      <c r="H14803" s="434">
        <v>34810</v>
      </c>
      <c r="I14803" s="434">
        <v>199.9</v>
      </c>
      <c r="J14803" s="434">
        <v>0</v>
      </c>
      <c r="K14803" s="434">
        <v>2014</v>
      </c>
    </row>
    <row r="14804" spans="1:11" hidden="1" x14ac:dyDescent="0.25">
      <c r="A14804" s="434">
        <v>353784000</v>
      </c>
      <c r="B14804" s="434">
        <v>628</v>
      </c>
      <c r="C14804" s="434" t="s">
        <v>28</v>
      </c>
      <c r="D14804" s="434" t="s">
        <v>29</v>
      </c>
      <c r="E14804" s="434">
        <v>13.75</v>
      </c>
      <c r="F14804" s="434">
        <v>10680</v>
      </c>
      <c r="G14804" s="434">
        <v>61266</v>
      </c>
      <c r="H14804" s="434">
        <v>35027</v>
      </c>
      <c r="I14804" s="434">
        <v>199.99</v>
      </c>
      <c r="J14804" s="434">
        <v>0</v>
      </c>
      <c r="K14804" s="434">
        <v>2017</v>
      </c>
    </row>
    <row r="14805" spans="1:11" hidden="1" x14ac:dyDescent="0.25">
      <c r="A14805" s="434">
        <v>353799000</v>
      </c>
      <c r="B14805" s="434">
        <v>497781</v>
      </c>
      <c r="C14805" s="434" t="s">
        <v>31</v>
      </c>
      <c r="D14805" s="434" t="s">
        <v>22</v>
      </c>
      <c r="E14805" s="434">
        <v>12</v>
      </c>
      <c r="F14805" s="434">
        <v>3001</v>
      </c>
      <c r="G14805" s="434">
        <v>3073</v>
      </c>
      <c r="H14805" s="434">
        <v>3402</v>
      </c>
      <c r="I14805" s="434">
        <v>93.83</v>
      </c>
      <c r="J14805" s="434">
        <v>0</v>
      </c>
      <c r="K14805" s="434">
        <v>1970</v>
      </c>
    </row>
    <row r="14806" spans="1:11" hidden="1" x14ac:dyDescent="0.25">
      <c r="A14806" s="434">
        <v>353830000</v>
      </c>
      <c r="B14806" s="434">
        <v>1</v>
      </c>
      <c r="C14806" s="434" t="s">
        <v>20</v>
      </c>
      <c r="D14806" s="434" t="s">
        <v>22</v>
      </c>
      <c r="E14806" s="434">
        <v>12.5</v>
      </c>
      <c r="F14806" s="434">
        <v>2648</v>
      </c>
      <c r="G14806" s="434">
        <v>3461</v>
      </c>
      <c r="H14806" s="434">
        <v>2808</v>
      </c>
      <c r="I14806" s="434">
        <v>94.42</v>
      </c>
      <c r="J14806" s="434">
        <v>3226</v>
      </c>
      <c r="K14806" s="434">
        <v>1979</v>
      </c>
    </row>
    <row r="14807" spans="1:11" hidden="1" x14ac:dyDescent="0.25">
      <c r="A14807" s="434">
        <v>353831000</v>
      </c>
      <c r="B14807" s="434">
        <v>1</v>
      </c>
      <c r="C14807" s="434" t="s">
        <v>61</v>
      </c>
      <c r="D14807" s="434" t="s">
        <v>22</v>
      </c>
      <c r="E14807" s="434">
        <v>12.3</v>
      </c>
      <c r="F14807" s="434">
        <v>1800</v>
      </c>
      <c r="G14807" s="434">
        <v>3486</v>
      </c>
      <c r="H14807" s="434">
        <v>2545</v>
      </c>
      <c r="I14807" s="434">
        <v>88.6</v>
      </c>
      <c r="K14807" s="434">
        <v>2002</v>
      </c>
    </row>
    <row r="14808" spans="1:11" hidden="1" x14ac:dyDescent="0.25">
      <c r="A14808" s="434">
        <v>353867000</v>
      </c>
      <c r="B14808" s="434">
        <v>1</v>
      </c>
      <c r="C14808" s="434" t="s">
        <v>35</v>
      </c>
      <c r="D14808" s="434" t="s">
        <v>29</v>
      </c>
      <c r="E14808" s="434">
        <v>16.5</v>
      </c>
      <c r="F14808" s="434">
        <v>10821</v>
      </c>
      <c r="G14808" s="434">
        <v>31205</v>
      </c>
      <c r="H14808" s="434">
        <v>21633</v>
      </c>
      <c r="I14808" s="434">
        <v>187.41</v>
      </c>
      <c r="K14808" s="434">
        <v>1986</v>
      </c>
    </row>
    <row r="14809" spans="1:11" hidden="1" x14ac:dyDescent="0.25">
      <c r="A14809" s="434">
        <v>353892000</v>
      </c>
      <c r="B14809" s="434">
        <v>5311</v>
      </c>
      <c r="C14809" s="434" t="s">
        <v>28</v>
      </c>
      <c r="D14809" s="434" t="s">
        <v>29</v>
      </c>
      <c r="E14809" s="434">
        <v>16</v>
      </c>
      <c r="F14809" s="434">
        <v>8400</v>
      </c>
      <c r="G14809" s="434">
        <v>58120</v>
      </c>
      <c r="H14809" s="434">
        <v>32319</v>
      </c>
      <c r="I14809" s="434">
        <v>189.99</v>
      </c>
      <c r="K14809" s="434">
        <v>2012</v>
      </c>
    </row>
    <row r="14810" spans="1:11" hidden="1" x14ac:dyDescent="0.25">
      <c r="A14810" s="434">
        <v>353922000</v>
      </c>
      <c r="B14810" s="434">
        <v>99006</v>
      </c>
      <c r="C14810" s="434" t="s">
        <v>56</v>
      </c>
      <c r="D14810" s="434" t="s">
        <v>17</v>
      </c>
      <c r="E14810" s="434">
        <v>10</v>
      </c>
      <c r="F14810" s="434">
        <v>1359</v>
      </c>
      <c r="G14810" s="434">
        <v>252</v>
      </c>
      <c r="H14810" s="434">
        <v>338</v>
      </c>
      <c r="I14810" s="434">
        <v>35</v>
      </c>
      <c r="J14810" s="434">
        <v>0</v>
      </c>
      <c r="K14810" s="434">
        <v>1970</v>
      </c>
    </row>
    <row r="14811" spans="1:11" hidden="1" x14ac:dyDescent="0.25">
      <c r="A14811" s="434">
        <v>353946000</v>
      </c>
      <c r="B14811" s="434">
        <v>4634</v>
      </c>
      <c r="C14811" s="434" t="s">
        <v>31</v>
      </c>
      <c r="D14811" s="434" t="s">
        <v>25</v>
      </c>
      <c r="E14811" s="434">
        <v>19.5</v>
      </c>
      <c r="F14811" s="434">
        <v>9629</v>
      </c>
      <c r="G14811" s="434">
        <v>9609</v>
      </c>
      <c r="H14811" s="434">
        <v>8879</v>
      </c>
      <c r="I14811" s="434">
        <v>143</v>
      </c>
      <c r="J14811" s="434">
        <v>15152</v>
      </c>
      <c r="K14811" s="434">
        <v>1997</v>
      </c>
    </row>
    <row r="14812" spans="1:11" hidden="1" x14ac:dyDescent="0.25">
      <c r="A14812" s="434">
        <v>353962000</v>
      </c>
      <c r="B14812" s="434">
        <v>157</v>
      </c>
      <c r="C14812" s="434" t="s">
        <v>20</v>
      </c>
      <c r="D14812" s="434" t="s">
        <v>29</v>
      </c>
      <c r="E14812" s="434">
        <v>15</v>
      </c>
      <c r="F14812" s="434">
        <v>9960</v>
      </c>
      <c r="G14812" s="434">
        <v>49996</v>
      </c>
      <c r="H14812" s="434">
        <v>30052</v>
      </c>
      <c r="I14812" s="434">
        <v>183.15</v>
      </c>
      <c r="J14812" s="434">
        <v>50938</v>
      </c>
      <c r="K14812" s="434">
        <v>2013</v>
      </c>
    </row>
    <row r="14813" spans="1:11" hidden="1" x14ac:dyDescent="0.25">
      <c r="A14813" s="434">
        <v>353979000</v>
      </c>
      <c r="B14813" s="434">
        <v>342444</v>
      </c>
      <c r="C14813" s="434" t="s">
        <v>56</v>
      </c>
      <c r="D14813" s="434" t="s">
        <v>33</v>
      </c>
      <c r="E14813" s="434">
        <v>7</v>
      </c>
      <c r="F14813" s="434">
        <v>34200</v>
      </c>
      <c r="G14813" s="434">
        <v>129221</v>
      </c>
      <c r="H14813" s="434">
        <v>136709</v>
      </c>
      <c r="I14813" s="434">
        <v>201.6</v>
      </c>
      <c r="J14813" s="434">
        <v>0</v>
      </c>
      <c r="K14813" s="434">
        <v>1985</v>
      </c>
    </row>
    <row r="14814" spans="1:11" hidden="1" x14ac:dyDescent="0.25">
      <c r="A14814" s="434">
        <v>353992000</v>
      </c>
      <c r="B14814" s="434">
        <v>311</v>
      </c>
      <c r="C14814" s="434" t="s">
        <v>20</v>
      </c>
      <c r="D14814" s="434" t="s">
        <v>29</v>
      </c>
      <c r="E14814" s="434">
        <v>15.5</v>
      </c>
      <c r="F14814" s="434">
        <v>6983</v>
      </c>
      <c r="G14814" s="434">
        <v>26046</v>
      </c>
      <c r="H14814" s="434">
        <v>16452</v>
      </c>
      <c r="I14814" s="434">
        <v>159.97999999999999</v>
      </c>
      <c r="J14814" s="434">
        <v>29571</v>
      </c>
      <c r="K14814" s="434">
        <v>2006</v>
      </c>
    </row>
    <row r="14815" spans="1:11" hidden="1" x14ac:dyDescent="0.25">
      <c r="A14815" s="434">
        <v>354004000</v>
      </c>
      <c r="B14815" s="434">
        <v>18541</v>
      </c>
      <c r="C14815" s="434" t="s">
        <v>31</v>
      </c>
      <c r="D14815" s="434" t="s">
        <v>29</v>
      </c>
      <c r="E14815" s="434">
        <v>16</v>
      </c>
      <c r="F14815" s="434">
        <v>12800</v>
      </c>
      <c r="G14815" s="434">
        <v>15506</v>
      </c>
      <c r="H14815" s="434">
        <v>63116</v>
      </c>
      <c r="I14815" s="434">
        <v>199.95</v>
      </c>
      <c r="J14815" s="434">
        <v>0</v>
      </c>
      <c r="K14815" s="434">
        <v>2018</v>
      </c>
    </row>
    <row r="14816" spans="1:11" hidden="1" x14ac:dyDescent="0.25">
      <c r="A14816" s="434">
        <v>354013000</v>
      </c>
      <c r="B14816" s="434">
        <v>19902</v>
      </c>
      <c r="C14816" s="434" t="s">
        <v>28</v>
      </c>
      <c r="D14816" s="434" t="s">
        <v>29</v>
      </c>
      <c r="E14816" s="434">
        <v>14.5</v>
      </c>
      <c r="F14816" s="434">
        <v>8260</v>
      </c>
      <c r="G14816" s="434">
        <v>61290</v>
      </c>
      <c r="H14816" s="434">
        <v>34815</v>
      </c>
      <c r="I14816" s="434">
        <v>199.98</v>
      </c>
      <c r="J14816" s="434">
        <v>0</v>
      </c>
      <c r="K14816" s="434">
        <v>2014</v>
      </c>
    </row>
    <row r="14817" spans="1:11" hidden="1" x14ac:dyDescent="0.25">
      <c r="A14817" s="434">
        <v>354022000</v>
      </c>
      <c r="B14817" s="434">
        <v>631</v>
      </c>
      <c r="C14817" s="434" t="s">
        <v>35</v>
      </c>
      <c r="D14817" s="434" t="s">
        <v>40</v>
      </c>
      <c r="F14817" s="434">
        <v>41080</v>
      </c>
      <c r="G14817" s="434">
        <v>135000</v>
      </c>
      <c r="H14817" s="434">
        <v>116295</v>
      </c>
      <c r="I14817" s="434">
        <v>333.95</v>
      </c>
      <c r="K14817" s="434">
        <v>2021</v>
      </c>
    </row>
    <row r="14818" spans="1:11" hidden="1" x14ac:dyDescent="0.25">
      <c r="A14818" s="434">
        <v>354029000</v>
      </c>
      <c r="B14818" s="434">
        <v>84600</v>
      </c>
      <c r="C14818" s="434" t="s">
        <v>28</v>
      </c>
      <c r="D14818" s="434" t="s">
        <v>29</v>
      </c>
      <c r="E14818" s="434">
        <v>14.2</v>
      </c>
      <c r="F14818" s="434">
        <v>9480</v>
      </c>
      <c r="G14818" s="434">
        <v>56734</v>
      </c>
      <c r="H14818" s="434">
        <v>32987</v>
      </c>
      <c r="I14818" s="434">
        <v>189.99</v>
      </c>
      <c r="J14818" s="434">
        <v>0</v>
      </c>
      <c r="K14818" s="434">
        <v>2013</v>
      </c>
    </row>
    <row r="14819" spans="1:11" hidden="1" x14ac:dyDescent="0.25">
      <c r="A14819" s="434">
        <v>354040000</v>
      </c>
      <c r="B14819" s="434">
        <v>133158</v>
      </c>
      <c r="C14819" s="434" t="s">
        <v>31</v>
      </c>
      <c r="D14819" s="434" t="s">
        <v>22</v>
      </c>
      <c r="E14819" s="434">
        <v>13</v>
      </c>
      <c r="F14819" s="434">
        <v>1470</v>
      </c>
      <c r="G14819" s="434">
        <v>4300</v>
      </c>
      <c r="H14819" s="434">
        <v>2885</v>
      </c>
      <c r="I14819" s="434">
        <v>88.8</v>
      </c>
      <c r="J14819" s="434">
        <v>0</v>
      </c>
      <c r="K14819" s="434">
        <v>2007</v>
      </c>
    </row>
    <row r="14820" spans="1:11" hidden="1" x14ac:dyDescent="0.25">
      <c r="A14820" s="434">
        <v>354077000</v>
      </c>
      <c r="B14820" s="434">
        <v>11806</v>
      </c>
      <c r="C14820" s="434" t="s">
        <v>20</v>
      </c>
      <c r="D14820" s="434" t="s">
        <v>25</v>
      </c>
      <c r="E14820" s="434">
        <v>13.4</v>
      </c>
      <c r="F14820" s="434">
        <v>4440</v>
      </c>
      <c r="G14820" s="434">
        <v>12889</v>
      </c>
      <c r="H14820" s="434">
        <v>8455</v>
      </c>
      <c r="I14820" s="434">
        <v>127.2</v>
      </c>
      <c r="J14820" s="434">
        <v>13079</v>
      </c>
      <c r="K14820" s="434">
        <v>2007</v>
      </c>
    </row>
    <row r="14821" spans="1:11" hidden="1" x14ac:dyDescent="0.25">
      <c r="A14821" s="434">
        <v>354079000</v>
      </c>
      <c r="B14821" s="434">
        <v>8083</v>
      </c>
      <c r="C14821" s="434" t="s">
        <v>24</v>
      </c>
      <c r="D14821" s="434" t="s">
        <v>29</v>
      </c>
      <c r="E14821" s="434">
        <v>16</v>
      </c>
      <c r="F14821" s="434">
        <v>10290</v>
      </c>
      <c r="G14821" s="434">
        <v>28820</v>
      </c>
      <c r="H14821" s="434">
        <v>21907</v>
      </c>
      <c r="I14821" s="434">
        <v>165.66</v>
      </c>
      <c r="J14821" s="434">
        <v>33619</v>
      </c>
      <c r="K14821" s="434">
        <v>1990</v>
      </c>
    </row>
    <row r="14822" spans="1:11" hidden="1" x14ac:dyDescent="0.25">
      <c r="A14822" s="434">
        <v>354084000</v>
      </c>
      <c r="B14822" s="434">
        <v>568</v>
      </c>
      <c r="C14822" s="434" t="s">
        <v>28</v>
      </c>
      <c r="D14822" s="434" t="s">
        <v>29</v>
      </c>
      <c r="E14822" s="434">
        <v>16</v>
      </c>
      <c r="F14822" s="434">
        <v>8450</v>
      </c>
      <c r="G14822" s="434">
        <v>61508</v>
      </c>
      <c r="H14822" s="434">
        <v>34778</v>
      </c>
      <c r="I14822" s="434">
        <v>199.9</v>
      </c>
      <c r="K14822" s="434">
        <v>2011</v>
      </c>
    </row>
    <row r="14823" spans="1:11" hidden="1" x14ac:dyDescent="0.25">
      <c r="A14823" s="434">
        <v>354085000</v>
      </c>
      <c r="B14823" s="434">
        <v>11428</v>
      </c>
      <c r="C14823" s="434" t="s">
        <v>42</v>
      </c>
      <c r="D14823" s="434" t="s">
        <v>29</v>
      </c>
      <c r="E14823" s="434">
        <v>14.5</v>
      </c>
      <c r="F14823" s="434">
        <v>16000</v>
      </c>
      <c r="G14823" s="434">
        <v>4506</v>
      </c>
      <c r="H14823" s="434">
        <v>20584</v>
      </c>
      <c r="I14823" s="434">
        <v>160</v>
      </c>
      <c r="J14823" s="434">
        <v>0</v>
      </c>
      <c r="K14823" s="434">
        <v>2021</v>
      </c>
    </row>
    <row r="14824" spans="1:11" hidden="1" x14ac:dyDescent="0.25">
      <c r="A14824" s="434">
        <v>354091000</v>
      </c>
      <c r="B14824" s="434">
        <v>7964</v>
      </c>
      <c r="C14824" s="434" t="s">
        <v>28</v>
      </c>
      <c r="D14824" s="434" t="s">
        <v>29</v>
      </c>
      <c r="F14824" s="434">
        <v>7560</v>
      </c>
      <c r="G14824" s="434">
        <v>63440</v>
      </c>
      <c r="H14824" s="434">
        <v>35832</v>
      </c>
      <c r="I14824" s="434">
        <v>199.98</v>
      </c>
      <c r="K14824" s="434">
        <v>2016</v>
      </c>
    </row>
    <row r="14825" spans="1:11" hidden="1" x14ac:dyDescent="0.25">
      <c r="A14825" s="434">
        <v>354094000</v>
      </c>
      <c r="B14825" s="434">
        <v>1</v>
      </c>
      <c r="C14825" s="434" t="s">
        <v>24</v>
      </c>
      <c r="D14825" s="434" t="s">
        <v>25</v>
      </c>
      <c r="E14825" s="434">
        <v>15</v>
      </c>
      <c r="F14825" s="434">
        <v>4550</v>
      </c>
      <c r="G14825" s="434">
        <v>6407</v>
      </c>
      <c r="H14825" s="434">
        <v>5848</v>
      </c>
      <c r="I14825" s="434">
        <v>119.29</v>
      </c>
      <c r="J14825" s="434">
        <v>7500</v>
      </c>
      <c r="K14825" s="434">
        <v>2018</v>
      </c>
    </row>
    <row r="14826" spans="1:11" hidden="1" x14ac:dyDescent="0.25">
      <c r="A14826" s="434">
        <v>354099000</v>
      </c>
      <c r="B14826" s="434">
        <v>5637</v>
      </c>
      <c r="C14826" s="434" t="s">
        <v>28</v>
      </c>
      <c r="D14826" s="434" t="s">
        <v>29</v>
      </c>
      <c r="E14826" s="434">
        <v>13</v>
      </c>
      <c r="F14826" s="434">
        <v>9960</v>
      </c>
      <c r="G14826" s="434">
        <v>23645</v>
      </c>
      <c r="H14826" s="434">
        <v>15878</v>
      </c>
      <c r="I14826" s="434">
        <v>180.5</v>
      </c>
      <c r="K14826" s="434">
        <v>2007</v>
      </c>
    </row>
    <row r="14827" spans="1:11" hidden="1" x14ac:dyDescent="0.25">
      <c r="A14827" s="434">
        <v>354101000</v>
      </c>
      <c r="B14827" s="434">
        <v>6564</v>
      </c>
      <c r="C14827" s="434" t="s">
        <v>28</v>
      </c>
      <c r="D14827" s="434" t="s">
        <v>29</v>
      </c>
      <c r="E14827" s="434">
        <v>14</v>
      </c>
      <c r="F14827" s="434">
        <v>6780</v>
      </c>
      <c r="G14827" s="434">
        <v>35531</v>
      </c>
      <c r="H14827" s="434">
        <v>22314</v>
      </c>
      <c r="I14827" s="434">
        <v>176.5</v>
      </c>
      <c r="K14827" s="434">
        <v>2015</v>
      </c>
    </row>
    <row r="14828" spans="1:11" hidden="1" x14ac:dyDescent="0.25">
      <c r="A14828" s="434">
        <v>354123000</v>
      </c>
      <c r="B14828" s="434">
        <v>1402</v>
      </c>
      <c r="C14828" s="434" t="s">
        <v>31</v>
      </c>
      <c r="D14828" s="434" t="s">
        <v>29</v>
      </c>
      <c r="E14828" s="434">
        <v>15</v>
      </c>
      <c r="F14828" s="434">
        <v>10591</v>
      </c>
      <c r="G14828" s="434">
        <v>14353</v>
      </c>
      <c r="H14828" s="434">
        <v>36615</v>
      </c>
      <c r="I14828" s="434">
        <v>174.98</v>
      </c>
      <c r="K14828" s="434">
        <v>1998</v>
      </c>
    </row>
    <row r="14829" spans="1:11" hidden="1" x14ac:dyDescent="0.25">
      <c r="A14829" s="434">
        <v>354128000</v>
      </c>
      <c r="B14829" s="434">
        <v>3426</v>
      </c>
      <c r="C14829" s="434" t="s">
        <v>61</v>
      </c>
      <c r="D14829" s="434" t="s">
        <v>29</v>
      </c>
      <c r="E14829" s="434">
        <v>15</v>
      </c>
      <c r="F14829" s="434">
        <v>6978</v>
      </c>
      <c r="G14829" s="434">
        <v>30401</v>
      </c>
      <c r="H14829" s="434">
        <v>20087</v>
      </c>
      <c r="I14829" s="434">
        <v>174.43</v>
      </c>
      <c r="K14829" s="434">
        <v>2006</v>
      </c>
    </row>
    <row r="14830" spans="1:11" hidden="1" x14ac:dyDescent="0.25">
      <c r="A14830" s="434">
        <v>354131000</v>
      </c>
      <c r="B14830" s="434">
        <v>106512</v>
      </c>
      <c r="C14830" s="434" t="s">
        <v>46</v>
      </c>
      <c r="D14830" s="434" t="s">
        <v>17</v>
      </c>
      <c r="E14830" s="434">
        <v>10</v>
      </c>
      <c r="F14830" s="434">
        <v>3132</v>
      </c>
      <c r="G14830" s="434">
        <v>2057</v>
      </c>
      <c r="H14830" s="434">
        <v>2194</v>
      </c>
      <c r="I14830" s="434">
        <v>59.9</v>
      </c>
      <c r="J14830" s="434">
        <v>0</v>
      </c>
      <c r="K14830" s="434">
        <v>1970</v>
      </c>
    </row>
    <row r="14831" spans="1:11" hidden="1" x14ac:dyDescent="0.25">
      <c r="A14831" s="434">
        <v>354133000</v>
      </c>
      <c r="B14831" s="434">
        <v>20294</v>
      </c>
      <c r="C14831" s="434" t="s">
        <v>28</v>
      </c>
      <c r="D14831" s="434" t="s">
        <v>29</v>
      </c>
      <c r="E14831" s="434">
        <v>14.4</v>
      </c>
      <c r="F14831" s="434">
        <v>8577</v>
      </c>
      <c r="G14831" s="434">
        <v>53343</v>
      </c>
      <c r="H14831" s="434">
        <v>29862</v>
      </c>
      <c r="I14831" s="434">
        <v>189.99</v>
      </c>
      <c r="K14831" s="434">
        <v>2003</v>
      </c>
    </row>
    <row r="14832" spans="1:11" hidden="1" x14ac:dyDescent="0.25">
      <c r="A14832" s="434">
        <v>354152000</v>
      </c>
      <c r="B14832" s="434">
        <v>15044</v>
      </c>
      <c r="C14832" s="434" t="s">
        <v>16</v>
      </c>
      <c r="D14832" s="434" t="s">
        <v>25</v>
      </c>
      <c r="E14832" s="434">
        <v>12.7</v>
      </c>
      <c r="F14832" s="434">
        <v>2993</v>
      </c>
      <c r="G14832" s="434">
        <v>7902</v>
      </c>
      <c r="H14832" s="434">
        <v>4646</v>
      </c>
      <c r="I14832" s="434">
        <v>112.09</v>
      </c>
      <c r="J14832" s="434">
        <v>0</v>
      </c>
      <c r="K14832" s="434">
        <v>1970</v>
      </c>
    </row>
    <row r="14833" spans="1:11" hidden="1" x14ac:dyDescent="0.25">
      <c r="A14833" s="434">
        <v>354170000</v>
      </c>
      <c r="B14833" s="434">
        <v>19883</v>
      </c>
      <c r="C14833" s="434" t="s">
        <v>28</v>
      </c>
      <c r="D14833" s="434" t="s">
        <v>36</v>
      </c>
      <c r="E14833" s="434">
        <v>14.5</v>
      </c>
      <c r="F14833" s="434">
        <v>18660</v>
      </c>
      <c r="G14833" s="434">
        <v>181412</v>
      </c>
      <c r="H14833" s="434">
        <v>92752</v>
      </c>
      <c r="I14833" s="434">
        <v>291.98</v>
      </c>
      <c r="J14833" s="434">
        <v>0</v>
      </c>
      <c r="K14833" s="434">
        <v>1970</v>
      </c>
    </row>
    <row r="14834" spans="1:11" hidden="1" x14ac:dyDescent="0.25">
      <c r="A14834" s="434">
        <v>354184000</v>
      </c>
      <c r="B14834" s="434">
        <v>144361</v>
      </c>
      <c r="C14834" s="434" t="s">
        <v>24</v>
      </c>
      <c r="D14834" s="434" t="s">
        <v>36</v>
      </c>
      <c r="E14834" s="434">
        <v>19.47</v>
      </c>
      <c r="F14834" s="434">
        <v>26900</v>
      </c>
      <c r="G14834" s="434">
        <v>94641</v>
      </c>
      <c r="H14834" s="434">
        <v>117031</v>
      </c>
      <c r="I14834" s="434">
        <v>293.2</v>
      </c>
      <c r="J14834" s="434">
        <v>180082</v>
      </c>
      <c r="K14834" s="434">
        <v>2018</v>
      </c>
    </row>
    <row r="14835" spans="1:11" hidden="1" x14ac:dyDescent="0.25">
      <c r="A14835" s="434">
        <v>354187000</v>
      </c>
      <c r="B14835" s="434">
        <v>3210</v>
      </c>
      <c r="C14835" s="434" t="s">
        <v>31</v>
      </c>
      <c r="D14835" s="434" t="s">
        <v>22</v>
      </c>
      <c r="E14835" s="434">
        <v>14</v>
      </c>
      <c r="F14835" s="434">
        <v>1839</v>
      </c>
      <c r="G14835" s="434">
        <v>4415</v>
      </c>
      <c r="H14835" s="434">
        <v>2677</v>
      </c>
      <c r="I14835" s="434">
        <v>84.31</v>
      </c>
      <c r="K14835" s="434">
        <v>1973</v>
      </c>
    </row>
    <row r="14836" spans="1:11" hidden="1" x14ac:dyDescent="0.25">
      <c r="A14836" s="434">
        <v>354190000</v>
      </c>
      <c r="B14836" s="434">
        <v>5423</v>
      </c>
      <c r="C14836" s="434" t="s">
        <v>20</v>
      </c>
      <c r="D14836" s="434" t="s">
        <v>29</v>
      </c>
      <c r="E14836" s="434">
        <v>14.9</v>
      </c>
      <c r="F14836" s="434">
        <v>9960</v>
      </c>
      <c r="G14836" s="434">
        <v>51228</v>
      </c>
      <c r="H14836" s="434">
        <v>30029</v>
      </c>
      <c r="I14836" s="434">
        <v>183</v>
      </c>
      <c r="J14836" s="434">
        <v>52134</v>
      </c>
      <c r="K14836" s="434">
        <v>2008</v>
      </c>
    </row>
    <row r="14837" spans="1:11" hidden="1" x14ac:dyDescent="0.25">
      <c r="A14837" s="434">
        <v>354196000</v>
      </c>
      <c r="B14837" s="434">
        <v>7188</v>
      </c>
      <c r="C14837" s="434" t="s">
        <v>28</v>
      </c>
      <c r="D14837" s="434" t="s">
        <v>29</v>
      </c>
      <c r="E14837" s="434">
        <v>14.7</v>
      </c>
      <c r="F14837" s="434">
        <v>6820</v>
      </c>
      <c r="G14837" s="434">
        <v>37744</v>
      </c>
      <c r="H14837" s="434">
        <v>23274</v>
      </c>
      <c r="I14837" s="434">
        <v>179.97</v>
      </c>
      <c r="J14837" s="434">
        <v>0</v>
      </c>
      <c r="K14837" s="434">
        <v>2013</v>
      </c>
    </row>
    <row r="14838" spans="1:11" hidden="1" x14ac:dyDescent="0.25">
      <c r="A14838" s="434">
        <v>354199000</v>
      </c>
      <c r="B14838" s="434">
        <v>584</v>
      </c>
      <c r="C14838" s="434" t="s">
        <v>28</v>
      </c>
      <c r="D14838" s="434" t="s">
        <v>36</v>
      </c>
      <c r="E14838" s="434">
        <v>14.5</v>
      </c>
      <c r="F14838" s="434">
        <v>18660</v>
      </c>
      <c r="G14838" s="434">
        <v>179851</v>
      </c>
      <c r="H14838" s="434">
        <v>93681</v>
      </c>
      <c r="I14838" s="434">
        <v>292</v>
      </c>
      <c r="J14838" s="434">
        <v>0</v>
      </c>
      <c r="K14838" s="434">
        <v>2011</v>
      </c>
    </row>
    <row r="14839" spans="1:11" hidden="1" x14ac:dyDescent="0.25">
      <c r="A14839" s="434">
        <v>354204000</v>
      </c>
      <c r="B14839" s="434">
        <v>665</v>
      </c>
      <c r="C14839" s="434" t="s">
        <v>61</v>
      </c>
      <c r="D14839" s="434" t="s">
        <v>29</v>
      </c>
      <c r="E14839" s="434">
        <v>15</v>
      </c>
      <c r="F14839" s="434">
        <v>7080</v>
      </c>
      <c r="G14839" s="434">
        <v>30166</v>
      </c>
      <c r="H14839" s="434">
        <v>20069</v>
      </c>
      <c r="I14839" s="434">
        <v>174.43</v>
      </c>
      <c r="K14839" s="434">
        <v>2010</v>
      </c>
    </row>
    <row r="14840" spans="1:11" hidden="1" x14ac:dyDescent="0.25">
      <c r="A14840" s="434">
        <v>354205000</v>
      </c>
      <c r="B14840" s="434">
        <v>114591</v>
      </c>
      <c r="C14840" s="434" t="s">
        <v>28</v>
      </c>
      <c r="D14840" s="434" t="s">
        <v>36</v>
      </c>
      <c r="E14840" s="434">
        <v>15</v>
      </c>
      <c r="F14840" s="434">
        <v>18660</v>
      </c>
      <c r="G14840" s="434">
        <v>181458</v>
      </c>
      <c r="H14840" s="434">
        <v>92752</v>
      </c>
      <c r="I14840" s="434">
        <v>291.98</v>
      </c>
      <c r="J14840" s="434">
        <v>0</v>
      </c>
      <c r="K14840" s="434">
        <v>2011</v>
      </c>
    </row>
    <row r="14841" spans="1:11" hidden="1" x14ac:dyDescent="0.25">
      <c r="A14841" s="434">
        <v>354237000</v>
      </c>
      <c r="B14841" s="434">
        <v>12895</v>
      </c>
      <c r="C14841" s="434" t="s">
        <v>20</v>
      </c>
      <c r="D14841" s="434" t="s">
        <v>29</v>
      </c>
      <c r="E14841" s="434">
        <v>14.5</v>
      </c>
      <c r="F14841" s="434">
        <v>10320</v>
      </c>
      <c r="G14841" s="434">
        <v>49997</v>
      </c>
      <c r="H14841" s="434">
        <v>28160</v>
      </c>
      <c r="I14841" s="434">
        <v>183.06</v>
      </c>
      <c r="J14841" s="434">
        <v>51606</v>
      </c>
      <c r="K14841" s="434">
        <v>2015</v>
      </c>
    </row>
    <row r="14842" spans="1:11" hidden="1" x14ac:dyDescent="0.25">
      <c r="A14842" s="434">
        <v>354255000</v>
      </c>
      <c r="B14842" s="434">
        <v>14563</v>
      </c>
      <c r="C14842" s="434" t="s">
        <v>28</v>
      </c>
      <c r="D14842" s="434" t="s">
        <v>29</v>
      </c>
      <c r="F14842" s="434">
        <v>5850</v>
      </c>
      <c r="G14842" s="434">
        <v>28484</v>
      </c>
      <c r="H14842" s="434">
        <v>16978</v>
      </c>
      <c r="I14842" s="434">
        <v>169.26</v>
      </c>
      <c r="K14842" s="434">
        <v>2002</v>
      </c>
    </row>
    <row r="14843" spans="1:11" hidden="1" x14ac:dyDescent="0.25">
      <c r="A14843" s="434">
        <v>354260000</v>
      </c>
      <c r="B14843" s="434">
        <v>4795</v>
      </c>
      <c r="C14843" s="434" t="s">
        <v>28</v>
      </c>
      <c r="D14843" s="434" t="s">
        <v>29</v>
      </c>
      <c r="E14843" s="434">
        <v>14.5</v>
      </c>
      <c r="F14843" s="434">
        <v>7300</v>
      </c>
      <c r="G14843" s="434">
        <v>60454</v>
      </c>
      <c r="H14843" s="434">
        <v>34225</v>
      </c>
      <c r="I14843" s="434">
        <v>199.98</v>
      </c>
      <c r="J14843" s="434">
        <v>0</v>
      </c>
      <c r="K14843" s="434">
        <v>2016</v>
      </c>
    </row>
    <row r="14844" spans="1:11" hidden="1" x14ac:dyDescent="0.25">
      <c r="A14844" s="434">
        <v>354297000</v>
      </c>
      <c r="B14844" s="434">
        <v>45723</v>
      </c>
      <c r="C14844" s="434" t="s">
        <v>28</v>
      </c>
      <c r="D14844" s="434" t="s">
        <v>33</v>
      </c>
      <c r="E14844" s="434">
        <v>14.5</v>
      </c>
      <c r="F14844" s="434">
        <v>9170</v>
      </c>
      <c r="G14844" s="434">
        <v>78173</v>
      </c>
      <c r="H14844" s="434">
        <v>41963</v>
      </c>
      <c r="I14844" s="434">
        <v>224.98</v>
      </c>
      <c r="J14844" s="434">
        <v>0</v>
      </c>
      <c r="K14844" s="434">
        <v>1970</v>
      </c>
    </row>
    <row r="14845" spans="1:11" hidden="1" x14ac:dyDescent="0.25">
      <c r="A14845" s="434">
        <v>354299000</v>
      </c>
      <c r="B14845" s="434">
        <v>27718</v>
      </c>
      <c r="C14845" s="434" t="s">
        <v>35</v>
      </c>
      <c r="D14845" s="434" t="s">
        <v>29</v>
      </c>
      <c r="E14845" s="434">
        <v>19.7</v>
      </c>
      <c r="F14845" s="434">
        <v>13400</v>
      </c>
      <c r="G14845" s="434">
        <v>21200</v>
      </c>
      <c r="H14845" s="434">
        <v>18658</v>
      </c>
      <c r="I14845" s="434">
        <v>171.98</v>
      </c>
      <c r="J14845" s="434">
        <v>0</v>
      </c>
      <c r="K14845" s="434">
        <v>2019</v>
      </c>
    </row>
    <row r="14846" spans="1:11" hidden="1" x14ac:dyDescent="0.25">
      <c r="A14846" s="434">
        <v>354306000</v>
      </c>
      <c r="B14846" s="434">
        <v>52110</v>
      </c>
      <c r="C14846" s="434" t="s">
        <v>24</v>
      </c>
      <c r="D14846" s="434" t="s">
        <v>33</v>
      </c>
      <c r="E14846" s="434">
        <v>14.9</v>
      </c>
      <c r="F14846" s="434">
        <v>13560</v>
      </c>
      <c r="G14846" s="434">
        <v>114858</v>
      </c>
      <c r="H14846" s="434">
        <v>59408</v>
      </c>
      <c r="I14846" s="434">
        <v>245.6</v>
      </c>
      <c r="J14846" s="434">
        <v>119528</v>
      </c>
      <c r="K14846" s="434">
        <v>2009</v>
      </c>
    </row>
    <row r="14847" spans="1:11" hidden="1" x14ac:dyDescent="0.25">
      <c r="A14847" s="434">
        <v>354311000</v>
      </c>
      <c r="B14847" s="434">
        <v>612</v>
      </c>
      <c r="C14847" s="434" t="s">
        <v>31</v>
      </c>
      <c r="D14847" s="434" t="s">
        <v>29</v>
      </c>
      <c r="E14847" s="434">
        <v>43510</v>
      </c>
      <c r="F14847" s="434">
        <v>8280</v>
      </c>
      <c r="G14847" s="434">
        <v>33428</v>
      </c>
      <c r="H14847" s="434">
        <v>21216</v>
      </c>
      <c r="I14847" s="434">
        <v>179.99</v>
      </c>
      <c r="J14847" s="434">
        <v>0</v>
      </c>
      <c r="K14847" s="434">
        <v>2017</v>
      </c>
    </row>
    <row r="14848" spans="1:11" hidden="1" x14ac:dyDescent="0.25">
      <c r="A14848" s="434">
        <v>354322000</v>
      </c>
      <c r="B14848" s="434">
        <v>6306</v>
      </c>
      <c r="C14848" s="434" t="s">
        <v>28</v>
      </c>
      <c r="D14848" s="434" t="s">
        <v>29</v>
      </c>
      <c r="E14848" s="434">
        <v>14.5</v>
      </c>
      <c r="F14848" s="434">
        <v>8630</v>
      </c>
      <c r="G14848" s="434">
        <v>58606</v>
      </c>
      <c r="H14848" s="434">
        <v>33126</v>
      </c>
      <c r="I14848" s="434">
        <v>197</v>
      </c>
      <c r="J14848" s="434">
        <v>0</v>
      </c>
      <c r="K14848" s="434">
        <v>1970</v>
      </c>
    </row>
    <row r="14849" spans="1:11" hidden="1" x14ac:dyDescent="0.25">
      <c r="A14849" s="434">
        <v>354326000</v>
      </c>
      <c r="B14849" s="434">
        <v>20342</v>
      </c>
      <c r="C14849" s="434" t="s">
        <v>28</v>
      </c>
      <c r="D14849" s="434" t="s">
        <v>36</v>
      </c>
      <c r="E14849" s="434">
        <v>15</v>
      </c>
      <c r="F14849" s="434">
        <v>18660</v>
      </c>
      <c r="G14849" s="434">
        <v>180346</v>
      </c>
      <c r="H14849" s="434">
        <v>94710</v>
      </c>
      <c r="I14849" s="434">
        <v>295</v>
      </c>
      <c r="K14849" s="434">
        <v>2012</v>
      </c>
    </row>
    <row r="14850" spans="1:11" hidden="1" x14ac:dyDescent="0.25">
      <c r="A14850" s="434">
        <v>354331000</v>
      </c>
      <c r="B14850" s="434">
        <v>671</v>
      </c>
      <c r="C14850" s="434" t="s">
        <v>20</v>
      </c>
      <c r="D14850" s="434" t="s">
        <v>29</v>
      </c>
      <c r="F14850" s="434">
        <v>8600</v>
      </c>
      <c r="G14850" s="434">
        <v>46200</v>
      </c>
      <c r="H14850" s="434">
        <v>29289</v>
      </c>
      <c r="I14850" s="434">
        <v>183.17</v>
      </c>
      <c r="J14850" s="434">
        <v>52148</v>
      </c>
      <c r="K14850" s="434">
        <v>2013</v>
      </c>
    </row>
    <row r="14851" spans="1:11" hidden="1" x14ac:dyDescent="0.25">
      <c r="A14851" s="434">
        <v>354360000</v>
      </c>
      <c r="B14851" s="434">
        <v>2371</v>
      </c>
      <c r="C14851" s="434" t="s">
        <v>31</v>
      </c>
      <c r="D14851" s="434" t="s">
        <v>29</v>
      </c>
      <c r="E14851" s="434">
        <v>14.2</v>
      </c>
      <c r="F14851" s="434">
        <v>9480</v>
      </c>
      <c r="G14851" s="434">
        <v>62967</v>
      </c>
      <c r="H14851" s="434">
        <v>36925</v>
      </c>
      <c r="I14851" s="434">
        <v>199.98</v>
      </c>
      <c r="J14851" s="434">
        <v>0</v>
      </c>
      <c r="K14851" s="434">
        <v>2011</v>
      </c>
    </row>
    <row r="14852" spans="1:11" hidden="1" x14ac:dyDescent="0.25">
      <c r="A14852" s="434">
        <v>354391000</v>
      </c>
      <c r="B14852" s="434">
        <v>906</v>
      </c>
      <c r="C14852" s="434" t="s">
        <v>28</v>
      </c>
      <c r="D14852" s="434" t="s">
        <v>33</v>
      </c>
      <c r="E14852" s="434">
        <v>14.5</v>
      </c>
      <c r="F14852" s="434">
        <v>11620</v>
      </c>
      <c r="G14852" s="434">
        <v>75527</v>
      </c>
      <c r="H14852" s="434">
        <v>40914</v>
      </c>
      <c r="I14852" s="434">
        <v>225</v>
      </c>
      <c r="K14852" s="434">
        <v>2007</v>
      </c>
    </row>
    <row r="14853" spans="1:11" hidden="1" x14ac:dyDescent="0.25">
      <c r="A14853" s="434">
        <v>354393000</v>
      </c>
      <c r="B14853" s="434">
        <v>11931</v>
      </c>
      <c r="C14853" s="434" t="s">
        <v>61</v>
      </c>
      <c r="D14853" s="434" t="s">
        <v>25</v>
      </c>
      <c r="E14853" s="434">
        <v>14.3</v>
      </c>
      <c r="F14853" s="434">
        <v>6475</v>
      </c>
      <c r="G14853" s="434">
        <v>20142</v>
      </c>
      <c r="H14853" s="434">
        <v>14162</v>
      </c>
      <c r="I14853" s="434">
        <v>147.19999999999999</v>
      </c>
      <c r="J14853" s="434">
        <v>0</v>
      </c>
      <c r="K14853" s="434">
        <v>2009</v>
      </c>
    </row>
    <row r="14854" spans="1:11" hidden="1" x14ac:dyDescent="0.25">
      <c r="A14854" s="434">
        <v>354394000</v>
      </c>
      <c r="B14854" s="434">
        <v>19208</v>
      </c>
      <c r="C14854" s="434" t="s">
        <v>28</v>
      </c>
      <c r="D14854" s="434" t="s">
        <v>33</v>
      </c>
      <c r="F14854" s="434">
        <v>8740</v>
      </c>
      <c r="G14854" s="434">
        <v>82056</v>
      </c>
      <c r="H14854" s="434">
        <v>43439</v>
      </c>
      <c r="I14854" s="434">
        <v>229</v>
      </c>
      <c r="K14854" s="434">
        <v>2015</v>
      </c>
    </row>
    <row r="14855" spans="1:11" hidden="1" x14ac:dyDescent="0.25">
      <c r="A14855" s="434">
        <v>354408000</v>
      </c>
      <c r="B14855" s="434">
        <v>27123</v>
      </c>
      <c r="C14855" s="434" t="s">
        <v>28</v>
      </c>
      <c r="D14855" s="434" t="s">
        <v>29</v>
      </c>
      <c r="E14855" s="434">
        <v>15.2</v>
      </c>
      <c r="F14855" s="434">
        <v>5920</v>
      </c>
      <c r="G14855" s="434">
        <v>37662</v>
      </c>
      <c r="H14855" s="434">
        <v>23232</v>
      </c>
      <c r="I14855" s="434">
        <v>179.97</v>
      </c>
      <c r="J14855" s="434">
        <v>0</v>
      </c>
      <c r="K14855" s="434">
        <v>2021</v>
      </c>
    </row>
    <row r="14856" spans="1:11" hidden="1" x14ac:dyDescent="0.25">
      <c r="A14856" s="434">
        <v>354409000</v>
      </c>
      <c r="B14856" s="434">
        <v>665</v>
      </c>
      <c r="C14856" s="434" t="s">
        <v>20</v>
      </c>
      <c r="D14856" s="434" t="s">
        <v>25</v>
      </c>
      <c r="E14856" s="434">
        <v>12.5</v>
      </c>
      <c r="F14856" s="434">
        <v>1960</v>
      </c>
      <c r="G14856" s="434">
        <v>5527</v>
      </c>
      <c r="H14856" s="434">
        <v>3356</v>
      </c>
      <c r="I14856" s="434">
        <v>106.3</v>
      </c>
      <c r="J14856" s="434">
        <v>5632</v>
      </c>
      <c r="K14856" s="434">
        <v>1998</v>
      </c>
    </row>
    <row r="14857" spans="1:11" hidden="1" x14ac:dyDescent="0.25">
      <c r="A14857" s="434">
        <v>354443000</v>
      </c>
      <c r="B14857" s="434">
        <v>2963</v>
      </c>
      <c r="C14857" s="434" t="s">
        <v>31</v>
      </c>
      <c r="D14857" s="434" t="s">
        <v>22</v>
      </c>
      <c r="E14857" s="434">
        <v>9</v>
      </c>
      <c r="F14857" s="434">
        <v>1800</v>
      </c>
      <c r="G14857" s="434">
        <v>3717</v>
      </c>
      <c r="H14857" s="434">
        <v>2446</v>
      </c>
      <c r="I14857" s="434">
        <v>87.9</v>
      </c>
      <c r="K14857" s="434">
        <v>1992</v>
      </c>
    </row>
    <row r="14858" spans="1:11" hidden="1" x14ac:dyDescent="0.25">
      <c r="A14858" s="434">
        <v>354447000</v>
      </c>
      <c r="B14858" s="434">
        <v>25695</v>
      </c>
      <c r="C14858" s="434" t="s">
        <v>28</v>
      </c>
      <c r="D14858" s="434" t="s">
        <v>33</v>
      </c>
      <c r="E14858" s="434">
        <v>14</v>
      </c>
      <c r="F14858" s="434">
        <v>10319</v>
      </c>
      <c r="G14858" s="434">
        <v>76598</v>
      </c>
      <c r="H14858" s="434">
        <v>39736</v>
      </c>
      <c r="I14858" s="434">
        <v>224.94</v>
      </c>
      <c r="J14858" s="434">
        <v>0</v>
      </c>
      <c r="K14858" s="434">
        <v>2002</v>
      </c>
    </row>
    <row r="14859" spans="1:11" hidden="1" x14ac:dyDescent="0.25">
      <c r="A14859" s="434">
        <v>354449000</v>
      </c>
      <c r="B14859" s="434">
        <v>33031</v>
      </c>
      <c r="C14859" s="434" t="s">
        <v>28</v>
      </c>
      <c r="D14859" s="434" t="s">
        <v>36</v>
      </c>
      <c r="E14859" s="434">
        <v>15</v>
      </c>
      <c r="F14859" s="434">
        <v>18660</v>
      </c>
      <c r="G14859" s="434">
        <v>180330</v>
      </c>
      <c r="H14859" s="434">
        <v>94710</v>
      </c>
      <c r="I14859" s="434">
        <v>295</v>
      </c>
      <c r="J14859" s="434">
        <v>0</v>
      </c>
      <c r="K14859" s="434">
        <v>2012</v>
      </c>
    </row>
    <row r="14860" spans="1:11" hidden="1" x14ac:dyDescent="0.25">
      <c r="A14860" s="434">
        <v>354453000</v>
      </c>
      <c r="B14860" s="434">
        <v>4339</v>
      </c>
      <c r="C14860" s="434" t="s">
        <v>24</v>
      </c>
      <c r="D14860" s="434" t="s">
        <v>33</v>
      </c>
      <c r="E14860" s="434">
        <v>16.8</v>
      </c>
      <c r="F14860" s="434">
        <v>13547</v>
      </c>
      <c r="G14860" s="434">
        <v>58591</v>
      </c>
      <c r="H14860" s="434">
        <v>47046</v>
      </c>
      <c r="I14860" s="434">
        <v>225.28</v>
      </c>
      <c r="J14860" s="434">
        <v>82258</v>
      </c>
      <c r="K14860" s="434">
        <v>2003</v>
      </c>
    </row>
    <row r="14861" spans="1:11" hidden="1" x14ac:dyDescent="0.25">
      <c r="A14861" s="434">
        <v>354456000</v>
      </c>
      <c r="B14861" s="434">
        <v>3434</v>
      </c>
      <c r="C14861" s="434" t="s">
        <v>28</v>
      </c>
      <c r="D14861" s="434" t="s">
        <v>29</v>
      </c>
      <c r="F14861" s="434">
        <v>9960</v>
      </c>
      <c r="G14861" s="434">
        <v>58749</v>
      </c>
      <c r="H14861" s="434">
        <v>32415</v>
      </c>
      <c r="I14861" s="434">
        <v>189.99</v>
      </c>
      <c r="K14861" s="434">
        <v>2008</v>
      </c>
    </row>
    <row r="14862" spans="1:11" hidden="1" x14ac:dyDescent="0.25">
      <c r="A14862" s="434">
        <v>354480000</v>
      </c>
      <c r="B14862" s="434">
        <v>833</v>
      </c>
      <c r="C14862" s="434" t="s">
        <v>28</v>
      </c>
      <c r="D14862" s="434" t="s">
        <v>29</v>
      </c>
      <c r="E14862" s="434">
        <v>15.05</v>
      </c>
      <c r="F14862" s="434">
        <v>8394</v>
      </c>
      <c r="G14862" s="434">
        <v>58186</v>
      </c>
      <c r="H14862" s="434">
        <v>32210</v>
      </c>
      <c r="I14862" s="434">
        <v>189.99</v>
      </c>
      <c r="J14862" s="434">
        <v>0</v>
      </c>
      <c r="K14862" s="434">
        <v>2010</v>
      </c>
    </row>
    <row r="14863" spans="1:11" hidden="1" x14ac:dyDescent="0.25">
      <c r="A14863" s="434">
        <v>354498000</v>
      </c>
      <c r="B14863" s="434">
        <v>259036</v>
      </c>
      <c r="C14863" s="434" t="s">
        <v>48</v>
      </c>
      <c r="D14863" s="434" t="s">
        <v>17</v>
      </c>
      <c r="E14863" s="434">
        <v>15</v>
      </c>
      <c r="F14863" s="434">
        <v>940</v>
      </c>
      <c r="G14863" s="434">
        <v>0</v>
      </c>
      <c r="H14863" s="434">
        <v>499</v>
      </c>
      <c r="I14863" s="434">
        <v>45.7</v>
      </c>
      <c r="J14863" s="434">
        <v>0</v>
      </c>
      <c r="K14863" s="434">
        <v>1986</v>
      </c>
    </row>
    <row r="14864" spans="1:11" hidden="1" x14ac:dyDescent="0.25">
      <c r="A14864" s="434">
        <v>354520000</v>
      </c>
      <c r="B14864" s="434">
        <v>510</v>
      </c>
      <c r="C14864" s="434" t="s">
        <v>28</v>
      </c>
      <c r="D14864" s="434" t="s">
        <v>29</v>
      </c>
      <c r="E14864" s="434">
        <v>14.8</v>
      </c>
      <c r="F14864" s="434">
        <v>8890</v>
      </c>
      <c r="G14864" s="434">
        <v>55947</v>
      </c>
      <c r="H14864" s="434">
        <v>31532</v>
      </c>
      <c r="I14864" s="434">
        <v>190</v>
      </c>
      <c r="K14864" s="434">
        <v>2010</v>
      </c>
    </row>
    <row r="14865" spans="1:11" hidden="1" x14ac:dyDescent="0.25">
      <c r="A14865" s="434">
        <v>354521000</v>
      </c>
      <c r="B14865" s="434">
        <v>1738489</v>
      </c>
      <c r="C14865" s="434" t="s">
        <v>56</v>
      </c>
      <c r="D14865" s="434" t="s">
        <v>22</v>
      </c>
      <c r="E14865" s="434">
        <v>14</v>
      </c>
      <c r="F14865" s="434">
        <v>2648</v>
      </c>
      <c r="G14865" s="434">
        <v>2500</v>
      </c>
      <c r="H14865" s="434">
        <v>4716</v>
      </c>
      <c r="I14865" s="434">
        <v>77.3</v>
      </c>
      <c r="J14865" s="434">
        <v>0</v>
      </c>
      <c r="K14865" s="434">
        <v>1980</v>
      </c>
    </row>
    <row r="14866" spans="1:11" hidden="1" x14ac:dyDescent="0.25">
      <c r="A14866" s="434">
        <v>354527000</v>
      </c>
      <c r="B14866" s="434">
        <v>20521</v>
      </c>
      <c r="C14866" s="434" t="s">
        <v>46</v>
      </c>
      <c r="D14866" s="434" t="s">
        <v>22</v>
      </c>
      <c r="E14866" s="434">
        <v>14.3</v>
      </c>
      <c r="F14866" s="434">
        <v>6000</v>
      </c>
      <c r="G14866" s="434">
        <v>3750</v>
      </c>
      <c r="H14866" s="434">
        <v>2615</v>
      </c>
      <c r="I14866" s="434">
        <v>73.400000000000006</v>
      </c>
      <c r="J14866" s="434">
        <v>0</v>
      </c>
      <c r="K14866" s="434">
        <v>1970</v>
      </c>
    </row>
    <row r="14867" spans="1:11" hidden="1" x14ac:dyDescent="0.25">
      <c r="A14867" s="434">
        <v>354540000</v>
      </c>
      <c r="B14867" s="434">
        <v>1</v>
      </c>
      <c r="C14867" s="434" t="s">
        <v>35</v>
      </c>
      <c r="D14867" s="434" t="s">
        <v>33</v>
      </c>
      <c r="E14867" s="434">
        <v>21</v>
      </c>
      <c r="F14867" s="434">
        <v>21698</v>
      </c>
      <c r="G14867" s="434">
        <v>47120</v>
      </c>
      <c r="H14867" s="434">
        <v>37071</v>
      </c>
      <c r="I14867" s="434">
        <v>237</v>
      </c>
      <c r="J14867" s="434">
        <v>0</v>
      </c>
      <c r="K14867" s="434">
        <v>1991</v>
      </c>
    </row>
    <row r="14868" spans="1:11" hidden="1" x14ac:dyDescent="0.25">
      <c r="A14868" s="434">
        <v>354544000</v>
      </c>
      <c r="B14868" s="434">
        <v>648</v>
      </c>
      <c r="C14868" s="434" t="s">
        <v>28</v>
      </c>
      <c r="D14868" s="434" t="s">
        <v>29</v>
      </c>
      <c r="F14868" s="434">
        <v>7300</v>
      </c>
      <c r="G14868" s="434">
        <v>62623</v>
      </c>
      <c r="H14868" s="434">
        <v>35334</v>
      </c>
      <c r="I14868" s="434">
        <v>199.98</v>
      </c>
      <c r="K14868" s="434">
        <v>2017</v>
      </c>
    </row>
    <row r="14869" spans="1:11" hidden="1" x14ac:dyDescent="0.25">
      <c r="A14869" s="434">
        <v>354552000</v>
      </c>
      <c r="B14869" s="434">
        <v>17976</v>
      </c>
      <c r="C14869" s="434" t="s">
        <v>28</v>
      </c>
      <c r="D14869" s="434" t="s">
        <v>33</v>
      </c>
      <c r="F14869" s="434">
        <v>9000</v>
      </c>
      <c r="G14869" s="434">
        <v>84904</v>
      </c>
      <c r="H14869" s="434">
        <v>45223</v>
      </c>
      <c r="I14869" s="434">
        <v>228.95</v>
      </c>
      <c r="K14869" s="434">
        <v>2016</v>
      </c>
    </row>
    <row r="14870" spans="1:11" hidden="1" x14ac:dyDescent="0.25">
      <c r="A14870" s="434">
        <v>354565000</v>
      </c>
      <c r="B14870" s="434">
        <v>2786</v>
      </c>
      <c r="C14870" s="434" t="s">
        <v>31</v>
      </c>
      <c r="D14870" s="434" t="s">
        <v>29</v>
      </c>
      <c r="E14870" s="434">
        <v>0</v>
      </c>
      <c r="F14870" s="434">
        <v>6620</v>
      </c>
      <c r="G14870" s="434">
        <v>32300</v>
      </c>
      <c r="H14870" s="434">
        <v>20250</v>
      </c>
      <c r="I14870" s="434">
        <v>177.13</v>
      </c>
      <c r="J14870" s="434">
        <v>0</v>
      </c>
    </row>
    <row r="14871" spans="1:11" hidden="1" x14ac:dyDescent="0.25">
      <c r="A14871" s="434">
        <v>354590000</v>
      </c>
      <c r="B14871" s="434">
        <v>3090</v>
      </c>
      <c r="C14871" s="434" t="s">
        <v>56</v>
      </c>
      <c r="D14871" s="434" t="s">
        <v>33</v>
      </c>
      <c r="E14871" s="434">
        <v>14</v>
      </c>
      <c r="F14871" s="434">
        <v>48000</v>
      </c>
      <c r="G14871" s="434">
        <v>50568</v>
      </c>
      <c r="H14871" s="434">
        <v>50228</v>
      </c>
      <c r="I14871" s="434">
        <v>210</v>
      </c>
      <c r="K14871" s="434">
        <v>2013</v>
      </c>
    </row>
    <row r="14872" spans="1:11" hidden="1" x14ac:dyDescent="0.25">
      <c r="A14872" s="434">
        <v>354622000</v>
      </c>
      <c r="B14872" s="434">
        <v>3890</v>
      </c>
      <c r="C14872" s="434" t="s">
        <v>20</v>
      </c>
      <c r="D14872" s="434" t="s">
        <v>29</v>
      </c>
      <c r="E14872" s="434">
        <v>13</v>
      </c>
      <c r="F14872" s="434">
        <v>7180</v>
      </c>
      <c r="G14872" s="434">
        <v>49552</v>
      </c>
      <c r="H14872" s="434">
        <v>29698</v>
      </c>
      <c r="I14872" s="434">
        <v>183.06</v>
      </c>
      <c r="J14872" s="434">
        <v>50632</v>
      </c>
      <c r="K14872" s="434">
        <v>2018</v>
      </c>
    </row>
    <row r="14873" spans="1:11" hidden="1" x14ac:dyDescent="0.25">
      <c r="A14873" s="434">
        <v>354623000</v>
      </c>
      <c r="B14873" s="434">
        <v>10196</v>
      </c>
      <c r="C14873" s="434" t="s">
        <v>28</v>
      </c>
      <c r="D14873" s="434" t="s">
        <v>36</v>
      </c>
      <c r="E14873" s="434">
        <v>14.8</v>
      </c>
      <c r="F14873" s="434">
        <v>14331</v>
      </c>
      <c r="G14873" s="434">
        <v>176944</v>
      </c>
      <c r="H14873" s="434">
        <v>89605</v>
      </c>
      <c r="I14873" s="434">
        <v>288.97000000000003</v>
      </c>
      <c r="J14873" s="434">
        <v>0</v>
      </c>
      <c r="K14873" s="434">
        <v>1970</v>
      </c>
    </row>
    <row r="14874" spans="1:11" hidden="1" x14ac:dyDescent="0.25">
      <c r="A14874" s="434">
        <v>354632000</v>
      </c>
      <c r="B14874" s="434">
        <v>69997</v>
      </c>
      <c r="C14874" s="434" t="s">
        <v>28</v>
      </c>
      <c r="D14874" s="434" t="s">
        <v>33</v>
      </c>
      <c r="E14874" s="434">
        <v>14</v>
      </c>
      <c r="F14874" s="434">
        <v>9010</v>
      </c>
      <c r="G14874" s="434">
        <v>75886</v>
      </c>
      <c r="H14874" s="434">
        <v>42887</v>
      </c>
      <c r="I14874" s="434">
        <v>225</v>
      </c>
      <c r="J14874" s="434">
        <v>0</v>
      </c>
      <c r="K14874" s="434">
        <v>2008</v>
      </c>
    </row>
    <row r="14875" spans="1:11" hidden="1" x14ac:dyDescent="0.25">
      <c r="A14875" s="434">
        <v>354643000</v>
      </c>
      <c r="B14875" s="434">
        <v>641</v>
      </c>
      <c r="C14875" s="434" t="s">
        <v>28</v>
      </c>
      <c r="D14875" s="434" t="s">
        <v>33</v>
      </c>
      <c r="E14875" s="434">
        <v>14.5</v>
      </c>
      <c r="F14875" s="434">
        <v>10200</v>
      </c>
      <c r="G14875" s="434">
        <v>76546</v>
      </c>
      <c r="H14875" s="434">
        <v>40896</v>
      </c>
      <c r="I14875" s="434">
        <v>225</v>
      </c>
      <c r="K14875" s="434">
        <v>2010</v>
      </c>
    </row>
    <row r="14876" spans="1:11" hidden="1" x14ac:dyDescent="0.25">
      <c r="A14876" s="434">
        <v>354644000</v>
      </c>
      <c r="B14876" s="434">
        <v>22566</v>
      </c>
      <c r="C14876" s="434" t="s">
        <v>28</v>
      </c>
      <c r="D14876" s="434" t="s">
        <v>33</v>
      </c>
      <c r="E14876" s="434">
        <v>14.3</v>
      </c>
      <c r="F14876" s="434">
        <v>7472</v>
      </c>
      <c r="G14876" s="434">
        <v>81011</v>
      </c>
      <c r="H14876" s="434">
        <v>44029</v>
      </c>
      <c r="I14876" s="434">
        <v>229</v>
      </c>
      <c r="J14876" s="434">
        <v>0</v>
      </c>
      <c r="K14876" s="434">
        <v>2017</v>
      </c>
    </row>
    <row r="14877" spans="1:11" hidden="1" x14ac:dyDescent="0.25">
      <c r="A14877" s="434">
        <v>354668000</v>
      </c>
      <c r="B14877" s="434">
        <v>8586</v>
      </c>
      <c r="C14877" s="434" t="s">
        <v>31</v>
      </c>
      <c r="D14877" s="434" t="s">
        <v>29</v>
      </c>
      <c r="E14877" s="434">
        <v>15.6</v>
      </c>
      <c r="F14877" s="434">
        <v>6250</v>
      </c>
      <c r="G14877" s="434">
        <v>33371</v>
      </c>
      <c r="H14877" s="434">
        <v>21192</v>
      </c>
      <c r="I14877" s="434">
        <v>179.99</v>
      </c>
      <c r="J14877" s="434">
        <v>0</v>
      </c>
      <c r="K14877" s="434">
        <v>2009</v>
      </c>
    </row>
    <row r="14878" spans="1:11" hidden="1" x14ac:dyDescent="0.25">
      <c r="A14878" s="434">
        <v>354669000</v>
      </c>
      <c r="B14878" s="434">
        <v>5070</v>
      </c>
      <c r="C14878" s="434" t="s">
        <v>28</v>
      </c>
      <c r="D14878" s="434" t="s">
        <v>29</v>
      </c>
      <c r="E14878" s="434">
        <v>14</v>
      </c>
      <c r="F14878" s="434">
        <v>8385</v>
      </c>
      <c r="G14878" s="434">
        <v>41337</v>
      </c>
      <c r="H14878" s="434">
        <v>24606</v>
      </c>
      <c r="I14878" s="434">
        <v>182.8</v>
      </c>
      <c r="J14878" s="434">
        <v>0</v>
      </c>
      <c r="K14878" s="434">
        <v>1991</v>
      </c>
    </row>
    <row r="14879" spans="1:11" hidden="1" x14ac:dyDescent="0.25">
      <c r="A14879" s="434">
        <v>354700000</v>
      </c>
      <c r="B14879" s="434">
        <v>5583</v>
      </c>
      <c r="C14879" s="434" t="s">
        <v>28</v>
      </c>
      <c r="D14879" s="434" t="s">
        <v>36</v>
      </c>
      <c r="E14879" s="434">
        <v>14.9</v>
      </c>
      <c r="F14879" s="434">
        <v>18651</v>
      </c>
      <c r="G14879" s="434">
        <v>180661</v>
      </c>
      <c r="H14879" s="434">
        <v>94817</v>
      </c>
      <c r="I14879" s="434">
        <v>292</v>
      </c>
      <c r="J14879" s="434">
        <v>0</v>
      </c>
      <c r="K14879" s="434">
        <v>2009</v>
      </c>
    </row>
    <row r="14880" spans="1:11" hidden="1" x14ac:dyDescent="0.25">
      <c r="A14880" s="434">
        <v>354701000</v>
      </c>
      <c r="B14880" s="434">
        <v>1468</v>
      </c>
      <c r="C14880" s="434" t="s">
        <v>28</v>
      </c>
      <c r="D14880" s="434" t="s">
        <v>29</v>
      </c>
      <c r="F14880" s="434">
        <v>6050</v>
      </c>
      <c r="G14880" s="434">
        <v>39258</v>
      </c>
      <c r="H14880" s="434">
        <v>24332</v>
      </c>
      <c r="I14880" s="434">
        <v>182.85</v>
      </c>
      <c r="K14880" s="434">
        <v>2019</v>
      </c>
    </row>
    <row r="14881" spans="1:11" hidden="1" x14ac:dyDescent="0.25">
      <c r="A14881" s="434">
        <v>354715000</v>
      </c>
      <c r="B14881" s="434">
        <v>27546</v>
      </c>
      <c r="C14881" s="434" t="s">
        <v>16</v>
      </c>
      <c r="D14881" s="434" t="s">
        <v>29</v>
      </c>
      <c r="E14881" s="434">
        <v>15.1</v>
      </c>
      <c r="F14881" s="434">
        <v>8058</v>
      </c>
      <c r="G14881" s="434">
        <v>45989</v>
      </c>
      <c r="H14881" s="434">
        <v>28054</v>
      </c>
      <c r="I14881" s="434">
        <v>179.88</v>
      </c>
      <c r="J14881" s="434">
        <v>0</v>
      </c>
      <c r="K14881" s="434">
        <v>1970</v>
      </c>
    </row>
    <row r="14882" spans="1:11" hidden="1" x14ac:dyDescent="0.25">
      <c r="A14882" s="434">
        <v>354717000</v>
      </c>
      <c r="B14882" s="434">
        <v>1</v>
      </c>
      <c r="C14882" s="434" t="s">
        <v>61</v>
      </c>
      <c r="D14882" s="434" t="s">
        <v>25</v>
      </c>
      <c r="E14882" s="434">
        <v>14.3</v>
      </c>
      <c r="F14882" s="434">
        <v>6475</v>
      </c>
      <c r="G14882" s="434">
        <v>20170</v>
      </c>
      <c r="H14882" s="434">
        <v>14162</v>
      </c>
      <c r="I14882" s="434">
        <v>147.19999999999999</v>
      </c>
      <c r="K14882" s="434">
        <v>2007</v>
      </c>
    </row>
    <row r="14883" spans="1:11" hidden="1" x14ac:dyDescent="0.25">
      <c r="A14883" s="434">
        <v>354721000</v>
      </c>
      <c r="B14883" s="434">
        <v>132405</v>
      </c>
      <c r="C14883" s="434" t="s">
        <v>56</v>
      </c>
      <c r="D14883" s="434" t="s">
        <v>29</v>
      </c>
      <c r="E14883" s="434">
        <v>6.5</v>
      </c>
      <c r="F14883" s="434">
        <v>20595</v>
      </c>
      <c r="G14883" s="434">
        <v>59404</v>
      </c>
      <c r="H14883" s="434">
        <v>75374</v>
      </c>
      <c r="I14883" s="434">
        <v>154</v>
      </c>
      <c r="K14883" s="434">
        <v>1978</v>
      </c>
    </row>
    <row r="14884" spans="1:11" hidden="1" x14ac:dyDescent="0.25">
      <c r="A14884" s="434">
        <v>354736000</v>
      </c>
      <c r="B14884" s="434">
        <v>4112</v>
      </c>
      <c r="C14884" s="434" t="s">
        <v>31</v>
      </c>
      <c r="D14884" s="434" t="s">
        <v>29</v>
      </c>
      <c r="E14884" s="434">
        <v>14.6</v>
      </c>
      <c r="F14884" s="434">
        <v>14280</v>
      </c>
      <c r="G14884" s="434">
        <v>62924</v>
      </c>
      <c r="H14884" s="434">
        <v>39925</v>
      </c>
      <c r="I14884" s="434">
        <v>199.98</v>
      </c>
      <c r="J14884" s="434">
        <v>0</v>
      </c>
      <c r="K14884" s="434">
        <v>2010</v>
      </c>
    </row>
    <row r="14885" spans="1:11" hidden="1" x14ac:dyDescent="0.25">
      <c r="A14885" s="434">
        <v>354740000</v>
      </c>
      <c r="B14885" s="434">
        <v>14121</v>
      </c>
      <c r="C14885" s="434" t="s">
        <v>28</v>
      </c>
      <c r="D14885" s="434" t="s">
        <v>29</v>
      </c>
      <c r="E14885" s="434">
        <v>14.5</v>
      </c>
      <c r="F14885" s="434">
        <v>9466</v>
      </c>
      <c r="G14885" s="434">
        <v>52686</v>
      </c>
      <c r="H14885" s="434">
        <v>29398</v>
      </c>
      <c r="I14885" s="434">
        <v>189.99</v>
      </c>
      <c r="J14885" s="434">
        <v>0</v>
      </c>
      <c r="K14885" s="434">
        <v>1970</v>
      </c>
    </row>
    <row r="14886" spans="1:11" hidden="1" x14ac:dyDescent="0.25">
      <c r="A14886" s="434">
        <v>354742000</v>
      </c>
      <c r="B14886" s="434">
        <v>54297</v>
      </c>
      <c r="C14886" s="434" t="s">
        <v>48</v>
      </c>
      <c r="D14886" s="434" t="s">
        <v>17</v>
      </c>
      <c r="E14886" s="434">
        <v>12</v>
      </c>
      <c r="F14886" s="434">
        <v>1394</v>
      </c>
      <c r="G14886" s="434">
        <v>5327</v>
      </c>
      <c r="H14886" s="434">
        <v>338</v>
      </c>
      <c r="I14886" s="434">
        <v>35</v>
      </c>
      <c r="J14886" s="434">
        <v>0</v>
      </c>
      <c r="K14886" s="434">
        <v>2015</v>
      </c>
    </row>
    <row r="14887" spans="1:11" hidden="1" x14ac:dyDescent="0.25">
      <c r="A14887" s="434">
        <v>354749000</v>
      </c>
      <c r="B14887" s="434">
        <v>14274</v>
      </c>
      <c r="C14887" s="434" t="s">
        <v>31</v>
      </c>
      <c r="D14887" s="434" t="s">
        <v>22</v>
      </c>
      <c r="E14887" s="434">
        <v>11.5</v>
      </c>
      <c r="F14887" s="434">
        <v>735</v>
      </c>
      <c r="G14887" s="434">
        <v>2890</v>
      </c>
      <c r="H14887" s="434">
        <v>1939</v>
      </c>
      <c r="I14887" s="434">
        <v>87.95</v>
      </c>
      <c r="K14887" s="434">
        <v>1981</v>
      </c>
    </row>
    <row r="14888" spans="1:11" hidden="1" x14ac:dyDescent="0.25">
      <c r="A14888" s="434">
        <v>354767000</v>
      </c>
      <c r="B14888" s="434">
        <v>5031</v>
      </c>
      <c r="C14888" s="434" t="s">
        <v>61</v>
      </c>
      <c r="D14888" s="434" t="s">
        <v>25</v>
      </c>
      <c r="E14888" s="434">
        <v>15</v>
      </c>
      <c r="F14888" s="434">
        <v>6230</v>
      </c>
      <c r="G14888" s="434">
        <v>19949</v>
      </c>
      <c r="H14888" s="434">
        <v>13694</v>
      </c>
      <c r="I14888" s="434">
        <v>149.53</v>
      </c>
      <c r="K14888" s="434">
        <v>2005</v>
      </c>
    </row>
    <row r="14889" spans="1:11" hidden="1" x14ac:dyDescent="0.25">
      <c r="A14889" s="434">
        <v>354771000</v>
      </c>
      <c r="B14889" s="434">
        <v>9018</v>
      </c>
      <c r="C14889" s="434" t="s">
        <v>28</v>
      </c>
      <c r="D14889" s="434" t="s">
        <v>36</v>
      </c>
      <c r="E14889" s="434">
        <v>16.100000000000001</v>
      </c>
      <c r="F14889" s="434">
        <v>18660</v>
      </c>
      <c r="G14889" s="434">
        <v>181393</v>
      </c>
      <c r="H14889" s="434">
        <v>92758</v>
      </c>
      <c r="I14889" s="434">
        <v>291.98</v>
      </c>
      <c r="J14889" s="434">
        <v>0</v>
      </c>
      <c r="K14889" s="434">
        <v>2013</v>
      </c>
    </row>
    <row r="14890" spans="1:11" hidden="1" x14ac:dyDescent="0.25">
      <c r="A14890" s="434">
        <v>354774000</v>
      </c>
      <c r="B14890" s="434">
        <v>22815</v>
      </c>
      <c r="C14890" s="434" t="s">
        <v>28</v>
      </c>
      <c r="D14890" s="434" t="s">
        <v>33</v>
      </c>
      <c r="E14890" s="434">
        <v>14.5</v>
      </c>
      <c r="F14890" s="434">
        <v>9710</v>
      </c>
      <c r="G14890" s="434">
        <v>82171</v>
      </c>
      <c r="H14890" s="434">
        <v>42887</v>
      </c>
      <c r="I14890" s="434">
        <v>228.99</v>
      </c>
      <c r="J14890" s="434">
        <v>0</v>
      </c>
      <c r="K14890" s="434">
        <v>2009</v>
      </c>
    </row>
    <row r="14891" spans="1:11" hidden="1" x14ac:dyDescent="0.25">
      <c r="A14891" s="434">
        <v>354775000</v>
      </c>
      <c r="B14891" s="434">
        <v>199075</v>
      </c>
      <c r="C14891" s="434" t="s">
        <v>61</v>
      </c>
      <c r="D14891" s="434" t="s">
        <v>22</v>
      </c>
      <c r="E14891" s="434">
        <v>12.5</v>
      </c>
      <c r="F14891" s="434">
        <v>1839</v>
      </c>
      <c r="G14891" s="434">
        <v>3284</v>
      </c>
      <c r="H14891" s="434">
        <v>2561</v>
      </c>
      <c r="I14891" s="434">
        <v>87.96</v>
      </c>
      <c r="J14891" s="434">
        <v>0</v>
      </c>
      <c r="K14891" s="434">
        <v>1993</v>
      </c>
    </row>
    <row r="14892" spans="1:11" hidden="1" x14ac:dyDescent="0.25">
      <c r="A14892" s="434">
        <v>354780000</v>
      </c>
      <c r="B14892" s="434">
        <v>418839</v>
      </c>
      <c r="C14892" s="434" t="s">
        <v>54</v>
      </c>
      <c r="D14892" s="434" t="s">
        <v>25</v>
      </c>
      <c r="E14892" s="434">
        <v>12.1</v>
      </c>
      <c r="F14892" s="434">
        <v>2648</v>
      </c>
      <c r="G14892" s="434">
        <v>120</v>
      </c>
      <c r="H14892" s="434">
        <v>199</v>
      </c>
      <c r="I14892" s="434">
        <v>102.4</v>
      </c>
      <c r="J14892" s="434">
        <v>0</v>
      </c>
      <c r="K14892" s="434">
        <v>1997</v>
      </c>
    </row>
    <row r="14893" spans="1:11" hidden="1" x14ac:dyDescent="0.25">
      <c r="A14893" s="434">
        <v>354781000</v>
      </c>
      <c r="B14893" s="434">
        <v>6407</v>
      </c>
      <c r="C14893" s="434" t="s">
        <v>46</v>
      </c>
      <c r="D14893" s="434" t="s">
        <v>22</v>
      </c>
      <c r="E14893" s="434">
        <v>16</v>
      </c>
      <c r="F14893" s="434">
        <v>12000</v>
      </c>
      <c r="G14893" s="434">
        <v>4197</v>
      </c>
      <c r="H14893" s="434">
        <v>4820</v>
      </c>
      <c r="I14893" s="434">
        <v>81</v>
      </c>
      <c r="K14893" s="434">
        <v>2002</v>
      </c>
    </row>
    <row r="14894" spans="1:11" hidden="1" x14ac:dyDescent="0.25">
      <c r="A14894" s="434">
        <v>354791000</v>
      </c>
      <c r="B14894" s="434">
        <v>194550</v>
      </c>
      <c r="C14894" s="434" t="s">
        <v>46</v>
      </c>
      <c r="D14894" s="434" t="s">
        <v>17</v>
      </c>
      <c r="E14894" s="434">
        <v>13</v>
      </c>
      <c r="F14894" s="434">
        <v>2350</v>
      </c>
      <c r="G14894" s="434">
        <v>1125</v>
      </c>
      <c r="H14894" s="434">
        <v>1058</v>
      </c>
      <c r="I14894" s="434">
        <v>53.8</v>
      </c>
      <c r="J14894" s="434">
        <v>0</v>
      </c>
      <c r="K14894" s="434">
        <v>2004</v>
      </c>
    </row>
    <row r="14895" spans="1:11" hidden="1" x14ac:dyDescent="0.25">
      <c r="A14895" s="434">
        <v>354803000</v>
      </c>
      <c r="B14895" s="434">
        <v>11058</v>
      </c>
      <c r="C14895" s="434" t="s">
        <v>20</v>
      </c>
      <c r="D14895" s="434" t="s">
        <v>25</v>
      </c>
      <c r="E14895" s="434">
        <v>11.5</v>
      </c>
      <c r="F14895" s="434">
        <v>2574</v>
      </c>
      <c r="G14895" s="434">
        <v>7054</v>
      </c>
      <c r="H14895" s="434">
        <v>5036</v>
      </c>
      <c r="I14895" s="434">
        <v>118</v>
      </c>
      <c r="J14895" s="434">
        <v>8000</v>
      </c>
      <c r="K14895" s="434">
        <v>2012</v>
      </c>
    </row>
    <row r="14896" spans="1:11" hidden="1" x14ac:dyDescent="0.25">
      <c r="A14896" s="434">
        <v>354831000</v>
      </c>
      <c r="B14896" s="434">
        <v>1322</v>
      </c>
      <c r="C14896" s="434" t="s">
        <v>31</v>
      </c>
      <c r="D14896" s="434" t="s">
        <v>22</v>
      </c>
      <c r="E14896" s="434">
        <v>10</v>
      </c>
      <c r="F14896" s="434">
        <v>441</v>
      </c>
      <c r="G14896" s="434">
        <v>2086</v>
      </c>
      <c r="H14896" s="434">
        <v>1473</v>
      </c>
      <c r="I14896" s="434">
        <v>79.010000000000005</v>
      </c>
      <c r="J14896" s="434">
        <v>0</v>
      </c>
      <c r="K14896" s="434">
        <v>1985</v>
      </c>
    </row>
    <row r="14897" spans="1:11" hidden="1" x14ac:dyDescent="0.25">
      <c r="A14897" s="434">
        <v>354837000</v>
      </c>
      <c r="B14897" s="434">
        <v>11031</v>
      </c>
      <c r="C14897" s="434" t="s">
        <v>28</v>
      </c>
      <c r="D14897" s="434" t="s">
        <v>29</v>
      </c>
      <c r="E14897" s="434">
        <v>14.5</v>
      </c>
      <c r="F14897" s="434">
        <v>7390</v>
      </c>
      <c r="G14897" s="434">
        <v>55816</v>
      </c>
      <c r="H14897" s="434">
        <v>31882</v>
      </c>
      <c r="I14897" s="434">
        <v>189</v>
      </c>
      <c r="J14897" s="434">
        <v>0</v>
      </c>
      <c r="K14897" s="434">
        <v>2014</v>
      </c>
    </row>
    <row r="14898" spans="1:11" hidden="1" x14ac:dyDescent="0.25">
      <c r="A14898" s="434">
        <v>354858000</v>
      </c>
      <c r="B14898" s="434">
        <v>590</v>
      </c>
      <c r="C14898" s="434" t="s">
        <v>28</v>
      </c>
      <c r="D14898" s="434" t="s">
        <v>29</v>
      </c>
      <c r="E14898" s="434">
        <v>14.5</v>
      </c>
      <c r="F14898" s="434">
        <v>9473</v>
      </c>
      <c r="G14898" s="434">
        <v>55654</v>
      </c>
      <c r="H14898" s="434">
        <v>31246</v>
      </c>
      <c r="I14898" s="434">
        <v>189.99</v>
      </c>
      <c r="K14898" s="434">
        <v>2011</v>
      </c>
    </row>
    <row r="14899" spans="1:11" hidden="1" x14ac:dyDescent="0.25">
      <c r="A14899" s="434">
        <v>354872000</v>
      </c>
      <c r="B14899" s="434">
        <v>24768</v>
      </c>
      <c r="C14899" s="434" t="s">
        <v>28</v>
      </c>
      <c r="D14899" s="434" t="s">
        <v>33</v>
      </c>
      <c r="E14899" s="434">
        <v>14.5</v>
      </c>
      <c r="F14899" s="434">
        <v>9660</v>
      </c>
      <c r="G14899" s="434">
        <v>81922</v>
      </c>
      <c r="H14899" s="434">
        <v>43013</v>
      </c>
      <c r="I14899" s="434">
        <v>228.9</v>
      </c>
      <c r="J14899" s="434">
        <v>0</v>
      </c>
      <c r="K14899" s="434">
        <v>2015</v>
      </c>
    </row>
    <row r="14900" spans="1:11" hidden="1" x14ac:dyDescent="0.25">
      <c r="A14900" s="434">
        <v>354896000</v>
      </c>
      <c r="B14900" s="434">
        <v>4459</v>
      </c>
      <c r="C14900" s="434" t="s">
        <v>28</v>
      </c>
      <c r="D14900" s="434" t="s">
        <v>33</v>
      </c>
      <c r="E14900" s="434">
        <v>14</v>
      </c>
      <c r="F14900" s="434">
        <v>8475</v>
      </c>
      <c r="G14900" s="434">
        <v>81963</v>
      </c>
      <c r="H14900" s="434">
        <v>44647</v>
      </c>
      <c r="I14900" s="434">
        <v>229.1</v>
      </c>
      <c r="K14900" s="434">
        <v>2013</v>
      </c>
    </row>
    <row r="14901" spans="1:11" hidden="1" x14ac:dyDescent="0.25">
      <c r="A14901" s="434">
        <v>354899000</v>
      </c>
      <c r="B14901" s="434">
        <v>1</v>
      </c>
      <c r="C14901" s="434" t="s">
        <v>31</v>
      </c>
      <c r="D14901" s="434" t="s">
        <v>29</v>
      </c>
      <c r="E14901" s="434">
        <v>20</v>
      </c>
      <c r="F14901" s="434">
        <v>15540</v>
      </c>
      <c r="G14901" s="434">
        <v>20146</v>
      </c>
      <c r="H14901" s="434">
        <v>61804</v>
      </c>
      <c r="I14901" s="434">
        <v>199.94</v>
      </c>
      <c r="K14901" s="434">
        <v>2004</v>
      </c>
    </row>
    <row r="14902" spans="1:11" hidden="1" x14ac:dyDescent="0.25">
      <c r="A14902" s="434">
        <v>354931000</v>
      </c>
      <c r="B14902" s="434">
        <v>36448</v>
      </c>
      <c r="C14902" s="434" t="s">
        <v>28</v>
      </c>
      <c r="D14902" s="434" t="s">
        <v>36</v>
      </c>
      <c r="E14902" s="434">
        <v>14.5</v>
      </c>
      <c r="F14902" s="434">
        <v>18660</v>
      </c>
      <c r="G14902" s="434">
        <v>178564</v>
      </c>
      <c r="H14902" s="434">
        <v>92246</v>
      </c>
      <c r="I14902" s="434">
        <v>292</v>
      </c>
      <c r="J14902" s="434">
        <v>0</v>
      </c>
      <c r="K14902" s="434">
        <v>2010</v>
      </c>
    </row>
    <row r="14903" spans="1:11" hidden="1" x14ac:dyDescent="0.25">
      <c r="A14903" s="434">
        <v>354934000</v>
      </c>
      <c r="B14903" s="434">
        <v>1</v>
      </c>
      <c r="C14903" s="434" t="s">
        <v>28</v>
      </c>
      <c r="D14903" s="434" t="s">
        <v>29</v>
      </c>
      <c r="E14903" s="434">
        <v>14.5</v>
      </c>
      <c r="F14903" s="434">
        <v>8470</v>
      </c>
      <c r="G14903" s="434">
        <v>66613</v>
      </c>
      <c r="H14903" s="434">
        <v>38227</v>
      </c>
      <c r="I14903" s="434">
        <v>199.99</v>
      </c>
      <c r="J14903" s="434">
        <v>0</v>
      </c>
      <c r="K14903" s="434">
        <v>2014</v>
      </c>
    </row>
    <row r="14904" spans="1:11" hidden="1" x14ac:dyDescent="0.25">
      <c r="A14904" s="434">
        <v>354949000</v>
      </c>
      <c r="B14904" s="434">
        <v>1434</v>
      </c>
      <c r="C14904" s="434" t="s">
        <v>20</v>
      </c>
      <c r="D14904" s="434" t="s">
        <v>29</v>
      </c>
      <c r="E14904" s="434">
        <v>14.9</v>
      </c>
      <c r="F14904" s="434">
        <v>9480</v>
      </c>
      <c r="G14904" s="434">
        <v>50155</v>
      </c>
      <c r="H14904" s="434">
        <v>29924</v>
      </c>
      <c r="I14904" s="434">
        <v>183</v>
      </c>
      <c r="J14904" s="434">
        <v>52123</v>
      </c>
      <c r="K14904" s="434">
        <v>2013</v>
      </c>
    </row>
    <row r="14905" spans="1:11" hidden="1" x14ac:dyDescent="0.25">
      <c r="A14905" s="434">
        <v>354950000</v>
      </c>
      <c r="B14905" s="434">
        <v>7727</v>
      </c>
      <c r="C14905" s="434" t="s">
        <v>28</v>
      </c>
      <c r="D14905" s="434" t="s">
        <v>29</v>
      </c>
      <c r="E14905" s="434">
        <v>14</v>
      </c>
      <c r="F14905" s="434">
        <v>5846</v>
      </c>
      <c r="G14905" s="434">
        <v>28306</v>
      </c>
      <c r="H14905" s="434">
        <v>17018</v>
      </c>
      <c r="I14905" s="434">
        <v>169.37</v>
      </c>
      <c r="K14905" s="434">
        <v>2008</v>
      </c>
    </row>
    <row r="14906" spans="1:11" hidden="1" x14ac:dyDescent="0.25">
      <c r="A14906" s="434">
        <v>354953000</v>
      </c>
      <c r="B14906" s="434">
        <v>7357</v>
      </c>
      <c r="C14906" s="434" t="s">
        <v>46</v>
      </c>
      <c r="D14906" s="434" t="s">
        <v>17</v>
      </c>
      <c r="E14906" s="434">
        <v>10</v>
      </c>
      <c r="F14906" s="434">
        <v>2868</v>
      </c>
      <c r="G14906" s="434">
        <v>1094</v>
      </c>
      <c r="H14906" s="434">
        <v>775</v>
      </c>
      <c r="I14906" s="434">
        <v>57.9</v>
      </c>
      <c r="K14906" s="434">
        <v>1976</v>
      </c>
    </row>
    <row r="14907" spans="1:11" hidden="1" x14ac:dyDescent="0.25">
      <c r="A14907" s="434">
        <v>354964000</v>
      </c>
      <c r="B14907" s="434">
        <v>13271</v>
      </c>
      <c r="C14907" s="434" t="s">
        <v>28</v>
      </c>
      <c r="D14907" s="434" t="s">
        <v>25</v>
      </c>
      <c r="E14907" s="434">
        <v>13.2</v>
      </c>
      <c r="F14907" s="434">
        <v>4303</v>
      </c>
      <c r="G14907" s="434">
        <v>16732</v>
      </c>
      <c r="H14907" s="434">
        <v>9869</v>
      </c>
      <c r="I14907" s="434">
        <v>134.9</v>
      </c>
      <c r="K14907" s="434">
        <v>2002</v>
      </c>
    </row>
    <row r="14908" spans="1:11" hidden="1" x14ac:dyDescent="0.25">
      <c r="A14908" s="434">
        <v>354974000</v>
      </c>
      <c r="B14908" s="434">
        <v>20073</v>
      </c>
      <c r="C14908" s="434" t="s">
        <v>28</v>
      </c>
      <c r="D14908" s="434" t="s">
        <v>33</v>
      </c>
      <c r="E14908" s="434">
        <v>14.5</v>
      </c>
      <c r="F14908" s="434">
        <v>9660</v>
      </c>
      <c r="G14908" s="434">
        <v>81812</v>
      </c>
      <c r="H14908" s="434">
        <v>42999</v>
      </c>
      <c r="I14908" s="434">
        <v>228.99</v>
      </c>
      <c r="J14908" s="434">
        <v>0</v>
      </c>
      <c r="K14908" s="434">
        <v>1970</v>
      </c>
    </row>
    <row r="14909" spans="1:11" hidden="1" x14ac:dyDescent="0.25">
      <c r="A14909" s="434">
        <v>355016000</v>
      </c>
      <c r="B14909" s="434">
        <v>701</v>
      </c>
      <c r="C14909" s="434" t="s">
        <v>31</v>
      </c>
      <c r="D14909" s="434" t="s">
        <v>25</v>
      </c>
      <c r="E14909" s="434">
        <v>11</v>
      </c>
      <c r="F14909" s="434">
        <v>1324</v>
      </c>
      <c r="G14909" s="434">
        <v>4903</v>
      </c>
      <c r="H14909" s="434">
        <v>3994</v>
      </c>
      <c r="I14909" s="434">
        <v>138.38999999999999</v>
      </c>
      <c r="K14909" s="434">
        <v>1971</v>
      </c>
    </row>
    <row r="14910" spans="1:11" hidden="1" x14ac:dyDescent="0.25">
      <c r="A14910" s="434">
        <v>355026000</v>
      </c>
      <c r="B14910" s="434">
        <v>37754</v>
      </c>
      <c r="C14910" s="434" t="s">
        <v>28</v>
      </c>
      <c r="D14910" s="434" t="s">
        <v>29</v>
      </c>
      <c r="E14910" s="434">
        <v>14.5</v>
      </c>
      <c r="F14910" s="434">
        <v>7700</v>
      </c>
      <c r="G14910" s="434">
        <v>51182</v>
      </c>
      <c r="H14910" s="434">
        <v>30660</v>
      </c>
      <c r="I14910" s="434">
        <v>182.98</v>
      </c>
      <c r="J14910" s="434">
        <v>0</v>
      </c>
      <c r="K14910" s="434">
        <v>2013</v>
      </c>
    </row>
    <row r="14911" spans="1:11" hidden="1" x14ac:dyDescent="0.25">
      <c r="A14911" s="434">
        <v>355036000</v>
      </c>
      <c r="B14911" s="434">
        <v>2742</v>
      </c>
      <c r="C14911" s="434" t="s">
        <v>28</v>
      </c>
      <c r="D14911" s="434" t="s">
        <v>36</v>
      </c>
      <c r="E14911" s="434">
        <v>14.5</v>
      </c>
      <c r="F14911" s="434">
        <v>16616</v>
      </c>
      <c r="G14911" s="434">
        <v>174810</v>
      </c>
      <c r="H14911" s="434">
        <v>91508</v>
      </c>
      <c r="I14911" s="434">
        <v>289.98</v>
      </c>
      <c r="K14911" s="434">
        <v>2011</v>
      </c>
    </row>
    <row r="14912" spans="1:11" hidden="1" x14ac:dyDescent="0.25">
      <c r="A14912" s="434">
        <v>355039000</v>
      </c>
      <c r="B14912" s="434">
        <v>2278</v>
      </c>
      <c r="C14912" s="434" t="s">
        <v>54</v>
      </c>
      <c r="D14912" s="434" t="s">
        <v>13</v>
      </c>
      <c r="E14912" s="434">
        <v>12.5</v>
      </c>
      <c r="F14912" s="434">
        <v>1471</v>
      </c>
      <c r="G14912" s="434">
        <v>80</v>
      </c>
      <c r="H14912" s="434">
        <v>160</v>
      </c>
      <c r="I14912" s="434">
        <v>25.44</v>
      </c>
      <c r="K14912" s="434">
        <v>1984</v>
      </c>
    </row>
    <row r="14913" spans="1:11" hidden="1" x14ac:dyDescent="0.25">
      <c r="A14913" s="434">
        <v>355050000</v>
      </c>
      <c r="B14913" s="434">
        <v>2553</v>
      </c>
      <c r="C14913" s="434" t="s">
        <v>20</v>
      </c>
      <c r="D14913" s="434" t="s">
        <v>29</v>
      </c>
      <c r="E14913" s="434">
        <v>15.7</v>
      </c>
      <c r="F14913" s="434">
        <v>7355</v>
      </c>
      <c r="G14913" s="434">
        <v>26197</v>
      </c>
      <c r="H14913" s="434">
        <v>16411</v>
      </c>
      <c r="I14913" s="434">
        <v>159.03</v>
      </c>
      <c r="J14913" s="434">
        <v>27591</v>
      </c>
      <c r="K14913" s="434">
        <v>2011</v>
      </c>
    </row>
    <row r="14914" spans="1:11" hidden="1" x14ac:dyDescent="0.25">
      <c r="A14914" s="434">
        <v>355065000</v>
      </c>
      <c r="B14914" s="434">
        <v>23139</v>
      </c>
      <c r="C14914" s="434" t="s">
        <v>31</v>
      </c>
      <c r="D14914" s="434" t="s">
        <v>17</v>
      </c>
      <c r="E14914" s="434">
        <v>8</v>
      </c>
      <c r="F14914" s="434">
        <v>1656</v>
      </c>
      <c r="G14914" s="434">
        <v>1150</v>
      </c>
      <c r="H14914" s="434">
        <v>1290</v>
      </c>
      <c r="I14914" s="434">
        <v>63.28</v>
      </c>
      <c r="J14914" s="434">
        <v>0</v>
      </c>
      <c r="K14914" s="434">
        <v>1970</v>
      </c>
    </row>
    <row r="14915" spans="1:11" hidden="1" x14ac:dyDescent="0.25">
      <c r="A14915" s="434">
        <v>355082000</v>
      </c>
      <c r="B14915" s="434">
        <v>653</v>
      </c>
      <c r="C14915" s="434" t="s">
        <v>28</v>
      </c>
      <c r="D14915" s="434" t="s">
        <v>29</v>
      </c>
      <c r="E14915" s="434">
        <v>14.2</v>
      </c>
      <c r="F14915" s="434">
        <v>6800</v>
      </c>
      <c r="G14915" s="434">
        <v>63151</v>
      </c>
      <c r="H14915" s="434">
        <v>36518</v>
      </c>
      <c r="I14915" s="434">
        <v>199.99</v>
      </c>
      <c r="J14915" s="434">
        <v>0</v>
      </c>
      <c r="K14915" s="434">
        <v>2014</v>
      </c>
    </row>
    <row r="14916" spans="1:11" hidden="1" x14ac:dyDescent="0.25">
      <c r="A14916" s="434">
        <v>355084000</v>
      </c>
      <c r="B14916" s="434">
        <v>6564</v>
      </c>
      <c r="C14916" s="434" t="s">
        <v>28</v>
      </c>
      <c r="D14916" s="434" t="s">
        <v>36</v>
      </c>
      <c r="E14916" s="434">
        <v>16.3</v>
      </c>
      <c r="F14916" s="434">
        <v>13560</v>
      </c>
      <c r="G14916" s="434">
        <v>107392</v>
      </c>
      <c r="H14916" s="434">
        <v>58592</v>
      </c>
      <c r="I14916" s="434">
        <v>254.99</v>
      </c>
      <c r="J14916" s="434">
        <v>0</v>
      </c>
      <c r="K14916" s="434">
        <v>2011</v>
      </c>
    </row>
    <row r="14917" spans="1:11" hidden="1" x14ac:dyDescent="0.25">
      <c r="A14917" s="434">
        <v>355104000</v>
      </c>
      <c r="B14917" s="434">
        <v>602</v>
      </c>
      <c r="C14917" s="434" t="s">
        <v>31</v>
      </c>
      <c r="D14917" s="434" t="s">
        <v>25</v>
      </c>
      <c r="E14917" s="434">
        <v>18</v>
      </c>
      <c r="F14917" s="434">
        <v>5982</v>
      </c>
      <c r="G14917" s="434">
        <v>3281</v>
      </c>
      <c r="H14917" s="434">
        <v>10960</v>
      </c>
      <c r="I14917" s="434">
        <v>129.9</v>
      </c>
      <c r="K14917" s="434">
        <v>1999</v>
      </c>
    </row>
    <row r="14918" spans="1:11" hidden="1" x14ac:dyDescent="0.25">
      <c r="A14918" s="434">
        <v>355122000</v>
      </c>
      <c r="B14918" s="434">
        <v>2874</v>
      </c>
      <c r="C14918" s="434" t="s">
        <v>46</v>
      </c>
      <c r="D14918" s="434" t="s">
        <v>17</v>
      </c>
      <c r="E14918" s="434">
        <v>0</v>
      </c>
      <c r="F14918" s="434">
        <v>7576</v>
      </c>
      <c r="G14918" s="434">
        <v>400</v>
      </c>
      <c r="H14918" s="434">
        <v>785</v>
      </c>
      <c r="I14918" s="434">
        <v>59.972000000000001</v>
      </c>
      <c r="J14918" s="434">
        <v>0</v>
      </c>
      <c r="K14918" s="434">
        <v>2010</v>
      </c>
    </row>
    <row r="14919" spans="1:11" hidden="1" x14ac:dyDescent="0.25">
      <c r="A14919" s="434">
        <v>355124000</v>
      </c>
      <c r="B14919" s="434">
        <v>2988</v>
      </c>
      <c r="C14919" s="434" t="s">
        <v>28</v>
      </c>
      <c r="D14919" s="434" t="s">
        <v>33</v>
      </c>
      <c r="E14919" s="434">
        <v>14.5</v>
      </c>
      <c r="F14919" s="434">
        <v>11300</v>
      </c>
      <c r="G14919" s="434">
        <v>81810</v>
      </c>
      <c r="H14919" s="434">
        <v>43951</v>
      </c>
      <c r="I14919" s="434">
        <v>229</v>
      </c>
      <c r="K14919" s="434">
        <v>2013</v>
      </c>
    </row>
    <row r="14920" spans="1:11" hidden="1" x14ac:dyDescent="0.25">
      <c r="A14920" s="434">
        <v>355136000</v>
      </c>
      <c r="B14920" s="434">
        <v>26769</v>
      </c>
      <c r="C14920" s="434" t="s">
        <v>28</v>
      </c>
      <c r="D14920" s="434" t="s">
        <v>33</v>
      </c>
      <c r="F14920" s="434">
        <v>12231</v>
      </c>
      <c r="G14920" s="434">
        <v>93246</v>
      </c>
      <c r="H14920" s="434">
        <v>50729</v>
      </c>
      <c r="I14920" s="434">
        <v>229.2</v>
      </c>
      <c r="K14920" s="434">
        <v>2011</v>
      </c>
    </row>
    <row r="14921" spans="1:11" hidden="1" x14ac:dyDescent="0.25">
      <c r="A14921" s="434">
        <v>355140000</v>
      </c>
      <c r="B14921" s="434">
        <v>766</v>
      </c>
      <c r="C14921" s="434" t="s">
        <v>28</v>
      </c>
      <c r="D14921" s="434" t="s">
        <v>33</v>
      </c>
      <c r="E14921" s="434">
        <v>14.1</v>
      </c>
      <c r="F14921" s="434">
        <v>9660</v>
      </c>
      <c r="G14921" s="434">
        <v>82624</v>
      </c>
      <c r="H14921" s="434">
        <v>45223</v>
      </c>
      <c r="I14921" s="434">
        <v>229</v>
      </c>
      <c r="J14921" s="434">
        <v>0</v>
      </c>
      <c r="K14921" s="434">
        <v>2014</v>
      </c>
    </row>
    <row r="14922" spans="1:11" hidden="1" x14ac:dyDescent="0.25">
      <c r="A14922" s="434">
        <v>355146000</v>
      </c>
      <c r="B14922" s="434">
        <v>4670</v>
      </c>
      <c r="C14922" s="434" t="s">
        <v>28</v>
      </c>
      <c r="D14922" s="434" t="s">
        <v>29</v>
      </c>
      <c r="E14922" s="434">
        <v>13.7</v>
      </c>
      <c r="F14922" s="434">
        <v>6480</v>
      </c>
      <c r="G14922" s="434">
        <v>34931</v>
      </c>
      <c r="H14922" s="434">
        <v>22414</v>
      </c>
      <c r="I14922" s="434">
        <v>180</v>
      </c>
      <c r="J14922" s="434">
        <v>0</v>
      </c>
      <c r="K14922" s="434">
        <v>2013</v>
      </c>
    </row>
    <row r="14923" spans="1:11" hidden="1" x14ac:dyDescent="0.25">
      <c r="A14923" s="434">
        <v>355148000</v>
      </c>
      <c r="B14923" s="434">
        <v>4419</v>
      </c>
      <c r="C14923" s="434" t="s">
        <v>28</v>
      </c>
      <c r="D14923" s="434" t="s">
        <v>29</v>
      </c>
      <c r="E14923" s="434">
        <v>14</v>
      </c>
      <c r="F14923" s="434">
        <v>6260</v>
      </c>
      <c r="G14923" s="434">
        <v>34302</v>
      </c>
      <c r="H14923" s="434">
        <v>21561</v>
      </c>
      <c r="I14923" s="434">
        <v>179.96</v>
      </c>
      <c r="J14923" s="434">
        <v>0</v>
      </c>
      <c r="K14923" s="434">
        <v>2015</v>
      </c>
    </row>
    <row r="14924" spans="1:11" hidden="1" x14ac:dyDescent="0.25">
      <c r="A14924" s="434">
        <v>355153000</v>
      </c>
      <c r="B14924" s="434">
        <v>30377</v>
      </c>
      <c r="C14924" s="434" t="s">
        <v>28</v>
      </c>
      <c r="D14924" s="434" t="s">
        <v>33</v>
      </c>
      <c r="E14924" s="434">
        <v>43599</v>
      </c>
      <c r="F14924" s="434">
        <v>9590</v>
      </c>
      <c r="G14924" s="434">
        <v>81944</v>
      </c>
      <c r="H14924" s="434">
        <v>42995</v>
      </c>
      <c r="I14924" s="434">
        <v>228.99</v>
      </c>
      <c r="J14924" s="434">
        <v>0</v>
      </c>
      <c r="K14924" s="434">
        <v>2014</v>
      </c>
    </row>
    <row r="14925" spans="1:11" hidden="1" x14ac:dyDescent="0.25">
      <c r="A14925" s="434">
        <v>355157000</v>
      </c>
      <c r="B14925" s="434">
        <v>1019</v>
      </c>
      <c r="C14925" s="434" t="s">
        <v>28</v>
      </c>
      <c r="D14925" s="434" t="s">
        <v>33</v>
      </c>
      <c r="E14925" s="434">
        <v>43599</v>
      </c>
      <c r="F14925" s="434">
        <v>9660</v>
      </c>
      <c r="G14925" s="434">
        <v>81607</v>
      </c>
      <c r="H14925" s="434">
        <v>43448</v>
      </c>
      <c r="I14925" s="434">
        <v>228.94</v>
      </c>
      <c r="J14925" s="434">
        <v>0</v>
      </c>
      <c r="K14925" s="434">
        <v>2018</v>
      </c>
    </row>
    <row r="14926" spans="1:11" hidden="1" x14ac:dyDescent="0.25">
      <c r="A14926" s="434">
        <v>355161000</v>
      </c>
      <c r="B14926" s="434">
        <v>2183</v>
      </c>
      <c r="C14926" s="434" t="s">
        <v>20</v>
      </c>
      <c r="D14926" s="434" t="s">
        <v>22</v>
      </c>
      <c r="E14926" s="434">
        <v>15</v>
      </c>
      <c r="F14926" s="434">
        <v>735</v>
      </c>
      <c r="G14926" s="434">
        <v>2146</v>
      </c>
      <c r="H14926" s="434">
        <v>1068</v>
      </c>
      <c r="I14926" s="434">
        <v>90</v>
      </c>
      <c r="J14926" s="434">
        <v>2412</v>
      </c>
      <c r="K14926" s="434">
        <v>1971</v>
      </c>
    </row>
    <row r="14927" spans="1:11" hidden="1" x14ac:dyDescent="0.25">
      <c r="A14927" s="434">
        <v>355211000</v>
      </c>
      <c r="B14927" s="434">
        <v>5641</v>
      </c>
      <c r="C14927" s="434" t="s">
        <v>28</v>
      </c>
      <c r="D14927" s="434" t="s">
        <v>29</v>
      </c>
      <c r="F14927" s="434">
        <v>7850</v>
      </c>
      <c r="G14927" s="434">
        <v>60218</v>
      </c>
      <c r="H14927" s="434">
        <v>34812</v>
      </c>
      <c r="I14927" s="434">
        <v>199.99</v>
      </c>
      <c r="K14927" s="434">
        <v>2015</v>
      </c>
    </row>
    <row r="14928" spans="1:11" hidden="1" x14ac:dyDescent="0.25">
      <c r="A14928" s="434">
        <v>355213000</v>
      </c>
      <c r="B14928" s="434">
        <v>6736</v>
      </c>
      <c r="C14928" s="434" t="s">
        <v>24</v>
      </c>
      <c r="D14928" s="434" t="s">
        <v>29</v>
      </c>
      <c r="E14928" s="434">
        <v>16.100000000000001</v>
      </c>
      <c r="F14928" s="434">
        <v>9480</v>
      </c>
      <c r="G14928" s="434">
        <v>17672</v>
      </c>
      <c r="H14928" s="434">
        <v>15352</v>
      </c>
      <c r="I14928" s="434">
        <v>155</v>
      </c>
      <c r="J14928" s="434">
        <v>16500</v>
      </c>
      <c r="K14928" s="434">
        <v>2010</v>
      </c>
    </row>
    <row r="14929" spans="1:11" hidden="1" x14ac:dyDescent="0.25">
      <c r="A14929" s="434">
        <v>355221000</v>
      </c>
      <c r="B14929" s="434">
        <v>714</v>
      </c>
      <c r="C14929" s="434" t="s">
        <v>31</v>
      </c>
      <c r="D14929" s="434" t="s">
        <v>22</v>
      </c>
      <c r="G14929" s="434">
        <v>1727</v>
      </c>
      <c r="H14929" s="434">
        <v>1401</v>
      </c>
      <c r="I14929" s="434">
        <v>75.599999999999994</v>
      </c>
      <c r="K14929" s="434">
        <v>2014</v>
      </c>
    </row>
    <row r="14930" spans="1:11" hidden="1" x14ac:dyDescent="0.25">
      <c r="A14930" s="434">
        <v>355223000</v>
      </c>
      <c r="B14930" s="434">
        <v>55545</v>
      </c>
      <c r="C14930" s="434" t="s">
        <v>16</v>
      </c>
      <c r="D14930" s="434" t="s">
        <v>17</v>
      </c>
      <c r="E14930" s="434">
        <v>11</v>
      </c>
      <c r="F14930" s="434">
        <v>1103</v>
      </c>
      <c r="G14930" s="434">
        <v>1075</v>
      </c>
      <c r="H14930" s="434">
        <v>1128</v>
      </c>
      <c r="I14930" s="434">
        <v>60</v>
      </c>
      <c r="J14930" s="434">
        <v>1216</v>
      </c>
      <c r="K14930" s="434">
        <v>2021</v>
      </c>
    </row>
    <row r="14931" spans="1:11" hidden="1" x14ac:dyDescent="0.25">
      <c r="A14931" s="434">
        <v>355236000</v>
      </c>
      <c r="B14931" s="434">
        <v>10174</v>
      </c>
      <c r="C14931" s="434" t="s">
        <v>28</v>
      </c>
      <c r="D14931" s="434" t="s">
        <v>29</v>
      </c>
      <c r="E14931" s="434">
        <v>14</v>
      </c>
      <c r="F14931" s="434">
        <v>9480</v>
      </c>
      <c r="G14931" s="434">
        <v>50956</v>
      </c>
      <c r="H14931" s="434">
        <v>28718</v>
      </c>
      <c r="I14931" s="434">
        <v>189.99</v>
      </c>
      <c r="J14931" s="434">
        <v>0</v>
      </c>
      <c r="K14931" s="434">
        <v>2002</v>
      </c>
    </row>
    <row r="14932" spans="1:11" hidden="1" x14ac:dyDescent="0.25">
      <c r="A14932" s="434">
        <v>355238000</v>
      </c>
      <c r="B14932" s="434">
        <v>6697</v>
      </c>
      <c r="C14932" s="434" t="s">
        <v>24</v>
      </c>
      <c r="D14932" s="434" t="s">
        <v>29</v>
      </c>
      <c r="E14932" s="434">
        <v>16.100000000000001</v>
      </c>
      <c r="F14932" s="434">
        <v>9480</v>
      </c>
      <c r="G14932" s="434">
        <v>17674</v>
      </c>
      <c r="H14932" s="434">
        <v>15314</v>
      </c>
      <c r="I14932" s="434">
        <v>155</v>
      </c>
      <c r="J14932" s="434">
        <v>16756</v>
      </c>
      <c r="K14932" s="434">
        <v>2010</v>
      </c>
    </row>
    <row r="14933" spans="1:11" hidden="1" x14ac:dyDescent="0.25">
      <c r="A14933" s="434">
        <v>355242000</v>
      </c>
      <c r="B14933" s="434">
        <v>7312</v>
      </c>
      <c r="C14933" s="434" t="s">
        <v>28</v>
      </c>
      <c r="D14933" s="434" t="s">
        <v>29</v>
      </c>
      <c r="E14933" s="434">
        <v>13.8</v>
      </c>
      <c r="F14933" s="434">
        <v>7360</v>
      </c>
      <c r="G14933" s="434">
        <v>63913</v>
      </c>
      <c r="H14933" s="434">
        <v>35596</v>
      </c>
      <c r="I14933" s="434">
        <v>199.99</v>
      </c>
      <c r="J14933" s="434">
        <v>0</v>
      </c>
      <c r="K14933" s="434">
        <v>2018</v>
      </c>
    </row>
    <row r="14934" spans="1:11" hidden="1" x14ac:dyDescent="0.25">
      <c r="A14934" s="434">
        <v>355243000</v>
      </c>
      <c r="B14934" s="434">
        <v>24075</v>
      </c>
      <c r="C14934" s="434" t="s">
        <v>48</v>
      </c>
      <c r="D14934" s="434" t="s">
        <v>17</v>
      </c>
      <c r="E14934" s="434">
        <v>12</v>
      </c>
      <c r="F14934" s="434">
        <v>606</v>
      </c>
      <c r="G14934" s="434">
        <v>0</v>
      </c>
      <c r="H14934" s="434">
        <v>264</v>
      </c>
      <c r="I14934" s="434">
        <v>30.7</v>
      </c>
      <c r="J14934" s="434">
        <v>0</v>
      </c>
      <c r="K14934" s="434">
        <v>1970</v>
      </c>
    </row>
    <row r="14935" spans="1:11" hidden="1" x14ac:dyDescent="0.25">
      <c r="A14935" s="434">
        <v>355260000</v>
      </c>
      <c r="B14935" s="434">
        <v>19</v>
      </c>
      <c r="C14935" s="434" t="s">
        <v>24</v>
      </c>
      <c r="D14935" s="434" t="s">
        <v>22</v>
      </c>
      <c r="E14935" s="434">
        <v>12.5</v>
      </c>
      <c r="F14935" s="434">
        <v>3089</v>
      </c>
      <c r="G14935" s="434">
        <v>4187</v>
      </c>
      <c r="H14935" s="434">
        <v>3516</v>
      </c>
      <c r="I14935" s="434">
        <v>99.8</v>
      </c>
      <c r="J14935" s="434">
        <v>3509</v>
      </c>
      <c r="K14935" s="434">
        <v>1995</v>
      </c>
    </row>
    <row r="14936" spans="1:11" hidden="1" x14ac:dyDescent="0.25">
      <c r="A14936" s="434">
        <v>355278000</v>
      </c>
      <c r="B14936" s="434">
        <v>9053</v>
      </c>
      <c r="C14936" s="434" t="s">
        <v>16</v>
      </c>
      <c r="D14936" s="434" t="s">
        <v>40</v>
      </c>
      <c r="E14936" s="434">
        <v>15</v>
      </c>
      <c r="F14936" s="434">
        <v>26894</v>
      </c>
      <c r="G14936" s="434">
        <v>319297</v>
      </c>
      <c r="H14936" s="434">
        <v>165784</v>
      </c>
      <c r="I14936" s="434">
        <v>332.53</v>
      </c>
      <c r="J14936" s="434">
        <v>0</v>
      </c>
      <c r="K14936" s="434">
        <v>1970</v>
      </c>
    </row>
    <row r="14937" spans="1:11" hidden="1" x14ac:dyDescent="0.25">
      <c r="A14937" s="434">
        <v>355286000</v>
      </c>
      <c r="B14937" s="434">
        <v>4817</v>
      </c>
      <c r="C14937" s="434" t="s">
        <v>31</v>
      </c>
      <c r="D14937" s="434" t="s">
        <v>29</v>
      </c>
      <c r="E14937" s="434">
        <v>0</v>
      </c>
      <c r="F14937" s="434">
        <v>15300</v>
      </c>
      <c r="G14937" s="434">
        <v>16727</v>
      </c>
      <c r="H14937" s="434">
        <v>17164</v>
      </c>
      <c r="I14937" s="434">
        <v>188.6</v>
      </c>
      <c r="J14937" s="434">
        <v>21238</v>
      </c>
      <c r="K14937" s="434">
        <v>2017</v>
      </c>
    </row>
    <row r="14938" spans="1:11" hidden="1" x14ac:dyDescent="0.25">
      <c r="A14938" s="434">
        <v>355288000</v>
      </c>
      <c r="B14938" s="434">
        <v>20220</v>
      </c>
      <c r="C14938" s="434" t="s">
        <v>31</v>
      </c>
      <c r="D14938" s="434" t="s">
        <v>25</v>
      </c>
      <c r="E14938" s="434">
        <v>13</v>
      </c>
      <c r="F14938" s="434">
        <v>2501</v>
      </c>
      <c r="G14938" s="434">
        <v>6695</v>
      </c>
      <c r="H14938" s="434">
        <v>5615</v>
      </c>
      <c r="I14938" s="434">
        <v>100.17</v>
      </c>
      <c r="J14938" s="434">
        <v>0</v>
      </c>
      <c r="K14938" s="434">
        <v>1983</v>
      </c>
    </row>
    <row r="14939" spans="1:11" hidden="1" x14ac:dyDescent="0.25">
      <c r="A14939" s="434">
        <v>355290000</v>
      </c>
      <c r="B14939" s="434">
        <v>7928</v>
      </c>
      <c r="C14939" s="434" t="s">
        <v>28</v>
      </c>
      <c r="D14939" s="434" t="s">
        <v>36</v>
      </c>
      <c r="E14939" s="434">
        <v>15.3</v>
      </c>
      <c r="F14939" s="434">
        <v>18388</v>
      </c>
      <c r="G14939" s="434">
        <v>181480</v>
      </c>
      <c r="H14939" s="434">
        <v>92752</v>
      </c>
      <c r="I14939" s="434">
        <v>291.98</v>
      </c>
      <c r="J14939" s="434">
        <v>0</v>
      </c>
      <c r="K14939" s="434">
        <v>2011</v>
      </c>
    </row>
    <row r="14940" spans="1:11" hidden="1" x14ac:dyDescent="0.25">
      <c r="A14940" s="434">
        <v>355306000</v>
      </c>
      <c r="B14940" s="434">
        <v>1316</v>
      </c>
      <c r="C14940" s="434" t="s">
        <v>16</v>
      </c>
      <c r="D14940" s="434" t="s">
        <v>25</v>
      </c>
      <c r="E14940" s="434">
        <v>11.5</v>
      </c>
      <c r="F14940" s="434">
        <v>2265</v>
      </c>
      <c r="G14940" s="434">
        <v>4999</v>
      </c>
      <c r="H14940" s="434">
        <v>3691</v>
      </c>
      <c r="I14940" s="434">
        <v>101.9</v>
      </c>
      <c r="J14940" s="434">
        <v>4683</v>
      </c>
      <c r="K14940" s="434">
        <v>2008</v>
      </c>
    </row>
    <row r="14941" spans="1:11" hidden="1" x14ac:dyDescent="0.25">
      <c r="A14941" s="434">
        <v>355320000</v>
      </c>
      <c r="B14941" s="434">
        <v>20577</v>
      </c>
      <c r="C14941" s="434" t="s">
        <v>20</v>
      </c>
      <c r="D14941" s="434" t="s">
        <v>25</v>
      </c>
      <c r="E14941" s="434">
        <v>14</v>
      </c>
      <c r="F14941" s="434">
        <v>5176</v>
      </c>
      <c r="G14941" s="434">
        <v>17091</v>
      </c>
      <c r="H14941" s="434">
        <v>11908</v>
      </c>
      <c r="I14941" s="434">
        <v>144.22</v>
      </c>
      <c r="J14941" s="434">
        <v>18614</v>
      </c>
      <c r="K14941" s="434">
        <v>2010</v>
      </c>
    </row>
    <row r="14942" spans="1:11" hidden="1" x14ac:dyDescent="0.25">
      <c r="A14942" s="434">
        <v>355322000</v>
      </c>
      <c r="B14942" s="434">
        <v>10324</v>
      </c>
      <c r="C14942" s="434" t="s">
        <v>28</v>
      </c>
      <c r="D14942" s="434" t="s">
        <v>29</v>
      </c>
      <c r="E14942" s="434">
        <v>14.5</v>
      </c>
      <c r="F14942" s="434">
        <v>8201</v>
      </c>
      <c r="G14942" s="434">
        <v>60830</v>
      </c>
      <c r="H14942" s="434">
        <v>33937</v>
      </c>
      <c r="I14942" s="434">
        <v>199.98</v>
      </c>
      <c r="J14942" s="434">
        <v>0</v>
      </c>
      <c r="K14942" s="434">
        <v>2013</v>
      </c>
    </row>
    <row r="14943" spans="1:11" hidden="1" x14ac:dyDescent="0.25">
      <c r="A14943" s="434">
        <v>355378000</v>
      </c>
      <c r="B14943" s="434">
        <v>71122</v>
      </c>
      <c r="C14943" s="434" t="s">
        <v>28</v>
      </c>
      <c r="D14943" s="434" t="s">
        <v>33</v>
      </c>
      <c r="E14943" s="434">
        <v>14.5</v>
      </c>
      <c r="F14943" s="434">
        <v>9660</v>
      </c>
      <c r="G14943" s="434">
        <v>81718</v>
      </c>
      <c r="H14943" s="434">
        <v>43471</v>
      </c>
      <c r="I14943" s="434">
        <v>228.94</v>
      </c>
      <c r="J14943" s="434">
        <v>0</v>
      </c>
      <c r="K14943" s="434">
        <v>2016</v>
      </c>
    </row>
    <row r="14944" spans="1:11" hidden="1" x14ac:dyDescent="0.25">
      <c r="A14944" s="434">
        <v>355397000</v>
      </c>
      <c r="B14944" s="434">
        <v>9105</v>
      </c>
      <c r="C14944" s="434" t="s">
        <v>31</v>
      </c>
      <c r="D14944" s="434" t="s">
        <v>22</v>
      </c>
      <c r="I14944" s="434">
        <v>89</v>
      </c>
    </row>
    <row r="14945" spans="1:11" hidden="1" x14ac:dyDescent="0.25">
      <c r="A14945" s="434">
        <v>355398000</v>
      </c>
      <c r="B14945" s="434">
        <v>8413</v>
      </c>
      <c r="C14945" s="434" t="s">
        <v>28</v>
      </c>
      <c r="D14945" s="434" t="s">
        <v>29</v>
      </c>
      <c r="F14945" s="434">
        <v>5720</v>
      </c>
      <c r="G14945" s="434">
        <v>34485</v>
      </c>
      <c r="H14945" s="434">
        <v>21525</v>
      </c>
      <c r="I14945" s="434">
        <v>179.96</v>
      </c>
      <c r="K14945" s="434">
        <v>2018</v>
      </c>
    </row>
    <row r="14946" spans="1:11" hidden="1" x14ac:dyDescent="0.25">
      <c r="A14946" s="434">
        <v>355410000</v>
      </c>
      <c r="B14946" s="434">
        <v>8600</v>
      </c>
      <c r="C14946" s="434" t="s">
        <v>28</v>
      </c>
      <c r="D14946" s="434" t="s">
        <v>33</v>
      </c>
      <c r="E14946" s="434">
        <v>14.5</v>
      </c>
      <c r="F14946" s="434">
        <v>11640</v>
      </c>
      <c r="G14946" s="434">
        <v>83611</v>
      </c>
      <c r="H14946" s="434">
        <v>44251</v>
      </c>
      <c r="I14946" s="434">
        <v>229</v>
      </c>
      <c r="J14946" s="434">
        <v>0</v>
      </c>
      <c r="K14946" s="434">
        <v>2009</v>
      </c>
    </row>
    <row r="14947" spans="1:11" hidden="1" x14ac:dyDescent="0.25">
      <c r="A14947" s="434">
        <v>355413000</v>
      </c>
      <c r="B14947" s="434">
        <v>8483</v>
      </c>
      <c r="C14947" s="434" t="s">
        <v>20</v>
      </c>
      <c r="D14947" s="434" t="s">
        <v>25</v>
      </c>
      <c r="E14947" s="434">
        <v>13.8</v>
      </c>
      <c r="F14947" s="434">
        <v>4440</v>
      </c>
      <c r="G14947" s="434">
        <v>10048</v>
      </c>
      <c r="H14947" s="434">
        <v>6499</v>
      </c>
      <c r="I14947" s="434">
        <v>118.37</v>
      </c>
      <c r="J14947" s="434">
        <v>10940</v>
      </c>
      <c r="K14947" s="434">
        <v>2003</v>
      </c>
    </row>
    <row r="14948" spans="1:11" hidden="1" x14ac:dyDescent="0.25">
      <c r="A14948" s="434">
        <v>355418000</v>
      </c>
      <c r="B14948" s="434">
        <v>24850</v>
      </c>
      <c r="C14948" s="434" t="s">
        <v>28</v>
      </c>
      <c r="D14948" s="434" t="s">
        <v>29</v>
      </c>
      <c r="E14948" s="434">
        <v>14.2</v>
      </c>
      <c r="F14948" s="434">
        <v>7300</v>
      </c>
      <c r="G14948" s="434">
        <v>63681</v>
      </c>
      <c r="H14948" s="434">
        <v>35906</v>
      </c>
      <c r="I14948" s="434">
        <v>199.99</v>
      </c>
      <c r="J14948" s="434">
        <v>0</v>
      </c>
      <c r="K14948" s="434">
        <v>2021</v>
      </c>
    </row>
    <row r="14949" spans="1:11" hidden="1" x14ac:dyDescent="0.25">
      <c r="A14949" s="434">
        <v>355420000</v>
      </c>
      <c r="B14949" s="434">
        <v>7223</v>
      </c>
      <c r="C14949" s="434" t="s">
        <v>31</v>
      </c>
      <c r="D14949" s="434" t="s">
        <v>29</v>
      </c>
      <c r="E14949" s="434">
        <v>14.3</v>
      </c>
      <c r="F14949" s="434">
        <v>5251</v>
      </c>
      <c r="G14949" s="434">
        <v>24396</v>
      </c>
      <c r="H14949" s="434">
        <v>20395</v>
      </c>
      <c r="I14949" s="434">
        <v>153.78</v>
      </c>
      <c r="K14949" s="434">
        <v>1997</v>
      </c>
    </row>
    <row r="14950" spans="1:11" hidden="1" x14ac:dyDescent="0.25">
      <c r="A14950" s="434">
        <v>355427000</v>
      </c>
      <c r="B14950" s="434">
        <v>8090</v>
      </c>
      <c r="C14950" s="434" t="s">
        <v>61</v>
      </c>
      <c r="D14950" s="434" t="s">
        <v>25</v>
      </c>
      <c r="E14950" s="434">
        <v>10</v>
      </c>
      <c r="F14950" s="434">
        <v>1940</v>
      </c>
      <c r="G14950" s="434">
        <v>5845</v>
      </c>
      <c r="H14950" s="434">
        <v>4911</v>
      </c>
      <c r="I14950" s="434">
        <v>139.80000000000001</v>
      </c>
      <c r="J14950" s="434">
        <v>0</v>
      </c>
      <c r="K14950" s="434">
        <v>1988</v>
      </c>
    </row>
    <row r="14951" spans="1:11" hidden="1" x14ac:dyDescent="0.25">
      <c r="A14951" s="434">
        <v>355458000</v>
      </c>
      <c r="B14951" s="434">
        <v>6044</v>
      </c>
      <c r="C14951" s="434" t="s">
        <v>28</v>
      </c>
      <c r="D14951" s="434" t="s">
        <v>36</v>
      </c>
      <c r="E14951" s="434">
        <v>14.5</v>
      </c>
      <c r="F14951" s="434">
        <v>18660</v>
      </c>
      <c r="G14951" s="434">
        <v>180181</v>
      </c>
      <c r="H14951" s="434">
        <v>90086</v>
      </c>
      <c r="I14951" s="434">
        <v>288.93</v>
      </c>
      <c r="J14951" s="434">
        <v>0</v>
      </c>
      <c r="K14951" s="434">
        <v>2007</v>
      </c>
    </row>
    <row r="14952" spans="1:11" hidden="1" x14ac:dyDescent="0.25">
      <c r="A14952" s="434">
        <v>355463000</v>
      </c>
      <c r="B14952" s="434">
        <v>1926</v>
      </c>
      <c r="C14952" s="434" t="s">
        <v>31</v>
      </c>
      <c r="D14952" s="434" t="s">
        <v>25</v>
      </c>
      <c r="G14952" s="434">
        <v>7601</v>
      </c>
      <c r="H14952" s="434">
        <v>5581</v>
      </c>
      <c r="I14952" s="434">
        <v>108</v>
      </c>
      <c r="J14952" s="434">
        <v>0</v>
      </c>
      <c r="K14952" s="434">
        <v>1970</v>
      </c>
    </row>
    <row r="14953" spans="1:11" hidden="1" x14ac:dyDescent="0.25">
      <c r="A14953" s="434">
        <v>355465000</v>
      </c>
      <c r="B14953" s="434">
        <v>3942</v>
      </c>
      <c r="C14953" s="434" t="s">
        <v>28</v>
      </c>
      <c r="D14953" s="434" t="s">
        <v>29</v>
      </c>
      <c r="E14953" s="434">
        <v>14</v>
      </c>
      <c r="F14953" s="434">
        <v>8394</v>
      </c>
      <c r="G14953" s="434">
        <v>58117</v>
      </c>
      <c r="H14953" s="434">
        <v>32287</v>
      </c>
      <c r="I14953" s="434">
        <v>189.99</v>
      </c>
      <c r="J14953" s="434">
        <v>0</v>
      </c>
      <c r="K14953" s="434">
        <v>2010</v>
      </c>
    </row>
    <row r="14954" spans="1:11" hidden="1" x14ac:dyDescent="0.25">
      <c r="A14954" s="434">
        <v>355468000</v>
      </c>
      <c r="B14954" s="434">
        <v>23715</v>
      </c>
      <c r="C14954" s="434" t="s">
        <v>56</v>
      </c>
      <c r="D14954" s="434" t="s">
        <v>22</v>
      </c>
      <c r="E14954" s="434">
        <v>0</v>
      </c>
      <c r="F14954" s="434">
        <v>3621</v>
      </c>
      <c r="G14954" s="434">
        <v>0</v>
      </c>
      <c r="H14954" s="434">
        <v>6414</v>
      </c>
      <c r="I14954" s="434">
        <v>82.69</v>
      </c>
      <c r="J14954" s="434">
        <v>0</v>
      </c>
      <c r="K14954" s="434">
        <v>1970</v>
      </c>
    </row>
    <row r="14955" spans="1:11" hidden="1" x14ac:dyDescent="0.25">
      <c r="A14955" s="434">
        <v>355470000</v>
      </c>
      <c r="B14955" s="434">
        <v>3458</v>
      </c>
      <c r="C14955" s="434" t="s">
        <v>20</v>
      </c>
      <c r="D14955" s="434" t="s">
        <v>29</v>
      </c>
      <c r="E14955" s="434">
        <v>14.6</v>
      </c>
      <c r="F14955" s="434">
        <v>9480</v>
      </c>
      <c r="G14955" s="434">
        <v>49323</v>
      </c>
      <c r="H14955" s="434">
        <v>29647</v>
      </c>
      <c r="I14955" s="434">
        <v>186</v>
      </c>
      <c r="J14955" s="434">
        <v>57843</v>
      </c>
      <c r="K14955" s="434">
        <v>2004</v>
      </c>
    </row>
    <row r="14956" spans="1:11" hidden="1" x14ac:dyDescent="0.25">
      <c r="A14956" s="434">
        <v>355481000</v>
      </c>
      <c r="B14956" s="434">
        <v>37211</v>
      </c>
      <c r="C14956" s="434" t="s">
        <v>28</v>
      </c>
      <c r="D14956" s="434" t="s">
        <v>33</v>
      </c>
      <c r="E14956" s="434">
        <v>14.6</v>
      </c>
      <c r="F14956" s="434">
        <v>8730</v>
      </c>
      <c r="G14956" s="434">
        <v>80655</v>
      </c>
      <c r="H14956" s="434">
        <v>42711</v>
      </c>
      <c r="I14956" s="434">
        <v>224.9</v>
      </c>
      <c r="J14956" s="434">
        <v>0</v>
      </c>
      <c r="K14956" s="434">
        <v>1970</v>
      </c>
    </row>
    <row r="14957" spans="1:11" hidden="1" x14ac:dyDescent="0.25">
      <c r="A14957" s="434">
        <v>355491000</v>
      </c>
      <c r="B14957" s="434">
        <v>5851</v>
      </c>
      <c r="C14957" s="434" t="s">
        <v>28</v>
      </c>
      <c r="D14957" s="434" t="s">
        <v>33</v>
      </c>
      <c r="E14957" s="434">
        <v>14.5</v>
      </c>
      <c r="F14957" s="434">
        <v>11060</v>
      </c>
      <c r="G14957" s="434">
        <v>75785</v>
      </c>
      <c r="H14957" s="434">
        <v>38871</v>
      </c>
      <c r="I14957" s="434">
        <v>225</v>
      </c>
      <c r="J14957" s="434">
        <v>0</v>
      </c>
      <c r="K14957" s="434">
        <v>2004</v>
      </c>
    </row>
    <row r="14958" spans="1:11" hidden="1" x14ac:dyDescent="0.25">
      <c r="A14958" s="434">
        <v>355524000</v>
      </c>
      <c r="B14958" s="434">
        <v>29542</v>
      </c>
      <c r="C14958" s="434" t="s">
        <v>24</v>
      </c>
      <c r="D14958" s="434" t="s">
        <v>40</v>
      </c>
      <c r="E14958" s="434">
        <v>15.5</v>
      </c>
      <c r="F14958" s="434">
        <v>25487</v>
      </c>
      <c r="G14958" s="434">
        <v>298920</v>
      </c>
      <c r="H14958" s="434">
        <v>159577</v>
      </c>
      <c r="I14958" s="434">
        <v>333</v>
      </c>
      <c r="J14958" s="434">
        <v>324704</v>
      </c>
      <c r="K14958" s="434">
        <v>2000</v>
      </c>
    </row>
    <row r="14959" spans="1:11" hidden="1" x14ac:dyDescent="0.25">
      <c r="A14959" s="434">
        <v>355540000</v>
      </c>
      <c r="B14959" s="434">
        <v>1243</v>
      </c>
      <c r="C14959" s="434" t="s">
        <v>28</v>
      </c>
      <c r="D14959" s="434" t="s">
        <v>29</v>
      </c>
      <c r="E14959" s="434">
        <v>14.5</v>
      </c>
      <c r="F14959" s="434">
        <v>7796</v>
      </c>
      <c r="G14959" s="434">
        <v>52249</v>
      </c>
      <c r="H14959" s="434">
        <v>30064</v>
      </c>
      <c r="I14959" s="434">
        <v>189.99</v>
      </c>
      <c r="K14959" s="434">
        <v>2005</v>
      </c>
    </row>
    <row r="14960" spans="1:11" hidden="1" x14ac:dyDescent="0.25">
      <c r="A14960" s="434">
        <v>355548000</v>
      </c>
      <c r="B14960" s="434">
        <v>9415</v>
      </c>
      <c r="C14960" s="434" t="s">
        <v>28</v>
      </c>
      <c r="D14960" s="434" t="s">
        <v>33</v>
      </c>
      <c r="E14960" s="434">
        <v>14.5</v>
      </c>
      <c r="F14960" s="434">
        <v>10820</v>
      </c>
      <c r="G14960" s="434">
        <v>98704</v>
      </c>
      <c r="H14960" s="434">
        <v>51905</v>
      </c>
      <c r="I14960" s="434">
        <v>239.99</v>
      </c>
      <c r="J14960" s="434">
        <v>0</v>
      </c>
      <c r="K14960" s="434">
        <v>2013</v>
      </c>
    </row>
    <row r="14961" spans="1:11" hidden="1" x14ac:dyDescent="0.25">
      <c r="A14961" s="434">
        <v>355550000</v>
      </c>
      <c r="B14961" s="434">
        <v>507</v>
      </c>
      <c r="C14961" s="434" t="s">
        <v>28</v>
      </c>
      <c r="D14961" s="434" t="s">
        <v>29</v>
      </c>
      <c r="E14961" s="434">
        <v>14.2</v>
      </c>
      <c r="F14961" s="434">
        <v>7850</v>
      </c>
      <c r="G14961" s="434">
        <v>44821</v>
      </c>
      <c r="H14961" s="434">
        <v>25725</v>
      </c>
      <c r="I14961" s="434">
        <v>186.8</v>
      </c>
      <c r="K14961" s="434">
        <v>1995</v>
      </c>
    </row>
    <row r="14962" spans="1:11" hidden="1" x14ac:dyDescent="0.25">
      <c r="A14962" s="434">
        <v>355552000</v>
      </c>
      <c r="B14962" s="434">
        <v>7401</v>
      </c>
      <c r="C14962" s="434" t="s">
        <v>28</v>
      </c>
      <c r="D14962" s="434" t="s">
        <v>36</v>
      </c>
      <c r="E14962" s="434">
        <v>14</v>
      </c>
      <c r="F14962" s="434">
        <v>15861</v>
      </c>
      <c r="G14962" s="434">
        <v>181709</v>
      </c>
      <c r="H14962" s="434">
        <v>92756</v>
      </c>
      <c r="I14962" s="434">
        <v>291.98</v>
      </c>
      <c r="J14962" s="434">
        <v>0</v>
      </c>
      <c r="K14962" s="434">
        <v>1970</v>
      </c>
    </row>
    <row r="14963" spans="1:11" hidden="1" x14ac:dyDescent="0.25">
      <c r="A14963" s="434">
        <v>355565000</v>
      </c>
      <c r="B14963" s="434">
        <v>16025</v>
      </c>
      <c r="C14963" s="434" t="s">
        <v>28</v>
      </c>
      <c r="D14963" s="434" t="s">
        <v>33</v>
      </c>
      <c r="E14963" s="434">
        <v>14</v>
      </c>
      <c r="F14963" s="434">
        <v>8385</v>
      </c>
      <c r="G14963" s="434">
        <v>73726</v>
      </c>
      <c r="H14963" s="434">
        <v>38364</v>
      </c>
      <c r="I14963" s="434">
        <v>225</v>
      </c>
      <c r="J14963" s="434">
        <v>0</v>
      </c>
      <c r="K14963" s="434">
        <v>1999</v>
      </c>
    </row>
    <row r="14964" spans="1:11" hidden="1" x14ac:dyDescent="0.25">
      <c r="A14964" s="434">
        <v>355568000</v>
      </c>
      <c r="B14964" s="434">
        <v>61120</v>
      </c>
      <c r="C14964" s="434" t="s">
        <v>28</v>
      </c>
      <c r="D14964" s="434" t="s">
        <v>36</v>
      </c>
      <c r="E14964" s="434">
        <v>14.5</v>
      </c>
      <c r="F14964" s="434">
        <v>16580</v>
      </c>
      <c r="G14964" s="434">
        <v>182307</v>
      </c>
      <c r="H14964" s="434">
        <v>93029</v>
      </c>
      <c r="I14964" s="434">
        <v>292</v>
      </c>
      <c r="J14964" s="434">
        <v>0</v>
      </c>
      <c r="K14964" s="434">
        <v>1970</v>
      </c>
    </row>
    <row r="14965" spans="1:11" hidden="1" x14ac:dyDescent="0.25">
      <c r="A14965" s="434">
        <v>355572000</v>
      </c>
      <c r="B14965" s="434">
        <v>4439</v>
      </c>
      <c r="C14965" s="434" t="s">
        <v>28</v>
      </c>
      <c r="D14965" s="434" t="s">
        <v>29</v>
      </c>
      <c r="E14965" s="434">
        <v>43538</v>
      </c>
      <c r="F14965" s="434">
        <v>5850</v>
      </c>
      <c r="G14965" s="434">
        <v>33415</v>
      </c>
      <c r="H14965" s="434">
        <v>21162</v>
      </c>
      <c r="I14965" s="434">
        <v>176.83</v>
      </c>
      <c r="J14965" s="434">
        <v>0</v>
      </c>
      <c r="K14965" s="434">
        <v>2016</v>
      </c>
    </row>
    <row r="14966" spans="1:11" hidden="1" x14ac:dyDescent="0.25">
      <c r="A14966" s="434">
        <v>355584000</v>
      </c>
      <c r="B14966" s="434">
        <v>11031</v>
      </c>
      <c r="C14966" s="434" t="s">
        <v>54</v>
      </c>
      <c r="D14966" s="434" t="s">
        <v>17</v>
      </c>
      <c r="E14966" s="434">
        <v>0</v>
      </c>
      <c r="F14966" s="434">
        <v>1943</v>
      </c>
      <c r="G14966" s="434">
        <v>186</v>
      </c>
      <c r="H14966" s="434">
        <v>373</v>
      </c>
      <c r="I14966" s="434">
        <v>39.4</v>
      </c>
      <c r="J14966" s="434">
        <v>0</v>
      </c>
      <c r="K14966" s="434">
        <v>1973</v>
      </c>
    </row>
    <row r="14967" spans="1:11" hidden="1" x14ac:dyDescent="0.25">
      <c r="A14967" s="434">
        <v>355600000</v>
      </c>
      <c r="B14967" s="434">
        <v>7329</v>
      </c>
      <c r="C14967" s="434" t="s">
        <v>24</v>
      </c>
      <c r="D14967" s="434" t="s">
        <v>33</v>
      </c>
      <c r="E14967" s="434">
        <v>15.6</v>
      </c>
      <c r="F14967" s="434">
        <v>13560</v>
      </c>
      <c r="G14967" s="434">
        <v>107505</v>
      </c>
      <c r="H14967" s="434">
        <v>60379</v>
      </c>
      <c r="I14967" s="434">
        <v>243.8</v>
      </c>
      <c r="J14967" s="434">
        <v>121064</v>
      </c>
      <c r="K14967" s="434">
        <v>2010</v>
      </c>
    </row>
    <row r="14968" spans="1:11" hidden="1" x14ac:dyDescent="0.25">
      <c r="A14968" s="434">
        <v>355624000</v>
      </c>
      <c r="B14968" s="434">
        <v>6205</v>
      </c>
      <c r="C14968" s="434" t="s">
        <v>28</v>
      </c>
      <c r="D14968" s="434" t="s">
        <v>29</v>
      </c>
      <c r="E14968" s="434">
        <v>14</v>
      </c>
      <c r="F14968" s="434">
        <v>8580</v>
      </c>
      <c r="G14968" s="434">
        <v>58761</v>
      </c>
      <c r="H14968" s="434">
        <v>32379</v>
      </c>
      <c r="I14968" s="434">
        <v>189.99</v>
      </c>
      <c r="J14968" s="434">
        <v>0</v>
      </c>
      <c r="K14968" s="434">
        <v>2009</v>
      </c>
    </row>
    <row r="14969" spans="1:11" hidden="1" x14ac:dyDescent="0.25">
      <c r="A14969" s="434">
        <v>355640000</v>
      </c>
      <c r="B14969" s="434">
        <v>584</v>
      </c>
      <c r="C14969" s="434" t="s">
        <v>61</v>
      </c>
      <c r="D14969" s="434" t="s">
        <v>29</v>
      </c>
      <c r="E14969" s="434">
        <v>14</v>
      </c>
      <c r="F14969" s="434">
        <v>9960</v>
      </c>
      <c r="G14969" s="434">
        <v>34038</v>
      </c>
      <c r="H14969" s="434">
        <v>22998</v>
      </c>
      <c r="I14969" s="434">
        <v>182.91</v>
      </c>
      <c r="K14969" s="434">
        <v>2010</v>
      </c>
    </row>
    <row r="14970" spans="1:11" hidden="1" x14ac:dyDescent="0.25">
      <c r="A14970" s="434">
        <v>355646000</v>
      </c>
      <c r="B14970" s="434">
        <v>667</v>
      </c>
      <c r="C14970" s="434" t="s">
        <v>28</v>
      </c>
      <c r="D14970" s="434" t="s">
        <v>33</v>
      </c>
      <c r="E14970" s="434">
        <v>14.1</v>
      </c>
      <c r="F14970" s="434">
        <v>11900</v>
      </c>
      <c r="G14970" s="434">
        <v>81707</v>
      </c>
      <c r="H14970" s="434">
        <v>43813</v>
      </c>
      <c r="I14970" s="434">
        <v>229</v>
      </c>
      <c r="J14970" s="434">
        <v>0</v>
      </c>
      <c r="K14970" s="434">
        <v>2014</v>
      </c>
    </row>
    <row r="14971" spans="1:11" hidden="1" x14ac:dyDescent="0.25">
      <c r="A14971" s="434">
        <v>355654000</v>
      </c>
      <c r="B14971" s="434">
        <v>3931</v>
      </c>
      <c r="C14971" s="434" t="s">
        <v>24</v>
      </c>
      <c r="D14971" s="434" t="s">
        <v>25</v>
      </c>
      <c r="E14971" s="434">
        <v>13.2</v>
      </c>
      <c r="F14971" s="434">
        <v>2942</v>
      </c>
      <c r="G14971" s="434">
        <v>5503</v>
      </c>
      <c r="H14971" s="434">
        <v>2992</v>
      </c>
      <c r="I14971" s="434">
        <v>102.21</v>
      </c>
      <c r="J14971" s="434">
        <v>5535</v>
      </c>
      <c r="K14971" s="434">
        <v>1993</v>
      </c>
    </row>
    <row r="14972" spans="1:11" hidden="1" x14ac:dyDescent="0.25">
      <c r="A14972" s="434">
        <v>355655000</v>
      </c>
      <c r="B14972" s="434">
        <v>8807</v>
      </c>
      <c r="C14972" s="434" t="s">
        <v>31</v>
      </c>
      <c r="D14972" s="434" t="s">
        <v>29</v>
      </c>
      <c r="F14972" s="434">
        <v>7050</v>
      </c>
      <c r="G14972" s="434">
        <v>37059</v>
      </c>
      <c r="H14972" s="434">
        <v>22850</v>
      </c>
      <c r="I14972" s="434">
        <v>177.8</v>
      </c>
      <c r="K14972" s="434">
        <v>2013</v>
      </c>
    </row>
    <row r="14973" spans="1:11" hidden="1" x14ac:dyDescent="0.25">
      <c r="A14973" s="434">
        <v>355661000</v>
      </c>
      <c r="B14973" s="434">
        <v>8068</v>
      </c>
      <c r="C14973" s="434" t="s">
        <v>28</v>
      </c>
      <c r="D14973" s="434" t="s">
        <v>33</v>
      </c>
      <c r="E14973" s="434">
        <v>14.5</v>
      </c>
      <c r="F14973" s="434">
        <v>11300</v>
      </c>
      <c r="G14973" s="434">
        <v>75033</v>
      </c>
      <c r="H14973" s="434">
        <v>41104</v>
      </c>
      <c r="I14973" s="434">
        <v>225</v>
      </c>
      <c r="K14973" s="434">
        <v>2013</v>
      </c>
    </row>
    <row r="14974" spans="1:11" hidden="1" x14ac:dyDescent="0.25">
      <c r="A14974" s="434">
        <v>355665000</v>
      </c>
      <c r="B14974" s="434">
        <v>5686</v>
      </c>
      <c r="C14974" s="434" t="s">
        <v>28</v>
      </c>
      <c r="D14974" s="434" t="s">
        <v>36</v>
      </c>
      <c r="E14974" s="434">
        <v>14</v>
      </c>
      <c r="F14974" s="434">
        <v>21840</v>
      </c>
      <c r="G14974" s="434">
        <v>180000</v>
      </c>
      <c r="H14974" s="434">
        <v>94970</v>
      </c>
      <c r="I14974" s="434">
        <v>291.5</v>
      </c>
      <c r="K14974" s="434">
        <v>2019</v>
      </c>
    </row>
    <row r="14975" spans="1:11" hidden="1" x14ac:dyDescent="0.25">
      <c r="A14975" s="434">
        <v>355684000</v>
      </c>
      <c r="B14975" s="434">
        <v>812</v>
      </c>
      <c r="C14975" s="434" t="s">
        <v>28</v>
      </c>
      <c r="D14975" s="434" t="s">
        <v>29</v>
      </c>
      <c r="E14975" s="434">
        <v>14.5</v>
      </c>
      <c r="F14975" s="434">
        <v>8260</v>
      </c>
      <c r="G14975" s="434">
        <v>61271</v>
      </c>
      <c r="H14975" s="434">
        <v>34812</v>
      </c>
      <c r="I14975" s="434">
        <v>199.98</v>
      </c>
      <c r="K14975" s="434">
        <v>2014</v>
      </c>
    </row>
    <row r="14976" spans="1:11" hidden="1" x14ac:dyDescent="0.25">
      <c r="A14976" s="434">
        <v>355688000</v>
      </c>
      <c r="B14976" s="434">
        <v>10109</v>
      </c>
      <c r="C14976" s="434" t="s">
        <v>39</v>
      </c>
      <c r="D14976" s="434" t="s">
        <v>17</v>
      </c>
      <c r="E14976" s="434">
        <v>0</v>
      </c>
      <c r="F14976" s="434">
        <v>0</v>
      </c>
      <c r="G14976" s="434">
        <v>0</v>
      </c>
      <c r="H14976" s="434">
        <v>501</v>
      </c>
      <c r="I14976" s="434">
        <v>49.5</v>
      </c>
      <c r="J14976" s="434">
        <v>0</v>
      </c>
      <c r="K14976" s="434">
        <v>1970</v>
      </c>
    </row>
    <row r="14977" spans="1:11" hidden="1" x14ac:dyDescent="0.25">
      <c r="A14977" s="434">
        <v>355696000</v>
      </c>
      <c r="B14977" s="434">
        <v>4851</v>
      </c>
      <c r="C14977" s="434" t="s">
        <v>28</v>
      </c>
      <c r="D14977" s="434" t="s">
        <v>29</v>
      </c>
      <c r="E14977" s="434">
        <v>14</v>
      </c>
      <c r="F14977" s="434">
        <v>7044</v>
      </c>
      <c r="G14977" s="434">
        <v>38872</v>
      </c>
      <c r="H14977" s="434">
        <v>24159</v>
      </c>
      <c r="I14977" s="434">
        <v>182</v>
      </c>
      <c r="J14977" s="434">
        <v>0</v>
      </c>
      <c r="K14977" s="434">
        <v>2015</v>
      </c>
    </row>
    <row r="14978" spans="1:11" hidden="1" x14ac:dyDescent="0.25">
      <c r="A14978" s="434">
        <v>355722000</v>
      </c>
      <c r="B14978" s="434">
        <v>1032</v>
      </c>
      <c r="C14978" s="434" t="s">
        <v>35</v>
      </c>
      <c r="D14978" s="434" t="s">
        <v>29</v>
      </c>
      <c r="F14978" s="434">
        <v>11900</v>
      </c>
      <c r="G14978" s="434">
        <v>22053</v>
      </c>
      <c r="H14978" s="434">
        <v>17943</v>
      </c>
      <c r="I14978" s="434">
        <v>171.95</v>
      </c>
      <c r="K14978" s="434">
        <v>2021</v>
      </c>
    </row>
    <row r="14979" spans="1:11" hidden="1" x14ac:dyDescent="0.25">
      <c r="A14979" s="434">
        <v>355731000</v>
      </c>
      <c r="B14979" s="434">
        <v>4292</v>
      </c>
      <c r="C14979" s="434" t="s">
        <v>31</v>
      </c>
      <c r="D14979" s="434" t="s">
        <v>17</v>
      </c>
      <c r="E14979" s="434">
        <v>10.5</v>
      </c>
      <c r="F14979" s="434">
        <v>552</v>
      </c>
      <c r="G14979" s="434">
        <v>599</v>
      </c>
      <c r="H14979" s="434">
        <v>199</v>
      </c>
      <c r="I14979" s="434">
        <v>58.5</v>
      </c>
      <c r="K14979" s="434">
        <v>1990</v>
      </c>
    </row>
    <row r="14980" spans="1:11" hidden="1" x14ac:dyDescent="0.25">
      <c r="A14980" s="434">
        <v>355733000</v>
      </c>
      <c r="B14980" s="434">
        <v>12262</v>
      </c>
      <c r="C14980" s="434" t="s">
        <v>16</v>
      </c>
      <c r="D14980" s="434" t="s">
        <v>29</v>
      </c>
      <c r="E14980" s="434">
        <v>15.7</v>
      </c>
      <c r="F14980" s="434">
        <v>8580</v>
      </c>
      <c r="G14980" s="434">
        <v>47409</v>
      </c>
      <c r="H14980" s="434">
        <v>26900</v>
      </c>
      <c r="I14980" s="434">
        <v>182.5</v>
      </c>
      <c r="J14980" s="434">
        <v>50530</v>
      </c>
      <c r="K14980" s="434">
        <v>2009</v>
      </c>
    </row>
    <row r="14981" spans="1:11" hidden="1" x14ac:dyDescent="0.25">
      <c r="A14981" s="434">
        <v>355734000</v>
      </c>
      <c r="B14981" s="434">
        <v>15149</v>
      </c>
      <c r="C14981" s="434" t="s">
        <v>28</v>
      </c>
      <c r="D14981" s="434" t="s">
        <v>29</v>
      </c>
      <c r="E14981" s="434">
        <v>13</v>
      </c>
      <c r="F14981" s="434">
        <v>5001</v>
      </c>
      <c r="G14981" s="434">
        <v>38852</v>
      </c>
      <c r="H14981" s="434">
        <v>22147</v>
      </c>
      <c r="I14981" s="434">
        <v>180.8</v>
      </c>
      <c r="J14981" s="434">
        <v>0</v>
      </c>
      <c r="K14981" s="434">
        <v>1990</v>
      </c>
    </row>
    <row r="14982" spans="1:11" hidden="1" x14ac:dyDescent="0.25">
      <c r="A14982" s="434">
        <v>355738000</v>
      </c>
      <c r="B14982" s="434">
        <v>1</v>
      </c>
      <c r="C14982" s="434" t="s">
        <v>35</v>
      </c>
      <c r="D14982" s="434" t="s">
        <v>33</v>
      </c>
      <c r="E14982" s="434">
        <v>23.3</v>
      </c>
      <c r="F14982" s="434">
        <v>28368</v>
      </c>
      <c r="G14982" s="434">
        <v>42954</v>
      </c>
      <c r="H14982" s="434">
        <v>37579</v>
      </c>
      <c r="I14982" s="434">
        <v>243</v>
      </c>
      <c r="J14982" s="434">
        <v>0</v>
      </c>
      <c r="K14982" s="434">
        <v>1997</v>
      </c>
    </row>
    <row r="14983" spans="1:11" hidden="1" x14ac:dyDescent="0.25">
      <c r="A14983" s="434">
        <v>355748000</v>
      </c>
      <c r="B14983" s="434">
        <v>7622</v>
      </c>
      <c r="C14983" s="434" t="s">
        <v>28</v>
      </c>
      <c r="D14983" s="434" t="s">
        <v>29</v>
      </c>
      <c r="E14983" s="434">
        <v>14</v>
      </c>
      <c r="F14983" s="434">
        <v>8394</v>
      </c>
      <c r="G14983" s="434">
        <v>58058</v>
      </c>
      <c r="H14983" s="434">
        <v>32343</v>
      </c>
      <c r="I14983" s="434">
        <v>189.99</v>
      </c>
      <c r="J14983" s="434">
        <v>0</v>
      </c>
      <c r="K14983" s="434">
        <v>2009</v>
      </c>
    </row>
    <row r="14984" spans="1:11" hidden="1" x14ac:dyDescent="0.25">
      <c r="A14984" s="434">
        <v>355759000</v>
      </c>
      <c r="B14984" s="434">
        <v>13580</v>
      </c>
      <c r="C14984" s="434" t="s">
        <v>20</v>
      </c>
      <c r="D14984" s="434" t="s">
        <v>25</v>
      </c>
      <c r="E14984" s="434">
        <v>12</v>
      </c>
      <c r="F14984" s="434">
        <v>2570</v>
      </c>
      <c r="G14984" s="434">
        <v>8839</v>
      </c>
      <c r="H14984" s="434">
        <v>5256</v>
      </c>
      <c r="I14984" s="434">
        <v>110</v>
      </c>
      <c r="J14984" s="434">
        <v>9524</v>
      </c>
      <c r="K14984" s="434">
        <v>2010</v>
      </c>
    </row>
    <row r="14985" spans="1:11" hidden="1" x14ac:dyDescent="0.25">
      <c r="A14985" s="434">
        <v>355773000</v>
      </c>
      <c r="B14985" s="434">
        <v>15684</v>
      </c>
      <c r="C14985" s="434" t="s">
        <v>28</v>
      </c>
      <c r="D14985" s="434" t="s">
        <v>33</v>
      </c>
      <c r="E14985" s="434">
        <v>14.5</v>
      </c>
      <c r="F14985" s="434">
        <v>9170</v>
      </c>
      <c r="G14985" s="434">
        <v>78095</v>
      </c>
      <c r="H14985" s="434">
        <v>41963</v>
      </c>
      <c r="I14985" s="434">
        <v>224.98</v>
      </c>
      <c r="J14985" s="434">
        <v>0</v>
      </c>
      <c r="K14985" s="434">
        <v>1970</v>
      </c>
    </row>
    <row r="14986" spans="1:11" hidden="1" x14ac:dyDescent="0.25">
      <c r="A14986" s="434">
        <v>355775000</v>
      </c>
      <c r="B14986" s="434">
        <v>44822</v>
      </c>
      <c r="C14986" s="434" t="s">
        <v>24</v>
      </c>
      <c r="D14986" s="434" t="s">
        <v>22</v>
      </c>
      <c r="E14986" s="434">
        <v>12.5</v>
      </c>
      <c r="F14986" s="434">
        <v>2405</v>
      </c>
      <c r="G14986" s="434">
        <v>3201</v>
      </c>
      <c r="H14986" s="434">
        <v>2926</v>
      </c>
      <c r="I14986" s="434">
        <v>96</v>
      </c>
      <c r="J14986" s="434">
        <v>3300</v>
      </c>
      <c r="K14986" s="434">
        <v>1995</v>
      </c>
    </row>
    <row r="14987" spans="1:11" hidden="1" x14ac:dyDescent="0.25">
      <c r="A14987" s="434">
        <v>355777000</v>
      </c>
      <c r="B14987" s="434">
        <v>12469</v>
      </c>
      <c r="C14987" s="434" t="s">
        <v>31</v>
      </c>
      <c r="D14987" s="434" t="s">
        <v>25</v>
      </c>
      <c r="E14987" s="434">
        <v>12</v>
      </c>
      <c r="F14987" s="434">
        <v>4440</v>
      </c>
      <c r="G14987" s="434">
        <v>17556</v>
      </c>
      <c r="H14987" s="434">
        <v>11050</v>
      </c>
      <c r="I14987" s="434">
        <v>131.9</v>
      </c>
      <c r="J14987" s="434">
        <v>0</v>
      </c>
      <c r="K14987" s="434">
        <v>2009</v>
      </c>
    </row>
    <row r="14988" spans="1:11" hidden="1" x14ac:dyDescent="0.25">
      <c r="A14988" s="434">
        <v>355783000</v>
      </c>
      <c r="B14988" s="434">
        <v>3660</v>
      </c>
      <c r="C14988" s="434" t="s">
        <v>31</v>
      </c>
      <c r="D14988" s="434" t="s">
        <v>29</v>
      </c>
      <c r="E14988" s="434">
        <v>43599</v>
      </c>
      <c r="F14988" s="434">
        <v>13560</v>
      </c>
      <c r="G14988" s="434">
        <v>50472</v>
      </c>
      <c r="H14988" s="434">
        <v>29104</v>
      </c>
      <c r="I14988" s="434">
        <v>182.98</v>
      </c>
      <c r="J14988" s="434">
        <v>0</v>
      </c>
      <c r="K14988" s="434">
        <v>2011</v>
      </c>
    </row>
    <row r="14989" spans="1:11" hidden="1" x14ac:dyDescent="0.25">
      <c r="A14989" s="434">
        <v>355784000</v>
      </c>
      <c r="B14989" s="434">
        <v>17868</v>
      </c>
      <c r="C14989" s="434" t="s">
        <v>16</v>
      </c>
      <c r="D14989" s="434" t="s">
        <v>33</v>
      </c>
      <c r="E14989" s="434">
        <v>15</v>
      </c>
      <c r="F14989" s="434">
        <v>12240</v>
      </c>
      <c r="G14989" s="434">
        <v>72910</v>
      </c>
      <c r="H14989" s="434">
        <v>43075</v>
      </c>
      <c r="I14989" s="434">
        <v>228.03800000000001</v>
      </c>
      <c r="J14989" s="434">
        <v>84624</v>
      </c>
      <c r="K14989" s="434">
        <v>2002</v>
      </c>
    </row>
    <row r="14990" spans="1:11" hidden="1" x14ac:dyDescent="0.25">
      <c r="A14990" s="434">
        <v>355806000</v>
      </c>
      <c r="B14990" s="434">
        <v>22210</v>
      </c>
      <c r="C14990" s="434" t="s">
        <v>28</v>
      </c>
      <c r="D14990" s="434" t="s">
        <v>33</v>
      </c>
      <c r="E14990" s="434">
        <v>14.5</v>
      </c>
      <c r="F14990" s="434">
        <v>9000</v>
      </c>
      <c r="G14990" s="434">
        <v>82299</v>
      </c>
      <c r="H14990" s="434">
        <v>44732</v>
      </c>
      <c r="I14990" s="434">
        <v>229</v>
      </c>
      <c r="J14990" s="434">
        <v>0</v>
      </c>
      <c r="K14990" s="434">
        <v>2021</v>
      </c>
    </row>
    <row r="14991" spans="1:11" hidden="1" x14ac:dyDescent="0.25">
      <c r="A14991" s="434">
        <v>355814000</v>
      </c>
      <c r="B14991" s="434">
        <v>395</v>
      </c>
      <c r="C14991" s="434" t="s">
        <v>28</v>
      </c>
      <c r="D14991" s="434" t="s">
        <v>29</v>
      </c>
      <c r="E14991" s="434">
        <v>14.2</v>
      </c>
      <c r="F14991" s="434">
        <v>7850</v>
      </c>
      <c r="G14991" s="434">
        <v>44809</v>
      </c>
      <c r="H14991" s="434">
        <v>25725</v>
      </c>
      <c r="I14991" s="434">
        <v>186.8</v>
      </c>
      <c r="K14991" s="434">
        <v>1995</v>
      </c>
    </row>
    <row r="14992" spans="1:11" hidden="1" x14ac:dyDescent="0.25">
      <c r="A14992" s="434">
        <v>355821000</v>
      </c>
      <c r="B14992" s="434">
        <v>6802</v>
      </c>
      <c r="C14992" s="434" t="s">
        <v>28</v>
      </c>
      <c r="D14992" s="434" t="s">
        <v>33</v>
      </c>
      <c r="E14992" s="434">
        <v>14.5</v>
      </c>
      <c r="F14992" s="434">
        <v>10740</v>
      </c>
      <c r="G14992" s="434">
        <v>83456</v>
      </c>
      <c r="H14992" s="434">
        <v>44366</v>
      </c>
      <c r="I14992" s="434">
        <v>229</v>
      </c>
      <c r="J14992" s="434">
        <v>0</v>
      </c>
      <c r="K14992" s="434">
        <v>2011</v>
      </c>
    </row>
    <row r="14993" spans="1:11" hidden="1" x14ac:dyDescent="0.25">
      <c r="A14993" s="434">
        <v>355824000</v>
      </c>
      <c r="B14993" s="434">
        <v>7232</v>
      </c>
      <c r="C14993" s="434" t="s">
        <v>28</v>
      </c>
      <c r="D14993" s="434" t="s">
        <v>29</v>
      </c>
      <c r="E14993" s="434">
        <v>13</v>
      </c>
      <c r="F14993" s="434">
        <v>5180</v>
      </c>
      <c r="G14993" s="434">
        <v>21118</v>
      </c>
      <c r="H14993" s="434">
        <v>12655</v>
      </c>
      <c r="I14993" s="434">
        <v>153.08000000000001</v>
      </c>
      <c r="J14993" s="434">
        <v>0</v>
      </c>
      <c r="K14993" s="434">
        <v>2008</v>
      </c>
    </row>
    <row r="14994" spans="1:11" hidden="1" x14ac:dyDescent="0.25">
      <c r="A14994" s="434">
        <v>355825000</v>
      </c>
      <c r="B14994" s="434">
        <v>5419</v>
      </c>
      <c r="C14994" s="434" t="s">
        <v>28</v>
      </c>
      <c r="D14994" s="434" t="s">
        <v>29</v>
      </c>
      <c r="F14994" s="434">
        <v>6780</v>
      </c>
      <c r="G14994" s="434">
        <v>37654</v>
      </c>
      <c r="H14994" s="434">
        <v>23239</v>
      </c>
      <c r="I14994" s="434">
        <v>179.97</v>
      </c>
      <c r="K14994" s="434">
        <v>2016</v>
      </c>
    </row>
    <row r="14995" spans="1:11" hidden="1" x14ac:dyDescent="0.25">
      <c r="A14995" s="434">
        <v>355827000</v>
      </c>
      <c r="B14995" s="434">
        <v>191991</v>
      </c>
      <c r="C14995" s="434" t="s">
        <v>31</v>
      </c>
      <c r="D14995" s="434" t="s">
        <v>29</v>
      </c>
      <c r="E14995" s="434">
        <v>21.8</v>
      </c>
      <c r="F14995" s="434">
        <v>11393</v>
      </c>
      <c r="G14995" s="434">
        <v>10633</v>
      </c>
      <c r="H14995" s="434">
        <v>10614</v>
      </c>
      <c r="I14995" s="434">
        <v>150.30000000000001</v>
      </c>
      <c r="J14995" s="434">
        <v>14629</v>
      </c>
      <c r="K14995" s="434">
        <v>1993</v>
      </c>
    </row>
    <row r="14996" spans="1:11" hidden="1" x14ac:dyDescent="0.25">
      <c r="A14996" s="434">
        <v>355835000</v>
      </c>
      <c r="B14996" s="434">
        <v>3792</v>
      </c>
      <c r="C14996" s="434" t="s">
        <v>28</v>
      </c>
      <c r="D14996" s="434" t="s">
        <v>29</v>
      </c>
      <c r="E14996" s="434">
        <v>14</v>
      </c>
      <c r="F14996" s="434">
        <v>6260</v>
      </c>
      <c r="G14996" s="434">
        <v>34376</v>
      </c>
      <c r="H14996" s="434">
        <v>21525</v>
      </c>
      <c r="I14996" s="434">
        <v>179.9</v>
      </c>
      <c r="J14996" s="434">
        <v>0</v>
      </c>
      <c r="K14996" s="434">
        <v>2016</v>
      </c>
    </row>
    <row r="14997" spans="1:11" hidden="1" x14ac:dyDescent="0.25">
      <c r="A14997" s="434">
        <v>355843000</v>
      </c>
      <c r="B14997" s="434">
        <v>139834</v>
      </c>
      <c r="C14997" s="434" t="s">
        <v>48</v>
      </c>
      <c r="D14997" s="434" t="s">
        <v>17</v>
      </c>
      <c r="E14997" s="434">
        <v>12</v>
      </c>
      <c r="F14997" s="434">
        <v>1394</v>
      </c>
      <c r="G14997" s="434">
        <v>250</v>
      </c>
      <c r="H14997" s="434">
        <v>370</v>
      </c>
      <c r="I14997" s="434">
        <v>35</v>
      </c>
      <c r="J14997" s="434">
        <v>0</v>
      </c>
      <c r="K14997" s="434">
        <v>2014</v>
      </c>
    </row>
    <row r="14998" spans="1:11" hidden="1" x14ac:dyDescent="0.25">
      <c r="A14998" s="434">
        <v>355853000</v>
      </c>
      <c r="B14998" s="434">
        <v>8038</v>
      </c>
      <c r="C14998" s="434" t="s">
        <v>28</v>
      </c>
      <c r="D14998" s="434" t="s">
        <v>29</v>
      </c>
      <c r="E14998" s="434">
        <v>14.5</v>
      </c>
      <c r="F14998" s="434">
        <v>7560</v>
      </c>
      <c r="G14998" s="434">
        <v>63507</v>
      </c>
      <c r="H14998" s="434">
        <v>35832</v>
      </c>
      <c r="I14998" s="434">
        <v>199.98</v>
      </c>
      <c r="J14998" s="434">
        <v>0</v>
      </c>
      <c r="K14998" s="434">
        <v>2016</v>
      </c>
    </row>
    <row r="14999" spans="1:11" hidden="1" x14ac:dyDescent="0.25">
      <c r="A14999" s="434">
        <v>355869000</v>
      </c>
      <c r="B14999" s="434">
        <v>10612</v>
      </c>
      <c r="C14999" s="434" t="s">
        <v>16</v>
      </c>
      <c r="D14999" s="434" t="s">
        <v>29</v>
      </c>
      <c r="E14999" s="434">
        <v>15.1</v>
      </c>
      <c r="F14999" s="434">
        <v>9480</v>
      </c>
      <c r="G14999" s="434">
        <v>45997</v>
      </c>
      <c r="H14999" s="434">
        <v>28054</v>
      </c>
      <c r="I14999" s="434">
        <v>179.88</v>
      </c>
      <c r="J14999" s="434">
        <v>0</v>
      </c>
      <c r="K14999" s="434">
        <v>1970</v>
      </c>
    </row>
    <row r="15000" spans="1:11" hidden="1" x14ac:dyDescent="0.25">
      <c r="A15000" s="434">
        <v>355872000</v>
      </c>
      <c r="B15000" s="434">
        <v>12349</v>
      </c>
      <c r="C15000" s="434" t="s">
        <v>28</v>
      </c>
      <c r="D15000" s="434" t="s">
        <v>33</v>
      </c>
      <c r="E15000" s="434">
        <v>43538</v>
      </c>
      <c r="F15000" s="434">
        <v>13560</v>
      </c>
      <c r="G15000" s="434">
        <v>82235</v>
      </c>
      <c r="H15000" s="434">
        <v>43715</v>
      </c>
      <c r="I15000" s="434">
        <v>228.99</v>
      </c>
      <c r="J15000" s="434">
        <v>0</v>
      </c>
      <c r="K15000" s="434">
        <v>2015</v>
      </c>
    </row>
    <row r="15001" spans="1:11" hidden="1" x14ac:dyDescent="0.25">
      <c r="A15001" s="434">
        <v>355883000</v>
      </c>
      <c r="B15001" s="434">
        <v>2445</v>
      </c>
      <c r="C15001" s="434" t="s">
        <v>28</v>
      </c>
      <c r="D15001" s="434" t="s">
        <v>29</v>
      </c>
      <c r="E15001" s="434">
        <v>13.75</v>
      </c>
      <c r="F15001" s="434">
        <v>6480</v>
      </c>
      <c r="G15001" s="434">
        <v>28196</v>
      </c>
      <c r="H15001" s="434">
        <v>17025</v>
      </c>
      <c r="I15001" s="434">
        <v>169.37</v>
      </c>
      <c r="K15001" s="434">
        <v>2010</v>
      </c>
    </row>
    <row r="15002" spans="1:11" hidden="1" x14ac:dyDescent="0.25">
      <c r="A15002" s="434">
        <v>355886000</v>
      </c>
      <c r="B15002" s="434">
        <v>7418</v>
      </c>
      <c r="C15002" s="434" t="s">
        <v>42</v>
      </c>
      <c r="D15002" s="434" t="s">
        <v>17</v>
      </c>
      <c r="E15002" s="434">
        <v>14.25</v>
      </c>
      <c r="F15002" s="434">
        <v>1766</v>
      </c>
      <c r="G15002" s="434">
        <v>37218</v>
      </c>
      <c r="H15002" s="434">
        <v>830</v>
      </c>
      <c r="I15002" s="434">
        <v>58.52</v>
      </c>
      <c r="J15002" s="434">
        <v>0</v>
      </c>
      <c r="K15002" s="434">
        <v>1968</v>
      </c>
    </row>
    <row r="15003" spans="1:11" hidden="1" x14ac:dyDescent="0.25">
      <c r="A15003" s="434">
        <v>355888000</v>
      </c>
      <c r="B15003" s="434">
        <v>9746</v>
      </c>
      <c r="C15003" s="434" t="s">
        <v>24</v>
      </c>
      <c r="D15003" s="434" t="s">
        <v>22</v>
      </c>
      <c r="E15003" s="434">
        <v>13</v>
      </c>
      <c r="F15003" s="434">
        <v>2400</v>
      </c>
      <c r="G15003" s="434">
        <v>3942</v>
      </c>
      <c r="H15003" s="434">
        <v>3607</v>
      </c>
      <c r="I15003" s="434">
        <v>99</v>
      </c>
      <c r="J15003" s="434">
        <v>3312</v>
      </c>
      <c r="K15003" s="434">
        <v>1997</v>
      </c>
    </row>
    <row r="15004" spans="1:11" hidden="1" x14ac:dyDescent="0.25">
      <c r="A15004" s="434">
        <v>355891000</v>
      </c>
      <c r="B15004" s="434">
        <v>34877</v>
      </c>
      <c r="C15004" s="434" t="s">
        <v>28</v>
      </c>
      <c r="D15004" s="434" t="s">
        <v>33</v>
      </c>
      <c r="E15004" s="434">
        <v>14.5</v>
      </c>
      <c r="F15004" s="434">
        <v>10312</v>
      </c>
      <c r="G15004" s="434">
        <v>76596</v>
      </c>
      <c r="H15004" s="434">
        <v>39737</v>
      </c>
      <c r="I15004" s="434">
        <v>224.94</v>
      </c>
      <c r="J15004" s="434">
        <v>0</v>
      </c>
      <c r="K15004" s="434">
        <v>2009</v>
      </c>
    </row>
    <row r="15005" spans="1:11" hidden="1" x14ac:dyDescent="0.25">
      <c r="A15005" s="434">
        <v>355899000</v>
      </c>
      <c r="B15005" s="434">
        <v>13894</v>
      </c>
      <c r="C15005" s="434" t="s">
        <v>28</v>
      </c>
      <c r="D15005" s="434" t="s">
        <v>33</v>
      </c>
      <c r="E15005" s="434">
        <v>14.5</v>
      </c>
      <c r="F15005" s="434">
        <v>10200</v>
      </c>
      <c r="G15005" s="434">
        <v>76573</v>
      </c>
      <c r="H15005" s="434">
        <v>40896</v>
      </c>
      <c r="I15005" s="434">
        <v>225</v>
      </c>
      <c r="J15005" s="434">
        <v>0</v>
      </c>
      <c r="K15005" s="434">
        <v>2010</v>
      </c>
    </row>
    <row r="15006" spans="1:11" hidden="1" x14ac:dyDescent="0.25">
      <c r="A15006" s="434">
        <v>355911000</v>
      </c>
      <c r="B15006" s="434">
        <v>15484</v>
      </c>
      <c r="C15006" s="434" t="s">
        <v>31</v>
      </c>
      <c r="D15006" s="434" t="s">
        <v>29</v>
      </c>
      <c r="E15006" s="434">
        <v>20.6</v>
      </c>
      <c r="F15006" s="434">
        <v>15130</v>
      </c>
      <c r="G15006" s="434">
        <v>18448</v>
      </c>
      <c r="H15006" s="434">
        <v>59022</v>
      </c>
      <c r="I15006" s="434">
        <v>199.99</v>
      </c>
      <c r="K15006" s="434">
        <v>2011</v>
      </c>
    </row>
    <row r="15007" spans="1:11" hidden="1" x14ac:dyDescent="0.25">
      <c r="A15007" s="434">
        <v>355920000</v>
      </c>
      <c r="B15007" s="434">
        <v>5481</v>
      </c>
      <c r="C15007" s="434" t="s">
        <v>28</v>
      </c>
      <c r="D15007" s="434" t="s">
        <v>29</v>
      </c>
      <c r="E15007" s="434">
        <v>43691</v>
      </c>
      <c r="F15007" s="434">
        <v>5700</v>
      </c>
      <c r="G15007" s="434">
        <v>39943</v>
      </c>
      <c r="H15007" s="434">
        <v>25010</v>
      </c>
      <c r="I15007" s="434">
        <v>182.87</v>
      </c>
      <c r="J15007" s="434">
        <v>0</v>
      </c>
      <c r="K15007" s="434">
        <v>2020</v>
      </c>
    </row>
    <row r="15008" spans="1:11" hidden="1" x14ac:dyDescent="0.25">
      <c r="A15008" s="434">
        <v>355922000</v>
      </c>
      <c r="B15008" s="434">
        <v>1373</v>
      </c>
      <c r="C15008" s="434" t="s">
        <v>28</v>
      </c>
      <c r="D15008" s="434" t="s">
        <v>29</v>
      </c>
      <c r="F15008" s="434">
        <v>6250</v>
      </c>
      <c r="G15008" s="434">
        <v>38503</v>
      </c>
      <c r="H15008" s="434">
        <v>23885</v>
      </c>
      <c r="I15008" s="434">
        <v>179.94</v>
      </c>
      <c r="K15008" s="434">
        <v>2018</v>
      </c>
    </row>
    <row r="15009" spans="1:11" hidden="1" x14ac:dyDescent="0.25">
      <c r="A15009" s="434">
        <v>355925000</v>
      </c>
      <c r="B15009" s="434">
        <v>6242</v>
      </c>
      <c r="C15009" s="434" t="s">
        <v>42</v>
      </c>
      <c r="D15009" s="434" t="s">
        <v>29</v>
      </c>
      <c r="E15009" s="434">
        <v>24.5</v>
      </c>
      <c r="F15009" s="434">
        <v>25200</v>
      </c>
      <c r="G15009" s="434">
        <v>7500</v>
      </c>
      <c r="H15009" s="434">
        <v>25058</v>
      </c>
      <c r="I15009" s="434">
        <v>199.14</v>
      </c>
      <c r="J15009" s="434">
        <v>0</v>
      </c>
      <c r="K15009" s="434">
        <v>2007</v>
      </c>
    </row>
    <row r="15010" spans="1:11" hidden="1" x14ac:dyDescent="0.25">
      <c r="A15010" s="434">
        <v>355931000</v>
      </c>
      <c r="B15010" s="434">
        <v>134291</v>
      </c>
      <c r="C15010" s="434" t="s">
        <v>44</v>
      </c>
      <c r="D15010" s="434" t="s">
        <v>36</v>
      </c>
      <c r="E15010" s="434">
        <v>18</v>
      </c>
      <c r="F15010" s="434">
        <v>69600</v>
      </c>
      <c r="G15010" s="434">
        <v>9429</v>
      </c>
      <c r="H15010" s="434">
        <v>92627</v>
      </c>
      <c r="I15010" s="434">
        <v>293.8</v>
      </c>
      <c r="J15010" s="434">
        <v>0</v>
      </c>
      <c r="K15010" s="434">
        <v>2008</v>
      </c>
    </row>
    <row r="15011" spans="1:11" hidden="1" x14ac:dyDescent="0.25">
      <c r="A15011" s="434">
        <v>355959000</v>
      </c>
      <c r="B15011" s="434">
        <v>37836</v>
      </c>
      <c r="C15011" s="434" t="s">
        <v>28</v>
      </c>
      <c r="D15011" s="434" t="s">
        <v>33</v>
      </c>
      <c r="E15011" s="434">
        <v>14.5</v>
      </c>
      <c r="F15011" s="434">
        <v>9710</v>
      </c>
      <c r="G15011" s="434">
        <v>82165</v>
      </c>
      <c r="H15011" s="434">
        <v>43022</v>
      </c>
      <c r="I15011" s="434">
        <v>228.99</v>
      </c>
      <c r="J15011" s="434">
        <v>0</v>
      </c>
      <c r="K15011" s="434">
        <v>2013</v>
      </c>
    </row>
    <row r="15012" spans="1:11" hidden="1" x14ac:dyDescent="0.25">
      <c r="A15012" s="434">
        <v>355960000</v>
      </c>
      <c r="B15012" s="434">
        <v>1575</v>
      </c>
      <c r="C15012" s="434" t="s">
        <v>28</v>
      </c>
      <c r="D15012" s="434" t="s">
        <v>29</v>
      </c>
      <c r="E15012" s="434">
        <v>14.5</v>
      </c>
      <c r="F15012" s="434">
        <v>6303</v>
      </c>
      <c r="G15012" s="434">
        <v>29952</v>
      </c>
      <c r="H15012" s="434">
        <v>18036</v>
      </c>
      <c r="I15012" s="434">
        <v>170.08</v>
      </c>
      <c r="J15012" s="434">
        <v>0</v>
      </c>
      <c r="K15012" s="434">
        <v>1999</v>
      </c>
    </row>
    <row r="15013" spans="1:11" hidden="1" x14ac:dyDescent="0.25">
      <c r="A15013" s="434">
        <v>355962000</v>
      </c>
      <c r="B15013" s="434">
        <v>24427</v>
      </c>
      <c r="C15013" s="434" t="s">
        <v>28</v>
      </c>
      <c r="D15013" s="434" t="s">
        <v>29</v>
      </c>
      <c r="E15013" s="434">
        <v>14</v>
      </c>
      <c r="F15013" s="434">
        <v>7044</v>
      </c>
      <c r="G15013" s="434">
        <v>38896</v>
      </c>
      <c r="H15013" s="434">
        <v>24159</v>
      </c>
      <c r="I15013" s="434">
        <v>182</v>
      </c>
      <c r="J15013" s="434">
        <v>0</v>
      </c>
      <c r="K15013" s="434">
        <v>2015</v>
      </c>
    </row>
    <row r="15014" spans="1:11" hidden="1" x14ac:dyDescent="0.25">
      <c r="A15014" s="434">
        <v>355972000</v>
      </c>
      <c r="B15014" s="434">
        <v>26435</v>
      </c>
      <c r="C15014" s="434" t="s">
        <v>28</v>
      </c>
      <c r="D15014" s="434" t="s">
        <v>33</v>
      </c>
      <c r="E15014" s="434">
        <v>14.5</v>
      </c>
      <c r="F15014" s="434">
        <v>9660</v>
      </c>
      <c r="G15014" s="434">
        <v>81922</v>
      </c>
      <c r="H15014" s="434">
        <v>43007</v>
      </c>
      <c r="I15014" s="434">
        <v>229</v>
      </c>
      <c r="J15014" s="434">
        <v>0</v>
      </c>
      <c r="K15014" s="434">
        <v>2014</v>
      </c>
    </row>
    <row r="15015" spans="1:11" hidden="1" x14ac:dyDescent="0.25">
      <c r="A15015" s="434">
        <v>355979000</v>
      </c>
      <c r="B15015" s="434">
        <v>10667</v>
      </c>
      <c r="C15015" s="434" t="s">
        <v>28</v>
      </c>
      <c r="D15015" s="434" t="s">
        <v>36</v>
      </c>
      <c r="E15015" s="434">
        <v>14</v>
      </c>
      <c r="F15015" s="434">
        <v>15861</v>
      </c>
      <c r="G15015" s="434">
        <v>181356</v>
      </c>
      <c r="H15015" s="434">
        <v>92752</v>
      </c>
      <c r="I15015" s="434">
        <v>291.98</v>
      </c>
      <c r="J15015" s="434">
        <v>0</v>
      </c>
      <c r="K15015" s="434">
        <v>1970</v>
      </c>
    </row>
    <row r="15016" spans="1:11" hidden="1" x14ac:dyDescent="0.25">
      <c r="A15016" s="434">
        <v>355980000</v>
      </c>
      <c r="B15016" s="434">
        <v>1431</v>
      </c>
      <c r="C15016" s="434" t="s">
        <v>28</v>
      </c>
      <c r="D15016" s="434" t="s">
        <v>33</v>
      </c>
      <c r="E15016" s="434">
        <v>15.4</v>
      </c>
      <c r="F15016" s="434">
        <v>9318</v>
      </c>
      <c r="G15016" s="434">
        <v>76361</v>
      </c>
      <c r="H15016" s="434">
        <v>40077</v>
      </c>
      <c r="I15016" s="434">
        <v>225</v>
      </c>
      <c r="K15016" s="434">
        <v>2010</v>
      </c>
    </row>
    <row r="15017" spans="1:11" hidden="1" x14ac:dyDescent="0.25">
      <c r="A15017" s="434">
        <v>355985000</v>
      </c>
      <c r="B15017" s="434">
        <v>1</v>
      </c>
      <c r="C15017" s="434" t="s">
        <v>35</v>
      </c>
      <c r="D15017" s="434" t="s">
        <v>29</v>
      </c>
      <c r="E15017" s="434">
        <v>18</v>
      </c>
      <c r="F15017" s="434">
        <v>16240</v>
      </c>
      <c r="G15017" s="434">
        <v>41828</v>
      </c>
      <c r="H15017" s="434">
        <v>31430</v>
      </c>
      <c r="I15017" s="434">
        <v>198.91</v>
      </c>
      <c r="J15017" s="434">
        <v>0</v>
      </c>
      <c r="K15017" s="434">
        <v>1988</v>
      </c>
    </row>
    <row r="15018" spans="1:11" hidden="1" x14ac:dyDescent="0.25">
      <c r="A15018" s="434">
        <v>355990000</v>
      </c>
      <c r="B15018" s="434">
        <v>39097</v>
      </c>
      <c r="C15018" s="434" t="s">
        <v>46</v>
      </c>
      <c r="D15018" s="434" t="s">
        <v>17</v>
      </c>
      <c r="E15018" s="434">
        <v>10</v>
      </c>
      <c r="F15018" s="434">
        <v>2386</v>
      </c>
      <c r="G15018" s="434">
        <v>1126</v>
      </c>
      <c r="H15018" s="434">
        <v>1081</v>
      </c>
      <c r="I15018" s="434">
        <v>53.8</v>
      </c>
      <c r="J15018" s="434">
        <v>0</v>
      </c>
      <c r="K15018" s="434">
        <v>1970</v>
      </c>
    </row>
    <row r="15019" spans="1:11" hidden="1" x14ac:dyDescent="0.25">
      <c r="A15019" s="434">
        <v>355998000</v>
      </c>
      <c r="B15019" s="434">
        <v>2527</v>
      </c>
      <c r="C15019" s="434" t="s">
        <v>24</v>
      </c>
      <c r="D15019" s="434" t="s">
        <v>36</v>
      </c>
      <c r="E15019" s="434">
        <v>18.5</v>
      </c>
      <c r="F15019" s="434">
        <v>16916</v>
      </c>
      <c r="G15019" s="434">
        <v>67024</v>
      </c>
      <c r="H15019" s="434">
        <v>107146</v>
      </c>
      <c r="I15019" s="434">
        <v>272</v>
      </c>
      <c r="J15019" s="434">
        <v>127427</v>
      </c>
      <c r="K15019" s="434">
        <v>1989</v>
      </c>
    </row>
    <row r="15020" spans="1:11" hidden="1" x14ac:dyDescent="0.25">
      <c r="A15020" s="434">
        <v>356006000</v>
      </c>
      <c r="B15020" s="434">
        <v>7237</v>
      </c>
      <c r="C15020" s="434" t="s">
        <v>28</v>
      </c>
      <c r="D15020" s="434" t="s">
        <v>33</v>
      </c>
      <c r="E15020" s="434">
        <v>16.600000000000001</v>
      </c>
      <c r="F15020" s="434">
        <v>13560</v>
      </c>
      <c r="G15020" s="434">
        <v>110944</v>
      </c>
      <c r="H15020" s="434">
        <v>60997</v>
      </c>
      <c r="I15020" s="434">
        <v>240</v>
      </c>
      <c r="J15020" s="434">
        <v>0</v>
      </c>
      <c r="K15020" s="434">
        <v>2011</v>
      </c>
    </row>
    <row r="15021" spans="1:11" hidden="1" x14ac:dyDescent="0.25">
      <c r="A15021" s="434">
        <v>356050000</v>
      </c>
      <c r="B15021" s="434">
        <v>992</v>
      </c>
      <c r="C15021" s="434" t="s">
        <v>20</v>
      </c>
      <c r="D15021" s="434" t="s">
        <v>29</v>
      </c>
      <c r="E15021" s="434">
        <v>14.8</v>
      </c>
      <c r="F15021" s="434">
        <v>7980</v>
      </c>
      <c r="G15021" s="434">
        <v>33552</v>
      </c>
      <c r="H15021" s="434">
        <v>19984</v>
      </c>
      <c r="I15021" s="434">
        <v>170.17</v>
      </c>
      <c r="J15021" s="434">
        <v>38140</v>
      </c>
      <c r="K15021" s="434">
        <v>2011</v>
      </c>
    </row>
    <row r="15022" spans="1:11" hidden="1" x14ac:dyDescent="0.25">
      <c r="A15022" s="434">
        <v>356062000</v>
      </c>
      <c r="B15022" s="434">
        <v>8498</v>
      </c>
      <c r="C15022" s="434" t="s">
        <v>24</v>
      </c>
      <c r="D15022" s="434" t="s">
        <v>29</v>
      </c>
      <c r="E15022" s="434">
        <v>16.100000000000001</v>
      </c>
      <c r="F15022" s="434">
        <v>9480</v>
      </c>
      <c r="G15022" s="434">
        <v>17740</v>
      </c>
      <c r="H15022" s="434">
        <v>15314</v>
      </c>
      <c r="I15022" s="434">
        <v>155</v>
      </c>
      <c r="J15022" s="434">
        <v>16547</v>
      </c>
      <c r="K15022" s="434">
        <v>2010</v>
      </c>
    </row>
    <row r="15023" spans="1:11" hidden="1" x14ac:dyDescent="0.25">
      <c r="A15023" s="434">
        <v>356067000</v>
      </c>
      <c r="B15023" s="434">
        <v>6</v>
      </c>
      <c r="C15023" s="434" t="s">
        <v>28</v>
      </c>
      <c r="D15023" s="434" t="s">
        <v>29</v>
      </c>
      <c r="E15023" s="434">
        <v>14.6</v>
      </c>
      <c r="F15023" s="434">
        <v>8562</v>
      </c>
      <c r="G15023" s="434">
        <v>45483</v>
      </c>
      <c r="H15023" s="434">
        <v>26250</v>
      </c>
      <c r="I15023" s="434">
        <v>185.74</v>
      </c>
      <c r="K15023" s="434">
        <v>1995</v>
      </c>
    </row>
    <row r="15024" spans="1:11" hidden="1" x14ac:dyDescent="0.25">
      <c r="A15024" s="434">
        <v>356075000</v>
      </c>
      <c r="B15024" s="434">
        <v>25330</v>
      </c>
      <c r="C15024" s="434" t="s">
        <v>24</v>
      </c>
      <c r="D15024" s="434" t="s">
        <v>33</v>
      </c>
      <c r="E15024" s="434">
        <v>13.5</v>
      </c>
      <c r="F15024" s="434">
        <v>14270</v>
      </c>
      <c r="G15024" s="434">
        <v>111410</v>
      </c>
      <c r="H15024" s="434">
        <v>59671</v>
      </c>
      <c r="I15024" s="434">
        <v>245.5</v>
      </c>
      <c r="J15024" s="434">
        <v>123555</v>
      </c>
      <c r="K15024" s="434">
        <v>2009</v>
      </c>
    </row>
    <row r="15025" spans="1:11" hidden="1" x14ac:dyDescent="0.25">
      <c r="A15025" s="434">
        <v>356083000</v>
      </c>
      <c r="B15025" s="434">
        <v>7826</v>
      </c>
      <c r="C15025" s="434" t="s">
        <v>35</v>
      </c>
      <c r="D15025" s="434" t="s">
        <v>25</v>
      </c>
      <c r="E15025" s="434">
        <v>15</v>
      </c>
      <c r="F15025" s="434">
        <v>2145</v>
      </c>
      <c r="G15025" s="434">
        <v>5401</v>
      </c>
      <c r="H15025" s="434">
        <v>4193</v>
      </c>
      <c r="I15025" s="434">
        <v>111.1</v>
      </c>
      <c r="K15025" s="434">
        <v>1993</v>
      </c>
    </row>
    <row r="15026" spans="1:11" hidden="1" x14ac:dyDescent="0.25">
      <c r="A15026" s="434">
        <v>356087000</v>
      </c>
      <c r="B15026" s="434">
        <v>3245</v>
      </c>
      <c r="C15026" s="434" t="s">
        <v>28</v>
      </c>
      <c r="D15026" s="434" t="s">
        <v>29</v>
      </c>
      <c r="E15026" s="434">
        <v>13.7</v>
      </c>
      <c r="F15026" s="434">
        <v>6475</v>
      </c>
      <c r="G15026" s="434">
        <v>35283</v>
      </c>
      <c r="H15026" s="434">
        <v>22351</v>
      </c>
      <c r="I15026" s="434">
        <v>179.9</v>
      </c>
      <c r="J15026" s="434">
        <v>0</v>
      </c>
      <c r="K15026" s="434">
        <v>2011</v>
      </c>
    </row>
    <row r="15027" spans="1:11" hidden="1" x14ac:dyDescent="0.25">
      <c r="A15027" s="434">
        <v>356088000</v>
      </c>
      <c r="B15027" s="434">
        <v>1</v>
      </c>
      <c r="C15027" s="434" t="s">
        <v>28</v>
      </c>
      <c r="D15027" s="434" t="s">
        <v>29</v>
      </c>
      <c r="E15027" s="434">
        <v>14.5</v>
      </c>
      <c r="F15027" s="434">
        <v>7800</v>
      </c>
      <c r="G15027" s="434">
        <v>52409</v>
      </c>
      <c r="H15027" s="434">
        <v>30042</v>
      </c>
      <c r="I15027" s="434">
        <v>189.99</v>
      </c>
      <c r="K15027" s="434">
        <v>2005</v>
      </c>
    </row>
    <row r="15028" spans="1:11" hidden="1" x14ac:dyDescent="0.25">
      <c r="A15028" s="434">
        <v>356091000</v>
      </c>
      <c r="B15028" s="434">
        <v>4868</v>
      </c>
      <c r="C15028" s="434" t="s">
        <v>28</v>
      </c>
      <c r="D15028" s="434" t="s">
        <v>29</v>
      </c>
      <c r="E15028" s="434">
        <v>14.3</v>
      </c>
      <c r="F15028" s="434">
        <v>7024</v>
      </c>
      <c r="G15028" s="434">
        <v>47263</v>
      </c>
      <c r="H15028" s="434">
        <v>25955</v>
      </c>
      <c r="I15028" s="434">
        <v>185.73</v>
      </c>
      <c r="K15028" s="434">
        <v>1999</v>
      </c>
    </row>
    <row r="15029" spans="1:11" hidden="1" x14ac:dyDescent="0.25">
      <c r="A15029" s="434">
        <v>356107000</v>
      </c>
      <c r="B15029" s="434">
        <v>39027</v>
      </c>
      <c r="C15029" s="434" t="s">
        <v>28</v>
      </c>
      <c r="D15029" s="434" t="s">
        <v>33</v>
      </c>
      <c r="E15029" s="434">
        <v>14.5</v>
      </c>
      <c r="F15029" s="434">
        <v>9710</v>
      </c>
      <c r="G15029" s="434">
        <v>82168</v>
      </c>
      <c r="H15029" s="434">
        <v>43024</v>
      </c>
      <c r="I15029" s="434">
        <v>228.99</v>
      </c>
      <c r="J15029" s="434">
        <v>0</v>
      </c>
      <c r="K15029" s="434">
        <v>1970</v>
      </c>
    </row>
    <row r="15030" spans="1:11" hidden="1" x14ac:dyDescent="0.25">
      <c r="A15030" s="434">
        <v>356122000</v>
      </c>
      <c r="B15030" s="434">
        <v>356896</v>
      </c>
      <c r="C15030" s="434" t="s">
        <v>20</v>
      </c>
      <c r="D15030" s="434" t="s">
        <v>22</v>
      </c>
      <c r="E15030" s="434">
        <v>13</v>
      </c>
      <c r="F15030" s="434">
        <v>3001</v>
      </c>
      <c r="G15030" s="434">
        <v>4738</v>
      </c>
      <c r="H15030" s="434">
        <v>3206</v>
      </c>
      <c r="I15030" s="434">
        <v>96.35</v>
      </c>
      <c r="J15030" s="434">
        <v>4853</v>
      </c>
      <c r="K15030" s="434">
        <v>1992</v>
      </c>
    </row>
    <row r="15031" spans="1:11" hidden="1" x14ac:dyDescent="0.25">
      <c r="A15031" s="434">
        <v>356136000</v>
      </c>
      <c r="B15031" s="434">
        <v>810</v>
      </c>
      <c r="C15031" s="434" t="s">
        <v>28</v>
      </c>
      <c r="D15031" s="434" t="s">
        <v>29</v>
      </c>
      <c r="E15031" s="434">
        <v>14.5</v>
      </c>
      <c r="F15031" s="434">
        <v>7800</v>
      </c>
      <c r="G15031" s="434">
        <v>52544</v>
      </c>
      <c r="H15031" s="434">
        <v>30051</v>
      </c>
      <c r="I15031" s="434">
        <v>189.99</v>
      </c>
      <c r="K15031" s="434">
        <v>2005</v>
      </c>
    </row>
    <row r="15032" spans="1:11" hidden="1" x14ac:dyDescent="0.25">
      <c r="A15032" s="434">
        <v>356175000</v>
      </c>
      <c r="B15032" s="434">
        <v>1128</v>
      </c>
      <c r="C15032" s="434" t="s">
        <v>28</v>
      </c>
      <c r="D15032" s="434" t="s">
        <v>29</v>
      </c>
      <c r="E15032" s="434">
        <v>13.5</v>
      </c>
      <c r="F15032" s="434">
        <v>7171</v>
      </c>
      <c r="G15032" s="434">
        <v>45518</v>
      </c>
      <c r="H15032" s="434">
        <v>26065</v>
      </c>
      <c r="I15032" s="434">
        <v>185.74</v>
      </c>
      <c r="K15032" s="434">
        <v>1994</v>
      </c>
    </row>
    <row r="15033" spans="1:11" hidden="1" x14ac:dyDescent="0.25">
      <c r="A15033" s="434">
        <v>356177000</v>
      </c>
      <c r="B15033" s="434">
        <v>166107</v>
      </c>
      <c r="C15033" s="434" t="s">
        <v>20</v>
      </c>
      <c r="D15033" s="434" t="s">
        <v>29</v>
      </c>
      <c r="F15033" s="434">
        <v>6500</v>
      </c>
      <c r="G15033" s="434">
        <v>40737</v>
      </c>
      <c r="H15033" s="434">
        <v>24409</v>
      </c>
      <c r="I15033" s="434">
        <v>185.06</v>
      </c>
      <c r="J15033" s="434">
        <v>43541</v>
      </c>
      <c r="K15033" s="434">
        <v>2018</v>
      </c>
    </row>
    <row r="15034" spans="1:11" hidden="1" x14ac:dyDescent="0.25">
      <c r="A15034" s="434">
        <v>356178000</v>
      </c>
      <c r="B15034" s="434">
        <v>62517</v>
      </c>
      <c r="C15034" s="434" t="s">
        <v>56</v>
      </c>
      <c r="D15034" s="434" t="s">
        <v>17</v>
      </c>
      <c r="I15034" s="434">
        <v>37</v>
      </c>
    </row>
    <row r="15035" spans="1:11" hidden="1" x14ac:dyDescent="0.25">
      <c r="A15035" s="434">
        <v>356194000</v>
      </c>
      <c r="B15035" s="434">
        <v>625</v>
      </c>
      <c r="C15035" s="434" t="s">
        <v>28</v>
      </c>
      <c r="D15035" s="434" t="s">
        <v>29</v>
      </c>
      <c r="E15035" s="434">
        <v>15.7</v>
      </c>
      <c r="F15035" s="434">
        <v>9480</v>
      </c>
      <c r="G15035" s="434">
        <v>50316</v>
      </c>
      <c r="H15035" s="434">
        <v>27989</v>
      </c>
      <c r="I15035" s="434">
        <v>189.8</v>
      </c>
      <c r="J15035" s="434">
        <v>0</v>
      </c>
      <c r="K15035" s="434">
        <v>2004</v>
      </c>
    </row>
    <row r="15036" spans="1:11" hidden="1" x14ac:dyDescent="0.25">
      <c r="A15036" s="434">
        <v>356215000</v>
      </c>
      <c r="B15036" s="434">
        <v>142487</v>
      </c>
      <c r="C15036" s="434" t="s">
        <v>46</v>
      </c>
      <c r="D15036" s="434" t="s">
        <v>17</v>
      </c>
      <c r="E15036" s="434">
        <v>11.5</v>
      </c>
      <c r="F15036" s="434">
        <v>2386</v>
      </c>
      <c r="G15036" s="434">
        <v>1126</v>
      </c>
      <c r="H15036" s="434">
        <v>1067</v>
      </c>
      <c r="I15036" s="434">
        <v>53.8</v>
      </c>
      <c r="J15036" s="434">
        <v>0</v>
      </c>
      <c r="K15036" s="434">
        <v>1970</v>
      </c>
    </row>
    <row r="15037" spans="1:11" hidden="1" x14ac:dyDescent="0.25">
      <c r="A15037" s="434">
        <v>356223000</v>
      </c>
      <c r="B15037" s="434">
        <v>10385</v>
      </c>
      <c r="C15037" s="434" t="s">
        <v>56</v>
      </c>
      <c r="D15037" s="434" t="s">
        <v>17</v>
      </c>
      <c r="E15037" s="434">
        <v>12.5</v>
      </c>
      <c r="F15037" s="434">
        <v>2940</v>
      </c>
      <c r="G15037" s="434">
        <v>325</v>
      </c>
      <c r="H15037" s="434">
        <v>700</v>
      </c>
      <c r="I15037" s="434">
        <v>43.91</v>
      </c>
      <c r="J15037" s="434">
        <v>0</v>
      </c>
      <c r="K15037" s="434">
        <v>2018</v>
      </c>
    </row>
    <row r="15038" spans="1:11" hidden="1" x14ac:dyDescent="0.25">
      <c r="A15038" s="434">
        <v>356259000</v>
      </c>
      <c r="B15038" s="434">
        <v>253860</v>
      </c>
      <c r="C15038" s="434" t="s">
        <v>48</v>
      </c>
      <c r="D15038" s="434" t="s">
        <v>25</v>
      </c>
      <c r="E15038" s="434">
        <v>5</v>
      </c>
      <c r="F15038" s="434">
        <v>9000</v>
      </c>
      <c r="G15038" s="434">
        <v>6000</v>
      </c>
      <c r="H15038" s="434">
        <v>21195</v>
      </c>
      <c r="I15038" s="434">
        <v>126</v>
      </c>
      <c r="J15038" s="434">
        <v>0</v>
      </c>
      <c r="K15038" s="434">
        <v>2015</v>
      </c>
    </row>
    <row r="15039" spans="1:11" hidden="1" x14ac:dyDescent="0.25">
      <c r="A15039" s="434">
        <v>356276000</v>
      </c>
      <c r="B15039" s="434">
        <v>19866</v>
      </c>
      <c r="C15039" s="434" t="s">
        <v>28</v>
      </c>
      <c r="D15039" s="434" t="s">
        <v>33</v>
      </c>
      <c r="E15039" s="434">
        <v>15</v>
      </c>
      <c r="F15039" s="434">
        <v>10321</v>
      </c>
      <c r="G15039" s="434">
        <v>76602</v>
      </c>
      <c r="H15039" s="434">
        <v>39727</v>
      </c>
      <c r="I15039" s="434">
        <v>224.94</v>
      </c>
      <c r="K15039" s="434">
        <v>2004</v>
      </c>
    </row>
    <row r="15040" spans="1:11" hidden="1" x14ac:dyDescent="0.25">
      <c r="A15040" s="434">
        <v>356286000</v>
      </c>
      <c r="B15040" s="434">
        <v>40505</v>
      </c>
      <c r="C15040" s="434" t="s">
        <v>20</v>
      </c>
      <c r="D15040" s="434" t="s">
        <v>29</v>
      </c>
      <c r="F15040" s="434">
        <v>8310</v>
      </c>
      <c r="G15040" s="434">
        <v>49929</v>
      </c>
      <c r="H15040" s="434">
        <v>29447</v>
      </c>
      <c r="I15040" s="434">
        <v>182.5</v>
      </c>
      <c r="J15040" s="434">
        <v>51982</v>
      </c>
      <c r="K15040" s="434">
        <v>2018</v>
      </c>
    </row>
    <row r="15041" spans="1:11" hidden="1" x14ac:dyDescent="0.25">
      <c r="A15041" s="434">
        <v>356300000</v>
      </c>
      <c r="B15041" s="434">
        <v>29348</v>
      </c>
      <c r="C15041" s="434" t="s">
        <v>28</v>
      </c>
      <c r="D15041" s="434" t="s">
        <v>25</v>
      </c>
      <c r="E15041" s="434">
        <v>13</v>
      </c>
      <c r="F15041" s="434">
        <v>5180</v>
      </c>
      <c r="G15041" s="434">
        <v>18930</v>
      </c>
      <c r="H15041" s="434">
        <v>11767</v>
      </c>
      <c r="I15041" s="434">
        <v>139.9</v>
      </c>
      <c r="J15041" s="434">
        <v>0</v>
      </c>
      <c r="K15041" s="434">
        <v>2009</v>
      </c>
    </row>
    <row r="15042" spans="1:11" hidden="1" x14ac:dyDescent="0.25">
      <c r="A15042" s="434">
        <v>356303000</v>
      </c>
      <c r="B15042" s="434">
        <v>15248</v>
      </c>
      <c r="C15042" s="434" t="s">
        <v>28</v>
      </c>
      <c r="D15042" s="434" t="s">
        <v>36</v>
      </c>
      <c r="E15042" s="434">
        <v>14.5</v>
      </c>
      <c r="F15042" s="434">
        <v>18660</v>
      </c>
      <c r="G15042" s="434">
        <v>180406</v>
      </c>
      <c r="H15042" s="434">
        <v>94863</v>
      </c>
      <c r="I15042" s="434">
        <v>294.91000000000003</v>
      </c>
      <c r="J15042" s="434">
        <v>0</v>
      </c>
      <c r="K15042" s="434">
        <v>2009</v>
      </c>
    </row>
    <row r="15043" spans="1:11" hidden="1" x14ac:dyDescent="0.25">
      <c r="A15043" s="434">
        <v>356307000</v>
      </c>
      <c r="B15043" s="434">
        <v>3895</v>
      </c>
      <c r="C15043" s="434" t="s">
        <v>20</v>
      </c>
      <c r="D15043" s="434" t="s">
        <v>29</v>
      </c>
      <c r="E15043" s="434">
        <v>13.98</v>
      </c>
      <c r="F15043" s="434">
        <v>7700</v>
      </c>
      <c r="G15043" s="434">
        <v>49746</v>
      </c>
      <c r="H15043" s="434">
        <v>29460</v>
      </c>
      <c r="I15043" s="434">
        <v>183.06</v>
      </c>
      <c r="J15043" s="434">
        <v>51580</v>
      </c>
      <c r="K15043" s="434">
        <v>2014</v>
      </c>
    </row>
    <row r="15044" spans="1:11" hidden="1" x14ac:dyDescent="0.25">
      <c r="A15044" s="434">
        <v>356312000</v>
      </c>
      <c r="B15044" s="434">
        <v>12471</v>
      </c>
      <c r="C15044" s="434" t="s">
        <v>28</v>
      </c>
      <c r="D15044" s="434" t="s">
        <v>29</v>
      </c>
      <c r="E15044" s="434">
        <v>13.7</v>
      </c>
      <c r="F15044" s="434">
        <v>6480</v>
      </c>
      <c r="G15044" s="434">
        <v>34938</v>
      </c>
      <c r="H15044" s="434">
        <v>22414</v>
      </c>
      <c r="I15044" s="434">
        <v>180</v>
      </c>
      <c r="K15044" s="434">
        <v>2013</v>
      </c>
    </row>
    <row r="15045" spans="1:11" hidden="1" x14ac:dyDescent="0.25">
      <c r="A15045" s="434">
        <v>356313000</v>
      </c>
      <c r="B15045" s="434">
        <v>2492940</v>
      </c>
      <c r="C15045" s="434" t="s">
        <v>48</v>
      </c>
      <c r="D15045" s="434" t="s">
        <v>25</v>
      </c>
      <c r="I15045" s="434">
        <v>118</v>
      </c>
    </row>
    <row r="15046" spans="1:11" hidden="1" x14ac:dyDescent="0.25">
      <c r="A15046" s="434">
        <v>356320000</v>
      </c>
      <c r="B15046" s="434">
        <v>10238</v>
      </c>
      <c r="C15046" s="434" t="s">
        <v>28</v>
      </c>
      <c r="D15046" s="434" t="s">
        <v>29</v>
      </c>
      <c r="E15046" s="434">
        <v>14.5</v>
      </c>
      <c r="F15046" s="434">
        <v>8260</v>
      </c>
      <c r="G15046" s="434">
        <v>61285</v>
      </c>
      <c r="H15046" s="434">
        <v>34778</v>
      </c>
      <c r="I15046" s="434">
        <v>199.98</v>
      </c>
      <c r="J15046" s="434">
        <v>0</v>
      </c>
      <c r="K15046" s="434">
        <v>2015</v>
      </c>
    </row>
    <row r="15047" spans="1:11" hidden="1" x14ac:dyDescent="0.25">
      <c r="A15047" s="434">
        <v>356337000</v>
      </c>
      <c r="B15047" s="434">
        <v>669</v>
      </c>
      <c r="C15047" s="434" t="s">
        <v>28</v>
      </c>
      <c r="D15047" s="434" t="s">
        <v>29</v>
      </c>
      <c r="E15047" s="434">
        <v>14.2</v>
      </c>
      <c r="F15047" s="434">
        <v>7796</v>
      </c>
      <c r="G15047" s="434">
        <v>52464</v>
      </c>
      <c r="H15047" s="434">
        <v>30011</v>
      </c>
      <c r="I15047" s="434">
        <v>189.9</v>
      </c>
      <c r="K15047" s="434">
        <v>2002</v>
      </c>
    </row>
    <row r="15048" spans="1:11" hidden="1" x14ac:dyDescent="0.25">
      <c r="A15048" s="434">
        <v>356340000</v>
      </c>
      <c r="B15048" s="434">
        <v>17387</v>
      </c>
      <c r="C15048" s="434" t="s">
        <v>28</v>
      </c>
      <c r="D15048" s="434" t="s">
        <v>33</v>
      </c>
      <c r="E15048" s="434">
        <v>14.5</v>
      </c>
      <c r="F15048" s="434">
        <v>9660</v>
      </c>
      <c r="G15048" s="434">
        <v>81828</v>
      </c>
      <c r="H15048" s="434">
        <v>43013</v>
      </c>
      <c r="I15048" s="434">
        <v>228.99</v>
      </c>
      <c r="J15048" s="434">
        <v>0</v>
      </c>
      <c r="K15048" s="434">
        <v>2015</v>
      </c>
    </row>
    <row r="15049" spans="1:11" hidden="1" x14ac:dyDescent="0.25">
      <c r="A15049" s="434">
        <v>356364000</v>
      </c>
      <c r="B15049" s="434">
        <v>53603</v>
      </c>
      <c r="C15049" s="434" t="s">
        <v>28</v>
      </c>
      <c r="D15049" s="434" t="s">
        <v>33</v>
      </c>
      <c r="E15049" s="434">
        <v>14.5</v>
      </c>
      <c r="F15049" s="434">
        <v>12000</v>
      </c>
      <c r="G15049" s="434">
        <v>76180</v>
      </c>
      <c r="H15049" s="434">
        <v>41071</v>
      </c>
      <c r="I15049" s="434">
        <v>225</v>
      </c>
      <c r="J15049" s="434">
        <v>0</v>
      </c>
      <c r="K15049" s="434">
        <v>1970</v>
      </c>
    </row>
    <row r="15050" spans="1:11" hidden="1" x14ac:dyDescent="0.25">
      <c r="A15050" s="434">
        <v>356410000</v>
      </c>
      <c r="B15050" s="434">
        <v>13559</v>
      </c>
      <c r="C15050" s="434" t="s">
        <v>28</v>
      </c>
      <c r="D15050" s="434" t="s">
        <v>33</v>
      </c>
      <c r="E15050" s="434">
        <v>14.5</v>
      </c>
      <c r="F15050" s="434">
        <v>14280</v>
      </c>
      <c r="G15050" s="434">
        <v>81439</v>
      </c>
      <c r="H15050" s="434">
        <v>44096</v>
      </c>
      <c r="I15050" s="434">
        <v>229</v>
      </c>
      <c r="J15050" s="434">
        <v>0</v>
      </c>
      <c r="K15050" s="434">
        <v>2012</v>
      </c>
    </row>
    <row r="15051" spans="1:11" hidden="1" x14ac:dyDescent="0.25">
      <c r="A15051" s="434">
        <v>356417000</v>
      </c>
      <c r="B15051" s="434">
        <v>1</v>
      </c>
      <c r="C15051" s="434" t="s">
        <v>28</v>
      </c>
      <c r="D15051" s="434" t="s">
        <v>29</v>
      </c>
      <c r="E15051" s="434">
        <v>14.5</v>
      </c>
      <c r="F15051" s="434">
        <v>8562</v>
      </c>
      <c r="G15051" s="434">
        <v>47051</v>
      </c>
      <c r="H15051" s="434">
        <v>27663</v>
      </c>
      <c r="I15051" s="434">
        <v>189.9</v>
      </c>
      <c r="J15051" s="434">
        <v>0</v>
      </c>
      <c r="K15051" s="434">
        <v>1997</v>
      </c>
    </row>
    <row r="15052" spans="1:11" hidden="1" x14ac:dyDescent="0.25">
      <c r="A15052" s="434">
        <v>356423000</v>
      </c>
      <c r="B15052" s="434">
        <v>12498</v>
      </c>
      <c r="C15052" s="434" t="s">
        <v>20</v>
      </c>
      <c r="D15052" s="434" t="s">
        <v>29</v>
      </c>
      <c r="E15052" s="434">
        <v>14</v>
      </c>
      <c r="F15052" s="434">
        <v>8574</v>
      </c>
      <c r="G15052" s="434">
        <v>50358</v>
      </c>
      <c r="H15052" s="434">
        <v>29419</v>
      </c>
      <c r="I15052" s="434">
        <v>182.5</v>
      </c>
      <c r="J15052" s="434">
        <v>51987</v>
      </c>
      <c r="K15052" s="434">
        <v>2011</v>
      </c>
    </row>
    <row r="15053" spans="1:11" hidden="1" x14ac:dyDescent="0.25">
      <c r="A15053" s="434">
        <v>356440000</v>
      </c>
      <c r="B15053" s="434">
        <v>9687</v>
      </c>
      <c r="C15053" s="434" t="s">
        <v>28</v>
      </c>
      <c r="D15053" s="434" t="s">
        <v>36</v>
      </c>
      <c r="E15053" s="434">
        <v>14.5</v>
      </c>
      <c r="F15053" s="434">
        <v>14280</v>
      </c>
      <c r="G15053" s="434">
        <v>104229</v>
      </c>
      <c r="H15053" s="434">
        <v>62704</v>
      </c>
      <c r="I15053" s="434">
        <v>253.54</v>
      </c>
      <c r="J15053" s="434">
        <v>0</v>
      </c>
      <c r="K15053" s="434">
        <v>2013</v>
      </c>
    </row>
    <row r="15054" spans="1:11" hidden="1" x14ac:dyDescent="0.25">
      <c r="A15054" s="434">
        <v>356453000</v>
      </c>
      <c r="B15054" s="434">
        <v>12735</v>
      </c>
      <c r="C15054" s="434" t="s">
        <v>31</v>
      </c>
      <c r="D15054" s="434" t="s">
        <v>29</v>
      </c>
      <c r="F15054" s="434">
        <v>7612</v>
      </c>
      <c r="G15054" s="434">
        <v>55967</v>
      </c>
      <c r="H15054" s="434">
        <v>32156</v>
      </c>
      <c r="I15054" s="434">
        <v>189.99</v>
      </c>
      <c r="K15054" s="434">
        <v>2014</v>
      </c>
    </row>
    <row r="15055" spans="1:11" hidden="1" x14ac:dyDescent="0.25">
      <c r="A15055" s="434">
        <v>356467000</v>
      </c>
      <c r="B15055" s="434">
        <v>30346</v>
      </c>
      <c r="C15055" s="434" t="s">
        <v>28</v>
      </c>
      <c r="D15055" s="434" t="s">
        <v>33</v>
      </c>
      <c r="E15055" s="434">
        <v>15.3</v>
      </c>
      <c r="F15055" s="434">
        <v>10315</v>
      </c>
      <c r="G15055" s="434">
        <v>76629</v>
      </c>
      <c r="H15055" s="434">
        <v>39727</v>
      </c>
      <c r="I15055" s="434">
        <v>224.94</v>
      </c>
      <c r="J15055" s="434">
        <v>0</v>
      </c>
      <c r="K15055" s="434">
        <v>2003</v>
      </c>
    </row>
    <row r="15056" spans="1:11" hidden="1" x14ac:dyDescent="0.25">
      <c r="A15056" s="434">
        <v>356472000</v>
      </c>
      <c r="B15056" s="434">
        <v>19251</v>
      </c>
      <c r="C15056" s="434" t="s">
        <v>24</v>
      </c>
      <c r="D15056" s="434" t="s">
        <v>33</v>
      </c>
      <c r="E15056" s="434">
        <v>14.8</v>
      </c>
      <c r="F15056" s="434">
        <v>13560</v>
      </c>
      <c r="G15056" s="434">
        <v>107123</v>
      </c>
      <c r="H15056" s="434">
        <v>58166</v>
      </c>
      <c r="I15056" s="434">
        <v>246.8</v>
      </c>
      <c r="J15056" s="434">
        <v>116643</v>
      </c>
      <c r="K15056" s="434">
        <v>2002</v>
      </c>
    </row>
    <row r="15057" spans="1:11" hidden="1" x14ac:dyDescent="0.25">
      <c r="A15057" s="434">
        <v>356476000</v>
      </c>
      <c r="B15057" s="434">
        <v>15321</v>
      </c>
      <c r="C15057" s="434" t="s">
        <v>28</v>
      </c>
      <c r="D15057" s="434" t="s">
        <v>29</v>
      </c>
      <c r="E15057" s="434">
        <v>15</v>
      </c>
      <c r="F15057" s="434">
        <v>5846</v>
      </c>
      <c r="G15057" s="434">
        <v>28358</v>
      </c>
      <c r="H15057" s="434">
        <v>17018</v>
      </c>
      <c r="I15057" s="434">
        <v>169.37</v>
      </c>
      <c r="J15057" s="434">
        <v>0</v>
      </c>
      <c r="K15057" s="434">
        <v>2008</v>
      </c>
    </row>
    <row r="15058" spans="1:11" hidden="1" x14ac:dyDescent="0.25">
      <c r="A15058" s="434">
        <v>356477000</v>
      </c>
      <c r="B15058" s="434">
        <v>11495</v>
      </c>
      <c r="C15058" s="434" t="s">
        <v>31</v>
      </c>
      <c r="D15058" s="434" t="s">
        <v>25</v>
      </c>
      <c r="E15058" s="434">
        <v>13.3</v>
      </c>
      <c r="F15058" s="434">
        <v>3900</v>
      </c>
      <c r="G15058" s="434">
        <v>11443</v>
      </c>
      <c r="H15058" s="434">
        <v>7442</v>
      </c>
      <c r="I15058" s="434">
        <v>110.67</v>
      </c>
      <c r="K15058" s="434">
        <v>2003</v>
      </c>
    </row>
    <row r="15059" spans="1:11" hidden="1" x14ac:dyDescent="0.25">
      <c r="A15059" s="434">
        <v>356490000</v>
      </c>
      <c r="B15059" s="434">
        <v>10887</v>
      </c>
      <c r="C15059" s="434" t="s">
        <v>28</v>
      </c>
      <c r="D15059" s="434" t="s">
        <v>29</v>
      </c>
      <c r="E15059" s="434">
        <v>14</v>
      </c>
      <c r="F15059" s="434">
        <v>5846</v>
      </c>
      <c r="G15059" s="434">
        <v>28343</v>
      </c>
      <c r="H15059" s="434">
        <v>17018</v>
      </c>
      <c r="I15059" s="434">
        <v>169.37</v>
      </c>
      <c r="J15059" s="434">
        <v>0</v>
      </c>
      <c r="K15059" s="434">
        <v>2010</v>
      </c>
    </row>
    <row r="15060" spans="1:11" hidden="1" x14ac:dyDescent="0.25">
      <c r="A15060" s="434">
        <v>356515000</v>
      </c>
      <c r="B15060" s="434">
        <v>824</v>
      </c>
      <c r="C15060" s="434" t="s">
        <v>28</v>
      </c>
      <c r="D15060" s="434" t="s">
        <v>29</v>
      </c>
      <c r="E15060" s="434">
        <v>43599</v>
      </c>
      <c r="F15060" s="434">
        <v>10680</v>
      </c>
      <c r="G15060" s="434">
        <v>59450</v>
      </c>
      <c r="H15060" s="434">
        <v>34261</v>
      </c>
      <c r="I15060" s="434">
        <v>199</v>
      </c>
      <c r="J15060" s="434">
        <v>0</v>
      </c>
      <c r="K15060" s="434">
        <v>2017</v>
      </c>
    </row>
    <row r="15061" spans="1:11" hidden="1" x14ac:dyDescent="0.25">
      <c r="A15061" s="434">
        <v>356548000</v>
      </c>
      <c r="B15061" s="434">
        <v>8370</v>
      </c>
      <c r="C15061" s="434" t="s">
        <v>28</v>
      </c>
      <c r="D15061" s="434" t="s">
        <v>29</v>
      </c>
      <c r="E15061" s="434">
        <v>14</v>
      </c>
      <c r="F15061" s="434">
        <v>5940</v>
      </c>
      <c r="G15061" s="434">
        <v>36371</v>
      </c>
      <c r="H15061" s="434">
        <v>21728</v>
      </c>
      <c r="I15061" s="434">
        <v>176.5</v>
      </c>
      <c r="J15061" s="434">
        <v>0</v>
      </c>
      <c r="K15061" s="434">
        <v>2015</v>
      </c>
    </row>
    <row r="15062" spans="1:11" hidden="1" x14ac:dyDescent="0.25">
      <c r="A15062" s="434">
        <v>356555000</v>
      </c>
      <c r="B15062" s="434">
        <v>1613</v>
      </c>
      <c r="C15062" s="434" t="s">
        <v>28</v>
      </c>
      <c r="D15062" s="434" t="s">
        <v>29</v>
      </c>
      <c r="E15062" s="434">
        <v>14.7</v>
      </c>
      <c r="F15062" s="434">
        <v>8300</v>
      </c>
      <c r="G15062" s="434">
        <v>35177</v>
      </c>
      <c r="H15062" s="434">
        <v>23495</v>
      </c>
      <c r="I15062" s="434">
        <v>180</v>
      </c>
      <c r="K15062" s="434">
        <v>2013</v>
      </c>
    </row>
    <row r="15063" spans="1:11" hidden="1" x14ac:dyDescent="0.25">
      <c r="A15063" s="434">
        <v>356582000</v>
      </c>
      <c r="B15063" s="434">
        <v>733</v>
      </c>
      <c r="C15063" s="434" t="s">
        <v>35</v>
      </c>
      <c r="D15063" s="434" t="s">
        <v>40</v>
      </c>
      <c r="E15063" s="434">
        <v>21</v>
      </c>
      <c r="F15063" s="434">
        <v>59250</v>
      </c>
      <c r="G15063" s="434">
        <v>198937</v>
      </c>
      <c r="H15063" s="434">
        <v>217612</v>
      </c>
      <c r="I15063" s="434">
        <v>399.99</v>
      </c>
      <c r="K15063" s="434">
        <v>2019</v>
      </c>
    </row>
    <row r="15064" spans="1:11" hidden="1" x14ac:dyDescent="0.25">
      <c r="A15064" s="434">
        <v>356599000</v>
      </c>
      <c r="B15064" s="434">
        <v>7</v>
      </c>
      <c r="C15064" s="434" t="s">
        <v>31</v>
      </c>
      <c r="D15064" s="434" t="s">
        <v>22</v>
      </c>
      <c r="E15064" s="434">
        <v>10.72</v>
      </c>
      <c r="F15064" s="434">
        <v>596</v>
      </c>
      <c r="G15064" s="434">
        <v>2454</v>
      </c>
      <c r="H15064" s="434">
        <v>1322</v>
      </c>
      <c r="I15064" s="434">
        <v>74.8</v>
      </c>
      <c r="K15064" s="434">
        <v>2005</v>
      </c>
    </row>
    <row r="15065" spans="1:11" hidden="1" x14ac:dyDescent="0.25">
      <c r="A15065" s="434">
        <v>356610000</v>
      </c>
      <c r="B15065" s="434">
        <v>2786</v>
      </c>
      <c r="C15065" s="434" t="s">
        <v>28</v>
      </c>
      <c r="D15065" s="434" t="s">
        <v>29</v>
      </c>
      <c r="E15065" s="434">
        <v>14</v>
      </c>
      <c r="F15065" s="434">
        <v>8385</v>
      </c>
      <c r="G15065" s="434">
        <v>42263</v>
      </c>
      <c r="H15065" s="434">
        <v>24606</v>
      </c>
      <c r="I15065" s="434">
        <v>182.8</v>
      </c>
      <c r="J15065" s="434">
        <v>0</v>
      </c>
      <c r="K15065" s="434">
        <v>1991</v>
      </c>
    </row>
    <row r="15066" spans="1:11" hidden="1" x14ac:dyDescent="0.25">
      <c r="A15066" s="434">
        <v>356612000</v>
      </c>
      <c r="B15066" s="434">
        <v>7104</v>
      </c>
      <c r="C15066" s="434" t="s">
        <v>28</v>
      </c>
      <c r="D15066" s="434" t="s">
        <v>36</v>
      </c>
      <c r="E15066" s="434">
        <v>43599</v>
      </c>
      <c r="F15066" s="434">
        <v>16700</v>
      </c>
      <c r="G15066" s="434">
        <v>181412</v>
      </c>
      <c r="H15066" s="434">
        <v>92752</v>
      </c>
      <c r="I15066" s="434">
        <v>291.98</v>
      </c>
      <c r="J15066" s="434">
        <v>0</v>
      </c>
      <c r="K15066" s="434">
        <v>2013</v>
      </c>
    </row>
    <row r="15067" spans="1:11" hidden="1" x14ac:dyDescent="0.25">
      <c r="A15067" s="434">
        <v>356623000</v>
      </c>
      <c r="B15067" s="434">
        <v>1152</v>
      </c>
      <c r="C15067" s="434" t="s">
        <v>28</v>
      </c>
      <c r="D15067" s="434" t="s">
        <v>29</v>
      </c>
      <c r="E15067" s="434">
        <v>43660</v>
      </c>
      <c r="F15067" s="434">
        <v>6900</v>
      </c>
      <c r="G15067" s="434">
        <v>38230</v>
      </c>
      <c r="H15067" s="434">
        <v>24655</v>
      </c>
      <c r="I15067" s="434">
        <v>182.9</v>
      </c>
      <c r="J15067" s="434">
        <v>0</v>
      </c>
      <c r="K15067" s="434">
        <v>2017</v>
      </c>
    </row>
    <row r="15068" spans="1:11" hidden="1" x14ac:dyDescent="0.25">
      <c r="A15068" s="434">
        <v>356624000</v>
      </c>
      <c r="B15068" s="434">
        <v>1552</v>
      </c>
      <c r="C15068" s="434" t="s">
        <v>28</v>
      </c>
      <c r="D15068" s="434" t="s">
        <v>29</v>
      </c>
      <c r="F15068" s="434">
        <v>6780</v>
      </c>
      <c r="G15068" s="434">
        <v>37725</v>
      </c>
      <c r="H15068" s="434">
        <v>23232</v>
      </c>
      <c r="I15068" s="434">
        <v>179.97</v>
      </c>
      <c r="K15068" s="434">
        <v>2017</v>
      </c>
    </row>
    <row r="15069" spans="1:11" hidden="1" x14ac:dyDescent="0.25">
      <c r="A15069" s="434">
        <v>356626000</v>
      </c>
      <c r="B15069" s="434">
        <v>44771</v>
      </c>
      <c r="C15069" s="434" t="s">
        <v>28</v>
      </c>
      <c r="D15069" s="434" t="s">
        <v>33</v>
      </c>
      <c r="E15069" s="434">
        <v>14.5</v>
      </c>
      <c r="F15069" s="434">
        <v>9660</v>
      </c>
      <c r="G15069" s="434">
        <v>78020</v>
      </c>
      <c r="H15069" s="434">
        <v>41753</v>
      </c>
      <c r="I15069" s="434">
        <v>225</v>
      </c>
      <c r="J15069" s="434">
        <v>0</v>
      </c>
      <c r="K15069" s="434">
        <v>2015</v>
      </c>
    </row>
    <row r="15070" spans="1:11" hidden="1" x14ac:dyDescent="0.25">
      <c r="A15070" s="434">
        <v>356628000</v>
      </c>
      <c r="B15070" s="434">
        <v>767</v>
      </c>
      <c r="C15070" s="434" t="s">
        <v>28</v>
      </c>
      <c r="D15070" s="434" t="s">
        <v>33</v>
      </c>
      <c r="F15070" s="434">
        <v>10400</v>
      </c>
      <c r="G15070" s="434">
        <v>95527</v>
      </c>
      <c r="H15070" s="434">
        <v>50626</v>
      </c>
      <c r="I15070" s="434">
        <v>234.98</v>
      </c>
      <c r="K15070" s="434">
        <v>2014</v>
      </c>
    </row>
    <row r="15071" spans="1:11" hidden="1" x14ac:dyDescent="0.25">
      <c r="A15071" s="434">
        <v>356634000</v>
      </c>
      <c r="B15071" s="434">
        <v>995</v>
      </c>
      <c r="C15071" s="434" t="s">
        <v>24</v>
      </c>
      <c r="D15071" s="434" t="s">
        <v>25</v>
      </c>
      <c r="E15071" s="434">
        <v>14.5</v>
      </c>
      <c r="F15071" s="434">
        <v>3883</v>
      </c>
      <c r="G15071" s="434">
        <v>7678</v>
      </c>
      <c r="H15071" s="434">
        <v>5945</v>
      </c>
      <c r="I15071" s="434">
        <v>121</v>
      </c>
      <c r="J15071" s="434">
        <v>7223</v>
      </c>
      <c r="K15071" s="434">
        <v>1996</v>
      </c>
    </row>
    <row r="15072" spans="1:11" hidden="1" x14ac:dyDescent="0.25">
      <c r="A15072" s="434">
        <v>356641000</v>
      </c>
      <c r="B15072" s="434">
        <v>7192</v>
      </c>
      <c r="C15072" s="434" t="s">
        <v>61</v>
      </c>
      <c r="D15072" s="434" t="s">
        <v>25</v>
      </c>
      <c r="E15072" s="434">
        <v>14.6</v>
      </c>
      <c r="F15072" s="434">
        <v>6252</v>
      </c>
      <c r="G15072" s="434">
        <v>19950</v>
      </c>
      <c r="H15072" s="434">
        <v>13694</v>
      </c>
      <c r="I15072" s="434">
        <v>149.5</v>
      </c>
      <c r="K15072" s="434">
        <v>2005</v>
      </c>
    </row>
    <row r="15073" spans="1:11" hidden="1" x14ac:dyDescent="0.25">
      <c r="A15073" s="434">
        <v>356643000</v>
      </c>
      <c r="B15073" s="434">
        <v>864</v>
      </c>
      <c r="C15073" s="434" t="s">
        <v>28</v>
      </c>
      <c r="D15073" s="434" t="s">
        <v>29</v>
      </c>
      <c r="E15073" s="434">
        <v>14</v>
      </c>
      <c r="F15073" s="434">
        <v>6150</v>
      </c>
      <c r="G15073" s="434">
        <v>30270</v>
      </c>
      <c r="H15073" s="434">
        <v>17986</v>
      </c>
      <c r="I15073" s="434">
        <v>170.7</v>
      </c>
      <c r="J15073" s="434">
        <v>0</v>
      </c>
      <c r="K15073" s="434">
        <v>2011</v>
      </c>
    </row>
    <row r="15074" spans="1:11" hidden="1" x14ac:dyDescent="0.25">
      <c r="A15074" s="434">
        <v>356675000</v>
      </c>
      <c r="B15074" s="434">
        <v>707</v>
      </c>
      <c r="C15074" s="434" t="s">
        <v>28</v>
      </c>
      <c r="D15074" s="434" t="s">
        <v>29</v>
      </c>
      <c r="E15074" s="434">
        <v>14</v>
      </c>
      <c r="F15074" s="434">
        <v>9960</v>
      </c>
      <c r="G15074" s="434">
        <v>56943</v>
      </c>
      <c r="H15074" s="434">
        <v>33024</v>
      </c>
      <c r="I15074" s="434">
        <v>189.99</v>
      </c>
      <c r="K15074" s="434">
        <v>2010</v>
      </c>
    </row>
    <row r="15075" spans="1:11" hidden="1" x14ac:dyDescent="0.25">
      <c r="A15075" s="434">
        <v>356676000</v>
      </c>
      <c r="B15075" s="434">
        <v>46154</v>
      </c>
      <c r="C15075" s="434" t="s">
        <v>28</v>
      </c>
      <c r="D15075" s="434" t="s">
        <v>33</v>
      </c>
      <c r="E15075" s="434">
        <v>14.6</v>
      </c>
      <c r="F15075" s="434">
        <v>9700</v>
      </c>
      <c r="G15075" s="434">
        <v>80679</v>
      </c>
      <c r="H15075" s="434">
        <v>42709</v>
      </c>
      <c r="I15075" s="434">
        <v>224.9</v>
      </c>
      <c r="J15075" s="434">
        <v>0</v>
      </c>
      <c r="K15075" s="434">
        <v>2011</v>
      </c>
    </row>
    <row r="15076" spans="1:11" hidden="1" x14ac:dyDescent="0.25">
      <c r="A15076" s="434">
        <v>356679000</v>
      </c>
      <c r="B15076" s="434">
        <v>6607</v>
      </c>
      <c r="C15076" s="434" t="s">
        <v>28</v>
      </c>
      <c r="D15076" s="434" t="s">
        <v>33</v>
      </c>
      <c r="E15076" s="434">
        <v>14</v>
      </c>
      <c r="F15076" s="434">
        <v>11060</v>
      </c>
      <c r="G15076" s="434">
        <v>76465</v>
      </c>
      <c r="H15076" s="434">
        <v>39969</v>
      </c>
      <c r="I15076" s="434">
        <v>225</v>
      </c>
      <c r="J15076" s="434">
        <v>0</v>
      </c>
      <c r="K15076" s="434">
        <v>2006</v>
      </c>
    </row>
    <row r="15077" spans="1:11" hidden="1" x14ac:dyDescent="0.25">
      <c r="A15077" s="434">
        <v>356707000</v>
      </c>
      <c r="B15077" s="434">
        <v>110716</v>
      </c>
      <c r="C15077" s="434" t="s">
        <v>28</v>
      </c>
      <c r="D15077" s="434" t="s">
        <v>29</v>
      </c>
      <c r="E15077" s="434">
        <v>14.5</v>
      </c>
      <c r="F15077" s="434">
        <v>8562</v>
      </c>
      <c r="G15077" s="434">
        <v>49016</v>
      </c>
      <c r="H15077" s="434">
        <v>27763</v>
      </c>
      <c r="I15077" s="434">
        <v>189.99</v>
      </c>
      <c r="J15077" s="434">
        <v>0</v>
      </c>
      <c r="K15077" s="434">
        <v>1996</v>
      </c>
    </row>
    <row r="15078" spans="1:11" hidden="1" x14ac:dyDescent="0.25">
      <c r="A15078" s="434">
        <v>356711000</v>
      </c>
      <c r="B15078" s="434">
        <v>813082</v>
      </c>
      <c r="C15078" s="434" t="s">
        <v>56</v>
      </c>
      <c r="D15078" s="434" t="s">
        <v>25</v>
      </c>
      <c r="E15078" s="434">
        <v>7</v>
      </c>
      <c r="F15078" s="434">
        <v>37664</v>
      </c>
      <c r="G15078" s="434">
        <v>41000</v>
      </c>
      <c r="H15078" s="434">
        <v>40731</v>
      </c>
      <c r="I15078" s="434">
        <v>116.5</v>
      </c>
      <c r="J15078" s="434">
        <v>0</v>
      </c>
      <c r="K15078" s="434">
        <v>1970</v>
      </c>
    </row>
    <row r="15079" spans="1:11" hidden="1" x14ac:dyDescent="0.25">
      <c r="A15079" s="434">
        <v>356716000</v>
      </c>
      <c r="B15079" s="434">
        <v>30431</v>
      </c>
      <c r="C15079" s="434" t="s">
        <v>44</v>
      </c>
      <c r="D15079" s="434" t="s">
        <v>36</v>
      </c>
      <c r="E15079" s="434">
        <v>18.5</v>
      </c>
      <c r="F15079" s="434">
        <v>33600</v>
      </c>
      <c r="G15079" s="434">
        <v>6949</v>
      </c>
      <c r="H15079" s="434">
        <v>65542</v>
      </c>
      <c r="I15079" s="434">
        <v>251.25</v>
      </c>
      <c r="K15079" s="434">
        <v>2002</v>
      </c>
    </row>
    <row r="15080" spans="1:11" hidden="1" x14ac:dyDescent="0.25">
      <c r="A15080" s="434">
        <v>356718000</v>
      </c>
      <c r="B15080" s="434">
        <v>3845</v>
      </c>
      <c r="C15080" s="434" t="s">
        <v>28</v>
      </c>
      <c r="D15080" s="434" t="s">
        <v>29</v>
      </c>
      <c r="E15080" s="434">
        <v>14</v>
      </c>
      <c r="F15080" s="434">
        <v>8400</v>
      </c>
      <c r="G15080" s="434">
        <v>58065</v>
      </c>
      <c r="H15080" s="434">
        <v>32319</v>
      </c>
      <c r="I15080" s="434">
        <v>189.99</v>
      </c>
      <c r="K15080" s="434">
        <v>2013</v>
      </c>
    </row>
    <row r="15081" spans="1:11" hidden="1" x14ac:dyDescent="0.25">
      <c r="A15081" s="434">
        <v>356726000</v>
      </c>
      <c r="B15081" s="434">
        <v>4104</v>
      </c>
      <c r="C15081" s="434" t="s">
        <v>28</v>
      </c>
      <c r="D15081" s="434" t="s">
        <v>29</v>
      </c>
      <c r="E15081" s="434">
        <v>14</v>
      </c>
      <c r="F15081" s="434">
        <v>9480</v>
      </c>
      <c r="G15081" s="434">
        <v>53553</v>
      </c>
      <c r="H15081" s="434">
        <v>29988</v>
      </c>
      <c r="I15081" s="434">
        <v>189.94</v>
      </c>
      <c r="J15081" s="434">
        <v>0</v>
      </c>
      <c r="K15081" s="434">
        <v>2002</v>
      </c>
    </row>
    <row r="15082" spans="1:11" hidden="1" x14ac:dyDescent="0.25">
      <c r="A15082" s="434">
        <v>356747000</v>
      </c>
      <c r="B15082" s="434">
        <v>645</v>
      </c>
      <c r="C15082" s="434" t="s">
        <v>48</v>
      </c>
      <c r="D15082" s="434" t="s">
        <v>17</v>
      </c>
      <c r="E15082" s="434">
        <v>9</v>
      </c>
      <c r="F15082" s="434">
        <v>678</v>
      </c>
      <c r="G15082" s="434">
        <v>92</v>
      </c>
      <c r="H15082" s="434">
        <v>398</v>
      </c>
      <c r="I15082" s="434">
        <v>45.15</v>
      </c>
      <c r="K15082" s="434">
        <v>2007</v>
      </c>
    </row>
    <row r="15083" spans="1:11" hidden="1" x14ac:dyDescent="0.25">
      <c r="A15083" s="434">
        <v>356749000</v>
      </c>
      <c r="B15083" s="434">
        <v>8931</v>
      </c>
      <c r="C15083" s="434" t="s">
        <v>28</v>
      </c>
      <c r="D15083" s="434" t="s">
        <v>33</v>
      </c>
      <c r="E15083" s="434">
        <v>14.5</v>
      </c>
      <c r="F15083" s="434">
        <v>9660</v>
      </c>
      <c r="G15083" s="434">
        <v>81818</v>
      </c>
      <c r="H15083" s="434">
        <v>43110</v>
      </c>
      <c r="I15083" s="434">
        <v>229</v>
      </c>
      <c r="J15083" s="434">
        <v>0</v>
      </c>
      <c r="K15083" s="434">
        <v>2017</v>
      </c>
    </row>
    <row r="15084" spans="1:11" hidden="1" x14ac:dyDescent="0.25">
      <c r="A15084" s="434">
        <v>356768000</v>
      </c>
      <c r="B15084" s="434">
        <v>7627</v>
      </c>
      <c r="C15084" s="434" t="s">
        <v>20</v>
      </c>
      <c r="D15084" s="434" t="s">
        <v>25</v>
      </c>
      <c r="E15084" s="434">
        <v>15</v>
      </c>
      <c r="F15084" s="434">
        <v>6140</v>
      </c>
      <c r="G15084" s="434">
        <v>20758</v>
      </c>
      <c r="H15084" s="434">
        <v>12104</v>
      </c>
      <c r="I15084" s="434">
        <v>147.83000000000001</v>
      </c>
      <c r="J15084" s="434">
        <v>20879</v>
      </c>
      <c r="K15084" s="434">
        <v>2007</v>
      </c>
    </row>
    <row r="15085" spans="1:11" hidden="1" x14ac:dyDescent="0.25">
      <c r="A15085" s="434">
        <v>356785000</v>
      </c>
      <c r="B15085" s="434">
        <v>80272</v>
      </c>
      <c r="C15085" s="434" t="s">
        <v>28</v>
      </c>
      <c r="D15085" s="434" t="s">
        <v>33</v>
      </c>
      <c r="E15085" s="434">
        <v>13.6</v>
      </c>
      <c r="F15085" s="434">
        <v>8740</v>
      </c>
      <c r="G15085" s="434">
        <v>82063</v>
      </c>
      <c r="H15085" s="434">
        <v>43314</v>
      </c>
      <c r="I15085" s="434">
        <v>229</v>
      </c>
      <c r="J15085" s="434">
        <v>0</v>
      </c>
      <c r="K15085" s="434">
        <v>2014</v>
      </c>
    </row>
    <row r="15086" spans="1:11" hidden="1" x14ac:dyDescent="0.25">
      <c r="A15086" s="434">
        <v>356791000</v>
      </c>
      <c r="B15086" s="434">
        <v>7013</v>
      </c>
      <c r="C15086" s="434" t="s">
        <v>28</v>
      </c>
      <c r="D15086" s="434" t="s">
        <v>33</v>
      </c>
      <c r="E15086" s="434">
        <v>14.5</v>
      </c>
      <c r="F15086" s="434">
        <v>10200</v>
      </c>
      <c r="G15086" s="434">
        <v>76549</v>
      </c>
      <c r="H15086" s="434">
        <v>40896</v>
      </c>
      <c r="I15086" s="434">
        <v>225</v>
      </c>
      <c r="K15086" s="434">
        <v>2010</v>
      </c>
    </row>
    <row r="15087" spans="1:11" hidden="1" x14ac:dyDescent="0.25">
      <c r="A15087" s="434">
        <v>356793000</v>
      </c>
      <c r="B15087" s="434">
        <v>1</v>
      </c>
      <c r="C15087" s="434" t="s">
        <v>28</v>
      </c>
      <c r="D15087" s="434" t="s">
        <v>33</v>
      </c>
      <c r="E15087" s="434">
        <v>43599</v>
      </c>
      <c r="F15087" s="434">
        <v>9660</v>
      </c>
      <c r="G15087" s="434">
        <v>81668</v>
      </c>
      <c r="H15087" s="434">
        <v>43446</v>
      </c>
      <c r="I15087" s="434">
        <v>228.94</v>
      </c>
      <c r="J15087" s="434">
        <v>0</v>
      </c>
      <c r="K15087" s="434">
        <v>2017</v>
      </c>
    </row>
    <row r="15088" spans="1:11" hidden="1" x14ac:dyDescent="0.25">
      <c r="A15088" s="434">
        <v>356812000</v>
      </c>
      <c r="B15088" s="434">
        <v>11357</v>
      </c>
      <c r="C15088" s="434" t="s">
        <v>28</v>
      </c>
      <c r="D15088" s="434" t="s">
        <v>36</v>
      </c>
      <c r="E15088" s="434">
        <v>15</v>
      </c>
      <c r="F15088" s="434">
        <v>18660</v>
      </c>
      <c r="G15088" s="434">
        <v>180274</v>
      </c>
      <c r="H15088" s="434">
        <v>90092</v>
      </c>
      <c r="I15088" s="434">
        <v>288.93</v>
      </c>
      <c r="J15088" s="434">
        <v>0</v>
      </c>
      <c r="K15088" s="434">
        <v>2009</v>
      </c>
    </row>
    <row r="15089" spans="1:11" hidden="1" x14ac:dyDescent="0.25">
      <c r="A15089" s="434">
        <v>356820000</v>
      </c>
      <c r="B15089" s="434">
        <v>35076</v>
      </c>
      <c r="C15089" s="434" t="s">
        <v>28</v>
      </c>
      <c r="D15089" s="434" t="s">
        <v>36</v>
      </c>
      <c r="E15089" s="434">
        <v>14.5</v>
      </c>
      <c r="F15089" s="434">
        <v>21840</v>
      </c>
      <c r="G15089" s="434">
        <v>179998</v>
      </c>
      <c r="H15089" s="434">
        <v>93735</v>
      </c>
      <c r="I15089" s="434">
        <v>291.97000000000003</v>
      </c>
      <c r="J15089" s="434">
        <v>0</v>
      </c>
      <c r="K15089" s="434">
        <v>2014</v>
      </c>
    </row>
    <row r="15090" spans="1:11" hidden="1" x14ac:dyDescent="0.25">
      <c r="A15090" s="434">
        <v>356822000</v>
      </c>
      <c r="B15090" s="434">
        <v>15675</v>
      </c>
      <c r="C15090" s="434" t="s">
        <v>28</v>
      </c>
      <c r="D15090" s="434" t="s">
        <v>29</v>
      </c>
      <c r="E15090" s="434">
        <v>14.7</v>
      </c>
      <c r="F15090" s="434">
        <v>7860</v>
      </c>
      <c r="G15090" s="434">
        <v>38168</v>
      </c>
      <c r="H15090" s="434">
        <v>23264</v>
      </c>
      <c r="I15090" s="434">
        <v>179.97</v>
      </c>
      <c r="J15090" s="434">
        <v>0</v>
      </c>
      <c r="K15090" s="434">
        <v>2012</v>
      </c>
    </row>
    <row r="15091" spans="1:11" hidden="1" x14ac:dyDescent="0.25">
      <c r="A15091" s="434">
        <v>356832000</v>
      </c>
      <c r="B15091" s="434">
        <v>4593</v>
      </c>
      <c r="C15091" s="434" t="s">
        <v>28</v>
      </c>
      <c r="D15091" s="434" t="s">
        <v>29</v>
      </c>
      <c r="E15091" s="434">
        <v>14</v>
      </c>
      <c r="F15091" s="434">
        <v>5850</v>
      </c>
      <c r="G15091" s="434">
        <v>28214</v>
      </c>
      <c r="H15091" s="434">
        <v>17027</v>
      </c>
      <c r="I15091" s="434">
        <v>169.37</v>
      </c>
      <c r="J15091" s="434">
        <v>0</v>
      </c>
      <c r="K15091" s="434">
        <v>2012</v>
      </c>
    </row>
    <row r="15092" spans="1:11" hidden="1" x14ac:dyDescent="0.25">
      <c r="A15092" s="434">
        <v>356836000</v>
      </c>
      <c r="B15092" s="434">
        <v>5260</v>
      </c>
      <c r="C15092" s="434" t="s">
        <v>28</v>
      </c>
      <c r="D15092" s="434" t="s">
        <v>29</v>
      </c>
      <c r="F15092" s="434">
        <v>5850</v>
      </c>
      <c r="G15092" s="434">
        <v>28208</v>
      </c>
      <c r="H15092" s="434">
        <v>17027</v>
      </c>
      <c r="I15092" s="434">
        <v>169.37</v>
      </c>
      <c r="K15092" s="434">
        <v>2013</v>
      </c>
    </row>
    <row r="15093" spans="1:11" hidden="1" x14ac:dyDescent="0.25">
      <c r="A15093" s="434">
        <v>356837000</v>
      </c>
      <c r="B15093" s="434">
        <v>9835</v>
      </c>
      <c r="C15093" s="434" t="s">
        <v>28</v>
      </c>
      <c r="D15093" s="434" t="s">
        <v>36</v>
      </c>
      <c r="E15093" s="434">
        <v>14.5</v>
      </c>
      <c r="F15093" s="434">
        <v>18660</v>
      </c>
      <c r="G15093" s="434">
        <v>180188</v>
      </c>
      <c r="H15093" s="434">
        <v>90111</v>
      </c>
      <c r="I15093" s="434">
        <v>288.93</v>
      </c>
      <c r="J15093" s="434">
        <v>0</v>
      </c>
      <c r="K15093" s="434">
        <v>2009</v>
      </c>
    </row>
    <row r="15094" spans="1:11" hidden="1" x14ac:dyDescent="0.25">
      <c r="A15094" s="434">
        <v>356843000</v>
      </c>
      <c r="B15094" s="434">
        <v>21763</v>
      </c>
      <c r="C15094" s="434" t="s">
        <v>28</v>
      </c>
      <c r="D15094" s="434" t="s">
        <v>29</v>
      </c>
      <c r="E15094" s="434">
        <v>14</v>
      </c>
      <c r="F15094" s="434">
        <v>5296</v>
      </c>
      <c r="G15094" s="434">
        <v>21955</v>
      </c>
      <c r="H15094" s="434">
        <v>13865</v>
      </c>
      <c r="I15094" s="434">
        <v>157.5</v>
      </c>
      <c r="J15094" s="434">
        <v>0</v>
      </c>
      <c r="K15094" s="434">
        <v>1994</v>
      </c>
    </row>
    <row r="15095" spans="1:11" hidden="1" x14ac:dyDescent="0.25">
      <c r="A15095" s="434">
        <v>356861000</v>
      </c>
      <c r="B15095" s="434">
        <v>1</v>
      </c>
      <c r="C15095" s="434" t="s">
        <v>28</v>
      </c>
      <c r="D15095" s="434" t="s">
        <v>29</v>
      </c>
      <c r="E15095" s="434">
        <v>14.2</v>
      </c>
      <c r="F15095" s="434">
        <v>9960</v>
      </c>
      <c r="G15095" s="434">
        <v>56719</v>
      </c>
      <c r="H15095" s="434">
        <v>32987</v>
      </c>
      <c r="I15095" s="434">
        <v>189.99</v>
      </c>
      <c r="J15095" s="434">
        <v>0</v>
      </c>
      <c r="K15095" s="434">
        <v>2012</v>
      </c>
    </row>
    <row r="15096" spans="1:11" hidden="1" x14ac:dyDescent="0.25">
      <c r="A15096" s="434">
        <v>356866000</v>
      </c>
      <c r="B15096" s="434">
        <v>31328</v>
      </c>
      <c r="C15096" s="434" t="s">
        <v>28</v>
      </c>
      <c r="D15096" s="434" t="s">
        <v>36</v>
      </c>
      <c r="E15096" s="434">
        <v>14.5</v>
      </c>
      <c r="F15096" s="434">
        <v>18660</v>
      </c>
      <c r="G15096" s="434">
        <v>179376</v>
      </c>
      <c r="H15096" s="434">
        <v>93228</v>
      </c>
      <c r="I15096" s="434">
        <v>291.97000000000003</v>
      </c>
      <c r="J15096" s="434">
        <v>0</v>
      </c>
      <c r="K15096" s="434">
        <v>2010</v>
      </c>
    </row>
    <row r="15097" spans="1:11" hidden="1" x14ac:dyDescent="0.25">
      <c r="A15097" s="434">
        <v>356875000</v>
      </c>
      <c r="B15097" s="434">
        <v>24798</v>
      </c>
      <c r="C15097" s="434" t="s">
        <v>28</v>
      </c>
      <c r="D15097" s="434" t="s">
        <v>29</v>
      </c>
      <c r="E15097" s="434">
        <v>14.5</v>
      </c>
      <c r="F15097" s="434">
        <v>8630</v>
      </c>
      <c r="G15097" s="434">
        <v>57453</v>
      </c>
      <c r="H15097" s="434">
        <v>33126</v>
      </c>
      <c r="I15097" s="434">
        <v>197</v>
      </c>
      <c r="J15097" s="434">
        <v>0</v>
      </c>
      <c r="K15097" s="434">
        <v>2013</v>
      </c>
    </row>
    <row r="15098" spans="1:11" hidden="1" x14ac:dyDescent="0.25">
      <c r="A15098" s="434">
        <v>356880000</v>
      </c>
      <c r="B15098" s="434">
        <v>3827</v>
      </c>
      <c r="C15098" s="434" t="s">
        <v>28</v>
      </c>
      <c r="D15098" s="434" t="s">
        <v>29</v>
      </c>
      <c r="E15098" s="434">
        <v>16.2</v>
      </c>
      <c r="F15098" s="434">
        <v>5850</v>
      </c>
      <c r="G15098" s="434">
        <v>28193</v>
      </c>
      <c r="H15098" s="434">
        <v>17025</v>
      </c>
      <c r="I15098" s="434">
        <v>169.37</v>
      </c>
      <c r="K15098" s="434">
        <v>2010</v>
      </c>
    </row>
    <row r="15099" spans="1:11" hidden="1" x14ac:dyDescent="0.25">
      <c r="A15099" s="434">
        <v>356899000</v>
      </c>
      <c r="B15099" s="434">
        <v>3829</v>
      </c>
      <c r="C15099" s="434" t="s">
        <v>20</v>
      </c>
      <c r="D15099" s="434" t="s">
        <v>29</v>
      </c>
      <c r="F15099" s="434">
        <v>7700</v>
      </c>
      <c r="G15099" s="434">
        <v>49746</v>
      </c>
      <c r="H15099" s="434">
        <v>29460</v>
      </c>
      <c r="I15099" s="434">
        <v>183.06</v>
      </c>
      <c r="J15099" s="434">
        <v>51580</v>
      </c>
      <c r="K15099" s="434">
        <v>2015</v>
      </c>
    </row>
    <row r="15100" spans="1:11" hidden="1" x14ac:dyDescent="0.25">
      <c r="A15100" s="434">
        <v>356911000</v>
      </c>
      <c r="B15100" s="434">
        <v>5119</v>
      </c>
      <c r="C15100" s="434" t="s">
        <v>28</v>
      </c>
      <c r="D15100" s="434" t="s">
        <v>33</v>
      </c>
      <c r="E15100" s="434">
        <v>14</v>
      </c>
      <c r="F15100" s="434">
        <v>9000</v>
      </c>
      <c r="G15100" s="434">
        <v>71535</v>
      </c>
      <c r="H15100" s="434">
        <v>38131</v>
      </c>
      <c r="I15100" s="434">
        <v>223.7</v>
      </c>
      <c r="K15100" s="434">
        <v>1994</v>
      </c>
    </row>
    <row r="15101" spans="1:11" hidden="1" x14ac:dyDescent="0.25">
      <c r="A15101" s="434">
        <v>356917000</v>
      </c>
      <c r="B15101" s="434">
        <v>841</v>
      </c>
      <c r="C15101" s="434" t="s">
        <v>28</v>
      </c>
      <c r="D15101" s="434" t="s">
        <v>29</v>
      </c>
      <c r="E15101" s="434">
        <v>14.5</v>
      </c>
      <c r="F15101" s="434">
        <v>7796</v>
      </c>
      <c r="G15101" s="434">
        <v>52249</v>
      </c>
      <c r="H15101" s="434">
        <v>30064</v>
      </c>
      <c r="I15101" s="434">
        <v>189.99</v>
      </c>
      <c r="K15101" s="434">
        <v>2005</v>
      </c>
    </row>
    <row r="15102" spans="1:11" hidden="1" x14ac:dyDescent="0.25">
      <c r="A15102" s="434">
        <v>356939000</v>
      </c>
      <c r="B15102" s="434">
        <v>832</v>
      </c>
      <c r="C15102" s="434" t="s">
        <v>46</v>
      </c>
      <c r="D15102" s="434" t="s">
        <v>22</v>
      </c>
      <c r="E15102" s="434">
        <v>43599</v>
      </c>
      <c r="F15102" s="434">
        <v>7880</v>
      </c>
      <c r="G15102" s="434">
        <v>3247</v>
      </c>
      <c r="H15102" s="434">
        <v>2161</v>
      </c>
      <c r="I15102" s="434">
        <v>72</v>
      </c>
      <c r="J15102" s="434">
        <v>0</v>
      </c>
    </row>
    <row r="15103" spans="1:11" hidden="1" x14ac:dyDescent="0.25">
      <c r="A15103" s="434">
        <v>356961000</v>
      </c>
      <c r="B15103" s="434">
        <v>9108</v>
      </c>
      <c r="C15103" s="434" t="s">
        <v>28</v>
      </c>
      <c r="D15103" s="434" t="s">
        <v>36</v>
      </c>
      <c r="E15103" s="434">
        <v>16.3</v>
      </c>
      <c r="F15103" s="434">
        <v>13560</v>
      </c>
      <c r="G15103" s="434">
        <v>107290</v>
      </c>
      <c r="H15103" s="434">
        <v>58592</v>
      </c>
      <c r="I15103" s="434">
        <v>254.99</v>
      </c>
      <c r="J15103" s="434">
        <v>0</v>
      </c>
      <c r="K15103" s="434">
        <v>2011</v>
      </c>
    </row>
    <row r="15104" spans="1:11" hidden="1" x14ac:dyDescent="0.25">
      <c r="A15104" s="434">
        <v>356969000</v>
      </c>
      <c r="B15104" s="434">
        <v>5381</v>
      </c>
      <c r="C15104" s="434" t="s">
        <v>28</v>
      </c>
      <c r="D15104" s="434" t="s">
        <v>29</v>
      </c>
      <c r="E15104" s="434">
        <v>13</v>
      </c>
      <c r="F15104" s="434">
        <v>6461</v>
      </c>
      <c r="G15104" s="434">
        <v>28572</v>
      </c>
      <c r="H15104" s="434">
        <v>18507</v>
      </c>
      <c r="I15104" s="434">
        <v>174.845</v>
      </c>
      <c r="K15104" s="434">
        <v>1997</v>
      </c>
    </row>
    <row r="15105" spans="1:11" hidden="1" x14ac:dyDescent="0.25">
      <c r="A15105" s="434">
        <v>356972000</v>
      </c>
      <c r="B15105" s="434">
        <v>865</v>
      </c>
      <c r="C15105" s="434" t="s">
        <v>28</v>
      </c>
      <c r="D15105" s="434" t="s">
        <v>29</v>
      </c>
      <c r="F15105" s="434">
        <v>6840</v>
      </c>
      <c r="G15105" s="434">
        <v>31848</v>
      </c>
      <c r="H15105" s="434">
        <v>19812</v>
      </c>
      <c r="I15105" s="434">
        <v>175.53</v>
      </c>
      <c r="K15105" s="434">
        <v>2013</v>
      </c>
    </row>
    <row r="15106" spans="1:11" hidden="1" x14ac:dyDescent="0.25">
      <c r="A15106" s="434">
        <v>356986000</v>
      </c>
      <c r="B15106" s="434">
        <v>39177</v>
      </c>
      <c r="C15106" s="434" t="s">
        <v>28</v>
      </c>
      <c r="D15106" s="434" t="s">
        <v>33</v>
      </c>
      <c r="E15106" s="434">
        <v>14.5</v>
      </c>
      <c r="F15106" s="434">
        <v>12000</v>
      </c>
      <c r="G15106" s="434">
        <v>76180</v>
      </c>
      <c r="H15106" s="434">
        <v>41071</v>
      </c>
      <c r="I15106" s="434">
        <v>225</v>
      </c>
      <c r="J15106" s="434">
        <v>0</v>
      </c>
      <c r="K15106" s="434">
        <v>1970</v>
      </c>
    </row>
    <row r="15107" spans="1:11" hidden="1" x14ac:dyDescent="0.25">
      <c r="A15107" s="434">
        <v>356987000</v>
      </c>
      <c r="B15107" s="434">
        <v>99858</v>
      </c>
      <c r="C15107" s="434" t="s">
        <v>56</v>
      </c>
      <c r="D15107" s="434" t="s">
        <v>17</v>
      </c>
      <c r="E15107" s="434">
        <v>14</v>
      </c>
      <c r="F15107" s="434">
        <v>1940</v>
      </c>
      <c r="G15107" s="434">
        <v>250</v>
      </c>
      <c r="H15107" s="434">
        <v>499</v>
      </c>
      <c r="I15107" s="434">
        <v>40.1</v>
      </c>
      <c r="J15107" s="434">
        <v>0</v>
      </c>
      <c r="K15107" s="434">
        <v>1970</v>
      </c>
    </row>
    <row r="15108" spans="1:11" hidden="1" x14ac:dyDescent="0.25">
      <c r="A15108" s="434">
        <v>357005000</v>
      </c>
      <c r="B15108" s="434">
        <v>1</v>
      </c>
      <c r="C15108" s="434" t="s">
        <v>31</v>
      </c>
      <c r="D15108" s="434" t="s">
        <v>29</v>
      </c>
      <c r="E15108" s="434">
        <v>14.4</v>
      </c>
      <c r="F15108" s="434">
        <v>6620</v>
      </c>
      <c r="G15108" s="434">
        <v>29482</v>
      </c>
      <c r="H15108" s="434">
        <v>18459</v>
      </c>
      <c r="I15108" s="434">
        <v>170.03</v>
      </c>
      <c r="K15108" s="434">
        <v>1998</v>
      </c>
    </row>
    <row r="15109" spans="1:11" hidden="1" x14ac:dyDescent="0.25">
      <c r="A15109" s="434">
        <v>357008000</v>
      </c>
      <c r="B15109" s="434">
        <v>1755</v>
      </c>
      <c r="C15109" s="434" t="s">
        <v>28</v>
      </c>
      <c r="D15109" s="434" t="s">
        <v>29</v>
      </c>
      <c r="E15109" s="434">
        <v>14.5</v>
      </c>
      <c r="F15109" s="434">
        <v>9960</v>
      </c>
      <c r="G15109" s="434">
        <v>56083</v>
      </c>
      <c r="H15109" s="434">
        <v>31236</v>
      </c>
      <c r="I15109" s="434">
        <v>189.99</v>
      </c>
      <c r="K15109" s="434">
        <v>2007</v>
      </c>
    </row>
    <row r="15110" spans="1:11" hidden="1" x14ac:dyDescent="0.25">
      <c r="A15110" s="434">
        <v>357028000</v>
      </c>
      <c r="B15110" s="434">
        <v>616</v>
      </c>
      <c r="C15110" s="434" t="s">
        <v>28</v>
      </c>
      <c r="D15110" s="434" t="s">
        <v>29</v>
      </c>
      <c r="E15110" s="434">
        <v>15.8</v>
      </c>
      <c r="F15110" s="434">
        <v>8100</v>
      </c>
      <c r="G15110" s="434">
        <v>58186</v>
      </c>
      <c r="H15110" s="434">
        <v>32726</v>
      </c>
      <c r="I15110" s="434">
        <v>189.93</v>
      </c>
      <c r="K15110" s="434">
        <v>2013</v>
      </c>
    </row>
    <row r="15111" spans="1:11" hidden="1" x14ac:dyDescent="0.25">
      <c r="A15111" s="434">
        <v>357030000</v>
      </c>
      <c r="B15111" s="434">
        <v>990</v>
      </c>
      <c r="C15111" s="434" t="s">
        <v>48</v>
      </c>
      <c r="D15111" s="434" t="s">
        <v>17</v>
      </c>
      <c r="G15111" s="434">
        <v>0</v>
      </c>
      <c r="H15111" s="434">
        <v>242</v>
      </c>
      <c r="I15111" s="434">
        <v>35.11</v>
      </c>
    </row>
    <row r="15112" spans="1:11" hidden="1" x14ac:dyDescent="0.25">
      <c r="A15112" s="434">
        <v>357050000</v>
      </c>
      <c r="B15112" s="434">
        <v>28650</v>
      </c>
      <c r="C15112" s="434" t="s">
        <v>28</v>
      </c>
      <c r="D15112" s="434" t="s">
        <v>29</v>
      </c>
      <c r="E15112" s="434">
        <v>13.5</v>
      </c>
      <c r="F15112" s="434">
        <v>5883</v>
      </c>
      <c r="G15112" s="434">
        <v>28475</v>
      </c>
      <c r="H15112" s="434">
        <v>17429</v>
      </c>
      <c r="I15112" s="434">
        <v>170</v>
      </c>
      <c r="J15112" s="434">
        <v>0</v>
      </c>
      <c r="K15112" s="434">
        <v>1994</v>
      </c>
    </row>
    <row r="15113" spans="1:11" hidden="1" x14ac:dyDescent="0.25">
      <c r="A15113" s="434">
        <v>357055000</v>
      </c>
      <c r="B15113" s="434">
        <v>1057</v>
      </c>
      <c r="C15113" s="434" t="s">
        <v>28</v>
      </c>
      <c r="D15113" s="434" t="s">
        <v>25</v>
      </c>
      <c r="E15113" s="434">
        <v>13</v>
      </c>
      <c r="F15113" s="434">
        <v>5180</v>
      </c>
      <c r="G15113" s="434">
        <v>18828</v>
      </c>
      <c r="H15113" s="434">
        <v>11751</v>
      </c>
      <c r="I15113" s="434">
        <v>139.91999999999999</v>
      </c>
      <c r="K15113" s="434">
        <v>2004</v>
      </c>
    </row>
    <row r="15114" spans="1:11" hidden="1" x14ac:dyDescent="0.25">
      <c r="A15114" s="434">
        <v>357071000</v>
      </c>
      <c r="B15114" s="434">
        <v>18</v>
      </c>
      <c r="C15114" s="434" t="s">
        <v>28</v>
      </c>
      <c r="D15114" s="434" t="s">
        <v>33</v>
      </c>
      <c r="E15114" s="434">
        <v>15</v>
      </c>
      <c r="F15114" s="434">
        <v>10187</v>
      </c>
      <c r="G15114" s="434">
        <v>73105</v>
      </c>
      <c r="H15114" s="434">
        <v>38382</v>
      </c>
      <c r="I15114" s="434">
        <v>225</v>
      </c>
      <c r="K15114" s="434">
        <v>2001</v>
      </c>
    </row>
    <row r="15115" spans="1:11" hidden="1" x14ac:dyDescent="0.25">
      <c r="A15115" s="434">
        <v>357075000</v>
      </c>
      <c r="B15115" s="434">
        <v>6993</v>
      </c>
      <c r="C15115" s="434" t="s">
        <v>28</v>
      </c>
      <c r="D15115" s="434" t="s">
        <v>29</v>
      </c>
      <c r="F15115" s="434">
        <v>7560</v>
      </c>
      <c r="G15115" s="434">
        <v>63371</v>
      </c>
      <c r="H15115" s="434">
        <v>35953</v>
      </c>
      <c r="I15115" s="434">
        <v>199.98</v>
      </c>
      <c r="K15115" s="434">
        <v>2019</v>
      </c>
    </row>
    <row r="15116" spans="1:11" hidden="1" x14ac:dyDescent="0.25">
      <c r="A15116" s="434">
        <v>357092000</v>
      </c>
      <c r="B15116" s="434">
        <v>2123</v>
      </c>
      <c r="C15116" s="434" t="s">
        <v>31</v>
      </c>
      <c r="D15116" s="434" t="s">
        <v>29</v>
      </c>
      <c r="E15116" s="434">
        <v>14</v>
      </c>
      <c r="F15116" s="434">
        <v>5580</v>
      </c>
      <c r="G15116" s="434">
        <v>33398</v>
      </c>
      <c r="H15116" s="434">
        <v>21158</v>
      </c>
      <c r="I15116" s="434">
        <v>179.99</v>
      </c>
      <c r="J15116" s="434">
        <v>0</v>
      </c>
      <c r="K15116" s="434">
        <v>2014</v>
      </c>
    </row>
    <row r="15117" spans="1:11" hidden="1" x14ac:dyDescent="0.25">
      <c r="A15117" s="434">
        <v>357100000</v>
      </c>
      <c r="B15117" s="434">
        <v>3891</v>
      </c>
      <c r="C15117" s="434" t="s">
        <v>28</v>
      </c>
      <c r="D15117" s="434" t="s">
        <v>33</v>
      </c>
      <c r="E15117" s="434">
        <v>14.3</v>
      </c>
      <c r="F15117" s="434">
        <v>11620</v>
      </c>
      <c r="G15117" s="434">
        <v>80372</v>
      </c>
      <c r="H15117" s="434">
        <v>43717</v>
      </c>
      <c r="I15117" s="434">
        <v>229.04</v>
      </c>
      <c r="J15117" s="434">
        <v>0</v>
      </c>
      <c r="K15117" s="434">
        <v>2009</v>
      </c>
    </row>
    <row r="15118" spans="1:11" hidden="1" x14ac:dyDescent="0.25">
      <c r="A15118" s="434">
        <v>357103000</v>
      </c>
      <c r="B15118" s="434">
        <v>1503</v>
      </c>
      <c r="C15118" s="434" t="s">
        <v>28</v>
      </c>
      <c r="D15118" s="434" t="s">
        <v>29</v>
      </c>
      <c r="E15118" s="434">
        <v>13.6</v>
      </c>
      <c r="F15118" s="434">
        <v>8400</v>
      </c>
      <c r="G15118" s="434">
        <v>58107</v>
      </c>
      <c r="H15118" s="434">
        <v>32315</v>
      </c>
      <c r="I15118" s="434">
        <v>189.99</v>
      </c>
      <c r="K15118" s="434">
        <v>2010</v>
      </c>
    </row>
    <row r="15119" spans="1:11" hidden="1" x14ac:dyDescent="0.25">
      <c r="A15119" s="434">
        <v>357110000</v>
      </c>
      <c r="B15119" s="434">
        <v>12956</v>
      </c>
      <c r="C15119" s="434" t="s">
        <v>28</v>
      </c>
      <c r="D15119" s="434" t="s">
        <v>33</v>
      </c>
      <c r="E15119" s="434">
        <v>14</v>
      </c>
      <c r="F15119" s="434">
        <v>12950</v>
      </c>
      <c r="G15119" s="434">
        <v>95711</v>
      </c>
      <c r="H15119" s="434">
        <v>50626</v>
      </c>
      <c r="I15119" s="434">
        <v>234.98</v>
      </c>
      <c r="J15119" s="434">
        <v>0</v>
      </c>
      <c r="K15119" s="434">
        <v>2013</v>
      </c>
    </row>
    <row r="15120" spans="1:11" hidden="1" x14ac:dyDescent="0.25">
      <c r="A15120" s="434">
        <v>357114000</v>
      </c>
      <c r="B15120" s="434">
        <v>13636</v>
      </c>
      <c r="C15120" s="434" t="s">
        <v>28</v>
      </c>
      <c r="D15120" s="434" t="s">
        <v>33</v>
      </c>
      <c r="E15120" s="434">
        <v>14.5</v>
      </c>
      <c r="F15120" s="434">
        <v>9801</v>
      </c>
      <c r="G15120" s="434">
        <v>81993</v>
      </c>
      <c r="H15120" s="434">
        <v>44397</v>
      </c>
      <c r="I15120" s="434">
        <v>229</v>
      </c>
      <c r="K15120" s="434">
        <v>2019</v>
      </c>
    </row>
    <row r="15121" spans="1:11" hidden="1" x14ac:dyDescent="0.25">
      <c r="A15121" s="434">
        <v>357152000</v>
      </c>
      <c r="B15121" s="434">
        <v>23742</v>
      </c>
      <c r="C15121" s="434" t="s">
        <v>28</v>
      </c>
      <c r="D15121" s="434" t="s">
        <v>33</v>
      </c>
      <c r="E15121" s="434">
        <v>14.5</v>
      </c>
      <c r="F15121" s="434">
        <v>9750</v>
      </c>
      <c r="G15121" s="434">
        <v>83027</v>
      </c>
      <c r="H15121" s="434">
        <v>43656</v>
      </c>
      <c r="I15121" s="434">
        <v>229</v>
      </c>
      <c r="J15121" s="434">
        <v>0</v>
      </c>
      <c r="K15121" s="434">
        <v>2012</v>
      </c>
    </row>
    <row r="15122" spans="1:11" hidden="1" x14ac:dyDescent="0.25">
      <c r="A15122" s="434">
        <v>357197000</v>
      </c>
      <c r="B15122" s="434">
        <v>4537</v>
      </c>
      <c r="C15122" s="434" t="s">
        <v>20</v>
      </c>
      <c r="D15122" s="434" t="s">
        <v>29</v>
      </c>
      <c r="E15122" s="434">
        <v>15.5</v>
      </c>
      <c r="F15122" s="434">
        <v>7855</v>
      </c>
      <c r="G15122" s="434">
        <v>25041</v>
      </c>
      <c r="H15122" s="434">
        <v>16177</v>
      </c>
      <c r="I15122" s="434">
        <v>159</v>
      </c>
      <c r="J15122" s="434">
        <v>29400</v>
      </c>
      <c r="K15122" s="434">
        <v>2010</v>
      </c>
    </row>
    <row r="15123" spans="1:11" hidden="1" x14ac:dyDescent="0.25">
      <c r="A15123" s="434">
        <v>357203000</v>
      </c>
      <c r="B15123" s="434">
        <v>24451</v>
      </c>
      <c r="C15123" s="434" t="s">
        <v>28</v>
      </c>
      <c r="D15123" s="434" t="s">
        <v>36</v>
      </c>
      <c r="E15123" s="434">
        <v>14.3</v>
      </c>
      <c r="F15123" s="434">
        <v>13560</v>
      </c>
      <c r="G15123" s="434">
        <v>115088</v>
      </c>
      <c r="H15123" s="434">
        <v>64654</v>
      </c>
      <c r="I15123" s="434">
        <v>254</v>
      </c>
      <c r="J15123" s="434">
        <v>0</v>
      </c>
      <c r="K15123" s="434">
        <v>2014</v>
      </c>
    </row>
    <row r="15124" spans="1:11" hidden="1" x14ac:dyDescent="0.25">
      <c r="A15124" s="434">
        <v>357212000</v>
      </c>
      <c r="B15124" s="434">
        <v>5497</v>
      </c>
      <c r="C15124" s="434" t="s">
        <v>48</v>
      </c>
      <c r="D15124" s="434" t="s">
        <v>22</v>
      </c>
      <c r="E15124" s="434">
        <v>0</v>
      </c>
      <c r="F15124" s="434">
        <v>0</v>
      </c>
      <c r="G15124" s="434">
        <v>5390</v>
      </c>
      <c r="H15124" s="434">
        <v>10501</v>
      </c>
      <c r="I15124" s="434">
        <v>72.099999999999994</v>
      </c>
      <c r="J15124" s="434">
        <v>0</v>
      </c>
      <c r="K15124" s="434">
        <v>1970</v>
      </c>
    </row>
    <row r="15125" spans="1:11" hidden="1" x14ac:dyDescent="0.25">
      <c r="A15125" s="434">
        <v>357234000</v>
      </c>
      <c r="B15125" s="434">
        <v>6120</v>
      </c>
      <c r="C15125" s="434" t="s">
        <v>48</v>
      </c>
      <c r="D15125" s="434" t="s">
        <v>22</v>
      </c>
      <c r="E15125" s="434">
        <v>13</v>
      </c>
      <c r="F15125" s="434">
        <v>19800</v>
      </c>
      <c r="G15125" s="434">
        <v>4400</v>
      </c>
      <c r="H15125" s="434">
        <v>10946</v>
      </c>
      <c r="I15125" s="434">
        <v>94.8</v>
      </c>
      <c r="J15125" s="434">
        <v>0</v>
      </c>
      <c r="K15125" s="434">
        <v>1999</v>
      </c>
    </row>
    <row r="15126" spans="1:11" hidden="1" x14ac:dyDescent="0.25">
      <c r="A15126" s="434">
        <v>357241000</v>
      </c>
      <c r="B15126" s="434">
        <v>14247</v>
      </c>
      <c r="C15126" s="434" t="s">
        <v>54</v>
      </c>
      <c r="D15126" s="434" t="s">
        <v>17</v>
      </c>
      <c r="E15126" s="434">
        <v>12</v>
      </c>
      <c r="F15126" s="434">
        <v>2388</v>
      </c>
      <c r="G15126" s="434">
        <v>285</v>
      </c>
      <c r="H15126" s="434">
        <v>317</v>
      </c>
      <c r="I15126" s="434">
        <v>31</v>
      </c>
      <c r="J15126" s="434">
        <v>0</v>
      </c>
      <c r="K15126" s="434">
        <v>2009</v>
      </c>
    </row>
    <row r="15127" spans="1:11" hidden="1" x14ac:dyDescent="0.25">
      <c r="A15127" s="434">
        <v>357244000</v>
      </c>
      <c r="B15127" s="434">
        <v>8736</v>
      </c>
      <c r="C15127" s="434" t="s">
        <v>61</v>
      </c>
      <c r="D15127" s="434" t="s">
        <v>22</v>
      </c>
      <c r="E15127" s="434">
        <v>12.5</v>
      </c>
      <c r="F15127" s="434">
        <v>2200</v>
      </c>
      <c r="G15127" s="434">
        <v>4220</v>
      </c>
      <c r="H15127" s="434">
        <v>2810</v>
      </c>
      <c r="I15127" s="434">
        <v>89.8</v>
      </c>
      <c r="J15127" s="434">
        <v>0</v>
      </c>
      <c r="K15127" s="434">
        <v>1997</v>
      </c>
    </row>
    <row r="15128" spans="1:11" hidden="1" x14ac:dyDescent="0.25">
      <c r="A15128" s="434">
        <v>357254000</v>
      </c>
      <c r="B15128" s="434">
        <v>2032</v>
      </c>
      <c r="C15128" s="434" t="s">
        <v>28</v>
      </c>
      <c r="D15128" s="434" t="s">
        <v>29</v>
      </c>
      <c r="F15128" s="434">
        <v>7044</v>
      </c>
      <c r="G15128" s="434">
        <v>38894</v>
      </c>
      <c r="H15128" s="434">
        <v>24159</v>
      </c>
      <c r="I15128" s="434">
        <v>182</v>
      </c>
      <c r="K15128" s="434">
        <v>2016</v>
      </c>
    </row>
    <row r="15129" spans="1:11" hidden="1" x14ac:dyDescent="0.25">
      <c r="A15129" s="434">
        <v>357261000</v>
      </c>
      <c r="B15129" s="434">
        <v>1501</v>
      </c>
      <c r="C15129" s="434" t="s">
        <v>24</v>
      </c>
      <c r="D15129" s="434" t="s">
        <v>33</v>
      </c>
      <c r="E15129" s="434">
        <v>16.7</v>
      </c>
      <c r="F15129" s="434">
        <v>12356</v>
      </c>
      <c r="G15129" s="434">
        <v>49999</v>
      </c>
      <c r="H15129" s="434">
        <v>46021</v>
      </c>
      <c r="I15129" s="434">
        <v>230</v>
      </c>
      <c r="J15129" s="434">
        <v>78945</v>
      </c>
      <c r="K15129" s="434">
        <v>2003</v>
      </c>
    </row>
    <row r="15130" spans="1:11" hidden="1" x14ac:dyDescent="0.25">
      <c r="A15130" s="434">
        <v>357262000</v>
      </c>
      <c r="B15130" s="434">
        <v>20860</v>
      </c>
      <c r="C15130" s="434" t="s">
        <v>28</v>
      </c>
      <c r="D15130" s="434" t="s">
        <v>33</v>
      </c>
      <c r="E15130" s="434">
        <v>14.5</v>
      </c>
      <c r="F15130" s="434">
        <v>9710</v>
      </c>
      <c r="G15130" s="434">
        <v>82224</v>
      </c>
      <c r="H15130" s="434">
        <v>43013</v>
      </c>
      <c r="I15130" s="434">
        <v>228.99</v>
      </c>
      <c r="J15130" s="434">
        <v>0</v>
      </c>
      <c r="K15130" s="434">
        <v>2012</v>
      </c>
    </row>
    <row r="15131" spans="1:11" hidden="1" x14ac:dyDescent="0.25">
      <c r="A15131" s="434">
        <v>357268000</v>
      </c>
      <c r="B15131" s="434">
        <v>23333</v>
      </c>
      <c r="C15131" s="434" t="s">
        <v>56</v>
      </c>
      <c r="D15131" s="434" t="s">
        <v>40</v>
      </c>
      <c r="E15131" s="434">
        <v>15</v>
      </c>
      <c r="F15131" s="434">
        <v>21670</v>
      </c>
      <c r="G15131" s="434">
        <v>312006</v>
      </c>
      <c r="H15131" s="434">
        <v>162156</v>
      </c>
      <c r="I15131" s="434">
        <v>339.5</v>
      </c>
      <c r="J15131" s="434">
        <v>0</v>
      </c>
      <c r="K15131" s="434">
        <v>1970</v>
      </c>
    </row>
    <row r="15132" spans="1:11" hidden="1" x14ac:dyDescent="0.25">
      <c r="A15132" s="434">
        <v>357269000</v>
      </c>
      <c r="B15132" s="434">
        <v>60887</v>
      </c>
      <c r="C15132" s="434" t="s">
        <v>56</v>
      </c>
      <c r="D15132" s="434" t="s">
        <v>22</v>
      </c>
      <c r="E15132" s="434">
        <v>15</v>
      </c>
      <c r="F15132" s="434">
        <v>13829</v>
      </c>
      <c r="G15132" s="434">
        <v>4568</v>
      </c>
      <c r="H15132" s="434">
        <v>8369</v>
      </c>
      <c r="I15132" s="434">
        <v>92.5</v>
      </c>
      <c r="J15132" s="434">
        <v>0</v>
      </c>
      <c r="K15132" s="434">
        <v>1999</v>
      </c>
    </row>
    <row r="15133" spans="1:11" hidden="1" x14ac:dyDescent="0.25">
      <c r="A15133" s="434">
        <v>357284000</v>
      </c>
      <c r="B15133" s="434">
        <v>1506</v>
      </c>
      <c r="C15133" s="434" t="s">
        <v>28</v>
      </c>
      <c r="D15133" s="434" t="s">
        <v>29</v>
      </c>
      <c r="E15133" s="434">
        <v>14.5</v>
      </c>
      <c r="F15133" s="434">
        <v>7796</v>
      </c>
      <c r="G15133" s="434">
        <v>52587</v>
      </c>
      <c r="H15133" s="434">
        <v>29862</v>
      </c>
      <c r="I15133" s="434">
        <v>189.99</v>
      </c>
      <c r="K15133" s="434">
        <v>2003</v>
      </c>
    </row>
    <row r="15134" spans="1:11" hidden="1" x14ac:dyDescent="0.25">
      <c r="A15134" s="434">
        <v>357288000</v>
      </c>
      <c r="B15134" s="434">
        <v>2</v>
      </c>
      <c r="C15134" s="434" t="s">
        <v>28</v>
      </c>
      <c r="D15134" s="434" t="s">
        <v>33</v>
      </c>
      <c r="E15134" s="434">
        <v>16</v>
      </c>
      <c r="F15134" s="434">
        <v>11060</v>
      </c>
      <c r="G15134" s="434">
        <v>77195</v>
      </c>
      <c r="H15134" s="434">
        <v>40066</v>
      </c>
      <c r="I15134" s="434">
        <v>225</v>
      </c>
      <c r="J15134" s="434">
        <v>0</v>
      </c>
      <c r="K15134" s="434">
        <v>2002</v>
      </c>
    </row>
    <row r="15135" spans="1:11" hidden="1" x14ac:dyDescent="0.25">
      <c r="A15135" s="434">
        <v>357289000</v>
      </c>
      <c r="B15135" s="434">
        <v>665</v>
      </c>
      <c r="C15135" s="434" t="s">
        <v>28</v>
      </c>
      <c r="D15135" s="434" t="s">
        <v>33</v>
      </c>
      <c r="E15135" s="434">
        <v>15.4</v>
      </c>
      <c r="F15135" s="434">
        <v>9326</v>
      </c>
      <c r="G15135" s="434">
        <v>77171</v>
      </c>
      <c r="H15135" s="434">
        <v>40017</v>
      </c>
      <c r="I15135" s="434">
        <v>225</v>
      </c>
      <c r="K15135" s="434">
        <v>2009</v>
      </c>
    </row>
    <row r="15136" spans="1:11" hidden="1" x14ac:dyDescent="0.25">
      <c r="A15136" s="434">
        <v>357291000</v>
      </c>
      <c r="B15136" s="434">
        <v>1587</v>
      </c>
      <c r="C15136" s="434" t="s">
        <v>28</v>
      </c>
      <c r="D15136" s="434" t="s">
        <v>33</v>
      </c>
      <c r="E15136" s="434">
        <v>14.5</v>
      </c>
      <c r="F15136" s="434">
        <v>9710</v>
      </c>
      <c r="G15136" s="434">
        <v>82206</v>
      </c>
      <c r="H15136" s="434">
        <v>43012</v>
      </c>
      <c r="I15136" s="434">
        <v>228.99</v>
      </c>
      <c r="J15136" s="434">
        <v>0</v>
      </c>
      <c r="K15136" s="434">
        <v>2011</v>
      </c>
    </row>
    <row r="15137" spans="1:11" hidden="1" x14ac:dyDescent="0.25">
      <c r="A15137" s="434">
        <v>357320000</v>
      </c>
      <c r="B15137" s="434">
        <v>3013</v>
      </c>
      <c r="C15137" s="434" t="s">
        <v>28</v>
      </c>
      <c r="D15137" s="434" t="s">
        <v>29</v>
      </c>
      <c r="E15137" s="434">
        <v>43599</v>
      </c>
      <c r="F15137" s="434">
        <v>9960</v>
      </c>
      <c r="G15137" s="434">
        <v>61229</v>
      </c>
      <c r="H15137" s="434">
        <v>34810</v>
      </c>
      <c r="I15137" s="434">
        <v>199.98</v>
      </c>
      <c r="J15137" s="434">
        <v>0</v>
      </c>
      <c r="K15137" s="434">
        <v>2014</v>
      </c>
    </row>
    <row r="15138" spans="1:11" hidden="1" x14ac:dyDescent="0.25">
      <c r="A15138" s="434">
        <v>357324000</v>
      </c>
      <c r="B15138" s="434">
        <v>764</v>
      </c>
      <c r="C15138" s="434" t="s">
        <v>16</v>
      </c>
      <c r="D15138" s="434" t="s">
        <v>29</v>
      </c>
      <c r="E15138" s="434">
        <v>15.7</v>
      </c>
      <c r="F15138" s="434">
        <v>10474</v>
      </c>
      <c r="G15138" s="434">
        <v>53755</v>
      </c>
      <c r="H15138" s="434">
        <v>31500</v>
      </c>
      <c r="I15138" s="434">
        <v>185.93</v>
      </c>
      <c r="J15138" s="434">
        <v>56760</v>
      </c>
      <c r="K15138" s="434">
        <v>2007</v>
      </c>
    </row>
    <row r="15139" spans="1:11" hidden="1" x14ac:dyDescent="0.25">
      <c r="A15139" s="434">
        <v>357330000</v>
      </c>
      <c r="B15139" s="434">
        <v>10621</v>
      </c>
      <c r="C15139" s="434" t="s">
        <v>28</v>
      </c>
      <c r="D15139" s="434" t="s">
        <v>29</v>
      </c>
      <c r="E15139" s="434">
        <v>13.6</v>
      </c>
      <c r="F15139" s="434">
        <v>9960</v>
      </c>
      <c r="G15139" s="434">
        <v>61442</v>
      </c>
      <c r="H15139" s="434">
        <v>34794</v>
      </c>
      <c r="I15139" s="434">
        <v>199.98</v>
      </c>
      <c r="J15139" s="434">
        <v>0</v>
      </c>
      <c r="K15139" s="434">
        <v>2014</v>
      </c>
    </row>
    <row r="15140" spans="1:11" hidden="1" x14ac:dyDescent="0.25">
      <c r="A15140" s="434">
        <v>357365000</v>
      </c>
      <c r="B15140" s="434">
        <v>32717</v>
      </c>
      <c r="C15140" s="434" t="s">
        <v>20</v>
      </c>
      <c r="D15140" s="434" t="s">
        <v>25</v>
      </c>
      <c r="E15140" s="434">
        <v>13.4</v>
      </c>
      <c r="F15140" s="434">
        <v>4376</v>
      </c>
      <c r="G15140" s="434">
        <v>13127</v>
      </c>
      <c r="H15140" s="434">
        <v>8542</v>
      </c>
      <c r="I15140" s="434">
        <v>128.6</v>
      </c>
      <c r="J15140" s="434">
        <v>14088</v>
      </c>
      <c r="K15140" s="434">
        <v>2008</v>
      </c>
    </row>
    <row r="15141" spans="1:11" hidden="1" x14ac:dyDescent="0.25">
      <c r="A15141" s="434">
        <v>357370000</v>
      </c>
      <c r="B15141" s="434">
        <v>12776</v>
      </c>
      <c r="C15141" s="434" t="s">
        <v>31</v>
      </c>
      <c r="D15141" s="434" t="s">
        <v>29</v>
      </c>
      <c r="F15141" s="434">
        <v>6330</v>
      </c>
      <c r="G15141" s="434">
        <v>37372</v>
      </c>
      <c r="H15141" s="434">
        <v>23771</v>
      </c>
      <c r="I15141" s="434">
        <v>179.9</v>
      </c>
      <c r="K15141" s="434">
        <v>2019</v>
      </c>
    </row>
    <row r="15142" spans="1:11" hidden="1" x14ac:dyDescent="0.25">
      <c r="A15142" s="434">
        <v>357381000</v>
      </c>
      <c r="B15142" s="434">
        <v>719</v>
      </c>
      <c r="C15142" s="434" t="s">
        <v>28</v>
      </c>
      <c r="D15142" s="434" t="s">
        <v>33</v>
      </c>
      <c r="E15142" s="434">
        <v>14.8</v>
      </c>
      <c r="F15142" s="434">
        <v>8877</v>
      </c>
      <c r="G15142" s="434">
        <v>73786</v>
      </c>
      <c r="H15142" s="434">
        <v>38364</v>
      </c>
      <c r="I15142" s="434">
        <v>225</v>
      </c>
      <c r="K15142" s="434">
        <v>1999</v>
      </c>
    </row>
    <row r="15143" spans="1:11" hidden="1" x14ac:dyDescent="0.25">
      <c r="A15143" s="434">
        <v>357383000</v>
      </c>
      <c r="B15143" s="434">
        <v>591</v>
      </c>
      <c r="C15143" s="434" t="s">
        <v>20</v>
      </c>
      <c r="D15143" s="434" t="s">
        <v>29</v>
      </c>
      <c r="E15143" s="434">
        <v>15.9</v>
      </c>
      <c r="F15143" s="434">
        <v>9960</v>
      </c>
      <c r="G15143" s="434">
        <v>51246</v>
      </c>
      <c r="H15143" s="434">
        <v>30010</v>
      </c>
      <c r="I15143" s="434">
        <v>183</v>
      </c>
      <c r="J15143" s="434">
        <v>52129</v>
      </c>
      <c r="K15143" s="434">
        <v>2009</v>
      </c>
    </row>
    <row r="15144" spans="1:11" hidden="1" x14ac:dyDescent="0.25">
      <c r="A15144" s="434">
        <v>357403000</v>
      </c>
      <c r="B15144" s="434">
        <v>8498</v>
      </c>
      <c r="C15144" s="434" t="s">
        <v>28</v>
      </c>
      <c r="D15144" s="434" t="s">
        <v>36</v>
      </c>
      <c r="E15144" s="434">
        <v>14.5</v>
      </c>
      <c r="F15144" s="434">
        <v>18663</v>
      </c>
      <c r="G15144" s="434">
        <v>179185</v>
      </c>
      <c r="H15144" s="434">
        <v>93152</v>
      </c>
      <c r="I15144" s="434">
        <v>291.97000000000003</v>
      </c>
      <c r="J15144" s="434">
        <v>0</v>
      </c>
      <c r="K15144" s="434">
        <v>2009</v>
      </c>
    </row>
    <row r="15145" spans="1:11" hidden="1" x14ac:dyDescent="0.25">
      <c r="A15145" s="434">
        <v>357409000</v>
      </c>
      <c r="B15145" s="434">
        <v>340</v>
      </c>
      <c r="C15145" s="434" t="s">
        <v>28</v>
      </c>
      <c r="D15145" s="434" t="s">
        <v>29</v>
      </c>
      <c r="E15145" s="434">
        <v>14.1</v>
      </c>
      <c r="F15145" s="434">
        <v>5369</v>
      </c>
      <c r="G15145" s="434">
        <v>27308</v>
      </c>
      <c r="H15145" s="434">
        <v>16418</v>
      </c>
      <c r="I15145" s="434">
        <v>165.5</v>
      </c>
      <c r="J15145" s="434">
        <v>0</v>
      </c>
      <c r="K15145" s="434">
        <v>1995</v>
      </c>
    </row>
    <row r="15146" spans="1:11" hidden="1" x14ac:dyDescent="0.25">
      <c r="A15146" s="434">
        <v>357410000</v>
      </c>
      <c r="B15146" s="434">
        <v>47160</v>
      </c>
      <c r="C15146" s="434" t="s">
        <v>61</v>
      </c>
      <c r="D15146" s="434" t="s">
        <v>22</v>
      </c>
      <c r="E15146" s="434">
        <v>17.3</v>
      </c>
      <c r="F15146" s="434">
        <v>5002</v>
      </c>
      <c r="G15146" s="434">
        <v>601</v>
      </c>
      <c r="H15146" s="434">
        <v>2407</v>
      </c>
      <c r="I15146" s="434">
        <v>78</v>
      </c>
      <c r="J15146" s="434">
        <v>0</v>
      </c>
      <c r="K15146" s="434">
        <v>1970</v>
      </c>
    </row>
    <row r="15147" spans="1:11" hidden="1" x14ac:dyDescent="0.25">
      <c r="A15147" s="434">
        <v>357411000</v>
      </c>
      <c r="B15147" s="434">
        <v>1269</v>
      </c>
      <c r="C15147" s="434" t="s">
        <v>35</v>
      </c>
      <c r="D15147" s="434" t="s">
        <v>33</v>
      </c>
      <c r="E15147" s="434">
        <v>22</v>
      </c>
      <c r="F15147" s="434">
        <v>20952</v>
      </c>
      <c r="G15147" s="434">
        <v>32299</v>
      </c>
      <c r="H15147" s="434">
        <v>25294</v>
      </c>
      <c r="I15147" s="434">
        <v>203.4</v>
      </c>
      <c r="J15147" s="434">
        <v>0</v>
      </c>
      <c r="K15147" s="434">
        <v>2001</v>
      </c>
    </row>
    <row r="15148" spans="1:11" hidden="1" x14ac:dyDescent="0.25">
      <c r="A15148" s="434">
        <v>357426000</v>
      </c>
      <c r="B15148" s="434">
        <v>237358</v>
      </c>
      <c r="C15148" s="434" t="s">
        <v>24</v>
      </c>
      <c r="D15148" s="434" t="s">
        <v>22</v>
      </c>
      <c r="E15148" s="434">
        <v>12</v>
      </c>
      <c r="F15148" s="434">
        <v>4109</v>
      </c>
      <c r="G15148" s="434">
        <v>5073</v>
      </c>
      <c r="H15148" s="434">
        <v>4279</v>
      </c>
      <c r="I15148" s="434">
        <v>99.98</v>
      </c>
      <c r="J15148" s="434">
        <v>4917</v>
      </c>
      <c r="K15148" s="434">
        <v>1970</v>
      </c>
    </row>
    <row r="15149" spans="1:11" hidden="1" x14ac:dyDescent="0.25">
      <c r="A15149" s="434">
        <v>357432000</v>
      </c>
      <c r="B15149" s="434">
        <v>2857</v>
      </c>
      <c r="C15149" s="434" t="s">
        <v>31</v>
      </c>
      <c r="D15149" s="434" t="s">
        <v>25</v>
      </c>
      <c r="E15149" s="434">
        <v>15</v>
      </c>
      <c r="F15149" s="434">
        <v>3900</v>
      </c>
      <c r="G15149" s="434">
        <v>12307</v>
      </c>
      <c r="H15149" s="434">
        <v>9642</v>
      </c>
      <c r="I15149" s="434">
        <v>118.82</v>
      </c>
      <c r="K15149" s="434">
        <v>2011</v>
      </c>
    </row>
    <row r="15150" spans="1:11" hidden="1" x14ac:dyDescent="0.25">
      <c r="A15150" s="434">
        <v>357468000</v>
      </c>
      <c r="B15150" s="434">
        <v>8014</v>
      </c>
      <c r="C15150" s="434" t="s">
        <v>28</v>
      </c>
      <c r="D15150" s="434" t="s">
        <v>33</v>
      </c>
      <c r="E15150" s="434">
        <v>14.2</v>
      </c>
      <c r="F15150" s="434">
        <v>8680</v>
      </c>
      <c r="G15150" s="434">
        <v>72875</v>
      </c>
      <c r="H15150" s="434">
        <v>38775</v>
      </c>
      <c r="I15150" s="434">
        <v>224.98</v>
      </c>
      <c r="K15150" s="434">
        <v>1997</v>
      </c>
    </row>
    <row r="15151" spans="1:11" hidden="1" x14ac:dyDescent="0.25">
      <c r="A15151" s="434">
        <v>357479000</v>
      </c>
      <c r="B15151" s="434">
        <v>15097</v>
      </c>
      <c r="C15151" s="434" t="s">
        <v>31</v>
      </c>
      <c r="D15151" s="434" t="s">
        <v>22</v>
      </c>
      <c r="E15151" s="434">
        <v>12</v>
      </c>
      <c r="F15151" s="434">
        <v>2427</v>
      </c>
      <c r="G15151" s="434">
        <v>7413</v>
      </c>
      <c r="H15151" s="434">
        <v>4769</v>
      </c>
      <c r="I15151" s="434">
        <v>98.5</v>
      </c>
      <c r="K15151" s="434">
        <v>1999</v>
      </c>
    </row>
    <row r="15152" spans="1:11" hidden="1" x14ac:dyDescent="0.25">
      <c r="A15152" s="434">
        <v>357481000</v>
      </c>
      <c r="B15152" s="434">
        <v>603</v>
      </c>
      <c r="C15152" s="434" t="s">
        <v>46</v>
      </c>
      <c r="D15152" s="434" t="s">
        <v>22</v>
      </c>
      <c r="E15152" s="434">
        <v>17</v>
      </c>
      <c r="F15152" s="434">
        <v>10591</v>
      </c>
      <c r="G15152" s="434">
        <v>2903</v>
      </c>
      <c r="H15152" s="434">
        <v>2887</v>
      </c>
      <c r="I15152" s="434">
        <v>75.400000000000006</v>
      </c>
      <c r="K15152" s="434">
        <v>1986</v>
      </c>
    </row>
    <row r="15153" spans="1:11" hidden="1" x14ac:dyDescent="0.25">
      <c r="A15153" s="434">
        <v>357494000</v>
      </c>
      <c r="B15153" s="434">
        <v>1333</v>
      </c>
      <c r="C15153" s="434" t="s">
        <v>28</v>
      </c>
      <c r="D15153" s="434" t="s">
        <v>29</v>
      </c>
      <c r="F15153" s="434">
        <v>5920</v>
      </c>
      <c r="G15153" s="434">
        <v>37520</v>
      </c>
      <c r="H15153" s="434">
        <v>23573</v>
      </c>
      <c r="I15153" s="434">
        <v>179.97</v>
      </c>
      <c r="K15153" s="434">
        <v>2021</v>
      </c>
    </row>
    <row r="15154" spans="1:11" hidden="1" x14ac:dyDescent="0.25">
      <c r="A15154" s="434">
        <v>357499000</v>
      </c>
      <c r="B15154" s="434">
        <v>2895</v>
      </c>
      <c r="C15154" s="434" t="s">
        <v>28</v>
      </c>
      <c r="D15154" s="434" t="s">
        <v>29</v>
      </c>
      <c r="E15154" s="434">
        <v>14.5</v>
      </c>
      <c r="F15154" s="434">
        <v>9960</v>
      </c>
      <c r="G15154" s="434">
        <v>55418</v>
      </c>
      <c r="H15154" s="434">
        <v>30669</v>
      </c>
      <c r="I15154" s="434">
        <v>189.99</v>
      </c>
      <c r="K15154" s="434">
        <v>2007</v>
      </c>
    </row>
    <row r="15155" spans="1:11" hidden="1" x14ac:dyDescent="0.25">
      <c r="A15155" s="434">
        <v>357507000</v>
      </c>
      <c r="B15155" s="434">
        <v>2224</v>
      </c>
      <c r="C15155" s="434" t="s">
        <v>28</v>
      </c>
      <c r="D15155" s="434" t="s">
        <v>29</v>
      </c>
      <c r="F15155" s="434">
        <v>6050</v>
      </c>
      <c r="G15155" s="434">
        <v>38501</v>
      </c>
      <c r="H15155" s="434">
        <v>24331</v>
      </c>
      <c r="I15155" s="434">
        <v>182.87</v>
      </c>
      <c r="K15155" s="434">
        <v>2018</v>
      </c>
    </row>
    <row r="15156" spans="1:11" hidden="1" x14ac:dyDescent="0.25">
      <c r="A15156" s="434">
        <v>357539000</v>
      </c>
      <c r="B15156" s="434">
        <v>21564</v>
      </c>
      <c r="C15156" s="434" t="s">
        <v>28</v>
      </c>
      <c r="D15156" s="434" t="s">
        <v>29</v>
      </c>
      <c r="E15156" s="434">
        <v>14.5</v>
      </c>
      <c r="F15156" s="434">
        <v>5650</v>
      </c>
      <c r="G15156" s="434">
        <v>37614</v>
      </c>
      <c r="H15156" s="434">
        <v>22385</v>
      </c>
      <c r="I15156" s="434">
        <v>179.99</v>
      </c>
      <c r="J15156" s="434">
        <v>0</v>
      </c>
      <c r="K15156" s="434">
        <v>1970</v>
      </c>
    </row>
    <row r="15157" spans="1:11" hidden="1" x14ac:dyDescent="0.25">
      <c r="A15157" s="434">
        <v>357562000</v>
      </c>
      <c r="B15157" s="434">
        <v>5610</v>
      </c>
      <c r="C15157" s="434" t="s">
        <v>35</v>
      </c>
      <c r="D15157" s="434" t="s">
        <v>33</v>
      </c>
      <c r="E15157" s="434">
        <v>19</v>
      </c>
      <c r="F15157" s="434">
        <v>15887</v>
      </c>
      <c r="G15157" s="434">
        <v>21370</v>
      </c>
      <c r="H15157" s="434">
        <v>21584</v>
      </c>
      <c r="I15157" s="434">
        <v>203.06</v>
      </c>
      <c r="J15157" s="434">
        <v>0</v>
      </c>
      <c r="K15157" s="434">
        <v>1982</v>
      </c>
    </row>
    <row r="15158" spans="1:11" hidden="1" x14ac:dyDescent="0.25">
      <c r="A15158" s="434">
        <v>357568000</v>
      </c>
      <c r="B15158" s="434">
        <v>21966</v>
      </c>
      <c r="C15158" s="434" t="s">
        <v>28</v>
      </c>
      <c r="D15158" s="434" t="s">
        <v>36</v>
      </c>
      <c r="E15158" s="434">
        <v>14.5</v>
      </c>
      <c r="F15158" s="434">
        <v>13560</v>
      </c>
      <c r="G15158" s="434">
        <v>114536</v>
      </c>
      <c r="H15158" s="434">
        <v>63993</v>
      </c>
      <c r="I15158" s="434">
        <v>255.24</v>
      </c>
      <c r="J15158" s="434">
        <v>0</v>
      </c>
      <c r="K15158" s="434">
        <v>2011</v>
      </c>
    </row>
    <row r="15159" spans="1:11" hidden="1" x14ac:dyDescent="0.25">
      <c r="A15159" s="434">
        <v>357592000</v>
      </c>
      <c r="B15159" s="434">
        <v>20377</v>
      </c>
      <c r="C15159" s="434" t="s">
        <v>31</v>
      </c>
      <c r="D15159" s="434" t="s">
        <v>17</v>
      </c>
      <c r="E15159" s="434">
        <v>10</v>
      </c>
      <c r="F15159" s="434">
        <v>552</v>
      </c>
      <c r="G15159" s="434">
        <v>84</v>
      </c>
      <c r="H15159" s="434">
        <v>349</v>
      </c>
      <c r="I15159" s="434">
        <v>40.568899999999999</v>
      </c>
      <c r="K15159" s="434">
        <v>1968</v>
      </c>
    </row>
    <row r="15160" spans="1:11" hidden="1" x14ac:dyDescent="0.25">
      <c r="A15160" s="434">
        <v>357601000</v>
      </c>
      <c r="B15160" s="434">
        <v>2069</v>
      </c>
      <c r="C15160" s="434" t="s">
        <v>31</v>
      </c>
      <c r="D15160" s="434" t="s">
        <v>29</v>
      </c>
      <c r="E15160" s="434">
        <v>14.4</v>
      </c>
      <c r="F15160" s="434">
        <v>6545</v>
      </c>
      <c r="G15160" s="434">
        <v>27797</v>
      </c>
      <c r="H15160" s="434">
        <v>18095</v>
      </c>
      <c r="I15160" s="434">
        <v>169.03</v>
      </c>
      <c r="K15160" s="434">
        <v>1999</v>
      </c>
    </row>
    <row r="15161" spans="1:11" hidden="1" x14ac:dyDescent="0.25">
      <c r="A15161" s="434">
        <v>357627000</v>
      </c>
      <c r="B15161" s="434">
        <v>107735</v>
      </c>
      <c r="C15161" s="434" t="s">
        <v>44</v>
      </c>
      <c r="D15161" s="434" t="s">
        <v>36</v>
      </c>
      <c r="E15161" s="434">
        <v>18</v>
      </c>
      <c r="F15161" s="434">
        <v>38760</v>
      </c>
      <c r="G15161" s="434">
        <v>6260</v>
      </c>
      <c r="H15161" s="434">
        <v>65591</v>
      </c>
      <c r="I15161" s="434">
        <v>274.89999999999998</v>
      </c>
      <c r="J15161" s="434">
        <v>0</v>
      </c>
      <c r="K15161" s="434">
        <v>2004</v>
      </c>
    </row>
    <row r="15162" spans="1:11" hidden="1" x14ac:dyDescent="0.25">
      <c r="A15162" s="434">
        <v>357628000</v>
      </c>
      <c r="B15162" s="434">
        <v>576</v>
      </c>
      <c r="C15162" s="434" t="s">
        <v>24</v>
      </c>
      <c r="D15162" s="434" t="s">
        <v>33</v>
      </c>
      <c r="E15162" s="434">
        <v>14.5</v>
      </c>
      <c r="F15162" s="434">
        <v>11060</v>
      </c>
      <c r="G15162" s="434">
        <v>74543</v>
      </c>
      <c r="H15162" s="434">
        <v>42096</v>
      </c>
      <c r="I15162" s="434">
        <v>228.5</v>
      </c>
      <c r="J15162" s="434">
        <v>81766</v>
      </c>
      <c r="K15162" s="434">
        <v>2006</v>
      </c>
    </row>
    <row r="15163" spans="1:11" hidden="1" x14ac:dyDescent="0.25">
      <c r="A15163" s="434">
        <v>357629000</v>
      </c>
      <c r="B15163" s="434">
        <v>56056</v>
      </c>
      <c r="C15163" s="434" t="s">
        <v>28</v>
      </c>
      <c r="D15163" s="434" t="s">
        <v>33</v>
      </c>
      <c r="E15163" s="434">
        <v>14.5</v>
      </c>
      <c r="F15163" s="434">
        <v>12000</v>
      </c>
      <c r="G15163" s="434">
        <v>76180</v>
      </c>
      <c r="H15163" s="434">
        <v>41071</v>
      </c>
      <c r="I15163" s="434">
        <v>225</v>
      </c>
      <c r="J15163" s="434">
        <v>0</v>
      </c>
      <c r="K15163" s="434">
        <v>1970</v>
      </c>
    </row>
    <row r="15164" spans="1:11" hidden="1" x14ac:dyDescent="0.25">
      <c r="A15164" s="434">
        <v>357632000</v>
      </c>
      <c r="B15164" s="434">
        <v>1358</v>
      </c>
      <c r="C15164" s="434" t="s">
        <v>35</v>
      </c>
      <c r="D15164" s="434" t="s">
        <v>33</v>
      </c>
      <c r="E15164" s="434">
        <v>19</v>
      </c>
      <c r="F15164" s="434">
        <v>15659</v>
      </c>
      <c r="G15164" s="434">
        <v>21370</v>
      </c>
      <c r="H15164" s="434">
        <v>21585</v>
      </c>
      <c r="I15164" s="434">
        <v>203.06</v>
      </c>
      <c r="J15164" s="434">
        <v>0</v>
      </c>
      <c r="K15164" s="434">
        <v>1982</v>
      </c>
    </row>
    <row r="15165" spans="1:11" hidden="1" x14ac:dyDescent="0.25">
      <c r="A15165" s="434">
        <v>357636000</v>
      </c>
      <c r="B15165" s="434">
        <v>88894</v>
      </c>
      <c r="C15165" s="434" t="s">
        <v>16</v>
      </c>
      <c r="D15165" s="434" t="s">
        <v>22</v>
      </c>
      <c r="E15165" s="434">
        <v>12</v>
      </c>
      <c r="F15165" s="434">
        <v>1324</v>
      </c>
      <c r="G15165" s="434">
        <v>3298</v>
      </c>
      <c r="H15165" s="434">
        <v>1699</v>
      </c>
      <c r="I15165" s="434">
        <v>86</v>
      </c>
      <c r="K15165" s="434">
        <v>1992</v>
      </c>
    </row>
    <row r="15166" spans="1:11" hidden="1" x14ac:dyDescent="0.25">
      <c r="A15166" s="434">
        <v>357649000</v>
      </c>
      <c r="B15166" s="434">
        <v>10731</v>
      </c>
      <c r="C15166" s="434" t="s">
        <v>35</v>
      </c>
      <c r="D15166" s="434" t="s">
        <v>33</v>
      </c>
      <c r="E15166" s="434">
        <v>22</v>
      </c>
      <c r="F15166" s="434">
        <v>29567</v>
      </c>
      <c r="G15166" s="434">
        <v>38485</v>
      </c>
      <c r="H15166" s="434">
        <v>33113</v>
      </c>
      <c r="I15166" s="434">
        <v>230.99</v>
      </c>
      <c r="J15166" s="434">
        <v>0</v>
      </c>
      <c r="K15166" s="434">
        <v>1980</v>
      </c>
    </row>
    <row r="15167" spans="1:11" hidden="1" x14ac:dyDescent="0.25">
      <c r="A15167" s="434">
        <v>357654000</v>
      </c>
      <c r="B15167" s="434">
        <v>7170</v>
      </c>
      <c r="C15167" s="434" t="s">
        <v>20</v>
      </c>
      <c r="D15167" s="434" t="s">
        <v>29</v>
      </c>
      <c r="E15167" s="434">
        <v>15.11</v>
      </c>
      <c r="F15167" s="434">
        <v>9267</v>
      </c>
      <c r="G15167" s="434">
        <v>45840</v>
      </c>
      <c r="H15167" s="434">
        <v>28114</v>
      </c>
      <c r="I15167" s="434">
        <v>179.9</v>
      </c>
      <c r="J15167" s="434">
        <v>49008</v>
      </c>
      <c r="K15167" s="434">
        <v>2004</v>
      </c>
    </row>
    <row r="15168" spans="1:11" hidden="1" x14ac:dyDescent="0.25">
      <c r="A15168" s="434">
        <v>357656000</v>
      </c>
      <c r="B15168" s="434">
        <v>27818</v>
      </c>
      <c r="C15168" s="434" t="s">
        <v>28</v>
      </c>
      <c r="D15168" s="434" t="s">
        <v>29</v>
      </c>
      <c r="E15168" s="434">
        <v>13.3</v>
      </c>
      <c r="F15168" s="434">
        <v>7860</v>
      </c>
      <c r="G15168" s="434">
        <v>37152</v>
      </c>
      <c r="H15168" s="434">
        <v>22662</v>
      </c>
      <c r="I15168" s="434">
        <v>186.4</v>
      </c>
      <c r="K15168" s="434">
        <v>2011</v>
      </c>
    </row>
    <row r="15169" spans="1:11" hidden="1" x14ac:dyDescent="0.25">
      <c r="A15169" s="434">
        <v>357658000</v>
      </c>
      <c r="B15169" s="434">
        <v>7109</v>
      </c>
      <c r="C15169" s="434" t="s">
        <v>28</v>
      </c>
      <c r="D15169" s="434" t="s">
        <v>29</v>
      </c>
      <c r="F15169" s="434">
        <v>8260</v>
      </c>
      <c r="G15169" s="434">
        <v>61444</v>
      </c>
      <c r="H15169" s="434">
        <v>34801</v>
      </c>
      <c r="I15169" s="434">
        <v>199.9</v>
      </c>
      <c r="K15169" s="434">
        <v>2013</v>
      </c>
    </row>
    <row r="15170" spans="1:11" hidden="1" x14ac:dyDescent="0.25">
      <c r="A15170" s="434">
        <v>357672000</v>
      </c>
      <c r="B15170" s="434">
        <v>689</v>
      </c>
      <c r="C15170" s="434" t="s">
        <v>28</v>
      </c>
      <c r="D15170" s="434" t="s">
        <v>29</v>
      </c>
      <c r="E15170" s="434">
        <v>14.6</v>
      </c>
      <c r="F15170" s="434">
        <v>9480</v>
      </c>
      <c r="G15170" s="434">
        <v>55580</v>
      </c>
      <c r="H15170" s="434">
        <v>30881</v>
      </c>
      <c r="I15170" s="434">
        <v>189.9</v>
      </c>
      <c r="K15170" s="434">
        <v>2004</v>
      </c>
    </row>
    <row r="15171" spans="1:11" hidden="1" x14ac:dyDescent="0.25">
      <c r="A15171" s="434">
        <v>357698000</v>
      </c>
      <c r="B15171" s="434">
        <v>109515</v>
      </c>
      <c r="C15171" s="434" t="s">
        <v>44</v>
      </c>
      <c r="D15171" s="434" t="s">
        <v>40</v>
      </c>
      <c r="E15171" s="434">
        <v>18</v>
      </c>
      <c r="F15171" s="434">
        <v>71400</v>
      </c>
      <c r="G15171" s="434">
        <v>13413</v>
      </c>
      <c r="H15171" s="434">
        <v>137936</v>
      </c>
      <c r="I15171" s="434">
        <v>333.33</v>
      </c>
      <c r="J15171" s="434">
        <v>0</v>
      </c>
      <c r="K15171" s="434">
        <v>2009</v>
      </c>
    </row>
    <row r="15172" spans="1:11" hidden="1" x14ac:dyDescent="0.25">
      <c r="A15172" s="434">
        <v>357707000</v>
      </c>
      <c r="B15172" s="434">
        <v>413456</v>
      </c>
      <c r="C15172" s="434" t="s">
        <v>56</v>
      </c>
      <c r="D15172" s="434" t="s">
        <v>22</v>
      </c>
      <c r="E15172" s="434">
        <v>13</v>
      </c>
      <c r="F15172" s="434">
        <v>2280</v>
      </c>
      <c r="G15172" s="434">
        <v>1976</v>
      </c>
      <c r="H15172" s="434">
        <v>2532</v>
      </c>
      <c r="I15172" s="434">
        <v>85.36</v>
      </c>
      <c r="J15172" s="434">
        <v>0</v>
      </c>
      <c r="K15172" s="434">
        <v>1970</v>
      </c>
    </row>
    <row r="15173" spans="1:11" hidden="1" x14ac:dyDescent="0.25">
      <c r="A15173" s="434">
        <v>357711000</v>
      </c>
      <c r="B15173" s="434">
        <v>1699</v>
      </c>
      <c r="C15173" s="434" t="s">
        <v>24</v>
      </c>
      <c r="D15173" s="434" t="s">
        <v>40</v>
      </c>
      <c r="E15173" s="434">
        <v>15.9</v>
      </c>
      <c r="F15173" s="434">
        <v>27160</v>
      </c>
      <c r="G15173" s="434">
        <v>302303</v>
      </c>
      <c r="H15173" s="434">
        <v>159943</v>
      </c>
      <c r="I15173" s="434">
        <v>333</v>
      </c>
      <c r="J15173" s="434">
        <v>330424</v>
      </c>
      <c r="K15173" s="434">
        <v>2009</v>
      </c>
    </row>
    <row r="15174" spans="1:11" hidden="1" x14ac:dyDescent="0.25">
      <c r="A15174" s="434">
        <v>357725000</v>
      </c>
      <c r="B15174" s="434">
        <v>112284</v>
      </c>
      <c r="C15174" s="434" t="s">
        <v>48</v>
      </c>
      <c r="D15174" s="434" t="s">
        <v>17</v>
      </c>
      <c r="E15174" s="434">
        <v>13</v>
      </c>
      <c r="F15174" s="434">
        <v>4045</v>
      </c>
      <c r="G15174" s="434">
        <v>1075</v>
      </c>
      <c r="H15174" s="434">
        <v>2140</v>
      </c>
      <c r="I15174" s="434">
        <v>60.8</v>
      </c>
      <c r="J15174" s="434">
        <v>0</v>
      </c>
      <c r="K15174" s="434">
        <v>2005</v>
      </c>
    </row>
    <row r="15175" spans="1:11" hidden="1" x14ac:dyDescent="0.25">
      <c r="A15175" s="434">
        <v>357736000</v>
      </c>
      <c r="B15175" s="434">
        <v>18128</v>
      </c>
      <c r="C15175" s="434" t="s">
        <v>20</v>
      </c>
      <c r="D15175" s="434" t="s">
        <v>25</v>
      </c>
      <c r="E15175" s="434">
        <v>15.8</v>
      </c>
      <c r="F15175" s="434">
        <v>2942</v>
      </c>
      <c r="G15175" s="434">
        <v>6525</v>
      </c>
      <c r="H15175" s="434">
        <v>4956</v>
      </c>
      <c r="I15175" s="434">
        <v>107.75</v>
      </c>
      <c r="J15175" s="434">
        <v>7010</v>
      </c>
      <c r="K15175" s="434">
        <v>2009</v>
      </c>
    </row>
    <row r="15176" spans="1:11" hidden="1" x14ac:dyDescent="0.25">
      <c r="A15176" s="434">
        <v>357743000</v>
      </c>
      <c r="B15176" s="434">
        <v>5344</v>
      </c>
      <c r="C15176" s="434" t="s">
        <v>28</v>
      </c>
      <c r="D15176" s="434" t="s">
        <v>29</v>
      </c>
      <c r="E15176" s="434">
        <v>14.5</v>
      </c>
      <c r="F15176" s="434">
        <v>5920</v>
      </c>
      <c r="G15176" s="434">
        <v>37927</v>
      </c>
      <c r="H15176" s="434">
        <v>23302</v>
      </c>
      <c r="I15176" s="434">
        <v>179.97</v>
      </c>
      <c r="J15176" s="434">
        <v>0</v>
      </c>
      <c r="K15176" s="434">
        <v>2020</v>
      </c>
    </row>
    <row r="15177" spans="1:11" hidden="1" x14ac:dyDescent="0.25">
      <c r="A15177" s="434">
        <v>357765000</v>
      </c>
      <c r="B15177" s="434">
        <v>6759</v>
      </c>
      <c r="C15177" s="434" t="s">
        <v>28</v>
      </c>
      <c r="D15177" s="434" t="s">
        <v>36</v>
      </c>
      <c r="E15177" s="434">
        <v>14.6</v>
      </c>
      <c r="F15177" s="434">
        <v>16848</v>
      </c>
      <c r="G15177" s="434">
        <v>178076</v>
      </c>
      <c r="H15177" s="434">
        <v>91385</v>
      </c>
      <c r="I15177" s="434">
        <v>292</v>
      </c>
      <c r="K15177" s="434">
        <v>2010</v>
      </c>
    </row>
    <row r="15178" spans="1:11" hidden="1" x14ac:dyDescent="0.25">
      <c r="A15178" s="434">
        <v>357767000</v>
      </c>
      <c r="B15178" s="434">
        <v>89</v>
      </c>
      <c r="C15178" s="434" t="s">
        <v>48</v>
      </c>
      <c r="D15178" s="434" t="s">
        <v>22</v>
      </c>
      <c r="E15178" s="434">
        <v>13.5</v>
      </c>
      <c r="F15178" s="434">
        <v>3530</v>
      </c>
      <c r="G15178" s="434">
        <v>2750</v>
      </c>
      <c r="H15178" s="434">
        <v>3057</v>
      </c>
      <c r="I15178" s="434">
        <v>71.23</v>
      </c>
      <c r="K15178" s="434">
        <v>1982</v>
      </c>
    </row>
    <row r="15179" spans="1:11" hidden="1" x14ac:dyDescent="0.25">
      <c r="A15179" s="434">
        <v>357773000</v>
      </c>
      <c r="B15179" s="434">
        <v>3210</v>
      </c>
      <c r="C15179" s="434" t="s">
        <v>35</v>
      </c>
      <c r="D15179" s="434" t="s">
        <v>33</v>
      </c>
      <c r="E15179" s="434">
        <v>19</v>
      </c>
      <c r="F15179" s="434">
        <v>15659</v>
      </c>
      <c r="G15179" s="434">
        <v>21370</v>
      </c>
      <c r="H15179" s="434">
        <v>21584</v>
      </c>
      <c r="I15179" s="434">
        <v>203.06</v>
      </c>
      <c r="J15179" s="434">
        <v>0</v>
      </c>
      <c r="K15179" s="434">
        <v>1982</v>
      </c>
    </row>
    <row r="15180" spans="1:11" hidden="1" x14ac:dyDescent="0.25">
      <c r="A15180" s="434">
        <v>357783000</v>
      </c>
      <c r="B15180" s="434">
        <v>3664</v>
      </c>
      <c r="C15180" s="434" t="s">
        <v>28</v>
      </c>
      <c r="D15180" s="434" t="s">
        <v>36</v>
      </c>
      <c r="E15180" s="434">
        <v>14.5</v>
      </c>
      <c r="F15180" s="434">
        <v>16700</v>
      </c>
      <c r="G15180" s="434">
        <v>181389</v>
      </c>
      <c r="H15180" s="434">
        <v>92722</v>
      </c>
      <c r="I15180" s="434">
        <v>291.98</v>
      </c>
      <c r="J15180" s="434">
        <v>0</v>
      </c>
      <c r="K15180" s="434">
        <v>2013</v>
      </c>
    </row>
    <row r="15181" spans="1:11" hidden="1" x14ac:dyDescent="0.25">
      <c r="A15181" s="434">
        <v>357832000</v>
      </c>
      <c r="B15181" s="434">
        <v>17099</v>
      </c>
      <c r="C15181" s="434" t="s">
        <v>31</v>
      </c>
      <c r="D15181" s="434" t="s">
        <v>25</v>
      </c>
      <c r="E15181" s="434">
        <v>21</v>
      </c>
      <c r="F15181" s="434">
        <v>12621</v>
      </c>
      <c r="G15181" s="434">
        <v>11048</v>
      </c>
      <c r="H15181" s="434">
        <v>9298</v>
      </c>
      <c r="I15181" s="434">
        <v>150</v>
      </c>
      <c r="J15181" s="434">
        <v>15153</v>
      </c>
      <c r="K15181" s="434">
        <v>1998</v>
      </c>
    </row>
    <row r="15182" spans="1:11" hidden="1" x14ac:dyDescent="0.25">
      <c r="A15182" s="434">
        <v>357833000</v>
      </c>
      <c r="B15182" s="434">
        <v>21152</v>
      </c>
      <c r="C15182" s="434" t="s">
        <v>31</v>
      </c>
      <c r="D15182" s="434" t="s">
        <v>29</v>
      </c>
      <c r="E15182" s="434">
        <v>13.25</v>
      </c>
      <c r="F15182" s="434">
        <v>3309</v>
      </c>
      <c r="G15182" s="434">
        <v>19500</v>
      </c>
      <c r="H15182" s="434">
        <v>14538</v>
      </c>
      <c r="I15182" s="434">
        <v>162</v>
      </c>
      <c r="J15182" s="434">
        <v>0</v>
      </c>
      <c r="K15182" s="434">
        <v>2010</v>
      </c>
    </row>
    <row r="15183" spans="1:11" hidden="1" x14ac:dyDescent="0.25">
      <c r="A15183" s="434">
        <v>357845000</v>
      </c>
      <c r="B15183" s="434">
        <v>15792</v>
      </c>
      <c r="C15183" s="434" t="s">
        <v>16</v>
      </c>
      <c r="D15183" s="434" t="s">
        <v>17</v>
      </c>
      <c r="E15183" s="434">
        <v>0</v>
      </c>
      <c r="F15183" s="434">
        <v>218</v>
      </c>
      <c r="G15183" s="434">
        <v>1000</v>
      </c>
      <c r="H15183" s="434">
        <v>498</v>
      </c>
      <c r="I15183" s="434">
        <v>53.1</v>
      </c>
      <c r="J15183" s="434">
        <v>0</v>
      </c>
      <c r="K15183" s="434">
        <v>1970</v>
      </c>
    </row>
    <row r="15184" spans="1:11" hidden="1" x14ac:dyDescent="0.25">
      <c r="A15184" s="434">
        <v>357851000</v>
      </c>
      <c r="B15184" s="434">
        <v>362</v>
      </c>
      <c r="C15184" s="434" t="s">
        <v>20</v>
      </c>
      <c r="D15184" s="434" t="s">
        <v>25</v>
      </c>
      <c r="E15184" s="434">
        <v>14.7</v>
      </c>
      <c r="F15184" s="434">
        <v>6480</v>
      </c>
      <c r="G15184" s="434">
        <v>19870</v>
      </c>
      <c r="H15184" s="434">
        <v>11634</v>
      </c>
      <c r="I15184" s="434">
        <v>146.03</v>
      </c>
      <c r="J15184" s="434">
        <v>20475</v>
      </c>
      <c r="K15184" s="434">
        <v>2005</v>
      </c>
    </row>
    <row r="15185" spans="1:11" hidden="1" x14ac:dyDescent="0.25">
      <c r="A15185" s="434">
        <v>357875000</v>
      </c>
      <c r="B15185" s="434">
        <v>5400</v>
      </c>
      <c r="C15185" s="434" t="s">
        <v>28</v>
      </c>
      <c r="D15185" s="434" t="s">
        <v>29</v>
      </c>
      <c r="E15185" s="434">
        <v>43660</v>
      </c>
      <c r="F15185" s="434">
        <v>6780</v>
      </c>
      <c r="G15185" s="434">
        <v>37717</v>
      </c>
      <c r="H15185" s="434">
        <v>23232</v>
      </c>
      <c r="I15185" s="434">
        <v>179.97</v>
      </c>
      <c r="J15185" s="434">
        <v>0</v>
      </c>
      <c r="K15185" s="434">
        <v>2018</v>
      </c>
    </row>
    <row r="15186" spans="1:11" hidden="1" x14ac:dyDescent="0.25">
      <c r="A15186" s="434">
        <v>357903000</v>
      </c>
      <c r="B15186" s="434">
        <v>243031</v>
      </c>
      <c r="C15186" s="434" t="s">
        <v>31</v>
      </c>
      <c r="D15186" s="434" t="s">
        <v>22</v>
      </c>
      <c r="E15186" s="434">
        <v>14.3</v>
      </c>
      <c r="F15186" s="434">
        <v>2340</v>
      </c>
      <c r="G15186" s="434">
        <v>1700</v>
      </c>
      <c r="H15186" s="434">
        <v>2462</v>
      </c>
      <c r="I15186" s="434">
        <v>77.63</v>
      </c>
      <c r="J15186" s="434">
        <v>0</v>
      </c>
      <c r="K15186" s="434">
        <v>1970</v>
      </c>
    </row>
    <row r="15187" spans="1:11" hidden="1" x14ac:dyDescent="0.25">
      <c r="A15187" s="434">
        <v>357920000</v>
      </c>
      <c r="B15187" s="434">
        <v>17520</v>
      </c>
      <c r="C15187" s="434" t="s">
        <v>28</v>
      </c>
      <c r="D15187" s="434" t="s">
        <v>29</v>
      </c>
      <c r="E15187" s="434">
        <v>14.5</v>
      </c>
      <c r="F15187" s="434">
        <v>8260</v>
      </c>
      <c r="G15187" s="434">
        <v>61330</v>
      </c>
      <c r="H15187" s="434">
        <v>34810</v>
      </c>
      <c r="I15187" s="434">
        <v>199.98</v>
      </c>
      <c r="J15187" s="434">
        <v>0</v>
      </c>
      <c r="K15187" s="434">
        <v>1970</v>
      </c>
    </row>
    <row r="15188" spans="1:11" hidden="1" x14ac:dyDescent="0.25">
      <c r="A15188" s="434">
        <v>357928000</v>
      </c>
      <c r="B15188" s="434">
        <v>691</v>
      </c>
      <c r="C15188" s="434" t="s">
        <v>28</v>
      </c>
      <c r="D15188" s="434" t="s">
        <v>29</v>
      </c>
      <c r="E15188" s="434">
        <v>14</v>
      </c>
      <c r="F15188" s="434">
        <v>7281</v>
      </c>
      <c r="G15188" s="434">
        <v>18955</v>
      </c>
      <c r="H15188" s="434">
        <v>11531</v>
      </c>
      <c r="I15188" s="434">
        <v>155.02000000000001</v>
      </c>
      <c r="K15188" s="434">
        <v>1974</v>
      </c>
    </row>
    <row r="15189" spans="1:11" hidden="1" x14ac:dyDescent="0.25">
      <c r="A15189" s="434">
        <v>357929000</v>
      </c>
      <c r="B15189" s="434">
        <v>15817</v>
      </c>
      <c r="C15189" s="434" t="s">
        <v>28</v>
      </c>
      <c r="D15189" s="434" t="s">
        <v>33</v>
      </c>
      <c r="E15189" s="434">
        <v>15</v>
      </c>
      <c r="F15189" s="434">
        <v>9760</v>
      </c>
      <c r="G15189" s="434">
        <v>82044</v>
      </c>
      <c r="H15189" s="434">
        <v>44373</v>
      </c>
      <c r="I15189" s="434">
        <v>229</v>
      </c>
      <c r="J15189" s="434">
        <v>0</v>
      </c>
      <c r="K15189" s="434">
        <v>2013</v>
      </c>
    </row>
    <row r="15190" spans="1:11" hidden="1" x14ac:dyDescent="0.25">
      <c r="A15190" s="434">
        <v>357951000</v>
      </c>
      <c r="B15190" s="434">
        <v>643</v>
      </c>
      <c r="C15190" s="434" t="s">
        <v>28</v>
      </c>
      <c r="D15190" s="434" t="s">
        <v>33</v>
      </c>
      <c r="E15190" s="434">
        <v>14.5</v>
      </c>
      <c r="F15190" s="434">
        <v>9989</v>
      </c>
      <c r="G15190" s="434">
        <v>74333</v>
      </c>
      <c r="H15190" s="434">
        <v>39052</v>
      </c>
      <c r="I15190" s="434">
        <v>224.89</v>
      </c>
      <c r="J15190" s="434">
        <v>0</v>
      </c>
      <c r="K15190" s="434">
        <v>2000</v>
      </c>
    </row>
    <row r="15191" spans="1:11" hidden="1" x14ac:dyDescent="0.25">
      <c r="A15191" s="434">
        <v>357955000</v>
      </c>
      <c r="B15191" s="434">
        <v>10350</v>
      </c>
      <c r="C15191" s="434" t="s">
        <v>54</v>
      </c>
      <c r="D15191" s="434" t="s">
        <v>13</v>
      </c>
      <c r="F15191" s="434">
        <v>1060</v>
      </c>
      <c r="G15191" s="434">
        <v>195</v>
      </c>
      <c r="H15191" s="434">
        <v>216</v>
      </c>
      <c r="I15191" s="434">
        <v>26.5</v>
      </c>
      <c r="K15191" s="434">
        <v>2003</v>
      </c>
    </row>
    <row r="15192" spans="1:11" hidden="1" x14ac:dyDescent="0.25">
      <c r="A15192" s="434">
        <v>357960000</v>
      </c>
      <c r="B15192" s="434">
        <v>11147</v>
      </c>
      <c r="C15192" s="434" t="s">
        <v>28</v>
      </c>
      <c r="D15192" s="434" t="s">
        <v>29</v>
      </c>
      <c r="E15192" s="434">
        <v>43599</v>
      </c>
      <c r="F15192" s="434">
        <v>9480</v>
      </c>
      <c r="G15192" s="434">
        <v>56200</v>
      </c>
      <c r="H15192" s="434">
        <v>31200</v>
      </c>
      <c r="I15192" s="434">
        <v>189.99</v>
      </c>
      <c r="J15192" s="434">
        <v>0</v>
      </c>
    </row>
    <row r="15193" spans="1:11" hidden="1" x14ac:dyDescent="0.25">
      <c r="A15193" s="434">
        <v>357982000</v>
      </c>
      <c r="B15193" s="434">
        <v>141274</v>
      </c>
      <c r="C15193" s="434" t="s">
        <v>46</v>
      </c>
      <c r="D15193" s="434" t="s">
        <v>17</v>
      </c>
      <c r="E15193" s="434">
        <v>13</v>
      </c>
      <c r="F15193" s="434">
        <v>2942</v>
      </c>
      <c r="G15193" s="434">
        <v>1200</v>
      </c>
      <c r="H15193" s="434">
        <v>1428</v>
      </c>
      <c r="I15193" s="434">
        <v>57.4</v>
      </c>
      <c r="J15193" s="434">
        <v>0</v>
      </c>
      <c r="K15193" s="434">
        <v>2008</v>
      </c>
    </row>
    <row r="15194" spans="1:11" hidden="1" x14ac:dyDescent="0.25">
      <c r="A15194" s="434">
        <v>357986000</v>
      </c>
      <c r="B15194" s="434">
        <v>12282</v>
      </c>
      <c r="C15194" s="434" t="s">
        <v>28</v>
      </c>
      <c r="D15194" s="434" t="s">
        <v>33</v>
      </c>
      <c r="E15194" s="434">
        <v>14.5</v>
      </c>
      <c r="F15194" s="434">
        <v>9710</v>
      </c>
      <c r="G15194" s="434">
        <v>82165</v>
      </c>
      <c r="H15194" s="434">
        <v>43012</v>
      </c>
      <c r="I15194" s="434">
        <v>228.99</v>
      </c>
      <c r="K15194" s="434">
        <v>2011</v>
      </c>
    </row>
    <row r="15195" spans="1:11" hidden="1" x14ac:dyDescent="0.25">
      <c r="A15195" s="434">
        <v>365548000</v>
      </c>
      <c r="B15195" s="434">
        <v>6078</v>
      </c>
      <c r="C15195" s="434" t="s">
        <v>31</v>
      </c>
      <c r="D15195" s="434" t="s">
        <v>17</v>
      </c>
      <c r="E15195" s="434">
        <v>11.5</v>
      </c>
      <c r="F15195" s="434">
        <v>827</v>
      </c>
      <c r="G15195" s="434">
        <v>1132</v>
      </c>
      <c r="H15195" s="434">
        <v>1253</v>
      </c>
      <c r="I15195" s="434">
        <v>63.28</v>
      </c>
      <c r="J15195" s="434">
        <v>0</v>
      </c>
      <c r="K15195" s="434">
        <v>1970</v>
      </c>
    </row>
    <row r="15196" spans="1:11" hidden="1" x14ac:dyDescent="0.25">
      <c r="A15196" s="434">
        <v>366230000</v>
      </c>
      <c r="B15196" s="434">
        <v>5969</v>
      </c>
      <c r="C15196" s="434" t="s">
        <v>61</v>
      </c>
      <c r="D15196" s="434" t="s">
        <v>29</v>
      </c>
      <c r="E15196" s="434">
        <v>14</v>
      </c>
      <c r="F15196" s="434">
        <v>9793</v>
      </c>
      <c r="G15196" s="434">
        <v>18388</v>
      </c>
      <c r="H15196" s="434">
        <v>15549</v>
      </c>
      <c r="I15196" s="434">
        <v>166.25</v>
      </c>
      <c r="J15196" s="434">
        <v>0</v>
      </c>
      <c r="K15196" s="434">
        <v>2009</v>
      </c>
    </row>
    <row r="15197" spans="1:11" hidden="1" x14ac:dyDescent="0.25">
      <c r="A15197" s="434">
        <v>366254000</v>
      </c>
      <c r="B15197" s="434">
        <v>1</v>
      </c>
      <c r="C15197" s="434" t="s">
        <v>54</v>
      </c>
      <c r="D15197" s="434" t="s">
        <v>17</v>
      </c>
      <c r="E15197" s="434">
        <v>12.5</v>
      </c>
      <c r="F15197" s="434">
        <v>4413</v>
      </c>
      <c r="G15197" s="434">
        <v>313</v>
      </c>
      <c r="H15197" s="434">
        <v>455</v>
      </c>
      <c r="I15197" s="434">
        <v>37.549999999999997</v>
      </c>
      <c r="J15197" s="434">
        <v>0</v>
      </c>
      <c r="K15197" s="434">
        <v>2018</v>
      </c>
    </row>
    <row r="15198" spans="1:11" hidden="1" x14ac:dyDescent="0.25">
      <c r="A15198" s="434">
        <v>366479000</v>
      </c>
      <c r="B15198" s="434">
        <v>585</v>
      </c>
      <c r="C15198" s="434" t="s">
        <v>31</v>
      </c>
      <c r="D15198" s="434" t="s">
        <v>36</v>
      </c>
      <c r="E15198" s="434">
        <v>20.6</v>
      </c>
      <c r="F15198" s="434">
        <v>25007</v>
      </c>
      <c r="G15198" s="434">
        <v>48988</v>
      </c>
      <c r="H15198" s="434">
        <v>72708</v>
      </c>
      <c r="I15198" s="434">
        <v>264.60000000000002</v>
      </c>
      <c r="K15198" s="434">
        <v>1996</v>
      </c>
    </row>
    <row r="15199" spans="1:11" hidden="1" x14ac:dyDescent="0.25">
      <c r="A15199" s="434">
        <v>366757230</v>
      </c>
      <c r="B15199" s="434">
        <v>11294</v>
      </c>
      <c r="C15199" s="434" t="s">
        <v>46</v>
      </c>
      <c r="D15199" s="434" t="s">
        <v>22</v>
      </c>
      <c r="E15199" s="434">
        <v>15</v>
      </c>
      <c r="F15199" s="434">
        <v>11190</v>
      </c>
      <c r="G15199" s="434">
        <v>4131</v>
      </c>
      <c r="H15199" s="434">
        <v>3969</v>
      </c>
      <c r="I15199" s="434">
        <v>84.124799999999993</v>
      </c>
      <c r="J15199" s="434">
        <v>0</v>
      </c>
      <c r="K15199" s="434">
        <v>1998</v>
      </c>
    </row>
    <row r="15200" spans="1:11" hidden="1" x14ac:dyDescent="0.25">
      <c r="A15200" s="434">
        <v>366779050</v>
      </c>
      <c r="B15200" s="434">
        <v>14509</v>
      </c>
      <c r="C15200" s="434" t="s">
        <v>61</v>
      </c>
      <c r="D15200" s="434" t="s">
        <v>13</v>
      </c>
      <c r="I15200" s="434">
        <v>13</v>
      </c>
      <c r="J15200" s="434">
        <v>0</v>
      </c>
      <c r="K15200" s="434">
        <v>1970</v>
      </c>
    </row>
    <row r="15201" spans="1:11" hidden="1" x14ac:dyDescent="0.25">
      <c r="A15201" s="434">
        <v>366846000</v>
      </c>
      <c r="B15201" s="434">
        <v>6552</v>
      </c>
      <c r="C15201" s="434" t="s">
        <v>20</v>
      </c>
      <c r="D15201" s="434" t="s">
        <v>29</v>
      </c>
      <c r="E15201" s="434">
        <v>15.2</v>
      </c>
      <c r="F15201" s="434">
        <v>9480</v>
      </c>
      <c r="G15201" s="434">
        <v>51711</v>
      </c>
      <c r="H15201" s="434">
        <v>29433</v>
      </c>
      <c r="I15201" s="434">
        <v>183.31</v>
      </c>
      <c r="J15201" s="434">
        <v>53006</v>
      </c>
      <c r="K15201" s="434">
        <v>2010</v>
      </c>
    </row>
    <row r="15202" spans="1:11" hidden="1" x14ac:dyDescent="0.25">
      <c r="A15202" s="434">
        <v>366864250</v>
      </c>
      <c r="B15202" s="434">
        <v>1</v>
      </c>
      <c r="C15202" s="434" t="s">
        <v>54</v>
      </c>
      <c r="D15202" s="434" t="s">
        <v>17</v>
      </c>
      <c r="F15202" s="434">
        <v>1671</v>
      </c>
      <c r="H15202" s="434">
        <v>290</v>
      </c>
      <c r="I15202" s="434">
        <v>30.2362</v>
      </c>
      <c r="K15202" s="434">
        <v>1977</v>
      </c>
    </row>
    <row r="15203" spans="1:11" hidden="1" x14ac:dyDescent="0.25">
      <c r="A15203" s="434">
        <v>366872260</v>
      </c>
      <c r="B15203" s="434">
        <v>6853</v>
      </c>
      <c r="C15203" s="434" t="s">
        <v>61</v>
      </c>
      <c r="D15203" s="434" t="s">
        <v>13</v>
      </c>
      <c r="I15203" s="434">
        <v>15</v>
      </c>
    </row>
    <row r="15204" spans="1:11" hidden="1" x14ac:dyDescent="0.25">
      <c r="A15204" s="434">
        <v>366876670</v>
      </c>
      <c r="B15204" s="434">
        <v>49517</v>
      </c>
      <c r="C15204" s="434" t="s">
        <v>61</v>
      </c>
      <c r="D15204" s="434" t="s">
        <v>13</v>
      </c>
      <c r="I15204" s="434">
        <v>14</v>
      </c>
      <c r="J15204" s="434">
        <v>0</v>
      </c>
      <c r="K15204" s="434">
        <v>1970</v>
      </c>
    </row>
    <row r="15205" spans="1:11" hidden="1" x14ac:dyDescent="0.25">
      <c r="A15205" s="434">
        <v>367009020</v>
      </c>
      <c r="B15205" s="434">
        <v>38065</v>
      </c>
      <c r="C15205" s="434" t="s">
        <v>46</v>
      </c>
      <c r="D15205" s="434" t="s">
        <v>17</v>
      </c>
      <c r="E15205" s="434">
        <v>15</v>
      </c>
      <c r="F15205" s="434">
        <v>4560</v>
      </c>
      <c r="G15205" s="434">
        <v>2374</v>
      </c>
      <c r="H15205" s="434">
        <v>1708</v>
      </c>
      <c r="I15205" s="434">
        <v>64</v>
      </c>
      <c r="K15205" s="434">
        <v>2005</v>
      </c>
    </row>
    <row r="15206" spans="1:11" hidden="1" x14ac:dyDescent="0.25">
      <c r="A15206" s="434">
        <v>367051250</v>
      </c>
      <c r="B15206" s="434">
        <v>8221</v>
      </c>
      <c r="C15206" s="434" t="s">
        <v>61</v>
      </c>
      <c r="D15206" s="434" t="s">
        <v>13</v>
      </c>
      <c r="I15206" s="434">
        <v>14</v>
      </c>
    </row>
    <row r="15207" spans="1:11" hidden="1" x14ac:dyDescent="0.25">
      <c r="A15207" s="434">
        <v>367063280</v>
      </c>
      <c r="B15207" s="434">
        <v>10147</v>
      </c>
      <c r="C15207" s="434" t="s">
        <v>31</v>
      </c>
      <c r="D15207" s="434" t="s">
        <v>29</v>
      </c>
      <c r="E15207" s="434">
        <v>19.399999999999999</v>
      </c>
      <c r="F15207" s="434">
        <v>12798</v>
      </c>
      <c r="G15207" s="434">
        <v>19844</v>
      </c>
      <c r="H15207" s="434">
        <v>49814</v>
      </c>
      <c r="I15207" s="434">
        <v>190.05</v>
      </c>
      <c r="J15207" s="434">
        <v>0</v>
      </c>
      <c r="K15207" s="434">
        <v>1996</v>
      </c>
    </row>
    <row r="15208" spans="1:11" hidden="1" x14ac:dyDescent="0.25">
      <c r="A15208" s="434">
        <v>367063310</v>
      </c>
      <c r="B15208" s="434">
        <v>1023</v>
      </c>
      <c r="C15208" s="434" t="s">
        <v>31</v>
      </c>
      <c r="D15208" s="434" t="s">
        <v>29</v>
      </c>
      <c r="E15208" s="434">
        <v>19.2</v>
      </c>
      <c r="F15208" s="434">
        <v>12498</v>
      </c>
      <c r="G15208" s="434">
        <v>29152</v>
      </c>
      <c r="H15208" s="434">
        <v>52479</v>
      </c>
      <c r="I15208" s="434">
        <v>199</v>
      </c>
      <c r="K15208" s="434">
        <v>1992</v>
      </c>
    </row>
    <row r="15209" spans="1:11" hidden="1" x14ac:dyDescent="0.25">
      <c r="A15209" s="434">
        <v>367318000</v>
      </c>
      <c r="B15209" s="434">
        <v>10110</v>
      </c>
      <c r="C15209" s="434" t="s">
        <v>31</v>
      </c>
      <c r="D15209" s="434" t="s">
        <v>29</v>
      </c>
      <c r="E15209" s="434">
        <v>18.5</v>
      </c>
      <c r="F15209" s="434">
        <v>16358</v>
      </c>
      <c r="G15209" s="434">
        <v>15199</v>
      </c>
      <c r="H15209" s="434">
        <v>55598</v>
      </c>
      <c r="I15209" s="434">
        <v>199.11</v>
      </c>
      <c r="J15209" s="434">
        <v>0</v>
      </c>
      <c r="K15209" s="434">
        <v>1970</v>
      </c>
    </row>
    <row r="15210" spans="1:11" hidden="1" x14ac:dyDescent="0.25">
      <c r="A15210" s="434">
        <v>367348000</v>
      </c>
      <c r="B15210" s="434">
        <v>26034</v>
      </c>
      <c r="C15210" s="434" t="s">
        <v>56</v>
      </c>
      <c r="D15210" s="434" t="s">
        <v>33</v>
      </c>
      <c r="E15210" s="434">
        <v>43663</v>
      </c>
      <c r="F15210" s="434">
        <v>19418</v>
      </c>
      <c r="G15210" s="434">
        <v>22454</v>
      </c>
      <c r="H15210" s="434">
        <v>44543</v>
      </c>
      <c r="I15210" s="434">
        <v>200.72</v>
      </c>
      <c r="J15210" s="434">
        <v>0</v>
      </c>
    </row>
    <row r="15211" spans="1:11" hidden="1" x14ac:dyDescent="0.25">
      <c r="A15211" s="434">
        <v>367370000</v>
      </c>
      <c r="B15211" s="434">
        <v>14873</v>
      </c>
      <c r="C15211" s="434" t="s">
        <v>56</v>
      </c>
      <c r="D15211" s="434" t="s">
        <v>33</v>
      </c>
      <c r="E15211" s="434">
        <v>18</v>
      </c>
      <c r="F15211" s="434">
        <v>19418</v>
      </c>
      <c r="G15211" s="434">
        <v>26523</v>
      </c>
      <c r="H15211" s="434">
        <v>44543</v>
      </c>
      <c r="I15211" s="434">
        <v>205.19</v>
      </c>
      <c r="J15211" s="434">
        <v>0</v>
      </c>
      <c r="K15211" s="434">
        <v>1970</v>
      </c>
    </row>
    <row r="15212" spans="1:11" hidden="1" x14ac:dyDescent="0.25">
      <c r="A15212" s="434">
        <v>367371000</v>
      </c>
      <c r="B15212" s="434">
        <v>6504</v>
      </c>
      <c r="C15212" s="434" t="s">
        <v>56</v>
      </c>
      <c r="D15212" s="434" t="s">
        <v>33</v>
      </c>
      <c r="E15212" s="434">
        <v>18</v>
      </c>
      <c r="F15212" s="434">
        <v>19418</v>
      </c>
      <c r="G15212" s="434">
        <v>22454</v>
      </c>
      <c r="H15212" s="434">
        <v>44543</v>
      </c>
      <c r="I15212" s="434">
        <v>205.19</v>
      </c>
      <c r="J15212" s="434">
        <v>0</v>
      </c>
      <c r="K15212" s="434">
        <v>1970</v>
      </c>
    </row>
    <row r="15213" spans="1:11" hidden="1" x14ac:dyDescent="0.25">
      <c r="A15213" s="434">
        <v>367484440</v>
      </c>
      <c r="B15213" s="434">
        <v>1</v>
      </c>
      <c r="C15213" s="434" t="s">
        <v>54</v>
      </c>
      <c r="D15213" s="434" t="s">
        <v>13</v>
      </c>
      <c r="F15213" s="434">
        <v>882</v>
      </c>
      <c r="G15213" s="434">
        <v>170</v>
      </c>
      <c r="H15213" s="434">
        <v>268</v>
      </c>
      <c r="I15213" s="434">
        <v>28.04</v>
      </c>
      <c r="K15213" s="434">
        <v>2011</v>
      </c>
    </row>
    <row r="15214" spans="1:11" hidden="1" x14ac:dyDescent="0.25">
      <c r="A15214" s="434">
        <v>367503980</v>
      </c>
      <c r="B15214" s="434">
        <v>3979</v>
      </c>
      <c r="C15214" s="434" t="s">
        <v>61</v>
      </c>
      <c r="D15214" s="434" t="s">
        <v>29</v>
      </c>
      <c r="E15214" s="434">
        <v>17.5</v>
      </c>
      <c r="F15214" s="434">
        <v>9960</v>
      </c>
      <c r="G15214" s="434">
        <v>14360</v>
      </c>
      <c r="H15214" s="434">
        <v>12810</v>
      </c>
      <c r="I15214" s="434">
        <v>153.80000000000001</v>
      </c>
      <c r="K15214" s="434">
        <v>2010</v>
      </c>
    </row>
    <row r="15215" spans="1:11" hidden="1" x14ac:dyDescent="0.25">
      <c r="A15215" s="434">
        <v>367527870</v>
      </c>
      <c r="B15215" s="434">
        <v>3892</v>
      </c>
      <c r="C15215" s="434" t="s">
        <v>61</v>
      </c>
      <c r="D15215" s="434" t="s">
        <v>13</v>
      </c>
      <c r="I15215" s="434">
        <v>10</v>
      </c>
    </row>
    <row r="15216" spans="1:11" hidden="1" x14ac:dyDescent="0.25">
      <c r="A15216" s="434">
        <v>367535950</v>
      </c>
      <c r="B15216" s="434">
        <v>14092</v>
      </c>
      <c r="C15216" s="434" t="s">
        <v>61</v>
      </c>
      <c r="D15216" s="434" t="s">
        <v>29</v>
      </c>
      <c r="E15216" s="434">
        <v>14</v>
      </c>
      <c r="F15216" s="434">
        <v>9793</v>
      </c>
      <c r="G15216" s="434">
        <v>17591</v>
      </c>
      <c r="H15216" s="434">
        <v>15377</v>
      </c>
      <c r="I15216" s="434">
        <v>166.185</v>
      </c>
      <c r="K15216" s="434">
        <v>2012</v>
      </c>
    </row>
    <row r="15217" spans="1:11" hidden="1" x14ac:dyDescent="0.25">
      <c r="A15217" s="434">
        <v>367561180</v>
      </c>
      <c r="B15217" s="434">
        <v>10784</v>
      </c>
      <c r="C15217" s="434" t="s">
        <v>61</v>
      </c>
      <c r="D15217" s="434" t="s">
        <v>13</v>
      </c>
      <c r="I15217" s="434">
        <v>18</v>
      </c>
      <c r="J15217" s="434">
        <v>0</v>
      </c>
      <c r="K15217" s="434">
        <v>1970</v>
      </c>
    </row>
    <row r="15218" spans="1:11" hidden="1" x14ac:dyDescent="0.25">
      <c r="A15218" s="434">
        <v>367577060</v>
      </c>
      <c r="B15218" s="434">
        <v>19</v>
      </c>
      <c r="C15218" s="434" t="s">
        <v>61</v>
      </c>
      <c r="D15218" s="434" t="s">
        <v>13</v>
      </c>
      <c r="I15218" s="434">
        <v>5</v>
      </c>
      <c r="J15218" s="434">
        <v>0</v>
      </c>
      <c r="K15218" s="434">
        <v>1970</v>
      </c>
    </row>
    <row r="15219" spans="1:11" hidden="1" x14ac:dyDescent="0.25">
      <c r="A15219" s="434">
        <v>367581060</v>
      </c>
      <c r="B15219" s="434">
        <v>17144</v>
      </c>
      <c r="C15219" s="434" t="s">
        <v>48</v>
      </c>
      <c r="D15219" s="434" t="s">
        <v>22</v>
      </c>
      <c r="G15219" s="434">
        <v>5065</v>
      </c>
      <c r="H15219" s="434">
        <v>7115</v>
      </c>
      <c r="I15219" s="434">
        <v>96</v>
      </c>
      <c r="K15219" s="434">
        <v>2013</v>
      </c>
    </row>
    <row r="15220" spans="1:11" hidden="1" x14ac:dyDescent="0.25">
      <c r="A15220" s="434">
        <v>367581190</v>
      </c>
      <c r="B15220" s="434">
        <v>31544</v>
      </c>
      <c r="C15220" s="434" t="s">
        <v>61</v>
      </c>
      <c r="D15220" s="434" t="s">
        <v>13</v>
      </c>
      <c r="I15220" s="434">
        <v>15</v>
      </c>
      <c r="J15220" s="434">
        <v>0</v>
      </c>
      <c r="K15220" s="434">
        <v>1970</v>
      </c>
    </row>
    <row r="15221" spans="1:11" hidden="1" x14ac:dyDescent="0.25">
      <c r="A15221" s="434">
        <v>367604520</v>
      </c>
      <c r="B15221" s="434">
        <v>180205</v>
      </c>
      <c r="C15221" s="434" t="s">
        <v>61</v>
      </c>
      <c r="D15221" s="434" t="s">
        <v>13</v>
      </c>
      <c r="I15221" s="434">
        <v>18</v>
      </c>
      <c r="J15221" s="434">
        <v>0</v>
      </c>
      <c r="K15221" s="434">
        <v>1970</v>
      </c>
    </row>
    <row r="15222" spans="1:11" hidden="1" x14ac:dyDescent="0.25">
      <c r="A15222" s="434">
        <v>367672010</v>
      </c>
      <c r="B15222" s="434">
        <v>2044</v>
      </c>
      <c r="C15222" s="434" t="s">
        <v>61</v>
      </c>
      <c r="D15222" s="434" t="s">
        <v>13</v>
      </c>
      <c r="I15222" s="434">
        <v>14</v>
      </c>
    </row>
    <row r="15223" spans="1:11" hidden="1" x14ac:dyDescent="0.25">
      <c r="A15223" s="434">
        <v>367676530</v>
      </c>
      <c r="B15223" s="434">
        <v>7938</v>
      </c>
      <c r="C15223" s="434" t="s">
        <v>61</v>
      </c>
      <c r="D15223" s="434" t="s">
        <v>13</v>
      </c>
      <c r="I15223" s="434">
        <v>10</v>
      </c>
      <c r="J15223" s="434">
        <v>0</v>
      </c>
      <c r="K15223" s="434">
        <v>1970</v>
      </c>
    </row>
    <row r="15224" spans="1:11" hidden="1" x14ac:dyDescent="0.25">
      <c r="A15224" s="434">
        <v>367711260</v>
      </c>
      <c r="B15224" s="434">
        <v>5580</v>
      </c>
      <c r="C15224" s="434" t="s">
        <v>61</v>
      </c>
      <c r="D15224" s="434" t="s">
        <v>13</v>
      </c>
      <c r="I15224" s="434">
        <v>13</v>
      </c>
      <c r="J15224" s="434">
        <v>0</v>
      </c>
      <c r="K15224" s="434">
        <v>1970</v>
      </c>
    </row>
    <row r="15225" spans="1:11" hidden="1" x14ac:dyDescent="0.25">
      <c r="A15225" s="434">
        <v>367721220</v>
      </c>
      <c r="B15225" s="434">
        <v>2406</v>
      </c>
      <c r="C15225" s="434" t="s">
        <v>61</v>
      </c>
      <c r="D15225" s="434" t="s">
        <v>29</v>
      </c>
      <c r="E15225" s="434">
        <v>16.5</v>
      </c>
      <c r="F15225" s="434">
        <v>8280</v>
      </c>
      <c r="G15225" s="434">
        <v>19410</v>
      </c>
      <c r="H15225" s="434">
        <v>18410</v>
      </c>
      <c r="I15225" s="434">
        <v>170.88</v>
      </c>
      <c r="J15225" s="434">
        <v>0</v>
      </c>
      <c r="K15225" s="434">
        <v>2015</v>
      </c>
    </row>
    <row r="15226" spans="1:11" hidden="1" x14ac:dyDescent="0.25">
      <c r="A15226" s="434">
        <v>367731490</v>
      </c>
      <c r="B15226" s="434">
        <v>2417</v>
      </c>
      <c r="C15226" s="434" t="s">
        <v>61</v>
      </c>
      <c r="D15226" s="434" t="s">
        <v>13</v>
      </c>
      <c r="I15226" s="434">
        <v>12</v>
      </c>
      <c r="J15226" s="434">
        <v>0</v>
      </c>
      <c r="K15226" s="434">
        <v>1970</v>
      </c>
    </row>
    <row r="15227" spans="1:11" hidden="1" x14ac:dyDescent="0.25">
      <c r="A15227" s="434">
        <v>367788470</v>
      </c>
      <c r="B15227" s="434">
        <v>1690</v>
      </c>
      <c r="C15227" s="434" t="s">
        <v>61</v>
      </c>
      <c r="D15227" s="434" t="s">
        <v>13</v>
      </c>
      <c r="I15227" s="434">
        <v>16</v>
      </c>
    </row>
    <row r="15228" spans="1:11" hidden="1" x14ac:dyDescent="0.25">
      <c r="A15228" s="434">
        <v>367796140</v>
      </c>
      <c r="B15228" s="434">
        <v>6987</v>
      </c>
      <c r="C15228" s="434" t="s">
        <v>61</v>
      </c>
      <c r="D15228" s="434" t="s">
        <v>13</v>
      </c>
      <c r="I15228" s="434">
        <v>15</v>
      </c>
    </row>
    <row r="15229" spans="1:11" hidden="1" x14ac:dyDescent="0.25">
      <c r="A15229" s="434">
        <v>368017000</v>
      </c>
      <c r="B15229" s="434">
        <v>1</v>
      </c>
      <c r="C15229" s="434" t="s">
        <v>54</v>
      </c>
      <c r="D15229" s="434" t="s">
        <v>17</v>
      </c>
      <c r="E15229" s="434">
        <v>0</v>
      </c>
      <c r="F15229" s="434">
        <v>9200</v>
      </c>
      <c r="G15229" s="434">
        <v>811</v>
      </c>
      <c r="H15229" s="434">
        <v>1437</v>
      </c>
      <c r="I15229" s="434">
        <v>42.79</v>
      </c>
      <c r="J15229" s="434">
        <v>0</v>
      </c>
      <c r="K15229" s="434">
        <v>2018</v>
      </c>
    </row>
    <row r="15230" spans="1:11" hidden="1" x14ac:dyDescent="0.25">
      <c r="A15230" s="434">
        <v>368160000</v>
      </c>
      <c r="B15230" s="434">
        <v>173</v>
      </c>
      <c r="C15230" s="434" t="s">
        <v>35</v>
      </c>
      <c r="D15230" s="434" t="s">
        <v>29</v>
      </c>
      <c r="E15230" s="434">
        <v>19.7</v>
      </c>
      <c r="F15230" s="434">
        <v>13320</v>
      </c>
      <c r="G15230" s="434">
        <v>22749</v>
      </c>
      <c r="H15230" s="434">
        <v>16803</v>
      </c>
      <c r="I15230" s="434">
        <v>184.1</v>
      </c>
      <c r="K15230" s="434">
        <v>2008</v>
      </c>
    </row>
    <row r="15231" spans="1:11" hidden="1" x14ac:dyDescent="0.25">
      <c r="A15231" s="434">
        <v>368295000</v>
      </c>
      <c r="B15231" s="434">
        <v>1172</v>
      </c>
      <c r="C15231" s="434" t="s">
        <v>16</v>
      </c>
      <c r="D15231" s="434" t="s">
        <v>29</v>
      </c>
      <c r="E15231" s="434">
        <v>14.6</v>
      </c>
      <c r="F15231" s="434">
        <v>8462</v>
      </c>
      <c r="G15231" s="434">
        <v>46911</v>
      </c>
      <c r="H15231" s="434">
        <v>29242</v>
      </c>
      <c r="I15231" s="434">
        <v>183.2</v>
      </c>
      <c r="J15231" s="434">
        <v>51593</v>
      </c>
      <c r="K15231" s="434">
        <v>2011</v>
      </c>
    </row>
    <row r="15232" spans="1:11" hidden="1" x14ac:dyDescent="0.25">
      <c r="A15232" s="434">
        <v>368889000</v>
      </c>
      <c r="B15232" s="434">
        <v>3450</v>
      </c>
      <c r="C15232" s="434" t="s">
        <v>56</v>
      </c>
      <c r="D15232" s="434" t="s">
        <v>33</v>
      </c>
      <c r="E15232" s="434">
        <v>20</v>
      </c>
      <c r="F15232" s="434">
        <v>24272</v>
      </c>
      <c r="G15232" s="434">
        <v>27514</v>
      </c>
      <c r="H15232" s="434">
        <v>25742</v>
      </c>
      <c r="I15232" s="434">
        <v>206.5</v>
      </c>
      <c r="J15232" s="434">
        <v>0</v>
      </c>
    </row>
    <row r="15233" spans="1:11" hidden="1" x14ac:dyDescent="0.25">
      <c r="A15233" s="434">
        <v>368946000</v>
      </c>
      <c r="B15233" s="434">
        <v>4466</v>
      </c>
      <c r="C15233" s="434" t="s">
        <v>56</v>
      </c>
      <c r="D15233" s="434" t="s">
        <v>29</v>
      </c>
      <c r="E15233" s="434">
        <v>20</v>
      </c>
      <c r="F15233" s="434">
        <v>6001</v>
      </c>
      <c r="G15233" s="434">
        <v>0</v>
      </c>
      <c r="H15233" s="434">
        <v>12517</v>
      </c>
      <c r="I15233" s="434">
        <v>152.35</v>
      </c>
      <c r="J15233" s="434">
        <v>0</v>
      </c>
    </row>
    <row r="15234" spans="1:11" hidden="1" x14ac:dyDescent="0.25">
      <c r="A15234" s="434">
        <v>369285000</v>
      </c>
      <c r="B15234" s="434">
        <v>1</v>
      </c>
      <c r="C15234" s="434" t="s">
        <v>31</v>
      </c>
      <c r="D15234" s="434" t="s">
        <v>36</v>
      </c>
      <c r="E15234" s="434">
        <v>24</v>
      </c>
      <c r="F15234" s="434">
        <v>45600</v>
      </c>
      <c r="G15234" s="434">
        <v>22437</v>
      </c>
      <c r="H15234" s="434">
        <v>65314</v>
      </c>
      <c r="I15234" s="434">
        <v>255.73</v>
      </c>
      <c r="J15234" s="434">
        <v>0</v>
      </c>
      <c r="K15234" s="434">
        <v>2003</v>
      </c>
    </row>
    <row r="15235" spans="1:11" hidden="1" x14ac:dyDescent="0.25">
      <c r="A15235" s="434">
        <v>369326000</v>
      </c>
      <c r="B15235" s="434">
        <v>162</v>
      </c>
      <c r="C15235" s="434" t="s">
        <v>31</v>
      </c>
      <c r="D15235" s="434" t="s">
        <v>29</v>
      </c>
      <c r="E15235" s="434">
        <v>18.53</v>
      </c>
      <c r="F15235" s="434">
        <v>12709</v>
      </c>
      <c r="G15235" s="434">
        <v>21523</v>
      </c>
      <c r="H15235" s="434">
        <v>57449</v>
      </c>
      <c r="I15235" s="434">
        <v>199.94</v>
      </c>
      <c r="J15235" s="434">
        <v>0</v>
      </c>
      <c r="K15235" s="434">
        <v>1998</v>
      </c>
    </row>
    <row r="15236" spans="1:11" hidden="1" x14ac:dyDescent="0.25">
      <c r="A15236" s="434">
        <v>369327000</v>
      </c>
      <c r="B15236" s="434">
        <v>1958</v>
      </c>
      <c r="C15236" s="434" t="s">
        <v>31</v>
      </c>
      <c r="D15236" s="434" t="s">
        <v>29</v>
      </c>
      <c r="E15236" s="434">
        <v>19.399999999999999</v>
      </c>
      <c r="F15236" s="434">
        <v>12798</v>
      </c>
      <c r="G15236" s="434">
        <v>19800</v>
      </c>
      <c r="H15236" s="434">
        <v>49821</v>
      </c>
      <c r="I15236" s="434">
        <v>190.05</v>
      </c>
      <c r="K15236" s="434">
        <v>1997</v>
      </c>
    </row>
    <row r="15237" spans="1:11" hidden="1" x14ac:dyDescent="0.25">
      <c r="A15237" s="434">
        <v>369886000</v>
      </c>
      <c r="B15237" s="434">
        <v>16481</v>
      </c>
      <c r="C15237" s="434" t="s">
        <v>56</v>
      </c>
      <c r="D15237" s="434" t="s">
        <v>33</v>
      </c>
      <c r="E15237" s="434">
        <v>20</v>
      </c>
      <c r="F15237" s="434">
        <v>40800</v>
      </c>
      <c r="G15237" s="434">
        <v>19329</v>
      </c>
      <c r="H15237" s="434">
        <v>43758</v>
      </c>
      <c r="I15237" s="434">
        <v>210.01</v>
      </c>
      <c r="J15237" s="434">
        <v>0</v>
      </c>
      <c r="K15237" s="434">
        <v>1970</v>
      </c>
    </row>
    <row r="15238" spans="1:11" hidden="1" x14ac:dyDescent="0.25">
      <c r="A15238" s="434">
        <v>370037000</v>
      </c>
      <c r="B15238" s="434">
        <v>1283</v>
      </c>
      <c r="C15238" s="434" t="s">
        <v>28</v>
      </c>
      <c r="D15238" s="434" t="s">
        <v>33</v>
      </c>
      <c r="E15238" s="434">
        <v>43599</v>
      </c>
      <c r="F15238" s="434">
        <v>9710</v>
      </c>
      <c r="G15238" s="434">
        <v>81842</v>
      </c>
      <c r="H15238" s="434">
        <v>42995</v>
      </c>
      <c r="I15238" s="434">
        <v>229</v>
      </c>
      <c r="J15238" s="434">
        <v>0</v>
      </c>
      <c r="K15238" s="434">
        <v>2014</v>
      </c>
    </row>
    <row r="15239" spans="1:11" hidden="1" x14ac:dyDescent="0.25">
      <c r="A15239" s="434">
        <v>370039000</v>
      </c>
      <c r="B15239" s="434">
        <v>9435</v>
      </c>
      <c r="C15239" s="434" t="s">
        <v>44</v>
      </c>
      <c r="D15239" s="434" t="s">
        <v>40</v>
      </c>
      <c r="E15239" s="434">
        <v>18</v>
      </c>
      <c r="F15239" s="434">
        <v>62400</v>
      </c>
      <c r="G15239" s="434">
        <v>12164</v>
      </c>
      <c r="H15239" s="434">
        <v>133596</v>
      </c>
      <c r="I15239" s="434">
        <v>323.63</v>
      </c>
      <c r="K15239" s="434">
        <v>2018</v>
      </c>
    </row>
    <row r="15240" spans="1:11" hidden="1" x14ac:dyDescent="0.25">
      <c r="A15240" s="434">
        <v>370040000</v>
      </c>
      <c r="B15240" s="434">
        <v>138508</v>
      </c>
      <c r="C15240" s="434" t="s">
        <v>31</v>
      </c>
      <c r="D15240" s="434" t="s">
        <v>25</v>
      </c>
      <c r="E15240" s="434">
        <v>10.75</v>
      </c>
      <c r="F15240" s="434">
        <v>970</v>
      </c>
      <c r="G15240" s="434">
        <v>3134</v>
      </c>
      <c r="H15240" s="434">
        <v>2466</v>
      </c>
      <c r="I15240" s="434">
        <v>114.02</v>
      </c>
      <c r="K15240" s="434">
        <v>1981</v>
      </c>
    </row>
    <row r="15241" spans="1:11" hidden="1" x14ac:dyDescent="0.25">
      <c r="A15241" s="434">
        <v>370042000</v>
      </c>
      <c r="B15241" s="434">
        <v>85096</v>
      </c>
      <c r="C15241" s="434" t="s">
        <v>46</v>
      </c>
      <c r="D15241" s="434" t="s">
        <v>17</v>
      </c>
      <c r="G15241" s="434">
        <v>270</v>
      </c>
      <c r="H15241" s="434">
        <v>303</v>
      </c>
      <c r="I15241" s="434">
        <v>45</v>
      </c>
    </row>
    <row r="15242" spans="1:11" hidden="1" x14ac:dyDescent="0.25">
      <c r="A15242" s="434">
        <v>370046000</v>
      </c>
      <c r="B15242" s="434">
        <v>2819</v>
      </c>
      <c r="C15242" s="434" t="s">
        <v>56</v>
      </c>
      <c r="D15242" s="434" t="s">
        <v>13</v>
      </c>
      <c r="E15242" s="434">
        <v>11.5</v>
      </c>
      <c r="F15242" s="434">
        <v>390</v>
      </c>
      <c r="G15242" s="434">
        <v>0</v>
      </c>
      <c r="H15242" s="434">
        <v>145</v>
      </c>
      <c r="I15242" s="434">
        <v>26.3</v>
      </c>
      <c r="K15242" s="434">
        <v>1973</v>
      </c>
    </row>
    <row r="15243" spans="1:11" hidden="1" x14ac:dyDescent="0.25">
      <c r="A15243" s="434">
        <v>370052000</v>
      </c>
      <c r="B15243" s="434">
        <v>12962</v>
      </c>
      <c r="C15243" s="434" t="s">
        <v>28</v>
      </c>
      <c r="D15243" s="434" t="s">
        <v>33</v>
      </c>
      <c r="E15243" s="434">
        <v>16.399999999999999</v>
      </c>
      <c r="F15243" s="434">
        <v>13560</v>
      </c>
      <c r="G15243" s="434">
        <v>119406</v>
      </c>
      <c r="H15243" s="434">
        <v>64647</v>
      </c>
      <c r="I15243" s="434">
        <v>245</v>
      </c>
      <c r="J15243" s="434">
        <v>0</v>
      </c>
      <c r="K15243" s="434">
        <v>2013</v>
      </c>
    </row>
    <row r="15244" spans="1:11" hidden="1" x14ac:dyDescent="0.25">
      <c r="A15244" s="434">
        <v>370053000</v>
      </c>
      <c r="B15244" s="434">
        <v>1</v>
      </c>
      <c r="C15244" s="434" t="s">
        <v>42</v>
      </c>
      <c r="D15244" s="434" t="s">
        <v>22</v>
      </c>
      <c r="E15244" s="434">
        <v>34</v>
      </c>
      <c r="F15244" s="434">
        <v>15599</v>
      </c>
      <c r="G15244" s="434">
        <v>950</v>
      </c>
      <c r="H15244" s="434">
        <v>3265</v>
      </c>
      <c r="I15244" s="434">
        <v>96.2</v>
      </c>
      <c r="K15244" s="434">
        <v>1996</v>
      </c>
    </row>
    <row r="15245" spans="1:11" hidden="1" x14ac:dyDescent="0.25">
      <c r="A15245" s="434">
        <v>370058000</v>
      </c>
      <c r="B15245" s="434">
        <v>5965</v>
      </c>
      <c r="C15245" s="434" t="s">
        <v>28</v>
      </c>
      <c r="D15245" s="434" t="s">
        <v>33</v>
      </c>
      <c r="E15245" s="434">
        <v>14</v>
      </c>
      <c r="F15245" s="434">
        <v>12240</v>
      </c>
      <c r="G15245" s="434">
        <v>76596</v>
      </c>
      <c r="H15245" s="434">
        <v>39737</v>
      </c>
      <c r="I15245" s="434">
        <v>224.94</v>
      </c>
      <c r="J15245" s="434">
        <v>0</v>
      </c>
      <c r="K15245" s="434">
        <v>2008</v>
      </c>
    </row>
    <row r="15246" spans="1:11" hidden="1" x14ac:dyDescent="0.25">
      <c r="A15246" s="434">
        <v>370062000</v>
      </c>
      <c r="B15246" s="434">
        <v>106400</v>
      </c>
      <c r="C15246" s="434" t="s">
        <v>28</v>
      </c>
      <c r="D15246" s="434" t="s">
        <v>36</v>
      </c>
      <c r="E15246" s="434">
        <v>15</v>
      </c>
      <c r="F15246" s="434">
        <v>18660</v>
      </c>
      <c r="G15246" s="434">
        <v>181458</v>
      </c>
      <c r="H15246" s="434">
        <v>92752</v>
      </c>
      <c r="I15246" s="434">
        <v>291.98</v>
      </c>
      <c r="J15246" s="434">
        <v>0</v>
      </c>
      <c r="K15246" s="434">
        <v>2011</v>
      </c>
    </row>
    <row r="15247" spans="1:11" hidden="1" x14ac:dyDescent="0.25">
      <c r="A15247" s="434">
        <v>370064000</v>
      </c>
      <c r="B15247" s="434">
        <v>12111</v>
      </c>
      <c r="C15247" s="434" t="s">
        <v>28</v>
      </c>
      <c r="D15247" s="434" t="s">
        <v>36</v>
      </c>
      <c r="E15247" s="434">
        <v>14.5</v>
      </c>
      <c r="F15247" s="434">
        <v>18660</v>
      </c>
      <c r="G15247" s="434">
        <v>180129</v>
      </c>
      <c r="H15247" s="434">
        <v>90111</v>
      </c>
      <c r="I15247" s="434">
        <v>288.93</v>
      </c>
      <c r="J15247" s="434">
        <v>0</v>
      </c>
      <c r="K15247" s="434">
        <v>2009</v>
      </c>
    </row>
    <row r="15248" spans="1:11" hidden="1" x14ac:dyDescent="0.25">
      <c r="A15248" s="434">
        <v>370067000</v>
      </c>
      <c r="B15248" s="434">
        <v>43917</v>
      </c>
      <c r="C15248" s="434" t="s">
        <v>28</v>
      </c>
      <c r="D15248" s="434" t="s">
        <v>33</v>
      </c>
      <c r="E15248" s="434">
        <v>14.5</v>
      </c>
      <c r="F15248" s="434">
        <v>9800</v>
      </c>
      <c r="G15248" s="434">
        <v>82624</v>
      </c>
      <c r="H15248" s="434">
        <v>43152</v>
      </c>
      <c r="I15248" s="434">
        <v>228.99</v>
      </c>
      <c r="J15248" s="434">
        <v>0</v>
      </c>
      <c r="K15248" s="434">
        <v>1970</v>
      </c>
    </row>
    <row r="15249" spans="1:11" hidden="1" x14ac:dyDescent="0.25">
      <c r="A15249" s="434">
        <v>370068000</v>
      </c>
      <c r="B15249" s="434">
        <v>582</v>
      </c>
      <c r="C15249" s="434" t="s">
        <v>28</v>
      </c>
      <c r="D15249" s="434" t="s">
        <v>33</v>
      </c>
      <c r="E15249" s="434">
        <v>43599</v>
      </c>
      <c r="F15249" s="434">
        <v>14280</v>
      </c>
      <c r="G15249" s="434">
        <v>81981</v>
      </c>
      <c r="H15249" s="434">
        <v>44404</v>
      </c>
      <c r="I15249" s="434">
        <v>229</v>
      </c>
      <c r="J15249" s="434">
        <v>0</v>
      </c>
      <c r="K15249" s="434">
        <v>2019</v>
      </c>
    </row>
    <row r="15250" spans="1:11" hidden="1" x14ac:dyDescent="0.25">
      <c r="A15250" s="434">
        <v>370074000</v>
      </c>
      <c r="B15250" s="434">
        <v>9416</v>
      </c>
      <c r="C15250" s="434" t="s">
        <v>28</v>
      </c>
      <c r="D15250" s="434" t="s">
        <v>29</v>
      </c>
      <c r="E15250" s="434">
        <v>14.3</v>
      </c>
      <c r="F15250" s="434">
        <v>6250</v>
      </c>
      <c r="G15250" s="434">
        <v>33401</v>
      </c>
      <c r="H15250" s="434">
        <v>21211</v>
      </c>
      <c r="I15250" s="434">
        <v>180</v>
      </c>
      <c r="J15250" s="434">
        <v>0</v>
      </c>
      <c r="K15250" s="434">
        <v>1970</v>
      </c>
    </row>
    <row r="15251" spans="1:11" hidden="1" x14ac:dyDescent="0.25">
      <c r="A15251" s="434">
        <v>370090000</v>
      </c>
      <c r="B15251" s="434">
        <v>860</v>
      </c>
      <c r="C15251" s="434" t="s">
        <v>28</v>
      </c>
      <c r="D15251" s="434" t="s">
        <v>33</v>
      </c>
      <c r="F15251" s="434">
        <v>8330</v>
      </c>
      <c r="G15251" s="434">
        <v>77095</v>
      </c>
      <c r="H15251" s="434">
        <v>40937</v>
      </c>
      <c r="I15251" s="434">
        <v>224.98</v>
      </c>
      <c r="K15251" s="434">
        <v>2014</v>
      </c>
    </row>
    <row r="15252" spans="1:11" hidden="1" x14ac:dyDescent="0.25">
      <c r="A15252" s="434">
        <v>370092000</v>
      </c>
      <c r="B15252" s="434">
        <v>192087</v>
      </c>
      <c r="C15252" s="434" t="s">
        <v>28</v>
      </c>
      <c r="D15252" s="434" t="s">
        <v>29</v>
      </c>
      <c r="E15252" s="434">
        <v>14.5</v>
      </c>
      <c r="F15252" s="434">
        <v>9480</v>
      </c>
      <c r="G15252" s="434">
        <v>50206</v>
      </c>
      <c r="H15252" s="434">
        <v>27993</v>
      </c>
      <c r="I15252" s="434">
        <v>189.8</v>
      </c>
      <c r="K15252" s="434">
        <v>2002</v>
      </c>
    </row>
    <row r="15253" spans="1:11" hidden="1" x14ac:dyDescent="0.25">
      <c r="A15253" s="434">
        <v>370096000</v>
      </c>
      <c r="B15253" s="434">
        <v>2384</v>
      </c>
      <c r="C15253" s="434" t="s">
        <v>28</v>
      </c>
      <c r="D15253" s="434" t="s">
        <v>36</v>
      </c>
      <c r="E15253" s="434">
        <v>14.5</v>
      </c>
      <c r="F15253" s="434">
        <v>18660</v>
      </c>
      <c r="G15253" s="434">
        <v>181458</v>
      </c>
      <c r="H15253" s="434">
        <v>92752</v>
      </c>
      <c r="I15253" s="434">
        <v>291.98</v>
      </c>
      <c r="K15253" s="434">
        <v>2011</v>
      </c>
    </row>
    <row r="15254" spans="1:11" hidden="1" x14ac:dyDescent="0.25">
      <c r="A15254" s="434">
        <v>370103000</v>
      </c>
      <c r="B15254" s="434">
        <v>8095</v>
      </c>
      <c r="C15254" s="434" t="s">
        <v>54</v>
      </c>
      <c r="D15254" s="434" t="s">
        <v>17</v>
      </c>
      <c r="F15254" s="434">
        <v>1790</v>
      </c>
      <c r="G15254" s="434">
        <v>309</v>
      </c>
      <c r="H15254" s="434">
        <v>294</v>
      </c>
      <c r="I15254" s="434">
        <v>31.1</v>
      </c>
      <c r="K15254" s="434">
        <v>2008</v>
      </c>
    </row>
    <row r="15255" spans="1:11" hidden="1" x14ac:dyDescent="0.25">
      <c r="A15255" s="434">
        <v>370115000</v>
      </c>
      <c r="B15255" s="434">
        <v>468</v>
      </c>
      <c r="C15255" s="434" t="s">
        <v>31</v>
      </c>
      <c r="D15255" s="434" t="s">
        <v>25</v>
      </c>
      <c r="E15255" s="434">
        <v>18.5</v>
      </c>
      <c r="F15255" s="434">
        <v>7061</v>
      </c>
      <c r="G15255" s="434">
        <v>8056</v>
      </c>
      <c r="H15255" s="434">
        <v>7303</v>
      </c>
      <c r="I15255" s="434">
        <v>134.02000000000001</v>
      </c>
      <c r="J15255" s="434">
        <v>11352</v>
      </c>
      <c r="K15255" s="434">
        <v>1992</v>
      </c>
    </row>
    <row r="15256" spans="1:11" hidden="1" x14ac:dyDescent="0.25">
      <c r="A15256" s="434">
        <v>370136000</v>
      </c>
      <c r="B15256" s="434">
        <v>191478</v>
      </c>
      <c r="C15256" s="434" t="s">
        <v>31</v>
      </c>
      <c r="D15256" s="434" t="s">
        <v>29</v>
      </c>
      <c r="E15256" s="434">
        <v>21.9</v>
      </c>
      <c r="F15256" s="434">
        <v>11557</v>
      </c>
      <c r="G15256" s="434">
        <v>10629</v>
      </c>
      <c r="H15256" s="434">
        <v>10614</v>
      </c>
      <c r="I15256" s="434">
        <v>150.30000000000001</v>
      </c>
      <c r="J15256" s="434">
        <v>14558</v>
      </c>
      <c r="K15256" s="434">
        <v>1993</v>
      </c>
    </row>
    <row r="15257" spans="1:11" hidden="1" x14ac:dyDescent="0.25">
      <c r="A15257" s="434">
        <v>370144000</v>
      </c>
      <c r="B15257" s="434">
        <v>1887835</v>
      </c>
      <c r="C15257" s="434" t="s">
        <v>48</v>
      </c>
      <c r="D15257" s="434" t="s">
        <v>36</v>
      </c>
      <c r="E15257" s="434">
        <v>13.9</v>
      </c>
      <c r="F15257" s="434">
        <v>41183</v>
      </c>
      <c r="G15257" s="434">
        <v>99304</v>
      </c>
      <c r="H15257" s="434">
        <v>69851</v>
      </c>
      <c r="I15257" s="434">
        <v>253</v>
      </c>
      <c r="J15257" s="434">
        <v>0</v>
      </c>
      <c r="K15257" s="434">
        <v>1998</v>
      </c>
    </row>
    <row r="15258" spans="1:11" hidden="1" x14ac:dyDescent="0.25">
      <c r="A15258" s="434">
        <v>370150000</v>
      </c>
      <c r="B15258" s="434">
        <v>9313</v>
      </c>
      <c r="C15258" s="434" t="s">
        <v>28</v>
      </c>
      <c r="D15258" s="434" t="s">
        <v>33</v>
      </c>
      <c r="E15258" s="434">
        <v>14.2</v>
      </c>
      <c r="F15258" s="434">
        <v>12240</v>
      </c>
      <c r="G15258" s="434">
        <v>76596</v>
      </c>
      <c r="H15258" s="434">
        <v>39737</v>
      </c>
      <c r="I15258" s="434">
        <v>224.94</v>
      </c>
      <c r="J15258" s="434">
        <v>0</v>
      </c>
      <c r="K15258" s="434">
        <v>2008</v>
      </c>
    </row>
    <row r="15259" spans="1:11" hidden="1" x14ac:dyDescent="0.25">
      <c r="A15259" s="434">
        <v>370167000</v>
      </c>
      <c r="B15259" s="434">
        <v>195</v>
      </c>
      <c r="C15259" s="434" t="s">
        <v>31</v>
      </c>
      <c r="D15259" s="434" t="s">
        <v>25</v>
      </c>
      <c r="E15259" s="434">
        <v>43601</v>
      </c>
      <c r="F15259" s="434">
        <v>4975</v>
      </c>
      <c r="G15259" s="434">
        <v>7868</v>
      </c>
      <c r="H15259" s="434">
        <v>7111</v>
      </c>
      <c r="I15259" s="434">
        <v>126.42</v>
      </c>
      <c r="J15259" s="434">
        <v>0</v>
      </c>
    </row>
    <row r="15260" spans="1:11" hidden="1" x14ac:dyDescent="0.25">
      <c r="A15260" s="434">
        <v>370189000</v>
      </c>
      <c r="B15260" s="434">
        <v>800</v>
      </c>
      <c r="C15260" s="434" t="s">
        <v>28</v>
      </c>
      <c r="D15260" s="434" t="s">
        <v>29</v>
      </c>
      <c r="E15260" s="434">
        <v>14</v>
      </c>
      <c r="F15260" s="434">
        <v>6780</v>
      </c>
      <c r="G15260" s="434">
        <v>35531</v>
      </c>
      <c r="H15260" s="434">
        <v>22314</v>
      </c>
      <c r="I15260" s="434">
        <v>177</v>
      </c>
      <c r="J15260" s="434">
        <v>0</v>
      </c>
      <c r="K15260" s="434">
        <v>2015</v>
      </c>
    </row>
    <row r="15261" spans="1:11" hidden="1" x14ac:dyDescent="0.25">
      <c r="A15261" s="434">
        <v>370192000</v>
      </c>
      <c r="B15261" s="434">
        <v>8</v>
      </c>
      <c r="C15261" s="434" t="s">
        <v>28</v>
      </c>
      <c r="D15261" s="434" t="s">
        <v>33</v>
      </c>
      <c r="F15261" s="434">
        <v>10812</v>
      </c>
      <c r="G15261" s="434">
        <v>75473</v>
      </c>
      <c r="H15261" s="434">
        <v>39455</v>
      </c>
      <c r="I15261" s="434">
        <v>225</v>
      </c>
      <c r="K15261" s="434">
        <v>1996</v>
      </c>
    </row>
    <row r="15262" spans="1:11" hidden="1" x14ac:dyDescent="0.25">
      <c r="A15262" s="434">
        <v>370206000</v>
      </c>
      <c r="B15262" s="434">
        <v>37396</v>
      </c>
      <c r="C15262" s="434" t="s">
        <v>35</v>
      </c>
      <c r="D15262" s="434" t="s">
        <v>25</v>
      </c>
      <c r="E15262" s="434">
        <v>16</v>
      </c>
      <c r="F15262" s="434">
        <v>5590</v>
      </c>
      <c r="G15262" s="434">
        <v>9157</v>
      </c>
      <c r="H15262" s="434">
        <v>7401</v>
      </c>
      <c r="I15262" s="434">
        <v>127</v>
      </c>
      <c r="J15262" s="434">
        <v>0</v>
      </c>
      <c r="K15262" s="434">
        <v>1998</v>
      </c>
    </row>
    <row r="15263" spans="1:11" hidden="1" x14ac:dyDescent="0.25">
      <c r="A15263" s="434">
        <v>370215000</v>
      </c>
      <c r="B15263" s="434">
        <v>7387</v>
      </c>
      <c r="C15263" s="434" t="s">
        <v>28</v>
      </c>
      <c r="D15263" s="434" t="s">
        <v>29</v>
      </c>
      <c r="E15263" s="434">
        <v>14.3</v>
      </c>
      <c r="F15263" s="434">
        <v>6480</v>
      </c>
      <c r="G15263" s="434">
        <v>31963</v>
      </c>
      <c r="H15263" s="434">
        <v>19999</v>
      </c>
      <c r="I15263" s="434">
        <v>176.55</v>
      </c>
      <c r="J15263" s="434">
        <v>0</v>
      </c>
      <c r="K15263" s="434">
        <v>2013</v>
      </c>
    </row>
    <row r="15264" spans="1:11" hidden="1" x14ac:dyDescent="0.25">
      <c r="A15264" s="434">
        <v>370221000</v>
      </c>
      <c r="B15264" s="434">
        <v>1</v>
      </c>
      <c r="C15264" s="434" t="s">
        <v>28</v>
      </c>
      <c r="D15264" s="434" t="s">
        <v>33</v>
      </c>
      <c r="F15264" s="434">
        <v>9414</v>
      </c>
      <c r="G15264" s="434">
        <v>85555</v>
      </c>
      <c r="H15264" s="434">
        <v>46700</v>
      </c>
      <c r="I15264" s="434">
        <v>228.41</v>
      </c>
      <c r="K15264" s="434">
        <v>2013</v>
      </c>
    </row>
    <row r="15265" spans="1:11" hidden="1" x14ac:dyDescent="0.25">
      <c r="A15265" s="434">
        <v>370224000</v>
      </c>
      <c r="B15265" s="434">
        <v>1603</v>
      </c>
      <c r="C15265" s="434" t="s">
        <v>61</v>
      </c>
      <c r="D15265" s="434" t="s">
        <v>22</v>
      </c>
      <c r="E15265" s="434">
        <v>11.5</v>
      </c>
      <c r="F15265" s="434">
        <v>1300</v>
      </c>
      <c r="G15265" s="434">
        <v>4261</v>
      </c>
      <c r="H15265" s="434">
        <v>2827</v>
      </c>
      <c r="I15265" s="434">
        <v>88.2</v>
      </c>
      <c r="K15265" s="434">
        <v>1990</v>
      </c>
    </row>
    <row r="15266" spans="1:11" hidden="1" x14ac:dyDescent="0.25">
      <c r="A15266" s="434">
        <v>370234000</v>
      </c>
      <c r="B15266" s="434">
        <v>11251</v>
      </c>
      <c r="C15266" s="434" t="s">
        <v>28</v>
      </c>
      <c r="D15266" s="434" t="s">
        <v>29</v>
      </c>
      <c r="E15266" s="434">
        <v>14.5</v>
      </c>
      <c r="F15266" s="434">
        <v>8562</v>
      </c>
      <c r="G15266" s="434">
        <v>46609</v>
      </c>
      <c r="H15266" s="434">
        <v>27011</v>
      </c>
      <c r="I15266" s="434">
        <v>189.8</v>
      </c>
      <c r="J15266" s="434">
        <v>0</v>
      </c>
      <c r="K15266" s="434">
        <v>1997</v>
      </c>
    </row>
    <row r="15267" spans="1:11" hidden="1" x14ac:dyDescent="0.25">
      <c r="A15267" s="434">
        <v>370235000</v>
      </c>
      <c r="B15267" s="434">
        <v>29560</v>
      </c>
      <c r="C15267" s="434" t="s">
        <v>28</v>
      </c>
      <c r="D15267" s="434" t="s">
        <v>33</v>
      </c>
      <c r="E15267" s="434">
        <v>14.5</v>
      </c>
      <c r="F15267" s="434">
        <v>11640</v>
      </c>
      <c r="G15267" s="434">
        <v>83610</v>
      </c>
      <c r="H15267" s="434">
        <v>44251</v>
      </c>
      <c r="I15267" s="434">
        <v>229</v>
      </c>
      <c r="J15267" s="434">
        <v>0</v>
      </c>
      <c r="K15267" s="434">
        <v>2008</v>
      </c>
    </row>
    <row r="15268" spans="1:11" hidden="1" x14ac:dyDescent="0.25">
      <c r="A15268" s="434">
        <v>370236000</v>
      </c>
      <c r="B15268" s="434">
        <v>11944</v>
      </c>
      <c r="C15268" s="434" t="s">
        <v>16</v>
      </c>
      <c r="D15268" s="434" t="s">
        <v>33</v>
      </c>
      <c r="F15268" s="434">
        <v>16080</v>
      </c>
      <c r="G15268" s="434">
        <v>114623</v>
      </c>
      <c r="H15268" s="434">
        <v>63134</v>
      </c>
      <c r="I15268" s="434">
        <v>250</v>
      </c>
      <c r="K15268" s="434">
        <v>2021</v>
      </c>
    </row>
    <row r="15269" spans="1:11" hidden="1" x14ac:dyDescent="0.25">
      <c r="A15269" s="434">
        <v>370258000</v>
      </c>
      <c r="B15269" s="434">
        <v>684</v>
      </c>
      <c r="C15269" s="434" t="s">
        <v>28</v>
      </c>
      <c r="D15269" s="434" t="s">
        <v>29</v>
      </c>
      <c r="E15269" s="434">
        <v>43599</v>
      </c>
      <c r="F15269" s="434">
        <v>7850</v>
      </c>
      <c r="G15269" s="434">
        <v>60297</v>
      </c>
      <c r="H15269" s="434">
        <v>34827</v>
      </c>
      <c r="I15269" s="434">
        <v>199.9</v>
      </c>
      <c r="J15269" s="434">
        <v>0</v>
      </c>
      <c r="K15269" s="434">
        <v>2018</v>
      </c>
    </row>
    <row r="15270" spans="1:11" hidden="1" x14ac:dyDescent="0.25">
      <c r="A15270" s="434">
        <v>370261000</v>
      </c>
      <c r="B15270" s="434">
        <v>16531</v>
      </c>
      <c r="C15270" s="434" t="s">
        <v>28</v>
      </c>
      <c r="D15270" s="434" t="s">
        <v>25</v>
      </c>
      <c r="E15270" s="434">
        <v>13</v>
      </c>
      <c r="F15270" s="434">
        <v>4891</v>
      </c>
      <c r="G15270" s="434">
        <v>17786</v>
      </c>
      <c r="H15270" s="434">
        <v>12192</v>
      </c>
      <c r="I15270" s="434">
        <v>141.35</v>
      </c>
      <c r="K15270" s="434">
        <v>1998</v>
      </c>
    </row>
    <row r="15271" spans="1:11" hidden="1" x14ac:dyDescent="0.25">
      <c r="A15271" s="434">
        <v>370290000</v>
      </c>
      <c r="B15271" s="434">
        <v>42701</v>
      </c>
      <c r="C15271" s="434" t="s">
        <v>28</v>
      </c>
      <c r="D15271" s="434" t="s">
        <v>36</v>
      </c>
      <c r="E15271" s="434">
        <v>14.9</v>
      </c>
      <c r="F15271" s="434">
        <v>18651</v>
      </c>
      <c r="G15271" s="434">
        <v>180727</v>
      </c>
      <c r="H15271" s="434">
        <v>94817</v>
      </c>
      <c r="I15271" s="434">
        <v>292</v>
      </c>
      <c r="J15271" s="434">
        <v>0</v>
      </c>
      <c r="K15271" s="434">
        <v>2009</v>
      </c>
    </row>
    <row r="15272" spans="1:11" hidden="1" x14ac:dyDescent="0.25">
      <c r="A15272" s="434">
        <v>370297000</v>
      </c>
      <c r="B15272" s="434">
        <v>5393</v>
      </c>
      <c r="C15272" s="434" t="s">
        <v>20</v>
      </c>
      <c r="D15272" s="434" t="s">
        <v>29</v>
      </c>
      <c r="E15272" s="434">
        <v>14.9</v>
      </c>
      <c r="F15272" s="434">
        <v>9480</v>
      </c>
      <c r="G15272" s="434">
        <v>49999</v>
      </c>
      <c r="H15272" s="434">
        <v>29954</v>
      </c>
      <c r="I15272" s="434">
        <v>183</v>
      </c>
      <c r="J15272" s="434">
        <v>52115</v>
      </c>
      <c r="K15272" s="434">
        <v>2010</v>
      </c>
    </row>
    <row r="15273" spans="1:11" hidden="1" x14ac:dyDescent="0.25">
      <c r="A15273" s="434">
        <v>370299000</v>
      </c>
      <c r="B15273" s="434">
        <v>552</v>
      </c>
      <c r="C15273" s="434" t="s">
        <v>31</v>
      </c>
      <c r="D15273" s="434" t="s">
        <v>29</v>
      </c>
      <c r="E15273" s="434">
        <v>21.9</v>
      </c>
      <c r="F15273" s="434">
        <v>15529</v>
      </c>
      <c r="G15273" s="434">
        <v>22692</v>
      </c>
      <c r="H15273" s="434">
        <v>60876</v>
      </c>
      <c r="I15273" s="434">
        <v>199.97</v>
      </c>
      <c r="K15273" s="434">
        <v>2009</v>
      </c>
    </row>
    <row r="15274" spans="1:11" hidden="1" x14ac:dyDescent="0.25">
      <c r="A15274" s="434">
        <v>370315000</v>
      </c>
      <c r="B15274" s="434">
        <v>9944</v>
      </c>
      <c r="C15274" s="434" t="s">
        <v>54</v>
      </c>
      <c r="D15274" s="434" t="s">
        <v>13</v>
      </c>
      <c r="E15274" s="434">
        <v>11.4</v>
      </c>
      <c r="F15274" s="434">
        <v>1560</v>
      </c>
      <c r="G15274" s="434">
        <v>0</v>
      </c>
      <c r="H15274" s="434">
        <v>135</v>
      </c>
      <c r="I15274" s="434">
        <v>22.5</v>
      </c>
      <c r="J15274" s="434">
        <v>0</v>
      </c>
      <c r="K15274" s="434">
        <v>1970</v>
      </c>
    </row>
    <row r="15275" spans="1:11" hidden="1" x14ac:dyDescent="0.25">
      <c r="A15275" s="434">
        <v>370316000</v>
      </c>
      <c r="B15275" s="434">
        <v>709</v>
      </c>
      <c r="C15275" s="434" t="s">
        <v>28</v>
      </c>
      <c r="D15275" s="434" t="s">
        <v>29</v>
      </c>
      <c r="E15275" s="434">
        <v>43660</v>
      </c>
      <c r="F15275" s="434">
        <v>6780</v>
      </c>
      <c r="G15275" s="434">
        <v>37717</v>
      </c>
      <c r="H15275" s="434">
        <v>23232</v>
      </c>
      <c r="I15275" s="434">
        <v>179.97</v>
      </c>
      <c r="J15275" s="434">
        <v>0</v>
      </c>
      <c r="K15275" s="434">
        <v>2019</v>
      </c>
    </row>
    <row r="15276" spans="1:11" hidden="1" x14ac:dyDescent="0.25">
      <c r="A15276" s="434">
        <v>370333000</v>
      </c>
      <c r="B15276" s="434">
        <v>42677</v>
      </c>
      <c r="C15276" s="434" t="s">
        <v>28</v>
      </c>
      <c r="D15276" s="434" t="s">
        <v>33</v>
      </c>
      <c r="E15276" s="434">
        <v>14.5</v>
      </c>
      <c r="F15276" s="434">
        <v>9750</v>
      </c>
      <c r="G15276" s="434">
        <v>82937</v>
      </c>
      <c r="H15276" s="434">
        <v>43656</v>
      </c>
      <c r="I15276" s="434">
        <v>229</v>
      </c>
      <c r="J15276" s="434">
        <v>0</v>
      </c>
      <c r="K15276" s="434">
        <v>1970</v>
      </c>
    </row>
    <row r="15277" spans="1:11" hidden="1" x14ac:dyDescent="0.25">
      <c r="A15277" s="434">
        <v>370346000</v>
      </c>
      <c r="B15277" s="434">
        <v>203389</v>
      </c>
      <c r="C15277" s="434" t="s">
        <v>46</v>
      </c>
      <c r="D15277" s="434" t="s">
        <v>17</v>
      </c>
      <c r="E15277" s="434">
        <v>10</v>
      </c>
      <c r="F15277" s="434">
        <v>2536</v>
      </c>
      <c r="G15277" s="434">
        <v>1126</v>
      </c>
      <c r="H15277" s="434">
        <v>1108</v>
      </c>
      <c r="I15277" s="434">
        <v>53.8</v>
      </c>
      <c r="J15277" s="434">
        <v>0</v>
      </c>
      <c r="K15277" s="434">
        <v>1970</v>
      </c>
    </row>
    <row r="15278" spans="1:11" hidden="1" x14ac:dyDescent="0.25">
      <c r="A15278" s="434">
        <v>370356000</v>
      </c>
      <c r="B15278" s="434">
        <v>650</v>
      </c>
      <c r="C15278" s="434" t="s">
        <v>31</v>
      </c>
      <c r="D15278" s="434" t="s">
        <v>29</v>
      </c>
      <c r="E15278" s="434">
        <v>14.5</v>
      </c>
      <c r="F15278" s="434">
        <v>6615</v>
      </c>
      <c r="G15278" s="434">
        <v>32248</v>
      </c>
      <c r="H15278" s="434">
        <v>20236</v>
      </c>
      <c r="I15278" s="434">
        <v>177</v>
      </c>
      <c r="K15278" s="434">
        <v>2008</v>
      </c>
    </row>
    <row r="15279" spans="1:11" hidden="1" x14ac:dyDescent="0.25">
      <c r="A15279" s="434">
        <v>370367000</v>
      </c>
      <c r="B15279" s="434">
        <v>10256</v>
      </c>
      <c r="C15279" s="434" t="s">
        <v>28</v>
      </c>
      <c r="D15279" s="434" t="s">
        <v>33</v>
      </c>
      <c r="E15279" s="434">
        <v>43599</v>
      </c>
      <c r="F15279" s="434">
        <v>8880</v>
      </c>
      <c r="G15279" s="434">
        <v>81094</v>
      </c>
      <c r="H15279" s="434">
        <v>43291</v>
      </c>
      <c r="I15279" s="434">
        <v>229</v>
      </c>
      <c r="J15279" s="434">
        <v>0</v>
      </c>
      <c r="K15279" s="434">
        <v>2014</v>
      </c>
    </row>
    <row r="15280" spans="1:11" hidden="1" x14ac:dyDescent="0.25">
      <c r="A15280" s="434">
        <v>370386000</v>
      </c>
      <c r="B15280" s="434">
        <v>1431</v>
      </c>
      <c r="C15280" s="434" t="s">
        <v>28</v>
      </c>
      <c r="D15280" s="434" t="s">
        <v>29</v>
      </c>
      <c r="E15280" s="434">
        <v>14.5</v>
      </c>
      <c r="F15280" s="434">
        <v>5846</v>
      </c>
      <c r="G15280" s="434">
        <v>28328</v>
      </c>
      <c r="H15280" s="434">
        <v>17021</v>
      </c>
      <c r="I15280" s="434">
        <v>169.37</v>
      </c>
      <c r="J15280" s="434">
        <v>0</v>
      </c>
      <c r="K15280" s="434">
        <v>2010</v>
      </c>
    </row>
    <row r="15281" spans="1:11" hidden="1" x14ac:dyDescent="0.25">
      <c r="A15281" s="434">
        <v>370387000</v>
      </c>
      <c r="B15281" s="434">
        <v>14300</v>
      </c>
      <c r="C15281" s="434" t="s">
        <v>28</v>
      </c>
      <c r="D15281" s="434" t="s">
        <v>29</v>
      </c>
      <c r="E15281" s="434">
        <v>14</v>
      </c>
      <c r="F15281" s="434">
        <v>6620</v>
      </c>
      <c r="G15281" s="434">
        <v>31770</v>
      </c>
      <c r="H15281" s="434">
        <v>19731</v>
      </c>
      <c r="I15281" s="434">
        <v>176.75</v>
      </c>
      <c r="J15281" s="434">
        <v>0</v>
      </c>
      <c r="K15281" s="434">
        <v>1998</v>
      </c>
    </row>
    <row r="15282" spans="1:11" hidden="1" x14ac:dyDescent="0.25">
      <c r="A15282" s="434">
        <v>370392000</v>
      </c>
      <c r="B15282" s="434">
        <v>7818</v>
      </c>
      <c r="C15282" s="434" t="s">
        <v>31</v>
      </c>
      <c r="D15282" s="434" t="s">
        <v>29</v>
      </c>
      <c r="E15282" s="434">
        <v>14</v>
      </c>
      <c r="F15282" s="434">
        <v>6000</v>
      </c>
      <c r="G15282" s="434">
        <v>33355</v>
      </c>
      <c r="H15282" s="434">
        <v>21174</v>
      </c>
      <c r="I15282" s="434">
        <v>179.99</v>
      </c>
      <c r="J15282" s="434">
        <v>0</v>
      </c>
      <c r="K15282" s="434">
        <v>2014</v>
      </c>
    </row>
    <row r="15283" spans="1:11" hidden="1" x14ac:dyDescent="0.25">
      <c r="A15283" s="434">
        <v>370395000</v>
      </c>
      <c r="B15283" s="434">
        <v>9289</v>
      </c>
      <c r="C15283" s="434" t="s">
        <v>28</v>
      </c>
      <c r="D15283" s="434" t="s">
        <v>29</v>
      </c>
      <c r="E15283" s="434">
        <v>14</v>
      </c>
      <c r="F15283" s="434">
        <v>5884</v>
      </c>
      <c r="G15283" s="434">
        <v>28459</v>
      </c>
      <c r="H15283" s="434">
        <v>17430</v>
      </c>
      <c r="I15283" s="434">
        <v>170</v>
      </c>
      <c r="K15283" s="434">
        <v>1995</v>
      </c>
    </row>
    <row r="15284" spans="1:11" hidden="1" x14ac:dyDescent="0.25">
      <c r="A15284" s="434">
        <v>370417000</v>
      </c>
      <c r="B15284" s="434">
        <v>15292</v>
      </c>
      <c r="C15284" s="434" t="s">
        <v>61</v>
      </c>
      <c r="D15284" s="434" t="s">
        <v>25</v>
      </c>
      <c r="E15284" s="434">
        <v>15</v>
      </c>
      <c r="F15284" s="434">
        <v>3903</v>
      </c>
      <c r="G15284" s="434">
        <v>4900</v>
      </c>
      <c r="H15284" s="434">
        <v>4086</v>
      </c>
      <c r="I15284" s="434">
        <v>100.58</v>
      </c>
      <c r="J15284" s="434">
        <v>0</v>
      </c>
      <c r="K15284" s="434">
        <v>1999</v>
      </c>
    </row>
    <row r="15285" spans="1:11" hidden="1" x14ac:dyDescent="0.25">
      <c r="A15285" s="434">
        <v>370424000</v>
      </c>
      <c r="B15285" s="434">
        <v>714</v>
      </c>
      <c r="C15285" s="434" t="s">
        <v>28</v>
      </c>
      <c r="D15285" s="434" t="s">
        <v>25</v>
      </c>
      <c r="E15285" s="434">
        <v>14.5</v>
      </c>
      <c r="F15285" s="434">
        <v>6480</v>
      </c>
      <c r="G15285" s="434">
        <v>17151</v>
      </c>
      <c r="H15285" s="434">
        <v>11251</v>
      </c>
      <c r="I15285" s="434">
        <v>129.9</v>
      </c>
      <c r="K15285" s="434">
        <v>2012</v>
      </c>
    </row>
    <row r="15286" spans="1:11" hidden="1" x14ac:dyDescent="0.25">
      <c r="A15286" s="434">
        <v>370435000</v>
      </c>
      <c r="B15286" s="434">
        <v>14236</v>
      </c>
      <c r="C15286" s="434" t="s">
        <v>28</v>
      </c>
      <c r="D15286" s="434" t="s">
        <v>36</v>
      </c>
      <c r="E15286" s="434">
        <v>14.6</v>
      </c>
      <c r="F15286" s="434">
        <v>16860</v>
      </c>
      <c r="G15286" s="434">
        <v>169001</v>
      </c>
      <c r="H15286" s="434">
        <v>88421</v>
      </c>
      <c r="I15286" s="434">
        <v>287.5</v>
      </c>
      <c r="J15286" s="434">
        <v>0</v>
      </c>
      <c r="K15286" s="434">
        <v>2009</v>
      </c>
    </row>
    <row r="15287" spans="1:11" hidden="1" x14ac:dyDescent="0.25">
      <c r="A15287" s="434">
        <v>370445000</v>
      </c>
      <c r="B15287" s="434">
        <v>1462</v>
      </c>
      <c r="C15287" s="434" t="s">
        <v>28</v>
      </c>
      <c r="D15287" s="434" t="s">
        <v>36</v>
      </c>
      <c r="E15287" s="434">
        <v>14.5</v>
      </c>
      <c r="F15287" s="434">
        <v>18660</v>
      </c>
      <c r="G15287" s="434">
        <v>179276</v>
      </c>
      <c r="H15287" s="434">
        <v>93274</v>
      </c>
      <c r="I15287" s="434">
        <v>292</v>
      </c>
      <c r="J15287" s="434">
        <v>0</v>
      </c>
      <c r="K15287" s="434">
        <v>2011</v>
      </c>
    </row>
    <row r="15288" spans="1:11" hidden="1" x14ac:dyDescent="0.25">
      <c r="A15288" s="434">
        <v>370453000</v>
      </c>
      <c r="B15288" s="434">
        <v>24612</v>
      </c>
      <c r="C15288" s="434" t="s">
        <v>28</v>
      </c>
      <c r="D15288" s="434" t="s">
        <v>33</v>
      </c>
      <c r="E15288" s="434">
        <v>14</v>
      </c>
      <c r="F15288" s="434">
        <v>11620</v>
      </c>
      <c r="G15288" s="434">
        <v>81391</v>
      </c>
      <c r="H15288" s="434">
        <v>44102</v>
      </c>
      <c r="I15288" s="434">
        <v>229</v>
      </c>
      <c r="J15288" s="434">
        <v>0</v>
      </c>
      <c r="K15288" s="434">
        <v>2011</v>
      </c>
    </row>
    <row r="15289" spans="1:11" hidden="1" x14ac:dyDescent="0.25">
      <c r="A15289" s="434">
        <v>370455000</v>
      </c>
      <c r="B15289" s="434">
        <v>7092</v>
      </c>
      <c r="C15289" s="434" t="s">
        <v>16</v>
      </c>
      <c r="D15289" s="434" t="s">
        <v>33</v>
      </c>
      <c r="E15289" s="434">
        <v>15.3</v>
      </c>
      <c r="F15289" s="434">
        <v>14270</v>
      </c>
      <c r="G15289" s="434">
        <v>110046</v>
      </c>
      <c r="H15289" s="434">
        <v>59705</v>
      </c>
      <c r="I15289" s="434">
        <v>245.5</v>
      </c>
      <c r="J15289" s="434">
        <v>120990</v>
      </c>
      <c r="K15289" s="434">
        <v>2009</v>
      </c>
    </row>
    <row r="15290" spans="1:11" hidden="1" x14ac:dyDescent="0.25">
      <c r="A15290" s="434">
        <v>370460000</v>
      </c>
      <c r="B15290" s="434">
        <v>1189</v>
      </c>
      <c r="C15290" s="434" t="s">
        <v>28</v>
      </c>
      <c r="D15290" s="434" t="s">
        <v>36</v>
      </c>
      <c r="E15290" s="434">
        <v>14.5</v>
      </c>
      <c r="F15290" s="434">
        <v>18651</v>
      </c>
      <c r="G15290" s="434">
        <v>180912</v>
      </c>
      <c r="H15290" s="434">
        <v>94817</v>
      </c>
      <c r="I15290" s="434">
        <v>292</v>
      </c>
      <c r="K15290" s="434">
        <v>2011</v>
      </c>
    </row>
    <row r="15291" spans="1:11" hidden="1" x14ac:dyDescent="0.25">
      <c r="A15291" s="434">
        <v>370461000</v>
      </c>
      <c r="B15291" s="434">
        <v>1004</v>
      </c>
      <c r="C15291" s="434" t="s">
        <v>28</v>
      </c>
      <c r="D15291" s="434" t="s">
        <v>29</v>
      </c>
      <c r="E15291" s="434">
        <v>43538</v>
      </c>
      <c r="F15291" s="434">
        <v>6250</v>
      </c>
      <c r="G15291" s="434">
        <v>33225</v>
      </c>
      <c r="H15291" s="434">
        <v>21192</v>
      </c>
      <c r="I15291" s="434">
        <v>179.99</v>
      </c>
      <c r="J15291" s="434">
        <v>0</v>
      </c>
    </row>
    <row r="15292" spans="1:11" hidden="1" x14ac:dyDescent="0.25">
      <c r="A15292" s="434">
        <v>370467000</v>
      </c>
      <c r="B15292" s="434">
        <v>21095</v>
      </c>
      <c r="C15292" s="434" t="s">
        <v>16</v>
      </c>
      <c r="D15292" s="434" t="s">
        <v>33</v>
      </c>
      <c r="E15292" s="434">
        <v>15</v>
      </c>
      <c r="F15292" s="434">
        <v>14074</v>
      </c>
      <c r="G15292" s="434">
        <v>112521</v>
      </c>
      <c r="H15292" s="434">
        <v>62629</v>
      </c>
      <c r="I15292" s="434">
        <v>249.97</v>
      </c>
      <c r="J15292" s="434">
        <v>124705</v>
      </c>
      <c r="K15292" s="434">
        <v>2008</v>
      </c>
    </row>
    <row r="15293" spans="1:11" hidden="1" x14ac:dyDescent="0.25">
      <c r="A15293" s="434">
        <v>370473000</v>
      </c>
      <c r="B15293" s="434">
        <v>235113</v>
      </c>
      <c r="C15293" s="434" t="s">
        <v>31</v>
      </c>
      <c r="D15293" s="434" t="s">
        <v>25</v>
      </c>
      <c r="E15293" s="434">
        <v>16</v>
      </c>
      <c r="F15293" s="434">
        <v>5399</v>
      </c>
      <c r="G15293" s="434">
        <v>6533</v>
      </c>
      <c r="H15293" s="434">
        <v>6299</v>
      </c>
      <c r="I15293" s="434">
        <v>118.6</v>
      </c>
      <c r="J15293" s="434">
        <v>0</v>
      </c>
      <c r="K15293" s="434">
        <v>1990</v>
      </c>
    </row>
    <row r="15294" spans="1:11" hidden="1" x14ac:dyDescent="0.25">
      <c r="A15294" s="434">
        <v>370488000</v>
      </c>
      <c r="B15294" s="434">
        <v>771</v>
      </c>
      <c r="C15294" s="434" t="s">
        <v>28</v>
      </c>
      <c r="D15294" s="434" t="s">
        <v>29</v>
      </c>
      <c r="E15294" s="434">
        <v>14</v>
      </c>
      <c r="F15294" s="434">
        <v>5850</v>
      </c>
      <c r="G15294" s="434">
        <v>28392</v>
      </c>
      <c r="H15294" s="434">
        <v>17027</v>
      </c>
      <c r="I15294" s="434">
        <v>169.37</v>
      </c>
      <c r="J15294" s="434">
        <v>0</v>
      </c>
    </row>
    <row r="15295" spans="1:11" hidden="1" x14ac:dyDescent="0.25">
      <c r="A15295" s="434">
        <v>370500000</v>
      </c>
      <c r="B15295" s="434">
        <v>5123</v>
      </c>
      <c r="C15295" s="434" t="s">
        <v>20</v>
      </c>
      <c r="D15295" s="434" t="s">
        <v>29</v>
      </c>
      <c r="E15295" s="434">
        <v>14.5</v>
      </c>
      <c r="F15295" s="434">
        <v>10320</v>
      </c>
      <c r="G15295" s="434">
        <v>50040</v>
      </c>
      <c r="H15295" s="434">
        <v>28160</v>
      </c>
      <c r="I15295" s="434">
        <v>183.12</v>
      </c>
      <c r="J15295" s="434">
        <v>51606</v>
      </c>
      <c r="K15295" s="434">
        <v>2015</v>
      </c>
    </row>
    <row r="15296" spans="1:11" x14ac:dyDescent="0.25">
      <c r="A15296" s="434">
        <v>370505000</v>
      </c>
      <c r="B15296" s="434">
        <v>240324</v>
      </c>
      <c r="C15296" s="434" t="s">
        <v>59</v>
      </c>
      <c r="D15296" s="434" t="s">
        <v>13</v>
      </c>
      <c r="E15296" s="434">
        <v>0</v>
      </c>
      <c r="F15296" s="434">
        <v>272</v>
      </c>
      <c r="G15296" s="434">
        <v>0</v>
      </c>
      <c r="H15296" s="434">
        <v>192</v>
      </c>
      <c r="I15296" s="434">
        <v>29.5</v>
      </c>
      <c r="J15296" s="434">
        <v>0</v>
      </c>
      <c r="K15296" s="434">
        <v>1970</v>
      </c>
    </row>
    <row r="15297" spans="1:11" hidden="1" x14ac:dyDescent="0.25">
      <c r="A15297" s="434">
        <v>370511000</v>
      </c>
      <c r="B15297" s="434">
        <v>1</v>
      </c>
      <c r="C15297" s="434" t="s">
        <v>61</v>
      </c>
      <c r="D15297" s="434" t="s">
        <v>25</v>
      </c>
      <c r="E15297" s="434">
        <v>16</v>
      </c>
      <c r="F15297" s="434">
        <v>6300</v>
      </c>
      <c r="G15297" s="434">
        <v>8664</v>
      </c>
      <c r="H15297" s="434">
        <v>6459</v>
      </c>
      <c r="I15297" s="434">
        <v>130.9</v>
      </c>
      <c r="J15297" s="434">
        <v>0</v>
      </c>
      <c r="K15297" s="434">
        <v>1996</v>
      </c>
    </row>
    <row r="15298" spans="1:11" hidden="1" x14ac:dyDescent="0.25">
      <c r="A15298" s="434">
        <v>370516000</v>
      </c>
      <c r="B15298" s="434">
        <v>13730</v>
      </c>
      <c r="C15298" s="434" t="s">
        <v>28</v>
      </c>
      <c r="D15298" s="434" t="s">
        <v>29</v>
      </c>
      <c r="E15298" s="434">
        <v>15.2</v>
      </c>
      <c r="F15298" s="434">
        <v>6180</v>
      </c>
      <c r="G15298" s="434">
        <v>35283</v>
      </c>
      <c r="H15298" s="434">
        <v>22351</v>
      </c>
      <c r="I15298" s="434">
        <v>179.9</v>
      </c>
      <c r="J15298" s="434">
        <v>0</v>
      </c>
      <c r="K15298" s="434">
        <v>2011</v>
      </c>
    </row>
    <row r="15299" spans="1:11" hidden="1" x14ac:dyDescent="0.25">
      <c r="A15299" s="434">
        <v>370573000</v>
      </c>
      <c r="B15299" s="434">
        <v>49969</v>
      </c>
      <c r="C15299" s="434" t="s">
        <v>20</v>
      </c>
      <c r="D15299" s="434" t="s">
        <v>29</v>
      </c>
      <c r="E15299" s="434">
        <v>14.9</v>
      </c>
      <c r="F15299" s="434">
        <v>9960</v>
      </c>
      <c r="G15299" s="434">
        <v>49999</v>
      </c>
      <c r="H15299" s="434">
        <v>30040</v>
      </c>
      <c r="I15299" s="434">
        <v>183</v>
      </c>
      <c r="J15299" s="434">
        <v>52115</v>
      </c>
      <c r="K15299" s="434">
        <v>2008</v>
      </c>
    </row>
    <row r="15300" spans="1:11" hidden="1" x14ac:dyDescent="0.25">
      <c r="A15300" s="434">
        <v>370604000</v>
      </c>
      <c r="B15300" s="434">
        <v>23692</v>
      </c>
      <c r="C15300" s="434" t="s">
        <v>28</v>
      </c>
      <c r="D15300" s="434" t="s">
        <v>36</v>
      </c>
      <c r="E15300" s="434">
        <v>13.8</v>
      </c>
      <c r="F15300" s="434">
        <v>18660</v>
      </c>
      <c r="G15300" s="434">
        <v>179144</v>
      </c>
      <c r="H15300" s="434">
        <v>92715</v>
      </c>
      <c r="I15300" s="434">
        <v>292</v>
      </c>
      <c r="J15300" s="434">
        <v>0</v>
      </c>
      <c r="K15300" s="434">
        <v>2010</v>
      </c>
    </row>
    <row r="15301" spans="1:11" hidden="1" x14ac:dyDescent="0.25">
      <c r="A15301" s="434">
        <v>370614000</v>
      </c>
      <c r="B15301" s="434">
        <v>1832</v>
      </c>
      <c r="C15301" s="434" t="s">
        <v>20</v>
      </c>
      <c r="D15301" s="434" t="s">
        <v>29</v>
      </c>
      <c r="E15301" s="434">
        <v>15.2</v>
      </c>
      <c r="F15301" s="434">
        <v>8463</v>
      </c>
      <c r="G15301" s="434">
        <v>36941</v>
      </c>
      <c r="H15301" s="434">
        <v>26659</v>
      </c>
      <c r="I15301" s="434">
        <v>185.6</v>
      </c>
      <c r="J15301" s="434">
        <v>44465</v>
      </c>
      <c r="K15301" s="434">
        <v>2004</v>
      </c>
    </row>
    <row r="15302" spans="1:11" hidden="1" x14ac:dyDescent="0.25">
      <c r="A15302" s="434">
        <v>370646000</v>
      </c>
      <c r="B15302" s="434">
        <v>900</v>
      </c>
      <c r="C15302" s="434" t="s">
        <v>20</v>
      </c>
      <c r="D15302" s="434" t="s">
        <v>25</v>
      </c>
      <c r="E15302" s="434">
        <v>15.5</v>
      </c>
      <c r="F15302" s="434">
        <v>6230</v>
      </c>
      <c r="G15302" s="434">
        <v>19896</v>
      </c>
      <c r="H15302" s="434">
        <v>11977</v>
      </c>
      <c r="I15302" s="434">
        <v>146.52000000000001</v>
      </c>
      <c r="J15302" s="434">
        <v>22286</v>
      </c>
      <c r="K15302" s="434">
        <v>2008</v>
      </c>
    </row>
    <row r="15303" spans="1:11" hidden="1" x14ac:dyDescent="0.25">
      <c r="A15303" s="434">
        <v>370648000</v>
      </c>
      <c r="B15303" s="434">
        <v>40818</v>
      </c>
      <c r="C15303" s="434" t="s">
        <v>44</v>
      </c>
      <c r="D15303" s="434" t="s">
        <v>40</v>
      </c>
      <c r="E15303" s="434">
        <v>18</v>
      </c>
      <c r="F15303" s="434">
        <v>70530</v>
      </c>
      <c r="G15303" s="434">
        <v>12614</v>
      </c>
      <c r="H15303" s="434">
        <v>137936</v>
      </c>
      <c r="I15303" s="434">
        <v>333.33</v>
      </c>
      <c r="J15303" s="434">
        <v>0</v>
      </c>
      <c r="K15303" s="434">
        <v>2008</v>
      </c>
    </row>
    <row r="15304" spans="1:11" hidden="1" x14ac:dyDescent="0.25">
      <c r="A15304" s="434">
        <v>370662000</v>
      </c>
      <c r="B15304" s="434">
        <v>2050</v>
      </c>
      <c r="C15304" s="434" t="s">
        <v>31</v>
      </c>
      <c r="D15304" s="434" t="s">
        <v>29</v>
      </c>
      <c r="E15304" s="434">
        <v>14.6</v>
      </c>
      <c r="F15304" s="434">
        <v>8208</v>
      </c>
      <c r="G15304" s="434">
        <v>54204</v>
      </c>
      <c r="H15304" s="434">
        <v>30983</v>
      </c>
      <c r="I15304" s="434">
        <v>189.99</v>
      </c>
      <c r="K15304" s="434">
        <v>2009</v>
      </c>
    </row>
    <row r="15305" spans="1:11" hidden="1" x14ac:dyDescent="0.25">
      <c r="A15305" s="434">
        <v>370667000</v>
      </c>
      <c r="B15305" s="434">
        <v>7741</v>
      </c>
      <c r="C15305" s="434" t="s">
        <v>31</v>
      </c>
      <c r="D15305" s="434" t="s">
        <v>22</v>
      </c>
      <c r="E15305" s="434">
        <v>12.5</v>
      </c>
      <c r="F15305" s="434">
        <v>2060</v>
      </c>
      <c r="G15305" s="434">
        <v>3752</v>
      </c>
      <c r="H15305" s="434">
        <v>2121</v>
      </c>
      <c r="I15305" s="434">
        <v>81.5</v>
      </c>
      <c r="K15305" s="434">
        <v>1996</v>
      </c>
    </row>
    <row r="15306" spans="1:11" hidden="1" x14ac:dyDescent="0.25">
      <c r="A15306" s="434">
        <v>370668000</v>
      </c>
      <c r="B15306" s="434">
        <v>9529</v>
      </c>
      <c r="C15306" s="434" t="s">
        <v>24</v>
      </c>
      <c r="D15306" s="434" t="s">
        <v>36</v>
      </c>
      <c r="E15306" s="434">
        <v>20.100000000000001</v>
      </c>
      <c r="F15306" s="434">
        <v>29400</v>
      </c>
      <c r="G15306" s="434">
        <v>79605</v>
      </c>
      <c r="H15306" s="434">
        <v>101126</v>
      </c>
      <c r="I15306" s="434">
        <v>289.93</v>
      </c>
      <c r="J15306" s="434">
        <v>154999</v>
      </c>
      <c r="K15306" s="434">
        <v>2009</v>
      </c>
    </row>
    <row r="15307" spans="1:11" hidden="1" x14ac:dyDescent="0.25">
      <c r="A15307" s="434">
        <v>370677000</v>
      </c>
      <c r="B15307" s="434">
        <v>1384</v>
      </c>
      <c r="C15307" s="434" t="s">
        <v>31</v>
      </c>
      <c r="D15307" s="434" t="s">
        <v>29</v>
      </c>
      <c r="F15307" s="434">
        <v>5640</v>
      </c>
      <c r="G15307" s="434">
        <v>33173</v>
      </c>
      <c r="H15307" s="434">
        <v>21265</v>
      </c>
      <c r="I15307" s="434">
        <v>179.93</v>
      </c>
      <c r="K15307" s="434">
        <v>2017</v>
      </c>
    </row>
    <row r="15308" spans="1:11" hidden="1" x14ac:dyDescent="0.25">
      <c r="A15308" s="434">
        <v>370686000</v>
      </c>
      <c r="B15308" s="434">
        <v>1535</v>
      </c>
      <c r="C15308" s="434" t="s">
        <v>31</v>
      </c>
      <c r="D15308" s="434" t="s">
        <v>25</v>
      </c>
      <c r="E15308" s="434">
        <v>20</v>
      </c>
      <c r="F15308" s="434">
        <v>6600</v>
      </c>
      <c r="G15308" s="434">
        <v>6116</v>
      </c>
      <c r="H15308" s="434">
        <v>5103</v>
      </c>
      <c r="I15308" s="434">
        <v>135.72</v>
      </c>
      <c r="J15308" s="434">
        <v>8807</v>
      </c>
      <c r="K15308" s="434">
        <v>1990</v>
      </c>
    </row>
    <row r="15309" spans="1:11" hidden="1" x14ac:dyDescent="0.25">
      <c r="A15309" s="434">
        <v>370687000</v>
      </c>
      <c r="B15309" s="434">
        <v>586</v>
      </c>
      <c r="C15309" s="434" t="s">
        <v>24</v>
      </c>
      <c r="D15309" s="434" t="s">
        <v>33</v>
      </c>
      <c r="E15309" s="434">
        <v>16.7</v>
      </c>
      <c r="F15309" s="434">
        <v>12356</v>
      </c>
      <c r="G15309" s="434">
        <v>49743</v>
      </c>
      <c r="H15309" s="434">
        <v>44574</v>
      </c>
      <c r="I15309" s="434">
        <v>230</v>
      </c>
      <c r="J15309" s="434">
        <v>78479</v>
      </c>
      <c r="K15309" s="434">
        <v>1995</v>
      </c>
    </row>
    <row r="15310" spans="1:11" hidden="1" x14ac:dyDescent="0.25">
      <c r="A15310" s="434">
        <v>370708000</v>
      </c>
      <c r="B15310" s="434">
        <v>5438</v>
      </c>
      <c r="C15310" s="434" t="s">
        <v>31</v>
      </c>
      <c r="D15310" s="434" t="s">
        <v>29</v>
      </c>
      <c r="E15310" s="434">
        <v>13.07</v>
      </c>
      <c r="F15310" s="434">
        <v>7195</v>
      </c>
      <c r="G15310" s="434">
        <v>16715</v>
      </c>
      <c r="H15310" s="434">
        <v>17824</v>
      </c>
      <c r="I15310" s="434">
        <v>174</v>
      </c>
      <c r="J15310" s="434">
        <v>0</v>
      </c>
      <c r="K15310" s="434">
        <v>2008</v>
      </c>
    </row>
    <row r="15311" spans="1:11" hidden="1" x14ac:dyDescent="0.25">
      <c r="A15311" s="434">
        <v>370711000</v>
      </c>
      <c r="B15311" s="434">
        <v>10496</v>
      </c>
      <c r="C15311" s="434" t="s">
        <v>35</v>
      </c>
      <c r="D15311" s="434" t="s">
        <v>40</v>
      </c>
      <c r="F15311" s="434">
        <v>75570</v>
      </c>
      <c r="G15311" s="434">
        <v>224983</v>
      </c>
      <c r="H15311" s="434">
        <v>228741</v>
      </c>
      <c r="I15311" s="434">
        <v>399.76</v>
      </c>
      <c r="K15311" s="434">
        <v>2019</v>
      </c>
    </row>
    <row r="15312" spans="1:11" hidden="1" x14ac:dyDescent="0.25">
      <c r="A15312" s="434">
        <v>370712000</v>
      </c>
      <c r="B15312" s="434">
        <v>692</v>
      </c>
      <c r="C15312" s="434" t="s">
        <v>28</v>
      </c>
      <c r="D15312" s="434" t="s">
        <v>29</v>
      </c>
      <c r="F15312" s="434">
        <v>10320</v>
      </c>
      <c r="G15312" s="434">
        <v>60466</v>
      </c>
      <c r="H15312" s="434">
        <v>34164</v>
      </c>
      <c r="I15312" s="434">
        <v>199.99</v>
      </c>
      <c r="K15312" s="434">
        <v>2017</v>
      </c>
    </row>
    <row r="15313" spans="1:11" hidden="1" x14ac:dyDescent="0.25">
      <c r="A15313" s="434">
        <v>370724000</v>
      </c>
      <c r="B15313" s="434">
        <v>2864</v>
      </c>
      <c r="C15313" s="434" t="s">
        <v>31</v>
      </c>
      <c r="D15313" s="434" t="s">
        <v>29</v>
      </c>
      <c r="E15313" s="434">
        <v>16.399999999999999</v>
      </c>
      <c r="F15313" s="434">
        <v>7760</v>
      </c>
      <c r="G15313" s="434">
        <v>50806</v>
      </c>
      <c r="H15313" s="434">
        <v>29105</v>
      </c>
      <c r="I15313" s="434">
        <v>182.98</v>
      </c>
      <c r="K15313" s="434">
        <v>2010</v>
      </c>
    </row>
    <row r="15314" spans="1:11" hidden="1" x14ac:dyDescent="0.25">
      <c r="A15314" s="434">
        <v>370734000</v>
      </c>
      <c r="B15314" s="434">
        <v>5012</v>
      </c>
      <c r="C15314" s="434" t="s">
        <v>28</v>
      </c>
      <c r="D15314" s="434" t="s">
        <v>29</v>
      </c>
      <c r="E15314" s="434">
        <v>0</v>
      </c>
      <c r="F15314" s="434">
        <v>0</v>
      </c>
      <c r="G15314" s="434">
        <v>35000</v>
      </c>
      <c r="H15314" s="434">
        <v>22500</v>
      </c>
      <c r="I15314" s="434">
        <v>179.9</v>
      </c>
      <c r="J15314" s="434">
        <v>0</v>
      </c>
    </row>
    <row r="15315" spans="1:11" hidden="1" x14ac:dyDescent="0.25">
      <c r="A15315" s="434">
        <v>370736000</v>
      </c>
      <c r="B15315" s="434">
        <v>38785</v>
      </c>
      <c r="C15315" s="434" t="s">
        <v>56</v>
      </c>
      <c r="D15315" s="434" t="s">
        <v>17</v>
      </c>
      <c r="E15315" s="434">
        <v>7.2</v>
      </c>
      <c r="F15315" s="434">
        <v>648</v>
      </c>
      <c r="G15315" s="434">
        <v>0</v>
      </c>
      <c r="H15315" s="434">
        <v>606</v>
      </c>
      <c r="I15315" s="434">
        <v>44</v>
      </c>
      <c r="J15315" s="434">
        <v>0</v>
      </c>
      <c r="K15315" s="434">
        <v>1970</v>
      </c>
    </row>
    <row r="15316" spans="1:11" hidden="1" x14ac:dyDescent="0.25">
      <c r="A15316" s="434">
        <v>370737000</v>
      </c>
      <c r="B15316" s="434">
        <v>23839</v>
      </c>
      <c r="C15316" s="434" t="s">
        <v>28</v>
      </c>
      <c r="D15316" s="434" t="s">
        <v>33</v>
      </c>
      <c r="F15316" s="434">
        <v>9760</v>
      </c>
      <c r="G15316" s="434">
        <v>77160</v>
      </c>
      <c r="H15316" s="434">
        <v>40944</v>
      </c>
      <c r="I15316" s="434">
        <v>224.98</v>
      </c>
      <c r="K15316" s="434">
        <v>2014</v>
      </c>
    </row>
    <row r="15317" spans="1:11" hidden="1" x14ac:dyDescent="0.25">
      <c r="A15317" s="434">
        <v>370740000</v>
      </c>
      <c r="B15317" s="434">
        <v>3059</v>
      </c>
      <c r="C15317" s="434" t="s">
        <v>28</v>
      </c>
      <c r="D15317" s="434" t="s">
        <v>29</v>
      </c>
      <c r="E15317" s="434">
        <v>14.6</v>
      </c>
      <c r="F15317" s="434">
        <v>5920</v>
      </c>
      <c r="G15317" s="434">
        <v>37520</v>
      </c>
      <c r="H15317" s="434">
        <v>23573</v>
      </c>
      <c r="I15317" s="434">
        <v>179.97</v>
      </c>
      <c r="J15317" s="434">
        <v>0</v>
      </c>
      <c r="K15317" s="434">
        <v>2020</v>
      </c>
    </row>
    <row r="15318" spans="1:11" hidden="1" x14ac:dyDescent="0.25">
      <c r="A15318" s="434">
        <v>370749000</v>
      </c>
      <c r="B15318" s="434">
        <v>25850</v>
      </c>
      <c r="C15318" s="434" t="s">
        <v>28</v>
      </c>
      <c r="D15318" s="434" t="s">
        <v>25</v>
      </c>
      <c r="E15318" s="434">
        <v>13</v>
      </c>
      <c r="F15318" s="434">
        <v>5180</v>
      </c>
      <c r="G15318" s="434">
        <v>18969</v>
      </c>
      <c r="H15318" s="434">
        <v>11666</v>
      </c>
      <c r="I15318" s="434">
        <v>139.91</v>
      </c>
      <c r="J15318" s="434">
        <v>0</v>
      </c>
      <c r="K15318" s="434">
        <v>2009</v>
      </c>
    </row>
    <row r="15319" spans="1:11" hidden="1" x14ac:dyDescent="0.25">
      <c r="A15319" s="434">
        <v>370756000</v>
      </c>
      <c r="B15319" s="434">
        <v>13625</v>
      </c>
      <c r="C15319" s="434" t="s">
        <v>16</v>
      </c>
      <c r="D15319" s="434" t="s">
        <v>29</v>
      </c>
      <c r="F15319" s="434">
        <v>9480</v>
      </c>
      <c r="G15319" s="434">
        <v>47981</v>
      </c>
      <c r="H15319" s="434">
        <v>28777</v>
      </c>
      <c r="I15319" s="434">
        <v>179.99</v>
      </c>
      <c r="J15319" s="434">
        <v>52699</v>
      </c>
      <c r="K15319" s="434">
        <v>2010</v>
      </c>
    </row>
    <row r="15320" spans="1:11" hidden="1" x14ac:dyDescent="0.25">
      <c r="A15320" s="434">
        <v>370759000</v>
      </c>
      <c r="B15320" s="434">
        <v>1172</v>
      </c>
      <c r="C15320" s="434" t="s">
        <v>48</v>
      </c>
      <c r="D15320" s="434" t="s">
        <v>25</v>
      </c>
      <c r="F15320" s="434">
        <v>15150</v>
      </c>
      <c r="G15320" s="434">
        <v>15000</v>
      </c>
      <c r="H15320" s="434">
        <v>13027</v>
      </c>
      <c r="I15320" s="434">
        <v>141.69999999999999</v>
      </c>
      <c r="K15320" s="434">
        <v>2011</v>
      </c>
    </row>
    <row r="15321" spans="1:11" hidden="1" x14ac:dyDescent="0.25">
      <c r="A15321" s="434">
        <v>370772000</v>
      </c>
      <c r="B15321" s="434">
        <v>24631</v>
      </c>
      <c r="C15321" s="434" t="s">
        <v>28</v>
      </c>
      <c r="D15321" s="434" t="s">
        <v>33</v>
      </c>
      <c r="E15321" s="434">
        <v>14</v>
      </c>
      <c r="F15321" s="434">
        <v>12950</v>
      </c>
      <c r="G15321" s="434">
        <v>95712</v>
      </c>
      <c r="H15321" s="434">
        <v>50617</v>
      </c>
      <c r="I15321" s="434">
        <v>234.98</v>
      </c>
      <c r="J15321" s="434">
        <v>0</v>
      </c>
      <c r="K15321" s="434">
        <v>2011</v>
      </c>
    </row>
    <row r="15322" spans="1:11" hidden="1" x14ac:dyDescent="0.25">
      <c r="A15322" s="434">
        <v>370781000</v>
      </c>
      <c r="B15322" s="434">
        <v>183442</v>
      </c>
      <c r="C15322" s="434" t="s">
        <v>16</v>
      </c>
      <c r="D15322" s="434" t="s">
        <v>25</v>
      </c>
      <c r="E15322" s="434">
        <v>13.5</v>
      </c>
      <c r="F15322" s="434">
        <v>3280</v>
      </c>
      <c r="G15322" s="434">
        <v>9385</v>
      </c>
      <c r="H15322" s="434">
        <v>6362</v>
      </c>
      <c r="I15322" s="434">
        <v>121</v>
      </c>
      <c r="J15322" s="434">
        <v>9500</v>
      </c>
      <c r="K15322" s="434">
        <v>1997</v>
      </c>
    </row>
    <row r="15323" spans="1:11" hidden="1" x14ac:dyDescent="0.25">
      <c r="A15323" s="434">
        <v>370785000</v>
      </c>
      <c r="B15323" s="434">
        <v>6644</v>
      </c>
      <c r="C15323" s="434" t="s">
        <v>28</v>
      </c>
      <c r="D15323" s="434" t="s">
        <v>29</v>
      </c>
      <c r="E15323" s="434">
        <v>14.5</v>
      </c>
      <c r="F15323" s="434">
        <v>8400</v>
      </c>
      <c r="G15323" s="434">
        <v>58760</v>
      </c>
      <c r="H15323" s="434">
        <v>32415</v>
      </c>
      <c r="I15323" s="434">
        <v>189.99</v>
      </c>
      <c r="J15323" s="434">
        <v>0</v>
      </c>
      <c r="K15323" s="434">
        <v>2008</v>
      </c>
    </row>
    <row r="15324" spans="1:11" hidden="1" x14ac:dyDescent="0.25">
      <c r="A15324" s="434">
        <v>370788000</v>
      </c>
      <c r="B15324" s="434">
        <v>514909</v>
      </c>
      <c r="C15324" s="434" t="s">
        <v>54</v>
      </c>
      <c r="D15324" s="434" t="s">
        <v>17</v>
      </c>
      <c r="I15324" s="434">
        <v>32</v>
      </c>
    </row>
    <row r="15325" spans="1:11" hidden="1" x14ac:dyDescent="0.25">
      <c r="A15325" s="434">
        <v>370801000</v>
      </c>
      <c r="B15325" s="434">
        <v>6125</v>
      </c>
      <c r="C15325" s="434" t="s">
        <v>31</v>
      </c>
      <c r="D15325" s="434" t="s">
        <v>22</v>
      </c>
      <c r="E15325" s="434">
        <v>12</v>
      </c>
      <c r="F15325" s="434">
        <v>1692</v>
      </c>
      <c r="G15325" s="434">
        <v>3857</v>
      </c>
      <c r="H15325" s="434">
        <v>2498</v>
      </c>
      <c r="I15325" s="434">
        <v>94.5</v>
      </c>
      <c r="K15325" s="434">
        <v>1992</v>
      </c>
    </row>
    <row r="15326" spans="1:11" hidden="1" x14ac:dyDescent="0.25">
      <c r="A15326" s="434">
        <v>370830000</v>
      </c>
      <c r="B15326" s="434">
        <v>665</v>
      </c>
      <c r="C15326" s="434" t="s">
        <v>54</v>
      </c>
      <c r="D15326" s="434" t="s">
        <v>13</v>
      </c>
      <c r="E15326" s="434">
        <v>12.9</v>
      </c>
      <c r="F15326" s="434">
        <v>3680</v>
      </c>
      <c r="G15326" s="434">
        <v>160</v>
      </c>
      <c r="H15326" s="434">
        <v>294</v>
      </c>
      <c r="I15326" s="434">
        <v>28.67</v>
      </c>
      <c r="K15326" s="434">
        <v>2017</v>
      </c>
    </row>
    <row r="15327" spans="1:11" hidden="1" x14ac:dyDescent="0.25">
      <c r="A15327" s="434">
        <v>370833000</v>
      </c>
      <c r="B15327" s="434">
        <v>103603</v>
      </c>
      <c r="C15327" s="434" t="s">
        <v>24</v>
      </c>
      <c r="D15327" s="434" t="s">
        <v>36</v>
      </c>
      <c r="E15327" s="434">
        <v>19.5</v>
      </c>
      <c r="F15327" s="434">
        <v>29400</v>
      </c>
      <c r="G15327" s="434">
        <v>79592</v>
      </c>
      <c r="H15327" s="434">
        <v>101129</v>
      </c>
      <c r="I15327" s="434">
        <v>289.93</v>
      </c>
      <c r="J15327" s="434">
        <v>154914</v>
      </c>
      <c r="K15327" s="434">
        <v>2010</v>
      </c>
    </row>
    <row r="15328" spans="1:11" hidden="1" x14ac:dyDescent="0.25">
      <c r="A15328" s="434">
        <v>370858000</v>
      </c>
      <c r="B15328" s="434">
        <v>14823</v>
      </c>
      <c r="C15328" s="434" t="s">
        <v>16</v>
      </c>
      <c r="D15328" s="434" t="s">
        <v>33</v>
      </c>
      <c r="E15328" s="434">
        <v>15</v>
      </c>
      <c r="F15328" s="434">
        <v>14074</v>
      </c>
      <c r="G15328" s="434">
        <v>112521</v>
      </c>
      <c r="H15328" s="434">
        <v>62629</v>
      </c>
      <c r="I15328" s="434">
        <v>249.97</v>
      </c>
      <c r="J15328" s="434">
        <v>124705</v>
      </c>
      <c r="K15328" s="434">
        <v>2008</v>
      </c>
    </row>
    <row r="15329" spans="1:11" hidden="1" x14ac:dyDescent="0.25">
      <c r="A15329" s="434">
        <v>370867000</v>
      </c>
      <c r="B15329" s="434">
        <v>44552</v>
      </c>
      <c r="C15329" s="434" t="s">
        <v>28</v>
      </c>
      <c r="D15329" s="434" t="s">
        <v>29</v>
      </c>
      <c r="E15329" s="434">
        <v>14.9</v>
      </c>
      <c r="F15329" s="434">
        <v>7900</v>
      </c>
      <c r="G15329" s="434">
        <v>38494</v>
      </c>
      <c r="H15329" s="434">
        <v>24020</v>
      </c>
      <c r="I15329" s="434">
        <v>183</v>
      </c>
      <c r="J15329" s="434">
        <v>0</v>
      </c>
      <c r="K15329" s="434">
        <v>2011</v>
      </c>
    </row>
    <row r="15330" spans="1:11" hidden="1" x14ac:dyDescent="0.25">
      <c r="A15330" s="434">
        <v>370879000</v>
      </c>
      <c r="B15330" s="434">
        <v>12825</v>
      </c>
      <c r="C15330" s="434" t="s">
        <v>28</v>
      </c>
      <c r="D15330" s="434" t="s">
        <v>33</v>
      </c>
      <c r="E15330" s="434">
        <v>14.3</v>
      </c>
      <c r="F15330" s="434">
        <v>9750</v>
      </c>
      <c r="G15330" s="434">
        <v>82938</v>
      </c>
      <c r="H15330" s="434">
        <v>43656</v>
      </c>
      <c r="I15330" s="434">
        <v>229</v>
      </c>
      <c r="J15330" s="434">
        <v>0</v>
      </c>
      <c r="K15330" s="434">
        <v>1970</v>
      </c>
    </row>
    <row r="15331" spans="1:11" hidden="1" x14ac:dyDescent="0.25">
      <c r="A15331" s="434">
        <v>370883000</v>
      </c>
      <c r="B15331" s="434">
        <v>3867</v>
      </c>
      <c r="C15331" s="434" t="s">
        <v>20</v>
      </c>
      <c r="D15331" s="434" t="s">
        <v>25</v>
      </c>
      <c r="E15331" s="434">
        <v>10</v>
      </c>
      <c r="F15331" s="434">
        <v>2426</v>
      </c>
      <c r="G15331" s="434">
        <v>7618</v>
      </c>
      <c r="H15331" s="434">
        <v>5104</v>
      </c>
      <c r="I15331" s="434">
        <v>118</v>
      </c>
      <c r="J15331" s="434">
        <v>8059</v>
      </c>
      <c r="K15331" s="434">
        <v>2009</v>
      </c>
    </row>
    <row r="15332" spans="1:11" hidden="1" x14ac:dyDescent="0.25">
      <c r="A15332" s="434">
        <v>370890000</v>
      </c>
      <c r="B15332" s="434">
        <v>1992</v>
      </c>
      <c r="C15332" s="434" t="s">
        <v>28</v>
      </c>
      <c r="D15332" s="434" t="s">
        <v>33</v>
      </c>
      <c r="E15332" s="434">
        <v>14</v>
      </c>
      <c r="F15332" s="434">
        <v>11256</v>
      </c>
      <c r="G15332" s="434">
        <v>77499</v>
      </c>
      <c r="H15332" s="434">
        <v>43332</v>
      </c>
      <c r="I15332" s="434">
        <v>245</v>
      </c>
      <c r="J15332" s="434">
        <v>4656</v>
      </c>
      <c r="K15332" s="434">
        <v>1991</v>
      </c>
    </row>
    <row r="15333" spans="1:11" hidden="1" x14ac:dyDescent="0.25">
      <c r="A15333" s="434">
        <v>370910000</v>
      </c>
      <c r="B15333" s="434">
        <v>340008</v>
      </c>
      <c r="C15333" s="434" t="s">
        <v>24</v>
      </c>
      <c r="D15333" s="434" t="s">
        <v>40</v>
      </c>
      <c r="E15333" s="434">
        <v>10</v>
      </c>
      <c r="F15333" s="434">
        <v>27160</v>
      </c>
      <c r="G15333" s="434">
        <v>299984</v>
      </c>
      <c r="H15333" s="434">
        <v>159929</v>
      </c>
      <c r="I15333" s="434">
        <v>333</v>
      </c>
      <c r="J15333" s="434">
        <v>334228</v>
      </c>
      <c r="K15333" s="434">
        <v>2004</v>
      </c>
    </row>
    <row r="15334" spans="1:11" hidden="1" x14ac:dyDescent="0.25">
      <c r="A15334" s="434">
        <v>370922000</v>
      </c>
      <c r="B15334" s="434">
        <v>822</v>
      </c>
      <c r="C15334" s="434" t="s">
        <v>28</v>
      </c>
      <c r="D15334" s="434" t="s">
        <v>29</v>
      </c>
      <c r="F15334" s="434">
        <v>6840</v>
      </c>
      <c r="G15334" s="434">
        <v>31669</v>
      </c>
      <c r="H15334" s="434">
        <v>19816</v>
      </c>
      <c r="I15334" s="434">
        <v>175.53</v>
      </c>
      <c r="K15334" s="434">
        <v>2014</v>
      </c>
    </row>
    <row r="15335" spans="1:11" hidden="1" x14ac:dyDescent="0.25">
      <c r="A15335" s="434">
        <v>370941000</v>
      </c>
      <c r="B15335" s="434">
        <v>116748</v>
      </c>
      <c r="C15335" s="434" t="s">
        <v>46</v>
      </c>
      <c r="D15335" s="434" t="s">
        <v>17</v>
      </c>
      <c r="E15335" s="434">
        <v>12</v>
      </c>
      <c r="F15335" s="434">
        <v>2534</v>
      </c>
      <c r="G15335" s="434">
        <v>1126</v>
      </c>
      <c r="H15335" s="434">
        <v>1076</v>
      </c>
      <c r="I15335" s="434">
        <v>53.8</v>
      </c>
      <c r="J15335" s="434">
        <v>0</v>
      </c>
      <c r="K15335" s="434">
        <v>2008</v>
      </c>
    </row>
    <row r="15336" spans="1:11" hidden="1" x14ac:dyDescent="0.25">
      <c r="A15336" s="434">
        <v>370963000</v>
      </c>
      <c r="B15336" s="434">
        <v>13717</v>
      </c>
      <c r="C15336" s="434" t="s">
        <v>61</v>
      </c>
      <c r="D15336" s="434" t="s">
        <v>25</v>
      </c>
      <c r="E15336" s="434">
        <v>10</v>
      </c>
      <c r="F15336" s="434">
        <v>1030</v>
      </c>
      <c r="G15336" s="434">
        <v>3332</v>
      </c>
      <c r="H15336" s="434">
        <v>3086</v>
      </c>
      <c r="I15336" s="434">
        <v>116.02</v>
      </c>
      <c r="J15336" s="434">
        <v>0</v>
      </c>
      <c r="K15336" s="434">
        <v>1989</v>
      </c>
    </row>
    <row r="15337" spans="1:11" hidden="1" x14ac:dyDescent="0.25">
      <c r="A15337" s="434">
        <v>370966000</v>
      </c>
      <c r="B15337" s="434">
        <v>2584</v>
      </c>
      <c r="C15337" s="434" t="s">
        <v>35</v>
      </c>
      <c r="D15337" s="434" t="s">
        <v>25</v>
      </c>
      <c r="E15337" s="434">
        <v>14.5</v>
      </c>
      <c r="F15337" s="434">
        <v>3913</v>
      </c>
      <c r="G15337" s="434">
        <v>5946</v>
      </c>
      <c r="H15337" s="434">
        <v>3994</v>
      </c>
      <c r="I15337" s="434">
        <v>107.1</v>
      </c>
      <c r="K15337" s="434">
        <v>1995</v>
      </c>
    </row>
    <row r="15338" spans="1:11" hidden="1" x14ac:dyDescent="0.25">
      <c r="A15338" s="434">
        <v>370967000</v>
      </c>
      <c r="B15338" s="434">
        <v>581</v>
      </c>
      <c r="C15338" s="434" t="s">
        <v>31</v>
      </c>
      <c r="D15338" s="434" t="s">
        <v>33</v>
      </c>
      <c r="E15338" s="434">
        <v>19.600000000000001</v>
      </c>
      <c r="F15338" s="434">
        <v>14280</v>
      </c>
      <c r="G15338" s="434">
        <v>28084</v>
      </c>
      <c r="H15338" s="434">
        <v>68701</v>
      </c>
      <c r="I15338" s="434">
        <v>232.37</v>
      </c>
      <c r="K15338" s="434">
        <v>2008</v>
      </c>
    </row>
    <row r="15339" spans="1:11" hidden="1" x14ac:dyDescent="0.25">
      <c r="A15339" s="434">
        <v>370971000</v>
      </c>
      <c r="B15339" s="434">
        <v>9089</v>
      </c>
      <c r="C15339" s="434" t="s">
        <v>28</v>
      </c>
      <c r="D15339" s="434" t="s">
        <v>33</v>
      </c>
      <c r="E15339" s="434">
        <v>14.5</v>
      </c>
      <c r="F15339" s="434">
        <v>9710</v>
      </c>
      <c r="G15339" s="434">
        <v>82099</v>
      </c>
      <c r="H15339" s="434">
        <v>43012</v>
      </c>
      <c r="I15339" s="434">
        <v>228.99</v>
      </c>
      <c r="J15339" s="434">
        <v>0</v>
      </c>
      <c r="K15339" s="434">
        <v>2011</v>
      </c>
    </row>
    <row r="15340" spans="1:11" hidden="1" x14ac:dyDescent="0.25">
      <c r="A15340" s="434">
        <v>370990000</v>
      </c>
      <c r="B15340" s="434">
        <v>579</v>
      </c>
      <c r="C15340" s="434" t="s">
        <v>16</v>
      </c>
      <c r="D15340" s="434" t="s">
        <v>33</v>
      </c>
      <c r="F15340" s="434">
        <v>14280</v>
      </c>
      <c r="G15340" s="434">
        <v>79902</v>
      </c>
      <c r="H15340" s="434">
        <v>44400</v>
      </c>
      <c r="I15340" s="434">
        <v>219</v>
      </c>
      <c r="J15340" s="434">
        <v>86724</v>
      </c>
      <c r="K15340" s="434">
        <v>2019</v>
      </c>
    </row>
    <row r="15341" spans="1:11" hidden="1" x14ac:dyDescent="0.25">
      <c r="A15341" s="434">
        <v>371004000</v>
      </c>
      <c r="B15341" s="434">
        <v>10498</v>
      </c>
      <c r="C15341" s="434" t="s">
        <v>28</v>
      </c>
      <c r="D15341" s="434" t="s">
        <v>29</v>
      </c>
      <c r="F15341" s="434">
        <v>8260</v>
      </c>
      <c r="G15341" s="434">
        <v>61315</v>
      </c>
      <c r="H15341" s="434">
        <v>34800</v>
      </c>
      <c r="I15341" s="434">
        <v>199.98</v>
      </c>
      <c r="K15341" s="434">
        <v>2015</v>
      </c>
    </row>
    <row r="15342" spans="1:11" hidden="1" x14ac:dyDescent="0.25">
      <c r="A15342" s="434">
        <v>371007000</v>
      </c>
      <c r="B15342" s="434">
        <v>1194</v>
      </c>
      <c r="C15342" s="434" t="s">
        <v>28</v>
      </c>
      <c r="D15342" s="434" t="s">
        <v>29</v>
      </c>
      <c r="F15342" s="434">
        <v>8130</v>
      </c>
      <c r="G15342" s="434">
        <v>61238</v>
      </c>
      <c r="H15342" s="434">
        <v>34618</v>
      </c>
      <c r="I15342" s="434">
        <v>199.9</v>
      </c>
      <c r="K15342" s="434">
        <v>2019</v>
      </c>
    </row>
    <row r="15343" spans="1:11" hidden="1" x14ac:dyDescent="0.25">
      <c r="A15343" s="434">
        <v>371011000</v>
      </c>
      <c r="B15343" s="434">
        <v>732</v>
      </c>
      <c r="C15343" s="434" t="s">
        <v>28</v>
      </c>
      <c r="D15343" s="434" t="s">
        <v>29</v>
      </c>
      <c r="E15343" s="434">
        <v>13.6</v>
      </c>
      <c r="F15343" s="434">
        <v>8450</v>
      </c>
      <c r="G15343" s="434">
        <v>61470</v>
      </c>
      <c r="H15343" s="434">
        <v>34778</v>
      </c>
      <c r="I15343" s="434">
        <v>199.99</v>
      </c>
      <c r="J15343" s="434">
        <v>0</v>
      </c>
      <c r="K15343" s="434">
        <v>2011</v>
      </c>
    </row>
    <row r="15344" spans="1:11" hidden="1" x14ac:dyDescent="0.25">
      <c r="A15344" s="434">
        <v>371013000</v>
      </c>
      <c r="B15344" s="434">
        <v>3341</v>
      </c>
      <c r="C15344" s="434" t="s">
        <v>28</v>
      </c>
      <c r="D15344" s="434" t="s">
        <v>29</v>
      </c>
      <c r="E15344" s="434">
        <v>14.3</v>
      </c>
      <c r="F15344" s="434">
        <v>6480</v>
      </c>
      <c r="G15344" s="434">
        <v>30439</v>
      </c>
      <c r="H15344" s="434">
        <v>17944</v>
      </c>
      <c r="I15344" s="434">
        <v>170.7</v>
      </c>
      <c r="J15344" s="434">
        <v>0</v>
      </c>
      <c r="K15344" s="434">
        <v>2006</v>
      </c>
    </row>
    <row r="15345" spans="1:11" hidden="1" x14ac:dyDescent="0.25">
      <c r="A15345" s="434">
        <v>371040000</v>
      </c>
      <c r="B15345" s="434">
        <v>1</v>
      </c>
      <c r="C15345" s="434" t="s">
        <v>28</v>
      </c>
      <c r="D15345" s="434" t="s">
        <v>36</v>
      </c>
      <c r="E15345" s="434">
        <v>14.5</v>
      </c>
      <c r="F15345" s="434">
        <v>16616</v>
      </c>
      <c r="G15345" s="434">
        <v>174802</v>
      </c>
      <c r="H15345" s="434">
        <v>91508</v>
      </c>
      <c r="I15345" s="434">
        <v>289.98</v>
      </c>
      <c r="J15345" s="434">
        <v>0</v>
      </c>
      <c r="K15345" s="434">
        <v>2011</v>
      </c>
    </row>
    <row r="15346" spans="1:11" hidden="1" x14ac:dyDescent="0.25">
      <c r="A15346" s="434">
        <v>371046000</v>
      </c>
      <c r="B15346" s="434">
        <v>729</v>
      </c>
      <c r="C15346" s="434" t="s">
        <v>31</v>
      </c>
      <c r="D15346" s="434" t="s">
        <v>25</v>
      </c>
      <c r="E15346" s="434">
        <v>0</v>
      </c>
      <c r="F15346" s="434">
        <v>5180</v>
      </c>
      <c r="G15346" s="434">
        <v>16954</v>
      </c>
      <c r="H15346" s="434">
        <v>13110</v>
      </c>
      <c r="I15346" s="434">
        <v>131.66</v>
      </c>
      <c r="J15346" s="434">
        <v>0</v>
      </c>
      <c r="K15346" s="434">
        <v>2014</v>
      </c>
    </row>
    <row r="15347" spans="1:11" hidden="1" x14ac:dyDescent="0.25">
      <c r="A15347" s="434">
        <v>371055000</v>
      </c>
      <c r="B15347" s="434">
        <v>1401</v>
      </c>
      <c r="C15347" s="434" t="s">
        <v>31</v>
      </c>
      <c r="D15347" s="434" t="s">
        <v>29</v>
      </c>
      <c r="F15347" s="434">
        <v>7615</v>
      </c>
      <c r="G15347" s="434">
        <v>55861</v>
      </c>
      <c r="H15347" s="434">
        <v>31864</v>
      </c>
      <c r="I15347" s="434">
        <v>189.99</v>
      </c>
      <c r="K15347" s="434">
        <v>2013</v>
      </c>
    </row>
    <row r="15348" spans="1:11" hidden="1" x14ac:dyDescent="0.25">
      <c r="A15348" s="434">
        <v>371061000</v>
      </c>
      <c r="B15348" s="434">
        <v>5697</v>
      </c>
      <c r="C15348" s="434" t="s">
        <v>28</v>
      </c>
      <c r="D15348" s="434" t="s">
        <v>29</v>
      </c>
      <c r="E15348" s="434">
        <v>13.5</v>
      </c>
      <c r="F15348" s="434">
        <v>6480</v>
      </c>
      <c r="G15348" s="434">
        <v>28232</v>
      </c>
      <c r="H15348" s="434">
        <v>17027</v>
      </c>
      <c r="I15348" s="434">
        <v>169.37</v>
      </c>
      <c r="J15348" s="434">
        <v>0</v>
      </c>
      <c r="K15348" s="434">
        <v>2011</v>
      </c>
    </row>
    <row r="15349" spans="1:11" hidden="1" x14ac:dyDescent="0.25">
      <c r="A15349" s="434">
        <v>371072000</v>
      </c>
      <c r="B15349" s="434">
        <v>1465</v>
      </c>
      <c r="C15349" s="434" t="s">
        <v>28</v>
      </c>
      <c r="D15349" s="434" t="s">
        <v>33</v>
      </c>
      <c r="E15349" s="434">
        <v>14.1</v>
      </c>
      <c r="F15349" s="434">
        <v>13550</v>
      </c>
      <c r="G15349" s="434">
        <v>93253</v>
      </c>
      <c r="H15349" s="434">
        <v>51265</v>
      </c>
      <c r="I15349" s="434">
        <v>229.2</v>
      </c>
      <c r="K15349" s="434">
        <v>2012</v>
      </c>
    </row>
    <row r="15350" spans="1:11" hidden="1" x14ac:dyDescent="0.25">
      <c r="A15350" s="434">
        <v>371079000</v>
      </c>
      <c r="B15350" s="434">
        <v>521560</v>
      </c>
      <c r="C15350" s="434" t="s">
        <v>54</v>
      </c>
      <c r="D15350" s="434" t="s">
        <v>13</v>
      </c>
      <c r="E15350" s="434">
        <v>11.75</v>
      </c>
      <c r="F15350" s="434">
        <v>2500</v>
      </c>
      <c r="G15350" s="434">
        <v>63</v>
      </c>
      <c r="H15350" s="434">
        <v>216</v>
      </c>
      <c r="I15350" s="434">
        <v>28.29</v>
      </c>
      <c r="J15350" s="434">
        <v>0</v>
      </c>
      <c r="K15350" s="434">
        <v>1970</v>
      </c>
    </row>
    <row r="15351" spans="1:11" hidden="1" x14ac:dyDescent="0.25">
      <c r="A15351" s="434">
        <v>371085000</v>
      </c>
      <c r="B15351" s="434">
        <v>487</v>
      </c>
      <c r="C15351" s="434" t="s">
        <v>28</v>
      </c>
      <c r="D15351" s="434" t="s">
        <v>29</v>
      </c>
      <c r="F15351" s="434">
        <v>6050</v>
      </c>
      <c r="G15351" s="434">
        <v>38421</v>
      </c>
      <c r="H15351" s="434">
        <v>24331</v>
      </c>
      <c r="I15351" s="434">
        <v>182.87</v>
      </c>
      <c r="K15351" s="434">
        <v>2019</v>
      </c>
    </row>
    <row r="15352" spans="1:11" hidden="1" x14ac:dyDescent="0.25">
      <c r="A15352" s="434">
        <v>371087000</v>
      </c>
      <c r="B15352" s="434">
        <v>555</v>
      </c>
      <c r="C15352" s="434" t="s">
        <v>31</v>
      </c>
      <c r="D15352" s="434" t="s">
        <v>29</v>
      </c>
      <c r="E15352" s="434">
        <v>14.5</v>
      </c>
      <c r="F15352" s="434">
        <v>8045</v>
      </c>
      <c r="G15352" s="434">
        <v>51725</v>
      </c>
      <c r="H15352" s="434">
        <v>29829</v>
      </c>
      <c r="I15352" s="434">
        <v>188.5</v>
      </c>
      <c r="K15352" s="434">
        <v>2010</v>
      </c>
    </row>
    <row r="15353" spans="1:11" hidden="1" x14ac:dyDescent="0.25">
      <c r="A15353" s="434">
        <v>371089000</v>
      </c>
      <c r="B15353" s="434">
        <v>550</v>
      </c>
      <c r="C15353" s="434" t="s">
        <v>28</v>
      </c>
      <c r="D15353" s="434" t="s">
        <v>33</v>
      </c>
      <c r="E15353" s="434">
        <v>14.2</v>
      </c>
      <c r="F15353" s="434">
        <v>11300</v>
      </c>
      <c r="G15353" s="434">
        <v>81804</v>
      </c>
      <c r="H15353" s="434">
        <v>43951</v>
      </c>
      <c r="I15353" s="434">
        <v>229</v>
      </c>
      <c r="J15353" s="434">
        <v>0</v>
      </c>
      <c r="K15353" s="434">
        <v>2013</v>
      </c>
    </row>
    <row r="15354" spans="1:11" hidden="1" x14ac:dyDescent="0.25">
      <c r="A15354" s="434">
        <v>371151000</v>
      </c>
      <c r="B15354" s="434">
        <v>6407</v>
      </c>
      <c r="C15354" s="434" t="s">
        <v>31</v>
      </c>
      <c r="D15354" s="434" t="s">
        <v>25</v>
      </c>
      <c r="E15354" s="434">
        <v>10</v>
      </c>
      <c r="F15354" s="434">
        <v>1030</v>
      </c>
      <c r="G15354" s="434">
        <v>3180</v>
      </c>
      <c r="H15354" s="434">
        <v>2516</v>
      </c>
      <c r="I15354" s="434">
        <v>114</v>
      </c>
      <c r="K15354" s="434">
        <v>1978</v>
      </c>
    </row>
    <row r="15355" spans="1:11" hidden="1" x14ac:dyDescent="0.25">
      <c r="A15355" s="434">
        <v>371156000</v>
      </c>
      <c r="B15355" s="434">
        <v>45</v>
      </c>
      <c r="C15355" s="434" t="s">
        <v>31</v>
      </c>
      <c r="D15355" s="434" t="s">
        <v>25</v>
      </c>
      <c r="E15355" s="434">
        <v>18</v>
      </c>
      <c r="F15355" s="434">
        <v>7135</v>
      </c>
      <c r="G15355" s="434">
        <v>7376</v>
      </c>
      <c r="H15355" s="434">
        <v>6399</v>
      </c>
      <c r="I15355" s="434">
        <v>136.82</v>
      </c>
      <c r="J15355" s="434">
        <v>9513</v>
      </c>
      <c r="K15355" s="434">
        <v>1991</v>
      </c>
    </row>
    <row r="15356" spans="1:11" hidden="1" x14ac:dyDescent="0.25">
      <c r="A15356" s="434">
        <v>371162000</v>
      </c>
      <c r="B15356" s="434">
        <v>6190</v>
      </c>
      <c r="C15356" s="434" t="s">
        <v>28</v>
      </c>
      <c r="D15356" s="434" t="s">
        <v>36</v>
      </c>
      <c r="E15356" s="434">
        <v>14</v>
      </c>
      <c r="F15356" s="434">
        <v>14900</v>
      </c>
      <c r="G15356" s="434">
        <v>208423</v>
      </c>
      <c r="H15356" s="434">
        <v>105964</v>
      </c>
      <c r="I15356" s="434">
        <v>299.7</v>
      </c>
      <c r="K15356" s="434">
        <v>2019</v>
      </c>
    </row>
    <row r="15357" spans="1:11" hidden="1" x14ac:dyDescent="0.25">
      <c r="A15357" s="434">
        <v>371180000</v>
      </c>
      <c r="B15357" s="434">
        <v>16724</v>
      </c>
      <c r="C15357" s="434" t="s">
        <v>28</v>
      </c>
      <c r="D15357" s="434" t="s">
        <v>33</v>
      </c>
      <c r="E15357" s="434">
        <v>14.5</v>
      </c>
      <c r="F15357" s="434">
        <v>9590</v>
      </c>
      <c r="G15357" s="434">
        <v>81955</v>
      </c>
      <c r="H15357" s="434">
        <v>43008</v>
      </c>
      <c r="I15357" s="434">
        <v>228.99</v>
      </c>
      <c r="J15357" s="434">
        <v>0</v>
      </c>
      <c r="K15357" s="434">
        <v>2014</v>
      </c>
    </row>
    <row r="15358" spans="1:11" hidden="1" x14ac:dyDescent="0.25">
      <c r="A15358" s="434">
        <v>371235000</v>
      </c>
      <c r="B15358" s="434">
        <v>117357</v>
      </c>
      <c r="C15358" s="434" t="s">
        <v>28</v>
      </c>
      <c r="D15358" s="434" t="s">
        <v>29</v>
      </c>
      <c r="E15358" s="434">
        <v>14</v>
      </c>
      <c r="F15358" s="434">
        <v>5627</v>
      </c>
      <c r="G15358" s="434">
        <v>31764</v>
      </c>
      <c r="H15358" s="434">
        <v>19731</v>
      </c>
      <c r="I15358" s="434">
        <v>176.75</v>
      </c>
      <c r="J15358" s="434">
        <v>0</v>
      </c>
      <c r="K15358" s="434">
        <v>1998</v>
      </c>
    </row>
    <row r="15359" spans="1:11" hidden="1" x14ac:dyDescent="0.25">
      <c r="A15359" s="434">
        <v>371263000</v>
      </c>
      <c r="B15359" s="434">
        <v>8543</v>
      </c>
      <c r="C15359" s="434" t="s">
        <v>28</v>
      </c>
      <c r="D15359" s="434" t="s">
        <v>29</v>
      </c>
      <c r="E15359" s="434">
        <v>14.2</v>
      </c>
      <c r="F15359" s="434">
        <v>6250</v>
      </c>
      <c r="G15359" s="434">
        <v>33671</v>
      </c>
      <c r="H15359" s="434">
        <v>21192</v>
      </c>
      <c r="I15359" s="434">
        <v>179.99</v>
      </c>
      <c r="J15359" s="434">
        <v>0</v>
      </c>
      <c r="K15359" s="434">
        <v>1970</v>
      </c>
    </row>
    <row r="15360" spans="1:11" hidden="1" x14ac:dyDescent="0.25">
      <c r="A15360" s="434">
        <v>371265000</v>
      </c>
      <c r="B15360" s="434">
        <v>1395</v>
      </c>
      <c r="C15360" s="434" t="s">
        <v>28</v>
      </c>
      <c r="D15360" s="434" t="s">
        <v>33</v>
      </c>
      <c r="E15360" s="434">
        <v>43599</v>
      </c>
      <c r="F15360" s="434">
        <v>10400</v>
      </c>
      <c r="G15360" s="434">
        <v>95000</v>
      </c>
      <c r="H15360" s="434">
        <v>50625</v>
      </c>
      <c r="I15360" s="434">
        <v>235</v>
      </c>
      <c r="J15360" s="434">
        <v>0</v>
      </c>
    </row>
    <row r="15361" spans="1:11" hidden="1" x14ac:dyDescent="0.25">
      <c r="A15361" s="434">
        <v>371270000</v>
      </c>
      <c r="B15361" s="434">
        <v>8555</v>
      </c>
      <c r="C15361" s="434" t="s">
        <v>28</v>
      </c>
      <c r="D15361" s="434" t="s">
        <v>29</v>
      </c>
      <c r="E15361" s="434">
        <v>14</v>
      </c>
      <c r="F15361" s="434">
        <v>6150</v>
      </c>
      <c r="G15361" s="434">
        <v>28180</v>
      </c>
      <c r="H15361" s="434">
        <v>17027</v>
      </c>
      <c r="I15361" s="434">
        <v>169.37</v>
      </c>
      <c r="J15361" s="434">
        <v>0</v>
      </c>
      <c r="K15361" s="434">
        <v>1970</v>
      </c>
    </row>
    <row r="15362" spans="1:11" hidden="1" x14ac:dyDescent="0.25">
      <c r="A15362" s="434">
        <v>371278000</v>
      </c>
      <c r="B15362" s="434">
        <v>23126</v>
      </c>
      <c r="C15362" s="434" t="s">
        <v>48</v>
      </c>
      <c r="D15362" s="434" t="s">
        <v>17</v>
      </c>
      <c r="E15362" s="434">
        <v>0</v>
      </c>
      <c r="F15362" s="434">
        <v>1492</v>
      </c>
      <c r="G15362" s="434">
        <v>640</v>
      </c>
      <c r="H15362" s="434">
        <v>408</v>
      </c>
      <c r="I15362" s="434">
        <v>40.15</v>
      </c>
      <c r="J15362" s="434">
        <v>0</v>
      </c>
      <c r="K15362" s="434">
        <v>1970</v>
      </c>
    </row>
    <row r="15363" spans="1:11" hidden="1" x14ac:dyDescent="0.25">
      <c r="A15363" s="434">
        <v>371294000</v>
      </c>
      <c r="B15363" s="434">
        <v>745</v>
      </c>
      <c r="C15363" s="434" t="s">
        <v>16</v>
      </c>
      <c r="D15363" s="434" t="s">
        <v>29</v>
      </c>
      <c r="E15363" s="434">
        <v>15.3</v>
      </c>
      <c r="F15363" s="434">
        <v>8580</v>
      </c>
      <c r="G15363" s="434">
        <v>50077</v>
      </c>
      <c r="H15363" s="434">
        <v>28465</v>
      </c>
      <c r="I15363" s="434">
        <v>182.5</v>
      </c>
      <c r="J15363" s="434">
        <v>52111</v>
      </c>
      <c r="K15363" s="434">
        <v>2011</v>
      </c>
    </row>
    <row r="15364" spans="1:11" hidden="1" x14ac:dyDescent="0.25">
      <c r="A15364" s="434">
        <v>371313000</v>
      </c>
      <c r="B15364" s="434">
        <v>33975</v>
      </c>
      <c r="C15364" s="434" t="s">
        <v>28</v>
      </c>
      <c r="D15364" s="434" t="s">
        <v>33</v>
      </c>
      <c r="E15364" s="434">
        <v>14.5</v>
      </c>
      <c r="F15364" s="434">
        <v>14270</v>
      </c>
      <c r="G15364" s="434">
        <v>81200</v>
      </c>
      <c r="H15364" s="434">
        <v>44012</v>
      </c>
      <c r="I15364" s="434">
        <v>229</v>
      </c>
      <c r="J15364" s="434">
        <v>0</v>
      </c>
      <c r="K15364" s="434">
        <v>2018</v>
      </c>
    </row>
    <row r="15365" spans="1:11" hidden="1" x14ac:dyDescent="0.25">
      <c r="A15365" s="434">
        <v>371324000</v>
      </c>
      <c r="B15365" s="434">
        <v>1507</v>
      </c>
      <c r="C15365" s="434" t="s">
        <v>28</v>
      </c>
      <c r="D15365" s="434" t="s">
        <v>40</v>
      </c>
      <c r="E15365" s="434">
        <v>14</v>
      </c>
      <c r="F15365" s="434">
        <v>21000</v>
      </c>
      <c r="G15365" s="434">
        <v>324690</v>
      </c>
      <c r="H15365" s="434">
        <v>172521</v>
      </c>
      <c r="I15365" s="434">
        <v>340</v>
      </c>
      <c r="K15365" s="434">
        <v>2021</v>
      </c>
    </row>
    <row r="15366" spans="1:11" hidden="1" x14ac:dyDescent="0.25">
      <c r="A15366" s="434">
        <v>371325000</v>
      </c>
      <c r="B15366" s="434">
        <v>29192</v>
      </c>
      <c r="C15366" s="434" t="s">
        <v>24</v>
      </c>
      <c r="D15366" s="434" t="s">
        <v>33</v>
      </c>
      <c r="E15366" s="434">
        <v>14.9</v>
      </c>
      <c r="F15366" s="434">
        <v>13560</v>
      </c>
      <c r="G15366" s="434">
        <v>114824</v>
      </c>
      <c r="H15366" s="434">
        <v>59408</v>
      </c>
      <c r="I15366" s="434">
        <v>245.6</v>
      </c>
      <c r="J15366" s="434">
        <v>119528</v>
      </c>
      <c r="K15366" s="434">
        <v>2009</v>
      </c>
    </row>
    <row r="15367" spans="1:11" hidden="1" x14ac:dyDescent="0.25">
      <c r="A15367" s="434">
        <v>371331000</v>
      </c>
      <c r="B15367" s="434">
        <v>5743</v>
      </c>
      <c r="C15367" s="434" t="s">
        <v>31</v>
      </c>
      <c r="D15367" s="434" t="s">
        <v>25</v>
      </c>
      <c r="E15367" s="434">
        <v>14.5</v>
      </c>
      <c r="F15367" s="434">
        <v>4928</v>
      </c>
      <c r="G15367" s="434">
        <v>7613</v>
      </c>
      <c r="H15367" s="434">
        <v>7586</v>
      </c>
      <c r="I15367" s="434">
        <v>118.17</v>
      </c>
      <c r="K15367" s="434">
        <v>1977</v>
      </c>
    </row>
    <row r="15368" spans="1:11" hidden="1" x14ac:dyDescent="0.25">
      <c r="A15368" s="434">
        <v>371333000</v>
      </c>
      <c r="B15368" s="434">
        <v>36016</v>
      </c>
      <c r="C15368" s="434" t="s">
        <v>48</v>
      </c>
      <c r="D15368" s="434" t="s">
        <v>17</v>
      </c>
      <c r="E15368" s="434">
        <v>10.5</v>
      </c>
      <c r="F15368" s="434">
        <v>900</v>
      </c>
      <c r="G15368" s="434">
        <v>0</v>
      </c>
      <c r="H15368" s="434">
        <v>473</v>
      </c>
      <c r="I15368" s="434">
        <v>39.6</v>
      </c>
      <c r="K15368" s="434">
        <v>1985</v>
      </c>
    </row>
    <row r="15369" spans="1:11" hidden="1" x14ac:dyDescent="0.25">
      <c r="A15369" s="434">
        <v>371361000</v>
      </c>
      <c r="B15369" s="434">
        <v>4291</v>
      </c>
      <c r="C15369" s="434" t="s">
        <v>24</v>
      </c>
      <c r="D15369" s="434" t="s">
        <v>33</v>
      </c>
      <c r="E15369" s="434">
        <v>14.9</v>
      </c>
      <c r="F15369" s="434">
        <v>10800</v>
      </c>
      <c r="G15369" s="434">
        <v>105699</v>
      </c>
      <c r="H15369" s="434">
        <v>56172</v>
      </c>
      <c r="I15369" s="434">
        <v>239</v>
      </c>
      <c r="J15369" s="434">
        <v>115572</v>
      </c>
      <c r="K15369" s="434">
        <v>2005</v>
      </c>
    </row>
    <row r="15370" spans="1:11" hidden="1" x14ac:dyDescent="0.25">
      <c r="A15370" s="434">
        <v>371378000</v>
      </c>
      <c r="B15370" s="434">
        <v>73233</v>
      </c>
      <c r="C15370" s="434" t="s">
        <v>31</v>
      </c>
      <c r="D15370" s="434" t="s">
        <v>29</v>
      </c>
      <c r="E15370" s="434">
        <v>13.25</v>
      </c>
      <c r="F15370" s="434">
        <v>6436</v>
      </c>
      <c r="G15370" s="434">
        <v>19500</v>
      </c>
      <c r="H15370" s="434">
        <v>14600</v>
      </c>
      <c r="I15370" s="434">
        <v>162</v>
      </c>
      <c r="J15370" s="434">
        <v>0</v>
      </c>
      <c r="K15370" s="434">
        <v>2010</v>
      </c>
    </row>
    <row r="15371" spans="1:11" hidden="1" x14ac:dyDescent="0.25">
      <c r="A15371" s="434">
        <v>371384000</v>
      </c>
      <c r="B15371" s="434">
        <v>1</v>
      </c>
      <c r="C15371" s="434" t="s">
        <v>31</v>
      </c>
      <c r="D15371" s="434" t="s">
        <v>29</v>
      </c>
      <c r="E15371" s="434">
        <v>21.3</v>
      </c>
      <c r="F15371" s="434">
        <v>14280</v>
      </c>
      <c r="G15371" s="434">
        <v>18315</v>
      </c>
      <c r="H15371" s="434">
        <v>59217</v>
      </c>
      <c r="I15371" s="434">
        <v>199.9</v>
      </c>
      <c r="J15371" s="434">
        <v>0</v>
      </c>
      <c r="K15371" s="434">
        <v>2005</v>
      </c>
    </row>
    <row r="15372" spans="1:11" hidden="1" x14ac:dyDescent="0.25">
      <c r="A15372" s="434">
        <v>371394000</v>
      </c>
      <c r="B15372" s="434">
        <v>4411</v>
      </c>
      <c r="C15372" s="434" t="s">
        <v>16</v>
      </c>
      <c r="D15372" s="434" t="s">
        <v>29</v>
      </c>
      <c r="E15372" s="434">
        <v>15.1</v>
      </c>
      <c r="F15372" s="434">
        <v>9480</v>
      </c>
      <c r="G15372" s="434">
        <v>47999</v>
      </c>
      <c r="H15372" s="434">
        <v>28799</v>
      </c>
      <c r="I15372" s="434">
        <v>179.99</v>
      </c>
      <c r="J15372" s="434">
        <v>54753</v>
      </c>
      <c r="K15372" s="434">
        <v>2005</v>
      </c>
    </row>
    <row r="15373" spans="1:11" hidden="1" x14ac:dyDescent="0.25">
      <c r="A15373" s="434">
        <v>371397000</v>
      </c>
      <c r="B15373" s="434">
        <v>15121</v>
      </c>
      <c r="C15373" s="434" t="s">
        <v>28</v>
      </c>
      <c r="D15373" s="434" t="s">
        <v>33</v>
      </c>
      <c r="E15373" s="434">
        <v>14.2</v>
      </c>
      <c r="F15373" s="434">
        <v>11300</v>
      </c>
      <c r="G15373" s="434">
        <v>81793</v>
      </c>
      <c r="H15373" s="434">
        <v>43951</v>
      </c>
      <c r="I15373" s="434">
        <v>229</v>
      </c>
      <c r="J15373" s="434">
        <v>0</v>
      </c>
      <c r="K15373" s="434">
        <v>2013</v>
      </c>
    </row>
    <row r="15374" spans="1:11" hidden="1" x14ac:dyDescent="0.25">
      <c r="A15374" s="434">
        <v>371398000</v>
      </c>
      <c r="B15374" s="434">
        <v>12310</v>
      </c>
      <c r="C15374" s="434" t="s">
        <v>28</v>
      </c>
      <c r="D15374" s="434" t="s">
        <v>36</v>
      </c>
      <c r="E15374" s="434">
        <v>14.5</v>
      </c>
      <c r="F15374" s="434">
        <v>18660</v>
      </c>
      <c r="G15374" s="434">
        <v>178462</v>
      </c>
      <c r="H15374" s="434">
        <v>92249</v>
      </c>
      <c r="I15374" s="434">
        <v>292</v>
      </c>
      <c r="J15374" s="434">
        <v>0</v>
      </c>
      <c r="K15374" s="434">
        <v>2011</v>
      </c>
    </row>
    <row r="15375" spans="1:11" hidden="1" x14ac:dyDescent="0.25">
      <c r="A15375" s="434">
        <v>371406000</v>
      </c>
      <c r="B15375" s="434">
        <v>105347</v>
      </c>
      <c r="C15375" s="434" t="s">
        <v>31</v>
      </c>
      <c r="D15375" s="434" t="s">
        <v>17</v>
      </c>
      <c r="E15375" s="434">
        <v>9.5</v>
      </c>
      <c r="F15375" s="434">
        <v>294</v>
      </c>
      <c r="G15375" s="434">
        <v>465</v>
      </c>
      <c r="H15375" s="434">
        <v>394</v>
      </c>
      <c r="I15375" s="434">
        <v>42.97</v>
      </c>
      <c r="K15375" s="434">
        <v>1953</v>
      </c>
    </row>
    <row r="15376" spans="1:11" hidden="1" x14ac:dyDescent="0.25">
      <c r="A15376" s="434">
        <v>371414000</v>
      </c>
      <c r="B15376" s="434">
        <v>2284</v>
      </c>
      <c r="C15376" s="434" t="s">
        <v>16</v>
      </c>
      <c r="D15376" s="434" t="s">
        <v>29</v>
      </c>
      <c r="F15376" s="434">
        <v>9000</v>
      </c>
      <c r="G15376" s="434">
        <v>49996</v>
      </c>
      <c r="H15376" s="434">
        <v>29465</v>
      </c>
      <c r="I15376" s="434">
        <v>182.5</v>
      </c>
      <c r="J15376" s="434">
        <v>53936</v>
      </c>
      <c r="K15376" s="434">
        <v>2019</v>
      </c>
    </row>
    <row r="15377" spans="1:11" hidden="1" x14ac:dyDescent="0.25">
      <c r="A15377" s="434">
        <v>371415000</v>
      </c>
      <c r="B15377" s="434">
        <v>1241</v>
      </c>
      <c r="C15377" s="434" t="s">
        <v>28</v>
      </c>
      <c r="D15377" s="434" t="s">
        <v>29</v>
      </c>
      <c r="E15377" s="434">
        <v>13.8</v>
      </c>
      <c r="F15377" s="434">
        <v>5850</v>
      </c>
      <c r="G15377" s="434">
        <v>28496</v>
      </c>
      <c r="H15377" s="434">
        <v>16949</v>
      </c>
      <c r="I15377" s="434">
        <v>169.26</v>
      </c>
      <c r="K15377" s="434">
        <v>2005</v>
      </c>
    </row>
    <row r="15378" spans="1:11" hidden="1" x14ac:dyDescent="0.25">
      <c r="A15378" s="434">
        <v>371416000</v>
      </c>
      <c r="B15378" s="434">
        <v>10022</v>
      </c>
      <c r="C15378" s="434" t="s">
        <v>28</v>
      </c>
      <c r="D15378" s="434" t="s">
        <v>29</v>
      </c>
      <c r="F15378" s="434">
        <v>7300</v>
      </c>
      <c r="G15378" s="434">
        <v>36338</v>
      </c>
      <c r="H15378" s="434">
        <v>21699</v>
      </c>
      <c r="I15378" s="434">
        <v>176.5</v>
      </c>
      <c r="K15378" s="434">
        <v>2012</v>
      </c>
    </row>
    <row r="15379" spans="1:11" hidden="1" x14ac:dyDescent="0.25">
      <c r="A15379" s="434">
        <v>371427000</v>
      </c>
      <c r="B15379" s="434">
        <v>79</v>
      </c>
      <c r="C15379" s="434" t="s">
        <v>31</v>
      </c>
      <c r="D15379" s="434" t="s">
        <v>29</v>
      </c>
      <c r="E15379" s="434">
        <v>20.6</v>
      </c>
      <c r="F15379" s="434">
        <v>15090</v>
      </c>
      <c r="G15379" s="434">
        <v>17738</v>
      </c>
      <c r="H15379" s="434">
        <v>60118</v>
      </c>
      <c r="I15379" s="434">
        <v>199.99</v>
      </c>
      <c r="K15379" s="434">
        <v>2005</v>
      </c>
    </row>
    <row r="15380" spans="1:11" hidden="1" x14ac:dyDescent="0.25">
      <c r="A15380" s="434">
        <v>371450000</v>
      </c>
      <c r="B15380" s="434">
        <v>17915</v>
      </c>
      <c r="C15380" s="434" t="s">
        <v>28</v>
      </c>
      <c r="D15380" s="434" t="s">
        <v>36</v>
      </c>
      <c r="E15380" s="434">
        <v>14.5</v>
      </c>
      <c r="F15380" s="434">
        <v>14280</v>
      </c>
      <c r="G15380" s="434">
        <v>104183</v>
      </c>
      <c r="H15380" s="434">
        <v>62704</v>
      </c>
      <c r="I15380" s="434">
        <v>253.51</v>
      </c>
      <c r="J15380" s="434">
        <v>0</v>
      </c>
      <c r="K15380" s="434">
        <v>2013</v>
      </c>
    </row>
    <row r="15381" spans="1:11" hidden="1" x14ac:dyDescent="0.25">
      <c r="A15381" s="434">
        <v>371458000</v>
      </c>
      <c r="B15381" s="434">
        <v>837</v>
      </c>
      <c r="C15381" s="434" t="s">
        <v>24</v>
      </c>
      <c r="D15381" s="434" t="s">
        <v>33</v>
      </c>
      <c r="E15381" s="434">
        <v>15.9</v>
      </c>
      <c r="F15381" s="434">
        <v>13550</v>
      </c>
      <c r="G15381" s="434">
        <v>107510</v>
      </c>
      <c r="H15381" s="434">
        <v>60195</v>
      </c>
      <c r="I15381" s="434">
        <v>243.8</v>
      </c>
      <c r="J15381" s="434">
        <v>121065</v>
      </c>
      <c r="K15381" s="434">
        <v>2008</v>
      </c>
    </row>
    <row r="15382" spans="1:11" hidden="1" x14ac:dyDescent="0.25">
      <c r="A15382" s="434">
        <v>371464000</v>
      </c>
      <c r="B15382" s="434">
        <v>76557</v>
      </c>
      <c r="C15382" s="434" t="s">
        <v>20</v>
      </c>
      <c r="D15382" s="434" t="s">
        <v>25</v>
      </c>
      <c r="E15382" s="434">
        <v>12.5</v>
      </c>
      <c r="F15382" s="434">
        <v>3089</v>
      </c>
      <c r="G15382" s="434">
        <v>8336</v>
      </c>
      <c r="H15382" s="434">
        <v>4854</v>
      </c>
      <c r="I15382" s="434">
        <v>111.5</v>
      </c>
      <c r="J15382" s="434">
        <v>8499</v>
      </c>
      <c r="K15382" s="434">
        <v>1999</v>
      </c>
    </row>
    <row r="15383" spans="1:11" hidden="1" x14ac:dyDescent="0.25">
      <c r="A15383" s="434">
        <v>371471000</v>
      </c>
      <c r="B15383" s="434">
        <v>12106</v>
      </c>
      <c r="C15383" s="434" t="s">
        <v>61</v>
      </c>
      <c r="D15383" s="434" t="s">
        <v>25</v>
      </c>
      <c r="E15383" s="434">
        <v>15.5</v>
      </c>
      <c r="F15383" s="434">
        <v>5322</v>
      </c>
      <c r="G15383" s="434">
        <v>12591</v>
      </c>
      <c r="H15383" s="434">
        <v>9611</v>
      </c>
      <c r="I15383" s="434">
        <v>138.07</v>
      </c>
      <c r="J15383" s="434">
        <v>0</v>
      </c>
      <c r="K15383" s="434">
        <v>2009</v>
      </c>
    </row>
    <row r="15384" spans="1:11" hidden="1" x14ac:dyDescent="0.25">
      <c r="A15384" s="434">
        <v>371478000</v>
      </c>
      <c r="B15384" s="434">
        <v>1506</v>
      </c>
      <c r="C15384" s="434" t="s">
        <v>28</v>
      </c>
      <c r="D15384" s="434" t="s">
        <v>29</v>
      </c>
      <c r="E15384" s="434">
        <v>14.2</v>
      </c>
      <c r="F15384" s="434">
        <v>8400</v>
      </c>
      <c r="G15384" s="434">
        <v>63500</v>
      </c>
      <c r="H15384" s="434">
        <v>36353</v>
      </c>
      <c r="I15384" s="434">
        <v>199.89999</v>
      </c>
      <c r="K15384" s="434">
        <v>2019</v>
      </c>
    </row>
    <row r="15385" spans="1:11" hidden="1" x14ac:dyDescent="0.25">
      <c r="A15385" s="434">
        <v>371495000</v>
      </c>
      <c r="B15385" s="434">
        <v>1159</v>
      </c>
      <c r="C15385" s="434" t="s">
        <v>28</v>
      </c>
      <c r="D15385" s="434" t="s">
        <v>36</v>
      </c>
      <c r="E15385" s="434">
        <v>15.3</v>
      </c>
      <c r="F15385" s="434">
        <v>18660</v>
      </c>
      <c r="G15385" s="434">
        <v>179250</v>
      </c>
      <c r="H15385" s="434">
        <v>93227</v>
      </c>
      <c r="I15385" s="434">
        <v>291.92</v>
      </c>
      <c r="J15385" s="434">
        <v>0</v>
      </c>
      <c r="K15385" s="434">
        <v>2011</v>
      </c>
    </row>
    <row r="15386" spans="1:11" hidden="1" x14ac:dyDescent="0.25">
      <c r="A15386" s="434">
        <v>371499000</v>
      </c>
      <c r="B15386" s="434">
        <v>3644</v>
      </c>
      <c r="C15386" s="434" t="s">
        <v>24</v>
      </c>
      <c r="D15386" s="434" t="s">
        <v>33</v>
      </c>
      <c r="E15386" s="434">
        <v>14.9</v>
      </c>
      <c r="F15386" s="434">
        <v>10800</v>
      </c>
      <c r="G15386" s="434">
        <v>105712</v>
      </c>
      <c r="H15386" s="434">
        <v>56172</v>
      </c>
      <c r="I15386" s="434">
        <v>239</v>
      </c>
      <c r="J15386" s="434">
        <v>115572</v>
      </c>
      <c r="K15386" s="434">
        <v>2005</v>
      </c>
    </row>
    <row r="15387" spans="1:11" hidden="1" x14ac:dyDescent="0.25">
      <c r="A15387" s="434">
        <v>371516000</v>
      </c>
      <c r="B15387" s="434">
        <v>20255</v>
      </c>
      <c r="C15387" s="434" t="s">
        <v>31</v>
      </c>
      <c r="D15387" s="434" t="s">
        <v>25</v>
      </c>
      <c r="E15387" s="434">
        <v>14</v>
      </c>
      <c r="F15387" s="434">
        <v>3810</v>
      </c>
      <c r="G15387" s="434">
        <v>14204</v>
      </c>
      <c r="H15387" s="434">
        <v>9976</v>
      </c>
      <c r="I15387" s="434">
        <v>127.67</v>
      </c>
      <c r="J15387" s="434">
        <v>0</v>
      </c>
      <c r="K15387" s="434">
        <v>2020</v>
      </c>
    </row>
    <row r="15388" spans="1:11" hidden="1" x14ac:dyDescent="0.25">
      <c r="A15388" s="434">
        <v>371523000</v>
      </c>
      <c r="B15388" s="434">
        <v>620</v>
      </c>
      <c r="C15388" s="434" t="s">
        <v>28</v>
      </c>
      <c r="D15388" s="434" t="s">
        <v>33</v>
      </c>
      <c r="E15388" s="434">
        <v>43599</v>
      </c>
      <c r="F15388" s="434">
        <v>8880</v>
      </c>
      <c r="G15388" s="434">
        <v>81018</v>
      </c>
      <c r="H15388" s="434">
        <v>43231</v>
      </c>
      <c r="I15388" s="434">
        <v>229</v>
      </c>
      <c r="J15388" s="434">
        <v>0</v>
      </c>
      <c r="K15388" s="434">
        <v>2018</v>
      </c>
    </row>
    <row r="15389" spans="1:11" hidden="1" x14ac:dyDescent="0.25">
      <c r="A15389" s="434">
        <v>371545000</v>
      </c>
      <c r="B15389" s="434">
        <v>19742</v>
      </c>
      <c r="C15389" s="434" t="s">
        <v>28</v>
      </c>
      <c r="D15389" s="434" t="s">
        <v>33</v>
      </c>
      <c r="E15389" s="434">
        <v>14.5</v>
      </c>
      <c r="F15389" s="434">
        <v>10002</v>
      </c>
      <c r="G15389" s="434">
        <v>77747</v>
      </c>
      <c r="H15389" s="434">
        <v>41372</v>
      </c>
      <c r="I15389" s="434">
        <v>225</v>
      </c>
      <c r="J15389" s="434">
        <v>0</v>
      </c>
      <c r="K15389" s="434">
        <v>2006</v>
      </c>
    </row>
    <row r="15390" spans="1:11" hidden="1" x14ac:dyDescent="0.25">
      <c r="A15390" s="434">
        <v>371554000</v>
      </c>
      <c r="B15390" s="434">
        <v>697</v>
      </c>
      <c r="C15390" s="434" t="s">
        <v>61</v>
      </c>
      <c r="D15390" s="434" t="s">
        <v>22</v>
      </c>
      <c r="E15390" s="434">
        <v>11.5</v>
      </c>
      <c r="F15390" s="434">
        <v>1299</v>
      </c>
      <c r="G15390" s="434">
        <v>3015</v>
      </c>
      <c r="H15390" s="434">
        <v>1999</v>
      </c>
      <c r="I15390" s="434">
        <v>82.04</v>
      </c>
      <c r="K15390" s="434">
        <v>1989</v>
      </c>
    </row>
    <row r="15391" spans="1:11" hidden="1" x14ac:dyDescent="0.25">
      <c r="A15391" s="434">
        <v>371558000</v>
      </c>
      <c r="B15391" s="434">
        <v>1696</v>
      </c>
      <c r="C15391" s="434" t="s">
        <v>16</v>
      </c>
      <c r="D15391" s="434" t="s">
        <v>33</v>
      </c>
      <c r="E15391" s="434">
        <v>14.5</v>
      </c>
      <c r="F15391" s="434">
        <v>11200</v>
      </c>
      <c r="G15391" s="434">
        <v>113284</v>
      </c>
      <c r="H15391" s="434">
        <v>62350</v>
      </c>
      <c r="I15391" s="434">
        <v>249.97</v>
      </c>
      <c r="J15391" s="434">
        <v>123170</v>
      </c>
      <c r="K15391" s="434">
        <v>2016</v>
      </c>
    </row>
    <row r="15392" spans="1:11" hidden="1" x14ac:dyDescent="0.25">
      <c r="A15392" s="434">
        <v>371579000</v>
      </c>
      <c r="B15392" s="434">
        <v>236455</v>
      </c>
      <c r="C15392" s="434" t="s">
        <v>28</v>
      </c>
      <c r="D15392" s="434" t="s">
        <v>36</v>
      </c>
      <c r="E15392" s="434">
        <v>14.5</v>
      </c>
      <c r="F15392" s="434">
        <v>16718</v>
      </c>
      <c r="G15392" s="434">
        <v>174285</v>
      </c>
      <c r="H15392" s="434">
        <v>91563</v>
      </c>
      <c r="I15392" s="434">
        <v>292</v>
      </c>
      <c r="J15392" s="434">
        <v>0</v>
      </c>
      <c r="K15392" s="434">
        <v>2001</v>
      </c>
    </row>
    <row r="15393" spans="1:11" hidden="1" x14ac:dyDescent="0.25">
      <c r="A15393" s="434">
        <v>371590000</v>
      </c>
      <c r="B15393" s="434">
        <v>7435</v>
      </c>
      <c r="C15393" s="434" t="s">
        <v>28</v>
      </c>
      <c r="D15393" s="434" t="s">
        <v>29</v>
      </c>
      <c r="E15393" s="434">
        <v>43599</v>
      </c>
      <c r="F15393" s="434">
        <v>8630</v>
      </c>
      <c r="G15393" s="434">
        <v>58687</v>
      </c>
      <c r="H15393" s="434">
        <v>33126</v>
      </c>
      <c r="I15393" s="434">
        <v>197</v>
      </c>
      <c r="J15393" s="434">
        <v>0</v>
      </c>
      <c r="K15393" s="434">
        <v>2013</v>
      </c>
    </row>
    <row r="15394" spans="1:11" hidden="1" x14ac:dyDescent="0.25">
      <c r="A15394" s="434">
        <v>371600000</v>
      </c>
      <c r="B15394" s="434">
        <v>676</v>
      </c>
      <c r="C15394" s="434" t="s">
        <v>28</v>
      </c>
      <c r="D15394" s="434" t="s">
        <v>29</v>
      </c>
      <c r="E15394" s="434">
        <v>14.5</v>
      </c>
      <c r="F15394" s="434">
        <v>7796</v>
      </c>
      <c r="G15394" s="434">
        <v>52514</v>
      </c>
      <c r="H15394" s="434">
        <v>30051</v>
      </c>
      <c r="I15394" s="434">
        <v>189.99</v>
      </c>
      <c r="K15394" s="434">
        <v>2006</v>
      </c>
    </row>
    <row r="15395" spans="1:11" hidden="1" x14ac:dyDescent="0.25">
      <c r="A15395" s="434">
        <v>371604000</v>
      </c>
      <c r="B15395" s="434">
        <v>10268</v>
      </c>
      <c r="C15395" s="434" t="s">
        <v>16</v>
      </c>
      <c r="D15395" s="434" t="s">
        <v>29</v>
      </c>
      <c r="E15395" s="434">
        <v>13.5</v>
      </c>
      <c r="F15395" s="434">
        <v>9267</v>
      </c>
      <c r="G15395" s="434">
        <v>45838</v>
      </c>
      <c r="H15395" s="434">
        <v>28059</v>
      </c>
      <c r="I15395" s="434">
        <v>179.88</v>
      </c>
      <c r="J15395" s="434">
        <v>50754</v>
      </c>
      <c r="K15395" s="434">
        <v>2005</v>
      </c>
    </row>
    <row r="15396" spans="1:11" hidden="1" x14ac:dyDescent="0.25">
      <c r="A15396" s="434">
        <v>371623000</v>
      </c>
      <c r="B15396" s="434">
        <v>7034</v>
      </c>
      <c r="C15396" s="434" t="s">
        <v>28</v>
      </c>
      <c r="D15396" s="434" t="s">
        <v>33</v>
      </c>
      <c r="E15396" s="434">
        <v>14.1</v>
      </c>
      <c r="F15396" s="434">
        <v>9930</v>
      </c>
      <c r="G15396" s="434">
        <v>77075</v>
      </c>
      <c r="H15396" s="434">
        <v>40689</v>
      </c>
      <c r="I15396" s="434">
        <v>224.9</v>
      </c>
      <c r="J15396" s="434">
        <v>0</v>
      </c>
      <c r="K15396" s="434">
        <v>2005</v>
      </c>
    </row>
    <row r="15397" spans="1:11" hidden="1" x14ac:dyDescent="0.25">
      <c r="A15397" s="434">
        <v>371638000</v>
      </c>
      <c r="B15397" s="434">
        <v>11174</v>
      </c>
      <c r="C15397" s="434" t="s">
        <v>28</v>
      </c>
      <c r="D15397" s="434" t="s">
        <v>36</v>
      </c>
      <c r="E15397" s="434">
        <v>15</v>
      </c>
      <c r="F15397" s="434">
        <v>18634</v>
      </c>
      <c r="G15397" s="434">
        <v>180242</v>
      </c>
      <c r="H15397" s="434">
        <v>90423</v>
      </c>
      <c r="I15397" s="434">
        <v>288.93</v>
      </c>
      <c r="J15397" s="434">
        <v>0</v>
      </c>
      <c r="K15397" s="434">
        <v>2009</v>
      </c>
    </row>
    <row r="15398" spans="1:11" hidden="1" x14ac:dyDescent="0.25">
      <c r="A15398" s="434">
        <v>371646000</v>
      </c>
      <c r="B15398" s="434">
        <v>5448</v>
      </c>
      <c r="C15398" s="434" t="s">
        <v>28</v>
      </c>
      <c r="D15398" s="434" t="s">
        <v>29</v>
      </c>
      <c r="F15398" s="434">
        <v>8100</v>
      </c>
      <c r="G15398" s="434">
        <v>57955</v>
      </c>
      <c r="H15398" s="434">
        <v>32750</v>
      </c>
      <c r="I15398" s="434">
        <v>189.93</v>
      </c>
      <c r="K15398" s="434">
        <v>2015</v>
      </c>
    </row>
    <row r="15399" spans="1:11" hidden="1" x14ac:dyDescent="0.25">
      <c r="A15399" s="434">
        <v>371649000</v>
      </c>
      <c r="B15399" s="434">
        <v>23463</v>
      </c>
      <c r="C15399" s="434" t="s">
        <v>28</v>
      </c>
      <c r="D15399" s="434" t="s">
        <v>29</v>
      </c>
      <c r="E15399" s="434">
        <v>14.5</v>
      </c>
      <c r="F15399" s="434">
        <v>7800</v>
      </c>
      <c r="G15399" s="434">
        <v>60402</v>
      </c>
      <c r="H15399" s="434">
        <v>34578</v>
      </c>
      <c r="I15399" s="434">
        <v>199.99</v>
      </c>
      <c r="J15399" s="434">
        <v>0</v>
      </c>
      <c r="K15399" s="434">
        <v>2016</v>
      </c>
    </row>
    <row r="15400" spans="1:11" hidden="1" x14ac:dyDescent="0.25">
      <c r="A15400" s="434">
        <v>371693000</v>
      </c>
      <c r="B15400" s="434">
        <v>3174</v>
      </c>
      <c r="C15400" s="434" t="s">
        <v>28</v>
      </c>
      <c r="D15400" s="434" t="s">
        <v>29</v>
      </c>
      <c r="E15400" s="434">
        <v>13</v>
      </c>
      <c r="F15400" s="434">
        <v>5180</v>
      </c>
      <c r="G15400" s="434">
        <v>21118</v>
      </c>
      <c r="H15400" s="434">
        <v>12655</v>
      </c>
      <c r="I15400" s="434">
        <v>153</v>
      </c>
      <c r="K15400" s="434">
        <v>2007</v>
      </c>
    </row>
    <row r="15401" spans="1:11" hidden="1" x14ac:dyDescent="0.25">
      <c r="A15401" s="434">
        <v>371702000</v>
      </c>
      <c r="B15401" s="434">
        <v>38657</v>
      </c>
      <c r="C15401" s="434" t="s">
        <v>31</v>
      </c>
      <c r="D15401" s="434" t="s">
        <v>25</v>
      </c>
      <c r="E15401" s="434">
        <v>12.2</v>
      </c>
      <c r="F15401" s="434">
        <v>2919</v>
      </c>
      <c r="G15401" s="434">
        <v>8447</v>
      </c>
      <c r="H15401" s="434">
        <v>6013</v>
      </c>
      <c r="I15401" s="434">
        <v>129.75</v>
      </c>
      <c r="K15401" s="434">
        <v>2007</v>
      </c>
    </row>
    <row r="15402" spans="1:11" hidden="1" x14ac:dyDescent="0.25">
      <c r="A15402" s="434">
        <v>371706000</v>
      </c>
      <c r="B15402" s="434">
        <v>1</v>
      </c>
      <c r="C15402" s="434" t="s">
        <v>31</v>
      </c>
      <c r="D15402" s="434" t="s">
        <v>29</v>
      </c>
      <c r="E15402" s="434">
        <v>20</v>
      </c>
      <c r="F15402" s="434">
        <v>13260</v>
      </c>
      <c r="G15402" s="434">
        <v>18918</v>
      </c>
      <c r="H15402" s="434">
        <v>59524</v>
      </c>
      <c r="I15402" s="434">
        <v>199.97</v>
      </c>
      <c r="K15402" s="434">
        <v>2011</v>
      </c>
    </row>
    <row r="15403" spans="1:11" hidden="1" x14ac:dyDescent="0.25">
      <c r="A15403" s="434">
        <v>371709000</v>
      </c>
      <c r="B15403" s="434">
        <v>1333</v>
      </c>
      <c r="C15403" s="434" t="s">
        <v>31</v>
      </c>
      <c r="D15403" s="434" t="s">
        <v>29</v>
      </c>
      <c r="E15403" s="434">
        <v>14</v>
      </c>
      <c r="F15403" s="434">
        <v>6550</v>
      </c>
      <c r="G15403" s="434">
        <v>33124</v>
      </c>
      <c r="H15403" s="434">
        <v>21483</v>
      </c>
      <c r="I15403" s="434">
        <v>177</v>
      </c>
      <c r="J15403" s="434">
        <v>0</v>
      </c>
      <c r="K15403" s="434">
        <v>2011</v>
      </c>
    </row>
    <row r="15404" spans="1:11" hidden="1" x14ac:dyDescent="0.25">
      <c r="A15404" s="434">
        <v>371713000</v>
      </c>
      <c r="B15404" s="434">
        <v>7289</v>
      </c>
      <c r="C15404" s="434" t="s">
        <v>35</v>
      </c>
      <c r="D15404" s="434" t="s">
        <v>29</v>
      </c>
      <c r="E15404" s="434">
        <v>19</v>
      </c>
      <c r="F15404" s="434">
        <v>14280</v>
      </c>
      <c r="G15404" s="434">
        <v>25301</v>
      </c>
      <c r="H15404" s="434">
        <v>25145</v>
      </c>
      <c r="I15404" s="434">
        <v>184.9</v>
      </c>
      <c r="K15404" s="434">
        <v>2014</v>
      </c>
    </row>
    <row r="15405" spans="1:11" hidden="1" x14ac:dyDescent="0.25">
      <c r="A15405" s="434">
        <v>371717000</v>
      </c>
      <c r="B15405" s="434">
        <v>5800</v>
      </c>
      <c r="C15405" s="434" t="s">
        <v>31</v>
      </c>
      <c r="D15405" s="434" t="s">
        <v>29</v>
      </c>
      <c r="E15405" s="434">
        <v>15</v>
      </c>
      <c r="F15405" s="434">
        <v>7599</v>
      </c>
      <c r="G15405" s="434">
        <v>9339</v>
      </c>
      <c r="H15405" s="434">
        <v>12383</v>
      </c>
      <c r="I15405" s="434">
        <v>152.9</v>
      </c>
      <c r="J15405" s="434">
        <v>13325</v>
      </c>
      <c r="K15405" s="434">
        <v>1985</v>
      </c>
    </row>
    <row r="15406" spans="1:11" hidden="1" x14ac:dyDescent="0.25">
      <c r="A15406" s="434">
        <v>371724000</v>
      </c>
      <c r="B15406" s="434">
        <v>19760</v>
      </c>
      <c r="C15406" s="434" t="s">
        <v>48</v>
      </c>
      <c r="D15406" s="434" t="s">
        <v>17</v>
      </c>
      <c r="G15406" s="434">
        <v>0</v>
      </c>
      <c r="H15406" s="434">
        <v>396</v>
      </c>
      <c r="I15406" s="434">
        <v>39.93</v>
      </c>
    </row>
    <row r="15407" spans="1:11" hidden="1" x14ac:dyDescent="0.25">
      <c r="A15407" s="434">
        <v>371732000</v>
      </c>
      <c r="B15407" s="434">
        <v>15262</v>
      </c>
      <c r="C15407" s="434" t="s">
        <v>28</v>
      </c>
      <c r="D15407" s="434" t="s">
        <v>29</v>
      </c>
      <c r="E15407" s="434">
        <v>14</v>
      </c>
      <c r="F15407" s="434">
        <v>7300</v>
      </c>
      <c r="G15407" s="434">
        <v>36309</v>
      </c>
      <c r="H15407" s="434">
        <v>21718</v>
      </c>
      <c r="I15407" s="434">
        <v>176.5</v>
      </c>
      <c r="J15407" s="434">
        <v>0</v>
      </c>
      <c r="K15407" s="434">
        <v>2015</v>
      </c>
    </row>
    <row r="15408" spans="1:11" hidden="1" x14ac:dyDescent="0.25">
      <c r="A15408" s="434">
        <v>371741000</v>
      </c>
      <c r="B15408" s="434">
        <v>554</v>
      </c>
      <c r="C15408" s="434" t="s">
        <v>24</v>
      </c>
      <c r="D15408" s="434" t="s">
        <v>22</v>
      </c>
      <c r="E15408" s="434">
        <v>12.5</v>
      </c>
      <c r="F15408" s="434">
        <v>2427</v>
      </c>
      <c r="G15408" s="434">
        <v>4315</v>
      </c>
      <c r="H15408" s="434">
        <v>3378</v>
      </c>
      <c r="I15408" s="434">
        <v>99.6</v>
      </c>
      <c r="J15408" s="434">
        <v>3208</v>
      </c>
      <c r="K15408" s="434">
        <v>1991</v>
      </c>
    </row>
    <row r="15409" spans="1:11" hidden="1" x14ac:dyDescent="0.25">
      <c r="A15409" s="434">
        <v>371767000</v>
      </c>
      <c r="B15409" s="434">
        <v>3795</v>
      </c>
      <c r="C15409" s="434" t="s">
        <v>20</v>
      </c>
      <c r="D15409" s="434" t="s">
        <v>25</v>
      </c>
      <c r="E15409" s="434">
        <v>12</v>
      </c>
      <c r="F15409" s="434">
        <v>2942</v>
      </c>
      <c r="G15409" s="434">
        <v>6751</v>
      </c>
      <c r="H15409" s="434">
        <v>3802</v>
      </c>
      <c r="I15409" s="434">
        <v>106.86</v>
      </c>
      <c r="J15409" s="434">
        <v>7527</v>
      </c>
      <c r="K15409" s="434">
        <v>1985</v>
      </c>
    </row>
    <row r="15410" spans="1:11" hidden="1" x14ac:dyDescent="0.25">
      <c r="A15410" s="434">
        <v>371769000</v>
      </c>
      <c r="B15410" s="434">
        <v>721</v>
      </c>
      <c r="C15410" s="434" t="s">
        <v>28</v>
      </c>
      <c r="D15410" s="434" t="s">
        <v>29</v>
      </c>
      <c r="E15410" s="434">
        <v>14.2</v>
      </c>
      <c r="F15410" s="434">
        <v>9473</v>
      </c>
      <c r="G15410" s="434">
        <v>56976</v>
      </c>
      <c r="H15410" s="434">
        <v>33044</v>
      </c>
      <c r="I15410" s="434">
        <v>189.99</v>
      </c>
      <c r="K15410" s="434">
        <v>2009</v>
      </c>
    </row>
    <row r="15411" spans="1:11" hidden="1" x14ac:dyDescent="0.25">
      <c r="A15411" s="434">
        <v>371780000</v>
      </c>
      <c r="B15411" s="434">
        <v>9633</v>
      </c>
      <c r="C15411" s="434" t="s">
        <v>28</v>
      </c>
      <c r="D15411" s="434" t="s">
        <v>33</v>
      </c>
      <c r="E15411" s="434">
        <v>14.5</v>
      </c>
      <c r="F15411" s="434">
        <v>9170</v>
      </c>
      <c r="G15411" s="434">
        <v>78228</v>
      </c>
      <c r="H15411" s="434">
        <v>41963</v>
      </c>
      <c r="I15411" s="434">
        <v>224.98</v>
      </c>
      <c r="J15411" s="434">
        <v>0</v>
      </c>
      <c r="K15411" s="434">
        <v>1970</v>
      </c>
    </row>
    <row r="15412" spans="1:11" hidden="1" x14ac:dyDescent="0.25">
      <c r="A15412" s="434">
        <v>371784000</v>
      </c>
      <c r="B15412" s="434">
        <v>16368</v>
      </c>
      <c r="C15412" s="434" t="s">
        <v>28</v>
      </c>
      <c r="D15412" s="434" t="s">
        <v>33</v>
      </c>
      <c r="E15412" s="434">
        <v>13.8</v>
      </c>
      <c r="F15412" s="434">
        <v>8973</v>
      </c>
      <c r="G15412" s="434">
        <v>75765</v>
      </c>
      <c r="H15412" s="434">
        <v>38891</v>
      </c>
      <c r="I15412" s="434">
        <v>225</v>
      </c>
      <c r="J15412" s="434">
        <v>0</v>
      </c>
      <c r="K15412" s="434">
        <v>1970</v>
      </c>
    </row>
    <row r="15413" spans="1:11" hidden="1" x14ac:dyDescent="0.25">
      <c r="A15413" s="434">
        <v>371806000</v>
      </c>
      <c r="B15413" s="434">
        <v>730</v>
      </c>
      <c r="C15413" s="434" t="s">
        <v>28</v>
      </c>
      <c r="D15413" s="434" t="s">
        <v>29</v>
      </c>
      <c r="E15413" s="434">
        <v>14.6</v>
      </c>
      <c r="F15413" s="434">
        <v>9480</v>
      </c>
      <c r="G15413" s="434">
        <v>55862</v>
      </c>
      <c r="H15413" s="434">
        <v>30822</v>
      </c>
      <c r="I15413" s="434">
        <v>189.9</v>
      </c>
      <c r="K15413" s="434">
        <v>2006</v>
      </c>
    </row>
    <row r="15414" spans="1:11" hidden="1" x14ac:dyDescent="0.25">
      <c r="A15414" s="434">
        <v>371828000</v>
      </c>
      <c r="B15414" s="434">
        <v>20</v>
      </c>
      <c r="C15414" s="434" t="s">
        <v>54</v>
      </c>
      <c r="D15414" s="434" t="s">
        <v>17</v>
      </c>
      <c r="E15414" s="434">
        <v>12</v>
      </c>
      <c r="F15414" s="434">
        <v>2388</v>
      </c>
      <c r="G15414" s="434">
        <v>288</v>
      </c>
      <c r="H15414" s="434">
        <v>317</v>
      </c>
      <c r="I15414" s="434">
        <v>31</v>
      </c>
      <c r="K15414" s="434">
        <v>2009</v>
      </c>
    </row>
    <row r="15415" spans="1:11" hidden="1" x14ac:dyDescent="0.25">
      <c r="A15415" s="434">
        <v>371839000</v>
      </c>
      <c r="B15415" s="434">
        <v>17284</v>
      </c>
      <c r="C15415" s="434" t="s">
        <v>28</v>
      </c>
      <c r="D15415" s="434" t="s">
        <v>29</v>
      </c>
      <c r="E15415" s="434">
        <v>14.1</v>
      </c>
      <c r="F15415" s="434">
        <v>5201</v>
      </c>
      <c r="G15415" s="434">
        <v>23468</v>
      </c>
      <c r="H15415" s="434">
        <v>14762</v>
      </c>
      <c r="I15415" s="434">
        <v>154.38</v>
      </c>
      <c r="J15415" s="434">
        <v>0</v>
      </c>
      <c r="K15415" s="434">
        <v>1998</v>
      </c>
    </row>
    <row r="15416" spans="1:11" hidden="1" x14ac:dyDescent="0.25">
      <c r="A15416" s="434">
        <v>371845000</v>
      </c>
      <c r="B15416" s="434">
        <v>29599</v>
      </c>
      <c r="C15416" s="434" t="s">
        <v>48</v>
      </c>
      <c r="D15416" s="434" t="s">
        <v>13</v>
      </c>
      <c r="E15416" s="434">
        <v>11</v>
      </c>
      <c r="F15416" s="434">
        <v>368</v>
      </c>
      <c r="G15416" s="434">
        <v>0</v>
      </c>
      <c r="H15416" s="434">
        <v>104</v>
      </c>
      <c r="I15416" s="434">
        <v>25.46</v>
      </c>
      <c r="K15416" s="434">
        <v>1969</v>
      </c>
    </row>
    <row r="15417" spans="1:11" hidden="1" x14ac:dyDescent="0.25">
      <c r="A15417" s="434">
        <v>371861000</v>
      </c>
      <c r="B15417" s="434">
        <v>147166</v>
      </c>
      <c r="C15417" s="434" t="s">
        <v>44</v>
      </c>
      <c r="D15417" s="434" t="s">
        <v>40</v>
      </c>
      <c r="E15417" s="434">
        <v>18</v>
      </c>
      <c r="F15417" s="434">
        <v>71400</v>
      </c>
      <c r="G15417" s="434">
        <v>12614</v>
      </c>
      <c r="H15417" s="434">
        <v>139072</v>
      </c>
      <c r="I15417" s="434">
        <v>333.33</v>
      </c>
      <c r="J15417" s="434">
        <v>0</v>
      </c>
      <c r="K15417" s="434">
        <v>2013</v>
      </c>
    </row>
    <row r="15418" spans="1:11" hidden="1" x14ac:dyDescent="0.25">
      <c r="A15418" s="434">
        <v>371868000</v>
      </c>
      <c r="B15418" s="434">
        <v>23301</v>
      </c>
      <c r="C15418" s="434" t="s">
        <v>28</v>
      </c>
      <c r="D15418" s="434" t="s">
        <v>33</v>
      </c>
      <c r="E15418" s="434">
        <v>15</v>
      </c>
      <c r="F15418" s="434">
        <v>10320</v>
      </c>
      <c r="G15418" s="434">
        <v>76596</v>
      </c>
      <c r="H15418" s="434">
        <v>39738</v>
      </c>
      <c r="I15418" s="434">
        <v>224.94</v>
      </c>
      <c r="J15418" s="434">
        <v>0</v>
      </c>
      <c r="K15418" s="434">
        <v>2006</v>
      </c>
    </row>
    <row r="15419" spans="1:11" hidden="1" x14ac:dyDescent="0.25">
      <c r="A15419" s="434">
        <v>371873000</v>
      </c>
      <c r="B15419" s="434">
        <v>37437</v>
      </c>
      <c r="C15419" s="434" t="s">
        <v>28</v>
      </c>
      <c r="D15419" s="434" t="s">
        <v>29</v>
      </c>
      <c r="E15419" s="434">
        <v>14.5</v>
      </c>
      <c r="F15419" s="434">
        <v>8260</v>
      </c>
      <c r="G15419" s="434">
        <v>61430</v>
      </c>
      <c r="H15419" s="434">
        <v>34815</v>
      </c>
      <c r="I15419" s="434">
        <v>199.9</v>
      </c>
      <c r="J15419" s="434">
        <v>0</v>
      </c>
      <c r="K15419" s="434">
        <v>2013</v>
      </c>
    </row>
    <row r="15420" spans="1:11" hidden="1" x14ac:dyDescent="0.25">
      <c r="A15420" s="434">
        <v>371883000</v>
      </c>
      <c r="B15420" s="434">
        <v>8911</v>
      </c>
      <c r="C15420" s="434" t="s">
        <v>28</v>
      </c>
      <c r="D15420" s="434" t="s">
        <v>29</v>
      </c>
      <c r="E15420" s="434">
        <v>14.5</v>
      </c>
      <c r="F15420" s="434">
        <v>8400</v>
      </c>
      <c r="G15420" s="434">
        <v>58107</v>
      </c>
      <c r="H15420" s="434">
        <v>32315</v>
      </c>
      <c r="I15420" s="434">
        <v>189.99</v>
      </c>
      <c r="J15420" s="434">
        <v>0</v>
      </c>
      <c r="K15420" s="434">
        <v>2010</v>
      </c>
    </row>
    <row r="15421" spans="1:11" hidden="1" x14ac:dyDescent="0.25">
      <c r="A15421" s="434">
        <v>371884000</v>
      </c>
      <c r="B15421" s="434">
        <v>3124</v>
      </c>
      <c r="C15421" s="434" t="s">
        <v>61</v>
      </c>
      <c r="D15421" s="434" t="s">
        <v>25</v>
      </c>
      <c r="E15421" s="434">
        <v>14.5</v>
      </c>
      <c r="F15421" s="434">
        <v>6480</v>
      </c>
      <c r="G15421" s="434">
        <v>20352</v>
      </c>
      <c r="H15421" s="434">
        <v>14122</v>
      </c>
      <c r="I15421" s="434">
        <v>145.19999999999999</v>
      </c>
      <c r="K15421" s="434">
        <v>2013</v>
      </c>
    </row>
    <row r="15422" spans="1:11" hidden="1" x14ac:dyDescent="0.25">
      <c r="A15422" s="434">
        <v>371886000</v>
      </c>
      <c r="B15422" s="434">
        <v>7059</v>
      </c>
      <c r="C15422" s="434" t="s">
        <v>28</v>
      </c>
      <c r="D15422" s="434" t="s">
        <v>29</v>
      </c>
      <c r="E15422" s="434">
        <v>14.9</v>
      </c>
      <c r="F15422" s="434">
        <v>7900</v>
      </c>
      <c r="G15422" s="434">
        <v>38468</v>
      </c>
      <c r="H15422" s="434">
        <v>24020</v>
      </c>
      <c r="I15422" s="434">
        <v>183</v>
      </c>
      <c r="J15422" s="434">
        <v>0</v>
      </c>
      <c r="K15422" s="434">
        <v>2011</v>
      </c>
    </row>
    <row r="15423" spans="1:11" hidden="1" x14ac:dyDescent="0.25">
      <c r="A15423" s="434">
        <v>371896000</v>
      </c>
      <c r="B15423" s="434">
        <v>1406</v>
      </c>
      <c r="C15423" s="434" t="s">
        <v>20</v>
      </c>
      <c r="D15423" s="434" t="s">
        <v>25</v>
      </c>
      <c r="E15423" s="434">
        <v>13.7</v>
      </c>
      <c r="F15423" s="434">
        <v>3900</v>
      </c>
      <c r="G15423" s="434">
        <v>8905</v>
      </c>
      <c r="H15423" s="434">
        <v>5551</v>
      </c>
      <c r="I15423" s="434">
        <v>115.5</v>
      </c>
      <c r="J15423" s="434">
        <v>9686</v>
      </c>
      <c r="K15423" s="434">
        <v>2006</v>
      </c>
    </row>
    <row r="15424" spans="1:11" hidden="1" x14ac:dyDescent="0.25">
      <c r="A15424" s="434">
        <v>371897000</v>
      </c>
      <c r="B15424" s="434">
        <v>6860</v>
      </c>
      <c r="C15424" s="434" t="s">
        <v>28</v>
      </c>
      <c r="D15424" s="434" t="s">
        <v>29</v>
      </c>
      <c r="E15424" s="434">
        <v>14.5</v>
      </c>
      <c r="F15424" s="434">
        <v>9960</v>
      </c>
      <c r="G15424" s="434">
        <v>61456</v>
      </c>
      <c r="H15424" s="434">
        <v>34795</v>
      </c>
      <c r="I15424" s="434">
        <v>199.99</v>
      </c>
      <c r="J15424" s="434">
        <v>0</v>
      </c>
      <c r="K15424" s="434">
        <v>2011</v>
      </c>
    </row>
    <row r="15425" spans="1:11" hidden="1" x14ac:dyDescent="0.25">
      <c r="A15425" s="434">
        <v>371909000</v>
      </c>
      <c r="B15425" s="434">
        <v>9008</v>
      </c>
      <c r="C15425" s="434" t="s">
        <v>28</v>
      </c>
      <c r="D15425" s="434" t="s">
        <v>33</v>
      </c>
      <c r="E15425" s="434">
        <v>15.2</v>
      </c>
      <c r="F15425" s="434">
        <v>10320</v>
      </c>
      <c r="G15425" s="434">
        <v>76585</v>
      </c>
      <c r="H15425" s="434">
        <v>39738</v>
      </c>
      <c r="I15425" s="434">
        <v>224.94</v>
      </c>
      <c r="J15425" s="434">
        <v>0</v>
      </c>
      <c r="K15425" s="434">
        <v>2006</v>
      </c>
    </row>
    <row r="15426" spans="1:11" hidden="1" x14ac:dyDescent="0.25">
      <c r="A15426" s="434">
        <v>371919000</v>
      </c>
      <c r="B15426" s="434">
        <v>754</v>
      </c>
      <c r="C15426" s="434" t="s">
        <v>28</v>
      </c>
      <c r="D15426" s="434" t="s">
        <v>29</v>
      </c>
      <c r="E15426" s="434">
        <v>14.4</v>
      </c>
      <c r="F15426" s="434">
        <v>8050</v>
      </c>
      <c r="G15426" s="434">
        <v>63458</v>
      </c>
      <c r="H15426" s="434">
        <v>36362</v>
      </c>
      <c r="I15426" s="434">
        <v>199.99</v>
      </c>
      <c r="J15426" s="434">
        <v>0</v>
      </c>
      <c r="K15426" s="434">
        <v>2015</v>
      </c>
    </row>
    <row r="15427" spans="1:11" hidden="1" x14ac:dyDescent="0.25">
      <c r="A15427" s="434">
        <v>371922000</v>
      </c>
      <c r="B15427" s="434">
        <v>18058</v>
      </c>
      <c r="C15427" s="434" t="s">
        <v>28</v>
      </c>
      <c r="D15427" s="434" t="s">
        <v>36</v>
      </c>
      <c r="E15427" s="434">
        <v>14.5</v>
      </c>
      <c r="F15427" s="434">
        <v>15861</v>
      </c>
      <c r="G15427" s="434">
        <v>179527</v>
      </c>
      <c r="H15427" s="434">
        <v>93228</v>
      </c>
      <c r="I15427" s="434">
        <v>291.97000000000003</v>
      </c>
      <c r="J15427" s="434">
        <v>0</v>
      </c>
      <c r="K15427" s="434">
        <v>1970</v>
      </c>
    </row>
    <row r="15428" spans="1:11" hidden="1" x14ac:dyDescent="0.25">
      <c r="A15428" s="434">
        <v>371924000</v>
      </c>
      <c r="B15428" s="434">
        <v>5034</v>
      </c>
      <c r="C15428" s="434" t="s">
        <v>16</v>
      </c>
      <c r="D15428" s="434" t="s">
        <v>29</v>
      </c>
      <c r="E15428" s="434">
        <v>15.1</v>
      </c>
      <c r="F15428" s="434">
        <v>9480</v>
      </c>
      <c r="G15428" s="434">
        <v>47999</v>
      </c>
      <c r="H15428" s="434">
        <v>28844</v>
      </c>
      <c r="I15428" s="434">
        <v>179.99</v>
      </c>
      <c r="J15428" s="434">
        <v>54753</v>
      </c>
      <c r="K15428" s="434">
        <v>2006</v>
      </c>
    </row>
    <row r="15429" spans="1:11" hidden="1" x14ac:dyDescent="0.25">
      <c r="A15429" s="434">
        <v>371926000</v>
      </c>
      <c r="B15429" s="434">
        <v>5873</v>
      </c>
      <c r="C15429" s="434" t="s">
        <v>28</v>
      </c>
      <c r="D15429" s="434" t="s">
        <v>29</v>
      </c>
      <c r="E15429" s="434">
        <v>43510</v>
      </c>
      <c r="F15429" s="434">
        <v>6656</v>
      </c>
      <c r="G15429" s="434">
        <v>34500</v>
      </c>
      <c r="H15429" s="434">
        <v>21072</v>
      </c>
      <c r="I15429" s="434">
        <v>175.6</v>
      </c>
      <c r="J15429" s="434">
        <v>0</v>
      </c>
    </row>
    <row r="15430" spans="1:11" hidden="1" x14ac:dyDescent="0.25">
      <c r="A15430" s="434">
        <v>371931000</v>
      </c>
      <c r="B15430" s="434">
        <v>6608</v>
      </c>
      <c r="C15430" s="434" t="s">
        <v>31</v>
      </c>
      <c r="D15430" s="434" t="s">
        <v>25</v>
      </c>
      <c r="E15430" s="434">
        <v>13.5</v>
      </c>
      <c r="F15430" s="434">
        <v>3882</v>
      </c>
      <c r="G15430" s="434">
        <v>8189</v>
      </c>
      <c r="H15430" s="434">
        <v>6269</v>
      </c>
      <c r="I15430" s="434">
        <v>100.72</v>
      </c>
      <c r="K15430" s="434">
        <v>1999</v>
      </c>
    </row>
    <row r="15431" spans="1:11" hidden="1" x14ac:dyDescent="0.25">
      <c r="A15431" s="434">
        <v>371941000</v>
      </c>
      <c r="B15431" s="434">
        <v>8240</v>
      </c>
      <c r="C15431" s="434" t="s">
        <v>28</v>
      </c>
      <c r="D15431" s="434" t="s">
        <v>29</v>
      </c>
      <c r="E15431" s="434">
        <v>14.5</v>
      </c>
      <c r="F15431" s="434">
        <v>8260</v>
      </c>
      <c r="G15431" s="434">
        <v>61177</v>
      </c>
      <c r="H15431" s="434">
        <v>34810</v>
      </c>
      <c r="I15431" s="434">
        <v>199.98</v>
      </c>
      <c r="J15431" s="434">
        <v>0</v>
      </c>
      <c r="K15431" s="434">
        <v>2015</v>
      </c>
    </row>
    <row r="15432" spans="1:11" hidden="1" x14ac:dyDescent="0.25">
      <c r="A15432" s="434">
        <v>371946000</v>
      </c>
      <c r="B15432" s="434">
        <v>43607</v>
      </c>
      <c r="C15432" s="434" t="s">
        <v>24</v>
      </c>
      <c r="D15432" s="434" t="s">
        <v>22</v>
      </c>
      <c r="E15432" s="434">
        <v>14.3</v>
      </c>
      <c r="F15432" s="434">
        <v>3120</v>
      </c>
      <c r="G15432" s="434">
        <v>4867</v>
      </c>
      <c r="H15432" s="434">
        <v>4224</v>
      </c>
      <c r="I15432" s="434">
        <v>99.98</v>
      </c>
      <c r="J15432" s="434">
        <v>5000</v>
      </c>
      <c r="K15432" s="434">
        <v>2007</v>
      </c>
    </row>
    <row r="15433" spans="1:11" hidden="1" x14ac:dyDescent="0.25">
      <c r="A15433" s="434">
        <v>371950000</v>
      </c>
      <c r="B15433" s="434">
        <v>26036</v>
      </c>
      <c r="C15433" s="434" t="s">
        <v>61</v>
      </c>
      <c r="D15433" s="434" t="s">
        <v>22</v>
      </c>
      <c r="E15433" s="434">
        <v>11.75</v>
      </c>
      <c r="F15433" s="434">
        <v>1800</v>
      </c>
      <c r="G15433" s="434">
        <v>3030</v>
      </c>
      <c r="H15433" s="434">
        <v>2319</v>
      </c>
      <c r="I15433" s="434">
        <v>89.5</v>
      </c>
      <c r="K15433" s="434">
        <v>1996</v>
      </c>
    </row>
    <row r="15434" spans="1:11" hidden="1" x14ac:dyDescent="0.25">
      <c r="A15434" s="434">
        <v>371972000</v>
      </c>
      <c r="B15434" s="434">
        <v>6685</v>
      </c>
      <c r="C15434" s="434" t="s">
        <v>31</v>
      </c>
      <c r="D15434" s="434" t="s">
        <v>22</v>
      </c>
      <c r="E15434" s="434">
        <v>15.3</v>
      </c>
      <c r="F15434" s="434">
        <v>2942</v>
      </c>
      <c r="G15434" s="434">
        <v>4834</v>
      </c>
      <c r="H15434" s="434">
        <v>2986</v>
      </c>
      <c r="I15434" s="434">
        <v>98.43</v>
      </c>
      <c r="K15434" s="434">
        <v>1997</v>
      </c>
    </row>
    <row r="15435" spans="1:11" hidden="1" x14ac:dyDescent="0.25">
      <c r="A15435" s="434">
        <v>371978000</v>
      </c>
      <c r="B15435" s="434">
        <v>26679</v>
      </c>
      <c r="C15435" s="434" t="s">
        <v>28</v>
      </c>
      <c r="D15435" s="434" t="s">
        <v>33</v>
      </c>
      <c r="E15435" s="434">
        <v>14.5</v>
      </c>
      <c r="F15435" s="434">
        <v>9800</v>
      </c>
      <c r="G15435" s="434">
        <v>83007</v>
      </c>
      <c r="H15435" s="434">
        <v>42887</v>
      </c>
      <c r="I15435" s="434">
        <v>228.99</v>
      </c>
      <c r="J15435" s="434">
        <v>0</v>
      </c>
      <c r="K15435" s="434">
        <v>1970</v>
      </c>
    </row>
    <row r="15436" spans="1:11" hidden="1" x14ac:dyDescent="0.25">
      <c r="A15436" s="434">
        <v>371985000</v>
      </c>
      <c r="B15436" s="434">
        <v>61365</v>
      </c>
      <c r="C15436" s="434" t="s">
        <v>28</v>
      </c>
      <c r="D15436" s="434" t="s">
        <v>29</v>
      </c>
      <c r="E15436" s="434">
        <v>14</v>
      </c>
      <c r="F15436" s="434">
        <v>8300</v>
      </c>
      <c r="G15436" s="434">
        <v>34399</v>
      </c>
      <c r="H15436" s="434">
        <v>23456</v>
      </c>
      <c r="I15436" s="434">
        <v>180</v>
      </c>
      <c r="J15436" s="434">
        <v>0</v>
      </c>
      <c r="K15436" s="434">
        <v>2010</v>
      </c>
    </row>
    <row r="15437" spans="1:11" hidden="1" x14ac:dyDescent="0.25">
      <c r="A15437" s="434">
        <v>371989000</v>
      </c>
      <c r="B15437" s="434">
        <v>613</v>
      </c>
      <c r="C15437" s="434" t="s">
        <v>28</v>
      </c>
      <c r="D15437" s="434" t="s">
        <v>29</v>
      </c>
      <c r="F15437" s="434">
        <v>6780</v>
      </c>
      <c r="G15437" s="434">
        <v>38595</v>
      </c>
      <c r="H15437" s="434">
        <v>23703</v>
      </c>
      <c r="I15437" s="434">
        <v>179.99</v>
      </c>
      <c r="K15437" s="434">
        <v>2019</v>
      </c>
    </row>
    <row r="15438" spans="1:11" hidden="1" x14ac:dyDescent="0.25">
      <c r="A15438" s="434">
        <v>372002000</v>
      </c>
      <c r="B15438" s="434">
        <v>77558</v>
      </c>
      <c r="C15438" s="434" t="s">
        <v>31</v>
      </c>
      <c r="D15438" s="434" t="s">
        <v>25</v>
      </c>
      <c r="E15438" s="434">
        <v>16.899999999999999</v>
      </c>
      <c r="F15438" s="434">
        <v>7560</v>
      </c>
      <c r="G15438" s="434">
        <v>4721</v>
      </c>
      <c r="H15438" s="434">
        <v>21143</v>
      </c>
      <c r="I15438" s="434">
        <v>139.97999999999999</v>
      </c>
      <c r="J15438" s="434">
        <v>0</v>
      </c>
      <c r="K15438" s="434">
        <v>2011</v>
      </c>
    </row>
    <row r="15439" spans="1:11" hidden="1" x14ac:dyDescent="0.25">
      <c r="A15439" s="434">
        <v>372014000</v>
      </c>
      <c r="B15439" s="434">
        <v>8577</v>
      </c>
      <c r="C15439" s="434" t="s">
        <v>28</v>
      </c>
      <c r="D15439" s="434" t="s">
        <v>29</v>
      </c>
      <c r="F15439" s="434">
        <v>6840</v>
      </c>
      <c r="G15439" s="434">
        <v>31657</v>
      </c>
      <c r="H15439" s="434">
        <v>19836</v>
      </c>
      <c r="I15439" s="434">
        <v>175.53</v>
      </c>
      <c r="K15439" s="434">
        <v>2012</v>
      </c>
    </row>
    <row r="15440" spans="1:11" hidden="1" x14ac:dyDescent="0.25">
      <c r="A15440" s="434">
        <v>372023000</v>
      </c>
      <c r="B15440" s="434">
        <v>717</v>
      </c>
      <c r="C15440" s="434" t="s">
        <v>35</v>
      </c>
      <c r="D15440" s="434" t="s">
        <v>25</v>
      </c>
      <c r="E15440" s="434">
        <v>19</v>
      </c>
      <c r="F15440" s="434">
        <v>10427</v>
      </c>
      <c r="G15440" s="434">
        <v>13300</v>
      </c>
      <c r="H15440" s="434">
        <v>9170</v>
      </c>
      <c r="I15440" s="434">
        <v>145.5</v>
      </c>
      <c r="J15440" s="434">
        <v>0</v>
      </c>
      <c r="K15440" s="434">
        <v>1996</v>
      </c>
    </row>
    <row r="15441" spans="1:11" hidden="1" x14ac:dyDescent="0.25">
      <c r="A15441" s="434">
        <v>372027000</v>
      </c>
      <c r="B15441" s="434">
        <v>2587</v>
      </c>
      <c r="C15441" s="434" t="s">
        <v>56</v>
      </c>
      <c r="D15441" s="434" t="s">
        <v>17</v>
      </c>
      <c r="E15441" s="434">
        <v>14</v>
      </c>
      <c r="F15441" s="434">
        <v>773</v>
      </c>
      <c r="G15441" s="434">
        <v>0</v>
      </c>
      <c r="H15441" s="434">
        <v>557</v>
      </c>
      <c r="I15441" s="434">
        <v>55.22</v>
      </c>
      <c r="J15441" s="434">
        <v>0</v>
      </c>
      <c r="K15441" s="434">
        <v>1968</v>
      </c>
    </row>
    <row r="15442" spans="1:11" hidden="1" x14ac:dyDescent="0.25">
      <c r="A15442" s="434">
        <v>372030000</v>
      </c>
      <c r="B15442" s="434">
        <v>1941</v>
      </c>
      <c r="C15442" s="434" t="s">
        <v>61</v>
      </c>
      <c r="D15442" s="434" t="s">
        <v>22</v>
      </c>
      <c r="E15442" s="434">
        <v>11</v>
      </c>
      <c r="F15442" s="434">
        <v>1104</v>
      </c>
      <c r="G15442" s="434">
        <v>3602</v>
      </c>
      <c r="H15442" s="434">
        <v>2119</v>
      </c>
      <c r="I15442" s="434">
        <v>92.11</v>
      </c>
      <c r="J15442" s="434">
        <v>0</v>
      </c>
      <c r="K15442" s="434">
        <v>1984</v>
      </c>
    </row>
    <row r="15443" spans="1:11" hidden="1" x14ac:dyDescent="0.25">
      <c r="A15443" s="434">
        <v>372044000</v>
      </c>
      <c r="B15443" s="434">
        <v>7671</v>
      </c>
      <c r="C15443" s="434" t="s">
        <v>31</v>
      </c>
      <c r="D15443" s="434" t="s">
        <v>29</v>
      </c>
      <c r="E15443" s="434">
        <v>15.7</v>
      </c>
      <c r="F15443" s="434">
        <v>7050</v>
      </c>
      <c r="G15443" s="434">
        <v>37067</v>
      </c>
      <c r="H15443" s="434">
        <v>22866</v>
      </c>
      <c r="I15443" s="434">
        <v>177.85</v>
      </c>
      <c r="K15443" s="434">
        <v>2013</v>
      </c>
    </row>
    <row r="15444" spans="1:11" hidden="1" x14ac:dyDescent="0.25">
      <c r="A15444" s="434">
        <v>372048000</v>
      </c>
      <c r="B15444" s="434">
        <v>6107</v>
      </c>
      <c r="C15444" s="434" t="s">
        <v>31</v>
      </c>
      <c r="D15444" s="434" t="s">
        <v>22</v>
      </c>
      <c r="F15444" s="434">
        <v>3250</v>
      </c>
      <c r="G15444" s="434">
        <v>8313</v>
      </c>
      <c r="H15444" s="434">
        <v>5647</v>
      </c>
      <c r="I15444" s="434">
        <v>99.93</v>
      </c>
      <c r="K15444" s="434">
        <v>2017</v>
      </c>
    </row>
    <row r="15445" spans="1:11" hidden="1" x14ac:dyDescent="0.25">
      <c r="A15445" s="434">
        <v>372055000</v>
      </c>
      <c r="B15445" s="434">
        <v>39538</v>
      </c>
      <c r="C15445" s="434" t="s">
        <v>31</v>
      </c>
      <c r="D15445" s="434" t="s">
        <v>17</v>
      </c>
      <c r="E15445" s="434">
        <v>12</v>
      </c>
      <c r="F15445" s="434">
        <v>956</v>
      </c>
      <c r="G15445" s="434">
        <v>825</v>
      </c>
      <c r="H15445" s="434">
        <v>753</v>
      </c>
      <c r="I15445" s="434">
        <v>50</v>
      </c>
      <c r="J15445" s="434">
        <v>0</v>
      </c>
      <c r="K15445" s="434">
        <v>1970</v>
      </c>
    </row>
    <row r="15446" spans="1:11" hidden="1" x14ac:dyDescent="0.25">
      <c r="A15446" s="434">
        <v>372059000</v>
      </c>
      <c r="B15446" s="434">
        <v>29979</v>
      </c>
      <c r="C15446" s="434" t="s">
        <v>28</v>
      </c>
      <c r="D15446" s="434" t="s">
        <v>33</v>
      </c>
      <c r="E15446" s="434">
        <v>14.5</v>
      </c>
      <c r="F15446" s="434">
        <v>9660</v>
      </c>
      <c r="G15446" s="434">
        <v>81786</v>
      </c>
      <c r="H15446" s="434">
        <v>43068</v>
      </c>
      <c r="I15446" s="434">
        <v>229</v>
      </c>
      <c r="J15446" s="434">
        <v>0</v>
      </c>
      <c r="K15446" s="434">
        <v>2016</v>
      </c>
    </row>
    <row r="15447" spans="1:11" hidden="1" x14ac:dyDescent="0.25">
      <c r="A15447" s="434">
        <v>372062000</v>
      </c>
      <c r="B15447" s="434">
        <v>6068</v>
      </c>
      <c r="C15447" s="434" t="s">
        <v>16</v>
      </c>
      <c r="D15447" s="434" t="s">
        <v>33</v>
      </c>
      <c r="F15447" s="434">
        <v>16080</v>
      </c>
      <c r="G15447" s="434">
        <v>113284</v>
      </c>
      <c r="H15447" s="434">
        <v>62350</v>
      </c>
      <c r="I15447" s="434">
        <v>249.97</v>
      </c>
      <c r="J15447" s="434">
        <v>125440</v>
      </c>
      <c r="K15447" s="434">
        <v>2016</v>
      </c>
    </row>
    <row r="15448" spans="1:11" hidden="1" x14ac:dyDescent="0.25">
      <c r="A15448" s="434">
        <v>372063000</v>
      </c>
      <c r="B15448" s="434">
        <v>7002</v>
      </c>
      <c r="C15448" s="434" t="s">
        <v>28</v>
      </c>
      <c r="D15448" s="434" t="s">
        <v>36</v>
      </c>
      <c r="E15448" s="434">
        <v>14.5</v>
      </c>
      <c r="F15448" s="434">
        <v>16090</v>
      </c>
      <c r="G15448" s="434">
        <v>176925</v>
      </c>
      <c r="H15448" s="434">
        <v>89728</v>
      </c>
      <c r="I15448" s="434">
        <v>288.97000000000003</v>
      </c>
      <c r="J15448" s="434">
        <v>0</v>
      </c>
      <c r="K15448" s="434">
        <v>1970</v>
      </c>
    </row>
    <row r="15449" spans="1:11" hidden="1" x14ac:dyDescent="0.25">
      <c r="A15449" s="434">
        <v>372070000</v>
      </c>
      <c r="B15449" s="434">
        <v>7363</v>
      </c>
      <c r="C15449" s="434" t="s">
        <v>28</v>
      </c>
      <c r="D15449" s="434" t="s">
        <v>33</v>
      </c>
      <c r="E15449" s="434">
        <v>14.5</v>
      </c>
      <c r="F15449" s="434">
        <v>8973</v>
      </c>
      <c r="G15449" s="434">
        <v>75756</v>
      </c>
      <c r="H15449" s="434">
        <v>38849</v>
      </c>
      <c r="I15449" s="434">
        <v>225</v>
      </c>
      <c r="J15449" s="434">
        <v>0</v>
      </c>
      <c r="K15449" s="434">
        <v>2006</v>
      </c>
    </row>
    <row r="15450" spans="1:11" hidden="1" x14ac:dyDescent="0.25">
      <c r="A15450" s="434">
        <v>372076000</v>
      </c>
      <c r="B15450" s="434">
        <v>4290</v>
      </c>
      <c r="C15450" s="434" t="s">
        <v>16</v>
      </c>
      <c r="D15450" s="434" t="s">
        <v>29</v>
      </c>
      <c r="E15450" s="434">
        <v>14.5</v>
      </c>
      <c r="F15450" s="434">
        <v>9473</v>
      </c>
      <c r="G15450" s="434">
        <v>45994</v>
      </c>
      <c r="H15450" s="434">
        <v>28725</v>
      </c>
      <c r="I15450" s="434">
        <v>181.53</v>
      </c>
      <c r="J15450" s="434">
        <v>50922</v>
      </c>
      <c r="K15450" s="434">
        <v>2010</v>
      </c>
    </row>
    <row r="15451" spans="1:11" hidden="1" x14ac:dyDescent="0.25">
      <c r="A15451" s="434">
        <v>372078000</v>
      </c>
      <c r="B15451" s="434">
        <v>3388</v>
      </c>
      <c r="C15451" s="434" t="s">
        <v>31</v>
      </c>
      <c r="D15451" s="434" t="s">
        <v>29</v>
      </c>
      <c r="E15451" s="434">
        <v>21</v>
      </c>
      <c r="F15451" s="434">
        <v>18760</v>
      </c>
      <c r="G15451" s="434">
        <v>23169</v>
      </c>
      <c r="H15451" s="434">
        <v>22452</v>
      </c>
      <c r="I15451" s="434">
        <v>189.9</v>
      </c>
      <c r="J15451" s="434">
        <v>25625</v>
      </c>
      <c r="K15451" s="434">
        <v>2019</v>
      </c>
    </row>
    <row r="15452" spans="1:11" hidden="1" x14ac:dyDescent="0.25">
      <c r="A15452" s="434">
        <v>372084000</v>
      </c>
      <c r="B15452" s="434">
        <v>1682</v>
      </c>
      <c r="C15452" s="434" t="s">
        <v>28</v>
      </c>
      <c r="D15452" s="434" t="s">
        <v>29</v>
      </c>
      <c r="E15452" s="434">
        <v>15.25</v>
      </c>
      <c r="F15452" s="434">
        <v>8532</v>
      </c>
      <c r="G15452" s="434">
        <v>27265</v>
      </c>
      <c r="H15452" s="434">
        <v>16067</v>
      </c>
      <c r="I15452" s="434">
        <v>176.77</v>
      </c>
      <c r="J15452" s="434">
        <v>0</v>
      </c>
      <c r="K15452" s="434">
        <v>1975</v>
      </c>
    </row>
    <row r="15453" spans="1:11" hidden="1" x14ac:dyDescent="0.25">
      <c r="A15453" s="434">
        <v>372085000</v>
      </c>
      <c r="B15453" s="434">
        <v>3623</v>
      </c>
      <c r="C15453" s="434" t="s">
        <v>28</v>
      </c>
      <c r="D15453" s="434" t="s">
        <v>29</v>
      </c>
      <c r="E15453" s="434">
        <v>14.3</v>
      </c>
      <c r="F15453" s="434">
        <v>6150</v>
      </c>
      <c r="G15453" s="434">
        <v>29747</v>
      </c>
      <c r="H15453" s="434">
        <v>17968</v>
      </c>
      <c r="I15453" s="434">
        <v>170.7</v>
      </c>
      <c r="K15453" s="434">
        <v>2010</v>
      </c>
    </row>
    <row r="15454" spans="1:11" hidden="1" x14ac:dyDescent="0.25">
      <c r="A15454" s="434">
        <v>372097000</v>
      </c>
      <c r="B15454" s="434">
        <v>1</v>
      </c>
      <c r="C15454" s="434" t="s">
        <v>31</v>
      </c>
      <c r="D15454" s="434" t="s">
        <v>29</v>
      </c>
      <c r="E15454" s="434">
        <v>20.6</v>
      </c>
      <c r="F15454" s="434">
        <v>14873</v>
      </c>
      <c r="G15454" s="434">
        <v>17709</v>
      </c>
      <c r="H15454" s="434">
        <v>60118</v>
      </c>
      <c r="I15454" s="434">
        <v>199.99</v>
      </c>
      <c r="J15454" s="434">
        <v>8453</v>
      </c>
      <c r="K15454" s="434">
        <v>2006</v>
      </c>
    </row>
    <row r="15455" spans="1:11" hidden="1" x14ac:dyDescent="0.25">
      <c r="A15455" s="434">
        <v>372100000</v>
      </c>
      <c r="B15455" s="434">
        <v>6788</v>
      </c>
      <c r="C15455" s="434" t="s">
        <v>28</v>
      </c>
      <c r="D15455" s="434" t="s">
        <v>33</v>
      </c>
      <c r="E15455" s="434">
        <v>13.8</v>
      </c>
      <c r="F15455" s="434">
        <v>9800</v>
      </c>
      <c r="G15455" s="434">
        <v>75318</v>
      </c>
      <c r="H15455" s="434">
        <v>39643</v>
      </c>
      <c r="I15455" s="434">
        <v>224.95</v>
      </c>
      <c r="J15455" s="434">
        <v>0</v>
      </c>
      <c r="K15455" s="434">
        <v>2006</v>
      </c>
    </row>
    <row r="15456" spans="1:11" hidden="1" x14ac:dyDescent="0.25">
      <c r="A15456" s="434">
        <v>372101000</v>
      </c>
      <c r="B15456" s="434">
        <v>5854</v>
      </c>
      <c r="C15456" s="434" t="s">
        <v>20</v>
      </c>
      <c r="D15456" s="434" t="s">
        <v>29</v>
      </c>
      <c r="E15456" s="434">
        <v>14</v>
      </c>
      <c r="F15456" s="434">
        <v>9480</v>
      </c>
      <c r="G15456" s="434">
        <v>51755</v>
      </c>
      <c r="H15456" s="434">
        <v>29433</v>
      </c>
      <c r="I15456" s="434">
        <v>183.31</v>
      </c>
      <c r="J15456" s="434">
        <v>54245</v>
      </c>
      <c r="K15456" s="434">
        <v>2010</v>
      </c>
    </row>
    <row r="15457" spans="1:11" hidden="1" x14ac:dyDescent="0.25">
      <c r="A15457" s="434">
        <v>372112000</v>
      </c>
      <c r="B15457" s="434">
        <v>608</v>
      </c>
      <c r="C15457" s="434" t="s">
        <v>46</v>
      </c>
      <c r="D15457" s="434" t="s">
        <v>22</v>
      </c>
      <c r="G15457" s="434">
        <v>4000</v>
      </c>
      <c r="H15457" s="434">
        <v>3800</v>
      </c>
      <c r="I15457" s="434">
        <v>83.4</v>
      </c>
    </row>
    <row r="15458" spans="1:11" hidden="1" x14ac:dyDescent="0.25">
      <c r="A15458" s="434">
        <v>372117000</v>
      </c>
      <c r="B15458" s="434">
        <v>640</v>
      </c>
      <c r="C15458" s="434" t="s">
        <v>28</v>
      </c>
      <c r="D15458" s="434" t="s">
        <v>33</v>
      </c>
      <c r="F15458" s="434">
        <v>8127</v>
      </c>
      <c r="G15458" s="434">
        <v>77211</v>
      </c>
      <c r="H15458" s="434">
        <v>40978</v>
      </c>
      <c r="I15458" s="434">
        <v>225</v>
      </c>
      <c r="K15458" s="434">
        <v>2014</v>
      </c>
    </row>
    <row r="15459" spans="1:11" hidden="1" x14ac:dyDescent="0.25">
      <c r="A15459" s="434">
        <v>372118000</v>
      </c>
      <c r="B15459" s="434">
        <v>638864</v>
      </c>
      <c r="C15459" s="434" t="s">
        <v>48</v>
      </c>
      <c r="D15459" s="434" t="s">
        <v>22</v>
      </c>
      <c r="E15459" s="434">
        <v>16.5</v>
      </c>
      <c r="F15459" s="434">
        <v>2046</v>
      </c>
      <c r="G15459" s="434">
        <v>612</v>
      </c>
      <c r="H15459" s="434">
        <v>1680</v>
      </c>
      <c r="I15459" s="434">
        <v>70.2</v>
      </c>
      <c r="J15459" s="434">
        <v>0</v>
      </c>
      <c r="K15459" s="434">
        <v>1972</v>
      </c>
    </row>
    <row r="15460" spans="1:11" hidden="1" x14ac:dyDescent="0.25">
      <c r="A15460" s="434">
        <v>372124000</v>
      </c>
      <c r="B15460" s="434">
        <v>138553</v>
      </c>
      <c r="C15460" s="434" t="s">
        <v>48</v>
      </c>
      <c r="D15460" s="434" t="s">
        <v>22</v>
      </c>
      <c r="E15460" s="434">
        <v>13</v>
      </c>
      <c r="F15460" s="434">
        <v>3383</v>
      </c>
      <c r="G15460" s="434">
        <v>2495</v>
      </c>
      <c r="H15460" s="434">
        <v>4009</v>
      </c>
      <c r="I15460" s="434">
        <v>81.260000000000005</v>
      </c>
      <c r="J15460" s="434">
        <v>0</v>
      </c>
      <c r="K15460" s="434">
        <v>1979</v>
      </c>
    </row>
    <row r="15461" spans="1:11" hidden="1" x14ac:dyDescent="0.25">
      <c r="A15461" s="434">
        <v>372145000</v>
      </c>
      <c r="B15461" s="434">
        <v>10550</v>
      </c>
      <c r="C15461" s="434" t="s">
        <v>56</v>
      </c>
      <c r="D15461" s="434" t="s">
        <v>17</v>
      </c>
      <c r="E15461" s="434">
        <v>17</v>
      </c>
      <c r="F15461" s="434">
        <v>8120</v>
      </c>
      <c r="G15461" s="434">
        <v>1437</v>
      </c>
      <c r="H15461" s="434">
        <v>2733</v>
      </c>
      <c r="I15461" s="434">
        <v>70</v>
      </c>
      <c r="K15461" s="434">
        <v>2007</v>
      </c>
    </row>
    <row r="15462" spans="1:11" hidden="1" x14ac:dyDescent="0.25">
      <c r="A15462" s="434">
        <v>372151000</v>
      </c>
      <c r="B15462" s="434">
        <v>262</v>
      </c>
      <c r="C15462" s="434" t="s">
        <v>20</v>
      </c>
      <c r="D15462" s="434" t="s">
        <v>29</v>
      </c>
      <c r="F15462" s="434">
        <v>7570</v>
      </c>
      <c r="G15462" s="434">
        <v>49999</v>
      </c>
      <c r="H15462" s="434">
        <v>30310</v>
      </c>
      <c r="I15462" s="434">
        <v>183.1</v>
      </c>
      <c r="J15462" s="434">
        <v>51961</v>
      </c>
      <c r="K15462" s="434">
        <v>2015</v>
      </c>
    </row>
    <row r="15463" spans="1:11" hidden="1" x14ac:dyDescent="0.25">
      <c r="A15463" s="434">
        <v>372160000</v>
      </c>
      <c r="B15463" s="434">
        <v>11536</v>
      </c>
      <c r="C15463" s="434" t="s">
        <v>28</v>
      </c>
      <c r="D15463" s="434" t="s">
        <v>36</v>
      </c>
      <c r="E15463" s="434">
        <v>13.8</v>
      </c>
      <c r="F15463" s="434">
        <v>18660</v>
      </c>
      <c r="G15463" s="434">
        <v>179234</v>
      </c>
      <c r="H15463" s="434">
        <v>92715</v>
      </c>
      <c r="I15463" s="434">
        <v>292</v>
      </c>
      <c r="J15463" s="434">
        <v>0</v>
      </c>
      <c r="K15463" s="434">
        <v>2010</v>
      </c>
    </row>
    <row r="15464" spans="1:11" hidden="1" x14ac:dyDescent="0.25">
      <c r="A15464" s="434">
        <v>372166000</v>
      </c>
      <c r="B15464" s="434">
        <v>7719</v>
      </c>
      <c r="C15464" s="434" t="s">
        <v>28</v>
      </c>
      <c r="D15464" s="434" t="s">
        <v>33</v>
      </c>
      <c r="E15464" s="434">
        <v>14.5</v>
      </c>
      <c r="F15464" s="434">
        <v>8701</v>
      </c>
      <c r="G15464" s="434">
        <v>72080</v>
      </c>
      <c r="H15464" s="434">
        <v>37623</v>
      </c>
      <c r="I15464" s="434">
        <v>223.7</v>
      </c>
      <c r="J15464" s="434">
        <v>0</v>
      </c>
      <c r="K15464" s="434">
        <v>1997</v>
      </c>
    </row>
    <row r="15465" spans="1:11" hidden="1" x14ac:dyDescent="0.25">
      <c r="A15465" s="434">
        <v>372172000</v>
      </c>
      <c r="B15465" s="434">
        <v>454</v>
      </c>
      <c r="C15465" s="434" t="s">
        <v>20</v>
      </c>
      <c r="D15465" s="434" t="s">
        <v>29</v>
      </c>
      <c r="E15465" s="434">
        <v>14.8</v>
      </c>
      <c r="F15465" s="434">
        <v>9480</v>
      </c>
      <c r="G15465" s="434">
        <v>46176</v>
      </c>
      <c r="H15465" s="434">
        <v>30027</v>
      </c>
      <c r="I15465" s="434">
        <v>183</v>
      </c>
      <c r="J15465" s="434">
        <v>52163</v>
      </c>
      <c r="K15465" s="434">
        <v>2006</v>
      </c>
    </row>
    <row r="15466" spans="1:11" hidden="1" x14ac:dyDescent="0.25">
      <c r="A15466" s="434">
        <v>372176000</v>
      </c>
      <c r="B15466" s="434">
        <v>17025</v>
      </c>
      <c r="C15466" s="434" t="s">
        <v>31</v>
      </c>
      <c r="D15466" s="434" t="s">
        <v>29</v>
      </c>
      <c r="E15466" s="434">
        <v>14.5</v>
      </c>
      <c r="F15466" s="434">
        <v>6156</v>
      </c>
      <c r="G15466" s="434">
        <v>25012</v>
      </c>
      <c r="H15466" s="434">
        <v>15660</v>
      </c>
      <c r="I15466" s="434">
        <v>159.91999999999999</v>
      </c>
      <c r="K15466" s="434">
        <v>1998</v>
      </c>
    </row>
    <row r="15467" spans="1:11" hidden="1" x14ac:dyDescent="0.25">
      <c r="A15467" s="434">
        <v>372177000</v>
      </c>
      <c r="B15467" s="434">
        <v>22609</v>
      </c>
      <c r="C15467" s="434" t="s">
        <v>28</v>
      </c>
      <c r="D15467" s="434" t="s">
        <v>33</v>
      </c>
      <c r="E15467" s="434">
        <v>14.5</v>
      </c>
      <c r="F15467" s="434">
        <v>9660</v>
      </c>
      <c r="G15467" s="434">
        <v>81886</v>
      </c>
      <c r="H15467" s="434">
        <v>43036</v>
      </c>
      <c r="I15467" s="434">
        <v>229</v>
      </c>
      <c r="J15467" s="434">
        <v>0</v>
      </c>
      <c r="K15467" s="434">
        <v>2016</v>
      </c>
    </row>
    <row r="15468" spans="1:11" hidden="1" x14ac:dyDescent="0.25">
      <c r="A15468" s="434">
        <v>372184000</v>
      </c>
      <c r="B15468" s="434">
        <v>106530</v>
      </c>
      <c r="C15468" s="434" t="s">
        <v>28</v>
      </c>
      <c r="D15468" s="434" t="s">
        <v>29</v>
      </c>
      <c r="E15468" s="434">
        <v>13.75</v>
      </c>
      <c r="F15468" s="434">
        <v>5391</v>
      </c>
      <c r="G15468" s="434">
        <v>28355</v>
      </c>
      <c r="H15468" s="434">
        <v>17928</v>
      </c>
      <c r="I15468" s="434">
        <v>172</v>
      </c>
      <c r="J15468" s="434">
        <v>0</v>
      </c>
      <c r="K15468" s="434">
        <v>2000</v>
      </c>
    </row>
    <row r="15469" spans="1:11" hidden="1" x14ac:dyDescent="0.25">
      <c r="A15469" s="434">
        <v>372188000</v>
      </c>
      <c r="B15469" s="434">
        <v>763</v>
      </c>
      <c r="C15469" s="434" t="s">
        <v>28</v>
      </c>
      <c r="D15469" s="434" t="s">
        <v>29</v>
      </c>
      <c r="E15469" s="434">
        <v>14</v>
      </c>
      <c r="F15469" s="434">
        <v>6150</v>
      </c>
      <c r="G15469" s="434">
        <v>29065</v>
      </c>
      <c r="H15469" s="434">
        <v>18001</v>
      </c>
      <c r="I15469" s="434">
        <v>170</v>
      </c>
      <c r="J15469" s="434">
        <v>0</v>
      </c>
      <c r="K15469" s="434">
        <v>2013</v>
      </c>
    </row>
    <row r="15470" spans="1:11" hidden="1" x14ac:dyDescent="0.25">
      <c r="A15470" s="434">
        <v>372192000</v>
      </c>
      <c r="B15470" s="434">
        <v>12753</v>
      </c>
      <c r="C15470" s="434" t="s">
        <v>61</v>
      </c>
      <c r="D15470" s="434" t="s">
        <v>29</v>
      </c>
      <c r="E15470" s="434">
        <v>15</v>
      </c>
      <c r="F15470" s="434">
        <v>6978</v>
      </c>
      <c r="G15470" s="434">
        <v>30438</v>
      </c>
      <c r="H15470" s="434">
        <v>20087</v>
      </c>
      <c r="I15470" s="434">
        <v>174.43</v>
      </c>
      <c r="J15470" s="434">
        <v>0</v>
      </c>
      <c r="K15470" s="434">
        <v>2006</v>
      </c>
    </row>
    <row r="15471" spans="1:11" hidden="1" x14ac:dyDescent="0.25">
      <c r="A15471" s="434">
        <v>372193000</v>
      </c>
      <c r="B15471" s="434">
        <v>30019</v>
      </c>
      <c r="C15471" s="434" t="s">
        <v>61</v>
      </c>
      <c r="D15471" s="434" t="s">
        <v>25</v>
      </c>
      <c r="E15471" s="434">
        <v>13</v>
      </c>
      <c r="F15471" s="434">
        <v>4258</v>
      </c>
      <c r="G15471" s="434">
        <v>8650</v>
      </c>
      <c r="H15471" s="434">
        <v>6382</v>
      </c>
      <c r="I15471" s="434">
        <v>129.44999999999999</v>
      </c>
      <c r="K15471" s="434">
        <v>2000</v>
      </c>
    </row>
    <row r="15472" spans="1:11" hidden="1" x14ac:dyDescent="0.25">
      <c r="A15472" s="434">
        <v>372197000</v>
      </c>
      <c r="B15472" s="434">
        <v>2444</v>
      </c>
      <c r="C15472" s="434" t="s">
        <v>20</v>
      </c>
      <c r="D15472" s="434" t="s">
        <v>25</v>
      </c>
      <c r="E15472" s="434">
        <v>14</v>
      </c>
      <c r="F15472" s="434">
        <v>5176</v>
      </c>
      <c r="G15472" s="434">
        <v>17091</v>
      </c>
      <c r="H15472" s="434">
        <v>11908</v>
      </c>
      <c r="I15472" s="434">
        <v>144.22</v>
      </c>
      <c r="J15472" s="434">
        <v>18990</v>
      </c>
      <c r="K15472" s="434">
        <v>2010</v>
      </c>
    </row>
    <row r="15473" spans="1:11" hidden="1" x14ac:dyDescent="0.25">
      <c r="A15473" s="434">
        <v>372224000</v>
      </c>
      <c r="B15473" s="434">
        <v>5157</v>
      </c>
      <c r="C15473" s="434" t="s">
        <v>61</v>
      </c>
      <c r="D15473" s="434" t="s">
        <v>25</v>
      </c>
      <c r="E15473" s="434">
        <v>14</v>
      </c>
      <c r="F15473" s="434">
        <v>4200</v>
      </c>
      <c r="G15473" s="434">
        <v>12077</v>
      </c>
      <c r="H15473" s="434">
        <v>9680</v>
      </c>
      <c r="I15473" s="434">
        <v>120</v>
      </c>
      <c r="K15473" s="434">
        <v>2009</v>
      </c>
    </row>
    <row r="15474" spans="1:11" hidden="1" x14ac:dyDescent="0.25">
      <c r="A15474" s="434">
        <v>372294000</v>
      </c>
      <c r="B15474" s="434">
        <v>73973</v>
      </c>
      <c r="C15474" s="434" t="s">
        <v>48</v>
      </c>
      <c r="D15474" s="434" t="s">
        <v>25</v>
      </c>
      <c r="E15474" s="434">
        <v>12</v>
      </c>
      <c r="F15474" s="434">
        <v>11520</v>
      </c>
      <c r="G15474" s="434">
        <v>5337</v>
      </c>
      <c r="H15474" s="434">
        <v>8009</v>
      </c>
      <c r="I15474" s="434">
        <v>106.6</v>
      </c>
      <c r="J15474" s="434">
        <v>0</v>
      </c>
      <c r="K15474" s="434">
        <v>1970</v>
      </c>
    </row>
    <row r="15475" spans="1:11" hidden="1" x14ac:dyDescent="0.25">
      <c r="A15475" s="434">
        <v>372308000</v>
      </c>
      <c r="B15475" s="434">
        <v>7018</v>
      </c>
      <c r="C15475" s="434" t="s">
        <v>31</v>
      </c>
      <c r="D15475" s="434" t="s">
        <v>29</v>
      </c>
      <c r="E15475" s="434">
        <v>14.25</v>
      </c>
      <c r="F15475" s="434">
        <v>7470</v>
      </c>
      <c r="G15475" s="434">
        <v>37238</v>
      </c>
      <c r="H15475" s="434">
        <v>22863</v>
      </c>
      <c r="I15475" s="434">
        <v>177.85</v>
      </c>
      <c r="J15475" s="434">
        <v>0</v>
      </c>
      <c r="K15475" s="434">
        <v>2011</v>
      </c>
    </row>
    <row r="15476" spans="1:11" hidden="1" x14ac:dyDescent="0.25">
      <c r="A15476" s="434">
        <v>372321000</v>
      </c>
      <c r="B15476" s="434">
        <v>2380</v>
      </c>
      <c r="C15476" s="434" t="s">
        <v>31</v>
      </c>
      <c r="D15476" s="434" t="s">
        <v>25</v>
      </c>
      <c r="E15476" s="434">
        <v>12.6</v>
      </c>
      <c r="F15476" s="434">
        <v>3309</v>
      </c>
      <c r="G15476" s="434">
        <v>12700</v>
      </c>
      <c r="H15476" s="434">
        <v>9989</v>
      </c>
      <c r="I15476" s="434">
        <v>138.9</v>
      </c>
      <c r="J15476" s="434">
        <v>0</v>
      </c>
      <c r="K15476" s="434">
        <v>2014</v>
      </c>
    </row>
    <row r="15477" spans="1:11" hidden="1" x14ac:dyDescent="0.25">
      <c r="A15477" s="434">
        <v>372334000</v>
      </c>
      <c r="B15477" s="434">
        <v>366001</v>
      </c>
      <c r="C15477" s="434" t="s">
        <v>20</v>
      </c>
      <c r="D15477" s="434" t="s">
        <v>29</v>
      </c>
      <c r="E15477" s="434">
        <v>15.5</v>
      </c>
      <c r="F15477" s="434">
        <v>8738</v>
      </c>
      <c r="G15477" s="434">
        <v>24064</v>
      </c>
      <c r="H15477" s="434">
        <v>16901</v>
      </c>
      <c r="I15477" s="434">
        <v>167.7</v>
      </c>
      <c r="J15477" s="434">
        <v>28669</v>
      </c>
      <c r="K15477" s="434">
        <v>2004</v>
      </c>
    </row>
    <row r="15478" spans="1:11" hidden="1" x14ac:dyDescent="0.25">
      <c r="A15478" s="434">
        <v>372348000</v>
      </c>
      <c r="B15478" s="434">
        <v>9360</v>
      </c>
      <c r="C15478" s="434" t="s">
        <v>28</v>
      </c>
      <c r="D15478" s="434" t="s">
        <v>33</v>
      </c>
      <c r="E15478" s="434">
        <v>14.6</v>
      </c>
      <c r="F15478" s="434">
        <v>8330</v>
      </c>
      <c r="G15478" s="434">
        <v>77113</v>
      </c>
      <c r="H15478" s="434">
        <v>40937</v>
      </c>
      <c r="I15478" s="434">
        <v>224.98</v>
      </c>
      <c r="J15478" s="434">
        <v>0</v>
      </c>
      <c r="K15478" s="434">
        <v>2014</v>
      </c>
    </row>
    <row r="15479" spans="1:11" hidden="1" x14ac:dyDescent="0.25">
      <c r="A15479" s="434">
        <v>372351000</v>
      </c>
      <c r="B15479" s="434">
        <v>8409</v>
      </c>
      <c r="C15479" s="434" t="s">
        <v>28</v>
      </c>
      <c r="D15479" s="434" t="s">
        <v>29</v>
      </c>
      <c r="E15479" s="434">
        <v>14.6</v>
      </c>
      <c r="F15479" s="434">
        <v>9960</v>
      </c>
      <c r="G15479" s="434">
        <v>55711</v>
      </c>
      <c r="H15479" s="434">
        <v>30847</v>
      </c>
      <c r="I15479" s="434">
        <v>189.9</v>
      </c>
      <c r="J15479" s="434">
        <v>0</v>
      </c>
      <c r="K15479" s="434">
        <v>2007</v>
      </c>
    </row>
    <row r="15480" spans="1:11" hidden="1" x14ac:dyDescent="0.25">
      <c r="A15480" s="434">
        <v>372352000</v>
      </c>
      <c r="B15480" s="434">
        <v>39999</v>
      </c>
      <c r="C15480" s="434" t="s">
        <v>31</v>
      </c>
      <c r="D15480" s="434" t="s">
        <v>29</v>
      </c>
      <c r="E15480" s="434">
        <v>16</v>
      </c>
      <c r="F15480" s="434">
        <v>7470</v>
      </c>
      <c r="G15480" s="434">
        <v>36976</v>
      </c>
      <c r="H15480" s="434">
        <v>22866</v>
      </c>
      <c r="I15480" s="434">
        <v>177.85</v>
      </c>
      <c r="J15480" s="434">
        <v>0</v>
      </c>
      <c r="K15480" s="434">
        <v>2012</v>
      </c>
    </row>
    <row r="15481" spans="1:11" hidden="1" x14ac:dyDescent="0.25">
      <c r="A15481" s="434">
        <v>372355000</v>
      </c>
      <c r="B15481" s="434">
        <v>9234</v>
      </c>
      <c r="C15481" s="434" t="s">
        <v>28</v>
      </c>
      <c r="D15481" s="434" t="s">
        <v>33</v>
      </c>
      <c r="E15481" s="434">
        <v>14.5</v>
      </c>
      <c r="F15481" s="434">
        <v>11300</v>
      </c>
      <c r="G15481" s="434">
        <v>75200</v>
      </c>
      <c r="H15481" s="434">
        <v>41104</v>
      </c>
      <c r="I15481" s="434">
        <v>225</v>
      </c>
      <c r="J15481" s="434">
        <v>0</v>
      </c>
      <c r="K15481" s="434">
        <v>2013</v>
      </c>
    </row>
    <row r="15482" spans="1:11" hidden="1" x14ac:dyDescent="0.25">
      <c r="A15482" s="434">
        <v>372358000</v>
      </c>
      <c r="B15482" s="434">
        <v>988</v>
      </c>
      <c r="C15482" s="434" t="s">
        <v>28</v>
      </c>
      <c r="D15482" s="434" t="s">
        <v>36</v>
      </c>
      <c r="E15482" s="434">
        <v>15</v>
      </c>
      <c r="F15482" s="434">
        <v>18660</v>
      </c>
      <c r="G15482" s="434">
        <v>180220</v>
      </c>
      <c r="H15482" s="434">
        <v>90089</v>
      </c>
      <c r="I15482" s="434">
        <v>288.93</v>
      </c>
      <c r="J15482" s="434">
        <v>0</v>
      </c>
      <c r="K15482" s="434">
        <v>2009</v>
      </c>
    </row>
    <row r="15483" spans="1:11" hidden="1" x14ac:dyDescent="0.25">
      <c r="A15483" s="434">
        <v>372363000</v>
      </c>
      <c r="B15483" s="434">
        <v>141494</v>
      </c>
      <c r="C15483" s="434" t="s">
        <v>31</v>
      </c>
      <c r="D15483" s="434" t="s">
        <v>29</v>
      </c>
      <c r="E15483" s="434">
        <v>21</v>
      </c>
      <c r="F15483" s="434">
        <v>14389</v>
      </c>
      <c r="G15483" s="434">
        <v>9793</v>
      </c>
      <c r="H15483" s="434">
        <v>19963</v>
      </c>
      <c r="I15483" s="434">
        <v>157.61000000000001</v>
      </c>
      <c r="J15483" s="434">
        <v>0</v>
      </c>
      <c r="K15483" s="434">
        <v>1988</v>
      </c>
    </row>
    <row r="15484" spans="1:11" hidden="1" x14ac:dyDescent="0.25">
      <c r="A15484" s="434">
        <v>372371000</v>
      </c>
      <c r="B15484" s="434">
        <v>6354</v>
      </c>
      <c r="C15484" s="434" t="s">
        <v>31</v>
      </c>
      <c r="D15484" s="434" t="s">
        <v>29</v>
      </c>
      <c r="E15484" s="434">
        <v>14.5</v>
      </c>
      <c r="F15484" s="434">
        <v>6550</v>
      </c>
      <c r="G15484" s="434">
        <v>33171</v>
      </c>
      <c r="H15484" s="434">
        <v>21487</v>
      </c>
      <c r="I15484" s="434">
        <v>177</v>
      </c>
      <c r="J15484" s="434">
        <v>0</v>
      </c>
      <c r="K15484" s="434">
        <v>2011</v>
      </c>
    </row>
    <row r="15485" spans="1:11" hidden="1" x14ac:dyDescent="0.25">
      <c r="A15485" s="434">
        <v>372375000</v>
      </c>
      <c r="B15485" s="434">
        <v>1064</v>
      </c>
      <c r="C15485" s="434" t="s">
        <v>28</v>
      </c>
      <c r="D15485" s="434" t="s">
        <v>29</v>
      </c>
      <c r="E15485" s="434">
        <v>13.7</v>
      </c>
      <c r="F15485" s="434">
        <v>6480</v>
      </c>
      <c r="G15485" s="434">
        <v>34938</v>
      </c>
      <c r="H15485" s="434">
        <v>22414</v>
      </c>
      <c r="I15485" s="434">
        <v>180</v>
      </c>
      <c r="J15485" s="434">
        <v>0</v>
      </c>
      <c r="K15485" s="434">
        <v>2013</v>
      </c>
    </row>
    <row r="15486" spans="1:11" hidden="1" x14ac:dyDescent="0.25">
      <c r="A15486" s="434">
        <v>372401000</v>
      </c>
      <c r="B15486" s="434">
        <v>5007</v>
      </c>
      <c r="C15486" s="434" t="s">
        <v>28</v>
      </c>
      <c r="D15486" s="434" t="s">
        <v>29</v>
      </c>
      <c r="E15486" s="434">
        <v>14</v>
      </c>
      <c r="F15486" s="434">
        <v>5508</v>
      </c>
      <c r="G15486" s="434">
        <v>28225</v>
      </c>
      <c r="H15486" s="434">
        <v>17019</v>
      </c>
      <c r="I15486" s="434">
        <v>169.37</v>
      </c>
      <c r="J15486" s="434">
        <v>0</v>
      </c>
      <c r="K15486" s="434">
        <v>1970</v>
      </c>
    </row>
    <row r="15487" spans="1:11" hidden="1" x14ac:dyDescent="0.25">
      <c r="A15487" s="434">
        <v>372404000</v>
      </c>
      <c r="B15487" s="434">
        <v>4529</v>
      </c>
      <c r="C15487" s="434" t="s">
        <v>61</v>
      </c>
      <c r="D15487" s="434" t="s">
        <v>22</v>
      </c>
      <c r="E15487" s="434">
        <v>10.5</v>
      </c>
      <c r="F15487" s="434">
        <v>1499</v>
      </c>
      <c r="G15487" s="434">
        <v>3710</v>
      </c>
      <c r="H15487" s="434">
        <v>2449</v>
      </c>
      <c r="I15487" s="434">
        <v>89</v>
      </c>
      <c r="K15487" s="434">
        <v>1993</v>
      </c>
    </row>
    <row r="15488" spans="1:11" hidden="1" x14ac:dyDescent="0.25">
      <c r="A15488" s="434">
        <v>372419000</v>
      </c>
      <c r="B15488" s="434">
        <v>854</v>
      </c>
      <c r="C15488" s="434" t="s">
        <v>20</v>
      </c>
      <c r="D15488" s="434" t="s">
        <v>29</v>
      </c>
      <c r="E15488" s="434">
        <v>14.8</v>
      </c>
      <c r="F15488" s="434">
        <v>9960</v>
      </c>
      <c r="G15488" s="434">
        <v>46176</v>
      </c>
      <c r="H15488" s="434">
        <v>30027</v>
      </c>
      <c r="I15488" s="434">
        <v>183</v>
      </c>
      <c r="J15488" s="434">
        <v>52163</v>
      </c>
      <c r="K15488" s="434">
        <v>2007</v>
      </c>
    </row>
    <row r="15489" spans="1:11" hidden="1" x14ac:dyDescent="0.25">
      <c r="A15489" s="434">
        <v>372425000</v>
      </c>
      <c r="B15489" s="434">
        <v>7261</v>
      </c>
      <c r="C15489" s="434" t="s">
        <v>28</v>
      </c>
      <c r="D15489" s="434" t="s">
        <v>29</v>
      </c>
      <c r="E15489" s="434">
        <v>14</v>
      </c>
      <c r="F15489" s="434">
        <v>6510</v>
      </c>
      <c r="G15489" s="434">
        <v>37423</v>
      </c>
      <c r="H15489" s="434">
        <v>23247</v>
      </c>
      <c r="I15489" s="434">
        <v>179.97</v>
      </c>
      <c r="J15489" s="434">
        <v>0</v>
      </c>
      <c r="K15489" s="434">
        <v>1970</v>
      </c>
    </row>
    <row r="15490" spans="1:11" hidden="1" x14ac:dyDescent="0.25">
      <c r="A15490" s="434">
        <v>372427000</v>
      </c>
      <c r="B15490" s="434">
        <v>1657</v>
      </c>
      <c r="C15490" s="434" t="s">
        <v>28</v>
      </c>
      <c r="D15490" s="434" t="s">
        <v>25</v>
      </c>
      <c r="E15490" s="434">
        <v>13</v>
      </c>
      <c r="F15490" s="434">
        <v>5180</v>
      </c>
      <c r="G15490" s="434">
        <v>18917</v>
      </c>
      <c r="H15490" s="434">
        <v>11767</v>
      </c>
      <c r="I15490" s="434">
        <v>139.9</v>
      </c>
      <c r="K15490" s="434">
        <v>2009</v>
      </c>
    </row>
    <row r="15491" spans="1:11" hidden="1" x14ac:dyDescent="0.25">
      <c r="A15491" s="434">
        <v>372431000</v>
      </c>
      <c r="B15491" s="434">
        <v>3610</v>
      </c>
      <c r="C15491" s="434" t="s">
        <v>20</v>
      </c>
      <c r="D15491" s="434" t="s">
        <v>29</v>
      </c>
      <c r="E15491" s="434">
        <v>16.100000000000001</v>
      </c>
      <c r="F15491" s="434">
        <v>9000</v>
      </c>
      <c r="G15491" s="434">
        <v>49995</v>
      </c>
      <c r="H15491" s="434">
        <v>29513</v>
      </c>
      <c r="I15491" s="434">
        <v>182.5</v>
      </c>
      <c r="J15491" s="434">
        <v>51987</v>
      </c>
      <c r="K15491" s="434">
        <v>2018</v>
      </c>
    </row>
    <row r="15492" spans="1:11" hidden="1" x14ac:dyDescent="0.25">
      <c r="A15492" s="434">
        <v>372443000</v>
      </c>
      <c r="B15492" s="434">
        <v>4540</v>
      </c>
      <c r="C15492" s="434" t="s">
        <v>20</v>
      </c>
      <c r="D15492" s="434" t="s">
        <v>29</v>
      </c>
      <c r="E15492" s="434">
        <v>15.8</v>
      </c>
      <c r="F15492" s="434">
        <v>9480</v>
      </c>
      <c r="G15492" s="434">
        <v>46991</v>
      </c>
      <c r="H15492" s="434">
        <v>30028</v>
      </c>
      <c r="I15492" s="434">
        <v>183</v>
      </c>
      <c r="J15492" s="434">
        <v>51978</v>
      </c>
      <c r="K15492" s="434">
        <v>2004</v>
      </c>
    </row>
    <row r="15493" spans="1:11" hidden="1" x14ac:dyDescent="0.25">
      <c r="A15493" s="434">
        <v>372447000</v>
      </c>
      <c r="B15493" s="434">
        <v>6618</v>
      </c>
      <c r="C15493" s="434" t="s">
        <v>28</v>
      </c>
      <c r="D15493" s="434" t="s">
        <v>33</v>
      </c>
      <c r="E15493" s="434">
        <v>14.2</v>
      </c>
      <c r="F15493" s="434">
        <v>8753</v>
      </c>
      <c r="G15493" s="434">
        <v>76433</v>
      </c>
      <c r="H15493" s="434">
        <v>41541</v>
      </c>
      <c r="I15493" s="434">
        <v>225</v>
      </c>
      <c r="J15493" s="434">
        <v>0</v>
      </c>
      <c r="K15493" s="434">
        <v>2012</v>
      </c>
    </row>
    <row r="15494" spans="1:11" hidden="1" x14ac:dyDescent="0.25">
      <c r="A15494" s="434">
        <v>372488000</v>
      </c>
      <c r="B15494" s="434">
        <v>84221</v>
      </c>
      <c r="C15494" s="434" t="s">
        <v>46</v>
      </c>
      <c r="D15494" s="434" t="s">
        <v>17</v>
      </c>
      <c r="E15494" s="434">
        <v>25</v>
      </c>
      <c r="F15494" s="434">
        <v>5295</v>
      </c>
      <c r="G15494" s="434">
        <v>350</v>
      </c>
      <c r="H15494" s="434">
        <v>492</v>
      </c>
      <c r="I15494" s="434">
        <v>50</v>
      </c>
      <c r="J15494" s="434">
        <v>0</v>
      </c>
      <c r="K15494" s="434">
        <v>2012</v>
      </c>
    </row>
    <row r="15495" spans="1:11" hidden="1" x14ac:dyDescent="0.25">
      <c r="A15495" s="434">
        <v>372497000</v>
      </c>
      <c r="B15495" s="434">
        <v>136913</v>
      </c>
      <c r="C15495" s="434" t="s">
        <v>44</v>
      </c>
      <c r="D15495" s="434" t="s">
        <v>36</v>
      </c>
      <c r="E15495" s="434">
        <v>18</v>
      </c>
      <c r="F15495" s="434">
        <v>58000</v>
      </c>
      <c r="G15495" s="434">
        <v>9429</v>
      </c>
      <c r="H15495" s="434">
        <v>92409</v>
      </c>
      <c r="I15495" s="434">
        <v>293.8</v>
      </c>
      <c r="J15495" s="434">
        <v>0</v>
      </c>
      <c r="K15495" s="434">
        <v>2007</v>
      </c>
    </row>
    <row r="15496" spans="1:11" hidden="1" x14ac:dyDescent="0.25">
      <c r="A15496" s="434">
        <v>372506000</v>
      </c>
      <c r="B15496" s="434">
        <v>11348</v>
      </c>
      <c r="C15496" s="434" t="s">
        <v>28</v>
      </c>
      <c r="D15496" s="434" t="s">
        <v>29</v>
      </c>
      <c r="E15496" s="434">
        <v>15.2</v>
      </c>
      <c r="F15496" s="434">
        <v>9960</v>
      </c>
      <c r="G15496" s="434">
        <v>55418</v>
      </c>
      <c r="H15496" s="434">
        <v>30669</v>
      </c>
      <c r="I15496" s="434">
        <v>190</v>
      </c>
      <c r="J15496" s="434">
        <v>0</v>
      </c>
      <c r="K15496" s="434">
        <v>2007</v>
      </c>
    </row>
    <row r="15497" spans="1:11" hidden="1" x14ac:dyDescent="0.25">
      <c r="A15497" s="434">
        <v>372515000</v>
      </c>
      <c r="B15497" s="434">
        <v>19763</v>
      </c>
      <c r="C15497" s="434" t="s">
        <v>28</v>
      </c>
      <c r="D15497" s="434" t="s">
        <v>33</v>
      </c>
      <c r="E15497" s="434">
        <v>14.3</v>
      </c>
      <c r="F15497" s="434">
        <v>9000</v>
      </c>
      <c r="G15497" s="434">
        <v>84914</v>
      </c>
      <c r="H15497" s="434">
        <v>45246</v>
      </c>
      <c r="I15497" s="434">
        <v>228.95</v>
      </c>
      <c r="J15497" s="434">
        <v>0</v>
      </c>
      <c r="K15497" s="434">
        <v>2020</v>
      </c>
    </row>
    <row r="15498" spans="1:11" hidden="1" x14ac:dyDescent="0.25">
      <c r="A15498" s="434">
        <v>372517000</v>
      </c>
      <c r="B15498" s="434">
        <v>1818</v>
      </c>
      <c r="C15498" s="434" t="s">
        <v>46</v>
      </c>
      <c r="D15498" s="434" t="s">
        <v>17</v>
      </c>
      <c r="E15498" s="434">
        <v>14.8</v>
      </c>
      <c r="F15498" s="434">
        <v>5888</v>
      </c>
      <c r="G15498" s="434">
        <v>1825</v>
      </c>
      <c r="H15498" s="434">
        <v>1819</v>
      </c>
      <c r="I15498" s="434">
        <v>65.260000000000005</v>
      </c>
      <c r="K15498" s="434">
        <v>1977</v>
      </c>
    </row>
    <row r="15499" spans="1:11" hidden="1" x14ac:dyDescent="0.25">
      <c r="A15499" s="434">
        <v>372608000</v>
      </c>
      <c r="B15499" s="434">
        <v>2225</v>
      </c>
      <c r="C15499" s="434" t="s">
        <v>16</v>
      </c>
      <c r="D15499" s="434" t="s">
        <v>29</v>
      </c>
      <c r="E15499" s="434">
        <v>15.7</v>
      </c>
      <c r="F15499" s="434">
        <v>10474</v>
      </c>
      <c r="G15499" s="434">
        <v>53712</v>
      </c>
      <c r="H15499" s="434">
        <v>31433</v>
      </c>
      <c r="I15499" s="434">
        <v>185.93</v>
      </c>
      <c r="J15499" s="434">
        <v>57924</v>
      </c>
      <c r="K15499" s="434">
        <v>2007</v>
      </c>
    </row>
    <row r="15500" spans="1:11" hidden="1" x14ac:dyDescent="0.25">
      <c r="A15500" s="434">
        <v>372609000</v>
      </c>
      <c r="B15500" s="434">
        <v>595</v>
      </c>
      <c r="C15500" s="434" t="s">
        <v>31</v>
      </c>
      <c r="D15500" s="434" t="s">
        <v>29</v>
      </c>
      <c r="F15500" s="434">
        <v>6330</v>
      </c>
      <c r="G15500" s="434">
        <v>37340</v>
      </c>
      <c r="H15500" s="434">
        <v>23740</v>
      </c>
      <c r="I15500" s="434">
        <v>179.9</v>
      </c>
      <c r="K15500" s="434">
        <v>2019</v>
      </c>
    </row>
    <row r="15501" spans="1:11" hidden="1" x14ac:dyDescent="0.25">
      <c r="A15501" s="434">
        <v>372615000</v>
      </c>
      <c r="B15501" s="434">
        <v>19067</v>
      </c>
      <c r="C15501" s="434" t="s">
        <v>61</v>
      </c>
      <c r="D15501" s="434" t="s">
        <v>25</v>
      </c>
      <c r="E15501" s="434">
        <v>15</v>
      </c>
      <c r="F15501" s="434">
        <v>20300</v>
      </c>
      <c r="G15501" s="434">
        <v>6555</v>
      </c>
      <c r="H15501" s="434">
        <v>7530</v>
      </c>
      <c r="I15501" s="434">
        <v>106.6</v>
      </c>
      <c r="K15501" s="434">
        <v>2008</v>
      </c>
    </row>
    <row r="15502" spans="1:11" hidden="1" x14ac:dyDescent="0.25">
      <c r="A15502" s="434">
        <v>372633000</v>
      </c>
      <c r="B15502" s="434">
        <v>63921</v>
      </c>
      <c r="C15502" s="434" t="s">
        <v>48</v>
      </c>
      <c r="D15502" s="434" t="s">
        <v>22</v>
      </c>
      <c r="E15502" s="434">
        <v>16</v>
      </c>
      <c r="F15502" s="434">
        <v>7061</v>
      </c>
      <c r="G15502" s="434">
        <v>4568</v>
      </c>
      <c r="H15502" s="434">
        <v>3001</v>
      </c>
      <c r="I15502" s="434">
        <v>82.45</v>
      </c>
      <c r="K15502" s="434">
        <v>1994</v>
      </c>
    </row>
    <row r="15503" spans="1:11" hidden="1" x14ac:dyDescent="0.25">
      <c r="A15503" s="434">
        <v>372635000</v>
      </c>
      <c r="B15503" s="434">
        <v>15205</v>
      </c>
      <c r="C15503" s="434" t="s">
        <v>16</v>
      </c>
      <c r="D15503" s="434" t="s">
        <v>29</v>
      </c>
      <c r="E15503" s="434">
        <v>15.3</v>
      </c>
      <c r="F15503" s="434">
        <v>9480</v>
      </c>
      <c r="G15503" s="434">
        <v>48045</v>
      </c>
      <c r="H15503" s="434">
        <v>28797</v>
      </c>
      <c r="I15503" s="434">
        <v>179.99</v>
      </c>
      <c r="J15503" s="434">
        <v>0</v>
      </c>
      <c r="K15503" s="434">
        <v>1970</v>
      </c>
    </row>
    <row r="15504" spans="1:11" hidden="1" x14ac:dyDescent="0.25">
      <c r="A15504" s="434">
        <v>372639000</v>
      </c>
      <c r="B15504" s="434">
        <v>10913</v>
      </c>
      <c r="C15504" s="434" t="s">
        <v>20</v>
      </c>
      <c r="D15504" s="434" t="s">
        <v>29</v>
      </c>
      <c r="E15504" s="434">
        <v>14.9</v>
      </c>
      <c r="F15504" s="434">
        <v>10178</v>
      </c>
      <c r="G15504" s="434">
        <v>50650</v>
      </c>
      <c r="H15504" s="434">
        <v>30042</v>
      </c>
      <c r="I15504" s="434">
        <v>183</v>
      </c>
      <c r="J15504" s="434">
        <v>52140</v>
      </c>
      <c r="K15504" s="434">
        <v>2007</v>
      </c>
    </row>
    <row r="15505" spans="1:11" hidden="1" x14ac:dyDescent="0.25">
      <c r="A15505" s="434">
        <v>372641000</v>
      </c>
      <c r="B15505" s="434">
        <v>34190</v>
      </c>
      <c r="C15505" s="434" t="s">
        <v>48</v>
      </c>
      <c r="D15505" s="434" t="s">
        <v>17</v>
      </c>
      <c r="E15505" s="434">
        <v>0</v>
      </c>
      <c r="F15505" s="434">
        <v>552</v>
      </c>
      <c r="G15505" s="434">
        <v>0</v>
      </c>
      <c r="H15505" s="434">
        <v>189</v>
      </c>
      <c r="I15505" s="434">
        <v>31.35</v>
      </c>
      <c r="J15505" s="434">
        <v>0</v>
      </c>
      <c r="K15505" s="434">
        <v>1970</v>
      </c>
    </row>
    <row r="15506" spans="1:11" hidden="1" x14ac:dyDescent="0.25">
      <c r="A15506" s="434">
        <v>372668000</v>
      </c>
      <c r="B15506" s="434">
        <v>3816</v>
      </c>
      <c r="C15506" s="434" t="s">
        <v>24</v>
      </c>
      <c r="D15506" s="434" t="s">
        <v>29</v>
      </c>
      <c r="E15506" s="434">
        <v>16.600000000000001</v>
      </c>
      <c r="F15506" s="434">
        <v>9473</v>
      </c>
      <c r="G15506" s="434">
        <v>17022</v>
      </c>
      <c r="H15506" s="434">
        <v>16777</v>
      </c>
      <c r="I15506" s="434">
        <v>154</v>
      </c>
      <c r="J15506" s="434">
        <v>22758</v>
      </c>
      <c r="K15506" s="434">
        <v>2010</v>
      </c>
    </row>
    <row r="15507" spans="1:11" hidden="1" x14ac:dyDescent="0.25">
      <c r="A15507" s="434">
        <v>372698000</v>
      </c>
      <c r="B15507" s="434">
        <v>86495</v>
      </c>
      <c r="C15507" s="434" t="s">
        <v>48</v>
      </c>
      <c r="D15507" s="434" t="s">
        <v>17</v>
      </c>
      <c r="E15507" s="434">
        <v>17</v>
      </c>
      <c r="F15507" s="434">
        <v>2638</v>
      </c>
      <c r="G15507" s="434">
        <v>1350</v>
      </c>
      <c r="H15507" s="434">
        <v>2018</v>
      </c>
      <c r="I15507" s="434">
        <v>70</v>
      </c>
      <c r="J15507" s="434">
        <v>0</v>
      </c>
      <c r="K15507" s="434">
        <v>1997</v>
      </c>
    </row>
    <row r="15508" spans="1:11" hidden="1" x14ac:dyDescent="0.25">
      <c r="A15508" s="434">
        <v>372721000</v>
      </c>
      <c r="B15508" s="434">
        <v>20578</v>
      </c>
      <c r="C15508" s="434" t="s">
        <v>24</v>
      </c>
      <c r="D15508" s="434" t="s">
        <v>29</v>
      </c>
      <c r="E15508" s="434">
        <v>16.399999999999999</v>
      </c>
      <c r="F15508" s="434">
        <v>9960</v>
      </c>
      <c r="G15508" s="434">
        <v>29565</v>
      </c>
      <c r="H15508" s="434">
        <v>25937</v>
      </c>
      <c r="I15508" s="434">
        <v>180</v>
      </c>
      <c r="J15508" s="434">
        <v>38000</v>
      </c>
      <c r="K15508" s="434">
        <v>2007</v>
      </c>
    </row>
    <row r="15509" spans="1:11" hidden="1" x14ac:dyDescent="0.25">
      <c r="A15509" s="434">
        <v>372723000</v>
      </c>
      <c r="B15509" s="434">
        <v>8571</v>
      </c>
      <c r="C15509" s="434" t="s">
        <v>35</v>
      </c>
      <c r="D15509" s="434" t="s">
        <v>40</v>
      </c>
      <c r="E15509" s="434">
        <v>25</v>
      </c>
      <c r="F15509" s="434">
        <v>40670</v>
      </c>
      <c r="G15509" s="434">
        <v>124479</v>
      </c>
      <c r="H15509" s="434">
        <v>118938</v>
      </c>
      <c r="I15509" s="434">
        <v>333.2</v>
      </c>
      <c r="J15509" s="434">
        <v>0</v>
      </c>
      <c r="K15509" s="434">
        <v>2014</v>
      </c>
    </row>
    <row r="15510" spans="1:11" hidden="1" x14ac:dyDescent="0.25">
      <c r="A15510" s="434">
        <v>372735000</v>
      </c>
      <c r="B15510" s="434">
        <v>196276</v>
      </c>
      <c r="C15510" s="434" t="s">
        <v>24</v>
      </c>
      <c r="D15510" s="434" t="s">
        <v>22</v>
      </c>
      <c r="E15510" s="434">
        <v>14.3</v>
      </c>
      <c r="F15510" s="434">
        <v>3120</v>
      </c>
      <c r="G15510" s="434">
        <v>4866</v>
      </c>
      <c r="H15510" s="434">
        <v>4224</v>
      </c>
      <c r="I15510" s="434">
        <v>99.98</v>
      </c>
      <c r="J15510" s="434">
        <v>5000</v>
      </c>
      <c r="K15510" s="434">
        <v>2007</v>
      </c>
    </row>
    <row r="15511" spans="1:11" hidden="1" x14ac:dyDescent="0.25">
      <c r="A15511" s="434">
        <v>372756000</v>
      </c>
      <c r="B15511" s="434">
        <v>4324</v>
      </c>
      <c r="C15511" s="434" t="s">
        <v>31</v>
      </c>
      <c r="D15511" s="434" t="s">
        <v>25</v>
      </c>
      <c r="F15511" s="434">
        <v>3900</v>
      </c>
      <c r="G15511" s="434">
        <v>16945</v>
      </c>
      <c r="H15511" s="434">
        <v>11279</v>
      </c>
      <c r="I15511" s="434">
        <v>137.03</v>
      </c>
      <c r="K15511" s="434">
        <v>2019</v>
      </c>
    </row>
    <row r="15512" spans="1:11" hidden="1" x14ac:dyDescent="0.25">
      <c r="A15512" s="434">
        <v>372757000</v>
      </c>
      <c r="B15512" s="434">
        <v>5688</v>
      </c>
      <c r="C15512" s="434" t="s">
        <v>48</v>
      </c>
      <c r="D15512" s="434" t="s">
        <v>25</v>
      </c>
      <c r="F15512" s="434">
        <v>9000</v>
      </c>
      <c r="G15512" s="434">
        <v>6866</v>
      </c>
      <c r="H15512" s="434">
        <v>21195</v>
      </c>
      <c r="I15512" s="434">
        <v>126</v>
      </c>
      <c r="K15512" s="434">
        <v>2014</v>
      </c>
    </row>
    <row r="15513" spans="1:11" hidden="1" x14ac:dyDescent="0.25">
      <c r="A15513" s="434">
        <v>372771000</v>
      </c>
      <c r="B15513" s="434">
        <v>10544</v>
      </c>
      <c r="C15513" s="434" t="s">
        <v>28</v>
      </c>
      <c r="D15513" s="434" t="s">
        <v>29</v>
      </c>
      <c r="E15513" s="434">
        <v>14.5</v>
      </c>
      <c r="F15513" s="434">
        <v>6370</v>
      </c>
      <c r="G15513" s="434">
        <v>37204</v>
      </c>
      <c r="H15513" s="434">
        <v>23917</v>
      </c>
      <c r="I15513" s="434">
        <v>183</v>
      </c>
      <c r="J15513" s="434">
        <v>0</v>
      </c>
      <c r="K15513" s="434">
        <v>2017</v>
      </c>
    </row>
    <row r="15514" spans="1:11" hidden="1" x14ac:dyDescent="0.25">
      <c r="A15514" s="434">
        <v>372773000</v>
      </c>
      <c r="B15514" s="434">
        <v>12962</v>
      </c>
      <c r="C15514" s="434" t="s">
        <v>28</v>
      </c>
      <c r="D15514" s="434" t="s">
        <v>36</v>
      </c>
      <c r="E15514" s="434">
        <v>15.4</v>
      </c>
      <c r="F15514" s="434">
        <v>18660</v>
      </c>
      <c r="G15514" s="434">
        <v>179643</v>
      </c>
      <c r="H15514" s="434">
        <v>93526</v>
      </c>
      <c r="I15514" s="434">
        <v>292</v>
      </c>
      <c r="J15514" s="434">
        <v>0</v>
      </c>
      <c r="K15514" s="434">
        <v>2009</v>
      </c>
    </row>
    <row r="15515" spans="1:11" hidden="1" x14ac:dyDescent="0.25">
      <c r="A15515" s="434">
        <v>372775000</v>
      </c>
      <c r="B15515" s="434">
        <v>3749</v>
      </c>
      <c r="C15515" s="434" t="s">
        <v>20</v>
      </c>
      <c r="D15515" s="434" t="s">
        <v>29</v>
      </c>
      <c r="F15515" s="434">
        <v>8470</v>
      </c>
      <c r="G15515" s="434">
        <v>51492</v>
      </c>
      <c r="H15515" s="434">
        <v>30523</v>
      </c>
      <c r="I15515" s="434">
        <v>186</v>
      </c>
      <c r="J15515" s="434">
        <v>52566</v>
      </c>
      <c r="K15515" s="434">
        <v>2017</v>
      </c>
    </row>
    <row r="15516" spans="1:11" hidden="1" x14ac:dyDescent="0.25">
      <c r="A15516" s="434">
        <v>372777000</v>
      </c>
      <c r="B15516" s="434">
        <v>1280</v>
      </c>
      <c r="C15516" s="434" t="s">
        <v>20</v>
      </c>
      <c r="D15516" s="434" t="s">
        <v>29</v>
      </c>
      <c r="E15516" s="434">
        <v>14.9</v>
      </c>
      <c r="F15516" s="434">
        <v>10178</v>
      </c>
      <c r="G15516" s="434">
        <v>50050</v>
      </c>
      <c r="H15516" s="434">
        <v>30042</v>
      </c>
      <c r="I15516" s="434">
        <v>183</v>
      </c>
      <c r="J15516" s="434">
        <v>52122</v>
      </c>
      <c r="K15516" s="434">
        <v>2007</v>
      </c>
    </row>
    <row r="15517" spans="1:11" hidden="1" x14ac:dyDescent="0.25">
      <c r="A15517" s="434">
        <v>372779000</v>
      </c>
      <c r="B15517" s="434">
        <v>5146</v>
      </c>
      <c r="C15517" s="434" t="s">
        <v>28</v>
      </c>
      <c r="D15517" s="434" t="s">
        <v>33</v>
      </c>
      <c r="E15517" s="434">
        <v>14.5</v>
      </c>
      <c r="F15517" s="434">
        <v>9710</v>
      </c>
      <c r="G15517" s="434">
        <v>82165</v>
      </c>
      <c r="H15517" s="434">
        <v>43024</v>
      </c>
      <c r="I15517" s="434">
        <v>228.99</v>
      </c>
      <c r="J15517" s="434">
        <v>0</v>
      </c>
      <c r="K15517" s="434">
        <v>2011</v>
      </c>
    </row>
    <row r="15518" spans="1:11" hidden="1" x14ac:dyDescent="0.25">
      <c r="A15518" s="434">
        <v>372791000</v>
      </c>
      <c r="B15518" s="434">
        <v>17662</v>
      </c>
      <c r="C15518" s="434" t="s">
        <v>28</v>
      </c>
      <c r="D15518" s="434" t="s">
        <v>33</v>
      </c>
      <c r="E15518" s="434">
        <v>14.3</v>
      </c>
      <c r="F15518" s="434">
        <v>9318</v>
      </c>
      <c r="G15518" s="434">
        <v>77040</v>
      </c>
      <c r="H15518" s="434">
        <v>40962</v>
      </c>
      <c r="I15518" s="434">
        <v>224.99</v>
      </c>
      <c r="J15518" s="434">
        <v>0</v>
      </c>
      <c r="K15518" s="434">
        <v>2013</v>
      </c>
    </row>
    <row r="15519" spans="1:11" hidden="1" x14ac:dyDescent="0.25">
      <c r="A15519" s="434">
        <v>372796000</v>
      </c>
      <c r="B15519" s="434">
        <v>6403</v>
      </c>
      <c r="C15519" s="434" t="s">
        <v>16</v>
      </c>
      <c r="D15519" s="434" t="s">
        <v>33</v>
      </c>
      <c r="E15519" s="434">
        <v>14.5</v>
      </c>
      <c r="F15519" s="434">
        <v>12072</v>
      </c>
      <c r="G15519" s="434">
        <v>74998</v>
      </c>
      <c r="H15519" s="434">
        <v>40953</v>
      </c>
      <c r="I15519" s="434">
        <v>228</v>
      </c>
      <c r="J15519" s="434">
        <v>81846</v>
      </c>
      <c r="K15519" s="434">
        <v>2007</v>
      </c>
    </row>
    <row r="15520" spans="1:11" hidden="1" x14ac:dyDescent="0.25">
      <c r="A15520" s="434">
        <v>372797000</v>
      </c>
      <c r="B15520" s="434">
        <v>29010</v>
      </c>
      <c r="C15520" s="434" t="s">
        <v>35</v>
      </c>
      <c r="D15520" s="434" t="s">
        <v>25</v>
      </c>
      <c r="E15520" s="434">
        <v>17.600000000000001</v>
      </c>
      <c r="F15520" s="434">
        <v>7995</v>
      </c>
      <c r="G15520" s="434">
        <v>9503</v>
      </c>
      <c r="H15520" s="434">
        <v>7393</v>
      </c>
      <c r="I15520" s="434">
        <v>136.12</v>
      </c>
      <c r="J15520" s="434">
        <v>0</v>
      </c>
      <c r="K15520" s="434">
        <v>2008</v>
      </c>
    </row>
    <row r="15521" spans="1:11" hidden="1" x14ac:dyDescent="0.25">
      <c r="A15521" s="434">
        <v>372798000</v>
      </c>
      <c r="B15521" s="434">
        <v>706</v>
      </c>
      <c r="C15521" s="434" t="s">
        <v>28</v>
      </c>
      <c r="D15521" s="434" t="s">
        <v>33</v>
      </c>
      <c r="F15521" s="434">
        <v>9660</v>
      </c>
      <c r="G15521" s="434">
        <v>81858</v>
      </c>
      <c r="H15521" s="434">
        <v>43018</v>
      </c>
      <c r="I15521" s="434">
        <v>228.99</v>
      </c>
      <c r="K15521" s="434">
        <v>2018</v>
      </c>
    </row>
    <row r="15522" spans="1:11" hidden="1" x14ac:dyDescent="0.25">
      <c r="A15522" s="434">
        <v>372802000</v>
      </c>
      <c r="B15522" s="434">
        <v>543</v>
      </c>
      <c r="C15522" s="434" t="s">
        <v>31</v>
      </c>
      <c r="D15522" s="434" t="s">
        <v>33</v>
      </c>
      <c r="E15522" s="434">
        <v>19.600000000000001</v>
      </c>
      <c r="F15522" s="434">
        <v>14280</v>
      </c>
      <c r="G15522" s="434">
        <v>28080</v>
      </c>
      <c r="H15522" s="434">
        <v>68701</v>
      </c>
      <c r="I15522" s="434">
        <v>232.37</v>
      </c>
      <c r="J15522" s="434">
        <v>0</v>
      </c>
      <c r="K15522" s="434">
        <v>2009</v>
      </c>
    </row>
    <row r="15523" spans="1:11" hidden="1" x14ac:dyDescent="0.25">
      <c r="A15523" s="434">
        <v>372805000</v>
      </c>
      <c r="B15523" s="434">
        <v>915</v>
      </c>
      <c r="C15523" s="434" t="s">
        <v>31</v>
      </c>
      <c r="D15523" s="434" t="s">
        <v>29</v>
      </c>
      <c r="E15523" s="434">
        <v>20</v>
      </c>
      <c r="F15523" s="434">
        <v>13251</v>
      </c>
      <c r="G15523" s="434">
        <v>18930</v>
      </c>
      <c r="H15523" s="434">
        <v>59493</v>
      </c>
      <c r="I15523" s="434">
        <v>199.94</v>
      </c>
      <c r="K15523" s="434">
        <v>2008</v>
      </c>
    </row>
    <row r="15524" spans="1:11" hidden="1" x14ac:dyDescent="0.25">
      <c r="A15524" s="434">
        <v>372810000</v>
      </c>
      <c r="B15524" s="434">
        <v>27839</v>
      </c>
      <c r="C15524" s="434" t="s">
        <v>61</v>
      </c>
      <c r="D15524" s="434" t="s">
        <v>25</v>
      </c>
      <c r="E15524" s="434">
        <v>13.5</v>
      </c>
      <c r="F15524" s="434">
        <v>2999</v>
      </c>
      <c r="G15524" s="434">
        <v>5657</v>
      </c>
      <c r="H15524" s="434">
        <v>4081</v>
      </c>
      <c r="I15524" s="434">
        <v>104.4</v>
      </c>
      <c r="J15524" s="434">
        <v>0</v>
      </c>
      <c r="K15524" s="434">
        <v>1993</v>
      </c>
    </row>
    <row r="15525" spans="1:11" hidden="1" x14ac:dyDescent="0.25">
      <c r="A15525" s="434">
        <v>372811000</v>
      </c>
      <c r="B15525" s="434">
        <v>10035</v>
      </c>
      <c r="C15525" s="434" t="s">
        <v>28</v>
      </c>
      <c r="D15525" s="434" t="s">
        <v>29</v>
      </c>
      <c r="E15525" s="434">
        <v>13.7</v>
      </c>
      <c r="F15525" s="434">
        <v>6480</v>
      </c>
      <c r="G15525" s="434">
        <v>34931</v>
      </c>
      <c r="H15525" s="434">
        <v>22414</v>
      </c>
      <c r="I15525" s="434">
        <v>180</v>
      </c>
      <c r="K15525" s="434">
        <v>2013</v>
      </c>
    </row>
    <row r="15526" spans="1:11" hidden="1" x14ac:dyDescent="0.25">
      <c r="A15526" s="434">
        <v>372812000</v>
      </c>
      <c r="B15526" s="434">
        <v>830</v>
      </c>
      <c r="C15526" s="434" t="s">
        <v>28</v>
      </c>
      <c r="D15526" s="434" t="s">
        <v>29</v>
      </c>
      <c r="E15526" s="434">
        <v>14</v>
      </c>
      <c r="F15526" s="434">
        <v>6480</v>
      </c>
      <c r="G15526" s="434">
        <v>31956</v>
      </c>
      <c r="H15526" s="434">
        <v>19999</v>
      </c>
      <c r="I15526" s="434">
        <v>176.55</v>
      </c>
      <c r="J15526" s="434">
        <v>0</v>
      </c>
      <c r="K15526" s="434">
        <v>2014</v>
      </c>
    </row>
    <row r="15527" spans="1:11" hidden="1" x14ac:dyDescent="0.25">
      <c r="A15527" s="434">
        <v>372833000</v>
      </c>
      <c r="B15527" s="434">
        <v>1031</v>
      </c>
      <c r="C15527" s="434" t="s">
        <v>28</v>
      </c>
      <c r="D15527" s="434" t="s">
        <v>29</v>
      </c>
      <c r="E15527" s="434">
        <v>13.8</v>
      </c>
      <c r="F15527" s="434">
        <v>7360</v>
      </c>
      <c r="G15527" s="434">
        <v>63939</v>
      </c>
      <c r="H15527" s="434">
        <v>35596</v>
      </c>
      <c r="I15527" s="434">
        <v>199.99</v>
      </c>
      <c r="K15527" s="434">
        <v>2018</v>
      </c>
    </row>
    <row r="15528" spans="1:11" hidden="1" x14ac:dyDescent="0.25">
      <c r="A15528" s="434">
        <v>372851000</v>
      </c>
      <c r="B15528" s="434">
        <v>789</v>
      </c>
      <c r="C15528" s="434" t="s">
        <v>28</v>
      </c>
      <c r="D15528" s="434" t="s">
        <v>29</v>
      </c>
      <c r="E15528" s="434">
        <v>14.3</v>
      </c>
      <c r="F15528" s="434">
        <v>6480</v>
      </c>
      <c r="G15528" s="434">
        <v>26479</v>
      </c>
      <c r="H15528" s="434">
        <v>17136</v>
      </c>
      <c r="I15528" s="434">
        <v>159</v>
      </c>
      <c r="K15528" s="434">
        <v>2007</v>
      </c>
    </row>
    <row r="15529" spans="1:11" hidden="1" x14ac:dyDescent="0.25">
      <c r="A15529" s="434">
        <v>372861000</v>
      </c>
      <c r="B15529" s="434">
        <v>5447</v>
      </c>
      <c r="C15529" s="434" t="s">
        <v>20</v>
      </c>
      <c r="D15529" s="434" t="s">
        <v>25</v>
      </c>
      <c r="F15529" s="434">
        <v>5430</v>
      </c>
      <c r="G15529" s="434">
        <v>21144</v>
      </c>
      <c r="H15529" s="434">
        <v>12238</v>
      </c>
      <c r="I15529" s="434">
        <v>149.03</v>
      </c>
      <c r="J15529" s="434">
        <v>22526</v>
      </c>
      <c r="K15529" s="434">
        <v>2018</v>
      </c>
    </row>
    <row r="15530" spans="1:11" hidden="1" x14ac:dyDescent="0.25">
      <c r="A15530" s="434">
        <v>372868000</v>
      </c>
      <c r="B15530" s="434">
        <v>5270</v>
      </c>
      <c r="C15530" s="434" t="s">
        <v>28</v>
      </c>
      <c r="D15530" s="434" t="s">
        <v>29</v>
      </c>
      <c r="E15530" s="434">
        <v>14.3</v>
      </c>
      <c r="F15530" s="434">
        <v>6150</v>
      </c>
      <c r="G15530" s="434">
        <v>29627</v>
      </c>
      <c r="H15530" s="434">
        <v>17986</v>
      </c>
      <c r="I15530" s="434">
        <v>170.7</v>
      </c>
      <c r="J15530" s="434">
        <v>0</v>
      </c>
      <c r="K15530" s="434">
        <v>2010</v>
      </c>
    </row>
    <row r="15531" spans="1:11" hidden="1" x14ac:dyDescent="0.25">
      <c r="A15531" s="434">
        <v>372878000</v>
      </c>
      <c r="B15531" s="434">
        <v>14130</v>
      </c>
      <c r="C15531" s="434" t="s">
        <v>28</v>
      </c>
      <c r="D15531" s="434" t="s">
        <v>29</v>
      </c>
      <c r="E15531" s="434">
        <v>14.5</v>
      </c>
      <c r="F15531" s="434">
        <v>6480</v>
      </c>
      <c r="G15531" s="434">
        <v>28358</v>
      </c>
      <c r="H15531" s="434">
        <v>17023</v>
      </c>
      <c r="I15531" s="434">
        <v>169.37</v>
      </c>
      <c r="J15531" s="434">
        <v>0</v>
      </c>
      <c r="K15531" s="434">
        <v>2009</v>
      </c>
    </row>
    <row r="15532" spans="1:11" hidden="1" x14ac:dyDescent="0.25">
      <c r="A15532" s="434">
        <v>372879000</v>
      </c>
      <c r="B15532" s="434">
        <v>14532</v>
      </c>
      <c r="C15532" s="434" t="s">
        <v>31</v>
      </c>
      <c r="D15532" s="434" t="s">
        <v>29</v>
      </c>
      <c r="E15532" s="434">
        <v>15.6</v>
      </c>
      <c r="F15532" s="434">
        <v>6250</v>
      </c>
      <c r="G15532" s="434">
        <v>33399</v>
      </c>
      <c r="H15532" s="434">
        <v>21192</v>
      </c>
      <c r="I15532" s="434">
        <v>179.99</v>
      </c>
      <c r="J15532" s="434">
        <v>0</v>
      </c>
      <c r="K15532" s="434">
        <v>2010</v>
      </c>
    </row>
    <row r="15533" spans="1:11" hidden="1" x14ac:dyDescent="0.25">
      <c r="A15533" s="434">
        <v>372894000</v>
      </c>
      <c r="B15533" s="434">
        <v>3340</v>
      </c>
      <c r="C15533" s="434" t="s">
        <v>24</v>
      </c>
      <c r="D15533" s="434" t="s">
        <v>40</v>
      </c>
      <c r="F15533" s="434">
        <v>25250</v>
      </c>
      <c r="G15533" s="434">
        <v>312539</v>
      </c>
      <c r="H15533" s="434">
        <v>159793</v>
      </c>
      <c r="I15533" s="434">
        <v>339.5</v>
      </c>
      <c r="J15533" s="434">
        <v>345034</v>
      </c>
      <c r="K15533" s="434">
        <v>2017</v>
      </c>
    </row>
    <row r="15534" spans="1:11" hidden="1" x14ac:dyDescent="0.25">
      <c r="A15534" s="434">
        <v>372895000</v>
      </c>
      <c r="B15534" s="434">
        <v>5811</v>
      </c>
      <c r="C15534" s="434" t="s">
        <v>28</v>
      </c>
      <c r="D15534" s="434" t="s">
        <v>33</v>
      </c>
      <c r="E15534" s="434">
        <v>14.5</v>
      </c>
      <c r="F15534" s="434">
        <v>11000</v>
      </c>
      <c r="G15534" s="434">
        <v>82535</v>
      </c>
      <c r="H15534" s="434">
        <v>42887</v>
      </c>
      <c r="I15534" s="434">
        <v>228.99</v>
      </c>
      <c r="K15534" s="434">
        <v>2007</v>
      </c>
    </row>
    <row r="15535" spans="1:11" hidden="1" x14ac:dyDescent="0.25">
      <c r="A15535" s="434">
        <v>372901000</v>
      </c>
      <c r="B15535" s="434">
        <v>789</v>
      </c>
      <c r="C15535" s="434" t="s">
        <v>28</v>
      </c>
      <c r="D15535" s="434" t="s">
        <v>29</v>
      </c>
      <c r="E15535" s="434">
        <v>13.7</v>
      </c>
      <c r="F15535" s="434">
        <v>6480</v>
      </c>
      <c r="G15535" s="434">
        <v>35283</v>
      </c>
      <c r="H15535" s="434">
        <v>22351</v>
      </c>
      <c r="I15535" s="434">
        <v>179.9</v>
      </c>
      <c r="K15535" s="434">
        <v>2012</v>
      </c>
    </row>
    <row r="15536" spans="1:11" hidden="1" x14ac:dyDescent="0.25">
      <c r="A15536" s="434">
        <v>372906000</v>
      </c>
      <c r="B15536" s="434">
        <v>53456</v>
      </c>
      <c r="C15536" s="434" t="s">
        <v>56</v>
      </c>
      <c r="D15536" s="434" t="s">
        <v>17</v>
      </c>
      <c r="E15536" s="434">
        <v>10</v>
      </c>
      <c r="F15536" s="434">
        <v>2206</v>
      </c>
      <c r="G15536" s="434">
        <v>180</v>
      </c>
      <c r="H15536" s="434">
        <v>383</v>
      </c>
      <c r="I15536" s="434">
        <v>39.81</v>
      </c>
      <c r="J15536" s="434">
        <v>0</v>
      </c>
      <c r="K15536" s="434">
        <v>1970</v>
      </c>
    </row>
    <row r="15537" spans="1:11" hidden="1" x14ac:dyDescent="0.25">
      <c r="A15537" s="434">
        <v>372916000</v>
      </c>
      <c r="B15537" s="434">
        <v>11334</v>
      </c>
      <c r="C15537" s="434" t="s">
        <v>20</v>
      </c>
      <c r="D15537" s="434" t="s">
        <v>29</v>
      </c>
      <c r="F15537" s="434">
        <v>6230</v>
      </c>
      <c r="G15537" s="434">
        <v>25986</v>
      </c>
      <c r="H15537" s="434">
        <v>16589</v>
      </c>
      <c r="I15537" s="434">
        <v>159.03</v>
      </c>
      <c r="J15537" s="434">
        <v>28737</v>
      </c>
      <c r="K15537" s="434">
        <v>2020</v>
      </c>
    </row>
    <row r="15538" spans="1:11" hidden="1" x14ac:dyDescent="0.25">
      <c r="A15538" s="434">
        <v>372920000</v>
      </c>
      <c r="B15538" s="434">
        <v>6909</v>
      </c>
      <c r="C15538" s="434" t="s">
        <v>61</v>
      </c>
      <c r="D15538" s="434" t="s">
        <v>25</v>
      </c>
      <c r="E15538" s="434">
        <v>10</v>
      </c>
      <c r="F15538" s="434">
        <v>1030</v>
      </c>
      <c r="G15538" s="434">
        <v>3332</v>
      </c>
      <c r="H15538" s="434">
        <v>3086</v>
      </c>
      <c r="I15538" s="434">
        <v>116.03</v>
      </c>
      <c r="K15538" s="434">
        <v>1988</v>
      </c>
    </row>
    <row r="15539" spans="1:11" hidden="1" x14ac:dyDescent="0.25">
      <c r="A15539" s="434">
        <v>372951000</v>
      </c>
      <c r="B15539" s="434">
        <v>12495</v>
      </c>
      <c r="C15539" s="434" t="s">
        <v>61</v>
      </c>
      <c r="D15539" s="434" t="s">
        <v>25</v>
      </c>
      <c r="E15539" s="434">
        <v>10</v>
      </c>
      <c r="F15539" s="434">
        <v>1030</v>
      </c>
      <c r="G15539" s="434">
        <v>3254</v>
      </c>
      <c r="H15539" s="434">
        <v>3086</v>
      </c>
      <c r="I15539" s="434">
        <v>115.69</v>
      </c>
      <c r="K15539" s="434">
        <v>1987</v>
      </c>
    </row>
    <row r="15540" spans="1:11" hidden="1" x14ac:dyDescent="0.25">
      <c r="A15540" s="434">
        <v>372967000</v>
      </c>
      <c r="B15540" s="434">
        <v>11633</v>
      </c>
      <c r="C15540" s="434" t="s">
        <v>31</v>
      </c>
      <c r="D15540" s="434" t="s">
        <v>29</v>
      </c>
      <c r="E15540" s="434">
        <v>15.5</v>
      </c>
      <c r="F15540" s="434">
        <v>7470</v>
      </c>
      <c r="G15540" s="434">
        <v>37168</v>
      </c>
      <c r="H15540" s="434">
        <v>22852</v>
      </c>
      <c r="I15540" s="434">
        <v>177.85</v>
      </c>
      <c r="K15540" s="434">
        <v>2010</v>
      </c>
    </row>
    <row r="15541" spans="1:11" hidden="1" x14ac:dyDescent="0.25">
      <c r="A15541" s="434">
        <v>372989000</v>
      </c>
      <c r="B15541" s="434">
        <v>11731</v>
      </c>
      <c r="C15541" s="434" t="s">
        <v>28</v>
      </c>
      <c r="D15541" s="434" t="s">
        <v>33</v>
      </c>
      <c r="E15541" s="434">
        <v>14.5</v>
      </c>
      <c r="F15541" s="434">
        <v>10371</v>
      </c>
      <c r="G15541" s="434">
        <v>73910</v>
      </c>
      <c r="H15541" s="434">
        <v>39213</v>
      </c>
      <c r="I15541" s="434">
        <v>224.9</v>
      </c>
      <c r="J15541" s="434">
        <v>0</v>
      </c>
      <c r="K15541" s="434">
        <v>2001</v>
      </c>
    </row>
    <row r="15542" spans="1:11" hidden="1" x14ac:dyDescent="0.25">
      <c r="A15542" s="434">
        <v>372990000</v>
      </c>
      <c r="B15542" s="434">
        <v>1545</v>
      </c>
      <c r="C15542" s="434" t="s">
        <v>24</v>
      </c>
      <c r="D15542" s="434" t="s">
        <v>29</v>
      </c>
      <c r="E15542" s="434">
        <v>16.600000000000001</v>
      </c>
      <c r="F15542" s="434">
        <v>9473</v>
      </c>
      <c r="G15542" s="434">
        <v>17022</v>
      </c>
      <c r="H15542" s="434">
        <v>16777</v>
      </c>
      <c r="I15542" s="434">
        <v>154</v>
      </c>
      <c r="J15542" s="434">
        <v>22759</v>
      </c>
      <c r="K15542" s="434">
        <v>2010</v>
      </c>
    </row>
    <row r="15543" spans="1:11" hidden="1" x14ac:dyDescent="0.25">
      <c r="A15543" s="434">
        <v>372995000</v>
      </c>
      <c r="B15543" s="434">
        <v>583</v>
      </c>
      <c r="C15543" s="434" t="s">
        <v>31</v>
      </c>
      <c r="D15543" s="434" t="s">
        <v>29</v>
      </c>
      <c r="E15543" s="434">
        <v>21.7</v>
      </c>
      <c r="F15543" s="434">
        <v>14270</v>
      </c>
      <c r="G15543" s="434">
        <v>18013</v>
      </c>
      <c r="H15543" s="434">
        <v>58750</v>
      </c>
      <c r="I15543" s="434">
        <v>199.98</v>
      </c>
      <c r="J15543" s="434">
        <v>0</v>
      </c>
      <c r="K15543" s="434">
        <v>2010</v>
      </c>
    </row>
    <row r="15544" spans="1:11" hidden="1" x14ac:dyDescent="0.25">
      <c r="A15544" s="434">
        <v>373009000</v>
      </c>
      <c r="B15544" s="434">
        <v>7290</v>
      </c>
      <c r="C15544" s="434" t="s">
        <v>28</v>
      </c>
      <c r="D15544" s="434" t="s">
        <v>36</v>
      </c>
      <c r="E15544" s="434">
        <v>14.5</v>
      </c>
      <c r="F15544" s="434">
        <v>18660</v>
      </c>
      <c r="G15544" s="434">
        <v>178373</v>
      </c>
      <c r="H15544" s="434">
        <v>92253</v>
      </c>
      <c r="I15544" s="434">
        <v>292</v>
      </c>
      <c r="J15544" s="434">
        <v>0</v>
      </c>
      <c r="K15544" s="434">
        <v>2012</v>
      </c>
    </row>
    <row r="15545" spans="1:11" hidden="1" x14ac:dyDescent="0.25">
      <c r="A15545" s="434">
        <v>373012000</v>
      </c>
      <c r="B15545" s="434">
        <v>23913</v>
      </c>
      <c r="C15545" s="434" t="s">
        <v>28</v>
      </c>
      <c r="D15545" s="434" t="s">
        <v>33</v>
      </c>
      <c r="E15545" s="434">
        <v>15.4</v>
      </c>
      <c r="F15545" s="434">
        <v>9318</v>
      </c>
      <c r="G15545" s="434">
        <v>76483</v>
      </c>
      <c r="H15545" s="434">
        <v>40023</v>
      </c>
      <c r="I15545" s="434">
        <v>225</v>
      </c>
      <c r="J15545" s="434">
        <v>0</v>
      </c>
      <c r="K15545" s="434">
        <v>2012</v>
      </c>
    </row>
    <row r="15546" spans="1:11" hidden="1" x14ac:dyDescent="0.25">
      <c r="A15546" s="434">
        <v>373024000</v>
      </c>
      <c r="B15546" s="434">
        <v>9876</v>
      </c>
      <c r="C15546" s="434" t="s">
        <v>28</v>
      </c>
      <c r="D15546" s="434" t="s">
        <v>36</v>
      </c>
      <c r="E15546" s="434">
        <v>16.3</v>
      </c>
      <c r="F15546" s="434">
        <v>12268</v>
      </c>
      <c r="G15546" s="434">
        <v>107235</v>
      </c>
      <c r="H15546" s="434">
        <v>58596</v>
      </c>
      <c r="I15546" s="434">
        <v>254.99</v>
      </c>
      <c r="J15546" s="434">
        <v>0</v>
      </c>
      <c r="K15546" s="434">
        <v>2013</v>
      </c>
    </row>
    <row r="15547" spans="1:11" hidden="1" x14ac:dyDescent="0.25">
      <c r="A15547" s="434">
        <v>373025000</v>
      </c>
      <c r="B15547" s="434">
        <v>707</v>
      </c>
      <c r="C15547" s="434" t="s">
        <v>28</v>
      </c>
      <c r="D15547" s="434" t="s">
        <v>29</v>
      </c>
      <c r="E15547" s="434">
        <v>43599</v>
      </c>
      <c r="F15547" s="434">
        <v>8630</v>
      </c>
      <c r="G15547" s="434">
        <v>58613</v>
      </c>
      <c r="H15547" s="434">
        <v>33126</v>
      </c>
      <c r="I15547" s="434">
        <v>197</v>
      </c>
      <c r="J15547" s="434">
        <v>0</v>
      </c>
    </row>
    <row r="15548" spans="1:11" hidden="1" x14ac:dyDescent="0.25">
      <c r="A15548" s="434">
        <v>373028000</v>
      </c>
      <c r="B15548" s="434">
        <v>1950</v>
      </c>
      <c r="C15548" s="434" t="s">
        <v>24</v>
      </c>
      <c r="D15548" s="434" t="s">
        <v>25</v>
      </c>
      <c r="E15548" s="434">
        <v>15</v>
      </c>
      <c r="F15548" s="434">
        <v>4550</v>
      </c>
      <c r="G15548" s="434">
        <v>6486</v>
      </c>
      <c r="H15548" s="434">
        <v>5859</v>
      </c>
      <c r="I15548" s="434">
        <v>119.29</v>
      </c>
      <c r="J15548" s="434">
        <v>7534</v>
      </c>
      <c r="K15548" s="434">
        <v>2014</v>
      </c>
    </row>
    <row r="15549" spans="1:11" hidden="1" x14ac:dyDescent="0.25">
      <c r="A15549" s="434">
        <v>373049000</v>
      </c>
      <c r="B15549" s="434">
        <v>15341</v>
      </c>
      <c r="C15549" s="434" t="s">
        <v>28</v>
      </c>
      <c r="D15549" s="434" t="s">
        <v>33</v>
      </c>
      <c r="E15549" s="434">
        <v>14.5</v>
      </c>
      <c r="F15549" s="434">
        <v>9710</v>
      </c>
      <c r="G15549" s="434">
        <v>82177</v>
      </c>
      <c r="H15549" s="434">
        <v>43022</v>
      </c>
      <c r="I15549" s="434">
        <v>228.99</v>
      </c>
      <c r="J15549" s="434">
        <v>0</v>
      </c>
      <c r="K15549" s="434">
        <v>1970</v>
      </c>
    </row>
    <row r="15550" spans="1:11" hidden="1" x14ac:dyDescent="0.25">
      <c r="A15550" s="434">
        <v>373051000</v>
      </c>
      <c r="B15550" s="434">
        <v>3619</v>
      </c>
      <c r="C15550" s="434" t="s">
        <v>16</v>
      </c>
      <c r="D15550" s="434" t="s">
        <v>33</v>
      </c>
      <c r="E15550" s="434">
        <v>15.5</v>
      </c>
      <c r="F15550" s="434">
        <v>13560</v>
      </c>
      <c r="G15550" s="434">
        <v>63605</v>
      </c>
      <c r="H15550" s="434">
        <v>38899</v>
      </c>
      <c r="I15550" s="434">
        <v>228.01499999999999</v>
      </c>
      <c r="J15550" s="434">
        <v>71370</v>
      </c>
      <c r="K15550" s="434">
        <v>2008</v>
      </c>
    </row>
    <row r="15551" spans="1:11" hidden="1" x14ac:dyDescent="0.25">
      <c r="A15551" s="434">
        <v>373058000</v>
      </c>
      <c r="B15551" s="434">
        <v>10064</v>
      </c>
      <c r="C15551" s="434" t="s">
        <v>28</v>
      </c>
      <c r="D15551" s="434" t="s">
        <v>36</v>
      </c>
      <c r="E15551" s="434">
        <v>14</v>
      </c>
      <c r="F15551" s="434">
        <v>18660</v>
      </c>
      <c r="G15551" s="434">
        <v>181422</v>
      </c>
      <c r="H15551" s="434">
        <v>92752</v>
      </c>
      <c r="I15551" s="434">
        <v>291.98</v>
      </c>
      <c r="J15551" s="434">
        <v>0</v>
      </c>
    </row>
    <row r="15552" spans="1:11" hidden="1" x14ac:dyDescent="0.25">
      <c r="A15552" s="434">
        <v>373059000</v>
      </c>
      <c r="B15552" s="434">
        <v>3327</v>
      </c>
      <c r="C15552" s="434" t="s">
        <v>28</v>
      </c>
      <c r="D15552" s="434" t="s">
        <v>29</v>
      </c>
      <c r="E15552" s="434">
        <v>16</v>
      </c>
      <c r="F15552" s="434">
        <v>9960</v>
      </c>
      <c r="G15552" s="434">
        <v>61438</v>
      </c>
      <c r="H15552" s="434">
        <v>34795</v>
      </c>
      <c r="I15552" s="434">
        <v>199.9</v>
      </c>
      <c r="K15552" s="434">
        <v>2012</v>
      </c>
    </row>
    <row r="15553" spans="1:11" hidden="1" x14ac:dyDescent="0.25">
      <c r="A15553" s="434">
        <v>373060000</v>
      </c>
      <c r="B15553" s="434">
        <v>7566</v>
      </c>
      <c r="C15553" s="434" t="s">
        <v>28</v>
      </c>
      <c r="D15553" s="434" t="s">
        <v>29</v>
      </c>
      <c r="E15553" s="434">
        <v>14</v>
      </c>
      <c r="F15553" s="434">
        <v>7300</v>
      </c>
      <c r="G15553" s="434">
        <v>36378</v>
      </c>
      <c r="H15553" s="434">
        <v>21718</v>
      </c>
      <c r="I15553" s="434">
        <v>176.5</v>
      </c>
      <c r="J15553" s="434">
        <v>0</v>
      </c>
      <c r="K15553" s="434">
        <v>2012</v>
      </c>
    </row>
    <row r="15554" spans="1:11" hidden="1" x14ac:dyDescent="0.25">
      <c r="A15554" s="434">
        <v>373063000</v>
      </c>
      <c r="B15554" s="434">
        <v>803</v>
      </c>
      <c r="C15554" s="434" t="s">
        <v>28</v>
      </c>
      <c r="D15554" s="434" t="s">
        <v>29</v>
      </c>
      <c r="E15554" s="434">
        <v>15.8</v>
      </c>
      <c r="F15554" s="434">
        <v>8331</v>
      </c>
      <c r="G15554" s="434">
        <v>61464</v>
      </c>
      <c r="H15554" s="434">
        <v>34778</v>
      </c>
      <c r="I15554" s="434">
        <v>199.98</v>
      </c>
      <c r="J15554" s="434">
        <v>0</v>
      </c>
      <c r="K15554" s="434">
        <v>2012</v>
      </c>
    </row>
    <row r="15555" spans="1:11" hidden="1" x14ac:dyDescent="0.25">
      <c r="A15555" s="434">
        <v>373064000</v>
      </c>
      <c r="B15555" s="434">
        <v>7012</v>
      </c>
      <c r="C15555" s="434" t="s">
        <v>28</v>
      </c>
      <c r="D15555" s="434" t="s">
        <v>29</v>
      </c>
      <c r="F15555" s="434">
        <v>8260</v>
      </c>
      <c r="G15555" s="434">
        <v>61299</v>
      </c>
      <c r="H15555" s="434">
        <v>34778</v>
      </c>
      <c r="I15555" s="434">
        <v>199.98</v>
      </c>
      <c r="K15555" s="434">
        <v>2015</v>
      </c>
    </row>
    <row r="15556" spans="1:11" hidden="1" x14ac:dyDescent="0.25">
      <c r="A15556" s="434">
        <v>373066000</v>
      </c>
      <c r="B15556" s="434">
        <v>18232</v>
      </c>
      <c r="C15556" s="434" t="s">
        <v>28</v>
      </c>
      <c r="D15556" s="434" t="s">
        <v>33</v>
      </c>
      <c r="E15556" s="434">
        <v>14.5</v>
      </c>
      <c r="F15556" s="434">
        <v>9560</v>
      </c>
      <c r="G15556" s="434">
        <v>78400</v>
      </c>
      <c r="H15556" s="434">
        <v>41799</v>
      </c>
      <c r="I15556" s="434">
        <v>225</v>
      </c>
      <c r="J15556" s="434">
        <v>0</v>
      </c>
      <c r="K15556" s="434">
        <v>1970</v>
      </c>
    </row>
    <row r="15557" spans="1:11" hidden="1" x14ac:dyDescent="0.25">
      <c r="A15557" s="434">
        <v>373067000</v>
      </c>
      <c r="B15557" s="434">
        <v>140995</v>
      </c>
      <c r="C15557" s="434" t="s">
        <v>24</v>
      </c>
      <c r="D15557" s="434" t="s">
        <v>33</v>
      </c>
      <c r="E15557" s="434">
        <v>15.6</v>
      </c>
      <c r="F15557" s="434">
        <v>13560</v>
      </c>
      <c r="G15557" s="434">
        <v>107467</v>
      </c>
      <c r="H15557" s="434">
        <v>60379</v>
      </c>
      <c r="I15557" s="434">
        <v>243.8</v>
      </c>
      <c r="J15557" s="434">
        <v>121056</v>
      </c>
      <c r="K15557" s="434">
        <v>2012</v>
      </c>
    </row>
    <row r="15558" spans="1:11" hidden="1" x14ac:dyDescent="0.25">
      <c r="A15558" s="434">
        <v>373071000</v>
      </c>
      <c r="B15558" s="434">
        <v>10250</v>
      </c>
      <c r="C15558" s="434" t="s">
        <v>28</v>
      </c>
      <c r="D15558" s="434" t="s">
        <v>29</v>
      </c>
      <c r="E15558" s="434">
        <v>14.3</v>
      </c>
      <c r="F15558" s="434">
        <v>6840</v>
      </c>
      <c r="G15558" s="434">
        <v>33271</v>
      </c>
      <c r="H15558" s="434">
        <v>20243</v>
      </c>
      <c r="I15558" s="434">
        <v>178.41</v>
      </c>
      <c r="J15558" s="434">
        <v>0</v>
      </c>
      <c r="K15558" s="434">
        <v>2012</v>
      </c>
    </row>
    <row r="15559" spans="1:11" hidden="1" x14ac:dyDescent="0.25">
      <c r="A15559" s="434">
        <v>373073000</v>
      </c>
      <c r="B15559" s="434">
        <v>14100</v>
      </c>
      <c r="C15559" s="434" t="s">
        <v>28</v>
      </c>
      <c r="D15559" s="434" t="s">
        <v>29</v>
      </c>
      <c r="E15559" s="434">
        <v>13.8</v>
      </c>
      <c r="F15559" s="434">
        <v>7860</v>
      </c>
      <c r="G15559" s="434">
        <v>38055</v>
      </c>
      <c r="H15559" s="434">
        <v>23273</v>
      </c>
      <c r="I15559" s="434">
        <v>179.97</v>
      </c>
      <c r="J15559" s="434">
        <v>0</v>
      </c>
      <c r="K15559" s="434">
        <v>2012</v>
      </c>
    </row>
    <row r="15560" spans="1:11" hidden="1" x14ac:dyDescent="0.25">
      <c r="A15560" s="434">
        <v>373085000</v>
      </c>
      <c r="B15560" s="434">
        <v>24482</v>
      </c>
      <c r="C15560" s="434" t="s">
        <v>28</v>
      </c>
      <c r="D15560" s="434" t="s">
        <v>29</v>
      </c>
      <c r="E15560" s="434">
        <v>15.9</v>
      </c>
      <c r="F15560" s="434">
        <v>9466</v>
      </c>
      <c r="G15560" s="434">
        <v>58105</v>
      </c>
      <c r="H15560" s="434">
        <v>32309</v>
      </c>
      <c r="I15560" s="434">
        <v>189.99</v>
      </c>
      <c r="J15560" s="434">
        <v>0</v>
      </c>
      <c r="K15560" s="434">
        <v>2012</v>
      </c>
    </row>
    <row r="15561" spans="1:11" hidden="1" x14ac:dyDescent="0.25">
      <c r="A15561" s="434">
        <v>373090000</v>
      </c>
      <c r="B15561" s="434">
        <v>11864</v>
      </c>
      <c r="C15561" s="434" t="s">
        <v>24</v>
      </c>
      <c r="D15561" s="434" t="s">
        <v>33</v>
      </c>
      <c r="E15561" s="434">
        <v>14.8</v>
      </c>
      <c r="F15561" s="434">
        <v>12350</v>
      </c>
      <c r="G15561" s="434">
        <v>104280</v>
      </c>
      <c r="H15561" s="434">
        <v>56326</v>
      </c>
      <c r="I15561" s="434">
        <v>228.6</v>
      </c>
      <c r="J15561" s="434">
        <v>98730</v>
      </c>
      <c r="K15561" s="434">
        <v>2012</v>
      </c>
    </row>
    <row r="15562" spans="1:11" hidden="1" x14ac:dyDescent="0.25">
      <c r="A15562" s="434">
        <v>373091000</v>
      </c>
      <c r="B15562" s="434">
        <v>6758</v>
      </c>
      <c r="C15562" s="434" t="s">
        <v>28</v>
      </c>
      <c r="D15562" s="434" t="s">
        <v>33</v>
      </c>
      <c r="E15562" s="434">
        <v>43599</v>
      </c>
      <c r="F15562" s="434">
        <v>9170</v>
      </c>
      <c r="G15562" s="434">
        <v>78072</v>
      </c>
      <c r="H15562" s="434">
        <v>41963</v>
      </c>
      <c r="I15562" s="434">
        <v>224.98</v>
      </c>
      <c r="J15562" s="434">
        <v>0</v>
      </c>
    </row>
    <row r="15563" spans="1:11" hidden="1" x14ac:dyDescent="0.25">
      <c r="A15563" s="434">
        <v>373095000</v>
      </c>
      <c r="B15563" s="434">
        <v>3382</v>
      </c>
      <c r="C15563" s="434" t="s">
        <v>20</v>
      </c>
      <c r="D15563" s="434" t="s">
        <v>29</v>
      </c>
      <c r="E15563" s="434">
        <v>14.3</v>
      </c>
      <c r="F15563" s="434">
        <v>9960</v>
      </c>
      <c r="G15563" s="434">
        <v>40435</v>
      </c>
      <c r="H15563" s="434">
        <v>25814</v>
      </c>
      <c r="I15563" s="434">
        <v>180.01</v>
      </c>
      <c r="J15563" s="434">
        <v>46820</v>
      </c>
      <c r="K15563" s="434">
        <v>2008</v>
      </c>
    </row>
    <row r="15564" spans="1:11" hidden="1" x14ac:dyDescent="0.25">
      <c r="A15564" s="434">
        <v>373096000</v>
      </c>
      <c r="B15564" s="434">
        <v>871</v>
      </c>
      <c r="C15564" s="434" t="s">
        <v>28</v>
      </c>
      <c r="D15564" s="434" t="s">
        <v>33</v>
      </c>
      <c r="F15564" s="434">
        <v>9700</v>
      </c>
      <c r="G15564" s="434">
        <v>80591</v>
      </c>
      <c r="H15564" s="434">
        <v>42711</v>
      </c>
      <c r="I15564" s="434">
        <v>224.9</v>
      </c>
      <c r="K15564" s="434">
        <v>2012</v>
      </c>
    </row>
    <row r="15565" spans="1:11" hidden="1" x14ac:dyDescent="0.25">
      <c r="A15565" s="434">
        <v>373100000</v>
      </c>
      <c r="B15565" s="434">
        <v>21014</v>
      </c>
      <c r="C15565" s="434" t="s">
        <v>28</v>
      </c>
      <c r="D15565" s="434" t="s">
        <v>29</v>
      </c>
      <c r="E15565" s="434">
        <v>14.5</v>
      </c>
      <c r="F15565" s="434">
        <v>9960</v>
      </c>
      <c r="G15565" s="434">
        <v>56064</v>
      </c>
      <c r="H15565" s="434">
        <v>31753</v>
      </c>
      <c r="I15565" s="434">
        <v>189.99</v>
      </c>
      <c r="J15565" s="434">
        <v>0</v>
      </c>
      <c r="K15565" s="434">
        <v>2013</v>
      </c>
    </row>
    <row r="15566" spans="1:11" hidden="1" x14ac:dyDescent="0.25">
      <c r="A15566" s="434">
        <v>373102000</v>
      </c>
      <c r="B15566" s="434">
        <v>4612</v>
      </c>
      <c r="C15566" s="434" t="s">
        <v>28</v>
      </c>
      <c r="D15566" s="434" t="s">
        <v>29</v>
      </c>
      <c r="E15566" s="434">
        <v>15.8</v>
      </c>
      <c r="F15566" s="434">
        <v>9960</v>
      </c>
      <c r="G15566" s="434">
        <v>58695</v>
      </c>
      <c r="H15566" s="434">
        <v>33239</v>
      </c>
      <c r="I15566" s="434">
        <v>197</v>
      </c>
      <c r="J15566" s="434">
        <v>0</v>
      </c>
      <c r="K15566" s="434">
        <v>2012</v>
      </c>
    </row>
    <row r="15567" spans="1:11" hidden="1" x14ac:dyDescent="0.25">
      <c r="A15567" s="434">
        <v>373103000</v>
      </c>
      <c r="B15567" s="434">
        <v>8637</v>
      </c>
      <c r="C15567" s="434" t="s">
        <v>28</v>
      </c>
      <c r="D15567" s="434" t="s">
        <v>29</v>
      </c>
      <c r="E15567" s="434">
        <v>14.5</v>
      </c>
      <c r="F15567" s="434">
        <v>8090</v>
      </c>
      <c r="G15567" s="434">
        <v>50327</v>
      </c>
      <c r="H15567" s="434">
        <v>27992</v>
      </c>
      <c r="I15567" s="434">
        <v>189.8</v>
      </c>
      <c r="J15567" s="434">
        <v>0</v>
      </c>
      <c r="K15567" s="434">
        <v>1999</v>
      </c>
    </row>
    <row r="15568" spans="1:11" hidden="1" x14ac:dyDescent="0.25">
      <c r="A15568" s="434">
        <v>373113000</v>
      </c>
      <c r="B15568" s="434">
        <v>47760</v>
      </c>
      <c r="C15568" s="434" t="s">
        <v>48</v>
      </c>
      <c r="D15568" s="434" t="s">
        <v>17</v>
      </c>
      <c r="E15568" s="434">
        <v>12</v>
      </c>
      <c r="F15568" s="434">
        <v>1880</v>
      </c>
      <c r="G15568" s="434">
        <v>700</v>
      </c>
      <c r="H15568" s="434">
        <v>628</v>
      </c>
      <c r="I15568" s="434">
        <v>42</v>
      </c>
      <c r="J15568" s="434">
        <v>0</v>
      </c>
      <c r="K15568" s="434">
        <v>2012</v>
      </c>
    </row>
    <row r="15569" spans="1:11" hidden="1" x14ac:dyDescent="0.25">
      <c r="A15569" s="434">
        <v>373121000</v>
      </c>
      <c r="B15569" s="434">
        <v>3885</v>
      </c>
      <c r="C15569" s="434" t="s">
        <v>28</v>
      </c>
      <c r="D15569" s="434" t="s">
        <v>29</v>
      </c>
      <c r="E15569" s="434">
        <v>14.3</v>
      </c>
      <c r="F15569" s="434">
        <v>6150</v>
      </c>
      <c r="G15569" s="434">
        <v>29077</v>
      </c>
      <c r="H15569" s="434">
        <v>17986</v>
      </c>
      <c r="I15569" s="434">
        <v>170.7</v>
      </c>
      <c r="K15569" s="434">
        <v>2012</v>
      </c>
    </row>
    <row r="15570" spans="1:11" hidden="1" x14ac:dyDescent="0.25">
      <c r="A15570" s="434">
        <v>373131000</v>
      </c>
      <c r="B15570" s="434">
        <v>16860</v>
      </c>
      <c r="C15570" s="434" t="s">
        <v>28</v>
      </c>
      <c r="D15570" s="434" t="s">
        <v>33</v>
      </c>
      <c r="E15570" s="434">
        <v>14.5</v>
      </c>
      <c r="F15570" s="434">
        <v>13560</v>
      </c>
      <c r="G15570" s="434">
        <v>81472</v>
      </c>
      <c r="H15570" s="434">
        <v>44282</v>
      </c>
      <c r="I15570" s="434">
        <v>229</v>
      </c>
      <c r="J15570" s="434">
        <v>0</v>
      </c>
      <c r="K15570" s="434">
        <v>2012</v>
      </c>
    </row>
    <row r="15571" spans="1:11" hidden="1" x14ac:dyDescent="0.25">
      <c r="A15571" s="434">
        <v>373136000</v>
      </c>
      <c r="B15571" s="434">
        <v>7224</v>
      </c>
      <c r="C15571" s="434" t="s">
        <v>35</v>
      </c>
      <c r="D15571" s="434" t="s">
        <v>29</v>
      </c>
      <c r="E15571" s="434">
        <v>12</v>
      </c>
      <c r="F15571" s="434">
        <v>21660</v>
      </c>
      <c r="G15571" s="434">
        <v>24219</v>
      </c>
      <c r="H15571" s="434">
        <v>21932</v>
      </c>
      <c r="I15571" s="434">
        <v>196.87</v>
      </c>
      <c r="J15571" s="434">
        <v>0</v>
      </c>
      <c r="K15571" s="434">
        <v>2004</v>
      </c>
    </row>
    <row r="15572" spans="1:11" hidden="1" x14ac:dyDescent="0.25">
      <c r="A15572" s="434">
        <v>373140000</v>
      </c>
      <c r="B15572" s="434">
        <v>18164</v>
      </c>
      <c r="C15572" s="434" t="s">
        <v>28</v>
      </c>
      <c r="D15572" s="434" t="s">
        <v>29</v>
      </c>
      <c r="E15572" s="434">
        <v>14.2</v>
      </c>
      <c r="F15572" s="434">
        <v>8058</v>
      </c>
      <c r="G15572" s="434">
        <v>56724</v>
      </c>
      <c r="H15572" s="434">
        <v>33020</v>
      </c>
      <c r="I15572" s="434">
        <v>189.88</v>
      </c>
      <c r="J15572" s="434">
        <v>0</v>
      </c>
      <c r="K15572" s="434">
        <v>1970</v>
      </c>
    </row>
    <row r="15573" spans="1:11" hidden="1" x14ac:dyDescent="0.25">
      <c r="A15573" s="434">
        <v>373154000</v>
      </c>
      <c r="B15573" s="434">
        <v>50924</v>
      </c>
      <c r="C15573" s="434" t="s">
        <v>28</v>
      </c>
      <c r="D15573" s="434" t="s">
        <v>33</v>
      </c>
      <c r="E15573" s="434">
        <v>14.5</v>
      </c>
      <c r="F15573" s="434">
        <v>9710</v>
      </c>
      <c r="G15573" s="434">
        <v>82250</v>
      </c>
      <c r="H15573" s="434">
        <v>43013</v>
      </c>
      <c r="I15573" s="434">
        <v>228.99</v>
      </c>
      <c r="J15573" s="434">
        <v>0</v>
      </c>
      <c r="K15573" s="434">
        <v>2012</v>
      </c>
    </row>
    <row r="15574" spans="1:11" hidden="1" x14ac:dyDescent="0.25">
      <c r="A15574" s="434">
        <v>373158000</v>
      </c>
      <c r="B15574" s="434">
        <v>6253</v>
      </c>
      <c r="C15574" s="434" t="s">
        <v>31</v>
      </c>
      <c r="D15574" s="434" t="s">
        <v>29</v>
      </c>
      <c r="E15574" s="434">
        <v>14.2</v>
      </c>
      <c r="F15574" s="434">
        <v>6550</v>
      </c>
      <c r="G15574" s="434">
        <v>33179</v>
      </c>
      <c r="H15574" s="434">
        <v>21483</v>
      </c>
      <c r="I15574" s="434">
        <v>177</v>
      </c>
      <c r="J15574" s="434">
        <v>0</v>
      </c>
      <c r="K15574" s="434">
        <v>2012</v>
      </c>
    </row>
    <row r="15575" spans="1:11" hidden="1" x14ac:dyDescent="0.25">
      <c r="A15575" s="434">
        <v>373163000</v>
      </c>
      <c r="B15575" s="434">
        <v>4486</v>
      </c>
      <c r="C15575" s="434" t="s">
        <v>46</v>
      </c>
      <c r="D15575" s="434" t="s">
        <v>13</v>
      </c>
      <c r="G15575" s="434">
        <v>25</v>
      </c>
      <c r="H15575" s="434">
        <v>167</v>
      </c>
      <c r="I15575" s="434">
        <v>25.75</v>
      </c>
    </row>
    <row r="15576" spans="1:11" hidden="1" x14ac:dyDescent="0.25">
      <c r="A15576" s="434">
        <v>373170000</v>
      </c>
      <c r="B15576" s="434">
        <v>1316</v>
      </c>
      <c r="C15576" s="434" t="s">
        <v>31</v>
      </c>
      <c r="D15576" s="434" t="s">
        <v>22</v>
      </c>
      <c r="E15576" s="434">
        <v>6.5</v>
      </c>
      <c r="F15576" s="434">
        <v>1323</v>
      </c>
      <c r="G15576" s="434">
        <v>4500</v>
      </c>
      <c r="H15576" s="434">
        <v>2645</v>
      </c>
      <c r="I15576" s="434">
        <v>90.69</v>
      </c>
      <c r="K15576" s="434">
        <v>2005</v>
      </c>
    </row>
    <row r="15577" spans="1:11" hidden="1" x14ac:dyDescent="0.25">
      <c r="A15577" s="434">
        <v>373202000</v>
      </c>
      <c r="B15577" s="434">
        <v>4648</v>
      </c>
      <c r="C15577" s="434" t="s">
        <v>61</v>
      </c>
      <c r="D15577" s="434" t="s">
        <v>25</v>
      </c>
      <c r="E15577" s="434">
        <v>17.100000000000001</v>
      </c>
      <c r="F15577" s="434">
        <v>6480</v>
      </c>
      <c r="G15577" s="434">
        <v>20360</v>
      </c>
      <c r="H15577" s="434">
        <v>14122</v>
      </c>
      <c r="I15577" s="434">
        <v>145.19999999999999</v>
      </c>
      <c r="J15577" s="434">
        <v>0</v>
      </c>
      <c r="K15577" s="434">
        <v>2012</v>
      </c>
    </row>
    <row r="15578" spans="1:11" hidden="1" x14ac:dyDescent="0.25">
      <c r="A15578" s="434">
        <v>373208000</v>
      </c>
      <c r="B15578" s="434">
        <v>1173</v>
      </c>
      <c r="C15578" s="434" t="s">
        <v>28</v>
      </c>
      <c r="D15578" s="434" t="s">
        <v>29</v>
      </c>
      <c r="E15578" s="434">
        <v>43510</v>
      </c>
      <c r="F15578" s="434">
        <v>7470</v>
      </c>
      <c r="G15578" s="434">
        <v>33200</v>
      </c>
      <c r="H15578" s="434">
        <v>21185</v>
      </c>
      <c r="I15578" s="434">
        <v>179.95</v>
      </c>
      <c r="J15578" s="434">
        <v>0</v>
      </c>
    </row>
    <row r="15579" spans="1:11" hidden="1" x14ac:dyDescent="0.25">
      <c r="A15579" s="434">
        <v>373210000</v>
      </c>
      <c r="B15579" s="434">
        <v>14514</v>
      </c>
      <c r="C15579" s="434" t="s">
        <v>28</v>
      </c>
      <c r="D15579" s="434" t="s">
        <v>29</v>
      </c>
      <c r="E15579" s="434">
        <v>15.8</v>
      </c>
      <c r="F15579" s="434">
        <v>9960</v>
      </c>
      <c r="G15579" s="434">
        <v>58695</v>
      </c>
      <c r="H15579" s="434">
        <v>33239</v>
      </c>
      <c r="I15579" s="434">
        <v>197</v>
      </c>
      <c r="J15579" s="434">
        <v>0</v>
      </c>
      <c r="K15579" s="434">
        <v>2012</v>
      </c>
    </row>
    <row r="15580" spans="1:11" hidden="1" x14ac:dyDescent="0.25">
      <c r="A15580" s="434">
        <v>373215000</v>
      </c>
      <c r="B15580" s="434">
        <v>2458</v>
      </c>
      <c r="C15580" s="434" t="s">
        <v>24</v>
      </c>
      <c r="D15580" s="434" t="s">
        <v>33</v>
      </c>
      <c r="E15580" s="434">
        <v>16.940000000000001</v>
      </c>
      <c r="F15580" s="434">
        <v>12600</v>
      </c>
      <c r="G15580" s="434">
        <v>54684</v>
      </c>
      <c r="H15580" s="434">
        <v>47454</v>
      </c>
      <c r="I15580" s="434">
        <v>225.16</v>
      </c>
      <c r="J15580" s="434">
        <v>84144</v>
      </c>
      <c r="K15580" s="434">
        <v>2014</v>
      </c>
    </row>
    <row r="15581" spans="1:11" hidden="1" x14ac:dyDescent="0.25">
      <c r="A15581" s="434">
        <v>373216000</v>
      </c>
      <c r="B15581" s="434">
        <v>18971</v>
      </c>
      <c r="C15581" s="434" t="s">
        <v>28</v>
      </c>
      <c r="D15581" s="434" t="s">
        <v>33</v>
      </c>
      <c r="E15581" s="434">
        <v>14.5</v>
      </c>
      <c r="F15581" s="434">
        <v>11620</v>
      </c>
      <c r="G15581" s="434">
        <v>74930</v>
      </c>
      <c r="H15581" s="434">
        <v>40914</v>
      </c>
      <c r="I15581" s="434">
        <v>225</v>
      </c>
      <c r="J15581" s="434">
        <v>0</v>
      </c>
      <c r="K15581" s="434">
        <v>2007</v>
      </c>
    </row>
    <row r="15582" spans="1:11" hidden="1" x14ac:dyDescent="0.25">
      <c r="A15582" s="434">
        <v>373217000</v>
      </c>
      <c r="B15582" s="434">
        <v>8406</v>
      </c>
      <c r="C15582" s="434" t="s">
        <v>28</v>
      </c>
      <c r="D15582" s="434" t="s">
        <v>36</v>
      </c>
      <c r="E15582" s="434">
        <v>15</v>
      </c>
      <c r="F15582" s="434">
        <v>16860</v>
      </c>
      <c r="G15582" s="434">
        <v>176217</v>
      </c>
      <c r="H15582" s="434">
        <v>91412</v>
      </c>
      <c r="I15582" s="434">
        <v>292</v>
      </c>
      <c r="J15582" s="434">
        <v>0</v>
      </c>
      <c r="K15582" s="434">
        <v>2012</v>
      </c>
    </row>
    <row r="15583" spans="1:11" hidden="1" x14ac:dyDescent="0.25">
      <c r="A15583" s="434">
        <v>373230000</v>
      </c>
      <c r="B15583" s="434">
        <v>1170</v>
      </c>
      <c r="C15583" s="434" t="s">
        <v>28</v>
      </c>
      <c r="D15583" s="434" t="s">
        <v>29</v>
      </c>
      <c r="E15583" s="434">
        <v>14.2</v>
      </c>
      <c r="F15583" s="434">
        <v>7300</v>
      </c>
      <c r="G15583" s="434">
        <v>36365</v>
      </c>
      <c r="H15583" s="434">
        <v>21699</v>
      </c>
      <c r="I15583" s="434">
        <v>176.5</v>
      </c>
      <c r="K15583" s="434">
        <v>2012</v>
      </c>
    </row>
    <row r="15584" spans="1:11" hidden="1" x14ac:dyDescent="0.25">
      <c r="A15584" s="434">
        <v>373240000</v>
      </c>
      <c r="B15584" s="434">
        <v>27883</v>
      </c>
      <c r="C15584" s="434" t="s">
        <v>28</v>
      </c>
      <c r="D15584" s="434" t="s">
        <v>29</v>
      </c>
      <c r="E15584" s="434">
        <v>14.7</v>
      </c>
      <c r="F15584" s="434">
        <v>6480</v>
      </c>
      <c r="G15584" s="434">
        <v>38037</v>
      </c>
      <c r="H15584" s="434">
        <v>23264</v>
      </c>
      <c r="I15584" s="434">
        <v>179.97</v>
      </c>
      <c r="J15584" s="434">
        <v>0</v>
      </c>
      <c r="K15584" s="434">
        <v>2012</v>
      </c>
    </row>
    <row r="15585" spans="1:11" hidden="1" x14ac:dyDescent="0.25">
      <c r="A15585" s="434">
        <v>373259000</v>
      </c>
      <c r="B15585" s="434">
        <v>3636</v>
      </c>
      <c r="C15585" s="434" t="s">
        <v>20</v>
      </c>
      <c r="D15585" s="434" t="s">
        <v>29</v>
      </c>
      <c r="E15585" s="434">
        <v>14</v>
      </c>
      <c r="F15585" s="434">
        <v>8463</v>
      </c>
      <c r="G15585" s="434">
        <v>40081</v>
      </c>
      <c r="H15585" s="434">
        <v>25382</v>
      </c>
      <c r="I15585" s="434">
        <v>175.98</v>
      </c>
      <c r="J15585" s="434">
        <v>42846</v>
      </c>
      <c r="K15585" s="434">
        <v>2004</v>
      </c>
    </row>
    <row r="15586" spans="1:11" hidden="1" x14ac:dyDescent="0.25">
      <c r="A15586" s="434">
        <v>373267000</v>
      </c>
      <c r="B15586" s="434">
        <v>10588</v>
      </c>
      <c r="C15586" s="434" t="s">
        <v>28</v>
      </c>
      <c r="D15586" s="434" t="s">
        <v>33</v>
      </c>
      <c r="E15586" s="434">
        <v>14.5</v>
      </c>
      <c r="F15586" s="434">
        <v>9710</v>
      </c>
      <c r="G15586" s="434">
        <v>82230</v>
      </c>
      <c r="H15586" s="434">
        <v>42980</v>
      </c>
      <c r="I15586" s="434">
        <v>228.99</v>
      </c>
      <c r="J15586" s="434">
        <v>0</v>
      </c>
      <c r="K15586" s="434">
        <v>2012</v>
      </c>
    </row>
    <row r="15587" spans="1:11" hidden="1" x14ac:dyDescent="0.25">
      <c r="A15587" s="434">
        <v>373271000</v>
      </c>
      <c r="B15587" s="434">
        <v>9917</v>
      </c>
      <c r="C15587" s="434" t="s">
        <v>35</v>
      </c>
      <c r="D15587" s="434" t="s">
        <v>36</v>
      </c>
      <c r="E15587" s="434">
        <v>43576</v>
      </c>
      <c r="F15587" s="434">
        <v>25040</v>
      </c>
      <c r="G15587" s="434">
        <v>60058</v>
      </c>
      <c r="H15587" s="434">
        <v>45169</v>
      </c>
      <c r="I15587" s="434">
        <v>255.17</v>
      </c>
      <c r="J15587" s="434">
        <v>0</v>
      </c>
    </row>
    <row r="15588" spans="1:11" hidden="1" x14ac:dyDescent="0.25">
      <c r="A15588" s="434">
        <v>373281000</v>
      </c>
      <c r="B15588" s="434">
        <v>1001</v>
      </c>
      <c r="C15588" s="434" t="s">
        <v>28</v>
      </c>
      <c r="D15588" s="434" t="s">
        <v>29</v>
      </c>
      <c r="E15588" s="434">
        <v>15.7</v>
      </c>
      <c r="F15588" s="434">
        <v>9960</v>
      </c>
      <c r="G15588" s="434">
        <v>58163</v>
      </c>
      <c r="H15588" s="434">
        <v>32714</v>
      </c>
      <c r="I15588" s="434">
        <v>189.93</v>
      </c>
      <c r="J15588" s="434">
        <v>0</v>
      </c>
      <c r="K15588" s="434">
        <v>2012</v>
      </c>
    </row>
    <row r="15589" spans="1:11" hidden="1" x14ac:dyDescent="0.25">
      <c r="A15589" s="434">
        <v>373297000</v>
      </c>
      <c r="B15589" s="434">
        <v>14600</v>
      </c>
      <c r="C15589" s="434" t="s">
        <v>28</v>
      </c>
      <c r="D15589" s="434" t="s">
        <v>29</v>
      </c>
      <c r="E15589" s="434">
        <v>14</v>
      </c>
      <c r="F15589" s="434">
        <v>5884</v>
      </c>
      <c r="G15589" s="434">
        <v>28438</v>
      </c>
      <c r="H15589" s="434">
        <v>17433</v>
      </c>
      <c r="I15589" s="434">
        <v>170</v>
      </c>
      <c r="K15589" s="434">
        <v>2001</v>
      </c>
    </row>
    <row r="15590" spans="1:11" hidden="1" x14ac:dyDescent="0.25">
      <c r="A15590" s="434">
        <v>373299000</v>
      </c>
      <c r="B15590" s="434">
        <v>7104</v>
      </c>
      <c r="C15590" s="434" t="s">
        <v>28</v>
      </c>
      <c r="D15590" s="434" t="s">
        <v>33</v>
      </c>
      <c r="E15590" s="434">
        <v>14.5</v>
      </c>
      <c r="F15590" s="434">
        <v>11300</v>
      </c>
      <c r="G15590" s="434">
        <v>81948</v>
      </c>
      <c r="H15590" s="434">
        <v>43951</v>
      </c>
      <c r="I15590" s="434">
        <v>229</v>
      </c>
      <c r="J15590" s="434">
        <v>0</v>
      </c>
      <c r="K15590" s="434">
        <v>2012</v>
      </c>
    </row>
    <row r="15591" spans="1:11" hidden="1" x14ac:dyDescent="0.25">
      <c r="A15591" s="434">
        <v>373320000</v>
      </c>
      <c r="B15591" s="434">
        <v>6960</v>
      </c>
      <c r="C15591" s="434" t="s">
        <v>28</v>
      </c>
      <c r="D15591" s="434" t="s">
        <v>29</v>
      </c>
      <c r="E15591" s="434">
        <v>14.2</v>
      </c>
      <c r="F15591" s="434">
        <v>6840</v>
      </c>
      <c r="G15591" s="434">
        <v>33680</v>
      </c>
      <c r="H15591" s="434">
        <v>21441</v>
      </c>
      <c r="I15591" s="434">
        <v>179.9</v>
      </c>
      <c r="J15591" s="434">
        <v>0</v>
      </c>
      <c r="K15591" s="434">
        <v>1970</v>
      </c>
    </row>
    <row r="15592" spans="1:11" hidden="1" x14ac:dyDescent="0.25">
      <c r="A15592" s="434">
        <v>373332000</v>
      </c>
      <c r="B15592" s="434">
        <v>29633</v>
      </c>
      <c r="C15592" s="434" t="s">
        <v>28</v>
      </c>
      <c r="D15592" s="434" t="s">
        <v>33</v>
      </c>
      <c r="E15592" s="434">
        <v>14</v>
      </c>
      <c r="F15592" s="434">
        <v>9710</v>
      </c>
      <c r="G15592" s="434">
        <v>82177</v>
      </c>
      <c r="H15592" s="434">
        <v>43022</v>
      </c>
      <c r="I15592" s="434">
        <v>228.99</v>
      </c>
      <c r="J15592" s="434">
        <v>0</v>
      </c>
      <c r="K15592" s="434">
        <v>2012</v>
      </c>
    </row>
    <row r="15593" spans="1:11" hidden="1" x14ac:dyDescent="0.25">
      <c r="A15593" s="434">
        <v>373334000</v>
      </c>
      <c r="B15593" s="434">
        <v>4947</v>
      </c>
      <c r="C15593" s="434" t="s">
        <v>31</v>
      </c>
      <c r="D15593" s="434" t="s">
        <v>29</v>
      </c>
      <c r="E15593" s="434">
        <v>13.6</v>
      </c>
      <c r="F15593" s="434">
        <v>6550</v>
      </c>
      <c r="G15593" s="434">
        <v>33175</v>
      </c>
      <c r="H15593" s="434">
        <v>21483</v>
      </c>
      <c r="I15593" s="434">
        <v>177</v>
      </c>
      <c r="K15593" s="434">
        <v>2012</v>
      </c>
    </row>
    <row r="15594" spans="1:11" hidden="1" x14ac:dyDescent="0.25">
      <c r="A15594" s="434">
        <v>373337000</v>
      </c>
      <c r="B15594" s="434">
        <v>12837</v>
      </c>
      <c r="C15594" s="434" t="s">
        <v>31</v>
      </c>
      <c r="D15594" s="434" t="s">
        <v>29</v>
      </c>
      <c r="E15594" s="434">
        <v>16</v>
      </c>
      <c r="F15594" s="434">
        <v>9960</v>
      </c>
      <c r="G15594" s="434">
        <v>50477</v>
      </c>
      <c r="H15594" s="434">
        <v>29109</v>
      </c>
      <c r="I15594" s="434">
        <v>182.98</v>
      </c>
      <c r="J15594" s="434">
        <v>0</v>
      </c>
      <c r="K15594" s="434">
        <v>2013</v>
      </c>
    </row>
    <row r="15595" spans="1:11" hidden="1" x14ac:dyDescent="0.25">
      <c r="A15595" s="434">
        <v>373339000</v>
      </c>
      <c r="B15595" s="434">
        <v>1914</v>
      </c>
      <c r="C15595" s="434" t="s">
        <v>42</v>
      </c>
      <c r="D15595" s="434" t="s">
        <v>25</v>
      </c>
      <c r="E15595" s="434">
        <v>19.5</v>
      </c>
      <c r="G15595" s="434">
        <v>1968</v>
      </c>
      <c r="H15595" s="434">
        <v>9149</v>
      </c>
      <c r="I15595" s="434">
        <v>123.37</v>
      </c>
      <c r="K15595" s="434">
        <v>1971</v>
      </c>
    </row>
    <row r="15596" spans="1:11" hidden="1" x14ac:dyDescent="0.25">
      <c r="A15596" s="434">
        <v>373351000</v>
      </c>
      <c r="B15596" s="434">
        <v>4256</v>
      </c>
      <c r="C15596" s="434" t="s">
        <v>28</v>
      </c>
      <c r="D15596" s="434" t="s">
        <v>29</v>
      </c>
      <c r="E15596" s="434">
        <v>43660</v>
      </c>
      <c r="F15596" s="434">
        <v>6480</v>
      </c>
      <c r="G15596" s="434">
        <v>38225</v>
      </c>
      <c r="H15596" s="434">
        <v>23264</v>
      </c>
      <c r="I15596" s="434">
        <v>179.97</v>
      </c>
      <c r="J15596" s="434">
        <v>0</v>
      </c>
      <c r="K15596" s="434">
        <v>2012</v>
      </c>
    </row>
    <row r="15597" spans="1:11" hidden="1" x14ac:dyDescent="0.25">
      <c r="A15597" s="434">
        <v>373353000</v>
      </c>
      <c r="B15597" s="434">
        <v>1839</v>
      </c>
      <c r="C15597" s="434" t="s">
        <v>20</v>
      </c>
      <c r="D15597" s="434" t="s">
        <v>25</v>
      </c>
      <c r="F15597" s="434">
        <v>6300</v>
      </c>
      <c r="G15597" s="434">
        <v>21323</v>
      </c>
      <c r="H15597" s="434">
        <v>12226</v>
      </c>
      <c r="I15597" s="434">
        <v>149</v>
      </c>
      <c r="J15597" s="434">
        <v>21991</v>
      </c>
      <c r="K15597" s="434">
        <v>2012</v>
      </c>
    </row>
    <row r="15598" spans="1:11" hidden="1" x14ac:dyDescent="0.25">
      <c r="A15598" s="434">
        <v>373354000</v>
      </c>
      <c r="B15598" s="434">
        <v>24024</v>
      </c>
      <c r="C15598" s="434" t="s">
        <v>28</v>
      </c>
      <c r="D15598" s="434" t="s">
        <v>29</v>
      </c>
      <c r="E15598" s="434">
        <v>14.5</v>
      </c>
      <c r="F15598" s="434">
        <v>6349</v>
      </c>
      <c r="G15598" s="434">
        <v>36824</v>
      </c>
      <c r="H15598" s="434">
        <v>22866</v>
      </c>
      <c r="I15598" s="434">
        <v>177.85</v>
      </c>
      <c r="J15598" s="434">
        <v>0</v>
      </c>
      <c r="K15598" s="434">
        <v>1970</v>
      </c>
    </row>
    <row r="15599" spans="1:11" hidden="1" x14ac:dyDescent="0.25">
      <c r="A15599" s="434">
        <v>373365000</v>
      </c>
      <c r="B15599" s="434">
        <v>492</v>
      </c>
      <c r="C15599" s="434" t="s">
        <v>28</v>
      </c>
      <c r="D15599" s="434" t="s">
        <v>33</v>
      </c>
      <c r="E15599" s="434">
        <v>14.5</v>
      </c>
      <c r="F15599" s="434">
        <v>13560</v>
      </c>
      <c r="G15599" s="434">
        <v>98697</v>
      </c>
      <c r="H15599" s="434">
        <v>51905</v>
      </c>
      <c r="I15599" s="434">
        <v>240</v>
      </c>
      <c r="J15599" s="434">
        <v>0</v>
      </c>
      <c r="K15599" s="434">
        <v>2012</v>
      </c>
    </row>
    <row r="15600" spans="1:11" hidden="1" x14ac:dyDescent="0.25">
      <c r="A15600" s="434">
        <v>373383000</v>
      </c>
      <c r="B15600" s="434">
        <v>1403</v>
      </c>
      <c r="C15600" s="434" t="s">
        <v>28</v>
      </c>
      <c r="D15600" s="434" t="s">
        <v>29</v>
      </c>
      <c r="E15600" s="434">
        <v>15.8</v>
      </c>
      <c r="F15600" s="434">
        <v>8331</v>
      </c>
      <c r="G15600" s="434">
        <v>61414</v>
      </c>
      <c r="H15600" s="434">
        <v>34800</v>
      </c>
      <c r="I15600" s="434">
        <v>199.98</v>
      </c>
      <c r="J15600" s="434">
        <v>0</v>
      </c>
      <c r="K15600" s="434">
        <v>2013</v>
      </c>
    </row>
    <row r="15601" spans="1:11" hidden="1" x14ac:dyDescent="0.25">
      <c r="A15601" s="434">
        <v>373393000</v>
      </c>
      <c r="B15601" s="434">
        <v>7963</v>
      </c>
      <c r="C15601" s="434" t="s">
        <v>28</v>
      </c>
      <c r="D15601" s="434" t="s">
        <v>29</v>
      </c>
      <c r="E15601" s="434">
        <v>13.8</v>
      </c>
      <c r="F15601" s="434">
        <v>7860</v>
      </c>
      <c r="G15601" s="434">
        <v>38204</v>
      </c>
      <c r="H15601" s="434">
        <v>23264</v>
      </c>
      <c r="I15601" s="434">
        <v>179.97</v>
      </c>
      <c r="J15601" s="434">
        <v>0</v>
      </c>
      <c r="K15601" s="434">
        <v>2012</v>
      </c>
    </row>
    <row r="15602" spans="1:11" hidden="1" x14ac:dyDescent="0.25">
      <c r="A15602" s="434">
        <v>373403000</v>
      </c>
      <c r="B15602" s="434">
        <v>11551</v>
      </c>
      <c r="C15602" s="434" t="s">
        <v>28</v>
      </c>
      <c r="D15602" s="434" t="s">
        <v>29</v>
      </c>
      <c r="E15602" s="434">
        <v>15.9</v>
      </c>
      <c r="F15602" s="434">
        <v>8450</v>
      </c>
      <c r="G15602" s="434">
        <v>61395</v>
      </c>
      <c r="H15602" s="434">
        <v>34832</v>
      </c>
      <c r="I15602" s="434">
        <v>199.98</v>
      </c>
      <c r="J15602" s="434">
        <v>0</v>
      </c>
      <c r="K15602" s="434">
        <v>2012</v>
      </c>
    </row>
    <row r="15603" spans="1:11" hidden="1" x14ac:dyDescent="0.25">
      <c r="A15603" s="434">
        <v>373408000</v>
      </c>
      <c r="B15603" s="434">
        <v>6109</v>
      </c>
      <c r="C15603" s="434" t="s">
        <v>28</v>
      </c>
      <c r="D15603" s="434" t="s">
        <v>36</v>
      </c>
      <c r="E15603" s="434">
        <v>14.5</v>
      </c>
      <c r="F15603" s="434">
        <v>17140</v>
      </c>
      <c r="G15603" s="434">
        <v>207872</v>
      </c>
      <c r="H15603" s="434">
        <v>107229</v>
      </c>
      <c r="I15603" s="434">
        <v>299.94</v>
      </c>
      <c r="J15603" s="434">
        <v>0</v>
      </c>
      <c r="K15603" s="434">
        <v>1970</v>
      </c>
    </row>
    <row r="15604" spans="1:11" hidden="1" x14ac:dyDescent="0.25">
      <c r="A15604" s="434">
        <v>373428000</v>
      </c>
      <c r="B15604" s="434">
        <v>61707</v>
      </c>
      <c r="C15604" s="434" t="s">
        <v>20</v>
      </c>
      <c r="D15604" s="434" t="s">
        <v>25</v>
      </c>
      <c r="E15604" s="434">
        <v>13.4</v>
      </c>
      <c r="F15604" s="434">
        <v>4457</v>
      </c>
      <c r="G15604" s="434">
        <v>13094</v>
      </c>
      <c r="H15604" s="434">
        <v>8625</v>
      </c>
      <c r="I15604" s="434">
        <v>128.9</v>
      </c>
      <c r="J15604" s="434">
        <v>13289</v>
      </c>
      <c r="K15604" s="434">
        <v>2009</v>
      </c>
    </row>
    <row r="15605" spans="1:11" hidden="1" x14ac:dyDescent="0.25">
      <c r="A15605" s="434">
        <v>373437000</v>
      </c>
      <c r="B15605" s="434">
        <v>99434</v>
      </c>
      <c r="C15605" s="434" t="s">
        <v>28</v>
      </c>
      <c r="D15605" s="434" t="s">
        <v>33</v>
      </c>
      <c r="E15605" s="434">
        <v>14.5</v>
      </c>
      <c r="F15605" s="434">
        <v>13560</v>
      </c>
      <c r="G15605" s="434">
        <v>75603</v>
      </c>
      <c r="H15605" s="434">
        <v>40142</v>
      </c>
      <c r="I15605" s="434">
        <v>225</v>
      </c>
      <c r="J15605" s="434">
        <v>0</v>
      </c>
      <c r="K15605" s="434">
        <v>1970</v>
      </c>
    </row>
    <row r="15606" spans="1:11" hidden="1" x14ac:dyDescent="0.25">
      <c r="A15606" s="434">
        <v>373442000</v>
      </c>
      <c r="B15606" s="434">
        <v>7545</v>
      </c>
      <c r="C15606" s="434" t="s">
        <v>28</v>
      </c>
      <c r="D15606" s="434" t="s">
        <v>33</v>
      </c>
      <c r="E15606" s="434">
        <v>14.5</v>
      </c>
      <c r="F15606" s="434">
        <v>9590</v>
      </c>
      <c r="G15606" s="434">
        <v>81944</v>
      </c>
      <c r="H15606" s="434">
        <v>42995</v>
      </c>
      <c r="I15606" s="434">
        <v>228.99</v>
      </c>
      <c r="J15606" s="434">
        <v>0</v>
      </c>
      <c r="K15606" s="434">
        <v>1970</v>
      </c>
    </row>
    <row r="15607" spans="1:11" hidden="1" x14ac:dyDescent="0.25">
      <c r="A15607" s="434">
        <v>373448000</v>
      </c>
      <c r="B15607" s="434">
        <v>5</v>
      </c>
      <c r="C15607" s="434" t="s">
        <v>28</v>
      </c>
      <c r="D15607" s="434" t="s">
        <v>25</v>
      </c>
      <c r="F15607" s="434">
        <v>3900</v>
      </c>
      <c r="G15607" s="434">
        <v>16920</v>
      </c>
      <c r="H15607" s="434">
        <v>11289</v>
      </c>
      <c r="I15607" s="434">
        <v>137.03</v>
      </c>
      <c r="K15607" s="434">
        <v>2021</v>
      </c>
    </row>
    <row r="15608" spans="1:11" hidden="1" x14ac:dyDescent="0.25">
      <c r="A15608" s="434">
        <v>373465000</v>
      </c>
      <c r="B15608" s="434">
        <v>6254</v>
      </c>
      <c r="C15608" s="434" t="s">
        <v>28</v>
      </c>
      <c r="D15608" s="434" t="s">
        <v>29</v>
      </c>
      <c r="E15608" s="434">
        <v>14.2</v>
      </c>
      <c r="F15608" s="434">
        <v>6250</v>
      </c>
      <c r="G15608" s="434">
        <v>33628</v>
      </c>
      <c r="H15608" s="434">
        <v>21213</v>
      </c>
      <c r="I15608" s="434">
        <v>179.99</v>
      </c>
      <c r="J15608" s="434">
        <v>0</v>
      </c>
      <c r="K15608" s="434">
        <v>1970</v>
      </c>
    </row>
    <row r="15609" spans="1:11" hidden="1" x14ac:dyDescent="0.25">
      <c r="A15609" s="434">
        <v>373474000</v>
      </c>
      <c r="B15609" s="434">
        <v>19937</v>
      </c>
      <c r="C15609" s="434" t="s">
        <v>20</v>
      </c>
      <c r="D15609" s="434" t="s">
        <v>25</v>
      </c>
      <c r="E15609" s="434">
        <v>14.5</v>
      </c>
      <c r="F15609" s="434">
        <v>6480</v>
      </c>
      <c r="G15609" s="434">
        <v>19995</v>
      </c>
      <c r="H15609" s="434">
        <v>11640</v>
      </c>
      <c r="I15609" s="434">
        <v>145.53</v>
      </c>
      <c r="J15609" s="434">
        <v>22199</v>
      </c>
      <c r="K15609" s="434">
        <v>2012</v>
      </c>
    </row>
    <row r="15610" spans="1:11" hidden="1" x14ac:dyDescent="0.25">
      <c r="A15610" s="434">
        <v>373479000</v>
      </c>
      <c r="B15610" s="434">
        <v>602253</v>
      </c>
      <c r="C15610" s="434" t="s">
        <v>48</v>
      </c>
      <c r="D15610" s="434" t="s">
        <v>29</v>
      </c>
      <c r="E15610" s="434">
        <v>16.5</v>
      </c>
      <c r="F15610" s="434">
        <v>20000</v>
      </c>
      <c r="G15610" s="434">
        <v>11000</v>
      </c>
      <c r="H15610" s="434">
        <v>20190</v>
      </c>
      <c r="I15610" s="434">
        <v>156.9</v>
      </c>
      <c r="J15610" s="434">
        <v>0</v>
      </c>
      <c r="K15610" s="434">
        <v>1970</v>
      </c>
    </row>
    <row r="15611" spans="1:11" hidden="1" x14ac:dyDescent="0.25">
      <c r="A15611" s="434">
        <v>373481000</v>
      </c>
      <c r="B15611" s="434">
        <v>27422</v>
      </c>
      <c r="C15611" s="434" t="s">
        <v>28</v>
      </c>
      <c r="D15611" s="434" t="s">
        <v>33</v>
      </c>
      <c r="E15611" s="434">
        <v>14.5</v>
      </c>
      <c r="F15611" s="434">
        <v>9760</v>
      </c>
      <c r="G15611" s="434">
        <v>81688</v>
      </c>
      <c r="H15611" s="434">
        <v>44407</v>
      </c>
      <c r="I15611" s="434">
        <v>229</v>
      </c>
      <c r="J15611" s="434">
        <v>0</v>
      </c>
      <c r="K15611" s="434">
        <v>2013</v>
      </c>
    </row>
    <row r="15612" spans="1:11" hidden="1" x14ac:dyDescent="0.25">
      <c r="A15612" s="434">
        <v>373483000</v>
      </c>
      <c r="B15612" s="434">
        <v>14127</v>
      </c>
      <c r="C15612" s="434" t="s">
        <v>28</v>
      </c>
      <c r="D15612" s="434" t="s">
        <v>33</v>
      </c>
      <c r="E15612" s="434">
        <v>14</v>
      </c>
      <c r="F15612" s="434">
        <v>9341</v>
      </c>
      <c r="G15612" s="434">
        <v>75563</v>
      </c>
      <c r="H15612" s="434">
        <v>38731</v>
      </c>
      <c r="I15612" s="434">
        <v>225</v>
      </c>
      <c r="J15612" s="434">
        <v>0</v>
      </c>
      <c r="K15612" s="434">
        <v>2001</v>
      </c>
    </row>
    <row r="15613" spans="1:11" hidden="1" x14ac:dyDescent="0.25">
      <c r="A15613" s="434">
        <v>373489000</v>
      </c>
      <c r="B15613" s="434">
        <v>7939</v>
      </c>
      <c r="C15613" s="434" t="s">
        <v>28</v>
      </c>
      <c r="D15613" s="434" t="s">
        <v>29</v>
      </c>
      <c r="E15613" s="434">
        <v>14</v>
      </c>
      <c r="F15613" s="434">
        <v>9466</v>
      </c>
      <c r="G15613" s="434">
        <v>58168</v>
      </c>
      <c r="H15613" s="434">
        <v>32309</v>
      </c>
      <c r="I15613" s="434">
        <v>189.99</v>
      </c>
      <c r="J15613" s="434">
        <v>0</v>
      </c>
      <c r="K15613" s="434">
        <v>2012</v>
      </c>
    </row>
    <row r="15614" spans="1:11" hidden="1" x14ac:dyDescent="0.25">
      <c r="A15614" s="434">
        <v>373495000</v>
      </c>
      <c r="B15614" s="434">
        <v>13110</v>
      </c>
      <c r="C15614" s="434" t="s">
        <v>28</v>
      </c>
      <c r="D15614" s="434" t="s">
        <v>33</v>
      </c>
      <c r="E15614" s="434">
        <v>15.6</v>
      </c>
      <c r="F15614" s="434">
        <v>13560</v>
      </c>
      <c r="G15614" s="434">
        <v>78090</v>
      </c>
      <c r="H15614" s="434">
        <v>41963</v>
      </c>
      <c r="I15614" s="434">
        <v>224.98</v>
      </c>
      <c r="K15614" s="434">
        <v>2012</v>
      </c>
    </row>
    <row r="15615" spans="1:11" hidden="1" x14ac:dyDescent="0.25">
      <c r="A15615" s="434">
        <v>373497000</v>
      </c>
      <c r="B15615" s="434">
        <v>12379</v>
      </c>
      <c r="C15615" s="434" t="s">
        <v>28</v>
      </c>
      <c r="D15615" s="434" t="s">
        <v>33</v>
      </c>
      <c r="E15615" s="434">
        <v>15.95</v>
      </c>
      <c r="F15615" s="434">
        <v>12950</v>
      </c>
      <c r="G15615" s="434">
        <v>95746</v>
      </c>
      <c r="H15615" s="434">
        <v>50633</v>
      </c>
      <c r="I15615" s="434">
        <v>234.98</v>
      </c>
      <c r="J15615" s="434">
        <v>0</v>
      </c>
      <c r="K15615" s="434">
        <v>2012</v>
      </c>
    </row>
    <row r="15616" spans="1:11" hidden="1" x14ac:dyDescent="0.25">
      <c r="A15616" s="434">
        <v>373498000</v>
      </c>
      <c r="B15616" s="434">
        <v>1414</v>
      </c>
      <c r="C15616" s="434" t="s">
        <v>28</v>
      </c>
      <c r="D15616" s="434" t="s">
        <v>36</v>
      </c>
      <c r="E15616" s="434">
        <v>15</v>
      </c>
      <c r="F15616" s="434">
        <v>18660</v>
      </c>
      <c r="G15616" s="434">
        <v>181434</v>
      </c>
      <c r="H15616" s="434">
        <v>92758</v>
      </c>
      <c r="I15616" s="434">
        <v>291.98</v>
      </c>
      <c r="K15616" s="434">
        <v>2012</v>
      </c>
    </row>
    <row r="15617" spans="1:11" hidden="1" x14ac:dyDescent="0.25">
      <c r="A15617" s="434">
        <v>373500000</v>
      </c>
      <c r="B15617" s="434">
        <v>21340</v>
      </c>
      <c r="C15617" s="434" t="s">
        <v>28</v>
      </c>
      <c r="D15617" s="434" t="s">
        <v>33</v>
      </c>
      <c r="E15617" s="434">
        <v>43599</v>
      </c>
      <c r="F15617" s="434">
        <v>9710</v>
      </c>
      <c r="G15617" s="434">
        <v>82149</v>
      </c>
      <c r="H15617" s="434">
        <v>43025</v>
      </c>
      <c r="I15617" s="434">
        <v>228.99</v>
      </c>
      <c r="J15617" s="434">
        <v>0</v>
      </c>
      <c r="K15617" s="434">
        <v>2013</v>
      </c>
    </row>
    <row r="15618" spans="1:11" hidden="1" x14ac:dyDescent="0.25">
      <c r="A15618" s="434">
        <v>373505000</v>
      </c>
      <c r="B15618" s="434">
        <v>30013</v>
      </c>
      <c r="C15618" s="434" t="s">
        <v>28</v>
      </c>
      <c r="D15618" s="434" t="s">
        <v>33</v>
      </c>
      <c r="E15618" s="434">
        <v>16.3</v>
      </c>
      <c r="F15618" s="434">
        <v>13560</v>
      </c>
      <c r="G15618" s="434">
        <v>110925</v>
      </c>
      <c r="H15618" s="434">
        <v>60997</v>
      </c>
      <c r="I15618" s="434">
        <v>240</v>
      </c>
      <c r="J15618" s="434">
        <v>0</v>
      </c>
      <c r="K15618" s="434">
        <v>2012</v>
      </c>
    </row>
    <row r="15619" spans="1:11" hidden="1" x14ac:dyDescent="0.25">
      <c r="A15619" s="434">
        <v>373507000</v>
      </c>
      <c r="B15619" s="434">
        <v>1139</v>
      </c>
      <c r="C15619" s="434" t="s">
        <v>31</v>
      </c>
      <c r="D15619" s="434" t="s">
        <v>25</v>
      </c>
      <c r="E15619" s="434">
        <v>10</v>
      </c>
      <c r="F15619" s="434">
        <v>1030</v>
      </c>
      <c r="G15619" s="434">
        <v>3455</v>
      </c>
      <c r="H15619" s="434">
        <v>2516</v>
      </c>
      <c r="I15619" s="434">
        <v>113.84</v>
      </c>
      <c r="K15619" s="434">
        <v>1979</v>
      </c>
    </row>
    <row r="15620" spans="1:11" hidden="1" x14ac:dyDescent="0.25">
      <c r="A15620" s="434">
        <v>373522000</v>
      </c>
      <c r="B15620" s="434">
        <v>9970</v>
      </c>
      <c r="C15620" s="434" t="s">
        <v>28</v>
      </c>
      <c r="D15620" s="434" t="s">
        <v>29</v>
      </c>
      <c r="E15620" s="434">
        <v>14.2</v>
      </c>
      <c r="F15620" s="434">
        <v>6250</v>
      </c>
      <c r="G15620" s="434">
        <v>33642</v>
      </c>
      <c r="H15620" s="434">
        <v>21213</v>
      </c>
      <c r="I15620" s="434">
        <v>179.99</v>
      </c>
      <c r="J15620" s="434">
        <v>0</v>
      </c>
      <c r="K15620" s="434">
        <v>1970</v>
      </c>
    </row>
    <row r="15621" spans="1:11" hidden="1" x14ac:dyDescent="0.25">
      <c r="A15621" s="434">
        <v>373534000</v>
      </c>
      <c r="B15621" s="434">
        <v>866</v>
      </c>
      <c r="C15621" s="434" t="s">
        <v>46</v>
      </c>
      <c r="D15621" s="434" t="s">
        <v>17</v>
      </c>
      <c r="E15621" s="434">
        <v>43599</v>
      </c>
      <c r="F15621" s="434">
        <v>9960</v>
      </c>
      <c r="G15621" s="434">
        <v>134</v>
      </c>
      <c r="H15621" s="434">
        <v>279</v>
      </c>
      <c r="I15621" s="434">
        <v>40</v>
      </c>
      <c r="J15621" s="434">
        <v>0</v>
      </c>
    </row>
    <row r="15622" spans="1:11" hidden="1" x14ac:dyDescent="0.25">
      <c r="A15622" s="434">
        <v>373541000</v>
      </c>
      <c r="B15622" s="434">
        <v>54655</v>
      </c>
      <c r="C15622" s="434" t="s">
        <v>61</v>
      </c>
      <c r="D15622" s="434" t="s">
        <v>25</v>
      </c>
      <c r="E15622" s="434">
        <v>14</v>
      </c>
      <c r="F15622" s="434">
        <v>3280</v>
      </c>
      <c r="G15622" s="434">
        <v>6350</v>
      </c>
      <c r="H15622" s="434">
        <v>4503</v>
      </c>
      <c r="I15622" s="434">
        <v>111.75</v>
      </c>
      <c r="J15622" s="434">
        <v>0</v>
      </c>
      <c r="K15622" s="434">
        <v>1997</v>
      </c>
    </row>
    <row r="15623" spans="1:11" hidden="1" x14ac:dyDescent="0.25">
      <c r="A15623" s="434">
        <v>373548000</v>
      </c>
      <c r="B15623" s="434">
        <v>13533</v>
      </c>
      <c r="C15623" s="434" t="s">
        <v>28</v>
      </c>
      <c r="D15623" s="434" t="s">
        <v>36</v>
      </c>
      <c r="E15623" s="434">
        <v>16.100000000000001</v>
      </c>
      <c r="F15623" s="434">
        <v>18660</v>
      </c>
      <c r="G15623" s="434">
        <v>181429</v>
      </c>
      <c r="H15623" s="434">
        <v>92752</v>
      </c>
      <c r="I15623" s="434">
        <v>291.98</v>
      </c>
      <c r="J15623" s="434">
        <v>0</v>
      </c>
      <c r="K15623" s="434">
        <v>2012</v>
      </c>
    </row>
    <row r="15624" spans="1:11" hidden="1" x14ac:dyDescent="0.25">
      <c r="A15624" s="434">
        <v>373553000</v>
      </c>
      <c r="B15624" s="434">
        <v>21968</v>
      </c>
      <c r="C15624" s="434" t="s">
        <v>28</v>
      </c>
      <c r="D15624" s="434" t="s">
        <v>29</v>
      </c>
      <c r="E15624" s="434">
        <v>14</v>
      </c>
      <c r="F15624" s="434">
        <v>8730</v>
      </c>
      <c r="G15624" s="434">
        <v>37391</v>
      </c>
      <c r="H15624" s="434">
        <v>24150</v>
      </c>
      <c r="I15624" s="434">
        <v>189.99</v>
      </c>
      <c r="J15624" s="434">
        <v>0</v>
      </c>
      <c r="K15624" s="434">
        <v>2012</v>
      </c>
    </row>
    <row r="15625" spans="1:11" hidden="1" x14ac:dyDescent="0.25">
      <c r="A15625" s="434">
        <v>373555000</v>
      </c>
      <c r="B15625" s="434">
        <v>13918</v>
      </c>
      <c r="C15625" s="434" t="s">
        <v>28</v>
      </c>
      <c r="D15625" s="434" t="s">
        <v>29</v>
      </c>
      <c r="E15625" s="434">
        <v>14</v>
      </c>
      <c r="F15625" s="434">
        <v>7368</v>
      </c>
      <c r="G15625" s="434">
        <v>37300</v>
      </c>
      <c r="H15625" s="434">
        <v>24150</v>
      </c>
      <c r="I15625" s="434">
        <v>189.99</v>
      </c>
      <c r="J15625" s="434">
        <v>0</v>
      </c>
      <c r="K15625" s="434">
        <v>1970</v>
      </c>
    </row>
    <row r="15626" spans="1:11" hidden="1" x14ac:dyDescent="0.25">
      <c r="A15626" s="434">
        <v>373556000</v>
      </c>
      <c r="B15626" s="434">
        <v>1027</v>
      </c>
      <c r="C15626" s="434" t="s">
        <v>28</v>
      </c>
      <c r="D15626" s="434" t="s">
        <v>29</v>
      </c>
      <c r="E15626" s="434">
        <v>15.8</v>
      </c>
      <c r="F15626" s="434">
        <v>8100</v>
      </c>
      <c r="G15626" s="434">
        <v>58148</v>
      </c>
      <c r="H15626" s="434">
        <v>32714</v>
      </c>
      <c r="I15626" s="434">
        <v>189.93</v>
      </c>
      <c r="K15626" s="434">
        <v>2012</v>
      </c>
    </row>
    <row r="15627" spans="1:11" hidden="1" x14ac:dyDescent="0.25">
      <c r="A15627" s="434">
        <v>373557000</v>
      </c>
      <c r="B15627" s="434">
        <v>4499</v>
      </c>
      <c r="C15627" s="434" t="s">
        <v>28</v>
      </c>
      <c r="D15627" s="434" t="s">
        <v>29</v>
      </c>
      <c r="E15627" s="434">
        <v>15.5</v>
      </c>
      <c r="F15627" s="434">
        <v>9960</v>
      </c>
      <c r="G15627" s="434">
        <v>38436</v>
      </c>
      <c r="H15627" s="434">
        <v>24020</v>
      </c>
      <c r="I15627" s="434">
        <v>183</v>
      </c>
      <c r="J15627" s="434">
        <v>0</v>
      </c>
      <c r="K15627" s="434">
        <v>2012</v>
      </c>
    </row>
    <row r="15628" spans="1:11" hidden="1" x14ac:dyDescent="0.25">
      <c r="A15628" s="434">
        <v>373563000</v>
      </c>
      <c r="B15628" s="434">
        <v>41018</v>
      </c>
      <c r="C15628" s="434" t="s">
        <v>28</v>
      </c>
      <c r="D15628" s="434" t="s">
        <v>29</v>
      </c>
      <c r="E15628" s="434">
        <v>14.2</v>
      </c>
      <c r="F15628" s="434">
        <v>7300</v>
      </c>
      <c r="G15628" s="434">
        <v>36367</v>
      </c>
      <c r="H15628" s="434">
        <v>21699</v>
      </c>
      <c r="I15628" s="434">
        <v>176.5</v>
      </c>
      <c r="J15628" s="434">
        <v>0</v>
      </c>
      <c r="K15628" s="434">
        <v>2012</v>
      </c>
    </row>
    <row r="15629" spans="1:11" hidden="1" x14ac:dyDescent="0.25">
      <c r="A15629" s="434">
        <v>373570000</v>
      </c>
      <c r="B15629" s="434">
        <v>14467</v>
      </c>
      <c r="C15629" s="434" t="s">
        <v>28</v>
      </c>
      <c r="D15629" s="434" t="s">
        <v>29</v>
      </c>
      <c r="E15629" s="434">
        <v>14</v>
      </c>
      <c r="F15629" s="434">
        <v>6480</v>
      </c>
      <c r="G15629" s="434">
        <v>28367</v>
      </c>
      <c r="H15629" s="434">
        <v>17018</v>
      </c>
      <c r="I15629" s="434">
        <v>169.37</v>
      </c>
      <c r="J15629" s="434">
        <v>0</v>
      </c>
      <c r="K15629" s="434">
        <v>2009</v>
      </c>
    </row>
    <row r="15630" spans="1:11" hidden="1" x14ac:dyDescent="0.25">
      <c r="A15630" s="434">
        <v>373575000</v>
      </c>
      <c r="B15630" s="434">
        <v>2956</v>
      </c>
      <c r="C15630" s="434" t="s">
        <v>31</v>
      </c>
      <c r="D15630" s="434" t="s">
        <v>29</v>
      </c>
      <c r="E15630" s="434">
        <v>14.5</v>
      </c>
      <c r="F15630" s="434">
        <v>6780</v>
      </c>
      <c r="G15630" s="434">
        <v>38494</v>
      </c>
      <c r="H15630" s="434">
        <v>23855</v>
      </c>
      <c r="I15630" s="434">
        <v>185</v>
      </c>
      <c r="J15630" s="434">
        <v>0</v>
      </c>
      <c r="K15630" s="434">
        <v>2012</v>
      </c>
    </row>
    <row r="15631" spans="1:11" hidden="1" x14ac:dyDescent="0.25">
      <c r="A15631" s="434">
        <v>373585000</v>
      </c>
      <c r="B15631" s="434">
        <v>28654</v>
      </c>
      <c r="C15631" s="434" t="s">
        <v>28</v>
      </c>
      <c r="D15631" s="434" t="s">
        <v>29</v>
      </c>
      <c r="E15631" s="434">
        <v>16</v>
      </c>
      <c r="F15631" s="434">
        <v>8090</v>
      </c>
      <c r="G15631" s="434">
        <v>61444</v>
      </c>
      <c r="H15631" s="434">
        <v>34777</v>
      </c>
      <c r="I15631" s="434">
        <v>199.98</v>
      </c>
      <c r="J15631" s="434">
        <v>0</v>
      </c>
      <c r="K15631" s="434">
        <v>2012</v>
      </c>
    </row>
    <row r="15632" spans="1:11" hidden="1" x14ac:dyDescent="0.25">
      <c r="A15632" s="434">
        <v>373598000</v>
      </c>
      <c r="B15632" s="434">
        <v>14300</v>
      </c>
      <c r="C15632" s="434" t="s">
        <v>35</v>
      </c>
      <c r="D15632" s="434" t="s">
        <v>40</v>
      </c>
      <c r="E15632" s="434">
        <v>23</v>
      </c>
      <c r="F15632" s="434">
        <v>59784</v>
      </c>
      <c r="G15632" s="434">
        <v>186649</v>
      </c>
      <c r="H15632" s="434">
        <v>176490</v>
      </c>
      <c r="I15632" s="434">
        <v>399</v>
      </c>
      <c r="J15632" s="434">
        <v>0</v>
      </c>
      <c r="K15632" s="434">
        <v>2015</v>
      </c>
    </row>
    <row r="15633" spans="1:11" hidden="1" x14ac:dyDescent="0.25">
      <c r="A15633" s="434">
        <v>373605000</v>
      </c>
      <c r="B15633" s="434">
        <v>16653</v>
      </c>
      <c r="C15633" s="434" t="s">
        <v>28</v>
      </c>
      <c r="D15633" s="434" t="s">
        <v>29</v>
      </c>
      <c r="F15633" s="434">
        <v>6480</v>
      </c>
      <c r="G15633" s="434">
        <v>32306</v>
      </c>
      <c r="H15633" s="434">
        <v>19999</v>
      </c>
      <c r="I15633" s="434">
        <v>176.55</v>
      </c>
      <c r="K15633" s="434">
        <v>2012</v>
      </c>
    </row>
    <row r="15634" spans="1:11" hidden="1" x14ac:dyDescent="0.25">
      <c r="A15634" s="434">
        <v>373627000</v>
      </c>
      <c r="B15634" s="434">
        <v>58605</v>
      </c>
      <c r="C15634" s="434" t="s">
        <v>28</v>
      </c>
      <c r="D15634" s="434" t="s">
        <v>33</v>
      </c>
      <c r="E15634" s="434">
        <v>14.5</v>
      </c>
      <c r="F15634" s="434">
        <v>9710</v>
      </c>
      <c r="G15634" s="434">
        <v>82179</v>
      </c>
      <c r="H15634" s="434">
        <v>43025</v>
      </c>
      <c r="I15634" s="434">
        <v>228.99</v>
      </c>
      <c r="J15634" s="434">
        <v>0</v>
      </c>
      <c r="K15634" s="434">
        <v>2012</v>
      </c>
    </row>
    <row r="15635" spans="1:11" hidden="1" x14ac:dyDescent="0.25">
      <c r="A15635" s="434">
        <v>373636000</v>
      </c>
      <c r="B15635" s="434">
        <v>563</v>
      </c>
      <c r="C15635" s="434" t="s">
        <v>31</v>
      </c>
      <c r="D15635" s="434" t="s">
        <v>25</v>
      </c>
      <c r="E15635" s="434">
        <v>12.6</v>
      </c>
      <c r="F15635" s="434">
        <v>3309</v>
      </c>
      <c r="G15635" s="434">
        <v>14632</v>
      </c>
      <c r="H15635" s="434">
        <v>9989</v>
      </c>
      <c r="I15635" s="434">
        <v>138.91</v>
      </c>
      <c r="K15635" s="434">
        <v>2012</v>
      </c>
    </row>
    <row r="15636" spans="1:11" hidden="1" x14ac:dyDescent="0.25">
      <c r="A15636" s="434">
        <v>373641000</v>
      </c>
      <c r="B15636" s="434">
        <v>1436</v>
      </c>
      <c r="C15636" s="434" t="s">
        <v>24</v>
      </c>
      <c r="D15636" s="434" t="s">
        <v>33</v>
      </c>
      <c r="E15636" s="434">
        <v>14.7</v>
      </c>
      <c r="F15636" s="434">
        <v>12801</v>
      </c>
      <c r="G15636" s="434">
        <v>107113</v>
      </c>
      <c r="H15636" s="434">
        <v>57948</v>
      </c>
      <c r="I15636" s="434">
        <v>246.8</v>
      </c>
      <c r="J15636" s="434">
        <v>116415</v>
      </c>
      <c r="K15636" s="434">
        <v>2004</v>
      </c>
    </row>
    <row r="15637" spans="1:11" hidden="1" x14ac:dyDescent="0.25">
      <c r="A15637" s="434">
        <v>373656000</v>
      </c>
      <c r="B15637" s="434">
        <v>7612</v>
      </c>
      <c r="C15637" s="434" t="s">
        <v>28</v>
      </c>
      <c r="D15637" s="434" t="s">
        <v>29</v>
      </c>
      <c r="E15637" s="434">
        <v>13.7</v>
      </c>
      <c r="F15637" s="434">
        <v>6480</v>
      </c>
      <c r="G15637" s="434">
        <v>35283</v>
      </c>
      <c r="H15637" s="434">
        <v>22402</v>
      </c>
      <c r="I15637" s="434">
        <v>179.9</v>
      </c>
      <c r="J15637" s="434">
        <v>0</v>
      </c>
      <c r="K15637" s="434">
        <v>2012</v>
      </c>
    </row>
    <row r="15638" spans="1:11" hidden="1" x14ac:dyDescent="0.25">
      <c r="A15638" s="434">
        <v>373658000</v>
      </c>
      <c r="B15638" s="434">
        <v>7608</v>
      </c>
      <c r="C15638" s="434" t="s">
        <v>46</v>
      </c>
      <c r="D15638" s="434" t="s">
        <v>22</v>
      </c>
      <c r="E15638" s="434">
        <v>16</v>
      </c>
      <c r="F15638" s="434">
        <v>13189</v>
      </c>
      <c r="G15638" s="434">
        <v>2500</v>
      </c>
      <c r="H15638" s="434">
        <v>3385</v>
      </c>
      <c r="I15638" s="434">
        <v>83.45</v>
      </c>
      <c r="K15638" s="434">
        <v>1985</v>
      </c>
    </row>
    <row r="15639" spans="1:11" hidden="1" x14ac:dyDescent="0.25">
      <c r="A15639" s="434">
        <v>373663000</v>
      </c>
      <c r="B15639" s="434">
        <v>6657</v>
      </c>
      <c r="C15639" s="434" t="s">
        <v>28</v>
      </c>
      <c r="D15639" s="434" t="s">
        <v>29</v>
      </c>
      <c r="E15639" s="434">
        <v>14.5</v>
      </c>
      <c r="F15639" s="434">
        <v>7390</v>
      </c>
      <c r="G15639" s="434">
        <v>55725</v>
      </c>
      <c r="H15639" s="434">
        <v>31779</v>
      </c>
      <c r="I15639" s="434">
        <v>189.99</v>
      </c>
      <c r="J15639" s="434">
        <v>0</v>
      </c>
      <c r="K15639" s="434">
        <v>2014</v>
      </c>
    </row>
    <row r="15640" spans="1:11" hidden="1" x14ac:dyDescent="0.25">
      <c r="A15640" s="434">
        <v>373664000</v>
      </c>
      <c r="B15640" s="434">
        <v>8149</v>
      </c>
      <c r="C15640" s="434" t="s">
        <v>20</v>
      </c>
      <c r="D15640" s="434" t="s">
        <v>29</v>
      </c>
      <c r="E15640" s="434">
        <v>15</v>
      </c>
      <c r="F15640" s="434">
        <v>9960</v>
      </c>
      <c r="G15640" s="434">
        <v>49992</v>
      </c>
      <c r="H15640" s="434">
        <v>30052</v>
      </c>
      <c r="I15640" s="434">
        <v>183.15</v>
      </c>
      <c r="J15640" s="434">
        <v>50938</v>
      </c>
      <c r="K15640" s="434">
        <v>2012</v>
      </c>
    </row>
    <row r="15641" spans="1:11" hidden="1" x14ac:dyDescent="0.25">
      <c r="A15641" s="434">
        <v>373674000</v>
      </c>
      <c r="B15641" s="434">
        <v>14797</v>
      </c>
      <c r="C15641" s="434" t="s">
        <v>28</v>
      </c>
      <c r="D15641" s="434" t="s">
        <v>29</v>
      </c>
      <c r="E15641" s="434">
        <v>14.5</v>
      </c>
      <c r="F15641" s="434">
        <v>7470</v>
      </c>
      <c r="G15641" s="434">
        <v>37154</v>
      </c>
      <c r="H15641" s="434">
        <v>22852</v>
      </c>
      <c r="I15641" s="434">
        <v>177.85</v>
      </c>
      <c r="J15641" s="434">
        <v>0</v>
      </c>
      <c r="K15641" s="434">
        <v>1970</v>
      </c>
    </row>
    <row r="15642" spans="1:11" hidden="1" x14ac:dyDescent="0.25">
      <c r="A15642" s="434">
        <v>373681000</v>
      </c>
      <c r="B15642" s="434">
        <v>6147</v>
      </c>
      <c r="C15642" s="434" t="s">
        <v>28</v>
      </c>
      <c r="D15642" s="434" t="s">
        <v>33</v>
      </c>
      <c r="E15642" s="434">
        <v>14</v>
      </c>
      <c r="F15642" s="434">
        <v>9318</v>
      </c>
      <c r="G15642" s="434">
        <v>77198</v>
      </c>
      <c r="H15642" s="434">
        <v>40850</v>
      </c>
      <c r="I15642" s="434">
        <v>225</v>
      </c>
      <c r="J15642" s="434">
        <v>0</v>
      </c>
      <c r="K15642" s="434">
        <v>2012</v>
      </c>
    </row>
    <row r="15643" spans="1:11" hidden="1" x14ac:dyDescent="0.25">
      <c r="A15643" s="434">
        <v>373694000</v>
      </c>
      <c r="B15643" s="434">
        <v>6316</v>
      </c>
      <c r="C15643" s="434" t="s">
        <v>28</v>
      </c>
      <c r="D15643" s="434" t="s">
        <v>29</v>
      </c>
      <c r="E15643" s="434">
        <v>14.5</v>
      </c>
      <c r="F15643" s="434">
        <v>7746</v>
      </c>
      <c r="G15643" s="434">
        <v>38204</v>
      </c>
      <c r="H15643" s="434">
        <v>23264</v>
      </c>
      <c r="I15643" s="434">
        <v>179.97</v>
      </c>
      <c r="K15643" s="434">
        <v>2012</v>
      </c>
    </row>
    <row r="15644" spans="1:11" hidden="1" x14ac:dyDescent="0.25">
      <c r="A15644" s="434">
        <v>373701000</v>
      </c>
      <c r="B15644" s="434">
        <v>11163</v>
      </c>
      <c r="C15644" s="434" t="s">
        <v>31</v>
      </c>
      <c r="D15644" s="434" t="s">
        <v>29</v>
      </c>
      <c r="E15644" s="434">
        <v>15.6</v>
      </c>
      <c r="F15644" s="434">
        <v>6250</v>
      </c>
      <c r="G15644" s="434">
        <v>33745</v>
      </c>
      <c r="H15644" s="434">
        <v>21213</v>
      </c>
      <c r="I15644" s="434">
        <v>179.99</v>
      </c>
      <c r="K15644" s="434">
        <v>2011</v>
      </c>
    </row>
    <row r="15645" spans="1:11" hidden="1" x14ac:dyDescent="0.25">
      <c r="A15645" s="434">
        <v>373722000</v>
      </c>
      <c r="B15645" s="434">
        <v>25401</v>
      </c>
      <c r="C15645" s="434" t="s">
        <v>24</v>
      </c>
      <c r="D15645" s="434" t="s">
        <v>33</v>
      </c>
      <c r="E15645" s="434">
        <v>14.7</v>
      </c>
      <c r="F15645" s="434">
        <v>12798</v>
      </c>
      <c r="G15645" s="434">
        <v>107131</v>
      </c>
      <c r="H15645" s="434">
        <v>57942</v>
      </c>
      <c r="I15645" s="434">
        <v>246.8</v>
      </c>
      <c r="J15645" s="434">
        <v>116415</v>
      </c>
      <c r="K15645" s="434">
        <v>2002</v>
      </c>
    </row>
    <row r="15646" spans="1:11" hidden="1" x14ac:dyDescent="0.25">
      <c r="A15646" s="434">
        <v>373724000</v>
      </c>
      <c r="B15646" s="434">
        <v>386874</v>
      </c>
      <c r="C15646" s="434" t="s">
        <v>28</v>
      </c>
      <c r="D15646" s="434" t="s">
        <v>29</v>
      </c>
      <c r="E15646" s="434">
        <v>14.5</v>
      </c>
      <c r="F15646" s="434">
        <v>7390</v>
      </c>
      <c r="G15646" s="434">
        <v>56155</v>
      </c>
      <c r="H15646" s="434">
        <v>31753</v>
      </c>
      <c r="I15646" s="434">
        <v>189.99</v>
      </c>
      <c r="J15646" s="434">
        <v>0</v>
      </c>
      <c r="K15646" s="434">
        <v>2012</v>
      </c>
    </row>
    <row r="15647" spans="1:11" hidden="1" x14ac:dyDescent="0.25">
      <c r="A15647" s="434">
        <v>373746000</v>
      </c>
      <c r="B15647" s="434">
        <v>10076</v>
      </c>
      <c r="C15647" s="434" t="s">
        <v>28</v>
      </c>
      <c r="D15647" s="434" t="s">
        <v>29</v>
      </c>
      <c r="E15647" s="434">
        <v>13.3</v>
      </c>
      <c r="F15647" s="434">
        <v>7860</v>
      </c>
      <c r="G15647" s="434">
        <v>37187</v>
      </c>
      <c r="H15647" s="434">
        <v>22662</v>
      </c>
      <c r="I15647" s="434">
        <v>186.4</v>
      </c>
      <c r="J15647" s="434">
        <v>0</v>
      </c>
      <c r="K15647" s="434">
        <v>2012</v>
      </c>
    </row>
    <row r="15648" spans="1:11" hidden="1" x14ac:dyDescent="0.25">
      <c r="A15648" s="434">
        <v>373756000</v>
      </c>
      <c r="B15648" s="434">
        <v>1310</v>
      </c>
      <c r="C15648" s="434" t="s">
        <v>28</v>
      </c>
      <c r="D15648" s="434" t="s">
        <v>29</v>
      </c>
      <c r="E15648" s="434">
        <v>43510</v>
      </c>
      <c r="F15648" s="434">
        <v>6840</v>
      </c>
      <c r="G15648" s="434">
        <v>33677</v>
      </c>
      <c r="H15648" s="434">
        <v>21441</v>
      </c>
      <c r="I15648" s="434">
        <v>179.9</v>
      </c>
      <c r="J15648" s="434">
        <v>0</v>
      </c>
    </row>
    <row r="15649" spans="1:11" hidden="1" x14ac:dyDescent="0.25">
      <c r="A15649" s="434">
        <v>373765000</v>
      </c>
      <c r="B15649" s="434">
        <v>22829</v>
      </c>
      <c r="C15649" s="434" t="s">
        <v>28</v>
      </c>
      <c r="D15649" s="434" t="s">
        <v>33</v>
      </c>
      <c r="E15649" s="434">
        <v>14.5</v>
      </c>
      <c r="F15649" s="434">
        <v>9710</v>
      </c>
      <c r="G15649" s="434">
        <v>82177</v>
      </c>
      <c r="H15649" s="434">
        <v>43022</v>
      </c>
      <c r="I15649" s="434">
        <v>228.99</v>
      </c>
      <c r="J15649" s="434">
        <v>0</v>
      </c>
      <c r="K15649" s="434">
        <v>2011</v>
      </c>
    </row>
    <row r="15650" spans="1:11" hidden="1" x14ac:dyDescent="0.25">
      <c r="A15650" s="434">
        <v>373766000</v>
      </c>
      <c r="B15650" s="434">
        <v>7739</v>
      </c>
      <c r="C15650" s="434" t="s">
        <v>28</v>
      </c>
      <c r="D15650" s="434" t="s">
        <v>29</v>
      </c>
      <c r="E15650" s="434">
        <v>15.9</v>
      </c>
      <c r="F15650" s="434">
        <v>6480</v>
      </c>
      <c r="G15650" s="434">
        <v>28200</v>
      </c>
      <c r="H15650" s="434">
        <v>17902</v>
      </c>
      <c r="I15650" s="434">
        <v>170</v>
      </c>
      <c r="J15650" s="434">
        <v>0</v>
      </c>
      <c r="K15650" s="434">
        <v>2012</v>
      </c>
    </row>
    <row r="15651" spans="1:11" hidden="1" x14ac:dyDescent="0.25">
      <c r="A15651" s="434">
        <v>373774000</v>
      </c>
      <c r="B15651" s="434">
        <v>10264</v>
      </c>
      <c r="C15651" s="434" t="s">
        <v>28</v>
      </c>
      <c r="D15651" s="434" t="s">
        <v>29</v>
      </c>
      <c r="E15651" s="434">
        <v>43599</v>
      </c>
      <c r="F15651" s="434">
        <v>8200</v>
      </c>
      <c r="G15651" s="434">
        <v>57903</v>
      </c>
      <c r="H15651" s="434">
        <v>32370</v>
      </c>
      <c r="I15651" s="434">
        <v>190</v>
      </c>
      <c r="J15651" s="434">
        <v>0</v>
      </c>
      <c r="K15651" s="434">
        <v>2014</v>
      </c>
    </row>
    <row r="15652" spans="1:11" hidden="1" x14ac:dyDescent="0.25">
      <c r="A15652" s="434">
        <v>373787000</v>
      </c>
      <c r="B15652" s="434">
        <v>26537</v>
      </c>
      <c r="C15652" s="434" t="s">
        <v>28</v>
      </c>
      <c r="D15652" s="434" t="s">
        <v>33</v>
      </c>
      <c r="F15652" s="434">
        <v>13560</v>
      </c>
      <c r="G15652" s="434">
        <v>119363</v>
      </c>
      <c r="H15652" s="434">
        <v>64647</v>
      </c>
      <c r="I15652" s="434">
        <v>245</v>
      </c>
      <c r="K15652" s="434">
        <v>2012</v>
      </c>
    </row>
    <row r="15653" spans="1:11" hidden="1" x14ac:dyDescent="0.25">
      <c r="A15653" s="434">
        <v>373788000</v>
      </c>
      <c r="B15653" s="434">
        <v>13521</v>
      </c>
      <c r="C15653" s="434" t="s">
        <v>31</v>
      </c>
      <c r="D15653" s="434" t="s">
        <v>29</v>
      </c>
      <c r="E15653" s="434">
        <v>14.5</v>
      </c>
      <c r="F15653" s="434">
        <v>13560</v>
      </c>
      <c r="G15653" s="434">
        <v>51661</v>
      </c>
      <c r="H15653" s="434">
        <v>29892</v>
      </c>
      <c r="I15653" s="434">
        <v>188.5</v>
      </c>
      <c r="J15653" s="434">
        <v>0</v>
      </c>
      <c r="K15653" s="434">
        <v>2012</v>
      </c>
    </row>
    <row r="15654" spans="1:11" hidden="1" x14ac:dyDescent="0.25">
      <c r="A15654" s="434">
        <v>373789000</v>
      </c>
      <c r="B15654" s="434">
        <v>8248</v>
      </c>
      <c r="C15654" s="434" t="s">
        <v>28</v>
      </c>
      <c r="D15654" s="434" t="s">
        <v>33</v>
      </c>
      <c r="E15654" s="434">
        <v>15.7</v>
      </c>
      <c r="F15654" s="434">
        <v>13560</v>
      </c>
      <c r="G15654" s="434">
        <v>78103</v>
      </c>
      <c r="H15654" s="434">
        <v>41963</v>
      </c>
      <c r="I15654" s="434">
        <v>224.98</v>
      </c>
      <c r="J15654" s="434">
        <v>0</v>
      </c>
      <c r="K15654" s="434">
        <v>2012</v>
      </c>
    </row>
    <row r="15655" spans="1:11" hidden="1" x14ac:dyDescent="0.25">
      <c r="A15655" s="434">
        <v>373795000</v>
      </c>
      <c r="B15655" s="434">
        <v>25695</v>
      </c>
      <c r="C15655" s="434" t="s">
        <v>28</v>
      </c>
      <c r="D15655" s="434" t="s">
        <v>33</v>
      </c>
      <c r="E15655" s="434">
        <v>14.5</v>
      </c>
      <c r="F15655" s="434">
        <v>8880</v>
      </c>
      <c r="G15655" s="434">
        <v>81001</v>
      </c>
      <c r="H15655" s="434">
        <v>43291</v>
      </c>
      <c r="I15655" s="434">
        <v>229</v>
      </c>
      <c r="J15655" s="434">
        <v>0</v>
      </c>
      <c r="K15655" s="434">
        <v>2014</v>
      </c>
    </row>
    <row r="15656" spans="1:11" hidden="1" x14ac:dyDescent="0.25">
      <c r="A15656" s="434">
        <v>373802000</v>
      </c>
      <c r="B15656" s="434">
        <v>20206</v>
      </c>
      <c r="C15656" s="434" t="s">
        <v>28</v>
      </c>
      <c r="D15656" s="434" t="s">
        <v>36</v>
      </c>
      <c r="E15656" s="434">
        <v>15</v>
      </c>
      <c r="F15656" s="434">
        <v>18660</v>
      </c>
      <c r="G15656" s="434">
        <v>181415</v>
      </c>
      <c r="H15656" s="434">
        <v>92752</v>
      </c>
      <c r="I15656" s="434">
        <v>291.98</v>
      </c>
      <c r="J15656" s="434">
        <v>0</v>
      </c>
      <c r="K15656" s="434">
        <v>2012</v>
      </c>
    </row>
    <row r="15657" spans="1:11" hidden="1" x14ac:dyDescent="0.25">
      <c r="A15657" s="434">
        <v>373809000</v>
      </c>
      <c r="B15657" s="434">
        <v>55233</v>
      </c>
      <c r="C15657" s="434" t="s">
        <v>61</v>
      </c>
      <c r="D15657" s="434" t="s">
        <v>25</v>
      </c>
      <c r="E15657" s="434">
        <v>13</v>
      </c>
      <c r="F15657" s="434">
        <v>4258</v>
      </c>
      <c r="G15657" s="434">
        <v>9218</v>
      </c>
      <c r="H15657" s="434">
        <v>5968</v>
      </c>
      <c r="I15657" s="434">
        <v>127.87</v>
      </c>
      <c r="J15657" s="434">
        <v>0</v>
      </c>
      <c r="K15657" s="434">
        <v>1999</v>
      </c>
    </row>
    <row r="15658" spans="1:11" hidden="1" x14ac:dyDescent="0.25">
      <c r="A15658" s="434">
        <v>373810000</v>
      </c>
      <c r="B15658" s="434">
        <v>21886</v>
      </c>
      <c r="C15658" s="434" t="s">
        <v>28</v>
      </c>
      <c r="D15658" s="434" t="s">
        <v>29</v>
      </c>
      <c r="E15658" s="434">
        <v>14.5</v>
      </c>
      <c r="F15658" s="434">
        <v>8090</v>
      </c>
      <c r="G15658" s="434">
        <v>61470</v>
      </c>
      <c r="H15658" s="434">
        <v>34777</v>
      </c>
      <c r="I15658" s="434">
        <v>199.98</v>
      </c>
      <c r="J15658" s="434">
        <v>0</v>
      </c>
      <c r="K15658" s="434">
        <v>2012</v>
      </c>
    </row>
    <row r="15659" spans="1:11" hidden="1" x14ac:dyDescent="0.25">
      <c r="A15659" s="434">
        <v>373816000</v>
      </c>
      <c r="B15659" s="434">
        <v>665</v>
      </c>
      <c r="C15659" s="434" t="s">
        <v>31</v>
      </c>
      <c r="D15659" s="434" t="s">
        <v>29</v>
      </c>
      <c r="E15659" s="434">
        <v>14.5</v>
      </c>
      <c r="F15659" s="434">
        <v>7470</v>
      </c>
      <c r="G15659" s="434">
        <v>37207</v>
      </c>
      <c r="H15659" s="434">
        <v>22863</v>
      </c>
      <c r="I15659" s="434">
        <v>177.85</v>
      </c>
      <c r="K15659" s="434">
        <v>2012</v>
      </c>
    </row>
    <row r="15660" spans="1:11" hidden="1" x14ac:dyDescent="0.25">
      <c r="A15660" s="434">
        <v>373828000</v>
      </c>
      <c r="B15660" s="434">
        <v>13256</v>
      </c>
      <c r="C15660" s="434" t="s">
        <v>28</v>
      </c>
      <c r="D15660" s="434" t="s">
        <v>29</v>
      </c>
      <c r="E15660" s="434">
        <v>14.2</v>
      </c>
      <c r="F15660" s="434">
        <v>7300</v>
      </c>
      <c r="G15660" s="434">
        <v>36360</v>
      </c>
      <c r="H15660" s="434">
        <v>21699</v>
      </c>
      <c r="I15660" s="434">
        <v>176.5</v>
      </c>
      <c r="K15660" s="434">
        <v>2012</v>
      </c>
    </row>
    <row r="15661" spans="1:11" hidden="1" x14ac:dyDescent="0.25">
      <c r="A15661" s="434">
        <v>373839000</v>
      </c>
      <c r="B15661" s="434">
        <v>5275</v>
      </c>
      <c r="C15661" s="434" t="s">
        <v>35</v>
      </c>
      <c r="D15661" s="434" t="s">
        <v>25</v>
      </c>
      <c r="E15661" s="434">
        <v>18</v>
      </c>
      <c r="F15661" s="434">
        <v>6000</v>
      </c>
      <c r="G15661" s="434">
        <v>8500</v>
      </c>
      <c r="H15661" s="434">
        <v>7200</v>
      </c>
      <c r="I15661" s="434">
        <v>127</v>
      </c>
      <c r="J15661" s="434">
        <v>0</v>
      </c>
      <c r="K15661" s="434">
        <v>2005</v>
      </c>
    </row>
    <row r="15662" spans="1:11" hidden="1" x14ac:dyDescent="0.25">
      <c r="A15662" s="434">
        <v>373840000</v>
      </c>
      <c r="B15662" s="434">
        <v>735</v>
      </c>
      <c r="C15662" s="434" t="s">
        <v>28</v>
      </c>
      <c r="D15662" s="434" t="s">
        <v>29</v>
      </c>
      <c r="E15662" s="434">
        <v>13.8</v>
      </c>
      <c r="F15662" s="434">
        <v>7860</v>
      </c>
      <c r="G15662" s="434">
        <v>38218</v>
      </c>
      <c r="H15662" s="434">
        <v>23264</v>
      </c>
      <c r="I15662" s="434">
        <v>179.97</v>
      </c>
      <c r="K15662" s="434">
        <v>2012</v>
      </c>
    </row>
    <row r="15663" spans="1:11" hidden="1" x14ac:dyDescent="0.25">
      <c r="A15663" s="434">
        <v>373842000</v>
      </c>
      <c r="B15663" s="434">
        <v>11392</v>
      </c>
      <c r="C15663" s="434" t="s">
        <v>28</v>
      </c>
      <c r="D15663" s="434" t="s">
        <v>33</v>
      </c>
      <c r="E15663" s="434">
        <v>15.2</v>
      </c>
      <c r="F15663" s="434">
        <v>9710</v>
      </c>
      <c r="G15663" s="434">
        <v>82167</v>
      </c>
      <c r="H15663" s="434">
        <v>43013</v>
      </c>
      <c r="I15663" s="434">
        <v>228.99</v>
      </c>
      <c r="J15663" s="434">
        <v>0</v>
      </c>
      <c r="K15663" s="434">
        <v>2012</v>
      </c>
    </row>
    <row r="15664" spans="1:11" hidden="1" x14ac:dyDescent="0.25">
      <c r="A15664" s="434">
        <v>373843000</v>
      </c>
      <c r="B15664" s="434">
        <v>10467</v>
      </c>
      <c r="C15664" s="434" t="s">
        <v>28</v>
      </c>
      <c r="D15664" s="434" t="s">
        <v>29</v>
      </c>
      <c r="E15664" s="434">
        <v>14</v>
      </c>
      <c r="F15664" s="434">
        <v>6480</v>
      </c>
      <c r="G15664" s="434">
        <v>28206</v>
      </c>
      <c r="H15664" s="434">
        <v>17027</v>
      </c>
      <c r="I15664" s="434">
        <v>169.37</v>
      </c>
      <c r="J15664" s="434">
        <v>0</v>
      </c>
      <c r="K15664" s="434">
        <v>2012</v>
      </c>
    </row>
    <row r="15665" spans="1:11" hidden="1" x14ac:dyDescent="0.25">
      <c r="A15665" s="434">
        <v>373865000</v>
      </c>
      <c r="B15665" s="434">
        <v>16478</v>
      </c>
      <c r="C15665" s="434" t="s">
        <v>28</v>
      </c>
      <c r="D15665" s="434" t="s">
        <v>33</v>
      </c>
      <c r="E15665" s="434">
        <v>14</v>
      </c>
      <c r="F15665" s="434">
        <v>12950</v>
      </c>
      <c r="G15665" s="434">
        <v>95708</v>
      </c>
      <c r="H15665" s="434">
        <v>50625</v>
      </c>
      <c r="I15665" s="434">
        <v>234.98</v>
      </c>
      <c r="J15665" s="434">
        <v>0</v>
      </c>
      <c r="K15665" s="434">
        <v>2012</v>
      </c>
    </row>
    <row r="15666" spans="1:11" hidden="1" x14ac:dyDescent="0.25">
      <c r="A15666" s="434">
        <v>373871000</v>
      </c>
      <c r="B15666" s="434">
        <v>8233</v>
      </c>
      <c r="C15666" s="434" t="s">
        <v>28</v>
      </c>
      <c r="D15666" s="434" t="s">
        <v>33</v>
      </c>
      <c r="E15666" s="434">
        <v>14.5</v>
      </c>
      <c r="F15666" s="434">
        <v>8880</v>
      </c>
      <c r="G15666" s="434">
        <v>81005</v>
      </c>
      <c r="H15666" s="434">
        <v>43291</v>
      </c>
      <c r="I15666" s="434">
        <v>229</v>
      </c>
      <c r="J15666" s="434">
        <v>0</v>
      </c>
      <c r="K15666" s="434">
        <v>2014</v>
      </c>
    </row>
    <row r="15667" spans="1:11" hidden="1" x14ac:dyDescent="0.25">
      <c r="A15667" s="434">
        <v>373879000</v>
      </c>
      <c r="B15667" s="434">
        <v>9102</v>
      </c>
      <c r="C15667" s="434" t="s">
        <v>31</v>
      </c>
      <c r="D15667" s="434" t="s">
        <v>29</v>
      </c>
      <c r="E15667" s="434">
        <v>14.5</v>
      </c>
      <c r="F15667" s="434">
        <v>7470</v>
      </c>
      <c r="G15667" s="434">
        <v>37119</v>
      </c>
      <c r="H15667" s="434">
        <v>22866</v>
      </c>
      <c r="I15667" s="434">
        <v>177.85</v>
      </c>
      <c r="J15667" s="434">
        <v>0</v>
      </c>
      <c r="K15667" s="434">
        <v>2012</v>
      </c>
    </row>
    <row r="15668" spans="1:11" hidden="1" x14ac:dyDescent="0.25">
      <c r="A15668" s="434">
        <v>373885000</v>
      </c>
      <c r="B15668" s="434">
        <v>3041</v>
      </c>
      <c r="C15668" s="434" t="s">
        <v>20</v>
      </c>
      <c r="D15668" s="434" t="s">
        <v>29</v>
      </c>
      <c r="E15668" s="434">
        <v>14</v>
      </c>
      <c r="F15668" s="434">
        <v>8574</v>
      </c>
      <c r="G15668" s="434">
        <v>50383</v>
      </c>
      <c r="H15668" s="434">
        <v>29419</v>
      </c>
      <c r="I15668" s="434">
        <v>182.5</v>
      </c>
      <c r="J15668" s="434">
        <v>51987</v>
      </c>
      <c r="K15668" s="434">
        <v>2011</v>
      </c>
    </row>
    <row r="15669" spans="1:11" hidden="1" x14ac:dyDescent="0.25">
      <c r="A15669" s="434">
        <v>373886000</v>
      </c>
      <c r="B15669" s="434">
        <v>18440</v>
      </c>
      <c r="C15669" s="434" t="s">
        <v>28</v>
      </c>
      <c r="D15669" s="434" t="s">
        <v>29</v>
      </c>
      <c r="E15669" s="434">
        <v>14.5</v>
      </c>
      <c r="F15669" s="434">
        <v>6990</v>
      </c>
      <c r="G15669" s="434">
        <v>42717</v>
      </c>
      <c r="H15669" s="434">
        <v>24953</v>
      </c>
      <c r="I15669" s="434">
        <v>181.5</v>
      </c>
      <c r="J15669" s="434">
        <v>0</v>
      </c>
      <c r="K15669" s="434">
        <v>1997</v>
      </c>
    </row>
    <row r="15670" spans="1:11" hidden="1" x14ac:dyDescent="0.25">
      <c r="A15670" s="434">
        <v>373903000</v>
      </c>
      <c r="B15670" s="434">
        <v>19314</v>
      </c>
      <c r="C15670" s="434" t="s">
        <v>20</v>
      </c>
      <c r="D15670" s="434" t="s">
        <v>25</v>
      </c>
      <c r="E15670" s="434">
        <v>13.3</v>
      </c>
      <c r="F15670" s="434">
        <v>3089</v>
      </c>
      <c r="G15670" s="434">
        <v>8697</v>
      </c>
      <c r="H15670" s="434">
        <v>5350</v>
      </c>
      <c r="I15670" s="434">
        <v>112</v>
      </c>
      <c r="J15670" s="434">
        <v>9434</v>
      </c>
      <c r="K15670" s="434">
        <v>1998</v>
      </c>
    </row>
    <row r="15671" spans="1:11" hidden="1" x14ac:dyDescent="0.25">
      <c r="A15671" s="434">
        <v>373918000</v>
      </c>
      <c r="B15671" s="434">
        <v>36642</v>
      </c>
      <c r="C15671" s="434" t="s">
        <v>28</v>
      </c>
      <c r="D15671" s="434" t="s">
        <v>36</v>
      </c>
      <c r="E15671" s="434">
        <v>16.899999999999999</v>
      </c>
      <c r="F15671" s="434">
        <v>16580</v>
      </c>
      <c r="G15671" s="434">
        <v>182097</v>
      </c>
      <c r="H15671" s="434">
        <v>93031</v>
      </c>
      <c r="I15671" s="434">
        <v>292</v>
      </c>
      <c r="J15671" s="434">
        <v>0</v>
      </c>
      <c r="K15671" s="434">
        <v>2012</v>
      </c>
    </row>
    <row r="15672" spans="1:11" hidden="1" x14ac:dyDescent="0.25">
      <c r="A15672" s="434">
        <v>373923000</v>
      </c>
      <c r="B15672" s="434">
        <v>5596</v>
      </c>
      <c r="C15672" s="434" t="s">
        <v>28</v>
      </c>
      <c r="D15672" s="434" t="s">
        <v>29</v>
      </c>
      <c r="E15672" s="434">
        <v>13.7</v>
      </c>
      <c r="F15672" s="434">
        <v>6480</v>
      </c>
      <c r="G15672" s="434">
        <v>34938</v>
      </c>
      <c r="H15672" s="434">
        <v>22414</v>
      </c>
      <c r="I15672" s="434">
        <v>180</v>
      </c>
      <c r="K15672" s="434">
        <v>2012</v>
      </c>
    </row>
    <row r="15673" spans="1:11" hidden="1" x14ac:dyDescent="0.25">
      <c r="A15673" s="434">
        <v>373928000</v>
      </c>
      <c r="B15673" s="434">
        <v>1223</v>
      </c>
      <c r="C15673" s="434" t="s">
        <v>31</v>
      </c>
      <c r="D15673" s="434" t="s">
        <v>25</v>
      </c>
      <c r="E15673" s="434">
        <v>15.1</v>
      </c>
      <c r="F15673" s="434">
        <v>3900</v>
      </c>
      <c r="G15673" s="434">
        <v>13662</v>
      </c>
      <c r="H15673" s="434">
        <v>9984</v>
      </c>
      <c r="I15673" s="434">
        <v>124.98</v>
      </c>
      <c r="K15673" s="434">
        <v>2012</v>
      </c>
    </row>
    <row r="15674" spans="1:11" hidden="1" x14ac:dyDescent="0.25">
      <c r="A15674" s="434">
        <v>373943000</v>
      </c>
      <c r="B15674" s="434">
        <v>28371</v>
      </c>
      <c r="C15674" s="434" t="s">
        <v>31</v>
      </c>
      <c r="D15674" s="434" t="s">
        <v>29</v>
      </c>
      <c r="E15674" s="434">
        <v>14</v>
      </c>
      <c r="F15674" s="434">
        <v>6000</v>
      </c>
      <c r="G15674" s="434">
        <v>32837</v>
      </c>
      <c r="H15674" s="434">
        <v>20992</v>
      </c>
      <c r="I15674" s="434">
        <v>181.16</v>
      </c>
      <c r="J15674" s="434">
        <v>0</v>
      </c>
      <c r="K15674" s="434">
        <v>2012</v>
      </c>
    </row>
    <row r="15675" spans="1:11" hidden="1" x14ac:dyDescent="0.25">
      <c r="A15675" s="434">
        <v>373945000</v>
      </c>
      <c r="B15675" s="434">
        <v>8803</v>
      </c>
      <c r="C15675" s="434" t="s">
        <v>28</v>
      </c>
      <c r="D15675" s="434" t="s">
        <v>29</v>
      </c>
      <c r="E15675" s="434">
        <v>14</v>
      </c>
      <c r="F15675" s="434">
        <v>8370</v>
      </c>
      <c r="G15675" s="434">
        <v>60317</v>
      </c>
      <c r="H15675" s="434">
        <v>34349</v>
      </c>
      <c r="I15675" s="434">
        <v>198</v>
      </c>
      <c r="J15675" s="434">
        <v>0</v>
      </c>
      <c r="K15675" s="434">
        <v>2014</v>
      </c>
    </row>
    <row r="15676" spans="1:11" hidden="1" x14ac:dyDescent="0.25">
      <c r="A15676" s="434">
        <v>373946000</v>
      </c>
      <c r="B15676" s="434">
        <v>98</v>
      </c>
      <c r="C15676" s="434" t="s">
        <v>28</v>
      </c>
      <c r="D15676" s="434" t="s">
        <v>33</v>
      </c>
      <c r="E15676" s="434">
        <v>12.86</v>
      </c>
      <c r="F15676" s="434">
        <v>13560</v>
      </c>
      <c r="G15676" s="434">
        <v>98697</v>
      </c>
      <c r="H15676" s="434">
        <v>51905</v>
      </c>
      <c r="I15676" s="434">
        <v>240</v>
      </c>
      <c r="K15676" s="434">
        <v>2012</v>
      </c>
    </row>
    <row r="15677" spans="1:11" hidden="1" x14ac:dyDescent="0.25">
      <c r="A15677" s="434">
        <v>373948000</v>
      </c>
      <c r="B15677" s="434">
        <v>22606</v>
      </c>
      <c r="C15677" s="434" t="s">
        <v>28</v>
      </c>
      <c r="D15677" s="434" t="s">
        <v>33</v>
      </c>
      <c r="E15677" s="434">
        <v>14.5</v>
      </c>
      <c r="F15677" s="434">
        <v>9170</v>
      </c>
      <c r="G15677" s="434">
        <v>78092</v>
      </c>
      <c r="H15677" s="434">
        <v>41963</v>
      </c>
      <c r="I15677" s="434">
        <v>224.98</v>
      </c>
      <c r="J15677" s="434">
        <v>0</v>
      </c>
      <c r="K15677" s="434">
        <v>1970</v>
      </c>
    </row>
    <row r="15678" spans="1:11" hidden="1" x14ac:dyDescent="0.25">
      <c r="A15678" s="434">
        <v>373949000</v>
      </c>
      <c r="B15678" s="434">
        <v>5402</v>
      </c>
      <c r="C15678" s="434" t="s">
        <v>28</v>
      </c>
      <c r="D15678" s="434" t="s">
        <v>29</v>
      </c>
      <c r="E15678" s="434">
        <v>14</v>
      </c>
      <c r="F15678" s="434">
        <v>9466</v>
      </c>
      <c r="G15678" s="434">
        <v>58032</v>
      </c>
      <c r="H15678" s="434">
        <v>32309</v>
      </c>
      <c r="I15678" s="434">
        <v>189.99</v>
      </c>
      <c r="J15678" s="434">
        <v>0</v>
      </c>
      <c r="K15678" s="434">
        <v>2012</v>
      </c>
    </row>
    <row r="15679" spans="1:11" hidden="1" x14ac:dyDescent="0.25">
      <c r="A15679" s="434">
        <v>373953000</v>
      </c>
      <c r="B15679" s="434">
        <v>5302</v>
      </c>
      <c r="C15679" s="434" t="s">
        <v>20</v>
      </c>
      <c r="D15679" s="434" t="s">
        <v>29</v>
      </c>
      <c r="E15679" s="434">
        <v>14.9</v>
      </c>
      <c r="F15679" s="434">
        <v>9480</v>
      </c>
      <c r="G15679" s="434">
        <v>49996</v>
      </c>
      <c r="H15679" s="434">
        <v>29930</v>
      </c>
      <c r="I15679" s="434">
        <v>183</v>
      </c>
      <c r="J15679" s="434">
        <v>52115</v>
      </c>
      <c r="K15679" s="434">
        <v>2012</v>
      </c>
    </row>
    <row r="15680" spans="1:11" hidden="1" x14ac:dyDescent="0.25">
      <c r="A15680" s="434">
        <v>373954000</v>
      </c>
      <c r="B15680" s="434">
        <v>7564</v>
      </c>
      <c r="C15680" s="434" t="s">
        <v>28</v>
      </c>
      <c r="D15680" s="434" t="s">
        <v>36</v>
      </c>
      <c r="E15680" s="434">
        <v>14.5</v>
      </c>
      <c r="F15680" s="434">
        <v>17690</v>
      </c>
      <c r="G15680" s="434">
        <v>180646</v>
      </c>
      <c r="H15680" s="434">
        <v>92379</v>
      </c>
      <c r="I15680" s="434">
        <v>291.89499999999998</v>
      </c>
      <c r="J15680" s="434">
        <v>0</v>
      </c>
      <c r="K15680" s="434">
        <v>2012</v>
      </c>
    </row>
    <row r="15681" spans="1:11" hidden="1" x14ac:dyDescent="0.25">
      <c r="A15681" s="434">
        <v>373966000</v>
      </c>
      <c r="B15681" s="434">
        <v>1429</v>
      </c>
      <c r="C15681" s="434" t="s">
        <v>28</v>
      </c>
      <c r="D15681" s="434" t="s">
        <v>33</v>
      </c>
      <c r="E15681" s="434">
        <v>15</v>
      </c>
      <c r="F15681" s="434">
        <v>12950</v>
      </c>
      <c r="G15681" s="434">
        <v>95731</v>
      </c>
      <c r="H15681" s="434">
        <v>50617</v>
      </c>
      <c r="I15681" s="434">
        <v>234.98</v>
      </c>
      <c r="J15681" s="434">
        <v>0</v>
      </c>
      <c r="K15681" s="434">
        <v>2012</v>
      </c>
    </row>
    <row r="15682" spans="1:11" hidden="1" x14ac:dyDescent="0.25">
      <c r="A15682" s="434">
        <v>373982000</v>
      </c>
      <c r="B15682" s="434">
        <v>11347</v>
      </c>
      <c r="C15682" s="434" t="s">
        <v>20</v>
      </c>
      <c r="D15682" s="434" t="s">
        <v>22</v>
      </c>
      <c r="E15682" s="434">
        <v>13</v>
      </c>
      <c r="F15682" s="434">
        <v>2560</v>
      </c>
      <c r="G15682" s="434">
        <v>4956</v>
      </c>
      <c r="H15682" s="434">
        <v>3887</v>
      </c>
      <c r="I15682" s="434">
        <v>99.9</v>
      </c>
      <c r="J15682" s="434">
        <v>2747</v>
      </c>
      <c r="K15682" s="434">
        <v>2019</v>
      </c>
    </row>
    <row r="15683" spans="1:11" hidden="1" x14ac:dyDescent="0.25">
      <c r="A15683" s="434">
        <v>373997000</v>
      </c>
      <c r="B15683" s="434">
        <v>9942</v>
      </c>
      <c r="C15683" s="434" t="s">
        <v>28</v>
      </c>
      <c r="D15683" s="434" t="s">
        <v>36</v>
      </c>
      <c r="E15683" s="434">
        <v>14</v>
      </c>
      <c r="F15683" s="434">
        <v>15861</v>
      </c>
      <c r="G15683" s="434">
        <v>181415</v>
      </c>
      <c r="H15683" s="434">
        <v>92752</v>
      </c>
      <c r="I15683" s="434">
        <v>291.98</v>
      </c>
      <c r="J15683" s="434">
        <v>0</v>
      </c>
      <c r="K15683" s="434">
        <v>1970</v>
      </c>
    </row>
    <row r="15684" spans="1:11" hidden="1" x14ac:dyDescent="0.25">
      <c r="A15684" s="434">
        <v>374018000</v>
      </c>
      <c r="B15684" s="434">
        <v>6942</v>
      </c>
      <c r="C15684" s="434" t="s">
        <v>28</v>
      </c>
      <c r="D15684" s="434" t="s">
        <v>33</v>
      </c>
      <c r="E15684" s="434">
        <v>43599</v>
      </c>
      <c r="F15684" s="434">
        <v>9660</v>
      </c>
      <c r="G15684" s="434">
        <v>81638</v>
      </c>
      <c r="H15684" s="434">
        <v>43484</v>
      </c>
      <c r="I15684" s="434">
        <v>228.94</v>
      </c>
      <c r="J15684" s="434">
        <v>0</v>
      </c>
      <c r="K15684" s="434">
        <v>2017</v>
      </c>
    </row>
    <row r="15685" spans="1:11" hidden="1" x14ac:dyDescent="0.25">
      <c r="A15685" s="434">
        <v>374031000</v>
      </c>
      <c r="B15685" s="434">
        <v>8858</v>
      </c>
      <c r="C15685" s="434" t="s">
        <v>28</v>
      </c>
      <c r="D15685" s="434" t="s">
        <v>29</v>
      </c>
      <c r="E15685" s="434">
        <v>43510</v>
      </c>
      <c r="F15685" s="434">
        <v>7840</v>
      </c>
      <c r="G15685" s="434">
        <v>48549</v>
      </c>
      <c r="H15685" s="434">
        <v>27729</v>
      </c>
      <c r="I15685" s="434">
        <v>189.98</v>
      </c>
      <c r="J15685" s="434">
        <v>0</v>
      </c>
      <c r="K15685" s="434">
        <v>2007</v>
      </c>
    </row>
    <row r="15686" spans="1:11" hidden="1" x14ac:dyDescent="0.25">
      <c r="A15686" s="434">
        <v>374034000</v>
      </c>
      <c r="B15686" s="434">
        <v>4436</v>
      </c>
      <c r="C15686" s="434" t="s">
        <v>28</v>
      </c>
      <c r="D15686" s="434" t="s">
        <v>29</v>
      </c>
      <c r="F15686" s="434">
        <v>8260</v>
      </c>
      <c r="G15686" s="434">
        <v>61298</v>
      </c>
      <c r="H15686" s="434">
        <v>34815</v>
      </c>
      <c r="I15686" s="434">
        <v>199.98</v>
      </c>
      <c r="K15686" s="434">
        <v>2015</v>
      </c>
    </row>
    <row r="15687" spans="1:11" hidden="1" x14ac:dyDescent="0.25">
      <c r="A15687" s="434">
        <v>374040000</v>
      </c>
      <c r="B15687" s="434">
        <v>54</v>
      </c>
      <c r="C15687" s="434" t="s">
        <v>31</v>
      </c>
      <c r="D15687" s="434" t="s">
        <v>25</v>
      </c>
      <c r="E15687" s="434">
        <v>12</v>
      </c>
      <c r="F15687" s="434">
        <v>2500</v>
      </c>
      <c r="G15687" s="434">
        <v>7486</v>
      </c>
      <c r="H15687" s="434">
        <v>5029</v>
      </c>
      <c r="I15687" s="434">
        <v>119.6</v>
      </c>
      <c r="K15687" s="434">
        <v>2005</v>
      </c>
    </row>
    <row r="15688" spans="1:11" hidden="1" x14ac:dyDescent="0.25">
      <c r="A15688" s="434">
        <v>374045000</v>
      </c>
      <c r="B15688" s="434">
        <v>689</v>
      </c>
      <c r="C15688" s="434" t="s">
        <v>31</v>
      </c>
      <c r="D15688" s="434" t="s">
        <v>25</v>
      </c>
      <c r="E15688" s="434">
        <v>12.5</v>
      </c>
      <c r="F15688" s="434">
        <v>2997</v>
      </c>
      <c r="G15688" s="434">
        <v>11719</v>
      </c>
      <c r="H15688" s="434">
        <v>8601</v>
      </c>
      <c r="I15688" s="434">
        <v>148.63999999999999</v>
      </c>
      <c r="K15688" s="434">
        <v>2010</v>
      </c>
    </row>
    <row r="15689" spans="1:11" hidden="1" x14ac:dyDescent="0.25">
      <c r="A15689" s="434">
        <v>374052000</v>
      </c>
      <c r="B15689" s="434">
        <v>16350</v>
      </c>
      <c r="C15689" s="434" t="s">
        <v>28</v>
      </c>
      <c r="D15689" s="434" t="s">
        <v>36</v>
      </c>
      <c r="E15689" s="434">
        <v>12</v>
      </c>
      <c r="F15689" s="434">
        <v>14800</v>
      </c>
      <c r="G15689" s="434">
        <v>208822</v>
      </c>
      <c r="H15689" s="434">
        <v>107450</v>
      </c>
      <c r="I15689" s="434">
        <v>299.99</v>
      </c>
      <c r="J15689" s="434">
        <v>0</v>
      </c>
      <c r="K15689" s="434">
        <v>2020</v>
      </c>
    </row>
    <row r="15690" spans="1:11" hidden="1" x14ac:dyDescent="0.25">
      <c r="A15690" s="434">
        <v>374075000</v>
      </c>
      <c r="B15690" s="434">
        <v>580</v>
      </c>
      <c r="C15690" s="434" t="s">
        <v>24</v>
      </c>
      <c r="D15690" s="434" t="s">
        <v>25</v>
      </c>
      <c r="F15690" s="434">
        <v>4550</v>
      </c>
      <c r="G15690" s="434">
        <v>6424</v>
      </c>
      <c r="H15690" s="434">
        <v>5849</v>
      </c>
      <c r="I15690" s="434">
        <v>119.29</v>
      </c>
      <c r="J15690" s="434">
        <v>7541</v>
      </c>
      <c r="K15690" s="434">
        <v>2015</v>
      </c>
    </row>
    <row r="15691" spans="1:11" hidden="1" x14ac:dyDescent="0.25">
      <c r="A15691" s="434">
        <v>374092000</v>
      </c>
      <c r="B15691" s="434">
        <v>56232</v>
      </c>
      <c r="C15691" s="434" t="s">
        <v>28</v>
      </c>
      <c r="D15691" s="434" t="s">
        <v>33</v>
      </c>
      <c r="E15691" s="434">
        <v>43599</v>
      </c>
      <c r="F15691" s="434">
        <v>9000</v>
      </c>
      <c r="G15691" s="434">
        <v>84872</v>
      </c>
      <c r="H15691" s="434">
        <v>45223</v>
      </c>
      <c r="I15691" s="434">
        <v>228.95</v>
      </c>
      <c r="J15691" s="434">
        <v>0</v>
      </c>
      <c r="K15691" s="434">
        <v>2016</v>
      </c>
    </row>
    <row r="15692" spans="1:11" hidden="1" x14ac:dyDescent="0.25">
      <c r="A15692" s="434">
        <v>374101000</v>
      </c>
      <c r="B15692" s="434">
        <v>8071</v>
      </c>
      <c r="C15692" s="434" t="s">
        <v>28</v>
      </c>
      <c r="D15692" s="434" t="s">
        <v>33</v>
      </c>
      <c r="E15692" s="434">
        <v>43599</v>
      </c>
      <c r="F15692" s="434">
        <v>9660</v>
      </c>
      <c r="G15692" s="434">
        <v>81938</v>
      </c>
      <c r="H15692" s="434">
        <v>43007</v>
      </c>
      <c r="I15692" s="434">
        <v>228.99</v>
      </c>
      <c r="J15692" s="434">
        <v>0</v>
      </c>
      <c r="K15692" s="434">
        <v>2015</v>
      </c>
    </row>
    <row r="15693" spans="1:11" hidden="1" x14ac:dyDescent="0.25">
      <c r="A15693" s="434">
        <v>374130000</v>
      </c>
      <c r="B15693" s="434">
        <v>634</v>
      </c>
      <c r="C15693" s="434" t="s">
        <v>61</v>
      </c>
      <c r="D15693" s="434" t="s">
        <v>22</v>
      </c>
      <c r="E15693" s="434">
        <v>13</v>
      </c>
      <c r="F15693" s="434">
        <v>2879</v>
      </c>
      <c r="G15693" s="434">
        <v>5567</v>
      </c>
      <c r="H15693" s="434">
        <v>3726</v>
      </c>
      <c r="I15693" s="434">
        <v>94.72</v>
      </c>
      <c r="K15693" s="434">
        <v>2004</v>
      </c>
    </row>
    <row r="15694" spans="1:11" hidden="1" x14ac:dyDescent="0.25">
      <c r="A15694" s="434">
        <v>374165000</v>
      </c>
      <c r="B15694" s="434">
        <v>16360</v>
      </c>
      <c r="C15694" s="434" t="s">
        <v>28</v>
      </c>
      <c r="D15694" s="434" t="s">
        <v>33</v>
      </c>
      <c r="F15694" s="434">
        <v>8330</v>
      </c>
      <c r="G15694" s="434">
        <v>77113</v>
      </c>
      <c r="H15694" s="434">
        <v>40937</v>
      </c>
      <c r="I15694" s="434">
        <v>224.98</v>
      </c>
      <c r="K15694" s="434">
        <v>2015</v>
      </c>
    </row>
    <row r="15695" spans="1:11" hidden="1" x14ac:dyDescent="0.25">
      <c r="A15695" s="434">
        <v>374171000</v>
      </c>
      <c r="B15695" s="434">
        <v>5794</v>
      </c>
      <c r="C15695" s="434" t="s">
        <v>28</v>
      </c>
      <c r="D15695" s="434" t="s">
        <v>29</v>
      </c>
      <c r="E15695" s="434">
        <v>14.5</v>
      </c>
      <c r="F15695" s="434">
        <v>7800</v>
      </c>
      <c r="G15695" s="434">
        <v>60463</v>
      </c>
      <c r="H15695" s="434">
        <v>34558</v>
      </c>
      <c r="I15695" s="434">
        <v>199.99</v>
      </c>
      <c r="J15695" s="434">
        <v>0</v>
      </c>
      <c r="K15695" s="434">
        <v>2015</v>
      </c>
    </row>
    <row r="15696" spans="1:11" hidden="1" x14ac:dyDescent="0.25">
      <c r="A15696" s="434">
        <v>374195000</v>
      </c>
      <c r="B15696" s="434">
        <v>660</v>
      </c>
      <c r="C15696" s="434" t="s">
        <v>28</v>
      </c>
      <c r="D15696" s="434" t="s">
        <v>33</v>
      </c>
      <c r="F15696" s="434">
        <v>9960</v>
      </c>
      <c r="G15696" s="434">
        <v>81820</v>
      </c>
      <c r="H15696" s="434">
        <v>43040</v>
      </c>
      <c r="I15696" s="434">
        <v>228.99</v>
      </c>
      <c r="K15696" s="434">
        <v>2015</v>
      </c>
    </row>
    <row r="15697" spans="1:11" hidden="1" x14ac:dyDescent="0.25">
      <c r="A15697" s="434">
        <v>374212000</v>
      </c>
      <c r="B15697" s="434">
        <v>92</v>
      </c>
      <c r="C15697" s="434" t="s">
        <v>28</v>
      </c>
      <c r="D15697" s="434" t="s">
        <v>29</v>
      </c>
      <c r="F15697" s="434">
        <v>8562</v>
      </c>
      <c r="G15697" s="434">
        <v>46931</v>
      </c>
      <c r="H15697" s="434">
        <v>27792</v>
      </c>
      <c r="I15697" s="434">
        <v>189.9</v>
      </c>
      <c r="K15697" s="434">
        <v>1997</v>
      </c>
    </row>
    <row r="15698" spans="1:11" hidden="1" x14ac:dyDescent="0.25">
      <c r="A15698" s="434">
        <v>374220000</v>
      </c>
      <c r="B15698" s="434">
        <v>8836</v>
      </c>
      <c r="C15698" s="434" t="s">
        <v>20</v>
      </c>
      <c r="D15698" s="434" t="s">
        <v>29</v>
      </c>
      <c r="E15698" s="434">
        <v>14.5</v>
      </c>
      <c r="F15698" s="434">
        <v>7260</v>
      </c>
      <c r="G15698" s="434">
        <v>50035</v>
      </c>
      <c r="H15698" s="434">
        <v>29762</v>
      </c>
      <c r="I15698" s="434">
        <v>183.03399999999999</v>
      </c>
      <c r="J15698" s="434">
        <v>51532</v>
      </c>
      <c r="K15698" s="434">
        <v>2017</v>
      </c>
    </row>
    <row r="15699" spans="1:11" hidden="1" x14ac:dyDescent="0.25">
      <c r="A15699" s="434">
        <v>374233000</v>
      </c>
      <c r="B15699" s="434">
        <v>10807</v>
      </c>
      <c r="C15699" s="434" t="s">
        <v>28</v>
      </c>
      <c r="D15699" s="434" t="s">
        <v>29</v>
      </c>
      <c r="E15699" s="434">
        <v>14.5</v>
      </c>
      <c r="F15699" s="434">
        <v>7390</v>
      </c>
      <c r="G15699" s="434">
        <v>55543</v>
      </c>
      <c r="H15699" s="434">
        <v>31877</v>
      </c>
      <c r="I15699" s="434">
        <v>189.99</v>
      </c>
      <c r="J15699" s="434">
        <v>0</v>
      </c>
      <c r="K15699" s="434">
        <v>2015</v>
      </c>
    </row>
    <row r="15700" spans="1:11" hidden="1" x14ac:dyDescent="0.25">
      <c r="A15700" s="434">
        <v>374242000</v>
      </c>
      <c r="B15700" s="434">
        <v>1473</v>
      </c>
      <c r="C15700" s="434" t="s">
        <v>28</v>
      </c>
      <c r="D15700" s="434" t="s">
        <v>29</v>
      </c>
      <c r="F15700" s="434">
        <v>6120</v>
      </c>
      <c r="G15700" s="434">
        <v>36228</v>
      </c>
      <c r="H15700" s="434">
        <v>22426</v>
      </c>
      <c r="I15700" s="434">
        <v>179.8</v>
      </c>
      <c r="K15700" s="434">
        <v>2015</v>
      </c>
    </row>
    <row r="15701" spans="1:11" hidden="1" x14ac:dyDescent="0.25">
      <c r="A15701" s="434">
        <v>374249000</v>
      </c>
      <c r="B15701" s="434">
        <v>26543</v>
      </c>
      <c r="C15701" s="434" t="s">
        <v>28</v>
      </c>
      <c r="D15701" s="434" t="s">
        <v>29</v>
      </c>
      <c r="E15701" s="434">
        <v>14.5</v>
      </c>
      <c r="F15701" s="434">
        <v>8130</v>
      </c>
      <c r="G15701" s="434">
        <v>61645</v>
      </c>
      <c r="H15701" s="434">
        <v>34618</v>
      </c>
      <c r="I15701" s="434">
        <v>199.9</v>
      </c>
      <c r="J15701" s="434">
        <v>0</v>
      </c>
      <c r="K15701" s="434">
        <v>2015</v>
      </c>
    </row>
    <row r="15702" spans="1:11" hidden="1" x14ac:dyDescent="0.25">
      <c r="A15702" s="434">
        <v>374265000</v>
      </c>
      <c r="B15702" s="434">
        <v>1228</v>
      </c>
      <c r="C15702" s="434" t="s">
        <v>28</v>
      </c>
      <c r="D15702" s="434" t="s">
        <v>29</v>
      </c>
      <c r="E15702" s="434">
        <v>14.5</v>
      </c>
      <c r="F15702" s="434">
        <v>8470</v>
      </c>
      <c r="G15702" s="434">
        <v>66637</v>
      </c>
      <c r="H15702" s="434">
        <v>38216</v>
      </c>
      <c r="I15702" s="434">
        <v>199.99</v>
      </c>
      <c r="K15702" s="434">
        <v>2015</v>
      </c>
    </row>
    <row r="15703" spans="1:11" hidden="1" x14ac:dyDescent="0.25">
      <c r="A15703" s="434">
        <v>374266000</v>
      </c>
      <c r="B15703" s="434">
        <v>231</v>
      </c>
      <c r="C15703" s="434" t="s">
        <v>20</v>
      </c>
      <c r="D15703" s="434" t="s">
        <v>25</v>
      </c>
      <c r="F15703" s="434">
        <v>5430</v>
      </c>
      <c r="G15703" s="434">
        <v>21117</v>
      </c>
      <c r="H15703" s="434">
        <v>12238</v>
      </c>
      <c r="I15703" s="434">
        <v>149.03</v>
      </c>
      <c r="J15703" s="434">
        <v>22526</v>
      </c>
      <c r="K15703" s="434">
        <v>2018</v>
      </c>
    </row>
    <row r="15704" spans="1:11" hidden="1" x14ac:dyDescent="0.25">
      <c r="A15704" s="434">
        <v>374267000</v>
      </c>
      <c r="B15704" s="434">
        <v>6006</v>
      </c>
      <c r="C15704" s="434" t="s">
        <v>28</v>
      </c>
      <c r="D15704" s="434" t="s">
        <v>33</v>
      </c>
      <c r="E15704" s="434">
        <v>14.3</v>
      </c>
      <c r="F15704" s="434">
        <v>8770</v>
      </c>
      <c r="G15704" s="434">
        <v>82235</v>
      </c>
      <c r="H15704" s="434">
        <v>43715</v>
      </c>
      <c r="I15704" s="434">
        <v>228.99</v>
      </c>
      <c r="J15704" s="434">
        <v>0</v>
      </c>
      <c r="K15704" s="434">
        <v>2016</v>
      </c>
    </row>
    <row r="15705" spans="1:11" hidden="1" x14ac:dyDescent="0.25">
      <c r="A15705" s="434">
        <v>374275000</v>
      </c>
      <c r="B15705" s="434">
        <v>7069</v>
      </c>
      <c r="C15705" s="434" t="s">
        <v>28</v>
      </c>
      <c r="D15705" s="434" t="s">
        <v>29</v>
      </c>
      <c r="E15705" s="434">
        <v>14.7</v>
      </c>
      <c r="F15705" s="434">
        <v>9218</v>
      </c>
      <c r="G15705" s="434">
        <v>37537</v>
      </c>
      <c r="H15705" s="434">
        <v>23432</v>
      </c>
      <c r="I15705" s="434">
        <v>179.9</v>
      </c>
      <c r="J15705" s="434">
        <v>0</v>
      </c>
      <c r="K15705" s="434">
        <v>2015</v>
      </c>
    </row>
    <row r="15706" spans="1:11" hidden="1" x14ac:dyDescent="0.25">
      <c r="A15706" s="434">
        <v>374279000</v>
      </c>
      <c r="B15706" s="434">
        <v>41619</v>
      </c>
      <c r="C15706" s="434" t="s">
        <v>28</v>
      </c>
      <c r="D15706" s="434" t="s">
        <v>33</v>
      </c>
      <c r="E15706" s="434">
        <v>14.5</v>
      </c>
      <c r="F15706" s="434">
        <v>9660</v>
      </c>
      <c r="G15706" s="434">
        <v>81839</v>
      </c>
      <c r="H15706" s="434">
        <v>43042</v>
      </c>
      <c r="I15706" s="434">
        <v>228.99</v>
      </c>
      <c r="J15706" s="434">
        <v>0</v>
      </c>
      <c r="K15706" s="434">
        <v>2016</v>
      </c>
    </row>
    <row r="15707" spans="1:11" hidden="1" x14ac:dyDescent="0.25">
      <c r="A15707" s="434">
        <v>374291000</v>
      </c>
      <c r="B15707" s="434">
        <v>5874</v>
      </c>
      <c r="C15707" s="434" t="s">
        <v>31</v>
      </c>
      <c r="D15707" s="434" t="s">
        <v>25</v>
      </c>
      <c r="E15707" s="434">
        <v>14.8</v>
      </c>
      <c r="F15707" s="434">
        <v>5180</v>
      </c>
      <c r="G15707" s="434">
        <v>16969</v>
      </c>
      <c r="H15707" s="434">
        <v>13110</v>
      </c>
      <c r="I15707" s="434">
        <v>131.66</v>
      </c>
      <c r="J15707" s="434">
        <v>0</v>
      </c>
      <c r="K15707" s="434">
        <v>2016</v>
      </c>
    </row>
    <row r="15708" spans="1:11" hidden="1" x14ac:dyDescent="0.25">
      <c r="A15708" s="434">
        <v>374306000</v>
      </c>
      <c r="B15708" s="434">
        <v>857</v>
      </c>
      <c r="C15708" s="434" t="s">
        <v>31</v>
      </c>
      <c r="D15708" s="434" t="s">
        <v>29</v>
      </c>
      <c r="F15708" s="434">
        <v>7500</v>
      </c>
      <c r="G15708" s="434">
        <v>55779</v>
      </c>
      <c r="H15708" s="434">
        <v>31887</v>
      </c>
      <c r="I15708" s="434">
        <v>189.99</v>
      </c>
      <c r="K15708" s="434">
        <v>2016</v>
      </c>
    </row>
    <row r="15709" spans="1:11" hidden="1" x14ac:dyDescent="0.25">
      <c r="A15709" s="434">
        <v>374318000</v>
      </c>
      <c r="B15709" s="434">
        <v>2885</v>
      </c>
      <c r="C15709" s="434" t="s">
        <v>28</v>
      </c>
      <c r="D15709" s="434" t="s">
        <v>29</v>
      </c>
      <c r="F15709" s="434">
        <v>7800</v>
      </c>
      <c r="G15709" s="434">
        <v>60481</v>
      </c>
      <c r="H15709" s="434">
        <v>34592</v>
      </c>
      <c r="I15709" s="434">
        <v>199.99</v>
      </c>
      <c r="K15709" s="434">
        <v>2016</v>
      </c>
    </row>
    <row r="15710" spans="1:11" hidden="1" x14ac:dyDescent="0.25">
      <c r="A15710" s="434">
        <v>374322000</v>
      </c>
      <c r="B15710" s="434">
        <v>39115</v>
      </c>
      <c r="C15710" s="434" t="s">
        <v>28</v>
      </c>
      <c r="D15710" s="434" t="s">
        <v>33</v>
      </c>
      <c r="E15710" s="434">
        <v>14.5</v>
      </c>
      <c r="F15710" s="434">
        <v>12000</v>
      </c>
      <c r="G15710" s="434">
        <v>75800</v>
      </c>
      <c r="H15710" s="434">
        <v>41071</v>
      </c>
      <c r="I15710" s="434">
        <v>225</v>
      </c>
      <c r="J15710" s="434">
        <v>0</v>
      </c>
      <c r="K15710" s="434">
        <v>1970</v>
      </c>
    </row>
    <row r="15711" spans="1:11" hidden="1" x14ac:dyDescent="0.25">
      <c r="A15711" s="434">
        <v>374345000</v>
      </c>
      <c r="B15711" s="434">
        <v>1810</v>
      </c>
      <c r="C15711" s="434" t="s">
        <v>24</v>
      </c>
      <c r="D15711" s="434" t="s">
        <v>33</v>
      </c>
      <c r="F15711" s="434">
        <v>13000</v>
      </c>
      <c r="G15711" s="434">
        <v>55138</v>
      </c>
      <c r="H15711" s="434">
        <v>47995</v>
      </c>
      <c r="I15711" s="434">
        <v>230</v>
      </c>
      <c r="J15711" s="434">
        <v>83291</v>
      </c>
      <c r="K15711" s="434">
        <v>2017</v>
      </c>
    </row>
    <row r="15712" spans="1:11" hidden="1" x14ac:dyDescent="0.25">
      <c r="A15712" s="434">
        <v>374356000</v>
      </c>
      <c r="B15712" s="434">
        <v>3760</v>
      </c>
      <c r="C15712" s="434" t="s">
        <v>28</v>
      </c>
      <c r="D15712" s="434" t="s">
        <v>29</v>
      </c>
      <c r="E15712" s="434">
        <v>43599</v>
      </c>
      <c r="F15712" s="434">
        <v>7560</v>
      </c>
      <c r="G15712" s="434">
        <v>63481</v>
      </c>
      <c r="H15712" s="434">
        <v>35834</v>
      </c>
      <c r="I15712" s="434">
        <v>199.98</v>
      </c>
      <c r="J15712" s="434">
        <v>0</v>
      </c>
      <c r="K15712" s="434">
        <v>2019</v>
      </c>
    </row>
    <row r="15713" spans="1:11" hidden="1" x14ac:dyDescent="0.25">
      <c r="A15713" s="434">
        <v>374363000</v>
      </c>
      <c r="B15713" s="434">
        <v>1</v>
      </c>
      <c r="C15713" s="434" t="s">
        <v>51</v>
      </c>
      <c r="D15713" s="434" t="s">
        <v>25</v>
      </c>
      <c r="F15713" s="434">
        <v>4440</v>
      </c>
      <c r="G15713" s="434">
        <v>8726</v>
      </c>
      <c r="H15713" s="434">
        <v>7139</v>
      </c>
      <c r="I15713" s="434">
        <v>137.01</v>
      </c>
      <c r="J15713" s="434">
        <v>8324</v>
      </c>
      <c r="K15713" s="434">
        <v>2018</v>
      </c>
    </row>
    <row r="15714" spans="1:11" hidden="1" x14ac:dyDescent="0.25">
      <c r="A15714" s="434">
        <v>374400000</v>
      </c>
      <c r="B15714" s="434">
        <v>8694</v>
      </c>
      <c r="C15714" s="434" t="s">
        <v>28</v>
      </c>
      <c r="D15714" s="434" t="s">
        <v>29</v>
      </c>
      <c r="E15714" s="434">
        <v>43660</v>
      </c>
      <c r="F15714" s="434">
        <v>6780</v>
      </c>
      <c r="G15714" s="434">
        <v>37918</v>
      </c>
      <c r="H15714" s="434">
        <v>23234</v>
      </c>
      <c r="I15714" s="434">
        <v>179.97</v>
      </c>
      <c r="J15714" s="434">
        <v>0</v>
      </c>
      <c r="K15714" s="434">
        <v>2016</v>
      </c>
    </row>
    <row r="15715" spans="1:11" hidden="1" x14ac:dyDescent="0.25">
      <c r="A15715" s="434">
        <v>374419000</v>
      </c>
      <c r="B15715" s="434">
        <v>589</v>
      </c>
      <c r="C15715" s="434" t="s">
        <v>20</v>
      </c>
      <c r="D15715" s="434" t="s">
        <v>29</v>
      </c>
      <c r="E15715" s="434">
        <v>14</v>
      </c>
      <c r="F15715" s="434">
        <v>7860</v>
      </c>
      <c r="G15715" s="434">
        <v>36032</v>
      </c>
      <c r="H15715" s="434">
        <v>23680</v>
      </c>
      <c r="I15715" s="434">
        <v>183</v>
      </c>
      <c r="J15715" s="434">
        <v>41308</v>
      </c>
      <c r="K15715" s="434">
        <v>2002</v>
      </c>
    </row>
    <row r="15716" spans="1:11" hidden="1" x14ac:dyDescent="0.25">
      <c r="A15716" s="434">
        <v>374423000</v>
      </c>
      <c r="B15716" s="434">
        <v>11741</v>
      </c>
      <c r="C15716" s="434" t="s">
        <v>28</v>
      </c>
      <c r="D15716" s="434" t="s">
        <v>33</v>
      </c>
      <c r="E15716" s="434">
        <v>14.5</v>
      </c>
      <c r="F15716" s="434">
        <v>9660</v>
      </c>
      <c r="G15716" s="434">
        <v>81845</v>
      </c>
      <c r="H15716" s="434">
        <v>43013</v>
      </c>
      <c r="I15716" s="434">
        <v>228.99</v>
      </c>
      <c r="J15716" s="434">
        <v>0</v>
      </c>
      <c r="K15716" s="434">
        <v>2016</v>
      </c>
    </row>
    <row r="15717" spans="1:11" hidden="1" x14ac:dyDescent="0.25">
      <c r="A15717" s="434">
        <v>374458000</v>
      </c>
      <c r="B15717" s="434">
        <v>662</v>
      </c>
      <c r="C15717" s="434" t="s">
        <v>28</v>
      </c>
      <c r="D15717" s="434" t="s">
        <v>29</v>
      </c>
      <c r="E15717" s="434">
        <v>14.5</v>
      </c>
      <c r="F15717" s="434">
        <v>7260</v>
      </c>
      <c r="G15717" s="434">
        <v>60618</v>
      </c>
      <c r="H15717" s="434">
        <v>34009</v>
      </c>
      <c r="I15717" s="434">
        <v>199.98</v>
      </c>
      <c r="J15717" s="434">
        <v>0</v>
      </c>
      <c r="K15717" s="434">
        <v>2016</v>
      </c>
    </row>
    <row r="15718" spans="1:11" hidden="1" x14ac:dyDescent="0.25">
      <c r="A15718" s="434">
        <v>374460000</v>
      </c>
      <c r="B15718" s="434">
        <v>9530</v>
      </c>
      <c r="C15718" s="434" t="s">
        <v>28</v>
      </c>
      <c r="D15718" s="434" t="s">
        <v>29</v>
      </c>
      <c r="E15718" s="434">
        <v>14.3</v>
      </c>
      <c r="F15718" s="434">
        <v>9480</v>
      </c>
      <c r="G15718" s="434">
        <v>46493</v>
      </c>
      <c r="H15718" s="434">
        <v>25554</v>
      </c>
      <c r="I15718" s="434">
        <v>183</v>
      </c>
      <c r="K15718" s="434">
        <v>2002</v>
      </c>
    </row>
    <row r="15719" spans="1:11" hidden="1" x14ac:dyDescent="0.25">
      <c r="A15719" s="434">
        <v>374466000</v>
      </c>
      <c r="B15719" s="434">
        <v>20141</v>
      </c>
      <c r="C15719" s="434" t="s">
        <v>28</v>
      </c>
      <c r="D15719" s="434" t="s">
        <v>33</v>
      </c>
      <c r="E15719" s="434">
        <v>15.9</v>
      </c>
      <c r="F15719" s="434">
        <v>8789</v>
      </c>
      <c r="G15719" s="434">
        <v>76334</v>
      </c>
      <c r="H15719" s="434">
        <v>40070</v>
      </c>
      <c r="I15719" s="434">
        <v>225</v>
      </c>
      <c r="J15719" s="434">
        <v>0</v>
      </c>
      <c r="K15719" s="434">
        <v>2011</v>
      </c>
    </row>
    <row r="15720" spans="1:11" hidden="1" x14ac:dyDescent="0.25">
      <c r="A15720" s="434">
        <v>374519000</v>
      </c>
      <c r="B15720" s="434">
        <v>12463</v>
      </c>
      <c r="C15720" s="434" t="s">
        <v>28</v>
      </c>
      <c r="D15720" s="434" t="s">
        <v>29</v>
      </c>
      <c r="F15720" s="434">
        <v>7044</v>
      </c>
      <c r="G15720" s="434">
        <v>38868</v>
      </c>
      <c r="H15720" s="434">
        <v>24277</v>
      </c>
      <c r="I15720" s="434">
        <v>182</v>
      </c>
      <c r="K15720" s="434">
        <v>2017</v>
      </c>
    </row>
    <row r="15721" spans="1:11" hidden="1" x14ac:dyDescent="0.25">
      <c r="A15721" s="434">
        <v>374525000</v>
      </c>
      <c r="B15721" s="434">
        <v>14337</v>
      </c>
      <c r="C15721" s="434" t="s">
        <v>61</v>
      </c>
      <c r="D15721" s="434" t="s">
        <v>22</v>
      </c>
      <c r="E15721" s="434">
        <v>12.5</v>
      </c>
      <c r="F15721" s="434">
        <v>2550</v>
      </c>
      <c r="G15721" s="434">
        <v>4450</v>
      </c>
      <c r="H15721" s="434">
        <v>2997</v>
      </c>
      <c r="I15721" s="434">
        <v>99.9</v>
      </c>
      <c r="J15721" s="434">
        <v>0</v>
      </c>
      <c r="K15721" s="434">
        <v>1998</v>
      </c>
    </row>
    <row r="15722" spans="1:11" hidden="1" x14ac:dyDescent="0.25">
      <c r="A15722" s="434">
        <v>374538000</v>
      </c>
      <c r="B15722" s="434">
        <v>875</v>
      </c>
      <c r="C15722" s="434" t="s">
        <v>61</v>
      </c>
      <c r="D15722" s="434" t="s">
        <v>25</v>
      </c>
      <c r="E15722" s="434">
        <v>13.5</v>
      </c>
      <c r="F15722" s="434">
        <v>2760</v>
      </c>
      <c r="G15722" s="434">
        <v>9861</v>
      </c>
      <c r="H15722" s="434">
        <v>6354</v>
      </c>
      <c r="I15722" s="434">
        <v>108.5</v>
      </c>
      <c r="K15722" s="434">
        <v>2000</v>
      </c>
    </row>
    <row r="15723" spans="1:11" hidden="1" x14ac:dyDescent="0.25">
      <c r="A15723" s="434">
        <v>374558000</v>
      </c>
      <c r="B15723" s="434">
        <v>931</v>
      </c>
      <c r="C15723" s="434" t="s">
        <v>20</v>
      </c>
      <c r="D15723" s="434" t="s">
        <v>22</v>
      </c>
      <c r="E15723" s="434">
        <v>12</v>
      </c>
      <c r="F15723" s="434">
        <v>2039</v>
      </c>
      <c r="G15723" s="434">
        <v>4274</v>
      </c>
      <c r="H15723" s="434">
        <v>2798</v>
      </c>
      <c r="I15723" s="434">
        <v>99.8</v>
      </c>
      <c r="J15723" s="434">
        <v>4915</v>
      </c>
      <c r="K15723" s="434">
        <v>2004</v>
      </c>
    </row>
    <row r="15724" spans="1:11" hidden="1" x14ac:dyDescent="0.25">
      <c r="A15724" s="434">
        <v>374564000</v>
      </c>
      <c r="B15724" s="434">
        <v>47282</v>
      </c>
      <c r="C15724" s="434" t="s">
        <v>28</v>
      </c>
      <c r="D15724" s="434" t="s">
        <v>33</v>
      </c>
      <c r="E15724" s="434">
        <v>14.5</v>
      </c>
      <c r="F15724" s="434">
        <v>9660</v>
      </c>
      <c r="G15724" s="434">
        <v>81886</v>
      </c>
      <c r="H15724" s="434">
        <v>43036</v>
      </c>
      <c r="I15724" s="434">
        <v>229</v>
      </c>
      <c r="J15724" s="434">
        <v>0</v>
      </c>
      <c r="K15724" s="434">
        <v>2016</v>
      </c>
    </row>
    <row r="15725" spans="1:11" hidden="1" x14ac:dyDescent="0.25">
      <c r="A15725" s="434">
        <v>374566000</v>
      </c>
      <c r="B15725" s="434">
        <v>14233</v>
      </c>
      <c r="C15725" s="434" t="s">
        <v>31</v>
      </c>
      <c r="D15725" s="434" t="s">
        <v>29</v>
      </c>
      <c r="E15725" s="434">
        <v>14.5</v>
      </c>
      <c r="F15725" s="434">
        <v>7260</v>
      </c>
      <c r="G15725" s="434">
        <v>55647</v>
      </c>
      <c r="H15725" s="434">
        <v>32012</v>
      </c>
      <c r="I15725" s="434">
        <v>189.99</v>
      </c>
      <c r="J15725" s="434">
        <v>0</v>
      </c>
      <c r="K15725" s="434">
        <v>2020</v>
      </c>
    </row>
    <row r="15726" spans="1:11" hidden="1" x14ac:dyDescent="0.25">
      <c r="A15726" s="434">
        <v>374579000</v>
      </c>
      <c r="B15726" s="434">
        <v>16581</v>
      </c>
      <c r="C15726" s="434" t="s">
        <v>28</v>
      </c>
      <c r="D15726" s="434" t="s">
        <v>29</v>
      </c>
      <c r="E15726" s="434">
        <v>14</v>
      </c>
      <c r="F15726" s="434">
        <v>8562</v>
      </c>
      <c r="G15726" s="434">
        <v>45496</v>
      </c>
      <c r="H15726" s="434">
        <v>26250</v>
      </c>
      <c r="I15726" s="434">
        <v>185.74</v>
      </c>
      <c r="J15726" s="434">
        <v>0</v>
      </c>
      <c r="K15726" s="434">
        <v>1996</v>
      </c>
    </row>
    <row r="15727" spans="1:11" hidden="1" x14ac:dyDescent="0.25">
      <c r="A15727" s="434">
        <v>374597000</v>
      </c>
      <c r="B15727" s="434">
        <v>596</v>
      </c>
      <c r="C15727" s="434" t="s">
        <v>20</v>
      </c>
      <c r="D15727" s="434" t="s">
        <v>25</v>
      </c>
      <c r="E15727" s="434">
        <v>14.35</v>
      </c>
      <c r="F15727" s="434">
        <v>5200</v>
      </c>
      <c r="G15727" s="434">
        <v>22354</v>
      </c>
      <c r="H15727" s="434">
        <v>13120</v>
      </c>
      <c r="I15727" s="434">
        <v>149.93</v>
      </c>
      <c r="J15727" s="434">
        <v>21402</v>
      </c>
      <c r="K15727" s="434">
        <v>2017</v>
      </c>
    </row>
    <row r="15728" spans="1:11" hidden="1" x14ac:dyDescent="0.25">
      <c r="A15728" s="434">
        <v>374605000</v>
      </c>
      <c r="B15728" s="434">
        <v>1</v>
      </c>
      <c r="C15728" s="434" t="s">
        <v>24</v>
      </c>
      <c r="D15728" s="434" t="s">
        <v>22</v>
      </c>
      <c r="E15728" s="434">
        <v>12.5</v>
      </c>
      <c r="F15728" s="434">
        <v>2942</v>
      </c>
      <c r="G15728" s="434">
        <v>3590</v>
      </c>
      <c r="H15728" s="434">
        <v>2985</v>
      </c>
      <c r="I15728" s="434">
        <v>88.35</v>
      </c>
      <c r="J15728" s="434">
        <v>3435</v>
      </c>
      <c r="K15728" s="434">
        <v>1992</v>
      </c>
    </row>
    <row r="15729" spans="1:11" hidden="1" x14ac:dyDescent="0.25">
      <c r="A15729" s="434">
        <v>374650000</v>
      </c>
      <c r="B15729" s="434">
        <v>860</v>
      </c>
      <c r="C15729" s="434" t="s">
        <v>28</v>
      </c>
      <c r="D15729" s="434" t="s">
        <v>33</v>
      </c>
      <c r="F15729" s="434">
        <v>8740</v>
      </c>
      <c r="G15729" s="434">
        <v>82055</v>
      </c>
      <c r="H15729" s="434">
        <v>43466</v>
      </c>
      <c r="I15729" s="434">
        <v>229</v>
      </c>
      <c r="K15729" s="434">
        <v>2016</v>
      </c>
    </row>
    <row r="15730" spans="1:11" hidden="1" x14ac:dyDescent="0.25">
      <c r="A15730" s="434">
        <v>374653000</v>
      </c>
      <c r="B15730" s="434">
        <v>725</v>
      </c>
      <c r="C15730" s="434" t="s">
        <v>28</v>
      </c>
      <c r="D15730" s="434" t="s">
        <v>33</v>
      </c>
      <c r="E15730" s="434">
        <v>43599</v>
      </c>
      <c r="F15730" s="434">
        <v>11010</v>
      </c>
      <c r="G15730" s="434">
        <v>117549</v>
      </c>
      <c r="H15730" s="434">
        <v>63087</v>
      </c>
      <c r="I15730" s="434">
        <v>245</v>
      </c>
      <c r="J15730" s="434">
        <v>0</v>
      </c>
      <c r="K15730" s="434">
        <v>2016</v>
      </c>
    </row>
    <row r="15731" spans="1:11" hidden="1" x14ac:dyDescent="0.25">
      <c r="A15731" s="434">
        <v>374654000</v>
      </c>
      <c r="B15731" s="434">
        <v>12066</v>
      </c>
      <c r="C15731" s="434" t="s">
        <v>28</v>
      </c>
      <c r="D15731" s="434" t="s">
        <v>29</v>
      </c>
      <c r="F15731" s="434">
        <v>8260</v>
      </c>
      <c r="G15731" s="434">
        <v>61084</v>
      </c>
      <c r="H15731" s="434">
        <v>34776</v>
      </c>
      <c r="I15731" s="434">
        <v>199.98</v>
      </c>
      <c r="K15731" s="434">
        <v>2016</v>
      </c>
    </row>
    <row r="15732" spans="1:11" hidden="1" x14ac:dyDescent="0.25">
      <c r="A15732" s="434">
        <v>374677000</v>
      </c>
      <c r="B15732" s="434">
        <v>6353</v>
      </c>
      <c r="C15732" s="434" t="s">
        <v>28</v>
      </c>
      <c r="D15732" s="434" t="s">
        <v>29</v>
      </c>
      <c r="E15732" s="434">
        <v>43599</v>
      </c>
      <c r="F15732" s="434">
        <v>7560</v>
      </c>
      <c r="G15732" s="434">
        <v>63469</v>
      </c>
      <c r="H15732" s="434">
        <v>35825</v>
      </c>
      <c r="I15732" s="434">
        <v>199.98</v>
      </c>
      <c r="J15732" s="434">
        <v>0</v>
      </c>
      <c r="K15732" s="434">
        <v>2017</v>
      </c>
    </row>
    <row r="15733" spans="1:11" hidden="1" x14ac:dyDescent="0.25">
      <c r="A15733" s="434">
        <v>374681000</v>
      </c>
      <c r="B15733" s="434">
        <v>34003</v>
      </c>
      <c r="C15733" s="434" t="s">
        <v>28</v>
      </c>
      <c r="D15733" s="434" t="s">
        <v>29</v>
      </c>
      <c r="E15733" s="434">
        <v>14</v>
      </c>
      <c r="F15733" s="434">
        <v>5201</v>
      </c>
      <c r="G15733" s="434">
        <v>23407</v>
      </c>
      <c r="H15733" s="434">
        <v>14762</v>
      </c>
      <c r="I15733" s="434">
        <v>154.38</v>
      </c>
      <c r="J15733" s="434">
        <v>0</v>
      </c>
      <c r="K15733" s="434">
        <v>1997</v>
      </c>
    </row>
    <row r="15734" spans="1:11" hidden="1" x14ac:dyDescent="0.25">
      <c r="A15734" s="434">
        <v>374685000</v>
      </c>
      <c r="B15734" s="434">
        <v>752</v>
      </c>
      <c r="C15734" s="434" t="s">
        <v>28</v>
      </c>
      <c r="D15734" s="434" t="s">
        <v>29</v>
      </c>
      <c r="F15734" s="434">
        <v>7560</v>
      </c>
      <c r="G15734" s="434">
        <v>63547</v>
      </c>
      <c r="H15734" s="434">
        <v>35832</v>
      </c>
      <c r="I15734" s="434">
        <v>199.9</v>
      </c>
      <c r="K15734" s="434">
        <v>2019</v>
      </c>
    </row>
    <row r="15735" spans="1:11" hidden="1" x14ac:dyDescent="0.25">
      <c r="A15735" s="434">
        <v>374748000</v>
      </c>
      <c r="B15735" s="434">
        <v>56655</v>
      </c>
      <c r="C15735" s="434" t="s">
        <v>28</v>
      </c>
      <c r="D15735" s="434" t="s">
        <v>33</v>
      </c>
      <c r="E15735" s="434">
        <v>14.5</v>
      </c>
      <c r="F15735" s="434">
        <v>9660</v>
      </c>
      <c r="G15735" s="434">
        <v>81788</v>
      </c>
      <c r="H15735" s="434">
        <v>43028</v>
      </c>
      <c r="I15735" s="434">
        <v>228.99</v>
      </c>
      <c r="J15735" s="434">
        <v>0</v>
      </c>
      <c r="K15735" s="434">
        <v>2015</v>
      </c>
    </row>
    <row r="15736" spans="1:11" hidden="1" x14ac:dyDescent="0.25">
      <c r="A15736" s="434">
        <v>374757000</v>
      </c>
      <c r="B15736" s="434">
        <v>8647</v>
      </c>
      <c r="C15736" s="434" t="s">
        <v>44</v>
      </c>
      <c r="D15736" s="434" t="s">
        <v>25</v>
      </c>
      <c r="E15736" s="434">
        <v>18</v>
      </c>
      <c r="F15736" s="434">
        <v>10297</v>
      </c>
      <c r="G15736" s="434">
        <v>4174</v>
      </c>
      <c r="H15736" s="434">
        <v>11906</v>
      </c>
      <c r="I15736" s="434">
        <v>140.49760000000001</v>
      </c>
      <c r="K15736" s="434">
        <v>1973</v>
      </c>
    </row>
    <row r="15737" spans="1:11" hidden="1" x14ac:dyDescent="0.25">
      <c r="A15737" s="434">
        <v>374763000</v>
      </c>
      <c r="B15737" s="434">
        <v>14</v>
      </c>
      <c r="C15737" s="434" t="s">
        <v>28</v>
      </c>
      <c r="D15737" s="434" t="s">
        <v>29</v>
      </c>
      <c r="E15737" s="434">
        <v>14.2</v>
      </c>
      <c r="F15737" s="434">
        <v>7980</v>
      </c>
      <c r="G15737" s="434">
        <v>48635</v>
      </c>
      <c r="H15737" s="434">
        <v>27656</v>
      </c>
      <c r="I15737" s="434">
        <v>189.95</v>
      </c>
      <c r="K15737" s="434">
        <v>2002</v>
      </c>
    </row>
    <row r="15738" spans="1:11" hidden="1" x14ac:dyDescent="0.25">
      <c r="A15738" s="434">
        <v>374782000</v>
      </c>
      <c r="B15738" s="434">
        <v>1318</v>
      </c>
      <c r="C15738" s="434" t="s">
        <v>35</v>
      </c>
      <c r="D15738" s="434" t="s">
        <v>29</v>
      </c>
      <c r="F15738" s="434">
        <v>11960</v>
      </c>
      <c r="G15738" s="434">
        <v>22444</v>
      </c>
      <c r="H15738" s="434">
        <v>17853</v>
      </c>
      <c r="I15738" s="434">
        <v>172</v>
      </c>
      <c r="K15738" s="434">
        <v>2019</v>
      </c>
    </row>
    <row r="15739" spans="1:11" hidden="1" x14ac:dyDescent="0.25">
      <c r="A15739" s="434">
        <v>374813000</v>
      </c>
      <c r="B15739" s="434">
        <v>9259</v>
      </c>
      <c r="C15739" s="434" t="s">
        <v>31</v>
      </c>
      <c r="D15739" s="434" t="s">
        <v>25</v>
      </c>
      <c r="E15739" s="434">
        <v>19</v>
      </c>
      <c r="F15739" s="434">
        <v>6157</v>
      </c>
      <c r="G15739" s="434">
        <v>7242</v>
      </c>
      <c r="H15739" s="434">
        <v>7089</v>
      </c>
      <c r="I15739" s="434">
        <v>146.29</v>
      </c>
      <c r="J15739" s="434">
        <v>10500</v>
      </c>
      <c r="K15739" s="434">
        <v>1990</v>
      </c>
    </row>
    <row r="15740" spans="1:11" hidden="1" x14ac:dyDescent="0.25">
      <c r="A15740" s="434">
        <v>374832000</v>
      </c>
      <c r="B15740" s="434">
        <v>10616</v>
      </c>
      <c r="C15740" s="434" t="s">
        <v>28</v>
      </c>
      <c r="D15740" s="434" t="s">
        <v>33</v>
      </c>
      <c r="E15740" s="434">
        <v>43599</v>
      </c>
      <c r="F15740" s="434">
        <v>9000</v>
      </c>
      <c r="G15740" s="434">
        <v>84790</v>
      </c>
      <c r="H15740" s="434">
        <v>45252</v>
      </c>
      <c r="I15740" s="434">
        <v>228.95</v>
      </c>
      <c r="J15740" s="434">
        <v>0</v>
      </c>
      <c r="K15740" s="434">
        <v>2016</v>
      </c>
    </row>
    <row r="15741" spans="1:11" hidden="1" x14ac:dyDescent="0.25">
      <c r="A15741" s="434">
        <v>374838000</v>
      </c>
      <c r="B15741" s="434">
        <v>2846</v>
      </c>
      <c r="C15741" s="434" t="s">
        <v>28</v>
      </c>
      <c r="D15741" s="434" t="s">
        <v>29</v>
      </c>
      <c r="E15741" s="434">
        <v>43599</v>
      </c>
      <c r="F15741" s="434">
        <v>7172</v>
      </c>
      <c r="G15741" s="434">
        <v>45572</v>
      </c>
      <c r="H15741" s="434">
        <v>26010</v>
      </c>
      <c r="I15741" s="434">
        <v>185.74</v>
      </c>
      <c r="J15741" s="434">
        <v>0</v>
      </c>
    </row>
    <row r="15742" spans="1:11" hidden="1" x14ac:dyDescent="0.25">
      <c r="A15742" s="434">
        <v>374839000</v>
      </c>
      <c r="B15742" s="434">
        <v>18214</v>
      </c>
      <c r="C15742" s="434" t="s">
        <v>28</v>
      </c>
      <c r="D15742" s="434" t="s">
        <v>33</v>
      </c>
      <c r="E15742" s="434">
        <v>14.5</v>
      </c>
      <c r="F15742" s="434">
        <v>9660</v>
      </c>
      <c r="G15742" s="434">
        <v>81886</v>
      </c>
      <c r="H15742" s="434">
        <v>43036</v>
      </c>
      <c r="I15742" s="434">
        <v>228.99</v>
      </c>
      <c r="J15742" s="434">
        <v>0</v>
      </c>
      <c r="K15742" s="434">
        <v>2015</v>
      </c>
    </row>
    <row r="15743" spans="1:11" hidden="1" x14ac:dyDescent="0.25">
      <c r="A15743" s="434">
        <v>374846000</v>
      </c>
      <c r="B15743" s="434">
        <v>18516</v>
      </c>
      <c r="C15743" s="434" t="s">
        <v>28</v>
      </c>
      <c r="D15743" s="434" t="s">
        <v>29</v>
      </c>
      <c r="E15743" s="434">
        <v>14</v>
      </c>
      <c r="F15743" s="434">
        <v>6830</v>
      </c>
      <c r="G15743" s="434">
        <v>45556</v>
      </c>
      <c r="H15743" s="434">
        <v>27440</v>
      </c>
      <c r="I15743" s="434">
        <v>182.99</v>
      </c>
      <c r="J15743" s="434">
        <v>0</v>
      </c>
      <c r="K15743" s="434">
        <v>1970</v>
      </c>
    </row>
    <row r="15744" spans="1:11" hidden="1" x14ac:dyDescent="0.25">
      <c r="A15744" s="434">
        <v>374881000</v>
      </c>
      <c r="B15744" s="434">
        <v>16902</v>
      </c>
      <c r="C15744" s="434" t="s">
        <v>28</v>
      </c>
      <c r="D15744" s="434" t="s">
        <v>25</v>
      </c>
      <c r="E15744" s="434">
        <v>13.5</v>
      </c>
      <c r="F15744" s="434">
        <v>4985</v>
      </c>
      <c r="G15744" s="434">
        <v>18315</v>
      </c>
      <c r="H15744" s="434">
        <v>11194</v>
      </c>
      <c r="I15744" s="434">
        <v>148.16999999999999</v>
      </c>
      <c r="J15744" s="434">
        <v>0</v>
      </c>
      <c r="K15744" s="434">
        <v>1997</v>
      </c>
    </row>
    <row r="15745" spans="1:11" hidden="1" x14ac:dyDescent="0.25">
      <c r="A15745" s="434">
        <v>374907000</v>
      </c>
      <c r="B15745" s="434">
        <v>5755</v>
      </c>
      <c r="C15745" s="434" t="s">
        <v>28</v>
      </c>
      <c r="D15745" s="434" t="s">
        <v>33</v>
      </c>
      <c r="E15745" s="434">
        <v>14.5</v>
      </c>
      <c r="F15745" s="434">
        <v>14280</v>
      </c>
      <c r="G15745" s="434">
        <v>81879</v>
      </c>
      <c r="H15745" s="434">
        <v>42995</v>
      </c>
      <c r="I15745" s="434">
        <v>228.99</v>
      </c>
      <c r="J15745" s="434">
        <v>0</v>
      </c>
      <c r="K15745" s="434">
        <v>2016</v>
      </c>
    </row>
    <row r="15746" spans="1:11" hidden="1" x14ac:dyDescent="0.25">
      <c r="A15746" s="434">
        <v>374910000</v>
      </c>
      <c r="B15746" s="434">
        <v>8180</v>
      </c>
      <c r="C15746" s="434" t="s">
        <v>28</v>
      </c>
      <c r="D15746" s="434" t="s">
        <v>33</v>
      </c>
      <c r="E15746" s="434">
        <v>14.5</v>
      </c>
      <c r="F15746" s="434">
        <v>9660</v>
      </c>
      <c r="G15746" s="434">
        <v>81855</v>
      </c>
      <c r="H15746" s="434">
        <v>43036</v>
      </c>
      <c r="I15746" s="434">
        <v>228.99</v>
      </c>
      <c r="J15746" s="434">
        <v>0</v>
      </c>
      <c r="K15746" s="434">
        <v>2017</v>
      </c>
    </row>
    <row r="15747" spans="1:11" hidden="1" x14ac:dyDescent="0.25">
      <c r="A15747" s="434">
        <v>374912000</v>
      </c>
      <c r="B15747" s="434">
        <v>1037</v>
      </c>
      <c r="C15747" s="434" t="s">
        <v>20</v>
      </c>
      <c r="D15747" s="434" t="s">
        <v>25</v>
      </c>
      <c r="E15747" s="434">
        <v>12.5</v>
      </c>
      <c r="F15747" s="434">
        <v>4440</v>
      </c>
      <c r="G15747" s="434">
        <v>16064</v>
      </c>
      <c r="H15747" s="434">
        <v>9141</v>
      </c>
      <c r="I15747" s="434">
        <v>134.03</v>
      </c>
      <c r="J15747" s="434">
        <v>15925</v>
      </c>
      <c r="K15747" s="434">
        <v>2015</v>
      </c>
    </row>
    <row r="15748" spans="1:11" hidden="1" x14ac:dyDescent="0.25">
      <c r="A15748" s="434">
        <v>374919000</v>
      </c>
      <c r="B15748" s="434">
        <v>55650</v>
      </c>
      <c r="C15748" s="434" t="s">
        <v>46</v>
      </c>
      <c r="D15748" s="434" t="s">
        <v>22</v>
      </c>
      <c r="E15748" s="434">
        <v>27729</v>
      </c>
      <c r="F15748" s="434">
        <v>11128</v>
      </c>
      <c r="G15748" s="434">
        <v>2690</v>
      </c>
      <c r="H15748" s="434">
        <v>3327</v>
      </c>
      <c r="I15748" s="434">
        <v>79.709999999999994</v>
      </c>
      <c r="J15748" s="434">
        <v>0</v>
      </c>
    </row>
    <row r="15749" spans="1:11" hidden="1" x14ac:dyDescent="0.25">
      <c r="A15749" s="434">
        <v>374921000</v>
      </c>
      <c r="B15749" s="434">
        <v>43163</v>
      </c>
      <c r="C15749" s="434" t="s">
        <v>28</v>
      </c>
      <c r="D15749" s="434" t="s">
        <v>33</v>
      </c>
      <c r="F15749" s="434">
        <v>9660</v>
      </c>
      <c r="G15749" s="434">
        <v>81886</v>
      </c>
      <c r="H15749" s="434">
        <v>43036</v>
      </c>
      <c r="I15749" s="434">
        <v>229</v>
      </c>
      <c r="K15749" s="434">
        <v>2016</v>
      </c>
    </row>
    <row r="15750" spans="1:11" hidden="1" x14ac:dyDescent="0.25">
      <c r="A15750" s="434">
        <v>374931000</v>
      </c>
      <c r="B15750" s="434">
        <v>2664</v>
      </c>
      <c r="C15750" s="434" t="s">
        <v>31</v>
      </c>
      <c r="D15750" s="434" t="s">
        <v>22</v>
      </c>
      <c r="E15750" s="434">
        <v>11</v>
      </c>
      <c r="F15750" s="434">
        <v>735</v>
      </c>
      <c r="G15750" s="434">
        <v>2904</v>
      </c>
      <c r="H15750" s="434">
        <v>1945</v>
      </c>
      <c r="I15750" s="434">
        <v>87.95</v>
      </c>
      <c r="K15750" s="434">
        <v>1983</v>
      </c>
    </row>
    <row r="15751" spans="1:11" hidden="1" x14ac:dyDescent="0.25">
      <c r="A15751" s="434">
        <v>374946000</v>
      </c>
      <c r="B15751" s="434">
        <v>472</v>
      </c>
      <c r="C15751" s="434" t="s">
        <v>35</v>
      </c>
      <c r="D15751" s="434" t="s">
        <v>33</v>
      </c>
      <c r="E15751" s="434">
        <v>21.9</v>
      </c>
      <c r="F15751" s="434">
        <v>21456</v>
      </c>
      <c r="G15751" s="434">
        <v>37978</v>
      </c>
      <c r="H15751" s="434">
        <v>27915</v>
      </c>
      <c r="I15751" s="434">
        <v>215.08</v>
      </c>
      <c r="K15751" s="434">
        <v>2004</v>
      </c>
    </row>
    <row r="15752" spans="1:11" hidden="1" x14ac:dyDescent="0.25">
      <c r="A15752" s="434">
        <v>374954000</v>
      </c>
      <c r="B15752" s="434">
        <v>620</v>
      </c>
      <c r="C15752" s="434" t="s">
        <v>20</v>
      </c>
      <c r="D15752" s="434" t="s">
        <v>29</v>
      </c>
      <c r="F15752" s="434">
        <v>8470</v>
      </c>
      <c r="G15752" s="434">
        <v>51504</v>
      </c>
      <c r="H15752" s="434">
        <v>30523</v>
      </c>
      <c r="I15752" s="434">
        <v>186</v>
      </c>
      <c r="J15752" s="434">
        <v>52560</v>
      </c>
      <c r="K15752" s="434">
        <v>2017</v>
      </c>
    </row>
    <row r="15753" spans="1:11" hidden="1" x14ac:dyDescent="0.25">
      <c r="A15753" s="434">
        <v>374964000</v>
      </c>
      <c r="B15753" s="434">
        <v>46340</v>
      </c>
      <c r="C15753" s="434" t="s">
        <v>28</v>
      </c>
      <c r="D15753" s="434" t="s">
        <v>33</v>
      </c>
      <c r="E15753" s="434">
        <v>14</v>
      </c>
      <c r="F15753" s="434">
        <v>9801</v>
      </c>
      <c r="G15753" s="434">
        <v>81800</v>
      </c>
      <c r="H15753" s="434">
        <v>43956</v>
      </c>
      <c r="I15753" s="434">
        <v>229</v>
      </c>
      <c r="J15753" s="434">
        <v>0</v>
      </c>
      <c r="K15753" s="434">
        <v>2017</v>
      </c>
    </row>
    <row r="15754" spans="1:11" hidden="1" x14ac:dyDescent="0.25">
      <c r="A15754" s="434">
        <v>374968000</v>
      </c>
      <c r="B15754" s="434">
        <v>41886</v>
      </c>
      <c r="C15754" s="434" t="s">
        <v>28</v>
      </c>
      <c r="D15754" s="434" t="s">
        <v>29</v>
      </c>
      <c r="E15754" s="434">
        <v>14.7</v>
      </c>
      <c r="F15754" s="434">
        <v>6820</v>
      </c>
      <c r="G15754" s="434">
        <v>37811</v>
      </c>
      <c r="H15754" s="434">
        <v>23260</v>
      </c>
      <c r="I15754" s="434">
        <v>179.97</v>
      </c>
      <c r="J15754" s="434">
        <v>0</v>
      </c>
      <c r="K15754" s="434">
        <v>2015</v>
      </c>
    </row>
    <row r="15755" spans="1:11" hidden="1" x14ac:dyDescent="0.25">
      <c r="A15755" s="434">
        <v>375007000</v>
      </c>
      <c r="B15755" s="434">
        <v>8953</v>
      </c>
      <c r="C15755" s="434" t="s">
        <v>54</v>
      </c>
      <c r="D15755" s="434" t="s">
        <v>17</v>
      </c>
      <c r="E15755" s="434">
        <v>11.5</v>
      </c>
      <c r="F15755" s="434">
        <v>2610</v>
      </c>
      <c r="G15755" s="434">
        <v>222</v>
      </c>
      <c r="H15755" s="434">
        <v>327</v>
      </c>
      <c r="I15755" s="434">
        <v>32.270000000000003</v>
      </c>
      <c r="J15755" s="434">
        <v>0</v>
      </c>
      <c r="K15755" s="434">
        <v>2014</v>
      </c>
    </row>
    <row r="15756" spans="1:11" hidden="1" x14ac:dyDescent="0.25">
      <c r="A15756" s="434">
        <v>375056000</v>
      </c>
      <c r="B15756" s="434">
        <v>956</v>
      </c>
      <c r="C15756" s="434" t="s">
        <v>61</v>
      </c>
      <c r="D15756" s="434" t="s">
        <v>22</v>
      </c>
      <c r="E15756" s="434">
        <v>10</v>
      </c>
      <c r="F15756" s="434">
        <v>1320</v>
      </c>
      <c r="G15756" s="434">
        <v>2953</v>
      </c>
      <c r="H15756" s="434">
        <v>2056</v>
      </c>
      <c r="I15756" s="434">
        <v>89.5</v>
      </c>
      <c r="K15756" s="434">
        <v>1999</v>
      </c>
    </row>
    <row r="15757" spans="1:11" hidden="1" x14ac:dyDescent="0.25">
      <c r="A15757" s="434">
        <v>375067000</v>
      </c>
      <c r="B15757" s="434">
        <v>59689</v>
      </c>
      <c r="C15757" s="434" t="s">
        <v>31</v>
      </c>
      <c r="D15757" s="434" t="s">
        <v>22</v>
      </c>
      <c r="E15757" s="434">
        <v>10.199999999999999</v>
      </c>
      <c r="F15757" s="434">
        <v>600</v>
      </c>
      <c r="G15757" s="434">
        <v>1732</v>
      </c>
      <c r="H15757" s="434">
        <v>1307</v>
      </c>
      <c r="I15757" s="434">
        <v>74.84</v>
      </c>
      <c r="J15757" s="434">
        <v>0</v>
      </c>
      <c r="K15757" s="434">
        <v>1970</v>
      </c>
    </row>
    <row r="15758" spans="1:11" hidden="1" x14ac:dyDescent="0.25">
      <c r="A15758" s="434">
        <v>375088000</v>
      </c>
      <c r="B15758" s="434">
        <v>1435467</v>
      </c>
      <c r="C15758" s="434" t="s">
        <v>31</v>
      </c>
      <c r="D15758" s="434" t="s">
        <v>22</v>
      </c>
      <c r="E15758" s="434">
        <v>11.5</v>
      </c>
      <c r="F15758" s="434">
        <v>735</v>
      </c>
      <c r="G15758" s="434">
        <v>2888</v>
      </c>
      <c r="H15758" s="434">
        <v>1939</v>
      </c>
      <c r="I15758" s="434">
        <v>87.97</v>
      </c>
      <c r="J15758" s="434">
        <v>0</v>
      </c>
      <c r="K15758" s="434">
        <v>1983</v>
      </c>
    </row>
    <row r="15759" spans="1:11" hidden="1" x14ac:dyDescent="0.25">
      <c r="A15759" s="434">
        <v>375103000</v>
      </c>
      <c r="B15759" s="434">
        <v>2004774</v>
      </c>
      <c r="C15759" s="434" t="s">
        <v>31</v>
      </c>
      <c r="D15759" s="434" t="s">
        <v>22</v>
      </c>
      <c r="E15759" s="434">
        <v>10</v>
      </c>
      <c r="F15759" s="434">
        <v>600</v>
      </c>
      <c r="G15759" s="434">
        <v>1770</v>
      </c>
      <c r="H15759" s="434">
        <v>1476</v>
      </c>
      <c r="I15759" s="434">
        <v>77.36</v>
      </c>
      <c r="J15759" s="434">
        <v>0</v>
      </c>
      <c r="K15759" s="434">
        <v>1985</v>
      </c>
    </row>
    <row r="15760" spans="1:11" hidden="1" x14ac:dyDescent="0.25">
      <c r="A15760" s="434">
        <v>375156000</v>
      </c>
      <c r="B15760" s="434">
        <v>65766</v>
      </c>
      <c r="C15760" s="434" t="s">
        <v>31</v>
      </c>
      <c r="D15760" s="434" t="s">
        <v>22</v>
      </c>
      <c r="E15760" s="434">
        <v>10</v>
      </c>
      <c r="F15760" s="434">
        <v>1908</v>
      </c>
      <c r="G15760" s="434">
        <v>2166</v>
      </c>
      <c r="H15760" s="434">
        <v>1587</v>
      </c>
      <c r="I15760" s="434">
        <v>87.95</v>
      </c>
      <c r="J15760" s="434">
        <v>0</v>
      </c>
      <c r="K15760" s="434">
        <v>1970</v>
      </c>
    </row>
    <row r="15761" spans="1:11" hidden="1" x14ac:dyDescent="0.25">
      <c r="A15761" s="434">
        <v>375177000</v>
      </c>
      <c r="B15761" s="434">
        <v>5769</v>
      </c>
      <c r="C15761" s="434" t="s">
        <v>54</v>
      </c>
      <c r="D15761" s="434" t="s">
        <v>17</v>
      </c>
      <c r="E15761" s="434">
        <v>13</v>
      </c>
      <c r="F15761" s="434">
        <v>1596</v>
      </c>
      <c r="G15761" s="434">
        <v>199</v>
      </c>
      <c r="H15761" s="434">
        <v>56</v>
      </c>
      <c r="I15761" s="434">
        <v>32.64</v>
      </c>
      <c r="J15761" s="434">
        <v>0</v>
      </c>
      <c r="K15761" s="434">
        <v>1972</v>
      </c>
    </row>
    <row r="15762" spans="1:11" hidden="1" x14ac:dyDescent="0.25">
      <c r="A15762" s="434">
        <v>375203000</v>
      </c>
      <c r="B15762" s="434">
        <v>30398</v>
      </c>
      <c r="C15762" s="434" t="s">
        <v>31</v>
      </c>
      <c r="D15762" s="434" t="s">
        <v>22</v>
      </c>
      <c r="E15762" s="434">
        <v>10</v>
      </c>
      <c r="F15762" s="434">
        <v>441</v>
      </c>
      <c r="G15762" s="434">
        <v>1555</v>
      </c>
      <c r="H15762" s="434">
        <v>1289</v>
      </c>
      <c r="I15762" s="434">
        <v>74.91</v>
      </c>
      <c r="J15762" s="434">
        <v>0</v>
      </c>
      <c r="K15762" s="434">
        <v>1984</v>
      </c>
    </row>
    <row r="15763" spans="1:11" hidden="1" x14ac:dyDescent="0.25">
      <c r="A15763" s="434">
        <v>375219000</v>
      </c>
      <c r="B15763" s="434">
        <v>2770947</v>
      </c>
      <c r="C15763" s="434" t="s">
        <v>28</v>
      </c>
      <c r="D15763" s="434" t="s">
        <v>17</v>
      </c>
      <c r="E15763" s="434">
        <v>11.8</v>
      </c>
      <c r="F15763" s="434">
        <v>662</v>
      </c>
      <c r="G15763" s="434">
        <v>760</v>
      </c>
      <c r="H15763" s="434">
        <v>624</v>
      </c>
      <c r="I15763" s="434">
        <v>54.97</v>
      </c>
      <c r="J15763" s="434">
        <v>0</v>
      </c>
      <c r="K15763" s="434">
        <v>1967</v>
      </c>
    </row>
    <row r="15764" spans="1:11" hidden="1" x14ac:dyDescent="0.25">
      <c r="A15764" s="434">
        <v>375226000</v>
      </c>
      <c r="B15764" s="434">
        <v>998</v>
      </c>
      <c r="C15764" s="434" t="s">
        <v>61</v>
      </c>
      <c r="D15764" s="434" t="s">
        <v>22</v>
      </c>
      <c r="E15764" s="434">
        <v>14</v>
      </c>
      <c r="F15764" s="434">
        <v>1857</v>
      </c>
      <c r="G15764" s="434">
        <v>3208</v>
      </c>
      <c r="H15764" s="434">
        <v>2856</v>
      </c>
      <c r="I15764" s="434">
        <v>99.25</v>
      </c>
      <c r="K15764" s="434">
        <v>1975</v>
      </c>
    </row>
    <row r="15765" spans="1:11" hidden="1" x14ac:dyDescent="0.25">
      <c r="A15765" s="434">
        <v>375241000</v>
      </c>
      <c r="B15765" s="434">
        <v>7878</v>
      </c>
      <c r="C15765" s="434" t="s">
        <v>61</v>
      </c>
      <c r="D15765" s="434" t="s">
        <v>22</v>
      </c>
      <c r="E15765" s="434">
        <v>16</v>
      </c>
      <c r="F15765" s="434">
        <v>3281</v>
      </c>
      <c r="G15765" s="434">
        <v>3274</v>
      </c>
      <c r="H15765" s="434">
        <v>2658</v>
      </c>
      <c r="I15765" s="434">
        <v>90.67</v>
      </c>
      <c r="K15765" s="434">
        <v>1996</v>
      </c>
    </row>
    <row r="15766" spans="1:11" hidden="1" x14ac:dyDescent="0.25">
      <c r="A15766" s="434">
        <v>375258000</v>
      </c>
      <c r="B15766" s="434">
        <v>1665288</v>
      </c>
      <c r="C15766" s="434" t="s">
        <v>31</v>
      </c>
      <c r="D15766" s="434" t="s">
        <v>22</v>
      </c>
      <c r="E15766" s="434">
        <v>10.5</v>
      </c>
      <c r="F15766" s="434">
        <v>883</v>
      </c>
      <c r="G15766" s="434">
        <v>2500</v>
      </c>
      <c r="H15766" s="434">
        <v>1598</v>
      </c>
      <c r="I15766" s="434">
        <v>81.7</v>
      </c>
      <c r="J15766" s="434">
        <v>0</v>
      </c>
      <c r="K15766" s="434">
        <v>1970</v>
      </c>
    </row>
    <row r="15767" spans="1:11" hidden="1" x14ac:dyDescent="0.25">
      <c r="A15767" s="434">
        <v>375265000</v>
      </c>
      <c r="B15767" s="434">
        <v>5438</v>
      </c>
      <c r="C15767" s="434" t="s">
        <v>46</v>
      </c>
      <c r="D15767" s="434" t="s">
        <v>17</v>
      </c>
      <c r="E15767" s="434">
        <v>12</v>
      </c>
      <c r="F15767" s="434">
        <v>2982</v>
      </c>
      <c r="G15767" s="434">
        <v>100</v>
      </c>
      <c r="H15767" s="434">
        <v>499</v>
      </c>
      <c r="I15767" s="434">
        <v>45</v>
      </c>
      <c r="K15767" s="434">
        <v>2013</v>
      </c>
    </row>
    <row r="15768" spans="1:11" hidden="1" x14ac:dyDescent="0.25">
      <c r="A15768" s="434">
        <v>375354000</v>
      </c>
      <c r="B15768" s="434">
        <v>42645</v>
      </c>
      <c r="C15768" s="434" t="s">
        <v>31</v>
      </c>
      <c r="D15768" s="434" t="s">
        <v>22</v>
      </c>
      <c r="E15768" s="434">
        <v>11</v>
      </c>
      <c r="F15768" s="434">
        <v>599</v>
      </c>
      <c r="G15768" s="434">
        <v>1520</v>
      </c>
      <c r="H15768" s="434">
        <v>1371</v>
      </c>
      <c r="I15768" s="434">
        <v>74.98</v>
      </c>
      <c r="J15768" s="434">
        <v>0</v>
      </c>
      <c r="K15768" s="434">
        <v>1985</v>
      </c>
    </row>
    <row r="15769" spans="1:11" hidden="1" x14ac:dyDescent="0.25">
      <c r="A15769" s="434">
        <v>375378000</v>
      </c>
      <c r="B15769" s="434">
        <v>2527249</v>
      </c>
      <c r="C15769" s="434" t="s">
        <v>54</v>
      </c>
      <c r="D15769" s="434" t="s">
        <v>13</v>
      </c>
      <c r="E15769" s="434">
        <v>11.5</v>
      </c>
      <c r="F15769" s="434">
        <v>1706</v>
      </c>
      <c r="G15769" s="434">
        <v>189</v>
      </c>
      <c r="H15769" s="434">
        <v>243</v>
      </c>
      <c r="I15769" s="434">
        <v>28.61</v>
      </c>
      <c r="J15769" s="434">
        <v>0</v>
      </c>
      <c r="K15769" s="434">
        <v>1976</v>
      </c>
    </row>
    <row r="15770" spans="1:11" hidden="1" x14ac:dyDescent="0.25">
      <c r="A15770" s="434">
        <v>375494000</v>
      </c>
      <c r="B15770" s="434">
        <v>4579</v>
      </c>
      <c r="C15770" s="434" t="s">
        <v>31</v>
      </c>
      <c r="D15770" s="434" t="s">
        <v>22</v>
      </c>
      <c r="E15770" s="434">
        <v>10.1</v>
      </c>
      <c r="F15770" s="434">
        <v>600</v>
      </c>
      <c r="G15770" s="434">
        <v>1800</v>
      </c>
      <c r="H15770" s="434">
        <v>1559</v>
      </c>
      <c r="I15770" s="434">
        <v>79.69</v>
      </c>
      <c r="K15770" s="434">
        <v>1991</v>
      </c>
    </row>
    <row r="15771" spans="1:11" hidden="1" x14ac:dyDescent="0.25">
      <c r="A15771" s="434">
        <v>375548000</v>
      </c>
      <c r="B15771" s="434">
        <v>1098904</v>
      </c>
      <c r="C15771" s="434" t="s">
        <v>31</v>
      </c>
      <c r="D15771" s="434" t="s">
        <v>17</v>
      </c>
      <c r="E15771" s="434">
        <v>11.5</v>
      </c>
      <c r="F15771" s="434">
        <v>827</v>
      </c>
      <c r="G15771" s="434">
        <v>1132</v>
      </c>
      <c r="H15771" s="434">
        <v>1253</v>
      </c>
      <c r="I15771" s="434">
        <v>64</v>
      </c>
      <c r="J15771" s="434">
        <v>0</v>
      </c>
      <c r="K15771" s="434">
        <v>1970</v>
      </c>
    </row>
    <row r="15772" spans="1:11" hidden="1" x14ac:dyDescent="0.25">
      <c r="A15772" s="434">
        <v>375570700</v>
      </c>
      <c r="B15772" s="434">
        <v>14936</v>
      </c>
      <c r="C15772" s="434" t="s">
        <v>31</v>
      </c>
      <c r="D15772" s="434" t="s">
        <v>22</v>
      </c>
      <c r="F15772" s="434">
        <v>1764</v>
      </c>
      <c r="G15772" s="434">
        <v>3579</v>
      </c>
      <c r="H15772" s="434">
        <v>2441</v>
      </c>
      <c r="I15772" s="434">
        <v>87</v>
      </c>
      <c r="K15772" s="434">
        <v>2020</v>
      </c>
    </row>
    <row r="15773" spans="1:11" hidden="1" x14ac:dyDescent="0.25">
      <c r="A15773" s="434">
        <v>375572000</v>
      </c>
      <c r="B15773" s="434">
        <v>2</v>
      </c>
      <c r="C15773" s="434" t="s">
        <v>54</v>
      </c>
      <c r="D15773" s="434" t="s">
        <v>13</v>
      </c>
      <c r="E15773" s="434">
        <v>12</v>
      </c>
      <c r="F15773" s="434">
        <v>1030</v>
      </c>
      <c r="H15773" s="434">
        <v>135</v>
      </c>
      <c r="I15773" s="434">
        <v>23.19</v>
      </c>
      <c r="K15773" s="434">
        <v>1969</v>
      </c>
    </row>
    <row r="15774" spans="1:11" hidden="1" x14ac:dyDescent="0.25">
      <c r="A15774" s="434">
        <v>375581000</v>
      </c>
      <c r="B15774" s="434">
        <v>32356</v>
      </c>
      <c r="C15774" s="434" t="s">
        <v>31</v>
      </c>
      <c r="D15774" s="434" t="s">
        <v>22</v>
      </c>
      <c r="E15774" s="434">
        <v>14</v>
      </c>
      <c r="F15774" s="434">
        <v>1470</v>
      </c>
      <c r="G15774" s="434">
        <v>4500</v>
      </c>
      <c r="H15774" s="434">
        <v>3149</v>
      </c>
      <c r="I15774" s="434">
        <v>93.3</v>
      </c>
      <c r="J15774" s="434">
        <v>0</v>
      </c>
      <c r="K15774" s="434">
        <v>1970</v>
      </c>
    </row>
    <row r="15775" spans="1:11" hidden="1" x14ac:dyDescent="0.25">
      <c r="A15775" s="434">
        <v>375604000</v>
      </c>
      <c r="B15775" s="434">
        <v>289</v>
      </c>
      <c r="C15775" s="434" t="s">
        <v>54</v>
      </c>
      <c r="D15775" s="434" t="s">
        <v>13</v>
      </c>
      <c r="F15775" s="434">
        <v>5050</v>
      </c>
      <c r="H15775" s="434">
        <v>381</v>
      </c>
      <c r="I15775" s="434">
        <v>27.63</v>
      </c>
      <c r="K15775" s="434">
        <v>2021</v>
      </c>
    </row>
    <row r="15776" spans="1:11" hidden="1" x14ac:dyDescent="0.25">
      <c r="A15776" s="434">
        <v>375607000</v>
      </c>
      <c r="B15776" s="434">
        <v>267624</v>
      </c>
      <c r="C15776" s="434" t="s">
        <v>31</v>
      </c>
      <c r="D15776" s="434" t="s">
        <v>22</v>
      </c>
      <c r="E15776" s="434">
        <v>11</v>
      </c>
      <c r="F15776" s="434">
        <v>598</v>
      </c>
      <c r="G15776" s="434">
        <v>2892</v>
      </c>
      <c r="H15776" s="434">
        <v>1957</v>
      </c>
      <c r="I15776" s="434">
        <v>88</v>
      </c>
      <c r="J15776" s="434">
        <v>0</v>
      </c>
      <c r="K15776" s="434">
        <v>1970</v>
      </c>
    </row>
    <row r="15777" spans="1:11" hidden="1" x14ac:dyDescent="0.25">
      <c r="A15777" s="434">
        <v>375736000</v>
      </c>
      <c r="B15777" s="434">
        <v>777</v>
      </c>
      <c r="C15777" s="434" t="s">
        <v>31</v>
      </c>
      <c r="D15777" s="434" t="s">
        <v>22</v>
      </c>
      <c r="E15777" s="434">
        <v>7.7</v>
      </c>
      <c r="F15777" s="434">
        <v>820</v>
      </c>
      <c r="G15777" s="434">
        <v>2500</v>
      </c>
      <c r="H15777" s="434">
        <v>1700</v>
      </c>
      <c r="I15777" s="434">
        <v>82.25</v>
      </c>
      <c r="K15777" s="434">
        <v>2005</v>
      </c>
    </row>
    <row r="15778" spans="1:11" hidden="1" x14ac:dyDescent="0.25">
      <c r="A15778" s="434">
        <v>375746000</v>
      </c>
      <c r="B15778" s="434">
        <v>369542</v>
      </c>
      <c r="C15778" s="434" t="s">
        <v>31</v>
      </c>
      <c r="D15778" s="434" t="s">
        <v>22</v>
      </c>
      <c r="E15778" s="434">
        <v>11.5</v>
      </c>
      <c r="F15778" s="434">
        <v>1800</v>
      </c>
      <c r="G15778" s="434">
        <v>4372</v>
      </c>
      <c r="H15778" s="434">
        <v>2846</v>
      </c>
      <c r="I15778" s="434">
        <v>90.33</v>
      </c>
      <c r="J15778" s="434">
        <v>0</v>
      </c>
      <c r="K15778" s="434">
        <v>1970</v>
      </c>
    </row>
    <row r="15779" spans="1:11" hidden="1" x14ac:dyDescent="0.25">
      <c r="A15779" s="434">
        <v>375767000</v>
      </c>
      <c r="B15779" s="434">
        <v>4630</v>
      </c>
      <c r="C15779" s="434" t="s">
        <v>54</v>
      </c>
      <c r="D15779" s="434" t="s">
        <v>17</v>
      </c>
      <c r="E15779" s="434">
        <v>12</v>
      </c>
      <c r="F15779" s="434">
        <v>2460</v>
      </c>
      <c r="G15779" s="434">
        <v>230</v>
      </c>
      <c r="H15779" s="434">
        <v>309</v>
      </c>
      <c r="I15779" s="434">
        <v>30.08</v>
      </c>
      <c r="K15779" s="434">
        <v>2008</v>
      </c>
    </row>
    <row r="15780" spans="1:11" hidden="1" x14ac:dyDescent="0.25">
      <c r="A15780" s="434">
        <v>375804000</v>
      </c>
      <c r="B15780" s="434">
        <v>829</v>
      </c>
      <c r="C15780" s="434" t="s">
        <v>31</v>
      </c>
      <c r="D15780" s="434" t="s">
        <v>25</v>
      </c>
      <c r="E15780" s="434">
        <v>19</v>
      </c>
      <c r="F15780" s="434">
        <v>7957</v>
      </c>
      <c r="G15780" s="434">
        <v>11044</v>
      </c>
      <c r="H15780" s="434">
        <v>10298</v>
      </c>
      <c r="I15780" s="434">
        <v>145</v>
      </c>
      <c r="J15780" s="434">
        <v>13557</v>
      </c>
      <c r="K15780" s="434">
        <v>1986</v>
      </c>
    </row>
    <row r="15781" spans="1:11" hidden="1" x14ac:dyDescent="0.25">
      <c r="A15781" s="434">
        <v>375838000</v>
      </c>
      <c r="B15781" s="434">
        <v>1334</v>
      </c>
      <c r="C15781" s="434" t="s">
        <v>31</v>
      </c>
      <c r="D15781" s="434" t="s">
        <v>29</v>
      </c>
      <c r="E15781" s="434">
        <v>20</v>
      </c>
      <c r="F15781" s="434">
        <v>11256</v>
      </c>
      <c r="G15781" s="434">
        <v>10713</v>
      </c>
      <c r="H15781" s="434">
        <v>10394</v>
      </c>
      <c r="I15781" s="434">
        <v>150.01</v>
      </c>
      <c r="J15781" s="434">
        <v>14937</v>
      </c>
      <c r="K15781" s="434">
        <v>1990</v>
      </c>
    </row>
    <row r="15782" spans="1:11" hidden="1" x14ac:dyDescent="0.25">
      <c r="A15782" s="434">
        <v>375878000</v>
      </c>
      <c r="B15782" s="434">
        <v>35011</v>
      </c>
      <c r="C15782" s="434" t="s">
        <v>54</v>
      </c>
      <c r="D15782" s="434" t="s">
        <v>13</v>
      </c>
      <c r="F15782" s="434">
        <v>5050</v>
      </c>
      <c r="G15782" s="434">
        <v>145</v>
      </c>
      <c r="H15782" s="434">
        <v>348</v>
      </c>
      <c r="I15782" s="434">
        <v>24.399000000000001</v>
      </c>
      <c r="K15782" s="434">
        <v>2020</v>
      </c>
    </row>
    <row r="15783" spans="1:11" hidden="1" x14ac:dyDescent="0.25">
      <c r="A15783" s="434">
        <v>376025000</v>
      </c>
      <c r="B15783" s="434">
        <v>3807</v>
      </c>
      <c r="C15783" s="434" t="s">
        <v>31</v>
      </c>
      <c r="D15783" s="434" t="s">
        <v>17</v>
      </c>
      <c r="E15783" s="434">
        <v>11.5</v>
      </c>
      <c r="F15783" s="434">
        <v>1246</v>
      </c>
      <c r="G15783" s="434">
        <v>1183</v>
      </c>
      <c r="H15783" s="434">
        <v>1155</v>
      </c>
      <c r="I15783" s="434">
        <v>64.16</v>
      </c>
      <c r="J15783" s="434">
        <v>0</v>
      </c>
      <c r="K15783" s="434">
        <v>1970</v>
      </c>
    </row>
    <row r="15784" spans="1:11" hidden="1" x14ac:dyDescent="0.25">
      <c r="A15784" s="434">
        <v>376083000</v>
      </c>
      <c r="B15784" s="434">
        <v>94784</v>
      </c>
      <c r="C15784" s="434" t="s">
        <v>31</v>
      </c>
      <c r="D15784" s="434" t="s">
        <v>22</v>
      </c>
      <c r="E15784" s="434">
        <v>9.5</v>
      </c>
      <c r="F15784" s="434">
        <v>954</v>
      </c>
      <c r="G15784" s="434">
        <v>1830</v>
      </c>
      <c r="H15784" s="434">
        <v>1435</v>
      </c>
      <c r="I15784" s="434">
        <v>79.989999999999995</v>
      </c>
      <c r="J15784" s="434">
        <v>0</v>
      </c>
      <c r="K15784" s="434">
        <v>2003</v>
      </c>
    </row>
    <row r="15785" spans="1:11" hidden="1" x14ac:dyDescent="0.25">
      <c r="A15785" s="434">
        <v>376121000</v>
      </c>
      <c r="B15785" s="434">
        <v>113230</v>
      </c>
      <c r="C15785" s="434" t="s">
        <v>31</v>
      </c>
      <c r="D15785" s="434" t="s">
        <v>22</v>
      </c>
      <c r="E15785" s="434">
        <v>10.5</v>
      </c>
      <c r="F15785" s="434">
        <v>441</v>
      </c>
      <c r="G15785" s="434">
        <v>2295</v>
      </c>
      <c r="H15785" s="434">
        <v>1557</v>
      </c>
      <c r="I15785" s="434">
        <v>82.48</v>
      </c>
      <c r="J15785" s="434">
        <v>0</v>
      </c>
      <c r="K15785" s="434">
        <v>1970</v>
      </c>
    </row>
    <row r="15786" spans="1:11" hidden="1" x14ac:dyDescent="0.25">
      <c r="A15786" s="434">
        <v>376128000</v>
      </c>
      <c r="B15786" s="434">
        <v>1646823</v>
      </c>
      <c r="C15786" s="434" t="s">
        <v>54</v>
      </c>
      <c r="D15786" s="434" t="s">
        <v>17</v>
      </c>
      <c r="E15786" s="434">
        <v>13</v>
      </c>
      <c r="F15786" s="434">
        <v>2280</v>
      </c>
      <c r="G15786" s="434">
        <v>125</v>
      </c>
      <c r="H15786" s="434">
        <v>259</v>
      </c>
      <c r="I15786" s="434">
        <v>30.66</v>
      </c>
      <c r="J15786" s="434">
        <v>0</v>
      </c>
      <c r="K15786" s="434">
        <v>1986</v>
      </c>
    </row>
    <row r="15787" spans="1:11" hidden="1" x14ac:dyDescent="0.25">
      <c r="A15787" s="434">
        <v>376184000</v>
      </c>
      <c r="B15787" s="434">
        <v>11795</v>
      </c>
      <c r="C15787" s="434" t="s">
        <v>31</v>
      </c>
      <c r="D15787" s="434" t="s">
        <v>22</v>
      </c>
      <c r="E15787" s="434">
        <v>12.5</v>
      </c>
      <c r="F15787" s="434">
        <v>1851</v>
      </c>
      <c r="G15787" s="434">
        <v>3332</v>
      </c>
      <c r="H15787" s="434">
        <v>2561</v>
      </c>
      <c r="I15787" s="434">
        <v>88</v>
      </c>
      <c r="J15787" s="434">
        <v>0</v>
      </c>
      <c r="K15787" s="434">
        <v>1996</v>
      </c>
    </row>
    <row r="15788" spans="1:11" hidden="1" x14ac:dyDescent="0.25">
      <c r="A15788" s="434">
        <v>376185000</v>
      </c>
      <c r="B15788" s="434">
        <v>976945</v>
      </c>
      <c r="C15788" s="434" t="s">
        <v>31</v>
      </c>
      <c r="D15788" s="434" t="s">
        <v>22</v>
      </c>
      <c r="I15788" s="434">
        <v>76</v>
      </c>
    </row>
    <row r="15789" spans="1:11" hidden="1" x14ac:dyDescent="0.25">
      <c r="A15789" s="434">
        <v>376205000</v>
      </c>
      <c r="B15789" s="434">
        <v>115823</v>
      </c>
      <c r="C15789" s="434" t="s">
        <v>31</v>
      </c>
      <c r="D15789" s="434" t="s">
        <v>22</v>
      </c>
      <c r="E15789" s="434">
        <v>9.5</v>
      </c>
      <c r="F15789" s="434">
        <v>954</v>
      </c>
      <c r="G15789" s="434">
        <v>1680</v>
      </c>
      <c r="H15789" s="434">
        <v>1435</v>
      </c>
      <c r="I15789" s="434">
        <v>79.989999999999995</v>
      </c>
      <c r="J15789" s="434">
        <v>0</v>
      </c>
      <c r="K15789" s="434">
        <v>2001</v>
      </c>
    </row>
    <row r="15790" spans="1:11" hidden="1" x14ac:dyDescent="0.25">
      <c r="A15790" s="434">
        <v>376317000</v>
      </c>
      <c r="B15790" s="434">
        <v>1744053</v>
      </c>
      <c r="C15790" s="434" t="s">
        <v>31</v>
      </c>
      <c r="D15790" s="434" t="s">
        <v>22</v>
      </c>
      <c r="E15790" s="434">
        <v>9.8000000000000007</v>
      </c>
      <c r="F15790" s="434">
        <v>1240</v>
      </c>
      <c r="G15790" s="434">
        <v>3810</v>
      </c>
      <c r="H15790" s="434">
        <v>2367</v>
      </c>
      <c r="I15790" s="434">
        <v>87.91</v>
      </c>
      <c r="J15790" s="434">
        <v>0</v>
      </c>
      <c r="K15790" s="434">
        <v>1970</v>
      </c>
    </row>
    <row r="15791" spans="1:11" hidden="1" x14ac:dyDescent="0.25">
      <c r="A15791" s="434">
        <v>376423000</v>
      </c>
      <c r="B15791" s="434">
        <v>27103</v>
      </c>
      <c r="C15791" s="434" t="s">
        <v>31</v>
      </c>
      <c r="D15791" s="434" t="s">
        <v>22</v>
      </c>
      <c r="I15791" s="434">
        <v>78</v>
      </c>
    </row>
    <row r="15792" spans="1:11" hidden="1" x14ac:dyDescent="0.25">
      <c r="A15792" s="434">
        <v>376431000</v>
      </c>
      <c r="B15792" s="434">
        <v>16158</v>
      </c>
      <c r="C15792" s="434" t="s">
        <v>54</v>
      </c>
      <c r="D15792" s="434" t="s">
        <v>17</v>
      </c>
      <c r="E15792" s="434">
        <v>11.5</v>
      </c>
      <c r="F15792" s="434">
        <v>2648</v>
      </c>
      <c r="G15792" s="434">
        <v>318</v>
      </c>
      <c r="H15792" s="434">
        <v>369</v>
      </c>
      <c r="I15792" s="434">
        <v>34.5</v>
      </c>
      <c r="J15792" s="434">
        <v>0</v>
      </c>
      <c r="K15792" s="434">
        <v>1977</v>
      </c>
    </row>
    <row r="15793" spans="1:11" hidden="1" x14ac:dyDescent="0.25">
      <c r="A15793" s="434">
        <v>376439000</v>
      </c>
      <c r="B15793" s="434">
        <v>179556</v>
      </c>
      <c r="C15793" s="434" t="s">
        <v>44</v>
      </c>
      <c r="D15793" s="434" t="s">
        <v>22</v>
      </c>
      <c r="E15793" s="434">
        <v>16</v>
      </c>
      <c r="F15793" s="434">
        <v>2537</v>
      </c>
      <c r="G15793" s="434">
        <v>590</v>
      </c>
      <c r="H15793" s="434">
        <v>2549</v>
      </c>
      <c r="I15793" s="434">
        <v>87.41</v>
      </c>
      <c r="J15793" s="434">
        <v>0</v>
      </c>
      <c r="K15793" s="434">
        <v>1960</v>
      </c>
    </row>
    <row r="15794" spans="1:11" hidden="1" x14ac:dyDescent="0.25">
      <c r="A15794" s="434">
        <v>376474000</v>
      </c>
      <c r="B15794" s="434">
        <v>7264</v>
      </c>
      <c r="C15794" s="434" t="s">
        <v>31</v>
      </c>
      <c r="D15794" s="434" t="s">
        <v>17</v>
      </c>
      <c r="E15794" s="434">
        <v>12</v>
      </c>
      <c r="F15794" s="434">
        <v>853</v>
      </c>
      <c r="G15794" s="434">
        <v>1195</v>
      </c>
      <c r="H15794" s="434">
        <v>866</v>
      </c>
      <c r="I15794" s="434">
        <v>63.7</v>
      </c>
      <c r="J15794" s="434">
        <v>0</v>
      </c>
      <c r="K15794" s="434">
        <v>1978</v>
      </c>
    </row>
    <row r="15795" spans="1:11" hidden="1" x14ac:dyDescent="0.25">
      <c r="A15795" s="434">
        <v>376481000</v>
      </c>
      <c r="B15795" s="434">
        <v>60047</v>
      </c>
      <c r="C15795" s="434" t="s">
        <v>31</v>
      </c>
      <c r="D15795" s="434" t="s">
        <v>22</v>
      </c>
      <c r="E15795" s="434">
        <v>10.5</v>
      </c>
      <c r="F15795" s="434">
        <v>1325</v>
      </c>
      <c r="G15795" s="434">
        <v>3030</v>
      </c>
      <c r="H15795" s="434">
        <v>1999</v>
      </c>
      <c r="I15795" s="434">
        <v>81.45</v>
      </c>
      <c r="J15795" s="434">
        <v>0</v>
      </c>
      <c r="K15795" s="434">
        <v>1970</v>
      </c>
    </row>
    <row r="15796" spans="1:11" hidden="1" x14ac:dyDescent="0.25">
      <c r="A15796" s="434">
        <v>376532000</v>
      </c>
      <c r="B15796" s="434">
        <v>17114</v>
      </c>
      <c r="C15796" s="434" t="s">
        <v>31</v>
      </c>
      <c r="D15796" s="434" t="s">
        <v>22</v>
      </c>
      <c r="E15796" s="434">
        <v>8</v>
      </c>
      <c r="F15796" s="434">
        <v>750</v>
      </c>
      <c r="G15796" s="434">
        <v>1454</v>
      </c>
      <c r="H15796" s="434">
        <v>1143</v>
      </c>
      <c r="I15796" s="434">
        <v>81.400000000000006</v>
      </c>
      <c r="J15796" s="434">
        <v>0</v>
      </c>
      <c r="K15796" s="434">
        <v>1996</v>
      </c>
    </row>
    <row r="15797" spans="1:11" hidden="1" x14ac:dyDescent="0.25">
      <c r="A15797" s="434">
        <v>376639000</v>
      </c>
      <c r="B15797" s="434">
        <v>1</v>
      </c>
      <c r="C15797" s="434" t="s">
        <v>48</v>
      </c>
      <c r="D15797" s="434" t="s">
        <v>25</v>
      </c>
      <c r="E15797" s="434">
        <v>10</v>
      </c>
      <c r="F15797" s="434">
        <v>2640</v>
      </c>
      <c r="G15797" s="434">
        <v>3935</v>
      </c>
      <c r="H15797" s="434">
        <v>4677</v>
      </c>
      <c r="I15797" s="434">
        <v>114.4</v>
      </c>
      <c r="K15797" s="434">
        <v>1979</v>
      </c>
    </row>
    <row r="15798" spans="1:11" hidden="1" x14ac:dyDescent="0.25">
      <c r="A15798" s="434">
        <v>376656000</v>
      </c>
      <c r="B15798" s="434">
        <v>5672</v>
      </c>
      <c r="C15798" s="434" t="s">
        <v>54</v>
      </c>
      <c r="D15798" s="434" t="s">
        <v>17</v>
      </c>
      <c r="E15798" s="434">
        <v>12</v>
      </c>
      <c r="F15798" s="434">
        <v>2458</v>
      </c>
      <c r="G15798" s="434">
        <v>185</v>
      </c>
      <c r="H15798" s="434">
        <v>309</v>
      </c>
      <c r="I15798" s="434">
        <v>30.08</v>
      </c>
      <c r="K15798" s="434">
        <v>2009</v>
      </c>
    </row>
    <row r="15799" spans="1:11" hidden="1" x14ac:dyDescent="0.25">
      <c r="A15799" s="434">
        <v>376819000</v>
      </c>
      <c r="B15799" s="434">
        <v>91104</v>
      </c>
      <c r="C15799" s="434" t="s">
        <v>61</v>
      </c>
      <c r="D15799" s="434" t="s">
        <v>22</v>
      </c>
      <c r="E15799" s="434">
        <v>12</v>
      </c>
      <c r="F15799" s="434">
        <v>1999</v>
      </c>
      <c r="G15799" s="434">
        <v>3050</v>
      </c>
      <c r="H15799" s="434">
        <v>2932</v>
      </c>
      <c r="I15799" s="434">
        <v>95.45</v>
      </c>
      <c r="J15799" s="434">
        <v>0</v>
      </c>
      <c r="K15799" s="434">
        <v>1985</v>
      </c>
    </row>
    <row r="15800" spans="1:11" hidden="1" x14ac:dyDescent="0.25">
      <c r="A15800" s="434">
        <v>376827000</v>
      </c>
      <c r="B15800" s="434">
        <v>565</v>
      </c>
      <c r="C15800" s="434" t="s">
        <v>31</v>
      </c>
      <c r="D15800" s="434" t="s">
        <v>25</v>
      </c>
      <c r="E15800" s="434">
        <v>19</v>
      </c>
      <c r="F15800" s="434">
        <v>7848</v>
      </c>
      <c r="G15800" s="434">
        <v>11022</v>
      </c>
      <c r="H15800" s="434">
        <v>10298</v>
      </c>
      <c r="I15800" s="434">
        <v>145.5</v>
      </c>
      <c r="J15800" s="434">
        <v>13541</v>
      </c>
      <c r="K15800" s="434">
        <v>1987</v>
      </c>
    </row>
    <row r="15801" spans="1:11" hidden="1" x14ac:dyDescent="0.25">
      <c r="A15801" s="434">
        <v>376848000</v>
      </c>
      <c r="B15801" s="434">
        <v>248729</v>
      </c>
      <c r="C15801" s="434" t="s">
        <v>31</v>
      </c>
      <c r="D15801" s="434" t="s">
        <v>22</v>
      </c>
      <c r="E15801" s="434">
        <v>11.5</v>
      </c>
      <c r="F15801" s="434">
        <v>1800</v>
      </c>
      <c r="G15801" s="434">
        <v>4363</v>
      </c>
      <c r="H15801" s="434">
        <v>2846</v>
      </c>
      <c r="I15801" s="434">
        <v>90.4</v>
      </c>
      <c r="J15801" s="434">
        <v>0</v>
      </c>
      <c r="K15801" s="434">
        <v>1970</v>
      </c>
    </row>
    <row r="15802" spans="1:11" hidden="1" x14ac:dyDescent="0.25">
      <c r="A15802" s="434">
        <v>376931000</v>
      </c>
      <c r="B15802" s="434">
        <v>1</v>
      </c>
      <c r="C15802" s="434" t="s">
        <v>46</v>
      </c>
      <c r="D15802" s="434" t="s">
        <v>17</v>
      </c>
      <c r="E15802" s="434">
        <v>12</v>
      </c>
      <c r="F15802" s="434">
        <v>3817</v>
      </c>
      <c r="G15802" s="434">
        <v>1703</v>
      </c>
      <c r="H15802" s="434">
        <v>1764</v>
      </c>
      <c r="I15802" s="434">
        <v>61.8</v>
      </c>
      <c r="K15802" s="434">
        <v>2013</v>
      </c>
    </row>
    <row r="15803" spans="1:11" hidden="1" x14ac:dyDescent="0.25">
      <c r="A15803" s="434">
        <v>377011000</v>
      </c>
      <c r="B15803" s="434">
        <v>26182</v>
      </c>
      <c r="C15803" s="434" t="s">
        <v>31</v>
      </c>
      <c r="D15803" s="434" t="s">
        <v>22</v>
      </c>
      <c r="E15803" s="434">
        <v>12.5</v>
      </c>
      <c r="F15803" s="434">
        <v>3280</v>
      </c>
      <c r="G15803" s="434">
        <v>3250</v>
      </c>
      <c r="H15803" s="434">
        <v>2658</v>
      </c>
      <c r="I15803" s="434">
        <v>90.67</v>
      </c>
      <c r="J15803" s="434">
        <v>0</v>
      </c>
      <c r="K15803" s="434">
        <v>1970</v>
      </c>
    </row>
    <row r="15804" spans="1:11" hidden="1" x14ac:dyDescent="0.25">
      <c r="A15804" s="434">
        <v>377021000</v>
      </c>
      <c r="B15804" s="434">
        <v>3713</v>
      </c>
      <c r="C15804" s="434" t="s">
        <v>46</v>
      </c>
      <c r="D15804" s="434" t="s">
        <v>17</v>
      </c>
      <c r="E15804" s="434">
        <v>12</v>
      </c>
      <c r="F15804" s="434">
        <v>3494</v>
      </c>
      <c r="G15804" s="434">
        <v>803</v>
      </c>
      <c r="H15804" s="434">
        <v>884</v>
      </c>
      <c r="I15804" s="434">
        <v>48</v>
      </c>
      <c r="K15804" s="434">
        <v>2008</v>
      </c>
    </row>
    <row r="15805" spans="1:11" hidden="1" x14ac:dyDescent="0.25">
      <c r="A15805" s="434">
        <v>377037000</v>
      </c>
      <c r="B15805" s="434">
        <v>5712</v>
      </c>
      <c r="C15805" s="434" t="s">
        <v>31</v>
      </c>
      <c r="D15805" s="434" t="s">
        <v>22</v>
      </c>
      <c r="E15805" s="434">
        <v>10.25</v>
      </c>
      <c r="F15805" s="434">
        <v>441</v>
      </c>
      <c r="G15805" s="434">
        <v>1572</v>
      </c>
      <c r="H15805" s="434">
        <v>1281</v>
      </c>
      <c r="I15805" s="434">
        <v>74.91</v>
      </c>
      <c r="K15805" s="434">
        <v>1983</v>
      </c>
    </row>
    <row r="15806" spans="1:11" hidden="1" x14ac:dyDescent="0.25">
      <c r="A15806" s="434">
        <v>377062000</v>
      </c>
      <c r="B15806" s="434">
        <v>1</v>
      </c>
      <c r="C15806" s="434" t="s">
        <v>54</v>
      </c>
      <c r="D15806" s="434" t="s">
        <v>13</v>
      </c>
      <c r="E15806" s="434">
        <v>11.8</v>
      </c>
      <c r="F15806" s="434">
        <v>4200</v>
      </c>
      <c r="G15806" s="434">
        <v>126</v>
      </c>
      <c r="H15806" s="434">
        <v>250</v>
      </c>
      <c r="I15806" s="434">
        <v>24.47</v>
      </c>
      <c r="J15806" s="434">
        <v>0</v>
      </c>
      <c r="K15806" s="434">
        <v>2011</v>
      </c>
    </row>
    <row r="15807" spans="1:11" hidden="1" x14ac:dyDescent="0.25">
      <c r="A15807" s="434">
        <v>377085000</v>
      </c>
      <c r="B15807" s="434">
        <v>137420</v>
      </c>
      <c r="C15807" s="434" t="s">
        <v>31</v>
      </c>
      <c r="D15807" s="434" t="s">
        <v>17</v>
      </c>
      <c r="E15807" s="434">
        <v>12.5</v>
      </c>
      <c r="F15807" s="434">
        <v>972</v>
      </c>
      <c r="G15807" s="434">
        <v>1350</v>
      </c>
      <c r="H15807" s="434">
        <v>1037</v>
      </c>
      <c r="I15807" s="434">
        <v>68.430000000000007</v>
      </c>
      <c r="J15807" s="434">
        <v>0</v>
      </c>
      <c r="K15807" s="434">
        <v>1968</v>
      </c>
    </row>
    <row r="15808" spans="1:11" hidden="1" x14ac:dyDescent="0.25">
      <c r="A15808" s="434">
        <v>377103000</v>
      </c>
      <c r="B15808" s="434">
        <v>46131</v>
      </c>
      <c r="C15808" s="434" t="s">
        <v>54</v>
      </c>
      <c r="D15808" s="434" t="s">
        <v>17</v>
      </c>
      <c r="E15808" s="434">
        <v>12</v>
      </c>
      <c r="F15808" s="434">
        <v>1943</v>
      </c>
      <c r="G15808" s="434">
        <v>203</v>
      </c>
      <c r="H15808" s="434">
        <v>275</v>
      </c>
      <c r="I15808" s="434">
        <v>32.92</v>
      </c>
      <c r="J15808" s="434">
        <v>0</v>
      </c>
      <c r="K15808" s="434">
        <v>1977</v>
      </c>
    </row>
    <row r="15809" spans="1:11" hidden="1" x14ac:dyDescent="0.25">
      <c r="A15809" s="434">
        <v>377134000</v>
      </c>
      <c r="B15809" s="434">
        <v>1891741</v>
      </c>
      <c r="C15809" s="434" t="s">
        <v>31</v>
      </c>
      <c r="D15809" s="434" t="s">
        <v>22</v>
      </c>
      <c r="E15809" s="434">
        <v>10.5</v>
      </c>
      <c r="F15809" s="434">
        <v>750</v>
      </c>
      <c r="G15809" s="434">
        <v>2246</v>
      </c>
      <c r="H15809" s="434">
        <v>1598</v>
      </c>
      <c r="I15809" s="434">
        <v>81.7</v>
      </c>
      <c r="J15809" s="434">
        <v>0</v>
      </c>
      <c r="K15809" s="434">
        <v>1970</v>
      </c>
    </row>
    <row r="15810" spans="1:11" hidden="1" x14ac:dyDescent="0.25">
      <c r="A15810" s="434">
        <v>377202000</v>
      </c>
      <c r="B15810" s="434">
        <v>24356</v>
      </c>
      <c r="C15810" s="434" t="s">
        <v>46</v>
      </c>
      <c r="D15810" s="434" t="s">
        <v>17</v>
      </c>
      <c r="E15810" s="434">
        <v>12</v>
      </c>
      <c r="F15810" s="434">
        <v>7992</v>
      </c>
      <c r="G15810" s="434">
        <v>1460</v>
      </c>
      <c r="H15810" s="434">
        <v>1733</v>
      </c>
      <c r="I15810" s="434">
        <v>59.78</v>
      </c>
      <c r="K15810" s="434">
        <v>2011</v>
      </c>
    </row>
    <row r="15811" spans="1:11" hidden="1" x14ac:dyDescent="0.25">
      <c r="A15811" s="434">
        <v>377213000</v>
      </c>
      <c r="B15811" s="434">
        <v>1616</v>
      </c>
      <c r="C15811" s="434" t="s">
        <v>42</v>
      </c>
      <c r="D15811" s="434" t="s">
        <v>22</v>
      </c>
      <c r="H15811" s="434">
        <v>1512</v>
      </c>
      <c r="I15811" s="434">
        <v>93</v>
      </c>
      <c r="K15811" s="434">
        <v>2018</v>
      </c>
    </row>
    <row r="15812" spans="1:11" hidden="1" x14ac:dyDescent="0.25">
      <c r="A15812" s="434">
        <v>377255000</v>
      </c>
      <c r="B15812" s="434">
        <v>44882</v>
      </c>
      <c r="C15812" s="434" t="s">
        <v>31</v>
      </c>
      <c r="D15812" s="434" t="s">
        <v>22</v>
      </c>
      <c r="E15812" s="434">
        <v>12.2</v>
      </c>
      <c r="F15812" s="434">
        <v>971</v>
      </c>
      <c r="G15812" s="434">
        <v>1245</v>
      </c>
      <c r="H15812" s="434">
        <v>1283</v>
      </c>
      <c r="I15812" s="434">
        <v>72.05</v>
      </c>
      <c r="J15812" s="434">
        <v>0</v>
      </c>
      <c r="K15812" s="434">
        <v>1990</v>
      </c>
    </row>
    <row r="15813" spans="1:11" hidden="1" x14ac:dyDescent="0.25">
      <c r="A15813" s="434">
        <v>377256000</v>
      </c>
      <c r="B15813" s="434">
        <v>3202</v>
      </c>
      <c r="C15813" s="434" t="s">
        <v>31</v>
      </c>
      <c r="D15813" s="434" t="s">
        <v>29</v>
      </c>
      <c r="E15813" s="434">
        <v>20.75</v>
      </c>
      <c r="F15813" s="434">
        <v>13384</v>
      </c>
      <c r="G15813" s="434">
        <v>12913</v>
      </c>
      <c r="H15813" s="434">
        <v>11443</v>
      </c>
      <c r="I15813" s="434">
        <v>155.25</v>
      </c>
      <c r="J15813" s="434">
        <v>17536</v>
      </c>
      <c r="K15813" s="434">
        <v>2000</v>
      </c>
    </row>
    <row r="15814" spans="1:11" hidden="1" x14ac:dyDescent="0.25">
      <c r="A15814" s="434">
        <v>377276000</v>
      </c>
      <c r="B15814" s="434">
        <v>55014</v>
      </c>
      <c r="C15814" s="434" t="s">
        <v>48</v>
      </c>
      <c r="D15814" s="434" t="s">
        <v>22</v>
      </c>
      <c r="G15814" s="434">
        <v>2413</v>
      </c>
      <c r="H15814" s="434">
        <v>3345</v>
      </c>
      <c r="I15814" s="434">
        <v>81.099999999999994</v>
      </c>
    </row>
    <row r="15815" spans="1:11" hidden="1" x14ac:dyDescent="0.25">
      <c r="A15815" s="434">
        <v>377288000</v>
      </c>
      <c r="B15815" s="434">
        <v>1330</v>
      </c>
      <c r="C15815" s="434" t="s">
        <v>31</v>
      </c>
      <c r="D15815" s="434" t="s">
        <v>29</v>
      </c>
      <c r="E15815" s="434">
        <v>20.5</v>
      </c>
      <c r="F15815" s="434">
        <v>13384</v>
      </c>
      <c r="G15815" s="434">
        <v>12913</v>
      </c>
      <c r="H15815" s="434">
        <v>11443</v>
      </c>
      <c r="I15815" s="434">
        <v>155.27000000000001</v>
      </c>
      <c r="J15815" s="434">
        <v>17536</v>
      </c>
      <c r="K15815" s="434">
        <v>2000</v>
      </c>
    </row>
    <row r="15816" spans="1:11" hidden="1" x14ac:dyDescent="0.25">
      <c r="A15816" s="434">
        <v>377406000</v>
      </c>
      <c r="B15816" s="434">
        <v>527094</v>
      </c>
      <c r="C15816" s="434" t="s">
        <v>48</v>
      </c>
      <c r="D15816" s="434" t="s">
        <v>17</v>
      </c>
      <c r="E15816" s="434">
        <v>10</v>
      </c>
      <c r="F15816" s="434">
        <v>712</v>
      </c>
      <c r="G15816" s="434">
        <v>584</v>
      </c>
      <c r="H15816" s="434">
        <v>766</v>
      </c>
      <c r="I15816" s="434">
        <v>49.7</v>
      </c>
      <c r="J15816" s="434">
        <v>0</v>
      </c>
      <c r="K15816" s="434">
        <v>1970</v>
      </c>
    </row>
    <row r="15817" spans="1:11" hidden="1" x14ac:dyDescent="0.25">
      <c r="A15817" s="434">
        <v>377444000</v>
      </c>
      <c r="B15817" s="434">
        <v>1724899</v>
      </c>
      <c r="C15817" s="434" t="s">
        <v>31</v>
      </c>
      <c r="D15817" s="434" t="s">
        <v>22</v>
      </c>
      <c r="E15817" s="434">
        <v>10.5</v>
      </c>
      <c r="F15817" s="434">
        <v>749</v>
      </c>
      <c r="G15817" s="434">
        <v>2179</v>
      </c>
      <c r="H15817" s="434">
        <v>1524</v>
      </c>
      <c r="I15817" s="434">
        <v>73.83</v>
      </c>
      <c r="J15817" s="434">
        <v>0</v>
      </c>
      <c r="K15817" s="434">
        <v>1988</v>
      </c>
    </row>
    <row r="15818" spans="1:11" hidden="1" x14ac:dyDescent="0.25">
      <c r="A15818" s="434">
        <v>377455000</v>
      </c>
      <c r="B15818" s="434">
        <v>58580</v>
      </c>
      <c r="C15818" s="434" t="s">
        <v>31</v>
      </c>
      <c r="D15818" s="434" t="s">
        <v>17</v>
      </c>
      <c r="E15818" s="434">
        <v>11</v>
      </c>
      <c r="F15818" s="434">
        <v>750</v>
      </c>
      <c r="G15818" s="434">
        <v>1622</v>
      </c>
      <c r="H15818" s="434">
        <v>1095</v>
      </c>
      <c r="I15818" s="434">
        <v>66.14</v>
      </c>
      <c r="J15818" s="434">
        <v>0</v>
      </c>
      <c r="K15818" s="434">
        <v>1979</v>
      </c>
    </row>
    <row r="15819" spans="1:11" hidden="1" x14ac:dyDescent="0.25">
      <c r="A15819" s="434">
        <v>377493000</v>
      </c>
      <c r="B15819" s="434">
        <v>2851</v>
      </c>
      <c r="C15819" s="434" t="s">
        <v>31</v>
      </c>
      <c r="D15819" s="434" t="s">
        <v>22</v>
      </c>
      <c r="I15819" s="434">
        <v>82</v>
      </c>
    </row>
    <row r="15820" spans="1:11" hidden="1" x14ac:dyDescent="0.25">
      <c r="A15820" s="434">
        <v>377501000</v>
      </c>
      <c r="B15820" s="434">
        <v>83512</v>
      </c>
      <c r="C15820" s="434" t="s">
        <v>46</v>
      </c>
      <c r="D15820" s="434" t="s">
        <v>17</v>
      </c>
      <c r="E15820" s="434">
        <v>13.5</v>
      </c>
      <c r="F15820" s="434">
        <v>5000</v>
      </c>
      <c r="G15820" s="434">
        <v>1898</v>
      </c>
      <c r="H15820" s="434">
        <v>1943</v>
      </c>
      <c r="I15820" s="434">
        <v>63.4</v>
      </c>
      <c r="K15820" s="434">
        <v>2011</v>
      </c>
    </row>
    <row r="15821" spans="1:11" hidden="1" x14ac:dyDescent="0.25">
      <c r="A15821" s="434">
        <v>377549000</v>
      </c>
      <c r="B15821" s="434">
        <v>429561</v>
      </c>
      <c r="C15821" s="434" t="s">
        <v>31</v>
      </c>
      <c r="D15821" s="434" t="s">
        <v>17</v>
      </c>
      <c r="E15821" s="434">
        <v>8</v>
      </c>
      <c r="F15821" s="434">
        <v>1656</v>
      </c>
      <c r="G15821" s="434">
        <v>1150</v>
      </c>
      <c r="H15821" s="434">
        <v>1290</v>
      </c>
      <c r="I15821" s="434">
        <v>63.28</v>
      </c>
      <c r="J15821" s="434">
        <v>0</v>
      </c>
      <c r="K15821" s="434">
        <v>1970</v>
      </c>
    </row>
    <row r="15822" spans="1:11" hidden="1" x14ac:dyDescent="0.25">
      <c r="A15822" s="434">
        <v>377552000</v>
      </c>
      <c r="B15822" s="434">
        <v>59333</v>
      </c>
      <c r="C15822" s="434" t="s">
        <v>56</v>
      </c>
      <c r="D15822" s="434" t="s">
        <v>13</v>
      </c>
      <c r="F15822" s="434">
        <v>1037</v>
      </c>
      <c r="I15822" s="434">
        <v>17.16</v>
      </c>
      <c r="K15822" s="434">
        <v>1980</v>
      </c>
    </row>
    <row r="15823" spans="1:11" hidden="1" x14ac:dyDescent="0.25">
      <c r="A15823" s="434">
        <v>377587000</v>
      </c>
      <c r="B15823" s="434">
        <v>174238</v>
      </c>
      <c r="C15823" s="434" t="s">
        <v>61</v>
      </c>
      <c r="D15823" s="434" t="s">
        <v>22</v>
      </c>
      <c r="E15823" s="434">
        <v>11.5</v>
      </c>
      <c r="F15823" s="434">
        <v>1850</v>
      </c>
      <c r="G15823" s="434">
        <v>3332</v>
      </c>
      <c r="H15823" s="434">
        <v>2561</v>
      </c>
      <c r="I15823" s="434">
        <v>87.96</v>
      </c>
      <c r="J15823" s="434">
        <v>0</v>
      </c>
      <c r="K15823" s="434">
        <v>1995</v>
      </c>
    </row>
    <row r="15824" spans="1:11" hidden="1" x14ac:dyDescent="0.25">
      <c r="A15824" s="434">
        <v>377651000</v>
      </c>
      <c r="B15824" s="434">
        <v>35</v>
      </c>
      <c r="C15824" s="434" t="s">
        <v>56</v>
      </c>
      <c r="D15824" s="434" t="s">
        <v>22</v>
      </c>
      <c r="E15824" s="434">
        <v>14</v>
      </c>
      <c r="F15824" s="434">
        <v>1655</v>
      </c>
      <c r="G15824" s="434">
        <v>1727</v>
      </c>
      <c r="H15824" s="434">
        <v>3316</v>
      </c>
      <c r="I15824" s="434">
        <v>70.010000000000005</v>
      </c>
      <c r="K15824" s="434">
        <v>1970</v>
      </c>
    </row>
    <row r="15825" spans="1:11" hidden="1" x14ac:dyDescent="0.25">
      <c r="A15825" s="434">
        <v>377661000</v>
      </c>
      <c r="B15825" s="434">
        <v>26128</v>
      </c>
      <c r="C15825" s="434" t="s">
        <v>31</v>
      </c>
      <c r="D15825" s="434" t="s">
        <v>22</v>
      </c>
      <c r="E15825" s="434">
        <v>9.5</v>
      </c>
      <c r="F15825" s="434">
        <v>552</v>
      </c>
      <c r="G15825" s="434">
        <v>2450</v>
      </c>
      <c r="H15825" s="434">
        <v>1512</v>
      </c>
      <c r="I15825" s="434">
        <v>79.62</v>
      </c>
      <c r="J15825" s="434">
        <v>0</v>
      </c>
      <c r="K15825" s="434">
        <v>1986</v>
      </c>
    </row>
    <row r="15826" spans="1:11" hidden="1" x14ac:dyDescent="0.25">
      <c r="A15826" s="434">
        <v>377663000</v>
      </c>
      <c r="B15826" s="434">
        <v>582592</v>
      </c>
      <c r="C15826" s="434" t="s">
        <v>31</v>
      </c>
      <c r="D15826" s="434" t="s">
        <v>22</v>
      </c>
      <c r="E15826" s="434">
        <v>10</v>
      </c>
      <c r="F15826" s="434">
        <v>680</v>
      </c>
      <c r="G15826" s="434">
        <v>1600</v>
      </c>
      <c r="H15826" s="434">
        <v>1689</v>
      </c>
      <c r="I15826" s="434">
        <v>71.400000000000006</v>
      </c>
      <c r="K15826" s="434">
        <v>1977</v>
      </c>
    </row>
    <row r="15827" spans="1:11" hidden="1" x14ac:dyDescent="0.25">
      <c r="A15827" s="434">
        <v>377664000</v>
      </c>
      <c r="B15827" s="434">
        <v>1268</v>
      </c>
      <c r="C15827" s="434" t="s">
        <v>31</v>
      </c>
      <c r="D15827" s="434" t="s">
        <v>22</v>
      </c>
      <c r="E15827" s="434">
        <v>14</v>
      </c>
      <c r="F15827" s="434">
        <v>1912</v>
      </c>
      <c r="G15827" s="434">
        <v>2400</v>
      </c>
      <c r="H15827" s="434">
        <v>2497</v>
      </c>
      <c r="I15827" s="434">
        <v>93.22</v>
      </c>
      <c r="J15827" s="434">
        <v>0</v>
      </c>
    </row>
    <row r="15828" spans="1:11" hidden="1" x14ac:dyDescent="0.25">
      <c r="A15828" s="434">
        <v>377697000</v>
      </c>
      <c r="B15828" s="434">
        <v>14252</v>
      </c>
      <c r="C15828" s="434" t="s">
        <v>56</v>
      </c>
      <c r="D15828" s="434" t="s">
        <v>17</v>
      </c>
      <c r="E15828" s="434">
        <v>11</v>
      </c>
      <c r="F15828" s="434">
        <v>883</v>
      </c>
      <c r="G15828" s="434">
        <v>286</v>
      </c>
      <c r="H15828" s="434">
        <v>359</v>
      </c>
      <c r="I15828" s="434">
        <v>33.799999999999997</v>
      </c>
      <c r="K15828" s="434">
        <v>1980</v>
      </c>
    </row>
    <row r="15829" spans="1:11" hidden="1" x14ac:dyDescent="0.25">
      <c r="A15829" s="434">
        <v>377707000</v>
      </c>
      <c r="B15829" s="434">
        <v>789212</v>
      </c>
      <c r="C15829" s="434" t="s">
        <v>31</v>
      </c>
      <c r="D15829" s="434" t="s">
        <v>22</v>
      </c>
      <c r="I15829" s="434">
        <v>73</v>
      </c>
    </row>
    <row r="15830" spans="1:11" hidden="1" x14ac:dyDescent="0.25">
      <c r="A15830" s="434">
        <v>377739000</v>
      </c>
      <c r="B15830" s="434">
        <v>41502</v>
      </c>
      <c r="C15830" s="434" t="s">
        <v>61</v>
      </c>
      <c r="D15830" s="434" t="s">
        <v>22</v>
      </c>
      <c r="E15830" s="434">
        <v>11</v>
      </c>
      <c r="F15830" s="434">
        <v>1133</v>
      </c>
      <c r="G15830" s="434">
        <v>3050</v>
      </c>
      <c r="H15830" s="434">
        <v>2061</v>
      </c>
      <c r="I15830" s="434">
        <v>88.46</v>
      </c>
      <c r="J15830" s="434">
        <v>0</v>
      </c>
      <c r="K15830" s="434">
        <v>1994</v>
      </c>
    </row>
    <row r="15831" spans="1:11" hidden="1" x14ac:dyDescent="0.25">
      <c r="A15831" s="434">
        <v>377764000</v>
      </c>
      <c r="B15831" s="434">
        <v>113454</v>
      </c>
      <c r="C15831" s="434" t="s">
        <v>31</v>
      </c>
      <c r="D15831" s="434" t="s">
        <v>22</v>
      </c>
      <c r="E15831" s="434">
        <v>10</v>
      </c>
      <c r="F15831" s="434">
        <v>772</v>
      </c>
      <c r="G15831" s="434">
        <v>1485</v>
      </c>
      <c r="H15831" s="434">
        <v>998</v>
      </c>
      <c r="I15831" s="434">
        <v>77.959999999999994</v>
      </c>
      <c r="J15831" s="434">
        <v>0</v>
      </c>
      <c r="K15831" s="434">
        <v>1984</v>
      </c>
    </row>
    <row r="15832" spans="1:11" hidden="1" x14ac:dyDescent="0.25">
      <c r="A15832" s="434">
        <v>377789000</v>
      </c>
      <c r="B15832" s="434">
        <v>9774</v>
      </c>
      <c r="C15832" s="434" t="s">
        <v>28</v>
      </c>
      <c r="D15832" s="434" t="s">
        <v>29</v>
      </c>
      <c r="E15832" s="434">
        <v>14.5</v>
      </c>
      <c r="F15832" s="434">
        <v>6.657</v>
      </c>
      <c r="G15832" s="434">
        <v>27365</v>
      </c>
      <c r="H15832" s="434">
        <v>1627</v>
      </c>
      <c r="I15832" s="434">
        <v>167</v>
      </c>
      <c r="J15832" s="434">
        <v>0</v>
      </c>
      <c r="K15832" s="434">
        <v>1970</v>
      </c>
    </row>
    <row r="15833" spans="1:11" hidden="1" x14ac:dyDescent="0.25">
      <c r="A15833" s="434">
        <v>377901032</v>
      </c>
      <c r="B15833" s="434">
        <v>60180</v>
      </c>
      <c r="C15833" s="434" t="s">
        <v>42</v>
      </c>
      <c r="D15833" s="434" t="s">
        <v>17</v>
      </c>
      <c r="E15833" s="434">
        <v>0</v>
      </c>
      <c r="F15833" s="434">
        <v>662</v>
      </c>
      <c r="G15833" s="434">
        <v>125</v>
      </c>
      <c r="H15833" s="434">
        <v>787</v>
      </c>
      <c r="I15833" s="434">
        <v>44.5</v>
      </c>
      <c r="J15833" s="434">
        <v>0</v>
      </c>
      <c r="K15833" s="434">
        <v>1970</v>
      </c>
    </row>
    <row r="15834" spans="1:11" hidden="1" x14ac:dyDescent="0.25">
      <c r="A15834" s="434">
        <v>377901041</v>
      </c>
      <c r="B15834" s="434">
        <v>43573</v>
      </c>
      <c r="C15834" s="434" t="s">
        <v>31</v>
      </c>
      <c r="D15834" s="434" t="s">
        <v>22</v>
      </c>
      <c r="E15834" s="434">
        <v>12.4</v>
      </c>
      <c r="F15834" s="434">
        <v>1850</v>
      </c>
      <c r="G15834" s="434">
        <v>1306</v>
      </c>
      <c r="H15834" s="434">
        <v>1562</v>
      </c>
      <c r="I15834" s="434">
        <v>76.599999999999994</v>
      </c>
      <c r="J15834" s="434">
        <v>0</v>
      </c>
      <c r="K15834" s="434">
        <v>1972</v>
      </c>
    </row>
    <row r="15835" spans="1:11" hidden="1" x14ac:dyDescent="0.25">
      <c r="A15835" s="434">
        <v>377901071</v>
      </c>
      <c r="B15835" s="434">
        <v>3999</v>
      </c>
      <c r="C15835" s="434" t="s">
        <v>42</v>
      </c>
      <c r="D15835" s="434" t="s">
        <v>17</v>
      </c>
      <c r="E15835" s="434">
        <v>13</v>
      </c>
      <c r="F15835" s="434">
        <v>486</v>
      </c>
      <c r="G15835" s="434">
        <v>67</v>
      </c>
      <c r="H15835" s="434">
        <v>437</v>
      </c>
      <c r="I15835" s="434">
        <v>33</v>
      </c>
      <c r="J15835" s="434">
        <v>0</v>
      </c>
      <c r="K15835" s="434">
        <v>1972</v>
      </c>
    </row>
    <row r="15836" spans="1:11" hidden="1" x14ac:dyDescent="0.25">
      <c r="A15836" s="434">
        <v>377901116</v>
      </c>
      <c r="B15836" s="434">
        <v>2000</v>
      </c>
      <c r="C15836" s="434" t="s">
        <v>42</v>
      </c>
      <c r="D15836" s="434" t="s">
        <v>17</v>
      </c>
      <c r="E15836" s="434">
        <v>11</v>
      </c>
      <c r="F15836" s="434">
        <v>662</v>
      </c>
      <c r="H15836" s="434">
        <v>683</v>
      </c>
      <c r="I15836" s="434">
        <v>44.65</v>
      </c>
      <c r="K15836" s="434">
        <v>1970</v>
      </c>
    </row>
    <row r="15837" spans="1:11" hidden="1" x14ac:dyDescent="0.25">
      <c r="A15837" s="434">
        <v>377901129</v>
      </c>
      <c r="B15837" s="434">
        <v>1</v>
      </c>
      <c r="C15837" s="434" t="s">
        <v>31</v>
      </c>
      <c r="D15837" s="434" t="s">
        <v>17</v>
      </c>
      <c r="E15837" s="434">
        <v>10</v>
      </c>
      <c r="F15837" s="434">
        <v>309</v>
      </c>
      <c r="G15837" s="434">
        <v>457</v>
      </c>
      <c r="H15837" s="434">
        <v>453</v>
      </c>
      <c r="I15837" s="434">
        <v>44.29</v>
      </c>
      <c r="K15837" s="434">
        <v>1958</v>
      </c>
    </row>
    <row r="15838" spans="1:11" hidden="1" x14ac:dyDescent="0.25">
      <c r="A15838" s="434">
        <v>377901132</v>
      </c>
      <c r="B15838" s="434">
        <v>29441</v>
      </c>
      <c r="C15838" s="434" t="s">
        <v>42</v>
      </c>
      <c r="D15838" s="434" t="s">
        <v>17</v>
      </c>
      <c r="E15838" s="434">
        <v>13</v>
      </c>
      <c r="F15838" s="434">
        <v>1251</v>
      </c>
      <c r="G15838" s="434">
        <v>305</v>
      </c>
      <c r="H15838" s="434">
        <v>1591</v>
      </c>
      <c r="I15838" s="434">
        <v>64.84</v>
      </c>
      <c r="K15838" s="434">
        <v>1977</v>
      </c>
    </row>
    <row r="15839" spans="1:11" hidden="1" x14ac:dyDescent="0.25">
      <c r="A15839" s="434">
        <v>377901148</v>
      </c>
      <c r="B15839" s="434">
        <v>1</v>
      </c>
      <c r="C15839" s="434" t="s">
        <v>56</v>
      </c>
      <c r="D15839" s="434" t="s">
        <v>17</v>
      </c>
      <c r="F15839" s="434">
        <v>1700</v>
      </c>
      <c r="G15839" s="434">
        <v>570</v>
      </c>
      <c r="H15839" s="434">
        <v>498</v>
      </c>
      <c r="I15839" s="434">
        <v>47.85</v>
      </c>
      <c r="K15839" s="434">
        <v>2014</v>
      </c>
    </row>
    <row r="15840" spans="1:11" hidden="1" x14ac:dyDescent="0.25">
      <c r="A15840" s="434">
        <v>377907238</v>
      </c>
      <c r="B15840" s="434">
        <v>7476</v>
      </c>
      <c r="C15840" s="434" t="s">
        <v>42</v>
      </c>
      <c r="D15840" s="434" t="s">
        <v>17</v>
      </c>
      <c r="E15840" s="434">
        <v>12</v>
      </c>
      <c r="F15840" s="434">
        <v>626</v>
      </c>
      <c r="G15840" s="434">
        <v>310</v>
      </c>
      <c r="H15840" s="434">
        <v>1101</v>
      </c>
      <c r="I15840" s="434">
        <v>53.95</v>
      </c>
      <c r="J15840" s="434">
        <v>0</v>
      </c>
      <c r="K15840" s="434">
        <v>1969</v>
      </c>
    </row>
    <row r="15841" spans="1:11" hidden="1" x14ac:dyDescent="0.25">
      <c r="A15841" s="434">
        <v>378111628</v>
      </c>
      <c r="B15841" s="434">
        <v>6474</v>
      </c>
      <c r="C15841" s="434" t="s">
        <v>61</v>
      </c>
      <c r="D15841" s="434" t="s">
        <v>13</v>
      </c>
      <c r="I15841" s="434">
        <v>16</v>
      </c>
    </row>
    <row r="15842" spans="1:11" hidden="1" x14ac:dyDescent="0.25">
      <c r="A15842" s="434">
        <v>378112919</v>
      </c>
      <c r="B15842" s="434">
        <v>13030</v>
      </c>
      <c r="C15842" s="434" t="s">
        <v>61</v>
      </c>
      <c r="D15842" s="434" t="s">
        <v>13</v>
      </c>
      <c r="I15842" s="434">
        <v>14</v>
      </c>
    </row>
    <row r="15843" spans="1:11" hidden="1" x14ac:dyDescent="0.25">
      <c r="A15843" s="434">
        <v>378112992</v>
      </c>
      <c r="B15843" s="434">
        <v>79621</v>
      </c>
      <c r="C15843" s="434" t="s">
        <v>61</v>
      </c>
      <c r="D15843" s="434" t="s">
        <v>17</v>
      </c>
      <c r="E15843" s="434">
        <v>0</v>
      </c>
      <c r="F15843" s="434">
        <v>1174</v>
      </c>
      <c r="G15843" s="434">
        <v>0</v>
      </c>
      <c r="H15843" s="434">
        <v>264</v>
      </c>
      <c r="I15843" s="434">
        <v>36.4</v>
      </c>
      <c r="J15843" s="434">
        <v>0</v>
      </c>
      <c r="K15843" s="434">
        <v>1970</v>
      </c>
    </row>
    <row r="15844" spans="1:11" hidden="1" x14ac:dyDescent="0.25">
      <c r="A15844" s="434">
        <v>403509001</v>
      </c>
      <c r="B15844" s="434">
        <v>89</v>
      </c>
      <c r="C15844" s="434" t="s">
        <v>20</v>
      </c>
      <c r="D15844" s="434" t="s">
        <v>29</v>
      </c>
      <c r="E15844" s="434">
        <v>15</v>
      </c>
      <c r="F15844" s="434">
        <v>9960</v>
      </c>
      <c r="G15844" s="434">
        <v>46012</v>
      </c>
      <c r="H15844" s="434">
        <v>29575</v>
      </c>
      <c r="I15844" s="434">
        <v>183.215</v>
      </c>
      <c r="J15844" s="434">
        <v>51614</v>
      </c>
      <c r="K15844" s="434">
        <v>2007</v>
      </c>
    </row>
    <row r="15845" spans="1:11" hidden="1" x14ac:dyDescent="0.25">
      <c r="A15845" s="434">
        <v>403512001</v>
      </c>
      <c r="B15845" s="434">
        <v>1</v>
      </c>
      <c r="C15845" s="434" t="s">
        <v>20</v>
      </c>
      <c r="D15845" s="434" t="s">
        <v>29</v>
      </c>
      <c r="E15845" s="434">
        <v>15</v>
      </c>
      <c r="F15845" s="434">
        <v>9473</v>
      </c>
      <c r="G15845" s="434">
        <v>45565</v>
      </c>
      <c r="H15845" s="434">
        <v>29165</v>
      </c>
      <c r="I15845" s="434">
        <v>183</v>
      </c>
      <c r="J15845" s="434">
        <v>50837</v>
      </c>
      <c r="K15845" s="434">
        <v>2011</v>
      </c>
    </row>
    <row r="15846" spans="1:11" hidden="1" x14ac:dyDescent="0.25">
      <c r="A15846" s="434">
        <v>403539000</v>
      </c>
      <c r="B15846" s="434">
        <v>16354</v>
      </c>
      <c r="C15846" s="434" t="s">
        <v>24</v>
      </c>
      <c r="D15846" s="434" t="s">
        <v>40</v>
      </c>
      <c r="E15846" s="434">
        <v>16.3</v>
      </c>
      <c r="F15846" s="434">
        <v>31640</v>
      </c>
      <c r="G15846" s="434">
        <v>309988</v>
      </c>
      <c r="H15846" s="434">
        <v>160493</v>
      </c>
      <c r="I15846" s="434">
        <v>333.13</v>
      </c>
      <c r="J15846" s="434">
        <v>338604</v>
      </c>
      <c r="K15846" s="434">
        <v>2011</v>
      </c>
    </row>
    <row r="15847" spans="1:11" hidden="1" x14ac:dyDescent="0.25">
      <c r="A15847" s="434">
        <v>403588000</v>
      </c>
      <c r="B15847" s="434">
        <v>8095</v>
      </c>
      <c r="C15847" s="434" t="s">
        <v>24</v>
      </c>
      <c r="D15847" s="434" t="s">
        <v>40</v>
      </c>
      <c r="F15847" s="434">
        <v>29346</v>
      </c>
      <c r="G15847" s="434">
        <v>319286</v>
      </c>
      <c r="H15847" s="434">
        <v>162863</v>
      </c>
      <c r="I15847" s="434">
        <v>333</v>
      </c>
      <c r="J15847" s="434">
        <v>340989</v>
      </c>
      <c r="K15847" s="434">
        <v>2010</v>
      </c>
    </row>
    <row r="15848" spans="1:11" hidden="1" x14ac:dyDescent="0.25">
      <c r="A15848" s="434">
        <v>405000079</v>
      </c>
      <c r="B15848" s="434">
        <v>1</v>
      </c>
      <c r="C15848" s="434" t="s">
        <v>28</v>
      </c>
      <c r="D15848" s="434" t="s">
        <v>29</v>
      </c>
      <c r="E15848" s="434">
        <v>13.5</v>
      </c>
      <c r="F15848" s="434">
        <v>6193</v>
      </c>
      <c r="G15848" s="434">
        <v>42605</v>
      </c>
      <c r="H15848" s="434">
        <v>24647</v>
      </c>
      <c r="I15848" s="434">
        <v>182</v>
      </c>
      <c r="K15848" s="434">
        <v>1985</v>
      </c>
    </row>
    <row r="15849" spans="1:11" hidden="1" x14ac:dyDescent="0.25">
      <c r="A15849" s="434">
        <v>412023000</v>
      </c>
      <c r="B15849" s="434">
        <v>8814</v>
      </c>
      <c r="C15849" s="434" t="s">
        <v>31</v>
      </c>
      <c r="D15849" s="434" t="s">
        <v>29</v>
      </c>
      <c r="E15849" s="434">
        <v>15</v>
      </c>
      <c r="F15849" s="434">
        <v>11984</v>
      </c>
      <c r="G15849" s="434">
        <v>20247</v>
      </c>
      <c r="H15849" s="434">
        <v>15840</v>
      </c>
      <c r="I15849" s="434">
        <v>156</v>
      </c>
      <c r="J15849" s="434">
        <v>0</v>
      </c>
      <c r="K15849" s="434">
        <v>2002</v>
      </c>
    </row>
    <row r="15850" spans="1:11" hidden="1" x14ac:dyDescent="0.25">
      <c r="A15850" s="434">
        <v>412032000</v>
      </c>
      <c r="B15850" s="434">
        <v>618</v>
      </c>
      <c r="C15850" s="434" t="s">
        <v>28</v>
      </c>
      <c r="D15850" s="434" t="s">
        <v>33</v>
      </c>
      <c r="E15850" s="434">
        <v>14.5</v>
      </c>
      <c r="F15850" s="434">
        <v>10193</v>
      </c>
      <c r="G15850" s="434">
        <v>76381</v>
      </c>
      <c r="H15850" s="434">
        <v>40896</v>
      </c>
      <c r="I15850" s="434">
        <v>225</v>
      </c>
      <c r="K15850" s="434">
        <v>2008</v>
      </c>
    </row>
    <row r="15851" spans="1:11" hidden="1" x14ac:dyDescent="0.25">
      <c r="A15851" s="434">
        <v>412036000</v>
      </c>
      <c r="B15851" s="434">
        <v>22595</v>
      </c>
      <c r="C15851" s="434" t="s">
        <v>31</v>
      </c>
      <c r="D15851" s="434" t="s">
        <v>29</v>
      </c>
      <c r="E15851" s="434">
        <v>12</v>
      </c>
      <c r="F15851" s="434">
        <v>14520</v>
      </c>
      <c r="G15851" s="434">
        <v>30002</v>
      </c>
      <c r="H15851" s="434">
        <v>31726</v>
      </c>
      <c r="I15851" s="434">
        <v>181.9</v>
      </c>
      <c r="J15851" s="434">
        <v>0</v>
      </c>
      <c r="K15851" s="434">
        <v>2012</v>
      </c>
    </row>
    <row r="15852" spans="1:11" hidden="1" x14ac:dyDescent="0.25">
      <c r="A15852" s="434">
        <v>412055000</v>
      </c>
      <c r="B15852" s="434">
        <v>24430</v>
      </c>
      <c r="C15852" s="434" t="s">
        <v>31</v>
      </c>
      <c r="D15852" s="434" t="s">
        <v>29</v>
      </c>
      <c r="E15852" s="434">
        <v>14</v>
      </c>
      <c r="F15852" s="434">
        <v>11984</v>
      </c>
      <c r="G15852" s="434">
        <v>20131</v>
      </c>
      <c r="H15852" s="434">
        <v>15840</v>
      </c>
      <c r="I15852" s="434">
        <v>156</v>
      </c>
      <c r="J15852" s="434">
        <v>0</v>
      </c>
      <c r="K15852" s="434">
        <v>2003</v>
      </c>
    </row>
    <row r="15853" spans="1:11" hidden="1" x14ac:dyDescent="0.25">
      <c r="A15853" s="434">
        <v>412068000</v>
      </c>
      <c r="B15853" s="434">
        <v>597</v>
      </c>
      <c r="C15853" s="434" t="s">
        <v>28</v>
      </c>
      <c r="D15853" s="434" t="s">
        <v>33</v>
      </c>
      <c r="E15853" s="434">
        <v>14.5</v>
      </c>
      <c r="F15853" s="434">
        <v>10193</v>
      </c>
      <c r="G15853" s="434">
        <v>76431</v>
      </c>
      <c r="H15853" s="434">
        <v>40892</v>
      </c>
      <c r="I15853" s="434">
        <v>225</v>
      </c>
      <c r="K15853" s="434">
        <v>2008</v>
      </c>
    </row>
    <row r="15854" spans="1:11" hidden="1" x14ac:dyDescent="0.25">
      <c r="A15854" s="434">
        <v>412069000</v>
      </c>
      <c r="B15854" s="434">
        <v>2713</v>
      </c>
      <c r="C15854" s="434" t="s">
        <v>28</v>
      </c>
      <c r="D15854" s="434" t="s">
        <v>33</v>
      </c>
      <c r="E15854" s="434">
        <v>14.5</v>
      </c>
      <c r="F15854" s="434">
        <v>10193</v>
      </c>
      <c r="G15854" s="434">
        <v>76431</v>
      </c>
      <c r="H15854" s="434">
        <v>40892</v>
      </c>
      <c r="I15854" s="434">
        <v>225</v>
      </c>
      <c r="K15854" s="434">
        <v>2008</v>
      </c>
    </row>
    <row r="15855" spans="1:11" hidden="1" x14ac:dyDescent="0.25">
      <c r="A15855" s="434">
        <v>412478720</v>
      </c>
      <c r="B15855" s="434">
        <v>8692</v>
      </c>
      <c r="C15855" s="434" t="s">
        <v>61</v>
      </c>
      <c r="D15855" s="434" t="s">
        <v>29</v>
      </c>
      <c r="E15855" s="434">
        <v>14</v>
      </c>
      <c r="F15855" s="434">
        <v>6960</v>
      </c>
      <c r="G15855" s="434">
        <v>37940</v>
      </c>
      <c r="H15855" s="434">
        <v>26770</v>
      </c>
      <c r="I15855" s="434">
        <v>189.99</v>
      </c>
      <c r="J15855" s="434">
        <v>0</v>
      </c>
      <c r="K15855" s="434">
        <v>2016</v>
      </c>
    </row>
    <row r="15856" spans="1:11" hidden="1" x14ac:dyDescent="0.25">
      <c r="A15856" s="434">
        <v>412478730</v>
      </c>
      <c r="B15856" s="434">
        <v>5435</v>
      </c>
      <c r="C15856" s="434" t="s">
        <v>61</v>
      </c>
      <c r="D15856" s="434" t="s">
        <v>29</v>
      </c>
      <c r="E15856" s="434">
        <v>14</v>
      </c>
      <c r="F15856" s="434">
        <v>6960</v>
      </c>
      <c r="G15856" s="434">
        <v>37994</v>
      </c>
      <c r="H15856" s="434">
        <v>26770</v>
      </c>
      <c r="I15856" s="434">
        <v>189.99</v>
      </c>
      <c r="J15856" s="434">
        <v>0</v>
      </c>
      <c r="K15856" s="434">
        <v>2016</v>
      </c>
    </row>
    <row r="15857" spans="1:11" hidden="1" x14ac:dyDescent="0.25">
      <c r="A15857" s="434">
        <v>412479780</v>
      </c>
      <c r="B15857" s="434">
        <v>623</v>
      </c>
      <c r="C15857" s="434" t="s">
        <v>39</v>
      </c>
      <c r="D15857" s="434" t="s">
        <v>17</v>
      </c>
      <c r="F15857" s="434">
        <v>2880</v>
      </c>
      <c r="G15857" s="434">
        <v>32</v>
      </c>
      <c r="H15857" s="434">
        <v>498</v>
      </c>
      <c r="I15857" s="434">
        <v>40.799999999999997</v>
      </c>
      <c r="K15857" s="434">
        <v>2016</v>
      </c>
    </row>
    <row r="15858" spans="1:11" hidden="1" x14ac:dyDescent="0.25">
      <c r="A15858" s="434">
        <v>412490310</v>
      </c>
      <c r="B15858" s="434">
        <v>218</v>
      </c>
      <c r="C15858" s="434" t="s">
        <v>39</v>
      </c>
      <c r="D15858" s="434" t="s">
        <v>17</v>
      </c>
      <c r="E15858" s="434">
        <v>35</v>
      </c>
      <c r="F15858" s="434">
        <v>2880</v>
      </c>
      <c r="G15858" s="434">
        <v>34</v>
      </c>
      <c r="H15858" s="434">
        <v>499</v>
      </c>
      <c r="I15858" s="434">
        <v>40.799999999999997</v>
      </c>
      <c r="J15858" s="434">
        <v>0</v>
      </c>
      <c r="K15858" s="434">
        <v>1970</v>
      </c>
    </row>
    <row r="15859" spans="1:11" hidden="1" x14ac:dyDescent="0.25">
      <c r="A15859" s="434">
        <v>412533000</v>
      </c>
      <c r="B15859" s="434">
        <v>11645</v>
      </c>
      <c r="C15859" s="434" t="s">
        <v>28</v>
      </c>
      <c r="D15859" s="434" t="s">
        <v>36</v>
      </c>
      <c r="E15859" s="434">
        <v>14.5</v>
      </c>
      <c r="F15859" s="434">
        <v>13560</v>
      </c>
      <c r="G15859" s="434">
        <v>115075</v>
      </c>
      <c r="H15859" s="434">
        <v>64654</v>
      </c>
      <c r="I15859" s="434">
        <v>254</v>
      </c>
      <c r="J15859" s="434">
        <v>0</v>
      </c>
      <c r="K15859" s="434">
        <v>2012</v>
      </c>
    </row>
    <row r="15860" spans="1:11" hidden="1" x14ac:dyDescent="0.25">
      <c r="A15860" s="434">
        <v>412648000</v>
      </c>
      <c r="B15860" s="434">
        <v>6183</v>
      </c>
      <c r="C15860" s="434" t="s">
        <v>46</v>
      </c>
      <c r="D15860" s="434" t="s">
        <v>22</v>
      </c>
      <c r="E15860" s="434">
        <v>20.100000000000001</v>
      </c>
      <c r="F15860" s="434">
        <v>7826</v>
      </c>
      <c r="G15860" s="434">
        <v>2401</v>
      </c>
      <c r="H15860" s="434">
        <v>3128</v>
      </c>
      <c r="I15860" s="434">
        <v>95</v>
      </c>
      <c r="J15860" s="434">
        <v>0</v>
      </c>
      <c r="K15860" s="434">
        <v>1990</v>
      </c>
    </row>
    <row r="15861" spans="1:11" hidden="1" x14ac:dyDescent="0.25">
      <c r="A15861" s="434">
        <v>412859000</v>
      </c>
      <c r="B15861" s="434">
        <v>28431</v>
      </c>
      <c r="C15861" s="434" t="s">
        <v>28</v>
      </c>
      <c r="D15861" s="434" t="s">
        <v>33</v>
      </c>
      <c r="E15861" s="434">
        <v>14.5</v>
      </c>
      <c r="F15861" s="434">
        <v>11300</v>
      </c>
      <c r="G15861" s="434">
        <v>75566</v>
      </c>
      <c r="H15861" s="434">
        <v>40913</v>
      </c>
      <c r="I15861" s="434">
        <v>225</v>
      </c>
      <c r="J15861" s="434">
        <v>0</v>
      </c>
      <c r="K15861" s="434">
        <v>2010</v>
      </c>
    </row>
    <row r="15862" spans="1:11" hidden="1" x14ac:dyDescent="0.25">
      <c r="A15862" s="434">
        <v>413018000</v>
      </c>
      <c r="B15862" s="434">
        <v>1555</v>
      </c>
      <c r="C15862" s="434" t="s">
        <v>24</v>
      </c>
      <c r="D15862" s="434" t="s">
        <v>36</v>
      </c>
      <c r="E15862" s="434">
        <v>15.2</v>
      </c>
      <c r="F15862" s="434">
        <v>16860</v>
      </c>
      <c r="G15862" s="434">
        <v>159149</v>
      </c>
      <c r="H15862" s="434">
        <v>84855</v>
      </c>
      <c r="I15862" s="434">
        <v>274.7</v>
      </c>
      <c r="J15862" s="434">
        <v>176168</v>
      </c>
      <c r="K15862" s="434">
        <v>2004</v>
      </c>
    </row>
    <row r="15863" spans="1:11" hidden="1" x14ac:dyDescent="0.25">
      <c r="A15863" s="434">
        <v>413046070</v>
      </c>
      <c r="B15863" s="434">
        <v>10662</v>
      </c>
      <c r="C15863" s="434" t="s">
        <v>56</v>
      </c>
      <c r="D15863" s="434" t="s">
        <v>25</v>
      </c>
      <c r="F15863" s="434">
        <v>17380</v>
      </c>
      <c r="G15863" s="434">
        <v>18334</v>
      </c>
      <c r="H15863" s="434">
        <v>25390</v>
      </c>
      <c r="I15863" s="434">
        <v>141</v>
      </c>
      <c r="K15863" s="434">
        <v>2010</v>
      </c>
    </row>
    <row r="15864" spans="1:11" hidden="1" x14ac:dyDescent="0.25">
      <c r="A15864" s="434">
        <v>413055620</v>
      </c>
      <c r="B15864" s="434">
        <v>12876</v>
      </c>
      <c r="C15864" s="434" t="s">
        <v>31</v>
      </c>
      <c r="D15864" s="434" t="s">
        <v>33</v>
      </c>
      <c r="E15864" s="434">
        <v>13</v>
      </c>
      <c r="F15864" s="434">
        <v>17600</v>
      </c>
      <c r="G15864" s="434">
        <v>48232</v>
      </c>
      <c r="H15864" s="434">
        <v>35568</v>
      </c>
      <c r="I15864" s="434">
        <v>216.7</v>
      </c>
      <c r="J15864" s="434">
        <v>0</v>
      </c>
      <c r="K15864" s="434">
        <v>2011</v>
      </c>
    </row>
    <row r="15865" spans="1:11" hidden="1" x14ac:dyDescent="0.25">
      <c r="A15865" s="434">
        <v>413089000</v>
      </c>
      <c r="B15865" s="434">
        <v>689</v>
      </c>
      <c r="C15865" s="434" t="s">
        <v>24</v>
      </c>
      <c r="D15865" s="434" t="s">
        <v>36</v>
      </c>
      <c r="E15865" s="434">
        <v>15.2</v>
      </c>
      <c r="F15865" s="434">
        <v>16860</v>
      </c>
      <c r="G15865" s="434">
        <v>159149</v>
      </c>
      <c r="H15865" s="434">
        <v>84855</v>
      </c>
      <c r="I15865" s="434">
        <v>274.7</v>
      </c>
      <c r="J15865" s="434">
        <v>176167</v>
      </c>
      <c r="K15865" s="434">
        <v>2004</v>
      </c>
    </row>
    <row r="15866" spans="1:11" hidden="1" x14ac:dyDescent="0.25">
      <c r="A15866" s="434">
        <v>413090000</v>
      </c>
      <c r="B15866" s="434">
        <v>4119</v>
      </c>
      <c r="C15866" s="434" t="s">
        <v>24</v>
      </c>
      <c r="D15866" s="434" t="s">
        <v>33</v>
      </c>
      <c r="E15866" s="434">
        <v>15</v>
      </c>
      <c r="F15866" s="434">
        <v>10200</v>
      </c>
      <c r="G15866" s="434">
        <v>71940</v>
      </c>
      <c r="H15866" s="434">
        <v>40695</v>
      </c>
      <c r="I15866" s="434">
        <v>229</v>
      </c>
      <c r="J15866" s="434">
        <v>77081</v>
      </c>
      <c r="K15866" s="434">
        <v>2005</v>
      </c>
    </row>
    <row r="15867" spans="1:11" hidden="1" x14ac:dyDescent="0.25">
      <c r="A15867" s="434">
        <v>413107000</v>
      </c>
      <c r="B15867" s="434">
        <v>3892</v>
      </c>
      <c r="C15867" s="434" t="s">
        <v>24</v>
      </c>
      <c r="D15867" s="434" t="s">
        <v>33</v>
      </c>
      <c r="E15867" s="434">
        <v>14</v>
      </c>
      <c r="F15867" s="434">
        <v>10200</v>
      </c>
      <c r="G15867" s="434">
        <v>71940</v>
      </c>
      <c r="H15867" s="434">
        <v>40695</v>
      </c>
      <c r="I15867" s="434">
        <v>229</v>
      </c>
      <c r="J15867" s="434">
        <v>77081</v>
      </c>
      <c r="K15867" s="434">
        <v>2005</v>
      </c>
    </row>
    <row r="15868" spans="1:11" hidden="1" x14ac:dyDescent="0.25">
      <c r="A15868" s="434">
        <v>413113000</v>
      </c>
      <c r="B15868" s="434">
        <v>9773</v>
      </c>
      <c r="C15868" s="434" t="s">
        <v>28</v>
      </c>
      <c r="D15868" s="434" t="s">
        <v>33</v>
      </c>
      <c r="E15868" s="434">
        <v>16.399999999999999</v>
      </c>
      <c r="F15868" s="434">
        <v>10223</v>
      </c>
      <c r="G15868" s="434">
        <v>73581</v>
      </c>
      <c r="H15868" s="434">
        <v>39962</v>
      </c>
      <c r="I15868" s="434">
        <v>225</v>
      </c>
      <c r="J15868" s="434">
        <v>0</v>
      </c>
      <c r="K15868" s="434">
        <v>2005</v>
      </c>
    </row>
    <row r="15869" spans="1:11" hidden="1" x14ac:dyDescent="0.25">
      <c r="A15869" s="434">
        <v>413119000</v>
      </c>
      <c r="B15869" s="434">
        <v>2002</v>
      </c>
      <c r="C15869" s="434" t="s">
        <v>28</v>
      </c>
      <c r="D15869" s="434" t="s">
        <v>33</v>
      </c>
      <c r="E15869" s="434">
        <v>13.8</v>
      </c>
      <c r="F15869" s="434">
        <v>11300</v>
      </c>
      <c r="G15869" s="434">
        <v>74259</v>
      </c>
      <c r="H15869" s="434">
        <v>40473</v>
      </c>
      <c r="I15869" s="434">
        <v>225</v>
      </c>
      <c r="K15869" s="434">
        <v>2006</v>
      </c>
    </row>
    <row r="15870" spans="1:11" hidden="1" x14ac:dyDescent="0.25">
      <c r="A15870" s="434">
        <v>413172000</v>
      </c>
      <c r="B15870" s="434">
        <v>13782</v>
      </c>
      <c r="C15870" s="434" t="s">
        <v>16</v>
      </c>
      <c r="D15870" s="434" t="s">
        <v>33</v>
      </c>
      <c r="F15870" s="434">
        <v>13560</v>
      </c>
      <c r="G15870" s="434">
        <v>75568</v>
      </c>
      <c r="H15870" s="434">
        <v>43718</v>
      </c>
      <c r="I15870" s="434">
        <v>228.6</v>
      </c>
      <c r="J15870" s="434">
        <v>80549</v>
      </c>
      <c r="K15870" s="434">
        <v>2009</v>
      </c>
    </row>
    <row r="15871" spans="1:11" hidden="1" x14ac:dyDescent="0.25">
      <c r="A15871" s="434">
        <v>413212290</v>
      </c>
      <c r="B15871" s="434">
        <v>3852</v>
      </c>
      <c r="C15871" s="434" t="s">
        <v>39</v>
      </c>
      <c r="D15871" s="434" t="s">
        <v>17</v>
      </c>
      <c r="F15871" s="434">
        <v>2880</v>
      </c>
      <c r="G15871" s="434">
        <v>33</v>
      </c>
      <c r="H15871" s="434">
        <v>136</v>
      </c>
      <c r="I15871" s="434">
        <v>42.8</v>
      </c>
      <c r="K15871" s="434">
        <v>2019</v>
      </c>
    </row>
    <row r="15872" spans="1:11" hidden="1" x14ac:dyDescent="0.25">
      <c r="A15872" s="434">
        <v>413222040</v>
      </c>
      <c r="B15872" s="434">
        <v>9104</v>
      </c>
      <c r="C15872" s="434" t="s">
        <v>39</v>
      </c>
      <c r="D15872" s="434" t="s">
        <v>17</v>
      </c>
      <c r="F15872" s="434">
        <v>4320</v>
      </c>
      <c r="G15872" s="434">
        <v>42</v>
      </c>
      <c r="H15872" s="434">
        <v>533</v>
      </c>
      <c r="I15872" s="434">
        <v>42.8</v>
      </c>
      <c r="K15872" s="434">
        <v>2019</v>
      </c>
    </row>
    <row r="15873" spans="1:11" hidden="1" x14ac:dyDescent="0.25">
      <c r="A15873" s="434">
        <v>413302080</v>
      </c>
      <c r="B15873" s="434">
        <v>607</v>
      </c>
      <c r="C15873" s="434" t="s">
        <v>28</v>
      </c>
      <c r="D15873" s="434" t="s">
        <v>29</v>
      </c>
      <c r="F15873" s="434">
        <v>9960</v>
      </c>
      <c r="G15873" s="434">
        <v>53501</v>
      </c>
      <c r="H15873" s="434">
        <v>32474</v>
      </c>
      <c r="I15873" s="434">
        <v>190</v>
      </c>
      <c r="K15873" s="434">
        <v>2010</v>
      </c>
    </row>
    <row r="15874" spans="1:11" hidden="1" x14ac:dyDescent="0.25">
      <c r="A15874" s="434">
        <v>413302640</v>
      </c>
      <c r="B15874" s="434">
        <v>47389</v>
      </c>
      <c r="C15874" s="434" t="s">
        <v>48</v>
      </c>
      <c r="D15874" s="434" t="s">
        <v>25</v>
      </c>
      <c r="E15874" s="434">
        <v>16</v>
      </c>
      <c r="F15874" s="434">
        <v>19563</v>
      </c>
      <c r="G15874" s="434">
        <v>5380</v>
      </c>
      <c r="H15874" s="434">
        <v>13061</v>
      </c>
      <c r="I15874" s="434">
        <v>107.4</v>
      </c>
      <c r="J15874" s="434">
        <v>0</v>
      </c>
      <c r="K15874" s="434">
        <v>2011</v>
      </c>
    </row>
    <row r="15875" spans="1:11" hidden="1" x14ac:dyDescent="0.25">
      <c r="A15875" s="434">
        <v>413318000</v>
      </c>
      <c r="B15875" s="434">
        <v>1</v>
      </c>
      <c r="C15875" s="434" t="s">
        <v>46</v>
      </c>
      <c r="D15875" s="434" t="s">
        <v>22</v>
      </c>
      <c r="F15875" s="434">
        <v>5940</v>
      </c>
      <c r="G15875" s="434">
        <v>1690</v>
      </c>
      <c r="H15875" s="434">
        <v>2095</v>
      </c>
      <c r="I15875" s="434">
        <v>72.5</v>
      </c>
      <c r="K15875" s="434">
        <v>2008</v>
      </c>
    </row>
    <row r="15876" spans="1:11" hidden="1" x14ac:dyDescent="0.25">
      <c r="A15876" s="434">
        <v>413442980</v>
      </c>
      <c r="B15876" s="434">
        <v>6175</v>
      </c>
      <c r="C15876" s="434" t="s">
        <v>28</v>
      </c>
      <c r="D15876" s="434" t="s">
        <v>29</v>
      </c>
      <c r="E15876" s="434">
        <v>14</v>
      </c>
      <c r="F15876" s="434">
        <v>6480</v>
      </c>
      <c r="G15876" s="434">
        <v>35130</v>
      </c>
      <c r="H15876" s="434">
        <v>22295</v>
      </c>
      <c r="I15876" s="434">
        <v>179.9</v>
      </c>
      <c r="J15876" s="434">
        <v>0</v>
      </c>
      <c r="K15876" s="434">
        <v>2011</v>
      </c>
    </row>
    <row r="15877" spans="1:11" hidden="1" x14ac:dyDescent="0.25">
      <c r="A15877" s="434">
        <v>413448520</v>
      </c>
      <c r="B15877" s="434">
        <v>2</v>
      </c>
      <c r="C15877" s="434" t="s">
        <v>16</v>
      </c>
      <c r="D15877" s="434" t="s">
        <v>29</v>
      </c>
      <c r="E15877" s="434">
        <v>12.6</v>
      </c>
      <c r="F15877" s="434">
        <v>4050</v>
      </c>
      <c r="G15877" s="434">
        <v>16438</v>
      </c>
      <c r="H15877" s="434">
        <v>12045</v>
      </c>
      <c r="I15877" s="434">
        <v>151.80000000000001</v>
      </c>
      <c r="K15877" s="434">
        <v>2012</v>
      </c>
    </row>
    <row r="15878" spans="1:11" hidden="1" x14ac:dyDescent="0.25">
      <c r="A15878" s="434">
        <v>413471960</v>
      </c>
      <c r="B15878" s="434">
        <v>1803</v>
      </c>
      <c r="C15878" s="434" t="s">
        <v>61</v>
      </c>
      <c r="D15878" s="434" t="s">
        <v>29</v>
      </c>
      <c r="E15878" s="434">
        <v>15.1</v>
      </c>
      <c r="F15878" s="434">
        <v>8250</v>
      </c>
      <c r="G15878" s="434">
        <v>27000</v>
      </c>
      <c r="H15878" s="434">
        <v>20684</v>
      </c>
      <c r="I15878" s="434">
        <v>179.5</v>
      </c>
      <c r="J15878" s="434">
        <v>0</v>
      </c>
      <c r="K15878" s="434">
        <v>2012</v>
      </c>
    </row>
    <row r="15879" spans="1:11" hidden="1" x14ac:dyDescent="0.25">
      <c r="A15879" s="434">
        <v>413480940</v>
      </c>
      <c r="B15879" s="434">
        <v>8420</v>
      </c>
      <c r="C15879" s="434" t="s">
        <v>61</v>
      </c>
      <c r="D15879" s="434" t="s">
        <v>25</v>
      </c>
      <c r="E15879" s="434">
        <v>17.5</v>
      </c>
      <c r="F15879" s="434">
        <v>25760</v>
      </c>
      <c r="G15879" s="434">
        <v>5750</v>
      </c>
      <c r="H15879" s="434">
        <v>8252</v>
      </c>
      <c r="I15879" s="434">
        <v>109.5</v>
      </c>
      <c r="K15879" s="434">
        <v>2010</v>
      </c>
    </row>
    <row r="15880" spans="1:11" hidden="1" x14ac:dyDescent="0.25">
      <c r="A15880" s="434">
        <v>413489920</v>
      </c>
      <c r="B15880" s="434">
        <v>11879</v>
      </c>
      <c r="C15880" s="434" t="s">
        <v>61</v>
      </c>
      <c r="D15880" s="434" t="s">
        <v>29</v>
      </c>
      <c r="E15880" s="434">
        <v>14</v>
      </c>
      <c r="F15880" s="434">
        <v>6960</v>
      </c>
      <c r="G15880" s="434">
        <v>37979</v>
      </c>
      <c r="H15880" s="434">
        <v>26770</v>
      </c>
      <c r="I15880" s="434">
        <v>189.99</v>
      </c>
      <c r="J15880" s="434">
        <v>0</v>
      </c>
      <c r="K15880" s="434">
        <v>2016</v>
      </c>
    </row>
    <row r="15881" spans="1:11" hidden="1" x14ac:dyDescent="0.25">
      <c r="A15881" s="434">
        <v>413491830</v>
      </c>
      <c r="B15881" s="434">
        <v>4648</v>
      </c>
      <c r="C15881" s="434" t="s">
        <v>61</v>
      </c>
      <c r="D15881" s="434" t="s">
        <v>29</v>
      </c>
      <c r="F15881" s="434">
        <v>7000</v>
      </c>
      <c r="G15881" s="434">
        <v>28577</v>
      </c>
      <c r="H15881" s="434">
        <v>21992</v>
      </c>
      <c r="I15881" s="434">
        <v>179.67</v>
      </c>
      <c r="K15881" s="434">
        <v>2017</v>
      </c>
    </row>
    <row r="15882" spans="1:11" hidden="1" x14ac:dyDescent="0.25">
      <c r="A15882" s="434">
        <v>413492850</v>
      </c>
      <c r="B15882" s="434">
        <v>17310</v>
      </c>
      <c r="C15882" s="434" t="s">
        <v>61</v>
      </c>
      <c r="D15882" s="434" t="s">
        <v>29</v>
      </c>
      <c r="E15882" s="434">
        <v>14.8</v>
      </c>
      <c r="F15882" s="434">
        <v>10470</v>
      </c>
      <c r="G15882" s="434">
        <v>37125</v>
      </c>
      <c r="H15882" s="434">
        <v>26787</v>
      </c>
      <c r="I15882" s="434">
        <v>189.99</v>
      </c>
      <c r="J15882" s="434">
        <v>0</v>
      </c>
      <c r="K15882" s="434">
        <v>2017</v>
      </c>
    </row>
    <row r="15883" spans="1:11" hidden="1" x14ac:dyDescent="0.25">
      <c r="A15883" s="434">
        <v>413493080</v>
      </c>
      <c r="B15883" s="434">
        <v>18653</v>
      </c>
      <c r="C15883" s="434" t="s">
        <v>61</v>
      </c>
      <c r="D15883" s="434" t="s">
        <v>29</v>
      </c>
      <c r="E15883" s="434">
        <v>14.8</v>
      </c>
      <c r="F15883" s="434">
        <v>10470</v>
      </c>
      <c r="G15883" s="434">
        <v>37130</v>
      </c>
      <c r="H15883" s="434">
        <v>26787</v>
      </c>
      <c r="I15883" s="434">
        <v>189.99</v>
      </c>
      <c r="K15883" s="434">
        <v>2017</v>
      </c>
    </row>
    <row r="15884" spans="1:11" hidden="1" x14ac:dyDescent="0.25">
      <c r="A15884" s="434">
        <v>413494710</v>
      </c>
      <c r="B15884" s="434">
        <v>9836</v>
      </c>
      <c r="C15884" s="434" t="s">
        <v>61</v>
      </c>
      <c r="D15884" s="434" t="s">
        <v>29</v>
      </c>
      <c r="E15884" s="434">
        <v>15</v>
      </c>
      <c r="F15884" s="434">
        <v>10470</v>
      </c>
      <c r="G15884" s="434">
        <v>37077</v>
      </c>
      <c r="H15884" s="434">
        <v>26787</v>
      </c>
      <c r="I15884" s="434">
        <v>189.99</v>
      </c>
      <c r="J15884" s="434">
        <v>0</v>
      </c>
      <c r="K15884" s="434">
        <v>2018</v>
      </c>
    </row>
    <row r="15885" spans="1:11" hidden="1" x14ac:dyDescent="0.25">
      <c r="A15885" s="434">
        <v>413496790</v>
      </c>
      <c r="B15885" s="434">
        <v>24147</v>
      </c>
      <c r="C15885" s="434" t="s">
        <v>39</v>
      </c>
      <c r="D15885" s="434" t="s">
        <v>17</v>
      </c>
      <c r="E15885" s="434">
        <v>40</v>
      </c>
      <c r="F15885" s="434">
        <v>4320</v>
      </c>
      <c r="G15885" s="434">
        <v>42</v>
      </c>
      <c r="H15885" s="434">
        <v>533</v>
      </c>
      <c r="I15885" s="434">
        <v>42.8</v>
      </c>
      <c r="K15885" s="434">
        <v>2018</v>
      </c>
    </row>
    <row r="15886" spans="1:11" hidden="1" x14ac:dyDescent="0.25">
      <c r="A15886" s="434">
        <v>413686000</v>
      </c>
      <c r="B15886" s="434">
        <v>8304</v>
      </c>
      <c r="C15886" s="434" t="s">
        <v>28</v>
      </c>
      <c r="D15886" s="434" t="s">
        <v>33</v>
      </c>
      <c r="E15886" s="434">
        <v>14.5</v>
      </c>
      <c r="F15886" s="434">
        <v>10193</v>
      </c>
      <c r="G15886" s="434">
        <v>76450</v>
      </c>
      <c r="H15886" s="434">
        <v>40896</v>
      </c>
      <c r="I15886" s="434">
        <v>225</v>
      </c>
      <c r="K15886" s="434">
        <v>2009</v>
      </c>
    </row>
    <row r="15887" spans="1:11" hidden="1" x14ac:dyDescent="0.25">
      <c r="A15887" s="434">
        <v>413770000</v>
      </c>
      <c r="B15887" s="434">
        <v>14078</v>
      </c>
      <c r="C15887" s="434" t="s">
        <v>16</v>
      </c>
      <c r="D15887" s="434" t="s">
        <v>33</v>
      </c>
      <c r="E15887" s="434">
        <v>15.6</v>
      </c>
      <c r="F15887" s="434">
        <v>15260</v>
      </c>
      <c r="G15887" s="434">
        <v>109814</v>
      </c>
      <c r="H15887" s="434">
        <v>61764</v>
      </c>
      <c r="I15887" s="434">
        <v>244.6</v>
      </c>
      <c r="J15887" s="434">
        <v>117937</v>
      </c>
      <c r="K15887" s="434">
        <v>2009</v>
      </c>
    </row>
    <row r="15888" spans="1:11" hidden="1" x14ac:dyDescent="0.25">
      <c r="A15888" s="434">
        <v>413788887</v>
      </c>
      <c r="B15888" s="434">
        <v>453</v>
      </c>
      <c r="C15888" s="434" t="s">
        <v>61</v>
      </c>
      <c r="D15888" s="434" t="s">
        <v>17</v>
      </c>
      <c r="I15888" s="434">
        <v>44</v>
      </c>
      <c r="J15888" s="434">
        <v>0</v>
      </c>
      <c r="K15888" s="434">
        <v>1970</v>
      </c>
    </row>
    <row r="15889" spans="1:11" hidden="1" x14ac:dyDescent="0.25">
      <c r="A15889" s="434">
        <v>413858000</v>
      </c>
      <c r="B15889" s="434">
        <v>63</v>
      </c>
      <c r="C15889" s="434" t="s">
        <v>16</v>
      </c>
      <c r="D15889" s="434" t="s">
        <v>33</v>
      </c>
      <c r="F15889" s="434">
        <v>15260</v>
      </c>
      <c r="G15889" s="434">
        <v>109814</v>
      </c>
      <c r="H15889" s="434">
        <v>61764</v>
      </c>
      <c r="I15889" s="434">
        <v>244.6</v>
      </c>
      <c r="J15889" s="434">
        <v>117937</v>
      </c>
      <c r="K15889" s="434">
        <v>2010</v>
      </c>
    </row>
    <row r="15890" spans="1:11" hidden="1" x14ac:dyDescent="0.25">
      <c r="A15890" s="434">
        <v>413980000</v>
      </c>
      <c r="B15890" s="434">
        <v>15670</v>
      </c>
      <c r="C15890" s="434" t="s">
        <v>28</v>
      </c>
      <c r="D15890" s="434" t="s">
        <v>29</v>
      </c>
      <c r="E15890" s="434">
        <v>15.3</v>
      </c>
      <c r="F15890" s="434">
        <v>9960</v>
      </c>
      <c r="G15890" s="434">
        <v>53484</v>
      </c>
      <c r="H15890" s="434">
        <v>32460</v>
      </c>
      <c r="I15890" s="434">
        <v>190</v>
      </c>
      <c r="J15890" s="434">
        <v>0</v>
      </c>
      <c r="K15890" s="434">
        <v>2010</v>
      </c>
    </row>
    <row r="15891" spans="1:11" hidden="1" x14ac:dyDescent="0.25">
      <c r="A15891" s="434">
        <v>413983000</v>
      </c>
      <c r="B15891" s="434">
        <v>1811</v>
      </c>
      <c r="C15891" s="434" t="s">
        <v>28</v>
      </c>
      <c r="D15891" s="434" t="s">
        <v>36</v>
      </c>
      <c r="F15891" s="434">
        <v>13080</v>
      </c>
      <c r="G15891" s="434">
        <v>115664</v>
      </c>
      <c r="H15891" s="434">
        <v>64654</v>
      </c>
      <c r="I15891" s="434">
        <v>254</v>
      </c>
      <c r="K15891" s="434">
        <v>2010</v>
      </c>
    </row>
    <row r="15892" spans="1:11" hidden="1" x14ac:dyDescent="0.25">
      <c r="A15892" s="434">
        <v>413984000</v>
      </c>
      <c r="B15892" s="434">
        <v>12063</v>
      </c>
      <c r="C15892" s="434" t="s">
        <v>28</v>
      </c>
      <c r="D15892" s="434" t="s">
        <v>36</v>
      </c>
      <c r="E15892" s="434">
        <v>14.5</v>
      </c>
      <c r="F15892" s="434">
        <v>13080</v>
      </c>
      <c r="G15892" s="434">
        <v>115496</v>
      </c>
      <c r="H15892" s="434">
        <v>64654</v>
      </c>
      <c r="I15892" s="434">
        <v>254</v>
      </c>
      <c r="J15892" s="434">
        <v>0</v>
      </c>
      <c r="K15892" s="434">
        <v>2010</v>
      </c>
    </row>
    <row r="15893" spans="1:11" hidden="1" x14ac:dyDescent="0.25">
      <c r="A15893" s="434">
        <v>413985000</v>
      </c>
      <c r="B15893" s="434">
        <v>13291</v>
      </c>
      <c r="C15893" s="434" t="s">
        <v>28</v>
      </c>
      <c r="D15893" s="434" t="s">
        <v>33</v>
      </c>
      <c r="E15893" s="434">
        <v>14.5</v>
      </c>
      <c r="F15893" s="434">
        <v>11300</v>
      </c>
      <c r="G15893" s="434">
        <v>75393</v>
      </c>
      <c r="H15893" s="434">
        <v>40913</v>
      </c>
      <c r="I15893" s="434">
        <v>225</v>
      </c>
      <c r="J15893" s="434">
        <v>0</v>
      </c>
      <c r="K15893" s="434">
        <v>2012</v>
      </c>
    </row>
    <row r="15894" spans="1:11" hidden="1" x14ac:dyDescent="0.25">
      <c r="A15894" s="434">
        <v>414017000</v>
      </c>
      <c r="B15894" s="434">
        <v>2258</v>
      </c>
      <c r="C15894" s="434" t="s">
        <v>31</v>
      </c>
      <c r="D15894" s="434" t="s">
        <v>33</v>
      </c>
      <c r="E15894" s="434">
        <v>14</v>
      </c>
      <c r="F15894" s="434">
        <v>15360</v>
      </c>
      <c r="G15894" s="434">
        <v>48293</v>
      </c>
      <c r="H15894" s="434">
        <v>35568</v>
      </c>
      <c r="I15894" s="434">
        <v>216.7</v>
      </c>
      <c r="K15894" s="434">
        <v>2011</v>
      </c>
    </row>
    <row r="15895" spans="1:11" hidden="1" x14ac:dyDescent="0.25">
      <c r="A15895" s="434">
        <v>414043000</v>
      </c>
      <c r="B15895" s="434">
        <v>31091</v>
      </c>
      <c r="C15895" s="434" t="s">
        <v>28</v>
      </c>
      <c r="D15895" s="434" t="s">
        <v>36</v>
      </c>
      <c r="E15895" s="434">
        <v>14.5</v>
      </c>
      <c r="F15895" s="434">
        <v>14280</v>
      </c>
      <c r="G15895" s="434">
        <v>115169</v>
      </c>
      <c r="H15895" s="434">
        <v>64654</v>
      </c>
      <c r="I15895" s="434">
        <v>254</v>
      </c>
      <c r="J15895" s="434">
        <v>0</v>
      </c>
      <c r="K15895" s="434">
        <v>2012</v>
      </c>
    </row>
    <row r="15896" spans="1:11" hidden="1" x14ac:dyDescent="0.25">
      <c r="A15896" s="434">
        <v>414044000</v>
      </c>
      <c r="B15896" s="434">
        <v>7362</v>
      </c>
      <c r="C15896" s="434" t="s">
        <v>28</v>
      </c>
      <c r="D15896" s="434" t="s">
        <v>36</v>
      </c>
      <c r="E15896" s="434">
        <v>14.5</v>
      </c>
      <c r="F15896" s="434">
        <v>13560</v>
      </c>
      <c r="G15896" s="434">
        <v>115066</v>
      </c>
      <c r="H15896" s="434">
        <v>64654</v>
      </c>
      <c r="I15896" s="434">
        <v>254</v>
      </c>
      <c r="J15896" s="434">
        <v>0</v>
      </c>
      <c r="K15896" s="434">
        <v>2012</v>
      </c>
    </row>
    <row r="15897" spans="1:11" hidden="1" x14ac:dyDescent="0.25">
      <c r="A15897" s="434">
        <v>414070000</v>
      </c>
      <c r="B15897" s="434">
        <v>1289</v>
      </c>
      <c r="C15897" s="434" t="s">
        <v>28</v>
      </c>
      <c r="D15897" s="434" t="s">
        <v>36</v>
      </c>
      <c r="E15897" s="434">
        <v>43599</v>
      </c>
      <c r="F15897" s="434">
        <v>13560</v>
      </c>
      <c r="G15897" s="434">
        <v>115184</v>
      </c>
      <c r="H15897" s="434">
        <v>64654</v>
      </c>
      <c r="I15897" s="434">
        <v>254</v>
      </c>
      <c r="J15897" s="434">
        <v>0</v>
      </c>
      <c r="K15897" s="434">
        <v>2012</v>
      </c>
    </row>
    <row r="15898" spans="1:11" hidden="1" x14ac:dyDescent="0.25">
      <c r="A15898" s="434">
        <v>414073000</v>
      </c>
      <c r="B15898" s="434">
        <v>18525</v>
      </c>
      <c r="C15898" s="434" t="s">
        <v>28</v>
      </c>
      <c r="D15898" s="434" t="s">
        <v>36</v>
      </c>
      <c r="E15898" s="434">
        <v>14.5</v>
      </c>
      <c r="F15898" s="434">
        <v>13560</v>
      </c>
      <c r="G15898" s="434">
        <v>115079</v>
      </c>
      <c r="H15898" s="434">
        <v>64654</v>
      </c>
      <c r="I15898" s="434">
        <v>254</v>
      </c>
      <c r="J15898" s="434">
        <v>0</v>
      </c>
      <c r="K15898" s="434">
        <v>2012</v>
      </c>
    </row>
    <row r="15899" spans="1:11" hidden="1" x14ac:dyDescent="0.25">
      <c r="A15899" s="434">
        <v>414084000</v>
      </c>
      <c r="B15899" s="434">
        <v>46354</v>
      </c>
      <c r="C15899" s="434" t="s">
        <v>31</v>
      </c>
      <c r="D15899" s="434" t="s">
        <v>33</v>
      </c>
      <c r="E15899" s="434">
        <v>12</v>
      </c>
      <c r="F15899" s="434">
        <v>25080</v>
      </c>
      <c r="G15899" s="434">
        <v>52789</v>
      </c>
      <c r="H15899" s="434">
        <v>40307</v>
      </c>
      <c r="I15899" s="434">
        <v>221.6</v>
      </c>
      <c r="J15899" s="434">
        <v>0</v>
      </c>
      <c r="K15899" s="434">
        <v>2012</v>
      </c>
    </row>
    <row r="15900" spans="1:11" hidden="1" x14ac:dyDescent="0.25">
      <c r="A15900" s="434">
        <v>414088000</v>
      </c>
      <c r="B15900" s="434">
        <v>587</v>
      </c>
      <c r="C15900" s="434" t="s">
        <v>28</v>
      </c>
      <c r="D15900" s="434" t="s">
        <v>33</v>
      </c>
      <c r="F15900" s="434">
        <v>10200</v>
      </c>
      <c r="G15900" s="434">
        <v>75658</v>
      </c>
      <c r="H15900" s="434">
        <v>40921</v>
      </c>
      <c r="I15900" s="434">
        <v>225</v>
      </c>
      <c r="K15900" s="434">
        <v>2012</v>
      </c>
    </row>
    <row r="15901" spans="1:11" hidden="1" x14ac:dyDescent="0.25">
      <c r="A15901" s="434">
        <v>414101000</v>
      </c>
      <c r="B15901" s="434">
        <v>28954</v>
      </c>
      <c r="C15901" s="434" t="s">
        <v>31</v>
      </c>
      <c r="D15901" s="434" t="s">
        <v>29</v>
      </c>
      <c r="E15901" s="434">
        <v>13.5</v>
      </c>
      <c r="F15901" s="434">
        <v>14700</v>
      </c>
      <c r="G15901" s="434">
        <v>38039</v>
      </c>
      <c r="H15901" s="434">
        <v>32793</v>
      </c>
      <c r="I15901" s="434">
        <v>195.2</v>
      </c>
      <c r="J15901" s="434">
        <v>0</v>
      </c>
      <c r="K15901" s="434">
        <v>2012</v>
      </c>
    </row>
    <row r="15902" spans="1:11" hidden="1" x14ac:dyDescent="0.25">
      <c r="A15902" s="434">
        <v>414114000</v>
      </c>
      <c r="B15902" s="434">
        <v>11688</v>
      </c>
      <c r="C15902" s="434" t="s">
        <v>28</v>
      </c>
      <c r="D15902" s="434" t="s">
        <v>33</v>
      </c>
      <c r="E15902" s="434">
        <v>14.5</v>
      </c>
      <c r="F15902" s="434">
        <v>13560</v>
      </c>
      <c r="G15902" s="434">
        <v>93755</v>
      </c>
      <c r="H15902" s="434">
        <v>52709</v>
      </c>
      <c r="I15902" s="434">
        <v>235</v>
      </c>
      <c r="J15902" s="434">
        <v>0</v>
      </c>
      <c r="K15902" s="434">
        <v>2012</v>
      </c>
    </row>
    <row r="15903" spans="1:11" hidden="1" x14ac:dyDescent="0.25">
      <c r="A15903" s="434">
        <v>414145000</v>
      </c>
      <c r="B15903" s="434">
        <v>26819</v>
      </c>
      <c r="C15903" s="434" t="s">
        <v>28</v>
      </c>
      <c r="D15903" s="434" t="s">
        <v>36</v>
      </c>
      <c r="E15903" s="434">
        <v>14.3</v>
      </c>
      <c r="F15903" s="434">
        <v>13560</v>
      </c>
      <c r="G15903" s="434">
        <v>115118</v>
      </c>
      <c r="H15903" s="434">
        <v>64654</v>
      </c>
      <c r="I15903" s="434">
        <v>254</v>
      </c>
      <c r="J15903" s="434">
        <v>0</v>
      </c>
      <c r="K15903" s="434">
        <v>2013</v>
      </c>
    </row>
    <row r="15904" spans="1:11" hidden="1" x14ac:dyDescent="0.25">
      <c r="A15904" s="434">
        <v>414225000</v>
      </c>
      <c r="B15904" s="434">
        <v>23262</v>
      </c>
      <c r="C15904" s="434" t="s">
        <v>31</v>
      </c>
      <c r="D15904" s="434" t="s">
        <v>33</v>
      </c>
      <c r="E15904" s="434">
        <v>14</v>
      </c>
      <c r="F15904" s="434">
        <v>25200</v>
      </c>
      <c r="G15904" s="434">
        <v>50000</v>
      </c>
      <c r="H15904" s="434">
        <v>45349</v>
      </c>
      <c r="I15904" s="434">
        <v>228.12</v>
      </c>
      <c r="J15904" s="434">
        <v>0</v>
      </c>
      <c r="K15904" s="434">
        <v>2015</v>
      </c>
    </row>
    <row r="15905" spans="1:11" hidden="1" x14ac:dyDescent="0.25">
      <c r="A15905" s="434">
        <v>414706000</v>
      </c>
      <c r="B15905" s="434">
        <v>17670</v>
      </c>
      <c r="C15905" s="434" t="s">
        <v>28</v>
      </c>
      <c r="D15905" s="434" t="s">
        <v>33</v>
      </c>
      <c r="E15905" s="434">
        <v>14.5</v>
      </c>
      <c r="F15905" s="434">
        <v>8833</v>
      </c>
      <c r="G15905" s="434">
        <v>75396</v>
      </c>
      <c r="H15905" s="434">
        <v>40913</v>
      </c>
      <c r="I15905" s="434">
        <v>225</v>
      </c>
      <c r="J15905" s="434">
        <v>0</v>
      </c>
      <c r="K15905" s="434">
        <v>2012</v>
      </c>
    </row>
    <row r="15906" spans="1:11" hidden="1" x14ac:dyDescent="0.25">
      <c r="A15906" s="434">
        <v>414712000</v>
      </c>
      <c r="B15906" s="434">
        <v>16872</v>
      </c>
      <c r="C15906" s="434" t="s">
        <v>28</v>
      </c>
      <c r="D15906" s="434" t="s">
        <v>29</v>
      </c>
      <c r="E15906" s="434">
        <v>14.2</v>
      </c>
      <c r="F15906" s="434">
        <v>9480</v>
      </c>
      <c r="G15906" s="434">
        <v>56639</v>
      </c>
      <c r="H15906" s="434">
        <v>32962</v>
      </c>
      <c r="I15906" s="434">
        <v>189.99</v>
      </c>
      <c r="J15906" s="434">
        <v>0</v>
      </c>
      <c r="K15906" s="434">
        <v>1970</v>
      </c>
    </row>
    <row r="15907" spans="1:11" hidden="1" x14ac:dyDescent="0.25">
      <c r="A15907" s="434">
        <v>414715000</v>
      </c>
      <c r="B15907" s="434">
        <v>12838</v>
      </c>
      <c r="C15907" s="434" t="s">
        <v>28</v>
      </c>
      <c r="D15907" s="434" t="s">
        <v>33</v>
      </c>
      <c r="E15907" s="434">
        <v>14.5</v>
      </c>
      <c r="F15907" s="434">
        <v>11300</v>
      </c>
      <c r="G15907" s="434">
        <v>75396</v>
      </c>
      <c r="H15907" s="434">
        <v>40913</v>
      </c>
      <c r="I15907" s="434">
        <v>225</v>
      </c>
      <c r="J15907" s="434">
        <v>0</v>
      </c>
      <c r="K15907" s="434">
        <v>2012</v>
      </c>
    </row>
    <row r="15908" spans="1:11" hidden="1" x14ac:dyDescent="0.25">
      <c r="A15908" s="434">
        <v>414718000</v>
      </c>
      <c r="B15908" s="434">
        <v>2159</v>
      </c>
      <c r="C15908" s="434" t="s">
        <v>28</v>
      </c>
      <c r="D15908" s="434" t="s">
        <v>29</v>
      </c>
      <c r="E15908" s="434">
        <v>13.6</v>
      </c>
      <c r="F15908" s="434">
        <v>6480</v>
      </c>
      <c r="G15908" s="434">
        <v>34650</v>
      </c>
      <c r="H15908" s="434">
        <v>22494</v>
      </c>
      <c r="I15908" s="434">
        <v>179.88</v>
      </c>
      <c r="J15908" s="434">
        <v>0</v>
      </c>
      <c r="K15908" s="434">
        <v>2013</v>
      </c>
    </row>
    <row r="15909" spans="1:11" hidden="1" x14ac:dyDescent="0.25">
      <c r="A15909" s="434">
        <v>414772000</v>
      </c>
      <c r="B15909" s="434">
        <v>653</v>
      </c>
      <c r="C15909" s="434" t="s">
        <v>28</v>
      </c>
      <c r="D15909" s="434" t="s">
        <v>29</v>
      </c>
      <c r="F15909" s="434">
        <v>6480</v>
      </c>
      <c r="G15909" s="434">
        <v>34610</v>
      </c>
      <c r="H15909" s="434">
        <v>22494</v>
      </c>
      <c r="I15909" s="434">
        <v>179.88</v>
      </c>
      <c r="K15909" s="434">
        <v>2013</v>
      </c>
    </row>
    <row r="15910" spans="1:11" hidden="1" x14ac:dyDescent="0.25">
      <c r="A15910" s="434">
        <v>416491000</v>
      </c>
      <c r="B15910" s="434">
        <v>733</v>
      </c>
      <c r="C15910" s="434" t="s">
        <v>35</v>
      </c>
      <c r="D15910" s="434" t="s">
        <v>36</v>
      </c>
      <c r="E15910" s="434">
        <v>24</v>
      </c>
      <c r="F15910" s="434">
        <v>35140</v>
      </c>
      <c r="G15910" s="434">
        <v>57320</v>
      </c>
      <c r="H15910" s="434">
        <v>47300</v>
      </c>
      <c r="I15910" s="434">
        <v>259</v>
      </c>
      <c r="K15910" s="434">
        <v>2014</v>
      </c>
    </row>
    <row r="15911" spans="1:11" hidden="1" x14ac:dyDescent="0.25">
      <c r="A15911" s="434">
        <v>417222320</v>
      </c>
      <c r="B15911" s="434">
        <v>4599</v>
      </c>
      <c r="C15911" s="434" t="s">
        <v>61</v>
      </c>
      <c r="D15911" s="434" t="s">
        <v>25</v>
      </c>
      <c r="E15911" s="434">
        <v>14</v>
      </c>
      <c r="F15911" s="434">
        <v>3837</v>
      </c>
      <c r="G15911" s="434">
        <v>7800</v>
      </c>
      <c r="H15911" s="434">
        <v>4990</v>
      </c>
      <c r="I15911" s="434">
        <v>118.55</v>
      </c>
      <c r="J15911" s="434">
        <v>0</v>
      </c>
      <c r="K15911" s="434">
        <v>2009</v>
      </c>
    </row>
    <row r="15912" spans="1:11" hidden="1" x14ac:dyDescent="0.25">
      <c r="A15912" s="434">
        <v>417222323</v>
      </c>
      <c r="B15912" s="434">
        <v>12483</v>
      </c>
      <c r="C15912" s="434" t="s">
        <v>31</v>
      </c>
      <c r="D15912" s="434" t="s">
        <v>25</v>
      </c>
      <c r="E15912" s="434">
        <v>14</v>
      </c>
      <c r="F15912" s="434">
        <v>3840</v>
      </c>
      <c r="G15912" s="434">
        <v>7750</v>
      </c>
      <c r="H15912" s="434">
        <v>4950</v>
      </c>
      <c r="I15912" s="434">
        <v>118.55</v>
      </c>
      <c r="J15912" s="434">
        <v>0</v>
      </c>
    </row>
    <row r="15913" spans="1:11" hidden="1" x14ac:dyDescent="0.25">
      <c r="A15913" s="434">
        <v>417222330</v>
      </c>
      <c r="B15913" s="434">
        <v>1</v>
      </c>
      <c r="C15913" s="434" t="s">
        <v>31</v>
      </c>
      <c r="D15913" s="434" t="s">
        <v>25</v>
      </c>
      <c r="E15913" s="434">
        <v>43601</v>
      </c>
      <c r="F15913" s="434">
        <v>10398</v>
      </c>
      <c r="G15913" s="434">
        <v>12349</v>
      </c>
      <c r="H15913" s="434">
        <v>9772</v>
      </c>
      <c r="I15913" s="434">
        <v>140</v>
      </c>
      <c r="J15913" s="434">
        <v>0</v>
      </c>
    </row>
    <row r="15914" spans="1:11" hidden="1" x14ac:dyDescent="0.25">
      <c r="A15914" s="434">
        <v>417222332</v>
      </c>
      <c r="B15914" s="434">
        <v>4359</v>
      </c>
      <c r="C15914" s="434" t="s">
        <v>31</v>
      </c>
      <c r="D15914" s="434" t="s">
        <v>25</v>
      </c>
      <c r="E15914" s="434">
        <v>43601</v>
      </c>
      <c r="F15914" s="434">
        <v>10398</v>
      </c>
      <c r="G15914" s="434">
        <v>12325</v>
      </c>
      <c r="H15914" s="434">
        <v>9772</v>
      </c>
      <c r="I15914" s="434">
        <v>139.99</v>
      </c>
      <c r="J15914" s="434">
        <v>0</v>
      </c>
    </row>
    <row r="15915" spans="1:11" hidden="1" x14ac:dyDescent="0.25">
      <c r="A15915" s="434">
        <v>417222333</v>
      </c>
      <c r="B15915" s="434">
        <v>1</v>
      </c>
      <c r="C15915" s="434" t="s">
        <v>35</v>
      </c>
      <c r="D15915" s="434" t="s">
        <v>29</v>
      </c>
      <c r="E15915" s="434">
        <v>19</v>
      </c>
      <c r="F15915" s="434">
        <v>13560</v>
      </c>
      <c r="G15915" s="434">
        <v>16908</v>
      </c>
      <c r="H15915" s="434">
        <v>15636</v>
      </c>
      <c r="I15915" s="434">
        <v>160.84</v>
      </c>
      <c r="J15915" s="434">
        <v>0</v>
      </c>
    </row>
    <row r="15916" spans="1:11" hidden="1" x14ac:dyDescent="0.25">
      <c r="A15916" s="434">
        <v>419000103</v>
      </c>
      <c r="B15916" s="434">
        <v>3080</v>
      </c>
      <c r="C15916" s="434" t="s">
        <v>16</v>
      </c>
      <c r="D15916" s="434" t="s">
        <v>29</v>
      </c>
      <c r="E15916" s="434">
        <v>14.2</v>
      </c>
      <c r="F15916" s="434">
        <v>9960</v>
      </c>
      <c r="G15916" s="434">
        <v>51277</v>
      </c>
      <c r="H15916" s="434">
        <v>30600</v>
      </c>
      <c r="I15916" s="434">
        <v>183</v>
      </c>
      <c r="J15916" s="434">
        <v>52141</v>
      </c>
      <c r="K15916" s="434">
        <v>2010</v>
      </c>
    </row>
    <row r="15917" spans="1:11" hidden="1" x14ac:dyDescent="0.25">
      <c r="A15917" s="434">
        <v>419000116</v>
      </c>
      <c r="B15917" s="434">
        <v>800</v>
      </c>
      <c r="C15917" s="434" t="s">
        <v>28</v>
      </c>
      <c r="D15917" s="434" t="s">
        <v>33</v>
      </c>
      <c r="E15917" s="434">
        <v>14</v>
      </c>
      <c r="F15917" s="434">
        <v>9341</v>
      </c>
      <c r="G15917" s="434">
        <v>75592</v>
      </c>
      <c r="H15917" s="434">
        <v>38667</v>
      </c>
      <c r="I15917" s="434">
        <v>225</v>
      </c>
      <c r="K15917" s="434">
        <v>1999</v>
      </c>
    </row>
    <row r="15918" spans="1:11" hidden="1" x14ac:dyDescent="0.25">
      <c r="A15918" s="434">
        <v>419000178</v>
      </c>
      <c r="B15918" s="434">
        <v>1</v>
      </c>
      <c r="C15918" s="434" t="s">
        <v>28</v>
      </c>
      <c r="D15918" s="434" t="s">
        <v>29</v>
      </c>
      <c r="E15918" s="434">
        <v>14</v>
      </c>
      <c r="F15918" s="434">
        <v>13560</v>
      </c>
      <c r="G15918" s="434">
        <v>57128</v>
      </c>
      <c r="H15918" s="434">
        <v>33185</v>
      </c>
      <c r="I15918" s="434">
        <v>189.99</v>
      </c>
      <c r="K15918" s="434">
        <v>2012</v>
      </c>
    </row>
    <row r="15919" spans="1:11" hidden="1" x14ac:dyDescent="0.25">
      <c r="A15919" s="434">
        <v>419000180</v>
      </c>
      <c r="B15919" s="434">
        <v>19479</v>
      </c>
      <c r="C15919" s="434" t="s">
        <v>28</v>
      </c>
      <c r="D15919" s="434" t="s">
        <v>33</v>
      </c>
      <c r="E15919" s="434">
        <v>14.4</v>
      </c>
      <c r="F15919" s="434">
        <v>11060</v>
      </c>
      <c r="G15919" s="434">
        <v>80677</v>
      </c>
      <c r="H15919" s="434">
        <v>43790</v>
      </c>
      <c r="I15919" s="434">
        <v>229</v>
      </c>
      <c r="J15919" s="434">
        <v>0</v>
      </c>
      <c r="K15919" s="434">
        <v>2011</v>
      </c>
    </row>
    <row r="15920" spans="1:11" hidden="1" x14ac:dyDescent="0.25">
      <c r="A15920" s="434">
        <v>419000202</v>
      </c>
      <c r="B15920" s="434">
        <v>1103</v>
      </c>
      <c r="C15920" s="434" t="s">
        <v>28</v>
      </c>
      <c r="D15920" s="434" t="s">
        <v>33</v>
      </c>
      <c r="E15920" s="434">
        <v>14.5</v>
      </c>
      <c r="F15920" s="434">
        <v>11451</v>
      </c>
      <c r="G15920" s="434">
        <v>81137</v>
      </c>
      <c r="H15920" s="434">
        <v>44232</v>
      </c>
      <c r="I15920" s="434">
        <v>229</v>
      </c>
      <c r="K15920" s="434">
        <v>2012</v>
      </c>
    </row>
    <row r="15921" spans="1:11" hidden="1" x14ac:dyDescent="0.25">
      <c r="A15921" s="434">
        <v>419000843</v>
      </c>
      <c r="B15921" s="434">
        <v>2865</v>
      </c>
      <c r="C15921" s="434" t="s">
        <v>16</v>
      </c>
      <c r="D15921" s="434" t="s">
        <v>29</v>
      </c>
      <c r="E15921" s="434">
        <v>14.5</v>
      </c>
      <c r="F15921" s="434">
        <v>9480</v>
      </c>
      <c r="G15921" s="434">
        <v>47995</v>
      </c>
      <c r="H15921" s="434">
        <v>28799</v>
      </c>
      <c r="I15921" s="434">
        <v>179.99</v>
      </c>
      <c r="J15921" s="434">
        <v>54754</v>
      </c>
      <c r="K15921" s="434">
        <v>2004</v>
      </c>
    </row>
    <row r="15922" spans="1:11" hidden="1" x14ac:dyDescent="0.25">
      <c r="A15922" s="434">
        <v>419000849</v>
      </c>
      <c r="B15922" s="434">
        <v>732</v>
      </c>
      <c r="C15922" s="434" t="s">
        <v>16</v>
      </c>
      <c r="D15922" s="434" t="s">
        <v>29</v>
      </c>
      <c r="E15922" s="434">
        <v>14</v>
      </c>
      <c r="F15922" s="434">
        <v>9480</v>
      </c>
      <c r="G15922" s="434">
        <v>51384</v>
      </c>
      <c r="H15922" s="434">
        <v>30095</v>
      </c>
      <c r="I15922" s="434">
        <v>183</v>
      </c>
      <c r="J15922" s="434">
        <v>52172</v>
      </c>
      <c r="K15922" s="434">
        <v>2005</v>
      </c>
    </row>
    <row r="15923" spans="1:11" hidden="1" x14ac:dyDescent="0.25">
      <c r="A15923" s="434">
        <v>419001001</v>
      </c>
      <c r="B15923" s="434">
        <v>2188</v>
      </c>
      <c r="C15923" s="434" t="s">
        <v>46</v>
      </c>
      <c r="D15923" s="434" t="s">
        <v>17</v>
      </c>
      <c r="E15923" s="434">
        <v>10</v>
      </c>
      <c r="F15923" s="434">
        <v>4008</v>
      </c>
      <c r="G15923" s="434">
        <v>3111</v>
      </c>
      <c r="H15923" s="434">
        <v>1969</v>
      </c>
      <c r="I15923" s="434">
        <v>67</v>
      </c>
      <c r="K15923" s="434">
        <v>1996</v>
      </c>
    </row>
    <row r="15924" spans="1:11" hidden="1" x14ac:dyDescent="0.25">
      <c r="A15924" s="434">
        <v>419001087</v>
      </c>
      <c r="B15924" s="434">
        <v>637</v>
      </c>
      <c r="C15924" s="434" t="s">
        <v>20</v>
      </c>
      <c r="D15924" s="434" t="s">
        <v>29</v>
      </c>
      <c r="E15924" s="434">
        <v>14.5</v>
      </c>
      <c r="F15924" s="434">
        <v>7700</v>
      </c>
      <c r="G15924" s="434">
        <v>49717</v>
      </c>
      <c r="H15924" s="434">
        <v>29967</v>
      </c>
      <c r="I15924" s="434">
        <v>183</v>
      </c>
      <c r="J15924" s="434">
        <v>51369</v>
      </c>
      <c r="K15924" s="434">
        <v>2016</v>
      </c>
    </row>
    <row r="15925" spans="1:11" hidden="1" x14ac:dyDescent="0.25">
      <c r="A15925" s="434">
        <v>419001117</v>
      </c>
      <c r="B15925" s="434">
        <v>6915</v>
      </c>
      <c r="C15925" s="434" t="s">
        <v>46</v>
      </c>
      <c r="D15925" s="434" t="s">
        <v>22</v>
      </c>
      <c r="G15925" s="434">
        <v>5372</v>
      </c>
      <c r="H15925" s="434">
        <v>3603</v>
      </c>
      <c r="I15925" s="434">
        <v>87.78</v>
      </c>
    </row>
    <row r="15926" spans="1:11" hidden="1" x14ac:dyDescent="0.25">
      <c r="A15926" s="434">
        <v>419001125</v>
      </c>
      <c r="B15926" s="434">
        <v>16471</v>
      </c>
      <c r="C15926" s="434" t="s">
        <v>46</v>
      </c>
      <c r="D15926" s="434" t="s">
        <v>17</v>
      </c>
      <c r="E15926" s="434">
        <v>14</v>
      </c>
      <c r="F15926" s="434">
        <v>4016</v>
      </c>
      <c r="G15926" s="434">
        <v>3100</v>
      </c>
      <c r="H15926" s="434">
        <v>1971</v>
      </c>
      <c r="I15926" s="434">
        <v>67.058000000000007</v>
      </c>
      <c r="K15926" s="434">
        <v>1998</v>
      </c>
    </row>
    <row r="15927" spans="1:11" hidden="1" x14ac:dyDescent="0.25">
      <c r="A15927" s="434">
        <v>419001180</v>
      </c>
      <c r="B15927" s="434">
        <v>9403</v>
      </c>
      <c r="C15927" s="434" t="s">
        <v>28</v>
      </c>
      <c r="D15927" s="434" t="s">
        <v>36</v>
      </c>
      <c r="E15927" s="434">
        <v>15.3</v>
      </c>
      <c r="F15927" s="434">
        <v>18660</v>
      </c>
      <c r="G15927" s="434">
        <v>179250</v>
      </c>
      <c r="H15927" s="434">
        <v>93227</v>
      </c>
      <c r="I15927" s="434">
        <v>291.92</v>
      </c>
      <c r="K15927" s="434">
        <v>2011</v>
      </c>
    </row>
    <row r="15928" spans="1:11" hidden="1" x14ac:dyDescent="0.25">
      <c r="A15928" s="434">
        <v>419001182</v>
      </c>
      <c r="B15928" s="434">
        <v>567</v>
      </c>
      <c r="C15928" s="434" t="s">
        <v>16</v>
      </c>
      <c r="D15928" s="434" t="s">
        <v>29</v>
      </c>
      <c r="E15928" s="434">
        <v>15.1</v>
      </c>
      <c r="F15928" s="434">
        <v>9480</v>
      </c>
      <c r="G15928" s="434">
        <v>48710</v>
      </c>
      <c r="H15928" s="434">
        <v>28823</v>
      </c>
      <c r="I15928" s="434">
        <v>179.99</v>
      </c>
      <c r="J15928" s="434">
        <v>54763</v>
      </c>
      <c r="K15928" s="434">
        <v>2005</v>
      </c>
    </row>
    <row r="15929" spans="1:11" hidden="1" x14ac:dyDescent="0.25">
      <c r="A15929" s="434">
        <v>419001223</v>
      </c>
      <c r="B15929" s="434">
        <v>25079</v>
      </c>
      <c r="C15929" s="434" t="s">
        <v>24</v>
      </c>
      <c r="D15929" s="434" t="s">
        <v>33</v>
      </c>
      <c r="E15929" s="434">
        <v>14.6</v>
      </c>
      <c r="F15929" s="434">
        <v>14280</v>
      </c>
      <c r="G15929" s="434">
        <v>105525</v>
      </c>
      <c r="H15929" s="434">
        <v>57249</v>
      </c>
      <c r="I15929" s="434">
        <v>243.99</v>
      </c>
      <c r="J15929" s="434">
        <v>114618</v>
      </c>
      <c r="K15929" s="434">
        <v>2011</v>
      </c>
    </row>
    <row r="15930" spans="1:11" hidden="1" x14ac:dyDescent="0.25">
      <c r="A15930" s="434">
        <v>419001224</v>
      </c>
      <c r="B15930" s="434">
        <v>6996</v>
      </c>
      <c r="C15930" s="434" t="s">
        <v>24</v>
      </c>
      <c r="D15930" s="434" t="s">
        <v>33</v>
      </c>
      <c r="E15930" s="434">
        <v>16.239999999999998</v>
      </c>
      <c r="F15930" s="434">
        <v>14280</v>
      </c>
      <c r="G15930" s="434">
        <v>105525</v>
      </c>
      <c r="H15930" s="434">
        <v>57249</v>
      </c>
      <c r="I15930" s="434">
        <v>244</v>
      </c>
      <c r="J15930" s="434">
        <v>114618</v>
      </c>
      <c r="K15930" s="434">
        <v>2012</v>
      </c>
    </row>
    <row r="15931" spans="1:11" hidden="1" x14ac:dyDescent="0.25">
      <c r="A15931" s="434">
        <v>419001386</v>
      </c>
      <c r="B15931" s="434">
        <v>1</v>
      </c>
      <c r="C15931" s="434" t="s">
        <v>35</v>
      </c>
      <c r="D15931" s="434" t="s">
        <v>36</v>
      </c>
      <c r="E15931" s="434">
        <v>15</v>
      </c>
      <c r="F15931" s="434">
        <v>36467</v>
      </c>
      <c r="G15931" s="434">
        <v>55490</v>
      </c>
      <c r="H15931" s="434">
        <v>40952</v>
      </c>
      <c r="I15931" s="434">
        <v>260.88</v>
      </c>
      <c r="K15931" s="434">
        <v>2004</v>
      </c>
    </row>
    <row r="15932" spans="1:11" hidden="1" x14ac:dyDescent="0.25">
      <c r="A15932" s="434">
        <v>419594000</v>
      </c>
      <c r="B15932" s="434">
        <v>9544</v>
      </c>
      <c r="C15932" s="434" t="s">
        <v>24</v>
      </c>
      <c r="D15932" s="434" t="s">
        <v>33</v>
      </c>
      <c r="E15932" s="434">
        <v>14.8</v>
      </c>
      <c r="F15932" s="434">
        <v>10040</v>
      </c>
      <c r="G15932" s="434">
        <v>110484</v>
      </c>
      <c r="H15932" s="434">
        <v>61435</v>
      </c>
      <c r="I15932" s="434">
        <v>244.5</v>
      </c>
      <c r="J15932" s="434">
        <v>119376</v>
      </c>
      <c r="K15932" s="434">
        <v>2006</v>
      </c>
    </row>
    <row r="15933" spans="1:11" hidden="1" x14ac:dyDescent="0.25">
      <c r="A15933" s="434">
        <v>419746000</v>
      </c>
      <c r="B15933" s="434">
        <v>744</v>
      </c>
      <c r="C15933" s="434" t="s">
        <v>16</v>
      </c>
      <c r="D15933" s="434" t="s">
        <v>33</v>
      </c>
      <c r="E15933" s="434">
        <v>14.9</v>
      </c>
      <c r="F15933" s="434">
        <v>13560</v>
      </c>
      <c r="G15933" s="434">
        <v>74868</v>
      </c>
      <c r="H15933" s="434">
        <v>42403</v>
      </c>
      <c r="I15933" s="434">
        <v>228</v>
      </c>
      <c r="J15933" s="434">
        <v>83321</v>
      </c>
      <c r="K15933" s="434">
        <v>2008</v>
      </c>
    </row>
    <row r="15934" spans="1:11" hidden="1" x14ac:dyDescent="0.25">
      <c r="A15934" s="434">
        <v>419791000</v>
      </c>
      <c r="B15934" s="434">
        <v>1</v>
      </c>
      <c r="C15934" s="434" t="s">
        <v>56</v>
      </c>
      <c r="D15934" s="434" t="s">
        <v>25</v>
      </c>
      <c r="E15934" s="434">
        <v>12</v>
      </c>
      <c r="F15934" s="434">
        <v>5000</v>
      </c>
      <c r="G15934" s="434">
        <v>7058</v>
      </c>
      <c r="H15934" s="434">
        <v>4992</v>
      </c>
      <c r="I15934" s="434">
        <v>102</v>
      </c>
      <c r="K15934" s="434">
        <v>2006</v>
      </c>
    </row>
    <row r="15935" spans="1:11" hidden="1" x14ac:dyDescent="0.25">
      <c r="A15935" s="434">
        <v>423385100</v>
      </c>
      <c r="B15935" s="434">
        <v>1</v>
      </c>
      <c r="C15935" s="434" t="s">
        <v>46</v>
      </c>
      <c r="D15935" s="434" t="s">
        <v>17</v>
      </c>
      <c r="F15935" s="434">
        <v>5440</v>
      </c>
      <c r="G15935" s="434">
        <v>2135</v>
      </c>
      <c r="H15935" s="434">
        <v>2148</v>
      </c>
      <c r="I15935" s="434">
        <v>67.400000000000006</v>
      </c>
      <c r="K15935" s="434">
        <v>2013</v>
      </c>
    </row>
    <row r="15936" spans="1:11" hidden="1" x14ac:dyDescent="0.25">
      <c r="A15936" s="434">
        <v>428695000</v>
      </c>
      <c r="B15936" s="434">
        <v>27</v>
      </c>
      <c r="C15936" s="434" t="s">
        <v>61</v>
      </c>
      <c r="D15936" s="434" t="s">
        <v>13</v>
      </c>
      <c r="I15936" s="434">
        <v>14</v>
      </c>
      <c r="J15936" s="434">
        <v>0</v>
      </c>
      <c r="K15936" s="434">
        <v>1970</v>
      </c>
    </row>
    <row r="15937" spans="1:11" hidden="1" x14ac:dyDescent="0.25">
      <c r="A15937" s="434">
        <v>431011163</v>
      </c>
      <c r="B15937" s="434">
        <v>1</v>
      </c>
      <c r="C15937" s="434" t="s">
        <v>42</v>
      </c>
      <c r="D15937" s="434" t="s">
        <v>25</v>
      </c>
      <c r="F15937" s="434">
        <v>8700</v>
      </c>
      <c r="G15937" s="434">
        <v>3520</v>
      </c>
      <c r="H15937" s="434">
        <v>8600</v>
      </c>
      <c r="I15937" s="434">
        <v>148.80000000000001</v>
      </c>
      <c r="K15937" s="434">
        <v>2018</v>
      </c>
    </row>
    <row r="15938" spans="1:11" hidden="1" x14ac:dyDescent="0.25">
      <c r="A15938" s="434">
        <v>431014000</v>
      </c>
      <c r="B15938" s="434">
        <v>11558</v>
      </c>
      <c r="C15938" s="434" t="s">
        <v>28</v>
      </c>
      <c r="D15938" s="434" t="s">
        <v>36</v>
      </c>
      <c r="E15938" s="434">
        <v>15.3</v>
      </c>
      <c r="F15938" s="434">
        <v>18660</v>
      </c>
      <c r="G15938" s="434">
        <v>179420</v>
      </c>
      <c r="H15938" s="434">
        <v>93228</v>
      </c>
      <c r="I15938" s="434">
        <v>291.97300000000001</v>
      </c>
      <c r="J15938" s="434">
        <v>0</v>
      </c>
      <c r="K15938" s="434">
        <v>2011</v>
      </c>
    </row>
    <row r="15939" spans="1:11" hidden="1" x14ac:dyDescent="0.25">
      <c r="A15939" s="434">
        <v>431018000</v>
      </c>
      <c r="B15939" s="434">
        <v>1</v>
      </c>
      <c r="C15939" s="434" t="s">
        <v>28</v>
      </c>
      <c r="D15939" s="434" t="s">
        <v>33</v>
      </c>
      <c r="E15939" s="434">
        <v>14.5</v>
      </c>
      <c r="F15939" s="434">
        <v>11032</v>
      </c>
      <c r="G15939" s="434">
        <v>91439</v>
      </c>
      <c r="H15939" s="434">
        <v>52868</v>
      </c>
      <c r="I15939" s="434">
        <v>235</v>
      </c>
      <c r="J15939" s="434">
        <v>0</v>
      </c>
      <c r="K15939" s="434">
        <v>2004</v>
      </c>
    </row>
    <row r="15940" spans="1:11" hidden="1" x14ac:dyDescent="0.25">
      <c r="A15940" s="434">
        <v>431094000</v>
      </c>
      <c r="B15940" s="434">
        <v>7302</v>
      </c>
      <c r="C15940" s="434" t="s">
        <v>28</v>
      </c>
      <c r="D15940" s="434" t="s">
        <v>33</v>
      </c>
      <c r="E15940" s="434">
        <v>14.5</v>
      </c>
      <c r="F15940" s="434">
        <v>9590</v>
      </c>
      <c r="G15940" s="434">
        <v>81798</v>
      </c>
      <c r="H15940" s="434">
        <v>43166</v>
      </c>
      <c r="I15940" s="434">
        <v>228.99</v>
      </c>
      <c r="J15940" s="434">
        <v>0</v>
      </c>
      <c r="K15940" s="434">
        <v>2014</v>
      </c>
    </row>
    <row r="15941" spans="1:11" hidden="1" x14ac:dyDescent="0.25">
      <c r="A15941" s="434">
        <v>431148000</v>
      </c>
      <c r="B15941" s="434">
        <v>871</v>
      </c>
      <c r="C15941" s="434" t="s">
        <v>28</v>
      </c>
      <c r="D15941" s="434" t="s">
        <v>36</v>
      </c>
      <c r="E15941" s="434">
        <v>15.3</v>
      </c>
      <c r="F15941" s="434">
        <v>18660</v>
      </c>
      <c r="G15941" s="434">
        <v>179288</v>
      </c>
      <c r="H15941" s="434">
        <v>93182</v>
      </c>
      <c r="I15941" s="434">
        <v>291.97300000000001</v>
      </c>
      <c r="K15941" s="434">
        <v>2012</v>
      </c>
    </row>
    <row r="15942" spans="1:11" hidden="1" x14ac:dyDescent="0.25">
      <c r="A15942" s="434">
        <v>431341000</v>
      </c>
      <c r="B15942" s="434">
        <v>1</v>
      </c>
      <c r="C15942" s="434" t="s">
        <v>28</v>
      </c>
      <c r="D15942" s="434" t="s">
        <v>36</v>
      </c>
      <c r="E15942" s="434">
        <v>17.100000000000001</v>
      </c>
      <c r="F15942" s="434">
        <v>20090</v>
      </c>
      <c r="G15942" s="434">
        <v>182128</v>
      </c>
      <c r="H15942" s="434">
        <v>93031</v>
      </c>
      <c r="I15942" s="434">
        <v>292</v>
      </c>
      <c r="K15942" s="434">
        <v>2011</v>
      </c>
    </row>
    <row r="15943" spans="1:11" hidden="1" x14ac:dyDescent="0.25">
      <c r="A15943" s="434">
        <v>431554000</v>
      </c>
      <c r="B15943" s="434">
        <v>1</v>
      </c>
      <c r="C15943" s="434" t="s">
        <v>31</v>
      </c>
      <c r="D15943" s="434" t="s">
        <v>29</v>
      </c>
      <c r="E15943" s="434">
        <v>20.7</v>
      </c>
      <c r="F15943" s="434">
        <v>14315</v>
      </c>
      <c r="G15943" s="434">
        <v>19106</v>
      </c>
      <c r="H15943" s="434">
        <v>60175</v>
      </c>
      <c r="I15943" s="434">
        <v>199.99</v>
      </c>
      <c r="J15943" s="434">
        <v>0</v>
      </c>
      <c r="K15943" s="434">
        <v>2004</v>
      </c>
    </row>
    <row r="15944" spans="1:11" hidden="1" x14ac:dyDescent="0.25">
      <c r="A15944" s="434">
        <v>431776000</v>
      </c>
      <c r="B15944" s="434">
        <v>3387</v>
      </c>
      <c r="C15944" s="434" t="s">
        <v>24</v>
      </c>
      <c r="D15944" s="434" t="s">
        <v>36</v>
      </c>
      <c r="F15944" s="434">
        <v>39900</v>
      </c>
      <c r="G15944" s="434">
        <v>88677</v>
      </c>
      <c r="H15944" s="434">
        <v>121982</v>
      </c>
      <c r="I15944" s="434">
        <v>299.89999999999998</v>
      </c>
      <c r="J15944" s="434">
        <v>166686</v>
      </c>
      <c r="K15944" s="434">
        <v>2019</v>
      </c>
    </row>
    <row r="15945" spans="1:11" hidden="1" x14ac:dyDescent="0.25">
      <c r="A15945" s="434">
        <v>432545000</v>
      </c>
      <c r="B15945" s="434">
        <v>2282</v>
      </c>
      <c r="C15945" s="434" t="s">
        <v>44</v>
      </c>
      <c r="D15945" s="434" t="s">
        <v>33</v>
      </c>
      <c r="E15945" s="434">
        <v>22</v>
      </c>
      <c r="F15945" s="434">
        <v>37557</v>
      </c>
      <c r="G15945" s="434">
        <v>7324</v>
      </c>
      <c r="H15945" s="434">
        <v>50444</v>
      </c>
      <c r="I15945" s="434">
        <v>240.9</v>
      </c>
      <c r="K15945" s="434">
        <v>1990</v>
      </c>
    </row>
    <row r="15946" spans="1:11" hidden="1" x14ac:dyDescent="0.25">
      <c r="A15946" s="434">
        <v>432673000</v>
      </c>
      <c r="B15946" s="434">
        <v>5223</v>
      </c>
      <c r="C15946" s="434" t="s">
        <v>28</v>
      </c>
      <c r="D15946" s="434" t="s">
        <v>29</v>
      </c>
      <c r="E15946" s="434">
        <v>14</v>
      </c>
      <c r="F15946" s="434">
        <v>7293</v>
      </c>
      <c r="G15946" s="434">
        <v>49411</v>
      </c>
      <c r="H15946" s="434">
        <v>39964</v>
      </c>
      <c r="I15946" s="434">
        <v>199.9</v>
      </c>
      <c r="J15946" s="434">
        <v>0</v>
      </c>
      <c r="K15946" s="434">
        <v>1970</v>
      </c>
    </row>
    <row r="15947" spans="1:11" hidden="1" x14ac:dyDescent="0.25">
      <c r="A15947" s="434">
        <v>432716000</v>
      </c>
      <c r="B15947" s="434">
        <v>125</v>
      </c>
      <c r="C15947" s="434" t="s">
        <v>31</v>
      </c>
      <c r="D15947" s="434" t="s">
        <v>29</v>
      </c>
      <c r="E15947" s="434">
        <v>20.6</v>
      </c>
      <c r="F15947" s="434">
        <v>11927</v>
      </c>
      <c r="G15947" s="434">
        <v>17649</v>
      </c>
      <c r="H15947" s="434">
        <v>59952</v>
      </c>
      <c r="I15947" s="434">
        <v>199.99</v>
      </c>
      <c r="K15947" s="434">
        <v>2009</v>
      </c>
    </row>
    <row r="15948" spans="1:11" hidden="1" x14ac:dyDescent="0.25">
      <c r="A15948" s="434">
        <v>432839000</v>
      </c>
      <c r="B15948" s="434">
        <v>75</v>
      </c>
      <c r="C15948" s="434" t="s">
        <v>31</v>
      </c>
      <c r="D15948" s="434" t="s">
        <v>29</v>
      </c>
      <c r="E15948" s="434">
        <v>20</v>
      </c>
      <c r="F15948" s="434">
        <v>14160</v>
      </c>
      <c r="G15948" s="434">
        <v>18709</v>
      </c>
      <c r="H15948" s="434">
        <v>59029</v>
      </c>
      <c r="I15948" s="434">
        <v>199.97</v>
      </c>
      <c r="J15948" s="434">
        <v>0</v>
      </c>
      <c r="K15948" s="434">
        <v>2012</v>
      </c>
    </row>
    <row r="15949" spans="1:11" hidden="1" x14ac:dyDescent="0.25">
      <c r="A15949" s="434">
        <v>432910000</v>
      </c>
      <c r="B15949" s="434">
        <v>3333</v>
      </c>
      <c r="C15949" s="434" t="s">
        <v>28</v>
      </c>
      <c r="D15949" s="434" t="s">
        <v>36</v>
      </c>
      <c r="E15949" s="434">
        <v>14</v>
      </c>
      <c r="F15949" s="434">
        <v>16810</v>
      </c>
      <c r="G15949" s="434">
        <v>206309</v>
      </c>
      <c r="H15949" s="434">
        <v>106353</v>
      </c>
      <c r="I15949" s="434">
        <v>299.7</v>
      </c>
      <c r="J15949" s="434">
        <v>0</v>
      </c>
      <c r="K15949" s="434">
        <v>2013</v>
      </c>
    </row>
    <row r="15950" spans="1:11" hidden="1" x14ac:dyDescent="0.25">
      <c r="A15950" s="434">
        <v>432935000</v>
      </c>
      <c r="B15950" s="434">
        <v>10301</v>
      </c>
      <c r="C15950" s="434" t="s">
        <v>24</v>
      </c>
      <c r="D15950" s="434" t="s">
        <v>36</v>
      </c>
      <c r="E15950" s="434">
        <v>18.5</v>
      </c>
      <c r="F15950" s="434">
        <v>29890</v>
      </c>
      <c r="G15950" s="434">
        <v>86512</v>
      </c>
      <c r="H15950" s="434">
        <v>141671</v>
      </c>
      <c r="I15950" s="434">
        <v>299.98</v>
      </c>
      <c r="J15950" s="434">
        <v>177630</v>
      </c>
      <c r="K15950" s="434">
        <v>2013</v>
      </c>
    </row>
    <row r="15951" spans="1:11" hidden="1" x14ac:dyDescent="0.25">
      <c r="A15951" s="434">
        <v>432976000</v>
      </c>
      <c r="B15951" s="434">
        <v>8476</v>
      </c>
      <c r="C15951" s="434" t="s">
        <v>28</v>
      </c>
      <c r="D15951" s="434" t="s">
        <v>33</v>
      </c>
      <c r="E15951" s="434">
        <v>14.5</v>
      </c>
      <c r="F15951" s="434">
        <v>9590</v>
      </c>
      <c r="G15951" s="434">
        <v>81798</v>
      </c>
      <c r="H15951" s="434">
        <v>43163</v>
      </c>
      <c r="I15951" s="434">
        <v>228.99</v>
      </c>
      <c r="J15951" s="434">
        <v>0</v>
      </c>
      <c r="K15951" s="434">
        <v>2014</v>
      </c>
    </row>
    <row r="15952" spans="1:11" hidden="1" x14ac:dyDescent="0.25">
      <c r="A15952" s="434">
        <v>440006000</v>
      </c>
      <c r="B15952" s="434">
        <v>9554</v>
      </c>
      <c r="C15952" s="434" t="s">
        <v>35</v>
      </c>
      <c r="D15952" s="434" t="s">
        <v>29</v>
      </c>
      <c r="E15952" s="434">
        <v>22</v>
      </c>
      <c r="F15952" s="434">
        <v>21770</v>
      </c>
      <c r="G15952" s="434">
        <v>33100</v>
      </c>
      <c r="H15952" s="434">
        <v>27061</v>
      </c>
      <c r="I15952" s="434">
        <v>199.93</v>
      </c>
      <c r="K15952" s="434">
        <v>2010</v>
      </c>
    </row>
    <row r="15953" spans="1:11" hidden="1" x14ac:dyDescent="0.25">
      <c r="A15953" s="434">
        <v>440114000</v>
      </c>
      <c r="B15953" s="434">
        <v>613</v>
      </c>
      <c r="C15953" s="434" t="s">
        <v>31</v>
      </c>
      <c r="D15953" s="434" t="s">
        <v>33</v>
      </c>
      <c r="E15953" s="434">
        <v>20.100000000000001</v>
      </c>
      <c r="F15953" s="434">
        <v>14315</v>
      </c>
      <c r="G15953" s="434">
        <v>25765</v>
      </c>
      <c r="H15953" s="434">
        <v>71383</v>
      </c>
      <c r="I15953" s="434">
        <v>228.78</v>
      </c>
      <c r="J15953" s="434">
        <v>0</v>
      </c>
      <c r="K15953" s="434">
        <v>1998</v>
      </c>
    </row>
    <row r="15954" spans="1:11" hidden="1" x14ac:dyDescent="0.25">
      <c r="A15954" s="434">
        <v>440209000</v>
      </c>
      <c r="B15954" s="434">
        <v>6206</v>
      </c>
      <c r="C15954" s="434" t="s">
        <v>28</v>
      </c>
      <c r="D15954" s="434" t="s">
        <v>33</v>
      </c>
      <c r="E15954" s="434">
        <v>14.15</v>
      </c>
      <c r="F15954" s="434">
        <v>5921</v>
      </c>
      <c r="G15954" s="434">
        <v>63567</v>
      </c>
      <c r="H15954" s="434">
        <v>36259</v>
      </c>
      <c r="I15954" s="434">
        <v>206.06</v>
      </c>
      <c r="J15954" s="434">
        <v>0</v>
      </c>
      <c r="K15954" s="434">
        <v>2014</v>
      </c>
    </row>
    <row r="15955" spans="1:11" hidden="1" x14ac:dyDescent="0.25">
      <c r="A15955" s="434">
        <v>440332000</v>
      </c>
      <c r="B15955" s="434">
        <v>44</v>
      </c>
      <c r="C15955" s="434" t="s">
        <v>28</v>
      </c>
      <c r="D15955" s="434" t="s">
        <v>36</v>
      </c>
      <c r="E15955" s="434">
        <v>14.9</v>
      </c>
      <c r="F15955" s="434">
        <v>10298</v>
      </c>
      <c r="G15955" s="434">
        <v>149310</v>
      </c>
      <c r="H15955" s="434">
        <v>76068</v>
      </c>
      <c r="I15955" s="434">
        <v>270</v>
      </c>
      <c r="J15955" s="434">
        <v>0</v>
      </c>
      <c r="K15955" s="434">
        <v>1970</v>
      </c>
    </row>
    <row r="15956" spans="1:11" hidden="1" x14ac:dyDescent="0.25">
      <c r="A15956" s="434">
        <v>440371000</v>
      </c>
      <c r="B15956" s="434">
        <v>223</v>
      </c>
      <c r="C15956" s="434" t="s">
        <v>31</v>
      </c>
      <c r="D15956" s="434" t="s">
        <v>33</v>
      </c>
      <c r="E15956" s="434">
        <v>20.100000000000001</v>
      </c>
      <c r="F15956" s="434">
        <v>14315</v>
      </c>
      <c r="G15956" s="434">
        <v>25765</v>
      </c>
      <c r="H15956" s="434">
        <v>71383</v>
      </c>
      <c r="I15956" s="434">
        <v>228.78</v>
      </c>
      <c r="K15956" s="434">
        <v>1998</v>
      </c>
    </row>
    <row r="15957" spans="1:11" hidden="1" x14ac:dyDescent="0.25">
      <c r="A15957" s="434">
        <v>440386000</v>
      </c>
      <c r="B15957" s="434">
        <v>13533</v>
      </c>
      <c r="C15957" s="434" t="s">
        <v>28</v>
      </c>
      <c r="D15957" s="434" t="s">
        <v>36</v>
      </c>
      <c r="E15957" s="434">
        <v>13</v>
      </c>
      <c r="F15957" s="434">
        <v>10223</v>
      </c>
      <c r="G15957" s="434">
        <v>135069</v>
      </c>
      <c r="H15957" s="434">
        <v>73706</v>
      </c>
      <c r="I15957" s="434">
        <v>267.8</v>
      </c>
      <c r="J15957" s="434">
        <v>0</v>
      </c>
      <c r="K15957" s="434">
        <v>1970</v>
      </c>
    </row>
    <row r="15958" spans="1:11" hidden="1" x14ac:dyDescent="0.25">
      <c r="A15958" s="434">
        <v>440407000</v>
      </c>
      <c r="B15958" s="434">
        <v>9266</v>
      </c>
      <c r="C15958" s="434" t="s">
        <v>28</v>
      </c>
      <c r="D15958" s="434" t="s">
        <v>36</v>
      </c>
      <c r="E15958" s="434">
        <v>13.3</v>
      </c>
      <c r="F15958" s="434">
        <v>9818</v>
      </c>
      <c r="G15958" s="434">
        <v>126268</v>
      </c>
      <c r="H15958" s="434">
        <v>68243</v>
      </c>
      <c r="I15958" s="434">
        <v>264</v>
      </c>
      <c r="J15958" s="434">
        <v>0</v>
      </c>
      <c r="K15958" s="434">
        <v>1993</v>
      </c>
    </row>
    <row r="15959" spans="1:11" x14ac:dyDescent="0.25">
      <c r="A15959" s="434">
        <v>440502000</v>
      </c>
      <c r="B15959" s="434">
        <v>1</v>
      </c>
      <c r="C15959" s="434" t="s">
        <v>59</v>
      </c>
      <c r="D15959" s="434" t="s">
        <v>17</v>
      </c>
      <c r="E15959" s="434">
        <v>43629</v>
      </c>
      <c r="F15959" s="434">
        <v>1765</v>
      </c>
      <c r="G15959" s="434">
        <v>900</v>
      </c>
      <c r="H15959" s="434">
        <v>1020</v>
      </c>
      <c r="I15959" s="434">
        <v>67.900000000000006</v>
      </c>
      <c r="J15959" s="434">
        <v>0</v>
      </c>
    </row>
    <row r="15960" spans="1:11" hidden="1" x14ac:dyDescent="0.25">
      <c r="A15960" s="434">
        <v>440889000</v>
      </c>
      <c r="B15960" s="434">
        <v>6607</v>
      </c>
      <c r="C15960" s="434" t="s">
        <v>28</v>
      </c>
      <c r="D15960" s="434" t="s">
        <v>33</v>
      </c>
      <c r="E15960" s="434">
        <v>14.5</v>
      </c>
      <c r="F15960" s="434">
        <v>11620</v>
      </c>
      <c r="G15960" s="434">
        <v>75674</v>
      </c>
      <c r="H15960" s="434">
        <v>38893</v>
      </c>
      <c r="I15960" s="434">
        <v>225</v>
      </c>
      <c r="K15960" s="434">
        <v>2007</v>
      </c>
    </row>
    <row r="15961" spans="1:11" hidden="1" x14ac:dyDescent="0.25">
      <c r="A15961" s="434">
        <v>441318000</v>
      </c>
      <c r="B15961" s="434">
        <v>850</v>
      </c>
      <c r="C15961" s="434" t="s">
        <v>20</v>
      </c>
      <c r="D15961" s="434" t="s">
        <v>29</v>
      </c>
      <c r="E15961" s="434">
        <v>14.7</v>
      </c>
      <c r="F15961" s="434">
        <v>9960</v>
      </c>
      <c r="G15961" s="434">
        <v>46140</v>
      </c>
      <c r="H15961" s="434">
        <v>30027</v>
      </c>
      <c r="I15961" s="434">
        <v>183</v>
      </c>
      <c r="J15961" s="434">
        <v>52197</v>
      </c>
      <c r="K15961" s="434">
        <v>2008</v>
      </c>
    </row>
    <row r="15962" spans="1:11" hidden="1" x14ac:dyDescent="0.25">
      <c r="A15962" s="434">
        <v>441381000</v>
      </c>
      <c r="B15962" s="434">
        <v>5248</v>
      </c>
      <c r="C15962" s="434" t="s">
        <v>28</v>
      </c>
      <c r="D15962" s="434" t="s">
        <v>36</v>
      </c>
      <c r="E15962" s="434">
        <v>16.2</v>
      </c>
      <c r="F15962" s="434">
        <v>17640</v>
      </c>
      <c r="G15962" s="434">
        <v>173759</v>
      </c>
      <c r="H15962" s="434">
        <v>89985</v>
      </c>
      <c r="I15962" s="434">
        <v>289</v>
      </c>
      <c r="J15962" s="434">
        <v>0</v>
      </c>
      <c r="K15962" s="434">
        <v>2007</v>
      </c>
    </row>
    <row r="15963" spans="1:11" hidden="1" x14ac:dyDescent="0.25">
      <c r="A15963" s="434">
        <v>441577000</v>
      </c>
      <c r="B15963" s="434">
        <v>11008</v>
      </c>
      <c r="C15963" s="434" t="s">
        <v>31</v>
      </c>
      <c r="D15963" s="434" t="s">
        <v>25</v>
      </c>
      <c r="E15963" s="434">
        <v>12.75</v>
      </c>
      <c r="F15963" s="434">
        <v>7800</v>
      </c>
      <c r="G15963" s="434">
        <v>19118</v>
      </c>
      <c r="H15963" s="434">
        <v>16463</v>
      </c>
      <c r="I15963" s="434">
        <v>148</v>
      </c>
      <c r="K15963" s="434">
        <v>2008</v>
      </c>
    </row>
    <row r="15964" spans="1:11" hidden="1" x14ac:dyDescent="0.25">
      <c r="A15964" s="434">
        <v>441747000</v>
      </c>
      <c r="B15964" s="434">
        <v>54891</v>
      </c>
      <c r="C15964" s="434" t="s">
        <v>31</v>
      </c>
      <c r="D15964" s="434" t="s">
        <v>29</v>
      </c>
      <c r="E15964" s="434">
        <v>12</v>
      </c>
      <c r="F15964" s="434">
        <v>6715</v>
      </c>
      <c r="G15964" s="434">
        <v>14006</v>
      </c>
      <c r="H15964" s="434">
        <v>12183</v>
      </c>
      <c r="I15964" s="434">
        <v>152.68</v>
      </c>
      <c r="K15964" s="434">
        <v>2010</v>
      </c>
    </row>
    <row r="15965" spans="1:11" hidden="1" x14ac:dyDescent="0.25">
      <c r="A15965" s="434">
        <v>441758000</v>
      </c>
      <c r="B15965" s="434">
        <v>1656</v>
      </c>
      <c r="C15965" s="434" t="s">
        <v>28</v>
      </c>
      <c r="D15965" s="434" t="s">
        <v>36</v>
      </c>
      <c r="E15965" s="434">
        <v>14.6</v>
      </c>
      <c r="F15965" s="434">
        <v>16860</v>
      </c>
      <c r="G15965" s="434">
        <v>171128</v>
      </c>
      <c r="H15965" s="434">
        <v>88292</v>
      </c>
      <c r="I15965" s="434">
        <v>288.88</v>
      </c>
      <c r="K15965" s="434">
        <v>2003</v>
      </c>
    </row>
    <row r="15966" spans="1:11" hidden="1" x14ac:dyDescent="0.25">
      <c r="A15966" s="434">
        <v>441763000</v>
      </c>
      <c r="B15966" s="434">
        <v>5881</v>
      </c>
      <c r="C15966" s="434" t="s">
        <v>28</v>
      </c>
      <c r="D15966" s="434" t="s">
        <v>29</v>
      </c>
      <c r="E15966" s="434">
        <v>14.2</v>
      </c>
      <c r="F15966" s="434">
        <v>6480</v>
      </c>
      <c r="G15966" s="434">
        <v>33144</v>
      </c>
      <c r="H15966" s="434">
        <v>19992</v>
      </c>
      <c r="I15966" s="434">
        <v>177.4</v>
      </c>
      <c r="K15966" s="434">
        <v>2010</v>
      </c>
    </row>
    <row r="15967" spans="1:11" hidden="1" x14ac:dyDescent="0.25">
      <c r="A15967" s="434">
        <v>441824000</v>
      </c>
      <c r="B15967" s="434">
        <v>10238</v>
      </c>
      <c r="C15967" s="434" t="s">
        <v>28</v>
      </c>
      <c r="D15967" s="434" t="s">
        <v>33</v>
      </c>
      <c r="E15967" s="434">
        <v>14.5</v>
      </c>
      <c r="F15967" s="434">
        <v>11400</v>
      </c>
      <c r="G15967" s="434">
        <v>81147</v>
      </c>
      <c r="H15967" s="434">
        <v>44132</v>
      </c>
      <c r="I15967" s="434">
        <v>229</v>
      </c>
      <c r="J15967" s="434">
        <v>0</v>
      </c>
      <c r="K15967" s="434">
        <v>2011</v>
      </c>
    </row>
    <row r="15968" spans="1:11" hidden="1" x14ac:dyDescent="0.25">
      <c r="A15968" s="434">
        <v>441946000</v>
      </c>
      <c r="B15968" s="434">
        <v>1025</v>
      </c>
      <c r="C15968" s="434" t="s">
        <v>31</v>
      </c>
      <c r="D15968" s="434" t="s">
        <v>29</v>
      </c>
      <c r="E15968" s="434">
        <v>14.29</v>
      </c>
      <c r="F15968" s="434">
        <v>7800</v>
      </c>
      <c r="G15968" s="434">
        <v>17644</v>
      </c>
      <c r="H15968" s="434">
        <v>16100</v>
      </c>
      <c r="I15968" s="434">
        <v>163.80000000000001</v>
      </c>
      <c r="K15968" s="434">
        <v>2011</v>
      </c>
    </row>
    <row r="15969" spans="1:11" hidden="1" x14ac:dyDescent="0.25">
      <c r="A15969" s="434">
        <v>441954000</v>
      </c>
      <c r="B15969" s="434">
        <v>43521</v>
      </c>
      <c r="C15969" s="434" t="s">
        <v>31</v>
      </c>
      <c r="D15969" s="434" t="s">
        <v>29</v>
      </c>
      <c r="E15969" s="434">
        <v>12</v>
      </c>
      <c r="F15969" s="434">
        <v>6618</v>
      </c>
      <c r="G15969" s="434">
        <v>15000</v>
      </c>
      <c r="H15969" s="434">
        <v>14462</v>
      </c>
      <c r="I15969" s="434">
        <v>152</v>
      </c>
      <c r="J15969" s="434">
        <v>0</v>
      </c>
      <c r="K15969" s="434">
        <v>2012</v>
      </c>
    </row>
    <row r="15970" spans="1:11" hidden="1" x14ac:dyDescent="0.25">
      <c r="A15970" s="434">
        <v>441993000</v>
      </c>
      <c r="B15970" s="434">
        <v>1275</v>
      </c>
      <c r="C15970" s="434" t="s">
        <v>31</v>
      </c>
      <c r="D15970" s="434" t="s">
        <v>33</v>
      </c>
      <c r="E15970" s="434">
        <v>20</v>
      </c>
      <c r="F15970" s="434">
        <v>14315</v>
      </c>
      <c r="G15970" s="434">
        <v>21421</v>
      </c>
      <c r="H15970" s="434">
        <v>67010</v>
      </c>
      <c r="I15970" s="434">
        <v>233</v>
      </c>
      <c r="J15970" s="434">
        <v>0</v>
      </c>
      <c r="K15970" s="434">
        <v>1996</v>
      </c>
    </row>
    <row r="15971" spans="1:11" x14ac:dyDescent="0.25">
      <c r="A15971" s="434">
        <v>444444444</v>
      </c>
      <c r="B15971" s="434">
        <v>590</v>
      </c>
      <c r="C15971" s="434" t="s">
        <v>59</v>
      </c>
      <c r="D15971" s="434" t="s">
        <v>13</v>
      </c>
      <c r="I15971" s="434">
        <v>30</v>
      </c>
      <c r="J15971" s="434">
        <v>0</v>
      </c>
      <c r="K15971" s="434">
        <v>1970</v>
      </c>
    </row>
    <row r="15972" spans="1:11" hidden="1" x14ac:dyDescent="0.25">
      <c r="A15972" s="434">
        <v>447069000</v>
      </c>
      <c r="B15972" s="434">
        <v>11659</v>
      </c>
      <c r="C15972" s="434" t="s">
        <v>16</v>
      </c>
      <c r="D15972" s="434" t="s">
        <v>33</v>
      </c>
      <c r="F15972" s="434">
        <v>14280</v>
      </c>
      <c r="G15972" s="434">
        <v>110761</v>
      </c>
      <c r="H15972" s="434">
        <v>62945</v>
      </c>
      <c r="I15972" s="434">
        <v>249.9</v>
      </c>
      <c r="J15972" s="434">
        <v>122956</v>
      </c>
      <c r="K15972" s="434">
        <v>2012</v>
      </c>
    </row>
    <row r="15973" spans="1:11" hidden="1" x14ac:dyDescent="0.25">
      <c r="A15973" s="434">
        <v>447089000</v>
      </c>
      <c r="B15973" s="434">
        <v>9910</v>
      </c>
      <c r="C15973" s="434" t="s">
        <v>16</v>
      </c>
      <c r="D15973" s="434" t="s">
        <v>33</v>
      </c>
      <c r="F15973" s="434">
        <v>14280</v>
      </c>
      <c r="G15973" s="434">
        <v>110587</v>
      </c>
      <c r="H15973" s="434">
        <v>62945</v>
      </c>
      <c r="I15973" s="434">
        <v>249.9</v>
      </c>
      <c r="J15973" s="434">
        <v>122956</v>
      </c>
      <c r="K15973" s="434">
        <v>2012</v>
      </c>
    </row>
    <row r="15974" spans="1:11" hidden="1" x14ac:dyDescent="0.25">
      <c r="A15974" s="434">
        <v>447162000</v>
      </c>
      <c r="B15974" s="434">
        <v>7599</v>
      </c>
      <c r="C15974" s="434" t="s">
        <v>16</v>
      </c>
      <c r="D15974" s="434" t="s">
        <v>33</v>
      </c>
      <c r="E15974" s="434">
        <v>15</v>
      </c>
      <c r="F15974" s="434">
        <v>15820</v>
      </c>
      <c r="G15974" s="434">
        <v>113849</v>
      </c>
      <c r="H15974" s="434">
        <v>63440</v>
      </c>
      <c r="I15974" s="434">
        <v>249.9</v>
      </c>
      <c r="J15974" s="434">
        <v>124520</v>
      </c>
      <c r="K15974" s="434">
        <v>2007</v>
      </c>
    </row>
    <row r="15975" spans="1:11" hidden="1" x14ac:dyDescent="0.25">
      <c r="A15975" s="434">
        <v>447187000</v>
      </c>
      <c r="B15975" s="434">
        <v>18114</v>
      </c>
      <c r="C15975" s="434" t="s">
        <v>16</v>
      </c>
      <c r="D15975" s="434" t="s">
        <v>33</v>
      </c>
      <c r="F15975" s="434">
        <v>13940</v>
      </c>
      <c r="G15975" s="434">
        <v>109719</v>
      </c>
      <c r="H15975" s="434">
        <v>63066</v>
      </c>
      <c r="I15975" s="434">
        <v>249.9</v>
      </c>
      <c r="J15975" s="434">
        <v>127614</v>
      </c>
      <c r="K15975" s="434">
        <v>2014</v>
      </c>
    </row>
    <row r="15976" spans="1:11" hidden="1" x14ac:dyDescent="0.25">
      <c r="A15976" s="434">
        <v>457602000</v>
      </c>
      <c r="B15976" s="434">
        <v>50</v>
      </c>
      <c r="C15976" s="434" t="s">
        <v>61</v>
      </c>
      <c r="D15976" s="434" t="s">
        <v>13</v>
      </c>
      <c r="E15976" s="434">
        <v>27</v>
      </c>
      <c r="F15976" s="434">
        <v>1538</v>
      </c>
      <c r="G15976" s="434">
        <v>50</v>
      </c>
      <c r="H15976" s="434">
        <v>131</v>
      </c>
      <c r="I15976" s="434">
        <v>26.93</v>
      </c>
      <c r="J15976" s="434">
        <v>0</v>
      </c>
      <c r="K15976" s="434">
        <v>1970</v>
      </c>
    </row>
    <row r="15977" spans="1:11" hidden="1" x14ac:dyDescent="0.25">
      <c r="A15977" s="434">
        <v>461000441</v>
      </c>
      <c r="B15977" s="434">
        <v>13564</v>
      </c>
      <c r="C15977" s="434" t="s">
        <v>61</v>
      </c>
      <c r="D15977" s="434" t="s">
        <v>22</v>
      </c>
      <c r="E15977" s="434">
        <v>0</v>
      </c>
      <c r="F15977" s="434">
        <v>0</v>
      </c>
      <c r="G15977" s="434">
        <v>3600</v>
      </c>
      <c r="H15977" s="434">
        <v>750</v>
      </c>
      <c r="I15977" s="434">
        <v>84.7</v>
      </c>
      <c r="J15977" s="434">
        <v>0</v>
      </c>
    </row>
    <row r="15978" spans="1:11" hidden="1" x14ac:dyDescent="0.25">
      <c r="A15978" s="434">
        <v>463041101</v>
      </c>
      <c r="B15978" s="434">
        <v>6424</v>
      </c>
      <c r="C15978" s="434" t="s">
        <v>28</v>
      </c>
      <c r="D15978" s="434" t="s">
        <v>33</v>
      </c>
      <c r="E15978" s="434">
        <v>14.5</v>
      </c>
      <c r="F15978" s="434">
        <v>9230</v>
      </c>
      <c r="G15978" s="434">
        <v>76830</v>
      </c>
      <c r="H15978" s="434">
        <v>40040</v>
      </c>
      <c r="I15978" s="434">
        <v>225</v>
      </c>
      <c r="J15978" s="434">
        <v>0</v>
      </c>
      <c r="K15978" s="434">
        <v>2004</v>
      </c>
    </row>
    <row r="15979" spans="1:11" hidden="1" x14ac:dyDescent="0.25">
      <c r="A15979" s="434">
        <v>466213000</v>
      </c>
      <c r="B15979" s="434">
        <v>18044</v>
      </c>
      <c r="C15979" s="434" t="s">
        <v>20</v>
      </c>
      <c r="D15979" s="434" t="s">
        <v>29</v>
      </c>
      <c r="E15979" s="434">
        <v>15</v>
      </c>
      <c r="F15979" s="434">
        <v>8562</v>
      </c>
      <c r="G15979" s="434">
        <v>40232</v>
      </c>
      <c r="H15979" s="434">
        <v>25408</v>
      </c>
      <c r="I15979" s="434">
        <v>175.9</v>
      </c>
      <c r="J15979" s="434">
        <v>0</v>
      </c>
      <c r="K15979" s="434">
        <v>1970</v>
      </c>
    </row>
    <row r="15980" spans="1:11" hidden="1" x14ac:dyDescent="0.25">
      <c r="A15980" s="434">
        <v>466217000</v>
      </c>
      <c r="B15980" s="434">
        <v>30738</v>
      </c>
      <c r="C15980" s="434" t="s">
        <v>20</v>
      </c>
      <c r="D15980" s="434" t="s">
        <v>29</v>
      </c>
      <c r="E15980" s="434">
        <v>15</v>
      </c>
      <c r="F15980" s="434">
        <v>8562</v>
      </c>
      <c r="G15980" s="434">
        <v>40231</v>
      </c>
      <c r="H15980" s="434">
        <v>25408</v>
      </c>
      <c r="I15980" s="434">
        <v>175.9</v>
      </c>
      <c r="J15980" s="434">
        <v>0</v>
      </c>
      <c r="K15980" s="434">
        <v>1970</v>
      </c>
    </row>
    <row r="15981" spans="1:11" hidden="1" x14ac:dyDescent="0.25">
      <c r="A15981" s="434">
        <v>466231000</v>
      </c>
      <c r="B15981" s="434">
        <v>11306</v>
      </c>
      <c r="C15981" s="434" t="s">
        <v>24</v>
      </c>
      <c r="D15981" s="434" t="s">
        <v>29</v>
      </c>
      <c r="E15981" s="434">
        <v>16.5</v>
      </c>
      <c r="F15981" s="434">
        <v>13560</v>
      </c>
      <c r="G15981" s="434">
        <v>17298</v>
      </c>
      <c r="H15981" s="434">
        <v>17476</v>
      </c>
      <c r="I15981" s="434">
        <v>164.83</v>
      </c>
      <c r="J15981" s="434">
        <v>22707</v>
      </c>
      <c r="K15981" s="434">
        <v>1970</v>
      </c>
    </row>
    <row r="15982" spans="1:11" hidden="1" x14ac:dyDescent="0.25">
      <c r="A15982" s="434">
        <v>466244000</v>
      </c>
      <c r="B15982" s="434">
        <v>1847</v>
      </c>
      <c r="C15982" s="434" t="s">
        <v>16</v>
      </c>
      <c r="D15982" s="434" t="s">
        <v>33</v>
      </c>
      <c r="E15982" s="434">
        <v>14.8</v>
      </c>
      <c r="F15982" s="434">
        <v>13560</v>
      </c>
      <c r="G15982" s="434">
        <v>106061</v>
      </c>
      <c r="H15982" s="434">
        <v>57243</v>
      </c>
      <c r="I15982" s="434">
        <v>244</v>
      </c>
      <c r="J15982" s="434">
        <v>115567</v>
      </c>
      <c r="K15982" s="434">
        <v>2006</v>
      </c>
    </row>
    <row r="15983" spans="1:11" hidden="1" x14ac:dyDescent="0.25">
      <c r="A15983" s="434">
        <v>470881000</v>
      </c>
      <c r="B15983" s="434">
        <v>1</v>
      </c>
      <c r="C15983" s="434" t="s">
        <v>31</v>
      </c>
      <c r="D15983" s="434" t="s">
        <v>17</v>
      </c>
      <c r="E15983" s="434">
        <v>10</v>
      </c>
      <c r="F15983" s="434">
        <v>942</v>
      </c>
      <c r="H15983" s="434">
        <v>462</v>
      </c>
      <c r="I15983" s="434">
        <v>47</v>
      </c>
      <c r="K15983" s="434">
        <v>2006</v>
      </c>
    </row>
    <row r="15984" spans="1:11" hidden="1" x14ac:dyDescent="0.25">
      <c r="A15984" s="434">
        <v>477001300</v>
      </c>
      <c r="B15984" s="434">
        <v>16347</v>
      </c>
      <c r="C15984" s="434" t="s">
        <v>31</v>
      </c>
      <c r="D15984" s="434" t="s">
        <v>29</v>
      </c>
      <c r="F15984" s="434">
        <v>9960</v>
      </c>
      <c r="G15984" s="434">
        <v>56023</v>
      </c>
      <c r="H15984" s="434">
        <v>37441</v>
      </c>
      <c r="I15984" s="434">
        <v>199.8</v>
      </c>
      <c r="K15984" s="434">
        <v>2012</v>
      </c>
    </row>
    <row r="15985" spans="1:11" hidden="1" x14ac:dyDescent="0.25">
      <c r="A15985" s="434">
        <v>477002500</v>
      </c>
      <c r="B15985" s="434">
        <v>853</v>
      </c>
      <c r="C15985" s="434" t="s">
        <v>28</v>
      </c>
      <c r="D15985" s="434" t="s">
        <v>33</v>
      </c>
      <c r="F15985" s="434">
        <v>9660</v>
      </c>
      <c r="G15985" s="434">
        <v>81361</v>
      </c>
      <c r="H15985" s="434">
        <v>44398</v>
      </c>
      <c r="I15985" s="434">
        <v>228.99</v>
      </c>
      <c r="K15985" s="434">
        <v>2017</v>
      </c>
    </row>
    <row r="15986" spans="1:11" hidden="1" x14ac:dyDescent="0.25">
      <c r="A15986" s="434">
        <v>477006100</v>
      </c>
      <c r="B15986" s="434">
        <v>1050</v>
      </c>
      <c r="C15986" s="434" t="s">
        <v>28</v>
      </c>
      <c r="D15986" s="434" t="s">
        <v>36</v>
      </c>
      <c r="E15986" s="434">
        <v>14</v>
      </c>
      <c r="F15986" s="434">
        <v>15748</v>
      </c>
      <c r="G15986" s="434">
        <v>181043</v>
      </c>
      <c r="H15986" s="434">
        <v>94528</v>
      </c>
      <c r="I15986" s="434">
        <v>292</v>
      </c>
      <c r="J15986" s="434">
        <v>0</v>
      </c>
      <c r="K15986" s="434">
        <v>2015</v>
      </c>
    </row>
    <row r="15987" spans="1:11" hidden="1" x14ac:dyDescent="0.25">
      <c r="A15987" s="434">
        <v>477007700</v>
      </c>
      <c r="B15987" s="434">
        <v>10422</v>
      </c>
      <c r="C15987" s="434" t="s">
        <v>28</v>
      </c>
      <c r="D15987" s="434" t="s">
        <v>33</v>
      </c>
      <c r="E15987" s="434">
        <v>14.5</v>
      </c>
      <c r="F15987" s="434">
        <v>9326</v>
      </c>
      <c r="G15987" s="434">
        <v>77283</v>
      </c>
      <c r="H15987" s="434">
        <v>39999</v>
      </c>
      <c r="I15987" s="434">
        <v>225</v>
      </c>
      <c r="J15987" s="434">
        <v>0</v>
      </c>
      <c r="K15987" s="434">
        <v>1970</v>
      </c>
    </row>
    <row r="15988" spans="1:11" hidden="1" x14ac:dyDescent="0.25">
      <c r="A15988" s="434">
        <v>477011000</v>
      </c>
      <c r="B15988" s="434">
        <v>1</v>
      </c>
      <c r="C15988" s="434" t="s">
        <v>35</v>
      </c>
      <c r="D15988" s="434" t="s">
        <v>29</v>
      </c>
      <c r="E15988" s="434">
        <v>15.5</v>
      </c>
      <c r="F15988" s="434">
        <v>5971</v>
      </c>
      <c r="G15988" s="434">
        <v>13668</v>
      </c>
      <c r="H15988" s="434">
        <v>10357</v>
      </c>
      <c r="I15988" s="434">
        <v>158.06</v>
      </c>
      <c r="J15988" s="434">
        <v>0</v>
      </c>
      <c r="K15988" s="434">
        <v>1990</v>
      </c>
    </row>
    <row r="15989" spans="1:11" hidden="1" x14ac:dyDescent="0.25">
      <c r="A15989" s="434">
        <v>477013300</v>
      </c>
      <c r="B15989" s="434">
        <v>8516</v>
      </c>
      <c r="C15989" s="434" t="s">
        <v>28</v>
      </c>
      <c r="D15989" s="434" t="s">
        <v>29</v>
      </c>
      <c r="E15989" s="434">
        <v>14.2</v>
      </c>
      <c r="F15989" s="434">
        <v>8058</v>
      </c>
      <c r="G15989" s="434">
        <v>56607</v>
      </c>
      <c r="H15989" s="434">
        <v>32962</v>
      </c>
      <c r="I15989" s="434">
        <v>189.99</v>
      </c>
      <c r="J15989" s="434">
        <v>0</v>
      </c>
      <c r="K15989" s="434">
        <v>1970</v>
      </c>
    </row>
    <row r="15990" spans="1:11" hidden="1" x14ac:dyDescent="0.25">
      <c r="A15990" s="434">
        <v>477016700</v>
      </c>
      <c r="B15990" s="434">
        <v>14529</v>
      </c>
      <c r="C15990" s="434" t="s">
        <v>28</v>
      </c>
      <c r="D15990" s="434" t="s">
        <v>29</v>
      </c>
      <c r="E15990" s="434">
        <v>14.3</v>
      </c>
      <c r="F15990" s="434">
        <v>6480</v>
      </c>
      <c r="G15990" s="434">
        <v>31716</v>
      </c>
      <c r="H15990" s="434">
        <v>19998</v>
      </c>
      <c r="I15990" s="434">
        <v>176.5</v>
      </c>
      <c r="J15990" s="434">
        <v>0</v>
      </c>
      <c r="K15990" s="434">
        <v>1970</v>
      </c>
    </row>
    <row r="15991" spans="1:11" hidden="1" x14ac:dyDescent="0.25">
      <c r="A15991" s="434">
        <v>477016800</v>
      </c>
      <c r="B15991" s="434">
        <v>28134</v>
      </c>
      <c r="C15991" s="434" t="s">
        <v>28</v>
      </c>
      <c r="D15991" s="434" t="s">
        <v>33</v>
      </c>
      <c r="E15991" s="434">
        <v>14.5</v>
      </c>
      <c r="F15991" s="434">
        <v>11900</v>
      </c>
      <c r="G15991" s="434">
        <v>81664</v>
      </c>
      <c r="H15991" s="434">
        <v>45263</v>
      </c>
      <c r="I15991" s="434">
        <v>229</v>
      </c>
      <c r="J15991" s="434">
        <v>0</v>
      </c>
      <c r="K15991" s="434">
        <v>2012</v>
      </c>
    </row>
    <row r="15992" spans="1:11" hidden="1" x14ac:dyDescent="0.25">
      <c r="A15992" s="434">
        <v>477017300</v>
      </c>
      <c r="B15992" s="434">
        <v>6629</v>
      </c>
      <c r="C15992" s="434" t="s">
        <v>31</v>
      </c>
      <c r="D15992" s="434" t="s">
        <v>25</v>
      </c>
      <c r="E15992" s="434">
        <v>14</v>
      </c>
      <c r="F15992" s="434">
        <v>5180</v>
      </c>
      <c r="G15992" s="434">
        <v>16500</v>
      </c>
      <c r="H15992" s="434">
        <v>13150</v>
      </c>
      <c r="I15992" s="434">
        <v>132</v>
      </c>
      <c r="J15992" s="434">
        <v>0</v>
      </c>
      <c r="K15992" s="434">
        <v>2012</v>
      </c>
    </row>
    <row r="15993" spans="1:11" hidden="1" x14ac:dyDescent="0.25">
      <c r="A15993" s="434">
        <v>477017900</v>
      </c>
      <c r="B15993" s="434">
        <v>6584</v>
      </c>
      <c r="C15993" s="434" t="s">
        <v>28</v>
      </c>
      <c r="D15993" s="434" t="s">
        <v>33</v>
      </c>
      <c r="E15993" s="434">
        <v>14.5</v>
      </c>
      <c r="F15993" s="434">
        <v>8466</v>
      </c>
      <c r="G15993" s="434">
        <v>81504</v>
      </c>
      <c r="H15993" s="434">
        <v>44163</v>
      </c>
      <c r="I15993" s="434">
        <v>229</v>
      </c>
      <c r="J15993" s="434">
        <v>0</v>
      </c>
      <c r="K15993" s="434">
        <v>1970</v>
      </c>
    </row>
    <row r="15994" spans="1:11" hidden="1" x14ac:dyDescent="0.25">
      <c r="A15994" s="434">
        <v>477018000</v>
      </c>
      <c r="B15994" s="434">
        <v>5493</v>
      </c>
      <c r="C15994" s="434" t="s">
        <v>31</v>
      </c>
      <c r="D15994" s="434" t="s">
        <v>29</v>
      </c>
      <c r="E15994" s="434">
        <v>14.9</v>
      </c>
      <c r="F15994" s="434">
        <v>11200</v>
      </c>
      <c r="G15994" s="434">
        <v>46901</v>
      </c>
      <c r="H15994" s="434">
        <v>29867</v>
      </c>
      <c r="I15994" s="434">
        <v>199.2</v>
      </c>
      <c r="K15994" s="434">
        <v>2002</v>
      </c>
    </row>
    <row r="15995" spans="1:11" hidden="1" x14ac:dyDescent="0.25">
      <c r="A15995" s="434">
        <v>477021500</v>
      </c>
      <c r="B15995" s="434">
        <v>803</v>
      </c>
      <c r="C15995" s="434" t="s">
        <v>24</v>
      </c>
      <c r="D15995" s="434" t="s">
        <v>33</v>
      </c>
      <c r="E15995" s="434">
        <v>14.5</v>
      </c>
      <c r="F15995" s="434">
        <v>11110</v>
      </c>
      <c r="G15995" s="434">
        <v>112186</v>
      </c>
      <c r="H15995" s="434">
        <v>60126</v>
      </c>
      <c r="I15995" s="434">
        <v>237</v>
      </c>
      <c r="J15995" s="434">
        <v>119627</v>
      </c>
      <c r="K15995" s="434">
        <v>2017</v>
      </c>
    </row>
    <row r="15996" spans="1:11" hidden="1" x14ac:dyDescent="0.25">
      <c r="A15996" s="434">
        <v>477021600</v>
      </c>
      <c r="B15996" s="434">
        <v>8741</v>
      </c>
      <c r="C15996" s="434" t="s">
        <v>20</v>
      </c>
      <c r="D15996" s="434" t="s">
        <v>29</v>
      </c>
      <c r="F15996" s="434">
        <v>7628</v>
      </c>
      <c r="G15996" s="434">
        <v>50252</v>
      </c>
      <c r="H15996" s="434">
        <v>29848</v>
      </c>
      <c r="I15996" s="434">
        <v>183.2</v>
      </c>
      <c r="J15996" s="434">
        <v>47296</v>
      </c>
      <c r="K15996" s="434">
        <v>2017</v>
      </c>
    </row>
    <row r="15997" spans="1:11" hidden="1" x14ac:dyDescent="0.25">
      <c r="A15997" s="434">
        <v>477023800</v>
      </c>
      <c r="B15997" s="434">
        <v>699</v>
      </c>
      <c r="C15997" s="434" t="s">
        <v>24</v>
      </c>
      <c r="D15997" s="434" t="s">
        <v>33</v>
      </c>
      <c r="E15997" s="434">
        <v>14.5</v>
      </c>
      <c r="F15997" s="434">
        <v>11110</v>
      </c>
      <c r="G15997" s="434">
        <v>111919</v>
      </c>
      <c r="H15997" s="434">
        <v>60126</v>
      </c>
      <c r="I15997" s="434">
        <v>237</v>
      </c>
      <c r="J15997" s="434">
        <v>119627</v>
      </c>
      <c r="K15997" s="434">
        <v>2017</v>
      </c>
    </row>
    <row r="15998" spans="1:11" hidden="1" x14ac:dyDescent="0.25">
      <c r="A15998" s="434">
        <v>477024200</v>
      </c>
      <c r="B15998" s="434">
        <v>16</v>
      </c>
      <c r="C15998" s="434" t="s">
        <v>28</v>
      </c>
      <c r="D15998" s="434" t="s">
        <v>33</v>
      </c>
      <c r="E15998" s="434">
        <v>43599</v>
      </c>
      <c r="F15998" s="434">
        <v>11900</v>
      </c>
      <c r="G15998" s="434">
        <v>79440</v>
      </c>
      <c r="H15998" s="434">
        <v>43550</v>
      </c>
      <c r="I15998" s="434">
        <v>229</v>
      </c>
      <c r="J15998" s="434">
        <v>0</v>
      </c>
      <c r="K15998" s="434">
        <v>2012</v>
      </c>
    </row>
    <row r="15999" spans="1:11" hidden="1" x14ac:dyDescent="0.25">
      <c r="A15999" s="434">
        <v>477024500</v>
      </c>
      <c r="B15999" s="434">
        <v>13286</v>
      </c>
      <c r="C15999" s="434" t="s">
        <v>28</v>
      </c>
      <c r="D15999" s="434" t="s">
        <v>29</v>
      </c>
      <c r="E15999" s="434">
        <v>14.2</v>
      </c>
      <c r="F15999" s="434">
        <v>9780</v>
      </c>
      <c r="G15999" s="434">
        <v>56625</v>
      </c>
      <c r="H15999" s="434">
        <v>32694</v>
      </c>
      <c r="I15999" s="434">
        <v>189.99</v>
      </c>
      <c r="J15999" s="434">
        <v>0</v>
      </c>
      <c r="K15999" s="434">
        <v>2012</v>
      </c>
    </row>
    <row r="16000" spans="1:11" hidden="1" x14ac:dyDescent="0.25">
      <c r="A16000" s="434">
        <v>477024700</v>
      </c>
      <c r="B16000" s="434">
        <v>6643</v>
      </c>
      <c r="C16000" s="434" t="s">
        <v>28</v>
      </c>
      <c r="D16000" s="434" t="s">
        <v>33</v>
      </c>
      <c r="E16000" s="434">
        <v>14.5</v>
      </c>
      <c r="F16000" s="434">
        <v>10260</v>
      </c>
      <c r="G16000" s="434">
        <v>81659</v>
      </c>
      <c r="H16000" s="434">
        <v>45263</v>
      </c>
      <c r="I16000" s="434">
        <v>229.06</v>
      </c>
      <c r="J16000" s="434">
        <v>0</v>
      </c>
      <c r="K16000" s="434">
        <v>2012</v>
      </c>
    </row>
    <row r="16001" spans="1:11" hidden="1" x14ac:dyDescent="0.25">
      <c r="A16001" s="434">
        <v>477027500</v>
      </c>
      <c r="B16001" s="434">
        <v>833</v>
      </c>
      <c r="C16001" s="434" t="s">
        <v>28</v>
      </c>
      <c r="D16001" s="434" t="s">
        <v>29</v>
      </c>
      <c r="E16001" s="434">
        <v>14</v>
      </c>
      <c r="F16001" s="434">
        <v>6132</v>
      </c>
      <c r="G16001" s="434">
        <v>38863</v>
      </c>
      <c r="H16001" s="434">
        <v>24198</v>
      </c>
      <c r="I16001" s="434">
        <v>182</v>
      </c>
      <c r="K16001" s="434">
        <v>2016</v>
      </c>
    </row>
    <row r="16002" spans="1:11" hidden="1" x14ac:dyDescent="0.25">
      <c r="A16002" s="434">
        <v>477027700</v>
      </c>
      <c r="B16002" s="434">
        <v>8061</v>
      </c>
      <c r="C16002" s="434" t="s">
        <v>24</v>
      </c>
      <c r="D16002" s="434" t="s">
        <v>33</v>
      </c>
      <c r="E16002" s="434">
        <v>14</v>
      </c>
      <c r="F16002" s="434">
        <v>12420</v>
      </c>
      <c r="G16002" s="434">
        <v>54747</v>
      </c>
      <c r="H16002" s="434">
        <v>48419</v>
      </c>
      <c r="I16002" s="434">
        <v>226</v>
      </c>
      <c r="J16002" s="434">
        <v>84000</v>
      </c>
      <c r="K16002" s="434">
        <v>2016</v>
      </c>
    </row>
    <row r="16003" spans="1:11" hidden="1" x14ac:dyDescent="0.25">
      <c r="A16003" s="434">
        <v>477035300</v>
      </c>
      <c r="B16003" s="434">
        <v>11191</v>
      </c>
      <c r="C16003" s="434" t="s">
        <v>16</v>
      </c>
      <c r="D16003" s="434" t="s">
        <v>33</v>
      </c>
      <c r="E16003" s="434">
        <v>14.5</v>
      </c>
      <c r="F16003" s="434">
        <v>11494</v>
      </c>
      <c r="G16003" s="434">
        <v>113300</v>
      </c>
      <c r="H16003" s="434">
        <v>64092</v>
      </c>
      <c r="I16003" s="434">
        <v>249.95</v>
      </c>
      <c r="J16003" s="434">
        <v>120623</v>
      </c>
      <c r="K16003" s="434">
        <v>2017</v>
      </c>
    </row>
    <row r="16004" spans="1:11" hidden="1" x14ac:dyDescent="0.25">
      <c r="A16004" s="434">
        <v>477044300</v>
      </c>
      <c r="B16004" s="434">
        <v>11792</v>
      </c>
      <c r="C16004" s="434" t="s">
        <v>31</v>
      </c>
      <c r="D16004" s="434" t="s">
        <v>33</v>
      </c>
      <c r="E16004" s="434">
        <v>16</v>
      </c>
      <c r="F16004" s="434">
        <v>11768</v>
      </c>
      <c r="G16004" s="434">
        <v>48184</v>
      </c>
      <c r="H16004" s="434">
        <v>37879</v>
      </c>
      <c r="I16004" s="434">
        <v>243.83</v>
      </c>
      <c r="J16004" s="434">
        <v>0</v>
      </c>
      <c r="K16004" s="434">
        <v>1986</v>
      </c>
    </row>
    <row r="16005" spans="1:11" hidden="1" x14ac:dyDescent="0.25">
      <c r="A16005" s="434">
        <v>477044600</v>
      </c>
      <c r="B16005" s="434">
        <v>12785</v>
      </c>
      <c r="C16005" s="434" t="s">
        <v>28</v>
      </c>
      <c r="D16005" s="434" t="s">
        <v>33</v>
      </c>
      <c r="E16005" s="434">
        <v>14.5</v>
      </c>
      <c r="F16005" s="434">
        <v>9377</v>
      </c>
      <c r="G16005" s="434">
        <v>82372</v>
      </c>
      <c r="H16005" s="434">
        <v>42665</v>
      </c>
      <c r="I16005" s="434">
        <v>224.86</v>
      </c>
      <c r="J16005" s="434">
        <v>0</v>
      </c>
      <c r="K16005" s="434">
        <v>1970</v>
      </c>
    </row>
    <row r="16006" spans="1:11" hidden="1" x14ac:dyDescent="0.25">
      <c r="A16006" s="434">
        <v>477045900</v>
      </c>
      <c r="B16006" s="434">
        <v>4012</v>
      </c>
      <c r="C16006" s="434" t="s">
        <v>61</v>
      </c>
      <c r="D16006" s="434" t="s">
        <v>29</v>
      </c>
      <c r="E16006" s="434">
        <v>14</v>
      </c>
      <c r="F16006" s="434">
        <v>8280</v>
      </c>
      <c r="G16006" s="434">
        <v>31777</v>
      </c>
      <c r="H16006" s="434">
        <v>22362</v>
      </c>
      <c r="I16006" s="434">
        <v>166.07</v>
      </c>
      <c r="K16006" s="434">
        <v>2017</v>
      </c>
    </row>
    <row r="16007" spans="1:11" hidden="1" x14ac:dyDescent="0.25">
      <c r="A16007" s="434">
        <v>477046300</v>
      </c>
      <c r="B16007" s="434">
        <v>53871</v>
      </c>
      <c r="C16007" s="434" t="s">
        <v>28</v>
      </c>
      <c r="D16007" s="434" t="s">
        <v>33</v>
      </c>
      <c r="E16007" s="434">
        <v>14</v>
      </c>
      <c r="F16007" s="434">
        <v>13250</v>
      </c>
      <c r="G16007" s="434">
        <v>75750</v>
      </c>
      <c r="H16007" s="434">
        <v>41655</v>
      </c>
      <c r="I16007" s="434">
        <v>224.9</v>
      </c>
      <c r="J16007" s="434">
        <v>0</v>
      </c>
      <c r="K16007" s="434">
        <v>1970</v>
      </c>
    </row>
    <row r="16008" spans="1:11" hidden="1" x14ac:dyDescent="0.25">
      <c r="A16008" s="434">
        <v>477049800</v>
      </c>
      <c r="B16008" s="434">
        <v>3912</v>
      </c>
      <c r="C16008" s="434" t="s">
        <v>28</v>
      </c>
      <c r="D16008" s="434" t="s">
        <v>29</v>
      </c>
      <c r="E16008" s="434">
        <v>13.5</v>
      </c>
      <c r="F16008" s="434">
        <v>5846</v>
      </c>
      <c r="G16008" s="434">
        <v>28333</v>
      </c>
      <c r="H16008" s="434">
        <v>17018</v>
      </c>
      <c r="I16008" s="434">
        <v>169.37</v>
      </c>
      <c r="J16008" s="434">
        <v>0</v>
      </c>
      <c r="K16008" s="434">
        <v>2008</v>
      </c>
    </row>
    <row r="16009" spans="1:11" hidden="1" x14ac:dyDescent="0.25">
      <c r="A16009" s="434">
        <v>477050700</v>
      </c>
      <c r="B16009" s="434">
        <v>4381</v>
      </c>
      <c r="C16009" s="434" t="s">
        <v>31</v>
      </c>
      <c r="D16009" s="434" t="s">
        <v>29</v>
      </c>
      <c r="E16009" s="434">
        <v>14</v>
      </c>
      <c r="F16009" s="434">
        <v>9960</v>
      </c>
      <c r="G16009" s="434">
        <v>55400</v>
      </c>
      <c r="H16009" s="434">
        <v>37441</v>
      </c>
      <c r="I16009" s="434">
        <v>199.9</v>
      </c>
      <c r="J16009" s="434">
        <v>0</v>
      </c>
      <c r="K16009" s="434">
        <v>2013</v>
      </c>
    </row>
    <row r="16010" spans="1:11" hidden="1" x14ac:dyDescent="0.25">
      <c r="A16010" s="434">
        <v>477050800</v>
      </c>
      <c r="B16010" s="434">
        <v>12795</v>
      </c>
      <c r="C16010" s="434" t="s">
        <v>28</v>
      </c>
      <c r="D16010" s="434" t="s">
        <v>33</v>
      </c>
      <c r="E16010" s="434">
        <v>14.3</v>
      </c>
      <c r="F16010" s="434">
        <v>10115</v>
      </c>
      <c r="G16010" s="434">
        <v>81874</v>
      </c>
      <c r="H16010" s="434">
        <v>44276</v>
      </c>
      <c r="I16010" s="434">
        <v>229</v>
      </c>
      <c r="J16010" s="434">
        <v>0</v>
      </c>
      <c r="K16010" s="434">
        <v>2013</v>
      </c>
    </row>
    <row r="16011" spans="1:11" hidden="1" x14ac:dyDescent="0.25">
      <c r="A16011" s="434">
        <v>477051600</v>
      </c>
      <c r="B16011" s="434">
        <v>7148</v>
      </c>
      <c r="C16011" s="434" t="s">
        <v>28</v>
      </c>
      <c r="D16011" s="434" t="s">
        <v>29</v>
      </c>
      <c r="E16011" s="434">
        <v>14</v>
      </c>
      <c r="F16011" s="434">
        <v>10470</v>
      </c>
      <c r="G16011" s="434">
        <v>55768</v>
      </c>
      <c r="H16011" s="434">
        <v>31532</v>
      </c>
      <c r="I16011" s="434">
        <v>190</v>
      </c>
      <c r="J16011" s="434">
        <v>0</v>
      </c>
      <c r="K16011" s="434">
        <v>2011</v>
      </c>
    </row>
    <row r="16012" spans="1:11" hidden="1" x14ac:dyDescent="0.25">
      <c r="A16012" s="434">
        <v>477057300</v>
      </c>
      <c r="B16012" s="434">
        <v>703</v>
      </c>
      <c r="C16012" s="434" t="s">
        <v>16</v>
      </c>
      <c r="D16012" s="434" t="s">
        <v>33</v>
      </c>
      <c r="E16012" s="434">
        <v>14.5</v>
      </c>
      <c r="F16012" s="434">
        <v>11300</v>
      </c>
      <c r="G16012" s="434">
        <v>109989</v>
      </c>
      <c r="H16012" s="434">
        <v>63076</v>
      </c>
      <c r="I16012" s="434">
        <v>249.96</v>
      </c>
      <c r="J16012" s="434">
        <v>123508</v>
      </c>
      <c r="K16012" s="434">
        <v>2017</v>
      </c>
    </row>
    <row r="16013" spans="1:11" hidden="1" x14ac:dyDescent="0.25">
      <c r="A16013" s="434">
        <v>477058300</v>
      </c>
      <c r="B16013" s="434">
        <v>9270</v>
      </c>
      <c r="C16013" s="434" t="s">
        <v>20</v>
      </c>
      <c r="D16013" s="434" t="s">
        <v>29</v>
      </c>
      <c r="E16013" s="434">
        <v>15.43</v>
      </c>
      <c r="F16013" s="434">
        <v>9960</v>
      </c>
      <c r="G16013" s="434">
        <v>49999</v>
      </c>
      <c r="H16013" s="434">
        <v>29266</v>
      </c>
      <c r="I16013" s="434">
        <v>183.21</v>
      </c>
      <c r="J16013" s="434">
        <v>51459</v>
      </c>
      <c r="K16013" s="434">
        <v>2008</v>
      </c>
    </row>
    <row r="16014" spans="1:11" hidden="1" x14ac:dyDescent="0.25">
      <c r="A16014" s="434">
        <v>477058400</v>
      </c>
      <c r="B16014" s="434">
        <v>1296</v>
      </c>
      <c r="C16014" s="434" t="s">
        <v>20</v>
      </c>
      <c r="D16014" s="434" t="s">
        <v>29</v>
      </c>
      <c r="E16014" s="434">
        <v>15.2</v>
      </c>
      <c r="F16014" s="434">
        <v>9480</v>
      </c>
      <c r="G16014" s="434">
        <v>51528</v>
      </c>
      <c r="H16014" s="434">
        <v>29733</v>
      </c>
      <c r="I16014" s="434">
        <v>183</v>
      </c>
      <c r="J16014" s="434">
        <v>52130</v>
      </c>
      <c r="K16014" s="434">
        <v>2008</v>
      </c>
    </row>
    <row r="16015" spans="1:11" hidden="1" x14ac:dyDescent="0.25">
      <c r="A16015" s="434">
        <v>477067200</v>
      </c>
      <c r="B16015" s="434">
        <v>2415</v>
      </c>
      <c r="C16015" s="434" t="s">
        <v>28</v>
      </c>
      <c r="D16015" s="434" t="s">
        <v>29</v>
      </c>
      <c r="F16015" s="434">
        <v>11900</v>
      </c>
      <c r="G16015" s="434">
        <v>63800</v>
      </c>
      <c r="H16015" s="434">
        <v>36314</v>
      </c>
      <c r="I16015" s="434">
        <v>199.9</v>
      </c>
      <c r="K16015" s="434">
        <v>2014</v>
      </c>
    </row>
    <row r="16016" spans="1:11" hidden="1" x14ac:dyDescent="0.25">
      <c r="A16016" s="434">
        <v>477071800</v>
      </c>
      <c r="B16016" s="434">
        <v>849</v>
      </c>
      <c r="C16016" s="434" t="s">
        <v>28</v>
      </c>
      <c r="D16016" s="434" t="s">
        <v>29</v>
      </c>
      <c r="E16016" s="434">
        <v>14</v>
      </c>
      <c r="F16016" s="434">
        <v>6480</v>
      </c>
      <c r="G16016" s="434">
        <v>33171</v>
      </c>
      <c r="H16016" s="434">
        <v>20987</v>
      </c>
      <c r="I16016" s="434">
        <v>179.9</v>
      </c>
      <c r="J16016" s="434">
        <v>0</v>
      </c>
      <c r="K16016" s="434">
        <v>2008</v>
      </c>
    </row>
    <row r="16017" spans="1:11" hidden="1" x14ac:dyDescent="0.25">
      <c r="A16017" s="434">
        <v>477076700</v>
      </c>
      <c r="B16017" s="434">
        <v>357508</v>
      </c>
      <c r="C16017" s="434" t="s">
        <v>24</v>
      </c>
      <c r="D16017" s="434" t="s">
        <v>29</v>
      </c>
      <c r="E16017" s="434">
        <v>16.5</v>
      </c>
      <c r="F16017" s="434">
        <v>10010</v>
      </c>
      <c r="G16017" s="434">
        <v>26361</v>
      </c>
      <c r="H16017" s="434">
        <v>22901</v>
      </c>
      <c r="I16017" s="434">
        <v>174</v>
      </c>
      <c r="J16017" s="434">
        <v>35223</v>
      </c>
      <c r="K16017" s="434">
        <v>2005</v>
      </c>
    </row>
    <row r="16018" spans="1:11" hidden="1" x14ac:dyDescent="0.25">
      <c r="A16018" s="434">
        <v>477078900</v>
      </c>
      <c r="B16018" s="434">
        <v>569</v>
      </c>
      <c r="C16018" s="434" t="s">
        <v>28</v>
      </c>
      <c r="D16018" s="434" t="s">
        <v>29</v>
      </c>
      <c r="F16018" s="434">
        <v>8050</v>
      </c>
      <c r="G16018" s="434">
        <v>63507</v>
      </c>
      <c r="H16018" s="434">
        <v>36449</v>
      </c>
      <c r="I16018" s="434">
        <v>199.9</v>
      </c>
      <c r="K16018" s="434">
        <v>2015</v>
      </c>
    </row>
    <row r="16019" spans="1:11" hidden="1" x14ac:dyDescent="0.25">
      <c r="A16019" s="434">
        <v>477083900</v>
      </c>
      <c r="B16019" s="434">
        <v>7230</v>
      </c>
      <c r="C16019" s="434" t="s">
        <v>28</v>
      </c>
      <c r="D16019" s="434" t="s">
        <v>36</v>
      </c>
      <c r="F16019" s="434">
        <v>19620</v>
      </c>
      <c r="G16019" s="434">
        <v>205236</v>
      </c>
      <c r="H16019" s="434">
        <v>106952</v>
      </c>
      <c r="I16019" s="434">
        <v>299.89999999999998</v>
      </c>
      <c r="K16019" s="434">
        <v>2012</v>
      </c>
    </row>
    <row r="16020" spans="1:11" hidden="1" x14ac:dyDescent="0.25">
      <c r="A16020" s="434">
        <v>477090000</v>
      </c>
      <c r="B16020" s="434">
        <v>9071</v>
      </c>
      <c r="C16020" s="434" t="s">
        <v>28</v>
      </c>
      <c r="D16020" s="434" t="s">
        <v>29</v>
      </c>
      <c r="E16020" s="434">
        <v>14.5</v>
      </c>
      <c r="F16020" s="434">
        <v>7800</v>
      </c>
      <c r="G16020" s="434">
        <v>52532</v>
      </c>
      <c r="H16020" s="434">
        <v>30053</v>
      </c>
      <c r="I16020" s="434">
        <v>189.99</v>
      </c>
      <c r="J16020" s="434">
        <v>0</v>
      </c>
      <c r="K16020" s="434">
        <v>2004</v>
      </c>
    </row>
    <row r="16021" spans="1:11" hidden="1" x14ac:dyDescent="0.25">
      <c r="A16021" s="434">
        <v>477091300</v>
      </c>
      <c r="B16021" s="434">
        <v>2236</v>
      </c>
      <c r="C16021" s="434" t="s">
        <v>28</v>
      </c>
      <c r="D16021" s="434" t="s">
        <v>33</v>
      </c>
      <c r="F16021" s="434">
        <v>11300</v>
      </c>
      <c r="G16021" s="434">
        <v>75474</v>
      </c>
      <c r="H16021" s="434">
        <v>40913</v>
      </c>
      <c r="I16021" s="434">
        <v>225</v>
      </c>
      <c r="K16021" s="434">
        <v>2011</v>
      </c>
    </row>
    <row r="16022" spans="1:11" hidden="1" x14ac:dyDescent="0.25">
      <c r="A16022" s="434">
        <v>477091400</v>
      </c>
      <c r="B16022" s="434">
        <v>1</v>
      </c>
      <c r="C16022" s="434" t="s">
        <v>28</v>
      </c>
      <c r="D16022" s="434" t="s">
        <v>36</v>
      </c>
      <c r="E16022" s="434">
        <v>14</v>
      </c>
      <c r="F16022" s="434">
        <v>18660</v>
      </c>
      <c r="G16022" s="434">
        <v>203028</v>
      </c>
      <c r="H16022" s="434">
        <v>104361</v>
      </c>
      <c r="I16022" s="434">
        <v>299.89999999999998</v>
      </c>
      <c r="J16022" s="434">
        <v>0</v>
      </c>
      <c r="K16022" s="434">
        <v>2011</v>
      </c>
    </row>
    <row r="16023" spans="1:11" hidden="1" x14ac:dyDescent="0.25">
      <c r="A16023" s="434">
        <v>477096100</v>
      </c>
      <c r="B16023" s="434">
        <v>12045</v>
      </c>
      <c r="C16023" s="434" t="s">
        <v>28</v>
      </c>
      <c r="D16023" s="434" t="s">
        <v>33</v>
      </c>
      <c r="E16023" s="434">
        <v>15.3</v>
      </c>
      <c r="F16023" s="434">
        <v>9378</v>
      </c>
      <c r="G16023" s="434">
        <v>81364</v>
      </c>
      <c r="H16023" s="434">
        <v>42960</v>
      </c>
      <c r="I16023" s="434">
        <v>224.99</v>
      </c>
      <c r="J16023" s="434">
        <v>0</v>
      </c>
      <c r="K16023" s="434">
        <v>2012</v>
      </c>
    </row>
    <row r="16024" spans="1:11" hidden="1" x14ac:dyDescent="0.25">
      <c r="A16024" s="434">
        <v>477096500</v>
      </c>
      <c r="B16024" s="434">
        <v>521</v>
      </c>
      <c r="C16024" s="434" t="s">
        <v>28</v>
      </c>
      <c r="D16024" s="434" t="s">
        <v>33</v>
      </c>
      <c r="E16024" s="434">
        <v>43599</v>
      </c>
      <c r="F16024" s="434">
        <v>9660</v>
      </c>
      <c r="G16024" s="434">
        <v>82204</v>
      </c>
      <c r="H16024" s="434">
        <v>43780</v>
      </c>
      <c r="I16024" s="434">
        <v>228.99</v>
      </c>
      <c r="J16024" s="434">
        <v>0</v>
      </c>
      <c r="K16024" s="434">
        <v>2017</v>
      </c>
    </row>
    <row r="16025" spans="1:11" hidden="1" x14ac:dyDescent="0.25">
      <c r="A16025" s="434">
        <v>477096900</v>
      </c>
      <c r="B16025" s="434">
        <v>89</v>
      </c>
      <c r="C16025" s="434" t="s">
        <v>28</v>
      </c>
      <c r="D16025" s="434" t="s">
        <v>29</v>
      </c>
      <c r="E16025" s="434">
        <v>16.5</v>
      </c>
      <c r="F16025" s="434">
        <v>6840</v>
      </c>
      <c r="G16025" s="434">
        <v>31875</v>
      </c>
      <c r="H16025" s="434">
        <v>19801</v>
      </c>
      <c r="I16025" s="434">
        <v>175.53</v>
      </c>
      <c r="K16025" s="434">
        <v>2011</v>
      </c>
    </row>
    <row r="16026" spans="1:11" hidden="1" x14ac:dyDescent="0.25">
      <c r="A16026" s="434">
        <v>477098400</v>
      </c>
      <c r="B16026" s="434">
        <v>10373</v>
      </c>
      <c r="C16026" s="434" t="s">
        <v>28</v>
      </c>
      <c r="D16026" s="434" t="s">
        <v>29</v>
      </c>
      <c r="E16026" s="434">
        <v>15.2</v>
      </c>
      <c r="F16026" s="434">
        <v>7040</v>
      </c>
      <c r="G16026" s="434">
        <v>34721</v>
      </c>
      <c r="H16026" s="434">
        <v>24212</v>
      </c>
      <c r="I16026" s="434">
        <v>180</v>
      </c>
      <c r="J16026" s="434">
        <v>0</v>
      </c>
      <c r="K16026" s="434">
        <v>2012</v>
      </c>
    </row>
    <row r="16027" spans="1:11" hidden="1" x14ac:dyDescent="0.25">
      <c r="A16027" s="434">
        <v>477101000</v>
      </c>
      <c r="B16027" s="434">
        <v>2555</v>
      </c>
      <c r="C16027" s="434" t="s">
        <v>28</v>
      </c>
      <c r="D16027" s="434" t="s">
        <v>29</v>
      </c>
      <c r="E16027" s="434">
        <v>14.5</v>
      </c>
      <c r="F16027" s="434">
        <v>6620</v>
      </c>
      <c r="G16027" s="434">
        <v>32834</v>
      </c>
      <c r="H16027" s="434">
        <v>19925</v>
      </c>
      <c r="I16027" s="434">
        <v>177</v>
      </c>
      <c r="K16027" s="434">
        <v>2000</v>
      </c>
    </row>
    <row r="16028" spans="1:11" hidden="1" x14ac:dyDescent="0.25">
      <c r="A16028" s="434">
        <v>477102200</v>
      </c>
      <c r="B16028" s="434">
        <v>9226</v>
      </c>
      <c r="C16028" s="434" t="s">
        <v>31</v>
      </c>
      <c r="D16028" s="434" t="s">
        <v>29</v>
      </c>
      <c r="E16028" s="434">
        <v>14.9</v>
      </c>
      <c r="F16028" s="434">
        <v>9510</v>
      </c>
      <c r="G16028" s="434">
        <v>46559</v>
      </c>
      <c r="H16028" s="434">
        <v>29758</v>
      </c>
      <c r="I16028" s="434">
        <v>199.2</v>
      </c>
      <c r="J16028" s="434">
        <v>0</v>
      </c>
      <c r="K16028" s="434">
        <v>2008</v>
      </c>
    </row>
    <row r="16029" spans="1:11" hidden="1" x14ac:dyDescent="0.25">
      <c r="A16029" s="434">
        <v>477102800</v>
      </c>
      <c r="B16029" s="434">
        <v>72087</v>
      </c>
      <c r="C16029" s="434" t="s">
        <v>28</v>
      </c>
      <c r="D16029" s="434" t="s">
        <v>33</v>
      </c>
      <c r="E16029" s="434">
        <v>14</v>
      </c>
      <c r="F16029" s="434">
        <v>13250</v>
      </c>
      <c r="G16029" s="434">
        <v>75750</v>
      </c>
      <c r="H16029" s="434">
        <v>41655</v>
      </c>
      <c r="I16029" s="434">
        <v>225</v>
      </c>
      <c r="J16029" s="434">
        <v>0</v>
      </c>
      <c r="K16029" s="434">
        <v>1970</v>
      </c>
    </row>
    <row r="16030" spans="1:11" hidden="1" x14ac:dyDescent="0.25">
      <c r="A16030" s="434">
        <v>477105200</v>
      </c>
      <c r="B16030" s="434">
        <v>13707</v>
      </c>
      <c r="C16030" s="434" t="s">
        <v>31</v>
      </c>
      <c r="D16030" s="434" t="s">
        <v>29</v>
      </c>
      <c r="E16030" s="434">
        <v>14.9</v>
      </c>
      <c r="F16030" s="434">
        <v>9510</v>
      </c>
      <c r="G16030" s="434">
        <v>46627</v>
      </c>
      <c r="H16030" s="434">
        <v>29758</v>
      </c>
      <c r="I16030" s="434">
        <v>199.2</v>
      </c>
      <c r="J16030" s="434">
        <v>0</v>
      </c>
      <c r="K16030" s="434">
        <v>2006</v>
      </c>
    </row>
    <row r="16031" spans="1:11" hidden="1" x14ac:dyDescent="0.25">
      <c r="A16031" s="434">
        <v>477107300</v>
      </c>
      <c r="B16031" s="434">
        <v>14499</v>
      </c>
      <c r="C16031" s="434" t="s">
        <v>24</v>
      </c>
      <c r="D16031" s="434" t="s">
        <v>33</v>
      </c>
      <c r="E16031" s="434">
        <v>14.5</v>
      </c>
      <c r="F16031" s="434">
        <v>13560</v>
      </c>
      <c r="G16031" s="434">
        <v>115567</v>
      </c>
      <c r="H16031" s="434">
        <v>59164</v>
      </c>
      <c r="I16031" s="434">
        <v>243.8</v>
      </c>
      <c r="J16031" s="434">
        <v>119528</v>
      </c>
      <c r="K16031" s="434">
        <v>2008</v>
      </c>
    </row>
    <row r="16032" spans="1:11" hidden="1" x14ac:dyDescent="0.25">
      <c r="A16032" s="434">
        <v>477108700</v>
      </c>
      <c r="B16032" s="434">
        <v>22310</v>
      </c>
      <c r="C16032" s="434" t="s">
        <v>28</v>
      </c>
      <c r="D16032" s="434" t="s">
        <v>33</v>
      </c>
      <c r="E16032" s="434">
        <v>14</v>
      </c>
      <c r="F16032" s="434">
        <v>11900</v>
      </c>
      <c r="G16032" s="434">
        <v>74500</v>
      </c>
      <c r="H16032" s="434">
        <v>41586</v>
      </c>
      <c r="I16032" s="434">
        <v>224.9</v>
      </c>
      <c r="K16032" s="434">
        <v>2011</v>
      </c>
    </row>
    <row r="16033" spans="1:11" hidden="1" x14ac:dyDescent="0.25">
      <c r="A16033" s="434">
        <v>477110400</v>
      </c>
      <c r="B16033" s="434">
        <v>317</v>
      </c>
      <c r="C16033" s="434" t="s">
        <v>20</v>
      </c>
      <c r="D16033" s="434" t="s">
        <v>29</v>
      </c>
      <c r="E16033" s="434">
        <v>15.2</v>
      </c>
      <c r="F16033" s="434">
        <v>9480</v>
      </c>
      <c r="G16033" s="434">
        <v>51528</v>
      </c>
      <c r="H16033" s="434">
        <v>29733</v>
      </c>
      <c r="I16033" s="434">
        <v>183</v>
      </c>
      <c r="J16033" s="434">
        <v>52016</v>
      </c>
      <c r="K16033" s="434">
        <v>2008</v>
      </c>
    </row>
    <row r="16034" spans="1:11" hidden="1" x14ac:dyDescent="0.25">
      <c r="A16034" s="434">
        <v>477110500</v>
      </c>
      <c r="B16034" s="434">
        <v>56</v>
      </c>
      <c r="C16034" s="434" t="s">
        <v>20</v>
      </c>
      <c r="D16034" s="434" t="s">
        <v>29</v>
      </c>
      <c r="E16034" s="434">
        <v>15.43</v>
      </c>
      <c r="F16034" s="434">
        <v>9960</v>
      </c>
      <c r="G16034" s="434">
        <v>49999</v>
      </c>
      <c r="H16034" s="434">
        <v>29266</v>
      </c>
      <c r="I16034" s="434">
        <v>183.21</v>
      </c>
      <c r="J16034" s="434">
        <v>51906</v>
      </c>
      <c r="K16034" s="434">
        <v>2008</v>
      </c>
    </row>
    <row r="16035" spans="1:11" hidden="1" x14ac:dyDescent="0.25">
      <c r="A16035" s="434">
        <v>477110600</v>
      </c>
      <c r="B16035" s="434">
        <v>20108</v>
      </c>
      <c r="C16035" s="434" t="s">
        <v>20</v>
      </c>
      <c r="D16035" s="434" t="s">
        <v>29</v>
      </c>
      <c r="E16035" s="434">
        <v>15.43</v>
      </c>
      <c r="F16035" s="434">
        <v>9960</v>
      </c>
      <c r="G16035" s="434">
        <v>49999</v>
      </c>
      <c r="H16035" s="434">
        <v>29266</v>
      </c>
      <c r="I16035" s="434">
        <v>183.21</v>
      </c>
      <c r="J16035" s="434">
        <v>51907</v>
      </c>
      <c r="K16035" s="434">
        <v>2008</v>
      </c>
    </row>
    <row r="16036" spans="1:11" hidden="1" x14ac:dyDescent="0.25">
      <c r="A16036" s="434">
        <v>477110700</v>
      </c>
      <c r="B16036" s="434">
        <v>736</v>
      </c>
      <c r="C16036" s="434" t="s">
        <v>20</v>
      </c>
      <c r="D16036" s="434" t="s">
        <v>29</v>
      </c>
      <c r="E16036" s="434">
        <v>15.4</v>
      </c>
      <c r="F16036" s="434">
        <v>9960</v>
      </c>
      <c r="G16036" s="434">
        <v>49999</v>
      </c>
      <c r="H16036" s="434">
        <v>29266</v>
      </c>
      <c r="I16036" s="434">
        <v>183.21</v>
      </c>
      <c r="J16036" s="434">
        <v>51907</v>
      </c>
      <c r="K16036" s="434">
        <v>2008</v>
      </c>
    </row>
    <row r="16037" spans="1:11" hidden="1" x14ac:dyDescent="0.25">
      <c r="A16037" s="434">
        <v>477112400</v>
      </c>
      <c r="B16037" s="434">
        <v>3652</v>
      </c>
      <c r="C16037" s="434" t="s">
        <v>16</v>
      </c>
      <c r="D16037" s="434" t="s">
        <v>33</v>
      </c>
      <c r="E16037" s="434">
        <v>14.5</v>
      </c>
      <c r="F16037" s="434">
        <v>11300</v>
      </c>
      <c r="G16037" s="434">
        <v>109986</v>
      </c>
      <c r="H16037" s="434">
        <v>63076</v>
      </c>
      <c r="I16037" s="434">
        <v>249.97499999999999</v>
      </c>
      <c r="J16037" s="434">
        <v>123508</v>
      </c>
      <c r="K16037" s="434">
        <v>2017</v>
      </c>
    </row>
    <row r="16038" spans="1:11" hidden="1" x14ac:dyDescent="0.25">
      <c r="A16038" s="434">
        <v>477114500</v>
      </c>
      <c r="B16038" s="434">
        <v>27178</v>
      </c>
      <c r="C16038" s="434" t="s">
        <v>28</v>
      </c>
      <c r="D16038" s="434" t="s">
        <v>33</v>
      </c>
      <c r="E16038" s="434">
        <v>14.5</v>
      </c>
      <c r="F16038" s="434">
        <v>11300</v>
      </c>
      <c r="G16038" s="434">
        <v>82354</v>
      </c>
      <c r="H16038" s="434">
        <v>42638</v>
      </c>
      <c r="I16038" s="434">
        <v>224.86</v>
      </c>
      <c r="J16038" s="434">
        <v>0</v>
      </c>
      <c r="K16038" s="434">
        <v>2008</v>
      </c>
    </row>
    <row r="16039" spans="1:11" hidden="1" x14ac:dyDescent="0.25">
      <c r="A16039" s="434">
        <v>477115800</v>
      </c>
      <c r="B16039" s="434">
        <v>32867</v>
      </c>
      <c r="C16039" s="434" t="s">
        <v>28</v>
      </c>
      <c r="D16039" s="434" t="s">
        <v>29</v>
      </c>
      <c r="E16039" s="434">
        <v>14</v>
      </c>
      <c r="F16039" s="434">
        <v>5850</v>
      </c>
      <c r="G16039" s="434">
        <v>28361</v>
      </c>
      <c r="H16039" s="434">
        <v>17018</v>
      </c>
      <c r="I16039" s="434">
        <v>169.37</v>
      </c>
      <c r="J16039" s="434">
        <v>0</v>
      </c>
      <c r="K16039" s="434">
        <v>1970</v>
      </c>
    </row>
    <row r="16040" spans="1:11" hidden="1" x14ac:dyDescent="0.25">
      <c r="A16040" s="434">
        <v>477115900</v>
      </c>
      <c r="B16040" s="434">
        <v>323756</v>
      </c>
      <c r="C16040" s="434" t="s">
        <v>24</v>
      </c>
      <c r="D16040" s="434" t="s">
        <v>22</v>
      </c>
      <c r="E16040" s="434">
        <v>13.2</v>
      </c>
      <c r="F16040" s="434">
        <v>2700</v>
      </c>
      <c r="G16040" s="434">
        <v>3996</v>
      </c>
      <c r="H16040" s="434">
        <v>3493</v>
      </c>
      <c r="I16040" s="434">
        <v>97.24</v>
      </c>
      <c r="J16040" s="434">
        <v>3470</v>
      </c>
      <c r="K16040" s="434">
        <v>1970</v>
      </c>
    </row>
    <row r="16041" spans="1:11" hidden="1" x14ac:dyDescent="0.25">
      <c r="A16041" s="434">
        <v>477117300</v>
      </c>
      <c r="B16041" s="434">
        <v>29977</v>
      </c>
      <c r="C16041" s="434" t="s">
        <v>28</v>
      </c>
      <c r="D16041" s="434" t="s">
        <v>33</v>
      </c>
      <c r="E16041" s="434">
        <v>14</v>
      </c>
      <c r="F16041" s="434">
        <v>9500</v>
      </c>
      <c r="G16041" s="434">
        <v>75971</v>
      </c>
      <c r="H16041" s="434">
        <v>41605</v>
      </c>
      <c r="I16041" s="434">
        <v>224.9</v>
      </c>
      <c r="J16041" s="434">
        <v>0</v>
      </c>
      <c r="K16041" s="434">
        <v>2014</v>
      </c>
    </row>
    <row r="16042" spans="1:11" hidden="1" x14ac:dyDescent="0.25">
      <c r="A16042" s="434">
        <v>477118400</v>
      </c>
      <c r="B16042" s="434">
        <v>3204</v>
      </c>
      <c r="C16042" s="434" t="s">
        <v>31</v>
      </c>
      <c r="D16042" s="434" t="s">
        <v>29</v>
      </c>
      <c r="F16042" s="434">
        <v>10470</v>
      </c>
      <c r="G16042" s="434">
        <v>55807</v>
      </c>
      <c r="H16042" s="434">
        <v>37441</v>
      </c>
      <c r="I16042" s="434">
        <v>199.9</v>
      </c>
      <c r="K16042" s="434">
        <v>2017</v>
      </c>
    </row>
    <row r="16043" spans="1:11" hidden="1" x14ac:dyDescent="0.25">
      <c r="A16043" s="434">
        <v>477126000</v>
      </c>
      <c r="B16043" s="434">
        <v>26812</v>
      </c>
      <c r="C16043" s="434" t="s">
        <v>28</v>
      </c>
      <c r="D16043" s="434" t="s">
        <v>33</v>
      </c>
      <c r="E16043" s="434">
        <v>14.7</v>
      </c>
      <c r="F16043" s="434">
        <v>9288</v>
      </c>
      <c r="G16043" s="434">
        <v>73941</v>
      </c>
      <c r="H16043" s="434">
        <v>38646</v>
      </c>
      <c r="I16043" s="434">
        <v>225</v>
      </c>
      <c r="J16043" s="434">
        <v>0</v>
      </c>
      <c r="K16043" s="434">
        <v>1970</v>
      </c>
    </row>
    <row r="16044" spans="1:11" hidden="1" x14ac:dyDescent="0.25">
      <c r="A16044" s="434">
        <v>477127400</v>
      </c>
      <c r="B16044" s="434">
        <v>13391</v>
      </c>
      <c r="C16044" s="434" t="s">
        <v>28</v>
      </c>
      <c r="D16044" s="434" t="s">
        <v>29</v>
      </c>
      <c r="E16044" s="434">
        <v>14</v>
      </c>
      <c r="F16044" s="434">
        <v>6830</v>
      </c>
      <c r="G16044" s="434">
        <v>45556</v>
      </c>
      <c r="H16044" s="434">
        <v>27440</v>
      </c>
      <c r="I16044" s="434">
        <v>182.99</v>
      </c>
      <c r="J16044" s="434">
        <v>0</v>
      </c>
      <c r="K16044" s="434">
        <v>1970</v>
      </c>
    </row>
    <row r="16045" spans="1:11" hidden="1" x14ac:dyDescent="0.25">
      <c r="A16045" s="434">
        <v>477129600</v>
      </c>
      <c r="B16045" s="434">
        <v>10285</v>
      </c>
      <c r="C16045" s="434" t="s">
        <v>28</v>
      </c>
      <c r="D16045" s="434" t="s">
        <v>36</v>
      </c>
      <c r="E16045" s="434">
        <v>14</v>
      </c>
      <c r="F16045" s="434">
        <v>21840</v>
      </c>
      <c r="G16045" s="434">
        <v>181056</v>
      </c>
      <c r="H16045" s="434">
        <v>94385</v>
      </c>
      <c r="I16045" s="434">
        <v>292</v>
      </c>
      <c r="J16045" s="434">
        <v>0</v>
      </c>
      <c r="K16045" s="434">
        <v>2016</v>
      </c>
    </row>
    <row r="16046" spans="1:11" hidden="1" x14ac:dyDescent="0.25">
      <c r="A16046" s="434">
        <v>477131300</v>
      </c>
      <c r="B16046" s="434">
        <v>3714</v>
      </c>
      <c r="C16046" s="434" t="s">
        <v>28</v>
      </c>
      <c r="D16046" s="434" t="s">
        <v>29</v>
      </c>
      <c r="E16046" s="434">
        <v>14.5</v>
      </c>
      <c r="F16046" s="434">
        <v>7020</v>
      </c>
      <c r="G16046" s="434">
        <v>61286</v>
      </c>
      <c r="H16046" s="434">
        <v>34830</v>
      </c>
      <c r="I16046" s="434">
        <v>199.98</v>
      </c>
      <c r="K16046" s="434">
        <v>2016</v>
      </c>
    </row>
    <row r="16047" spans="1:11" hidden="1" x14ac:dyDescent="0.25">
      <c r="A16047" s="434">
        <v>477131900</v>
      </c>
      <c r="B16047" s="434">
        <v>1744</v>
      </c>
      <c r="C16047" s="434" t="s">
        <v>20</v>
      </c>
      <c r="D16047" s="434" t="s">
        <v>29</v>
      </c>
      <c r="E16047" s="434">
        <v>14.5</v>
      </c>
      <c r="F16047" s="434">
        <v>7610</v>
      </c>
      <c r="G16047" s="434">
        <v>40962</v>
      </c>
      <c r="H16047" s="434">
        <v>26364</v>
      </c>
      <c r="I16047" s="434">
        <v>182.8</v>
      </c>
      <c r="J16047" s="434">
        <v>41432</v>
      </c>
      <c r="K16047" s="434">
        <v>2017</v>
      </c>
    </row>
    <row r="16048" spans="1:11" hidden="1" x14ac:dyDescent="0.25">
      <c r="A16048" s="434">
        <v>477133200</v>
      </c>
      <c r="B16048" s="434">
        <v>238</v>
      </c>
      <c r="C16048" s="434" t="s">
        <v>28</v>
      </c>
      <c r="D16048" s="434" t="s">
        <v>29</v>
      </c>
      <c r="E16048" s="434">
        <v>14.3</v>
      </c>
      <c r="F16048" s="434">
        <v>5296</v>
      </c>
      <c r="G16048" s="434">
        <v>23604</v>
      </c>
      <c r="H16048" s="434">
        <v>14747</v>
      </c>
      <c r="I16048" s="434">
        <v>154.35</v>
      </c>
      <c r="K16048" s="434">
        <v>1997</v>
      </c>
    </row>
    <row r="16049" spans="1:11" hidden="1" x14ac:dyDescent="0.25">
      <c r="A16049" s="434">
        <v>477133300</v>
      </c>
      <c r="B16049" s="434">
        <v>796</v>
      </c>
      <c r="C16049" s="434" t="s">
        <v>28</v>
      </c>
      <c r="D16049" s="434" t="s">
        <v>29</v>
      </c>
      <c r="E16049" s="434">
        <v>14.5</v>
      </c>
      <c r="F16049" s="434">
        <v>9960</v>
      </c>
      <c r="G16049" s="434">
        <v>55687</v>
      </c>
      <c r="H16049" s="434">
        <v>31236</v>
      </c>
      <c r="I16049" s="434">
        <v>189.99</v>
      </c>
      <c r="J16049" s="434">
        <v>0</v>
      </c>
      <c r="K16049" s="434">
        <v>2007</v>
      </c>
    </row>
    <row r="16050" spans="1:11" hidden="1" x14ac:dyDescent="0.25">
      <c r="A16050" s="434">
        <v>477135400</v>
      </c>
      <c r="B16050" s="434">
        <v>13922</v>
      </c>
      <c r="C16050" s="434" t="s">
        <v>28</v>
      </c>
      <c r="D16050" s="434" t="s">
        <v>36</v>
      </c>
      <c r="E16050" s="434">
        <v>15</v>
      </c>
      <c r="F16050" s="434">
        <v>16860</v>
      </c>
      <c r="G16050" s="434">
        <v>176389</v>
      </c>
      <c r="H16050" s="434">
        <v>91374</v>
      </c>
      <c r="I16050" s="434">
        <v>292</v>
      </c>
      <c r="J16050" s="434">
        <v>0</v>
      </c>
      <c r="K16050" s="434">
        <v>2012</v>
      </c>
    </row>
    <row r="16051" spans="1:11" hidden="1" x14ac:dyDescent="0.25">
      <c r="A16051" s="434">
        <v>477135500</v>
      </c>
      <c r="B16051" s="434">
        <v>14855</v>
      </c>
      <c r="C16051" s="434" t="s">
        <v>28</v>
      </c>
      <c r="D16051" s="434" t="s">
        <v>36</v>
      </c>
      <c r="E16051" s="434">
        <v>14.9</v>
      </c>
      <c r="F16051" s="434">
        <v>16849</v>
      </c>
      <c r="G16051" s="434">
        <v>175013</v>
      </c>
      <c r="H16051" s="434">
        <v>92050</v>
      </c>
      <c r="I16051" s="434">
        <v>291.8</v>
      </c>
      <c r="J16051" s="434">
        <v>0</v>
      </c>
      <c r="K16051" s="434">
        <v>2011</v>
      </c>
    </row>
    <row r="16052" spans="1:11" hidden="1" x14ac:dyDescent="0.25">
      <c r="A16052" s="434">
        <v>477136900</v>
      </c>
      <c r="B16052" s="434">
        <v>32884</v>
      </c>
      <c r="C16052" s="434" t="s">
        <v>28</v>
      </c>
      <c r="D16052" s="434" t="s">
        <v>33</v>
      </c>
      <c r="E16052" s="434">
        <v>14.5</v>
      </c>
      <c r="F16052" s="434">
        <v>9377</v>
      </c>
      <c r="G16052" s="434">
        <v>82338</v>
      </c>
      <c r="H16052" s="434">
        <v>42665</v>
      </c>
      <c r="I16052" s="434">
        <v>224.86</v>
      </c>
      <c r="J16052" s="434">
        <v>0</v>
      </c>
      <c r="K16052" s="434">
        <v>1970</v>
      </c>
    </row>
    <row r="16053" spans="1:11" hidden="1" x14ac:dyDescent="0.25">
      <c r="A16053" s="434">
        <v>477139600</v>
      </c>
      <c r="B16053" s="434">
        <v>6447</v>
      </c>
      <c r="C16053" s="434" t="s">
        <v>31</v>
      </c>
      <c r="D16053" s="434" t="s">
        <v>29</v>
      </c>
      <c r="E16053" s="434">
        <v>14</v>
      </c>
      <c r="F16053" s="434">
        <v>6100</v>
      </c>
      <c r="G16053" s="434">
        <v>38645</v>
      </c>
      <c r="H16053" s="434">
        <v>25711</v>
      </c>
      <c r="I16053" s="434">
        <v>179.95</v>
      </c>
      <c r="J16053" s="434">
        <v>0</v>
      </c>
      <c r="K16053" s="434">
        <v>2018</v>
      </c>
    </row>
    <row r="16054" spans="1:11" hidden="1" x14ac:dyDescent="0.25">
      <c r="A16054" s="434">
        <v>477141500</v>
      </c>
      <c r="B16054" s="434">
        <v>767</v>
      </c>
      <c r="C16054" s="434" t="s">
        <v>20</v>
      </c>
      <c r="D16054" s="434" t="s">
        <v>29</v>
      </c>
      <c r="E16054" s="434">
        <v>15.2</v>
      </c>
      <c r="F16054" s="434">
        <v>9960</v>
      </c>
      <c r="G16054" s="434">
        <v>51528</v>
      </c>
      <c r="H16054" s="434">
        <v>29733</v>
      </c>
      <c r="I16054" s="434">
        <v>183</v>
      </c>
      <c r="J16054" s="434">
        <v>52142</v>
      </c>
      <c r="K16054" s="434">
        <v>2008</v>
      </c>
    </row>
    <row r="16055" spans="1:11" hidden="1" x14ac:dyDescent="0.25">
      <c r="A16055" s="434">
        <v>477143500</v>
      </c>
      <c r="B16055" s="434">
        <v>8507</v>
      </c>
      <c r="C16055" s="434" t="s">
        <v>28</v>
      </c>
      <c r="D16055" s="434" t="s">
        <v>33</v>
      </c>
      <c r="E16055" s="434">
        <v>15</v>
      </c>
      <c r="F16055" s="434">
        <v>12100</v>
      </c>
      <c r="G16055" s="434">
        <v>81702</v>
      </c>
      <c r="H16055" s="434">
        <v>43408</v>
      </c>
      <c r="I16055" s="434">
        <v>225</v>
      </c>
      <c r="J16055" s="434">
        <v>0</v>
      </c>
      <c r="K16055" s="434">
        <v>1970</v>
      </c>
    </row>
    <row r="16056" spans="1:11" hidden="1" x14ac:dyDescent="0.25">
      <c r="A16056" s="434">
        <v>477143900</v>
      </c>
      <c r="B16056" s="434">
        <v>5042</v>
      </c>
      <c r="C16056" s="434" t="s">
        <v>28</v>
      </c>
      <c r="D16056" s="434" t="s">
        <v>29</v>
      </c>
      <c r="E16056" s="434">
        <v>14</v>
      </c>
      <c r="F16056" s="434">
        <v>6480</v>
      </c>
      <c r="G16056" s="434">
        <v>33171</v>
      </c>
      <c r="H16056" s="434">
        <v>20987</v>
      </c>
      <c r="I16056" s="434">
        <v>179.9</v>
      </c>
      <c r="K16056" s="434">
        <v>2008</v>
      </c>
    </row>
    <row r="16057" spans="1:11" hidden="1" x14ac:dyDescent="0.25">
      <c r="A16057" s="434">
        <v>477144300</v>
      </c>
      <c r="B16057" s="434">
        <v>7181</v>
      </c>
      <c r="C16057" s="434" t="s">
        <v>24</v>
      </c>
      <c r="D16057" s="434" t="s">
        <v>33</v>
      </c>
      <c r="E16057" s="434">
        <v>15</v>
      </c>
      <c r="F16057" s="434">
        <v>13561</v>
      </c>
      <c r="G16057" s="434">
        <v>109085</v>
      </c>
      <c r="H16057" s="434">
        <v>60193</v>
      </c>
      <c r="I16057" s="434">
        <v>243</v>
      </c>
      <c r="J16057" s="434">
        <v>123030</v>
      </c>
      <c r="K16057" s="434">
        <v>2009</v>
      </c>
    </row>
    <row r="16058" spans="1:11" hidden="1" x14ac:dyDescent="0.25">
      <c r="A16058" s="434">
        <v>477147600</v>
      </c>
      <c r="B16058" s="434">
        <v>1</v>
      </c>
      <c r="C16058" s="434" t="s">
        <v>35</v>
      </c>
      <c r="D16058" s="434" t="s">
        <v>40</v>
      </c>
      <c r="F16058" s="434">
        <v>61530</v>
      </c>
      <c r="G16058" s="434">
        <v>191374</v>
      </c>
      <c r="H16058" s="434">
        <v>210890</v>
      </c>
      <c r="I16058" s="434">
        <v>399.87</v>
      </c>
      <c r="K16058" s="434">
        <v>2018</v>
      </c>
    </row>
    <row r="16059" spans="1:11" hidden="1" x14ac:dyDescent="0.25">
      <c r="A16059" s="434">
        <v>477150100</v>
      </c>
      <c r="B16059" s="434">
        <v>135870</v>
      </c>
      <c r="C16059" s="434" t="s">
        <v>24</v>
      </c>
      <c r="D16059" s="434" t="s">
        <v>36</v>
      </c>
      <c r="E16059" s="434">
        <v>19.5</v>
      </c>
      <c r="F16059" s="434">
        <v>64350</v>
      </c>
      <c r="G16059" s="434">
        <v>96844</v>
      </c>
      <c r="H16059" s="434">
        <v>128806</v>
      </c>
      <c r="I16059" s="434">
        <v>299</v>
      </c>
      <c r="J16059" s="434">
        <v>172658</v>
      </c>
      <c r="K16059" s="434">
        <v>2018</v>
      </c>
    </row>
    <row r="16060" spans="1:11" hidden="1" x14ac:dyDescent="0.25">
      <c r="A16060" s="434">
        <v>477150300</v>
      </c>
      <c r="B16060" s="434">
        <v>804</v>
      </c>
      <c r="C16060" s="434" t="s">
        <v>28</v>
      </c>
      <c r="D16060" s="434" t="s">
        <v>29</v>
      </c>
      <c r="E16060" s="434">
        <v>14.2</v>
      </c>
      <c r="F16060" s="434">
        <v>8050</v>
      </c>
      <c r="G16060" s="434">
        <v>63579</v>
      </c>
      <c r="H16060" s="434">
        <v>36415</v>
      </c>
      <c r="I16060" s="434">
        <v>199.99</v>
      </c>
      <c r="K16060" s="434">
        <v>2018</v>
      </c>
    </row>
    <row r="16061" spans="1:11" hidden="1" x14ac:dyDescent="0.25">
      <c r="A16061" s="434">
        <v>477150800</v>
      </c>
      <c r="B16061" s="434">
        <v>10643</v>
      </c>
      <c r="C16061" s="434" t="s">
        <v>28</v>
      </c>
      <c r="D16061" s="434" t="s">
        <v>29</v>
      </c>
      <c r="E16061" s="434">
        <v>13.8</v>
      </c>
      <c r="F16061" s="434">
        <v>7360</v>
      </c>
      <c r="G16061" s="434">
        <v>63963</v>
      </c>
      <c r="H16061" s="434">
        <v>35606</v>
      </c>
      <c r="I16061" s="434">
        <v>199.99</v>
      </c>
      <c r="K16061" s="434">
        <v>2018</v>
      </c>
    </row>
    <row r="16062" spans="1:11" hidden="1" x14ac:dyDescent="0.25">
      <c r="A16062" s="434">
        <v>477153200</v>
      </c>
      <c r="B16062" s="434">
        <v>8876</v>
      </c>
      <c r="C16062" s="434" t="s">
        <v>31</v>
      </c>
      <c r="D16062" s="434" t="s">
        <v>29</v>
      </c>
      <c r="E16062" s="434">
        <v>13.7</v>
      </c>
      <c r="F16062" s="434">
        <v>6050</v>
      </c>
      <c r="G16062" s="434">
        <v>39875</v>
      </c>
      <c r="H16062" s="434">
        <v>25330</v>
      </c>
      <c r="I16062" s="434">
        <v>179.89999</v>
      </c>
      <c r="J16062" s="434">
        <v>0</v>
      </c>
      <c r="K16062" s="434">
        <v>2018</v>
      </c>
    </row>
    <row r="16063" spans="1:11" hidden="1" x14ac:dyDescent="0.25">
      <c r="A16063" s="434">
        <v>477153300</v>
      </c>
      <c r="B16063" s="434">
        <v>24037</v>
      </c>
      <c r="C16063" s="434" t="s">
        <v>28</v>
      </c>
      <c r="D16063" s="434" t="s">
        <v>33</v>
      </c>
      <c r="E16063" s="434">
        <v>14.3</v>
      </c>
      <c r="F16063" s="434">
        <v>9932</v>
      </c>
      <c r="G16063" s="434">
        <v>81779</v>
      </c>
      <c r="H16063" s="434">
        <v>44120</v>
      </c>
      <c r="I16063" s="434">
        <v>229</v>
      </c>
      <c r="K16063" s="434">
        <v>2018</v>
      </c>
    </row>
    <row r="16064" spans="1:11" hidden="1" x14ac:dyDescent="0.25">
      <c r="A16064" s="434">
        <v>477154900</v>
      </c>
      <c r="B16064" s="434">
        <v>7919</v>
      </c>
      <c r="C16064" s="434" t="s">
        <v>28</v>
      </c>
      <c r="D16064" s="434" t="s">
        <v>33</v>
      </c>
      <c r="F16064" s="434">
        <v>9660</v>
      </c>
      <c r="G16064" s="434">
        <v>81824</v>
      </c>
      <c r="H16064" s="434">
        <v>43017</v>
      </c>
      <c r="I16064" s="434">
        <v>229</v>
      </c>
      <c r="K16064" s="434">
        <v>2018</v>
      </c>
    </row>
    <row r="16065" spans="1:11" hidden="1" x14ac:dyDescent="0.25">
      <c r="A16065" s="434">
        <v>477158400</v>
      </c>
      <c r="B16065" s="434">
        <v>8339</v>
      </c>
      <c r="C16065" s="434" t="s">
        <v>28</v>
      </c>
      <c r="D16065" s="434" t="s">
        <v>36</v>
      </c>
      <c r="E16065" s="434">
        <v>14.5</v>
      </c>
      <c r="F16065" s="434">
        <v>16852</v>
      </c>
      <c r="G16065" s="434">
        <v>174322</v>
      </c>
      <c r="H16065" s="434">
        <v>88930</v>
      </c>
      <c r="I16065" s="434">
        <v>289</v>
      </c>
      <c r="J16065" s="434">
        <v>0</v>
      </c>
      <c r="K16065" s="434">
        <v>2006</v>
      </c>
    </row>
    <row r="16066" spans="1:11" hidden="1" x14ac:dyDescent="0.25">
      <c r="A16066" s="434">
        <v>477162800</v>
      </c>
      <c r="B16066" s="434">
        <v>7528</v>
      </c>
      <c r="C16066" s="434" t="s">
        <v>28</v>
      </c>
      <c r="D16066" s="434" t="s">
        <v>29</v>
      </c>
      <c r="E16066" s="434">
        <v>14.4</v>
      </c>
      <c r="F16066" s="434">
        <v>8050</v>
      </c>
      <c r="G16066" s="434">
        <v>63481</v>
      </c>
      <c r="H16066" s="434">
        <v>36415</v>
      </c>
      <c r="I16066" s="434">
        <v>199.99</v>
      </c>
      <c r="J16066" s="434">
        <v>0</v>
      </c>
      <c r="K16066" s="434">
        <v>2018</v>
      </c>
    </row>
    <row r="16067" spans="1:11" hidden="1" x14ac:dyDescent="0.25">
      <c r="A16067" s="434">
        <v>477163100</v>
      </c>
      <c r="B16067" s="434">
        <v>4531</v>
      </c>
      <c r="C16067" s="434" t="s">
        <v>20</v>
      </c>
      <c r="D16067" s="434" t="s">
        <v>29</v>
      </c>
      <c r="E16067" s="434">
        <v>15.43</v>
      </c>
      <c r="F16067" s="434">
        <v>9960</v>
      </c>
      <c r="G16067" s="434">
        <v>49999</v>
      </c>
      <c r="H16067" s="434">
        <v>29266</v>
      </c>
      <c r="I16067" s="434">
        <v>183.21</v>
      </c>
      <c r="J16067" s="434">
        <v>51459</v>
      </c>
      <c r="K16067" s="434">
        <v>2008</v>
      </c>
    </row>
    <row r="16068" spans="1:11" hidden="1" x14ac:dyDescent="0.25">
      <c r="A16068" s="434">
        <v>477163800</v>
      </c>
      <c r="B16068" s="434">
        <v>7451</v>
      </c>
      <c r="C16068" s="434" t="s">
        <v>20</v>
      </c>
      <c r="D16068" s="434" t="s">
        <v>29</v>
      </c>
      <c r="E16068" s="434">
        <v>15.4</v>
      </c>
      <c r="F16068" s="434">
        <v>9480</v>
      </c>
      <c r="G16068" s="434">
        <v>49999</v>
      </c>
      <c r="H16068" s="434">
        <v>29266</v>
      </c>
      <c r="I16068" s="434">
        <v>183.21</v>
      </c>
      <c r="J16068" s="434">
        <v>51907</v>
      </c>
      <c r="K16068" s="434">
        <v>2008</v>
      </c>
    </row>
    <row r="16069" spans="1:11" hidden="1" x14ac:dyDescent="0.25">
      <c r="A16069" s="434">
        <v>477167400</v>
      </c>
      <c r="B16069" s="434">
        <v>18234</v>
      </c>
      <c r="C16069" s="434" t="s">
        <v>28</v>
      </c>
      <c r="D16069" s="434" t="s">
        <v>33</v>
      </c>
      <c r="E16069" s="434">
        <v>13.8</v>
      </c>
      <c r="F16069" s="434">
        <v>10260</v>
      </c>
      <c r="G16069" s="434">
        <v>81622</v>
      </c>
      <c r="H16069" s="434">
        <v>45271</v>
      </c>
      <c r="I16069" s="434">
        <v>229</v>
      </c>
      <c r="J16069" s="434">
        <v>0</v>
      </c>
      <c r="K16069" s="434">
        <v>2012</v>
      </c>
    </row>
    <row r="16070" spans="1:11" hidden="1" x14ac:dyDescent="0.25">
      <c r="A16070" s="434">
        <v>477167500</v>
      </c>
      <c r="B16070" s="434">
        <v>5079</v>
      </c>
      <c r="C16070" s="434" t="s">
        <v>28</v>
      </c>
      <c r="D16070" s="434" t="s">
        <v>29</v>
      </c>
      <c r="E16070" s="434">
        <v>43479</v>
      </c>
      <c r="F16070" s="434">
        <v>0</v>
      </c>
      <c r="G16070" s="434">
        <v>37000</v>
      </c>
      <c r="H16070" s="434">
        <v>23000</v>
      </c>
      <c r="I16070" s="434">
        <v>189</v>
      </c>
      <c r="J16070" s="434">
        <v>0</v>
      </c>
    </row>
    <row r="16071" spans="1:11" hidden="1" x14ac:dyDescent="0.25">
      <c r="A16071" s="434">
        <v>477167700</v>
      </c>
      <c r="B16071" s="434">
        <v>12100</v>
      </c>
      <c r="C16071" s="434" t="s">
        <v>28</v>
      </c>
      <c r="D16071" s="434" t="s">
        <v>29</v>
      </c>
      <c r="E16071" s="434">
        <v>14</v>
      </c>
      <c r="F16071" s="434">
        <v>6480</v>
      </c>
      <c r="G16071" s="434">
        <v>33500</v>
      </c>
      <c r="H16071" s="434">
        <v>22137</v>
      </c>
      <c r="I16071" s="434">
        <v>179.5</v>
      </c>
      <c r="J16071" s="434">
        <v>0</v>
      </c>
      <c r="K16071" s="434">
        <v>1970</v>
      </c>
    </row>
    <row r="16072" spans="1:11" hidden="1" x14ac:dyDescent="0.25">
      <c r="A16072" s="434">
        <v>477168200</v>
      </c>
      <c r="B16072" s="434">
        <v>700</v>
      </c>
      <c r="C16072" s="434" t="s">
        <v>31</v>
      </c>
      <c r="D16072" s="434" t="s">
        <v>29</v>
      </c>
      <c r="E16072" s="434">
        <v>13.8</v>
      </c>
      <c r="F16072" s="434">
        <v>6100</v>
      </c>
      <c r="G16072" s="434">
        <v>38671</v>
      </c>
      <c r="H16072" s="434">
        <v>25711</v>
      </c>
      <c r="I16072" s="434">
        <v>179.95</v>
      </c>
      <c r="K16072" s="434">
        <v>2018</v>
      </c>
    </row>
    <row r="16073" spans="1:11" hidden="1" x14ac:dyDescent="0.25">
      <c r="A16073" s="434">
        <v>477168600</v>
      </c>
      <c r="B16073" s="434">
        <v>4916</v>
      </c>
      <c r="C16073" s="434" t="s">
        <v>28</v>
      </c>
      <c r="D16073" s="434" t="s">
        <v>29</v>
      </c>
      <c r="E16073" s="434">
        <v>13.7</v>
      </c>
      <c r="F16073" s="434">
        <v>6146</v>
      </c>
      <c r="G16073" s="434">
        <v>32389</v>
      </c>
      <c r="H16073" s="434">
        <v>20924</v>
      </c>
      <c r="I16073" s="434">
        <v>179.9</v>
      </c>
      <c r="J16073" s="434">
        <v>0</v>
      </c>
      <c r="K16073" s="434">
        <v>2011</v>
      </c>
    </row>
    <row r="16074" spans="1:11" hidden="1" x14ac:dyDescent="0.25">
      <c r="A16074" s="434">
        <v>477170500</v>
      </c>
      <c r="B16074" s="434">
        <v>84336</v>
      </c>
      <c r="C16074" s="434" t="s">
        <v>28</v>
      </c>
      <c r="D16074" s="434" t="s">
        <v>33</v>
      </c>
      <c r="E16074" s="434">
        <v>14</v>
      </c>
      <c r="F16074" s="434">
        <v>11.3</v>
      </c>
      <c r="G16074" s="434">
        <v>75725</v>
      </c>
      <c r="H16074" s="434">
        <v>41655</v>
      </c>
      <c r="I16074" s="434">
        <v>224.9</v>
      </c>
      <c r="J16074" s="434">
        <v>0</v>
      </c>
      <c r="K16074" s="434">
        <v>1970</v>
      </c>
    </row>
    <row r="16075" spans="1:11" hidden="1" x14ac:dyDescent="0.25">
      <c r="A16075" s="434">
        <v>477170700</v>
      </c>
      <c r="B16075" s="434">
        <v>8372</v>
      </c>
      <c r="C16075" s="434" t="s">
        <v>24</v>
      </c>
      <c r="D16075" s="434" t="s">
        <v>33</v>
      </c>
      <c r="E16075" s="434">
        <v>14.7</v>
      </c>
      <c r="F16075" s="434">
        <v>14270</v>
      </c>
      <c r="G16075" s="434">
        <v>108650</v>
      </c>
      <c r="H16075" s="434">
        <v>60193</v>
      </c>
      <c r="I16075" s="434">
        <v>243</v>
      </c>
      <c r="J16075" s="434">
        <v>123030</v>
      </c>
      <c r="K16075" s="434">
        <v>2009</v>
      </c>
    </row>
    <row r="16076" spans="1:11" hidden="1" x14ac:dyDescent="0.25">
      <c r="A16076" s="434">
        <v>477170800</v>
      </c>
      <c r="B16076" s="434">
        <v>24856</v>
      </c>
      <c r="C16076" s="434" t="s">
        <v>24</v>
      </c>
      <c r="D16076" s="434" t="s">
        <v>33</v>
      </c>
      <c r="E16076" s="434">
        <v>14.7</v>
      </c>
      <c r="F16076" s="434">
        <v>13570</v>
      </c>
      <c r="G16076" s="434">
        <v>108650</v>
      </c>
      <c r="H16076" s="434">
        <v>60193</v>
      </c>
      <c r="I16076" s="434">
        <v>243</v>
      </c>
      <c r="J16076" s="434">
        <v>123030</v>
      </c>
      <c r="K16076" s="434">
        <v>2009</v>
      </c>
    </row>
    <row r="16077" spans="1:11" hidden="1" x14ac:dyDescent="0.25">
      <c r="A16077" s="434">
        <v>477172300</v>
      </c>
      <c r="B16077" s="434">
        <v>3848</v>
      </c>
      <c r="C16077" s="434" t="s">
        <v>28</v>
      </c>
      <c r="D16077" s="434" t="s">
        <v>29</v>
      </c>
      <c r="E16077" s="434">
        <v>13.7</v>
      </c>
      <c r="F16077" s="434">
        <v>6480</v>
      </c>
      <c r="G16077" s="434">
        <v>32353</v>
      </c>
      <c r="H16077" s="434">
        <v>20969</v>
      </c>
      <c r="I16077" s="434">
        <v>179.9</v>
      </c>
      <c r="J16077" s="434">
        <v>0</v>
      </c>
      <c r="K16077" s="434">
        <v>2011</v>
      </c>
    </row>
    <row r="16078" spans="1:11" hidden="1" x14ac:dyDescent="0.25">
      <c r="A16078" s="434">
        <v>477172900</v>
      </c>
      <c r="B16078" s="434">
        <v>7390</v>
      </c>
      <c r="C16078" s="434" t="s">
        <v>31</v>
      </c>
      <c r="D16078" s="434" t="s">
        <v>29</v>
      </c>
      <c r="E16078" s="434">
        <v>13.8</v>
      </c>
      <c r="F16078" s="434">
        <v>6100</v>
      </c>
      <c r="G16078" s="434">
        <v>38629</v>
      </c>
      <c r="H16078" s="434">
        <v>25711</v>
      </c>
      <c r="I16078" s="434">
        <v>179.95</v>
      </c>
      <c r="K16078" s="434">
        <v>2018</v>
      </c>
    </row>
    <row r="16079" spans="1:11" hidden="1" x14ac:dyDescent="0.25">
      <c r="A16079" s="434">
        <v>477173500</v>
      </c>
      <c r="B16079" s="434">
        <v>328867</v>
      </c>
      <c r="C16079" s="434" t="s">
        <v>24</v>
      </c>
      <c r="D16079" s="434" t="s">
        <v>22</v>
      </c>
      <c r="E16079" s="434">
        <v>13.2</v>
      </c>
      <c r="F16079" s="434">
        <v>2700</v>
      </c>
      <c r="G16079" s="434">
        <v>3990</v>
      </c>
      <c r="H16079" s="434">
        <v>3493</v>
      </c>
      <c r="I16079" s="434">
        <v>97.24</v>
      </c>
      <c r="J16079" s="434">
        <v>3472</v>
      </c>
      <c r="K16079" s="434">
        <v>1970</v>
      </c>
    </row>
    <row r="16080" spans="1:11" hidden="1" x14ac:dyDescent="0.25">
      <c r="A16080" s="434">
        <v>477174100</v>
      </c>
      <c r="B16080" s="434">
        <v>7191</v>
      </c>
      <c r="C16080" s="434" t="s">
        <v>24</v>
      </c>
      <c r="D16080" s="434" t="s">
        <v>40</v>
      </c>
      <c r="E16080" s="434">
        <v>16.100000000000001</v>
      </c>
      <c r="F16080" s="434">
        <v>29340</v>
      </c>
      <c r="G16080" s="434">
        <v>318227</v>
      </c>
      <c r="H16080" s="434">
        <v>164680</v>
      </c>
      <c r="I16080" s="434">
        <v>333</v>
      </c>
      <c r="J16080" s="434">
        <v>336924</v>
      </c>
      <c r="K16080" s="434">
        <v>2012</v>
      </c>
    </row>
    <row r="16081" spans="1:11" hidden="1" x14ac:dyDescent="0.25">
      <c r="A16081" s="434">
        <v>477179000</v>
      </c>
      <c r="B16081" s="434">
        <v>4995</v>
      </c>
      <c r="C16081" s="434" t="s">
        <v>28</v>
      </c>
      <c r="D16081" s="434" t="s">
        <v>29</v>
      </c>
      <c r="E16081" s="434">
        <v>14.5</v>
      </c>
      <c r="F16081" s="434">
        <v>7450</v>
      </c>
      <c r="G16081" s="434">
        <v>47180</v>
      </c>
      <c r="H16081" s="434">
        <v>26094</v>
      </c>
      <c r="I16081" s="434">
        <v>185.73</v>
      </c>
      <c r="K16081" s="434">
        <v>1997</v>
      </c>
    </row>
    <row r="16082" spans="1:11" hidden="1" x14ac:dyDescent="0.25">
      <c r="A16082" s="434">
        <v>477181300</v>
      </c>
      <c r="B16082" s="434">
        <v>28916</v>
      </c>
      <c r="C16082" s="434" t="s">
        <v>28</v>
      </c>
      <c r="D16082" s="434" t="s">
        <v>33</v>
      </c>
      <c r="E16082" s="434">
        <v>14</v>
      </c>
      <c r="F16082" s="434">
        <v>12950</v>
      </c>
      <c r="G16082" s="434">
        <v>95707</v>
      </c>
      <c r="H16082" s="434">
        <v>50625</v>
      </c>
      <c r="I16082" s="434">
        <v>234.98</v>
      </c>
      <c r="J16082" s="434">
        <v>0</v>
      </c>
      <c r="K16082" s="434">
        <v>2012</v>
      </c>
    </row>
    <row r="16083" spans="1:11" hidden="1" x14ac:dyDescent="0.25">
      <c r="A16083" s="434">
        <v>477182600</v>
      </c>
      <c r="B16083" s="434">
        <v>59284</v>
      </c>
      <c r="C16083" s="434" t="s">
        <v>28</v>
      </c>
      <c r="D16083" s="434" t="s">
        <v>33</v>
      </c>
      <c r="E16083" s="434">
        <v>14.25</v>
      </c>
      <c r="F16083" s="434">
        <v>14280</v>
      </c>
      <c r="G16083" s="434">
        <v>81930</v>
      </c>
      <c r="H16083" s="434">
        <v>44325</v>
      </c>
      <c r="I16083" s="434">
        <v>229</v>
      </c>
      <c r="J16083" s="434">
        <v>0</v>
      </c>
      <c r="K16083" s="434">
        <v>2013</v>
      </c>
    </row>
    <row r="16084" spans="1:11" hidden="1" x14ac:dyDescent="0.25">
      <c r="A16084" s="434">
        <v>477183400</v>
      </c>
      <c r="B16084" s="434">
        <v>10831</v>
      </c>
      <c r="C16084" s="434" t="s">
        <v>28</v>
      </c>
      <c r="D16084" s="434" t="s">
        <v>29</v>
      </c>
      <c r="E16084" s="434">
        <v>13.8</v>
      </c>
      <c r="F16084" s="434">
        <v>7360</v>
      </c>
      <c r="G16084" s="434">
        <v>63878</v>
      </c>
      <c r="H16084" s="434">
        <v>35606</v>
      </c>
      <c r="I16084" s="434">
        <v>199.99</v>
      </c>
      <c r="J16084" s="434">
        <v>0</v>
      </c>
      <c r="K16084" s="434">
        <v>2018</v>
      </c>
    </row>
    <row r="16085" spans="1:11" hidden="1" x14ac:dyDescent="0.25">
      <c r="A16085" s="434">
        <v>477185800</v>
      </c>
      <c r="B16085" s="434">
        <v>263</v>
      </c>
      <c r="C16085" s="434" t="s">
        <v>20</v>
      </c>
      <c r="D16085" s="434" t="s">
        <v>29</v>
      </c>
      <c r="E16085" s="434">
        <v>15</v>
      </c>
      <c r="F16085" s="434">
        <v>9480</v>
      </c>
      <c r="G16085" s="434">
        <v>49999</v>
      </c>
      <c r="H16085" s="434">
        <v>29266</v>
      </c>
      <c r="I16085" s="434">
        <v>183.21</v>
      </c>
      <c r="J16085" s="434">
        <v>51906</v>
      </c>
      <c r="K16085" s="434">
        <v>2009</v>
      </c>
    </row>
    <row r="16086" spans="1:11" hidden="1" x14ac:dyDescent="0.25">
      <c r="A16086" s="434">
        <v>477188500</v>
      </c>
      <c r="B16086" s="434">
        <v>33014</v>
      </c>
      <c r="C16086" s="434" t="s">
        <v>28</v>
      </c>
      <c r="D16086" s="434" t="s">
        <v>29</v>
      </c>
      <c r="E16086" s="434">
        <v>14.5</v>
      </c>
      <c r="F16086" s="434">
        <v>7470</v>
      </c>
      <c r="G16086" s="434">
        <v>37094</v>
      </c>
      <c r="H16086" s="434">
        <v>22863</v>
      </c>
      <c r="I16086" s="434">
        <v>177.85</v>
      </c>
      <c r="J16086" s="434">
        <v>0</v>
      </c>
      <c r="K16086" s="434">
        <v>1970</v>
      </c>
    </row>
    <row r="16087" spans="1:11" hidden="1" x14ac:dyDescent="0.25">
      <c r="A16087" s="434">
        <v>477188800</v>
      </c>
      <c r="B16087" s="434">
        <v>52265</v>
      </c>
      <c r="C16087" s="434" t="s">
        <v>28</v>
      </c>
      <c r="D16087" s="434" t="s">
        <v>33</v>
      </c>
      <c r="E16087" s="434">
        <v>14</v>
      </c>
      <c r="F16087" s="434">
        <v>13371</v>
      </c>
      <c r="G16087" s="434">
        <v>74300</v>
      </c>
      <c r="H16087" s="434">
        <v>41718</v>
      </c>
      <c r="I16087" s="434">
        <v>225</v>
      </c>
      <c r="J16087" s="434">
        <v>0</v>
      </c>
      <c r="K16087" s="434">
        <v>1970</v>
      </c>
    </row>
    <row r="16088" spans="1:11" hidden="1" x14ac:dyDescent="0.25">
      <c r="A16088" s="434">
        <v>477189500</v>
      </c>
      <c r="B16088" s="434">
        <v>6474</v>
      </c>
      <c r="C16088" s="434" t="s">
        <v>28</v>
      </c>
      <c r="D16088" s="434" t="s">
        <v>29</v>
      </c>
      <c r="E16088" s="434">
        <v>13.5</v>
      </c>
      <c r="F16088" s="434">
        <v>6480</v>
      </c>
      <c r="G16088" s="434">
        <v>33345</v>
      </c>
      <c r="H16088" s="434">
        <v>20763</v>
      </c>
      <c r="I16088" s="434">
        <v>179.9</v>
      </c>
      <c r="J16088" s="434">
        <v>0</v>
      </c>
      <c r="K16088" s="434">
        <v>2009</v>
      </c>
    </row>
    <row r="16089" spans="1:11" hidden="1" x14ac:dyDescent="0.25">
      <c r="A16089" s="434">
        <v>477190500</v>
      </c>
      <c r="B16089" s="434">
        <v>2375</v>
      </c>
      <c r="C16089" s="434" t="s">
        <v>28</v>
      </c>
      <c r="D16089" s="434" t="s">
        <v>36</v>
      </c>
      <c r="F16089" s="434">
        <v>16860</v>
      </c>
      <c r="G16089" s="434">
        <v>176460</v>
      </c>
      <c r="H16089" s="434">
        <v>91387</v>
      </c>
      <c r="I16089" s="434">
        <v>292</v>
      </c>
      <c r="K16089" s="434">
        <v>2012</v>
      </c>
    </row>
    <row r="16090" spans="1:11" hidden="1" x14ac:dyDescent="0.25">
      <c r="A16090" s="434">
        <v>477192100</v>
      </c>
      <c r="B16090" s="434">
        <v>70377</v>
      </c>
      <c r="C16090" s="434" t="s">
        <v>24</v>
      </c>
      <c r="D16090" s="434" t="s">
        <v>33</v>
      </c>
      <c r="E16090" s="434">
        <v>15</v>
      </c>
      <c r="F16090" s="434">
        <v>13561</v>
      </c>
      <c r="G16090" s="434">
        <v>109166</v>
      </c>
      <c r="H16090" s="434">
        <v>60193</v>
      </c>
      <c r="I16090" s="434">
        <v>243</v>
      </c>
      <c r="J16090" s="434">
        <v>123030</v>
      </c>
      <c r="K16090" s="434">
        <v>2009</v>
      </c>
    </row>
    <row r="16091" spans="1:11" hidden="1" x14ac:dyDescent="0.25">
      <c r="A16091" s="434">
        <v>477193300</v>
      </c>
      <c r="B16091" s="434">
        <v>33346</v>
      </c>
      <c r="C16091" s="434" t="s">
        <v>28</v>
      </c>
      <c r="D16091" s="434" t="s">
        <v>29</v>
      </c>
      <c r="E16091" s="434">
        <v>14.7</v>
      </c>
      <c r="F16091" s="434">
        <v>6820</v>
      </c>
      <c r="G16091" s="434">
        <v>37790</v>
      </c>
      <c r="H16091" s="434">
        <v>23281</v>
      </c>
      <c r="I16091" s="434">
        <v>179.97</v>
      </c>
      <c r="J16091" s="434">
        <v>0</v>
      </c>
      <c r="K16091" s="434">
        <v>1970</v>
      </c>
    </row>
    <row r="16092" spans="1:11" hidden="1" x14ac:dyDescent="0.25">
      <c r="A16092" s="434">
        <v>477194200</v>
      </c>
      <c r="B16092" s="434">
        <v>86764</v>
      </c>
      <c r="C16092" s="434" t="s">
        <v>24</v>
      </c>
      <c r="D16092" s="434" t="s">
        <v>36</v>
      </c>
      <c r="F16092" s="434">
        <v>62550</v>
      </c>
      <c r="G16092" s="434">
        <v>96851</v>
      </c>
      <c r="H16092" s="434">
        <v>128806</v>
      </c>
      <c r="I16092" s="434">
        <v>299</v>
      </c>
      <c r="J16092" s="434">
        <v>172658</v>
      </c>
      <c r="K16092" s="434">
        <v>2018</v>
      </c>
    </row>
    <row r="16093" spans="1:11" hidden="1" x14ac:dyDescent="0.25">
      <c r="A16093" s="434">
        <v>477195900</v>
      </c>
      <c r="B16093" s="434">
        <v>15057</v>
      </c>
      <c r="C16093" s="434" t="s">
        <v>28</v>
      </c>
      <c r="D16093" s="434" t="s">
        <v>29</v>
      </c>
      <c r="E16093" s="434">
        <v>14.7</v>
      </c>
      <c r="F16093" s="434">
        <v>7040</v>
      </c>
      <c r="G16093" s="434">
        <v>38072</v>
      </c>
      <c r="H16093" s="434">
        <v>23268</v>
      </c>
      <c r="I16093" s="434">
        <v>179.97</v>
      </c>
      <c r="J16093" s="434">
        <v>0</v>
      </c>
      <c r="K16093" s="434">
        <v>1970</v>
      </c>
    </row>
    <row r="16094" spans="1:11" hidden="1" x14ac:dyDescent="0.25">
      <c r="A16094" s="434">
        <v>477196700</v>
      </c>
      <c r="B16094" s="434">
        <v>5298</v>
      </c>
      <c r="C16094" s="434" t="s">
        <v>28</v>
      </c>
      <c r="D16094" s="434" t="s">
        <v>29</v>
      </c>
      <c r="E16094" s="434">
        <v>14.1</v>
      </c>
      <c r="F16094" s="434">
        <v>7560</v>
      </c>
      <c r="G16094" s="434">
        <v>38190</v>
      </c>
      <c r="H16094" s="434">
        <v>24735</v>
      </c>
      <c r="I16094" s="434">
        <v>189</v>
      </c>
      <c r="J16094" s="434">
        <v>0</v>
      </c>
      <c r="K16094" s="434">
        <v>2011</v>
      </c>
    </row>
    <row r="16095" spans="1:11" hidden="1" x14ac:dyDescent="0.25">
      <c r="A16095" s="434">
        <v>477197100</v>
      </c>
      <c r="B16095" s="434">
        <v>14</v>
      </c>
      <c r="C16095" s="434" t="s">
        <v>35</v>
      </c>
      <c r="D16095" s="434" t="s">
        <v>33</v>
      </c>
      <c r="E16095" s="434">
        <v>21.5</v>
      </c>
      <c r="F16095" s="434">
        <v>21560</v>
      </c>
      <c r="G16095" s="434">
        <v>33434</v>
      </c>
      <c r="H16095" s="434">
        <v>26836</v>
      </c>
      <c r="I16095" s="434">
        <v>210</v>
      </c>
      <c r="J16095" s="434">
        <v>0</v>
      </c>
      <c r="K16095" s="434">
        <v>2009</v>
      </c>
    </row>
    <row r="16096" spans="1:11" hidden="1" x14ac:dyDescent="0.25">
      <c r="A16096" s="434">
        <v>477198000</v>
      </c>
      <c r="B16096" s="434">
        <v>11492</v>
      </c>
      <c r="C16096" s="434" t="s">
        <v>31</v>
      </c>
      <c r="D16096" s="434" t="s">
        <v>29</v>
      </c>
      <c r="E16096" s="434">
        <v>15</v>
      </c>
      <c r="F16096" s="434">
        <v>8951</v>
      </c>
      <c r="G16096" s="434">
        <v>47016</v>
      </c>
      <c r="H16096" s="434">
        <v>29381</v>
      </c>
      <c r="I16096" s="434">
        <v>199.2</v>
      </c>
      <c r="J16096" s="434">
        <v>0</v>
      </c>
      <c r="K16096" s="434">
        <v>1996</v>
      </c>
    </row>
    <row r="16097" spans="1:11" hidden="1" x14ac:dyDescent="0.25">
      <c r="A16097" s="434">
        <v>477201100</v>
      </c>
      <c r="B16097" s="434">
        <v>1204</v>
      </c>
      <c r="C16097" s="434" t="s">
        <v>20</v>
      </c>
      <c r="D16097" s="434" t="s">
        <v>29</v>
      </c>
      <c r="E16097" s="434">
        <v>15.4</v>
      </c>
      <c r="F16097" s="434">
        <v>9480</v>
      </c>
      <c r="G16097" s="434">
        <v>51498</v>
      </c>
      <c r="H16097" s="434">
        <v>29733</v>
      </c>
      <c r="I16097" s="434">
        <v>183</v>
      </c>
      <c r="J16097" s="434">
        <v>52117</v>
      </c>
      <c r="K16097" s="434">
        <v>2009</v>
      </c>
    </row>
    <row r="16098" spans="1:11" hidden="1" x14ac:dyDescent="0.25">
      <c r="A16098" s="434">
        <v>477201500</v>
      </c>
      <c r="B16098" s="434">
        <v>7442</v>
      </c>
      <c r="C16098" s="434" t="s">
        <v>20</v>
      </c>
      <c r="D16098" s="434" t="s">
        <v>29</v>
      </c>
      <c r="E16098" s="434">
        <v>15.43</v>
      </c>
      <c r="F16098" s="434">
        <v>9960</v>
      </c>
      <c r="G16098" s="434">
        <v>47128</v>
      </c>
      <c r="H16098" s="434">
        <v>29266</v>
      </c>
      <c r="I16098" s="434">
        <v>183.17</v>
      </c>
      <c r="J16098" s="434">
        <v>51907</v>
      </c>
      <c r="K16098" s="434">
        <v>2009</v>
      </c>
    </row>
    <row r="16099" spans="1:11" hidden="1" x14ac:dyDescent="0.25">
      <c r="A16099" s="434">
        <v>477202400</v>
      </c>
      <c r="B16099" s="434">
        <v>14360</v>
      </c>
      <c r="C16099" s="434" t="s">
        <v>28</v>
      </c>
      <c r="D16099" s="434" t="s">
        <v>33</v>
      </c>
      <c r="E16099" s="434">
        <v>14.3</v>
      </c>
      <c r="F16099" s="434">
        <v>9932</v>
      </c>
      <c r="G16099" s="434">
        <v>81783</v>
      </c>
      <c r="H16099" s="434">
        <v>44120</v>
      </c>
      <c r="I16099" s="434">
        <v>229</v>
      </c>
      <c r="K16099" s="434">
        <v>2018</v>
      </c>
    </row>
    <row r="16100" spans="1:11" hidden="1" x14ac:dyDescent="0.25">
      <c r="A16100" s="434">
        <v>477203500</v>
      </c>
      <c r="B16100" s="434">
        <v>18040</v>
      </c>
      <c r="C16100" s="434" t="s">
        <v>28</v>
      </c>
      <c r="D16100" s="434" t="s">
        <v>33</v>
      </c>
      <c r="E16100" s="434">
        <v>14.1</v>
      </c>
      <c r="F16100" s="434">
        <v>12240</v>
      </c>
      <c r="G16100" s="434">
        <v>92859</v>
      </c>
      <c r="H16100" s="434">
        <v>51209</v>
      </c>
      <c r="I16100" s="434">
        <v>229.2</v>
      </c>
      <c r="J16100" s="434">
        <v>0</v>
      </c>
      <c r="K16100" s="434">
        <v>1970</v>
      </c>
    </row>
    <row r="16101" spans="1:11" hidden="1" x14ac:dyDescent="0.25">
      <c r="A16101" s="434">
        <v>477207100</v>
      </c>
      <c r="B16101" s="434">
        <v>59826</v>
      </c>
      <c r="C16101" s="434" t="s">
        <v>28</v>
      </c>
      <c r="D16101" s="434" t="s">
        <v>33</v>
      </c>
      <c r="E16101" s="434">
        <v>14</v>
      </c>
      <c r="F16101" s="434">
        <v>11.3</v>
      </c>
      <c r="G16101" s="434">
        <v>75744</v>
      </c>
      <c r="H16101" s="434">
        <v>41655</v>
      </c>
      <c r="I16101" s="434">
        <v>224.9</v>
      </c>
      <c r="J16101" s="434">
        <v>0</v>
      </c>
      <c r="K16101" s="434">
        <v>1970</v>
      </c>
    </row>
    <row r="16102" spans="1:11" hidden="1" x14ac:dyDescent="0.25">
      <c r="A16102" s="434">
        <v>477209400</v>
      </c>
      <c r="B16102" s="434">
        <v>11211</v>
      </c>
      <c r="C16102" s="434" t="s">
        <v>28</v>
      </c>
      <c r="D16102" s="434" t="s">
        <v>29</v>
      </c>
      <c r="E16102" s="434">
        <v>14.2</v>
      </c>
      <c r="F16102" s="434">
        <v>8050</v>
      </c>
      <c r="G16102" s="434">
        <v>63452</v>
      </c>
      <c r="H16102" s="434">
        <v>36426</v>
      </c>
      <c r="I16102" s="434">
        <v>199.9</v>
      </c>
      <c r="K16102" s="434">
        <v>2015</v>
      </c>
    </row>
    <row r="16103" spans="1:11" hidden="1" x14ac:dyDescent="0.25">
      <c r="A16103" s="434">
        <v>477209700</v>
      </c>
      <c r="B16103" s="434">
        <v>803</v>
      </c>
      <c r="C16103" s="434" t="s">
        <v>28</v>
      </c>
      <c r="D16103" s="434" t="s">
        <v>29</v>
      </c>
      <c r="E16103" s="434">
        <v>14.2</v>
      </c>
      <c r="F16103" s="434">
        <v>11900</v>
      </c>
      <c r="G16103" s="434">
        <v>63498</v>
      </c>
      <c r="H16103" s="434">
        <v>36353</v>
      </c>
      <c r="I16103" s="434">
        <v>199.99</v>
      </c>
      <c r="K16103" s="434">
        <v>2017</v>
      </c>
    </row>
    <row r="16104" spans="1:11" hidden="1" x14ac:dyDescent="0.25">
      <c r="A16104" s="434">
        <v>477211700</v>
      </c>
      <c r="B16104" s="434">
        <v>15352</v>
      </c>
      <c r="C16104" s="434" t="s">
        <v>28</v>
      </c>
      <c r="D16104" s="434" t="s">
        <v>29</v>
      </c>
      <c r="E16104" s="434">
        <v>13</v>
      </c>
      <c r="F16104" s="434">
        <v>6480</v>
      </c>
      <c r="G16104" s="434">
        <v>32377</v>
      </c>
      <c r="H16104" s="434">
        <v>20969</v>
      </c>
      <c r="I16104" s="434">
        <v>179.9</v>
      </c>
      <c r="J16104" s="434">
        <v>0</v>
      </c>
      <c r="K16104" s="434">
        <v>2012</v>
      </c>
    </row>
    <row r="16105" spans="1:11" hidden="1" x14ac:dyDescent="0.25">
      <c r="A16105" s="434">
        <v>477213300</v>
      </c>
      <c r="B16105" s="434">
        <v>8165</v>
      </c>
      <c r="C16105" s="434" t="s">
        <v>28</v>
      </c>
      <c r="D16105" s="434" t="s">
        <v>33</v>
      </c>
      <c r="E16105" s="434">
        <v>15</v>
      </c>
      <c r="F16105" s="434">
        <v>11060</v>
      </c>
      <c r="G16105" s="434">
        <v>79025</v>
      </c>
      <c r="H16105" s="434">
        <v>43445</v>
      </c>
      <c r="I16105" s="434">
        <v>229</v>
      </c>
      <c r="J16105" s="434">
        <v>0</v>
      </c>
      <c r="K16105" s="434">
        <v>1970</v>
      </c>
    </row>
    <row r="16106" spans="1:11" hidden="1" x14ac:dyDescent="0.25">
      <c r="A16106" s="434">
        <v>477214800</v>
      </c>
      <c r="B16106" s="434">
        <v>6640</v>
      </c>
      <c r="C16106" s="434" t="s">
        <v>28</v>
      </c>
      <c r="D16106" s="434" t="s">
        <v>29</v>
      </c>
      <c r="E16106" s="434">
        <v>14.3</v>
      </c>
      <c r="F16106" s="434">
        <v>6840</v>
      </c>
      <c r="G16106" s="434">
        <v>31907</v>
      </c>
      <c r="H16106" s="434">
        <v>19796</v>
      </c>
      <c r="I16106" s="434">
        <v>175.53</v>
      </c>
      <c r="K16106" s="434">
        <v>2006</v>
      </c>
    </row>
    <row r="16107" spans="1:11" hidden="1" x14ac:dyDescent="0.25">
      <c r="A16107" s="434">
        <v>477220600</v>
      </c>
      <c r="B16107" s="434">
        <v>15570</v>
      </c>
      <c r="C16107" s="434" t="s">
        <v>28</v>
      </c>
      <c r="D16107" s="434" t="s">
        <v>29</v>
      </c>
      <c r="E16107" s="434">
        <v>14</v>
      </c>
      <c r="F16107" s="434">
        <v>9480</v>
      </c>
      <c r="G16107" s="434">
        <v>56025</v>
      </c>
      <c r="H16107" s="434">
        <v>31275</v>
      </c>
      <c r="I16107" s="434">
        <v>189.99</v>
      </c>
      <c r="J16107" s="434">
        <v>0</v>
      </c>
      <c r="K16107" s="434">
        <v>2005</v>
      </c>
    </row>
    <row r="16108" spans="1:11" hidden="1" x14ac:dyDescent="0.25">
      <c r="A16108" s="434">
        <v>477222900</v>
      </c>
      <c r="B16108" s="434">
        <v>9104</v>
      </c>
      <c r="C16108" s="434" t="s">
        <v>28</v>
      </c>
      <c r="D16108" s="434" t="s">
        <v>36</v>
      </c>
      <c r="E16108" s="434">
        <v>15</v>
      </c>
      <c r="F16108" s="434">
        <v>17153</v>
      </c>
      <c r="G16108" s="434">
        <v>179967</v>
      </c>
      <c r="H16108" s="434">
        <v>94710</v>
      </c>
      <c r="I16108" s="434">
        <v>295</v>
      </c>
      <c r="J16108" s="434">
        <v>0</v>
      </c>
      <c r="K16108" s="434">
        <v>2013</v>
      </c>
    </row>
    <row r="16109" spans="1:11" hidden="1" x14ac:dyDescent="0.25">
      <c r="A16109" s="434">
        <v>477224600</v>
      </c>
      <c r="B16109" s="434">
        <v>2994</v>
      </c>
      <c r="C16109" s="434" t="s">
        <v>28</v>
      </c>
      <c r="D16109" s="434" t="s">
        <v>33</v>
      </c>
      <c r="E16109" s="434">
        <v>14.5</v>
      </c>
      <c r="F16109" s="434">
        <v>11300</v>
      </c>
      <c r="G16109" s="434">
        <v>76067</v>
      </c>
      <c r="H16109" s="434">
        <v>41254</v>
      </c>
      <c r="I16109" s="434">
        <v>225</v>
      </c>
      <c r="J16109" s="434">
        <v>0</v>
      </c>
      <c r="K16109" s="434">
        <v>2014</v>
      </c>
    </row>
    <row r="16110" spans="1:11" hidden="1" x14ac:dyDescent="0.25">
      <c r="A16110" s="434">
        <v>477224700</v>
      </c>
      <c r="B16110" s="434">
        <v>14401</v>
      </c>
      <c r="C16110" s="434" t="s">
        <v>28</v>
      </c>
      <c r="D16110" s="434" t="s">
        <v>33</v>
      </c>
      <c r="E16110" s="434">
        <v>14.5</v>
      </c>
      <c r="F16110" s="434">
        <v>11300</v>
      </c>
      <c r="G16110" s="434">
        <v>76028</v>
      </c>
      <c r="H16110" s="434">
        <v>41254</v>
      </c>
      <c r="I16110" s="434">
        <v>225</v>
      </c>
      <c r="J16110" s="434">
        <v>0</v>
      </c>
      <c r="K16110" s="434">
        <v>2014</v>
      </c>
    </row>
    <row r="16111" spans="1:11" hidden="1" x14ac:dyDescent="0.25">
      <c r="A16111" s="434">
        <v>477229100</v>
      </c>
      <c r="B16111" s="434">
        <v>4923</v>
      </c>
      <c r="C16111" s="434" t="s">
        <v>16</v>
      </c>
      <c r="D16111" s="434" t="s">
        <v>29</v>
      </c>
      <c r="F16111" s="434">
        <v>9960</v>
      </c>
      <c r="G16111" s="434">
        <v>49999</v>
      </c>
      <c r="H16111" s="434">
        <v>30241</v>
      </c>
      <c r="I16111" s="434">
        <v>183.2</v>
      </c>
      <c r="J16111" s="434">
        <v>51187</v>
      </c>
      <c r="K16111" s="434">
        <v>2011</v>
      </c>
    </row>
    <row r="16112" spans="1:11" hidden="1" x14ac:dyDescent="0.25">
      <c r="A16112" s="434">
        <v>477230200</v>
      </c>
      <c r="B16112" s="434">
        <v>684</v>
      </c>
      <c r="C16112" s="434" t="s">
        <v>28</v>
      </c>
      <c r="D16112" s="434" t="s">
        <v>29</v>
      </c>
      <c r="E16112" s="434">
        <v>14.2</v>
      </c>
      <c r="F16112" s="434">
        <v>11900</v>
      </c>
      <c r="G16112" s="434">
        <v>63606</v>
      </c>
      <c r="H16112" s="434">
        <v>36353</v>
      </c>
      <c r="I16112" s="434">
        <v>199.99</v>
      </c>
      <c r="J16112" s="434">
        <v>0</v>
      </c>
      <c r="K16112" s="434">
        <v>2018</v>
      </c>
    </row>
    <row r="16113" spans="1:11" hidden="1" x14ac:dyDescent="0.25">
      <c r="A16113" s="434">
        <v>477230400</v>
      </c>
      <c r="B16113" s="434">
        <v>651</v>
      </c>
      <c r="C16113" s="434" t="s">
        <v>28</v>
      </c>
      <c r="D16113" s="434" t="s">
        <v>29</v>
      </c>
      <c r="E16113" s="434">
        <v>14.2</v>
      </c>
      <c r="F16113" s="434">
        <v>11900</v>
      </c>
      <c r="G16113" s="434">
        <v>63607</v>
      </c>
      <c r="H16113" s="434">
        <v>36353</v>
      </c>
      <c r="I16113" s="434">
        <v>199.99</v>
      </c>
      <c r="K16113" s="434">
        <v>2017</v>
      </c>
    </row>
    <row r="16114" spans="1:11" hidden="1" x14ac:dyDescent="0.25">
      <c r="A16114" s="434">
        <v>477230500</v>
      </c>
      <c r="B16114" s="434">
        <v>9283</v>
      </c>
      <c r="C16114" s="434" t="s">
        <v>28</v>
      </c>
      <c r="D16114" s="434" t="s">
        <v>33</v>
      </c>
      <c r="E16114" s="434">
        <v>14</v>
      </c>
      <c r="F16114" s="434">
        <v>9930</v>
      </c>
      <c r="G16114" s="434">
        <v>81618</v>
      </c>
      <c r="H16114" s="434">
        <v>44153</v>
      </c>
      <c r="I16114" s="434">
        <v>229</v>
      </c>
      <c r="J16114" s="434">
        <v>0</v>
      </c>
      <c r="K16114" s="434">
        <v>2018</v>
      </c>
    </row>
    <row r="16115" spans="1:11" hidden="1" x14ac:dyDescent="0.25">
      <c r="A16115" s="434">
        <v>477231500</v>
      </c>
      <c r="B16115" s="434">
        <v>2553</v>
      </c>
      <c r="C16115" s="434" t="s">
        <v>28</v>
      </c>
      <c r="D16115" s="434" t="s">
        <v>29</v>
      </c>
      <c r="E16115" s="434">
        <v>43660</v>
      </c>
      <c r="F16115" s="434">
        <v>7860</v>
      </c>
      <c r="G16115" s="434">
        <v>37300</v>
      </c>
      <c r="H16115" s="434">
        <v>23300</v>
      </c>
      <c r="I16115" s="434">
        <v>181</v>
      </c>
      <c r="J16115" s="434">
        <v>0</v>
      </c>
    </row>
    <row r="16116" spans="1:11" hidden="1" x14ac:dyDescent="0.25">
      <c r="A16116" s="434">
        <v>477241300</v>
      </c>
      <c r="B16116" s="434">
        <v>1372</v>
      </c>
      <c r="C16116" s="434" t="s">
        <v>20</v>
      </c>
      <c r="D16116" s="434" t="s">
        <v>29</v>
      </c>
      <c r="E16116" s="434">
        <v>14.2</v>
      </c>
      <c r="F16116" s="434">
        <v>7860</v>
      </c>
      <c r="G16116" s="434">
        <v>51218</v>
      </c>
      <c r="H16116" s="434">
        <v>30068</v>
      </c>
      <c r="I16116" s="434">
        <v>183</v>
      </c>
      <c r="J16116" s="434">
        <v>52118</v>
      </c>
      <c r="K16116" s="434">
        <v>2006</v>
      </c>
    </row>
    <row r="16117" spans="1:11" hidden="1" x14ac:dyDescent="0.25">
      <c r="A16117" s="434">
        <v>477241900</v>
      </c>
      <c r="B16117" s="434">
        <v>10443</v>
      </c>
      <c r="C16117" s="434" t="s">
        <v>28</v>
      </c>
      <c r="D16117" s="434" t="s">
        <v>33</v>
      </c>
      <c r="E16117" s="434">
        <v>14</v>
      </c>
      <c r="F16117" s="434">
        <v>9319</v>
      </c>
      <c r="G16117" s="434">
        <v>77430</v>
      </c>
      <c r="H16117" s="434">
        <v>40080</v>
      </c>
      <c r="I16117" s="434">
        <v>225</v>
      </c>
      <c r="J16117" s="434">
        <v>0</v>
      </c>
      <c r="K16117" s="434">
        <v>2006</v>
      </c>
    </row>
    <row r="16118" spans="1:11" hidden="1" x14ac:dyDescent="0.25">
      <c r="A16118" s="434">
        <v>477250100</v>
      </c>
      <c r="B16118" s="434">
        <v>87894</v>
      </c>
      <c r="C16118" s="434" t="s">
        <v>28</v>
      </c>
      <c r="D16118" s="434" t="s">
        <v>33</v>
      </c>
      <c r="E16118" s="434">
        <v>14</v>
      </c>
      <c r="F16118" s="434">
        <v>11900</v>
      </c>
      <c r="G16118" s="434">
        <v>74500</v>
      </c>
      <c r="H16118" s="434">
        <v>41586</v>
      </c>
      <c r="I16118" s="434">
        <v>225</v>
      </c>
      <c r="J16118" s="434">
        <v>0</v>
      </c>
      <c r="K16118" s="434">
        <v>2013</v>
      </c>
    </row>
    <row r="16119" spans="1:11" hidden="1" x14ac:dyDescent="0.25">
      <c r="A16119" s="434">
        <v>477250400</v>
      </c>
      <c r="B16119" s="434">
        <v>634</v>
      </c>
      <c r="C16119" s="434" t="s">
        <v>28</v>
      </c>
      <c r="D16119" s="434" t="s">
        <v>29</v>
      </c>
      <c r="E16119" s="434">
        <v>14.3</v>
      </c>
      <c r="F16119" s="434">
        <v>6480</v>
      </c>
      <c r="G16119" s="434">
        <v>29671</v>
      </c>
      <c r="H16119" s="434">
        <v>17979</v>
      </c>
      <c r="I16119" s="434">
        <v>170.7</v>
      </c>
      <c r="K16119" s="434">
        <v>2007</v>
      </c>
    </row>
    <row r="16120" spans="1:11" hidden="1" x14ac:dyDescent="0.25">
      <c r="A16120" s="434">
        <v>477250800</v>
      </c>
      <c r="B16120" s="434">
        <v>5610</v>
      </c>
      <c r="C16120" s="434" t="s">
        <v>28</v>
      </c>
      <c r="D16120" s="434" t="s">
        <v>29</v>
      </c>
      <c r="E16120" s="434">
        <v>14.3</v>
      </c>
      <c r="F16120" s="434">
        <v>7038</v>
      </c>
      <c r="G16120" s="434">
        <v>46947</v>
      </c>
      <c r="H16120" s="434">
        <v>29304</v>
      </c>
      <c r="I16120" s="434">
        <v>189.99</v>
      </c>
      <c r="J16120" s="434">
        <v>0</v>
      </c>
      <c r="K16120" s="434">
        <v>1970</v>
      </c>
    </row>
    <row r="16121" spans="1:11" hidden="1" x14ac:dyDescent="0.25">
      <c r="A16121" s="434">
        <v>477250900</v>
      </c>
      <c r="B16121" s="434">
        <v>11327</v>
      </c>
      <c r="C16121" s="434" t="s">
        <v>28</v>
      </c>
      <c r="D16121" s="434" t="s">
        <v>33</v>
      </c>
      <c r="E16121" s="434">
        <v>14.2</v>
      </c>
      <c r="F16121" s="434">
        <v>9800</v>
      </c>
      <c r="G16121" s="434">
        <v>82265</v>
      </c>
      <c r="H16121" s="434">
        <v>44543</v>
      </c>
      <c r="I16121" s="434">
        <v>228.90100000000001</v>
      </c>
      <c r="J16121" s="434">
        <v>0</v>
      </c>
      <c r="K16121" s="434">
        <v>2013</v>
      </c>
    </row>
    <row r="16122" spans="1:11" hidden="1" x14ac:dyDescent="0.25">
      <c r="A16122" s="434">
        <v>477252700</v>
      </c>
      <c r="B16122" s="434">
        <v>643</v>
      </c>
      <c r="C16122" s="434" t="s">
        <v>28</v>
      </c>
      <c r="D16122" s="434" t="s">
        <v>29</v>
      </c>
      <c r="F16122" s="434">
        <v>6100</v>
      </c>
      <c r="G16122" s="434">
        <v>38800</v>
      </c>
      <c r="H16122" s="434">
        <v>25622</v>
      </c>
      <c r="I16122" s="434">
        <v>179.95</v>
      </c>
      <c r="K16122" s="434">
        <v>2016</v>
      </c>
    </row>
    <row r="16123" spans="1:11" hidden="1" x14ac:dyDescent="0.25">
      <c r="A16123" s="434">
        <v>477257400</v>
      </c>
      <c r="B16123" s="434">
        <v>14280</v>
      </c>
      <c r="C16123" s="434" t="s">
        <v>24</v>
      </c>
      <c r="D16123" s="434" t="s">
        <v>40</v>
      </c>
      <c r="F16123" s="434">
        <v>31640</v>
      </c>
      <c r="G16123" s="434">
        <v>320805</v>
      </c>
      <c r="H16123" s="434">
        <v>165680</v>
      </c>
      <c r="I16123" s="434">
        <v>333</v>
      </c>
      <c r="J16123" s="434">
        <v>344332</v>
      </c>
      <c r="K16123" s="434">
        <v>2014</v>
      </c>
    </row>
    <row r="16124" spans="1:11" hidden="1" x14ac:dyDescent="0.25">
      <c r="A16124" s="434">
        <v>477257600</v>
      </c>
      <c r="B16124" s="434">
        <v>26136</v>
      </c>
      <c r="C16124" s="434" t="s">
        <v>28</v>
      </c>
      <c r="D16124" s="434" t="s">
        <v>36</v>
      </c>
      <c r="E16124" s="434">
        <v>15</v>
      </c>
      <c r="F16124" s="434">
        <v>17153</v>
      </c>
      <c r="G16124" s="434">
        <v>179965</v>
      </c>
      <c r="H16124" s="434">
        <v>94710</v>
      </c>
      <c r="I16124" s="434">
        <v>295</v>
      </c>
      <c r="J16124" s="434">
        <v>0</v>
      </c>
      <c r="K16124" s="434">
        <v>2014</v>
      </c>
    </row>
    <row r="16125" spans="1:11" hidden="1" x14ac:dyDescent="0.25">
      <c r="A16125" s="434">
        <v>477264700</v>
      </c>
      <c r="B16125" s="434">
        <v>2031</v>
      </c>
      <c r="C16125" s="434" t="s">
        <v>35</v>
      </c>
      <c r="D16125" s="434" t="s">
        <v>29</v>
      </c>
      <c r="E16125" s="434">
        <v>19.8</v>
      </c>
      <c r="F16125" s="434">
        <v>10744</v>
      </c>
      <c r="G16125" s="434">
        <v>20069</v>
      </c>
      <c r="H16125" s="434">
        <v>16023</v>
      </c>
      <c r="I16125" s="434">
        <v>170.06</v>
      </c>
      <c r="J16125" s="434">
        <v>0</v>
      </c>
      <c r="K16125" s="434">
        <v>1970</v>
      </c>
    </row>
    <row r="16126" spans="1:11" hidden="1" x14ac:dyDescent="0.25">
      <c r="A16126" s="434">
        <v>477265600</v>
      </c>
      <c r="B16126" s="434">
        <v>13476</v>
      </c>
      <c r="C16126" s="434" t="s">
        <v>61</v>
      </c>
      <c r="D16126" s="434" t="s">
        <v>29</v>
      </c>
      <c r="E16126" s="434">
        <v>14.9</v>
      </c>
      <c r="F16126" s="434">
        <v>9170</v>
      </c>
      <c r="G16126" s="434">
        <v>19150</v>
      </c>
      <c r="H16126" s="434">
        <v>14357</v>
      </c>
      <c r="I16126" s="434">
        <v>159.99</v>
      </c>
      <c r="J16126" s="434">
        <v>0</v>
      </c>
      <c r="K16126" s="434">
        <v>2002</v>
      </c>
    </row>
    <row r="16127" spans="1:11" hidden="1" x14ac:dyDescent="0.25">
      <c r="A16127" s="434">
        <v>477266200</v>
      </c>
      <c r="B16127" s="434">
        <v>18096</v>
      </c>
      <c r="C16127" s="434" t="s">
        <v>28</v>
      </c>
      <c r="D16127" s="434" t="s">
        <v>36</v>
      </c>
      <c r="E16127" s="434">
        <v>14</v>
      </c>
      <c r="F16127" s="434">
        <v>15861</v>
      </c>
      <c r="G16127" s="434">
        <v>181352</v>
      </c>
      <c r="H16127" s="434">
        <v>92752</v>
      </c>
      <c r="I16127" s="434">
        <v>291.98</v>
      </c>
      <c r="J16127" s="434">
        <v>0</v>
      </c>
      <c r="K16127" s="434">
        <v>1970</v>
      </c>
    </row>
    <row r="16128" spans="1:11" hidden="1" x14ac:dyDescent="0.25">
      <c r="A16128" s="434">
        <v>477266700</v>
      </c>
      <c r="B16128" s="434">
        <v>3785</v>
      </c>
      <c r="C16128" s="434" t="s">
        <v>28</v>
      </c>
      <c r="D16128" s="434" t="s">
        <v>29</v>
      </c>
      <c r="E16128" s="434">
        <v>13.5</v>
      </c>
      <c r="F16128" s="434">
        <v>6480</v>
      </c>
      <c r="G16128" s="434">
        <v>32491</v>
      </c>
      <c r="H16128" s="434">
        <v>20867</v>
      </c>
      <c r="I16128" s="434">
        <v>179.9</v>
      </c>
      <c r="J16128" s="434">
        <v>0</v>
      </c>
      <c r="K16128" s="434">
        <v>2011</v>
      </c>
    </row>
    <row r="16129" spans="1:11" hidden="1" x14ac:dyDescent="0.25">
      <c r="A16129" s="434">
        <v>477269600</v>
      </c>
      <c r="B16129" s="434">
        <v>770</v>
      </c>
      <c r="C16129" s="434" t="s">
        <v>28</v>
      </c>
      <c r="D16129" s="434" t="s">
        <v>33</v>
      </c>
      <c r="E16129" s="434">
        <v>14.3</v>
      </c>
      <c r="F16129" s="434">
        <v>9932</v>
      </c>
      <c r="G16129" s="434">
        <v>81784</v>
      </c>
      <c r="H16129" s="434">
        <v>44120</v>
      </c>
      <c r="I16129" s="434">
        <v>229</v>
      </c>
      <c r="K16129" s="434">
        <v>2019</v>
      </c>
    </row>
    <row r="16130" spans="1:11" hidden="1" x14ac:dyDescent="0.25">
      <c r="A16130" s="434">
        <v>477271700</v>
      </c>
      <c r="B16130" s="434">
        <v>22172</v>
      </c>
      <c r="C16130" s="434" t="s">
        <v>28</v>
      </c>
      <c r="D16130" s="434" t="s">
        <v>33</v>
      </c>
      <c r="E16130" s="434">
        <v>14.5</v>
      </c>
      <c r="F16130" s="434">
        <v>8833</v>
      </c>
      <c r="G16130" s="434">
        <v>75337</v>
      </c>
      <c r="H16130" s="434">
        <v>41073</v>
      </c>
      <c r="I16130" s="434">
        <v>225</v>
      </c>
      <c r="J16130" s="434">
        <v>0</v>
      </c>
      <c r="K16130" s="434">
        <v>1970</v>
      </c>
    </row>
    <row r="16131" spans="1:11" hidden="1" x14ac:dyDescent="0.25">
      <c r="A16131" s="434">
        <v>477274100</v>
      </c>
      <c r="B16131" s="434">
        <v>3250</v>
      </c>
      <c r="C16131" s="434" t="s">
        <v>20</v>
      </c>
      <c r="D16131" s="434" t="s">
        <v>29</v>
      </c>
      <c r="E16131" s="434">
        <v>14.8</v>
      </c>
      <c r="F16131" s="434">
        <v>8466</v>
      </c>
      <c r="G16131" s="434">
        <v>50475</v>
      </c>
      <c r="H16131" s="434">
        <v>29411</v>
      </c>
      <c r="I16131" s="434">
        <v>182.5</v>
      </c>
      <c r="J16131" s="434">
        <v>0</v>
      </c>
      <c r="K16131" s="434">
        <v>1970</v>
      </c>
    </row>
    <row r="16132" spans="1:11" hidden="1" x14ac:dyDescent="0.25">
      <c r="A16132" s="434">
        <v>477280800</v>
      </c>
      <c r="B16132" s="434">
        <v>8086</v>
      </c>
      <c r="C16132" s="434" t="s">
        <v>28</v>
      </c>
      <c r="D16132" s="434" t="s">
        <v>29</v>
      </c>
      <c r="E16132" s="434">
        <v>14.3</v>
      </c>
      <c r="F16132" s="434">
        <v>6840</v>
      </c>
      <c r="G16132" s="434">
        <v>31893</v>
      </c>
      <c r="H16132" s="434">
        <v>19779</v>
      </c>
      <c r="I16132" s="434">
        <v>175.53</v>
      </c>
      <c r="J16132" s="434">
        <v>0</v>
      </c>
      <c r="K16132" s="434">
        <v>2004</v>
      </c>
    </row>
    <row r="16133" spans="1:11" hidden="1" x14ac:dyDescent="0.25">
      <c r="A16133" s="434">
        <v>477287000</v>
      </c>
      <c r="B16133" s="434">
        <v>5145</v>
      </c>
      <c r="C16133" s="434" t="s">
        <v>31</v>
      </c>
      <c r="D16133" s="434" t="s">
        <v>29</v>
      </c>
      <c r="E16133" s="434">
        <v>15</v>
      </c>
      <c r="F16133" s="434">
        <v>8951</v>
      </c>
      <c r="G16133" s="434">
        <v>47053</v>
      </c>
      <c r="H16133" s="434">
        <v>29381</v>
      </c>
      <c r="I16133" s="434">
        <v>199.2</v>
      </c>
      <c r="K16133" s="434">
        <v>1994</v>
      </c>
    </row>
    <row r="16134" spans="1:11" hidden="1" x14ac:dyDescent="0.25">
      <c r="A16134" s="434">
        <v>477288000</v>
      </c>
      <c r="B16134" s="434">
        <v>9822</v>
      </c>
      <c r="C16134" s="434" t="s">
        <v>28</v>
      </c>
      <c r="D16134" s="434" t="s">
        <v>29</v>
      </c>
      <c r="E16134" s="434">
        <v>14.5</v>
      </c>
      <c r="F16134" s="434">
        <v>7800</v>
      </c>
      <c r="G16134" s="434">
        <v>52382</v>
      </c>
      <c r="H16134" s="434">
        <v>30053</v>
      </c>
      <c r="I16134" s="434">
        <v>189.99</v>
      </c>
      <c r="K16134" s="434">
        <v>2002</v>
      </c>
    </row>
    <row r="16135" spans="1:11" hidden="1" x14ac:dyDescent="0.25">
      <c r="A16135" s="434">
        <v>477289400</v>
      </c>
      <c r="B16135" s="434">
        <v>2389</v>
      </c>
      <c r="C16135" s="434" t="s">
        <v>28</v>
      </c>
      <c r="D16135" s="434" t="s">
        <v>29</v>
      </c>
      <c r="E16135" s="434">
        <v>14</v>
      </c>
      <c r="F16135" s="434">
        <v>6180</v>
      </c>
      <c r="G16135" s="434">
        <v>28186</v>
      </c>
      <c r="H16135" s="434">
        <v>17150</v>
      </c>
      <c r="I16135" s="434">
        <v>174</v>
      </c>
      <c r="J16135" s="434">
        <v>0</v>
      </c>
    </row>
    <row r="16136" spans="1:11" hidden="1" x14ac:dyDescent="0.25">
      <c r="A16136" s="434">
        <v>477293400</v>
      </c>
      <c r="B16136" s="434">
        <v>690</v>
      </c>
      <c r="C16136" s="434" t="s">
        <v>28</v>
      </c>
      <c r="D16136" s="434" t="s">
        <v>33</v>
      </c>
      <c r="E16136" s="434">
        <v>43599</v>
      </c>
      <c r="F16136" s="434">
        <v>11900</v>
      </c>
      <c r="G16136" s="434">
        <v>82000</v>
      </c>
      <c r="H16136" s="434">
        <v>43200</v>
      </c>
      <c r="I16136" s="434">
        <v>229</v>
      </c>
      <c r="J16136" s="434">
        <v>0</v>
      </c>
    </row>
    <row r="16137" spans="1:11" hidden="1" x14ac:dyDescent="0.25">
      <c r="A16137" s="434">
        <v>477300100</v>
      </c>
      <c r="B16137" s="434">
        <v>7323</v>
      </c>
      <c r="C16137" s="434" t="s">
        <v>28</v>
      </c>
      <c r="D16137" s="434" t="s">
        <v>29</v>
      </c>
      <c r="E16137" s="434">
        <v>14.7</v>
      </c>
      <c r="F16137" s="434">
        <v>6820</v>
      </c>
      <c r="G16137" s="434">
        <v>37478</v>
      </c>
      <c r="H16137" s="434">
        <v>23452</v>
      </c>
      <c r="I16137" s="434">
        <v>179.97</v>
      </c>
      <c r="J16137" s="434">
        <v>0</v>
      </c>
      <c r="K16137" s="434">
        <v>1970</v>
      </c>
    </row>
    <row r="16138" spans="1:11" hidden="1" x14ac:dyDescent="0.25">
      <c r="A16138" s="434">
        <v>477300600</v>
      </c>
      <c r="B16138" s="434">
        <v>12657</v>
      </c>
      <c r="C16138" s="434" t="s">
        <v>28</v>
      </c>
      <c r="D16138" s="434" t="s">
        <v>36</v>
      </c>
      <c r="E16138" s="434">
        <v>14</v>
      </c>
      <c r="F16138" s="434">
        <v>15748</v>
      </c>
      <c r="G16138" s="434">
        <v>181015</v>
      </c>
      <c r="H16138" s="434">
        <v>94528</v>
      </c>
      <c r="I16138" s="434">
        <v>292</v>
      </c>
      <c r="J16138" s="434">
        <v>0</v>
      </c>
      <c r="K16138" s="434">
        <v>2014</v>
      </c>
    </row>
    <row r="16139" spans="1:11" hidden="1" x14ac:dyDescent="0.25">
      <c r="A16139" s="434">
        <v>477300800</v>
      </c>
      <c r="B16139" s="434">
        <v>60763</v>
      </c>
      <c r="C16139" s="434" t="s">
        <v>28</v>
      </c>
      <c r="D16139" s="434" t="s">
        <v>33</v>
      </c>
      <c r="E16139" s="434">
        <v>15.2</v>
      </c>
      <c r="F16139" s="434">
        <v>11300</v>
      </c>
      <c r="G16139" s="434">
        <v>74052</v>
      </c>
      <c r="H16139" s="434">
        <v>41718</v>
      </c>
      <c r="I16139" s="434">
        <v>224.9</v>
      </c>
      <c r="J16139" s="434">
        <v>0</v>
      </c>
      <c r="K16139" s="434">
        <v>2014</v>
      </c>
    </row>
    <row r="16140" spans="1:11" hidden="1" x14ac:dyDescent="0.25">
      <c r="A16140" s="434">
        <v>477301100</v>
      </c>
      <c r="B16140" s="434">
        <v>9903</v>
      </c>
      <c r="C16140" s="434" t="s">
        <v>28</v>
      </c>
      <c r="D16140" s="434" t="s">
        <v>33</v>
      </c>
      <c r="E16140" s="434">
        <v>14.4</v>
      </c>
      <c r="F16140" s="434">
        <v>9010</v>
      </c>
      <c r="G16140" s="434">
        <v>77927</v>
      </c>
      <c r="H16140" s="434">
        <v>41872</v>
      </c>
      <c r="I16140" s="434">
        <v>225</v>
      </c>
      <c r="J16140" s="434">
        <v>0</v>
      </c>
      <c r="K16140" s="434">
        <v>2015</v>
      </c>
    </row>
    <row r="16141" spans="1:11" hidden="1" x14ac:dyDescent="0.25">
      <c r="A16141" s="434">
        <v>477301400</v>
      </c>
      <c r="B16141" s="434">
        <v>643</v>
      </c>
      <c r="C16141" s="434" t="s">
        <v>28</v>
      </c>
      <c r="D16141" s="434" t="s">
        <v>33</v>
      </c>
      <c r="E16141" s="434">
        <v>14.4</v>
      </c>
      <c r="F16141" s="434">
        <v>9010</v>
      </c>
      <c r="G16141" s="434">
        <v>77872</v>
      </c>
      <c r="H16141" s="434">
        <v>41872</v>
      </c>
      <c r="I16141" s="434">
        <v>225</v>
      </c>
      <c r="J16141" s="434">
        <v>0</v>
      </c>
      <c r="K16141" s="434">
        <v>2015</v>
      </c>
    </row>
    <row r="16142" spans="1:11" hidden="1" x14ac:dyDescent="0.25">
      <c r="A16142" s="434">
        <v>477302600</v>
      </c>
      <c r="B16142" s="434">
        <v>1</v>
      </c>
      <c r="C16142" s="434" t="s">
        <v>35</v>
      </c>
      <c r="D16142" s="434" t="s">
        <v>36</v>
      </c>
      <c r="E16142" s="434">
        <v>24.5</v>
      </c>
      <c r="F16142" s="434">
        <v>36560</v>
      </c>
      <c r="G16142" s="434">
        <v>50604</v>
      </c>
      <c r="H16142" s="434">
        <v>40474</v>
      </c>
      <c r="I16142" s="434">
        <v>261.60000000000002</v>
      </c>
      <c r="J16142" s="434">
        <v>0</v>
      </c>
      <c r="K16142" s="434">
        <v>2010</v>
      </c>
    </row>
    <row r="16143" spans="1:11" hidden="1" x14ac:dyDescent="0.25">
      <c r="A16143" s="434">
        <v>477305400</v>
      </c>
      <c r="B16143" s="434">
        <v>691</v>
      </c>
      <c r="C16143" s="434" t="s">
        <v>28</v>
      </c>
      <c r="D16143" s="434" t="s">
        <v>29</v>
      </c>
      <c r="F16143" s="434">
        <v>6480</v>
      </c>
      <c r="G16143" s="434">
        <v>31905</v>
      </c>
      <c r="H16143" s="434">
        <v>19998</v>
      </c>
      <c r="I16143" s="434">
        <v>176.5</v>
      </c>
      <c r="K16143" s="434">
        <v>2012</v>
      </c>
    </row>
    <row r="16144" spans="1:11" hidden="1" x14ac:dyDescent="0.25">
      <c r="A16144" s="434">
        <v>477307100</v>
      </c>
      <c r="B16144" s="434">
        <v>2955</v>
      </c>
      <c r="C16144" s="434" t="s">
        <v>61</v>
      </c>
      <c r="D16144" s="434" t="s">
        <v>29</v>
      </c>
      <c r="E16144" s="434">
        <v>17</v>
      </c>
      <c r="F16144" s="434">
        <v>9960</v>
      </c>
      <c r="G16144" s="434">
        <v>17884</v>
      </c>
      <c r="H16144" s="434">
        <v>14859</v>
      </c>
      <c r="I16144" s="434">
        <v>161.5</v>
      </c>
      <c r="K16144" s="434">
        <v>2011</v>
      </c>
    </row>
    <row r="16145" spans="1:11" hidden="1" x14ac:dyDescent="0.25">
      <c r="A16145" s="434">
        <v>477308800</v>
      </c>
      <c r="B16145" s="434">
        <v>14784</v>
      </c>
      <c r="C16145" s="434" t="s">
        <v>31</v>
      </c>
      <c r="D16145" s="434" t="s">
        <v>29</v>
      </c>
      <c r="F16145" s="434">
        <v>8725</v>
      </c>
      <c r="G16145" s="434">
        <v>40096</v>
      </c>
      <c r="H16145" s="434">
        <v>25569</v>
      </c>
      <c r="I16145" s="434">
        <v>179.95</v>
      </c>
      <c r="K16145" s="434">
        <v>2017</v>
      </c>
    </row>
    <row r="16146" spans="1:11" hidden="1" x14ac:dyDescent="0.25">
      <c r="A16146" s="434">
        <v>477311400</v>
      </c>
      <c r="B16146" s="434">
        <v>13047</v>
      </c>
      <c r="C16146" s="434" t="s">
        <v>28</v>
      </c>
      <c r="D16146" s="434" t="s">
        <v>33</v>
      </c>
      <c r="E16146" s="434">
        <v>14.1</v>
      </c>
      <c r="F16146" s="434">
        <v>11900</v>
      </c>
      <c r="G16146" s="434">
        <v>81707</v>
      </c>
      <c r="H16146" s="434">
        <v>43974</v>
      </c>
      <c r="I16146" s="434">
        <v>229</v>
      </c>
      <c r="J16146" s="434">
        <v>0</v>
      </c>
      <c r="K16146" s="434">
        <v>2012</v>
      </c>
    </row>
    <row r="16147" spans="1:11" hidden="1" x14ac:dyDescent="0.25">
      <c r="A16147" s="434">
        <v>477312300</v>
      </c>
      <c r="B16147" s="434">
        <v>9588</v>
      </c>
      <c r="C16147" s="434" t="s">
        <v>31</v>
      </c>
      <c r="D16147" s="434" t="s">
        <v>29</v>
      </c>
      <c r="F16147" s="434">
        <v>10470</v>
      </c>
      <c r="G16147" s="434">
        <v>55807</v>
      </c>
      <c r="H16147" s="434">
        <v>37441</v>
      </c>
      <c r="I16147" s="434">
        <v>199.9</v>
      </c>
      <c r="K16147" s="434">
        <v>2019</v>
      </c>
    </row>
    <row r="16148" spans="1:11" hidden="1" x14ac:dyDescent="0.25">
      <c r="A16148" s="434">
        <v>477317300</v>
      </c>
      <c r="B16148" s="434">
        <v>14779</v>
      </c>
      <c r="C16148" s="434" t="s">
        <v>28</v>
      </c>
      <c r="D16148" s="434" t="s">
        <v>36</v>
      </c>
      <c r="E16148" s="434">
        <v>14.5</v>
      </c>
      <c r="F16148" s="434">
        <v>18651</v>
      </c>
      <c r="G16148" s="434">
        <v>180407</v>
      </c>
      <c r="H16148" s="434">
        <v>94863</v>
      </c>
      <c r="I16148" s="434">
        <v>294.47000000000003</v>
      </c>
      <c r="K16148" s="434">
        <v>2011</v>
      </c>
    </row>
    <row r="16149" spans="1:11" hidden="1" x14ac:dyDescent="0.25">
      <c r="A16149" s="434">
        <v>477319400</v>
      </c>
      <c r="B16149" s="434">
        <v>17258</v>
      </c>
      <c r="C16149" s="434" t="s">
        <v>31</v>
      </c>
      <c r="D16149" s="434" t="s">
        <v>29</v>
      </c>
      <c r="E16149" s="434">
        <v>14.5</v>
      </c>
      <c r="F16149" s="434">
        <v>9560</v>
      </c>
      <c r="G16149" s="434">
        <v>55596</v>
      </c>
      <c r="H16149" s="434">
        <v>37499</v>
      </c>
      <c r="I16149" s="434">
        <v>199.9</v>
      </c>
      <c r="J16149" s="434">
        <v>0</v>
      </c>
      <c r="K16149" s="434">
        <v>1970</v>
      </c>
    </row>
    <row r="16150" spans="1:11" hidden="1" x14ac:dyDescent="0.25">
      <c r="A16150" s="434">
        <v>477322000</v>
      </c>
      <c r="B16150" s="434">
        <v>10428</v>
      </c>
      <c r="C16150" s="434" t="s">
        <v>31</v>
      </c>
      <c r="D16150" s="434" t="s">
        <v>29</v>
      </c>
      <c r="E16150" s="434">
        <v>15</v>
      </c>
      <c r="F16150" s="434">
        <v>7608</v>
      </c>
      <c r="G16150" s="434">
        <v>47062</v>
      </c>
      <c r="H16150" s="434">
        <v>29235</v>
      </c>
      <c r="I16150" s="434">
        <v>199.2</v>
      </c>
      <c r="J16150" s="434">
        <v>0</v>
      </c>
      <c r="K16150" s="434">
        <v>1991</v>
      </c>
    </row>
    <row r="16151" spans="1:11" hidden="1" x14ac:dyDescent="0.25">
      <c r="A16151" s="434">
        <v>477323000</v>
      </c>
      <c r="B16151" s="434">
        <v>6849</v>
      </c>
      <c r="C16151" s="434" t="s">
        <v>31</v>
      </c>
      <c r="D16151" s="434" t="s">
        <v>29</v>
      </c>
      <c r="E16151" s="434">
        <v>15</v>
      </c>
      <c r="F16151" s="434">
        <v>7608</v>
      </c>
      <c r="G16151" s="434">
        <v>47079</v>
      </c>
      <c r="H16151" s="434">
        <v>29235</v>
      </c>
      <c r="I16151" s="434">
        <v>199.2</v>
      </c>
      <c r="J16151" s="434">
        <v>0</v>
      </c>
      <c r="K16151" s="434">
        <v>1991</v>
      </c>
    </row>
    <row r="16152" spans="1:11" hidden="1" x14ac:dyDescent="0.25">
      <c r="A16152" s="434">
        <v>477325700</v>
      </c>
      <c r="B16152" s="434">
        <v>30338</v>
      </c>
      <c r="C16152" s="434" t="s">
        <v>28</v>
      </c>
      <c r="D16152" s="434" t="s">
        <v>33</v>
      </c>
      <c r="E16152" s="434">
        <v>14.5</v>
      </c>
      <c r="F16152" s="434">
        <v>10200</v>
      </c>
      <c r="G16152" s="434">
        <v>75700</v>
      </c>
      <c r="H16152" s="434">
        <v>41342</v>
      </c>
      <c r="I16152" s="434">
        <v>225</v>
      </c>
      <c r="J16152" s="434">
        <v>0</v>
      </c>
      <c r="K16152" s="434">
        <v>2012</v>
      </c>
    </row>
    <row r="16153" spans="1:11" hidden="1" x14ac:dyDescent="0.25">
      <c r="A16153" s="434">
        <v>477327300</v>
      </c>
      <c r="B16153" s="434">
        <v>28497</v>
      </c>
      <c r="C16153" s="434" t="s">
        <v>24</v>
      </c>
      <c r="D16153" s="434" t="s">
        <v>36</v>
      </c>
      <c r="F16153" s="434">
        <v>64350</v>
      </c>
      <c r="G16153" s="434">
        <v>96779</v>
      </c>
      <c r="H16153" s="434">
        <v>128806</v>
      </c>
      <c r="I16153" s="434">
        <v>299</v>
      </c>
      <c r="J16153" s="434">
        <v>172597</v>
      </c>
      <c r="K16153" s="434">
        <v>2019</v>
      </c>
    </row>
    <row r="16154" spans="1:11" hidden="1" x14ac:dyDescent="0.25">
      <c r="A16154" s="434">
        <v>477328300</v>
      </c>
      <c r="B16154" s="434">
        <v>18290</v>
      </c>
      <c r="C16154" s="434" t="s">
        <v>24</v>
      </c>
      <c r="D16154" s="434" t="s">
        <v>33</v>
      </c>
      <c r="E16154" s="434">
        <v>14.8</v>
      </c>
      <c r="F16154" s="434">
        <v>13560</v>
      </c>
      <c r="G16154" s="434">
        <v>115583</v>
      </c>
      <c r="H16154" s="434">
        <v>61991</v>
      </c>
      <c r="I16154" s="434">
        <v>249</v>
      </c>
      <c r="J16154" s="434">
        <v>124636</v>
      </c>
      <c r="K16154" s="434">
        <v>2005</v>
      </c>
    </row>
    <row r="16155" spans="1:11" hidden="1" x14ac:dyDescent="0.25">
      <c r="A16155" s="434">
        <v>477333100</v>
      </c>
      <c r="B16155" s="434">
        <v>8266</v>
      </c>
      <c r="C16155" s="434" t="s">
        <v>28</v>
      </c>
      <c r="D16155" s="434" t="s">
        <v>33</v>
      </c>
      <c r="E16155" s="434">
        <v>14.3</v>
      </c>
      <c r="F16155" s="434">
        <v>9932</v>
      </c>
      <c r="G16155" s="434">
        <v>81781</v>
      </c>
      <c r="H16155" s="434">
        <v>44120</v>
      </c>
      <c r="I16155" s="434">
        <v>229</v>
      </c>
      <c r="J16155" s="434">
        <v>0</v>
      </c>
      <c r="K16155" s="434">
        <v>2017</v>
      </c>
    </row>
    <row r="16156" spans="1:11" hidden="1" x14ac:dyDescent="0.25">
      <c r="A16156" s="434">
        <v>477333200</v>
      </c>
      <c r="B16156" s="434">
        <v>1</v>
      </c>
      <c r="C16156" s="434" t="s">
        <v>28</v>
      </c>
      <c r="D16156" s="434" t="s">
        <v>29</v>
      </c>
      <c r="F16156" s="434">
        <v>8050</v>
      </c>
      <c r="G16156" s="434">
        <v>63654</v>
      </c>
      <c r="H16156" s="434">
        <v>36272</v>
      </c>
      <c r="I16156" s="434">
        <v>199.99</v>
      </c>
      <c r="K16156" s="434">
        <v>2018</v>
      </c>
    </row>
    <row r="16157" spans="1:11" hidden="1" x14ac:dyDescent="0.25">
      <c r="A16157" s="434">
        <v>477333300</v>
      </c>
      <c r="B16157" s="434">
        <v>10405</v>
      </c>
      <c r="C16157" s="434" t="s">
        <v>28</v>
      </c>
      <c r="D16157" s="434" t="s">
        <v>29</v>
      </c>
      <c r="E16157" s="434">
        <v>14.5</v>
      </c>
      <c r="F16157" s="434">
        <v>8400</v>
      </c>
      <c r="G16157" s="434">
        <v>58707</v>
      </c>
      <c r="H16157" s="434">
        <v>32415</v>
      </c>
      <c r="I16157" s="434">
        <v>189.99</v>
      </c>
      <c r="K16157" s="434">
        <v>2009</v>
      </c>
    </row>
    <row r="16158" spans="1:11" hidden="1" x14ac:dyDescent="0.25">
      <c r="A16158" s="434">
        <v>477340700</v>
      </c>
      <c r="B16158" s="434">
        <v>44</v>
      </c>
      <c r="C16158" s="434" t="s">
        <v>28</v>
      </c>
      <c r="D16158" s="434" t="s">
        <v>36</v>
      </c>
      <c r="E16158" s="434">
        <v>14.5</v>
      </c>
      <c r="F16158" s="434">
        <v>14280</v>
      </c>
      <c r="G16158" s="434">
        <v>115455</v>
      </c>
      <c r="H16158" s="434">
        <v>64769</v>
      </c>
      <c r="I16158" s="434">
        <v>254</v>
      </c>
      <c r="K16158" s="434">
        <v>2012</v>
      </c>
    </row>
    <row r="16159" spans="1:11" hidden="1" x14ac:dyDescent="0.25">
      <c r="A16159" s="434">
        <v>477346100</v>
      </c>
      <c r="B16159" s="434">
        <v>16737</v>
      </c>
      <c r="C16159" s="434" t="s">
        <v>28</v>
      </c>
      <c r="D16159" s="434" t="s">
        <v>29</v>
      </c>
      <c r="E16159" s="434">
        <v>14.2</v>
      </c>
      <c r="F16159" s="434">
        <v>8466</v>
      </c>
      <c r="G16159" s="434">
        <v>56737</v>
      </c>
      <c r="H16159" s="434">
        <v>33036</v>
      </c>
      <c r="I16159" s="434">
        <v>189.99</v>
      </c>
      <c r="J16159" s="434">
        <v>0</v>
      </c>
      <c r="K16159" s="434">
        <v>1970</v>
      </c>
    </row>
    <row r="16160" spans="1:11" hidden="1" x14ac:dyDescent="0.25">
      <c r="A16160" s="434">
        <v>477346200</v>
      </c>
      <c r="B16160" s="434">
        <v>11315</v>
      </c>
      <c r="C16160" s="434" t="s">
        <v>28</v>
      </c>
      <c r="D16160" s="434" t="s">
        <v>33</v>
      </c>
      <c r="E16160" s="434">
        <v>14.1</v>
      </c>
      <c r="F16160" s="434">
        <v>11800</v>
      </c>
      <c r="G16160" s="434">
        <v>93347</v>
      </c>
      <c r="H16160" s="434">
        <v>51265</v>
      </c>
      <c r="I16160" s="434">
        <v>229.2</v>
      </c>
      <c r="J16160" s="434">
        <v>0</v>
      </c>
      <c r="K16160" s="434">
        <v>1970</v>
      </c>
    </row>
    <row r="16161" spans="1:11" hidden="1" x14ac:dyDescent="0.25">
      <c r="A16161" s="434">
        <v>477346400</v>
      </c>
      <c r="B16161" s="434">
        <v>4238</v>
      </c>
      <c r="C16161" s="434" t="s">
        <v>28</v>
      </c>
      <c r="D16161" s="434" t="s">
        <v>29</v>
      </c>
      <c r="E16161" s="434">
        <v>14.2</v>
      </c>
      <c r="F16161" s="434">
        <v>8058</v>
      </c>
      <c r="G16161" s="434">
        <v>56709</v>
      </c>
      <c r="H16161" s="434">
        <v>32964</v>
      </c>
      <c r="I16161" s="434">
        <v>189.99</v>
      </c>
      <c r="J16161" s="434">
        <v>0</v>
      </c>
      <c r="K16161" s="434">
        <v>1970</v>
      </c>
    </row>
    <row r="16162" spans="1:11" hidden="1" x14ac:dyDescent="0.25">
      <c r="A16162" s="434">
        <v>477347500</v>
      </c>
      <c r="B16162" s="434">
        <v>1557</v>
      </c>
      <c r="C16162" s="434" t="s">
        <v>28</v>
      </c>
      <c r="D16162" s="434" t="s">
        <v>29</v>
      </c>
      <c r="F16162" s="434">
        <v>6050</v>
      </c>
      <c r="G16162" s="434">
        <v>39781</v>
      </c>
      <c r="H16162" s="434">
        <v>24748</v>
      </c>
      <c r="I16162" s="434">
        <v>179.99</v>
      </c>
      <c r="K16162" s="434">
        <v>2015</v>
      </c>
    </row>
    <row r="16163" spans="1:11" hidden="1" x14ac:dyDescent="0.25">
      <c r="A16163" s="434">
        <v>477351300</v>
      </c>
      <c r="B16163" s="434">
        <v>346</v>
      </c>
      <c r="C16163" s="434" t="s">
        <v>20</v>
      </c>
      <c r="D16163" s="434" t="s">
        <v>29</v>
      </c>
      <c r="E16163" s="434">
        <v>14.8</v>
      </c>
      <c r="F16163" s="434">
        <v>7980</v>
      </c>
      <c r="G16163" s="434">
        <v>33600</v>
      </c>
      <c r="H16163" s="434">
        <v>19899</v>
      </c>
      <c r="I16163" s="434">
        <v>170.17</v>
      </c>
      <c r="J16163" s="434">
        <v>37164</v>
      </c>
      <c r="K16163" s="434">
        <v>2011</v>
      </c>
    </row>
    <row r="16164" spans="1:11" hidden="1" x14ac:dyDescent="0.25">
      <c r="A16164" s="434">
        <v>477351600</v>
      </c>
      <c r="B16164" s="434">
        <v>12281</v>
      </c>
      <c r="C16164" s="434" t="s">
        <v>28</v>
      </c>
      <c r="D16164" s="434" t="s">
        <v>29</v>
      </c>
      <c r="E16164" s="434">
        <v>14.3</v>
      </c>
      <c r="F16164" s="434">
        <v>6840</v>
      </c>
      <c r="G16164" s="434">
        <v>31871</v>
      </c>
      <c r="H16164" s="434">
        <v>19791</v>
      </c>
      <c r="I16164" s="434">
        <v>175.53</v>
      </c>
      <c r="J16164" s="434">
        <v>0</v>
      </c>
      <c r="K16164" s="434">
        <v>2005</v>
      </c>
    </row>
    <row r="16165" spans="1:11" hidden="1" x14ac:dyDescent="0.25">
      <c r="A16165" s="434">
        <v>477351900</v>
      </c>
      <c r="B16165" s="434">
        <v>19764</v>
      </c>
      <c r="C16165" s="434" t="s">
        <v>28</v>
      </c>
      <c r="D16165" s="434" t="s">
        <v>36</v>
      </c>
      <c r="E16165" s="434">
        <v>14.3</v>
      </c>
      <c r="F16165" s="434">
        <v>15861</v>
      </c>
      <c r="G16165" s="434">
        <v>179100</v>
      </c>
      <c r="H16165" s="434">
        <v>92941</v>
      </c>
      <c r="I16165" s="434">
        <v>292</v>
      </c>
      <c r="J16165" s="434">
        <v>0</v>
      </c>
      <c r="K16165" s="434">
        <v>1970</v>
      </c>
    </row>
    <row r="16166" spans="1:11" hidden="1" x14ac:dyDescent="0.25">
      <c r="A16166" s="434">
        <v>477353100</v>
      </c>
      <c r="B16166" s="434">
        <v>7038</v>
      </c>
      <c r="C16166" s="434" t="s">
        <v>28</v>
      </c>
      <c r="D16166" s="434" t="s">
        <v>29</v>
      </c>
      <c r="E16166" s="434">
        <v>14</v>
      </c>
      <c r="F16166" s="434">
        <v>10605</v>
      </c>
      <c r="G16166" s="434">
        <v>33647</v>
      </c>
      <c r="H16166" s="434">
        <v>23432</v>
      </c>
      <c r="I16166" s="434">
        <v>180</v>
      </c>
      <c r="J16166" s="434">
        <v>0</v>
      </c>
      <c r="K16166" s="434">
        <v>1970</v>
      </c>
    </row>
    <row r="16167" spans="1:11" hidden="1" x14ac:dyDescent="0.25">
      <c r="A16167" s="434">
        <v>477353300</v>
      </c>
      <c r="B16167" s="434">
        <v>441</v>
      </c>
      <c r="C16167" s="434" t="s">
        <v>28</v>
      </c>
      <c r="D16167" s="434" t="s">
        <v>33</v>
      </c>
      <c r="E16167" s="434">
        <v>14</v>
      </c>
      <c r="F16167" s="434">
        <v>13560</v>
      </c>
      <c r="G16167" s="434">
        <v>93145</v>
      </c>
      <c r="H16167" s="434">
        <v>51208</v>
      </c>
      <c r="I16167" s="434">
        <v>229.2</v>
      </c>
      <c r="J16167" s="434">
        <v>0</v>
      </c>
      <c r="K16167" s="434">
        <v>2011</v>
      </c>
    </row>
    <row r="16168" spans="1:11" hidden="1" x14ac:dyDescent="0.25">
      <c r="A16168" s="434">
        <v>477353500</v>
      </c>
      <c r="B16168" s="434">
        <v>11356</v>
      </c>
      <c r="C16168" s="434" t="s">
        <v>28</v>
      </c>
      <c r="D16168" s="434" t="s">
        <v>29</v>
      </c>
      <c r="E16168" s="434">
        <v>14</v>
      </c>
      <c r="F16168" s="434">
        <v>9960</v>
      </c>
      <c r="G16168" s="434">
        <v>56623</v>
      </c>
      <c r="H16168" s="434">
        <v>32962</v>
      </c>
      <c r="I16168" s="434">
        <v>189.99</v>
      </c>
      <c r="K16168" s="434">
        <v>2011</v>
      </c>
    </row>
    <row r="16169" spans="1:11" hidden="1" x14ac:dyDescent="0.25">
      <c r="A16169" s="434">
        <v>477353900</v>
      </c>
      <c r="B16169" s="434">
        <v>6122</v>
      </c>
      <c r="C16169" s="434" t="s">
        <v>28</v>
      </c>
      <c r="D16169" s="434" t="s">
        <v>29</v>
      </c>
      <c r="E16169" s="434">
        <v>13.9</v>
      </c>
      <c r="F16169" s="434">
        <v>6480</v>
      </c>
      <c r="G16169" s="434">
        <v>33985</v>
      </c>
      <c r="H16169" s="434">
        <v>22656</v>
      </c>
      <c r="I16169" s="434">
        <v>181</v>
      </c>
      <c r="J16169" s="434">
        <v>0</v>
      </c>
      <c r="K16169" s="434">
        <v>1970</v>
      </c>
    </row>
    <row r="16170" spans="1:11" hidden="1" x14ac:dyDescent="0.25">
      <c r="A16170" s="434">
        <v>477389500</v>
      </c>
      <c r="B16170" s="434">
        <v>1</v>
      </c>
      <c r="C16170" s="434" t="s">
        <v>28</v>
      </c>
      <c r="D16170" s="434" t="s">
        <v>29</v>
      </c>
      <c r="F16170" s="434">
        <v>9473</v>
      </c>
      <c r="G16170" s="434">
        <v>55650</v>
      </c>
      <c r="H16170" s="434">
        <v>31250</v>
      </c>
      <c r="I16170" s="434">
        <v>189.99</v>
      </c>
      <c r="K16170" s="434">
        <v>2011</v>
      </c>
    </row>
    <row r="16171" spans="1:11" hidden="1" x14ac:dyDescent="0.25">
      <c r="A16171" s="434">
        <v>477389700</v>
      </c>
      <c r="B16171" s="434">
        <v>12376</v>
      </c>
      <c r="C16171" s="434" t="s">
        <v>28</v>
      </c>
      <c r="D16171" s="434" t="s">
        <v>36</v>
      </c>
      <c r="E16171" s="434">
        <v>14.5</v>
      </c>
      <c r="F16171" s="434">
        <v>14280</v>
      </c>
      <c r="G16171" s="434">
        <v>115581</v>
      </c>
      <c r="H16171" s="434">
        <v>64769</v>
      </c>
      <c r="I16171" s="434">
        <v>254</v>
      </c>
      <c r="J16171" s="434">
        <v>0</v>
      </c>
      <c r="K16171" s="434">
        <v>2011</v>
      </c>
    </row>
    <row r="16172" spans="1:11" hidden="1" x14ac:dyDescent="0.25">
      <c r="A16172" s="434">
        <v>477390100</v>
      </c>
      <c r="B16172" s="434">
        <v>10</v>
      </c>
      <c r="C16172" s="434" t="s">
        <v>61</v>
      </c>
      <c r="D16172" s="434" t="s">
        <v>29</v>
      </c>
      <c r="F16172" s="434">
        <v>6480</v>
      </c>
      <c r="G16172" s="434">
        <v>31777</v>
      </c>
      <c r="H16172" s="434">
        <v>22362</v>
      </c>
      <c r="I16172" s="434">
        <v>166.02</v>
      </c>
      <c r="K16172" s="434">
        <v>2014</v>
      </c>
    </row>
    <row r="16173" spans="1:11" hidden="1" x14ac:dyDescent="0.25">
      <c r="A16173" s="434">
        <v>477397100</v>
      </c>
      <c r="B16173" s="434">
        <v>7345</v>
      </c>
      <c r="C16173" s="434" t="s">
        <v>28</v>
      </c>
      <c r="D16173" s="434" t="s">
        <v>36</v>
      </c>
      <c r="E16173" s="434">
        <v>14.5</v>
      </c>
      <c r="F16173" s="434">
        <v>14280</v>
      </c>
      <c r="G16173" s="434">
        <v>115401</v>
      </c>
      <c r="H16173" s="434">
        <v>64769</v>
      </c>
      <c r="I16173" s="434">
        <v>254</v>
      </c>
      <c r="J16173" s="434">
        <v>0</v>
      </c>
      <c r="K16173" s="434">
        <v>2011</v>
      </c>
    </row>
    <row r="16174" spans="1:11" hidden="1" x14ac:dyDescent="0.25">
      <c r="A16174" s="434">
        <v>477407200</v>
      </c>
      <c r="B16174" s="434">
        <v>713</v>
      </c>
      <c r="C16174" s="434" t="s">
        <v>28</v>
      </c>
      <c r="D16174" s="434" t="s">
        <v>29</v>
      </c>
      <c r="E16174" s="434">
        <v>14</v>
      </c>
      <c r="F16174" s="434">
        <v>6400</v>
      </c>
      <c r="G16174" s="434">
        <v>35800</v>
      </c>
      <c r="H16174" s="434">
        <v>23405</v>
      </c>
      <c r="I16174" s="434">
        <v>179.9</v>
      </c>
      <c r="J16174" s="434">
        <v>0</v>
      </c>
      <c r="K16174" s="434">
        <v>2014</v>
      </c>
    </row>
    <row r="16175" spans="1:11" hidden="1" x14ac:dyDescent="0.25">
      <c r="A16175" s="434">
        <v>477424200</v>
      </c>
      <c r="B16175" s="434">
        <v>6215</v>
      </c>
      <c r="C16175" s="434" t="s">
        <v>28</v>
      </c>
      <c r="D16175" s="434" t="s">
        <v>33</v>
      </c>
      <c r="E16175" s="434">
        <v>14.5</v>
      </c>
      <c r="F16175" s="434">
        <v>11620</v>
      </c>
      <c r="G16175" s="434">
        <v>79421</v>
      </c>
      <c r="H16175" s="434">
        <v>43717</v>
      </c>
      <c r="I16175" s="434">
        <v>228.91</v>
      </c>
      <c r="J16175" s="434">
        <v>0</v>
      </c>
      <c r="K16175" s="434">
        <v>1970</v>
      </c>
    </row>
    <row r="16176" spans="1:11" hidden="1" x14ac:dyDescent="0.25">
      <c r="A16176" s="434">
        <v>477427300</v>
      </c>
      <c r="B16176" s="434">
        <v>8887</v>
      </c>
      <c r="C16176" s="434" t="s">
        <v>28</v>
      </c>
      <c r="D16176" s="434" t="s">
        <v>33</v>
      </c>
      <c r="E16176" s="434">
        <v>14</v>
      </c>
      <c r="F16176" s="434">
        <v>11300</v>
      </c>
      <c r="G16176" s="434">
        <v>76000</v>
      </c>
      <c r="H16176" s="434">
        <v>42114</v>
      </c>
      <c r="I16176" s="434">
        <v>225</v>
      </c>
      <c r="K16176" s="434">
        <v>2013</v>
      </c>
    </row>
    <row r="16177" spans="1:11" hidden="1" x14ac:dyDescent="0.25">
      <c r="A16177" s="434">
        <v>477427700</v>
      </c>
      <c r="B16177" s="434">
        <v>19737</v>
      </c>
      <c r="C16177" s="434" t="s">
        <v>28</v>
      </c>
      <c r="D16177" s="434" t="s">
        <v>29</v>
      </c>
      <c r="E16177" s="434">
        <v>13.9</v>
      </c>
      <c r="F16177" s="434">
        <v>6480</v>
      </c>
      <c r="G16177" s="434">
        <v>33847</v>
      </c>
      <c r="H16177" s="434">
        <v>22648</v>
      </c>
      <c r="I16177" s="434">
        <v>181</v>
      </c>
      <c r="J16177" s="434">
        <v>0</v>
      </c>
      <c r="K16177" s="434">
        <v>1970</v>
      </c>
    </row>
    <row r="16178" spans="1:11" hidden="1" x14ac:dyDescent="0.25">
      <c r="A16178" s="434">
        <v>477434300</v>
      </c>
      <c r="B16178" s="434">
        <v>35970</v>
      </c>
      <c r="C16178" s="434" t="s">
        <v>28</v>
      </c>
      <c r="D16178" s="434" t="s">
        <v>33</v>
      </c>
      <c r="E16178" s="434">
        <v>14.5</v>
      </c>
      <c r="F16178" s="434">
        <v>12240</v>
      </c>
      <c r="G16178" s="434">
        <v>93758</v>
      </c>
      <c r="H16178" s="434">
        <v>52718</v>
      </c>
      <c r="I16178" s="434">
        <v>235</v>
      </c>
      <c r="J16178" s="434">
        <v>0</v>
      </c>
      <c r="K16178" s="434">
        <v>2011</v>
      </c>
    </row>
    <row r="16179" spans="1:11" hidden="1" x14ac:dyDescent="0.25">
      <c r="A16179" s="434">
        <v>477439400</v>
      </c>
      <c r="B16179" s="434">
        <v>3962</v>
      </c>
      <c r="C16179" s="434" t="s">
        <v>24</v>
      </c>
      <c r="D16179" s="434" t="s">
        <v>40</v>
      </c>
      <c r="E16179" s="434">
        <v>15.7</v>
      </c>
      <c r="F16179" s="434">
        <v>25360</v>
      </c>
      <c r="G16179" s="434">
        <v>318866</v>
      </c>
      <c r="H16179" s="434">
        <v>165592</v>
      </c>
      <c r="I16179" s="434">
        <v>332.95</v>
      </c>
      <c r="J16179" s="434">
        <v>345277</v>
      </c>
      <c r="K16179" s="434">
        <v>2016</v>
      </c>
    </row>
    <row r="16180" spans="1:11" hidden="1" x14ac:dyDescent="0.25">
      <c r="A16180" s="434">
        <v>477439500</v>
      </c>
      <c r="B16180" s="434">
        <v>21991</v>
      </c>
      <c r="C16180" s="434" t="s">
        <v>28</v>
      </c>
      <c r="D16180" s="434" t="s">
        <v>36</v>
      </c>
      <c r="E16180" s="434">
        <v>14</v>
      </c>
      <c r="F16180" s="434">
        <v>15748</v>
      </c>
      <c r="G16180" s="434">
        <v>181056</v>
      </c>
      <c r="H16180" s="434">
        <v>94385</v>
      </c>
      <c r="I16180" s="434">
        <v>292</v>
      </c>
      <c r="K16180" s="434">
        <v>2017</v>
      </c>
    </row>
    <row r="16181" spans="1:11" hidden="1" x14ac:dyDescent="0.25">
      <c r="A16181" s="434">
        <v>477439700</v>
      </c>
      <c r="B16181" s="434">
        <v>599</v>
      </c>
      <c r="C16181" s="434" t="s">
        <v>28</v>
      </c>
      <c r="D16181" s="434" t="s">
        <v>29</v>
      </c>
      <c r="E16181" s="434">
        <v>43599</v>
      </c>
      <c r="F16181" s="434">
        <v>7800</v>
      </c>
      <c r="G16181" s="434">
        <v>60498</v>
      </c>
      <c r="H16181" s="434">
        <v>34624</v>
      </c>
      <c r="I16181" s="434">
        <v>199.99</v>
      </c>
      <c r="J16181" s="434">
        <v>0</v>
      </c>
      <c r="K16181" s="434">
        <v>2017</v>
      </c>
    </row>
    <row r="16182" spans="1:11" hidden="1" x14ac:dyDescent="0.25">
      <c r="A16182" s="434">
        <v>477444300</v>
      </c>
      <c r="B16182" s="434">
        <v>8273</v>
      </c>
      <c r="C16182" s="434" t="s">
        <v>28</v>
      </c>
      <c r="D16182" s="434" t="s">
        <v>29</v>
      </c>
      <c r="E16182" s="434">
        <v>14.5</v>
      </c>
      <c r="F16182" s="434">
        <v>8630</v>
      </c>
      <c r="G16182" s="434">
        <v>58685</v>
      </c>
      <c r="H16182" s="434">
        <v>33188</v>
      </c>
      <c r="I16182" s="434">
        <v>197</v>
      </c>
      <c r="J16182" s="434">
        <v>0</v>
      </c>
      <c r="K16182" s="434">
        <v>1970</v>
      </c>
    </row>
    <row r="16183" spans="1:11" hidden="1" x14ac:dyDescent="0.25">
      <c r="A16183" s="434">
        <v>477444800</v>
      </c>
      <c r="B16183" s="434">
        <v>14143</v>
      </c>
      <c r="C16183" s="434" t="s">
        <v>28</v>
      </c>
      <c r="D16183" s="434" t="s">
        <v>29</v>
      </c>
      <c r="E16183" s="434">
        <v>14</v>
      </c>
      <c r="F16183" s="434">
        <v>8400</v>
      </c>
      <c r="G16183" s="434">
        <v>58032</v>
      </c>
      <c r="H16183" s="434">
        <v>32356</v>
      </c>
      <c r="I16183" s="434">
        <v>189.99</v>
      </c>
      <c r="J16183" s="434">
        <v>0</v>
      </c>
      <c r="K16183" s="434">
        <v>2012</v>
      </c>
    </row>
    <row r="16184" spans="1:11" hidden="1" x14ac:dyDescent="0.25">
      <c r="A16184" s="434">
        <v>477454500</v>
      </c>
      <c r="B16184" s="434">
        <v>662</v>
      </c>
      <c r="C16184" s="434" t="s">
        <v>20</v>
      </c>
      <c r="D16184" s="434" t="s">
        <v>29</v>
      </c>
      <c r="F16184" s="434">
        <v>7180</v>
      </c>
      <c r="G16184" s="434">
        <v>49126</v>
      </c>
      <c r="H16184" s="434">
        <v>29531</v>
      </c>
      <c r="I16184" s="434">
        <v>183.06</v>
      </c>
      <c r="J16184" s="434">
        <v>50699</v>
      </c>
      <c r="K16184" s="434">
        <v>2015</v>
      </c>
    </row>
    <row r="16185" spans="1:11" hidden="1" x14ac:dyDescent="0.25">
      <c r="A16185" s="434">
        <v>477454600</v>
      </c>
      <c r="B16185" s="434">
        <v>6784</v>
      </c>
      <c r="C16185" s="434" t="s">
        <v>28</v>
      </c>
      <c r="D16185" s="434" t="s">
        <v>33</v>
      </c>
      <c r="E16185" s="434">
        <v>14.5</v>
      </c>
      <c r="F16185" s="434">
        <v>9801</v>
      </c>
      <c r="G16185" s="434">
        <v>82082</v>
      </c>
      <c r="H16185" s="434">
        <v>44127</v>
      </c>
      <c r="I16185" s="434">
        <v>229</v>
      </c>
      <c r="J16185" s="434">
        <v>0</v>
      </c>
      <c r="K16185" s="434">
        <v>2016</v>
      </c>
    </row>
    <row r="16186" spans="1:11" hidden="1" x14ac:dyDescent="0.25">
      <c r="A16186" s="434">
        <v>477454800</v>
      </c>
      <c r="B16186" s="434">
        <v>20864</v>
      </c>
      <c r="C16186" s="434" t="s">
        <v>28</v>
      </c>
      <c r="D16186" s="434" t="s">
        <v>33</v>
      </c>
      <c r="E16186" s="434">
        <v>14.5</v>
      </c>
      <c r="F16186" s="434">
        <v>9878</v>
      </c>
      <c r="G16186" s="434">
        <v>81547</v>
      </c>
      <c r="H16186" s="434">
        <v>44289</v>
      </c>
      <c r="I16186" s="434">
        <v>229</v>
      </c>
      <c r="J16186" s="434">
        <v>0</v>
      </c>
      <c r="K16186" s="434">
        <v>2015</v>
      </c>
    </row>
    <row r="16187" spans="1:11" hidden="1" x14ac:dyDescent="0.25">
      <c r="A16187" s="434">
        <v>477462800</v>
      </c>
      <c r="B16187" s="434">
        <v>25835</v>
      </c>
      <c r="C16187" s="434" t="s">
        <v>28</v>
      </c>
      <c r="D16187" s="434" t="s">
        <v>29</v>
      </c>
      <c r="E16187" s="434">
        <v>43659</v>
      </c>
      <c r="F16187" s="434">
        <v>6480</v>
      </c>
      <c r="G16187" s="434">
        <v>32500</v>
      </c>
      <c r="H16187" s="434">
        <v>20954</v>
      </c>
      <c r="I16187" s="434">
        <v>179.9</v>
      </c>
      <c r="J16187" s="434">
        <v>0</v>
      </c>
    </row>
    <row r="16188" spans="1:11" hidden="1" x14ac:dyDescent="0.25">
      <c r="A16188" s="434">
        <v>477463100</v>
      </c>
      <c r="B16188" s="434">
        <v>4198</v>
      </c>
      <c r="C16188" s="434" t="s">
        <v>61</v>
      </c>
      <c r="D16188" s="434" t="s">
        <v>29</v>
      </c>
      <c r="E16188" s="434">
        <v>15.5</v>
      </c>
      <c r="F16188" s="434">
        <v>9300</v>
      </c>
      <c r="G16188" s="434">
        <v>28510</v>
      </c>
      <c r="H16188" s="434">
        <v>22566</v>
      </c>
      <c r="I16188" s="434">
        <v>179.5</v>
      </c>
      <c r="J16188" s="434">
        <v>0</v>
      </c>
      <c r="K16188" s="434">
        <v>2013</v>
      </c>
    </row>
    <row r="16189" spans="1:11" hidden="1" x14ac:dyDescent="0.25">
      <c r="A16189" s="434">
        <v>477464100</v>
      </c>
      <c r="B16189" s="434">
        <v>927</v>
      </c>
      <c r="C16189" s="434" t="s">
        <v>28</v>
      </c>
      <c r="D16189" s="434" t="s">
        <v>29</v>
      </c>
      <c r="E16189" s="434">
        <v>43659</v>
      </c>
      <c r="F16189" s="434">
        <v>6480</v>
      </c>
      <c r="G16189" s="434">
        <v>35000</v>
      </c>
      <c r="H16189" s="434">
        <v>22292</v>
      </c>
      <c r="I16189" s="434">
        <v>179.9</v>
      </c>
      <c r="J16189" s="434">
        <v>0</v>
      </c>
    </row>
    <row r="16190" spans="1:11" hidden="1" x14ac:dyDescent="0.25">
      <c r="A16190" s="434">
        <v>477476200</v>
      </c>
      <c r="B16190" s="434">
        <v>1539</v>
      </c>
      <c r="C16190" s="434" t="s">
        <v>28</v>
      </c>
      <c r="D16190" s="434" t="s">
        <v>29</v>
      </c>
      <c r="E16190" s="434">
        <v>43510</v>
      </c>
      <c r="F16190" s="434">
        <v>8500</v>
      </c>
      <c r="G16190" s="434">
        <v>63500</v>
      </c>
      <c r="H16190" s="434">
        <v>36336</v>
      </c>
      <c r="I16190" s="434">
        <v>199.9</v>
      </c>
      <c r="J16190" s="434">
        <v>0</v>
      </c>
      <c r="K16190" s="434">
        <v>2015</v>
      </c>
    </row>
    <row r="16191" spans="1:11" hidden="1" x14ac:dyDescent="0.25">
      <c r="A16191" s="434">
        <v>477477600</v>
      </c>
      <c r="B16191" s="434">
        <v>25772</v>
      </c>
      <c r="C16191" s="434" t="s">
        <v>28</v>
      </c>
      <c r="D16191" s="434" t="s">
        <v>33</v>
      </c>
      <c r="E16191" s="434">
        <v>14.5</v>
      </c>
      <c r="F16191" s="434">
        <v>9.9</v>
      </c>
      <c r="G16191" s="434">
        <v>81502</v>
      </c>
      <c r="H16191" s="434">
        <v>44855</v>
      </c>
      <c r="I16191" s="434">
        <v>229</v>
      </c>
      <c r="J16191" s="434">
        <v>0</v>
      </c>
      <c r="K16191" s="434">
        <v>1970</v>
      </c>
    </row>
    <row r="16192" spans="1:11" hidden="1" x14ac:dyDescent="0.25">
      <c r="A16192" s="434">
        <v>477478500</v>
      </c>
      <c r="B16192" s="434">
        <v>6989</v>
      </c>
      <c r="C16192" s="434" t="s">
        <v>31</v>
      </c>
      <c r="D16192" s="434" t="s">
        <v>29</v>
      </c>
      <c r="E16192" s="434">
        <v>14.5</v>
      </c>
      <c r="F16192" s="434">
        <v>6620</v>
      </c>
      <c r="G16192" s="434">
        <v>32256</v>
      </c>
      <c r="H16192" s="434">
        <v>20238</v>
      </c>
      <c r="I16192" s="434">
        <v>177.13</v>
      </c>
      <c r="K16192" s="434">
        <v>2007</v>
      </c>
    </row>
    <row r="16193" spans="1:11" hidden="1" x14ac:dyDescent="0.25">
      <c r="A16193" s="434">
        <v>477486300</v>
      </c>
      <c r="B16193" s="434">
        <v>4123</v>
      </c>
      <c r="C16193" s="434" t="s">
        <v>31</v>
      </c>
      <c r="D16193" s="434" t="s">
        <v>29</v>
      </c>
      <c r="F16193" s="434">
        <v>9960</v>
      </c>
      <c r="G16193" s="434">
        <v>55973</v>
      </c>
      <c r="H16193" s="434">
        <v>37441</v>
      </c>
      <c r="I16193" s="434">
        <v>199.9</v>
      </c>
      <c r="K16193" s="434">
        <v>2013</v>
      </c>
    </row>
    <row r="16194" spans="1:11" hidden="1" x14ac:dyDescent="0.25">
      <c r="A16194" s="434">
        <v>477486500</v>
      </c>
      <c r="B16194" s="434">
        <v>6204</v>
      </c>
      <c r="C16194" s="434" t="s">
        <v>61</v>
      </c>
      <c r="D16194" s="434" t="s">
        <v>29</v>
      </c>
      <c r="E16194" s="434">
        <v>15.2</v>
      </c>
      <c r="F16194" s="434">
        <v>8280</v>
      </c>
      <c r="G16194" s="434">
        <v>28309</v>
      </c>
      <c r="H16194" s="434">
        <v>20682</v>
      </c>
      <c r="I16194" s="434">
        <v>166.31</v>
      </c>
      <c r="J16194" s="434">
        <v>0</v>
      </c>
      <c r="K16194" s="434">
        <v>2013</v>
      </c>
    </row>
    <row r="16195" spans="1:11" hidden="1" x14ac:dyDescent="0.25">
      <c r="A16195" s="434">
        <v>477493200</v>
      </c>
      <c r="B16195" s="434">
        <v>21286</v>
      </c>
      <c r="C16195" s="434" t="s">
        <v>28</v>
      </c>
      <c r="D16195" s="434" t="s">
        <v>29</v>
      </c>
      <c r="E16195" s="434">
        <v>14</v>
      </c>
      <c r="F16195" s="434">
        <v>8206</v>
      </c>
      <c r="G16195" s="434">
        <v>58670</v>
      </c>
      <c r="H16195" s="434">
        <v>33188</v>
      </c>
      <c r="I16195" s="434">
        <v>197</v>
      </c>
      <c r="J16195" s="434">
        <v>0</v>
      </c>
      <c r="K16195" s="434">
        <v>2011</v>
      </c>
    </row>
    <row r="16196" spans="1:11" hidden="1" x14ac:dyDescent="0.25">
      <c r="A16196" s="434">
        <v>477493900</v>
      </c>
      <c r="B16196" s="434">
        <v>8055</v>
      </c>
      <c r="C16196" s="434" t="s">
        <v>28</v>
      </c>
      <c r="D16196" s="434" t="s">
        <v>33</v>
      </c>
      <c r="E16196" s="434">
        <v>14.1</v>
      </c>
      <c r="F16196" s="434">
        <v>11526</v>
      </c>
      <c r="G16196" s="434">
        <v>93146</v>
      </c>
      <c r="H16196" s="434">
        <v>51265</v>
      </c>
      <c r="I16196" s="434">
        <v>229.2</v>
      </c>
      <c r="J16196" s="434">
        <v>0</v>
      </c>
      <c r="K16196" s="434">
        <v>1970</v>
      </c>
    </row>
    <row r="16197" spans="1:11" hidden="1" x14ac:dyDescent="0.25">
      <c r="A16197" s="434">
        <v>477514900</v>
      </c>
      <c r="B16197" s="434">
        <v>28784</v>
      </c>
      <c r="C16197" s="434" t="s">
        <v>28</v>
      </c>
      <c r="D16197" s="434" t="s">
        <v>29</v>
      </c>
      <c r="E16197" s="434">
        <v>13.7</v>
      </c>
      <c r="F16197" s="434">
        <v>6480</v>
      </c>
      <c r="G16197" s="434">
        <v>32491</v>
      </c>
      <c r="H16197" s="434">
        <v>20867</v>
      </c>
      <c r="I16197" s="434">
        <v>179.9</v>
      </c>
      <c r="J16197" s="434">
        <v>0</v>
      </c>
      <c r="K16197" s="434">
        <v>1970</v>
      </c>
    </row>
    <row r="16198" spans="1:11" hidden="1" x14ac:dyDescent="0.25">
      <c r="A16198" s="434">
        <v>477518100</v>
      </c>
      <c r="B16198" s="434">
        <v>9652</v>
      </c>
      <c r="C16198" s="434" t="s">
        <v>31</v>
      </c>
      <c r="D16198" s="434" t="s">
        <v>29</v>
      </c>
      <c r="E16198" s="434">
        <v>14</v>
      </c>
      <c r="F16198" s="434">
        <v>8300</v>
      </c>
      <c r="G16198" s="434">
        <v>39049</v>
      </c>
      <c r="H16198" s="434">
        <v>24785</v>
      </c>
      <c r="I16198" s="434">
        <v>179.99</v>
      </c>
      <c r="K16198" s="434">
        <v>2014</v>
      </c>
    </row>
    <row r="16199" spans="1:11" hidden="1" x14ac:dyDescent="0.25">
      <c r="A16199" s="434">
        <v>477518200</v>
      </c>
      <c r="B16199" s="434">
        <v>13372</v>
      </c>
      <c r="C16199" s="434" t="s">
        <v>31</v>
      </c>
      <c r="D16199" s="434" t="s">
        <v>29</v>
      </c>
      <c r="E16199" s="434">
        <v>14</v>
      </c>
      <c r="F16199" s="434">
        <v>8300</v>
      </c>
      <c r="G16199" s="434">
        <v>39049</v>
      </c>
      <c r="H16199" s="434">
        <v>24785</v>
      </c>
      <c r="I16199" s="434">
        <v>179.99</v>
      </c>
      <c r="J16199" s="434">
        <v>0</v>
      </c>
      <c r="K16199" s="434">
        <v>2014</v>
      </c>
    </row>
    <row r="16200" spans="1:11" hidden="1" x14ac:dyDescent="0.25">
      <c r="A16200" s="434">
        <v>477519100</v>
      </c>
      <c r="B16200" s="434">
        <v>25672</v>
      </c>
      <c r="C16200" s="434" t="s">
        <v>16</v>
      </c>
      <c r="D16200" s="434" t="s">
        <v>29</v>
      </c>
      <c r="E16200" s="434">
        <v>15</v>
      </c>
      <c r="F16200" s="434">
        <v>9960</v>
      </c>
      <c r="G16200" s="434">
        <v>48554</v>
      </c>
      <c r="H16200" s="434">
        <v>30302</v>
      </c>
      <c r="I16200" s="434">
        <v>183.2</v>
      </c>
      <c r="J16200" s="434">
        <v>51187</v>
      </c>
      <c r="K16200" s="434">
        <v>2013</v>
      </c>
    </row>
    <row r="16201" spans="1:11" hidden="1" x14ac:dyDescent="0.25">
      <c r="A16201" s="434">
        <v>477519500</v>
      </c>
      <c r="B16201" s="434">
        <v>65199</v>
      </c>
      <c r="C16201" s="434" t="s">
        <v>28</v>
      </c>
      <c r="D16201" s="434" t="s">
        <v>33</v>
      </c>
      <c r="E16201" s="434">
        <v>14</v>
      </c>
      <c r="F16201" s="434">
        <v>11.3</v>
      </c>
      <c r="G16201" s="434">
        <v>74138</v>
      </c>
      <c r="H16201" s="434">
        <v>41718</v>
      </c>
      <c r="I16201" s="434">
        <v>224.9</v>
      </c>
      <c r="J16201" s="434">
        <v>0</v>
      </c>
      <c r="K16201" s="434">
        <v>1970</v>
      </c>
    </row>
    <row r="16202" spans="1:11" hidden="1" x14ac:dyDescent="0.25">
      <c r="A16202" s="434">
        <v>477520900</v>
      </c>
      <c r="B16202" s="434">
        <v>8409</v>
      </c>
      <c r="C16202" s="434" t="s">
        <v>28</v>
      </c>
      <c r="D16202" s="434" t="s">
        <v>29</v>
      </c>
      <c r="E16202" s="434">
        <v>13.75</v>
      </c>
      <c r="F16202" s="434">
        <v>7696</v>
      </c>
      <c r="G16202" s="434">
        <v>52050</v>
      </c>
      <c r="H16202" s="434">
        <v>29407</v>
      </c>
      <c r="I16202" s="434">
        <v>189.96</v>
      </c>
      <c r="J16202" s="434">
        <v>0</v>
      </c>
      <c r="K16202" s="434">
        <v>2004</v>
      </c>
    </row>
    <row r="16203" spans="1:11" hidden="1" x14ac:dyDescent="0.25">
      <c r="A16203" s="434">
        <v>477524800</v>
      </c>
      <c r="B16203" s="434">
        <v>10698</v>
      </c>
      <c r="C16203" s="434" t="s">
        <v>28</v>
      </c>
      <c r="D16203" s="434" t="s">
        <v>33</v>
      </c>
      <c r="E16203" s="434">
        <v>14.4</v>
      </c>
      <c r="F16203" s="434">
        <v>9010</v>
      </c>
      <c r="G16203" s="434">
        <v>79933</v>
      </c>
      <c r="H16203" s="434">
        <v>41872</v>
      </c>
      <c r="I16203" s="434">
        <v>224.93</v>
      </c>
      <c r="J16203" s="434">
        <v>0</v>
      </c>
      <c r="K16203" s="434">
        <v>2015</v>
      </c>
    </row>
    <row r="16204" spans="1:11" hidden="1" x14ac:dyDescent="0.25">
      <c r="A16204" s="434">
        <v>477524900</v>
      </c>
      <c r="B16204" s="434">
        <v>638</v>
      </c>
      <c r="C16204" s="434" t="s">
        <v>28</v>
      </c>
      <c r="D16204" s="434" t="s">
        <v>29</v>
      </c>
      <c r="F16204" s="434">
        <v>6050</v>
      </c>
      <c r="G16204" s="434">
        <v>39746</v>
      </c>
      <c r="H16204" s="434">
        <v>24748</v>
      </c>
      <c r="I16204" s="434">
        <v>179.99</v>
      </c>
      <c r="K16204" s="434">
        <v>2015</v>
      </c>
    </row>
    <row r="16205" spans="1:11" hidden="1" x14ac:dyDescent="0.25">
      <c r="A16205" s="434">
        <v>477534200</v>
      </c>
      <c r="B16205" s="434">
        <v>12755</v>
      </c>
      <c r="C16205" s="434" t="s">
        <v>28</v>
      </c>
      <c r="D16205" s="434" t="s">
        <v>29</v>
      </c>
      <c r="E16205" s="434">
        <v>14</v>
      </c>
      <c r="F16205" s="434">
        <v>10470</v>
      </c>
      <c r="G16205" s="434">
        <v>55804</v>
      </c>
      <c r="H16205" s="434">
        <v>31532</v>
      </c>
      <c r="I16205" s="434">
        <v>190</v>
      </c>
      <c r="J16205" s="434">
        <v>0</v>
      </c>
      <c r="K16205" s="434">
        <v>2009</v>
      </c>
    </row>
    <row r="16206" spans="1:11" hidden="1" x14ac:dyDescent="0.25">
      <c r="A16206" s="434">
        <v>477534900</v>
      </c>
      <c r="B16206" s="434">
        <v>2511</v>
      </c>
      <c r="C16206" s="434" t="s">
        <v>20</v>
      </c>
      <c r="D16206" s="434" t="s">
        <v>29</v>
      </c>
      <c r="E16206" s="434">
        <v>15.4</v>
      </c>
      <c r="F16206" s="434">
        <v>9960</v>
      </c>
      <c r="G16206" s="434">
        <v>51149</v>
      </c>
      <c r="H16206" s="434">
        <v>29733</v>
      </c>
      <c r="I16206" s="434">
        <v>183</v>
      </c>
      <c r="J16206" s="434">
        <v>53300</v>
      </c>
      <c r="K16206" s="434">
        <v>2009</v>
      </c>
    </row>
    <row r="16207" spans="1:11" hidden="1" x14ac:dyDescent="0.25">
      <c r="A16207" s="434">
        <v>477535400</v>
      </c>
      <c r="B16207" s="434">
        <v>5149</v>
      </c>
      <c r="C16207" s="434" t="s">
        <v>61</v>
      </c>
      <c r="D16207" s="434" t="s">
        <v>29</v>
      </c>
      <c r="E16207" s="434">
        <v>15.1</v>
      </c>
      <c r="F16207" s="434">
        <v>9960</v>
      </c>
      <c r="G16207" s="434">
        <v>27412</v>
      </c>
      <c r="H16207" s="434">
        <v>20692</v>
      </c>
      <c r="I16207" s="434">
        <v>179.5</v>
      </c>
      <c r="J16207" s="434">
        <v>0</v>
      </c>
      <c r="K16207" s="434">
        <v>2011</v>
      </c>
    </row>
    <row r="16208" spans="1:11" hidden="1" x14ac:dyDescent="0.25">
      <c r="A16208" s="434">
        <v>477535900</v>
      </c>
      <c r="B16208" s="434">
        <v>6893</v>
      </c>
      <c r="C16208" s="434" t="s">
        <v>28</v>
      </c>
      <c r="D16208" s="434" t="s">
        <v>29</v>
      </c>
      <c r="E16208" s="434">
        <v>14</v>
      </c>
      <c r="F16208" s="434">
        <v>7860</v>
      </c>
      <c r="G16208" s="434">
        <v>38278</v>
      </c>
      <c r="H16208" s="434">
        <v>23264</v>
      </c>
      <c r="I16208" s="434">
        <v>179.97</v>
      </c>
      <c r="J16208" s="434">
        <v>0</v>
      </c>
      <c r="K16208" s="434">
        <v>2011</v>
      </c>
    </row>
    <row r="16209" spans="1:11" hidden="1" x14ac:dyDescent="0.25">
      <c r="A16209" s="434">
        <v>477537500</v>
      </c>
      <c r="B16209" s="434">
        <v>716</v>
      </c>
      <c r="C16209" s="434" t="s">
        <v>28</v>
      </c>
      <c r="D16209" s="434" t="s">
        <v>29</v>
      </c>
      <c r="F16209" s="434">
        <v>8050</v>
      </c>
      <c r="G16209" s="434">
        <v>63584</v>
      </c>
      <c r="H16209" s="434">
        <v>36272</v>
      </c>
      <c r="I16209" s="434">
        <v>199.99</v>
      </c>
      <c r="K16209" s="434">
        <v>2017</v>
      </c>
    </row>
    <row r="16210" spans="1:11" hidden="1" x14ac:dyDescent="0.25">
      <c r="A16210" s="434">
        <v>477537900</v>
      </c>
      <c r="B16210" s="434">
        <v>10228</v>
      </c>
      <c r="C16210" s="434" t="s">
        <v>28</v>
      </c>
      <c r="D16210" s="434" t="s">
        <v>29</v>
      </c>
      <c r="E16210" s="434">
        <v>14.7</v>
      </c>
      <c r="F16210" s="434">
        <v>6780</v>
      </c>
      <c r="G16210" s="434">
        <v>37655</v>
      </c>
      <c r="H16210" s="434">
        <v>23303</v>
      </c>
      <c r="I16210" s="434">
        <v>179.97</v>
      </c>
      <c r="J16210" s="434">
        <v>0</v>
      </c>
      <c r="K16210" s="434">
        <v>2016</v>
      </c>
    </row>
    <row r="16211" spans="1:11" hidden="1" x14ac:dyDescent="0.25">
      <c r="A16211" s="434">
        <v>477541400</v>
      </c>
      <c r="B16211" s="434">
        <v>292046</v>
      </c>
      <c r="C16211" s="434" t="s">
        <v>24</v>
      </c>
      <c r="D16211" s="434" t="s">
        <v>22</v>
      </c>
      <c r="E16211" s="434">
        <v>14.5</v>
      </c>
      <c r="F16211" s="434">
        <v>2700</v>
      </c>
      <c r="G16211" s="434">
        <v>4000</v>
      </c>
      <c r="H16211" s="434">
        <v>3493</v>
      </c>
      <c r="I16211" s="434">
        <v>97.23</v>
      </c>
      <c r="J16211" s="434">
        <v>3469</v>
      </c>
      <c r="K16211" s="434">
        <v>1970</v>
      </c>
    </row>
    <row r="16212" spans="1:11" hidden="1" x14ac:dyDescent="0.25">
      <c r="A16212" s="434">
        <v>477547200</v>
      </c>
      <c r="B16212" s="434">
        <v>4268</v>
      </c>
      <c r="C16212" s="434" t="s">
        <v>20</v>
      </c>
      <c r="D16212" s="434" t="s">
        <v>29</v>
      </c>
      <c r="E16212" s="434">
        <v>15.4</v>
      </c>
      <c r="F16212" s="434">
        <v>9960</v>
      </c>
      <c r="G16212" s="434">
        <v>51149</v>
      </c>
      <c r="H16212" s="434">
        <v>29767</v>
      </c>
      <c r="I16212" s="434">
        <v>183</v>
      </c>
      <c r="J16212" s="434">
        <v>52087</v>
      </c>
      <c r="K16212" s="434">
        <v>2009</v>
      </c>
    </row>
    <row r="16213" spans="1:11" hidden="1" x14ac:dyDescent="0.25">
      <c r="A16213" s="434">
        <v>477547300</v>
      </c>
      <c r="B16213" s="434">
        <v>2962</v>
      </c>
      <c r="C16213" s="434" t="s">
        <v>20</v>
      </c>
      <c r="D16213" s="434" t="s">
        <v>29</v>
      </c>
      <c r="E16213" s="434">
        <v>14.5</v>
      </c>
      <c r="F16213" s="434">
        <v>9960</v>
      </c>
      <c r="G16213" s="434">
        <v>51510</v>
      </c>
      <c r="H16213" s="434">
        <v>29733</v>
      </c>
      <c r="I16213" s="434">
        <v>183</v>
      </c>
      <c r="J16213" s="434">
        <v>52093</v>
      </c>
      <c r="K16213" s="434">
        <v>2009</v>
      </c>
    </row>
    <row r="16214" spans="1:11" hidden="1" x14ac:dyDescent="0.25">
      <c r="A16214" s="434">
        <v>477548200</v>
      </c>
      <c r="B16214" s="434">
        <v>3708</v>
      </c>
      <c r="C16214" s="434" t="s">
        <v>28</v>
      </c>
      <c r="D16214" s="434" t="s">
        <v>29</v>
      </c>
      <c r="E16214" s="434">
        <v>14</v>
      </c>
      <c r="F16214" s="434">
        <v>6780</v>
      </c>
      <c r="G16214" s="434">
        <v>35531</v>
      </c>
      <c r="H16214" s="434">
        <v>22314</v>
      </c>
      <c r="I16214" s="434">
        <v>176.99</v>
      </c>
      <c r="K16214" s="434">
        <v>2015</v>
      </c>
    </row>
    <row r="16215" spans="1:11" hidden="1" x14ac:dyDescent="0.25">
      <c r="A16215" s="434">
        <v>477552500</v>
      </c>
      <c r="B16215" s="434">
        <v>22200</v>
      </c>
      <c r="C16215" s="434" t="s">
        <v>28</v>
      </c>
      <c r="D16215" s="434" t="s">
        <v>33</v>
      </c>
      <c r="E16215" s="434">
        <v>14.5</v>
      </c>
      <c r="F16215" s="434">
        <v>13560</v>
      </c>
      <c r="G16215" s="434">
        <v>93696</v>
      </c>
      <c r="H16215" s="434">
        <v>52709</v>
      </c>
      <c r="I16215" s="434">
        <v>235</v>
      </c>
      <c r="K16215" s="434">
        <v>2012</v>
      </c>
    </row>
    <row r="16216" spans="1:11" hidden="1" x14ac:dyDescent="0.25">
      <c r="A16216" s="434">
        <v>477552600</v>
      </c>
      <c r="B16216" s="434">
        <v>39530</v>
      </c>
      <c r="C16216" s="434" t="s">
        <v>28</v>
      </c>
      <c r="D16216" s="434" t="s">
        <v>33</v>
      </c>
      <c r="E16216" s="434">
        <v>14.5</v>
      </c>
      <c r="F16216" s="434">
        <v>13560</v>
      </c>
      <c r="G16216" s="434">
        <v>93758</v>
      </c>
      <c r="H16216" s="434">
        <v>52709</v>
      </c>
      <c r="I16216" s="434">
        <v>235</v>
      </c>
      <c r="J16216" s="434">
        <v>0</v>
      </c>
      <c r="K16216" s="434">
        <v>2012</v>
      </c>
    </row>
    <row r="16217" spans="1:11" hidden="1" x14ac:dyDescent="0.25">
      <c r="A16217" s="434">
        <v>477559100</v>
      </c>
      <c r="B16217" s="434">
        <v>16128</v>
      </c>
      <c r="C16217" s="434" t="s">
        <v>28</v>
      </c>
      <c r="D16217" s="434" t="s">
        <v>36</v>
      </c>
      <c r="E16217" s="434">
        <v>14.5</v>
      </c>
      <c r="F16217" s="434">
        <v>16860</v>
      </c>
      <c r="G16217" s="434">
        <v>177856</v>
      </c>
      <c r="H16217" s="434">
        <v>91373</v>
      </c>
      <c r="I16217" s="434">
        <v>292</v>
      </c>
      <c r="J16217" s="434">
        <v>0</v>
      </c>
      <c r="K16217" s="434">
        <v>2009</v>
      </c>
    </row>
    <row r="16218" spans="1:11" hidden="1" x14ac:dyDescent="0.25">
      <c r="A16218" s="434">
        <v>477560500</v>
      </c>
      <c r="B16218" s="434">
        <v>4965</v>
      </c>
      <c r="C16218" s="434" t="s">
        <v>28</v>
      </c>
      <c r="D16218" s="434" t="s">
        <v>33</v>
      </c>
      <c r="E16218" s="434">
        <v>14.5</v>
      </c>
      <c r="F16218" s="434">
        <v>9230</v>
      </c>
      <c r="G16218" s="434">
        <v>76801</v>
      </c>
      <c r="H16218" s="434">
        <v>40014</v>
      </c>
      <c r="I16218" s="434">
        <v>225.01</v>
      </c>
      <c r="J16218" s="434">
        <v>0</v>
      </c>
      <c r="K16218" s="434">
        <v>2004</v>
      </c>
    </row>
    <row r="16219" spans="1:11" hidden="1" x14ac:dyDescent="0.25">
      <c r="A16219" s="434">
        <v>477585800</v>
      </c>
      <c r="B16219" s="434">
        <v>617</v>
      </c>
      <c r="C16219" s="434" t="s">
        <v>31</v>
      </c>
      <c r="D16219" s="434" t="s">
        <v>29</v>
      </c>
      <c r="F16219" s="434">
        <v>5650</v>
      </c>
      <c r="G16219" s="434">
        <v>37431</v>
      </c>
      <c r="H16219" s="434">
        <v>22476</v>
      </c>
      <c r="I16219" s="434">
        <v>179.99</v>
      </c>
      <c r="K16219" s="434">
        <v>2015</v>
      </c>
    </row>
    <row r="16220" spans="1:11" hidden="1" x14ac:dyDescent="0.25">
      <c r="A16220" s="434">
        <v>477587000</v>
      </c>
      <c r="B16220" s="434">
        <v>7317</v>
      </c>
      <c r="C16220" s="434" t="s">
        <v>31</v>
      </c>
      <c r="D16220" s="434" t="s">
        <v>29</v>
      </c>
      <c r="E16220" s="434">
        <v>15</v>
      </c>
      <c r="F16220" s="434">
        <v>8951</v>
      </c>
      <c r="G16220" s="434">
        <v>47032</v>
      </c>
      <c r="H16220" s="434">
        <v>29729</v>
      </c>
      <c r="I16220" s="434">
        <v>199.2</v>
      </c>
      <c r="K16220" s="434">
        <v>1998</v>
      </c>
    </row>
    <row r="16221" spans="1:11" hidden="1" x14ac:dyDescent="0.25">
      <c r="A16221" s="434">
        <v>477588400</v>
      </c>
      <c r="B16221" s="434">
        <v>5136</v>
      </c>
      <c r="C16221" s="434" t="s">
        <v>61</v>
      </c>
      <c r="D16221" s="434" t="s">
        <v>29</v>
      </c>
      <c r="E16221" s="434">
        <v>13.77</v>
      </c>
      <c r="F16221" s="434">
        <v>6960</v>
      </c>
      <c r="G16221" s="434">
        <v>38122</v>
      </c>
      <c r="H16221" s="434">
        <v>26600</v>
      </c>
      <c r="I16221" s="434">
        <v>189.99</v>
      </c>
      <c r="J16221" s="434">
        <v>0</v>
      </c>
      <c r="K16221" s="434">
        <v>2015</v>
      </c>
    </row>
    <row r="16222" spans="1:11" hidden="1" x14ac:dyDescent="0.25">
      <c r="A16222" s="434">
        <v>477588500</v>
      </c>
      <c r="B16222" s="434">
        <v>4890</v>
      </c>
      <c r="C16222" s="434" t="s">
        <v>61</v>
      </c>
      <c r="D16222" s="434" t="s">
        <v>29</v>
      </c>
      <c r="E16222" s="434">
        <v>13.77</v>
      </c>
      <c r="F16222" s="434">
        <v>6960</v>
      </c>
      <c r="G16222" s="434">
        <v>38146</v>
      </c>
      <c r="H16222" s="434">
        <v>26600</v>
      </c>
      <c r="I16222" s="434">
        <v>189.99</v>
      </c>
      <c r="J16222" s="434">
        <v>0</v>
      </c>
      <c r="K16222" s="434">
        <v>2015</v>
      </c>
    </row>
    <row r="16223" spans="1:11" hidden="1" x14ac:dyDescent="0.25">
      <c r="A16223" s="434">
        <v>477592600</v>
      </c>
      <c r="B16223" s="434">
        <v>8396</v>
      </c>
      <c r="C16223" s="434" t="s">
        <v>61</v>
      </c>
      <c r="D16223" s="434" t="s">
        <v>29</v>
      </c>
      <c r="E16223" s="434">
        <v>15</v>
      </c>
      <c r="F16223" s="434">
        <v>9300</v>
      </c>
      <c r="G16223" s="434">
        <v>28510</v>
      </c>
      <c r="H16223" s="434">
        <v>22566</v>
      </c>
      <c r="I16223" s="434">
        <v>179.5</v>
      </c>
      <c r="J16223" s="434">
        <v>0</v>
      </c>
      <c r="K16223" s="434">
        <v>2013</v>
      </c>
    </row>
    <row r="16224" spans="1:11" hidden="1" x14ac:dyDescent="0.25">
      <c r="A16224" s="434">
        <v>477593700</v>
      </c>
      <c r="B16224" s="434">
        <v>5991</v>
      </c>
      <c r="C16224" s="434" t="s">
        <v>20</v>
      </c>
      <c r="D16224" s="434" t="s">
        <v>29</v>
      </c>
      <c r="E16224" s="434">
        <v>14.2</v>
      </c>
      <c r="F16224" s="434">
        <v>9488</v>
      </c>
      <c r="G16224" s="434">
        <v>51218</v>
      </c>
      <c r="H16224" s="434">
        <v>30068</v>
      </c>
      <c r="I16224" s="434">
        <v>183.06</v>
      </c>
      <c r="J16224" s="434">
        <v>0</v>
      </c>
      <c r="K16224" s="434">
        <v>1970</v>
      </c>
    </row>
    <row r="16225" spans="1:11" hidden="1" x14ac:dyDescent="0.25">
      <c r="A16225" s="434">
        <v>477595800</v>
      </c>
      <c r="B16225" s="434">
        <v>1005</v>
      </c>
      <c r="C16225" s="434" t="s">
        <v>20</v>
      </c>
      <c r="D16225" s="434" t="s">
        <v>29</v>
      </c>
      <c r="E16225" s="434">
        <v>14</v>
      </c>
      <c r="F16225" s="434">
        <v>9960</v>
      </c>
      <c r="G16225" s="434">
        <v>49999</v>
      </c>
      <c r="H16225" s="434">
        <v>29266</v>
      </c>
      <c r="I16225" s="434">
        <v>183.21</v>
      </c>
      <c r="J16225" s="434">
        <v>51907</v>
      </c>
      <c r="K16225" s="434">
        <v>2009</v>
      </c>
    </row>
    <row r="16226" spans="1:11" hidden="1" x14ac:dyDescent="0.25">
      <c r="A16226" s="434">
        <v>477598200</v>
      </c>
      <c r="B16226" s="434">
        <v>12165</v>
      </c>
      <c r="C16226" s="434" t="s">
        <v>28</v>
      </c>
      <c r="D16226" s="434" t="s">
        <v>33</v>
      </c>
      <c r="E16226" s="434">
        <v>13.8</v>
      </c>
      <c r="F16226" s="434">
        <v>10260</v>
      </c>
      <c r="G16226" s="434">
        <v>81678</v>
      </c>
      <c r="H16226" s="434">
        <v>45271</v>
      </c>
      <c r="I16226" s="434">
        <v>229</v>
      </c>
      <c r="J16226" s="434">
        <v>0</v>
      </c>
      <c r="K16226" s="434">
        <v>2012</v>
      </c>
    </row>
    <row r="16227" spans="1:11" hidden="1" x14ac:dyDescent="0.25">
      <c r="A16227" s="434">
        <v>477607200</v>
      </c>
      <c r="B16227" s="434">
        <v>6862</v>
      </c>
      <c r="C16227" s="434" t="s">
        <v>24</v>
      </c>
      <c r="D16227" s="434" t="s">
        <v>33</v>
      </c>
      <c r="E16227" s="434">
        <v>14.5</v>
      </c>
      <c r="F16227" s="434">
        <v>12240</v>
      </c>
      <c r="G16227" s="434">
        <v>105715</v>
      </c>
      <c r="H16227" s="434">
        <v>56489</v>
      </c>
      <c r="I16227" s="434">
        <v>241.03</v>
      </c>
      <c r="J16227" s="434">
        <v>113307</v>
      </c>
      <c r="K16227" s="434">
        <v>2007</v>
      </c>
    </row>
    <row r="16228" spans="1:11" hidden="1" x14ac:dyDescent="0.25">
      <c r="A16228" s="434">
        <v>477607600</v>
      </c>
      <c r="B16228" s="434">
        <v>4946</v>
      </c>
      <c r="C16228" s="434" t="s">
        <v>31</v>
      </c>
      <c r="D16228" s="434" t="s">
        <v>29</v>
      </c>
      <c r="E16228" s="434">
        <v>14.9</v>
      </c>
      <c r="F16228" s="434">
        <v>9510</v>
      </c>
      <c r="G16228" s="434">
        <v>46500</v>
      </c>
      <c r="H16228" s="434">
        <v>29758</v>
      </c>
      <c r="I16228" s="434">
        <v>199.2</v>
      </c>
      <c r="K16228" s="434">
        <v>2006</v>
      </c>
    </row>
    <row r="16229" spans="1:11" hidden="1" x14ac:dyDescent="0.25">
      <c r="A16229" s="434">
        <v>477608900</v>
      </c>
      <c r="B16229" s="434">
        <v>14797</v>
      </c>
      <c r="C16229" s="434" t="s">
        <v>61</v>
      </c>
      <c r="D16229" s="434" t="s">
        <v>29</v>
      </c>
      <c r="E16229" s="434">
        <v>16.5</v>
      </c>
      <c r="F16229" s="434">
        <v>9300</v>
      </c>
      <c r="G16229" s="434">
        <v>29840</v>
      </c>
      <c r="H16229" s="434">
        <v>22566</v>
      </c>
      <c r="I16229" s="434">
        <v>179.5</v>
      </c>
      <c r="J16229" s="434">
        <v>0</v>
      </c>
      <c r="K16229" s="434">
        <v>2013</v>
      </c>
    </row>
    <row r="16230" spans="1:11" hidden="1" x14ac:dyDescent="0.25">
      <c r="A16230" s="434">
        <v>477612300</v>
      </c>
      <c r="B16230" s="434">
        <v>222106</v>
      </c>
      <c r="C16230" s="434" t="s">
        <v>24</v>
      </c>
      <c r="D16230" s="434" t="s">
        <v>22</v>
      </c>
      <c r="E16230" s="434">
        <v>14.5</v>
      </c>
      <c r="F16230" s="434">
        <v>2699</v>
      </c>
      <c r="G16230" s="434">
        <v>4001</v>
      </c>
      <c r="H16230" s="434">
        <v>3493</v>
      </c>
      <c r="I16230" s="434">
        <v>97.24</v>
      </c>
      <c r="J16230" s="434">
        <v>3469</v>
      </c>
      <c r="K16230" s="434">
        <v>1970</v>
      </c>
    </row>
    <row r="16231" spans="1:11" hidden="1" x14ac:dyDescent="0.25">
      <c r="A16231" s="434">
        <v>477617400</v>
      </c>
      <c r="B16231" s="434">
        <v>20841</v>
      </c>
      <c r="C16231" s="434" t="s">
        <v>28</v>
      </c>
      <c r="D16231" s="434" t="s">
        <v>29</v>
      </c>
      <c r="E16231" s="434">
        <v>14.5</v>
      </c>
      <c r="F16231" s="434">
        <v>6630</v>
      </c>
      <c r="G16231" s="434">
        <v>52424</v>
      </c>
      <c r="H16231" s="434">
        <v>30046</v>
      </c>
      <c r="I16231" s="434">
        <v>189.99</v>
      </c>
      <c r="J16231" s="434">
        <v>0</v>
      </c>
      <c r="K16231" s="434">
        <v>1970</v>
      </c>
    </row>
    <row r="16232" spans="1:11" hidden="1" x14ac:dyDescent="0.25">
      <c r="A16232" s="434">
        <v>477621100</v>
      </c>
      <c r="B16232" s="434">
        <v>1183</v>
      </c>
      <c r="C16232" s="434" t="s">
        <v>28</v>
      </c>
      <c r="D16232" s="434" t="s">
        <v>33</v>
      </c>
      <c r="E16232" s="434">
        <v>14.1</v>
      </c>
      <c r="F16232" s="434">
        <v>12231</v>
      </c>
      <c r="G16232" s="434">
        <v>93297</v>
      </c>
      <c r="H16232" s="434">
        <v>51130</v>
      </c>
      <c r="I16232" s="434">
        <v>229.2</v>
      </c>
      <c r="K16232" s="434">
        <v>2009</v>
      </c>
    </row>
    <row r="16233" spans="1:11" hidden="1" x14ac:dyDescent="0.25">
      <c r="A16233" s="434">
        <v>477621200</v>
      </c>
      <c r="B16233" s="434">
        <v>1282</v>
      </c>
      <c r="C16233" s="434" t="s">
        <v>28</v>
      </c>
      <c r="D16233" s="434" t="s">
        <v>29</v>
      </c>
      <c r="E16233" s="434">
        <v>14.2</v>
      </c>
      <c r="F16233" s="434">
        <v>5647</v>
      </c>
      <c r="G16233" s="434">
        <v>29256</v>
      </c>
      <c r="H16233" s="434">
        <v>18499</v>
      </c>
      <c r="I16233" s="434">
        <v>169.99</v>
      </c>
      <c r="K16233" s="434">
        <v>2009</v>
      </c>
    </row>
    <row r="16234" spans="1:11" hidden="1" x14ac:dyDescent="0.25">
      <c r="A16234" s="434">
        <v>477622700</v>
      </c>
      <c r="B16234" s="434">
        <v>30977</v>
      </c>
      <c r="C16234" s="434" t="s">
        <v>28</v>
      </c>
      <c r="D16234" s="434" t="s">
        <v>33</v>
      </c>
      <c r="E16234" s="434">
        <v>14.5</v>
      </c>
      <c r="F16234" s="434">
        <v>10193</v>
      </c>
      <c r="G16234" s="434">
        <v>76402</v>
      </c>
      <c r="H16234" s="434">
        <v>40896</v>
      </c>
      <c r="I16234" s="434">
        <v>225</v>
      </c>
      <c r="J16234" s="434">
        <v>0</v>
      </c>
      <c r="K16234" s="434">
        <v>2009</v>
      </c>
    </row>
    <row r="16235" spans="1:11" hidden="1" x14ac:dyDescent="0.25">
      <c r="A16235" s="434">
        <v>477627200</v>
      </c>
      <c r="B16235" s="434">
        <v>275043</v>
      </c>
      <c r="C16235" s="434" t="s">
        <v>24</v>
      </c>
      <c r="D16235" s="434" t="s">
        <v>22</v>
      </c>
      <c r="E16235" s="434">
        <v>13.2</v>
      </c>
      <c r="F16235" s="434">
        <v>2699</v>
      </c>
      <c r="G16235" s="434">
        <v>3996</v>
      </c>
      <c r="H16235" s="434">
        <v>3493</v>
      </c>
      <c r="I16235" s="434">
        <v>97.24</v>
      </c>
      <c r="J16235" s="434">
        <v>3470</v>
      </c>
      <c r="K16235" s="434">
        <v>1970</v>
      </c>
    </row>
    <row r="16236" spans="1:11" hidden="1" x14ac:dyDescent="0.25">
      <c r="A16236" s="434">
        <v>477631200</v>
      </c>
      <c r="B16236" s="434">
        <v>14219</v>
      </c>
      <c r="C16236" s="434" t="s">
        <v>28</v>
      </c>
      <c r="D16236" s="434" t="s">
        <v>33</v>
      </c>
      <c r="E16236" s="434">
        <v>0</v>
      </c>
      <c r="F16236" s="434">
        <v>11300</v>
      </c>
      <c r="G16236" s="434">
        <v>76229</v>
      </c>
      <c r="H16236" s="434">
        <v>42114</v>
      </c>
      <c r="I16236" s="434">
        <v>225</v>
      </c>
      <c r="J16236" s="434">
        <v>0</v>
      </c>
      <c r="K16236" s="434">
        <v>2013</v>
      </c>
    </row>
    <row r="16237" spans="1:11" hidden="1" x14ac:dyDescent="0.25">
      <c r="A16237" s="434">
        <v>477634100</v>
      </c>
      <c r="B16237" s="434">
        <v>12436</v>
      </c>
      <c r="C16237" s="434" t="s">
        <v>28</v>
      </c>
      <c r="D16237" s="434" t="s">
        <v>29</v>
      </c>
      <c r="E16237" s="434">
        <v>14</v>
      </c>
      <c r="F16237" s="434">
        <v>10470</v>
      </c>
      <c r="G16237" s="434">
        <v>55804</v>
      </c>
      <c r="H16237" s="434">
        <v>31532</v>
      </c>
      <c r="I16237" s="434">
        <v>190</v>
      </c>
      <c r="J16237" s="434">
        <v>0</v>
      </c>
      <c r="K16237" s="434">
        <v>2010</v>
      </c>
    </row>
    <row r="16238" spans="1:11" hidden="1" x14ac:dyDescent="0.25">
      <c r="A16238" s="434">
        <v>477637100</v>
      </c>
      <c r="B16238" s="434">
        <v>15517</v>
      </c>
      <c r="C16238" s="434" t="s">
        <v>28</v>
      </c>
      <c r="D16238" s="434" t="s">
        <v>33</v>
      </c>
      <c r="E16238" s="434">
        <v>14.5</v>
      </c>
      <c r="F16238" s="434">
        <v>8050</v>
      </c>
      <c r="G16238" s="434">
        <v>77230</v>
      </c>
      <c r="H16238" s="434">
        <v>40885</v>
      </c>
      <c r="I16238" s="434">
        <v>225</v>
      </c>
      <c r="J16238" s="434">
        <v>0</v>
      </c>
      <c r="K16238" s="434">
        <v>2014</v>
      </c>
    </row>
    <row r="16239" spans="1:11" hidden="1" x14ac:dyDescent="0.25">
      <c r="A16239" s="434">
        <v>477637500</v>
      </c>
      <c r="B16239" s="434">
        <v>736</v>
      </c>
      <c r="C16239" s="434" t="s">
        <v>31</v>
      </c>
      <c r="D16239" s="434" t="s">
        <v>29</v>
      </c>
      <c r="E16239" s="434">
        <v>43599</v>
      </c>
      <c r="F16239" s="434">
        <v>5650</v>
      </c>
      <c r="G16239" s="434">
        <v>37595</v>
      </c>
      <c r="H16239" s="434">
        <v>22385</v>
      </c>
      <c r="I16239" s="434">
        <v>179.99</v>
      </c>
      <c r="J16239" s="434">
        <v>0</v>
      </c>
      <c r="K16239" s="434">
        <v>2014</v>
      </c>
    </row>
    <row r="16240" spans="1:11" hidden="1" x14ac:dyDescent="0.25">
      <c r="A16240" s="434">
        <v>477637700</v>
      </c>
      <c r="B16240" s="434">
        <v>22405</v>
      </c>
      <c r="C16240" s="434" t="s">
        <v>28</v>
      </c>
      <c r="D16240" s="434" t="s">
        <v>36</v>
      </c>
      <c r="E16240" s="434">
        <v>14</v>
      </c>
      <c r="F16240" s="434">
        <v>15748</v>
      </c>
      <c r="G16240" s="434">
        <v>181066</v>
      </c>
      <c r="H16240" s="434">
        <v>94528</v>
      </c>
      <c r="I16240" s="434">
        <v>292</v>
      </c>
      <c r="J16240" s="434">
        <v>0</v>
      </c>
      <c r="K16240" s="434">
        <v>2014</v>
      </c>
    </row>
    <row r="16241" spans="1:11" hidden="1" x14ac:dyDescent="0.25">
      <c r="A16241" s="434">
        <v>477637900</v>
      </c>
      <c r="B16241" s="434">
        <v>15098</v>
      </c>
      <c r="C16241" s="434" t="s">
        <v>31</v>
      </c>
      <c r="D16241" s="434" t="s">
        <v>29</v>
      </c>
      <c r="E16241" s="434">
        <v>14</v>
      </c>
      <c r="F16241" s="434">
        <v>8300</v>
      </c>
      <c r="G16241" s="434">
        <v>39150</v>
      </c>
      <c r="H16241" s="434">
        <v>24785</v>
      </c>
      <c r="I16241" s="434">
        <v>179.99</v>
      </c>
      <c r="K16241" s="434">
        <v>2013</v>
      </c>
    </row>
    <row r="16242" spans="1:11" hidden="1" x14ac:dyDescent="0.25">
      <c r="A16242" s="434">
        <v>477638200</v>
      </c>
      <c r="B16242" s="434">
        <v>11217</v>
      </c>
      <c r="C16242" s="434" t="s">
        <v>28</v>
      </c>
      <c r="D16242" s="434" t="s">
        <v>36</v>
      </c>
      <c r="E16242" s="434">
        <v>14.5</v>
      </c>
      <c r="F16242" s="434">
        <v>14280</v>
      </c>
      <c r="G16242" s="434">
        <v>115483</v>
      </c>
      <c r="H16242" s="434">
        <v>64769</v>
      </c>
      <c r="I16242" s="434">
        <v>254</v>
      </c>
      <c r="J16242" s="434">
        <v>0</v>
      </c>
      <c r="K16242" s="434">
        <v>2012</v>
      </c>
    </row>
    <row r="16243" spans="1:11" hidden="1" x14ac:dyDescent="0.25">
      <c r="A16243" s="434">
        <v>477638800</v>
      </c>
      <c r="B16243" s="434">
        <v>12231</v>
      </c>
      <c r="C16243" s="434" t="s">
        <v>61</v>
      </c>
      <c r="D16243" s="434" t="s">
        <v>29</v>
      </c>
      <c r="E16243" s="434">
        <v>15.2</v>
      </c>
      <c r="F16243" s="434">
        <v>6810</v>
      </c>
      <c r="G16243" s="434">
        <v>28451</v>
      </c>
      <c r="H16243" s="434">
        <v>20949</v>
      </c>
      <c r="I16243" s="434">
        <v>166.31</v>
      </c>
      <c r="J16243" s="434">
        <v>0</v>
      </c>
      <c r="K16243" s="434">
        <v>2012</v>
      </c>
    </row>
    <row r="16244" spans="1:11" hidden="1" x14ac:dyDescent="0.25">
      <c r="A16244" s="434">
        <v>477638900</v>
      </c>
      <c r="B16244" s="434">
        <v>31089</v>
      </c>
      <c r="C16244" s="434" t="s">
        <v>28</v>
      </c>
      <c r="D16244" s="434" t="s">
        <v>33</v>
      </c>
      <c r="E16244" s="434">
        <v>14.5</v>
      </c>
      <c r="F16244" s="434">
        <v>9760</v>
      </c>
      <c r="G16244" s="434">
        <v>82043</v>
      </c>
      <c r="H16244" s="434">
        <v>44373</v>
      </c>
      <c r="I16244" s="434">
        <v>229</v>
      </c>
      <c r="J16244" s="434">
        <v>0</v>
      </c>
      <c r="K16244" s="434">
        <v>2012</v>
      </c>
    </row>
    <row r="16245" spans="1:11" hidden="1" x14ac:dyDescent="0.25">
      <c r="A16245" s="434">
        <v>477641700</v>
      </c>
      <c r="B16245" s="434">
        <v>17336</v>
      </c>
      <c r="C16245" s="434" t="s">
        <v>28</v>
      </c>
      <c r="D16245" s="434" t="s">
        <v>29</v>
      </c>
      <c r="E16245" s="434">
        <v>15.3</v>
      </c>
      <c r="F16245" s="434">
        <v>9480</v>
      </c>
      <c r="G16245" s="434">
        <v>53600</v>
      </c>
      <c r="H16245" s="434">
        <v>32505</v>
      </c>
      <c r="I16245" s="434">
        <v>190</v>
      </c>
      <c r="J16245" s="434">
        <v>0</v>
      </c>
      <c r="K16245" s="434">
        <v>2010</v>
      </c>
    </row>
    <row r="16246" spans="1:11" hidden="1" x14ac:dyDescent="0.25">
      <c r="A16246" s="434">
        <v>477641800</v>
      </c>
      <c r="B16246" s="434">
        <v>5872</v>
      </c>
      <c r="C16246" s="434" t="s">
        <v>20</v>
      </c>
      <c r="D16246" s="434" t="s">
        <v>29</v>
      </c>
      <c r="E16246" s="434">
        <v>15</v>
      </c>
      <c r="F16246" s="434">
        <v>7746</v>
      </c>
      <c r="G16246" s="434">
        <v>36677</v>
      </c>
      <c r="H16246" s="434">
        <v>23342</v>
      </c>
      <c r="I16246" s="434">
        <v>184.33</v>
      </c>
      <c r="J16246" s="434">
        <v>40442</v>
      </c>
      <c r="K16246" s="434">
        <v>2010</v>
      </c>
    </row>
    <row r="16247" spans="1:11" hidden="1" x14ac:dyDescent="0.25">
      <c r="A16247" s="434">
        <v>477654600</v>
      </c>
      <c r="B16247" s="434">
        <v>6033</v>
      </c>
      <c r="C16247" s="434" t="s">
        <v>28</v>
      </c>
      <c r="D16247" s="434" t="s">
        <v>29</v>
      </c>
      <c r="E16247" s="434">
        <v>43510</v>
      </c>
      <c r="F16247" s="434">
        <v>8500</v>
      </c>
      <c r="G16247" s="434">
        <v>63276</v>
      </c>
      <c r="H16247" s="434">
        <v>36336</v>
      </c>
      <c r="I16247" s="434">
        <v>199.9</v>
      </c>
      <c r="J16247" s="434">
        <v>0</v>
      </c>
      <c r="K16247" s="434">
        <v>2016</v>
      </c>
    </row>
    <row r="16248" spans="1:11" hidden="1" x14ac:dyDescent="0.25">
      <c r="A16248" s="434">
        <v>477654800</v>
      </c>
      <c r="B16248" s="434">
        <v>11229</v>
      </c>
      <c r="C16248" s="434" t="s">
        <v>24</v>
      </c>
      <c r="D16248" s="434" t="s">
        <v>33</v>
      </c>
      <c r="E16248" s="434">
        <v>17.8</v>
      </c>
      <c r="F16248" s="434">
        <v>11160</v>
      </c>
      <c r="G16248" s="434">
        <v>53748</v>
      </c>
      <c r="H16248" s="434">
        <v>46789</v>
      </c>
      <c r="I16248" s="434">
        <v>226</v>
      </c>
      <c r="J16248" s="434">
        <v>83000</v>
      </c>
      <c r="K16248" s="434">
        <v>2016</v>
      </c>
    </row>
    <row r="16249" spans="1:11" hidden="1" x14ac:dyDescent="0.25">
      <c r="A16249" s="434">
        <v>477655100</v>
      </c>
      <c r="B16249" s="434">
        <v>29675</v>
      </c>
      <c r="C16249" s="434" t="s">
        <v>28</v>
      </c>
      <c r="D16249" s="434" t="s">
        <v>36</v>
      </c>
      <c r="E16249" s="434">
        <v>14.9</v>
      </c>
      <c r="F16249" s="434">
        <v>16860</v>
      </c>
      <c r="G16249" s="434">
        <v>175820</v>
      </c>
      <c r="H16249" s="434">
        <v>91971</v>
      </c>
      <c r="I16249" s="434">
        <v>291.8</v>
      </c>
      <c r="J16249" s="434">
        <v>0</v>
      </c>
      <c r="K16249" s="434">
        <v>2010</v>
      </c>
    </row>
    <row r="16250" spans="1:11" hidden="1" x14ac:dyDescent="0.25">
      <c r="A16250" s="434">
        <v>477655300</v>
      </c>
      <c r="B16250" s="434">
        <v>27140</v>
      </c>
      <c r="C16250" s="434" t="s">
        <v>28</v>
      </c>
      <c r="D16250" s="434" t="s">
        <v>33</v>
      </c>
      <c r="E16250" s="434">
        <v>14.5</v>
      </c>
      <c r="F16250" s="434">
        <v>9710</v>
      </c>
      <c r="G16250" s="434">
        <v>82245</v>
      </c>
      <c r="H16250" s="434">
        <v>42887</v>
      </c>
      <c r="I16250" s="434">
        <v>228.99</v>
      </c>
      <c r="J16250" s="434">
        <v>0</v>
      </c>
      <c r="K16250" s="434">
        <v>2010</v>
      </c>
    </row>
    <row r="16251" spans="1:11" hidden="1" x14ac:dyDescent="0.25">
      <c r="A16251" s="434">
        <v>477661700</v>
      </c>
      <c r="B16251" s="434">
        <v>74457</v>
      </c>
      <c r="C16251" s="434" t="s">
        <v>28</v>
      </c>
      <c r="D16251" s="434" t="s">
        <v>29</v>
      </c>
      <c r="E16251" s="434">
        <v>14</v>
      </c>
      <c r="F16251" s="434">
        <v>7.3680000000000003</v>
      </c>
      <c r="G16251" s="434">
        <v>37302</v>
      </c>
      <c r="H16251" s="434">
        <v>24118</v>
      </c>
      <c r="I16251" s="434">
        <v>189.99</v>
      </c>
      <c r="J16251" s="434">
        <v>0</v>
      </c>
      <c r="K16251" s="434">
        <v>1970</v>
      </c>
    </row>
    <row r="16252" spans="1:11" hidden="1" x14ac:dyDescent="0.25">
      <c r="A16252" s="434">
        <v>477682100</v>
      </c>
      <c r="B16252" s="434">
        <v>7498</v>
      </c>
      <c r="C16252" s="434" t="s">
        <v>28</v>
      </c>
      <c r="D16252" s="434" t="s">
        <v>33</v>
      </c>
      <c r="E16252" s="434">
        <v>14.1</v>
      </c>
      <c r="F16252" s="434">
        <v>12231</v>
      </c>
      <c r="G16252" s="434">
        <v>93297</v>
      </c>
      <c r="H16252" s="434">
        <v>51130</v>
      </c>
      <c r="I16252" s="434">
        <v>229.2</v>
      </c>
      <c r="J16252" s="434">
        <v>0</v>
      </c>
      <c r="K16252" s="434">
        <v>2010</v>
      </c>
    </row>
    <row r="16253" spans="1:11" hidden="1" x14ac:dyDescent="0.25">
      <c r="A16253" s="434">
        <v>477685200</v>
      </c>
      <c r="B16253" s="434">
        <v>1394</v>
      </c>
      <c r="C16253" s="434" t="s">
        <v>28</v>
      </c>
      <c r="D16253" s="434" t="s">
        <v>29</v>
      </c>
      <c r="E16253" s="434">
        <v>14</v>
      </c>
      <c r="F16253" s="434">
        <v>6146</v>
      </c>
      <c r="G16253" s="434">
        <v>32875</v>
      </c>
      <c r="H16253" s="434">
        <v>20987</v>
      </c>
      <c r="I16253" s="434">
        <v>179.9</v>
      </c>
      <c r="K16253" s="434">
        <v>2010</v>
      </c>
    </row>
    <row r="16254" spans="1:11" hidden="1" x14ac:dyDescent="0.25">
      <c r="A16254" s="434">
        <v>477686700</v>
      </c>
      <c r="B16254" s="434">
        <v>2466</v>
      </c>
      <c r="C16254" s="434" t="s">
        <v>31</v>
      </c>
      <c r="D16254" s="434" t="s">
        <v>29</v>
      </c>
      <c r="E16254" s="434">
        <v>15</v>
      </c>
      <c r="F16254" s="434">
        <v>8951</v>
      </c>
      <c r="G16254" s="434">
        <v>47027</v>
      </c>
      <c r="H16254" s="434">
        <v>29729</v>
      </c>
      <c r="I16254" s="434">
        <v>199.2</v>
      </c>
      <c r="J16254" s="434">
        <v>0</v>
      </c>
      <c r="K16254" s="434">
        <v>1998</v>
      </c>
    </row>
    <row r="16255" spans="1:11" hidden="1" x14ac:dyDescent="0.25">
      <c r="A16255" s="434">
        <v>477692100</v>
      </c>
      <c r="B16255" s="434">
        <v>17202</v>
      </c>
      <c r="C16255" s="434" t="s">
        <v>28</v>
      </c>
      <c r="D16255" s="434" t="s">
        <v>33</v>
      </c>
      <c r="E16255" s="434">
        <v>14.3</v>
      </c>
      <c r="F16255" s="434">
        <v>9932</v>
      </c>
      <c r="G16255" s="434">
        <v>81774</v>
      </c>
      <c r="H16255" s="434">
        <v>44120</v>
      </c>
      <c r="I16255" s="434">
        <v>229</v>
      </c>
      <c r="J16255" s="434">
        <v>0</v>
      </c>
      <c r="K16255" s="434">
        <v>2017</v>
      </c>
    </row>
    <row r="16256" spans="1:11" hidden="1" x14ac:dyDescent="0.25">
      <c r="A16256" s="434">
        <v>477694800</v>
      </c>
      <c r="B16256" s="434">
        <v>48714</v>
      </c>
      <c r="C16256" s="434" t="s">
        <v>28</v>
      </c>
      <c r="D16256" s="434" t="s">
        <v>36</v>
      </c>
      <c r="E16256" s="434">
        <v>14</v>
      </c>
      <c r="F16256" s="434">
        <v>15748</v>
      </c>
      <c r="G16256" s="434">
        <v>181015</v>
      </c>
      <c r="H16256" s="434">
        <v>94528</v>
      </c>
      <c r="I16256" s="434">
        <v>292</v>
      </c>
      <c r="J16256" s="434">
        <v>0</v>
      </c>
      <c r="K16256" s="434">
        <v>2014</v>
      </c>
    </row>
    <row r="16257" spans="1:11" hidden="1" x14ac:dyDescent="0.25">
      <c r="A16257" s="434">
        <v>477698200</v>
      </c>
      <c r="B16257" s="434">
        <v>11033</v>
      </c>
      <c r="C16257" s="434" t="s">
        <v>28</v>
      </c>
      <c r="D16257" s="434" t="s">
        <v>33</v>
      </c>
      <c r="E16257" s="434">
        <v>14.5</v>
      </c>
      <c r="F16257" s="434">
        <v>9.9</v>
      </c>
      <c r="G16257" s="434">
        <v>82</v>
      </c>
      <c r="H16257" s="434">
        <v>44855</v>
      </c>
      <c r="I16257" s="434">
        <v>229</v>
      </c>
      <c r="J16257" s="434">
        <v>0</v>
      </c>
      <c r="K16257" s="434">
        <v>1970</v>
      </c>
    </row>
    <row r="16258" spans="1:11" hidden="1" x14ac:dyDescent="0.25">
      <c r="A16258" s="434">
        <v>477698300</v>
      </c>
      <c r="B16258" s="434">
        <v>2</v>
      </c>
      <c r="C16258" s="434" t="s">
        <v>20</v>
      </c>
      <c r="D16258" s="434" t="s">
        <v>29</v>
      </c>
      <c r="F16258" s="434">
        <v>7180</v>
      </c>
      <c r="G16258" s="434">
        <v>49126</v>
      </c>
      <c r="H16258" s="434">
        <v>29531</v>
      </c>
      <c r="I16258" s="434">
        <v>183.06</v>
      </c>
      <c r="J16258" s="434">
        <v>50699</v>
      </c>
      <c r="K16258" s="434">
        <v>2014</v>
      </c>
    </row>
    <row r="16259" spans="1:11" hidden="1" x14ac:dyDescent="0.25">
      <c r="A16259" s="434">
        <v>477699500</v>
      </c>
      <c r="B16259" s="434">
        <v>1</v>
      </c>
      <c r="C16259" s="434" t="s">
        <v>28</v>
      </c>
      <c r="D16259" s="434" t="s">
        <v>36</v>
      </c>
      <c r="E16259" s="434">
        <v>43600</v>
      </c>
      <c r="F16259" s="434">
        <v>15860</v>
      </c>
      <c r="G16259" s="434">
        <v>182486</v>
      </c>
      <c r="H16259" s="434">
        <v>93237</v>
      </c>
      <c r="I16259" s="434">
        <v>292</v>
      </c>
      <c r="J16259" s="434">
        <v>0</v>
      </c>
      <c r="K16259" s="434">
        <v>2015</v>
      </c>
    </row>
    <row r="16260" spans="1:11" hidden="1" x14ac:dyDescent="0.25">
      <c r="A16260" s="434">
        <v>477700300</v>
      </c>
      <c r="B16260" s="434">
        <v>6363</v>
      </c>
      <c r="C16260" s="434" t="s">
        <v>28</v>
      </c>
      <c r="D16260" s="434" t="s">
        <v>33</v>
      </c>
      <c r="E16260" s="434">
        <v>14.8</v>
      </c>
      <c r="F16260" s="434">
        <v>10320</v>
      </c>
      <c r="G16260" s="434">
        <v>76629</v>
      </c>
      <c r="H16260" s="434">
        <v>39736</v>
      </c>
      <c r="I16260" s="434">
        <v>224.94</v>
      </c>
      <c r="J16260" s="434">
        <v>0</v>
      </c>
      <c r="K16260" s="434">
        <v>1970</v>
      </c>
    </row>
    <row r="16261" spans="1:11" hidden="1" x14ac:dyDescent="0.25">
      <c r="A16261" s="434">
        <v>477700600</v>
      </c>
      <c r="B16261" s="434">
        <v>385676</v>
      </c>
      <c r="C16261" s="434" t="s">
        <v>28</v>
      </c>
      <c r="D16261" s="434" t="s">
        <v>33</v>
      </c>
      <c r="E16261" s="434">
        <v>14</v>
      </c>
      <c r="F16261" s="434">
        <v>11900</v>
      </c>
      <c r="G16261" s="434">
        <v>74500</v>
      </c>
      <c r="H16261" s="434">
        <v>41586</v>
      </c>
      <c r="I16261" s="434">
        <v>224.9</v>
      </c>
      <c r="J16261" s="434">
        <v>0</v>
      </c>
      <c r="K16261" s="434">
        <v>2012</v>
      </c>
    </row>
    <row r="16262" spans="1:11" hidden="1" x14ac:dyDescent="0.25">
      <c r="A16262" s="434">
        <v>477700900</v>
      </c>
      <c r="B16262" s="434">
        <v>2062</v>
      </c>
      <c r="C16262" s="434" t="s">
        <v>28</v>
      </c>
      <c r="D16262" s="434" t="s">
        <v>29</v>
      </c>
      <c r="E16262" s="434">
        <v>13.6</v>
      </c>
      <c r="F16262" s="434">
        <v>6480</v>
      </c>
      <c r="G16262" s="434">
        <v>32503</v>
      </c>
      <c r="H16262" s="434">
        <v>20969</v>
      </c>
      <c r="I16262" s="434">
        <v>179.9</v>
      </c>
      <c r="K16262" s="434">
        <v>2012</v>
      </c>
    </row>
    <row r="16263" spans="1:11" hidden="1" x14ac:dyDescent="0.25">
      <c r="A16263" s="434">
        <v>477711500</v>
      </c>
      <c r="B16263" s="434">
        <v>18257</v>
      </c>
      <c r="C16263" s="434" t="s">
        <v>28</v>
      </c>
      <c r="D16263" s="434" t="s">
        <v>33</v>
      </c>
      <c r="E16263" s="434">
        <v>14.5</v>
      </c>
      <c r="F16263" s="434">
        <v>11900</v>
      </c>
      <c r="G16263" s="434">
        <v>79474</v>
      </c>
      <c r="H16263" s="434">
        <v>43498</v>
      </c>
      <c r="I16263" s="434">
        <v>229</v>
      </c>
      <c r="J16263" s="434">
        <v>0</v>
      </c>
      <c r="K16263" s="434">
        <v>1970</v>
      </c>
    </row>
    <row r="16264" spans="1:11" hidden="1" x14ac:dyDescent="0.25">
      <c r="A16264" s="434">
        <v>477712600</v>
      </c>
      <c r="B16264" s="434">
        <v>17951</v>
      </c>
      <c r="C16264" s="434" t="s">
        <v>31</v>
      </c>
      <c r="D16264" s="434" t="s">
        <v>25</v>
      </c>
      <c r="E16264" s="434">
        <v>13</v>
      </c>
      <c r="F16264" s="434">
        <v>4200</v>
      </c>
      <c r="G16264" s="434">
        <v>13802</v>
      </c>
      <c r="H16264" s="434">
        <v>10021</v>
      </c>
      <c r="I16264" s="434">
        <v>124.56</v>
      </c>
      <c r="J16264" s="434">
        <v>0</v>
      </c>
      <c r="K16264" s="434">
        <v>1970</v>
      </c>
    </row>
    <row r="16265" spans="1:11" hidden="1" x14ac:dyDescent="0.25">
      <c r="A16265" s="434">
        <v>477713300</v>
      </c>
      <c r="B16265" s="434">
        <v>7283</v>
      </c>
      <c r="C16265" s="434" t="s">
        <v>28</v>
      </c>
      <c r="D16265" s="434" t="s">
        <v>29</v>
      </c>
      <c r="E16265" s="434">
        <v>14</v>
      </c>
      <c r="F16265" s="434">
        <v>6050</v>
      </c>
      <c r="G16265" s="434">
        <v>39779</v>
      </c>
      <c r="H16265" s="434">
        <v>24748</v>
      </c>
      <c r="I16265" s="434">
        <v>179.99</v>
      </c>
      <c r="J16265" s="434">
        <v>0</v>
      </c>
      <c r="K16265" s="434">
        <v>2015</v>
      </c>
    </row>
    <row r="16266" spans="1:11" hidden="1" x14ac:dyDescent="0.25">
      <c r="A16266" s="434">
        <v>477728300</v>
      </c>
      <c r="B16266" s="434">
        <v>3275</v>
      </c>
      <c r="C16266" s="434" t="s">
        <v>28</v>
      </c>
      <c r="D16266" s="434" t="s">
        <v>33</v>
      </c>
      <c r="E16266" s="434">
        <v>14.1</v>
      </c>
      <c r="F16266" s="434">
        <v>12231</v>
      </c>
      <c r="G16266" s="434">
        <v>92500</v>
      </c>
      <c r="H16266" s="434">
        <v>50697</v>
      </c>
      <c r="I16266" s="434">
        <v>229.2</v>
      </c>
      <c r="J16266" s="434">
        <v>0</v>
      </c>
      <c r="K16266" s="434">
        <v>2010</v>
      </c>
    </row>
    <row r="16267" spans="1:11" hidden="1" x14ac:dyDescent="0.25">
      <c r="A16267" s="434">
        <v>477730800</v>
      </c>
      <c r="B16267" s="434">
        <v>6121</v>
      </c>
      <c r="C16267" s="434" t="s">
        <v>28</v>
      </c>
      <c r="D16267" s="434" t="s">
        <v>29</v>
      </c>
      <c r="E16267" s="434">
        <v>15</v>
      </c>
      <c r="F16267" s="434">
        <v>8130</v>
      </c>
      <c r="G16267" s="434">
        <v>61452</v>
      </c>
      <c r="H16267" s="434">
        <v>34570</v>
      </c>
      <c r="I16267" s="434">
        <v>199.9</v>
      </c>
      <c r="J16267" s="434">
        <v>0</v>
      </c>
      <c r="K16267" s="434">
        <v>2016</v>
      </c>
    </row>
    <row r="16268" spans="1:11" hidden="1" x14ac:dyDescent="0.25">
      <c r="A16268" s="434">
        <v>477733800</v>
      </c>
      <c r="B16268" s="434">
        <v>7787</v>
      </c>
      <c r="C16268" s="434" t="s">
        <v>20</v>
      </c>
      <c r="D16268" s="434" t="s">
        <v>29</v>
      </c>
      <c r="E16268" s="434">
        <v>15.4</v>
      </c>
      <c r="F16268" s="434">
        <v>9480</v>
      </c>
      <c r="G16268" s="434">
        <v>51149</v>
      </c>
      <c r="H16268" s="434">
        <v>29733</v>
      </c>
      <c r="I16268" s="434">
        <v>183</v>
      </c>
      <c r="J16268" s="434">
        <v>52081</v>
      </c>
      <c r="K16268" s="434">
        <v>2010</v>
      </c>
    </row>
    <row r="16269" spans="1:11" hidden="1" x14ac:dyDescent="0.25">
      <c r="A16269" s="434">
        <v>477733900</v>
      </c>
      <c r="B16269" s="434">
        <v>1354</v>
      </c>
      <c r="C16269" s="434" t="s">
        <v>20</v>
      </c>
      <c r="D16269" s="434" t="s">
        <v>29</v>
      </c>
      <c r="E16269" s="434">
        <v>15.4</v>
      </c>
      <c r="F16269" s="434">
        <v>9480</v>
      </c>
      <c r="G16269" s="434">
        <v>51149</v>
      </c>
      <c r="H16269" s="434">
        <v>29733</v>
      </c>
      <c r="I16269" s="434">
        <v>183.9</v>
      </c>
      <c r="J16269" s="434">
        <v>52117</v>
      </c>
      <c r="K16269" s="434">
        <v>2010</v>
      </c>
    </row>
    <row r="16270" spans="1:11" hidden="1" x14ac:dyDescent="0.25">
      <c r="A16270" s="434">
        <v>477737100</v>
      </c>
      <c r="B16270" s="434">
        <v>6290</v>
      </c>
      <c r="C16270" s="434" t="s">
        <v>28</v>
      </c>
      <c r="D16270" s="434" t="s">
        <v>29</v>
      </c>
      <c r="E16270" s="434">
        <v>14.7</v>
      </c>
      <c r="F16270" s="434">
        <v>6050</v>
      </c>
      <c r="G16270" s="434">
        <v>39855</v>
      </c>
      <c r="H16270" s="434">
        <v>24785</v>
      </c>
      <c r="I16270" s="434">
        <v>179.99</v>
      </c>
      <c r="K16270" s="434">
        <v>2015</v>
      </c>
    </row>
    <row r="16271" spans="1:11" hidden="1" x14ac:dyDescent="0.25">
      <c r="A16271" s="434">
        <v>477739300</v>
      </c>
      <c r="B16271" s="434">
        <v>36969</v>
      </c>
      <c r="C16271" s="434" t="s">
        <v>28</v>
      </c>
      <c r="D16271" s="434" t="s">
        <v>33</v>
      </c>
      <c r="E16271" s="434">
        <v>14.5</v>
      </c>
      <c r="F16271" s="434">
        <v>11060</v>
      </c>
      <c r="G16271" s="434">
        <v>80545</v>
      </c>
      <c r="H16271" s="434">
        <v>43842</v>
      </c>
      <c r="I16271" s="434">
        <v>229</v>
      </c>
      <c r="J16271" s="434">
        <v>0</v>
      </c>
      <c r="K16271" s="434">
        <v>1970</v>
      </c>
    </row>
    <row r="16272" spans="1:11" hidden="1" x14ac:dyDescent="0.25">
      <c r="A16272" s="434">
        <v>477739800</v>
      </c>
      <c r="B16272" s="434">
        <v>17520</v>
      </c>
      <c r="C16272" s="434" t="s">
        <v>28</v>
      </c>
      <c r="D16272" s="434" t="s">
        <v>29</v>
      </c>
      <c r="E16272" s="434">
        <v>14.2</v>
      </c>
      <c r="F16272" s="434">
        <v>9960</v>
      </c>
      <c r="G16272" s="434">
        <v>56880</v>
      </c>
      <c r="H16272" s="434">
        <v>33042</v>
      </c>
      <c r="I16272" s="434">
        <v>189.99</v>
      </c>
      <c r="J16272" s="434">
        <v>0</v>
      </c>
      <c r="K16272" s="434">
        <v>2012</v>
      </c>
    </row>
    <row r="16273" spans="1:11" hidden="1" x14ac:dyDescent="0.25">
      <c r="A16273" s="434">
        <v>477739900</v>
      </c>
      <c r="B16273" s="434">
        <v>11428</v>
      </c>
      <c r="C16273" s="434" t="s">
        <v>28</v>
      </c>
      <c r="D16273" s="434" t="s">
        <v>36</v>
      </c>
      <c r="E16273" s="434">
        <v>14.5</v>
      </c>
      <c r="F16273" s="434">
        <v>16860</v>
      </c>
      <c r="G16273" s="434">
        <v>176000</v>
      </c>
      <c r="H16273" s="434">
        <v>92050</v>
      </c>
      <c r="I16273" s="434">
        <v>291.8</v>
      </c>
      <c r="J16273" s="434">
        <v>0</v>
      </c>
      <c r="K16273" s="434">
        <v>1970</v>
      </c>
    </row>
    <row r="16274" spans="1:11" hidden="1" x14ac:dyDescent="0.25">
      <c r="A16274" s="434">
        <v>477742600</v>
      </c>
      <c r="B16274" s="434">
        <v>6078</v>
      </c>
      <c r="C16274" s="434" t="s">
        <v>28</v>
      </c>
      <c r="D16274" s="434" t="s">
        <v>29</v>
      </c>
      <c r="E16274" s="434">
        <v>13.8</v>
      </c>
      <c r="F16274" s="434">
        <v>5850</v>
      </c>
      <c r="G16274" s="434">
        <v>28449</v>
      </c>
      <c r="H16274" s="434">
        <v>16960</v>
      </c>
      <c r="I16274" s="434">
        <v>169.26</v>
      </c>
      <c r="J16274" s="434">
        <v>0</v>
      </c>
      <c r="K16274" s="434">
        <v>2004</v>
      </c>
    </row>
    <row r="16275" spans="1:11" hidden="1" x14ac:dyDescent="0.25">
      <c r="A16275" s="434">
        <v>477742800</v>
      </c>
      <c r="B16275" s="434">
        <v>12078</v>
      </c>
      <c r="C16275" s="434" t="s">
        <v>28</v>
      </c>
      <c r="D16275" s="434" t="s">
        <v>33</v>
      </c>
      <c r="E16275" s="434">
        <v>14.4</v>
      </c>
      <c r="F16275" s="434">
        <v>10010</v>
      </c>
      <c r="G16275" s="434">
        <v>80545</v>
      </c>
      <c r="H16275" s="434">
        <v>43764</v>
      </c>
      <c r="I16275" s="434">
        <v>229</v>
      </c>
      <c r="J16275" s="434">
        <v>0</v>
      </c>
      <c r="K16275" s="434">
        <v>2010</v>
      </c>
    </row>
    <row r="16276" spans="1:11" hidden="1" x14ac:dyDescent="0.25">
      <c r="A16276" s="434">
        <v>477744100</v>
      </c>
      <c r="B16276" s="434">
        <v>18827</v>
      </c>
      <c r="C16276" s="434" t="s">
        <v>28</v>
      </c>
      <c r="D16276" s="434" t="s">
        <v>29</v>
      </c>
      <c r="E16276" s="434">
        <v>13.5</v>
      </c>
      <c r="F16276" s="434">
        <v>6480</v>
      </c>
      <c r="G16276" s="434">
        <v>32544</v>
      </c>
      <c r="H16276" s="434">
        <v>20867</v>
      </c>
      <c r="I16276" s="434">
        <v>179.9</v>
      </c>
      <c r="J16276" s="434">
        <v>0</v>
      </c>
      <c r="K16276" s="434">
        <v>2010</v>
      </c>
    </row>
    <row r="16277" spans="1:11" hidden="1" x14ac:dyDescent="0.25">
      <c r="A16277" s="434">
        <v>477746600</v>
      </c>
      <c r="B16277" s="434">
        <v>13459</v>
      </c>
      <c r="C16277" s="434" t="s">
        <v>28</v>
      </c>
      <c r="D16277" s="434" t="s">
        <v>29</v>
      </c>
      <c r="E16277" s="434">
        <v>14</v>
      </c>
      <c r="F16277" s="434">
        <v>5850</v>
      </c>
      <c r="G16277" s="434">
        <v>28446</v>
      </c>
      <c r="H16277" s="434">
        <v>16960</v>
      </c>
      <c r="I16277" s="434">
        <v>169.26</v>
      </c>
      <c r="J16277" s="434">
        <v>0</v>
      </c>
      <c r="K16277" s="434">
        <v>2004</v>
      </c>
    </row>
    <row r="16278" spans="1:11" hidden="1" x14ac:dyDescent="0.25">
      <c r="A16278" s="434">
        <v>477748600</v>
      </c>
      <c r="B16278" s="434">
        <v>1941</v>
      </c>
      <c r="C16278" s="434" t="s">
        <v>61</v>
      </c>
      <c r="D16278" s="434" t="s">
        <v>29</v>
      </c>
      <c r="E16278" s="434">
        <v>19.2</v>
      </c>
      <c r="F16278" s="434">
        <v>16520</v>
      </c>
      <c r="G16278" s="434">
        <v>30346</v>
      </c>
      <c r="H16278" s="434">
        <v>23000</v>
      </c>
      <c r="I16278" s="434">
        <v>199.8</v>
      </c>
      <c r="J16278" s="434">
        <v>0</v>
      </c>
      <c r="K16278" s="434">
        <v>2010</v>
      </c>
    </row>
    <row r="16279" spans="1:11" hidden="1" x14ac:dyDescent="0.25">
      <c r="A16279" s="434">
        <v>477752500</v>
      </c>
      <c r="B16279" s="434">
        <v>4045</v>
      </c>
      <c r="C16279" s="434" t="s">
        <v>28</v>
      </c>
      <c r="D16279" s="434" t="s">
        <v>29</v>
      </c>
      <c r="E16279" s="434">
        <v>43660</v>
      </c>
      <c r="F16279" s="434">
        <v>7040</v>
      </c>
      <c r="G16279" s="434">
        <v>38114</v>
      </c>
      <c r="H16279" s="434">
        <v>23268</v>
      </c>
      <c r="I16279" s="434">
        <v>180</v>
      </c>
      <c r="J16279" s="434">
        <v>0</v>
      </c>
      <c r="K16279" s="434">
        <v>2013</v>
      </c>
    </row>
    <row r="16280" spans="1:11" hidden="1" x14ac:dyDescent="0.25">
      <c r="A16280" s="434">
        <v>477752900</v>
      </c>
      <c r="B16280" s="434">
        <v>827</v>
      </c>
      <c r="C16280" s="434" t="s">
        <v>28</v>
      </c>
      <c r="D16280" s="434" t="s">
        <v>29</v>
      </c>
      <c r="E16280" s="434">
        <v>14.5</v>
      </c>
      <c r="F16280" s="434">
        <v>8400</v>
      </c>
      <c r="G16280" s="434">
        <v>58044</v>
      </c>
      <c r="H16280" s="434">
        <v>32377</v>
      </c>
      <c r="I16280" s="434">
        <v>189.99</v>
      </c>
      <c r="K16280" s="434">
        <v>2013</v>
      </c>
    </row>
    <row r="16281" spans="1:11" hidden="1" x14ac:dyDescent="0.25">
      <c r="A16281" s="434">
        <v>477759400</v>
      </c>
      <c r="B16281" s="434">
        <v>19809</v>
      </c>
      <c r="C16281" s="434" t="s">
        <v>28</v>
      </c>
      <c r="D16281" s="434" t="s">
        <v>33</v>
      </c>
      <c r="E16281" s="434">
        <v>14.5</v>
      </c>
      <c r="F16281" s="434">
        <v>10115</v>
      </c>
      <c r="G16281" s="434">
        <v>79445</v>
      </c>
      <c r="H16281" s="434">
        <v>43501</v>
      </c>
      <c r="I16281" s="434">
        <v>229</v>
      </c>
      <c r="J16281" s="434">
        <v>0</v>
      </c>
      <c r="K16281" s="434">
        <v>1970</v>
      </c>
    </row>
    <row r="16282" spans="1:11" hidden="1" x14ac:dyDescent="0.25">
      <c r="A16282" s="434">
        <v>477759800</v>
      </c>
      <c r="B16282" s="434">
        <v>16082</v>
      </c>
      <c r="C16282" s="434" t="s">
        <v>28</v>
      </c>
      <c r="D16282" s="434" t="s">
        <v>29</v>
      </c>
      <c r="E16282" s="434">
        <v>43599</v>
      </c>
      <c r="F16282" s="434">
        <v>8890</v>
      </c>
      <c r="G16282" s="434">
        <v>55768</v>
      </c>
      <c r="H16282" s="434">
        <v>31540</v>
      </c>
      <c r="I16282" s="434">
        <v>189.96</v>
      </c>
      <c r="J16282" s="434">
        <v>0</v>
      </c>
    </row>
    <row r="16283" spans="1:11" hidden="1" x14ac:dyDescent="0.25">
      <c r="A16283" s="434">
        <v>477764100</v>
      </c>
      <c r="B16283" s="434">
        <v>3987</v>
      </c>
      <c r="C16283" s="434" t="s">
        <v>28</v>
      </c>
      <c r="D16283" s="434" t="s">
        <v>33</v>
      </c>
      <c r="E16283" s="434">
        <v>14</v>
      </c>
      <c r="F16283" s="434">
        <v>11900</v>
      </c>
      <c r="G16283" s="434">
        <v>79471</v>
      </c>
      <c r="H16283" s="434">
        <v>43498</v>
      </c>
      <c r="I16283" s="434">
        <v>229</v>
      </c>
      <c r="K16283" s="434">
        <v>2011</v>
      </c>
    </row>
    <row r="16284" spans="1:11" hidden="1" x14ac:dyDescent="0.25">
      <c r="A16284" s="434">
        <v>477764400</v>
      </c>
      <c r="B16284" s="434">
        <v>7975</v>
      </c>
      <c r="C16284" s="434" t="s">
        <v>28</v>
      </c>
      <c r="D16284" s="434" t="s">
        <v>33</v>
      </c>
      <c r="E16284" s="434">
        <v>14</v>
      </c>
      <c r="F16284" s="434">
        <v>11300</v>
      </c>
      <c r="G16284" s="434">
        <v>76032</v>
      </c>
      <c r="H16284" s="434">
        <v>41254</v>
      </c>
      <c r="I16284" s="434">
        <v>225</v>
      </c>
      <c r="J16284" s="434">
        <v>0</v>
      </c>
      <c r="K16284" s="434">
        <v>2011</v>
      </c>
    </row>
    <row r="16285" spans="1:11" hidden="1" x14ac:dyDescent="0.25">
      <c r="A16285" s="434">
        <v>477765200</v>
      </c>
      <c r="B16285" s="434">
        <v>84030</v>
      </c>
      <c r="C16285" s="434" t="s">
        <v>28</v>
      </c>
      <c r="D16285" s="434" t="s">
        <v>33</v>
      </c>
      <c r="E16285" s="434">
        <v>14.5</v>
      </c>
      <c r="F16285" s="434">
        <v>14280</v>
      </c>
      <c r="G16285" s="434">
        <v>81874</v>
      </c>
      <c r="H16285" s="434">
        <v>44325</v>
      </c>
      <c r="I16285" s="434">
        <v>229</v>
      </c>
      <c r="J16285" s="434">
        <v>0</v>
      </c>
      <c r="K16285" s="434">
        <v>2012</v>
      </c>
    </row>
    <row r="16286" spans="1:11" hidden="1" x14ac:dyDescent="0.25">
      <c r="A16286" s="434">
        <v>477766700</v>
      </c>
      <c r="B16286" s="434">
        <v>1677</v>
      </c>
      <c r="C16286" s="434" t="s">
        <v>28</v>
      </c>
      <c r="D16286" s="434" t="s">
        <v>29</v>
      </c>
      <c r="E16286" s="434">
        <v>14.2</v>
      </c>
      <c r="F16286" s="434">
        <v>6480</v>
      </c>
      <c r="G16286" s="434">
        <v>32484</v>
      </c>
      <c r="H16286" s="434">
        <v>20218</v>
      </c>
      <c r="I16286" s="434">
        <v>177.4</v>
      </c>
      <c r="J16286" s="434">
        <v>0</v>
      </c>
      <c r="K16286" s="434">
        <v>2012</v>
      </c>
    </row>
    <row r="16287" spans="1:11" hidden="1" x14ac:dyDescent="0.25">
      <c r="A16287" s="434">
        <v>477767100</v>
      </c>
      <c r="B16287" s="434">
        <v>3750</v>
      </c>
      <c r="C16287" s="434" t="s">
        <v>28</v>
      </c>
      <c r="D16287" s="434" t="s">
        <v>29</v>
      </c>
      <c r="E16287" s="434">
        <v>14.3</v>
      </c>
      <c r="F16287" s="434">
        <v>6150</v>
      </c>
      <c r="G16287" s="434">
        <v>29756</v>
      </c>
      <c r="H16287" s="434">
        <v>17977</v>
      </c>
      <c r="I16287" s="434">
        <v>170.7</v>
      </c>
      <c r="K16287" s="434">
        <v>2001</v>
      </c>
    </row>
    <row r="16288" spans="1:11" hidden="1" x14ac:dyDescent="0.25">
      <c r="A16288" s="434">
        <v>477768200</v>
      </c>
      <c r="B16288" s="434">
        <v>4185</v>
      </c>
      <c r="C16288" s="434" t="s">
        <v>20</v>
      </c>
      <c r="D16288" s="434" t="s">
        <v>29</v>
      </c>
      <c r="E16288" s="434">
        <v>14.2</v>
      </c>
      <c r="F16288" s="434">
        <v>12368</v>
      </c>
      <c r="G16288" s="434">
        <v>51218</v>
      </c>
      <c r="H16288" s="434">
        <v>30068</v>
      </c>
      <c r="I16288" s="434">
        <v>183.06</v>
      </c>
      <c r="J16288" s="434">
        <v>0</v>
      </c>
      <c r="K16288" s="434">
        <v>1970</v>
      </c>
    </row>
    <row r="16289" spans="1:11" hidden="1" x14ac:dyDescent="0.25">
      <c r="A16289" s="434">
        <v>477768700</v>
      </c>
      <c r="B16289" s="434">
        <v>63</v>
      </c>
      <c r="C16289" s="434" t="s">
        <v>28</v>
      </c>
      <c r="D16289" s="434" t="s">
        <v>29</v>
      </c>
      <c r="E16289" s="434">
        <v>13.5</v>
      </c>
      <c r="F16289" s="434">
        <v>5850</v>
      </c>
      <c r="G16289" s="434">
        <v>28456</v>
      </c>
      <c r="H16289" s="434">
        <v>16951</v>
      </c>
      <c r="I16289" s="434">
        <v>169.3</v>
      </c>
      <c r="K16289" s="434">
        <v>2007</v>
      </c>
    </row>
    <row r="16290" spans="1:11" hidden="1" x14ac:dyDescent="0.25">
      <c r="A16290" s="434">
        <v>477778000</v>
      </c>
      <c r="B16290" s="434">
        <v>4986</v>
      </c>
      <c r="C16290" s="434" t="s">
        <v>28</v>
      </c>
      <c r="D16290" s="434" t="s">
        <v>33</v>
      </c>
      <c r="E16290" s="434">
        <v>13.5</v>
      </c>
      <c r="F16290" s="434">
        <v>8826</v>
      </c>
      <c r="G16290" s="434">
        <v>74761</v>
      </c>
      <c r="H16290" s="434">
        <v>38846</v>
      </c>
      <c r="I16290" s="434">
        <v>225</v>
      </c>
      <c r="J16290" s="434">
        <v>0</v>
      </c>
      <c r="K16290" s="434">
        <v>1998</v>
      </c>
    </row>
    <row r="16291" spans="1:11" hidden="1" x14ac:dyDescent="0.25">
      <c r="A16291" s="434">
        <v>477783000</v>
      </c>
      <c r="B16291" s="434">
        <v>6097</v>
      </c>
      <c r="C16291" s="434" t="s">
        <v>28</v>
      </c>
      <c r="D16291" s="434" t="s">
        <v>33</v>
      </c>
      <c r="E16291" s="434">
        <v>43599</v>
      </c>
      <c r="F16291" s="434">
        <v>8827</v>
      </c>
      <c r="G16291" s="434">
        <v>72400</v>
      </c>
      <c r="H16291" s="434">
        <v>37847</v>
      </c>
      <c r="I16291" s="434">
        <v>225</v>
      </c>
      <c r="J16291" s="434">
        <v>0</v>
      </c>
    </row>
    <row r="16292" spans="1:11" hidden="1" x14ac:dyDescent="0.25">
      <c r="A16292" s="434">
        <v>477786800</v>
      </c>
      <c r="B16292" s="434">
        <v>15560</v>
      </c>
      <c r="C16292" s="434" t="s">
        <v>16</v>
      </c>
      <c r="D16292" s="434" t="s">
        <v>29</v>
      </c>
      <c r="E16292" s="434">
        <v>14</v>
      </c>
      <c r="F16292" s="434">
        <v>8580</v>
      </c>
      <c r="G16292" s="434">
        <v>50090</v>
      </c>
      <c r="H16292" s="434">
        <v>28465</v>
      </c>
      <c r="I16292" s="434">
        <v>182.5</v>
      </c>
      <c r="J16292" s="434">
        <v>0</v>
      </c>
      <c r="K16292" s="434">
        <v>1970</v>
      </c>
    </row>
    <row r="16293" spans="1:11" hidden="1" x14ac:dyDescent="0.25">
      <c r="A16293" s="434">
        <v>477787000</v>
      </c>
      <c r="B16293" s="434">
        <v>15676</v>
      </c>
      <c r="C16293" s="434" t="s">
        <v>28</v>
      </c>
      <c r="D16293" s="434" t="s">
        <v>33</v>
      </c>
      <c r="E16293" s="434">
        <v>14</v>
      </c>
      <c r="F16293" s="434">
        <v>9158</v>
      </c>
      <c r="G16293" s="434">
        <v>73941</v>
      </c>
      <c r="H16293" s="434">
        <v>38646</v>
      </c>
      <c r="I16293" s="434">
        <v>225</v>
      </c>
      <c r="J16293" s="434">
        <v>0</v>
      </c>
      <c r="K16293" s="434">
        <v>1970</v>
      </c>
    </row>
    <row r="16294" spans="1:11" hidden="1" x14ac:dyDescent="0.25">
      <c r="A16294" s="434">
        <v>477790200</v>
      </c>
      <c r="B16294" s="434">
        <v>17911</v>
      </c>
      <c r="C16294" s="434" t="s">
        <v>28</v>
      </c>
      <c r="D16294" s="434" t="s">
        <v>29</v>
      </c>
      <c r="E16294" s="434">
        <v>14</v>
      </c>
      <c r="F16294" s="434">
        <v>5889</v>
      </c>
      <c r="G16294" s="434">
        <v>35480</v>
      </c>
      <c r="H16294" s="434">
        <v>23872</v>
      </c>
      <c r="I16294" s="434">
        <v>179.9</v>
      </c>
      <c r="J16294" s="434">
        <v>0</v>
      </c>
      <c r="K16294" s="434">
        <v>2015</v>
      </c>
    </row>
    <row r="16295" spans="1:11" hidden="1" x14ac:dyDescent="0.25">
      <c r="A16295" s="434">
        <v>477790500</v>
      </c>
      <c r="B16295" s="434">
        <v>1</v>
      </c>
      <c r="C16295" s="434" t="s">
        <v>35</v>
      </c>
      <c r="D16295" s="434" t="s">
        <v>40</v>
      </c>
      <c r="E16295" s="434">
        <v>24</v>
      </c>
      <c r="F16295" s="434">
        <v>58100</v>
      </c>
      <c r="G16295" s="434">
        <v>119000</v>
      </c>
      <c r="H16295" s="434">
        <v>113042</v>
      </c>
      <c r="I16295" s="434">
        <v>336.94799999999998</v>
      </c>
      <c r="J16295" s="434">
        <v>0</v>
      </c>
      <c r="K16295" s="434">
        <v>2015</v>
      </c>
    </row>
    <row r="16296" spans="1:11" hidden="1" x14ac:dyDescent="0.25">
      <c r="A16296" s="434">
        <v>477790600</v>
      </c>
      <c r="B16296" s="434">
        <v>974</v>
      </c>
      <c r="C16296" s="434" t="s">
        <v>28</v>
      </c>
      <c r="D16296" s="434" t="s">
        <v>29</v>
      </c>
      <c r="E16296" s="434">
        <v>14.4</v>
      </c>
      <c r="F16296" s="434">
        <v>8500</v>
      </c>
      <c r="G16296" s="434">
        <v>63500</v>
      </c>
      <c r="H16296" s="434">
        <v>36336</v>
      </c>
      <c r="I16296" s="434">
        <v>199.9</v>
      </c>
      <c r="K16296" s="434">
        <v>2015</v>
      </c>
    </row>
    <row r="16297" spans="1:11" hidden="1" x14ac:dyDescent="0.25">
      <c r="A16297" s="434">
        <v>477792400</v>
      </c>
      <c r="B16297" s="434">
        <v>14744</v>
      </c>
      <c r="C16297" s="434" t="s">
        <v>28</v>
      </c>
      <c r="D16297" s="434" t="s">
        <v>33</v>
      </c>
      <c r="E16297" s="434">
        <v>14.1</v>
      </c>
      <c r="F16297" s="434">
        <v>11900</v>
      </c>
      <c r="G16297" s="434">
        <v>81707</v>
      </c>
      <c r="H16297" s="434">
        <v>43951</v>
      </c>
      <c r="I16297" s="434">
        <v>229</v>
      </c>
      <c r="J16297" s="434">
        <v>0</v>
      </c>
      <c r="K16297" s="434">
        <v>2012</v>
      </c>
    </row>
    <row r="16298" spans="1:11" hidden="1" x14ac:dyDescent="0.25">
      <c r="A16298" s="434">
        <v>477794000</v>
      </c>
      <c r="B16298" s="434">
        <v>934</v>
      </c>
      <c r="C16298" s="434" t="s">
        <v>28</v>
      </c>
      <c r="D16298" s="434" t="s">
        <v>29</v>
      </c>
      <c r="E16298" s="434">
        <v>14</v>
      </c>
      <c r="F16298" s="434">
        <v>7059</v>
      </c>
      <c r="G16298" s="434">
        <v>31879</v>
      </c>
      <c r="H16298" s="434">
        <v>19717</v>
      </c>
      <c r="I16298" s="434">
        <v>176.82</v>
      </c>
      <c r="K16298" s="434">
        <v>2000</v>
      </c>
    </row>
    <row r="16299" spans="1:11" hidden="1" x14ac:dyDescent="0.25">
      <c r="A16299" s="434">
        <v>477802100</v>
      </c>
      <c r="B16299" s="434">
        <v>10494</v>
      </c>
      <c r="C16299" s="434" t="s">
        <v>28</v>
      </c>
      <c r="D16299" s="434" t="s">
        <v>36</v>
      </c>
      <c r="E16299" s="434">
        <v>15</v>
      </c>
      <c r="F16299" s="434">
        <v>15861</v>
      </c>
      <c r="G16299" s="434">
        <v>180091</v>
      </c>
      <c r="H16299" s="434">
        <v>94710</v>
      </c>
      <c r="I16299" s="434">
        <v>295</v>
      </c>
      <c r="J16299" s="434">
        <v>0</v>
      </c>
      <c r="K16299" s="434">
        <v>1970</v>
      </c>
    </row>
    <row r="16300" spans="1:11" hidden="1" x14ac:dyDescent="0.25">
      <c r="A16300" s="434">
        <v>477802500</v>
      </c>
      <c r="B16300" s="434">
        <v>7806</v>
      </c>
      <c r="C16300" s="434" t="s">
        <v>28</v>
      </c>
      <c r="D16300" s="434" t="s">
        <v>33</v>
      </c>
      <c r="E16300" s="434">
        <v>14.5</v>
      </c>
      <c r="F16300" s="434">
        <v>9710</v>
      </c>
      <c r="G16300" s="434">
        <v>82205</v>
      </c>
      <c r="H16300" s="434">
        <v>43012</v>
      </c>
      <c r="I16300" s="434">
        <v>228.99</v>
      </c>
      <c r="J16300" s="434">
        <v>0</v>
      </c>
      <c r="K16300" s="434">
        <v>2011</v>
      </c>
    </row>
    <row r="16301" spans="1:11" hidden="1" x14ac:dyDescent="0.25">
      <c r="A16301" s="434">
        <v>477802900</v>
      </c>
      <c r="B16301" s="434">
        <v>14755</v>
      </c>
      <c r="C16301" s="434" t="s">
        <v>28</v>
      </c>
      <c r="D16301" s="434" t="s">
        <v>36</v>
      </c>
      <c r="E16301" s="434">
        <v>15.1</v>
      </c>
      <c r="F16301" s="434">
        <v>18660</v>
      </c>
      <c r="G16301" s="434">
        <v>179397</v>
      </c>
      <c r="H16301" s="434">
        <v>93695</v>
      </c>
      <c r="I16301" s="434">
        <v>292.05</v>
      </c>
      <c r="J16301" s="434">
        <v>0</v>
      </c>
      <c r="K16301" s="434">
        <v>1970</v>
      </c>
    </row>
    <row r="16302" spans="1:11" hidden="1" x14ac:dyDescent="0.25">
      <c r="A16302" s="434">
        <v>477810700</v>
      </c>
      <c r="B16302" s="434">
        <v>10665</v>
      </c>
      <c r="C16302" s="434" t="s">
        <v>31</v>
      </c>
      <c r="D16302" s="434" t="s">
        <v>33</v>
      </c>
      <c r="E16302" s="434">
        <v>14</v>
      </c>
      <c r="F16302" s="434">
        <v>16470</v>
      </c>
      <c r="G16302" s="434">
        <v>48163</v>
      </c>
      <c r="H16302" s="434">
        <v>35949</v>
      </c>
      <c r="I16302" s="434">
        <v>216</v>
      </c>
      <c r="J16302" s="434">
        <v>0</v>
      </c>
      <c r="K16302" s="434">
        <v>2016</v>
      </c>
    </row>
    <row r="16303" spans="1:11" hidden="1" x14ac:dyDescent="0.25">
      <c r="A16303" s="434">
        <v>477813200</v>
      </c>
      <c r="B16303" s="434">
        <v>6430</v>
      </c>
      <c r="C16303" s="434" t="s">
        <v>28</v>
      </c>
      <c r="D16303" s="434" t="s">
        <v>33</v>
      </c>
      <c r="E16303" s="434">
        <v>13.6</v>
      </c>
      <c r="F16303" s="434">
        <v>8833</v>
      </c>
      <c r="G16303" s="434">
        <v>75397</v>
      </c>
      <c r="H16303" s="434">
        <v>41073</v>
      </c>
      <c r="I16303" s="434">
        <v>225</v>
      </c>
      <c r="K16303" s="434">
        <v>2012</v>
      </c>
    </row>
    <row r="16304" spans="1:11" hidden="1" x14ac:dyDescent="0.25">
      <c r="A16304" s="434">
        <v>477814100</v>
      </c>
      <c r="B16304" s="434">
        <v>6290</v>
      </c>
      <c r="C16304" s="434" t="s">
        <v>28</v>
      </c>
      <c r="D16304" s="434" t="s">
        <v>29</v>
      </c>
      <c r="F16304" s="434">
        <v>7860</v>
      </c>
      <c r="G16304" s="434">
        <v>32401</v>
      </c>
      <c r="H16304" s="434">
        <v>22927</v>
      </c>
      <c r="I16304" s="434">
        <v>180.86</v>
      </c>
      <c r="K16304" s="434">
        <v>2010</v>
      </c>
    </row>
    <row r="16305" spans="1:11" hidden="1" x14ac:dyDescent="0.25">
      <c r="A16305" s="434">
        <v>477814700</v>
      </c>
      <c r="B16305" s="434">
        <v>20794</v>
      </c>
      <c r="C16305" s="434" t="s">
        <v>28</v>
      </c>
      <c r="D16305" s="434" t="s">
        <v>29</v>
      </c>
      <c r="E16305" s="434">
        <v>43599</v>
      </c>
      <c r="F16305" s="434">
        <v>7860</v>
      </c>
      <c r="G16305" s="434">
        <v>32311</v>
      </c>
      <c r="H16305" s="434">
        <v>22927</v>
      </c>
      <c r="I16305" s="434">
        <v>180.82</v>
      </c>
      <c r="J16305" s="434">
        <v>0</v>
      </c>
      <c r="K16305" s="434">
        <v>2010</v>
      </c>
    </row>
    <row r="16306" spans="1:11" hidden="1" x14ac:dyDescent="0.25">
      <c r="A16306" s="434">
        <v>477817200</v>
      </c>
      <c r="B16306" s="434">
        <v>7549</v>
      </c>
      <c r="C16306" s="434" t="s">
        <v>28</v>
      </c>
      <c r="D16306" s="434" t="s">
        <v>33</v>
      </c>
      <c r="E16306" s="434">
        <v>14.5</v>
      </c>
      <c r="F16306" s="434">
        <v>12240</v>
      </c>
      <c r="G16306" s="434">
        <v>95353</v>
      </c>
      <c r="H16306" s="434">
        <v>52709</v>
      </c>
      <c r="I16306" s="434">
        <v>235</v>
      </c>
      <c r="J16306" s="434">
        <v>0</v>
      </c>
      <c r="K16306" s="434">
        <v>1970</v>
      </c>
    </row>
    <row r="16307" spans="1:11" hidden="1" x14ac:dyDescent="0.25">
      <c r="A16307" s="434">
        <v>477817700</v>
      </c>
      <c r="B16307" s="434">
        <v>33768</v>
      </c>
      <c r="C16307" s="434" t="s">
        <v>28</v>
      </c>
      <c r="D16307" s="434" t="s">
        <v>29</v>
      </c>
      <c r="E16307" s="434">
        <v>14</v>
      </c>
      <c r="F16307" s="434">
        <v>7150</v>
      </c>
      <c r="G16307" s="434">
        <v>32618</v>
      </c>
      <c r="H16307" s="434">
        <v>20846</v>
      </c>
      <c r="I16307" s="434">
        <v>179.93</v>
      </c>
      <c r="J16307" s="434">
        <v>0</v>
      </c>
      <c r="K16307" s="434">
        <v>1970</v>
      </c>
    </row>
    <row r="16308" spans="1:11" hidden="1" x14ac:dyDescent="0.25">
      <c r="A16308" s="434">
        <v>477817800</v>
      </c>
      <c r="B16308" s="434">
        <v>32458</v>
      </c>
      <c r="C16308" s="434" t="s">
        <v>28</v>
      </c>
      <c r="D16308" s="434" t="s">
        <v>33</v>
      </c>
      <c r="E16308" s="434">
        <v>14</v>
      </c>
      <c r="F16308" s="434">
        <v>9340</v>
      </c>
      <c r="G16308" s="434">
        <v>75928</v>
      </c>
      <c r="H16308" s="434">
        <v>39126</v>
      </c>
      <c r="I16308" s="434">
        <v>224.99</v>
      </c>
      <c r="J16308" s="434">
        <v>0</v>
      </c>
      <c r="K16308" s="434">
        <v>2001</v>
      </c>
    </row>
    <row r="16309" spans="1:11" hidden="1" x14ac:dyDescent="0.25">
      <c r="A16309" s="434">
        <v>477818000</v>
      </c>
      <c r="B16309" s="434">
        <v>2661</v>
      </c>
      <c r="C16309" s="434" t="s">
        <v>31</v>
      </c>
      <c r="D16309" s="434" t="s">
        <v>29</v>
      </c>
      <c r="E16309" s="434">
        <v>14.8</v>
      </c>
      <c r="F16309" s="434">
        <v>11032</v>
      </c>
      <c r="G16309" s="434">
        <v>47069</v>
      </c>
      <c r="H16309" s="434">
        <v>29381</v>
      </c>
      <c r="I16309" s="434">
        <v>199.2</v>
      </c>
      <c r="K16309" s="434">
        <v>1994</v>
      </c>
    </row>
    <row r="16310" spans="1:11" hidden="1" x14ac:dyDescent="0.25">
      <c r="A16310" s="434">
        <v>477826500</v>
      </c>
      <c r="B16310" s="434">
        <v>915</v>
      </c>
      <c r="C16310" s="434" t="s">
        <v>28</v>
      </c>
      <c r="D16310" s="434" t="s">
        <v>33</v>
      </c>
      <c r="E16310" s="434">
        <v>14.5</v>
      </c>
      <c r="F16310" s="434">
        <v>11620</v>
      </c>
      <c r="G16310" s="434">
        <v>82509</v>
      </c>
      <c r="H16310" s="434">
        <v>43158</v>
      </c>
      <c r="I16310" s="434">
        <v>228.99</v>
      </c>
      <c r="K16310" s="434">
        <v>2008</v>
      </c>
    </row>
    <row r="16311" spans="1:11" hidden="1" x14ac:dyDescent="0.25">
      <c r="A16311" s="434">
        <v>477831700</v>
      </c>
      <c r="B16311" s="434">
        <v>17906</v>
      </c>
      <c r="C16311" s="434" t="s">
        <v>28</v>
      </c>
      <c r="D16311" s="434" t="s">
        <v>36</v>
      </c>
      <c r="E16311" s="434">
        <v>15</v>
      </c>
      <c r="F16311" s="434">
        <v>18660</v>
      </c>
      <c r="G16311" s="434">
        <v>180096</v>
      </c>
      <c r="H16311" s="434">
        <v>94710</v>
      </c>
      <c r="I16311" s="434">
        <v>295</v>
      </c>
      <c r="J16311" s="434">
        <v>0</v>
      </c>
      <c r="K16311" s="434">
        <v>2010</v>
      </c>
    </row>
    <row r="16312" spans="1:11" hidden="1" x14ac:dyDescent="0.25">
      <c r="A16312" s="434">
        <v>477831800</v>
      </c>
      <c r="B16312" s="434">
        <v>10865</v>
      </c>
      <c r="C16312" s="434" t="s">
        <v>28</v>
      </c>
      <c r="D16312" s="434" t="s">
        <v>36</v>
      </c>
      <c r="E16312" s="434">
        <v>15</v>
      </c>
      <c r="F16312" s="434">
        <v>15861</v>
      </c>
      <c r="G16312" s="434">
        <v>180099</v>
      </c>
      <c r="H16312" s="434">
        <v>94710</v>
      </c>
      <c r="I16312" s="434">
        <v>295</v>
      </c>
      <c r="J16312" s="434">
        <v>0</v>
      </c>
      <c r="K16312" s="434">
        <v>1970</v>
      </c>
    </row>
    <row r="16313" spans="1:11" hidden="1" x14ac:dyDescent="0.25">
      <c r="A16313" s="434">
        <v>477832100</v>
      </c>
      <c r="B16313" s="434">
        <v>798</v>
      </c>
      <c r="C16313" s="434" t="s">
        <v>28</v>
      </c>
      <c r="D16313" s="434" t="s">
        <v>29</v>
      </c>
      <c r="E16313" s="434">
        <v>14.3</v>
      </c>
      <c r="F16313" s="434">
        <v>6150</v>
      </c>
      <c r="G16313" s="434">
        <v>29678</v>
      </c>
      <c r="H16313" s="434">
        <v>17979</v>
      </c>
      <c r="I16313" s="434">
        <v>170.7</v>
      </c>
      <c r="K16313" s="434">
        <v>2005</v>
      </c>
    </row>
    <row r="16314" spans="1:11" hidden="1" x14ac:dyDescent="0.25">
      <c r="A16314" s="434">
        <v>477832600</v>
      </c>
      <c r="B16314" s="434">
        <v>10952</v>
      </c>
      <c r="C16314" s="434" t="s">
        <v>28</v>
      </c>
      <c r="D16314" s="434" t="s">
        <v>33</v>
      </c>
      <c r="E16314" s="434">
        <v>14</v>
      </c>
      <c r="F16314" s="434">
        <v>11300</v>
      </c>
      <c r="G16314" s="434">
        <v>76255</v>
      </c>
      <c r="H16314" s="434">
        <v>42114</v>
      </c>
      <c r="I16314" s="434">
        <v>225</v>
      </c>
      <c r="J16314" s="434">
        <v>0</v>
      </c>
      <c r="K16314" s="434">
        <v>2013</v>
      </c>
    </row>
    <row r="16315" spans="1:11" hidden="1" x14ac:dyDescent="0.25">
      <c r="A16315" s="434">
        <v>477848200</v>
      </c>
      <c r="B16315" s="434">
        <v>1</v>
      </c>
      <c r="C16315" s="434" t="s">
        <v>28</v>
      </c>
      <c r="D16315" s="434" t="s">
        <v>33</v>
      </c>
      <c r="F16315" s="434">
        <v>10470</v>
      </c>
      <c r="G16315" s="434">
        <v>70417</v>
      </c>
      <c r="H16315" s="434">
        <v>54529</v>
      </c>
      <c r="I16315" s="434">
        <v>215.4</v>
      </c>
      <c r="K16315" s="434">
        <v>2014</v>
      </c>
    </row>
    <row r="16316" spans="1:11" hidden="1" x14ac:dyDescent="0.25">
      <c r="A16316" s="434">
        <v>477849800</v>
      </c>
      <c r="B16316" s="434">
        <v>10528</v>
      </c>
      <c r="C16316" s="434" t="s">
        <v>28</v>
      </c>
      <c r="D16316" s="434" t="s">
        <v>29</v>
      </c>
      <c r="E16316" s="434">
        <v>14.2</v>
      </c>
      <c r="F16316" s="434">
        <v>10930</v>
      </c>
      <c r="G16316" s="434">
        <v>63650</v>
      </c>
      <c r="H16316" s="434">
        <v>36332</v>
      </c>
      <c r="I16316" s="434">
        <v>200</v>
      </c>
      <c r="J16316" s="434">
        <v>0</v>
      </c>
      <c r="K16316" s="434">
        <v>1970</v>
      </c>
    </row>
    <row r="16317" spans="1:11" hidden="1" x14ac:dyDescent="0.25">
      <c r="A16317" s="434">
        <v>477850100</v>
      </c>
      <c r="B16317" s="434">
        <v>11212</v>
      </c>
      <c r="C16317" s="434" t="s">
        <v>20</v>
      </c>
      <c r="D16317" s="434" t="s">
        <v>29</v>
      </c>
      <c r="E16317" s="434">
        <v>14.2</v>
      </c>
      <c r="F16317" s="434">
        <v>9960</v>
      </c>
      <c r="G16317" s="434">
        <v>46697</v>
      </c>
      <c r="H16317" s="434">
        <v>29270</v>
      </c>
      <c r="I16317" s="434">
        <v>183.17</v>
      </c>
      <c r="J16317" s="434">
        <v>52162</v>
      </c>
      <c r="K16317" s="434">
        <v>2010</v>
      </c>
    </row>
    <row r="16318" spans="1:11" hidden="1" x14ac:dyDescent="0.25">
      <c r="A16318" s="434">
        <v>477850300</v>
      </c>
      <c r="B16318" s="434">
        <v>658</v>
      </c>
      <c r="C16318" s="434" t="s">
        <v>28</v>
      </c>
      <c r="D16318" s="434" t="s">
        <v>29</v>
      </c>
      <c r="E16318" s="434">
        <v>13.8</v>
      </c>
      <c r="F16318" s="434">
        <v>6100</v>
      </c>
      <c r="G16318" s="434">
        <v>38800</v>
      </c>
      <c r="H16318" s="434">
        <v>25622</v>
      </c>
      <c r="I16318" s="434">
        <v>179.95</v>
      </c>
      <c r="K16318" s="434">
        <v>2017</v>
      </c>
    </row>
    <row r="16319" spans="1:11" hidden="1" x14ac:dyDescent="0.25">
      <c r="A16319" s="434">
        <v>477850900</v>
      </c>
      <c r="B16319" s="434">
        <v>8365</v>
      </c>
      <c r="C16319" s="434" t="s">
        <v>28</v>
      </c>
      <c r="D16319" s="434" t="s">
        <v>29</v>
      </c>
      <c r="E16319" s="434">
        <v>43660</v>
      </c>
      <c r="F16319" s="434">
        <v>6780</v>
      </c>
      <c r="G16319" s="434">
        <v>37528</v>
      </c>
      <c r="H16319" s="434">
        <v>23432</v>
      </c>
      <c r="I16319" s="434">
        <v>179.97</v>
      </c>
      <c r="J16319" s="434">
        <v>0</v>
      </c>
      <c r="K16319" s="434">
        <v>2017</v>
      </c>
    </row>
    <row r="16320" spans="1:11" hidden="1" x14ac:dyDescent="0.25">
      <c r="A16320" s="434">
        <v>477852800</v>
      </c>
      <c r="B16320" s="434">
        <v>3143</v>
      </c>
      <c r="C16320" s="434" t="s">
        <v>61</v>
      </c>
      <c r="D16320" s="434" t="s">
        <v>29</v>
      </c>
      <c r="E16320" s="434">
        <v>14</v>
      </c>
      <c r="F16320" s="434">
        <v>9960</v>
      </c>
      <c r="G16320" s="434">
        <v>18019</v>
      </c>
      <c r="H16320" s="434">
        <v>14859</v>
      </c>
      <c r="I16320" s="434">
        <v>161.5</v>
      </c>
      <c r="K16320" s="434">
        <v>2010</v>
      </c>
    </row>
    <row r="16321" spans="1:11" hidden="1" x14ac:dyDescent="0.25">
      <c r="A16321" s="434">
        <v>477852900</v>
      </c>
      <c r="B16321" s="434">
        <v>16329</v>
      </c>
      <c r="C16321" s="434" t="s">
        <v>28</v>
      </c>
      <c r="D16321" s="434" t="s">
        <v>29</v>
      </c>
      <c r="E16321" s="434">
        <v>13.5</v>
      </c>
      <c r="F16321" s="434">
        <v>6480</v>
      </c>
      <c r="G16321" s="434">
        <v>32493</v>
      </c>
      <c r="H16321" s="434">
        <v>20867</v>
      </c>
      <c r="I16321" s="434">
        <v>179.9</v>
      </c>
      <c r="J16321" s="434">
        <v>0</v>
      </c>
      <c r="K16321" s="434">
        <v>2010</v>
      </c>
    </row>
    <row r="16322" spans="1:11" hidden="1" x14ac:dyDescent="0.25">
      <c r="A16322" s="434">
        <v>477854400</v>
      </c>
      <c r="B16322" s="434">
        <v>770</v>
      </c>
      <c r="C16322" s="434" t="s">
        <v>20</v>
      </c>
      <c r="D16322" s="434" t="s">
        <v>29</v>
      </c>
      <c r="F16322" s="434">
        <v>7700</v>
      </c>
      <c r="G16322" s="434">
        <v>49897</v>
      </c>
      <c r="H16322" s="434">
        <v>29375</v>
      </c>
      <c r="I16322" s="434">
        <v>183.06</v>
      </c>
      <c r="J16322" s="434">
        <v>53162</v>
      </c>
      <c r="K16322" s="434">
        <v>2016</v>
      </c>
    </row>
    <row r="16323" spans="1:11" hidden="1" x14ac:dyDescent="0.25">
      <c r="A16323" s="434">
        <v>477854500</v>
      </c>
      <c r="B16323" s="434">
        <v>2861</v>
      </c>
      <c r="C16323" s="434" t="s">
        <v>20</v>
      </c>
      <c r="D16323" s="434" t="s">
        <v>29</v>
      </c>
      <c r="F16323" s="434">
        <v>7700</v>
      </c>
      <c r="G16323" s="434">
        <v>49897</v>
      </c>
      <c r="H16323" s="434">
        <v>29375</v>
      </c>
      <c r="I16323" s="434">
        <v>183.06</v>
      </c>
      <c r="J16323" s="434">
        <v>53162</v>
      </c>
      <c r="K16323" s="434">
        <v>2016</v>
      </c>
    </row>
    <row r="16324" spans="1:11" hidden="1" x14ac:dyDescent="0.25">
      <c r="A16324" s="434">
        <v>477854600</v>
      </c>
      <c r="B16324" s="434">
        <v>536</v>
      </c>
      <c r="C16324" s="434" t="s">
        <v>20</v>
      </c>
      <c r="D16324" s="434" t="s">
        <v>29</v>
      </c>
      <c r="F16324" s="434">
        <v>7700</v>
      </c>
      <c r="G16324" s="434">
        <v>49897</v>
      </c>
      <c r="H16324" s="434">
        <v>29375</v>
      </c>
      <c r="I16324" s="434">
        <v>183.06</v>
      </c>
      <c r="J16324" s="434">
        <v>53162</v>
      </c>
      <c r="K16324" s="434">
        <v>2016</v>
      </c>
    </row>
    <row r="16325" spans="1:11" hidden="1" x14ac:dyDescent="0.25">
      <c r="A16325" s="434">
        <v>477854700</v>
      </c>
      <c r="B16325" s="434">
        <v>429</v>
      </c>
      <c r="C16325" s="434" t="s">
        <v>20</v>
      </c>
      <c r="D16325" s="434" t="s">
        <v>29</v>
      </c>
      <c r="E16325" s="434">
        <v>14.5</v>
      </c>
      <c r="F16325" s="434">
        <v>10680</v>
      </c>
      <c r="G16325" s="434">
        <v>50300</v>
      </c>
      <c r="H16325" s="434">
        <v>29557</v>
      </c>
      <c r="I16325" s="434">
        <v>183</v>
      </c>
      <c r="J16325" s="434">
        <v>51752</v>
      </c>
      <c r="K16325" s="434">
        <v>2016</v>
      </c>
    </row>
    <row r="16326" spans="1:11" hidden="1" x14ac:dyDescent="0.25">
      <c r="A16326" s="434">
        <v>477855400</v>
      </c>
      <c r="B16326" s="434">
        <v>19589</v>
      </c>
      <c r="C16326" s="434" t="s">
        <v>28</v>
      </c>
      <c r="D16326" s="434" t="s">
        <v>33</v>
      </c>
      <c r="E16326" s="434">
        <v>14.5</v>
      </c>
      <c r="F16326" s="434">
        <v>9.9049999999999994</v>
      </c>
      <c r="G16326" s="434">
        <v>81499</v>
      </c>
      <c r="H16326" s="434">
        <v>44855</v>
      </c>
      <c r="I16326" s="434">
        <v>229</v>
      </c>
      <c r="J16326" s="434">
        <v>0</v>
      </c>
      <c r="K16326" s="434">
        <v>1970</v>
      </c>
    </row>
    <row r="16327" spans="1:11" hidden="1" x14ac:dyDescent="0.25">
      <c r="A16327" s="434">
        <v>477857000</v>
      </c>
      <c r="B16327" s="434">
        <v>3473</v>
      </c>
      <c r="C16327" s="434" t="s">
        <v>31</v>
      </c>
      <c r="D16327" s="434" t="s">
        <v>29</v>
      </c>
      <c r="E16327" s="434">
        <v>15</v>
      </c>
      <c r="F16327" s="434">
        <v>8951</v>
      </c>
      <c r="G16327" s="434">
        <v>47029</v>
      </c>
      <c r="H16327" s="434">
        <v>29381</v>
      </c>
      <c r="I16327" s="434">
        <v>199.2</v>
      </c>
      <c r="K16327" s="434">
        <v>1994</v>
      </c>
    </row>
    <row r="16328" spans="1:11" hidden="1" x14ac:dyDescent="0.25">
      <c r="A16328" s="434">
        <v>477861500</v>
      </c>
      <c r="B16328" s="434">
        <v>710</v>
      </c>
      <c r="C16328" s="434" t="s">
        <v>28</v>
      </c>
      <c r="D16328" s="434" t="s">
        <v>33</v>
      </c>
      <c r="E16328" s="434">
        <v>14.25</v>
      </c>
      <c r="F16328" s="434">
        <v>12180</v>
      </c>
      <c r="G16328" s="434">
        <v>72495</v>
      </c>
      <c r="H16328" s="434">
        <v>37711</v>
      </c>
      <c r="I16328" s="434">
        <v>224.94</v>
      </c>
      <c r="K16328" s="434">
        <v>1998</v>
      </c>
    </row>
    <row r="16329" spans="1:11" hidden="1" x14ac:dyDescent="0.25">
      <c r="A16329" s="434">
        <v>477866600</v>
      </c>
      <c r="B16329" s="434">
        <v>859</v>
      </c>
      <c r="C16329" s="434" t="s">
        <v>28</v>
      </c>
      <c r="D16329" s="434" t="s">
        <v>29</v>
      </c>
      <c r="E16329" s="434">
        <v>43510</v>
      </c>
      <c r="F16329" s="434">
        <v>9480</v>
      </c>
      <c r="G16329" s="434">
        <v>56856</v>
      </c>
      <c r="H16329" s="434">
        <v>33044</v>
      </c>
      <c r="I16329" s="434">
        <v>189.99</v>
      </c>
      <c r="J16329" s="434">
        <v>0</v>
      </c>
    </row>
    <row r="16330" spans="1:11" hidden="1" x14ac:dyDescent="0.25">
      <c r="A16330" s="434">
        <v>477866700</v>
      </c>
      <c r="B16330" s="434">
        <v>20971</v>
      </c>
      <c r="C16330" s="434" t="s">
        <v>28</v>
      </c>
      <c r="D16330" s="434" t="s">
        <v>33</v>
      </c>
      <c r="E16330" s="434">
        <v>14</v>
      </c>
      <c r="F16330" s="434">
        <v>11900</v>
      </c>
      <c r="G16330" s="434">
        <v>79457</v>
      </c>
      <c r="H16330" s="434">
        <v>43498</v>
      </c>
      <c r="I16330" s="434">
        <v>229</v>
      </c>
      <c r="J16330" s="434">
        <v>0</v>
      </c>
      <c r="K16330" s="434">
        <v>2011</v>
      </c>
    </row>
    <row r="16331" spans="1:11" hidden="1" x14ac:dyDescent="0.25">
      <c r="A16331" s="434">
        <v>477866900</v>
      </c>
      <c r="B16331" s="434">
        <v>1252</v>
      </c>
      <c r="C16331" s="434" t="s">
        <v>20</v>
      </c>
      <c r="D16331" s="434" t="s">
        <v>25</v>
      </c>
      <c r="E16331" s="434">
        <v>14.2</v>
      </c>
      <c r="F16331" s="434">
        <v>6178</v>
      </c>
      <c r="G16331" s="434">
        <v>20857</v>
      </c>
      <c r="H16331" s="434">
        <v>11550</v>
      </c>
      <c r="I16331" s="434">
        <v>141</v>
      </c>
      <c r="J16331" s="434">
        <v>21698</v>
      </c>
      <c r="K16331" s="434">
        <v>2003</v>
      </c>
    </row>
    <row r="16332" spans="1:11" hidden="1" x14ac:dyDescent="0.25">
      <c r="A16332" s="434">
        <v>477881600</v>
      </c>
      <c r="B16332" s="434">
        <v>15218</v>
      </c>
      <c r="C16332" s="434" t="s">
        <v>16</v>
      </c>
      <c r="D16332" s="434" t="s">
        <v>29</v>
      </c>
      <c r="E16332" s="434">
        <v>14</v>
      </c>
      <c r="F16332" s="434">
        <v>9960</v>
      </c>
      <c r="G16332" s="434">
        <v>48580</v>
      </c>
      <c r="H16332" s="434">
        <v>30241</v>
      </c>
      <c r="I16332" s="434">
        <v>183.2</v>
      </c>
      <c r="J16332" s="434">
        <v>51187</v>
      </c>
      <c r="K16332" s="434">
        <v>2011</v>
      </c>
    </row>
    <row r="16333" spans="1:11" hidden="1" x14ac:dyDescent="0.25">
      <c r="A16333" s="434">
        <v>477883200</v>
      </c>
      <c r="B16333" s="434">
        <v>8325</v>
      </c>
      <c r="C16333" s="434" t="s">
        <v>31</v>
      </c>
      <c r="D16333" s="434" t="s">
        <v>29</v>
      </c>
      <c r="E16333" s="434">
        <v>14.9</v>
      </c>
      <c r="F16333" s="434">
        <v>9510</v>
      </c>
      <c r="G16333" s="434">
        <v>46500</v>
      </c>
      <c r="H16333" s="434">
        <v>29758</v>
      </c>
      <c r="I16333" s="434">
        <v>199.2</v>
      </c>
      <c r="J16333" s="434">
        <v>0</v>
      </c>
      <c r="K16333" s="434">
        <v>2007</v>
      </c>
    </row>
    <row r="16334" spans="1:11" hidden="1" x14ac:dyDescent="0.25">
      <c r="A16334" s="434">
        <v>477884500</v>
      </c>
      <c r="B16334" s="434">
        <v>9712</v>
      </c>
      <c r="C16334" s="434" t="s">
        <v>28</v>
      </c>
      <c r="D16334" s="434" t="s">
        <v>36</v>
      </c>
      <c r="E16334" s="434">
        <v>14</v>
      </c>
      <c r="F16334" s="434">
        <v>15748</v>
      </c>
      <c r="G16334" s="434">
        <v>180874</v>
      </c>
      <c r="H16334" s="434">
        <v>94385</v>
      </c>
      <c r="I16334" s="434">
        <v>292</v>
      </c>
      <c r="J16334" s="434">
        <v>0</v>
      </c>
      <c r="K16334" s="434">
        <v>2017</v>
      </c>
    </row>
    <row r="16335" spans="1:11" hidden="1" x14ac:dyDescent="0.25">
      <c r="A16335" s="434">
        <v>477897700</v>
      </c>
      <c r="B16335" s="434">
        <v>5240</v>
      </c>
      <c r="C16335" s="434" t="s">
        <v>31</v>
      </c>
      <c r="D16335" s="434" t="s">
        <v>29</v>
      </c>
      <c r="E16335" s="434">
        <v>14.9</v>
      </c>
      <c r="F16335" s="434">
        <v>9510</v>
      </c>
      <c r="G16335" s="434">
        <v>46652</v>
      </c>
      <c r="H16335" s="434">
        <v>29758</v>
      </c>
      <c r="I16335" s="434">
        <v>199.2</v>
      </c>
      <c r="K16335" s="434">
        <v>2007</v>
      </c>
    </row>
    <row r="16336" spans="1:11" hidden="1" x14ac:dyDescent="0.25">
      <c r="A16336" s="434">
        <v>477902200</v>
      </c>
      <c r="B16336" s="434">
        <v>1854</v>
      </c>
      <c r="C16336" s="434" t="s">
        <v>28</v>
      </c>
      <c r="D16336" s="434" t="s">
        <v>36</v>
      </c>
      <c r="E16336" s="434">
        <v>14.5</v>
      </c>
      <c r="F16336" s="434">
        <v>14280</v>
      </c>
      <c r="G16336" s="434">
        <v>115406</v>
      </c>
      <c r="H16336" s="434">
        <v>64769</v>
      </c>
      <c r="I16336" s="434">
        <v>254</v>
      </c>
      <c r="J16336" s="434">
        <v>0</v>
      </c>
      <c r="K16336" s="434">
        <v>2012</v>
      </c>
    </row>
    <row r="16337" spans="1:11" hidden="1" x14ac:dyDescent="0.25">
      <c r="A16337" s="434">
        <v>477902600</v>
      </c>
      <c r="B16337" s="434">
        <v>780</v>
      </c>
      <c r="C16337" s="434" t="s">
        <v>28</v>
      </c>
      <c r="D16337" s="434" t="s">
        <v>29</v>
      </c>
      <c r="E16337" s="434">
        <v>43510</v>
      </c>
      <c r="F16337" s="434">
        <v>9480</v>
      </c>
      <c r="G16337" s="434">
        <v>56620</v>
      </c>
      <c r="H16337" s="434">
        <v>32962</v>
      </c>
      <c r="I16337" s="434">
        <v>189.99</v>
      </c>
      <c r="J16337" s="434">
        <v>0</v>
      </c>
      <c r="K16337" s="434">
        <v>2013</v>
      </c>
    </row>
    <row r="16338" spans="1:11" hidden="1" x14ac:dyDescent="0.25">
      <c r="A16338" s="434">
        <v>477904500</v>
      </c>
      <c r="B16338" s="434">
        <v>16130</v>
      </c>
      <c r="C16338" s="434" t="s">
        <v>28</v>
      </c>
      <c r="D16338" s="434" t="s">
        <v>33</v>
      </c>
      <c r="E16338" s="434">
        <v>14</v>
      </c>
      <c r="F16338" s="434">
        <v>9500</v>
      </c>
      <c r="G16338" s="434">
        <v>75492</v>
      </c>
      <c r="H16338" s="434">
        <v>41605</v>
      </c>
      <c r="I16338" s="434">
        <v>224.9</v>
      </c>
      <c r="J16338" s="434">
        <v>0</v>
      </c>
      <c r="K16338" s="434">
        <v>2013</v>
      </c>
    </row>
    <row r="16339" spans="1:11" hidden="1" x14ac:dyDescent="0.25">
      <c r="A16339" s="434">
        <v>477913100</v>
      </c>
      <c r="B16339" s="434">
        <v>8305</v>
      </c>
      <c r="C16339" s="434" t="s">
        <v>28</v>
      </c>
      <c r="D16339" s="434" t="s">
        <v>29</v>
      </c>
      <c r="E16339" s="434">
        <v>14</v>
      </c>
      <c r="F16339" s="434">
        <v>6100</v>
      </c>
      <c r="G16339" s="434">
        <v>38767</v>
      </c>
      <c r="H16339" s="434">
        <v>25622</v>
      </c>
      <c r="I16339" s="434">
        <v>179.95</v>
      </c>
      <c r="J16339" s="434">
        <v>0</v>
      </c>
      <c r="K16339" s="434">
        <v>2016</v>
      </c>
    </row>
    <row r="16340" spans="1:11" hidden="1" x14ac:dyDescent="0.25">
      <c r="A16340" s="434">
        <v>477914400</v>
      </c>
      <c r="B16340" s="434">
        <v>689</v>
      </c>
      <c r="C16340" s="434" t="s">
        <v>61</v>
      </c>
      <c r="D16340" s="434" t="s">
        <v>29</v>
      </c>
      <c r="E16340" s="434">
        <v>15.2</v>
      </c>
      <c r="F16340" s="434">
        <v>8280</v>
      </c>
      <c r="G16340" s="434">
        <v>28154</v>
      </c>
      <c r="H16340" s="434">
        <v>20965</v>
      </c>
      <c r="I16340" s="434">
        <v>166.31</v>
      </c>
      <c r="K16340" s="434">
        <v>2012</v>
      </c>
    </row>
    <row r="16341" spans="1:11" hidden="1" x14ac:dyDescent="0.25">
      <c r="A16341" s="434">
        <v>477914700</v>
      </c>
      <c r="B16341" s="434">
        <v>15459</v>
      </c>
      <c r="C16341" s="434" t="s">
        <v>31</v>
      </c>
      <c r="D16341" s="434" t="s">
        <v>29</v>
      </c>
      <c r="E16341" s="434">
        <v>0</v>
      </c>
      <c r="F16341" s="434">
        <v>9560</v>
      </c>
      <c r="G16341" s="434">
        <v>54930</v>
      </c>
      <c r="H16341" s="434">
        <v>38000</v>
      </c>
      <c r="I16341" s="434">
        <v>199.9</v>
      </c>
      <c r="J16341" s="434">
        <v>0</v>
      </c>
    </row>
    <row r="16342" spans="1:11" hidden="1" x14ac:dyDescent="0.25">
      <c r="A16342" s="434">
        <v>477915600</v>
      </c>
      <c r="B16342" s="434">
        <v>4040</v>
      </c>
      <c r="C16342" s="434" t="s">
        <v>61</v>
      </c>
      <c r="D16342" s="434" t="s">
        <v>29</v>
      </c>
      <c r="E16342" s="434">
        <v>13.77</v>
      </c>
      <c r="F16342" s="434">
        <v>6960</v>
      </c>
      <c r="G16342" s="434">
        <v>38134</v>
      </c>
      <c r="H16342" s="434">
        <v>26600</v>
      </c>
      <c r="I16342" s="434">
        <v>189.99</v>
      </c>
      <c r="J16342" s="434">
        <v>0</v>
      </c>
      <c r="K16342" s="434">
        <v>2016</v>
      </c>
    </row>
    <row r="16343" spans="1:11" hidden="1" x14ac:dyDescent="0.25">
      <c r="A16343" s="434">
        <v>477915700</v>
      </c>
      <c r="B16343" s="434">
        <v>3856</v>
      </c>
      <c r="C16343" s="434" t="s">
        <v>31</v>
      </c>
      <c r="D16343" s="434" t="s">
        <v>29</v>
      </c>
      <c r="E16343" s="434">
        <v>14.5</v>
      </c>
      <c r="F16343" s="434">
        <v>6960</v>
      </c>
      <c r="G16343" s="434">
        <v>38098</v>
      </c>
      <c r="H16343" s="434">
        <v>26600</v>
      </c>
      <c r="I16343" s="434">
        <v>189.99</v>
      </c>
      <c r="J16343" s="434">
        <v>0</v>
      </c>
      <c r="K16343" s="434">
        <v>1970</v>
      </c>
    </row>
    <row r="16344" spans="1:11" hidden="1" x14ac:dyDescent="0.25">
      <c r="A16344" s="434">
        <v>477915900</v>
      </c>
      <c r="B16344" s="434">
        <v>1423</v>
      </c>
      <c r="C16344" s="434" t="s">
        <v>28</v>
      </c>
      <c r="D16344" s="434" t="s">
        <v>29</v>
      </c>
      <c r="E16344" s="434">
        <v>14</v>
      </c>
      <c r="F16344" s="434">
        <v>6050</v>
      </c>
      <c r="G16344" s="434">
        <v>39777</v>
      </c>
      <c r="H16344" s="434">
        <v>24785</v>
      </c>
      <c r="I16344" s="434">
        <v>179.99</v>
      </c>
      <c r="J16344" s="434">
        <v>0</v>
      </c>
      <c r="K16344" s="434">
        <v>2016</v>
      </c>
    </row>
    <row r="16345" spans="1:11" hidden="1" x14ac:dyDescent="0.25">
      <c r="A16345" s="434">
        <v>477924000</v>
      </c>
      <c r="B16345" s="434">
        <v>2466</v>
      </c>
      <c r="C16345" s="434" t="s">
        <v>28</v>
      </c>
      <c r="D16345" s="434" t="s">
        <v>29</v>
      </c>
      <c r="E16345" s="434">
        <v>14</v>
      </c>
      <c r="F16345" s="434">
        <v>5884</v>
      </c>
      <c r="G16345" s="434">
        <v>28471</v>
      </c>
      <c r="H16345" s="434">
        <v>17433</v>
      </c>
      <c r="I16345" s="434">
        <v>170</v>
      </c>
      <c r="J16345" s="434">
        <v>0</v>
      </c>
      <c r="K16345" s="434">
        <v>2001</v>
      </c>
    </row>
    <row r="16346" spans="1:11" hidden="1" x14ac:dyDescent="0.25">
      <c r="A16346" s="434">
        <v>477925100</v>
      </c>
      <c r="B16346" s="434">
        <v>34690</v>
      </c>
      <c r="C16346" s="434" t="s">
        <v>28</v>
      </c>
      <c r="D16346" s="434" t="s">
        <v>36</v>
      </c>
      <c r="E16346" s="434">
        <v>14.9</v>
      </c>
      <c r="F16346" s="434">
        <v>16860</v>
      </c>
      <c r="G16346" s="434">
        <v>175837</v>
      </c>
      <c r="H16346" s="434">
        <v>91971</v>
      </c>
      <c r="I16346" s="434">
        <v>291.8</v>
      </c>
      <c r="K16346" s="434">
        <v>2010</v>
      </c>
    </row>
    <row r="16347" spans="1:11" hidden="1" x14ac:dyDescent="0.25">
      <c r="A16347" s="434">
        <v>477925800</v>
      </c>
      <c r="B16347" s="434">
        <v>7173</v>
      </c>
      <c r="C16347" s="434" t="s">
        <v>28</v>
      </c>
      <c r="D16347" s="434" t="s">
        <v>33</v>
      </c>
      <c r="E16347" s="434">
        <v>14.5</v>
      </c>
      <c r="F16347" s="434">
        <v>8827</v>
      </c>
      <c r="G16347" s="434">
        <v>75431</v>
      </c>
      <c r="H16347" s="434">
        <v>41342</v>
      </c>
      <c r="I16347" s="434">
        <v>225</v>
      </c>
      <c r="J16347" s="434">
        <v>0</v>
      </c>
      <c r="K16347" s="434">
        <v>2010</v>
      </c>
    </row>
    <row r="16348" spans="1:11" hidden="1" x14ac:dyDescent="0.25">
      <c r="A16348" s="434">
        <v>477925900</v>
      </c>
      <c r="B16348" s="434">
        <v>2945</v>
      </c>
      <c r="C16348" s="434" t="s">
        <v>28</v>
      </c>
      <c r="D16348" s="434" t="s">
        <v>33</v>
      </c>
      <c r="E16348" s="434">
        <v>14.5</v>
      </c>
      <c r="F16348" s="434">
        <v>8827</v>
      </c>
      <c r="G16348" s="434">
        <v>75434</v>
      </c>
      <c r="H16348" s="434">
        <v>41342</v>
      </c>
      <c r="I16348" s="434">
        <v>225</v>
      </c>
      <c r="K16348" s="434">
        <v>2010</v>
      </c>
    </row>
    <row r="16349" spans="1:11" hidden="1" x14ac:dyDescent="0.25">
      <c r="A16349" s="434">
        <v>477926300</v>
      </c>
      <c r="B16349" s="434">
        <v>4908</v>
      </c>
      <c r="C16349" s="434" t="s">
        <v>28</v>
      </c>
      <c r="D16349" s="434" t="s">
        <v>36</v>
      </c>
      <c r="E16349" s="434">
        <v>15</v>
      </c>
      <c r="F16349" s="434">
        <v>18660</v>
      </c>
      <c r="G16349" s="434">
        <v>180151</v>
      </c>
      <c r="H16349" s="434">
        <v>90106</v>
      </c>
      <c r="I16349" s="434">
        <v>288.93</v>
      </c>
      <c r="J16349" s="434">
        <v>0</v>
      </c>
      <c r="K16349" s="434">
        <v>2007</v>
      </c>
    </row>
    <row r="16350" spans="1:11" hidden="1" x14ac:dyDescent="0.25">
      <c r="A16350" s="434">
        <v>477926500</v>
      </c>
      <c r="B16350" s="434">
        <v>7748</v>
      </c>
      <c r="C16350" s="434" t="s">
        <v>20</v>
      </c>
      <c r="D16350" s="434" t="s">
        <v>29</v>
      </c>
      <c r="E16350" s="434">
        <v>15.43</v>
      </c>
      <c r="F16350" s="434">
        <v>9960</v>
      </c>
      <c r="G16350" s="434">
        <v>47128</v>
      </c>
      <c r="H16350" s="434">
        <v>29266</v>
      </c>
      <c r="I16350" s="434">
        <v>183.21</v>
      </c>
      <c r="J16350" s="434">
        <v>51907</v>
      </c>
      <c r="K16350" s="434">
        <v>2007</v>
      </c>
    </row>
    <row r="16351" spans="1:11" hidden="1" x14ac:dyDescent="0.25">
      <c r="A16351" s="434">
        <v>477926600</v>
      </c>
      <c r="B16351" s="434">
        <v>9416</v>
      </c>
      <c r="C16351" s="434" t="s">
        <v>28</v>
      </c>
      <c r="D16351" s="434" t="s">
        <v>36</v>
      </c>
      <c r="E16351" s="434">
        <v>14.5</v>
      </c>
      <c r="F16351" s="434">
        <v>14497</v>
      </c>
      <c r="G16351" s="434">
        <v>175874</v>
      </c>
      <c r="H16351" s="434">
        <v>88675</v>
      </c>
      <c r="I16351" s="434">
        <v>289</v>
      </c>
      <c r="J16351" s="434">
        <v>0</v>
      </c>
      <c r="K16351" s="434">
        <v>2007</v>
      </c>
    </row>
    <row r="16352" spans="1:11" hidden="1" x14ac:dyDescent="0.25">
      <c r="A16352" s="434">
        <v>477932200</v>
      </c>
      <c r="B16352" s="434">
        <v>1336</v>
      </c>
      <c r="C16352" s="434" t="s">
        <v>28</v>
      </c>
      <c r="D16352" s="434" t="s">
        <v>33</v>
      </c>
      <c r="E16352" s="434">
        <v>14.5</v>
      </c>
      <c r="F16352" s="434">
        <v>11060</v>
      </c>
      <c r="G16352" s="434">
        <v>74951</v>
      </c>
      <c r="H16352" s="434">
        <v>40325</v>
      </c>
      <c r="I16352" s="434">
        <v>225</v>
      </c>
      <c r="J16352" s="434">
        <v>0</v>
      </c>
      <c r="K16352" s="434">
        <v>2010</v>
      </c>
    </row>
    <row r="16353" spans="1:11" hidden="1" x14ac:dyDescent="0.25">
      <c r="A16353" s="434">
        <v>477936600</v>
      </c>
      <c r="B16353" s="434">
        <v>11849</v>
      </c>
      <c r="C16353" s="434" t="s">
        <v>28</v>
      </c>
      <c r="D16353" s="434" t="s">
        <v>36</v>
      </c>
      <c r="E16353" s="434">
        <v>14</v>
      </c>
      <c r="F16353" s="434">
        <v>16860</v>
      </c>
      <c r="G16353" s="434">
        <v>177852</v>
      </c>
      <c r="H16353" s="434">
        <v>91373</v>
      </c>
      <c r="I16353" s="434">
        <v>291.95</v>
      </c>
      <c r="J16353" s="434">
        <v>0</v>
      </c>
      <c r="K16353" s="434">
        <v>2007</v>
      </c>
    </row>
    <row r="16354" spans="1:11" hidden="1" x14ac:dyDescent="0.25">
      <c r="A16354" s="434">
        <v>477942400</v>
      </c>
      <c r="B16354" s="434">
        <v>6464</v>
      </c>
      <c r="C16354" s="434" t="s">
        <v>28</v>
      </c>
      <c r="D16354" s="434" t="s">
        <v>33</v>
      </c>
      <c r="E16354" s="434">
        <v>14</v>
      </c>
      <c r="F16354" s="434">
        <v>9500</v>
      </c>
      <c r="G16354" s="434">
        <v>75784</v>
      </c>
      <c r="H16354" s="434">
        <v>41830</v>
      </c>
      <c r="I16354" s="434">
        <v>224.9</v>
      </c>
      <c r="J16354" s="434">
        <v>0</v>
      </c>
      <c r="K16354" s="434">
        <v>2013</v>
      </c>
    </row>
    <row r="16355" spans="1:11" hidden="1" x14ac:dyDescent="0.25">
      <c r="A16355" s="434">
        <v>477942600</v>
      </c>
      <c r="B16355" s="434">
        <v>6884</v>
      </c>
      <c r="C16355" s="434" t="s">
        <v>28</v>
      </c>
      <c r="D16355" s="434" t="s">
        <v>33</v>
      </c>
      <c r="E16355" s="434">
        <v>14.2</v>
      </c>
      <c r="F16355" s="434">
        <v>11900</v>
      </c>
      <c r="G16355" s="434">
        <v>82306</v>
      </c>
      <c r="H16355" s="434">
        <v>44543</v>
      </c>
      <c r="I16355" s="434">
        <v>229</v>
      </c>
      <c r="J16355" s="434">
        <v>0</v>
      </c>
      <c r="K16355" s="434">
        <v>2014</v>
      </c>
    </row>
    <row r="16356" spans="1:11" hidden="1" x14ac:dyDescent="0.25">
      <c r="A16356" s="434">
        <v>477942900</v>
      </c>
      <c r="B16356" s="434">
        <v>9847</v>
      </c>
      <c r="C16356" s="434" t="s">
        <v>28</v>
      </c>
      <c r="D16356" s="434" t="s">
        <v>33</v>
      </c>
      <c r="E16356" s="434">
        <v>43510</v>
      </c>
      <c r="F16356" s="434">
        <v>11300</v>
      </c>
      <c r="G16356" s="434">
        <v>76000</v>
      </c>
      <c r="H16356" s="434">
        <v>41614</v>
      </c>
      <c r="I16356" s="434">
        <v>225</v>
      </c>
      <c r="J16356" s="434">
        <v>0</v>
      </c>
    </row>
    <row r="16357" spans="1:11" hidden="1" x14ac:dyDescent="0.25">
      <c r="A16357" s="434">
        <v>477947400</v>
      </c>
      <c r="B16357" s="434">
        <v>10542</v>
      </c>
      <c r="C16357" s="434" t="s">
        <v>28</v>
      </c>
      <c r="D16357" s="434" t="s">
        <v>36</v>
      </c>
      <c r="E16357" s="434">
        <v>14.5</v>
      </c>
      <c r="F16357" s="434">
        <v>14331</v>
      </c>
      <c r="G16357" s="434">
        <v>175591</v>
      </c>
      <c r="H16357" s="434">
        <v>91971</v>
      </c>
      <c r="I16357" s="434">
        <v>291.8</v>
      </c>
      <c r="J16357" s="434">
        <v>0</v>
      </c>
      <c r="K16357" s="434">
        <v>1970</v>
      </c>
    </row>
    <row r="16358" spans="1:11" hidden="1" x14ac:dyDescent="0.25">
      <c r="A16358" s="434">
        <v>477947500</v>
      </c>
      <c r="B16358" s="434">
        <v>15203</v>
      </c>
      <c r="C16358" s="434" t="s">
        <v>28</v>
      </c>
      <c r="D16358" s="434" t="s">
        <v>36</v>
      </c>
      <c r="E16358" s="434">
        <v>14.5</v>
      </c>
      <c r="F16358" s="434">
        <v>14331</v>
      </c>
      <c r="G16358" s="434">
        <v>175620</v>
      </c>
      <c r="H16358" s="434">
        <v>91971</v>
      </c>
      <c r="I16358" s="434">
        <v>291.8</v>
      </c>
      <c r="J16358" s="434">
        <v>0</v>
      </c>
      <c r="K16358" s="434">
        <v>1970</v>
      </c>
    </row>
    <row r="16359" spans="1:11" hidden="1" x14ac:dyDescent="0.25">
      <c r="A16359" s="434">
        <v>477950600</v>
      </c>
      <c r="B16359" s="434">
        <v>2305</v>
      </c>
      <c r="C16359" s="434" t="s">
        <v>20</v>
      </c>
      <c r="D16359" s="434" t="s">
        <v>25</v>
      </c>
      <c r="E16359" s="434">
        <v>14</v>
      </c>
      <c r="F16359" s="434">
        <v>6480</v>
      </c>
      <c r="G16359" s="434">
        <v>21144</v>
      </c>
      <c r="H16359" s="434">
        <v>11651</v>
      </c>
      <c r="I16359" s="434">
        <v>145.53</v>
      </c>
      <c r="J16359" s="434">
        <v>21700</v>
      </c>
      <c r="K16359" s="434">
        <v>2011</v>
      </c>
    </row>
    <row r="16360" spans="1:11" hidden="1" x14ac:dyDescent="0.25">
      <c r="A16360" s="434">
        <v>477950900</v>
      </c>
      <c r="B16360" s="434">
        <v>7894</v>
      </c>
      <c r="C16360" s="434" t="s">
        <v>20</v>
      </c>
      <c r="D16360" s="434" t="s">
        <v>25</v>
      </c>
      <c r="F16360" s="434">
        <v>3310</v>
      </c>
      <c r="G16360" s="434">
        <v>9168</v>
      </c>
      <c r="H16360" s="434">
        <v>6028</v>
      </c>
      <c r="I16360" s="434">
        <v>115.7</v>
      </c>
      <c r="J16360" s="434">
        <v>8573</v>
      </c>
      <c r="K16360" s="434">
        <v>2010</v>
      </c>
    </row>
    <row r="16361" spans="1:11" hidden="1" x14ac:dyDescent="0.25">
      <c r="A16361" s="434">
        <v>477959900</v>
      </c>
      <c r="B16361" s="434">
        <v>65149</v>
      </c>
      <c r="C16361" s="434" t="s">
        <v>28</v>
      </c>
      <c r="D16361" s="434" t="s">
        <v>29</v>
      </c>
      <c r="E16361" s="434">
        <v>14</v>
      </c>
      <c r="F16361" s="434">
        <v>6590</v>
      </c>
      <c r="G16361" s="434">
        <v>35868</v>
      </c>
      <c r="H16361" s="434">
        <v>20465</v>
      </c>
      <c r="I16361" s="434">
        <v>199.98</v>
      </c>
      <c r="J16361" s="434">
        <v>0</v>
      </c>
      <c r="K16361" s="434">
        <v>1970</v>
      </c>
    </row>
    <row r="16362" spans="1:11" hidden="1" x14ac:dyDescent="0.25">
      <c r="A16362" s="434">
        <v>477961400</v>
      </c>
      <c r="B16362" s="434">
        <v>911</v>
      </c>
      <c r="C16362" s="434" t="s">
        <v>28</v>
      </c>
      <c r="D16362" s="434" t="s">
        <v>29</v>
      </c>
      <c r="E16362" s="434">
        <v>15.3</v>
      </c>
      <c r="F16362" s="434">
        <v>9480</v>
      </c>
      <c r="G16362" s="434">
        <v>53456</v>
      </c>
      <c r="H16362" s="434">
        <v>32505</v>
      </c>
      <c r="I16362" s="434">
        <v>189.89</v>
      </c>
      <c r="K16362" s="434">
        <v>2010</v>
      </c>
    </row>
    <row r="16363" spans="1:11" hidden="1" x14ac:dyDescent="0.25">
      <c r="A16363" s="434">
        <v>477961500</v>
      </c>
      <c r="B16363" s="434">
        <v>10737</v>
      </c>
      <c r="C16363" s="434" t="s">
        <v>28</v>
      </c>
      <c r="D16363" s="434" t="s">
        <v>29</v>
      </c>
      <c r="E16363" s="434">
        <v>14</v>
      </c>
      <c r="F16363" s="434">
        <v>9480</v>
      </c>
      <c r="G16363" s="434">
        <v>56600</v>
      </c>
      <c r="H16363" s="434">
        <v>32899</v>
      </c>
      <c r="I16363" s="434">
        <v>189.99</v>
      </c>
      <c r="J16363" s="434">
        <v>0</v>
      </c>
      <c r="K16363" s="434">
        <v>2010</v>
      </c>
    </row>
    <row r="16364" spans="1:11" hidden="1" x14ac:dyDescent="0.25">
      <c r="A16364" s="434">
        <v>477962200</v>
      </c>
      <c r="B16364" s="434">
        <v>35179</v>
      </c>
      <c r="C16364" s="434" t="s">
        <v>28</v>
      </c>
      <c r="D16364" s="434" t="s">
        <v>33</v>
      </c>
      <c r="E16364" s="434">
        <v>14</v>
      </c>
      <c r="F16364" s="434">
        <v>11900</v>
      </c>
      <c r="G16364" s="434">
        <v>79454</v>
      </c>
      <c r="H16364" s="434">
        <v>43498</v>
      </c>
      <c r="I16364" s="434">
        <v>229</v>
      </c>
      <c r="J16364" s="434">
        <v>0</v>
      </c>
      <c r="K16364" s="434">
        <v>2010</v>
      </c>
    </row>
    <row r="16365" spans="1:11" hidden="1" x14ac:dyDescent="0.25">
      <c r="A16365" s="434">
        <v>477962600</v>
      </c>
      <c r="B16365" s="434">
        <v>8944</v>
      </c>
      <c r="C16365" s="434" t="s">
        <v>28</v>
      </c>
      <c r="D16365" s="434" t="s">
        <v>33</v>
      </c>
      <c r="E16365" s="434">
        <v>14.5</v>
      </c>
      <c r="F16365" s="434">
        <v>11300</v>
      </c>
      <c r="G16365" s="434">
        <v>87329</v>
      </c>
      <c r="H16365" s="434">
        <v>47984</v>
      </c>
      <c r="I16365" s="434">
        <v>229</v>
      </c>
      <c r="J16365" s="434">
        <v>0</v>
      </c>
      <c r="K16365" s="434">
        <v>2010</v>
      </c>
    </row>
    <row r="16366" spans="1:11" hidden="1" x14ac:dyDescent="0.25">
      <c r="A16366" s="434">
        <v>477963100</v>
      </c>
      <c r="B16366" s="434">
        <v>27205</v>
      </c>
      <c r="C16366" s="434" t="s">
        <v>28</v>
      </c>
      <c r="D16366" s="434" t="s">
        <v>29</v>
      </c>
      <c r="E16366" s="434">
        <v>14.5</v>
      </c>
      <c r="F16366" s="434">
        <v>9480</v>
      </c>
      <c r="G16366" s="434">
        <v>55640</v>
      </c>
      <c r="H16366" s="434">
        <v>31248</v>
      </c>
      <c r="I16366" s="434">
        <v>189.99</v>
      </c>
      <c r="J16366" s="434">
        <v>0</v>
      </c>
      <c r="K16366" s="434">
        <v>1970</v>
      </c>
    </row>
    <row r="16367" spans="1:11" hidden="1" x14ac:dyDescent="0.25">
      <c r="A16367" s="434">
        <v>477967400</v>
      </c>
      <c r="B16367" s="434">
        <v>713</v>
      </c>
      <c r="C16367" s="434" t="s">
        <v>28</v>
      </c>
      <c r="D16367" s="434" t="s">
        <v>29</v>
      </c>
      <c r="E16367" s="434">
        <v>43660</v>
      </c>
      <c r="F16367" s="434">
        <v>6820</v>
      </c>
      <c r="G16367" s="434">
        <v>37706</v>
      </c>
      <c r="H16367" s="434">
        <v>23269</v>
      </c>
      <c r="I16367" s="434">
        <v>179.97</v>
      </c>
      <c r="J16367" s="434">
        <v>0</v>
      </c>
      <c r="K16367" s="434">
        <v>2015</v>
      </c>
    </row>
    <row r="16368" spans="1:11" hidden="1" x14ac:dyDescent="0.25">
      <c r="A16368" s="434">
        <v>477968700</v>
      </c>
      <c r="B16368" s="434">
        <v>1</v>
      </c>
      <c r="C16368" s="434" t="s">
        <v>28</v>
      </c>
      <c r="D16368" s="434" t="s">
        <v>25</v>
      </c>
      <c r="E16368" s="434">
        <v>13</v>
      </c>
      <c r="F16368" s="434">
        <v>5180</v>
      </c>
      <c r="G16368" s="434">
        <v>18849</v>
      </c>
      <c r="H16368" s="434">
        <v>11751</v>
      </c>
      <c r="I16368" s="434">
        <v>139.91999999999999</v>
      </c>
      <c r="J16368" s="434">
        <v>0</v>
      </c>
      <c r="K16368" s="434">
        <v>2005</v>
      </c>
    </row>
    <row r="16369" spans="1:11" hidden="1" x14ac:dyDescent="0.25">
      <c r="A16369" s="434">
        <v>477969700</v>
      </c>
      <c r="B16369" s="434">
        <v>6378</v>
      </c>
      <c r="C16369" s="434" t="s">
        <v>20</v>
      </c>
      <c r="D16369" s="434" t="s">
        <v>29</v>
      </c>
      <c r="E16369" s="434">
        <v>15.43</v>
      </c>
      <c r="F16369" s="434">
        <v>9960</v>
      </c>
      <c r="G16369" s="434">
        <v>49999</v>
      </c>
      <c r="H16369" s="434">
        <v>29266</v>
      </c>
      <c r="I16369" s="434">
        <v>183.21</v>
      </c>
      <c r="J16369" s="434">
        <v>51907</v>
      </c>
      <c r="K16369" s="434">
        <v>2007</v>
      </c>
    </row>
    <row r="16370" spans="1:11" hidden="1" x14ac:dyDescent="0.25">
      <c r="A16370" s="434">
        <v>477978100</v>
      </c>
      <c r="B16370" s="434">
        <v>16897</v>
      </c>
      <c r="C16370" s="434" t="s">
        <v>28</v>
      </c>
      <c r="D16370" s="434" t="s">
        <v>33</v>
      </c>
      <c r="E16370" s="434">
        <v>13.5</v>
      </c>
      <c r="F16370" s="434">
        <v>14280</v>
      </c>
      <c r="G16370" s="434">
        <v>81874</v>
      </c>
      <c r="H16370" s="434">
        <v>44325</v>
      </c>
      <c r="I16370" s="434">
        <v>229</v>
      </c>
      <c r="J16370" s="434">
        <v>0</v>
      </c>
      <c r="K16370" s="434">
        <v>2012</v>
      </c>
    </row>
    <row r="16371" spans="1:11" hidden="1" x14ac:dyDescent="0.25">
      <c r="A16371" s="434">
        <v>477978700</v>
      </c>
      <c r="B16371" s="434">
        <v>2667</v>
      </c>
      <c r="C16371" s="434" t="s">
        <v>28</v>
      </c>
      <c r="D16371" s="434" t="s">
        <v>29</v>
      </c>
      <c r="E16371" s="434">
        <v>43510</v>
      </c>
      <c r="F16371" s="434">
        <v>7304</v>
      </c>
      <c r="G16371" s="434">
        <v>29118</v>
      </c>
      <c r="H16371" s="434">
        <v>18465</v>
      </c>
      <c r="I16371" s="434">
        <v>169.99</v>
      </c>
      <c r="J16371" s="434">
        <v>0</v>
      </c>
    </row>
    <row r="16372" spans="1:11" hidden="1" x14ac:dyDescent="0.25">
      <c r="A16372" s="434">
        <v>477980000</v>
      </c>
      <c r="B16372" s="434">
        <v>22360</v>
      </c>
      <c r="C16372" s="434" t="s">
        <v>28</v>
      </c>
      <c r="D16372" s="434" t="s">
        <v>29</v>
      </c>
      <c r="E16372" s="434">
        <v>14</v>
      </c>
      <c r="F16372" s="434">
        <v>5850</v>
      </c>
      <c r="G16372" s="434">
        <v>28461</v>
      </c>
      <c r="H16372" s="434">
        <v>16978</v>
      </c>
      <c r="I16372" s="434">
        <v>169.26</v>
      </c>
      <c r="J16372" s="434">
        <v>0</v>
      </c>
      <c r="K16372" s="434">
        <v>2002</v>
      </c>
    </row>
    <row r="16373" spans="1:11" hidden="1" x14ac:dyDescent="0.25">
      <c r="A16373" s="434">
        <v>477982100</v>
      </c>
      <c r="B16373" s="434">
        <v>11960</v>
      </c>
      <c r="C16373" s="434" t="s">
        <v>31</v>
      </c>
      <c r="D16373" s="434" t="s">
        <v>29</v>
      </c>
      <c r="E16373" s="434">
        <v>13.9</v>
      </c>
      <c r="F16373" s="434">
        <v>5508</v>
      </c>
      <c r="G16373" s="434">
        <v>31744</v>
      </c>
      <c r="H16373" s="434">
        <v>19994</v>
      </c>
      <c r="I16373" s="434">
        <v>177.5</v>
      </c>
      <c r="J16373" s="434">
        <v>0</v>
      </c>
      <c r="K16373" s="434">
        <v>1970</v>
      </c>
    </row>
    <row r="16374" spans="1:11" hidden="1" x14ac:dyDescent="0.25">
      <c r="A16374" s="434">
        <v>477985300</v>
      </c>
      <c r="B16374" s="434">
        <v>13016</v>
      </c>
      <c r="C16374" s="434" t="s">
        <v>28</v>
      </c>
      <c r="D16374" s="434" t="s">
        <v>29</v>
      </c>
      <c r="E16374" s="434">
        <v>13.5</v>
      </c>
      <c r="F16374" s="434">
        <v>5850</v>
      </c>
      <c r="G16374" s="434">
        <v>28428</v>
      </c>
      <c r="H16374" s="434">
        <v>16978</v>
      </c>
      <c r="I16374" s="434">
        <v>169.26</v>
      </c>
      <c r="J16374" s="434">
        <v>0</v>
      </c>
      <c r="K16374" s="434">
        <v>1970</v>
      </c>
    </row>
    <row r="16375" spans="1:11" hidden="1" x14ac:dyDescent="0.25">
      <c r="A16375" s="434">
        <v>477985600</v>
      </c>
      <c r="B16375" s="434">
        <v>14853</v>
      </c>
      <c r="C16375" s="434" t="s">
        <v>28</v>
      </c>
      <c r="D16375" s="434" t="s">
        <v>29</v>
      </c>
      <c r="E16375" s="434">
        <v>14</v>
      </c>
      <c r="F16375" s="434">
        <v>5850</v>
      </c>
      <c r="G16375" s="434">
        <v>28398</v>
      </c>
      <c r="H16375" s="434">
        <v>16960</v>
      </c>
      <c r="I16375" s="434">
        <v>169.26</v>
      </c>
      <c r="J16375" s="434">
        <v>0</v>
      </c>
      <c r="K16375" s="434">
        <v>1970</v>
      </c>
    </row>
    <row r="16376" spans="1:11" hidden="1" x14ac:dyDescent="0.25">
      <c r="A16376" s="434">
        <v>477995100</v>
      </c>
      <c r="B16376" s="434">
        <v>36883</v>
      </c>
      <c r="C16376" s="434" t="s">
        <v>28</v>
      </c>
      <c r="D16376" s="434" t="s">
        <v>36</v>
      </c>
      <c r="E16376" s="434">
        <v>14.2</v>
      </c>
      <c r="F16376" s="434">
        <v>16852</v>
      </c>
      <c r="G16376" s="434">
        <v>174413</v>
      </c>
      <c r="H16376" s="434">
        <v>88930</v>
      </c>
      <c r="I16376" s="434">
        <v>289</v>
      </c>
      <c r="J16376" s="434">
        <v>0</v>
      </c>
      <c r="K16376" s="434">
        <v>2005</v>
      </c>
    </row>
    <row r="16377" spans="1:11" hidden="1" x14ac:dyDescent="0.25">
      <c r="A16377" s="434">
        <v>503032150</v>
      </c>
      <c r="B16377" s="434">
        <v>1</v>
      </c>
      <c r="C16377" s="434" t="s">
        <v>56</v>
      </c>
      <c r="D16377" s="434" t="s">
        <v>22</v>
      </c>
      <c r="E16377" s="434">
        <v>10</v>
      </c>
      <c r="F16377" s="434">
        <v>2400</v>
      </c>
      <c r="G16377" s="434">
        <v>4124</v>
      </c>
      <c r="H16377" s="434">
        <v>2240</v>
      </c>
      <c r="I16377" s="434">
        <v>78.8</v>
      </c>
      <c r="K16377" s="434">
        <v>2000</v>
      </c>
    </row>
    <row r="16378" spans="1:11" hidden="1" x14ac:dyDescent="0.25">
      <c r="A16378" s="434">
        <v>503039600</v>
      </c>
      <c r="B16378" s="434">
        <v>27836</v>
      </c>
      <c r="C16378" s="434" t="s">
        <v>61</v>
      </c>
      <c r="D16378" s="434" t="s">
        <v>13</v>
      </c>
      <c r="I16378" s="434">
        <v>15</v>
      </c>
      <c r="J16378" s="434">
        <v>0</v>
      </c>
      <c r="K16378" s="434">
        <v>1970</v>
      </c>
    </row>
    <row r="16379" spans="1:11" hidden="1" x14ac:dyDescent="0.25">
      <c r="A16379" s="434">
        <v>503071000</v>
      </c>
      <c r="B16379" s="434">
        <v>4879</v>
      </c>
      <c r="C16379" s="434" t="s">
        <v>61</v>
      </c>
      <c r="D16379" s="434" t="s">
        <v>17</v>
      </c>
      <c r="E16379" s="434">
        <v>10</v>
      </c>
      <c r="F16379" s="434">
        <v>424</v>
      </c>
      <c r="G16379" s="434">
        <v>0</v>
      </c>
      <c r="H16379" s="434">
        <v>173</v>
      </c>
      <c r="I16379" s="434">
        <v>35</v>
      </c>
      <c r="J16379" s="434">
        <v>0</v>
      </c>
    </row>
    <row r="16380" spans="1:11" hidden="1" x14ac:dyDescent="0.25">
      <c r="A16380" s="434">
        <v>503718000</v>
      </c>
      <c r="B16380" s="434">
        <v>56</v>
      </c>
      <c r="C16380" s="434" t="s">
        <v>31</v>
      </c>
      <c r="D16380" s="434" t="s">
        <v>17</v>
      </c>
      <c r="I16380" s="434">
        <v>57</v>
      </c>
    </row>
    <row r="16381" spans="1:11" hidden="1" x14ac:dyDescent="0.25">
      <c r="A16381" s="434">
        <v>503762600</v>
      </c>
      <c r="B16381" s="434">
        <v>12673</v>
      </c>
      <c r="C16381" s="434" t="s">
        <v>61</v>
      </c>
      <c r="D16381" s="434" t="s">
        <v>13</v>
      </c>
      <c r="I16381" s="434">
        <v>14</v>
      </c>
      <c r="J16381" s="434">
        <v>0</v>
      </c>
      <c r="K16381" s="434">
        <v>1970</v>
      </c>
    </row>
    <row r="16382" spans="1:11" hidden="1" x14ac:dyDescent="0.25">
      <c r="A16382" s="434">
        <v>511217000</v>
      </c>
      <c r="B16382" s="434">
        <v>9993</v>
      </c>
      <c r="C16382" s="434" t="s">
        <v>31</v>
      </c>
      <c r="D16382" s="434" t="s">
        <v>17</v>
      </c>
      <c r="E16382" s="434">
        <v>9.5</v>
      </c>
      <c r="F16382" s="434">
        <v>309</v>
      </c>
      <c r="G16382" s="434">
        <v>457</v>
      </c>
      <c r="H16382" s="434">
        <v>310</v>
      </c>
      <c r="I16382" s="434">
        <v>42.7</v>
      </c>
      <c r="K16382" s="434">
        <v>1952</v>
      </c>
    </row>
    <row r="16383" spans="1:11" hidden="1" x14ac:dyDescent="0.25">
      <c r="A16383" s="434">
        <v>511642000</v>
      </c>
      <c r="B16383" s="434">
        <v>211300</v>
      </c>
      <c r="C16383" s="434" t="s">
        <v>31</v>
      </c>
      <c r="D16383" s="434" t="s">
        <v>36</v>
      </c>
      <c r="E16383" s="434">
        <v>18.399999999999999</v>
      </c>
      <c r="F16383" s="434">
        <v>24698</v>
      </c>
      <c r="G16383" s="434">
        <v>40796</v>
      </c>
      <c r="H16383" s="434">
        <v>38282</v>
      </c>
      <c r="I16383" s="434">
        <v>262</v>
      </c>
      <c r="J16383" s="434">
        <v>0</v>
      </c>
      <c r="K16383" s="434">
        <v>1989</v>
      </c>
    </row>
    <row r="16384" spans="1:11" hidden="1" x14ac:dyDescent="0.25">
      <c r="A16384" s="434">
        <v>511654000</v>
      </c>
      <c r="B16384" s="434">
        <v>8121</v>
      </c>
      <c r="C16384" s="434" t="s">
        <v>35</v>
      </c>
      <c r="D16384" s="434" t="s">
        <v>25</v>
      </c>
      <c r="E16384" s="434">
        <v>14.5</v>
      </c>
      <c r="F16384" s="434">
        <v>3520</v>
      </c>
      <c r="G16384" s="434">
        <v>5905</v>
      </c>
      <c r="H16384" s="434">
        <v>4178</v>
      </c>
      <c r="I16384" s="434">
        <v>110.57</v>
      </c>
      <c r="J16384" s="434">
        <v>0</v>
      </c>
      <c r="K16384" s="434">
        <v>1970</v>
      </c>
    </row>
    <row r="16385" spans="1:11" hidden="1" x14ac:dyDescent="0.25">
      <c r="A16385" s="434">
        <v>512004467</v>
      </c>
      <c r="B16385" s="434">
        <v>6220</v>
      </c>
      <c r="C16385" s="434" t="s">
        <v>61</v>
      </c>
      <c r="D16385" s="434" t="s">
        <v>13</v>
      </c>
      <c r="I16385" s="434">
        <v>12</v>
      </c>
      <c r="J16385" s="434">
        <v>0</v>
      </c>
      <c r="K16385" s="434">
        <v>1970</v>
      </c>
    </row>
    <row r="16386" spans="1:11" hidden="1" x14ac:dyDescent="0.25">
      <c r="A16386" s="434">
        <v>512006043</v>
      </c>
      <c r="B16386" s="434">
        <v>22223</v>
      </c>
      <c r="C16386" s="434" t="s">
        <v>48</v>
      </c>
      <c r="D16386" s="434" t="s">
        <v>17</v>
      </c>
      <c r="E16386" s="434">
        <v>10</v>
      </c>
      <c r="F16386" s="434">
        <v>712</v>
      </c>
      <c r="G16386" s="434">
        <v>584</v>
      </c>
      <c r="H16386" s="434">
        <v>766</v>
      </c>
      <c r="I16386" s="434">
        <v>49.59</v>
      </c>
      <c r="J16386" s="434">
        <v>0</v>
      </c>
    </row>
    <row r="16387" spans="1:11" hidden="1" x14ac:dyDescent="0.25">
      <c r="A16387" s="434">
        <v>512006195</v>
      </c>
      <c r="B16387" s="434">
        <v>43475</v>
      </c>
      <c r="C16387" s="434" t="s">
        <v>61</v>
      </c>
      <c r="D16387" s="434" t="s">
        <v>13</v>
      </c>
      <c r="I16387" s="434">
        <v>15</v>
      </c>
      <c r="J16387" s="434">
        <v>0</v>
      </c>
      <c r="K16387" s="434">
        <v>1970</v>
      </c>
    </row>
    <row r="16388" spans="1:11" x14ac:dyDescent="0.25">
      <c r="A16388" s="434">
        <v>512435000</v>
      </c>
      <c r="B16388" s="434">
        <v>16032</v>
      </c>
      <c r="C16388" s="434" t="s">
        <v>59</v>
      </c>
      <c r="D16388" s="434" t="s">
        <v>17</v>
      </c>
      <c r="E16388" s="434">
        <v>0</v>
      </c>
      <c r="F16388" s="434">
        <v>4401</v>
      </c>
      <c r="G16388" s="434">
        <v>0</v>
      </c>
      <c r="H16388" s="434">
        <v>2487</v>
      </c>
      <c r="I16388" s="434">
        <v>67.42</v>
      </c>
      <c r="J16388" s="434">
        <v>0</v>
      </c>
    </row>
    <row r="16389" spans="1:11" x14ac:dyDescent="0.25">
      <c r="A16389" s="434">
        <v>512443000</v>
      </c>
      <c r="B16389" s="434">
        <v>22831</v>
      </c>
      <c r="C16389" s="434" t="s">
        <v>59</v>
      </c>
      <c r="D16389" s="434" t="s">
        <v>22</v>
      </c>
      <c r="E16389" s="434">
        <v>0</v>
      </c>
      <c r="F16389" s="434">
        <v>0</v>
      </c>
      <c r="G16389" s="434">
        <v>0</v>
      </c>
      <c r="H16389" s="434">
        <v>4000</v>
      </c>
      <c r="I16389" s="434">
        <v>82.9</v>
      </c>
      <c r="J16389" s="434">
        <v>0</v>
      </c>
    </row>
    <row r="16390" spans="1:11" x14ac:dyDescent="0.25">
      <c r="A16390" s="434">
        <v>518100090</v>
      </c>
      <c r="B16390" s="434">
        <v>617029</v>
      </c>
      <c r="C16390" s="434" t="s">
        <v>59</v>
      </c>
      <c r="D16390" s="434" t="s">
        <v>17</v>
      </c>
      <c r="E16390" s="434">
        <v>12</v>
      </c>
      <c r="F16390" s="434">
        <v>368</v>
      </c>
      <c r="G16390" s="434">
        <v>0</v>
      </c>
      <c r="H16390" s="434">
        <v>259</v>
      </c>
      <c r="I16390" s="434">
        <v>30.84</v>
      </c>
      <c r="J16390" s="434">
        <v>0</v>
      </c>
      <c r="K16390" s="434">
        <v>1970</v>
      </c>
    </row>
    <row r="16391" spans="1:11" hidden="1" x14ac:dyDescent="0.25">
      <c r="A16391" s="434">
        <v>518100136</v>
      </c>
      <c r="B16391" s="434">
        <v>41753</v>
      </c>
      <c r="C16391" s="434" t="s">
        <v>61</v>
      </c>
      <c r="D16391" s="434" t="s">
        <v>13</v>
      </c>
      <c r="I16391" s="434">
        <v>23</v>
      </c>
      <c r="J16391" s="434">
        <v>0</v>
      </c>
      <c r="K16391" s="434">
        <v>1970</v>
      </c>
    </row>
    <row r="16392" spans="1:11" hidden="1" x14ac:dyDescent="0.25">
      <c r="A16392" s="434">
        <v>518100151</v>
      </c>
      <c r="B16392" s="434">
        <v>1</v>
      </c>
      <c r="C16392" s="434" t="s">
        <v>16</v>
      </c>
      <c r="D16392" s="434" t="s">
        <v>17</v>
      </c>
      <c r="E16392" s="434">
        <v>11.5</v>
      </c>
      <c r="F16392" s="434">
        <v>1324</v>
      </c>
      <c r="G16392" s="434">
        <v>1957</v>
      </c>
      <c r="H16392" s="434">
        <v>699</v>
      </c>
      <c r="I16392" s="434">
        <v>69.98</v>
      </c>
      <c r="K16392" s="434">
        <v>1989</v>
      </c>
    </row>
    <row r="16393" spans="1:11" hidden="1" x14ac:dyDescent="0.25">
      <c r="A16393" s="434">
        <v>518100250</v>
      </c>
      <c r="B16393" s="434">
        <v>40065</v>
      </c>
      <c r="C16393" s="434" t="s">
        <v>39</v>
      </c>
      <c r="D16393" s="434" t="s">
        <v>17</v>
      </c>
      <c r="F16393" s="434">
        <v>394</v>
      </c>
      <c r="H16393" s="434">
        <v>336</v>
      </c>
      <c r="I16393" s="434">
        <v>37.65</v>
      </c>
      <c r="K16393" s="434">
        <v>1967</v>
      </c>
    </row>
    <row r="16394" spans="1:11" hidden="1" x14ac:dyDescent="0.25">
      <c r="A16394" s="434">
        <v>518100276</v>
      </c>
      <c r="B16394" s="434">
        <v>47785</v>
      </c>
      <c r="C16394" s="434" t="s">
        <v>61</v>
      </c>
      <c r="D16394" s="434" t="s">
        <v>17</v>
      </c>
      <c r="E16394" s="434">
        <v>0</v>
      </c>
      <c r="F16394" s="434">
        <v>1109</v>
      </c>
      <c r="G16394" s="434">
        <v>0</v>
      </c>
      <c r="H16394" s="434">
        <v>294</v>
      </c>
      <c r="I16394" s="434">
        <v>38.1</v>
      </c>
      <c r="J16394" s="434">
        <v>0</v>
      </c>
      <c r="K16394" s="434">
        <v>1970</v>
      </c>
    </row>
    <row r="16395" spans="1:11" hidden="1" x14ac:dyDescent="0.25">
      <c r="A16395" s="434">
        <v>518100370</v>
      </c>
      <c r="B16395" s="434">
        <v>17136</v>
      </c>
      <c r="C16395" s="434" t="s">
        <v>46</v>
      </c>
      <c r="D16395" s="434" t="s">
        <v>17</v>
      </c>
      <c r="E16395" s="434">
        <v>43599</v>
      </c>
      <c r="F16395" s="434">
        <v>4990</v>
      </c>
      <c r="G16395" s="434">
        <v>2512</v>
      </c>
      <c r="H16395" s="434">
        <v>2169</v>
      </c>
      <c r="I16395" s="434">
        <v>69.09</v>
      </c>
      <c r="J16395" s="434">
        <v>0</v>
      </c>
    </row>
    <row r="16396" spans="1:11" hidden="1" x14ac:dyDescent="0.25">
      <c r="A16396" s="434">
        <v>518100471</v>
      </c>
      <c r="B16396" s="434">
        <v>70498</v>
      </c>
      <c r="C16396" s="434" t="s">
        <v>48</v>
      </c>
      <c r="D16396" s="434" t="s">
        <v>17</v>
      </c>
      <c r="G16396" s="434">
        <v>0</v>
      </c>
      <c r="H16396" s="434">
        <v>187</v>
      </c>
      <c r="I16396" s="434">
        <v>31</v>
      </c>
      <c r="K16396" s="434">
        <v>1970</v>
      </c>
    </row>
    <row r="16397" spans="1:11" hidden="1" x14ac:dyDescent="0.25">
      <c r="A16397" s="434">
        <v>518120000</v>
      </c>
      <c r="B16397" s="434">
        <v>1548583</v>
      </c>
      <c r="C16397" s="434" t="s">
        <v>31</v>
      </c>
      <c r="D16397" s="434" t="s">
        <v>17</v>
      </c>
      <c r="E16397" s="434">
        <v>10</v>
      </c>
      <c r="F16397" s="434">
        <v>736</v>
      </c>
      <c r="G16397" s="434">
        <v>1564</v>
      </c>
      <c r="H16397" s="434">
        <v>1250</v>
      </c>
      <c r="I16397" s="434">
        <v>65.819999999999993</v>
      </c>
      <c r="J16397" s="434">
        <v>0</v>
      </c>
      <c r="K16397" s="434">
        <v>1970</v>
      </c>
    </row>
    <row r="16398" spans="1:11" hidden="1" x14ac:dyDescent="0.25">
      <c r="A16398" s="434">
        <v>518124000</v>
      </c>
      <c r="B16398" s="434">
        <v>27709</v>
      </c>
      <c r="C16398" s="434" t="s">
        <v>61</v>
      </c>
      <c r="D16398" s="434" t="s">
        <v>13</v>
      </c>
      <c r="I16398" s="434">
        <v>15</v>
      </c>
    </row>
    <row r="16399" spans="1:11" hidden="1" x14ac:dyDescent="0.25">
      <c r="A16399" s="434">
        <v>518351000</v>
      </c>
      <c r="B16399" s="434">
        <v>1044346</v>
      </c>
      <c r="C16399" s="434" t="s">
        <v>31</v>
      </c>
      <c r="D16399" s="434" t="s">
        <v>22</v>
      </c>
      <c r="E16399" s="434">
        <v>11</v>
      </c>
      <c r="F16399" s="434">
        <v>2927</v>
      </c>
      <c r="G16399" s="434">
        <v>1175</v>
      </c>
      <c r="H16399" s="434">
        <v>1739</v>
      </c>
      <c r="I16399" s="434">
        <v>82.47</v>
      </c>
      <c r="J16399" s="434">
        <v>0</v>
      </c>
      <c r="K16399" s="434">
        <v>1970</v>
      </c>
    </row>
    <row r="16400" spans="1:11" hidden="1" x14ac:dyDescent="0.25">
      <c r="A16400" s="434">
        <v>518435000</v>
      </c>
      <c r="B16400" s="434">
        <v>310884</v>
      </c>
      <c r="C16400" s="434" t="s">
        <v>31</v>
      </c>
      <c r="D16400" s="434" t="s">
        <v>22</v>
      </c>
      <c r="E16400" s="434">
        <v>10</v>
      </c>
      <c r="F16400" s="434">
        <v>883</v>
      </c>
      <c r="G16400" s="434">
        <v>2376</v>
      </c>
      <c r="H16400" s="434">
        <v>1543</v>
      </c>
      <c r="I16400" s="434">
        <v>87.65</v>
      </c>
      <c r="J16400" s="434">
        <v>0</v>
      </c>
      <c r="K16400" s="434">
        <v>1970</v>
      </c>
    </row>
    <row r="16401" spans="1:11" hidden="1" x14ac:dyDescent="0.25">
      <c r="A16401" s="434">
        <v>518515000</v>
      </c>
      <c r="B16401" s="434">
        <v>1509154</v>
      </c>
      <c r="C16401" s="434" t="s">
        <v>31</v>
      </c>
      <c r="D16401" s="434" t="s">
        <v>22</v>
      </c>
      <c r="E16401" s="434">
        <v>14</v>
      </c>
      <c r="F16401" s="434">
        <v>2023</v>
      </c>
      <c r="G16401" s="434">
        <v>4632</v>
      </c>
      <c r="H16401" s="434">
        <v>2768</v>
      </c>
      <c r="I16401" s="434">
        <v>85.86</v>
      </c>
      <c r="J16401" s="434">
        <v>0</v>
      </c>
      <c r="K16401" s="434">
        <v>1970</v>
      </c>
    </row>
    <row r="16402" spans="1:11" hidden="1" x14ac:dyDescent="0.25">
      <c r="A16402" s="434">
        <v>518630000</v>
      </c>
      <c r="B16402" s="434">
        <v>750166</v>
      </c>
      <c r="C16402" s="434" t="s">
        <v>31</v>
      </c>
      <c r="D16402" s="434" t="s">
        <v>22</v>
      </c>
      <c r="E16402" s="434">
        <v>11</v>
      </c>
      <c r="F16402" s="434">
        <v>980</v>
      </c>
      <c r="G16402" s="434">
        <v>1979</v>
      </c>
      <c r="H16402" s="434">
        <v>2191</v>
      </c>
      <c r="I16402" s="434">
        <v>77.69</v>
      </c>
      <c r="J16402" s="434">
        <v>0</v>
      </c>
      <c r="K16402" s="434">
        <v>1984</v>
      </c>
    </row>
    <row r="16403" spans="1:11" hidden="1" x14ac:dyDescent="0.25">
      <c r="A16403" s="434">
        <v>518631000</v>
      </c>
      <c r="B16403" s="434">
        <v>2862559</v>
      </c>
      <c r="C16403" s="434" t="s">
        <v>31</v>
      </c>
      <c r="D16403" s="434" t="s">
        <v>17</v>
      </c>
      <c r="E16403" s="434">
        <v>10.5</v>
      </c>
      <c r="F16403" s="434">
        <v>794</v>
      </c>
      <c r="G16403" s="434">
        <v>1120</v>
      </c>
      <c r="H16403" s="434">
        <v>853</v>
      </c>
      <c r="I16403" s="434">
        <v>60.71</v>
      </c>
      <c r="J16403" s="434">
        <v>0</v>
      </c>
      <c r="K16403" s="434">
        <v>1970</v>
      </c>
    </row>
    <row r="16404" spans="1:11" hidden="1" x14ac:dyDescent="0.25">
      <c r="A16404" s="434">
        <v>518689000</v>
      </c>
      <c r="B16404" s="434">
        <v>30414</v>
      </c>
      <c r="C16404" s="434" t="s">
        <v>31</v>
      </c>
      <c r="D16404" s="434" t="s">
        <v>22</v>
      </c>
      <c r="E16404" s="434">
        <v>9.5</v>
      </c>
      <c r="F16404" s="434">
        <v>883</v>
      </c>
      <c r="G16404" s="434">
        <v>2401</v>
      </c>
      <c r="H16404" s="434">
        <v>1560</v>
      </c>
      <c r="I16404" s="434">
        <v>87.76</v>
      </c>
      <c r="J16404" s="434">
        <v>0</v>
      </c>
      <c r="K16404" s="434">
        <v>1970</v>
      </c>
    </row>
    <row r="16405" spans="1:11" hidden="1" x14ac:dyDescent="0.25">
      <c r="A16405" s="434">
        <v>518715000</v>
      </c>
      <c r="B16405" s="434">
        <v>13272</v>
      </c>
      <c r="C16405" s="434" t="s">
        <v>54</v>
      </c>
      <c r="D16405" s="434" t="s">
        <v>17</v>
      </c>
      <c r="E16405" s="434">
        <v>12</v>
      </c>
      <c r="F16405" s="434">
        <v>1524</v>
      </c>
      <c r="G16405" s="434">
        <v>175</v>
      </c>
      <c r="H16405" s="434">
        <v>282</v>
      </c>
      <c r="I16405" s="434">
        <v>32.92</v>
      </c>
      <c r="K16405" s="434">
        <v>1977</v>
      </c>
    </row>
    <row r="16406" spans="1:11" hidden="1" x14ac:dyDescent="0.25">
      <c r="A16406" s="434">
        <v>518730000</v>
      </c>
      <c r="B16406" s="434">
        <v>3230693</v>
      </c>
      <c r="C16406" s="434" t="s">
        <v>31</v>
      </c>
      <c r="D16406" s="434" t="s">
        <v>22</v>
      </c>
      <c r="E16406" s="434">
        <v>10</v>
      </c>
      <c r="F16406" s="434">
        <v>440</v>
      </c>
      <c r="G16406" s="434">
        <v>1130</v>
      </c>
      <c r="H16406" s="434">
        <v>1050</v>
      </c>
      <c r="I16406" s="434">
        <v>74.17</v>
      </c>
      <c r="J16406" s="434">
        <v>0</v>
      </c>
      <c r="K16406" s="434">
        <v>1970</v>
      </c>
    </row>
    <row r="16407" spans="1:11" x14ac:dyDescent="0.25">
      <c r="A16407" s="434">
        <v>518758000</v>
      </c>
      <c r="B16407" s="434">
        <v>928079</v>
      </c>
      <c r="C16407" s="434" t="s">
        <v>59</v>
      </c>
      <c r="D16407" s="434" t="s">
        <v>13</v>
      </c>
      <c r="E16407" s="434">
        <v>0</v>
      </c>
      <c r="F16407" s="434">
        <v>294</v>
      </c>
      <c r="G16407" s="434">
        <v>0</v>
      </c>
      <c r="H16407" s="434">
        <v>194</v>
      </c>
      <c r="I16407" s="434">
        <v>29.95</v>
      </c>
      <c r="J16407" s="434">
        <v>0</v>
      </c>
      <c r="K16407" s="434">
        <v>1970</v>
      </c>
    </row>
    <row r="16408" spans="1:11" hidden="1" x14ac:dyDescent="0.25">
      <c r="A16408" s="434">
        <v>518794000</v>
      </c>
      <c r="B16408" s="434">
        <v>4676</v>
      </c>
      <c r="C16408" s="434" t="s">
        <v>54</v>
      </c>
      <c r="D16408" s="434" t="s">
        <v>13</v>
      </c>
      <c r="E16408" s="434">
        <v>12</v>
      </c>
      <c r="F16408" s="434">
        <v>1288</v>
      </c>
      <c r="G16408" s="434">
        <v>119</v>
      </c>
      <c r="H16408" s="434">
        <v>179</v>
      </c>
      <c r="I16408" s="434">
        <v>28.29</v>
      </c>
      <c r="K16408" s="434">
        <v>1974</v>
      </c>
    </row>
    <row r="16409" spans="1:11" hidden="1" x14ac:dyDescent="0.25">
      <c r="A16409" s="434">
        <v>518866000</v>
      </c>
      <c r="B16409" s="434">
        <v>17941</v>
      </c>
      <c r="C16409" s="434" t="s">
        <v>31</v>
      </c>
      <c r="D16409" s="434" t="s">
        <v>25</v>
      </c>
      <c r="E16409" s="434">
        <v>15</v>
      </c>
      <c r="F16409" s="434">
        <v>3.3</v>
      </c>
      <c r="G16409" s="434">
        <v>5705</v>
      </c>
      <c r="H16409" s="434">
        <v>379</v>
      </c>
      <c r="I16409" s="434">
        <v>100.72</v>
      </c>
      <c r="J16409" s="434">
        <v>0</v>
      </c>
      <c r="K16409" s="434">
        <v>1970</v>
      </c>
    </row>
    <row r="16410" spans="1:11" hidden="1" x14ac:dyDescent="0.25">
      <c r="A16410" s="434">
        <v>518879000</v>
      </c>
      <c r="B16410" s="434">
        <v>6141</v>
      </c>
      <c r="C16410" s="434" t="s">
        <v>42</v>
      </c>
      <c r="D16410" s="434" t="s">
        <v>17</v>
      </c>
      <c r="E16410" s="434">
        <v>12.5</v>
      </c>
      <c r="F16410" s="434">
        <v>662</v>
      </c>
      <c r="H16410" s="434">
        <v>675</v>
      </c>
      <c r="I16410" s="434">
        <v>44.38</v>
      </c>
      <c r="K16410" s="434">
        <v>1970</v>
      </c>
    </row>
    <row r="16411" spans="1:11" hidden="1" x14ac:dyDescent="0.25">
      <c r="A16411" s="434">
        <v>518943000</v>
      </c>
      <c r="B16411" s="434">
        <v>17586</v>
      </c>
      <c r="C16411" s="434" t="s">
        <v>31</v>
      </c>
      <c r="D16411" s="434" t="s">
        <v>29</v>
      </c>
      <c r="E16411" s="434">
        <v>15</v>
      </c>
      <c r="F16411" s="434">
        <v>5540</v>
      </c>
      <c r="G16411" s="434">
        <v>20738</v>
      </c>
      <c r="H16411" s="434">
        <v>14118</v>
      </c>
      <c r="I16411" s="434">
        <v>157.9</v>
      </c>
      <c r="J16411" s="434">
        <v>0</v>
      </c>
      <c r="K16411" s="434">
        <v>1970</v>
      </c>
    </row>
    <row r="16412" spans="1:11" hidden="1" x14ac:dyDescent="0.25">
      <c r="A16412" s="434">
        <v>525007319</v>
      </c>
      <c r="B16412" s="434">
        <v>1</v>
      </c>
      <c r="C16412" s="434" t="s">
        <v>31</v>
      </c>
      <c r="D16412" s="434" t="s">
        <v>17</v>
      </c>
      <c r="F16412" s="434">
        <v>736</v>
      </c>
      <c r="H16412" s="434">
        <v>689</v>
      </c>
      <c r="I16412" s="434">
        <v>55</v>
      </c>
      <c r="K16412" s="434">
        <v>2013</v>
      </c>
    </row>
    <row r="16413" spans="1:11" hidden="1" x14ac:dyDescent="0.25">
      <c r="A16413" s="434">
        <v>525013782</v>
      </c>
      <c r="B16413" s="434">
        <v>1</v>
      </c>
      <c r="C16413" s="434" t="s">
        <v>31</v>
      </c>
      <c r="D16413" s="434" t="s">
        <v>22</v>
      </c>
      <c r="E16413" s="434">
        <v>9</v>
      </c>
      <c r="F16413" s="434">
        <v>1030</v>
      </c>
      <c r="G16413" s="434">
        <v>2234</v>
      </c>
      <c r="H16413" s="434">
        <v>1307</v>
      </c>
      <c r="I16413" s="434">
        <v>71.900000000000006</v>
      </c>
      <c r="K16413" s="434">
        <v>1967</v>
      </c>
    </row>
    <row r="16414" spans="1:11" hidden="1" x14ac:dyDescent="0.25">
      <c r="A16414" s="434">
        <v>525015926</v>
      </c>
      <c r="B16414" s="434">
        <v>56760</v>
      </c>
      <c r="C16414" s="434" t="s">
        <v>48</v>
      </c>
      <c r="D16414" s="434" t="s">
        <v>17</v>
      </c>
      <c r="E16414" s="434">
        <v>13.5</v>
      </c>
      <c r="F16414" s="434">
        <v>5760</v>
      </c>
      <c r="G16414" s="434">
        <v>1510</v>
      </c>
      <c r="H16414" s="434">
        <v>3434</v>
      </c>
      <c r="I16414" s="434">
        <v>68</v>
      </c>
      <c r="K16414" s="434">
        <v>2011</v>
      </c>
    </row>
    <row r="16415" spans="1:11" hidden="1" x14ac:dyDescent="0.25">
      <c r="A16415" s="434">
        <v>533000876</v>
      </c>
      <c r="B16415" s="434">
        <v>9524</v>
      </c>
      <c r="C16415" s="434" t="s">
        <v>48</v>
      </c>
      <c r="D16415" s="434" t="s">
        <v>17</v>
      </c>
      <c r="E16415" s="434">
        <v>10</v>
      </c>
      <c r="F16415" s="434">
        <v>2500</v>
      </c>
      <c r="G16415" s="434">
        <v>1062</v>
      </c>
      <c r="H16415" s="434">
        <v>1084</v>
      </c>
      <c r="I16415" s="434">
        <v>53.8</v>
      </c>
      <c r="J16415" s="434">
        <v>0</v>
      </c>
      <c r="K16415" s="434">
        <v>2010</v>
      </c>
    </row>
    <row r="16416" spans="1:11" hidden="1" x14ac:dyDescent="0.25">
      <c r="A16416" s="434">
        <v>533021000</v>
      </c>
      <c r="B16416" s="434">
        <v>13896</v>
      </c>
      <c r="C16416" s="434" t="s">
        <v>16</v>
      </c>
      <c r="D16416" s="434" t="s">
        <v>17</v>
      </c>
      <c r="E16416" s="434">
        <v>12</v>
      </c>
      <c r="F16416" s="434">
        <v>1324</v>
      </c>
      <c r="G16416" s="434">
        <v>1177</v>
      </c>
      <c r="H16416" s="434">
        <v>498</v>
      </c>
      <c r="I16416" s="434">
        <v>66.510000000000005</v>
      </c>
      <c r="K16416" s="434">
        <v>1991</v>
      </c>
    </row>
    <row r="16417" spans="1:11" hidden="1" x14ac:dyDescent="0.25">
      <c r="A16417" s="434">
        <v>533130869</v>
      </c>
      <c r="B16417" s="434">
        <v>31885</v>
      </c>
      <c r="C16417" s="434" t="s">
        <v>24</v>
      </c>
      <c r="D16417" s="434" t="s">
        <v>33</v>
      </c>
      <c r="F16417" s="434">
        <v>11200</v>
      </c>
      <c r="G16417" s="434">
        <v>113049</v>
      </c>
      <c r="H16417" s="434">
        <v>62150</v>
      </c>
      <c r="I16417" s="434">
        <v>249.869</v>
      </c>
      <c r="J16417" s="434">
        <v>126772</v>
      </c>
      <c r="K16417" s="434">
        <v>2019</v>
      </c>
    </row>
    <row r="16418" spans="1:11" hidden="1" x14ac:dyDescent="0.25">
      <c r="A16418" s="434">
        <v>533914000</v>
      </c>
      <c r="B16418" s="434">
        <v>6488</v>
      </c>
      <c r="C16418" s="434" t="s">
        <v>24</v>
      </c>
      <c r="D16418" s="434" t="s">
        <v>40</v>
      </c>
      <c r="E16418" s="434">
        <v>15.5</v>
      </c>
      <c r="F16418" s="434">
        <v>25480</v>
      </c>
      <c r="G16418" s="434">
        <v>300246</v>
      </c>
      <c r="H16418" s="434">
        <v>157209</v>
      </c>
      <c r="I16418" s="434">
        <v>329.99</v>
      </c>
      <c r="J16418" s="434">
        <v>324710</v>
      </c>
      <c r="K16418" s="434">
        <v>2007</v>
      </c>
    </row>
    <row r="16419" spans="1:11" hidden="1" x14ac:dyDescent="0.25">
      <c r="A16419" s="434">
        <v>538001271</v>
      </c>
      <c r="B16419" s="434">
        <v>3125</v>
      </c>
      <c r="C16419" s="434" t="s">
        <v>24</v>
      </c>
      <c r="D16419" s="434" t="s">
        <v>36</v>
      </c>
      <c r="E16419" s="434">
        <v>14.5</v>
      </c>
      <c r="F16419" s="434">
        <v>16858</v>
      </c>
      <c r="G16419" s="434">
        <v>157331</v>
      </c>
      <c r="H16419" s="434">
        <v>81565</v>
      </c>
      <c r="I16419" s="434">
        <v>274</v>
      </c>
      <c r="J16419" s="434">
        <v>169880</v>
      </c>
      <c r="K16419" s="434">
        <v>1998</v>
      </c>
    </row>
    <row r="16420" spans="1:11" hidden="1" x14ac:dyDescent="0.25">
      <c r="A16420" s="434">
        <v>538001388</v>
      </c>
      <c r="B16420" s="434">
        <v>522620</v>
      </c>
      <c r="C16420" s="434" t="s">
        <v>24</v>
      </c>
      <c r="D16420" s="434" t="s">
        <v>36</v>
      </c>
      <c r="E16420" s="434">
        <v>20</v>
      </c>
      <c r="F16420" s="434">
        <v>31626</v>
      </c>
      <c r="G16420" s="434">
        <v>72555</v>
      </c>
      <c r="H16420" s="434">
        <v>95084</v>
      </c>
      <c r="I16420" s="434">
        <v>285.29000000000002</v>
      </c>
      <c r="J16420" s="434">
        <v>126300</v>
      </c>
      <c r="K16420" s="434">
        <v>1978</v>
      </c>
    </row>
    <row r="16421" spans="1:11" hidden="1" x14ac:dyDescent="0.25">
      <c r="A16421" s="434">
        <v>538001389</v>
      </c>
      <c r="B16421" s="434">
        <v>584910</v>
      </c>
      <c r="C16421" s="434" t="s">
        <v>24</v>
      </c>
      <c r="D16421" s="434" t="s">
        <v>36</v>
      </c>
      <c r="E16421" s="434">
        <v>20</v>
      </c>
      <c r="F16421" s="434">
        <v>31626</v>
      </c>
      <c r="G16421" s="434">
        <v>72555</v>
      </c>
      <c r="H16421" s="434">
        <v>95084</v>
      </c>
      <c r="I16421" s="434">
        <v>285.29000000000002</v>
      </c>
      <c r="J16421" s="434">
        <v>126400</v>
      </c>
      <c r="K16421" s="434">
        <v>1978</v>
      </c>
    </row>
    <row r="16422" spans="1:11" hidden="1" x14ac:dyDescent="0.25">
      <c r="A16422" s="434">
        <v>538001501</v>
      </c>
      <c r="B16422" s="434">
        <v>769</v>
      </c>
      <c r="C16422" s="434" t="s">
        <v>28</v>
      </c>
      <c r="D16422" s="434" t="s">
        <v>29</v>
      </c>
      <c r="E16422" s="434">
        <v>14.3</v>
      </c>
      <c r="F16422" s="434">
        <v>6840</v>
      </c>
      <c r="G16422" s="434">
        <v>31818</v>
      </c>
      <c r="H16422" s="434">
        <v>19796</v>
      </c>
      <c r="I16422" s="434">
        <v>176.85</v>
      </c>
      <c r="J16422" s="434">
        <v>0</v>
      </c>
      <c r="K16422" s="434">
        <v>2004</v>
      </c>
    </row>
    <row r="16423" spans="1:11" hidden="1" x14ac:dyDescent="0.25">
      <c r="A16423" s="434">
        <v>538001512</v>
      </c>
      <c r="B16423" s="434">
        <v>27455</v>
      </c>
      <c r="C16423" s="434" t="s">
        <v>16</v>
      </c>
      <c r="D16423" s="434" t="s">
        <v>36</v>
      </c>
      <c r="E16423" s="434">
        <v>14.7</v>
      </c>
      <c r="F16423" s="434">
        <v>14314</v>
      </c>
      <c r="G16423" s="434">
        <v>112200</v>
      </c>
      <c r="H16423" s="434">
        <v>62385</v>
      </c>
      <c r="I16423" s="434">
        <v>250.17</v>
      </c>
      <c r="J16423" s="434">
        <v>0</v>
      </c>
      <c r="K16423" s="434">
        <v>1970</v>
      </c>
    </row>
    <row r="16424" spans="1:11" hidden="1" x14ac:dyDescent="0.25">
      <c r="A16424" s="434">
        <v>538001564</v>
      </c>
      <c r="B16424" s="434">
        <v>1021</v>
      </c>
      <c r="C16424" s="434" t="s">
        <v>28</v>
      </c>
      <c r="D16424" s="434" t="s">
        <v>29</v>
      </c>
      <c r="E16424" s="434">
        <v>14.2</v>
      </c>
      <c r="F16424" s="434">
        <v>6620</v>
      </c>
      <c r="G16424" s="434">
        <v>31842</v>
      </c>
      <c r="H16424" s="434">
        <v>19795</v>
      </c>
      <c r="I16424" s="434">
        <v>176.82</v>
      </c>
      <c r="J16424" s="434">
        <v>0</v>
      </c>
      <c r="K16424" s="434">
        <v>2002</v>
      </c>
    </row>
    <row r="16425" spans="1:11" hidden="1" x14ac:dyDescent="0.25">
      <c r="A16425" s="434">
        <v>538001582</v>
      </c>
      <c r="B16425" s="434">
        <v>41786</v>
      </c>
      <c r="C16425" s="434" t="s">
        <v>48</v>
      </c>
      <c r="D16425" s="434" t="s">
        <v>25</v>
      </c>
      <c r="E16425" s="434">
        <v>14</v>
      </c>
      <c r="F16425" s="434">
        <v>9951</v>
      </c>
      <c r="G16425" s="434">
        <v>10144</v>
      </c>
      <c r="H16425" s="434">
        <v>12184</v>
      </c>
      <c r="I16425" s="434">
        <v>140</v>
      </c>
      <c r="K16425" s="434">
        <v>2001</v>
      </c>
    </row>
    <row r="16426" spans="1:11" hidden="1" x14ac:dyDescent="0.25">
      <c r="A16426" s="434">
        <v>538001641</v>
      </c>
      <c r="B16426" s="434">
        <v>19655</v>
      </c>
      <c r="C16426" s="434" t="s">
        <v>24</v>
      </c>
      <c r="D16426" s="434" t="s">
        <v>36</v>
      </c>
      <c r="E16426" s="434">
        <v>15.2</v>
      </c>
      <c r="F16426" s="434">
        <v>15173</v>
      </c>
      <c r="G16426" s="434">
        <v>160288</v>
      </c>
      <c r="H16426" s="434">
        <v>81310</v>
      </c>
      <c r="I16426" s="434">
        <v>274.2</v>
      </c>
      <c r="J16426" s="434">
        <v>167621</v>
      </c>
      <c r="K16426" s="434">
        <v>2002</v>
      </c>
    </row>
    <row r="16427" spans="1:11" hidden="1" x14ac:dyDescent="0.25">
      <c r="A16427" s="434">
        <v>538001652</v>
      </c>
      <c r="B16427" s="434">
        <v>2821</v>
      </c>
      <c r="C16427" s="434" t="s">
        <v>35</v>
      </c>
      <c r="D16427" s="434" t="s">
        <v>29</v>
      </c>
      <c r="E16427" s="434">
        <v>22</v>
      </c>
      <c r="F16427" s="434">
        <v>17505</v>
      </c>
      <c r="G16427" s="434">
        <v>15315</v>
      </c>
      <c r="H16427" s="434">
        <v>14278</v>
      </c>
      <c r="I16427" s="434">
        <v>158.69999999999999</v>
      </c>
      <c r="J16427" s="434">
        <v>0</v>
      </c>
      <c r="K16427" s="434">
        <v>2002</v>
      </c>
    </row>
    <row r="16428" spans="1:11" hidden="1" x14ac:dyDescent="0.25">
      <c r="A16428" s="434">
        <v>538001663</v>
      </c>
      <c r="B16428" s="434">
        <v>45331</v>
      </c>
      <c r="C16428" s="434" t="s">
        <v>44</v>
      </c>
      <c r="D16428" s="434" t="s">
        <v>29</v>
      </c>
      <c r="E16428" s="434">
        <v>18</v>
      </c>
      <c r="F16428" s="434">
        <v>18599</v>
      </c>
      <c r="G16428" s="434">
        <v>2710</v>
      </c>
      <c r="H16428" s="434">
        <v>30277</v>
      </c>
      <c r="I16428" s="434">
        <v>181</v>
      </c>
      <c r="J16428" s="434">
        <v>0</v>
      </c>
      <c r="K16428" s="434">
        <v>1998</v>
      </c>
    </row>
    <row r="16429" spans="1:11" hidden="1" x14ac:dyDescent="0.25">
      <c r="A16429" s="434">
        <v>538001664</v>
      </c>
      <c r="B16429" s="434">
        <v>1</v>
      </c>
      <c r="C16429" s="434" t="s">
        <v>44</v>
      </c>
      <c r="D16429" s="434" t="s">
        <v>29</v>
      </c>
      <c r="E16429" s="434">
        <v>18</v>
      </c>
      <c r="F16429" s="434">
        <v>18599</v>
      </c>
      <c r="G16429" s="434">
        <v>2700</v>
      </c>
      <c r="H16429" s="434">
        <v>30277</v>
      </c>
      <c r="I16429" s="434">
        <v>181</v>
      </c>
      <c r="K16429" s="434">
        <v>1998</v>
      </c>
    </row>
    <row r="16430" spans="1:11" hidden="1" x14ac:dyDescent="0.25">
      <c r="A16430" s="434">
        <v>538001665</v>
      </c>
      <c r="B16430" s="434">
        <v>100438</v>
      </c>
      <c r="C16430" s="434" t="s">
        <v>44</v>
      </c>
      <c r="D16430" s="434" t="s">
        <v>29</v>
      </c>
      <c r="E16430" s="434">
        <v>18</v>
      </c>
      <c r="F16430" s="434">
        <v>13399</v>
      </c>
      <c r="G16430" s="434">
        <v>2995</v>
      </c>
      <c r="H16430" s="434">
        <v>30277</v>
      </c>
      <c r="I16430" s="434">
        <v>181</v>
      </c>
      <c r="J16430" s="434">
        <v>0</v>
      </c>
      <c r="K16430" s="434">
        <v>2000</v>
      </c>
    </row>
    <row r="16431" spans="1:11" hidden="1" x14ac:dyDescent="0.25">
      <c r="A16431" s="434">
        <v>538001679</v>
      </c>
      <c r="B16431" s="434">
        <v>1004549</v>
      </c>
      <c r="C16431" s="434" t="s">
        <v>48</v>
      </c>
      <c r="D16431" s="434" t="s">
        <v>22</v>
      </c>
      <c r="E16431" s="434">
        <v>0</v>
      </c>
      <c r="F16431" s="434">
        <v>9066</v>
      </c>
      <c r="G16431" s="434">
        <v>0</v>
      </c>
      <c r="H16431" s="434">
        <v>22194</v>
      </c>
      <c r="I16431" s="434">
        <v>99.6</v>
      </c>
      <c r="J16431" s="434">
        <v>0</v>
      </c>
      <c r="K16431" s="434">
        <v>1970</v>
      </c>
    </row>
    <row r="16432" spans="1:11" hidden="1" x14ac:dyDescent="0.25">
      <c r="A16432" s="434">
        <v>538001711</v>
      </c>
      <c r="B16432" s="434">
        <v>17300</v>
      </c>
      <c r="C16432" s="434" t="s">
        <v>24</v>
      </c>
      <c r="D16432" s="434" t="s">
        <v>36</v>
      </c>
      <c r="E16432" s="434">
        <v>15.5</v>
      </c>
      <c r="F16432" s="434">
        <v>16858</v>
      </c>
      <c r="G16432" s="434">
        <v>149993</v>
      </c>
      <c r="H16432" s="434">
        <v>81308</v>
      </c>
      <c r="I16432" s="434">
        <v>274</v>
      </c>
      <c r="J16432" s="434">
        <v>167261</v>
      </c>
      <c r="K16432" s="434">
        <v>2002</v>
      </c>
    </row>
    <row r="16433" spans="1:11" hidden="1" x14ac:dyDescent="0.25">
      <c r="A16433" s="434">
        <v>538001786</v>
      </c>
      <c r="B16433" s="434">
        <v>1</v>
      </c>
      <c r="C16433" s="434" t="s">
        <v>24</v>
      </c>
      <c r="D16433" s="434" t="s">
        <v>36</v>
      </c>
      <c r="E16433" s="434">
        <v>14.5</v>
      </c>
      <c r="F16433" s="434">
        <v>16858</v>
      </c>
      <c r="G16433" s="434">
        <v>159999</v>
      </c>
      <c r="H16433" s="434">
        <v>81310</v>
      </c>
      <c r="I16433" s="434">
        <v>274</v>
      </c>
      <c r="J16433" s="434">
        <v>167261</v>
      </c>
      <c r="K16433" s="434">
        <v>2003</v>
      </c>
    </row>
    <row r="16434" spans="1:11" hidden="1" x14ac:dyDescent="0.25">
      <c r="A16434" s="434">
        <v>538001814</v>
      </c>
      <c r="B16434" s="434">
        <v>110919</v>
      </c>
      <c r="C16434" s="434" t="s">
        <v>31</v>
      </c>
      <c r="D16434" s="434" t="s">
        <v>25</v>
      </c>
      <c r="E16434" s="434">
        <v>7</v>
      </c>
      <c r="F16434" s="434">
        <v>3165</v>
      </c>
      <c r="G16434" s="434">
        <v>8172</v>
      </c>
      <c r="H16434" s="434">
        <v>7270</v>
      </c>
      <c r="I16434" s="434">
        <v>112.5</v>
      </c>
      <c r="J16434" s="434">
        <v>0</v>
      </c>
      <c r="K16434" s="434">
        <v>1975</v>
      </c>
    </row>
    <row r="16435" spans="1:11" hidden="1" x14ac:dyDescent="0.25">
      <c r="A16435" s="434">
        <v>538001820</v>
      </c>
      <c r="B16435" s="434">
        <v>11045</v>
      </c>
      <c r="C16435" s="434" t="s">
        <v>24</v>
      </c>
      <c r="D16435" s="434" t="s">
        <v>36</v>
      </c>
      <c r="E16435" s="434">
        <v>14.5</v>
      </c>
      <c r="F16435" s="434">
        <v>18660</v>
      </c>
      <c r="G16435" s="434">
        <v>159988</v>
      </c>
      <c r="H16435" s="434">
        <v>81310</v>
      </c>
      <c r="I16435" s="434">
        <v>274.2</v>
      </c>
      <c r="J16435" s="434">
        <v>167261</v>
      </c>
      <c r="K16435" s="434">
        <v>2003</v>
      </c>
    </row>
    <row r="16436" spans="1:11" hidden="1" x14ac:dyDescent="0.25">
      <c r="A16436" s="434">
        <v>538001858</v>
      </c>
      <c r="B16436" s="434">
        <v>4837</v>
      </c>
      <c r="C16436" s="434" t="s">
        <v>31</v>
      </c>
      <c r="D16436" s="434" t="s">
        <v>29</v>
      </c>
      <c r="E16436" s="434">
        <v>15</v>
      </c>
      <c r="F16436" s="434">
        <v>4854</v>
      </c>
      <c r="G16436" s="434">
        <v>9200</v>
      </c>
      <c r="H16436" s="434">
        <v>15375</v>
      </c>
      <c r="I16436" s="434">
        <v>160.5</v>
      </c>
      <c r="K16436" s="434">
        <v>1986</v>
      </c>
    </row>
    <row r="16437" spans="1:11" hidden="1" x14ac:dyDescent="0.25">
      <c r="A16437" s="434">
        <v>538001893</v>
      </c>
      <c r="B16437" s="434">
        <v>697</v>
      </c>
      <c r="C16437" s="434" t="s">
        <v>16</v>
      </c>
      <c r="D16437" s="434" t="s">
        <v>33</v>
      </c>
      <c r="E16437" s="434">
        <v>14.9</v>
      </c>
      <c r="F16437" s="434">
        <v>12261</v>
      </c>
      <c r="G16437" s="434">
        <v>71522</v>
      </c>
      <c r="H16437" s="434">
        <v>41787</v>
      </c>
      <c r="I16437" s="434">
        <v>228</v>
      </c>
      <c r="J16437" s="434">
        <v>80466</v>
      </c>
      <c r="K16437" s="434">
        <v>2003</v>
      </c>
    </row>
    <row r="16438" spans="1:11" hidden="1" x14ac:dyDescent="0.25">
      <c r="A16438" s="434">
        <v>538001964</v>
      </c>
      <c r="B16438" s="434">
        <v>4834</v>
      </c>
      <c r="C16438" s="434" t="s">
        <v>20</v>
      </c>
      <c r="D16438" s="434" t="s">
        <v>29</v>
      </c>
      <c r="E16438" s="434">
        <v>14</v>
      </c>
      <c r="F16438" s="434">
        <v>8444</v>
      </c>
      <c r="G16438" s="434">
        <v>35156</v>
      </c>
      <c r="H16438" s="434">
        <v>25108</v>
      </c>
      <c r="I16438" s="434">
        <v>175.93</v>
      </c>
      <c r="J16438" s="434">
        <v>42697</v>
      </c>
      <c r="K16438" s="434">
        <v>2004</v>
      </c>
    </row>
    <row r="16439" spans="1:11" hidden="1" x14ac:dyDescent="0.25">
      <c r="A16439" s="434">
        <v>538002012</v>
      </c>
      <c r="B16439" s="434">
        <v>819</v>
      </c>
      <c r="C16439" s="434" t="s">
        <v>28</v>
      </c>
      <c r="D16439" s="434" t="s">
        <v>33</v>
      </c>
      <c r="E16439" s="434">
        <v>14.5</v>
      </c>
      <c r="F16439" s="434">
        <v>11300</v>
      </c>
      <c r="G16439" s="434">
        <v>76878</v>
      </c>
      <c r="H16439" s="434">
        <v>40119</v>
      </c>
      <c r="I16439" s="434">
        <v>225</v>
      </c>
      <c r="K16439" s="434">
        <v>2004</v>
      </c>
    </row>
    <row r="16440" spans="1:11" hidden="1" x14ac:dyDescent="0.25">
      <c r="A16440" s="434">
        <v>538002013</v>
      </c>
      <c r="B16440" s="434">
        <v>6649</v>
      </c>
      <c r="C16440" s="434" t="s">
        <v>28</v>
      </c>
      <c r="D16440" s="434" t="s">
        <v>33</v>
      </c>
      <c r="E16440" s="434">
        <v>13.5</v>
      </c>
      <c r="F16440" s="434">
        <v>11300</v>
      </c>
      <c r="G16440" s="434">
        <v>76878</v>
      </c>
      <c r="H16440" s="434">
        <v>40119</v>
      </c>
      <c r="I16440" s="434">
        <v>225</v>
      </c>
      <c r="J16440" s="434">
        <v>0</v>
      </c>
      <c r="K16440" s="434">
        <v>2004</v>
      </c>
    </row>
    <row r="16441" spans="1:11" hidden="1" x14ac:dyDescent="0.25">
      <c r="A16441" s="434">
        <v>538002016</v>
      </c>
      <c r="B16441" s="434">
        <v>3</v>
      </c>
      <c r="C16441" s="434" t="s">
        <v>16</v>
      </c>
      <c r="D16441" s="434" t="s">
        <v>29</v>
      </c>
      <c r="G16441" s="434">
        <v>41035</v>
      </c>
      <c r="H16441" s="434">
        <v>23983</v>
      </c>
      <c r="I16441" s="434">
        <v>176</v>
      </c>
      <c r="J16441" s="434">
        <v>0</v>
      </c>
      <c r="K16441" s="434">
        <v>1970</v>
      </c>
    </row>
    <row r="16442" spans="1:11" hidden="1" x14ac:dyDescent="0.25">
      <c r="A16442" s="434">
        <v>538002019</v>
      </c>
      <c r="B16442" s="434">
        <v>180514</v>
      </c>
      <c r="C16442" s="434" t="s">
        <v>28</v>
      </c>
      <c r="D16442" s="434" t="s">
        <v>25</v>
      </c>
      <c r="E16442" s="434">
        <v>12</v>
      </c>
      <c r="F16442" s="434">
        <v>2427</v>
      </c>
      <c r="G16442" s="434">
        <v>5667</v>
      </c>
      <c r="H16442" s="434">
        <v>3615</v>
      </c>
      <c r="I16442" s="434">
        <v>103.6</v>
      </c>
      <c r="J16442" s="434">
        <v>0</v>
      </c>
      <c r="K16442" s="434">
        <v>1970</v>
      </c>
    </row>
    <row r="16443" spans="1:11" hidden="1" x14ac:dyDescent="0.25">
      <c r="A16443" s="434">
        <v>538002087</v>
      </c>
      <c r="B16443" s="434">
        <v>4237</v>
      </c>
      <c r="C16443" s="434" t="s">
        <v>16</v>
      </c>
      <c r="D16443" s="434" t="s">
        <v>33</v>
      </c>
      <c r="E16443" s="434">
        <v>14.7</v>
      </c>
      <c r="F16443" s="434">
        <v>11300</v>
      </c>
      <c r="G16443" s="434">
        <v>73911</v>
      </c>
      <c r="H16443" s="434">
        <v>41994</v>
      </c>
      <c r="I16443" s="434">
        <v>228.6</v>
      </c>
      <c r="J16443" s="434">
        <v>0</v>
      </c>
      <c r="K16443" s="434">
        <v>1970</v>
      </c>
    </row>
    <row r="16444" spans="1:11" hidden="1" x14ac:dyDescent="0.25">
      <c r="A16444" s="434">
        <v>538002088</v>
      </c>
      <c r="B16444" s="434">
        <v>3978</v>
      </c>
      <c r="C16444" s="434" t="s">
        <v>16</v>
      </c>
      <c r="D16444" s="434" t="s">
        <v>33</v>
      </c>
      <c r="I16444" s="434">
        <v>229</v>
      </c>
    </row>
    <row r="16445" spans="1:11" hidden="1" x14ac:dyDescent="0.25">
      <c r="A16445" s="434">
        <v>538002089</v>
      </c>
      <c r="B16445" s="434">
        <v>2062</v>
      </c>
      <c r="C16445" s="434" t="s">
        <v>16</v>
      </c>
      <c r="D16445" s="434" t="s">
        <v>33</v>
      </c>
      <c r="E16445" s="434">
        <v>14</v>
      </c>
      <c r="F16445" s="434">
        <v>11300</v>
      </c>
      <c r="G16445" s="434">
        <v>73400</v>
      </c>
      <c r="H16445" s="434">
        <v>41994</v>
      </c>
      <c r="I16445" s="434">
        <v>228.6</v>
      </c>
      <c r="J16445" s="434">
        <v>81320</v>
      </c>
      <c r="K16445" s="434">
        <v>2006</v>
      </c>
    </row>
    <row r="16446" spans="1:11" hidden="1" x14ac:dyDescent="0.25">
      <c r="A16446" s="434">
        <v>538002090</v>
      </c>
      <c r="B16446" s="434">
        <v>3949</v>
      </c>
      <c r="C16446" s="434" t="s">
        <v>16</v>
      </c>
      <c r="D16446" s="434" t="s">
        <v>33</v>
      </c>
      <c r="E16446" s="434">
        <v>14</v>
      </c>
      <c r="F16446" s="434">
        <v>11300</v>
      </c>
      <c r="G16446" s="434">
        <v>73400</v>
      </c>
      <c r="H16446" s="434">
        <v>41994</v>
      </c>
      <c r="I16446" s="434">
        <v>228.6</v>
      </c>
      <c r="J16446" s="434">
        <v>81320</v>
      </c>
      <c r="K16446" s="434">
        <v>2006</v>
      </c>
    </row>
    <row r="16447" spans="1:11" hidden="1" x14ac:dyDescent="0.25">
      <c r="A16447" s="434">
        <v>538002125</v>
      </c>
      <c r="B16447" s="434">
        <v>14784</v>
      </c>
      <c r="C16447" s="434" t="s">
        <v>28</v>
      </c>
      <c r="D16447" s="434" t="s">
        <v>29</v>
      </c>
      <c r="E16447" s="434">
        <v>14.5</v>
      </c>
      <c r="F16447" s="434">
        <v>8400</v>
      </c>
      <c r="G16447" s="434">
        <v>58729</v>
      </c>
      <c r="H16447" s="434">
        <v>32415</v>
      </c>
      <c r="I16447" s="434">
        <v>189.99</v>
      </c>
      <c r="J16447" s="434">
        <v>0</v>
      </c>
      <c r="K16447" s="434">
        <v>2009</v>
      </c>
    </row>
    <row r="16448" spans="1:11" hidden="1" x14ac:dyDescent="0.25">
      <c r="A16448" s="434">
        <v>538002127</v>
      </c>
      <c r="B16448" s="434">
        <v>785</v>
      </c>
      <c r="C16448" s="434" t="s">
        <v>28</v>
      </c>
      <c r="D16448" s="434" t="s">
        <v>29</v>
      </c>
      <c r="E16448" s="434">
        <v>14</v>
      </c>
      <c r="F16448" s="434">
        <v>10800</v>
      </c>
      <c r="G16448" s="434">
        <v>51235</v>
      </c>
      <c r="H16448" s="434">
        <v>30661</v>
      </c>
      <c r="I16448" s="434">
        <v>190</v>
      </c>
      <c r="K16448" s="434">
        <v>2004</v>
      </c>
    </row>
    <row r="16449" spans="1:11" hidden="1" x14ac:dyDescent="0.25">
      <c r="A16449" s="434">
        <v>538002164</v>
      </c>
      <c r="B16449" s="434">
        <v>7946</v>
      </c>
      <c r="C16449" s="434" t="s">
        <v>61</v>
      </c>
      <c r="D16449" s="434" t="s">
        <v>25</v>
      </c>
      <c r="E16449" s="434">
        <v>15</v>
      </c>
      <c r="F16449" s="434">
        <v>3787</v>
      </c>
      <c r="G16449" s="434">
        <v>8935</v>
      </c>
      <c r="H16449" s="434">
        <v>6221</v>
      </c>
      <c r="I16449" s="434">
        <v>130.76</v>
      </c>
      <c r="K16449" s="434">
        <v>2005</v>
      </c>
    </row>
    <row r="16450" spans="1:11" hidden="1" x14ac:dyDescent="0.25">
      <c r="A16450" s="434">
        <v>538002179</v>
      </c>
      <c r="B16450" s="434">
        <v>1768</v>
      </c>
      <c r="C16450" s="434" t="s">
        <v>28</v>
      </c>
      <c r="D16450" s="434" t="s">
        <v>29</v>
      </c>
      <c r="E16450" s="434">
        <v>14</v>
      </c>
      <c r="F16450" s="434">
        <v>6620</v>
      </c>
      <c r="G16450" s="434">
        <v>31842</v>
      </c>
      <c r="H16450" s="434">
        <v>19795</v>
      </c>
      <c r="I16450" s="434">
        <v>176.82</v>
      </c>
      <c r="J16450" s="434">
        <v>0</v>
      </c>
      <c r="K16450" s="434">
        <v>2003</v>
      </c>
    </row>
    <row r="16451" spans="1:11" hidden="1" x14ac:dyDescent="0.25">
      <c r="A16451" s="434">
        <v>538002221</v>
      </c>
      <c r="B16451" s="434">
        <v>1</v>
      </c>
      <c r="C16451" s="434" t="s">
        <v>20</v>
      </c>
      <c r="D16451" s="434" t="s">
        <v>29</v>
      </c>
      <c r="E16451" s="434">
        <v>14.7</v>
      </c>
      <c r="F16451" s="434">
        <v>9480</v>
      </c>
      <c r="G16451" s="434">
        <v>37515</v>
      </c>
      <c r="H16451" s="434">
        <v>23356</v>
      </c>
      <c r="I16451" s="434">
        <v>182.55</v>
      </c>
      <c r="J16451" s="434">
        <v>41402</v>
      </c>
      <c r="K16451" s="434">
        <v>2005</v>
      </c>
    </row>
    <row r="16452" spans="1:11" hidden="1" x14ac:dyDescent="0.25">
      <c r="A16452" s="434">
        <v>538002247</v>
      </c>
      <c r="B16452" s="434">
        <v>2568</v>
      </c>
      <c r="C16452" s="434" t="s">
        <v>16</v>
      </c>
      <c r="D16452" s="434" t="s">
        <v>36</v>
      </c>
      <c r="I16452" s="434">
        <v>274</v>
      </c>
    </row>
    <row r="16453" spans="1:11" hidden="1" x14ac:dyDescent="0.25">
      <c r="A16453" s="434">
        <v>538002269</v>
      </c>
      <c r="B16453" s="434">
        <v>5752</v>
      </c>
      <c r="C16453" s="434" t="s">
        <v>16</v>
      </c>
      <c r="D16453" s="434" t="s">
        <v>33</v>
      </c>
      <c r="E16453" s="434">
        <v>14.6</v>
      </c>
      <c r="F16453" s="434">
        <v>9201</v>
      </c>
      <c r="G16453" s="434">
        <v>69636</v>
      </c>
      <c r="H16453" s="434">
        <v>40038</v>
      </c>
      <c r="I16453" s="434">
        <v>228</v>
      </c>
      <c r="J16453" s="434">
        <v>0</v>
      </c>
      <c r="K16453" s="434">
        <v>1970</v>
      </c>
    </row>
    <row r="16454" spans="1:11" hidden="1" x14ac:dyDescent="0.25">
      <c r="A16454" s="434">
        <v>538002272</v>
      </c>
      <c r="B16454" s="434">
        <v>5261</v>
      </c>
      <c r="C16454" s="434" t="s">
        <v>16</v>
      </c>
      <c r="D16454" s="434" t="s">
        <v>33</v>
      </c>
      <c r="E16454" s="434">
        <v>14.6</v>
      </c>
      <c r="F16454" s="434">
        <v>11300</v>
      </c>
      <c r="G16454" s="434">
        <v>69999</v>
      </c>
      <c r="H16454" s="434">
        <v>42307</v>
      </c>
      <c r="I16454" s="434">
        <v>228.01</v>
      </c>
      <c r="J16454" s="434">
        <v>80987</v>
      </c>
      <c r="K16454" s="434">
        <v>2004</v>
      </c>
    </row>
    <row r="16455" spans="1:11" hidden="1" x14ac:dyDescent="0.25">
      <c r="A16455" s="434">
        <v>538002278</v>
      </c>
      <c r="B16455" s="434">
        <v>3934</v>
      </c>
      <c r="C16455" s="434" t="s">
        <v>24</v>
      </c>
      <c r="D16455" s="434" t="s">
        <v>33</v>
      </c>
      <c r="E16455" s="434">
        <v>14.6</v>
      </c>
      <c r="F16455" s="434">
        <v>10223</v>
      </c>
      <c r="G16455" s="434">
        <v>69684</v>
      </c>
      <c r="H16455" s="434">
        <v>40343</v>
      </c>
      <c r="I16455" s="434">
        <v>228</v>
      </c>
      <c r="J16455" s="434">
        <v>77630</v>
      </c>
      <c r="K16455" s="434">
        <v>2002</v>
      </c>
    </row>
    <row r="16456" spans="1:11" hidden="1" x14ac:dyDescent="0.25">
      <c r="A16456" s="434">
        <v>538002290</v>
      </c>
      <c r="B16456" s="434">
        <v>1000</v>
      </c>
      <c r="C16456" s="434" t="s">
        <v>20</v>
      </c>
      <c r="D16456" s="434" t="s">
        <v>29</v>
      </c>
      <c r="E16456" s="434">
        <v>14.5</v>
      </c>
      <c r="F16456" s="434">
        <v>7568</v>
      </c>
      <c r="G16456" s="434">
        <v>46170</v>
      </c>
      <c r="H16456" s="434">
        <v>28357</v>
      </c>
      <c r="I16456" s="434">
        <v>182.9</v>
      </c>
      <c r="J16456" s="434">
        <v>50084</v>
      </c>
      <c r="K16456" s="434">
        <v>1996</v>
      </c>
    </row>
    <row r="16457" spans="1:11" hidden="1" x14ac:dyDescent="0.25">
      <c r="A16457" s="434">
        <v>538002314</v>
      </c>
      <c r="B16457" s="434">
        <v>848</v>
      </c>
      <c r="C16457" s="434" t="s">
        <v>28</v>
      </c>
      <c r="D16457" s="434" t="s">
        <v>29</v>
      </c>
      <c r="E16457" s="434">
        <v>14.4</v>
      </c>
      <c r="F16457" s="434">
        <v>5921</v>
      </c>
      <c r="G16457" s="434">
        <v>63800</v>
      </c>
      <c r="H16457" s="434">
        <v>36353</v>
      </c>
      <c r="I16457" s="434">
        <v>199.99</v>
      </c>
      <c r="J16457" s="434">
        <v>0</v>
      </c>
      <c r="K16457" s="434">
        <v>2015</v>
      </c>
    </row>
    <row r="16458" spans="1:11" hidden="1" x14ac:dyDescent="0.25">
      <c r="A16458" s="434">
        <v>538002316</v>
      </c>
      <c r="B16458" s="434">
        <v>1525</v>
      </c>
      <c r="C16458" s="434" t="s">
        <v>28</v>
      </c>
      <c r="D16458" s="434" t="s">
        <v>29</v>
      </c>
      <c r="E16458" s="434">
        <v>14.3</v>
      </c>
      <c r="F16458" s="434">
        <v>9480</v>
      </c>
      <c r="G16458" s="434">
        <v>57970</v>
      </c>
      <c r="H16458" s="434">
        <v>32837</v>
      </c>
      <c r="I16458" s="434">
        <v>189.99</v>
      </c>
      <c r="K16458" s="434">
        <v>2009</v>
      </c>
    </row>
    <row r="16459" spans="1:11" hidden="1" x14ac:dyDescent="0.25">
      <c r="A16459" s="434">
        <v>538002322</v>
      </c>
      <c r="B16459" s="434">
        <v>24925</v>
      </c>
      <c r="C16459" s="434" t="s">
        <v>28</v>
      </c>
      <c r="D16459" s="434" t="s">
        <v>33</v>
      </c>
      <c r="E16459" s="434">
        <v>15.4</v>
      </c>
      <c r="F16459" s="434">
        <v>9319</v>
      </c>
      <c r="G16459" s="434">
        <v>76838</v>
      </c>
      <c r="H16459" s="434">
        <v>40060</v>
      </c>
      <c r="I16459" s="434">
        <v>225</v>
      </c>
      <c r="J16459" s="434">
        <v>0</v>
      </c>
      <c r="K16459" s="434">
        <v>2005</v>
      </c>
    </row>
    <row r="16460" spans="1:11" hidden="1" x14ac:dyDescent="0.25">
      <c r="A16460" s="434">
        <v>538002349</v>
      </c>
      <c r="B16460" s="434">
        <v>5028</v>
      </c>
      <c r="C16460" s="434" t="s">
        <v>28</v>
      </c>
      <c r="D16460" s="434" t="s">
        <v>29</v>
      </c>
      <c r="E16460" s="434">
        <v>14.5</v>
      </c>
      <c r="F16460" s="434">
        <v>9480</v>
      </c>
      <c r="G16460" s="434">
        <v>55362</v>
      </c>
      <c r="H16460" s="434">
        <v>30645</v>
      </c>
      <c r="I16460" s="434">
        <v>189.99</v>
      </c>
      <c r="J16460" s="434">
        <v>0</v>
      </c>
      <c r="K16460" s="434">
        <v>2004</v>
      </c>
    </row>
    <row r="16461" spans="1:11" hidden="1" x14ac:dyDescent="0.25">
      <c r="A16461" s="434">
        <v>538002376</v>
      </c>
      <c r="B16461" s="434">
        <v>10050</v>
      </c>
      <c r="C16461" s="434" t="s">
        <v>28</v>
      </c>
      <c r="D16461" s="434" t="s">
        <v>29</v>
      </c>
      <c r="E16461" s="434">
        <v>14.7</v>
      </c>
      <c r="F16461" s="434">
        <v>9480</v>
      </c>
      <c r="G16461" s="434">
        <v>53432</v>
      </c>
      <c r="H16461" s="434">
        <v>31117</v>
      </c>
      <c r="I16461" s="434">
        <v>189.99</v>
      </c>
      <c r="J16461" s="434">
        <v>0</v>
      </c>
      <c r="K16461" s="434">
        <v>1970</v>
      </c>
    </row>
    <row r="16462" spans="1:11" hidden="1" x14ac:dyDescent="0.25">
      <c r="A16462" s="434">
        <v>538002381</v>
      </c>
      <c r="B16462" s="434">
        <v>16340</v>
      </c>
      <c r="C16462" s="434" t="s">
        <v>28</v>
      </c>
      <c r="D16462" s="434" t="s">
        <v>29</v>
      </c>
      <c r="E16462" s="434">
        <v>14</v>
      </c>
      <c r="F16462" s="434">
        <v>9960</v>
      </c>
      <c r="G16462" s="434">
        <v>54316</v>
      </c>
      <c r="H16462" s="434">
        <v>31091</v>
      </c>
      <c r="I16462" s="434">
        <v>189.99</v>
      </c>
      <c r="K16462" s="434">
        <v>2007</v>
      </c>
    </row>
    <row r="16463" spans="1:11" hidden="1" x14ac:dyDescent="0.25">
      <c r="A16463" s="434">
        <v>538002425</v>
      </c>
      <c r="B16463" s="434">
        <v>4678</v>
      </c>
      <c r="C16463" s="434" t="s">
        <v>28</v>
      </c>
      <c r="D16463" s="434" t="s">
        <v>33</v>
      </c>
      <c r="E16463" s="434">
        <v>14</v>
      </c>
      <c r="F16463" s="434">
        <v>9319</v>
      </c>
      <c r="G16463" s="434">
        <v>76838</v>
      </c>
      <c r="H16463" s="434">
        <v>40060</v>
      </c>
      <c r="I16463" s="434">
        <v>225</v>
      </c>
      <c r="J16463" s="434">
        <v>0</v>
      </c>
      <c r="K16463" s="434">
        <v>2005</v>
      </c>
    </row>
    <row r="16464" spans="1:11" hidden="1" x14ac:dyDescent="0.25">
      <c r="A16464" s="434">
        <v>538002436</v>
      </c>
      <c r="B16464" s="434">
        <v>3191</v>
      </c>
      <c r="C16464" s="434" t="s">
        <v>20</v>
      </c>
      <c r="D16464" s="434" t="s">
        <v>25</v>
      </c>
      <c r="E16464" s="434">
        <v>13.5</v>
      </c>
      <c r="F16464" s="434">
        <v>4457</v>
      </c>
      <c r="G16464" s="434">
        <v>13019</v>
      </c>
      <c r="H16464" s="434">
        <v>8539</v>
      </c>
      <c r="I16464" s="434">
        <v>128.6</v>
      </c>
      <c r="J16464" s="434">
        <v>13395</v>
      </c>
      <c r="K16464" s="434">
        <v>2005</v>
      </c>
    </row>
    <row r="16465" spans="1:11" hidden="1" x14ac:dyDescent="0.25">
      <c r="A16465" s="434">
        <v>538002459</v>
      </c>
      <c r="B16465" s="434">
        <v>10170</v>
      </c>
      <c r="C16465" s="434" t="s">
        <v>28</v>
      </c>
      <c r="D16465" s="434" t="s">
        <v>33</v>
      </c>
      <c r="E16465" s="434">
        <v>14</v>
      </c>
      <c r="F16465" s="434">
        <v>9800</v>
      </c>
      <c r="G16465" s="434">
        <v>82849</v>
      </c>
      <c r="H16465" s="434">
        <v>42895</v>
      </c>
      <c r="I16465" s="434">
        <v>228.99</v>
      </c>
      <c r="K16465" s="434">
        <v>2005</v>
      </c>
    </row>
    <row r="16466" spans="1:11" hidden="1" x14ac:dyDescent="0.25">
      <c r="A16466" s="434">
        <v>538002499</v>
      </c>
      <c r="B16466" s="434">
        <v>933</v>
      </c>
      <c r="C16466" s="434" t="s">
        <v>20</v>
      </c>
      <c r="D16466" s="434" t="s">
        <v>29</v>
      </c>
      <c r="E16466" s="434">
        <v>14</v>
      </c>
      <c r="F16466" s="434">
        <v>9720</v>
      </c>
      <c r="G16466" s="434">
        <v>36680</v>
      </c>
      <c r="H16466" s="434">
        <v>23270</v>
      </c>
      <c r="I16466" s="434">
        <v>184.22</v>
      </c>
      <c r="J16466" s="434">
        <v>40754</v>
      </c>
      <c r="K16466" s="434">
        <v>2006</v>
      </c>
    </row>
    <row r="16467" spans="1:11" hidden="1" x14ac:dyDescent="0.25">
      <c r="A16467" s="434">
        <v>538002511</v>
      </c>
      <c r="B16467" s="434">
        <v>12058</v>
      </c>
      <c r="C16467" s="434" t="s">
        <v>28</v>
      </c>
      <c r="D16467" s="434" t="s">
        <v>33</v>
      </c>
      <c r="E16467" s="434">
        <v>14.5</v>
      </c>
      <c r="F16467" s="434">
        <v>11300</v>
      </c>
      <c r="G16467" s="434">
        <v>77328</v>
      </c>
      <c r="H16467" s="434">
        <v>40219</v>
      </c>
      <c r="I16467" s="434">
        <v>225</v>
      </c>
      <c r="J16467" s="434">
        <v>0</v>
      </c>
      <c r="K16467" s="434">
        <v>2006</v>
      </c>
    </row>
    <row r="16468" spans="1:11" hidden="1" x14ac:dyDescent="0.25">
      <c r="A16468" s="434">
        <v>538002528</v>
      </c>
      <c r="B16468" s="434">
        <v>26639</v>
      </c>
      <c r="C16468" s="434" t="s">
        <v>28</v>
      </c>
      <c r="D16468" s="434" t="s">
        <v>33</v>
      </c>
      <c r="E16468" s="434">
        <v>14.5</v>
      </c>
      <c r="F16468" s="434">
        <v>11060</v>
      </c>
      <c r="G16468" s="434">
        <v>75621</v>
      </c>
      <c r="H16468" s="434">
        <v>38895</v>
      </c>
      <c r="I16468" s="434">
        <v>225</v>
      </c>
      <c r="J16468" s="434">
        <v>0</v>
      </c>
      <c r="K16468" s="434">
        <v>2006</v>
      </c>
    </row>
    <row r="16469" spans="1:11" hidden="1" x14ac:dyDescent="0.25">
      <c r="A16469" s="434">
        <v>538002531</v>
      </c>
      <c r="B16469" s="434">
        <v>18278</v>
      </c>
      <c r="C16469" s="434" t="s">
        <v>28</v>
      </c>
      <c r="D16469" s="434" t="s">
        <v>33</v>
      </c>
      <c r="E16469" s="434">
        <v>14</v>
      </c>
      <c r="F16469" s="434">
        <v>9800</v>
      </c>
      <c r="G16469" s="434">
        <v>82849</v>
      </c>
      <c r="H16469" s="434">
        <v>42895</v>
      </c>
      <c r="I16469" s="434">
        <v>228.99</v>
      </c>
      <c r="J16469" s="434">
        <v>0</v>
      </c>
      <c r="K16469" s="434">
        <v>2006</v>
      </c>
    </row>
    <row r="16470" spans="1:11" hidden="1" x14ac:dyDescent="0.25">
      <c r="A16470" s="434">
        <v>538002543</v>
      </c>
      <c r="B16470" s="434">
        <v>7370</v>
      </c>
      <c r="C16470" s="434" t="s">
        <v>20</v>
      </c>
      <c r="D16470" s="434" t="s">
        <v>25</v>
      </c>
      <c r="E16470" s="434">
        <v>13.5</v>
      </c>
      <c r="F16470" s="434">
        <v>4457</v>
      </c>
      <c r="G16470" s="434">
        <v>13019</v>
      </c>
      <c r="H16470" s="434">
        <v>8539</v>
      </c>
      <c r="I16470" s="434">
        <v>128.6</v>
      </c>
      <c r="J16470" s="434">
        <v>13697</v>
      </c>
      <c r="K16470" s="434">
        <v>2006</v>
      </c>
    </row>
    <row r="16471" spans="1:11" hidden="1" x14ac:dyDescent="0.25">
      <c r="A16471" s="434">
        <v>538002544</v>
      </c>
      <c r="B16471" s="434">
        <v>1</v>
      </c>
      <c r="C16471" s="434" t="s">
        <v>28</v>
      </c>
      <c r="D16471" s="434" t="s">
        <v>29</v>
      </c>
      <c r="E16471" s="434">
        <v>14.3</v>
      </c>
      <c r="F16471" s="434">
        <v>9480</v>
      </c>
      <c r="G16471" s="434">
        <v>57970</v>
      </c>
      <c r="H16471" s="434">
        <v>32837</v>
      </c>
      <c r="I16471" s="434">
        <v>189.99</v>
      </c>
      <c r="K16471" s="434">
        <v>2009</v>
      </c>
    </row>
    <row r="16472" spans="1:11" hidden="1" x14ac:dyDescent="0.25">
      <c r="A16472" s="434">
        <v>538002553</v>
      </c>
      <c r="B16472" s="434">
        <v>143884</v>
      </c>
      <c r="C16472" s="434" t="s">
        <v>20</v>
      </c>
      <c r="D16472" s="434" t="s">
        <v>29</v>
      </c>
      <c r="E16472" s="434">
        <v>14</v>
      </c>
      <c r="F16472" s="434">
        <v>9720</v>
      </c>
      <c r="G16472" s="434">
        <v>36200</v>
      </c>
      <c r="H16472" s="434">
        <v>23270</v>
      </c>
      <c r="I16472" s="434">
        <v>184.22</v>
      </c>
      <c r="J16472" s="434">
        <v>40723</v>
      </c>
      <c r="K16472" s="434">
        <v>2006</v>
      </c>
    </row>
    <row r="16473" spans="1:11" hidden="1" x14ac:dyDescent="0.25">
      <c r="A16473" s="434">
        <v>538002561</v>
      </c>
      <c r="B16473" s="434">
        <v>5630</v>
      </c>
      <c r="C16473" s="434" t="s">
        <v>20</v>
      </c>
      <c r="D16473" s="434" t="s">
        <v>29</v>
      </c>
      <c r="E16473" s="434">
        <v>15.2</v>
      </c>
      <c r="F16473" s="434">
        <v>9960</v>
      </c>
      <c r="G16473" s="434">
        <v>38402</v>
      </c>
      <c r="H16473" s="434">
        <v>24155</v>
      </c>
      <c r="I16473" s="434">
        <v>183</v>
      </c>
      <c r="J16473" s="434">
        <v>37963</v>
      </c>
      <c r="K16473" s="434">
        <v>2007</v>
      </c>
    </row>
    <row r="16474" spans="1:11" hidden="1" x14ac:dyDescent="0.25">
      <c r="A16474" s="434">
        <v>538002565</v>
      </c>
      <c r="B16474" s="434">
        <v>14721</v>
      </c>
      <c r="C16474" s="434" t="s">
        <v>28</v>
      </c>
      <c r="D16474" s="434" t="s">
        <v>33</v>
      </c>
      <c r="E16474" s="434">
        <v>14</v>
      </c>
      <c r="F16474" s="434">
        <v>9800</v>
      </c>
      <c r="G16474" s="434">
        <v>82849</v>
      </c>
      <c r="H16474" s="434">
        <v>42895</v>
      </c>
      <c r="I16474" s="434">
        <v>228.99</v>
      </c>
      <c r="J16474" s="434">
        <v>0</v>
      </c>
      <c r="K16474" s="434">
        <v>2006</v>
      </c>
    </row>
    <row r="16475" spans="1:11" hidden="1" x14ac:dyDescent="0.25">
      <c r="A16475" s="434">
        <v>538002570</v>
      </c>
      <c r="B16475" s="434">
        <v>23853</v>
      </c>
      <c r="C16475" s="434" t="s">
        <v>28</v>
      </c>
      <c r="D16475" s="434" t="s">
        <v>29</v>
      </c>
      <c r="E16475" s="434">
        <v>14.3</v>
      </c>
      <c r="F16475" s="434">
        <v>9480</v>
      </c>
      <c r="G16475" s="434">
        <v>58020</v>
      </c>
      <c r="H16475" s="434">
        <v>32837</v>
      </c>
      <c r="I16475" s="434">
        <v>189.99</v>
      </c>
      <c r="K16475" s="434">
        <v>2009</v>
      </c>
    </row>
    <row r="16476" spans="1:11" hidden="1" x14ac:dyDescent="0.25">
      <c r="A16476" s="434">
        <v>538002572</v>
      </c>
      <c r="B16476" s="434">
        <v>14611</v>
      </c>
      <c r="C16476" s="434" t="s">
        <v>28</v>
      </c>
      <c r="D16476" s="434" t="s">
        <v>29</v>
      </c>
      <c r="E16476" s="434">
        <v>14</v>
      </c>
      <c r="F16476" s="434">
        <v>9480</v>
      </c>
      <c r="G16476" s="434">
        <v>57981</v>
      </c>
      <c r="H16476" s="434">
        <v>32837</v>
      </c>
      <c r="I16476" s="434">
        <v>189.99</v>
      </c>
      <c r="K16476" s="434">
        <v>2010</v>
      </c>
    </row>
    <row r="16477" spans="1:11" hidden="1" x14ac:dyDescent="0.25">
      <c r="A16477" s="434">
        <v>538002579</v>
      </c>
      <c r="B16477" s="434">
        <v>731</v>
      </c>
      <c r="C16477" s="434" t="s">
        <v>20</v>
      </c>
      <c r="D16477" s="434" t="s">
        <v>29</v>
      </c>
      <c r="E16477" s="434">
        <v>14</v>
      </c>
      <c r="F16477" s="434">
        <v>9480</v>
      </c>
      <c r="G16477" s="434">
        <v>36713</v>
      </c>
      <c r="H16477" s="434">
        <v>23270</v>
      </c>
      <c r="I16477" s="434">
        <v>184.22</v>
      </c>
      <c r="J16477" s="434">
        <v>40582</v>
      </c>
      <c r="K16477" s="434">
        <v>2006</v>
      </c>
    </row>
    <row r="16478" spans="1:11" hidden="1" x14ac:dyDescent="0.25">
      <c r="A16478" s="434">
        <v>538002583</v>
      </c>
      <c r="B16478" s="434">
        <v>970056</v>
      </c>
      <c r="C16478" s="434" t="s">
        <v>20</v>
      </c>
      <c r="D16478" s="434" t="s">
        <v>25</v>
      </c>
      <c r="E16478" s="434">
        <v>14</v>
      </c>
      <c r="F16478" s="434">
        <v>4440</v>
      </c>
      <c r="G16478" s="434">
        <v>8501</v>
      </c>
      <c r="H16478" s="434">
        <v>5770</v>
      </c>
      <c r="I16478" s="434">
        <v>118.14</v>
      </c>
      <c r="J16478" s="434">
        <v>9446</v>
      </c>
      <c r="K16478" s="434">
        <v>2003</v>
      </c>
    </row>
    <row r="16479" spans="1:11" hidden="1" x14ac:dyDescent="0.25">
      <c r="A16479" s="434">
        <v>538002594</v>
      </c>
      <c r="B16479" s="434">
        <v>10395</v>
      </c>
      <c r="C16479" s="434" t="s">
        <v>20</v>
      </c>
      <c r="D16479" s="434" t="s">
        <v>29</v>
      </c>
      <c r="E16479" s="434">
        <v>14.9</v>
      </c>
      <c r="F16479" s="434">
        <v>8061</v>
      </c>
      <c r="G16479" s="434">
        <v>50530</v>
      </c>
      <c r="H16479" s="434">
        <v>30042</v>
      </c>
      <c r="I16479" s="434">
        <v>183</v>
      </c>
      <c r="J16479" s="434">
        <v>52151</v>
      </c>
      <c r="K16479" s="434">
        <v>2006</v>
      </c>
    </row>
    <row r="16480" spans="1:11" hidden="1" x14ac:dyDescent="0.25">
      <c r="A16480" s="434">
        <v>538002602</v>
      </c>
      <c r="B16480" s="434">
        <v>12009</v>
      </c>
      <c r="C16480" s="434" t="s">
        <v>20</v>
      </c>
      <c r="D16480" s="434" t="s">
        <v>25</v>
      </c>
      <c r="E16480" s="434">
        <v>13.5</v>
      </c>
      <c r="F16480" s="434">
        <v>8100</v>
      </c>
      <c r="G16480" s="434">
        <v>13146</v>
      </c>
      <c r="H16480" s="434">
        <v>8473</v>
      </c>
      <c r="I16480" s="434">
        <v>127.57</v>
      </c>
      <c r="J16480" s="434">
        <v>13366</v>
      </c>
      <c r="K16480" s="434">
        <v>2006</v>
      </c>
    </row>
    <row r="16481" spans="1:11" hidden="1" x14ac:dyDescent="0.25">
      <c r="A16481" s="434">
        <v>538002603</v>
      </c>
      <c r="B16481" s="434">
        <v>1908</v>
      </c>
      <c r="C16481" s="434" t="s">
        <v>20</v>
      </c>
      <c r="D16481" s="434" t="s">
        <v>25</v>
      </c>
      <c r="E16481" s="434">
        <v>13.5</v>
      </c>
      <c r="F16481" s="434">
        <v>4350</v>
      </c>
      <c r="G16481" s="434">
        <v>13147</v>
      </c>
      <c r="H16481" s="434">
        <v>8473</v>
      </c>
      <c r="I16481" s="434">
        <v>127.69</v>
      </c>
      <c r="J16481" s="434">
        <v>0</v>
      </c>
      <c r="K16481" s="434">
        <v>1970</v>
      </c>
    </row>
    <row r="16482" spans="1:11" hidden="1" x14ac:dyDescent="0.25">
      <c r="A16482" s="434">
        <v>538002614</v>
      </c>
      <c r="B16482" s="434">
        <v>22848</v>
      </c>
      <c r="C16482" s="434" t="s">
        <v>20</v>
      </c>
      <c r="D16482" s="434" t="s">
        <v>29</v>
      </c>
      <c r="F16482" s="434">
        <v>9517</v>
      </c>
      <c r="G16482" s="434">
        <v>52622</v>
      </c>
      <c r="H16482" s="434">
        <v>30641</v>
      </c>
      <c r="I16482" s="434">
        <v>195.17</v>
      </c>
      <c r="J16482" s="434">
        <v>56190</v>
      </c>
      <c r="K16482" s="434">
        <v>2006</v>
      </c>
    </row>
    <row r="16483" spans="1:11" hidden="1" x14ac:dyDescent="0.25">
      <c r="A16483" s="434">
        <v>538002618</v>
      </c>
      <c r="B16483" s="434">
        <v>12456</v>
      </c>
      <c r="C16483" s="434" t="s">
        <v>20</v>
      </c>
      <c r="D16483" s="434" t="s">
        <v>33</v>
      </c>
      <c r="E16483" s="434">
        <v>14.4</v>
      </c>
      <c r="F16483" s="434">
        <v>11620</v>
      </c>
      <c r="G16483" s="434">
        <v>72562</v>
      </c>
      <c r="H16483" s="434">
        <v>38883</v>
      </c>
      <c r="I16483" s="434">
        <v>225</v>
      </c>
      <c r="K16483" s="434">
        <v>2007</v>
      </c>
    </row>
    <row r="16484" spans="1:11" hidden="1" x14ac:dyDescent="0.25">
      <c r="A16484" s="434">
        <v>538002621</v>
      </c>
      <c r="B16484" s="434">
        <v>830</v>
      </c>
      <c r="C16484" s="434" t="s">
        <v>16</v>
      </c>
      <c r="D16484" s="434" t="s">
        <v>33</v>
      </c>
      <c r="E16484" s="434">
        <v>16.7</v>
      </c>
      <c r="F16484" s="434">
        <v>13560</v>
      </c>
      <c r="G16484" s="434">
        <v>74999</v>
      </c>
      <c r="H16484" s="434">
        <v>42432</v>
      </c>
      <c r="I16484" s="434">
        <v>228.19</v>
      </c>
      <c r="J16484" s="434">
        <v>82053</v>
      </c>
      <c r="K16484" s="434">
        <v>2004</v>
      </c>
    </row>
    <row r="16485" spans="1:11" hidden="1" x14ac:dyDescent="0.25">
      <c r="A16485" s="434">
        <v>538002622</v>
      </c>
      <c r="B16485" s="434">
        <v>10544</v>
      </c>
      <c r="C16485" s="434" t="s">
        <v>16</v>
      </c>
      <c r="D16485" s="434" t="s">
        <v>33</v>
      </c>
      <c r="E16485" s="434">
        <v>16.7</v>
      </c>
      <c r="F16485" s="434">
        <v>13560</v>
      </c>
      <c r="G16485" s="434">
        <v>74999</v>
      </c>
      <c r="H16485" s="434">
        <v>42432</v>
      </c>
      <c r="I16485" s="434">
        <v>228.19</v>
      </c>
      <c r="J16485" s="434">
        <v>82053</v>
      </c>
      <c r="K16485" s="434">
        <v>2004</v>
      </c>
    </row>
    <row r="16486" spans="1:11" hidden="1" x14ac:dyDescent="0.25">
      <c r="A16486" s="434">
        <v>538002629</v>
      </c>
      <c r="B16486" s="434">
        <v>842</v>
      </c>
      <c r="C16486" s="434" t="s">
        <v>28</v>
      </c>
      <c r="D16486" s="434" t="s">
        <v>33</v>
      </c>
      <c r="E16486" s="434">
        <v>14.5</v>
      </c>
      <c r="F16486" s="434">
        <v>9800</v>
      </c>
      <c r="G16486" s="434">
        <v>82257</v>
      </c>
      <c r="H16486" s="434">
        <v>42887</v>
      </c>
      <c r="I16486" s="434">
        <v>228.99</v>
      </c>
      <c r="J16486" s="434">
        <v>0</v>
      </c>
      <c r="K16486" s="434">
        <v>2006</v>
      </c>
    </row>
    <row r="16487" spans="1:11" hidden="1" x14ac:dyDescent="0.25">
      <c r="A16487" s="434">
        <v>538002631</v>
      </c>
      <c r="B16487" s="434">
        <v>5321</v>
      </c>
      <c r="C16487" s="434" t="s">
        <v>28</v>
      </c>
      <c r="D16487" s="434" t="s">
        <v>33</v>
      </c>
      <c r="E16487" s="434">
        <v>14.5</v>
      </c>
      <c r="F16487" s="434">
        <v>9800</v>
      </c>
      <c r="G16487" s="434">
        <v>82209</v>
      </c>
      <c r="H16487" s="434">
        <v>42887</v>
      </c>
      <c r="I16487" s="434">
        <v>228.99</v>
      </c>
      <c r="J16487" s="434">
        <v>0</v>
      </c>
      <c r="K16487" s="434">
        <v>2006</v>
      </c>
    </row>
    <row r="16488" spans="1:11" hidden="1" x14ac:dyDescent="0.25">
      <c r="A16488" s="434">
        <v>538002632</v>
      </c>
      <c r="B16488" s="434">
        <v>13158</v>
      </c>
      <c r="C16488" s="434" t="s">
        <v>28</v>
      </c>
      <c r="D16488" s="434" t="s">
        <v>33</v>
      </c>
      <c r="E16488" s="434">
        <v>14.5</v>
      </c>
      <c r="F16488" s="434">
        <v>9800</v>
      </c>
      <c r="G16488" s="434">
        <v>82226</v>
      </c>
      <c r="H16488" s="434">
        <v>43189</v>
      </c>
      <c r="I16488" s="434">
        <v>228.99</v>
      </c>
      <c r="J16488" s="434">
        <v>0</v>
      </c>
      <c r="K16488" s="434">
        <v>2006</v>
      </c>
    </row>
    <row r="16489" spans="1:11" hidden="1" x14ac:dyDescent="0.25">
      <c r="A16489" s="434">
        <v>538002633</v>
      </c>
      <c r="B16489" s="434">
        <v>1359</v>
      </c>
      <c r="C16489" s="434" t="s">
        <v>28</v>
      </c>
      <c r="D16489" s="434" t="s">
        <v>33</v>
      </c>
      <c r="E16489" s="434">
        <v>14.5</v>
      </c>
      <c r="F16489" s="434">
        <v>11060</v>
      </c>
      <c r="G16489" s="434">
        <v>82295</v>
      </c>
      <c r="H16489" s="434">
        <v>42887</v>
      </c>
      <c r="I16489" s="434">
        <v>228.99</v>
      </c>
      <c r="J16489" s="434">
        <v>0</v>
      </c>
      <c r="K16489" s="434">
        <v>2006</v>
      </c>
    </row>
    <row r="16490" spans="1:11" hidden="1" x14ac:dyDescent="0.25">
      <c r="A16490" s="434">
        <v>538002634</v>
      </c>
      <c r="B16490" s="434">
        <v>3292</v>
      </c>
      <c r="C16490" s="434" t="s">
        <v>28</v>
      </c>
      <c r="D16490" s="434" t="s">
        <v>33</v>
      </c>
      <c r="E16490" s="434">
        <v>14.5</v>
      </c>
      <c r="F16490" s="434">
        <v>9800</v>
      </c>
      <c r="G16490" s="434">
        <v>82209</v>
      </c>
      <c r="H16490" s="434">
        <v>42887</v>
      </c>
      <c r="I16490" s="434">
        <v>228.99</v>
      </c>
      <c r="K16490" s="434">
        <v>2006</v>
      </c>
    </row>
    <row r="16491" spans="1:11" hidden="1" x14ac:dyDescent="0.25">
      <c r="A16491" s="434">
        <v>538002635</v>
      </c>
      <c r="B16491" s="434">
        <v>1</v>
      </c>
      <c r="C16491" s="434" t="s">
        <v>28</v>
      </c>
      <c r="D16491" s="434" t="s">
        <v>33</v>
      </c>
      <c r="E16491" s="434">
        <v>14.5</v>
      </c>
      <c r="F16491" s="434">
        <v>9800</v>
      </c>
      <c r="G16491" s="434">
        <v>82224</v>
      </c>
      <c r="H16491" s="434">
        <v>42887</v>
      </c>
      <c r="I16491" s="434">
        <v>228.99</v>
      </c>
      <c r="K16491" s="434">
        <v>2006</v>
      </c>
    </row>
    <row r="16492" spans="1:11" hidden="1" x14ac:dyDescent="0.25">
      <c r="A16492" s="434">
        <v>538002636</v>
      </c>
      <c r="B16492" s="434">
        <v>6367</v>
      </c>
      <c r="C16492" s="434" t="s">
        <v>28</v>
      </c>
      <c r="D16492" s="434" t="s">
        <v>33</v>
      </c>
      <c r="E16492" s="434">
        <v>14.5</v>
      </c>
      <c r="F16492" s="434">
        <v>9800</v>
      </c>
      <c r="G16492" s="434">
        <v>82221</v>
      </c>
      <c r="H16492" s="434">
        <v>42887</v>
      </c>
      <c r="I16492" s="434">
        <v>228.99</v>
      </c>
      <c r="K16492" s="434">
        <v>2006</v>
      </c>
    </row>
    <row r="16493" spans="1:11" hidden="1" x14ac:dyDescent="0.25">
      <c r="A16493" s="434">
        <v>538002638</v>
      </c>
      <c r="B16493" s="434">
        <v>8062</v>
      </c>
      <c r="C16493" s="434" t="s">
        <v>28</v>
      </c>
      <c r="D16493" s="434" t="s">
        <v>33</v>
      </c>
      <c r="E16493" s="434">
        <v>14.5</v>
      </c>
      <c r="F16493" s="434">
        <v>9800</v>
      </c>
      <c r="G16493" s="434">
        <v>82295</v>
      </c>
      <c r="H16493" s="434">
        <v>42887</v>
      </c>
      <c r="I16493" s="434">
        <v>228.99</v>
      </c>
      <c r="J16493" s="434">
        <v>0</v>
      </c>
      <c r="K16493" s="434">
        <v>2006</v>
      </c>
    </row>
    <row r="16494" spans="1:11" hidden="1" x14ac:dyDescent="0.25">
      <c r="A16494" s="434">
        <v>538002639</v>
      </c>
      <c r="B16494" s="434">
        <v>5446</v>
      </c>
      <c r="C16494" s="434" t="s">
        <v>28</v>
      </c>
      <c r="D16494" s="434" t="s">
        <v>33</v>
      </c>
      <c r="E16494" s="434">
        <v>14.5</v>
      </c>
      <c r="F16494" s="434">
        <v>9800</v>
      </c>
      <c r="G16494" s="434">
        <v>82598</v>
      </c>
      <c r="H16494" s="434">
        <v>42887</v>
      </c>
      <c r="I16494" s="434">
        <v>228.99</v>
      </c>
      <c r="K16494" s="434">
        <v>2007</v>
      </c>
    </row>
    <row r="16495" spans="1:11" hidden="1" x14ac:dyDescent="0.25">
      <c r="A16495" s="434">
        <v>538002648</v>
      </c>
      <c r="B16495" s="434">
        <v>790</v>
      </c>
      <c r="C16495" s="434" t="s">
        <v>16</v>
      </c>
      <c r="D16495" s="434" t="s">
        <v>33</v>
      </c>
      <c r="E16495" s="434">
        <v>14.9</v>
      </c>
      <c r="F16495" s="434">
        <v>12261</v>
      </c>
      <c r="G16495" s="434">
        <v>71498</v>
      </c>
      <c r="H16495" s="434">
        <v>41787</v>
      </c>
      <c r="I16495" s="434">
        <v>228</v>
      </c>
      <c r="J16495" s="434">
        <v>80466</v>
      </c>
      <c r="K16495" s="434">
        <v>2004</v>
      </c>
    </row>
    <row r="16496" spans="1:11" hidden="1" x14ac:dyDescent="0.25">
      <c r="A16496" s="434">
        <v>538002652</v>
      </c>
      <c r="B16496" s="434">
        <v>2583</v>
      </c>
      <c r="C16496" s="434" t="s">
        <v>28</v>
      </c>
      <c r="D16496" s="434" t="s">
        <v>33</v>
      </c>
      <c r="E16496" s="434">
        <v>14</v>
      </c>
      <c r="F16496" s="434">
        <v>10200</v>
      </c>
      <c r="G16496" s="434">
        <v>73664</v>
      </c>
      <c r="H16496" s="434">
        <v>40166</v>
      </c>
      <c r="I16496" s="434">
        <v>225</v>
      </c>
      <c r="J16496" s="434">
        <v>0</v>
      </c>
    </row>
    <row r="16497" spans="1:11" hidden="1" x14ac:dyDescent="0.25">
      <c r="A16497" s="434">
        <v>538002657</v>
      </c>
      <c r="B16497" s="434">
        <v>8227</v>
      </c>
      <c r="C16497" s="434" t="s">
        <v>28</v>
      </c>
      <c r="D16497" s="434" t="s">
        <v>29</v>
      </c>
      <c r="E16497" s="434">
        <v>14.6</v>
      </c>
      <c r="F16497" s="434">
        <v>9480</v>
      </c>
      <c r="G16497" s="434">
        <v>50209</v>
      </c>
      <c r="H16497" s="434">
        <v>27986</v>
      </c>
      <c r="I16497" s="434">
        <v>189.8</v>
      </c>
      <c r="J16497" s="434">
        <v>0</v>
      </c>
      <c r="K16497" s="434">
        <v>2003</v>
      </c>
    </row>
    <row r="16498" spans="1:11" hidden="1" x14ac:dyDescent="0.25">
      <c r="A16498" s="434">
        <v>538002658</v>
      </c>
      <c r="B16498" s="434">
        <v>13365</v>
      </c>
      <c r="C16498" s="434" t="s">
        <v>28</v>
      </c>
      <c r="D16498" s="434" t="s">
        <v>29</v>
      </c>
      <c r="I16498" s="434">
        <v>190</v>
      </c>
    </row>
    <row r="16499" spans="1:11" hidden="1" x14ac:dyDescent="0.25">
      <c r="A16499" s="434">
        <v>538002659</v>
      </c>
      <c r="B16499" s="434">
        <v>1855</v>
      </c>
      <c r="C16499" s="434" t="s">
        <v>28</v>
      </c>
      <c r="D16499" s="434" t="s">
        <v>29</v>
      </c>
      <c r="E16499" s="434">
        <v>14.5</v>
      </c>
      <c r="F16499" s="434">
        <v>8561</v>
      </c>
      <c r="G16499" s="434">
        <v>52483</v>
      </c>
      <c r="H16499" s="434">
        <v>30012</v>
      </c>
      <c r="I16499" s="434">
        <v>190</v>
      </c>
      <c r="K16499" s="434">
        <v>2004</v>
      </c>
    </row>
    <row r="16500" spans="1:11" hidden="1" x14ac:dyDescent="0.25">
      <c r="A16500" s="434">
        <v>538002662</v>
      </c>
      <c r="B16500" s="434">
        <v>1</v>
      </c>
      <c r="C16500" s="434" t="s">
        <v>24</v>
      </c>
      <c r="D16500" s="434" t="s">
        <v>33</v>
      </c>
      <c r="E16500" s="434">
        <v>15.2</v>
      </c>
      <c r="F16500" s="434">
        <v>13548</v>
      </c>
      <c r="G16500" s="434">
        <v>115867</v>
      </c>
      <c r="H16500" s="434">
        <v>61342</v>
      </c>
      <c r="I16500" s="434">
        <v>248.96</v>
      </c>
      <c r="J16500" s="434">
        <v>123644</v>
      </c>
      <c r="K16500" s="434">
        <v>2007</v>
      </c>
    </row>
    <row r="16501" spans="1:11" hidden="1" x14ac:dyDescent="0.25">
      <c r="A16501" s="434">
        <v>538002667</v>
      </c>
      <c r="B16501" s="434">
        <v>17591</v>
      </c>
      <c r="C16501" s="434" t="s">
        <v>20</v>
      </c>
      <c r="D16501" s="434" t="s">
        <v>29</v>
      </c>
      <c r="E16501" s="434">
        <v>14</v>
      </c>
      <c r="F16501" s="434">
        <v>9517</v>
      </c>
      <c r="G16501" s="434">
        <v>52620</v>
      </c>
      <c r="H16501" s="434">
        <v>30641</v>
      </c>
      <c r="I16501" s="434">
        <v>195.26</v>
      </c>
      <c r="J16501" s="434">
        <v>56190</v>
      </c>
      <c r="K16501" s="434">
        <v>2006</v>
      </c>
    </row>
    <row r="16502" spans="1:11" hidden="1" x14ac:dyDescent="0.25">
      <c r="A16502" s="434">
        <v>538002693</v>
      </c>
      <c r="B16502" s="434">
        <v>4878</v>
      </c>
      <c r="C16502" s="434" t="s">
        <v>20</v>
      </c>
      <c r="D16502" s="434" t="s">
        <v>29</v>
      </c>
      <c r="E16502" s="434">
        <v>14</v>
      </c>
      <c r="F16502" s="434">
        <v>9480</v>
      </c>
      <c r="G16502" s="434">
        <v>36725</v>
      </c>
      <c r="H16502" s="434">
        <v>23270</v>
      </c>
      <c r="I16502" s="434">
        <v>184.22</v>
      </c>
      <c r="J16502" s="434">
        <v>40754</v>
      </c>
      <c r="K16502" s="434">
        <v>2006</v>
      </c>
    </row>
    <row r="16503" spans="1:11" hidden="1" x14ac:dyDescent="0.25">
      <c r="A16503" s="434">
        <v>538002700</v>
      </c>
      <c r="B16503" s="434">
        <v>1535</v>
      </c>
      <c r="C16503" s="434" t="s">
        <v>20</v>
      </c>
      <c r="D16503" s="434" t="s">
        <v>29</v>
      </c>
      <c r="F16503" s="434">
        <v>9517</v>
      </c>
      <c r="G16503" s="434">
        <v>52679</v>
      </c>
      <c r="H16503" s="434">
        <v>30641</v>
      </c>
      <c r="I16503" s="434">
        <v>195.17</v>
      </c>
      <c r="J16503" s="434">
        <v>56190</v>
      </c>
      <c r="K16503" s="434">
        <v>2006</v>
      </c>
    </row>
    <row r="16504" spans="1:11" hidden="1" x14ac:dyDescent="0.25">
      <c r="A16504" s="434">
        <v>538002748</v>
      </c>
      <c r="B16504" s="434">
        <v>800</v>
      </c>
      <c r="C16504" s="434" t="s">
        <v>28</v>
      </c>
      <c r="D16504" s="434" t="s">
        <v>29</v>
      </c>
      <c r="E16504" s="434">
        <v>14.5</v>
      </c>
      <c r="F16504" s="434">
        <v>9960</v>
      </c>
      <c r="G16504" s="434">
        <v>55526</v>
      </c>
      <c r="H16504" s="434">
        <v>31255</v>
      </c>
      <c r="I16504" s="434">
        <v>189.99</v>
      </c>
      <c r="K16504" s="434">
        <v>2007</v>
      </c>
    </row>
    <row r="16505" spans="1:11" hidden="1" x14ac:dyDescent="0.25">
      <c r="A16505" s="434">
        <v>538002754</v>
      </c>
      <c r="B16505" s="434">
        <v>26977</v>
      </c>
      <c r="C16505" s="434" t="s">
        <v>20</v>
      </c>
      <c r="D16505" s="434" t="s">
        <v>29</v>
      </c>
      <c r="E16505" s="434">
        <v>14.5</v>
      </c>
      <c r="F16505" s="434">
        <v>8044</v>
      </c>
      <c r="G16505" s="434">
        <v>37258</v>
      </c>
      <c r="H16505" s="434">
        <v>23315</v>
      </c>
      <c r="I16505" s="434">
        <v>182.55</v>
      </c>
      <c r="J16505" s="434">
        <v>0</v>
      </c>
      <c r="K16505" s="434">
        <v>1970</v>
      </c>
    </row>
    <row r="16506" spans="1:11" hidden="1" x14ac:dyDescent="0.25">
      <c r="A16506" s="434">
        <v>538002755</v>
      </c>
      <c r="B16506" s="434">
        <v>68250</v>
      </c>
      <c r="C16506" s="434" t="s">
        <v>20</v>
      </c>
      <c r="D16506" s="434" t="s">
        <v>29</v>
      </c>
      <c r="E16506" s="434">
        <v>14.5</v>
      </c>
      <c r="F16506" s="434">
        <v>8065</v>
      </c>
      <c r="G16506" s="434">
        <v>37258</v>
      </c>
      <c r="H16506" s="434">
        <v>23315</v>
      </c>
      <c r="I16506" s="434">
        <v>182.55</v>
      </c>
      <c r="J16506" s="434">
        <v>0</v>
      </c>
      <c r="K16506" s="434">
        <v>1970</v>
      </c>
    </row>
    <row r="16507" spans="1:11" hidden="1" x14ac:dyDescent="0.25">
      <c r="A16507" s="434">
        <v>538002756</v>
      </c>
      <c r="B16507" s="434">
        <v>4183</v>
      </c>
      <c r="C16507" s="434" t="s">
        <v>20</v>
      </c>
      <c r="D16507" s="434" t="s">
        <v>29</v>
      </c>
      <c r="E16507" s="434">
        <v>14.5</v>
      </c>
      <c r="F16507" s="434">
        <v>9480</v>
      </c>
      <c r="G16507" s="434">
        <v>37312</v>
      </c>
      <c r="H16507" s="434">
        <v>23315</v>
      </c>
      <c r="I16507" s="434">
        <v>182.55</v>
      </c>
      <c r="J16507" s="434">
        <v>0</v>
      </c>
      <c r="K16507" s="434">
        <v>1970</v>
      </c>
    </row>
    <row r="16508" spans="1:11" hidden="1" x14ac:dyDescent="0.25">
      <c r="A16508" s="434">
        <v>538002757</v>
      </c>
      <c r="B16508" s="434">
        <v>54192</v>
      </c>
      <c r="C16508" s="434" t="s">
        <v>20</v>
      </c>
      <c r="D16508" s="434" t="s">
        <v>29</v>
      </c>
      <c r="E16508" s="434">
        <v>14.5</v>
      </c>
      <c r="F16508" s="434">
        <v>9488</v>
      </c>
      <c r="G16508" s="434">
        <v>37266</v>
      </c>
      <c r="H16508" s="434">
        <v>23315</v>
      </c>
      <c r="I16508" s="434">
        <v>182.55</v>
      </c>
      <c r="J16508" s="434">
        <v>0</v>
      </c>
      <c r="K16508" s="434">
        <v>1970</v>
      </c>
    </row>
    <row r="16509" spans="1:11" hidden="1" x14ac:dyDescent="0.25">
      <c r="A16509" s="434">
        <v>538002773</v>
      </c>
      <c r="B16509" s="434">
        <v>23772</v>
      </c>
      <c r="C16509" s="434" t="s">
        <v>20</v>
      </c>
      <c r="D16509" s="434" t="s">
        <v>29</v>
      </c>
      <c r="E16509" s="434">
        <v>14</v>
      </c>
      <c r="F16509" s="434">
        <v>9517</v>
      </c>
      <c r="G16509" s="434">
        <v>52622</v>
      </c>
      <c r="H16509" s="434">
        <v>30641</v>
      </c>
      <c r="I16509" s="434">
        <v>195.16499999999999</v>
      </c>
      <c r="J16509" s="434">
        <v>56150</v>
      </c>
      <c r="K16509" s="434">
        <v>2007</v>
      </c>
    </row>
    <row r="16510" spans="1:11" hidden="1" x14ac:dyDescent="0.25">
      <c r="A16510" s="434">
        <v>538002775</v>
      </c>
      <c r="B16510" s="434">
        <v>57598</v>
      </c>
      <c r="C16510" s="434" t="s">
        <v>20</v>
      </c>
      <c r="D16510" s="434" t="s">
        <v>29</v>
      </c>
      <c r="E16510" s="434">
        <v>14</v>
      </c>
      <c r="F16510" s="434">
        <v>9517</v>
      </c>
      <c r="G16510" s="434">
        <v>52622</v>
      </c>
      <c r="H16510" s="434">
        <v>30641</v>
      </c>
      <c r="I16510" s="434">
        <v>195.16</v>
      </c>
      <c r="J16510" s="434">
        <v>56150</v>
      </c>
      <c r="K16510" s="434">
        <v>2007</v>
      </c>
    </row>
    <row r="16511" spans="1:11" hidden="1" x14ac:dyDescent="0.25">
      <c r="A16511" s="434">
        <v>538002776</v>
      </c>
      <c r="B16511" s="434">
        <v>8268</v>
      </c>
      <c r="C16511" s="434" t="s">
        <v>20</v>
      </c>
      <c r="D16511" s="434" t="s">
        <v>29</v>
      </c>
      <c r="E16511" s="434">
        <v>14</v>
      </c>
      <c r="F16511" s="434">
        <v>9517</v>
      </c>
      <c r="G16511" s="434">
        <v>52684</v>
      </c>
      <c r="H16511" s="434">
        <v>30641</v>
      </c>
      <c r="I16511" s="434">
        <v>195.16</v>
      </c>
      <c r="J16511" s="434">
        <v>56150</v>
      </c>
      <c r="K16511" s="434">
        <v>2007</v>
      </c>
    </row>
    <row r="16512" spans="1:11" hidden="1" x14ac:dyDescent="0.25">
      <c r="A16512" s="434">
        <v>538002777</v>
      </c>
      <c r="B16512" s="434">
        <v>33050</v>
      </c>
      <c r="C16512" s="434" t="s">
        <v>20</v>
      </c>
      <c r="D16512" s="434" t="s">
        <v>29</v>
      </c>
      <c r="E16512" s="434">
        <v>14</v>
      </c>
      <c r="F16512" s="434">
        <v>9517</v>
      </c>
      <c r="G16512" s="434">
        <v>52622</v>
      </c>
      <c r="H16512" s="434">
        <v>30641</v>
      </c>
      <c r="I16512" s="434">
        <v>195.16</v>
      </c>
      <c r="J16512" s="434">
        <v>56150</v>
      </c>
      <c r="K16512" s="434">
        <v>2007</v>
      </c>
    </row>
    <row r="16513" spans="1:11" hidden="1" x14ac:dyDescent="0.25">
      <c r="A16513" s="434">
        <v>538002778</v>
      </c>
      <c r="B16513" s="434">
        <v>13951</v>
      </c>
      <c r="C16513" s="434" t="s">
        <v>20</v>
      </c>
      <c r="D16513" s="434" t="s">
        <v>29</v>
      </c>
      <c r="E16513" s="434">
        <v>14</v>
      </c>
      <c r="F16513" s="434">
        <v>9517</v>
      </c>
      <c r="G16513" s="434">
        <v>52622</v>
      </c>
      <c r="H16513" s="434">
        <v>30641</v>
      </c>
      <c r="I16513" s="434">
        <v>195.16499999999999</v>
      </c>
      <c r="J16513" s="434">
        <v>56150</v>
      </c>
      <c r="K16513" s="434">
        <v>2008</v>
      </c>
    </row>
    <row r="16514" spans="1:11" hidden="1" x14ac:dyDescent="0.25">
      <c r="A16514" s="434">
        <v>538002779</v>
      </c>
      <c r="B16514" s="434">
        <v>13664</v>
      </c>
      <c r="C16514" s="434" t="s">
        <v>20</v>
      </c>
      <c r="D16514" s="434" t="s">
        <v>29</v>
      </c>
      <c r="E16514" s="434">
        <v>14</v>
      </c>
      <c r="F16514" s="434">
        <v>10185</v>
      </c>
      <c r="G16514" s="434">
        <v>52606</v>
      </c>
      <c r="H16514" s="434">
        <v>30641</v>
      </c>
      <c r="I16514" s="434">
        <v>195.15</v>
      </c>
      <c r="J16514" s="434">
        <v>56150</v>
      </c>
      <c r="K16514" s="434">
        <v>2008</v>
      </c>
    </row>
    <row r="16515" spans="1:11" hidden="1" x14ac:dyDescent="0.25">
      <c r="A16515" s="434">
        <v>538002783</v>
      </c>
      <c r="B16515" s="434">
        <v>4927</v>
      </c>
      <c r="C16515" s="434" t="s">
        <v>20</v>
      </c>
      <c r="D16515" s="434" t="s">
        <v>29</v>
      </c>
      <c r="E16515" s="434">
        <v>14.5</v>
      </c>
      <c r="F16515" s="434">
        <v>9960</v>
      </c>
      <c r="G16515" s="434">
        <v>37412</v>
      </c>
      <c r="H16515" s="434">
        <v>23421</v>
      </c>
      <c r="I16515" s="434">
        <v>184.32</v>
      </c>
      <c r="J16515" s="434">
        <v>40780</v>
      </c>
      <c r="K16515" s="434">
        <v>2007</v>
      </c>
    </row>
    <row r="16516" spans="1:11" hidden="1" x14ac:dyDescent="0.25">
      <c r="A16516" s="434">
        <v>538002808</v>
      </c>
      <c r="B16516" s="434">
        <v>8087</v>
      </c>
      <c r="C16516" s="434" t="s">
        <v>28</v>
      </c>
      <c r="D16516" s="434" t="s">
        <v>29</v>
      </c>
      <c r="E16516" s="434">
        <v>14.6</v>
      </c>
      <c r="F16516" s="434">
        <v>9480</v>
      </c>
      <c r="G16516" s="434">
        <v>55435</v>
      </c>
      <c r="H16516" s="434">
        <v>31069</v>
      </c>
      <c r="I16516" s="434">
        <v>189.9</v>
      </c>
      <c r="K16516" s="434">
        <v>2005</v>
      </c>
    </row>
    <row r="16517" spans="1:11" hidden="1" x14ac:dyDescent="0.25">
      <c r="A16517" s="434">
        <v>538002815</v>
      </c>
      <c r="B16517" s="434">
        <v>3906</v>
      </c>
      <c r="C16517" s="434" t="s">
        <v>20</v>
      </c>
      <c r="D16517" s="434" t="s">
        <v>25</v>
      </c>
      <c r="E16517" s="434">
        <v>13.5</v>
      </c>
      <c r="F16517" s="434">
        <v>4457</v>
      </c>
      <c r="G16517" s="434">
        <v>13019</v>
      </c>
      <c r="H16517" s="434">
        <v>8539</v>
      </c>
      <c r="I16517" s="434">
        <v>128.6</v>
      </c>
      <c r="J16517" s="434">
        <v>13395</v>
      </c>
      <c r="K16517" s="434">
        <v>2007</v>
      </c>
    </row>
    <row r="16518" spans="1:11" hidden="1" x14ac:dyDescent="0.25">
      <c r="A16518" s="434">
        <v>538002820</v>
      </c>
      <c r="B16518" s="434">
        <v>8347</v>
      </c>
      <c r="C16518" s="434" t="s">
        <v>28</v>
      </c>
      <c r="D16518" s="434" t="s">
        <v>29</v>
      </c>
      <c r="E16518" s="434">
        <v>14.7</v>
      </c>
      <c r="F16518" s="434">
        <v>8058</v>
      </c>
      <c r="G16518" s="434">
        <v>53416</v>
      </c>
      <c r="H16518" s="434">
        <v>31117</v>
      </c>
      <c r="I16518" s="434">
        <v>189.99</v>
      </c>
      <c r="J16518" s="434">
        <v>0</v>
      </c>
      <c r="K16518" s="434">
        <v>1970</v>
      </c>
    </row>
    <row r="16519" spans="1:11" hidden="1" x14ac:dyDescent="0.25">
      <c r="A16519" s="434">
        <v>538002828</v>
      </c>
      <c r="B16519" s="434">
        <v>104239</v>
      </c>
      <c r="C16519" s="434" t="s">
        <v>28</v>
      </c>
      <c r="D16519" s="434" t="s">
        <v>33</v>
      </c>
      <c r="E16519" s="434">
        <v>14.5</v>
      </c>
      <c r="F16519" s="434">
        <v>8670</v>
      </c>
      <c r="G16519" s="434">
        <v>76499</v>
      </c>
      <c r="H16519" s="434">
        <v>41115</v>
      </c>
      <c r="I16519" s="434">
        <v>225</v>
      </c>
      <c r="J16519" s="434">
        <v>0</v>
      </c>
      <c r="K16519" s="434">
        <v>1970</v>
      </c>
    </row>
    <row r="16520" spans="1:11" hidden="1" x14ac:dyDescent="0.25">
      <c r="A16520" s="434">
        <v>538002835</v>
      </c>
      <c r="B16520" s="434">
        <v>789</v>
      </c>
      <c r="C16520" s="434" t="s">
        <v>20</v>
      </c>
      <c r="D16520" s="434" t="s">
        <v>25</v>
      </c>
      <c r="E16520" s="434">
        <v>14.5</v>
      </c>
      <c r="F16520" s="434">
        <v>6150</v>
      </c>
      <c r="G16520" s="434">
        <v>19996</v>
      </c>
      <c r="H16520" s="434">
        <v>11647</v>
      </c>
      <c r="I16520" s="434">
        <v>144.03</v>
      </c>
      <c r="J16520" s="434">
        <v>20473</v>
      </c>
      <c r="K16520" s="434">
        <v>2007</v>
      </c>
    </row>
    <row r="16521" spans="1:11" hidden="1" x14ac:dyDescent="0.25">
      <c r="A16521" s="434">
        <v>538002838</v>
      </c>
      <c r="B16521" s="434">
        <v>30855</v>
      </c>
      <c r="C16521" s="434" t="s">
        <v>28</v>
      </c>
      <c r="D16521" s="434" t="s">
        <v>33</v>
      </c>
      <c r="E16521" s="434">
        <v>14</v>
      </c>
      <c r="F16521" s="434">
        <v>8550</v>
      </c>
      <c r="G16521" s="434">
        <v>74823</v>
      </c>
      <c r="H16521" s="434">
        <v>40524</v>
      </c>
      <c r="I16521" s="434">
        <v>225</v>
      </c>
      <c r="J16521" s="434">
        <v>0</v>
      </c>
      <c r="K16521" s="434">
        <v>2004</v>
      </c>
    </row>
    <row r="16522" spans="1:11" hidden="1" x14ac:dyDescent="0.25">
      <c r="A16522" s="434">
        <v>538002841</v>
      </c>
      <c r="B16522" s="434">
        <v>39689</v>
      </c>
      <c r="C16522" s="434" t="s">
        <v>28</v>
      </c>
      <c r="D16522" s="434" t="s">
        <v>29</v>
      </c>
      <c r="E16522" s="434">
        <v>14.6</v>
      </c>
      <c r="F16522" s="434">
        <v>9480</v>
      </c>
      <c r="G16522" s="434">
        <v>55257</v>
      </c>
      <c r="H16522" s="434">
        <v>31264</v>
      </c>
      <c r="I16522" s="434">
        <v>189.9</v>
      </c>
      <c r="J16522" s="434">
        <v>0</v>
      </c>
      <c r="K16522" s="434">
        <v>2005</v>
      </c>
    </row>
    <row r="16523" spans="1:11" hidden="1" x14ac:dyDescent="0.25">
      <c r="A16523" s="434">
        <v>538002844</v>
      </c>
      <c r="B16523" s="434">
        <v>11052</v>
      </c>
      <c r="C16523" s="434" t="s">
        <v>24</v>
      </c>
      <c r="D16523" s="434" t="s">
        <v>33</v>
      </c>
      <c r="E16523" s="434">
        <v>15.3</v>
      </c>
      <c r="F16523" s="434">
        <v>14070</v>
      </c>
      <c r="G16523" s="434">
        <v>110769</v>
      </c>
      <c r="H16523" s="434">
        <v>59745</v>
      </c>
      <c r="I16523" s="434">
        <v>245.5</v>
      </c>
      <c r="J16523" s="434">
        <v>123431</v>
      </c>
      <c r="K16523" s="434">
        <v>2008</v>
      </c>
    </row>
    <row r="16524" spans="1:11" hidden="1" x14ac:dyDescent="0.25">
      <c r="A16524" s="434">
        <v>538002845</v>
      </c>
      <c r="B16524" s="434">
        <v>4618</v>
      </c>
      <c r="C16524" s="434" t="s">
        <v>24</v>
      </c>
      <c r="D16524" s="434" t="s">
        <v>33</v>
      </c>
      <c r="E16524" s="434">
        <v>15.3</v>
      </c>
      <c r="F16524" s="434">
        <v>14070</v>
      </c>
      <c r="G16524" s="434">
        <v>110828</v>
      </c>
      <c r="H16524" s="434">
        <v>59745</v>
      </c>
      <c r="I16524" s="434">
        <v>245.5</v>
      </c>
      <c r="J16524" s="434">
        <v>127500</v>
      </c>
      <c r="K16524" s="434">
        <v>2008</v>
      </c>
    </row>
    <row r="16525" spans="1:11" hidden="1" x14ac:dyDescent="0.25">
      <c r="A16525" s="434">
        <v>538002850</v>
      </c>
      <c r="B16525" s="434">
        <v>6631</v>
      </c>
      <c r="C16525" s="434" t="s">
        <v>28</v>
      </c>
      <c r="D16525" s="434" t="s">
        <v>36</v>
      </c>
      <c r="E16525" s="434">
        <v>14.5</v>
      </c>
      <c r="F16525" s="434">
        <v>18660</v>
      </c>
      <c r="G16525" s="434">
        <v>180235</v>
      </c>
      <c r="H16525" s="434">
        <v>90091</v>
      </c>
      <c r="I16525" s="434">
        <v>288.93</v>
      </c>
      <c r="J16525" s="434">
        <v>0</v>
      </c>
      <c r="K16525" s="434">
        <v>2005</v>
      </c>
    </row>
    <row r="16526" spans="1:11" hidden="1" x14ac:dyDescent="0.25">
      <c r="A16526" s="434">
        <v>538002853</v>
      </c>
      <c r="B16526" s="434">
        <v>19702</v>
      </c>
      <c r="C16526" s="434" t="s">
        <v>28</v>
      </c>
      <c r="D16526" s="434" t="s">
        <v>33</v>
      </c>
      <c r="E16526" s="434">
        <v>13.5</v>
      </c>
      <c r="F16526" s="434">
        <v>11300</v>
      </c>
      <c r="G16526" s="434">
        <v>82282</v>
      </c>
      <c r="H16526" s="434">
        <v>42712</v>
      </c>
      <c r="I16526" s="434">
        <v>225</v>
      </c>
      <c r="J16526" s="434">
        <v>0</v>
      </c>
      <c r="K16526" s="434">
        <v>2007</v>
      </c>
    </row>
    <row r="16527" spans="1:11" hidden="1" x14ac:dyDescent="0.25">
      <c r="A16527" s="434">
        <v>538002866</v>
      </c>
      <c r="B16527" s="434">
        <v>1261</v>
      </c>
      <c r="C16527" s="434" t="s">
        <v>20</v>
      </c>
      <c r="D16527" s="434" t="s">
        <v>29</v>
      </c>
      <c r="E16527" s="434">
        <v>12</v>
      </c>
      <c r="F16527" s="434">
        <v>9960</v>
      </c>
      <c r="G16527" s="434">
        <v>49999</v>
      </c>
      <c r="H16527" s="434">
        <v>30345</v>
      </c>
      <c r="I16527" s="434">
        <v>183.2</v>
      </c>
      <c r="J16527" s="434">
        <v>51472</v>
      </c>
      <c r="K16527" s="434">
        <v>2008</v>
      </c>
    </row>
    <row r="16528" spans="1:11" hidden="1" x14ac:dyDescent="0.25">
      <c r="A16528" s="434">
        <v>538002867</v>
      </c>
      <c r="B16528" s="434">
        <v>7</v>
      </c>
      <c r="C16528" s="434" t="s">
        <v>20</v>
      </c>
      <c r="D16528" s="434" t="s">
        <v>29</v>
      </c>
      <c r="E16528" s="434">
        <v>14</v>
      </c>
      <c r="F16528" s="434">
        <v>9960</v>
      </c>
      <c r="G16528" s="434">
        <v>49999</v>
      </c>
      <c r="H16528" s="434">
        <v>30345</v>
      </c>
      <c r="I16528" s="434">
        <v>183.2</v>
      </c>
      <c r="J16528" s="434">
        <v>51472</v>
      </c>
      <c r="K16528" s="434">
        <v>2008</v>
      </c>
    </row>
    <row r="16529" spans="1:11" hidden="1" x14ac:dyDescent="0.25">
      <c r="A16529" s="434">
        <v>538002869</v>
      </c>
      <c r="B16529" s="434">
        <v>7880</v>
      </c>
      <c r="C16529" s="434" t="s">
        <v>20</v>
      </c>
      <c r="D16529" s="434" t="s">
        <v>29</v>
      </c>
      <c r="E16529" s="434">
        <v>12</v>
      </c>
      <c r="F16529" s="434">
        <v>9480</v>
      </c>
      <c r="G16529" s="434">
        <v>49999</v>
      </c>
      <c r="H16529" s="434">
        <v>30345</v>
      </c>
      <c r="I16529" s="434">
        <v>183.2</v>
      </c>
      <c r="J16529" s="434">
        <v>51470</v>
      </c>
      <c r="K16529" s="434">
        <v>2009</v>
      </c>
    </row>
    <row r="16530" spans="1:11" hidden="1" x14ac:dyDescent="0.25">
      <c r="A16530" s="434">
        <v>538002875</v>
      </c>
      <c r="B16530" s="434">
        <v>11232</v>
      </c>
      <c r="C16530" s="434" t="s">
        <v>28</v>
      </c>
      <c r="D16530" s="434" t="s">
        <v>36</v>
      </c>
      <c r="E16530" s="434">
        <v>14</v>
      </c>
      <c r="F16530" s="434">
        <v>16860</v>
      </c>
      <c r="G16530" s="434">
        <v>174261</v>
      </c>
      <c r="H16530" s="434">
        <v>88955</v>
      </c>
      <c r="I16530" s="434">
        <v>289</v>
      </c>
      <c r="J16530" s="434">
        <v>0</v>
      </c>
      <c r="K16530" s="434">
        <v>2007</v>
      </c>
    </row>
    <row r="16531" spans="1:11" hidden="1" x14ac:dyDescent="0.25">
      <c r="A16531" s="434">
        <v>538002883</v>
      </c>
      <c r="B16531" s="434">
        <v>8612</v>
      </c>
      <c r="C16531" s="434" t="s">
        <v>20</v>
      </c>
      <c r="D16531" s="434" t="s">
        <v>25</v>
      </c>
      <c r="E16531" s="434">
        <v>13.5</v>
      </c>
      <c r="F16531" s="434">
        <v>4457</v>
      </c>
      <c r="G16531" s="434">
        <v>13019</v>
      </c>
      <c r="H16531" s="434">
        <v>8539</v>
      </c>
      <c r="I16531" s="434">
        <v>128.6</v>
      </c>
      <c r="J16531" s="434">
        <v>13395</v>
      </c>
      <c r="K16531" s="434">
        <v>2007</v>
      </c>
    </row>
    <row r="16532" spans="1:11" hidden="1" x14ac:dyDescent="0.25">
      <c r="A16532" s="434">
        <v>538002884</v>
      </c>
      <c r="B16532" s="434">
        <v>155850</v>
      </c>
      <c r="C16532" s="434" t="s">
        <v>56</v>
      </c>
      <c r="D16532" s="434" t="s">
        <v>17</v>
      </c>
      <c r="E16532" s="434">
        <v>13</v>
      </c>
      <c r="F16532" s="434">
        <v>2534</v>
      </c>
      <c r="G16532" s="434">
        <v>438</v>
      </c>
      <c r="H16532" s="434">
        <v>496</v>
      </c>
      <c r="I16532" s="434">
        <v>48</v>
      </c>
      <c r="J16532" s="434">
        <v>0</v>
      </c>
      <c r="K16532" s="434">
        <v>2006</v>
      </c>
    </row>
    <row r="16533" spans="1:11" hidden="1" x14ac:dyDescent="0.25">
      <c r="A16533" s="434">
        <v>538002903</v>
      </c>
      <c r="B16533" s="434">
        <v>8724</v>
      </c>
      <c r="C16533" s="434" t="s">
        <v>28</v>
      </c>
      <c r="D16533" s="434" t="s">
        <v>33</v>
      </c>
      <c r="E16533" s="434">
        <v>14.5</v>
      </c>
      <c r="F16533" s="434">
        <v>8676</v>
      </c>
      <c r="G16533" s="434">
        <v>73040</v>
      </c>
      <c r="H16533" s="434">
        <v>38567</v>
      </c>
      <c r="I16533" s="434">
        <v>224.95</v>
      </c>
      <c r="J16533" s="434">
        <v>0</v>
      </c>
      <c r="K16533" s="434">
        <v>1970</v>
      </c>
    </row>
    <row r="16534" spans="1:11" hidden="1" x14ac:dyDescent="0.25">
      <c r="A16534" s="434">
        <v>538002934</v>
      </c>
      <c r="B16534" s="434">
        <v>5688</v>
      </c>
      <c r="C16534" s="434" t="s">
        <v>28</v>
      </c>
      <c r="D16534" s="434" t="s">
        <v>36</v>
      </c>
      <c r="E16534" s="434">
        <v>14.5</v>
      </c>
      <c r="F16534" s="434">
        <v>16860</v>
      </c>
      <c r="G16534" s="434">
        <v>177828</v>
      </c>
      <c r="H16534" s="434">
        <v>91373</v>
      </c>
      <c r="I16534" s="434">
        <v>292</v>
      </c>
      <c r="J16534" s="434">
        <v>0</v>
      </c>
      <c r="K16534" s="434">
        <v>2007</v>
      </c>
    </row>
    <row r="16535" spans="1:11" hidden="1" x14ac:dyDescent="0.25">
      <c r="A16535" s="434">
        <v>538002935</v>
      </c>
      <c r="B16535" s="434">
        <v>6897</v>
      </c>
      <c r="C16535" s="434" t="s">
        <v>16</v>
      </c>
      <c r="D16535" s="434" t="s">
        <v>36</v>
      </c>
      <c r="E16535" s="434">
        <v>15.8</v>
      </c>
      <c r="F16535" s="434">
        <v>18480</v>
      </c>
      <c r="G16535" s="434">
        <v>149847</v>
      </c>
      <c r="H16535" s="434">
        <v>79235</v>
      </c>
      <c r="I16535" s="434">
        <v>274.2</v>
      </c>
      <c r="J16535" s="434">
        <v>0</v>
      </c>
      <c r="K16535" s="434">
        <v>1970</v>
      </c>
    </row>
    <row r="16536" spans="1:11" hidden="1" x14ac:dyDescent="0.25">
      <c r="A16536" s="434">
        <v>538002938</v>
      </c>
      <c r="B16536" s="434">
        <v>17976</v>
      </c>
      <c r="C16536" s="434" t="s">
        <v>28</v>
      </c>
      <c r="D16536" s="434" t="s">
        <v>33</v>
      </c>
      <c r="E16536" s="434">
        <v>14.5</v>
      </c>
      <c r="F16536" s="434">
        <v>8835</v>
      </c>
      <c r="G16536" s="434">
        <v>76499</v>
      </c>
      <c r="H16536" s="434">
        <v>41115</v>
      </c>
      <c r="I16536" s="434">
        <v>225</v>
      </c>
      <c r="J16536" s="434">
        <v>0</v>
      </c>
      <c r="K16536" s="434">
        <v>1970</v>
      </c>
    </row>
    <row r="16537" spans="1:11" hidden="1" x14ac:dyDescent="0.25">
      <c r="A16537" s="434">
        <v>538002943</v>
      </c>
      <c r="B16537" s="434">
        <v>688</v>
      </c>
      <c r="C16537" s="434" t="s">
        <v>31</v>
      </c>
      <c r="D16537" s="434" t="s">
        <v>29</v>
      </c>
      <c r="E16537" s="434">
        <v>13.5</v>
      </c>
      <c r="F16537" s="434">
        <v>7980</v>
      </c>
      <c r="G16537" s="434">
        <v>24834</v>
      </c>
      <c r="H16537" s="434">
        <v>16807</v>
      </c>
      <c r="I16537" s="434">
        <v>175.64</v>
      </c>
      <c r="K16537" s="434">
        <v>2001</v>
      </c>
    </row>
    <row r="16538" spans="1:11" hidden="1" x14ac:dyDescent="0.25">
      <c r="A16538" s="434">
        <v>538002947</v>
      </c>
      <c r="B16538" s="434">
        <v>1</v>
      </c>
      <c r="C16538" s="434" t="s">
        <v>16</v>
      </c>
      <c r="D16538" s="434" t="s">
        <v>33</v>
      </c>
      <c r="E16538" s="434">
        <v>14.9</v>
      </c>
      <c r="F16538" s="434">
        <v>13560</v>
      </c>
      <c r="G16538" s="434">
        <v>74933</v>
      </c>
      <c r="H16538" s="434">
        <v>42403</v>
      </c>
      <c r="I16538" s="434">
        <v>228</v>
      </c>
      <c r="J16538" s="434">
        <v>80365</v>
      </c>
      <c r="K16538" s="434">
        <v>2006</v>
      </c>
    </row>
    <row r="16539" spans="1:11" hidden="1" x14ac:dyDescent="0.25">
      <c r="A16539" s="434">
        <v>538002948</v>
      </c>
      <c r="B16539" s="434">
        <v>435460</v>
      </c>
      <c r="C16539" s="434" t="s">
        <v>46</v>
      </c>
      <c r="D16539" s="434" t="s">
        <v>17</v>
      </c>
      <c r="E16539" s="434">
        <v>12</v>
      </c>
      <c r="F16539" s="434">
        <v>1790</v>
      </c>
      <c r="G16539" s="434">
        <v>527</v>
      </c>
      <c r="H16539" s="434">
        <v>496</v>
      </c>
      <c r="I16539" s="434">
        <v>48</v>
      </c>
      <c r="J16539" s="434">
        <v>0</v>
      </c>
      <c r="K16539" s="434">
        <v>1970</v>
      </c>
    </row>
    <row r="16540" spans="1:11" hidden="1" x14ac:dyDescent="0.25">
      <c r="A16540" s="434">
        <v>538002949</v>
      </c>
      <c r="B16540" s="434">
        <v>1</v>
      </c>
      <c r="C16540" s="434" t="s">
        <v>56</v>
      </c>
      <c r="D16540" s="434" t="s">
        <v>17</v>
      </c>
      <c r="E16540" s="434">
        <v>13</v>
      </c>
      <c r="F16540" s="434">
        <v>2348</v>
      </c>
      <c r="G16540" s="434">
        <v>949</v>
      </c>
      <c r="H16540" s="434">
        <v>1161</v>
      </c>
      <c r="I16540" s="434">
        <v>53.8</v>
      </c>
      <c r="K16540" s="434">
        <v>2006</v>
      </c>
    </row>
    <row r="16541" spans="1:11" hidden="1" x14ac:dyDescent="0.25">
      <c r="A16541" s="434">
        <v>538002973</v>
      </c>
      <c r="B16541" s="434">
        <v>4153</v>
      </c>
      <c r="C16541" s="434" t="s">
        <v>28</v>
      </c>
      <c r="D16541" s="434" t="s">
        <v>29</v>
      </c>
      <c r="E16541" s="434">
        <v>14</v>
      </c>
      <c r="F16541" s="434">
        <v>9480</v>
      </c>
      <c r="G16541" s="434">
        <v>55317</v>
      </c>
      <c r="H16541" s="434">
        <v>31264</v>
      </c>
      <c r="I16541" s="434">
        <v>189.9</v>
      </c>
      <c r="J16541" s="434">
        <v>0</v>
      </c>
      <c r="K16541" s="434">
        <v>2004</v>
      </c>
    </row>
    <row r="16542" spans="1:11" hidden="1" x14ac:dyDescent="0.25">
      <c r="A16542" s="434">
        <v>538002980</v>
      </c>
      <c r="B16542" s="434">
        <v>23454</v>
      </c>
      <c r="C16542" s="434" t="s">
        <v>28</v>
      </c>
      <c r="D16542" s="434" t="s">
        <v>29</v>
      </c>
      <c r="E16542" s="434">
        <v>13</v>
      </c>
      <c r="F16542" s="434">
        <v>9960</v>
      </c>
      <c r="G16542" s="434">
        <v>57982</v>
      </c>
      <c r="H16542" s="434">
        <v>32379</v>
      </c>
      <c r="I16542" s="434">
        <v>189.99</v>
      </c>
      <c r="J16542" s="434">
        <v>0</v>
      </c>
      <c r="K16542" s="434">
        <v>2007</v>
      </c>
    </row>
    <row r="16543" spans="1:11" hidden="1" x14ac:dyDescent="0.25">
      <c r="A16543" s="434">
        <v>538002999</v>
      </c>
      <c r="B16543" s="434">
        <v>757</v>
      </c>
      <c r="C16543" s="434" t="s">
        <v>28</v>
      </c>
      <c r="D16543" s="434" t="s">
        <v>33</v>
      </c>
      <c r="E16543" s="434">
        <v>14.5</v>
      </c>
      <c r="F16543" s="434">
        <v>8990</v>
      </c>
      <c r="G16543" s="434">
        <v>75149</v>
      </c>
      <c r="H16543" s="434">
        <v>40198</v>
      </c>
      <c r="I16543" s="434">
        <v>225</v>
      </c>
      <c r="J16543" s="434">
        <v>0</v>
      </c>
      <c r="K16543" s="434">
        <v>2007</v>
      </c>
    </row>
    <row r="16544" spans="1:11" hidden="1" x14ac:dyDescent="0.25">
      <c r="A16544" s="434">
        <v>538003001</v>
      </c>
      <c r="B16544" s="434">
        <v>1</v>
      </c>
      <c r="C16544" s="434" t="s">
        <v>24</v>
      </c>
      <c r="D16544" s="434" t="s">
        <v>36</v>
      </c>
      <c r="E16544" s="434">
        <v>19.5</v>
      </c>
      <c r="F16544" s="434">
        <v>28684</v>
      </c>
      <c r="G16544" s="434">
        <v>84598</v>
      </c>
      <c r="H16544" s="434">
        <v>100244</v>
      </c>
      <c r="I16544" s="434">
        <v>288.22000000000003</v>
      </c>
      <c r="J16544" s="434">
        <v>149743</v>
      </c>
      <c r="K16544" s="434">
        <v>2008</v>
      </c>
    </row>
    <row r="16545" spans="1:11" hidden="1" x14ac:dyDescent="0.25">
      <c r="A16545" s="434">
        <v>538003008</v>
      </c>
      <c r="B16545" s="434">
        <v>8064</v>
      </c>
      <c r="C16545" s="434" t="s">
        <v>28</v>
      </c>
      <c r="D16545" s="434" t="s">
        <v>33</v>
      </c>
      <c r="E16545" s="434">
        <v>14</v>
      </c>
      <c r="F16545" s="434">
        <v>8990</v>
      </c>
      <c r="G16545" s="434">
        <v>75093</v>
      </c>
      <c r="H16545" s="434">
        <v>40198</v>
      </c>
      <c r="I16545" s="434">
        <v>225</v>
      </c>
      <c r="J16545" s="434">
        <v>0</v>
      </c>
      <c r="K16545" s="434">
        <v>1970</v>
      </c>
    </row>
    <row r="16546" spans="1:11" hidden="1" x14ac:dyDescent="0.25">
      <c r="A16546" s="434">
        <v>538003031</v>
      </c>
      <c r="B16546" s="434">
        <v>3478</v>
      </c>
      <c r="C16546" s="434" t="s">
        <v>16</v>
      </c>
      <c r="D16546" s="434" t="s">
        <v>33</v>
      </c>
      <c r="E16546" s="434">
        <v>14.5</v>
      </c>
      <c r="F16546" s="434">
        <v>11300</v>
      </c>
      <c r="G16546" s="434">
        <v>73399</v>
      </c>
      <c r="H16546" s="434">
        <v>42010</v>
      </c>
      <c r="I16546" s="434">
        <v>228.6</v>
      </c>
      <c r="J16546" s="434">
        <v>81320</v>
      </c>
      <c r="K16546" s="434">
        <v>2006</v>
      </c>
    </row>
    <row r="16547" spans="1:11" hidden="1" x14ac:dyDescent="0.25">
      <c r="A16547" s="434">
        <v>538003095</v>
      </c>
      <c r="B16547" s="434">
        <v>1504</v>
      </c>
      <c r="C16547" s="434" t="s">
        <v>16</v>
      </c>
      <c r="D16547" s="434" t="s">
        <v>33</v>
      </c>
      <c r="I16547" s="434">
        <v>249</v>
      </c>
    </row>
    <row r="16548" spans="1:11" hidden="1" x14ac:dyDescent="0.25">
      <c r="A16548" s="434">
        <v>538003107</v>
      </c>
      <c r="B16548" s="434">
        <v>25033</v>
      </c>
      <c r="C16548" s="434" t="s">
        <v>28</v>
      </c>
      <c r="D16548" s="434" t="s">
        <v>33</v>
      </c>
      <c r="E16548" s="434">
        <v>14</v>
      </c>
      <c r="F16548" s="434">
        <v>8990</v>
      </c>
      <c r="G16548" s="434">
        <v>75131</v>
      </c>
      <c r="H16548" s="434">
        <v>40198</v>
      </c>
      <c r="I16548" s="434">
        <v>225</v>
      </c>
      <c r="J16548" s="434">
        <v>0</v>
      </c>
      <c r="K16548" s="434">
        <v>1970</v>
      </c>
    </row>
    <row r="16549" spans="1:11" hidden="1" x14ac:dyDescent="0.25">
      <c r="A16549" s="434">
        <v>538003109</v>
      </c>
      <c r="B16549" s="434">
        <v>17876</v>
      </c>
      <c r="C16549" s="434" t="s">
        <v>20</v>
      </c>
      <c r="D16549" s="434" t="s">
        <v>25</v>
      </c>
      <c r="I16549" s="434">
        <v>144</v>
      </c>
    </row>
    <row r="16550" spans="1:11" hidden="1" x14ac:dyDescent="0.25">
      <c r="A16550" s="434">
        <v>538003113</v>
      </c>
      <c r="B16550" s="434">
        <v>5760</v>
      </c>
      <c r="C16550" s="434" t="s">
        <v>20</v>
      </c>
      <c r="D16550" s="434" t="s">
        <v>29</v>
      </c>
      <c r="E16550" s="434">
        <v>14.5</v>
      </c>
      <c r="F16550" s="434">
        <v>9480</v>
      </c>
      <c r="G16550" s="434">
        <v>38499</v>
      </c>
      <c r="H16550" s="434">
        <v>24066</v>
      </c>
      <c r="I16550" s="434">
        <v>183</v>
      </c>
      <c r="J16550" s="434">
        <v>37963</v>
      </c>
      <c r="K16550" s="434">
        <v>2008</v>
      </c>
    </row>
    <row r="16551" spans="1:11" hidden="1" x14ac:dyDescent="0.25">
      <c r="A16551" s="434">
        <v>538003122</v>
      </c>
      <c r="B16551" s="434">
        <v>4287</v>
      </c>
      <c r="C16551" s="434" t="s">
        <v>20</v>
      </c>
      <c r="D16551" s="434" t="s">
        <v>25</v>
      </c>
      <c r="E16551" s="434">
        <v>13</v>
      </c>
      <c r="F16551" s="434">
        <v>3000</v>
      </c>
      <c r="G16551" s="434">
        <v>5850</v>
      </c>
      <c r="H16551" s="434">
        <v>4021</v>
      </c>
      <c r="I16551" s="434">
        <v>105.5</v>
      </c>
      <c r="J16551" s="434">
        <v>6440</v>
      </c>
      <c r="K16551" s="434">
        <v>2008</v>
      </c>
    </row>
    <row r="16552" spans="1:11" hidden="1" x14ac:dyDescent="0.25">
      <c r="A16552" s="434">
        <v>538003141</v>
      </c>
      <c r="B16552" s="434">
        <v>7106</v>
      </c>
      <c r="C16552" s="434" t="s">
        <v>28</v>
      </c>
      <c r="D16552" s="434" t="s">
        <v>25</v>
      </c>
      <c r="E16552" s="434">
        <v>13</v>
      </c>
      <c r="F16552" s="434">
        <v>5180</v>
      </c>
      <c r="G16552" s="434">
        <v>18965</v>
      </c>
      <c r="H16552" s="434">
        <v>11743</v>
      </c>
      <c r="I16552" s="434">
        <v>139.9</v>
      </c>
      <c r="J16552" s="434">
        <v>0</v>
      </c>
      <c r="K16552" s="434">
        <v>2008</v>
      </c>
    </row>
    <row r="16553" spans="1:11" hidden="1" x14ac:dyDescent="0.25">
      <c r="A16553" s="434">
        <v>538003159</v>
      </c>
      <c r="B16553" s="434">
        <v>12358</v>
      </c>
      <c r="C16553" s="434" t="s">
        <v>28</v>
      </c>
      <c r="D16553" s="434" t="s">
        <v>29</v>
      </c>
      <c r="E16553" s="434">
        <v>14.2</v>
      </c>
      <c r="F16553" s="434">
        <v>5443</v>
      </c>
      <c r="G16553" s="434">
        <v>26516</v>
      </c>
      <c r="H16553" s="434">
        <v>15949</v>
      </c>
      <c r="I16553" s="434">
        <v>169.51</v>
      </c>
      <c r="J16553" s="434">
        <v>0</v>
      </c>
      <c r="K16553" s="434">
        <v>1970</v>
      </c>
    </row>
    <row r="16554" spans="1:11" hidden="1" x14ac:dyDescent="0.25">
      <c r="A16554" s="434">
        <v>538003189</v>
      </c>
      <c r="B16554" s="434">
        <v>227504</v>
      </c>
      <c r="C16554" s="434" t="s">
        <v>56</v>
      </c>
      <c r="D16554" s="434" t="s">
        <v>17</v>
      </c>
      <c r="E16554" s="434">
        <v>12</v>
      </c>
      <c r="F16554" s="434">
        <v>1189</v>
      </c>
      <c r="G16554" s="434">
        <v>950</v>
      </c>
      <c r="H16554" s="434">
        <v>1239</v>
      </c>
      <c r="I16554" s="434">
        <v>53.8</v>
      </c>
      <c r="J16554" s="434">
        <v>0</v>
      </c>
      <c r="K16554" s="434">
        <v>2008</v>
      </c>
    </row>
    <row r="16555" spans="1:11" hidden="1" x14ac:dyDescent="0.25">
      <c r="A16555" s="434">
        <v>538003191</v>
      </c>
      <c r="B16555" s="434">
        <v>1</v>
      </c>
      <c r="C16555" s="434" t="s">
        <v>20</v>
      </c>
      <c r="D16555" s="434" t="s">
        <v>29</v>
      </c>
      <c r="E16555" s="434">
        <v>15.5</v>
      </c>
      <c r="F16555" s="434">
        <v>9960</v>
      </c>
      <c r="G16555" s="434">
        <v>38603</v>
      </c>
      <c r="H16555" s="434">
        <v>24066</v>
      </c>
      <c r="I16555" s="434">
        <v>183</v>
      </c>
      <c r="J16555" s="434">
        <v>37963</v>
      </c>
      <c r="K16555" s="434">
        <v>2008</v>
      </c>
    </row>
    <row r="16556" spans="1:11" hidden="1" x14ac:dyDescent="0.25">
      <c r="A16556" s="434">
        <v>538003197</v>
      </c>
      <c r="B16556" s="434">
        <v>2817</v>
      </c>
      <c r="C16556" s="434" t="s">
        <v>20</v>
      </c>
      <c r="D16556" s="434" t="s">
        <v>29</v>
      </c>
      <c r="E16556" s="434">
        <v>15.9</v>
      </c>
      <c r="F16556" s="434">
        <v>9960</v>
      </c>
      <c r="G16556" s="434">
        <v>51246</v>
      </c>
      <c r="H16556" s="434">
        <v>29955</v>
      </c>
      <c r="I16556" s="434">
        <v>183</v>
      </c>
      <c r="J16556" s="434">
        <v>50829</v>
      </c>
      <c r="K16556" s="434">
        <v>2008</v>
      </c>
    </row>
    <row r="16557" spans="1:11" hidden="1" x14ac:dyDescent="0.25">
      <c r="A16557" s="434">
        <v>538003199</v>
      </c>
      <c r="B16557" s="434">
        <v>9654</v>
      </c>
      <c r="C16557" s="434" t="s">
        <v>28</v>
      </c>
      <c r="D16557" s="434" t="s">
        <v>29</v>
      </c>
      <c r="E16557" s="434">
        <v>43630</v>
      </c>
      <c r="F16557" s="434">
        <v>9480</v>
      </c>
      <c r="G16557" s="434">
        <v>53626</v>
      </c>
      <c r="H16557" s="434">
        <v>31279</v>
      </c>
      <c r="I16557" s="434">
        <v>189.99</v>
      </c>
      <c r="J16557" s="434">
        <v>0</v>
      </c>
    </row>
    <row r="16558" spans="1:11" hidden="1" x14ac:dyDescent="0.25">
      <c r="A16558" s="434">
        <v>538003205</v>
      </c>
      <c r="B16558" s="434">
        <v>8123</v>
      </c>
      <c r="C16558" s="434" t="s">
        <v>28</v>
      </c>
      <c r="D16558" s="434" t="s">
        <v>29</v>
      </c>
      <c r="E16558" s="434">
        <v>14.7</v>
      </c>
      <c r="F16558" s="434">
        <v>9480</v>
      </c>
      <c r="G16558" s="434">
        <v>53351</v>
      </c>
      <c r="H16558" s="434">
        <v>31117</v>
      </c>
      <c r="I16558" s="434">
        <v>189.99</v>
      </c>
      <c r="J16558" s="434">
        <v>0</v>
      </c>
      <c r="K16558" s="434">
        <v>1970</v>
      </c>
    </row>
    <row r="16559" spans="1:11" hidden="1" x14ac:dyDescent="0.25">
      <c r="A16559" s="434">
        <v>538003217</v>
      </c>
      <c r="B16559" s="434">
        <v>5239</v>
      </c>
      <c r="C16559" s="434" t="s">
        <v>20</v>
      </c>
      <c r="D16559" s="434" t="s">
        <v>29</v>
      </c>
      <c r="E16559" s="434">
        <v>15.9</v>
      </c>
      <c r="F16559" s="434">
        <v>9480</v>
      </c>
      <c r="G16559" s="434">
        <v>51246</v>
      </c>
      <c r="H16559" s="434">
        <v>29955</v>
      </c>
      <c r="I16559" s="434">
        <v>183</v>
      </c>
      <c r="J16559" s="434">
        <v>52417</v>
      </c>
      <c r="K16559" s="434">
        <v>2008</v>
      </c>
    </row>
    <row r="16560" spans="1:11" hidden="1" x14ac:dyDescent="0.25">
      <c r="A16560" s="434">
        <v>538003233</v>
      </c>
      <c r="B16560" s="434">
        <v>50232</v>
      </c>
      <c r="C16560" s="434" t="s">
        <v>24</v>
      </c>
      <c r="D16560" s="434" t="s">
        <v>33</v>
      </c>
      <c r="E16560" s="434">
        <v>20.6</v>
      </c>
      <c r="F16560" s="434">
        <v>15820</v>
      </c>
      <c r="G16560" s="434">
        <v>113004</v>
      </c>
      <c r="H16560" s="434">
        <v>62775</v>
      </c>
      <c r="I16560" s="434">
        <v>249.96</v>
      </c>
      <c r="J16560" s="434">
        <v>124631</v>
      </c>
      <c r="K16560" s="434">
        <v>2008</v>
      </c>
    </row>
    <row r="16561" spans="1:11" hidden="1" x14ac:dyDescent="0.25">
      <c r="A16561" s="434">
        <v>538003238</v>
      </c>
      <c r="B16561" s="434">
        <v>14660</v>
      </c>
      <c r="C16561" s="434" t="s">
        <v>28</v>
      </c>
      <c r="D16561" s="434" t="s">
        <v>33</v>
      </c>
      <c r="E16561" s="434">
        <v>15.3</v>
      </c>
      <c r="F16561" s="434">
        <v>9319</v>
      </c>
      <c r="G16561" s="434">
        <v>76838</v>
      </c>
      <c r="H16561" s="434">
        <v>40060</v>
      </c>
      <c r="I16561" s="434">
        <v>225</v>
      </c>
      <c r="J16561" s="434">
        <v>0</v>
      </c>
      <c r="K16561" s="434">
        <v>2005</v>
      </c>
    </row>
    <row r="16562" spans="1:11" hidden="1" x14ac:dyDescent="0.25">
      <c r="A16562" s="434">
        <v>538003242</v>
      </c>
      <c r="B16562" s="434">
        <v>3068</v>
      </c>
      <c r="C16562" s="434" t="s">
        <v>28</v>
      </c>
      <c r="D16562" s="434" t="s">
        <v>29</v>
      </c>
      <c r="E16562" s="434">
        <v>14.2</v>
      </c>
      <c r="F16562" s="434">
        <v>9480</v>
      </c>
      <c r="G16562" s="434">
        <v>57022</v>
      </c>
      <c r="H16562" s="434">
        <v>33005</v>
      </c>
      <c r="I16562" s="434">
        <v>189.99</v>
      </c>
      <c r="K16562" s="434">
        <v>2010</v>
      </c>
    </row>
    <row r="16563" spans="1:11" hidden="1" x14ac:dyDescent="0.25">
      <c r="A16563" s="434">
        <v>538003250</v>
      </c>
      <c r="B16563" s="434">
        <v>12106</v>
      </c>
      <c r="C16563" s="434" t="s">
        <v>28</v>
      </c>
      <c r="D16563" s="434" t="s">
        <v>29</v>
      </c>
      <c r="E16563" s="434">
        <v>14.2</v>
      </c>
      <c r="F16563" s="434">
        <v>9480</v>
      </c>
      <c r="G16563" s="434">
        <v>57000</v>
      </c>
      <c r="H16563" s="434">
        <v>32957</v>
      </c>
      <c r="I16563" s="434">
        <v>189.99</v>
      </c>
      <c r="J16563" s="434">
        <v>0</v>
      </c>
      <c r="K16563" s="434">
        <v>1970</v>
      </c>
    </row>
    <row r="16564" spans="1:11" hidden="1" x14ac:dyDescent="0.25">
      <c r="A16564" s="434">
        <v>538003267</v>
      </c>
      <c r="B16564" s="434">
        <v>4497</v>
      </c>
      <c r="C16564" s="434" t="s">
        <v>24</v>
      </c>
      <c r="D16564" s="434" t="s">
        <v>36</v>
      </c>
      <c r="E16564" s="434">
        <v>19.5</v>
      </c>
      <c r="F16564" s="434">
        <v>39900</v>
      </c>
      <c r="G16564" s="434">
        <v>81400</v>
      </c>
      <c r="H16564" s="434">
        <v>104169</v>
      </c>
      <c r="I16564" s="434">
        <v>285</v>
      </c>
      <c r="J16564" s="434">
        <v>165500</v>
      </c>
      <c r="K16564" s="434">
        <v>2008</v>
      </c>
    </row>
    <row r="16565" spans="1:11" hidden="1" x14ac:dyDescent="0.25">
      <c r="A16565" s="434">
        <v>538003268</v>
      </c>
      <c r="B16565" s="434">
        <v>111743</v>
      </c>
      <c r="C16565" s="434" t="s">
        <v>16</v>
      </c>
      <c r="D16565" s="434" t="s">
        <v>33</v>
      </c>
      <c r="E16565" s="434">
        <v>15</v>
      </c>
      <c r="F16565" s="434">
        <v>14280</v>
      </c>
      <c r="G16565" s="434">
        <v>115462</v>
      </c>
      <c r="H16565" s="434">
        <v>62856</v>
      </c>
      <c r="I16565" s="434">
        <v>249.99</v>
      </c>
      <c r="J16565" s="434">
        <v>126211</v>
      </c>
      <c r="K16565" s="434">
        <v>2008</v>
      </c>
    </row>
    <row r="16566" spans="1:11" hidden="1" x14ac:dyDescent="0.25">
      <c r="A16566" s="434">
        <v>538003272</v>
      </c>
      <c r="B16566" s="434">
        <v>40</v>
      </c>
      <c r="C16566" s="434" t="s">
        <v>20</v>
      </c>
      <c r="D16566" s="434" t="s">
        <v>25</v>
      </c>
      <c r="E16566" s="434">
        <v>13.5</v>
      </c>
      <c r="F16566" s="434">
        <v>4376</v>
      </c>
      <c r="G16566" s="434">
        <v>13152</v>
      </c>
      <c r="H16566" s="434">
        <v>8689</v>
      </c>
      <c r="I16566" s="434">
        <v>129.19999999999999</v>
      </c>
      <c r="J16566" s="434">
        <v>13095</v>
      </c>
      <c r="K16566" s="434">
        <v>2008</v>
      </c>
    </row>
    <row r="16567" spans="1:11" hidden="1" x14ac:dyDescent="0.25">
      <c r="A16567" s="434">
        <v>538003276</v>
      </c>
      <c r="B16567" s="434">
        <v>16778</v>
      </c>
      <c r="C16567" s="434" t="s">
        <v>28</v>
      </c>
      <c r="D16567" s="434" t="s">
        <v>29</v>
      </c>
      <c r="E16567" s="434">
        <v>14.7</v>
      </c>
      <c r="F16567" s="434">
        <v>7061</v>
      </c>
      <c r="G16567" s="434">
        <v>32256</v>
      </c>
      <c r="H16567" s="434">
        <v>19882</v>
      </c>
      <c r="I16567" s="434">
        <v>171.6</v>
      </c>
      <c r="J16567" s="434">
        <v>0</v>
      </c>
      <c r="K16567" s="434">
        <v>1970</v>
      </c>
    </row>
    <row r="16568" spans="1:11" hidden="1" x14ac:dyDescent="0.25">
      <c r="A16568" s="434">
        <v>538003277</v>
      </c>
      <c r="B16568" s="434">
        <v>3715</v>
      </c>
      <c r="C16568" s="434" t="s">
        <v>20</v>
      </c>
      <c r="D16568" s="434" t="s">
        <v>25</v>
      </c>
      <c r="E16568" s="434">
        <v>14</v>
      </c>
      <c r="F16568" s="434">
        <v>5916</v>
      </c>
      <c r="G16568" s="434">
        <v>17544</v>
      </c>
      <c r="H16568" s="434">
        <v>11472</v>
      </c>
      <c r="I16568" s="434">
        <v>144</v>
      </c>
      <c r="J16568" s="434">
        <v>17895</v>
      </c>
      <c r="K16568" s="434">
        <v>2009</v>
      </c>
    </row>
    <row r="16569" spans="1:11" hidden="1" x14ac:dyDescent="0.25">
      <c r="A16569" s="434">
        <v>538003287</v>
      </c>
      <c r="B16569" s="434">
        <v>6508</v>
      </c>
      <c r="C16569" s="434" t="s">
        <v>20</v>
      </c>
      <c r="D16569" s="434" t="s">
        <v>33</v>
      </c>
      <c r="E16569" s="434">
        <v>15</v>
      </c>
      <c r="F16569" s="434">
        <v>9040</v>
      </c>
      <c r="G16569" s="434">
        <v>74999</v>
      </c>
      <c r="H16569" s="434">
        <v>44067</v>
      </c>
      <c r="I16569" s="434">
        <v>228.6</v>
      </c>
      <c r="J16569" s="434">
        <v>0</v>
      </c>
      <c r="K16569" s="434">
        <v>1970</v>
      </c>
    </row>
    <row r="16570" spans="1:11" hidden="1" x14ac:dyDescent="0.25">
      <c r="A16570" s="434">
        <v>538003291</v>
      </c>
      <c r="B16570" s="434">
        <v>214</v>
      </c>
      <c r="C16570" s="434" t="s">
        <v>20</v>
      </c>
      <c r="D16570" s="434" t="s">
        <v>25</v>
      </c>
      <c r="E16570" s="434">
        <v>13.6</v>
      </c>
      <c r="F16570" s="434">
        <v>6480</v>
      </c>
      <c r="G16570" s="434">
        <v>21209</v>
      </c>
      <c r="H16570" s="434">
        <v>11640</v>
      </c>
      <c r="I16570" s="434">
        <v>145.5</v>
      </c>
      <c r="J16570" s="434">
        <v>22193</v>
      </c>
      <c r="K16570" s="434">
        <v>2009</v>
      </c>
    </row>
    <row r="16571" spans="1:11" hidden="1" x14ac:dyDescent="0.25">
      <c r="A16571" s="434">
        <v>538003297</v>
      </c>
      <c r="B16571" s="434">
        <v>2</v>
      </c>
      <c r="C16571" s="434" t="s">
        <v>48</v>
      </c>
      <c r="D16571" s="434" t="s">
        <v>36</v>
      </c>
      <c r="F16571" s="434">
        <v>40320</v>
      </c>
      <c r="G16571" s="434">
        <v>63583</v>
      </c>
      <c r="H16571" s="434">
        <v>65790</v>
      </c>
      <c r="I16571" s="434">
        <v>254.4</v>
      </c>
      <c r="K16571" s="434">
        <v>2010</v>
      </c>
    </row>
    <row r="16572" spans="1:11" hidden="1" x14ac:dyDescent="0.25">
      <c r="A16572" s="434">
        <v>538003308</v>
      </c>
      <c r="B16572" s="434">
        <v>4688</v>
      </c>
      <c r="C16572" s="434" t="s">
        <v>28</v>
      </c>
      <c r="D16572" s="434" t="s">
        <v>29</v>
      </c>
      <c r="I16572" s="434">
        <v>190</v>
      </c>
    </row>
    <row r="16573" spans="1:11" hidden="1" x14ac:dyDescent="0.25">
      <c r="A16573" s="434">
        <v>538003311</v>
      </c>
      <c r="B16573" s="434">
        <v>15882</v>
      </c>
      <c r="C16573" s="434" t="s">
        <v>28</v>
      </c>
      <c r="D16573" s="434" t="s">
        <v>29</v>
      </c>
      <c r="E16573" s="434">
        <v>14.2</v>
      </c>
      <c r="F16573" s="434">
        <v>9960</v>
      </c>
      <c r="G16573" s="434">
        <v>56794</v>
      </c>
      <c r="H16573" s="434">
        <v>32957</v>
      </c>
      <c r="I16573" s="434">
        <v>189.99</v>
      </c>
      <c r="J16573" s="434">
        <v>0</v>
      </c>
      <c r="K16573" s="434">
        <v>2009</v>
      </c>
    </row>
    <row r="16574" spans="1:11" hidden="1" x14ac:dyDescent="0.25">
      <c r="A16574" s="434">
        <v>538003320</v>
      </c>
      <c r="B16574" s="434">
        <v>1</v>
      </c>
      <c r="C16574" s="434" t="s">
        <v>28</v>
      </c>
      <c r="D16574" s="434" t="s">
        <v>36</v>
      </c>
      <c r="E16574" s="434">
        <v>14.7</v>
      </c>
      <c r="F16574" s="434">
        <v>18660</v>
      </c>
      <c r="G16574" s="434">
        <v>207805</v>
      </c>
      <c r="H16574" s="434">
        <v>106405</v>
      </c>
      <c r="I16574" s="434">
        <v>299.7</v>
      </c>
      <c r="K16574" s="434">
        <v>2008</v>
      </c>
    </row>
    <row r="16575" spans="1:11" hidden="1" x14ac:dyDescent="0.25">
      <c r="A16575" s="434">
        <v>538003321</v>
      </c>
      <c r="B16575" s="434">
        <v>99570</v>
      </c>
      <c r="C16575" s="434" t="s">
        <v>24</v>
      </c>
      <c r="D16575" s="434" t="s">
        <v>33</v>
      </c>
      <c r="E16575" s="434">
        <v>20.6</v>
      </c>
      <c r="F16575" s="434">
        <v>15820</v>
      </c>
      <c r="G16575" s="434">
        <v>113005</v>
      </c>
      <c r="H16575" s="434">
        <v>62775</v>
      </c>
      <c r="I16575" s="434">
        <v>249.96</v>
      </c>
      <c r="J16575" s="434">
        <v>124631</v>
      </c>
      <c r="K16575" s="434">
        <v>2008</v>
      </c>
    </row>
    <row r="16576" spans="1:11" hidden="1" x14ac:dyDescent="0.25">
      <c r="A16576" s="434">
        <v>538003322</v>
      </c>
      <c r="B16576" s="434">
        <v>157504</v>
      </c>
      <c r="C16576" s="434" t="s">
        <v>24</v>
      </c>
      <c r="D16576" s="434" t="s">
        <v>33</v>
      </c>
      <c r="E16576" s="434">
        <v>20.6</v>
      </c>
      <c r="F16576" s="434">
        <v>15820</v>
      </c>
      <c r="G16576" s="434">
        <v>113005</v>
      </c>
      <c r="H16576" s="434">
        <v>62775</v>
      </c>
      <c r="I16576" s="434">
        <v>249.96</v>
      </c>
      <c r="J16576" s="434">
        <v>124631</v>
      </c>
      <c r="K16576" s="434">
        <v>2009</v>
      </c>
    </row>
    <row r="16577" spans="1:11" hidden="1" x14ac:dyDescent="0.25">
      <c r="A16577" s="434">
        <v>538003323</v>
      </c>
      <c r="B16577" s="434">
        <v>8898</v>
      </c>
      <c r="C16577" s="434" t="s">
        <v>20</v>
      </c>
      <c r="D16577" s="434" t="s">
        <v>25</v>
      </c>
      <c r="E16577" s="434">
        <v>13.5</v>
      </c>
      <c r="F16577" s="434">
        <v>4457</v>
      </c>
      <c r="G16577" s="434">
        <v>13019</v>
      </c>
      <c r="H16577" s="434">
        <v>8539</v>
      </c>
      <c r="I16577" s="434">
        <v>128.6</v>
      </c>
      <c r="J16577" s="434">
        <v>13395</v>
      </c>
      <c r="K16577" s="434">
        <v>2008</v>
      </c>
    </row>
    <row r="16578" spans="1:11" hidden="1" x14ac:dyDescent="0.25">
      <c r="A16578" s="434">
        <v>538003324</v>
      </c>
      <c r="B16578" s="434">
        <v>28334</v>
      </c>
      <c r="C16578" s="434" t="s">
        <v>20</v>
      </c>
      <c r="D16578" s="434" t="s">
        <v>25</v>
      </c>
      <c r="E16578" s="434">
        <v>13.5</v>
      </c>
      <c r="F16578" s="434">
        <v>4457</v>
      </c>
      <c r="G16578" s="434">
        <v>13019</v>
      </c>
      <c r="H16578" s="434">
        <v>8539</v>
      </c>
      <c r="I16578" s="434">
        <v>128.6</v>
      </c>
      <c r="J16578" s="434">
        <v>13395</v>
      </c>
      <c r="K16578" s="434">
        <v>2009</v>
      </c>
    </row>
    <row r="16579" spans="1:11" hidden="1" x14ac:dyDescent="0.25">
      <c r="A16579" s="434">
        <v>538003325</v>
      </c>
      <c r="B16579" s="434">
        <v>4299</v>
      </c>
      <c r="C16579" s="434" t="s">
        <v>20</v>
      </c>
      <c r="D16579" s="434" t="s">
        <v>25</v>
      </c>
      <c r="E16579" s="434">
        <v>13.5</v>
      </c>
      <c r="F16579" s="434">
        <v>4457</v>
      </c>
      <c r="G16579" s="434">
        <v>12499</v>
      </c>
      <c r="H16579" s="434">
        <v>8539</v>
      </c>
      <c r="I16579" s="434">
        <v>128.6</v>
      </c>
      <c r="J16579" s="434">
        <v>13395</v>
      </c>
      <c r="K16579" s="434">
        <v>2009</v>
      </c>
    </row>
    <row r="16580" spans="1:11" hidden="1" x14ac:dyDescent="0.25">
      <c r="A16580" s="434">
        <v>538003326</v>
      </c>
      <c r="B16580" s="434">
        <v>5796</v>
      </c>
      <c r="C16580" s="434" t="s">
        <v>20</v>
      </c>
      <c r="D16580" s="434" t="s">
        <v>25</v>
      </c>
      <c r="E16580" s="434">
        <v>13.5</v>
      </c>
      <c r="F16580" s="434">
        <v>4457</v>
      </c>
      <c r="G16580" s="434">
        <v>13019</v>
      </c>
      <c r="H16580" s="434">
        <v>8539</v>
      </c>
      <c r="I16580" s="434">
        <v>128.6</v>
      </c>
      <c r="J16580" s="434">
        <v>13395</v>
      </c>
      <c r="K16580" s="434">
        <v>2009</v>
      </c>
    </row>
    <row r="16581" spans="1:11" hidden="1" x14ac:dyDescent="0.25">
      <c r="A16581" s="434">
        <v>538003334</v>
      </c>
      <c r="B16581" s="434">
        <v>9514</v>
      </c>
      <c r="C16581" s="434" t="s">
        <v>16</v>
      </c>
      <c r="D16581" s="434" t="s">
        <v>33</v>
      </c>
      <c r="E16581" s="434">
        <v>14.7</v>
      </c>
      <c r="F16581" s="434">
        <v>11300</v>
      </c>
      <c r="G16581" s="434">
        <v>73634</v>
      </c>
      <c r="H16581" s="434">
        <v>42010</v>
      </c>
      <c r="I16581" s="434">
        <v>228.6</v>
      </c>
      <c r="J16581" s="434">
        <v>86432</v>
      </c>
      <c r="K16581" s="434">
        <v>2008</v>
      </c>
    </row>
    <row r="16582" spans="1:11" hidden="1" x14ac:dyDescent="0.25">
      <c r="A16582" s="434">
        <v>538003366</v>
      </c>
      <c r="B16582" s="434">
        <v>1</v>
      </c>
      <c r="C16582" s="434" t="s">
        <v>28</v>
      </c>
      <c r="D16582" s="434" t="s">
        <v>33</v>
      </c>
      <c r="E16582" s="434">
        <v>14.6</v>
      </c>
      <c r="F16582" s="434">
        <v>13533</v>
      </c>
      <c r="G16582" s="434">
        <v>75569</v>
      </c>
      <c r="H16582" s="434">
        <v>46068</v>
      </c>
      <c r="I16582" s="434">
        <v>244.73</v>
      </c>
      <c r="K16582" s="434">
        <v>1981</v>
      </c>
    </row>
    <row r="16583" spans="1:11" hidden="1" x14ac:dyDescent="0.25">
      <c r="A16583" s="434">
        <v>538003411</v>
      </c>
      <c r="B16583" s="434">
        <v>5972</v>
      </c>
      <c r="C16583" s="434" t="s">
        <v>28</v>
      </c>
      <c r="D16583" s="434" t="s">
        <v>29</v>
      </c>
      <c r="E16583" s="434">
        <v>14.2</v>
      </c>
      <c r="F16583" s="434">
        <v>9960</v>
      </c>
      <c r="G16583" s="434">
        <v>56868</v>
      </c>
      <c r="H16583" s="434">
        <v>32957</v>
      </c>
      <c r="I16583" s="434">
        <v>189.99</v>
      </c>
      <c r="J16583" s="434">
        <v>0</v>
      </c>
      <c r="K16583" s="434">
        <v>2009</v>
      </c>
    </row>
    <row r="16584" spans="1:11" hidden="1" x14ac:dyDescent="0.25">
      <c r="A16584" s="434">
        <v>538003422</v>
      </c>
      <c r="B16584" s="434">
        <v>1154</v>
      </c>
      <c r="C16584" s="434" t="s">
        <v>20</v>
      </c>
      <c r="D16584" s="434" t="s">
        <v>33</v>
      </c>
      <c r="E16584" s="434">
        <v>14.7</v>
      </c>
      <c r="F16584" s="434">
        <v>11300</v>
      </c>
      <c r="G16584" s="434">
        <v>73634</v>
      </c>
      <c r="H16584" s="434">
        <v>42010</v>
      </c>
      <c r="I16584" s="434">
        <v>228.6</v>
      </c>
      <c r="J16584" s="434">
        <v>86432</v>
      </c>
      <c r="K16584" s="434">
        <v>2008</v>
      </c>
    </row>
    <row r="16585" spans="1:11" hidden="1" x14ac:dyDescent="0.25">
      <c r="A16585" s="434">
        <v>538003423</v>
      </c>
      <c r="B16585" s="434">
        <v>728</v>
      </c>
      <c r="C16585" s="434" t="s">
        <v>31</v>
      </c>
      <c r="D16585" s="434" t="s">
        <v>29</v>
      </c>
      <c r="E16585" s="434">
        <v>0</v>
      </c>
      <c r="F16585" s="434">
        <v>5846</v>
      </c>
      <c r="G16585" s="434">
        <v>28742</v>
      </c>
      <c r="H16585" s="434">
        <v>18096</v>
      </c>
      <c r="I16585" s="434">
        <v>169.37</v>
      </c>
      <c r="J16585" s="434">
        <v>0</v>
      </c>
      <c r="K16585" s="434">
        <v>2009</v>
      </c>
    </row>
    <row r="16586" spans="1:11" hidden="1" x14ac:dyDescent="0.25">
      <c r="A16586" s="434">
        <v>538003432</v>
      </c>
      <c r="B16586" s="434">
        <v>13371</v>
      </c>
      <c r="C16586" s="434" t="s">
        <v>20</v>
      </c>
      <c r="D16586" s="434" t="s">
        <v>29</v>
      </c>
      <c r="E16586" s="434">
        <v>13.5</v>
      </c>
      <c r="F16586" s="434">
        <v>8444</v>
      </c>
      <c r="G16586" s="434">
        <v>40354</v>
      </c>
      <c r="H16586" s="434">
        <v>25108</v>
      </c>
      <c r="I16586" s="434">
        <v>175.93</v>
      </c>
      <c r="J16586" s="434">
        <v>42682</v>
      </c>
      <c r="K16586" s="434">
        <v>2004</v>
      </c>
    </row>
    <row r="16587" spans="1:11" hidden="1" x14ac:dyDescent="0.25">
      <c r="A16587" s="434">
        <v>538003439</v>
      </c>
      <c r="B16587" s="434">
        <v>723</v>
      </c>
      <c r="C16587" s="434" t="s">
        <v>24</v>
      </c>
      <c r="D16587" s="434" t="s">
        <v>33</v>
      </c>
      <c r="E16587" s="434">
        <v>15.7</v>
      </c>
      <c r="F16587" s="434">
        <v>13550</v>
      </c>
      <c r="G16587" s="434">
        <v>107506</v>
      </c>
      <c r="H16587" s="434">
        <v>60205</v>
      </c>
      <c r="I16587" s="434">
        <v>243.8</v>
      </c>
      <c r="J16587" s="434">
        <v>121065</v>
      </c>
      <c r="K16587" s="434">
        <v>2009</v>
      </c>
    </row>
    <row r="16588" spans="1:11" hidden="1" x14ac:dyDescent="0.25">
      <c r="A16588" s="434">
        <v>538003440</v>
      </c>
      <c r="B16588" s="434">
        <v>1</v>
      </c>
      <c r="C16588" s="434" t="s">
        <v>20</v>
      </c>
      <c r="D16588" s="434" t="s">
        <v>29</v>
      </c>
      <c r="E16588" s="434">
        <v>14.5</v>
      </c>
      <c r="F16588" s="434">
        <v>9960</v>
      </c>
      <c r="G16588" s="434">
        <v>50929</v>
      </c>
      <c r="H16588" s="434">
        <v>30014</v>
      </c>
      <c r="I16588" s="434">
        <v>183</v>
      </c>
      <c r="J16588" s="434">
        <v>52064</v>
      </c>
      <c r="K16588" s="434">
        <v>2009</v>
      </c>
    </row>
    <row r="16589" spans="1:11" hidden="1" x14ac:dyDescent="0.25">
      <c r="A16589" s="434">
        <v>538003450</v>
      </c>
      <c r="B16589" s="434">
        <v>123551</v>
      </c>
      <c r="C16589" s="434" t="s">
        <v>24</v>
      </c>
      <c r="D16589" s="434" t="s">
        <v>33</v>
      </c>
      <c r="E16589" s="434">
        <v>20.6</v>
      </c>
      <c r="F16589" s="434">
        <v>15820</v>
      </c>
      <c r="G16589" s="434">
        <v>112905</v>
      </c>
      <c r="H16589" s="434">
        <v>62775</v>
      </c>
      <c r="I16589" s="434">
        <v>249.96</v>
      </c>
      <c r="J16589" s="434">
        <v>124631</v>
      </c>
      <c r="K16589" s="434">
        <v>2009</v>
      </c>
    </row>
    <row r="16590" spans="1:11" hidden="1" x14ac:dyDescent="0.25">
      <c r="A16590" s="434">
        <v>538003454</v>
      </c>
      <c r="B16590" s="434">
        <v>25600</v>
      </c>
      <c r="C16590" s="434" t="s">
        <v>56</v>
      </c>
      <c r="D16590" s="434" t="s">
        <v>17</v>
      </c>
      <c r="I16590" s="434">
        <v>45</v>
      </c>
    </row>
    <row r="16591" spans="1:11" hidden="1" x14ac:dyDescent="0.25">
      <c r="A16591" s="434">
        <v>538003460</v>
      </c>
      <c r="B16591" s="434">
        <v>13495</v>
      </c>
      <c r="C16591" s="434" t="s">
        <v>20</v>
      </c>
      <c r="D16591" s="434" t="s">
        <v>29</v>
      </c>
      <c r="E16591" s="434">
        <v>15.5</v>
      </c>
      <c r="F16591" s="434">
        <v>9960</v>
      </c>
      <c r="G16591" s="434">
        <v>38603</v>
      </c>
      <c r="H16591" s="434">
        <v>24072</v>
      </c>
      <c r="I16591" s="434">
        <v>183</v>
      </c>
      <c r="J16591" s="434">
        <v>37963</v>
      </c>
      <c r="K16591" s="434">
        <v>2009</v>
      </c>
    </row>
    <row r="16592" spans="1:11" hidden="1" x14ac:dyDescent="0.25">
      <c r="A16592" s="434">
        <v>538003461</v>
      </c>
      <c r="B16592" s="434">
        <v>9434</v>
      </c>
      <c r="C16592" s="434" t="s">
        <v>28</v>
      </c>
      <c r="D16592" s="434" t="s">
        <v>36</v>
      </c>
      <c r="E16592" s="434">
        <v>14.5</v>
      </c>
      <c r="F16592" s="434">
        <v>16848</v>
      </c>
      <c r="G16592" s="434">
        <v>177752</v>
      </c>
      <c r="H16592" s="434">
        <v>91373</v>
      </c>
      <c r="I16592" s="434">
        <v>292</v>
      </c>
      <c r="J16592" s="434">
        <v>0</v>
      </c>
      <c r="K16592" s="434">
        <v>2010</v>
      </c>
    </row>
    <row r="16593" spans="1:11" hidden="1" x14ac:dyDescent="0.25">
      <c r="A16593" s="434">
        <v>538003467</v>
      </c>
      <c r="B16593" s="434">
        <v>785</v>
      </c>
      <c r="C16593" s="434" t="s">
        <v>28</v>
      </c>
      <c r="D16593" s="434" t="s">
        <v>29</v>
      </c>
      <c r="E16593" s="434">
        <v>14</v>
      </c>
      <c r="F16593" s="434">
        <v>9960</v>
      </c>
      <c r="G16593" s="434">
        <v>53538</v>
      </c>
      <c r="H16593" s="434">
        <v>32578</v>
      </c>
      <c r="I16593" s="434">
        <v>190</v>
      </c>
      <c r="K16593" s="434">
        <v>2009</v>
      </c>
    </row>
    <row r="16594" spans="1:11" hidden="1" x14ac:dyDescent="0.25">
      <c r="A16594" s="434">
        <v>538003470</v>
      </c>
      <c r="B16594" s="434">
        <v>19311</v>
      </c>
      <c r="C16594" s="434" t="s">
        <v>16</v>
      </c>
      <c r="D16594" s="434" t="s">
        <v>33</v>
      </c>
      <c r="E16594" s="434">
        <v>15</v>
      </c>
      <c r="F16594" s="434">
        <v>14280</v>
      </c>
      <c r="G16594" s="434">
        <v>115395</v>
      </c>
      <c r="H16594" s="434">
        <v>62856</v>
      </c>
      <c r="I16594" s="434">
        <v>249.99</v>
      </c>
      <c r="J16594" s="434">
        <v>126203</v>
      </c>
      <c r="K16594" s="434">
        <v>2009</v>
      </c>
    </row>
    <row r="16595" spans="1:11" hidden="1" x14ac:dyDescent="0.25">
      <c r="A16595" s="434">
        <v>538003481</v>
      </c>
      <c r="B16595" s="434">
        <v>1555</v>
      </c>
      <c r="C16595" s="434" t="s">
        <v>20</v>
      </c>
      <c r="D16595" s="434" t="s">
        <v>25</v>
      </c>
      <c r="E16595" s="434">
        <v>13.6</v>
      </c>
      <c r="F16595" s="434">
        <v>6480</v>
      </c>
      <c r="G16595" s="434">
        <v>21205</v>
      </c>
      <c r="H16595" s="434">
        <v>11640</v>
      </c>
      <c r="I16595" s="434">
        <v>145.53</v>
      </c>
      <c r="J16595" s="434">
        <v>22197</v>
      </c>
      <c r="K16595" s="434">
        <v>2009</v>
      </c>
    </row>
    <row r="16596" spans="1:11" hidden="1" x14ac:dyDescent="0.25">
      <c r="A16596" s="434">
        <v>538003488</v>
      </c>
      <c r="B16596" s="434">
        <v>1470</v>
      </c>
      <c r="C16596" s="434" t="s">
        <v>20</v>
      </c>
      <c r="D16596" s="434" t="s">
        <v>25</v>
      </c>
      <c r="E16596" s="434">
        <v>14.5</v>
      </c>
      <c r="F16596" s="434">
        <v>4000</v>
      </c>
      <c r="G16596" s="434">
        <v>7800</v>
      </c>
      <c r="H16596" s="434">
        <v>5578</v>
      </c>
      <c r="I16596" s="434">
        <v>123.5</v>
      </c>
      <c r="J16596" s="434">
        <v>8392</v>
      </c>
      <c r="K16596" s="434">
        <v>2009</v>
      </c>
    </row>
    <row r="16597" spans="1:11" hidden="1" x14ac:dyDescent="0.25">
      <c r="A16597" s="434">
        <v>538003490</v>
      </c>
      <c r="B16597" s="434">
        <v>12357</v>
      </c>
      <c r="C16597" s="434" t="s">
        <v>16</v>
      </c>
      <c r="D16597" s="434" t="s">
        <v>33</v>
      </c>
      <c r="E16597" s="434">
        <v>14.7</v>
      </c>
      <c r="F16597" s="434">
        <v>11300</v>
      </c>
      <c r="G16597" s="434">
        <v>73634</v>
      </c>
      <c r="H16597" s="434">
        <v>42010</v>
      </c>
      <c r="I16597" s="434">
        <v>228.6</v>
      </c>
      <c r="J16597" s="434">
        <v>86432</v>
      </c>
      <c r="K16597" s="434">
        <v>2009</v>
      </c>
    </row>
    <row r="16598" spans="1:11" hidden="1" x14ac:dyDescent="0.25">
      <c r="A16598" s="434">
        <v>538003492</v>
      </c>
      <c r="B16598" s="434">
        <v>7510</v>
      </c>
      <c r="C16598" s="434" t="s">
        <v>20</v>
      </c>
      <c r="D16598" s="434" t="s">
        <v>29</v>
      </c>
      <c r="E16598" s="434">
        <v>14.5</v>
      </c>
      <c r="F16598" s="434">
        <v>8598</v>
      </c>
      <c r="G16598" s="434">
        <v>46093</v>
      </c>
      <c r="H16598" s="434">
        <v>29130</v>
      </c>
      <c r="I16598" s="434">
        <v>183.17</v>
      </c>
      <c r="J16598" s="434">
        <v>52132</v>
      </c>
      <c r="K16598" s="434">
        <v>2009</v>
      </c>
    </row>
    <row r="16599" spans="1:11" hidden="1" x14ac:dyDescent="0.25">
      <c r="A16599" s="434">
        <v>538003499</v>
      </c>
      <c r="B16599" s="434">
        <v>8820</v>
      </c>
      <c r="C16599" s="434" t="s">
        <v>28</v>
      </c>
      <c r="D16599" s="434" t="s">
        <v>36</v>
      </c>
      <c r="E16599" s="434">
        <v>15</v>
      </c>
      <c r="F16599" s="434">
        <v>16860</v>
      </c>
      <c r="G16599" s="434">
        <v>169232</v>
      </c>
      <c r="H16599" s="434">
        <v>89510</v>
      </c>
      <c r="I16599" s="434">
        <v>289.89999999999998</v>
      </c>
      <c r="J16599" s="434">
        <v>0</v>
      </c>
      <c r="K16599" s="434">
        <v>2009</v>
      </c>
    </row>
    <row r="16600" spans="1:11" hidden="1" x14ac:dyDescent="0.25">
      <c r="A16600" s="434">
        <v>538003514</v>
      </c>
      <c r="B16600" s="434">
        <v>68262</v>
      </c>
      <c r="C16600" s="434" t="s">
        <v>28</v>
      </c>
      <c r="D16600" s="434" t="s">
        <v>29</v>
      </c>
      <c r="E16600" s="434">
        <v>14</v>
      </c>
      <c r="F16600" s="434">
        <v>7860</v>
      </c>
      <c r="G16600" s="434">
        <v>27787</v>
      </c>
      <c r="H16600" s="434">
        <v>18825</v>
      </c>
      <c r="I16600" s="434">
        <v>185</v>
      </c>
      <c r="J16600" s="434">
        <v>0</v>
      </c>
      <c r="K16600" s="434">
        <v>1970</v>
      </c>
    </row>
    <row r="16601" spans="1:11" hidden="1" x14ac:dyDescent="0.25">
      <c r="A16601" s="434">
        <v>538003515</v>
      </c>
      <c r="B16601" s="434">
        <v>37491</v>
      </c>
      <c r="C16601" s="434" t="s">
        <v>28</v>
      </c>
      <c r="D16601" s="434" t="s">
        <v>29</v>
      </c>
      <c r="E16601" s="434">
        <v>14</v>
      </c>
      <c r="F16601" s="434">
        <v>7860</v>
      </c>
      <c r="G16601" s="434">
        <v>27638</v>
      </c>
      <c r="H16601" s="434">
        <v>18825</v>
      </c>
      <c r="I16601" s="434">
        <v>185</v>
      </c>
      <c r="J16601" s="434">
        <v>0</v>
      </c>
      <c r="K16601" s="434">
        <v>1970</v>
      </c>
    </row>
    <row r="16602" spans="1:11" hidden="1" x14ac:dyDescent="0.25">
      <c r="A16602" s="434">
        <v>538003520</v>
      </c>
      <c r="B16602" s="434">
        <v>669</v>
      </c>
      <c r="C16602" s="434" t="s">
        <v>31</v>
      </c>
      <c r="D16602" s="434" t="s">
        <v>29</v>
      </c>
      <c r="E16602" s="434">
        <v>14.5</v>
      </c>
      <c r="F16602" s="434">
        <v>7075</v>
      </c>
      <c r="G16602" s="434">
        <v>31612</v>
      </c>
      <c r="H16602" s="434">
        <v>19808</v>
      </c>
      <c r="I16602" s="434">
        <v>171.6</v>
      </c>
      <c r="K16602" s="434">
        <v>2009</v>
      </c>
    </row>
    <row r="16603" spans="1:11" hidden="1" x14ac:dyDescent="0.25">
      <c r="A16603" s="434">
        <v>538003521</v>
      </c>
      <c r="B16603" s="434">
        <v>12512</v>
      </c>
      <c r="C16603" s="434" t="s">
        <v>28</v>
      </c>
      <c r="D16603" s="434" t="s">
        <v>29</v>
      </c>
      <c r="E16603" s="434">
        <v>14</v>
      </c>
      <c r="F16603" s="434">
        <v>8890</v>
      </c>
      <c r="G16603" s="434">
        <v>55989</v>
      </c>
      <c r="H16603" s="434">
        <v>31532</v>
      </c>
      <c r="I16603" s="434">
        <v>190</v>
      </c>
      <c r="J16603" s="434">
        <v>0</v>
      </c>
      <c r="K16603" s="434">
        <v>2009</v>
      </c>
    </row>
    <row r="16604" spans="1:11" hidden="1" x14ac:dyDescent="0.25">
      <c r="A16604" s="434">
        <v>538003523</v>
      </c>
      <c r="B16604" s="434">
        <v>8748</v>
      </c>
      <c r="C16604" s="434" t="s">
        <v>16</v>
      </c>
      <c r="D16604" s="434" t="s">
        <v>33</v>
      </c>
      <c r="E16604" s="434">
        <v>16</v>
      </c>
      <c r="F16604" s="434">
        <v>13463</v>
      </c>
      <c r="G16604" s="434">
        <v>74450</v>
      </c>
      <c r="H16604" s="434">
        <v>42827</v>
      </c>
      <c r="I16604" s="434">
        <v>228.6</v>
      </c>
      <c r="J16604" s="434">
        <v>81707</v>
      </c>
      <c r="K16604" s="434">
        <v>2009</v>
      </c>
    </row>
    <row r="16605" spans="1:11" hidden="1" x14ac:dyDescent="0.25">
      <c r="A16605" s="434">
        <v>538003526</v>
      </c>
      <c r="B16605" s="434">
        <v>14505</v>
      </c>
      <c r="C16605" s="434" t="s">
        <v>24</v>
      </c>
      <c r="D16605" s="434" t="s">
        <v>33</v>
      </c>
      <c r="E16605" s="434">
        <v>14.8</v>
      </c>
      <c r="F16605" s="434">
        <v>13560</v>
      </c>
      <c r="G16605" s="434">
        <v>115459</v>
      </c>
      <c r="H16605" s="434">
        <v>63294</v>
      </c>
      <c r="I16605" s="434">
        <v>250</v>
      </c>
      <c r="J16605" s="434">
        <v>125046</v>
      </c>
      <c r="K16605" s="434">
        <v>2009</v>
      </c>
    </row>
    <row r="16606" spans="1:11" hidden="1" x14ac:dyDescent="0.25">
      <c r="A16606" s="434">
        <v>538003529</v>
      </c>
      <c r="B16606" s="434">
        <v>739</v>
      </c>
      <c r="C16606" s="434" t="s">
        <v>28</v>
      </c>
      <c r="D16606" s="434" t="s">
        <v>33</v>
      </c>
      <c r="E16606" s="434">
        <v>13.8</v>
      </c>
      <c r="F16606" s="434">
        <v>8830</v>
      </c>
      <c r="G16606" s="434">
        <v>76423</v>
      </c>
      <c r="H16606" s="434">
        <v>39964</v>
      </c>
      <c r="I16606" s="434">
        <v>225</v>
      </c>
      <c r="J16606" s="434">
        <v>0</v>
      </c>
      <c r="K16606" s="434">
        <v>2004</v>
      </c>
    </row>
    <row r="16607" spans="1:11" hidden="1" x14ac:dyDescent="0.25">
      <c r="A16607" s="434">
        <v>538003541</v>
      </c>
      <c r="B16607" s="434">
        <v>1515</v>
      </c>
      <c r="C16607" s="434" t="s">
        <v>28</v>
      </c>
      <c r="D16607" s="434" t="s">
        <v>29</v>
      </c>
      <c r="E16607" s="434">
        <v>14.3</v>
      </c>
      <c r="F16607" s="434">
        <v>8694</v>
      </c>
      <c r="G16607" s="434">
        <v>58018</v>
      </c>
      <c r="H16607" s="434">
        <v>32837</v>
      </c>
      <c r="I16607" s="434">
        <v>189.99</v>
      </c>
      <c r="K16607" s="434">
        <v>2010</v>
      </c>
    </row>
    <row r="16608" spans="1:11" hidden="1" x14ac:dyDescent="0.25">
      <c r="A16608" s="434">
        <v>538003549</v>
      </c>
      <c r="B16608" s="434">
        <v>1132</v>
      </c>
      <c r="C16608" s="434" t="s">
        <v>20</v>
      </c>
      <c r="D16608" s="434" t="s">
        <v>33</v>
      </c>
      <c r="E16608" s="434">
        <v>14.7</v>
      </c>
      <c r="F16608" s="434">
        <v>11300</v>
      </c>
      <c r="G16608" s="434">
        <v>73634</v>
      </c>
      <c r="H16608" s="434">
        <v>42010</v>
      </c>
      <c r="I16608" s="434">
        <v>228.6</v>
      </c>
      <c r="J16608" s="434">
        <v>86432</v>
      </c>
      <c r="K16608" s="434">
        <v>2009</v>
      </c>
    </row>
    <row r="16609" spans="1:11" hidden="1" x14ac:dyDescent="0.25">
      <c r="A16609" s="434">
        <v>538003552</v>
      </c>
      <c r="B16609" s="434">
        <v>58163</v>
      </c>
      <c r="C16609" s="434" t="s">
        <v>20</v>
      </c>
      <c r="D16609" s="434" t="s">
        <v>25</v>
      </c>
      <c r="E16609" s="434">
        <v>14</v>
      </c>
      <c r="F16609" s="434">
        <v>5920</v>
      </c>
      <c r="G16609" s="434">
        <v>17567</v>
      </c>
      <c r="H16609" s="434">
        <v>11259</v>
      </c>
      <c r="I16609" s="434">
        <v>144.06</v>
      </c>
      <c r="J16609" s="434">
        <v>0</v>
      </c>
      <c r="K16609" s="434">
        <v>1970</v>
      </c>
    </row>
    <row r="16610" spans="1:11" hidden="1" x14ac:dyDescent="0.25">
      <c r="A16610" s="434">
        <v>538003558</v>
      </c>
      <c r="B16610" s="434">
        <v>21822</v>
      </c>
      <c r="C16610" s="434" t="s">
        <v>28</v>
      </c>
      <c r="D16610" s="434" t="s">
        <v>36</v>
      </c>
      <c r="E16610" s="434">
        <v>14.6</v>
      </c>
      <c r="F16610" s="434">
        <v>16858</v>
      </c>
      <c r="G16610" s="434">
        <v>169098</v>
      </c>
      <c r="H16610" s="434">
        <v>88397</v>
      </c>
      <c r="I16610" s="434">
        <v>287.5</v>
      </c>
      <c r="J16610" s="434">
        <v>0</v>
      </c>
      <c r="K16610" s="434">
        <v>2009</v>
      </c>
    </row>
    <row r="16611" spans="1:11" hidden="1" x14ac:dyDescent="0.25">
      <c r="A16611" s="434">
        <v>538003561</v>
      </c>
      <c r="B16611" s="434">
        <v>796</v>
      </c>
      <c r="C16611" s="434" t="s">
        <v>28</v>
      </c>
      <c r="D16611" s="434" t="s">
        <v>29</v>
      </c>
      <c r="E16611" s="434">
        <v>14.2</v>
      </c>
      <c r="F16611" s="434">
        <v>9480</v>
      </c>
      <c r="G16611" s="434">
        <v>57114</v>
      </c>
      <c r="H16611" s="434">
        <v>32945</v>
      </c>
      <c r="I16611" s="434">
        <v>189.99</v>
      </c>
      <c r="K16611" s="434">
        <v>2010</v>
      </c>
    </row>
    <row r="16612" spans="1:11" hidden="1" x14ac:dyDescent="0.25">
      <c r="A16612" s="434">
        <v>538003562</v>
      </c>
      <c r="B16612" s="434">
        <v>16380</v>
      </c>
      <c r="C16612" s="434" t="s">
        <v>16</v>
      </c>
      <c r="D16612" s="434" t="s">
        <v>33</v>
      </c>
      <c r="E16612" s="434">
        <v>15</v>
      </c>
      <c r="F16612" s="434">
        <v>13560</v>
      </c>
      <c r="G16612" s="434">
        <v>115406</v>
      </c>
      <c r="H16612" s="434">
        <v>62856</v>
      </c>
      <c r="I16612" s="434">
        <v>249.99</v>
      </c>
      <c r="J16612" s="434">
        <v>0</v>
      </c>
      <c r="K16612" s="434">
        <v>1970</v>
      </c>
    </row>
    <row r="16613" spans="1:11" hidden="1" x14ac:dyDescent="0.25">
      <c r="A16613" s="434">
        <v>538003563</v>
      </c>
      <c r="B16613" s="434">
        <v>5944</v>
      </c>
      <c r="C16613" s="434" t="s">
        <v>28</v>
      </c>
      <c r="D16613" s="434" t="s">
        <v>36</v>
      </c>
      <c r="E16613" s="434">
        <v>15</v>
      </c>
      <c r="F16613" s="434">
        <v>16860</v>
      </c>
      <c r="G16613" s="434">
        <v>169332</v>
      </c>
      <c r="H16613" s="434">
        <v>89510</v>
      </c>
      <c r="I16613" s="434">
        <v>289.89999999999998</v>
      </c>
      <c r="J16613" s="434">
        <v>0</v>
      </c>
      <c r="K16613" s="434">
        <v>2009</v>
      </c>
    </row>
    <row r="16614" spans="1:11" hidden="1" x14ac:dyDescent="0.25">
      <c r="A16614" s="434">
        <v>538003569</v>
      </c>
      <c r="B16614" s="434">
        <v>7649</v>
      </c>
      <c r="C16614" s="434" t="s">
        <v>28</v>
      </c>
      <c r="D16614" s="434" t="s">
        <v>29</v>
      </c>
      <c r="F16614" s="434">
        <v>9960</v>
      </c>
      <c r="G16614" s="434">
        <v>56868</v>
      </c>
      <c r="H16614" s="434">
        <v>33044</v>
      </c>
      <c r="I16614" s="434">
        <v>189.99</v>
      </c>
      <c r="K16614" s="434">
        <v>2010</v>
      </c>
    </row>
    <row r="16615" spans="1:11" hidden="1" x14ac:dyDescent="0.25">
      <c r="A16615" s="434">
        <v>538003601</v>
      </c>
      <c r="B16615" s="434">
        <v>4299</v>
      </c>
      <c r="C16615" s="434" t="s">
        <v>24</v>
      </c>
      <c r="D16615" s="434" t="s">
        <v>36</v>
      </c>
      <c r="E16615" s="434">
        <v>15</v>
      </c>
      <c r="F16615" s="434">
        <v>18623</v>
      </c>
      <c r="G16615" s="434">
        <v>158475</v>
      </c>
      <c r="H16615" s="434">
        <v>81493</v>
      </c>
      <c r="I16615" s="434">
        <v>274.39299999999997</v>
      </c>
      <c r="J16615" s="434">
        <v>167363</v>
      </c>
      <c r="K16615" s="434">
        <v>2009</v>
      </c>
    </row>
    <row r="16616" spans="1:11" hidden="1" x14ac:dyDescent="0.25">
      <c r="A16616" s="434">
        <v>538003608</v>
      </c>
      <c r="B16616" s="434">
        <v>24018</v>
      </c>
      <c r="C16616" s="434" t="s">
        <v>16</v>
      </c>
      <c r="D16616" s="434" t="s">
        <v>33</v>
      </c>
      <c r="F16616" s="434">
        <v>13548</v>
      </c>
      <c r="G16616" s="434">
        <v>115592</v>
      </c>
      <c r="H16616" s="434">
        <v>61314</v>
      </c>
      <c r="I16616" s="434">
        <v>248.971</v>
      </c>
      <c r="J16616" s="434">
        <v>123644</v>
      </c>
      <c r="K16616" s="434">
        <v>2010</v>
      </c>
    </row>
    <row r="16617" spans="1:11" hidden="1" x14ac:dyDescent="0.25">
      <c r="A16617" s="434">
        <v>538003615</v>
      </c>
      <c r="B16617" s="434">
        <v>30134</v>
      </c>
      <c r="C16617" s="434" t="s">
        <v>20</v>
      </c>
      <c r="D16617" s="434" t="s">
        <v>25</v>
      </c>
      <c r="E16617" s="434">
        <v>13.5</v>
      </c>
      <c r="F16617" s="434">
        <v>4454</v>
      </c>
      <c r="G16617" s="434">
        <v>12800</v>
      </c>
      <c r="H16617" s="434">
        <v>8247</v>
      </c>
      <c r="I16617" s="434">
        <v>120</v>
      </c>
      <c r="J16617" s="434">
        <v>12984</v>
      </c>
      <c r="K16617" s="434">
        <v>2009</v>
      </c>
    </row>
    <row r="16618" spans="1:11" hidden="1" x14ac:dyDescent="0.25">
      <c r="A16618" s="434">
        <v>538003617</v>
      </c>
      <c r="B16618" s="434">
        <v>28936</v>
      </c>
      <c r="C16618" s="434" t="s">
        <v>24</v>
      </c>
      <c r="D16618" s="434" t="s">
        <v>33</v>
      </c>
      <c r="E16618" s="434">
        <v>14.8</v>
      </c>
      <c r="F16618" s="434">
        <v>13560</v>
      </c>
      <c r="G16618" s="434">
        <v>115514</v>
      </c>
      <c r="H16618" s="434">
        <v>63294</v>
      </c>
      <c r="I16618" s="434">
        <v>250</v>
      </c>
      <c r="J16618" s="434">
        <v>125046</v>
      </c>
      <c r="K16618" s="434">
        <v>2010</v>
      </c>
    </row>
    <row r="16619" spans="1:11" hidden="1" x14ac:dyDescent="0.25">
      <c r="A16619" s="434">
        <v>538003630</v>
      </c>
      <c r="B16619" s="434">
        <v>2308</v>
      </c>
      <c r="C16619" s="434" t="s">
        <v>20</v>
      </c>
      <c r="D16619" s="434" t="s">
        <v>25</v>
      </c>
      <c r="E16619" s="434">
        <v>13.5</v>
      </c>
      <c r="F16619" s="434">
        <v>4457</v>
      </c>
      <c r="G16619" s="434">
        <v>13019</v>
      </c>
      <c r="H16619" s="434">
        <v>8539</v>
      </c>
      <c r="I16619" s="434">
        <v>128.6</v>
      </c>
      <c r="J16619" s="434">
        <v>13395</v>
      </c>
      <c r="K16619" s="434">
        <v>2009</v>
      </c>
    </row>
    <row r="16620" spans="1:11" hidden="1" x14ac:dyDescent="0.25">
      <c r="A16620" s="434">
        <v>538003646</v>
      </c>
      <c r="B16620" s="434">
        <v>6860</v>
      </c>
      <c r="C16620" s="434" t="s">
        <v>61</v>
      </c>
      <c r="D16620" s="434" t="s">
        <v>25</v>
      </c>
      <c r="E16620" s="434">
        <v>14</v>
      </c>
      <c r="F16620" s="434">
        <v>11290</v>
      </c>
      <c r="G16620" s="434">
        <v>6200</v>
      </c>
      <c r="H16620" s="434">
        <v>8961</v>
      </c>
      <c r="I16620" s="434">
        <v>115.4</v>
      </c>
      <c r="K16620" s="434">
        <v>2011</v>
      </c>
    </row>
    <row r="16621" spans="1:11" hidden="1" x14ac:dyDescent="0.25">
      <c r="A16621" s="434">
        <v>538003647</v>
      </c>
      <c r="B16621" s="434">
        <v>2101</v>
      </c>
      <c r="C16621" s="434" t="s">
        <v>61</v>
      </c>
      <c r="D16621" s="434" t="s">
        <v>25</v>
      </c>
      <c r="E16621" s="434">
        <v>14</v>
      </c>
      <c r="F16621" s="434">
        <v>11290</v>
      </c>
      <c r="G16621" s="434">
        <v>5640</v>
      </c>
      <c r="H16621" s="434">
        <v>8691</v>
      </c>
      <c r="I16621" s="434">
        <v>115.4</v>
      </c>
      <c r="K16621" s="434">
        <v>2011</v>
      </c>
    </row>
    <row r="16622" spans="1:11" hidden="1" x14ac:dyDescent="0.25">
      <c r="A16622" s="434">
        <v>538003656</v>
      </c>
      <c r="B16622" s="434">
        <v>14364</v>
      </c>
      <c r="C16622" s="434" t="s">
        <v>28</v>
      </c>
      <c r="D16622" s="434" t="s">
        <v>36</v>
      </c>
      <c r="E16622" s="434">
        <v>15</v>
      </c>
      <c r="F16622" s="434">
        <v>16849</v>
      </c>
      <c r="G16622" s="434">
        <v>177729</v>
      </c>
      <c r="H16622" s="434">
        <v>91407</v>
      </c>
      <c r="I16622" s="434">
        <v>292</v>
      </c>
      <c r="J16622" s="434">
        <v>0</v>
      </c>
      <c r="K16622" s="434">
        <v>2009</v>
      </c>
    </row>
    <row r="16623" spans="1:11" hidden="1" x14ac:dyDescent="0.25">
      <c r="A16623" s="434">
        <v>538003664</v>
      </c>
      <c r="B16623" s="434">
        <v>7851</v>
      </c>
      <c r="C16623" s="434" t="s">
        <v>28</v>
      </c>
      <c r="D16623" s="434" t="s">
        <v>36</v>
      </c>
      <c r="E16623" s="434">
        <v>14.6</v>
      </c>
      <c r="F16623" s="434">
        <v>16858</v>
      </c>
      <c r="G16623" s="434">
        <v>169021</v>
      </c>
      <c r="H16623" s="434">
        <v>88397</v>
      </c>
      <c r="I16623" s="434">
        <v>287.5</v>
      </c>
      <c r="J16623" s="434">
        <v>0</v>
      </c>
      <c r="K16623" s="434">
        <v>2009</v>
      </c>
    </row>
    <row r="16624" spans="1:11" hidden="1" x14ac:dyDescent="0.25">
      <c r="A16624" s="434">
        <v>538003667</v>
      </c>
      <c r="B16624" s="434">
        <v>6896</v>
      </c>
      <c r="C16624" s="434" t="s">
        <v>20</v>
      </c>
      <c r="D16624" s="434" t="s">
        <v>29</v>
      </c>
      <c r="E16624" s="434">
        <v>14.5</v>
      </c>
      <c r="F16624" s="434">
        <v>7560</v>
      </c>
      <c r="G16624" s="434">
        <v>25400</v>
      </c>
      <c r="H16624" s="434">
        <v>15192</v>
      </c>
      <c r="I16624" s="434">
        <v>157.06</v>
      </c>
      <c r="J16624" s="434">
        <v>26822</v>
      </c>
      <c r="K16624" s="434">
        <v>2009</v>
      </c>
    </row>
    <row r="16625" spans="1:11" hidden="1" x14ac:dyDescent="0.25">
      <c r="A16625" s="434">
        <v>538003668</v>
      </c>
      <c r="B16625" s="434">
        <v>53565</v>
      </c>
      <c r="C16625" s="434" t="s">
        <v>44</v>
      </c>
      <c r="D16625" s="434" t="s">
        <v>33</v>
      </c>
      <c r="E16625" s="434">
        <v>19.5</v>
      </c>
      <c r="F16625" s="434">
        <v>42000</v>
      </c>
      <c r="G16625" s="434">
        <v>5300</v>
      </c>
      <c r="H16625" s="434">
        <v>66084</v>
      </c>
      <c r="I16625" s="434">
        <v>239.3</v>
      </c>
      <c r="J16625" s="434">
        <v>0</v>
      </c>
      <c r="K16625" s="434">
        <v>2011</v>
      </c>
    </row>
    <row r="16626" spans="1:11" hidden="1" x14ac:dyDescent="0.25">
      <c r="A16626" s="434">
        <v>538003675</v>
      </c>
      <c r="B16626" s="434">
        <v>7143</v>
      </c>
      <c r="C16626" s="434" t="s">
        <v>24</v>
      </c>
      <c r="D16626" s="434" t="s">
        <v>36</v>
      </c>
      <c r="F16626" s="434">
        <v>18660</v>
      </c>
      <c r="G16626" s="434">
        <v>156719</v>
      </c>
      <c r="H16626" s="434">
        <v>83545</v>
      </c>
      <c r="I16626" s="434">
        <v>274.5</v>
      </c>
      <c r="J16626" s="434">
        <v>167554</v>
      </c>
      <c r="K16626" s="434">
        <v>2010</v>
      </c>
    </row>
    <row r="16627" spans="1:11" hidden="1" x14ac:dyDescent="0.25">
      <c r="A16627" s="434">
        <v>538003678</v>
      </c>
      <c r="B16627" s="434">
        <v>6343</v>
      </c>
      <c r="C16627" s="434" t="s">
        <v>20</v>
      </c>
      <c r="D16627" s="434" t="s">
        <v>29</v>
      </c>
      <c r="E16627" s="434">
        <v>14</v>
      </c>
      <c r="F16627" s="434">
        <v>9960</v>
      </c>
      <c r="G16627" s="434">
        <v>50571</v>
      </c>
      <c r="H16627" s="434">
        <v>30075</v>
      </c>
      <c r="I16627" s="434">
        <v>183</v>
      </c>
      <c r="J16627" s="434">
        <v>52129</v>
      </c>
      <c r="K16627" s="434">
        <v>2009</v>
      </c>
    </row>
    <row r="16628" spans="1:11" hidden="1" x14ac:dyDescent="0.25">
      <c r="A16628" s="434">
        <v>538003688</v>
      </c>
      <c r="B16628" s="434">
        <v>12101</v>
      </c>
      <c r="C16628" s="434" t="s">
        <v>28</v>
      </c>
      <c r="D16628" s="434" t="s">
        <v>29</v>
      </c>
      <c r="E16628" s="434">
        <v>14</v>
      </c>
      <c r="F16628" s="434">
        <v>6715</v>
      </c>
      <c r="G16628" s="434">
        <v>34372</v>
      </c>
      <c r="H16628" s="434">
        <v>23456</v>
      </c>
      <c r="I16628" s="434">
        <v>180</v>
      </c>
      <c r="J16628" s="434">
        <v>0</v>
      </c>
      <c r="K16628" s="434">
        <v>1970</v>
      </c>
    </row>
    <row r="16629" spans="1:11" hidden="1" x14ac:dyDescent="0.25">
      <c r="A16629" s="434">
        <v>538003690</v>
      </c>
      <c r="B16629" s="434">
        <v>11250</v>
      </c>
      <c r="C16629" s="434" t="s">
        <v>28</v>
      </c>
      <c r="D16629" s="434" t="s">
        <v>29</v>
      </c>
      <c r="E16629" s="434">
        <v>14</v>
      </c>
      <c r="F16629" s="434">
        <v>8300</v>
      </c>
      <c r="G16629" s="434">
        <v>34399</v>
      </c>
      <c r="H16629" s="434">
        <v>23456</v>
      </c>
      <c r="I16629" s="434">
        <v>180</v>
      </c>
      <c r="J16629" s="434">
        <v>0</v>
      </c>
      <c r="K16629" s="434">
        <v>2011</v>
      </c>
    </row>
    <row r="16630" spans="1:11" hidden="1" x14ac:dyDescent="0.25">
      <c r="A16630" s="434">
        <v>538003691</v>
      </c>
      <c r="B16630" s="434">
        <v>1403</v>
      </c>
      <c r="C16630" s="434" t="s">
        <v>28</v>
      </c>
      <c r="D16630" s="434" t="s">
        <v>29</v>
      </c>
      <c r="E16630" s="434">
        <v>14</v>
      </c>
      <c r="F16630" s="434">
        <v>8300</v>
      </c>
      <c r="G16630" s="434">
        <v>34417</v>
      </c>
      <c r="H16630" s="434">
        <v>23456</v>
      </c>
      <c r="I16630" s="434">
        <v>180</v>
      </c>
      <c r="K16630" s="434">
        <v>2012</v>
      </c>
    </row>
    <row r="16631" spans="1:11" hidden="1" x14ac:dyDescent="0.25">
      <c r="A16631" s="434">
        <v>538003692</v>
      </c>
      <c r="B16631" s="434">
        <v>1054</v>
      </c>
      <c r="C16631" s="434" t="s">
        <v>28</v>
      </c>
      <c r="D16631" s="434" t="s">
        <v>29</v>
      </c>
      <c r="E16631" s="434">
        <v>14</v>
      </c>
      <c r="F16631" s="434">
        <v>8300</v>
      </c>
      <c r="G16631" s="434">
        <v>34439</v>
      </c>
      <c r="H16631" s="434">
        <v>23456</v>
      </c>
      <c r="I16631" s="434">
        <v>180</v>
      </c>
      <c r="K16631" s="434">
        <v>2012</v>
      </c>
    </row>
    <row r="16632" spans="1:11" hidden="1" x14ac:dyDescent="0.25">
      <c r="A16632" s="434">
        <v>538003693</v>
      </c>
      <c r="B16632" s="434">
        <v>11746</v>
      </c>
      <c r="C16632" s="434" t="s">
        <v>28</v>
      </c>
      <c r="D16632" s="434" t="s">
        <v>29</v>
      </c>
      <c r="E16632" s="434">
        <v>14</v>
      </c>
      <c r="F16632" s="434">
        <v>8300</v>
      </c>
      <c r="G16632" s="434">
        <v>34449</v>
      </c>
      <c r="H16632" s="434">
        <v>23456</v>
      </c>
      <c r="I16632" s="434">
        <v>180</v>
      </c>
      <c r="J16632" s="434">
        <v>0</v>
      </c>
      <c r="K16632" s="434">
        <v>2012</v>
      </c>
    </row>
    <row r="16633" spans="1:11" hidden="1" x14ac:dyDescent="0.25">
      <c r="A16633" s="434">
        <v>538003696</v>
      </c>
      <c r="B16633" s="434">
        <v>7974</v>
      </c>
      <c r="C16633" s="434" t="s">
        <v>20</v>
      </c>
      <c r="D16633" s="434" t="s">
        <v>25</v>
      </c>
      <c r="E16633" s="434">
        <v>13</v>
      </c>
      <c r="F16633" s="434">
        <v>5180</v>
      </c>
      <c r="G16633" s="434">
        <v>17009</v>
      </c>
      <c r="H16633" s="434">
        <v>11939</v>
      </c>
      <c r="I16633" s="434">
        <v>144.80000000000001</v>
      </c>
      <c r="J16633" s="434">
        <v>18944</v>
      </c>
      <c r="K16633" s="434">
        <v>2009</v>
      </c>
    </row>
    <row r="16634" spans="1:11" hidden="1" x14ac:dyDescent="0.25">
      <c r="A16634" s="434">
        <v>538003703</v>
      </c>
      <c r="B16634" s="434">
        <v>16725</v>
      </c>
      <c r="C16634" s="434" t="s">
        <v>28</v>
      </c>
      <c r="D16634" s="434" t="s">
        <v>29</v>
      </c>
      <c r="E16634" s="434">
        <v>14.2</v>
      </c>
      <c r="F16634" s="434">
        <v>8532</v>
      </c>
      <c r="G16634" s="434">
        <v>56563</v>
      </c>
      <c r="H16634" s="434">
        <v>32987</v>
      </c>
      <c r="I16634" s="434">
        <v>189.99</v>
      </c>
      <c r="J16634" s="434">
        <v>0</v>
      </c>
      <c r="K16634" s="434">
        <v>1970</v>
      </c>
    </row>
    <row r="16635" spans="1:11" hidden="1" x14ac:dyDescent="0.25">
      <c r="A16635" s="434">
        <v>538003710</v>
      </c>
      <c r="B16635" s="434">
        <v>6959</v>
      </c>
      <c r="C16635" s="434" t="s">
        <v>28</v>
      </c>
      <c r="D16635" s="434" t="s">
        <v>29</v>
      </c>
      <c r="E16635" s="434">
        <v>14.3</v>
      </c>
      <c r="F16635" s="434">
        <v>9473</v>
      </c>
      <c r="G16635" s="434">
        <v>57809</v>
      </c>
      <c r="H16635" s="434">
        <v>33045</v>
      </c>
      <c r="I16635" s="434">
        <v>189.9</v>
      </c>
      <c r="J16635" s="434">
        <v>0</v>
      </c>
      <c r="K16635" s="434">
        <v>2009</v>
      </c>
    </row>
    <row r="16636" spans="1:11" hidden="1" x14ac:dyDescent="0.25">
      <c r="A16636" s="434">
        <v>538003713</v>
      </c>
      <c r="B16636" s="434">
        <v>835</v>
      </c>
      <c r="C16636" s="434" t="s">
        <v>24</v>
      </c>
      <c r="D16636" s="434" t="s">
        <v>36</v>
      </c>
      <c r="E16636" s="434">
        <v>15</v>
      </c>
      <c r="F16636" s="434">
        <v>18660</v>
      </c>
      <c r="G16636" s="434">
        <v>158475</v>
      </c>
      <c r="H16636" s="434">
        <v>81493</v>
      </c>
      <c r="I16636" s="434">
        <v>274.39299999999997</v>
      </c>
      <c r="J16636" s="434">
        <v>167363</v>
      </c>
      <c r="K16636" s="434">
        <v>2010</v>
      </c>
    </row>
    <row r="16637" spans="1:11" hidden="1" x14ac:dyDescent="0.25">
      <c r="A16637" s="434">
        <v>538003718</v>
      </c>
      <c r="B16637" s="434">
        <v>1</v>
      </c>
      <c r="C16637" s="434" t="s">
        <v>20</v>
      </c>
      <c r="D16637" s="434" t="s">
        <v>25</v>
      </c>
      <c r="F16637" s="434">
        <v>2427</v>
      </c>
      <c r="G16637" s="434">
        <v>6116</v>
      </c>
      <c r="H16637" s="434">
        <v>4202</v>
      </c>
      <c r="I16637" s="434">
        <v>104.81</v>
      </c>
      <c r="J16637" s="434">
        <v>6879</v>
      </c>
      <c r="K16637" s="434">
        <v>2009</v>
      </c>
    </row>
    <row r="16638" spans="1:11" hidden="1" x14ac:dyDescent="0.25">
      <c r="A16638" s="434">
        <v>538003719</v>
      </c>
      <c r="B16638" s="434">
        <v>1</v>
      </c>
      <c r="C16638" s="434" t="s">
        <v>28</v>
      </c>
      <c r="D16638" s="434" t="s">
        <v>29</v>
      </c>
      <c r="E16638" s="434">
        <v>14.5</v>
      </c>
      <c r="F16638" s="434">
        <v>6480</v>
      </c>
      <c r="G16638" s="434">
        <v>28336</v>
      </c>
      <c r="H16638" s="434">
        <v>17018</v>
      </c>
      <c r="I16638" s="434">
        <v>169.37</v>
      </c>
      <c r="K16638" s="434">
        <v>2009</v>
      </c>
    </row>
    <row r="16639" spans="1:11" hidden="1" x14ac:dyDescent="0.25">
      <c r="A16639" s="434">
        <v>538003726</v>
      </c>
      <c r="B16639" s="434">
        <v>8332</v>
      </c>
      <c r="C16639" s="434" t="s">
        <v>20</v>
      </c>
      <c r="D16639" s="434" t="s">
        <v>29</v>
      </c>
      <c r="E16639" s="434">
        <v>14</v>
      </c>
      <c r="F16639" s="434">
        <v>9480</v>
      </c>
      <c r="G16639" s="434">
        <v>50150</v>
      </c>
      <c r="H16639" s="434">
        <v>29295</v>
      </c>
      <c r="I16639" s="434">
        <v>183.21</v>
      </c>
      <c r="J16639" s="434">
        <v>52128</v>
      </c>
      <c r="K16639" s="434">
        <v>2009</v>
      </c>
    </row>
    <row r="16640" spans="1:11" hidden="1" x14ac:dyDescent="0.25">
      <c r="A16640" s="434">
        <v>538003729</v>
      </c>
      <c r="B16640" s="434">
        <v>1</v>
      </c>
      <c r="C16640" s="434" t="s">
        <v>35</v>
      </c>
      <c r="D16640" s="434" t="s">
        <v>40</v>
      </c>
      <c r="E16640" s="434">
        <v>24.5</v>
      </c>
      <c r="F16640" s="434">
        <v>57200</v>
      </c>
      <c r="G16640" s="434">
        <v>79423</v>
      </c>
      <c r="H16640" s="434">
        <v>78449</v>
      </c>
      <c r="I16640" s="434">
        <v>302</v>
      </c>
      <c r="J16640" s="434">
        <v>0</v>
      </c>
      <c r="K16640" s="434">
        <v>2010</v>
      </c>
    </row>
    <row r="16641" spans="1:11" hidden="1" x14ac:dyDescent="0.25">
      <c r="A16641" s="434">
        <v>538003746</v>
      </c>
      <c r="B16641" s="434">
        <v>23042</v>
      </c>
      <c r="C16641" s="434" t="s">
        <v>28</v>
      </c>
      <c r="D16641" s="434" t="s">
        <v>36</v>
      </c>
      <c r="E16641" s="434">
        <v>14.6</v>
      </c>
      <c r="F16641" s="434">
        <v>16848</v>
      </c>
      <c r="G16641" s="434">
        <v>178064</v>
      </c>
      <c r="H16641" s="434">
        <v>91373</v>
      </c>
      <c r="I16641" s="434">
        <v>292</v>
      </c>
      <c r="J16641" s="434">
        <v>0</v>
      </c>
      <c r="K16641" s="434">
        <v>2010</v>
      </c>
    </row>
    <row r="16642" spans="1:11" hidden="1" x14ac:dyDescent="0.25">
      <c r="A16642" s="434">
        <v>538003755</v>
      </c>
      <c r="B16642" s="434">
        <v>9437</v>
      </c>
      <c r="C16642" s="434" t="s">
        <v>20</v>
      </c>
      <c r="D16642" s="434" t="s">
        <v>33</v>
      </c>
      <c r="E16642" s="434">
        <v>15.8</v>
      </c>
      <c r="F16642" s="434">
        <v>13560</v>
      </c>
      <c r="G16642" s="434">
        <v>74059</v>
      </c>
      <c r="H16642" s="434">
        <v>42225</v>
      </c>
      <c r="I16642" s="434">
        <v>229.11099999999999</v>
      </c>
      <c r="J16642" s="434">
        <v>81207</v>
      </c>
      <c r="K16642" s="434">
        <v>2010</v>
      </c>
    </row>
    <row r="16643" spans="1:11" hidden="1" x14ac:dyDescent="0.25">
      <c r="A16643" s="434">
        <v>538003756</v>
      </c>
      <c r="B16643" s="434">
        <v>3527</v>
      </c>
      <c r="C16643" s="434" t="s">
        <v>16</v>
      </c>
      <c r="D16643" s="434" t="s">
        <v>33</v>
      </c>
      <c r="E16643" s="434">
        <v>14.5</v>
      </c>
      <c r="F16643" s="434">
        <v>12240</v>
      </c>
      <c r="G16643" s="434">
        <v>74960</v>
      </c>
      <c r="H16643" s="434">
        <v>42295</v>
      </c>
      <c r="I16643" s="434">
        <v>228</v>
      </c>
      <c r="J16643" s="434">
        <v>80568</v>
      </c>
      <c r="K16643" s="434">
        <v>2011</v>
      </c>
    </row>
    <row r="16644" spans="1:11" hidden="1" x14ac:dyDescent="0.25">
      <c r="A16644" s="434">
        <v>538003758</v>
      </c>
      <c r="B16644" s="434">
        <v>34070</v>
      </c>
      <c r="C16644" s="434" t="s">
        <v>20</v>
      </c>
      <c r="D16644" s="434" t="s">
        <v>29</v>
      </c>
      <c r="E16644" s="434">
        <v>14.9</v>
      </c>
      <c r="F16644" s="434">
        <v>9480</v>
      </c>
      <c r="G16644" s="434">
        <v>50275</v>
      </c>
      <c r="H16644" s="434">
        <v>29826</v>
      </c>
      <c r="I16644" s="434">
        <v>183.09399999999999</v>
      </c>
      <c r="J16644" s="434">
        <v>52119</v>
      </c>
      <c r="K16644" s="434">
        <v>2010</v>
      </c>
    </row>
    <row r="16645" spans="1:11" hidden="1" x14ac:dyDescent="0.25">
      <c r="A16645" s="434">
        <v>538003776</v>
      </c>
      <c r="B16645" s="434">
        <v>10225</v>
      </c>
      <c r="C16645" s="434" t="s">
        <v>24</v>
      </c>
      <c r="D16645" s="434" t="s">
        <v>36</v>
      </c>
      <c r="E16645" s="434">
        <v>15.5</v>
      </c>
      <c r="F16645" s="434">
        <v>18660</v>
      </c>
      <c r="G16645" s="434">
        <v>164236</v>
      </c>
      <c r="H16645" s="434">
        <v>84586</v>
      </c>
      <c r="I16645" s="434">
        <v>274.19</v>
      </c>
      <c r="J16645" s="434">
        <v>173947</v>
      </c>
      <c r="K16645" s="434">
        <v>2002</v>
      </c>
    </row>
    <row r="16646" spans="1:11" hidden="1" x14ac:dyDescent="0.25">
      <c r="A16646" s="434">
        <v>538003777</v>
      </c>
      <c r="B16646" s="434">
        <v>872</v>
      </c>
      <c r="C16646" s="434" t="s">
        <v>28</v>
      </c>
      <c r="D16646" s="434" t="s">
        <v>29</v>
      </c>
      <c r="E16646" s="434">
        <v>14.3</v>
      </c>
      <c r="F16646" s="434">
        <v>9473</v>
      </c>
      <c r="G16646" s="434">
        <v>57825</v>
      </c>
      <c r="H16646" s="434">
        <v>33045</v>
      </c>
      <c r="I16646" s="434">
        <v>189.99</v>
      </c>
      <c r="K16646" s="434">
        <v>2009</v>
      </c>
    </row>
    <row r="16647" spans="1:11" hidden="1" x14ac:dyDescent="0.25">
      <c r="A16647" s="434">
        <v>538003798</v>
      </c>
      <c r="B16647" s="434">
        <v>18406</v>
      </c>
      <c r="C16647" s="434" t="s">
        <v>28</v>
      </c>
      <c r="D16647" s="434" t="s">
        <v>29</v>
      </c>
      <c r="E16647" s="434">
        <v>14</v>
      </c>
      <c r="F16647" s="434">
        <v>5296</v>
      </c>
      <c r="G16647" s="434">
        <v>23677</v>
      </c>
      <c r="H16647" s="434">
        <v>14458</v>
      </c>
      <c r="I16647" s="434">
        <v>150.52000000000001</v>
      </c>
      <c r="J16647" s="434">
        <v>0</v>
      </c>
      <c r="K16647" s="434">
        <v>2000</v>
      </c>
    </row>
    <row r="16648" spans="1:11" hidden="1" x14ac:dyDescent="0.25">
      <c r="A16648" s="434">
        <v>538003816</v>
      </c>
      <c r="B16648" s="434">
        <v>1</v>
      </c>
      <c r="C16648" s="434" t="s">
        <v>16</v>
      </c>
      <c r="D16648" s="434" t="s">
        <v>29</v>
      </c>
      <c r="E16648" s="434">
        <v>14.5</v>
      </c>
      <c r="F16648" s="434">
        <v>9480</v>
      </c>
      <c r="G16648" s="434">
        <v>37252</v>
      </c>
      <c r="H16648" s="434">
        <v>23298</v>
      </c>
      <c r="I16648" s="434">
        <v>182.55</v>
      </c>
      <c r="J16648" s="434">
        <v>41328</v>
      </c>
      <c r="K16648" s="434">
        <v>2005</v>
      </c>
    </row>
    <row r="16649" spans="1:11" hidden="1" x14ac:dyDescent="0.25">
      <c r="A16649" s="434">
        <v>538003822</v>
      </c>
      <c r="B16649" s="434">
        <v>2027</v>
      </c>
      <c r="C16649" s="434" t="s">
        <v>28</v>
      </c>
      <c r="D16649" s="434" t="s">
        <v>33</v>
      </c>
      <c r="E16649" s="434">
        <v>14.4</v>
      </c>
      <c r="F16649" s="434">
        <v>10010</v>
      </c>
      <c r="G16649" s="434">
        <v>80370</v>
      </c>
      <c r="H16649" s="434">
        <v>43834</v>
      </c>
      <c r="I16649" s="434">
        <v>229</v>
      </c>
      <c r="J16649" s="434">
        <v>0</v>
      </c>
      <c r="K16649" s="434">
        <v>2010</v>
      </c>
    </row>
    <row r="16650" spans="1:11" hidden="1" x14ac:dyDescent="0.25">
      <c r="A16650" s="434">
        <v>538003827</v>
      </c>
      <c r="B16650" s="434">
        <v>160630</v>
      </c>
      <c r="C16650" s="434" t="s">
        <v>28</v>
      </c>
      <c r="D16650" s="434" t="s">
        <v>29</v>
      </c>
      <c r="E16650" s="434">
        <v>14.7</v>
      </c>
      <c r="F16650" s="434">
        <v>9480</v>
      </c>
      <c r="G16650" s="434">
        <v>57696</v>
      </c>
      <c r="H16650" s="434">
        <v>33302</v>
      </c>
      <c r="I16650" s="434">
        <v>190</v>
      </c>
      <c r="J16650" s="434">
        <v>0</v>
      </c>
      <c r="K16650" s="434">
        <v>2010</v>
      </c>
    </row>
    <row r="16651" spans="1:11" hidden="1" x14ac:dyDescent="0.25">
      <c r="A16651" s="434">
        <v>538003832</v>
      </c>
      <c r="B16651" s="434">
        <v>8464</v>
      </c>
      <c r="C16651" s="434" t="s">
        <v>28</v>
      </c>
      <c r="D16651" s="434" t="s">
        <v>33</v>
      </c>
      <c r="E16651" s="434">
        <v>14.5</v>
      </c>
      <c r="F16651" s="434">
        <v>8.83</v>
      </c>
      <c r="G16651" s="434">
        <v>76436</v>
      </c>
      <c r="H16651" s="434">
        <v>39964</v>
      </c>
      <c r="I16651" s="434">
        <v>225</v>
      </c>
      <c r="J16651" s="434">
        <v>0</v>
      </c>
      <c r="K16651" s="434">
        <v>1970</v>
      </c>
    </row>
    <row r="16652" spans="1:11" hidden="1" x14ac:dyDescent="0.25">
      <c r="A16652" s="434">
        <v>538003852</v>
      </c>
      <c r="B16652" s="434">
        <v>615</v>
      </c>
      <c r="C16652" s="434" t="s">
        <v>20</v>
      </c>
      <c r="D16652" s="434" t="s">
        <v>29</v>
      </c>
      <c r="E16652" s="434">
        <v>14</v>
      </c>
      <c r="F16652" s="434">
        <v>9473</v>
      </c>
      <c r="G16652" s="434">
        <v>45313</v>
      </c>
      <c r="H16652" s="434">
        <v>29279</v>
      </c>
      <c r="I16652" s="434">
        <v>183</v>
      </c>
      <c r="J16652" s="434">
        <v>50813</v>
      </c>
      <c r="K16652" s="434">
        <v>2013</v>
      </c>
    </row>
    <row r="16653" spans="1:11" hidden="1" x14ac:dyDescent="0.25">
      <c r="A16653" s="434">
        <v>538003853</v>
      </c>
      <c r="B16653" s="434">
        <v>673</v>
      </c>
      <c r="C16653" s="434" t="s">
        <v>20</v>
      </c>
      <c r="D16653" s="434" t="s">
        <v>29</v>
      </c>
      <c r="E16653" s="434">
        <v>14</v>
      </c>
      <c r="F16653" s="434">
        <v>9473</v>
      </c>
      <c r="G16653" s="434">
        <v>45000</v>
      </c>
      <c r="H16653" s="434">
        <v>29279</v>
      </c>
      <c r="I16653" s="434">
        <v>183</v>
      </c>
      <c r="J16653" s="434">
        <v>50813</v>
      </c>
      <c r="K16653" s="434">
        <v>2013</v>
      </c>
    </row>
    <row r="16654" spans="1:11" hidden="1" x14ac:dyDescent="0.25">
      <c r="A16654" s="434">
        <v>538003855</v>
      </c>
      <c r="B16654" s="434">
        <v>6415</v>
      </c>
      <c r="C16654" s="434" t="s">
        <v>20</v>
      </c>
      <c r="D16654" s="434" t="s">
        <v>29</v>
      </c>
      <c r="E16654" s="434">
        <v>15</v>
      </c>
      <c r="F16654" s="434">
        <v>9480</v>
      </c>
      <c r="G16654" s="434">
        <v>46616</v>
      </c>
      <c r="H16654" s="434">
        <v>29348</v>
      </c>
      <c r="I16654" s="434">
        <v>183.21</v>
      </c>
      <c r="J16654" s="434">
        <v>52949</v>
      </c>
      <c r="K16654" s="434">
        <v>2006</v>
      </c>
    </row>
    <row r="16655" spans="1:11" hidden="1" x14ac:dyDescent="0.25">
      <c r="A16655" s="434">
        <v>538003856</v>
      </c>
      <c r="B16655" s="434">
        <v>30583</v>
      </c>
      <c r="C16655" s="434" t="s">
        <v>20</v>
      </c>
      <c r="D16655" s="434" t="s">
        <v>33</v>
      </c>
      <c r="E16655" s="434">
        <v>15.8</v>
      </c>
      <c r="F16655" s="434">
        <v>13550</v>
      </c>
      <c r="G16655" s="434">
        <v>74103</v>
      </c>
      <c r="H16655" s="434">
        <v>42225</v>
      </c>
      <c r="I16655" s="434">
        <v>229.11099999999999</v>
      </c>
      <c r="J16655" s="434">
        <v>81207</v>
      </c>
      <c r="K16655" s="434">
        <v>2010</v>
      </c>
    </row>
    <row r="16656" spans="1:11" hidden="1" x14ac:dyDescent="0.25">
      <c r="A16656" s="434">
        <v>538003862</v>
      </c>
      <c r="B16656" s="434">
        <v>3800</v>
      </c>
      <c r="C16656" s="434" t="s">
        <v>24</v>
      </c>
      <c r="D16656" s="434" t="s">
        <v>36</v>
      </c>
      <c r="E16656" s="434">
        <v>16.399999999999999</v>
      </c>
      <c r="F16656" s="434">
        <v>18404</v>
      </c>
      <c r="G16656" s="434">
        <v>158475</v>
      </c>
      <c r="H16656" s="434">
        <v>81493</v>
      </c>
      <c r="I16656" s="434">
        <v>274.39299999999997</v>
      </c>
      <c r="J16656" s="434">
        <v>167363</v>
      </c>
      <c r="K16656" s="434">
        <v>2010</v>
      </c>
    </row>
    <row r="16657" spans="1:11" hidden="1" x14ac:dyDescent="0.25">
      <c r="A16657" s="434">
        <v>538003863</v>
      </c>
      <c r="B16657" s="434">
        <v>1678</v>
      </c>
      <c r="C16657" s="434" t="s">
        <v>24</v>
      </c>
      <c r="D16657" s="434" t="s">
        <v>36</v>
      </c>
      <c r="F16657" s="434">
        <v>18635</v>
      </c>
      <c r="G16657" s="434">
        <v>164274</v>
      </c>
      <c r="H16657" s="434">
        <v>84586</v>
      </c>
      <c r="I16657" s="434">
        <v>274.19</v>
      </c>
      <c r="J16657" s="434">
        <v>173947</v>
      </c>
      <c r="K16657" s="434">
        <v>2002</v>
      </c>
    </row>
    <row r="16658" spans="1:11" hidden="1" x14ac:dyDescent="0.25">
      <c r="A16658" s="434">
        <v>538003868</v>
      </c>
      <c r="B16658" s="434">
        <v>39791</v>
      </c>
      <c r="C16658" s="434" t="s">
        <v>24</v>
      </c>
      <c r="D16658" s="434" t="s">
        <v>33</v>
      </c>
      <c r="E16658" s="434">
        <v>14</v>
      </c>
      <c r="F16658" s="434">
        <v>15820</v>
      </c>
      <c r="G16658" s="434">
        <v>112871</v>
      </c>
      <c r="H16658" s="434">
        <v>62775</v>
      </c>
      <c r="I16658" s="434">
        <v>249.96</v>
      </c>
      <c r="J16658" s="434">
        <v>124625</v>
      </c>
      <c r="K16658" s="434">
        <v>2010</v>
      </c>
    </row>
    <row r="16659" spans="1:11" hidden="1" x14ac:dyDescent="0.25">
      <c r="A16659" s="434">
        <v>538003876</v>
      </c>
      <c r="B16659" s="434">
        <v>12991</v>
      </c>
      <c r="C16659" s="434" t="s">
        <v>16</v>
      </c>
      <c r="D16659" s="434" t="s">
        <v>33</v>
      </c>
      <c r="E16659" s="434">
        <v>14.5</v>
      </c>
      <c r="F16659" s="434">
        <v>12231</v>
      </c>
      <c r="G16659" s="434">
        <v>74905</v>
      </c>
      <c r="H16659" s="434">
        <v>40975</v>
      </c>
      <c r="I16659" s="434">
        <v>228</v>
      </c>
      <c r="J16659" s="434">
        <v>81806</v>
      </c>
      <c r="K16659" s="434">
        <v>2010</v>
      </c>
    </row>
    <row r="16660" spans="1:11" hidden="1" x14ac:dyDescent="0.25">
      <c r="A16660" s="434">
        <v>538003882</v>
      </c>
      <c r="B16660" s="434">
        <v>31210</v>
      </c>
      <c r="C16660" s="434" t="s">
        <v>24</v>
      </c>
      <c r="D16660" s="434" t="s">
        <v>33</v>
      </c>
      <c r="E16660" s="434">
        <v>14.8</v>
      </c>
      <c r="F16660" s="434">
        <v>13560</v>
      </c>
      <c r="G16660" s="434">
        <v>115502</v>
      </c>
      <c r="H16660" s="434">
        <v>63299</v>
      </c>
      <c r="I16660" s="434">
        <v>250</v>
      </c>
      <c r="J16660" s="434">
        <v>125046</v>
      </c>
      <c r="K16660" s="434">
        <v>2010</v>
      </c>
    </row>
    <row r="16661" spans="1:11" hidden="1" x14ac:dyDescent="0.25">
      <c r="A16661" s="434">
        <v>538003887</v>
      </c>
      <c r="B16661" s="434">
        <v>13206</v>
      </c>
      <c r="C16661" s="434" t="s">
        <v>28</v>
      </c>
      <c r="D16661" s="434" t="s">
        <v>29</v>
      </c>
      <c r="E16661" s="434">
        <v>14.5</v>
      </c>
      <c r="F16661" s="434">
        <v>7061</v>
      </c>
      <c r="G16661" s="434">
        <v>31828</v>
      </c>
      <c r="H16661" s="434">
        <v>19743</v>
      </c>
      <c r="I16661" s="434">
        <v>171.59</v>
      </c>
      <c r="J16661" s="434">
        <v>0</v>
      </c>
      <c r="K16661" s="434">
        <v>1970</v>
      </c>
    </row>
    <row r="16662" spans="1:11" hidden="1" x14ac:dyDescent="0.25">
      <c r="A16662" s="434">
        <v>538003888</v>
      </c>
      <c r="B16662" s="434">
        <v>20145</v>
      </c>
      <c r="C16662" s="434" t="s">
        <v>28</v>
      </c>
      <c r="D16662" s="434" t="s">
        <v>29</v>
      </c>
      <c r="E16662" s="434">
        <v>14.5</v>
      </c>
      <c r="F16662" s="434">
        <v>7061</v>
      </c>
      <c r="G16662" s="434">
        <v>31857</v>
      </c>
      <c r="H16662" s="434">
        <v>19743</v>
      </c>
      <c r="I16662" s="434">
        <v>171.59</v>
      </c>
      <c r="J16662" s="434">
        <v>0</v>
      </c>
      <c r="K16662" s="434">
        <v>1970</v>
      </c>
    </row>
    <row r="16663" spans="1:11" hidden="1" x14ac:dyDescent="0.25">
      <c r="A16663" s="434">
        <v>538003898</v>
      </c>
      <c r="B16663" s="434">
        <v>784</v>
      </c>
      <c r="C16663" s="434" t="s">
        <v>16</v>
      </c>
      <c r="D16663" s="434" t="s">
        <v>33</v>
      </c>
      <c r="E16663" s="434">
        <v>14.9</v>
      </c>
      <c r="F16663" s="434">
        <v>11300</v>
      </c>
      <c r="G16663" s="434">
        <v>73427</v>
      </c>
      <c r="H16663" s="434">
        <v>43070</v>
      </c>
      <c r="I16663" s="434">
        <v>228.6</v>
      </c>
      <c r="J16663" s="434">
        <v>81244</v>
      </c>
      <c r="K16663" s="434">
        <v>2010</v>
      </c>
    </row>
    <row r="16664" spans="1:11" hidden="1" x14ac:dyDescent="0.25">
      <c r="A16664" s="434">
        <v>538003902</v>
      </c>
      <c r="B16664" s="434">
        <v>2612</v>
      </c>
      <c r="C16664" s="434" t="s">
        <v>28</v>
      </c>
      <c r="D16664" s="434" t="s">
        <v>29</v>
      </c>
      <c r="E16664" s="434">
        <v>14.3</v>
      </c>
      <c r="F16664" s="434">
        <v>9473</v>
      </c>
      <c r="G16664" s="434">
        <v>57809</v>
      </c>
      <c r="H16664" s="434">
        <v>33045</v>
      </c>
      <c r="I16664" s="434">
        <v>189.99</v>
      </c>
      <c r="J16664" s="434">
        <v>0</v>
      </c>
      <c r="K16664" s="434">
        <v>2010</v>
      </c>
    </row>
    <row r="16665" spans="1:11" hidden="1" x14ac:dyDescent="0.25">
      <c r="A16665" s="434">
        <v>538003905</v>
      </c>
      <c r="B16665" s="434">
        <v>7813</v>
      </c>
      <c r="C16665" s="434" t="s">
        <v>28</v>
      </c>
      <c r="D16665" s="434" t="s">
        <v>29</v>
      </c>
      <c r="E16665" s="434">
        <v>14.3</v>
      </c>
      <c r="F16665" s="434">
        <v>9473</v>
      </c>
      <c r="G16665" s="434">
        <v>57809</v>
      </c>
      <c r="H16665" s="434">
        <v>33045</v>
      </c>
      <c r="I16665" s="434">
        <v>189.99</v>
      </c>
      <c r="J16665" s="434">
        <v>0</v>
      </c>
      <c r="K16665" s="434">
        <v>2010</v>
      </c>
    </row>
    <row r="16666" spans="1:11" hidden="1" x14ac:dyDescent="0.25">
      <c r="A16666" s="434">
        <v>538003908</v>
      </c>
      <c r="B16666" s="434">
        <v>669</v>
      </c>
      <c r="C16666" s="434" t="s">
        <v>28</v>
      </c>
      <c r="D16666" s="434" t="s">
        <v>29</v>
      </c>
      <c r="E16666" s="434">
        <v>14.2</v>
      </c>
      <c r="F16666" s="434">
        <v>9480</v>
      </c>
      <c r="G16666" s="434">
        <v>56543</v>
      </c>
      <c r="H16666" s="434">
        <v>33044</v>
      </c>
      <c r="I16666" s="434">
        <v>189.99</v>
      </c>
      <c r="K16666" s="434">
        <v>2010</v>
      </c>
    </row>
    <row r="16667" spans="1:11" hidden="1" x14ac:dyDescent="0.25">
      <c r="A16667" s="434">
        <v>538003920</v>
      </c>
      <c r="B16667" s="434">
        <v>13194</v>
      </c>
      <c r="C16667" s="434" t="s">
        <v>28</v>
      </c>
      <c r="D16667" s="434" t="s">
        <v>36</v>
      </c>
      <c r="E16667" s="434">
        <v>15</v>
      </c>
      <c r="F16667" s="434">
        <v>16860</v>
      </c>
      <c r="G16667" s="434">
        <v>177899</v>
      </c>
      <c r="H16667" s="434">
        <v>91373</v>
      </c>
      <c r="I16667" s="434">
        <v>292</v>
      </c>
      <c r="J16667" s="434">
        <v>0</v>
      </c>
      <c r="K16667" s="434">
        <v>2010</v>
      </c>
    </row>
    <row r="16668" spans="1:11" hidden="1" x14ac:dyDescent="0.25">
      <c r="A16668" s="434">
        <v>538003924</v>
      </c>
      <c r="B16668" s="434">
        <v>290</v>
      </c>
      <c r="C16668" s="434" t="s">
        <v>20</v>
      </c>
      <c r="D16668" s="434" t="s">
        <v>29</v>
      </c>
      <c r="E16668" s="434">
        <v>14.5</v>
      </c>
      <c r="F16668" s="434">
        <v>7170</v>
      </c>
      <c r="G16668" s="434">
        <v>25390</v>
      </c>
      <c r="H16668" s="434">
        <v>15190</v>
      </c>
      <c r="I16668" s="434">
        <v>157.06</v>
      </c>
      <c r="J16668" s="434">
        <v>26822</v>
      </c>
      <c r="K16668" s="434">
        <v>2010</v>
      </c>
    </row>
    <row r="16669" spans="1:11" hidden="1" x14ac:dyDescent="0.25">
      <c r="A16669" s="434">
        <v>538003926</v>
      </c>
      <c r="B16669" s="434">
        <v>2875</v>
      </c>
      <c r="C16669" s="434" t="s">
        <v>28</v>
      </c>
      <c r="D16669" s="434" t="s">
        <v>29</v>
      </c>
      <c r="E16669" s="434">
        <v>14.5</v>
      </c>
      <c r="F16669" s="434">
        <v>6532</v>
      </c>
      <c r="G16669" s="434">
        <v>46678</v>
      </c>
      <c r="H16669" s="434">
        <v>27011</v>
      </c>
      <c r="I16669" s="434">
        <v>189.8</v>
      </c>
      <c r="J16669" s="434">
        <v>0</v>
      </c>
      <c r="K16669" s="434">
        <v>1970</v>
      </c>
    </row>
    <row r="16670" spans="1:11" hidden="1" x14ac:dyDescent="0.25">
      <c r="A16670" s="434">
        <v>538003928</v>
      </c>
      <c r="B16670" s="434">
        <v>30115</v>
      </c>
      <c r="C16670" s="434" t="s">
        <v>28</v>
      </c>
      <c r="D16670" s="434" t="s">
        <v>36</v>
      </c>
      <c r="E16670" s="434">
        <v>14</v>
      </c>
      <c r="F16670" s="434">
        <v>16858</v>
      </c>
      <c r="G16670" s="434">
        <v>170012</v>
      </c>
      <c r="H16670" s="434">
        <v>87440</v>
      </c>
      <c r="I16670" s="434">
        <v>289</v>
      </c>
      <c r="J16670" s="434">
        <v>0</v>
      </c>
      <c r="K16670" s="434">
        <v>2005</v>
      </c>
    </row>
    <row r="16671" spans="1:11" hidden="1" x14ac:dyDescent="0.25">
      <c r="A16671" s="434">
        <v>538003929</v>
      </c>
      <c r="B16671" s="434">
        <v>114</v>
      </c>
      <c r="C16671" s="434" t="s">
        <v>20</v>
      </c>
      <c r="D16671" s="434" t="s">
        <v>29</v>
      </c>
      <c r="E16671" s="434">
        <v>15.35</v>
      </c>
      <c r="F16671" s="434">
        <v>8574</v>
      </c>
      <c r="G16671" s="434">
        <v>35485</v>
      </c>
      <c r="H16671" s="434">
        <v>20275</v>
      </c>
      <c r="I16671" s="434">
        <v>174.44</v>
      </c>
      <c r="J16671" s="434">
        <v>37727</v>
      </c>
      <c r="K16671" s="434">
        <v>2010</v>
      </c>
    </row>
    <row r="16672" spans="1:11" hidden="1" x14ac:dyDescent="0.25">
      <c r="A16672" s="434">
        <v>538003954</v>
      </c>
      <c r="B16672" s="434">
        <v>934</v>
      </c>
      <c r="C16672" s="434" t="s">
        <v>28</v>
      </c>
      <c r="D16672" s="434" t="s">
        <v>33</v>
      </c>
      <c r="E16672" s="434">
        <v>14.5</v>
      </c>
      <c r="F16672" s="434">
        <v>10500</v>
      </c>
      <c r="G16672" s="434">
        <v>87378</v>
      </c>
      <c r="H16672" s="434">
        <v>47984</v>
      </c>
      <c r="I16672" s="434">
        <v>229</v>
      </c>
      <c r="K16672" s="434">
        <v>2011</v>
      </c>
    </row>
    <row r="16673" spans="1:11" hidden="1" x14ac:dyDescent="0.25">
      <c r="A16673" s="434">
        <v>538003956</v>
      </c>
      <c r="B16673" s="434">
        <v>5477</v>
      </c>
      <c r="C16673" s="434" t="s">
        <v>28</v>
      </c>
      <c r="D16673" s="434" t="s">
        <v>36</v>
      </c>
      <c r="E16673" s="434">
        <v>14.5</v>
      </c>
      <c r="F16673" s="434">
        <v>16860</v>
      </c>
      <c r="G16673" s="434">
        <v>176371</v>
      </c>
      <c r="H16673" s="434">
        <v>91373</v>
      </c>
      <c r="I16673" s="434">
        <v>292</v>
      </c>
      <c r="J16673" s="434">
        <v>0</v>
      </c>
      <c r="K16673" s="434">
        <v>2011</v>
      </c>
    </row>
    <row r="16674" spans="1:11" hidden="1" x14ac:dyDescent="0.25">
      <c r="A16674" s="434">
        <v>538003961</v>
      </c>
      <c r="B16674" s="434">
        <v>677</v>
      </c>
      <c r="C16674" s="434" t="s">
        <v>20</v>
      </c>
      <c r="D16674" s="434" t="s">
        <v>29</v>
      </c>
      <c r="E16674" s="434">
        <v>14.9</v>
      </c>
      <c r="F16674" s="434">
        <v>9473</v>
      </c>
      <c r="G16674" s="434">
        <v>50275</v>
      </c>
      <c r="H16674" s="434">
        <v>29826</v>
      </c>
      <c r="I16674" s="434">
        <v>183.09399999999999</v>
      </c>
      <c r="J16674" s="434">
        <v>52119</v>
      </c>
      <c r="K16674" s="434">
        <v>2010</v>
      </c>
    </row>
    <row r="16675" spans="1:11" hidden="1" x14ac:dyDescent="0.25">
      <c r="A16675" s="434">
        <v>538003970</v>
      </c>
      <c r="B16675" s="434">
        <v>35589</v>
      </c>
      <c r="C16675" s="434" t="s">
        <v>28</v>
      </c>
      <c r="D16675" s="434" t="s">
        <v>36</v>
      </c>
      <c r="E16675" s="434">
        <v>14.5</v>
      </c>
      <c r="F16675" s="434">
        <v>14330</v>
      </c>
      <c r="G16675" s="434">
        <v>174124</v>
      </c>
      <c r="H16675" s="434">
        <v>88853</v>
      </c>
      <c r="I16675" s="434">
        <v>289</v>
      </c>
      <c r="J16675" s="434">
        <v>0</v>
      </c>
      <c r="K16675" s="434">
        <v>1970</v>
      </c>
    </row>
    <row r="16676" spans="1:11" hidden="1" x14ac:dyDescent="0.25">
      <c r="A16676" s="434">
        <v>538003972</v>
      </c>
      <c r="B16676" s="434">
        <v>15973</v>
      </c>
      <c r="C16676" s="434" t="s">
        <v>28</v>
      </c>
      <c r="D16676" s="434" t="s">
        <v>29</v>
      </c>
      <c r="E16676" s="434">
        <v>14.3</v>
      </c>
      <c r="F16676" s="434">
        <v>9473</v>
      </c>
      <c r="G16676" s="434">
        <v>57809</v>
      </c>
      <c r="H16676" s="434">
        <v>33045</v>
      </c>
      <c r="I16676" s="434">
        <v>189.99</v>
      </c>
      <c r="J16676" s="434">
        <v>0</v>
      </c>
      <c r="K16676" s="434">
        <v>2010</v>
      </c>
    </row>
    <row r="16677" spans="1:11" hidden="1" x14ac:dyDescent="0.25">
      <c r="A16677" s="434">
        <v>538003973</v>
      </c>
      <c r="B16677" s="434">
        <v>7930</v>
      </c>
      <c r="C16677" s="434" t="s">
        <v>28</v>
      </c>
      <c r="D16677" s="434" t="s">
        <v>29</v>
      </c>
      <c r="E16677" s="434">
        <v>14.3</v>
      </c>
      <c r="F16677" s="434">
        <v>9473</v>
      </c>
      <c r="G16677" s="434">
        <v>57809</v>
      </c>
      <c r="H16677" s="434">
        <v>33045</v>
      </c>
      <c r="I16677" s="434">
        <v>189.99</v>
      </c>
      <c r="K16677" s="434">
        <v>2010</v>
      </c>
    </row>
    <row r="16678" spans="1:11" hidden="1" x14ac:dyDescent="0.25">
      <c r="A16678" s="434">
        <v>538003974</v>
      </c>
      <c r="B16678" s="434">
        <v>683</v>
      </c>
      <c r="C16678" s="434" t="s">
        <v>28</v>
      </c>
      <c r="D16678" s="434" t="s">
        <v>29</v>
      </c>
      <c r="E16678" s="434">
        <v>14.3</v>
      </c>
      <c r="F16678" s="434">
        <v>9473</v>
      </c>
      <c r="G16678" s="434">
        <v>57809</v>
      </c>
      <c r="H16678" s="434">
        <v>33045</v>
      </c>
      <c r="I16678" s="434">
        <v>189.99</v>
      </c>
      <c r="K16678" s="434">
        <v>2010</v>
      </c>
    </row>
    <row r="16679" spans="1:11" hidden="1" x14ac:dyDescent="0.25">
      <c r="A16679" s="434">
        <v>538003994</v>
      </c>
      <c r="B16679" s="434">
        <v>10871</v>
      </c>
      <c r="C16679" s="434" t="s">
        <v>20</v>
      </c>
      <c r="D16679" s="434" t="s">
        <v>33</v>
      </c>
      <c r="E16679" s="434">
        <v>15.8</v>
      </c>
      <c r="F16679" s="434">
        <v>13550</v>
      </c>
      <c r="G16679" s="434">
        <v>73982</v>
      </c>
      <c r="H16679" s="434">
        <v>42225</v>
      </c>
      <c r="I16679" s="434">
        <v>229.11</v>
      </c>
      <c r="J16679" s="434">
        <v>81207</v>
      </c>
      <c r="K16679" s="434">
        <v>2010</v>
      </c>
    </row>
    <row r="16680" spans="1:11" hidden="1" x14ac:dyDescent="0.25">
      <c r="A16680" s="434">
        <v>538004031</v>
      </c>
      <c r="B16680" s="434">
        <v>15099</v>
      </c>
      <c r="C16680" s="434" t="s">
        <v>24</v>
      </c>
      <c r="D16680" s="434" t="s">
        <v>36</v>
      </c>
      <c r="F16680" s="434">
        <v>19620</v>
      </c>
      <c r="G16680" s="434">
        <v>158537</v>
      </c>
      <c r="H16680" s="434">
        <v>81341</v>
      </c>
      <c r="I16680" s="434">
        <v>274.39</v>
      </c>
      <c r="J16680" s="434">
        <v>167440</v>
      </c>
      <c r="K16680" s="434">
        <v>2012</v>
      </c>
    </row>
    <row r="16681" spans="1:11" hidden="1" x14ac:dyDescent="0.25">
      <c r="A16681" s="434">
        <v>538004032</v>
      </c>
      <c r="B16681" s="434">
        <v>12887</v>
      </c>
      <c r="C16681" s="434" t="s">
        <v>24</v>
      </c>
      <c r="D16681" s="434" t="s">
        <v>36</v>
      </c>
      <c r="E16681" s="434">
        <v>15.5</v>
      </c>
      <c r="F16681" s="434">
        <v>18660</v>
      </c>
      <c r="G16681" s="434">
        <v>158465</v>
      </c>
      <c r="H16681" s="434">
        <v>81341</v>
      </c>
      <c r="I16681" s="434">
        <v>274.39</v>
      </c>
      <c r="J16681" s="434">
        <v>167440</v>
      </c>
      <c r="K16681" s="434">
        <v>2012</v>
      </c>
    </row>
    <row r="16682" spans="1:11" hidden="1" x14ac:dyDescent="0.25">
      <c r="A16682" s="434">
        <v>538004053</v>
      </c>
      <c r="B16682" s="434">
        <v>805</v>
      </c>
      <c r="C16682" s="434" t="s">
        <v>28</v>
      </c>
      <c r="D16682" s="434" t="s">
        <v>29</v>
      </c>
      <c r="E16682" s="434">
        <v>13.5</v>
      </c>
      <c r="F16682" s="434">
        <v>9960</v>
      </c>
      <c r="G16682" s="434">
        <v>61501</v>
      </c>
      <c r="H16682" s="434">
        <v>33997</v>
      </c>
      <c r="I16682" s="434">
        <v>199.99</v>
      </c>
      <c r="J16682" s="434">
        <v>0</v>
      </c>
      <c r="K16682" s="434">
        <v>2011</v>
      </c>
    </row>
    <row r="16683" spans="1:11" hidden="1" x14ac:dyDescent="0.25">
      <c r="A16683" s="434">
        <v>538004056</v>
      </c>
      <c r="B16683" s="434">
        <v>11076</v>
      </c>
      <c r="C16683" s="434" t="s">
        <v>28</v>
      </c>
      <c r="D16683" s="434" t="s">
        <v>29</v>
      </c>
      <c r="E16683" s="434">
        <v>13.7</v>
      </c>
      <c r="F16683" s="434">
        <v>6475</v>
      </c>
      <c r="G16683" s="434">
        <v>35315</v>
      </c>
      <c r="H16683" s="434">
        <v>22402</v>
      </c>
      <c r="I16683" s="434">
        <v>179.9</v>
      </c>
      <c r="J16683" s="434">
        <v>0</v>
      </c>
      <c r="K16683" s="434">
        <v>2010</v>
      </c>
    </row>
    <row r="16684" spans="1:11" hidden="1" x14ac:dyDescent="0.25">
      <c r="A16684" s="434">
        <v>538004060</v>
      </c>
      <c r="B16684" s="434">
        <v>49599</v>
      </c>
      <c r="C16684" s="434" t="s">
        <v>28</v>
      </c>
      <c r="D16684" s="434" t="s">
        <v>29</v>
      </c>
      <c r="E16684" s="434">
        <v>14.4</v>
      </c>
      <c r="F16684" s="434">
        <v>7077</v>
      </c>
      <c r="G16684" s="434">
        <v>32762</v>
      </c>
      <c r="H16684" s="434">
        <v>19223</v>
      </c>
      <c r="I16684" s="434">
        <v>190.43</v>
      </c>
      <c r="J16684" s="434">
        <v>0</v>
      </c>
      <c r="K16684" s="434">
        <v>2004</v>
      </c>
    </row>
    <row r="16685" spans="1:11" hidden="1" x14ac:dyDescent="0.25">
      <c r="A16685" s="434">
        <v>538004067</v>
      </c>
      <c r="B16685" s="434">
        <v>14849</v>
      </c>
      <c r="C16685" s="434" t="s">
        <v>28</v>
      </c>
      <c r="D16685" s="434" t="s">
        <v>36</v>
      </c>
      <c r="E16685" s="434">
        <v>14.6</v>
      </c>
      <c r="F16685" s="434">
        <v>16848</v>
      </c>
      <c r="G16685" s="434">
        <v>177897</v>
      </c>
      <c r="H16685" s="434">
        <v>91407</v>
      </c>
      <c r="I16685" s="434">
        <v>292</v>
      </c>
      <c r="J16685" s="434">
        <v>0</v>
      </c>
      <c r="K16685" s="434">
        <v>2010</v>
      </c>
    </row>
    <row r="16686" spans="1:11" hidden="1" x14ac:dyDescent="0.25">
      <c r="A16686" s="434">
        <v>538004070</v>
      </c>
      <c r="B16686" s="434">
        <v>7627</v>
      </c>
      <c r="C16686" s="434" t="s">
        <v>28</v>
      </c>
      <c r="D16686" s="434" t="s">
        <v>36</v>
      </c>
      <c r="E16686" s="434">
        <v>15.2</v>
      </c>
      <c r="F16686" s="434">
        <v>18660</v>
      </c>
      <c r="G16686" s="434">
        <v>179078</v>
      </c>
      <c r="H16686" s="434">
        <v>92924</v>
      </c>
      <c r="I16686" s="434">
        <v>292</v>
      </c>
      <c r="J16686" s="434">
        <v>0</v>
      </c>
      <c r="K16686" s="434">
        <v>2011</v>
      </c>
    </row>
    <row r="16687" spans="1:11" hidden="1" x14ac:dyDescent="0.25">
      <c r="A16687" s="434">
        <v>538004100</v>
      </c>
      <c r="B16687" s="434">
        <v>633</v>
      </c>
      <c r="C16687" s="434" t="s">
        <v>28</v>
      </c>
      <c r="D16687" s="434" t="s">
        <v>29</v>
      </c>
      <c r="E16687" s="434">
        <v>14.2</v>
      </c>
      <c r="F16687" s="434">
        <v>6480</v>
      </c>
      <c r="G16687" s="434">
        <v>32527</v>
      </c>
      <c r="H16687" s="434">
        <v>20218</v>
      </c>
      <c r="I16687" s="434">
        <v>177.4</v>
      </c>
      <c r="K16687" s="434">
        <v>2011</v>
      </c>
    </row>
    <row r="16688" spans="1:11" hidden="1" x14ac:dyDescent="0.25">
      <c r="A16688" s="434">
        <v>538004103</v>
      </c>
      <c r="B16688" s="434">
        <v>5339</v>
      </c>
      <c r="C16688" s="434" t="s">
        <v>28</v>
      </c>
      <c r="D16688" s="434" t="s">
        <v>33</v>
      </c>
      <c r="E16688" s="434">
        <v>14</v>
      </c>
      <c r="F16688" s="434">
        <v>10010</v>
      </c>
      <c r="G16688" s="434">
        <v>74193</v>
      </c>
      <c r="H16688" s="434">
        <v>38938</v>
      </c>
      <c r="I16688" s="434">
        <v>224.89</v>
      </c>
      <c r="J16688" s="434">
        <v>0</v>
      </c>
      <c r="K16688" s="434">
        <v>2002</v>
      </c>
    </row>
    <row r="16689" spans="1:11" hidden="1" x14ac:dyDescent="0.25">
      <c r="A16689" s="434">
        <v>538004110</v>
      </c>
      <c r="B16689" s="434">
        <v>25129</v>
      </c>
      <c r="C16689" s="434" t="s">
        <v>28</v>
      </c>
      <c r="D16689" s="434" t="s">
        <v>33</v>
      </c>
      <c r="E16689" s="434">
        <v>13.5</v>
      </c>
      <c r="F16689" s="434">
        <v>14280</v>
      </c>
      <c r="G16689" s="434">
        <v>81586</v>
      </c>
      <c r="H16689" s="434">
        <v>44113</v>
      </c>
      <c r="I16689" s="434">
        <v>229</v>
      </c>
      <c r="J16689" s="434">
        <v>0</v>
      </c>
      <c r="K16689" s="434">
        <v>2011</v>
      </c>
    </row>
    <row r="16690" spans="1:11" hidden="1" x14ac:dyDescent="0.25">
      <c r="A16690" s="434">
        <v>538004141</v>
      </c>
      <c r="B16690" s="434">
        <v>457671</v>
      </c>
      <c r="C16690" s="434" t="s">
        <v>46</v>
      </c>
      <c r="D16690" s="434" t="s">
        <v>22</v>
      </c>
      <c r="I16690" s="434">
        <v>84</v>
      </c>
    </row>
    <row r="16691" spans="1:11" hidden="1" x14ac:dyDescent="0.25">
      <c r="A16691" s="434">
        <v>538004143</v>
      </c>
      <c r="B16691" s="434">
        <v>8928</v>
      </c>
      <c r="C16691" s="434" t="s">
        <v>28</v>
      </c>
      <c r="D16691" s="434" t="s">
        <v>33</v>
      </c>
      <c r="E16691" s="434">
        <v>14</v>
      </c>
      <c r="F16691" s="434">
        <v>9265</v>
      </c>
      <c r="G16691" s="434">
        <v>81882</v>
      </c>
      <c r="H16691" s="434">
        <v>44647</v>
      </c>
      <c r="I16691" s="434">
        <v>229</v>
      </c>
      <c r="J16691" s="434">
        <v>0</v>
      </c>
      <c r="K16691" s="434">
        <v>1970</v>
      </c>
    </row>
    <row r="16692" spans="1:11" hidden="1" x14ac:dyDescent="0.25">
      <c r="A16692" s="434">
        <v>538004145</v>
      </c>
      <c r="B16692" s="434">
        <v>8423</v>
      </c>
      <c r="C16692" s="434" t="s">
        <v>16</v>
      </c>
      <c r="D16692" s="434" t="s">
        <v>33</v>
      </c>
      <c r="F16692" s="434">
        <v>13506</v>
      </c>
      <c r="G16692" s="434">
        <v>115756</v>
      </c>
      <c r="H16692" s="434">
        <v>61314</v>
      </c>
      <c r="I16692" s="434">
        <v>249.97</v>
      </c>
      <c r="J16692" s="434">
        <v>123644</v>
      </c>
      <c r="K16692" s="434">
        <v>2011</v>
      </c>
    </row>
    <row r="16693" spans="1:11" hidden="1" x14ac:dyDescent="0.25">
      <c r="A16693" s="434">
        <v>538004151</v>
      </c>
      <c r="B16693" s="434">
        <v>41309</v>
      </c>
      <c r="C16693" s="434" t="s">
        <v>28</v>
      </c>
      <c r="D16693" s="434" t="s">
        <v>36</v>
      </c>
      <c r="E16693" s="434">
        <v>14.9</v>
      </c>
      <c r="F16693" s="434">
        <v>18651</v>
      </c>
      <c r="G16693" s="434">
        <v>181258</v>
      </c>
      <c r="H16693" s="434">
        <v>95309</v>
      </c>
      <c r="I16693" s="434">
        <v>292</v>
      </c>
      <c r="J16693" s="434">
        <v>0</v>
      </c>
      <c r="K16693" s="434">
        <v>2011</v>
      </c>
    </row>
    <row r="16694" spans="1:11" hidden="1" x14ac:dyDescent="0.25">
      <c r="A16694" s="434">
        <v>538004152</v>
      </c>
      <c r="B16694" s="434">
        <v>44740</v>
      </c>
      <c r="C16694" s="434" t="s">
        <v>28</v>
      </c>
      <c r="D16694" s="434" t="s">
        <v>36</v>
      </c>
      <c r="E16694" s="434">
        <v>15.4</v>
      </c>
      <c r="F16694" s="434">
        <v>15861</v>
      </c>
      <c r="G16694" s="434">
        <v>180149</v>
      </c>
      <c r="H16694" s="434">
        <v>93565</v>
      </c>
      <c r="I16694" s="434">
        <v>292</v>
      </c>
      <c r="J16694" s="434">
        <v>0</v>
      </c>
      <c r="K16694" s="434">
        <v>1970</v>
      </c>
    </row>
    <row r="16695" spans="1:11" hidden="1" x14ac:dyDescent="0.25">
      <c r="A16695" s="434">
        <v>538004156</v>
      </c>
      <c r="B16695" s="434">
        <v>7208</v>
      </c>
      <c r="C16695" s="434" t="s">
        <v>28</v>
      </c>
      <c r="D16695" s="434" t="s">
        <v>33</v>
      </c>
      <c r="E16695" s="434">
        <v>14.5</v>
      </c>
      <c r="F16695" s="434">
        <v>9230</v>
      </c>
      <c r="G16695" s="434">
        <v>76728</v>
      </c>
      <c r="H16695" s="434">
        <v>40042</v>
      </c>
      <c r="I16695" s="434">
        <v>225</v>
      </c>
      <c r="J16695" s="434">
        <v>0</v>
      </c>
      <c r="K16695" s="434">
        <v>1970</v>
      </c>
    </row>
    <row r="16696" spans="1:11" hidden="1" x14ac:dyDescent="0.25">
      <c r="A16696" s="434">
        <v>538004159</v>
      </c>
      <c r="B16696" s="434">
        <v>15832</v>
      </c>
      <c r="C16696" s="434" t="s">
        <v>16</v>
      </c>
      <c r="D16696" s="434" t="s">
        <v>33</v>
      </c>
      <c r="E16696" s="434">
        <v>14.5</v>
      </c>
      <c r="F16696" s="434">
        <v>12240</v>
      </c>
      <c r="G16696" s="434">
        <v>74998</v>
      </c>
      <c r="H16696" s="434">
        <v>40953</v>
      </c>
      <c r="I16696" s="434">
        <v>228</v>
      </c>
      <c r="J16696" s="434">
        <v>81846</v>
      </c>
      <c r="K16696" s="434">
        <v>2011</v>
      </c>
    </row>
    <row r="16697" spans="1:11" hidden="1" x14ac:dyDescent="0.25">
      <c r="A16697" s="434">
        <v>538004168</v>
      </c>
      <c r="B16697" s="434">
        <v>844</v>
      </c>
      <c r="C16697" s="434" t="s">
        <v>16</v>
      </c>
      <c r="D16697" s="434" t="s">
        <v>33</v>
      </c>
      <c r="E16697" s="434">
        <v>14.5</v>
      </c>
      <c r="F16697" s="434">
        <v>11292</v>
      </c>
      <c r="G16697" s="434">
        <v>73410</v>
      </c>
      <c r="H16697" s="434">
        <v>42010</v>
      </c>
      <c r="I16697" s="434">
        <v>228.6</v>
      </c>
      <c r="J16697" s="434">
        <v>81244</v>
      </c>
      <c r="K16697" s="434">
        <v>2009</v>
      </c>
    </row>
    <row r="16698" spans="1:11" hidden="1" x14ac:dyDescent="0.25">
      <c r="A16698" s="434">
        <v>538004170</v>
      </c>
      <c r="B16698" s="434">
        <v>641</v>
      </c>
      <c r="C16698" s="434" t="s">
        <v>16</v>
      </c>
      <c r="D16698" s="434" t="s">
        <v>33</v>
      </c>
      <c r="E16698" s="434">
        <v>14.9</v>
      </c>
      <c r="F16698" s="434">
        <v>12240</v>
      </c>
      <c r="G16698" s="434">
        <v>73427</v>
      </c>
      <c r="H16698" s="434">
        <v>42010</v>
      </c>
      <c r="I16698" s="434">
        <v>228.6</v>
      </c>
      <c r="J16698" s="434">
        <v>81244</v>
      </c>
      <c r="K16698" s="434">
        <v>2009</v>
      </c>
    </row>
    <row r="16699" spans="1:11" hidden="1" x14ac:dyDescent="0.25">
      <c r="A16699" s="434">
        <v>538004172</v>
      </c>
      <c r="B16699" s="434">
        <v>724</v>
      </c>
      <c r="C16699" s="434" t="s">
        <v>24</v>
      </c>
      <c r="D16699" s="434" t="s">
        <v>33</v>
      </c>
      <c r="E16699" s="434">
        <v>14.8</v>
      </c>
      <c r="F16699" s="434">
        <v>13560</v>
      </c>
      <c r="G16699" s="434">
        <v>115459</v>
      </c>
      <c r="H16699" s="434">
        <v>63299</v>
      </c>
      <c r="I16699" s="434">
        <v>250</v>
      </c>
      <c r="J16699" s="434">
        <v>125046</v>
      </c>
      <c r="K16699" s="434">
        <v>2011</v>
      </c>
    </row>
    <row r="16700" spans="1:11" hidden="1" x14ac:dyDescent="0.25">
      <c r="A16700" s="434">
        <v>538004173</v>
      </c>
      <c r="B16700" s="434">
        <v>27861</v>
      </c>
      <c r="C16700" s="434" t="s">
        <v>16</v>
      </c>
      <c r="D16700" s="434" t="s">
        <v>33</v>
      </c>
      <c r="E16700" s="434">
        <v>14.8</v>
      </c>
      <c r="F16700" s="434">
        <v>13560</v>
      </c>
      <c r="G16700" s="434">
        <v>115459</v>
      </c>
      <c r="H16700" s="434">
        <v>63294</v>
      </c>
      <c r="I16700" s="434">
        <v>250</v>
      </c>
      <c r="J16700" s="434">
        <v>125046</v>
      </c>
      <c r="K16700" s="434">
        <v>2011</v>
      </c>
    </row>
    <row r="16701" spans="1:11" hidden="1" x14ac:dyDescent="0.25">
      <c r="A16701" s="434">
        <v>538004177</v>
      </c>
      <c r="B16701" s="434">
        <v>36371</v>
      </c>
      <c r="C16701" s="434" t="s">
        <v>28</v>
      </c>
      <c r="D16701" s="434" t="s">
        <v>29</v>
      </c>
      <c r="E16701" s="434">
        <v>14</v>
      </c>
      <c r="F16701" s="434">
        <v>8724</v>
      </c>
      <c r="G16701" s="434">
        <v>37152</v>
      </c>
      <c r="H16701" s="434">
        <v>24168</v>
      </c>
      <c r="I16701" s="434">
        <v>189.99</v>
      </c>
      <c r="K16701" s="434">
        <v>2011</v>
      </c>
    </row>
    <row r="16702" spans="1:11" hidden="1" x14ac:dyDescent="0.25">
      <c r="A16702" s="434">
        <v>538004178</v>
      </c>
      <c r="B16702" s="434">
        <v>87140</v>
      </c>
      <c r="C16702" s="434" t="s">
        <v>28</v>
      </c>
      <c r="D16702" s="434" t="s">
        <v>29</v>
      </c>
      <c r="E16702" s="434">
        <v>14</v>
      </c>
      <c r="F16702" s="434">
        <v>8724</v>
      </c>
      <c r="G16702" s="434">
        <v>37152</v>
      </c>
      <c r="H16702" s="434">
        <v>24168</v>
      </c>
      <c r="I16702" s="434">
        <v>189.99</v>
      </c>
      <c r="J16702" s="434">
        <v>0</v>
      </c>
      <c r="K16702" s="434">
        <v>2012</v>
      </c>
    </row>
    <row r="16703" spans="1:11" hidden="1" x14ac:dyDescent="0.25">
      <c r="A16703" s="434">
        <v>538004179</v>
      </c>
      <c r="B16703" s="434">
        <v>33714</v>
      </c>
      <c r="C16703" s="434" t="s">
        <v>28</v>
      </c>
      <c r="D16703" s="434" t="s">
        <v>29</v>
      </c>
      <c r="E16703" s="434">
        <v>14</v>
      </c>
      <c r="F16703" s="434">
        <v>8730</v>
      </c>
      <c r="G16703" s="434">
        <v>37163</v>
      </c>
      <c r="H16703" s="434">
        <v>24168</v>
      </c>
      <c r="I16703" s="434">
        <v>189.99</v>
      </c>
      <c r="J16703" s="434">
        <v>0</v>
      </c>
      <c r="K16703" s="434">
        <v>2012</v>
      </c>
    </row>
    <row r="16704" spans="1:11" hidden="1" x14ac:dyDescent="0.25">
      <c r="A16704" s="434">
        <v>538004181</v>
      </c>
      <c r="B16704" s="434">
        <v>15903</v>
      </c>
      <c r="C16704" s="434" t="s">
        <v>28</v>
      </c>
      <c r="D16704" s="434" t="s">
        <v>29</v>
      </c>
      <c r="E16704" s="434">
        <v>14</v>
      </c>
      <c r="F16704" s="434">
        <v>8730</v>
      </c>
      <c r="G16704" s="434">
        <v>37071</v>
      </c>
      <c r="H16704" s="434">
        <v>24168</v>
      </c>
      <c r="I16704" s="434">
        <v>189.99</v>
      </c>
      <c r="J16704" s="434">
        <v>0</v>
      </c>
      <c r="K16704" s="434">
        <v>2013</v>
      </c>
    </row>
    <row r="16705" spans="1:11" hidden="1" x14ac:dyDescent="0.25">
      <c r="A16705" s="434">
        <v>538004182</v>
      </c>
      <c r="B16705" s="434">
        <v>21004</v>
      </c>
      <c r="C16705" s="434" t="s">
        <v>28</v>
      </c>
      <c r="D16705" s="434" t="s">
        <v>29</v>
      </c>
      <c r="E16705" s="434">
        <v>14</v>
      </c>
      <c r="F16705" s="434">
        <v>8730</v>
      </c>
      <c r="G16705" s="434">
        <v>37135</v>
      </c>
      <c r="H16705" s="434">
        <v>24168</v>
      </c>
      <c r="I16705" s="434">
        <v>189.99</v>
      </c>
      <c r="J16705" s="434">
        <v>0</v>
      </c>
      <c r="K16705" s="434">
        <v>2014</v>
      </c>
    </row>
    <row r="16706" spans="1:11" hidden="1" x14ac:dyDescent="0.25">
      <c r="A16706" s="434">
        <v>538004188</v>
      </c>
      <c r="B16706" s="434">
        <v>2335</v>
      </c>
      <c r="C16706" s="434" t="s">
        <v>20</v>
      </c>
      <c r="D16706" s="434" t="s">
        <v>29</v>
      </c>
      <c r="E16706" s="434">
        <v>15.5</v>
      </c>
      <c r="F16706" s="434">
        <v>7860</v>
      </c>
      <c r="G16706" s="434">
        <v>25145</v>
      </c>
      <c r="H16706" s="434">
        <v>17800</v>
      </c>
      <c r="I16706" s="434">
        <v>170.1</v>
      </c>
      <c r="J16706" s="434">
        <v>29113</v>
      </c>
      <c r="K16706" s="434">
        <v>2011</v>
      </c>
    </row>
    <row r="16707" spans="1:11" hidden="1" x14ac:dyDescent="0.25">
      <c r="A16707" s="434">
        <v>538004189</v>
      </c>
      <c r="B16707" s="434">
        <v>1</v>
      </c>
      <c r="C16707" s="434" t="s">
        <v>20</v>
      </c>
      <c r="D16707" s="434" t="s">
        <v>25</v>
      </c>
      <c r="E16707" s="434">
        <v>14.5</v>
      </c>
      <c r="F16707" s="434">
        <v>6150</v>
      </c>
      <c r="G16707" s="434">
        <v>21167</v>
      </c>
      <c r="H16707" s="434">
        <v>11653</v>
      </c>
      <c r="I16707" s="434">
        <v>145.53</v>
      </c>
      <c r="J16707" s="434">
        <v>20847</v>
      </c>
      <c r="K16707" s="434">
        <v>2011</v>
      </c>
    </row>
    <row r="16708" spans="1:11" hidden="1" x14ac:dyDescent="0.25">
      <c r="A16708" s="434">
        <v>538004190</v>
      </c>
      <c r="B16708" s="434">
        <v>1130</v>
      </c>
      <c r="C16708" s="434" t="s">
        <v>16</v>
      </c>
      <c r="D16708" s="434" t="s">
        <v>33</v>
      </c>
      <c r="E16708" s="434">
        <v>14.9</v>
      </c>
      <c r="F16708" s="434">
        <v>11300</v>
      </c>
      <c r="G16708" s="434">
        <v>73427</v>
      </c>
      <c r="H16708" s="434">
        <v>43070</v>
      </c>
      <c r="I16708" s="434">
        <v>228.6</v>
      </c>
      <c r="J16708" s="434">
        <v>81244</v>
      </c>
      <c r="K16708" s="434">
        <v>2011</v>
      </c>
    </row>
    <row r="16709" spans="1:11" hidden="1" x14ac:dyDescent="0.25">
      <c r="A16709" s="434">
        <v>538004197</v>
      </c>
      <c r="B16709" s="434">
        <v>1</v>
      </c>
      <c r="C16709" s="434" t="s">
        <v>48</v>
      </c>
      <c r="D16709" s="434" t="s">
        <v>36</v>
      </c>
      <c r="E16709" s="434">
        <v>18.5</v>
      </c>
      <c r="F16709" s="434">
        <v>29420</v>
      </c>
      <c r="G16709" s="434">
        <v>35410</v>
      </c>
      <c r="H16709" s="434">
        <v>118031</v>
      </c>
      <c r="I16709" s="434">
        <v>293.75</v>
      </c>
      <c r="J16709" s="434">
        <v>126227</v>
      </c>
      <c r="K16709" s="434">
        <v>1975</v>
      </c>
    </row>
    <row r="16710" spans="1:11" hidden="1" x14ac:dyDescent="0.25">
      <c r="A16710" s="434">
        <v>538004214</v>
      </c>
      <c r="B16710" s="434">
        <v>30238</v>
      </c>
      <c r="C16710" s="434" t="s">
        <v>16</v>
      </c>
      <c r="D16710" s="434" t="s">
        <v>33</v>
      </c>
      <c r="E16710" s="434">
        <v>15</v>
      </c>
      <c r="F16710" s="434">
        <v>13560</v>
      </c>
      <c r="G16710" s="434">
        <v>73919</v>
      </c>
      <c r="H16710" s="434">
        <v>40800</v>
      </c>
      <c r="I16710" s="434">
        <v>228.5</v>
      </c>
      <c r="J16710" s="434">
        <v>82135</v>
      </c>
      <c r="K16710" s="434">
        <v>2007</v>
      </c>
    </row>
    <row r="16711" spans="1:11" hidden="1" x14ac:dyDescent="0.25">
      <c r="A16711" s="434">
        <v>538004215</v>
      </c>
      <c r="B16711" s="434">
        <v>22398</v>
      </c>
      <c r="C16711" s="434" t="s">
        <v>16</v>
      </c>
      <c r="D16711" s="434" t="s">
        <v>33</v>
      </c>
      <c r="E16711" s="434">
        <v>15</v>
      </c>
      <c r="F16711" s="434">
        <v>13560</v>
      </c>
      <c r="G16711" s="434">
        <v>73956</v>
      </c>
      <c r="H16711" s="434">
        <v>40865</v>
      </c>
      <c r="I16711" s="434">
        <v>228.5</v>
      </c>
      <c r="J16711" s="434">
        <v>82135</v>
      </c>
      <c r="K16711" s="434">
        <v>2008</v>
      </c>
    </row>
    <row r="16712" spans="1:11" hidden="1" x14ac:dyDescent="0.25">
      <c r="A16712" s="434">
        <v>538004237</v>
      </c>
      <c r="B16712" s="434">
        <v>2710</v>
      </c>
      <c r="C16712" s="434" t="s">
        <v>24</v>
      </c>
      <c r="D16712" s="434" t="s">
        <v>36</v>
      </c>
      <c r="E16712" s="434">
        <v>15.9</v>
      </c>
      <c r="F16712" s="434">
        <v>16995</v>
      </c>
      <c r="G16712" s="434">
        <v>158659</v>
      </c>
      <c r="H16712" s="434">
        <v>81384</v>
      </c>
      <c r="I16712" s="434">
        <v>274.39299999999997</v>
      </c>
      <c r="J16712" s="434">
        <v>167441</v>
      </c>
      <c r="K16712" s="434">
        <v>2011</v>
      </c>
    </row>
    <row r="16713" spans="1:11" hidden="1" x14ac:dyDescent="0.25">
      <c r="A16713" s="434">
        <v>538004240</v>
      </c>
      <c r="B16713" s="434">
        <v>1</v>
      </c>
      <c r="C16713" s="434" t="s">
        <v>28</v>
      </c>
      <c r="D16713" s="434" t="s">
        <v>36</v>
      </c>
      <c r="E16713" s="434">
        <v>15.3</v>
      </c>
      <c r="F16713" s="434">
        <v>18660</v>
      </c>
      <c r="G16713" s="434">
        <v>179191</v>
      </c>
      <c r="H16713" s="434">
        <v>93169</v>
      </c>
      <c r="I16713" s="434">
        <v>292</v>
      </c>
      <c r="J16713" s="434">
        <v>0</v>
      </c>
      <c r="K16713" s="434">
        <v>2011</v>
      </c>
    </row>
    <row r="16714" spans="1:11" hidden="1" x14ac:dyDescent="0.25">
      <c r="A16714" s="434">
        <v>538004242</v>
      </c>
      <c r="B16714" s="434">
        <v>80104</v>
      </c>
      <c r="C16714" s="434" t="s">
        <v>28</v>
      </c>
      <c r="D16714" s="434" t="s">
        <v>33</v>
      </c>
      <c r="E16714" s="434">
        <v>14.5</v>
      </c>
      <c r="F16714" s="434">
        <v>12240</v>
      </c>
      <c r="G16714" s="434">
        <v>81310</v>
      </c>
      <c r="H16714" s="434">
        <v>44282</v>
      </c>
      <c r="I16714" s="434">
        <v>229</v>
      </c>
      <c r="J16714" s="434">
        <v>0</v>
      </c>
      <c r="K16714" s="434">
        <v>2012</v>
      </c>
    </row>
    <row r="16715" spans="1:11" hidden="1" x14ac:dyDescent="0.25">
      <c r="A16715" s="434">
        <v>538004244</v>
      </c>
      <c r="B16715" s="434">
        <v>28904</v>
      </c>
      <c r="C16715" s="434" t="s">
        <v>28</v>
      </c>
      <c r="D16715" s="434" t="s">
        <v>29</v>
      </c>
      <c r="E16715" s="434">
        <v>14.4</v>
      </c>
      <c r="F16715" s="434">
        <v>7061</v>
      </c>
      <c r="G16715" s="434">
        <v>32787</v>
      </c>
      <c r="H16715" s="434">
        <v>19125</v>
      </c>
      <c r="I16715" s="434">
        <v>190.43</v>
      </c>
      <c r="J16715" s="434">
        <v>0</v>
      </c>
      <c r="K16715" s="434">
        <v>2001</v>
      </c>
    </row>
    <row r="16716" spans="1:11" hidden="1" x14ac:dyDescent="0.25">
      <c r="A16716" s="434">
        <v>538004245</v>
      </c>
      <c r="B16716" s="434">
        <v>44579</v>
      </c>
      <c r="C16716" s="434" t="s">
        <v>28</v>
      </c>
      <c r="D16716" s="434" t="s">
        <v>29</v>
      </c>
      <c r="E16716" s="434">
        <v>14.4</v>
      </c>
      <c r="F16716" s="434">
        <v>7061</v>
      </c>
      <c r="G16716" s="434">
        <v>32845</v>
      </c>
      <c r="H16716" s="434">
        <v>19125</v>
      </c>
      <c r="I16716" s="434">
        <v>190.43</v>
      </c>
      <c r="J16716" s="434">
        <v>0</v>
      </c>
      <c r="K16716" s="434">
        <v>2001</v>
      </c>
    </row>
    <row r="16717" spans="1:11" hidden="1" x14ac:dyDescent="0.25">
      <c r="A16717" s="434">
        <v>538004252</v>
      </c>
      <c r="B16717" s="434">
        <v>1896</v>
      </c>
      <c r="C16717" s="434" t="s">
        <v>16</v>
      </c>
      <c r="D16717" s="434" t="s">
        <v>25</v>
      </c>
      <c r="I16717" s="434">
        <v>106</v>
      </c>
    </row>
    <row r="16718" spans="1:11" hidden="1" x14ac:dyDescent="0.25">
      <c r="A16718" s="434">
        <v>538004265</v>
      </c>
      <c r="B16718" s="434">
        <v>1654</v>
      </c>
      <c r="C16718" s="434" t="s">
        <v>28</v>
      </c>
      <c r="D16718" s="434" t="s">
        <v>29</v>
      </c>
      <c r="F16718" s="434">
        <v>5972</v>
      </c>
      <c r="G16718" s="434">
        <v>35501</v>
      </c>
      <c r="H16718" s="434">
        <v>23452</v>
      </c>
      <c r="I16718" s="434">
        <v>180</v>
      </c>
      <c r="K16718" s="434">
        <v>2012</v>
      </c>
    </row>
    <row r="16719" spans="1:11" hidden="1" x14ac:dyDescent="0.25">
      <c r="A16719" s="434">
        <v>538004270</v>
      </c>
      <c r="B16719" s="434">
        <v>19412</v>
      </c>
      <c r="C16719" s="434" t="s">
        <v>28</v>
      </c>
      <c r="D16719" s="434" t="s">
        <v>29</v>
      </c>
      <c r="E16719" s="434">
        <v>14.5</v>
      </c>
      <c r="F16719" s="434">
        <v>9960</v>
      </c>
      <c r="G16719" s="434">
        <v>58923</v>
      </c>
      <c r="H16719" s="434">
        <v>34378</v>
      </c>
      <c r="I16719" s="434">
        <v>196</v>
      </c>
      <c r="J16719" s="434">
        <v>0</v>
      </c>
      <c r="K16719" s="434">
        <v>2011</v>
      </c>
    </row>
    <row r="16720" spans="1:11" hidden="1" x14ac:dyDescent="0.25">
      <c r="A16720" s="434">
        <v>538004273</v>
      </c>
      <c r="B16720" s="434">
        <v>1565</v>
      </c>
      <c r="C16720" s="434" t="s">
        <v>20</v>
      </c>
      <c r="D16720" s="434" t="s">
        <v>25</v>
      </c>
      <c r="E16720" s="434">
        <v>14</v>
      </c>
      <c r="F16720" s="434">
        <v>3997</v>
      </c>
      <c r="G16720" s="434">
        <v>8404</v>
      </c>
      <c r="H16720" s="434">
        <v>5664</v>
      </c>
      <c r="I16720" s="434">
        <v>123.25</v>
      </c>
      <c r="J16720" s="434">
        <v>8940</v>
      </c>
      <c r="K16720" s="434">
        <v>2010</v>
      </c>
    </row>
    <row r="16721" spans="1:11" hidden="1" x14ac:dyDescent="0.25">
      <c r="A16721" s="434">
        <v>538004284</v>
      </c>
      <c r="B16721" s="434">
        <v>8409</v>
      </c>
      <c r="C16721" s="434" t="s">
        <v>28</v>
      </c>
      <c r="D16721" s="434" t="s">
        <v>33</v>
      </c>
      <c r="E16721" s="434">
        <v>14.5</v>
      </c>
      <c r="F16721" s="434">
        <v>8967</v>
      </c>
      <c r="G16721" s="434">
        <v>75499</v>
      </c>
      <c r="H16721" s="434">
        <v>38845</v>
      </c>
      <c r="I16721" s="434">
        <v>225</v>
      </c>
      <c r="J16721" s="434">
        <v>0</v>
      </c>
      <c r="K16721" s="434">
        <v>2004</v>
      </c>
    </row>
    <row r="16722" spans="1:11" hidden="1" x14ac:dyDescent="0.25">
      <c r="A16722" s="434">
        <v>538004288</v>
      </c>
      <c r="B16722" s="434">
        <v>4372</v>
      </c>
      <c r="C16722" s="434" t="s">
        <v>28</v>
      </c>
      <c r="D16722" s="434" t="s">
        <v>33</v>
      </c>
      <c r="E16722" s="434">
        <v>14.5</v>
      </c>
      <c r="F16722" s="434">
        <v>11360</v>
      </c>
      <c r="G16722" s="434">
        <v>81827</v>
      </c>
      <c r="H16722" s="434">
        <v>44625</v>
      </c>
      <c r="I16722" s="434">
        <v>229</v>
      </c>
      <c r="J16722" s="434">
        <v>0</v>
      </c>
      <c r="K16722" s="434">
        <v>2011</v>
      </c>
    </row>
    <row r="16723" spans="1:11" hidden="1" x14ac:dyDescent="0.25">
      <c r="A16723" s="434">
        <v>538004289</v>
      </c>
      <c r="B16723" s="434">
        <v>5823</v>
      </c>
      <c r="C16723" s="434" t="s">
        <v>28</v>
      </c>
      <c r="D16723" s="434" t="s">
        <v>33</v>
      </c>
      <c r="E16723" s="434">
        <v>14.5</v>
      </c>
      <c r="F16723" s="434">
        <v>11360</v>
      </c>
      <c r="G16723" s="434">
        <v>81533</v>
      </c>
      <c r="H16723" s="434">
        <v>44625</v>
      </c>
      <c r="I16723" s="434">
        <v>229.07</v>
      </c>
      <c r="J16723" s="434">
        <v>0</v>
      </c>
      <c r="K16723" s="434">
        <v>2012</v>
      </c>
    </row>
    <row r="16724" spans="1:11" hidden="1" x14ac:dyDescent="0.25">
      <c r="A16724" s="434">
        <v>538004290</v>
      </c>
      <c r="B16724" s="434">
        <v>59110</v>
      </c>
      <c r="C16724" s="434" t="s">
        <v>28</v>
      </c>
      <c r="D16724" s="434" t="s">
        <v>33</v>
      </c>
      <c r="E16724" s="434">
        <v>14.5</v>
      </c>
      <c r="F16724" s="434">
        <v>11360</v>
      </c>
      <c r="G16724" s="434">
        <v>81586</v>
      </c>
      <c r="H16724" s="434">
        <v>44625</v>
      </c>
      <c r="I16724" s="434">
        <v>229.07</v>
      </c>
      <c r="J16724" s="434">
        <v>0</v>
      </c>
      <c r="K16724" s="434">
        <v>2012</v>
      </c>
    </row>
    <row r="16725" spans="1:11" hidden="1" x14ac:dyDescent="0.25">
      <c r="A16725" s="434">
        <v>538004293</v>
      </c>
      <c r="B16725" s="434">
        <v>1095</v>
      </c>
      <c r="C16725" s="434" t="s">
        <v>20</v>
      </c>
      <c r="D16725" s="434" t="s">
        <v>29</v>
      </c>
      <c r="E16725" s="434">
        <v>15.9</v>
      </c>
      <c r="F16725" s="434">
        <v>13560</v>
      </c>
      <c r="G16725" s="434">
        <v>50922</v>
      </c>
      <c r="H16725" s="434">
        <v>30053</v>
      </c>
      <c r="I16725" s="434">
        <v>183</v>
      </c>
      <c r="J16725" s="434">
        <v>51408</v>
      </c>
      <c r="K16725" s="434">
        <v>2006</v>
      </c>
    </row>
    <row r="16726" spans="1:11" hidden="1" x14ac:dyDescent="0.25">
      <c r="A16726" s="434">
        <v>538004294</v>
      </c>
      <c r="B16726" s="434">
        <v>27674</v>
      </c>
      <c r="C16726" s="434" t="s">
        <v>20</v>
      </c>
      <c r="D16726" s="434" t="s">
        <v>29</v>
      </c>
      <c r="E16726" s="434">
        <v>14.5</v>
      </c>
      <c r="F16726" s="434">
        <v>13560</v>
      </c>
      <c r="G16726" s="434">
        <v>50922</v>
      </c>
      <c r="H16726" s="434">
        <v>30053</v>
      </c>
      <c r="I16726" s="434">
        <v>183</v>
      </c>
      <c r="J16726" s="434">
        <v>51549</v>
      </c>
      <c r="K16726" s="434">
        <v>2005</v>
      </c>
    </row>
    <row r="16727" spans="1:11" hidden="1" x14ac:dyDescent="0.25">
      <c r="A16727" s="434">
        <v>538004301</v>
      </c>
      <c r="B16727" s="434">
        <v>1</v>
      </c>
      <c r="C16727" s="434" t="s">
        <v>28</v>
      </c>
      <c r="D16727" s="434" t="s">
        <v>36</v>
      </c>
      <c r="E16727" s="434">
        <v>15</v>
      </c>
      <c r="F16727" s="434">
        <v>16860</v>
      </c>
      <c r="G16727" s="434">
        <v>176405</v>
      </c>
      <c r="H16727" s="434">
        <v>91374</v>
      </c>
      <c r="I16727" s="434">
        <v>292</v>
      </c>
      <c r="K16727" s="434">
        <v>2011</v>
      </c>
    </row>
    <row r="16728" spans="1:11" hidden="1" x14ac:dyDescent="0.25">
      <c r="A16728" s="434">
        <v>538004305</v>
      </c>
      <c r="B16728" s="434">
        <v>1</v>
      </c>
      <c r="C16728" s="434" t="s">
        <v>28</v>
      </c>
      <c r="D16728" s="434" t="s">
        <v>33</v>
      </c>
      <c r="E16728" s="434">
        <v>14.4</v>
      </c>
      <c r="F16728" s="434">
        <v>11060</v>
      </c>
      <c r="G16728" s="434">
        <v>80311</v>
      </c>
      <c r="H16728" s="434">
        <v>43884</v>
      </c>
      <c r="I16728" s="434">
        <v>229</v>
      </c>
      <c r="J16728" s="434">
        <v>0</v>
      </c>
      <c r="K16728" s="434">
        <v>2011</v>
      </c>
    </row>
    <row r="16729" spans="1:11" hidden="1" x14ac:dyDescent="0.25">
      <c r="A16729" s="434">
        <v>538004306</v>
      </c>
      <c r="B16729" s="434">
        <v>31528</v>
      </c>
      <c r="C16729" s="434" t="s">
        <v>28</v>
      </c>
      <c r="D16729" s="434" t="s">
        <v>29</v>
      </c>
      <c r="E16729" s="434">
        <v>14</v>
      </c>
      <c r="F16729" s="434">
        <v>6388</v>
      </c>
      <c r="G16729" s="434">
        <v>34167</v>
      </c>
      <c r="H16729" s="434">
        <v>22429</v>
      </c>
      <c r="I16729" s="434">
        <v>180.4</v>
      </c>
      <c r="J16729" s="434">
        <v>0</v>
      </c>
      <c r="K16729" s="434">
        <v>2011</v>
      </c>
    </row>
    <row r="16730" spans="1:11" hidden="1" x14ac:dyDescent="0.25">
      <c r="A16730" s="434">
        <v>538004308</v>
      </c>
      <c r="B16730" s="434">
        <v>1</v>
      </c>
      <c r="C16730" s="434" t="s">
        <v>20</v>
      </c>
      <c r="D16730" s="434" t="s">
        <v>25</v>
      </c>
      <c r="E16730" s="434">
        <v>14</v>
      </c>
      <c r="F16730" s="434">
        <v>4440</v>
      </c>
      <c r="G16730" s="434">
        <v>8508</v>
      </c>
      <c r="H16730" s="434">
        <v>5776</v>
      </c>
      <c r="I16730" s="434">
        <v>118.4</v>
      </c>
      <c r="J16730" s="434">
        <v>9041</v>
      </c>
      <c r="K16730" s="434">
        <v>2006</v>
      </c>
    </row>
    <row r="16731" spans="1:11" hidden="1" x14ac:dyDescent="0.25">
      <c r="A16731" s="434">
        <v>538004314</v>
      </c>
      <c r="B16731" s="434">
        <v>14407</v>
      </c>
      <c r="C16731" s="434" t="s">
        <v>28</v>
      </c>
      <c r="D16731" s="434" t="s">
        <v>29</v>
      </c>
      <c r="E16731" s="434">
        <v>14</v>
      </c>
      <c r="F16731" s="434">
        <v>9960</v>
      </c>
      <c r="G16731" s="434">
        <v>58698</v>
      </c>
      <c r="H16731" s="434">
        <v>33139</v>
      </c>
      <c r="I16731" s="434">
        <v>197.04</v>
      </c>
      <c r="J16731" s="434">
        <v>0</v>
      </c>
      <c r="K16731" s="434">
        <v>2012</v>
      </c>
    </row>
    <row r="16732" spans="1:11" hidden="1" x14ac:dyDescent="0.25">
      <c r="A16732" s="434">
        <v>538004315</v>
      </c>
      <c r="B16732" s="434">
        <v>5816</v>
      </c>
      <c r="C16732" s="434" t="s">
        <v>28</v>
      </c>
      <c r="D16732" s="434" t="s">
        <v>29</v>
      </c>
      <c r="I16732" s="434">
        <v>197</v>
      </c>
    </row>
    <row r="16733" spans="1:11" hidden="1" x14ac:dyDescent="0.25">
      <c r="A16733" s="434">
        <v>538004316</v>
      </c>
      <c r="B16733" s="434">
        <v>5753</v>
      </c>
      <c r="C16733" s="434" t="s">
        <v>24</v>
      </c>
      <c r="D16733" s="434" t="s">
        <v>36</v>
      </c>
      <c r="E16733" s="434">
        <v>14</v>
      </c>
      <c r="F16733" s="434">
        <v>19620</v>
      </c>
      <c r="G16733" s="434">
        <v>158574</v>
      </c>
      <c r="H16733" s="434">
        <v>81282</v>
      </c>
      <c r="I16733" s="434">
        <v>274.33999999999997</v>
      </c>
      <c r="J16733" s="434">
        <v>167202</v>
      </c>
      <c r="K16733" s="434">
        <v>2011</v>
      </c>
    </row>
    <row r="16734" spans="1:11" hidden="1" x14ac:dyDescent="0.25">
      <c r="A16734" s="434">
        <v>538004327</v>
      </c>
      <c r="B16734" s="434">
        <v>1</v>
      </c>
      <c r="C16734" s="434" t="s">
        <v>28</v>
      </c>
      <c r="D16734" s="434" t="s">
        <v>29</v>
      </c>
      <c r="E16734" s="434">
        <v>14.5</v>
      </c>
      <c r="F16734" s="434">
        <v>8500</v>
      </c>
      <c r="G16734" s="434">
        <v>56539</v>
      </c>
      <c r="H16734" s="434">
        <v>32987</v>
      </c>
      <c r="I16734" s="434">
        <v>189.99</v>
      </c>
      <c r="J16734" s="434">
        <v>0</v>
      </c>
      <c r="K16734" s="434">
        <v>2012</v>
      </c>
    </row>
    <row r="16735" spans="1:11" hidden="1" x14ac:dyDescent="0.25">
      <c r="A16735" s="434">
        <v>538004328</v>
      </c>
      <c r="B16735" s="434">
        <v>1418</v>
      </c>
      <c r="C16735" s="434" t="s">
        <v>28</v>
      </c>
      <c r="D16735" s="434" t="s">
        <v>29</v>
      </c>
      <c r="E16735" s="434">
        <v>14.5</v>
      </c>
      <c r="F16735" s="434">
        <v>8500</v>
      </c>
      <c r="G16735" s="434">
        <v>56530</v>
      </c>
      <c r="H16735" s="434">
        <v>32987</v>
      </c>
      <c r="I16735" s="434">
        <v>189.99</v>
      </c>
      <c r="J16735" s="434">
        <v>0</v>
      </c>
      <c r="K16735" s="434">
        <v>2012</v>
      </c>
    </row>
    <row r="16736" spans="1:11" hidden="1" x14ac:dyDescent="0.25">
      <c r="A16736" s="434">
        <v>538004329</v>
      </c>
      <c r="B16736" s="434">
        <v>7704</v>
      </c>
      <c r="C16736" s="434" t="s">
        <v>28</v>
      </c>
      <c r="D16736" s="434" t="s">
        <v>29</v>
      </c>
      <c r="E16736" s="434">
        <v>14.5</v>
      </c>
      <c r="F16736" s="434">
        <v>8500</v>
      </c>
      <c r="G16736" s="434">
        <v>56507</v>
      </c>
      <c r="H16736" s="434">
        <v>32987</v>
      </c>
      <c r="I16736" s="434">
        <v>189.99</v>
      </c>
      <c r="J16736" s="434">
        <v>0</v>
      </c>
      <c r="K16736" s="434">
        <v>2013</v>
      </c>
    </row>
    <row r="16737" spans="1:11" hidden="1" x14ac:dyDescent="0.25">
      <c r="A16737" s="434">
        <v>538004334</v>
      </c>
      <c r="B16737" s="434">
        <v>5455</v>
      </c>
      <c r="C16737" s="434" t="s">
        <v>28</v>
      </c>
      <c r="D16737" s="434" t="s">
        <v>29</v>
      </c>
      <c r="E16737" s="434">
        <v>14.5</v>
      </c>
      <c r="F16737" s="434">
        <v>8500</v>
      </c>
      <c r="G16737" s="434">
        <v>56540</v>
      </c>
      <c r="H16737" s="434">
        <v>32987</v>
      </c>
      <c r="I16737" s="434">
        <v>189.99</v>
      </c>
      <c r="J16737" s="434">
        <v>0</v>
      </c>
      <c r="K16737" s="434">
        <v>2013</v>
      </c>
    </row>
    <row r="16738" spans="1:11" hidden="1" x14ac:dyDescent="0.25">
      <c r="A16738" s="434">
        <v>538004335</v>
      </c>
      <c r="B16738" s="434">
        <v>9288</v>
      </c>
      <c r="C16738" s="434" t="s">
        <v>28</v>
      </c>
      <c r="D16738" s="434" t="s">
        <v>29</v>
      </c>
      <c r="E16738" s="434">
        <v>14.2</v>
      </c>
      <c r="F16738" s="434">
        <v>9480</v>
      </c>
      <c r="G16738" s="434">
        <v>63038</v>
      </c>
      <c r="H16738" s="434">
        <v>36517</v>
      </c>
      <c r="I16738" s="434">
        <v>199.99</v>
      </c>
      <c r="J16738" s="434">
        <v>0</v>
      </c>
      <c r="K16738" s="434">
        <v>2015</v>
      </c>
    </row>
    <row r="16739" spans="1:11" hidden="1" x14ac:dyDescent="0.25">
      <c r="A16739" s="434">
        <v>538004337</v>
      </c>
      <c r="B16739" s="434">
        <v>1720</v>
      </c>
      <c r="C16739" s="434" t="s">
        <v>28</v>
      </c>
      <c r="D16739" s="434" t="s">
        <v>29</v>
      </c>
      <c r="E16739" s="434">
        <v>14.3</v>
      </c>
      <c r="F16739" s="434">
        <v>9473</v>
      </c>
      <c r="G16739" s="434">
        <v>57809</v>
      </c>
      <c r="H16739" s="434">
        <v>33045</v>
      </c>
      <c r="I16739" s="434">
        <v>189.99</v>
      </c>
      <c r="K16739" s="434">
        <v>2011</v>
      </c>
    </row>
    <row r="16740" spans="1:11" hidden="1" x14ac:dyDescent="0.25">
      <c r="A16740" s="434">
        <v>538004340</v>
      </c>
      <c r="B16740" s="434">
        <v>9294</v>
      </c>
      <c r="C16740" s="434" t="s">
        <v>28</v>
      </c>
      <c r="D16740" s="434" t="s">
        <v>29</v>
      </c>
      <c r="E16740" s="434">
        <v>14.3</v>
      </c>
      <c r="F16740" s="434">
        <v>9473</v>
      </c>
      <c r="G16740" s="434">
        <v>57809</v>
      </c>
      <c r="H16740" s="434">
        <v>33045</v>
      </c>
      <c r="I16740" s="434">
        <v>189.99</v>
      </c>
      <c r="J16740" s="434">
        <v>0</v>
      </c>
      <c r="K16740" s="434">
        <v>2011</v>
      </c>
    </row>
    <row r="16741" spans="1:11" hidden="1" x14ac:dyDescent="0.25">
      <c r="A16741" s="434">
        <v>538004343</v>
      </c>
      <c r="B16741" s="434">
        <v>11832</v>
      </c>
      <c r="C16741" s="434" t="s">
        <v>28</v>
      </c>
      <c r="D16741" s="434" t="s">
        <v>33</v>
      </c>
      <c r="E16741" s="434">
        <v>14.5</v>
      </c>
      <c r="F16741" s="434">
        <v>14280</v>
      </c>
      <c r="G16741" s="434">
        <v>84062</v>
      </c>
      <c r="H16741" s="434">
        <v>45999</v>
      </c>
      <c r="I16741" s="434">
        <v>235</v>
      </c>
      <c r="J16741" s="434">
        <v>0</v>
      </c>
      <c r="K16741" s="434">
        <v>2011</v>
      </c>
    </row>
    <row r="16742" spans="1:11" hidden="1" x14ac:dyDescent="0.25">
      <c r="A16742" s="434">
        <v>538004344</v>
      </c>
      <c r="B16742" s="434">
        <v>9438</v>
      </c>
      <c r="C16742" s="434" t="s">
        <v>28</v>
      </c>
      <c r="D16742" s="434" t="s">
        <v>33</v>
      </c>
      <c r="E16742" s="434">
        <v>14.5</v>
      </c>
      <c r="F16742" s="434">
        <v>14280</v>
      </c>
      <c r="G16742" s="434">
        <v>84091</v>
      </c>
      <c r="H16742" s="434">
        <v>45999</v>
      </c>
      <c r="I16742" s="434">
        <v>235</v>
      </c>
      <c r="J16742" s="434">
        <v>0</v>
      </c>
      <c r="K16742" s="434">
        <v>2011</v>
      </c>
    </row>
    <row r="16743" spans="1:11" hidden="1" x14ac:dyDescent="0.25">
      <c r="A16743" s="434">
        <v>538004351</v>
      </c>
      <c r="B16743" s="434">
        <v>665</v>
      </c>
      <c r="C16743" s="434" t="s">
        <v>28</v>
      </c>
      <c r="D16743" s="434" t="s">
        <v>29</v>
      </c>
      <c r="E16743" s="434">
        <v>14.1</v>
      </c>
      <c r="F16743" s="434">
        <v>5296</v>
      </c>
      <c r="G16743" s="434">
        <v>24128</v>
      </c>
      <c r="H16743" s="434">
        <v>14781</v>
      </c>
      <c r="I16743" s="434">
        <v>154.35</v>
      </c>
      <c r="K16743" s="434">
        <v>1998</v>
      </c>
    </row>
    <row r="16744" spans="1:11" hidden="1" x14ac:dyDescent="0.25">
      <c r="A16744" s="434">
        <v>538004352</v>
      </c>
      <c r="B16744" s="434">
        <v>801</v>
      </c>
      <c r="C16744" s="434" t="s">
        <v>28</v>
      </c>
      <c r="D16744" s="434" t="s">
        <v>29</v>
      </c>
      <c r="E16744" s="434">
        <v>14.2</v>
      </c>
      <c r="F16744" s="434">
        <v>9960</v>
      </c>
      <c r="G16744" s="434">
        <v>56781</v>
      </c>
      <c r="H16744" s="434">
        <v>32987</v>
      </c>
      <c r="I16744" s="434">
        <v>189.99</v>
      </c>
      <c r="K16744" s="434">
        <v>2012</v>
      </c>
    </row>
    <row r="16745" spans="1:11" hidden="1" x14ac:dyDescent="0.25">
      <c r="A16745" s="434">
        <v>538004353</v>
      </c>
      <c r="B16745" s="434">
        <v>3071</v>
      </c>
      <c r="C16745" s="434" t="s">
        <v>44</v>
      </c>
      <c r="D16745" s="434" t="s">
        <v>33</v>
      </c>
      <c r="E16745" s="434">
        <v>20</v>
      </c>
      <c r="F16745" s="434">
        <v>42000</v>
      </c>
      <c r="G16745" s="434">
        <v>7662</v>
      </c>
      <c r="H16745" s="434">
        <v>66172</v>
      </c>
      <c r="I16745" s="434">
        <v>239.3</v>
      </c>
      <c r="K16745" s="434">
        <v>2012</v>
      </c>
    </row>
    <row r="16746" spans="1:11" hidden="1" x14ac:dyDescent="0.25">
      <c r="A16746" s="434">
        <v>538004355</v>
      </c>
      <c r="B16746" s="434">
        <v>19229</v>
      </c>
      <c r="C16746" s="434" t="s">
        <v>28</v>
      </c>
      <c r="D16746" s="434" t="s">
        <v>29</v>
      </c>
      <c r="E16746" s="434">
        <v>14</v>
      </c>
      <c r="F16746" s="434">
        <v>8300</v>
      </c>
      <c r="G16746" s="434">
        <v>34416</v>
      </c>
      <c r="H16746" s="434">
        <v>23440</v>
      </c>
      <c r="I16746" s="434">
        <v>180</v>
      </c>
      <c r="J16746" s="434">
        <v>0</v>
      </c>
      <c r="K16746" s="434">
        <v>2011</v>
      </c>
    </row>
    <row r="16747" spans="1:11" hidden="1" x14ac:dyDescent="0.25">
      <c r="A16747" s="434">
        <v>538004359</v>
      </c>
      <c r="B16747" s="434">
        <v>133</v>
      </c>
      <c r="C16747" s="434" t="s">
        <v>28</v>
      </c>
      <c r="D16747" s="434" t="s">
        <v>33</v>
      </c>
      <c r="E16747" s="434">
        <v>14.5</v>
      </c>
      <c r="F16747" s="434">
        <v>11200</v>
      </c>
      <c r="G16747" s="434">
        <v>81398</v>
      </c>
      <c r="H16747" s="434">
        <v>44343</v>
      </c>
      <c r="I16747" s="434">
        <v>229</v>
      </c>
      <c r="J16747" s="434">
        <v>0</v>
      </c>
      <c r="K16747" s="434">
        <v>2012</v>
      </c>
    </row>
    <row r="16748" spans="1:11" hidden="1" x14ac:dyDescent="0.25">
      <c r="A16748" s="434">
        <v>538004361</v>
      </c>
      <c r="B16748" s="434">
        <v>38358</v>
      </c>
      <c r="C16748" s="434" t="s">
        <v>28</v>
      </c>
      <c r="D16748" s="434" t="s">
        <v>29</v>
      </c>
      <c r="E16748" s="434">
        <v>14.5</v>
      </c>
      <c r="F16748" s="434">
        <v>7860</v>
      </c>
      <c r="G16748" s="434">
        <v>36851</v>
      </c>
      <c r="H16748" s="434">
        <v>22683</v>
      </c>
      <c r="I16748" s="434">
        <v>186.4</v>
      </c>
      <c r="J16748" s="434">
        <v>0</v>
      </c>
      <c r="K16748" s="434">
        <v>1970</v>
      </c>
    </row>
    <row r="16749" spans="1:11" hidden="1" x14ac:dyDescent="0.25">
      <c r="A16749" s="434">
        <v>538004365</v>
      </c>
      <c r="B16749" s="434">
        <v>64087</v>
      </c>
      <c r="C16749" s="434" t="s">
        <v>28</v>
      </c>
      <c r="D16749" s="434" t="s">
        <v>33</v>
      </c>
      <c r="E16749" s="434">
        <v>14.5</v>
      </c>
      <c r="F16749" s="434">
        <v>9710</v>
      </c>
      <c r="G16749" s="434">
        <v>82188</v>
      </c>
      <c r="H16749" s="434">
        <v>42917</v>
      </c>
      <c r="I16749" s="434">
        <v>228.99</v>
      </c>
      <c r="J16749" s="434">
        <v>0</v>
      </c>
      <c r="K16749" s="434">
        <v>2011</v>
      </c>
    </row>
    <row r="16750" spans="1:11" hidden="1" x14ac:dyDescent="0.25">
      <c r="A16750" s="434">
        <v>538004371</v>
      </c>
      <c r="B16750" s="434">
        <v>16507</v>
      </c>
      <c r="C16750" s="434" t="s">
        <v>20</v>
      </c>
      <c r="D16750" s="434" t="s">
        <v>29</v>
      </c>
      <c r="E16750" s="434">
        <v>15.2</v>
      </c>
      <c r="F16750" s="434">
        <v>9960</v>
      </c>
      <c r="G16750" s="434">
        <v>51406</v>
      </c>
      <c r="H16750" s="434">
        <v>29694</v>
      </c>
      <c r="I16750" s="434">
        <v>183.29</v>
      </c>
      <c r="J16750" s="434">
        <v>53773</v>
      </c>
      <c r="K16750" s="434">
        <v>2011</v>
      </c>
    </row>
    <row r="16751" spans="1:11" hidden="1" x14ac:dyDescent="0.25">
      <c r="A16751" s="434">
        <v>538004376</v>
      </c>
      <c r="B16751" s="434">
        <v>5748</v>
      </c>
      <c r="C16751" s="434" t="s">
        <v>20</v>
      </c>
      <c r="D16751" s="434" t="s">
        <v>29</v>
      </c>
      <c r="E16751" s="434">
        <v>15.8</v>
      </c>
      <c r="F16751" s="434">
        <v>9480</v>
      </c>
      <c r="G16751" s="434">
        <v>50378</v>
      </c>
      <c r="H16751" s="434">
        <v>30031</v>
      </c>
      <c r="I16751" s="434">
        <v>183</v>
      </c>
      <c r="J16751" s="434">
        <v>52097</v>
      </c>
      <c r="K16751" s="434">
        <v>2011</v>
      </c>
    </row>
    <row r="16752" spans="1:11" hidden="1" x14ac:dyDescent="0.25">
      <c r="A16752" s="434">
        <v>538004377</v>
      </c>
      <c r="B16752" s="434">
        <v>4560</v>
      </c>
      <c r="C16752" s="434" t="s">
        <v>20</v>
      </c>
      <c r="D16752" s="434" t="s">
        <v>29</v>
      </c>
      <c r="E16752" s="434">
        <v>15.8</v>
      </c>
      <c r="F16752" s="434">
        <v>9480</v>
      </c>
      <c r="G16752" s="434">
        <v>50342</v>
      </c>
      <c r="H16752" s="434">
        <v>30031</v>
      </c>
      <c r="I16752" s="434">
        <v>183</v>
      </c>
      <c r="J16752" s="434">
        <v>52083</v>
      </c>
      <c r="K16752" s="434">
        <v>2012</v>
      </c>
    </row>
    <row r="16753" spans="1:11" hidden="1" x14ac:dyDescent="0.25">
      <c r="A16753" s="434">
        <v>538004380</v>
      </c>
      <c r="B16753" s="434">
        <v>16264</v>
      </c>
      <c r="C16753" s="434" t="s">
        <v>28</v>
      </c>
      <c r="D16753" s="434" t="s">
        <v>29</v>
      </c>
      <c r="E16753" s="434">
        <v>14</v>
      </c>
      <c r="F16753" s="434">
        <v>7000</v>
      </c>
      <c r="G16753" s="434">
        <v>37168</v>
      </c>
      <c r="H16753" s="434">
        <v>24196</v>
      </c>
      <c r="I16753" s="434">
        <v>189.99</v>
      </c>
      <c r="J16753" s="434">
        <v>0</v>
      </c>
      <c r="K16753" s="434">
        <v>2012</v>
      </c>
    </row>
    <row r="16754" spans="1:11" hidden="1" x14ac:dyDescent="0.25">
      <c r="A16754" s="434">
        <v>538004381</v>
      </c>
      <c r="B16754" s="434">
        <v>18085</v>
      </c>
      <c r="C16754" s="434" t="s">
        <v>28</v>
      </c>
      <c r="D16754" s="434" t="s">
        <v>29</v>
      </c>
      <c r="E16754" s="434">
        <v>14</v>
      </c>
      <c r="F16754" s="434">
        <v>7000</v>
      </c>
      <c r="G16754" s="434">
        <v>37168</v>
      </c>
      <c r="H16754" s="434">
        <v>24196</v>
      </c>
      <c r="I16754" s="434">
        <v>189.99</v>
      </c>
      <c r="J16754" s="434">
        <v>0</v>
      </c>
      <c r="K16754" s="434">
        <v>2012</v>
      </c>
    </row>
    <row r="16755" spans="1:11" hidden="1" x14ac:dyDescent="0.25">
      <c r="A16755" s="434">
        <v>538004382</v>
      </c>
      <c r="B16755" s="434">
        <v>53181</v>
      </c>
      <c r="C16755" s="434" t="s">
        <v>28</v>
      </c>
      <c r="D16755" s="434" t="s">
        <v>29</v>
      </c>
      <c r="E16755" s="434">
        <v>14</v>
      </c>
      <c r="F16755" s="434">
        <v>7000</v>
      </c>
      <c r="G16755" s="434">
        <v>37140</v>
      </c>
      <c r="H16755" s="434">
        <v>24196</v>
      </c>
      <c r="I16755" s="434">
        <v>189.99</v>
      </c>
      <c r="J16755" s="434">
        <v>0</v>
      </c>
      <c r="K16755" s="434">
        <v>2012</v>
      </c>
    </row>
    <row r="16756" spans="1:11" hidden="1" x14ac:dyDescent="0.25">
      <c r="A16756" s="434">
        <v>538004383</v>
      </c>
      <c r="B16756" s="434">
        <v>21928</v>
      </c>
      <c r="C16756" s="434" t="s">
        <v>28</v>
      </c>
      <c r="D16756" s="434" t="s">
        <v>29</v>
      </c>
      <c r="E16756" s="434">
        <v>14</v>
      </c>
      <c r="F16756" s="434">
        <v>7000</v>
      </c>
      <c r="G16756" s="434">
        <v>37168</v>
      </c>
      <c r="H16756" s="434">
        <v>24196</v>
      </c>
      <c r="I16756" s="434">
        <v>189.9</v>
      </c>
      <c r="J16756" s="434">
        <v>0</v>
      </c>
      <c r="K16756" s="434">
        <v>2012</v>
      </c>
    </row>
    <row r="16757" spans="1:11" hidden="1" x14ac:dyDescent="0.25">
      <c r="A16757" s="434">
        <v>538004384</v>
      </c>
      <c r="B16757" s="434">
        <v>31622</v>
      </c>
      <c r="C16757" s="434" t="s">
        <v>28</v>
      </c>
      <c r="D16757" s="434" t="s">
        <v>29</v>
      </c>
      <c r="E16757" s="434">
        <v>14</v>
      </c>
      <c r="F16757" s="434">
        <v>7000</v>
      </c>
      <c r="G16757" s="434">
        <v>37169</v>
      </c>
      <c r="H16757" s="434">
        <v>24196</v>
      </c>
      <c r="I16757" s="434">
        <v>189.9</v>
      </c>
      <c r="J16757" s="434">
        <v>0</v>
      </c>
      <c r="K16757" s="434">
        <v>2012</v>
      </c>
    </row>
    <row r="16758" spans="1:11" hidden="1" x14ac:dyDescent="0.25">
      <c r="A16758" s="434">
        <v>538004385</v>
      </c>
      <c r="B16758" s="434">
        <v>16525</v>
      </c>
      <c r="C16758" s="434" t="s">
        <v>28</v>
      </c>
      <c r="D16758" s="434" t="s">
        <v>29</v>
      </c>
      <c r="E16758" s="434">
        <v>14</v>
      </c>
      <c r="F16758" s="434">
        <v>7000</v>
      </c>
      <c r="G16758" s="434">
        <v>37169</v>
      </c>
      <c r="H16758" s="434">
        <v>24196</v>
      </c>
      <c r="I16758" s="434">
        <v>189.9</v>
      </c>
      <c r="J16758" s="434">
        <v>0</v>
      </c>
      <c r="K16758" s="434">
        <v>2012</v>
      </c>
    </row>
    <row r="16759" spans="1:11" hidden="1" x14ac:dyDescent="0.25">
      <c r="A16759" s="434">
        <v>538004386</v>
      </c>
      <c r="B16759" s="434">
        <v>58408</v>
      </c>
      <c r="C16759" s="434" t="s">
        <v>28</v>
      </c>
      <c r="D16759" s="434" t="s">
        <v>29</v>
      </c>
      <c r="E16759" s="434">
        <v>14</v>
      </c>
      <c r="F16759" s="434">
        <v>7000</v>
      </c>
      <c r="G16759" s="434">
        <v>37141</v>
      </c>
      <c r="H16759" s="434">
        <v>24196</v>
      </c>
      <c r="I16759" s="434">
        <v>189.99</v>
      </c>
      <c r="J16759" s="434">
        <v>0</v>
      </c>
      <c r="K16759" s="434">
        <v>2012</v>
      </c>
    </row>
    <row r="16760" spans="1:11" hidden="1" x14ac:dyDescent="0.25">
      <c r="A16760" s="434">
        <v>538004387</v>
      </c>
      <c r="B16760" s="434">
        <v>28166</v>
      </c>
      <c r="C16760" s="434" t="s">
        <v>28</v>
      </c>
      <c r="D16760" s="434" t="s">
        <v>29</v>
      </c>
      <c r="E16760" s="434">
        <v>14</v>
      </c>
      <c r="F16760" s="434">
        <v>7000</v>
      </c>
      <c r="G16760" s="434">
        <v>37141</v>
      </c>
      <c r="H16760" s="434">
        <v>24196</v>
      </c>
      <c r="I16760" s="434">
        <v>189.99</v>
      </c>
      <c r="J16760" s="434">
        <v>0</v>
      </c>
      <c r="K16760" s="434">
        <v>2012</v>
      </c>
    </row>
    <row r="16761" spans="1:11" hidden="1" x14ac:dyDescent="0.25">
      <c r="A16761" s="434">
        <v>538004388</v>
      </c>
      <c r="B16761" s="434">
        <v>20917</v>
      </c>
      <c r="C16761" s="434" t="s">
        <v>16</v>
      </c>
      <c r="D16761" s="434" t="s">
        <v>33</v>
      </c>
      <c r="E16761" s="434">
        <v>15.2</v>
      </c>
      <c r="F16761" s="434">
        <v>10466</v>
      </c>
      <c r="G16761" s="434">
        <v>74606</v>
      </c>
      <c r="H16761" s="434">
        <v>42208</v>
      </c>
      <c r="I16761" s="434">
        <v>228.19</v>
      </c>
      <c r="J16761" s="434">
        <v>82355</v>
      </c>
      <c r="K16761" s="434">
        <v>2011</v>
      </c>
    </row>
    <row r="16762" spans="1:11" hidden="1" x14ac:dyDescent="0.25">
      <c r="A16762" s="434">
        <v>538004392</v>
      </c>
      <c r="B16762" s="434">
        <v>30176</v>
      </c>
      <c r="C16762" s="434" t="s">
        <v>28</v>
      </c>
      <c r="D16762" s="434" t="s">
        <v>29</v>
      </c>
      <c r="E16762" s="434">
        <v>14.5</v>
      </c>
      <c r="F16762" s="434">
        <v>7860</v>
      </c>
      <c r="G16762" s="434">
        <v>37372</v>
      </c>
      <c r="H16762" s="434">
        <v>22654</v>
      </c>
      <c r="I16762" s="434">
        <v>199.9</v>
      </c>
      <c r="J16762" s="434">
        <v>0</v>
      </c>
      <c r="K16762" s="434">
        <v>2002</v>
      </c>
    </row>
    <row r="16763" spans="1:11" hidden="1" x14ac:dyDescent="0.25">
      <c r="A16763" s="434">
        <v>538004396</v>
      </c>
      <c r="B16763" s="434">
        <v>30797</v>
      </c>
      <c r="C16763" s="434" t="s">
        <v>28</v>
      </c>
      <c r="D16763" s="434" t="s">
        <v>33</v>
      </c>
      <c r="E16763" s="434">
        <v>14.5</v>
      </c>
      <c r="F16763" s="434">
        <v>11360</v>
      </c>
      <c r="G16763" s="434">
        <v>81542</v>
      </c>
      <c r="H16763" s="434">
        <v>44625</v>
      </c>
      <c r="I16763" s="434">
        <v>229.07</v>
      </c>
      <c r="K16763" s="434">
        <v>2012</v>
      </c>
    </row>
    <row r="16764" spans="1:11" hidden="1" x14ac:dyDescent="0.25">
      <c r="A16764" s="434">
        <v>538004405</v>
      </c>
      <c r="B16764" s="434">
        <v>4226</v>
      </c>
      <c r="C16764" s="434" t="s">
        <v>28</v>
      </c>
      <c r="D16764" s="434" t="s">
        <v>29</v>
      </c>
      <c r="E16764" s="434">
        <v>15.8</v>
      </c>
      <c r="F16764" s="434">
        <v>9960</v>
      </c>
      <c r="G16764" s="434">
        <v>61438</v>
      </c>
      <c r="H16764" s="434">
        <v>34795</v>
      </c>
      <c r="I16764" s="434">
        <v>199.9</v>
      </c>
      <c r="J16764" s="434">
        <v>0</v>
      </c>
      <c r="K16764" s="434">
        <v>2011</v>
      </c>
    </row>
    <row r="16765" spans="1:11" hidden="1" x14ac:dyDescent="0.25">
      <c r="A16765" s="434">
        <v>538004411</v>
      </c>
      <c r="B16765" s="434">
        <v>7162</v>
      </c>
      <c r="C16765" s="434" t="s">
        <v>28</v>
      </c>
      <c r="D16765" s="434" t="s">
        <v>29</v>
      </c>
      <c r="E16765" s="434">
        <v>14.5</v>
      </c>
      <c r="F16765" s="434">
        <v>11620</v>
      </c>
      <c r="G16765" s="434">
        <v>57454</v>
      </c>
      <c r="H16765" s="434">
        <v>31901</v>
      </c>
      <c r="I16765" s="434">
        <v>193.07</v>
      </c>
      <c r="J16765" s="434">
        <v>0</v>
      </c>
      <c r="K16765" s="434">
        <v>2011</v>
      </c>
    </row>
    <row r="16766" spans="1:11" hidden="1" x14ac:dyDescent="0.25">
      <c r="A16766" s="434">
        <v>538004413</v>
      </c>
      <c r="B16766" s="434">
        <v>1167</v>
      </c>
      <c r="C16766" s="434" t="s">
        <v>28</v>
      </c>
      <c r="D16766" s="434" t="s">
        <v>33</v>
      </c>
      <c r="E16766" s="434">
        <v>43599</v>
      </c>
      <c r="F16766" s="434">
        <v>10260</v>
      </c>
      <c r="G16766" s="434">
        <v>81569</v>
      </c>
      <c r="H16766" s="434">
        <v>45271</v>
      </c>
      <c r="I16766" s="434">
        <v>229</v>
      </c>
      <c r="J16766" s="434">
        <v>0</v>
      </c>
      <c r="K16766" s="434">
        <v>2012</v>
      </c>
    </row>
    <row r="16767" spans="1:11" hidden="1" x14ac:dyDescent="0.25">
      <c r="A16767" s="434">
        <v>538004434</v>
      </c>
      <c r="B16767" s="434">
        <v>15140</v>
      </c>
      <c r="C16767" s="434" t="s">
        <v>28</v>
      </c>
      <c r="D16767" s="434" t="s">
        <v>33</v>
      </c>
      <c r="E16767" s="434">
        <v>14.5</v>
      </c>
      <c r="F16767" s="434">
        <v>9710</v>
      </c>
      <c r="G16767" s="434">
        <v>82188</v>
      </c>
      <c r="H16767" s="434">
        <v>42917</v>
      </c>
      <c r="I16767" s="434">
        <v>228.99</v>
      </c>
      <c r="J16767" s="434">
        <v>0</v>
      </c>
      <c r="K16767" s="434">
        <v>2011</v>
      </c>
    </row>
    <row r="16768" spans="1:11" hidden="1" x14ac:dyDescent="0.25">
      <c r="A16768" s="434">
        <v>538004435</v>
      </c>
      <c r="B16768" s="434">
        <v>4804</v>
      </c>
      <c r="C16768" s="434" t="s">
        <v>28</v>
      </c>
      <c r="D16768" s="434" t="s">
        <v>29</v>
      </c>
      <c r="E16768" s="434">
        <v>14</v>
      </c>
      <c r="F16768" s="434">
        <v>4970</v>
      </c>
      <c r="G16768" s="434">
        <v>28498</v>
      </c>
      <c r="H16768" s="434">
        <v>16966</v>
      </c>
      <c r="I16768" s="434">
        <v>169.26</v>
      </c>
      <c r="J16768" s="434">
        <v>0</v>
      </c>
      <c r="K16768" s="434">
        <v>1970</v>
      </c>
    </row>
    <row r="16769" spans="1:11" hidden="1" x14ac:dyDescent="0.25">
      <c r="A16769" s="434">
        <v>538004443</v>
      </c>
      <c r="B16769" s="434">
        <v>2943</v>
      </c>
      <c r="C16769" s="434" t="s">
        <v>28</v>
      </c>
      <c r="D16769" s="434" t="s">
        <v>29</v>
      </c>
      <c r="E16769" s="434">
        <v>14</v>
      </c>
      <c r="F16769" s="434">
        <v>6232</v>
      </c>
      <c r="G16769" s="434">
        <v>30463</v>
      </c>
      <c r="H16769" s="434">
        <v>19999</v>
      </c>
      <c r="I16769" s="434">
        <v>178.7</v>
      </c>
      <c r="J16769" s="434">
        <v>0</v>
      </c>
      <c r="K16769" s="434">
        <v>2011</v>
      </c>
    </row>
    <row r="16770" spans="1:11" hidden="1" x14ac:dyDescent="0.25">
      <c r="A16770" s="434">
        <v>538004444</v>
      </c>
      <c r="B16770" s="434">
        <v>785</v>
      </c>
      <c r="C16770" s="434" t="s">
        <v>31</v>
      </c>
      <c r="D16770" s="434" t="s">
        <v>29</v>
      </c>
      <c r="E16770" s="434">
        <v>14</v>
      </c>
      <c r="F16770" s="434">
        <v>6156</v>
      </c>
      <c r="G16770" s="434">
        <v>24993</v>
      </c>
      <c r="H16770" s="434">
        <v>15609</v>
      </c>
      <c r="I16770" s="434">
        <v>159.91999999999999</v>
      </c>
      <c r="J16770" s="434">
        <v>0</v>
      </c>
      <c r="K16770" s="434">
        <v>1999</v>
      </c>
    </row>
    <row r="16771" spans="1:11" hidden="1" x14ac:dyDescent="0.25">
      <c r="A16771" s="434">
        <v>538004445</v>
      </c>
      <c r="B16771" s="434">
        <v>984</v>
      </c>
      <c r="C16771" s="434" t="s">
        <v>28</v>
      </c>
      <c r="D16771" s="434" t="s">
        <v>33</v>
      </c>
      <c r="E16771" s="434">
        <v>14.5</v>
      </c>
      <c r="F16771" s="434">
        <v>9710</v>
      </c>
      <c r="G16771" s="434">
        <v>82158</v>
      </c>
      <c r="H16771" s="434">
        <v>42929</v>
      </c>
      <c r="I16771" s="434">
        <v>228.99</v>
      </c>
      <c r="K16771" s="434">
        <v>2010</v>
      </c>
    </row>
    <row r="16772" spans="1:11" hidden="1" x14ac:dyDescent="0.25">
      <c r="A16772" s="434">
        <v>538004446</v>
      </c>
      <c r="B16772" s="434">
        <v>7669</v>
      </c>
      <c r="C16772" s="434" t="s">
        <v>28</v>
      </c>
      <c r="D16772" s="434" t="s">
        <v>29</v>
      </c>
      <c r="E16772" s="434">
        <v>14.2</v>
      </c>
      <c r="F16772" s="434">
        <v>9960</v>
      </c>
      <c r="G16772" s="434">
        <v>56733</v>
      </c>
      <c r="H16772" s="434">
        <v>32987</v>
      </c>
      <c r="I16772" s="434">
        <v>189.99</v>
      </c>
      <c r="J16772" s="434">
        <v>0</v>
      </c>
      <c r="K16772" s="434">
        <v>2012</v>
      </c>
    </row>
    <row r="16773" spans="1:11" hidden="1" x14ac:dyDescent="0.25">
      <c r="A16773" s="434">
        <v>538004456</v>
      </c>
      <c r="B16773" s="434">
        <v>1564</v>
      </c>
      <c r="C16773" s="434" t="s">
        <v>28</v>
      </c>
      <c r="D16773" s="434" t="s">
        <v>29</v>
      </c>
      <c r="E16773" s="434">
        <v>14</v>
      </c>
      <c r="F16773" s="434">
        <v>6480</v>
      </c>
      <c r="G16773" s="434">
        <v>33788</v>
      </c>
      <c r="H16773" s="434">
        <v>23322</v>
      </c>
      <c r="I16773" s="434">
        <v>181</v>
      </c>
      <c r="K16773" s="434">
        <v>2011</v>
      </c>
    </row>
    <row r="16774" spans="1:11" hidden="1" x14ac:dyDescent="0.25">
      <c r="A16774" s="434">
        <v>538004472</v>
      </c>
      <c r="B16774" s="434">
        <v>16318</v>
      </c>
      <c r="C16774" s="434" t="s">
        <v>28</v>
      </c>
      <c r="D16774" s="434" t="s">
        <v>33</v>
      </c>
      <c r="E16774" s="434">
        <v>14</v>
      </c>
      <c r="F16774" s="434">
        <v>10320</v>
      </c>
      <c r="G16774" s="434">
        <v>76629</v>
      </c>
      <c r="H16774" s="434">
        <v>39736</v>
      </c>
      <c r="I16774" s="434">
        <v>224.94</v>
      </c>
      <c r="J16774" s="434">
        <v>0</v>
      </c>
      <c r="K16774" s="434">
        <v>1970</v>
      </c>
    </row>
    <row r="16775" spans="1:11" hidden="1" x14ac:dyDescent="0.25">
      <c r="A16775" s="434">
        <v>538004475</v>
      </c>
      <c r="B16775" s="434">
        <v>6946</v>
      </c>
      <c r="C16775" s="434" t="s">
        <v>28</v>
      </c>
      <c r="D16775" s="434" t="s">
        <v>36</v>
      </c>
      <c r="E16775" s="434">
        <v>14.9</v>
      </c>
      <c r="F16775" s="434">
        <v>16849</v>
      </c>
      <c r="G16775" s="434">
        <v>176006</v>
      </c>
      <c r="H16775" s="434">
        <v>92024</v>
      </c>
      <c r="I16775" s="434">
        <v>291.8</v>
      </c>
      <c r="J16775" s="434">
        <v>0</v>
      </c>
      <c r="K16775" s="434">
        <v>2011</v>
      </c>
    </row>
    <row r="16776" spans="1:11" hidden="1" x14ac:dyDescent="0.25">
      <c r="A16776" s="434">
        <v>538004476</v>
      </c>
      <c r="B16776" s="434">
        <v>10121</v>
      </c>
      <c r="C16776" s="434" t="s">
        <v>28</v>
      </c>
      <c r="D16776" s="434" t="s">
        <v>33</v>
      </c>
      <c r="E16776" s="434">
        <v>14.5</v>
      </c>
      <c r="F16776" s="434">
        <v>12950</v>
      </c>
      <c r="G16776" s="434">
        <v>95720</v>
      </c>
      <c r="H16776" s="434">
        <v>50617</v>
      </c>
      <c r="I16776" s="434">
        <v>234.98</v>
      </c>
      <c r="J16776" s="434">
        <v>0</v>
      </c>
      <c r="K16776" s="434">
        <v>2012</v>
      </c>
    </row>
    <row r="16777" spans="1:11" hidden="1" x14ac:dyDescent="0.25">
      <c r="A16777" s="434">
        <v>538004477</v>
      </c>
      <c r="B16777" s="434">
        <v>580</v>
      </c>
      <c r="C16777" s="434" t="s">
        <v>28</v>
      </c>
      <c r="D16777" s="434" t="s">
        <v>29</v>
      </c>
      <c r="E16777" s="434">
        <v>14</v>
      </c>
      <c r="F16777" s="434">
        <v>8300</v>
      </c>
      <c r="G16777" s="434">
        <v>34750</v>
      </c>
      <c r="H16777" s="434">
        <v>23783</v>
      </c>
      <c r="I16777" s="434">
        <v>180</v>
      </c>
      <c r="J16777" s="434">
        <v>0</v>
      </c>
      <c r="K16777" s="434">
        <v>2012</v>
      </c>
    </row>
    <row r="16778" spans="1:11" hidden="1" x14ac:dyDescent="0.25">
      <c r="A16778" s="434">
        <v>538004478</v>
      </c>
      <c r="B16778" s="434">
        <v>45354</v>
      </c>
      <c r="C16778" s="434" t="s">
        <v>28</v>
      </c>
      <c r="D16778" s="434" t="s">
        <v>33</v>
      </c>
      <c r="E16778" s="434">
        <v>14.5</v>
      </c>
      <c r="F16778" s="434">
        <v>9710</v>
      </c>
      <c r="G16778" s="434">
        <v>82265</v>
      </c>
      <c r="H16778" s="434">
        <v>43013</v>
      </c>
      <c r="I16778" s="434">
        <v>228.99</v>
      </c>
      <c r="J16778" s="434">
        <v>0</v>
      </c>
      <c r="K16778" s="434">
        <v>2012</v>
      </c>
    </row>
    <row r="16779" spans="1:11" hidden="1" x14ac:dyDescent="0.25">
      <c r="A16779" s="434">
        <v>538004481</v>
      </c>
      <c r="B16779" s="434">
        <v>3659</v>
      </c>
      <c r="C16779" s="434" t="s">
        <v>28</v>
      </c>
      <c r="D16779" s="434" t="s">
        <v>29</v>
      </c>
      <c r="E16779" s="434">
        <v>15.9</v>
      </c>
      <c r="F16779" s="434">
        <v>7860</v>
      </c>
      <c r="G16779" s="434">
        <v>38267</v>
      </c>
      <c r="H16779" s="434">
        <v>23268</v>
      </c>
      <c r="I16779" s="434">
        <v>179.97</v>
      </c>
      <c r="K16779" s="434">
        <v>2011</v>
      </c>
    </row>
    <row r="16780" spans="1:11" hidden="1" x14ac:dyDescent="0.25">
      <c r="A16780" s="434">
        <v>538004487</v>
      </c>
      <c r="B16780" s="434">
        <v>7467</v>
      </c>
      <c r="C16780" s="434" t="s">
        <v>24</v>
      </c>
      <c r="D16780" s="434" t="s">
        <v>36</v>
      </c>
      <c r="E16780" s="434">
        <v>15</v>
      </c>
      <c r="F16780" s="434">
        <v>18623</v>
      </c>
      <c r="G16780" s="434">
        <v>158475</v>
      </c>
      <c r="H16780" s="434">
        <v>81493</v>
      </c>
      <c r="I16780" s="434">
        <v>274.39299999999997</v>
      </c>
      <c r="J16780" s="434">
        <v>167363</v>
      </c>
      <c r="K16780" s="434">
        <v>2012</v>
      </c>
    </row>
    <row r="16781" spans="1:11" hidden="1" x14ac:dyDescent="0.25">
      <c r="A16781" s="434">
        <v>538004488</v>
      </c>
      <c r="B16781" s="434">
        <v>6995</v>
      </c>
      <c r="C16781" s="434" t="s">
        <v>28</v>
      </c>
      <c r="D16781" s="434" t="s">
        <v>29</v>
      </c>
      <c r="E16781" s="434">
        <v>14.5</v>
      </c>
      <c r="F16781" s="434">
        <v>11620</v>
      </c>
      <c r="G16781" s="434">
        <v>57454</v>
      </c>
      <c r="H16781" s="434">
        <v>32613</v>
      </c>
      <c r="I16781" s="434">
        <v>193.07</v>
      </c>
      <c r="J16781" s="434">
        <v>0</v>
      </c>
      <c r="K16781" s="434">
        <v>2011</v>
      </c>
    </row>
    <row r="16782" spans="1:11" hidden="1" x14ac:dyDescent="0.25">
      <c r="A16782" s="434">
        <v>538004493</v>
      </c>
      <c r="B16782" s="434">
        <v>12570</v>
      </c>
      <c r="C16782" s="434" t="s">
        <v>28</v>
      </c>
      <c r="D16782" s="434" t="s">
        <v>29</v>
      </c>
      <c r="E16782" s="434">
        <v>0</v>
      </c>
      <c r="F16782" s="434">
        <v>7470</v>
      </c>
      <c r="G16782" s="434">
        <v>37000</v>
      </c>
      <c r="H16782" s="434">
        <v>22850</v>
      </c>
      <c r="I16782" s="434">
        <v>177.8</v>
      </c>
      <c r="J16782" s="434">
        <v>0</v>
      </c>
    </row>
    <row r="16783" spans="1:11" hidden="1" x14ac:dyDescent="0.25">
      <c r="A16783" s="434">
        <v>538004497</v>
      </c>
      <c r="B16783" s="434">
        <v>1395</v>
      </c>
      <c r="C16783" s="434" t="s">
        <v>28</v>
      </c>
      <c r="D16783" s="434" t="s">
        <v>33</v>
      </c>
      <c r="E16783" s="434">
        <v>14.5</v>
      </c>
      <c r="F16783" s="434">
        <v>9341</v>
      </c>
      <c r="G16783" s="434">
        <v>75681</v>
      </c>
      <c r="H16783" s="434">
        <v>38818</v>
      </c>
      <c r="I16783" s="434">
        <v>225</v>
      </c>
      <c r="J16783" s="434">
        <v>0</v>
      </c>
      <c r="K16783" s="434">
        <v>2000</v>
      </c>
    </row>
    <row r="16784" spans="1:11" hidden="1" x14ac:dyDescent="0.25">
      <c r="A16784" s="434">
        <v>538004498</v>
      </c>
      <c r="B16784" s="434">
        <v>3073</v>
      </c>
      <c r="C16784" s="434" t="s">
        <v>28</v>
      </c>
      <c r="D16784" s="434" t="s">
        <v>29</v>
      </c>
      <c r="E16784" s="434">
        <v>15.8</v>
      </c>
      <c r="F16784" s="434">
        <v>8630</v>
      </c>
      <c r="G16784" s="434">
        <v>58666</v>
      </c>
      <c r="H16784" s="434">
        <v>33129</v>
      </c>
      <c r="I16784" s="434">
        <v>197</v>
      </c>
      <c r="J16784" s="434">
        <v>0</v>
      </c>
      <c r="K16784" s="434">
        <v>2012</v>
      </c>
    </row>
    <row r="16785" spans="1:11" hidden="1" x14ac:dyDescent="0.25">
      <c r="A16785" s="434">
        <v>538004530</v>
      </c>
      <c r="B16785" s="434">
        <v>14455</v>
      </c>
      <c r="C16785" s="434" t="s">
        <v>28</v>
      </c>
      <c r="D16785" s="434" t="s">
        <v>33</v>
      </c>
      <c r="E16785" s="434">
        <v>15.4</v>
      </c>
      <c r="F16785" s="434">
        <v>10115</v>
      </c>
      <c r="G16785" s="434">
        <v>71066</v>
      </c>
      <c r="H16785" s="434">
        <v>42744</v>
      </c>
      <c r="I16785" s="434">
        <v>210</v>
      </c>
      <c r="J16785" s="434">
        <v>0</v>
      </c>
      <c r="K16785" s="434">
        <v>2012</v>
      </c>
    </row>
    <row r="16786" spans="1:11" hidden="1" x14ac:dyDescent="0.25">
      <c r="A16786" s="434">
        <v>538004532</v>
      </c>
      <c r="B16786" s="434">
        <v>3102</v>
      </c>
      <c r="C16786" s="434" t="s">
        <v>20</v>
      </c>
      <c r="D16786" s="434" t="s">
        <v>29</v>
      </c>
      <c r="E16786" s="434">
        <v>13.5</v>
      </c>
      <c r="F16786" s="434">
        <v>8890</v>
      </c>
      <c r="G16786" s="434">
        <v>49990</v>
      </c>
      <c r="H16786" s="434">
        <v>29708</v>
      </c>
      <c r="I16786" s="434">
        <v>183.31</v>
      </c>
      <c r="J16786" s="434">
        <v>53033</v>
      </c>
      <c r="K16786" s="434">
        <v>2012</v>
      </c>
    </row>
    <row r="16787" spans="1:11" hidden="1" x14ac:dyDescent="0.25">
      <c r="A16787" s="434">
        <v>538004533</v>
      </c>
      <c r="B16787" s="434">
        <v>11210</v>
      </c>
      <c r="C16787" s="434" t="s">
        <v>20</v>
      </c>
      <c r="D16787" s="434" t="s">
        <v>29</v>
      </c>
      <c r="E16787" s="434">
        <v>14.5</v>
      </c>
      <c r="F16787" s="434">
        <v>8890</v>
      </c>
      <c r="G16787" s="434">
        <v>51840</v>
      </c>
      <c r="H16787" s="434">
        <v>29708</v>
      </c>
      <c r="I16787" s="434">
        <v>183.31</v>
      </c>
      <c r="J16787" s="434">
        <v>53033</v>
      </c>
      <c r="K16787" s="434">
        <v>2012</v>
      </c>
    </row>
    <row r="16788" spans="1:11" hidden="1" x14ac:dyDescent="0.25">
      <c r="A16788" s="434">
        <v>538004535</v>
      </c>
      <c r="B16788" s="434">
        <v>28466</v>
      </c>
      <c r="C16788" s="434" t="s">
        <v>20</v>
      </c>
      <c r="D16788" s="434" t="s">
        <v>29</v>
      </c>
      <c r="F16788" s="434">
        <v>8890</v>
      </c>
      <c r="G16788" s="434">
        <v>49990</v>
      </c>
      <c r="H16788" s="434">
        <v>29708</v>
      </c>
      <c r="I16788" s="434">
        <v>183.31</v>
      </c>
      <c r="J16788" s="434">
        <v>53034</v>
      </c>
      <c r="K16788" s="434">
        <v>2012</v>
      </c>
    </row>
    <row r="16789" spans="1:11" hidden="1" x14ac:dyDescent="0.25">
      <c r="A16789" s="434">
        <v>538004536</v>
      </c>
      <c r="B16789" s="434">
        <v>9234</v>
      </c>
      <c r="C16789" s="434" t="s">
        <v>20</v>
      </c>
      <c r="D16789" s="434" t="s">
        <v>29</v>
      </c>
      <c r="E16789" s="434">
        <v>14.5</v>
      </c>
      <c r="F16789" s="434">
        <v>8890</v>
      </c>
      <c r="G16789" s="434">
        <v>49990</v>
      </c>
      <c r="H16789" s="434">
        <v>29708</v>
      </c>
      <c r="I16789" s="434">
        <v>183.31</v>
      </c>
      <c r="J16789" s="434">
        <v>53031</v>
      </c>
      <c r="K16789" s="434">
        <v>2012</v>
      </c>
    </row>
    <row r="16790" spans="1:11" hidden="1" x14ac:dyDescent="0.25">
      <c r="A16790" s="434">
        <v>538004541</v>
      </c>
      <c r="B16790" s="434">
        <v>34774</v>
      </c>
      <c r="C16790" s="434" t="s">
        <v>28</v>
      </c>
      <c r="D16790" s="434" t="s">
        <v>29</v>
      </c>
      <c r="E16790" s="434">
        <v>13.9</v>
      </c>
      <c r="F16790" s="434">
        <v>5508</v>
      </c>
      <c r="G16790" s="434">
        <v>34062</v>
      </c>
      <c r="H16790" s="434">
        <v>22432</v>
      </c>
      <c r="I16790" s="434">
        <v>180.4</v>
      </c>
      <c r="J16790" s="434">
        <v>0</v>
      </c>
      <c r="K16790" s="434">
        <v>1970</v>
      </c>
    </row>
    <row r="16791" spans="1:11" hidden="1" x14ac:dyDescent="0.25">
      <c r="A16791" s="434">
        <v>538004542</v>
      </c>
      <c r="B16791" s="434">
        <v>36297</v>
      </c>
      <c r="C16791" s="434" t="s">
        <v>28</v>
      </c>
      <c r="D16791" s="434" t="s">
        <v>29</v>
      </c>
      <c r="E16791" s="434">
        <v>13.9</v>
      </c>
      <c r="F16791" s="434">
        <v>5508</v>
      </c>
      <c r="G16791" s="434">
        <v>34067</v>
      </c>
      <c r="H16791" s="434">
        <v>22432</v>
      </c>
      <c r="I16791" s="434">
        <v>180.4</v>
      </c>
      <c r="J16791" s="434">
        <v>0</v>
      </c>
      <c r="K16791" s="434">
        <v>1970</v>
      </c>
    </row>
    <row r="16792" spans="1:11" hidden="1" x14ac:dyDescent="0.25">
      <c r="A16792" s="434">
        <v>538004547</v>
      </c>
      <c r="B16792" s="434">
        <v>13350</v>
      </c>
      <c r="C16792" s="434" t="s">
        <v>28</v>
      </c>
      <c r="D16792" s="434" t="s">
        <v>29</v>
      </c>
      <c r="E16792" s="434">
        <v>14.5</v>
      </c>
      <c r="F16792" s="434">
        <v>11620</v>
      </c>
      <c r="G16792" s="434">
        <v>57409</v>
      </c>
      <c r="H16792" s="434">
        <v>31901</v>
      </c>
      <c r="I16792" s="434">
        <v>193.07</v>
      </c>
      <c r="J16792" s="434">
        <v>0</v>
      </c>
      <c r="K16792" s="434">
        <v>2012</v>
      </c>
    </row>
    <row r="16793" spans="1:11" hidden="1" x14ac:dyDescent="0.25">
      <c r="A16793" s="434">
        <v>538004550</v>
      </c>
      <c r="B16793" s="434">
        <v>6985</v>
      </c>
      <c r="C16793" s="434" t="s">
        <v>28</v>
      </c>
      <c r="D16793" s="434" t="s">
        <v>29</v>
      </c>
      <c r="E16793" s="434">
        <v>14.2</v>
      </c>
      <c r="F16793" s="434">
        <v>9960</v>
      </c>
      <c r="G16793" s="434">
        <v>56812</v>
      </c>
      <c r="H16793" s="434">
        <v>32957</v>
      </c>
      <c r="I16793" s="434">
        <v>189.99</v>
      </c>
      <c r="J16793" s="434">
        <v>0</v>
      </c>
      <c r="K16793" s="434">
        <v>2012</v>
      </c>
    </row>
    <row r="16794" spans="1:11" hidden="1" x14ac:dyDescent="0.25">
      <c r="A16794" s="434">
        <v>538004555</v>
      </c>
      <c r="B16794" s="434">
        <v>3279</v>
      </c>
      <c r="C16794" s="434" t="s">
        <v>28</v>
      </c>
      <c r="D16794" s="434" t="s">
        <v>29</v>
      </c>
      <c r="E16794" s="434">
        <v>13.9</v>
      </c>
      <c r="F16794" s="434">
        <v>8890</v>
      </c>
      <c r="G16794" s="434">
        <v>56678</v>
      </c>
      <c r="H16794" s="434">
        <v>31532</v>
      </c>
      <c r="I16794" s="434">
        <v>190</v>
      </c>
      <c r="K16794" s="434">
        <v>2008</v>
      </c>
    </row>
    <row r="16795" spans="1:11" hidden="1" x14ac:dyDescent="0.25">
      <c r="A16795" s="434">
        <v>538004564</v>
      </c>
      <c r="B16795" s="434">
        <v>9815</v>
      </c>
      <c r="C16795" s="434" t="s">
        <v>28</v>
      </c>
      <c r="D16795" s="434" t="s">
        <v>33</v>
      </c>
      <c r="E16795" s="434">
        <v>14</v>
      </c>
      <c r="F16795" s="434">
        <v>13560</v>
      </c>
      <c r="G16795" s="434">
        <v>80988</v>
      </c>
      <c r="H16795" s="434">
        <v>44600</v>
      </c>
      <c r="I16795" s="434">
        <v>229</v>
      </c>
      <c r="J16795" s="434">
        <v>0</v>
      </c>
      <c r="K16795" s="434">
        <v>2012</v>
      </c>
    </row>
    <row r="16796" spans="1:11" hidden="1" x14ac:dyDescent="0.25">
      <c r="A16796" s="434">
        <v>538004585</v>
      </c>
      <c r="B16796" s="434">
        <v>18276</v>
      </c>
      <c r="C16796" s="434" t="s">
        <v>28</v>
      </c>
      <c r="D16796" s="434" t="s">
        <v>29</v>
      </c>
      <c r="E16796" s="434">
        <v>14.5</v>
      </c>
      <c r="F16796" s="434">
        <v>11620</v>
      </c>
      <c r="G16796" s="434">
        <v>57467</v>
      </c>
      <c r="H16796" s="434">
        <v>32631</v>
      </c>
      <c r="I16796" s="434">
        <v>193.07</v>
      </c>
      <c r="J16796" s="434">
        <v>0</v>
      </c>
      <c r="K16796" s="434">
        <v>2012</v>
      </c>
    </row>
    <row r="16797" spans="1:11" hidden="1" x14ac:dyDescent="0.25">
      <c r="A16797" s="434">
        <v>538004593</v>
      </c>
      <c r="B16797" s="434">
        <v>958</v>
      </c>
      <c r="C16797" s="434" t="s">
        <v>24</v>
      </c>
      <c r="D16797" s="434" t="s">
        <v>36</v>
      </c>
      <c r="F16797" s="434">
        <v>19620</v>
      </c>
      <c r="G16797" s="434">
        <v>158322</v>
      </c>
      <c r="H16797" s="434">
        <v>81186</v>
      </c>
      <c r="I16797" s="434">
        <v>274.33999999999997</v>
      </c>
      <c r="J16797" s="434">
        <v>167201</v>
      </c>
      <c r="K16797" s="434">
        <v>2012</v>
      </c>
    </row>
    <row r="16798" spans="1:11" hidden="1" x14ac:dyDescent="0.25">
      <c r="A16798" s="434">
        <v>538004594</v>
      </c>
      <c r="B16798" s="434">
        <v>636</v>
      </c>
      <c r="C16798" s="434" t="s">
        <v>24</v>
      </c>
      <c r="D16798" s="434" t="s">
        <v>36</v>
      </c>
      <c r="F16798" s="434">
        <v>15578</v>
      </c>
      <c r="G16798" s="434">
        <v>158322</v>
      </c>
      <c r="H16798" s="434">
        <v>81186</v>
      </c>
      <c r="I16798" s="434">
        <v>274.33999999999997</v>
      </c>
      <c r="J16798" s="434">
        <v>167201</v>
      </c>
      <c r="K16798" s="434">
        <v>2012</v>
      </c>
    </row>
    <row r="16799" spans="1:11" hidden="1" x14ac:dyDescent="0.25">
      <c r="A16799" s="434">
        <v>538004601</v>
      </c>
      <c r="B16799" s="434">
        <v>2244</v>
      </c>
      <c r="C16799" s="434" t="s">
        <v>28</v>
      </c>
      <c r="D16799" s="434" t="s">
        <v>29</v>
      </c>
      <c r="E16799" s="434">
        <v>14.5</v>
      </c>
      <c r="F16799" s="434">
        <v>9480</v>
      </c>
      <c r="G16799" s="434">
        <v>51156</v>
      </c>
      <c r="H16799" s="434">
        <v>30655</v>
      </c>
      <c r="I16799" s="434">
        <v>182.98</v>
      </c>
      <c r="K16799" s="434">
        <v>2012</v>
      </c>
    </row>
    <row r="16800" spans="1:11" hidden="1" x14ac:dyDescent="0.25">
      <c r="A16800" s="434">
        <v>538004618</v>
      </c>
      <c r="B16800" s="434">
        <v>1822</v>
      </c>
      <c r="C16800" s="434" t="s">
        <v>28</v>
      </c>
      <c r="D16800" s="434" t="s">
        <v>29</v>
      </c>
      <c r="E16800" s="434">
        <v>43599</v>
      </c>
      <c r="F16800" s="434">
        <v>9480</v>
      </c>
      <c r="G16800" s="434">
        <v>57239</v>
      </c>
      <c r="H16800" s="434">
        <v>31598</v>
      </c>
      <c r="I16800" s="434">
        <v>190</v>
      </c>
      <c r="J16800" s="434">
        <v>0</v>
      </c>
    </row>
    <row r="16801" spans="1:11" hidden="1" x14ac:dyDescent="0.25">
      <c r="A16801" s="434">
        <v>538004629</v>
      </c>
      <c r="B16801" s="434">
        <v>797</v>
      </c>
      <c r="C16801" s="434" t="s">
        <v>20</v>
      </c>
      <c r="D16801" s="434" t="s">
        <v>25</v>
      </c>
      <c r="F16801" s="434">
        <v>6150</v>
      </c>
      <c r="G16801" s="434">
        <v>21306</v>
      </c>
      <c r="H16801" s="434">
        <v>12196</v>
      </c>
      <c r="I16801" s="434">
        <v>149</v>
      </c>
      <c r="J16801" s="434">
        <v>20031</v>
      </c>
      <c r="K16801" s="434">
        <v>2010</v>
      </c>
    </row>
    <row r="16802" spans="1:11" hidden="1" x14ac:dyDescent="0.25">
      <c r="A16802" s="434">
        <v>538004630</v>
      </c>
      <c r="B16802" s="434">
        <v>15340</v>
      </c>
      <c r="C16802" s="434" t="s">
        <v>28</v>
      </c>
      <c r="D16802" s="434" t="s">
        <v>29</v>
      </c>
      <c r="E16802" s="434">
        <v>14.5</v>
      </c>
      <c r="F16802" s="434">
        <v>10470</v>
      </c>
      <c r="G16802" s="434">
        <v>55380</v>
      </c>
      <c r="H16802" s="434">
        <v>31541</v>
      </c>
      <c r="I16802" s="434">
        <v>190</v>
      </c>
      <c r="J16802" s="434">
        <v>0</v>
      </c>
      <c r="K16802" s="434">
        <v>2012</v>
      </c>
    </row>
    <row r="16803" spans="1:11" hidden="1" x14ac:dyDescent="0.25">
      <c r="A16803" s="434">
        <v>538004641</v>
      </c>
      <c r="B16803" s="434">
        <v>14155</v>
      </c>
      <c r="C16803" s="434" t="s">
        <v>31</v>
      </c>
      <c r="D16803" s="434" t="s">
        <v>29</v>
      </c>
      <c r="E16803" s="434">
        <v>14.5</v>
      </c>
      <c r="F16803" s="434">
        <v>7470</v>
      </c>
      <c r="G16803" s="434">
        <v>37187</v>
      </c>
      <c r="H16803" s="434">
        <v>22863</v>
      </c>
      <c r="I16803" s="434">
        <v>177.85</v>
      </c>
      <c r="J16803" s="434">
        <v>0</v>
      </c>
      <c r="K16803" s="434">
        <v>2012</v>
      </c>
    </row>
    <row r="16804" spans="1:11" hidden="1" x14ac:dyDescent="0.25">
      <c r="A16804" s="434">
        <v>538004642</v>
      </c>
      <c r="B16804" s="434">
        <v>25097</v>
      </c>
      <c r="C16804" s="434" t="s">
        <v>28</v>
      </c>
      <c r="D16804" s="434" t="s">
        <v>29</v>
      </c>
      <c r="E16804" s="434">
        <v>14</v>
      </c>
      <c r="F16804" s="434">
        <v>7860</v>
      </c>
      <c r="G16804" s="434">
        <v>35885</v>
      </c>
      <c r="H16804" s="434">
        <v>20465</v>
      </c>
      <c r="I16804" s="434">
        <v>199.98</v>
      </c>
      <c r="J16804" s="434">
        <v>0</v>
      </c>
      <c r="K16804" s="434">
        <v>2012</v>
      </c>
    </row>
    <row r="16805" spans="1:11" hidden="1" x14ac:dyDescent="0.25">
      <c r="A16805" s="434">
        <v>538004646</v>
      </c>
      <c r="B16805" s="434">
        <v>68886</v>
      </c>
      <c r="C16805" s="434" t="s">
        <v>28</v>
      </c>
      <c r="D16805" s="434" t="s">
        <v>29</v>
      </c>
      <c r="E16805" s="434">
        <v>14</v>
      </c>
      <c r="F16805" s="434">
        <v>7860</v>
      </c>
      <c r="G16805" s="434">
        <v>35885</v>
      </c>
      <c r="H16805" s="434">
        <v>20465</v>
      </c>
      <c r="I16805" s="434">
        <v>199.98</v>
      </c>
      <c r="J16805" s="434">
        <v>0</v>
      </c>
      <c r="K16805" s="434">
        <v>2012</v>
      </c>
    </row>
    <row r="16806" spans="1:11" hidden="1" x14ac:dyDescent="0.25">
      <c r="A16806" s="434">
        <v>538004649</v>
      </c>
      <c r="B16806" s="434">
        <v>1</v>
      </c>
      <c r="C16806" s="434" t="s">
        <v>48</v>
      </c>
      <c r="D16806" s="434" t="s">
        <v>33</v>
      </c>
      <c r="F16806" s="434">
        <v>42000</v>
      </c>
      <c r="G16806" s="434">
        <v>63976</v>
      </c>
      <c r="H16806" s="434">
        <v>70423</v>
      </c>
      <c r="I16806" s="434">
        <v>238</v>
      </c>
      <c r="K16806" s="434">
        <v>2014</v>
      </c>
    </row>
    <row r="16807" spans="1:11" hidden="1" x14ac:dyDescent="0.25">
      <c r="A16807" s="434">
        <v>538004652</v>
      </c>
      <c r="B16807" s="434">
        <v>60432</v>
      </c>
      <c r="C16807" s="434" t="s">
        <v>28</v>
      </c>
      <c r="D16807" s="434" t="s">
        <v>33</v>
      </c>
      <c r="E16807" s="434">
        <v>14.5</v>
      </c>
      <c r="F16807" s="434">
        <v>9710</v>
      </c>
      <c r="G16807" s="434">
        <v>82265</v>
      </c>
      <c r="H16807" s="434">
        <v>43013</v>
      </c>
      <c r="I16807" s="434">
        <v>228.99</v>
      </c>
      <c r="J16807" s="434">
        <v>0</v>
      </c>
      <c r="K16807" s="434">
        <v>2012</v>
      </c>
    </row>
    <row r="16808" spans="1:11" hidden="1" x14ac:dyDescent="0.25">
      <c r="A16808" s="434">
        <v>538004665</v>
      </c>
      <c r="B16808" s="434">
        <v>9636</v>
      </c>
      <c r="C16808" s="434" t="s">
        <v>28</v>
      </c>
      <c r="D16808" s="434" t="s">
        <v>29</v>
      </c>
      <c r="E16808" s="434">
        <v>14.5</v>
      </c>
      <c r="F16808" s="434">
        <v>8201</v>
      </c>
      <c r="G16808" s="434">
        <v>61360</v>
      </c>
      <c r="H16808" s="434">
        <v>34039</v>
      </c>
      <c r="I16808" s="434">
        <v>199.98</v>
      </c>
      <c r="J16808" s="434">
        <v>0</v>
      </c>
      <c r="K16808" s="434">
        <v>1970</v>
      </c>
    </row>
    <row r="16809" spans="1:11" hidden="1" x14ac:dyDescent="0.25">
      <c r="A16809" s="434">
        <v>538004671</v>
      </c>
      <c r="B16809" s="434">
        <v>16654</v>
      </c>
      <c r="C16809" s="434" t="s">
        <v>28</v>
      </c>
      <c r="D16809" s="434" t="s">
        <v>33</v>
      </c>
      <c r="E16809" s="434">
        <v>14.5</v>
      </c>
      <c r="F16809" s="434">
        <v>10770</v>
      </c>
      <c r="G16809" s="434">
        <v>81507</v>
      </c>
      <c r="H16809" s="434">
        <v>44485</v>
      </c>
      <c r="I16809" s="434">
        <v>229</v>
      </c>
      <c r="J16809" s="434">
        <v>0</v>
      </c>
      <c r="K16809" s="434">
        <v>1970</v>
      </c>
    </row>
    <row r="16810" spans="1:11" hidden="1" x14ac:dyDescent="0.25">
      <c r="A16810" s="434">
        <v>538004693</v>
      </c>
      <c r="B16810" s="434">
        <v>724</v>
      </c>
      <c r="C16810" s="434" t="s">
        <v>20</v>
      </c>
      <c r="D16810" s="434" t="s">
        <v>29</v>
      </c>
      <c r="F16810" s="434">
        <v>8200</v>
      </c>
      <c r="G16810" s="434">
        <v>49990</v>
      </c>
      <c r="H16810" s="434">
        <v>29708</v>
      </c>
      <c r="I16810" s="434">
        <v>183.31</v>
      </c>
      <c r="J16810" s="434">
        <v>53031</v>
      </c>
      <c r="K16810" s="434">
        <v>2013</v>
      </c>
    </row>
    <row r="16811" spans="1:11" hidden="1" x14ac:dyDescent="0.25">
      <c r="A16811" s="434">
        <v>538004707</v>
      </c>
      <c r="B16811" s="434">
        <v>8511</v>
      </c>
      <c r="C16811" s="434" t="s">
        <v>28</v>
      </c>
      <c r="D16811" s="434" t="s">
        <v>29</v>
      </c>
      <c r="E16811" s="434">
        <v>14.5</v>
      </c>
      <c r="F16811" s="434">
        <v>9480</v>
      </c>
      <c r="G16811" s="434">
        <v>55415</v>
      </c>
      <c r="H16811" s="434">
        <v>32795</v>
      </c>
      <c r="I16811" s="434">
        <v>188</v>
      </c>
      <c r="J16811" s="434">
        <v>0</v>
      </c>
      <c r="K16811" s="434">
        <v>2012</v>
      </c>
    </row>
    <row r="16812" spans="1:11" hidden="1" x14ac:dyDescent="0.25">
      <c r="A16812" s="434">
        <v>538004710</v>
      </c>
      <c r="B16812" s="434">
        <v>14274</v>
      </c>
      <c r="C16812" s="434" t="s">
        <v>28</v>
      </c>
      <c r="D16812" s="434" t="s">
        <v>29</v>
      </c>
      <c r="E16812" s="434">
        <v>14</v>
      </c>
      <c r="F16812" s="434">
        <v>8300</v>
      </c>
      <c r="G16812" s="434">
        <v>35099</v>
      </c>
      <c r="H16812" s="434">
        <v>23587</v>
      </c>
      <c r="I16812" s="434">
        <v>180</v>
      </c>
      <c r="J16812" s="434">
        <v>0</v>
      </c>
      <c r="K16812" s="434">
        <v>2012</v>
      </c>
    </row>
    <row r="16813" spans="1:11" hidden="1" x14ac:dyDescent="0.25">
      <c r="A16813" s="434">
        <v>538004711</v>
      </c>
      <c r="B16813" s="434">
        <v>8836</v>
      </c>
      <c r="C16813" s="434" t="s">
        <v>28</v>
      </c>
      <c r="D16813" s="434" t="s">
        <v>29</v>
      </c>
      <c r="E16813" s="434">
        <v>14.2</v>
      </c>
      <c r="F16813" s="434">
        <v>9475</v>
      </c>
      <c r="G16813" s="434">
        <v>56501</v>
      </c>
      <c r="H16813" s="434">
        <v>32987</v>
      </c>
      <c r="I16813" s="434">
        <v>189.99</v>
      </c>
      <c r="J16813" s="434">
        <v>0</v>
      </c>
      <c r="K16813" s="434">
        <v>2013</v>
      </c>
    </row>
    <row r="16814" spans="1:11" hidden="1" x14ac:dyDescent="0.25">
      <c r="A16814" s="434">
        <v>538004715</v>
      </c>
      <c r="B16814" s="434">
        <v>1825</v>
      </c>
      <c r="C16814" s="434" t="s">
        <v>28</v>
      </c>
      <c r="D16814" s="434" t="s">
        <v>29</v>
      </c>
      <c r="E16814" s="434">
        <v>14.7</v>
      </c>
      <c r="F16814" s="434">
        <v>14280</v>
      </c>
      <c r="G16814" s="434">
        <v>58518</v>
      </c>
      <c r="H16814" s="434">
        <v>34837</v>
      </c>
      <c r="I16814" s="434">
        <v>196</v>
      </c>
      <c r="K16814" s="434">
        <v>2012</v>
      </c>
    </row>
    <row r="16815" spans="1:11" hidden="1" x14ac:dyDescent="0.25">
      <c r="A16815" s="434">
        <v>538004721</v>
      </c>
      <c r="B16815" s="434">
        <v>7340</v>
      </c>
      <c r="C16815" s="434" t="s">
        <v>28</v>
      </c>
      <c r="D16815" s="434" t="s">
        <v>29</v>
      </c>
      <c r="E16815" s="434">
        <v>14.2</v>
      </c>
      <c r="F16815" s="434">
        <v>7500</v>
      </c>
      <c r="G16815" s="434">
        <v>34737</v>
      </c>
      <c r="H16815" s="434">
        <v>24212</v>
      </c>
      <c r="I16815" s="434">
        <v>180</v>
      </c>
      <c r="J16815" s="434">
        <v>0</v>
      </c>
      <c r="K16815" s="434">
        <v>1970</v>
      </c>
    </row>
    <row r="16816" spans="1:11" hidden="1" x14ac:dyDescent="0.25">
      <c r="A16816" s="434">
        <v>538004722</v>
      </c>
      <c r="B16816" s="434">
        <v>14719</v>
      </c>
      <c r="C16816" s="434" t="s">
        <v>16</v>
      </c>
      <c r="D16816" s="434" t="s">
        <v>33</v>
      </c>
      <c r="E16816" s="434">
        <v>14.5</v>
      </c>
      <c r="F16816" s="434">
        <v>12240</v>
      </c>
      <c r="G16816" s="434">
        <v>74998</v>
      </c>
      <c r="H16816" s="434">
        <v>40953</v>
      </c>
      <c r="I16816" s="434">
        <v>228</v>
      </c>
      <c r="J16816" s="434">
        <v>81846</v>
      </c>
      <c r="K16816" s="434">
        <v>2012</v>
      </c>
    </row>
    <row r="16817" spans="1:11" hidden="1" x14ac:dyDescent="0.25">
      <c r="A16817" s="434">
        <v>538004733</v>
      </c>
      <c r="B16817" s="434">
        <v>1917</v>
      </c>
      <c r="C16817" s="434" t="s">
        <v>31</v>
      </c>
      <c r="D16817" s="434" t="s">
        <v>25</v>
      </c>
      <c r="E16817" s="434">
        <v>18.5</v>
      </c>
      <c r="F16817" s="434">
        <v>7061</v>
      </c>
      <c r="G16817" s="434">
        <v>14567</v>
      </c>
      <c r="H16817" s="434">
        <v>12401</v>
      </c>
      <c r="I16817" s="434">
        <v>144.63</v>
      </c>
      <c r="J16817" s="434">
        <v>18922</v>
      </c>
      <c r="K16817" s="434">
        <v>1985</v>
      </c>
    </row>
    <row r="16818" spans="1:11" hidden="1" x14ac:dyDescent="0.25">
      <c r="A16818" s="434">
        <v>538004749</v>
      </c>
      <c r="B16818" s="434">
        <v>33513</v>
      </c>
      <c r="C16818" s="434" t="s">
        <v>28</v>
      </c>
      <c r="D16818" s="434" t="s">
        <v>29</v>
      </c>
      <c r="E16818" s="434">
        <v>14.5</v>
      </c>
      <c r="F16818" s="434">
        <v>10470</v>
      </c>
      <c r="G16818" s="434">
        <v>55317</v>
      </c>
      <c r="H16818" s="434">
        <v>31590</v>
      </c>
      <c r="I16818" s="434">
        <v>189.99</v>
      </c>
      <c r="J16818" s="434">
        <v>0</v>
      </c>
      <c r="K16818" s="434">
        <v>2013</v>
      </c>
    </row>
    <row r="16819" spans="1:11" hidden="1" x14ac:dyDescent="0.25">
      <c r="A16819" s="434">
        <v>538004750</v>
      </c>
      <c r="B16819" s="434">
        <v>25193</v>
      </c>
      <c r="C16819" s="434" t="s">
        <v>28</v>
      </c>
      <c r="D16819" s="434" t="s">
        <v>29</v>
      </c>
      <c r="E16819" s="434">
        <v>14.5</v>
      </c>
      <c r="F16819" s="434">
        <v>10470</v>
      </c>
      <c r="G16819" s="434">
        <v>55317</v>
      </c>
      <c r="H16819" s="434">
        <v>31590</v>
      </c>
      <c r="I16819" s="434">
        <v>189.99</v>
      </c>
      <c r="J16819" s="434">
        <v>0</v>
      </c>
      <c r="K16819" s="434">
        <v>2014</v>
      </c>
    </row>
    <row r="16820" spans="1:11" hidden="1" x14ac:dyDescent="0.25">
      <c r="A16820" s="434">
        <v>538004757</v>
      </c>
      <c r="B16820" s="434">
        <v>59856</v>
      </c>
      <c r="C16820" s="434" t="s">
        <v>28</v>
      </c>
      <c r="D16820" s="434" t="s">
        <v>33</v>
      </c>
      <c r="E16820" s="434">
        <v>14</v>
      </c>
      <c r="F16820" s="434">
        <v>9401</v>
      </c>
      <c r="G16820" s="434">
        <v>79252</v>
      </c>
      <c r="H16820" s="434">
        <v>43692</v>
      </c>
      <c r="I16820" s="434">
        <v>229.04</v>
      </c>
      <c r="J16820" s="434">
        <v>0</v>
      </c>
      <c r="K16820" s="434">
        <v>1970</v>
      </c>
    </row>
    <row r="16821" spans="1:11" hidden="1" x14ac:dyDescent="0.25">
      <c r="A16821" s="434">
        <v>538004767</v>
      </c>
      <c r="B16821" s="434">
        <v>16232</v>
      </c>
      <c r="C16821" s="434" t="s">
        <v>28</v>
      </c>
      <c r="D16821" s="434" t="s">
        <v>33</v>
      </c>
      <c r="E16821" s="434">
        <v>14.1</v>
      </c>
      <c r="F16821" s="434">
        <v>9800</v>
      </c>
      <c r="G16821" s="434">
        <v>81336</v>
      </c>
      <c r="H16821" s="434">
        <v>44009</v>
      </c>
      <c r="I16821" s="434">
        <v>228.87</v>
      </c>
      <c r="J16821" s="434">
        <v>0</v>
      </c>
      <c r="K16821" s="434">
        <v>1970</v>
      </c>
    </row>
    <row r="16822" spans="1:11" hidden="1" x14ac:dyDescent="0.25">
      <c r="A16822" s="434">
        <v>538004772</v>
      </c>
      <c r="B16822" s="434">
        <v>835</v>
      </c>
      <c r="C16822" s="434" t="s">
        <v>28</v>
      </c>
      <c r="D16822" s="434" t="s">
        <v>29</v>
      </c>
      <c r="E16822" s="434">
        <v>14.5</v>
      </c>
      <c r="F16822" s="434">
        <v>9960</v>
      </c>
      <c r="G16822" s="434">
        <v>56010</v>
      </c>
      <c r="H16822" s="434">
        <v>31199</v>
      </c>
      <c r="I16822" s="434">
        <v>189.99</v>
      </c>
      <c r="K16822" s="434">
        <v>2007</v>
      </c>
    </row>
    <row r="16823" spans="1:11" hidden="1" x14ac:dyDescent="0.25">
      <c r="A16823" s="434">
        <v>538004774</v>
      </c>
      <c r="B16823" s="434">
        <v>6438</v>
      </c>
      <c r="C16823" s="434" t="s">
        <v>28</v>
      </c>
      <c r="D16823" s="434" t="s">
        <v>33</v>
      </c>
      <c r="E16823" s="434">
        <v>14.5</v>
      </c>
      <c r="F16823" s="434">
        <v>11200</v>
      </c>
      <c r="G16823" s="434">
        <v>81361</v>
      </c>
      <c r="H16823" s="434">
        <v>44096</v>
      </c>
      <c r="I16823" s="434">
        <v>229</v>
      </c>
      <c r="J16823" s="434">
        <v>0</v>
      </c>
      <c r="K16823" s="434">
        <v>1970</v>
      </c>
    </row>
    <row r="16824" spans="1:11" hidden="1" x14ac:dyDescent="0.25">
      <c r="A16824" s="434">
        <v>538004781</v>
      </c>
      <c r="B16824" s="434">
        <v>53311</v>
      </c>
      <c r="C16824" s="434" t="s">
        <v>46</v>
      </c>
      <c r="D16824" s="434" t="s">
        <v>22</v>
      </c>
      <c r="I16824" s="434">
        <v>98</v>
      </c>
    </row>
    <row r="16825" spans="1:11" hidden="1" x14ac:dyDescent="0.25">
      <c r="A16825" s="434">
        <v>538004795</v>
      </c>
      <c r="B16825" s="434">
        <v>6651</v>
      </c>
      <c r="C16825" s="434" t="s">
        <v>31</v>
      </c>
      <c r="D16825" s="434" t="s">
        <v>29</v>
      </c>
      <c r="E16825" s="434">
        <v>13</v>
      </c>
      <c r="F16825" s="434">
        <v>8000</v>
      </c>
      <c r="G16825" s="434">
        <v>24000</v>
      </c>
      <c r="H16825" s="434">
        <v>22499</v>
      </c>
      <c r="I16825" s="434">
        <v>165.5</v>
      </c>
      <c r="J16825" s="434">
        <v>0</v>
      </c>
      <c r="K16825" s="434">
        <v>2012</v>
      </c>
    </row>
    <row r="16826" spans="1:11" hidden="1" x14ac:dyDescent="0.25">
      <c r="A16826" s="434">
        <v>538004811</v>
      </c>
      <c r="B16826" s="434">
        <v>9878</v>
      </c>
      <c r="C16826" s="434" t="s">
        <v>28</v>
      </c>
      <c r="D16826" s="434" t="s">
        <v>33</v>
      </c>
      <c r="E16826" s="434">
        <v>16.899999999999999</v>
      </c>
      <c r="F16826" s="434">
        <v>12950</v>
      </c>
      <c r="G16826" s="434">
        <v>95707</v>
      </c>
      <c r="H16826" s="434">
        <v>50626</v>
      </c>
      <c r="I16826" s="434">
        <v>234.98</v>
      </c>
      <c r="J16826" s="434">
        <v>0</v>
      </c>
      <c r="K16826" s="434">
        <v>2012</v>
      </c>
    </row>
    <row r="16827" spans="1:11" hidden="1" x14ac:dyDescent="0.25">
      <c r="A16827" s="434">
        <v>538004825</v>
      </c>
      <c r="B16827" s="434">
        <v>20959</v>
      </c>
      <c r="C16827" s="434" t="s">
        <v>28</v>
      </c>
      <c r="D16827" s="434" t="s">
        <v>33</v>
      </c>
      <c r="E16827" s="434">
        <v>14.5</v>
      </c>
      <c r="F16827" s="434">
        <v>10750</v>
      </c>
      <c r="G16827" s="434">
        <v>81670</v>
      </c>
      <c r="H16827" s="434">
        <v>44289</v>
      </c>
      <c r="I16827" s="434">
        <v>229</v>
      </c>
      <c r="J16827" s="434">
        <v>0</v>
      </c>
      <c r="K16827" s="434">
        <v>2013</v>
      </c>
    </row>
    <row r="16828" spans="1:11" hidden="1" x14ac:dyDescent="0.25">
      <c r="A16828" s="434">
        <v>538004828</v>
      </c>
      <c r="B16828" s="434">
        <v>2</v>
      </c>
      <c r="C16828" s="434" t="s">
        <v>24</v>
      </c>
      <c r="D16828" s="434" t="s">
        <v>33</v>
      </c>
      <c r="E16828" s="434">
        <v>15.3</v>
      </c>
      <c r="F16828" s="434">
        <v>14044</v>
      </c>
      <c r="G16828" s="434">
        <v>105237</v>
      </c>
      <c r="H16828" s="434">
        <v>57148</v>
      </c>
      <c r="I16828" s="434">
        <v>244</v>
      </c>
      <c r="J16828" s="434">
        <v>113997</v>
      </c>
      <c r="K16828" s="434">
        <v>1998</v>
      </c>
    </row>
    <row r="16829" spans="1:11" hidden="1" x14ac:dyDescent="0.25">
      <c r="A16829" s="434">
        <v>538004829</v>
      </c>
      <c r="B16829" s="434">
        <v>114469</v>
      </c>
      <c r="C16829" s="434" t="s">
        <v>48</v>
      </c>
      <c r="D16829" s="434" t="s">
        <v>17</v>
      </c>
      <c r="E16829" s="434">
        <v>14</v>
      </c>
      <c r="F16829" s="434">
        <v>3236</v>
      </c>
      <c r="G16829" s="434">
        <v>1200</v>
      </c>
      <c r="H16829" s="434">
        <v>1659</v>
      </c>
      <c r="I16829" s="434">
        <v>54.6</v>
      </c>
      <c r="K16829" s="434">
        <v>2013</v>
      </c>
    </row>
    <row r="16830" spans="1:11" hidden="1" x14ac:dyDescent="0.25">
      <c r="A16830" s="434">
        <v>538004830</v>
      </c>
      <c r="B16830" s="434">
        <v>162315</v>
      </c>
      <c r="C16830" s="434" t="s">
        <v>48</v>
      </c>
      <c r="D16830" s="434" t="s">
        <v>17</v>
      </c>
      <c r="E16830" s="434">
        <v>14</v>
      </c>
      <c r="F16830" s="434">
        <v>3236</v>
      </c>
      <c r="G16830" s="434">
        <v>1200</v>
      </c>
      <c r="H16830" s="434">
        <v>1659</v>
      </c>
      <c r="I16830" s="434">
        <v>54.6</v>
      </c>
      <c r="J16830" s="434">
        <v>0</v>
      </c>
      <c r="K16830" s="434">
        <v>2014</v>
      </c>
    </row>
    <row r="16831" spans="1:11" hidden="1" x14ac:dyDescent="0.25">
      <c r="A16831" s="434">
        <v>538004832</v>
      </c>
      <c r="B16831" s="434">
        <v>1519</v>
      </c>
      <c r="C16831" s="434" t="s">
        <v>20</v>
      </c>
      <c r="D16831" s="434" t="s">
        <v>33</v>
      </c>
      <c r="E16831" s="434">
        <v>15.8</v>
      </c>
      <c r="F16831" s="434">
        <v>13560</v>
      </c>
      <c r="G16831" s="434">
        <v>74011</v>
      </c>
      <c r="H16831" s="434">
        <v>42225</v>
      </c>
      <c r="I16831" s="434">
        <v>229.11</v>
      </c>
      <c r="J16831" s="434">
        <v>81207</v>
      </c>
      <c r="K16831" s="434">
        <v>2013</v>
      </c>
    </row>
    <row r="16832" spans="1:11" hidden="1" x14ac:dyDescent="0.25">
      <c r="A16832" s="434">
        <v>538004843</v>
      </c>
      <c r="B16832" s="434">
        <v>1397</v>
      </c>
      <c r="C16832" s="434" t="s">
        <v>28</v>
      </c>
      <c r="D16832" s="434" t="s">
        <v>29</v>
      </c>
      <c r="E16832" s="434">
        <v>14</v>
      </c>
      <c r="F16832" s="434">
        <v>9960</v>
      </c>
      <c r="G16832" s="434">
        <v>58609</v>
      </c>
      <c r="H16832" s="434">
        <v>34374</v>
      </c>
      <c r="I16832" s="434">
        <v>196</v>
      </c>
      <c r="J16832" s="434">
        <v>0</v>
      </c>
      <c r="K16832" s="434">
        <v>2010</v>
      </c>
    </row>
    <row r="16833" spans="1:11" hidden="1" x14ac:dyDescent="0.25">
      <c r="A16833" s="434">
        <v>538004845</v>
      </c>
      <c r="B16833" s="434">
        <v>1</v>
      </c>
      <c r="C16833" s="434" t="s">
        <v>28</v>
      </c>
      <c r="D16833" s="434" t="s">
        <v>40</v>
      </c>
      <c r="E16833" s="434">
        <v>15.3</v>
      </c>
      <c r="F16833" s="434">
        <v>23450</v>
      </c>
      <c r="G16833" s="434">
        <v>301389</v>
      </c>
      <c r="H16833" s="434">
        <v>160666</v>
      </c>
      <c r="I16833" s="434">
        <v>332</v>
      </c>
      <c r="J16833" s="434">
        <v>0</v>
      </c>
      <c r="K16833" s="434">
        <v>1995</v>
      </c>
    </row>
    <row r="16834" spans="1:11" hidden="1" x14ac:dyDescent="0.25">
      <c r="A16834" s="434">
        <v>538004851</v>
      </c>
      <c r="B16834" s="434">
        <v>8183</v>
      </c>
      <c r="C16834" s="434" t="s">
        <v>28</v>
      </c>
      <c r="D16834" s="434" t="s">
        <v>36</v>
      </c>
      <c r="E16834" s="434">
        <v>14</v>
      </c>
      <c r="F16834" s="434">
        <v>18660</v>
      </c>
      <c r="G16834" s="434">
        <v>181433</v>
      </c>
      <c r="H16834" s="434">
        <v>92758</v>
      </c>
      <c r="I16834" s="434">
        <v>291.98</v>
      </c>
      <c r="J16834" s="434">
        <v>0</v>
      </c>
      <c r="K16834" s="434">
        <v>2011</v>
      </c>
    </row>
    <row r="16835" spans="1:11" hidden="1" x14ac:dyDescent="0.25">
      <c r="A16835" s="434">
        <v>538004852</v>
      </c>
      <c r="B16835" s="434">
        <v>19730</v>
      </c>
      <c r="C16835" s="434" t="s">
        <v>16</v>
      </c>
      <c r="D16835" s="434" t="s">
        <v>36</v>
      </c>
      <c r="E16835" s="434">
        <v>14.7</v>
      </c>
      <c r="F16835" s="434">
        <v>12879</v>
      </c>
      <c r="G16835" s="434">
        <v>112056</v>
      </c>
      <c r="H16835" s="434">
        <v>62385</v>
      </c>
      <c r="I16835" s="434">
        <v>250.17</v>
      </c>
      <c r="J16835" s="434">
        <v>0</v>
      </c>
      <c r="K16835" s="434">
        <v>1970</v>
      </c>
    </row>
    <row r="16836" spans="1:11" hidden="1" x14ac:dyDescent="0.25">
      <c r="A16836" s="434">
        <v>538004853</v>
      </c>
      <c r="B16836" s="434">
        <v>5164</v>
      </c>
      <c r="C16836" s="434" t="s">
        <v>16</v>
      </c>
      <c r="D16836" s="434" t="s">
        <v>33</v>
      </c>
      <c r="E16836" s="434">
        <v>15</v>
      </c>
      <c r="F16836" s="434">
        <v>13560</v>
      </c>
      <c r="G16836" s="434">
        <v>75338</v>
      </c>
      <c r="H16836" s="434">
        <v>42816</v>
      </c>
      <c r="I16836" s="434">
        <v>228.25</v>
      </c>
      <c r="J16836" s="434">
        <v>83525</v>
      </c>
      <c r="K16836" s="434">
        <v>2011</v>
      </c>
    </row>
    <row r="16837" spans="1:11" hidden="1" x14ac:dyDescent="0.25">
      <c r="A16837" s="434">
        <v>538004897</v>
      </c>
      <c r="B16837" s="434">
        <v>114</v>
      </c>
      <c r="C16837" s="434" t="s">
        <v>31</v>
      </c>
      <c r="D16837" s="434" t="s">
        <v>25</v>
      </c>
      <c r="E16837" s="434">
        <v>15</v>
      </c>
      <c r="F16837" s="434">
        <v>2426</v>
      </c>
      <c r="G16837" s="434">
        <v>7330</v>
      </c>
      <c r="H16837" s="434">
        <v>4949</v>
      </c>
      <c r="I16837" s="434">
        <v>116.21</v>
      </c>
      <c r="K16837" s="434">
        <v>2006</v>
      </c>
    </row>
    <row r="16838" spans="1:11" hidden="1" x14ac:dyDescent="0.25">
      <c r="A16838" s="434">
        <v>538004898</v>
      </c>
      <c r="B16838" s="434">
        <v>8725</v>
      </c>
      <c r="C16838" s="434" t="s">
        <v>28</v>
      </c>
      <c r="D16838" s="434" t="s">
        <v>33</v>
      </c>
      <c r="E16838" s="434">
        <v>14.5</v>
      </c>
      <c r="F16838" s="434">
        <v>12700</v>
      </c>
      <c r="G16838" s="434">
        <v>98704</v>
      </c>
      <c r="H16838" s="434">
        <v>51905</v>
      </c>
      <c r="I16838" s="434">
        <v>239.99</v>
      </c>
      <c r="J16838" s="434">
        <v>0</v>
      </c>
      <c r="K16838" s="434">
        <v>2012</v>
      </c>
    </row>
    <row r="16839" spans="1:11" hidden="1" x14ac:dyDescent="0.25">
      <c r="A16839" s="434">
        <v>538004903</v>
      </c>
      <c r="B16839" s="434">
        <v>15814</v>
      </c>
      <c r="C16839" s="434" t="s">
        <v>28</v>
      </c>
      <c r="D16839" s="434" t="s">
        <v>33</v>
      </c>
      <c r="E16839" s="434">
        <v>14.5</v>
      </c>
      <c r="F16839" s="434">
        <v>9710</v>
      </c>
      <c r="G16839" s="434">
        <v>82177</v>
      </c>
      <c r="H16839" s="434">
        <v>43022</v>
      </c>
      <c r="I16839" s="434">
        <v>228.99</v>
      </c>
      <c r="J16839" s="434">
        <v>0</v>
      </c>
      <c r="K16839" s="434">
        <v>2012</v>
      </c>
    </row>
    <row r="16840" spans="1:11" hidden="1" x14ac:dyDescent="0.25">
      <c r="A16840" s="434">
        <v>538004904</v>
      </c>
      <c r="B16840" s="434">
        <v>1</v>
      </c>
      <c r="C16840" s="434" t="s">
        <v>16</v>
      </c>
      <c r="D16840" s="434" t="s">
        <v>40</v>
      </c>
      <c r="E16840" s="434">
        <v>43630</v>
      </c>
      <c r="F16840" s="434">
        <v>26870</v>
      </c>
      <c r="G16840" s="434">
        <v>298624</v>
      </c>
      <c r="H16840" s="434">
        <v>158680</v>
      </c>
      <c r="I16840" s="434">
        <v>332</v>
      </c>
      <c r="J16840" s="434">
        <v>0</v>
      </c>
    </row>
    <row r="16841" spans="1:11" hidden="1" x14ac:dyDescent="0.25">
      <c r="A16841" s="434">
        <v>538004905</v>
      </c>
      <c r="B16841" s="434">
        <v>985661</v>
      </c>
      <c r="C16841" s="434" t="s">
        <v>48</v>
      </c>
      <c r="D16841" s="434" t="s">
        <v>25</v>
      </c>
      <c r="E16841" s="434">
        <v>7</v>
      </c>
      <c r="F16841" s="434">
        <v>41700</v>
      </c>
      <c r="G16841" s="434">
        <v>64000</v>
      </c>
      <c r="H16841" s="434">
        <v>37878</v>
      </c>
      <c r="I16841" s="434">
        <v>120</v>
      </c>
      <c r="J16841" s="434">
        <v>0</v>
      </c>
      <c r="K16841" s="434">
        <v>1970</v>
      </c>
    </row>
    <row r="16842" spans="1:11" hidden="1" x14ac:dyDescent="0.25">
      <c r="A16842" s="434">
        <v>538004907</v>
      </c>
      <c r="B16842" s="434">
        <v>914139</v>
      </c>
      <c r="C16842" s="434" t="s">
        <v>48</v>
      </c>
      <c r="D16842" s="434" t="s">
        <v>25</v>
      </c>
      <c r="E16842" s="434">
        <v>7</v>
      </c>
      <c r="F16842" s="434">
        <v>40800</v>
      </c>
      <c r="G16842" s="434">
        <v>64000</v>
      </c>
      <c r="H16842" s="434">
        <v>37878</v>
      </c>
      <c r="I16842" s="434">
        <v>120</v>
      </c>
      <c r="J16842" s="434">
        <v>0</v>
      </c>
      <c r="K16842" s="434">
        <v>1970</v>
      </c>
    </row>
    <row r="16843" spans="1:11" hidden="1" x14ac:dyDescent="0.25">
      <c r="A16843" s="434">
        <v>538004919</v>
      </c>
      <c r="B16843" s="434">
        <v>1470</v>
      </c>
      <c r="C16843" s="434" t="s">
        <v>20</v>
      </c>
      <c r="D16843" s="434" t="s">
        <v>25</v>
      </c>
      <c r="E16843" s="434">
        <v>15.1</v>
      </c>
      <c r="F16843" s="434">
        <v>6150</v>
      </c>
      <c r="G16843" s="434">
        <v>20896</v>
      </c>
      <c r="H16843" s="434">
        <v>12105</v>
      </c>
      <c r="I16843" s="434">
        <v>147.83000000000001</v>
      </c>
      <c r="J16843" s="434">
        <v>21528</v>
      </c>
      <c r="K16843" s="434">
        <v>2007</v>
      </c>
    </row>
    <row r="16844" spans="1:11" hidden="1" x14ac:dyDescent="0.25">
      <c r="A16844" s="434">
        <v>538004920</v>
      </c>
      <c r="B16844" s="434">
        <v>4227</v>
      </c>
      <c r="C16844" s="434" t="s">
        <v>28</v>
      </c>
      <c r="D16844" s="434" t="s">
        <v>29</v>
      </c>
      <c r="E16844" s="434">
        <v>43599</v>
      </c>
      <c r="F16844" s="434">
        <v>6480</v>
      </c>
      <c r="G16844" s="434">
        <v>35000</v>
      </c>
      <c r="H16844" s="434">
        <v>21720</v>
      </c>
      <c r="I16844" s="434">
        <v>179.9</v>
      </c>
      <c r="J16844" s="434">
        <v>0</v>
      </c>
    </row>
    <row r="16845" spans="1:11" hidden="1" x14ac:dyDescent="0.25">
      <c r="A16845" s="434">
        <v>538004923</v>
      </c>
      <c r="B16845" s="434">
        <v>28608</v>
      </c>
      <c r="C16845" s="434" t="s">
        <v>28</v>
      </c>
      <c r="D16845" s="434" t="s">
        <v>29</v>
      </c>
      <c r="E16845" s="434">
        <v>13.8</v>
      </c>
      <c r="F16845" s="434">
        <v>5920</v>
      </c>
      <c r="G16845" s="434">
        <v>35200</v>
      </c>
      <c r="H16845" s="434">
        <v>23232</v>
      </c>
      <c r="I16845" s="434">
        <v>179.88</v>
      </c>
      <c r="J16845" s="434">
        <v>0</v>
      </c>
      <c r="K16845" s="434">
        <v>1970</v>
      </c>
    </row>
    <row r="16846" spans="1:11" hidden="1" x14ac:dyDescent="0.25">
      <c r="A16846" s="434">
        <v>538004924</v>
      </c>
      <c r="B16846" s="434">
        <v>4109</v>
      </c>
      <c r="C16846" s="434" t="s">
        <v>20</v>
      </c>
      <c r="D16846" s="434" t="s">
        <v>25</v>
      </c>
      <c r="E16846" s="434">
        <v>16.2</v>
      </c>
      <c r="F16846" s="434">
        <v>6480</v>
      </c>
      <c r="G16846" s="434">
        <v>19918</v>
      </c>
      <c r="H16846" s="434">
        <v>11731</v>
      </c>
      <c r="I16846" s="434">
        <v>144.09</v>
      </c>
      <c r="J16846" s="434">
        <v>21715</v>
      </c>
      <c r="K16846" s="434">
        <v>2008</v>
      </c>
    </row>
    <row r="16847" spans="1:11" hidden="1" x14ac:dyDescent="0.25">
      <c r="A16847" s="434">
        <v>538004925</v>
      </c>
      <c r="B16847" s="434">
        <v>564</v>
      </c>
      <c r="C16847" s="434" t="s">
        <v>28</v>
      </c>
      <c r="D16847" s="434" t="s">
        <v>33</v>
      </c>
      <c r="E16847" s="434">
        <v>14.5</v>
      </c>
      <c r="F16847" s="434">
        <v>11300</v>
      </c>
      <c r="G16847" s="434">
        <v>74759</v>
      </c>
      <c r="H16847" s="434">
        <v>40524</v>
      </c>
      <c r="I16847" s="434">
        <v>225</v>
      </c>
      <c r="J16847" s="434">
        <v>0</v>
      </c>
      <c r="K16847" s="434">
        <v>2005</v>
      </c>
    </row>
    <row r="16848" spans="1:11" hidden="1" x14ac:dyDescent="0.25">
      <c r="A16848" s="434">
        <v>538004934</v>
      </c>
      <c r="B16848" s="434">
        <v>48999</v>
      </c>
      <c r="C16848" s="434" t="s">
        <v>24</v>
      </c>
      <c r="D16848" s="434" t="s">
        <v>33</v>
      </c>
      <c r="E16848" s="434">
        <v>15.8</v>
      </c>
      <c r="F16848" s="434">
        <v>13490</v>
      </c>
      <c r="G16848" s="434">
        <v>112792</v>
      </c>
      <c r="H16848" s="434">
        <v>62647</v>
      </c>
      <c r="I16848" s="434">
        <v>250</v>
      </c>
      <c r="J16848" s="434">
        <v>123878</v>
      </c>
      <c r="K16848" s="434">
        <v>2013</v>
      </c>
    </row>
    <row r="16849" spans="1:11" hidden="1" x14ac:dyDescent="0.25">
      <c r="A16849" s="434">
        <v>538004940</v>
      </c>
      <c r="B16849" s="434">
        <v>18002</v>
      </c>
      <c r="C16849" s="434" t="s">
        <v>28</v>
      </c>
      <c r="D16849" s="434" t="s">
        <v>33</v>
      </c>
      <c r="E16849" s="434">
        <v>13.8</v>
      </c>
      <c r="F16849" s="434">
        <v>11620</v>
      </c>
      <c r="G16849" s="434">
        <v>81712</v>
      </c>
      <c r="H16849" s="434">
        <v>45259</v>
      </c>
      <c r="I16849" s="434">
        <v>229</v>
      </c>
      <c r="J16849" s="434">
        <v>0</v>
      </c>
      <c r="K16849" s="434">
        <v>2012</v>
      </c>
    </row>
    <row r="16850" spans="1:11" hidden="1" x14ac:dyDescent="0.25">
      <c r="A16850" s="434">
        <v>538004948</v>
      </c>
      <c r="B16850" s="434">
        <v>15932</v>
      </c>
      <c r="C16850" s="434" t="s">
        <v>28</v>
      </c>
      <c r="D16850" s="434" t="s">
        <v>33</v>
      </c>
      <c r="E16850" s="434">
        <v>14.1</v>
      </c>
      <c r="F16850" s="434">
        <v>9800</v>
      </c>
      <c r="G16850" s="434">
        <v>81792</v>
      </c>
      <c r="H16850" s="434">
        <v>43987</v>
      </c>
      <c r="I16850" s="434">
        <v>229</v>
      </c>
      <c r="J16850" s="434">
        <v>0</v>
      </c>
      <c r="K16850" s="434">
        <v>1970</v>
      </c>
    </row>
    <row r="16851" spans="1:11" hidden="1" x14ac:dyDescent="0.25">
      <c r="A16851" s="434">
        <v>538004949</v>
      </c>
      <c r="B16851" s="434">
        <v>18190</v>
      </c>
      <c r="C16851" s="434" t="s">
        <v>28</v>
      </c>
      <c r="D16851" s="434" t="s">
        <v>36</v>
      </c>
      <c r="E16851" s="434">
        <v>14.5</v>
      </c>
      <c r="F16851" s="434">
        <v>18660</v>
      </c>
      <c r="G16851" s="434">
        <v>179134</v>
      </c>
      <c r="H16851" s="434">
        <v>93166</v>
      </c>
      <c r="I16851" s="434">
        <v>292</v>
      </c>
      <c r="J16851" s="434">
        <v>0</v>
      </c>
      <c r="K16851" s="434">
        <v>2013</v>
      </c>
    </row>
    <row r="16852" spans="1:11" hidden="1" x14ac:dyDescent="0.25">
      <c r="A16852" s="434">
        <v>538004953</v>
      </c>
      <c r="B16852" s="434">
        <v>2952</v>
      </c>
      <c r="C16852" s="434" t="s">
        <v>28</v>
      </c>
      <c r="D16852" s="434" t="s">
        <v>29</v>
      </c>
      <c r="E16852" s="434">
        <v>43660</v>
      </c>
      <c r="F16852" s="434">
        <v>6820</v>
      </c>
      <c r="G16852" s="434">
        <v>38090</v>
      </c>
      <c r="H16852" s="434">
        <v>23273</v>
      </c>
      <c r="I16852" s="434">
        <v>179.97</v>
      </c>
      <c r="J16852" s="434">
        <v>0</v>
      </c>
    </row>
    <row r="16853" spans="1:11" hidden="1" x14ac:dyDescent="0.25">
      <c r="A16853" s="434">
        <v>538004968</v>
      </c>
      <c r="B16853" s="434">
        <v>709</v>
      </c>
      <c r="C16853" s="434" t="s">
        <v>20</v>
      </c>
      <c r="D16853" s="434" t="s">
        <v>29</v>
      </c>
      <c r="F16853" s="434">
        <v>9480</v>
      </c>
      <c r="G16853" s="434">
        <v>49997</v>
      </c>
      <c r="H16853" s="434">
        <v>29996</v>
      </c>
      <c r="I16853" s="434">
        <v>183</v>
      </c>
      <c r="J16853" s="434">
        <v>52402</v>
      </c>
      <c r="K16853" s="434">
        <v>2013</v>
      </c>
    </row>
    <row r="16854" spans="1:11" hidden="1" x14ac:dyDescent="0.25">
      <c r="A16854" s="434">
        <v>538004976</v>
      </c>
      <c r="B16854" s="434">
        <v>6561</v>
      </c>
      <c r="C16854" s="434" t="s">
        <v>24</v>
      </c>
      <c r="D16854" s="434" t="s">
        <v>36</v>
      </c>
      <c r="E16854" s="434">
        <v>19.5</v>
      </c>
      <c r="F16854" s="434">
        <v>39900</v>
      </c>
      <c r="G16854" s="434">
        <v>81534</v>
      </c>
      <c r="H16854" s="434">
        <v>102200</v>
      </c>
      <c r="I16854" s="434">
        <v>280.56900000000002</v>
      </c>
      <c r="J16854" s="434">
        <v>160000</v>
      </c>
      <c r="K16854" s="434">
        <v>2015</v>
      </c>
    </row>
    <row r="16855" spans="1:11" hidden="1" x14ac:dyDescent="0.25">
      <c r="A16855" s="434">
        <v>538004978</v>
      </c>
      <c r="B16855" s="434">
        <v>35809</v>
      </c>
      <c r="C16855" s="434" t="s">
        <v>28</v>
      </c>
      <c r="D16855" s="434" t="s">
        <v>33</v>
      </c>
      <c r="E16855" s="434">
        <v>14.1</v>
      </c>
      <c r="F16855" s="434">
        <v>9800</v>
      </c>
      <c r="G16855" s="434">
        <v>81792</v>
      </c>
      <c r="H16855" s="434">
        <v>43987</v>
      </c>
      <c r="I16855" s="434">
        <v>229</v>
      </c>
      <c r="J16855" s="434">
        <v>0</v>
      </c>
      <c r="K16855" s="434">
        <v>1970</v>
      </c>
    </row>
    <row r="16856" spans="1:11" hidden="1" x14ac:dyDescent="0.25">
      <c r="A16856" s="434">
        <v>538004980</v>
      </c>
      <c r="B16856" s="434">
        <v>59605</v>
      </c>
      <c r="C16856" s="434" t="s">
        <v>24</v>
      </c>
      <c r="D16856" s="434" t="s">
        <v>36</v>
      </c>
      <c r="E16856" s="434">
        <v>19.5</v>
      </c>
      <c r="F16856" s="434">
        <v>39900</v>
      </c>
      <c r="G16856" s="434">
        <v>82048</v>
      </c>
      <c r="H16856" s="434">
        <v>102100</v>
      </c>
      <c r="I16856" s="434">
        <v>280.56900000000002</v>
      </c>
      <c r="J16856" s="434">
        <v>160000</v>
      </c>
      <c r="K16856" s="434">
        <v>2013</v>
      </c>
    </row>
    <row r="16857" spans="1:11" hidden="1" x14ac:dyDescent="0.25">
      <c r="A16857" s="434">
        <v>538004984</v>
      </c>
      <c r="B16857" s="434">
        <v>1</v>
      </c>
      <c r="C16857" s="434" t="s">
        <v>24</v>
      </c>
      <c r="D16857" s="434" t="s">
        <v>36</v>
      </c>
      <c r="E16857" s="434">
        <v>19.5</v>
      </c>
      <c r="F16857" s="434">
        <v>39900</v>
      </c>
      <c r="G16857" s="434">
        <v>82048</v>
      </c>
      <c r="H16857" s="434">
        <v>102100</v>
      </c>
      <c r="I16857" s="434">
        <v>280.56900000000002</v>
      </c>
      <c r="J16857" s="434">
        <v>160000</v>
      </c>
      <c r="K16857" s="434">
        <v>2013</v>
      </c>
    </row>
    <row r="16858" spans="1:11" hidden="1" x14ac:dyDescent="0.25">
      <c r="A16858" s="434">
        <v>538004996</v>
      </c>
      <c r="B16858" s="434">
        <v>10111</v>
      </c>
      <c r="C16858" s="434" t="s">
        <v>28</v>
      </c>
      <c r="D16858" s="434" t="s">
        <v>33</v>
      </c>
      <c r="E16858" s="434">
        <v>14.5</v>
      </c>
      <c r="F16858" s="434">
        <v>9710</v>
      </c>
      <c r="G16858" s="434">
        <v>82131</v>
      </c>
      <c r="H16858" s="434">
        <v>43012</v>
      </c>
      <c r="I16858" s="434">
        <v>228.99</v>
      </c>
      <c r="J16858" s="434">
        <v>0</v>
      </c>
      <c r="K16858" s="434">
        <v>2013</v>
      </c>
    </row>
    <row r="16859" spans="1:11" hidden="1" x14ac:dyDescent="0.25">
      <c r="A16859" s="434">
        <v>538005001</v>
      </c>
      <c r="B16859" s="434">
        <v>729</v>
      </c>
      <c r="C16859" s="434" t="s">
        <v>28</v>
      </c>
      <c r="D16859" s="434" t="s">
        <v>29</v>
      </c>
      <c r="E16859" s="434">
        <v>13.75</v>
      </c>
      <c r="F16859" s="434">
        <v>9960</v>
      </c>
      <c r="G16859" s="434">
        <v>58000</v>
      </c>
      <c r="H16859" s="434">
        <v>32846</v>
      </c>
      <c r="I16859" s="434">
        <v>189.99</v>
      </c>
      <c r="K16859" s="434">
        <v>2013</v>
      </c>
    </row>
    <row r="16860" spans="1:11" hidden="1" x14ac:dyDescent="0.25">
      <c r="A16860" s="434">
        <v>538005003</v>
      </c>
      <c r="B16860" s="434">
        <v>8294</v>
      </c>
      <c r="C16860" s="434" t="s">
        <v>28</v>
      </c>
      <c r="D16860" s="434" t="s">
        <v>33</v>
      </c>
      <c r="E16860" s="434">
        <v>14</v>
      </c>
      <c r="F16860" s="434">
        <v>11900</v>
      </c>
      <c r="G16860" s="434">
        <v>81708</v>
      </c>
      <c r="H16860" s="434">
        <v>44047</v>
      </c>
      <c r="I16860" s="434">
        <v>229</v>
      </c>
      <c r="J16860" s="434">
        <v>0</v>
      </c>
      <c r="K16860" s="434">
        <v>2013</v>
      </c>
    </row>
    <row r="16861" spans="1:11" hidden="1" x14ac:dyDescent="0.25">
      <c r="A16861" s="434">
        <v>538005007</v>
      </c>
      <c r="B16861" s="434">
        <v>17098</v>
      </c>
      <c r="C16861" s="434" t="s">
        <v>16</v>
      </c>
      <c r="D16861" s="434" t="s">
        <v>33</v>
      </c>
      <c r="E16861" s="434">
        <v>14.5</v>
      </c>
      <c r="F16861" s="434">
        <v>12072</v>
      </c>
      <c r="G16861" s="434">
        <v>74994</v>
      </c>
      <c r="H16861" s="434">
        <v>40953</v>
      </c>
      <c r="I16861" s="434">
        <v>228</v>
      </c>
      <c r="J16861" s="434">
        <v>81846</v>
      </c>
      <c r="K16861" s="434">
        <v>2007</v>
      </c>
    </row>
    <row r="16862" spans="1:11" hidden="1" x14ac:dyDescent="0.25">
      <c r="A16862" s="434">
        <v>538005016</v>
      </c>
      <c r="B16862" s="434">
        <v>21015</v>
      </c>
      <c r="C16862" s="434" t="s">
        <v>16</v>
      </c>
      <c r="D16862" s="434" t="s">
        <v>25</v>
      </c>
      <c r="E16862" s="434">
        <v>13.6</v>
      </c>
      <c r="F16862" s="434">
        <v>4500</v>
      </c>
      <c r="G16862" s="434">
        <v>14634</v>
      </c>
      <c r="H16862" s="434">
        <v>10830</v>
      </c>
      <c r="I16862" s="434">
        <v>133.30000000000001</v>
      </c>
      <c r="J16862" s="434">
        <v>14603</v>
      </c>
      <c r="K16862" s="434">
        <v>2013</v>
      </c>
    </row>
    <row r="16863" spans="1:11" hidden="1" x14ac:dyDescent="0.25">
      <c r="A16863" s="434">
        <v>538005021</v>
      </c>
      <c r="B16863" s="434">
        <v>1</v>
      </c>
      <c r="C16863" s="434" t="s">
        <v>48</v>
      </c>
      <c r="D16863" s="434" t="s">
        <v>33</v>
      </c>
      <c r="E16863" s="434">
        <v>12</v>
      </c>
      <c r="F16863" s="434">
        <v>43740</v>
      </c>
      <c r="G16863" s="434">
        <v>60150</v>
      </c>
      <c r="H16863" s="434">
        <v>60350</v>
      </c>
      <c r="I16863" s="434">
        <v>228</v>
      </c>
      <c r="K16863" s="434">
        <v>2013</v>
      </c>
    </row>
    <row r="16864" spans="1:11" hidden="1" x14ac:dyDescent="0.25">
      <c r="A16864" s="434">
        <v>538005025</v>
      </c>
      <c r="B16864" s="434">
        <v>8524</v>
      </c>
      <c r="C16864" s="434" t="s">
        <v>28</v>
      </c>
      <c r="D16864" s="434" t="s">
        <v>33</v>
      </c>
      <c r="E16864" s="434">
        <v>14</v>
      </c>
      <c r="F16864" s="434">
        <v>11900</v>
      </c>
      <c r="G16864" s="434">
        <v>81631</v>
      </c>
      <c r="H16864" s="434">
        <v>44047</v>
      </c>
      <c r="I16864" s="434">
        <v>229</v>
      </c>
      <c r="J16864" s="434">
        <v>0</v>
      </c>
      <c r="K16864" s="434">
        <v>2013</v>
      </c>
    </row>
    <row r="16865" spans="1:11" hidden="1" x14ac:dyDescent="0.25">
      <c r="A16865" s="434">
        <v>538005035</v>
      </c>
      <c r="B16865" s="434">
        <v>1</v>
      </c>
      <c r="C16865" s="434" t="s">
        <v>48</v>
      </c>
      <c r="D16865" s="434" t="s">
        <v>33</v>
      </c>
      <c r="F16865" s="434">
        <v>48000</v>
      </c>
      <c r="G16865" s="434">
        <v>44500</v>
      </c>
      <c r="H16865" s="434">
        <v>51500</v>
      </c>
      <c r="I16865" s="434">
        <v>229.2</v>
      </c>
      <c r="K16865" s="434">
        <v>2015</v>
      </c>
    </row>
    <row r="16866" spans="1:11" hidden="1" x14ac:dyDescent="0.25">
      <c r="A16866" s="434">
        <v>538005036</v>
      </c>
      <c r="B16866" s="434">
        <v>5729</v>
      </c>
      <c r="C16866" s="434" t="s">
        <v>16</v>
      </c>
      <c r="D16866" s="434" t="s">
        <v>25</v>
      </c>
      <c r="E16866" s="434">
        <v>13.6</v>
      </c>
      <c r="F16866" s="434">
        <v>4500</v>
      </c>
      <c r="G16866" s="434">
        <v>14634</v>
      </c>
      <c r="H16866" s="434">
        <v>10830</v>
      </c>
      <c r="I16866" s="434">
        <v>133.30000000000001</v>
      </c>
      <c r="J16866" s="434">
        <v>14603</v>
      </c>
      <c r="K16866" s="434">
        <v>2013</v>
      </c>
    </row>
    <row r="16867" spans="1:11" hidden="1" x14ac:dyDescent="0.25">
      <c r="A16867" s="434">
        <v>538005045</v>
      </c>
      <c r="B16867" s="434">
        <v>4038</v>
      </c>
      <c r="C16867" s="434" t="s">
        <v>31</v>
      </c>
      <c r="D16867" s="434" t="s">
        <v>29</v>
      </c>
      <c r="E16867" s="434">
        <v>20.399999999999999</v>
      </c>
      <c r="F16867" s="434">
        <v>13570</v>
      </c>
      <c r="G16867" s="434">
        <v>20661</v>
      </c>
      <c r="H16867" s="434">
        <v>59060</v>
      </c>
      <c r="I16867" s="434">
        <v>199.98</v>
      </c>
      <c r="J16867" s="434">
        <v>0</v>
      </c>
      <c r="K16867" s="434">
        <v>1970</v>
      </c>
    </row>
    <row r="16868" spans="1:11" hidden="1" x14ac:dyDescent="0.25">
      <c r="A16868" s="434">
        <v>538005055</v>
      </c>
      <c r="B16868" s="434">
        <v>6878</v>
      </c>
      <c r="C16868" s="434" t="s">
        <v>28</v>
      </c>
      <c r="D16868" s="434" t="s">
        <v>33</v>
      </c>
      <c r="E16868" s="434">
        <v>14</v>
      </c>
      <c r="F16868" s="434">
        <v>8826</v>
      </c>
      <c r="G16868" s="434">
        <v>74117</v>
      </c>
      <c r="H16868" s="434">
        <v>38888</v>
      </c>
      <c r="I16868" s="434">
        <v>224.97</v>
      </c>
      <c r="J16868" s="434">
        <v>0</v>
      </c>
      <c r="K16868" s="434">
        <v>2001</v>
      </c>
    </row>
    <row r="16869" spans="1:11" hidden="1" x14ac:dyDescent="0.25">
      <c r="A16869" s="434">
        <v>538005058</v>
      </c>
      <c r="B16869" s="434">
        <v>757</v>
      </c>
      <c r="C16869" s="434" t="s">
        <v>28</v>
      </c>
      <c r="D16869" s="434" t="s">
        <v>29</v>
      </c>
      <c r="E16869" s="434">
        <v>15</v>
      </c>
      <c r="F16869" s="434">
        <v>11900</v>
      </c>
      <c r="G16869" s="434">
        <v>64000</v>
      </c>
      <c r="H16869" s="434">
        <v>36730</v>
      </c>
      <c r="I16869" s="434">
        <v>199.9</v>
      </c>
      <c r="J16869" s="434">
        <v>0</v>
      </c>
    </row>
    <row r="16870" spans="1:11" hidden="1" x14ac:dyDescent="0.25">
      <c r="A16870" s="434">
        <v>538005063</v>
      </c>
      <c r="B16870" s="434">
        <v>34961</v>
      </c>
      <c r="C16870" s="434" t="s">
        <v>28</v>
      </c>
      <c r="D16870" s="434" t="s">
        <v>33</v>
      </c>
      <c r="E16870" s="434">
        <v>14</v>
      </c>
      <c r="F16870" s="434">
        <v>10500</v>
      </c>
      <c r="G16870" s="434">
        <v>76150</v>
      </c>
      <c r="H16870" s="434">
        <v>39964</v>
      </c>
      <c r="I16870" s="434">
        <v>225</v>
      </c>
      <c r="J16870" s="434">
        <v>0</v>
      </c>
      <c r="K16870" s="434">
        <v>2005</v>
      </c>
    </row>
    <row r="16871" spans="1:11" hidden="1" x14ac:dyDescent="0.25">
      <c r="A16871" s="434">
        <v>538005066</v>
      </c>
      <c r="B16871" s="434">
        <v>14566</v>
      </c>
      <c r="C16871" s="434" t="s">
        <v>28</v>
      </c>
      <c r="D16871" s="434" t="s">
        <v>33</v>
      </c>
      <c r="E16871" s="434">
        <v>14.1</v>
      </c>
      <c r="F16871" s="434">
        <v>9800</v>
      </c>
      <c r="G16871" s="434">
        <v>81795</v>
      </c>
      <c r="H16871" s="434">
        <v>43987</v>
      </c>
      <c r="I16871" s="434">
        <v>229</v>
      </c>
      <c r="J16871" s="434">
        <v>0</v>
      </c>
      <c r="K16871" s="434">
        <v>1970</v>
      </c>
    </row>
    <row r="16872" spans="1:11" hidden="1" x14ac:dyDescent="0.25">
      <c r="A16872" s="434">
        <v>538005067</v>
      </c>
      <c r="B16872" s="434">
        <v>57921</v>
      </c>
      <c r="C16872" s="434" t="s">
        <v>28</v>
      </c>
      <c r="D16872" s="434" t="s">
        <v>33</v>
      </c>
      <c r="E16872" s="434">
        <v>14.1</v>
      </c>
      <c r="F16872" s="434">
        <v>9800</v>
      </c>
      <c r="G16872" s="434">
        <v>81752</v>
      </c>
      <c r="H16872" s="434">
        <v>43987</v>
      </c>
      <c r="I16872" s="434">
        <v>229</v>
      </c>
      <c r="J16872" s="434">
        <v>0</v>
      </c>
      <c r="K16872" s="434">
        <v>1970</v>
      </c>
    </row>
    <row r="16873" spans="1:11" hidden="1" x14ac:dyDescent="0.25">
      <c r="A16873" s="434">
        <v>538005068</v>
      </c>
      <c r="B16873" s="434">
        <v>11440</v>
      </c>
      <c r="C16873" s="434" t="s">
        <v>28</v>
      </c>
      <c r="D16873" s="434" t="s">
        <v>33</v>
      </c>
      <c r="E16873" s="434">
        <v>14.1</v>
      </c>
      <c r="F16873" s="434">
        <v>11300</v>
      </c>
      <c r="G16873" s="434">
        <v>81762</v>
      </c>
      <c r="H16873" s="434">
        <v>43951</v>
      </c>
      <c r="I16873" s="434">
        <v>229</v>
      </c>
      <c r="J16873" s="434">
        <v>0</v>
      </c>
      <c r="K16873" s="434">
        <v>2013</v>
      </c>
    </row>
    <row r="16874" spans="1:11" hidden="1" x14ac:dyDescent="0.25">
      <c r="A16874" s="434">
        <v>538005069</v>
      </c>
      <c r="B16874" s="434">
        <v>237969</v>
      </c>
      <c r="C16874" s="434" t="s">
        <v>20</v>
      </c>
      <c r="D16874" s="434" t="s">
        <v>22</v>
      </c>
      <c r="E16874" s="434">
        <v>12</v>
      </c>
      <c r="F16874" s="434">
        <v>1920</v>
      </c>
      <c r="G16874" s="434">
        <v>3529</v>
      </c>
      <c r="H16874" s="434">
        <v>2999</v>
      </c>
      <c r="I16874" s="434">
        <v>90.5</v>
      </c>
      <c r="J16874" s="434">
        <v>4463</v>
      </c>
      <c r="K16874" s="434">
        <v>2008</v>
      </c>
    </row>
    <row r="16875" spans="1:11" hidden="1" x14ac:dyDescent="0.25">
      <c r="A16875" s="434">
        <v>538005070</v>
      </c>
      <c r="B16875" s="434">
        <v>113084</v>
      </c>
      <c r="C16875" s="434" t="s">
        <v>54</v>
      </c>
      <c r="D16875" s="434" t="s">
        <v>17</v>
      </c>
      <c r="E16875" s="434">
        <v>12.5</v>
      </c>
      <c r="F16875" s="434">
        <v>1986</v>
      </c>
      <c r="G16875" s="434">
        <v>325</v>
      </c>
      <c r="H16875" s="434">
        <v>476</v>
      </c>
      <c r="I16875" s="434">
        <v>37</v>
      </c>
      <c r="J16875" s="434">
        <v>0</v>
      </c>
      <c r="K16875" s="434">
        <v>1970</v>
      </c>
    </row>
    <row r="16876" spans="1:11" hidden="1" x14ac:dyDescent="0.25">
      <c r="A16876" s="434">
        <v>538005074</v>
      </c>
      <c r="B16876" s="434">
        <v>643</v>
      </c>
      <c r="C16876" s="434" t="s">
        <v>28</v>
      </c>
      <c r="D16876" s="434" t="s">
        <v>29</v>
      </c>
      <c r="E16876" s="434">
        <v>14.3</v>
      </c>
      <c r="F16876" s="434">
        <v>7458</v>
      </c>
      <c r="G16876" s="434">
        <v>33773</v>
      </c>
      <c r="H16876" s="434">
        <v>23426</v>
      </c>
      <c r="I16876" s="434">
        <v>180</v>
      </c>
      <c r="K16876" s="434">
        <v>2013</v>
      </c>
    </row>
    <row r="16877" spans="1:11" hidden="1" x14ac:dyDescent="0.25">
      <c r="A16877" s="434">
        <v>538005077</v>
      </c>
      <c r="B16877" s="434">
        <v>1</v>
      </c>
      <c r="C16877" s="434" t="s">
        <v>20</v>
      </c>
      <c r="D16877" s="434" t="s">
        <v>29</v>
      </c>
      <c r="F16877" s="434">
        <v>7470</v>
      </c>
      <c r="G16877" s="434">
        <v>26063</v>
      </c>
      <c r="H16877" s="434">
        <v>16458</v>
      </c>
      <c r="I16877" s="434">
        <v>159.03</v>
      </c>
      <c r="J16877" s="434">
        <v>27670</v>
      </c>
      <c r="K16877" s="434">
        <v>2013</v>
      </c>
    </row>
    <row r="16878" spans="1:11" hidden="1" x14ac:dyDescent="0.25">
      <c r="A16878" s="434">
        <v>538005085</v>
      </c>
      <c r="B16878" s="434">
        <v>13012</v>
      </c>
      <c r="C16878" s="434" t="s">
        <v>28</v>
      </c>
      <c r="D16878" s="434" t="s">
        <v>33</v>
      </c>
      <c r="E16878" s="434">
        <v>14.1</v>
      </c>
      <c r="F16878" s="434">
        <v>12231</v>
      </c>
      <c r="G16878" s="434">
        <v>93312</v>
      </c>
      <c r="H16878" s="434">
        <v>50729</v>
      </c>
      <c r="I16878" s="434">
        <v>229.2</v>
      </c>
      <c r="J16878" s="434">
        <v>0</v>
      </c>
      <c r="K16878" s="434">
        <v>2010</v>
      </c>
    </row>
    <row r="16879" spans="1:11" hidden="1" x14ac:dyDescent="0.25">
      <c r="A16879" s="434">
        <v>538005088</v>
      </c>
      <c r="B16879" s="434">
        <v>1541</v>
      </c>
      <c r="C16879" s="434" t="s">
        <v>20</v>
      </c>
      <c r="D16879" s="434" t="s">
        <v>29</v>
      </c>
      <c r="F16879" s="434">
        <v>7260</v>
      </c>
      <c r="G16879" s="434">
        <v>49999</v>
      </c>
      <c r="H16879" s="434">
        <v>29993</v>
      </c>
      <c r="I16879" s="434">
        <v>183</v>
      </c>
      <c r="J16879" s="434">
        <v>51397</v>
      </c>
      <c r="K16879" s="434">
        <v>2014</v>
      </c>
    </row>
    <row r="16880" spans="1:11" hidden="1" x14ac:dyDescent="0.25">
      <c r="A16880" s="434">
        <v>538005089</v>
      </c>
      <c r="B16880" s="434">
        <v>9159</v>
      </c>
      <c r="C16880" s="434" t="s">
        <v>20</v>
      </c>
      <c r="D16880" s="434" t="s">
        <v>29</v>
      </c>
      <c r="F16880" s="434">
        <v>7260</v>
      </c>
      <c r="G16880" s="434">
        <v>49526</v>
      </c>
      <c r="H16880" s="434">
        <v>29993</v>
      </c>
      <c r="I16880" s="434">
        <v>183</v>
      </c>
      <c r="J16880" s="434">
        <v>51411</v>
      </c>
      <c r="K16880" s="434">
        <v>2014</v>
      </c>
    </row>
    <row r="16881" spans="1:11" hidden="1" x14ac:dyDescent="0.25">
      <c r="A16881" s="434">
        <v>538005092</v>
      </c>
      <c r="B16881" s="434">
        <v>7987</v>
      </c>
      <c r="C16881" s="434" t="s">
        <v>20</v>
      </c>
      <c r="D16881" s="434" t="s">
        <v>29</v>
      </c>
      <c r="E16881" s="434">
        <v>14</v>
      </c>
      <c r="F16881" s="434">
        <v>7260</v>
      </c>
      <c r="G16881" s="434">
        <v>49453</v>
      </c>
      <c r="H16881" s="434">
        <v>29993</v>
      </c>
      <c r="I16881" s="434">
        <v>183</v>
      </c>
      <c r="J16881" s="434">
        <v>51399</v>
      </c>
      <c r="K16881" s="434">
        <v>2013</v>
      </c>
    </row>
    <row r="16882" spans="1:11" hidden="1" x14ac:dyDescent="0.25">
      <c r="A16882" s="434">
        <v>538005094</v>
      </c>
      <c r="B16882" s="434">
        <v>4723</v>
      </c>
      <c r="C16882" s="434" t="s">
        <v>20</v>
      </c>
      <c r="D16882" s="434" t="s">
        <v>29</v>
      </c>
      <c r="F16882" s="434">
        <v>7260</v>
      </c>
      <c r="G16882" s="434">
        <v>49420</v>
      </c>
      <c r="H16882" s="434">
        <v>30037</v>
      </c>
      <c r="I16882" s="434">
        <v>183</v>
      </c>
      <c r="J16882" s="434">
        <v>51411</v>
      </c>
      <c r="K16882" s="434">
        <v>2014</v>
      </c>
    </row>
    <row r="16883" spans="1:11" hidden="1" x14ac:dyDescent="0.25">
      <c r="A16883" s="434">
        <v>538005095</v>
      </c>
      <c r="B16883" s="434">
        <v>6011</v>
      </c>
      <c r="C16883" s="434" t="s">
        <v>20</v>
      </c>
      <c r="D16883" s="434" t="s">
        <v>29</v>
      </c>
      <c r="F16883" s="434">
        <v>7260</v>
      </c>
      <c r="G16883" s="434">
        <v>49466</v>
      </c>
      <c r="H16883" s="434">
        <v>29993</v>
      </c>
      <c r="I16883" s="434">
        <v>183</v>
      </c>
      <c r="J16883" s="434">
        <v>51393</v>
      </c>
      <c r="K16883" s="434">
        <v>2013</v>
      </c>
    </row>
    <row r="16884" spans="1:11" hidden="1" x14ac:dyDescent="0.25">
      <c r="A16884" s="434">
        <v>538005102</v>
      </c>
      <c r="B16884" s="434">
        <v>3937</v>
      </c>
      <c r="C16884" s="434" t="s">
        <v>28</v>
      </c>
      <c r="D16884" s="434" t="s">
        <v>33</v>
      </c>
      <c r="E16884" s="434">
        <v>14.2</v>
      </c>
      <c r="F16884" s="434">
        <v>8827</v>
      </c>
      <c r="G16884" s="434">
        <v>74381</v>
      </c>
      <c r="H16884" s="434">
        <v>38878</v>
      </c>
      <c r="I16884" s="434">
        <v>225</v>
      </c>
      <c r="J16884" s="434">
        <v>0</v>
      </c>
      <c r="K16884" s="434">
        <v>1970</v>
      </c>
    </row>
    <row r="16885" spans="1:11" hidden="1" x14ac:dyDescent="0.25">
      <c r="A16885" s="434">
        <v>538005107</v>
      </c>
      <c r="B16885" s="434">
        <v>691</v>
      </c>
      <c r="C16885" s="434" t="s">
        <v>20</v>
      </c>
      <c r="D16885" s="434" t="s">
        <v>29</v>
      </c>
      <c r="E16885" s="434">
        <v>14.9</v>
      </c>
      <c r="F16885" s="434">
        <v>9960</v>
      </c>
      <c r="G16885" s="434">
        <v>49999</v>
      </c>
      <c r="H16885" s="434">
        <v>30040</v>
      </c>
      <c r="I16885" s="434">
        <v>183</v>
      </c>
      <c r="J16885" s="434">
        <v>52115</v>
      </c>
      <c r="K16885" s="434">
        <v>2009</v>
      </c>
    </row>
    <row r="16886" spans="1:11" hidden="1" x14ac:dyDescent="0.25">
      <c r="A16886" s="434">
        <v>538005126</v>
      </c>
      <c r="B16886" s="434">
        <v>1</v>
      </c>
      <c r="C16886" s="434" t="s">
        <v>48</v>
      </c>
      <c r="D16886" s="434" t="s">
        <v>33</v>
      </c>
      <c r="G16886" s="434">
        <v>62820</v>
      </c>
      <c r="H16886" s="434">
        <v>70095</v>
      </c>
      <c r="I16886" s="434">
        <v>238</v>
      </c>
    </row>
    <row r="16887" spans="1:11" hidden="1" x14ac:dyDescent="0.25">
      <c r="A16887" s="434">
        <v>538005131</v>
      </c>
      <c r="B16887" s="434">
        <v>9586</v>
      </c>
      <c r="C16887" s="434" t="s">
        <v>28</v>
      </c>
      <c r="D16887" s="434" t="s">
        <v>36</v>
      </c>
      <c r="E16887" s="434">
        <v>15.2</v>
      </c>
      <c r="F16887" s="434">
        <v>17684</v>
      </c>
      <c r="G16887" s="434">
        <v>180000</v>
      </c>
      <c r="H16887" s="434">
        <v>92921</v>
      </c>
      <c r="I16887" s="434">
        <v>292</v>
      </c>
      <c r="J16887" s="434">
        <v>0</v>
      </c>
      <c r="K16887" s="434">
        <v>1970</v>
      </c>
    </row>
    <row r="16888" spans="1:11" hidden="1" x14ac:dyDescent="0.25">
      <c r="A16888" s="434">
        <v>538005140</v>
      </c>
      <c r="B16888" s="434">
        <v>6742</v>
      </c>
      <c r="C16888" s="434" t="s">
        <v>20</v>
      </c>
      <c r="D16888" s="434" t="s">
        <v>25</v>
      </c>
      <c r="E16888" s="434">
        <v>13</v>
      </c>
      <c r="F16888" s="434">
        <v>4440</v>
      </c>
      <c r="G16888" s="434">
        <v>16483</v>
      </c>
      <c r="H16888" s="434">
        <v>11271</v>
      </c>
      <c r="I16888" s="434">
        <v>144</v>
      </c>
      <c r="J16888" s="434">
        <v>18479</v>
      </c>
      <c r="K16888" s="434">
        <v>2012</v>
      </c>
    </row>
    <row r="16889" spans="1:11" hidden="1" x14ac:dyDescent="0.25">
      <c r="A16889" s="434">
        <v>538005145</v>
      </c>
      <c r="B16889" s="434">
        <v>628</v>
      </c>
      <c r="C16889" s="434" t="s">
        <v>24</v>
      </c>
      <c r="D16889" s="434" t="s">
        <v>36</v>
      </c>
      <c r="E16889" s="434">
        <v>15.5</v>
      </c>
      <c r="F16889" s="434">
        <v>18660</v>
      </c>
      <c r="G16889" s="434">
        <v>156719</v>
      </c>
      <c r="H16889" s="434">
        <v>83805</v>
      </c>
      <c r="I16889" s="434">
        <v>274.5</v>
      </c>
      <c r="J16889" s="434">
        <v>167554</v>
      </c>
      <c r="K16889" s="434">
        <v>2010</v>
      </c>
    </row>
    <row r="16890" spans="1:11" hidden="1" x14ac:dyDescent="0.25">
      <c r="A16890" s="434">
        <v>538005146</v>
      </c>
      <c r="B16890" s="434">
        <v>18746</v>
      </c>
      <c r="C16890" s="434" t="s">
        <v>28</v>
      </c>
      <c r="D16890" s="434" t="s">
        <v>29</v>
      </c>
      <c r="E16890" s="434">
        <v>14</v>
      </c>
      <c r="F16890" s="434">
        <v>6480</v>
      </c>
      <c r="G16890" s="434">
        <v>28616</v>
      </c>
      <c r="H16890" s="434">
        <v>16967</v>
      </c>
      <c r="I16890" s="434">
        <v>169.26</v>
      </c>
      <c r="J16890" s="434">
        <v>0</v>
      </c>
      <c r="K16890" s="434">
        <v>2002</v>
      </c>
    </row>
    <row r="16891" spans="1:11" hidden="1" x14ac:dyDescent="0.25">
      <c r="A16891" s="434">
        <v>538005148</v>
      </c>
      <c r="B16891" s="434">
        <v>33041</v>
      </c>
      <c r="C16891" s="434" t="s">
        <v>28</v>
      </c>
      <c r="D16891" s="434" t="s">
        <v>29</v>
      </c>
      <c r="E16891" s="434">
        <v>14.5</v>
      </c>
      <c r="F16891" s="434">
        <v>9480</v>
      </c>
      <c r="G16891" s="434">
        <v>56025</v>
      </c>
      <c r="H16891" s="434">
        <v>31753</v>
      </c>
      <c r="I16891" s="434">
        <v>189.99</v>
      </c>
      <c r="J16891" s="434">
        <v>0</v>
      </c>
      <c r="K16891" s="434">
        <v>2013</v>
      </c>
    </row>
    <row r="16892" spans="1:11" hidden="1" x14ac:dyDescent="0.25">
      <c r="A16892" s="434">
        <v>538005163</v>
      </c>
      <c r="B16892" s="434">
        <v>15</v>
      </c>
      <c r="C16892" s="434" t="s">
        <v>20</v>
      </c>
      <c r="D16892" s="434" t="s">
        <v>29</v>
      </c>
      <c r="F16892" s="434">
        <v>8600</v>
      </c>
      <c r="G16892" s="434">
        <v>46200</v>
      </c>
      <c r="H16892" s="434">
        <v>29289</v>
      </c>
      <c r="I16892" s="434">
        <v>183.17</v>
      </c>
      <c r="J16892" s="434">
        <v>52148</v>
      </c>
      <c r="K16892" s="434">
        <v>2013</v>
      </c>
    </row>
    <row r="16893" spans="1:11" hidden="1" x14ac:dyDescent="0.25">
      <c r="A16893" s="434">
        <v>538005164</v>
      </c>
      <c r="B16893" s="434">
        <v>11712</v>
      </c>
      <c r="C16893" s="434" t="s">
        <v>28</v>
      </c>
      <c r="D16893" s="434" t="s">
        <v>29</v>
      </c>
      <c r="E16893" s="434">
        <v>14.5</v>
      </c>
      <c r="F16893" s="434">
        <v>9960</v>
      </c>
      <c r="G16893" s="434">
        <v>55649</v>
      </c>
      <c r="H16893" s="434">
        <v>30665</v>
      </c>
      <c r="I16893" s="434">
        <v>189.99</v>
      </c>
      <c r="J16893" s="434">
        <v>0</v>
      </c>
      <c r="K16893" s="434">
        <v>2007</v>
      </c>
    </row>
    <row r="16894" spans="1:11" hidden="1" x14ac:dyDescent="0.25">
      <c r="A16894" s="434">
        <v>538005166</v>
      </c>
      <c r="B16894" s="434">
        <v>29514</v>
      </c>
      <c r="C16894" s="434" t="s">
        <v>20</v>
      </c>
      <c r="D16894" s="434" t="s">
        <v>29</v>
      </c>
      <c r="E16894" s="434">
        <v>15.9</v>
      </c>
      <c r="F16894" s="434">
        <v>13560</v>
      </c>
      <c r="G16894" s="434">
        <v>50922</v>
      </c>
      <c r="H16894" s="434">
        <v>30119</v>
      </c>
      <c r="I16894" s="434">
        <v>183</v>
      </c>
      <c r="J16894" s="434">
        <v>51578</v>
      </c>
      <c r="K16894" s="434">
        <v>2007</v>
      </c>
    </row>
    <row r="16895" spans="1:11" hidden="1" x14ac:dyDescent="0.25">
      <c r="A16895" s="434">
        <v>538005167</v>
      </c>
      <c r="B16895" s="434">
        <v>12578</v>
      </c>
      <c r="C16895" s="434" t="s">
        <v>20</v>
      </c>
      <c r="D16895" s="434" t="s">
        <v>29</v>
      </c>
      <c r="E16895" s="434">
        <v>15.9</v>
      </c>
      <c r="F16895" s="434">
        <v>13560</v>
      </c>
      <c r="G16895" s="434">
        <v>50922</v>
      </c>
      <c r="H16895" s="434">
        <v>30119</v>
      </c>
      <c r="I16895" s="434">
        <v>183</v>
      </c>
      <c r="J16895" s="434">
        <v>51576</v>
      </c>
      <c r="K16895" s="434">
        <v>2007</v>
      </c>
    </row>
    <row r="16896" spans="1:11" hidden="1" x14ac:dyDescent="0.25">
      <c r="A16896" s="434">
        <v>538005169</v>
      </c>
      <c r="B16896" s="434">
        <v>24152</v>
      </c>
      <c r="C16896" s="434" t="s">
        <v>28</v>
      </c>
      <c r="D16896" s="434" t="s">
        <v>29</v>
      </c>
      <c r="E16896" s="434">
        <v>14.2</v>
      </c>
      <c r="F16896" s="434">
        <v>5250</v>
      </c>
      <c r="G16896" s="434">
        <v>36062</v>
      </c>
      <c r="H16896" s="434">
        <v>24247</v>
      </c>
      <c r="I16896" s="434">
        <v>180</v>
      </c>
      <c r="J16896" s="434">
        <v>0</v>
      </c>
      <c r="K16896" s="434">
        <v>1970</v>
      </c>
    </row>
    <row r="16897" spans="1:11" hidden="1" x14ac:dyDescent="0.25">
      <c r="A16897" s="434">
        <v>538005170</v>
      </c>
      <c r="B16897" s="434">
        <v>32851</v>
      </c>
      <c r="C16897" s="434" t="s">
        <v>28</v>
      </c>
      <c r="D16897" s="434" t="s">
        <v>29</v>
      </c>
      <c r="E16897" s="434">
        <v>14</v>
      </c>
      <c r="F16897" s="434">
        <v>6232</v>
      </c>
      <c r="G16897" s="434">
        <v>30456</v>
      </c>
      <c r="H16897" s="434">
        <v>19999</v>
      </c>
      <c r="I16897" s="434">
        <v>178.76</v>
      </c>
      <c r="J16897" s="434">
        <v>0</v>
      </c>
      <c r="K16897" s="434">
        <v>2011</v>
      </c>
    </row>
    <row r="16898" spans="1:11" hidden="1" x14ac:dyDescent="0.25">
      <c r="A16898" s="434">
        <v>538005171</v>
      </c>
      <c r="B16898" s="434">
        <v>1</v>
      </c>
      <c r="C16898" s="434" t="s">
        <v>20</v>
      </c>
      <c r="D16898" s="434" t="s">
        <v>29</v>
      </c>
      <c r="F16898" s="434">
        <v>10320</v>
      </c>
      <c r="G16898" s="434">
        <v>49990</v>
      </c>
      <c r="H16898" s="434">
        <v>29735</v>
      </c>
      <c r="I16898" s="434">
        <v>183</v>
      </c>
      <c r="J16898" s="434">
        <v>51644</v>
      </c>
      <c r="K16898" s="434">
        <v>2014</v>
      </c>
    </row>
    <row r="16899" spans="1:11" hidden="1" x14ac:dyDescent="0.25">
      <c r="A16899" s="434">
        <v>538005172</v>
      </c>
      <c r="B16899" s="434">
        <v>1334</v>
      </c>
      <c r="C16899" s="434" t="s">
        <v>20</v>
      </c>
      <c r="D16899" s="434" t="s">
        <v>29</v>
      </c>
      <c r="F16899" s="434">
        <v>10320</v>
      </c>
      <c r="G16899" s="434">
        <v>49990</v>
      </c>
      <c r="H16899" s="434">
        <v>29735</v>
      </c>
      <c r="I16899" s="434">
        <v>183</v>
      </c>
      <c r="J16899" s="434">
        <v>51644</v>
      </c>
      <c r="K16899" s="434">
        <v>2014</v>
      </c>
    </row>
    <row r="16900" spans="1:11" hidden="1" x14ac:dyDescent="0.25">
      <c r="A16900" s="434">
        <v>538005173</v>
      </c>
      <c r="B16900" s="434">
        <v>3444</v>
      </c>
      <c r="C16900" s="434" t="s">
        <v>20</v>
      </c>
      <c r="D16900" s="434" t="s">
        <v>29</v>
      </c>
      <c r="E16900" s="434">
        <v>15.2</v>
      </c>
      <c r="F16900" s="434">
        <v>10320</v>
      </c>
      <c r="G16900" s="434">
        <v>50137</v>
      </c>
      <c r="H16900" s="434">
        <v>29735</v>
      </c>
      <c r="I16900" s="434">
        <v>183.084</v>
      </c>
      <c r="J16900" s="434">
        <v>51644</v>
      </c>
      <c r="K16900" s="434">
        <v>2014</v>
      </c>
    </row>
    <row r="16901" spans="1:11" hidden="1" x14ac:dyDescent="0.25">
      <c r="A16901" s="434">
        <v>538005176</v>
      </c>
      <c r="B16901" s="434">
        <v>6069</v>
      </c>
      <c r="C16901" s="434" t="s">
        <v>20</v>
      </c>
      <c r="D16901" s="434" t="s">
        <v>29</v>
      </c>
      <c r="E16901" s="434">
        <v>15.2</v>
      </c>
      <c r="F16901" s="434">
        <v>10320</v>
      </c>
      <c r="G16901" s="434">
        <v>50133</v>
      </c>
      <c r="H16901" s="434">
        <v>29735</v>
      </c>
      <c r="I16901" s="434">
        <v>183.05199999999999</v>
      </c>
      <c r="J16901" s="434">
        <v>51644</v>
      </c>
      <c r="K16901" s="434">
        <v>2015</v>
      </c>
    </row>
    <row r="16902" spans="1:11" hidden="1" x14ac:dyDescent="0.25">
      <c r="A16902" s="434">
        <v>538005178</v>
      </c>
      <c r="B16902" s="434">
        <v>3767</v>
      </c>
      <c r="C16902" s="434" t="s">
        <v>20</v>
      </c>
      <c r="D16902" s="434" t="s">
        <v>29</v>
      </c>
      <c r="F16902" s="434">
        <v>10320</v>
      </c>
      <c r="G16902" s="434">
        <v>50145</v>
      </c>
      <c r="H16902" s="434">
        <v>29735</v>
      </c>
      <c r="I16902" s="434">
        <v>183.07499999999999</v>
      </c>
      <c r="J16902" s="434">
        <v>51644</v>
      </c>
      <c r="K16902" s="434">
        <v>2015</v>
      </c>
    </row>
    <row r="16903" spans="1:11" hidden="1" x14ac:dyDescent="0.25">
      <c r="A16903" s="434">
        <v>538005182</v>
      </c>
      <c r="B16903" s="434">
        <v>2192</v>
      </c>
      <c r="C16903" s="434" t="s">
        <v>16</v>
      </c>
      <c r="D16903" s="434" t="s">
        <v>29</v>
      </c>
      <c r="E16903" s="434">
        <v>15.7</v>
      </c>
      <c r="F16903" s="434">
        <v>9480</v>
      </c>
      <c r="G16903" s="434">
        <v>46874</v>
      </c>
      <c r="H16903" s="434">
        <v>28245</v>
      </c>
      <c r="I16903" s="434">
        <v>179.9</v>
      </c>
      <c r="J16903" s="434">
        <v>51998</v>
      </c>
      <c r="K16903" s="434">
        <v>2004</v>
      </c>
    </row>
    <row r="16904" spans="1:11" hidden="1" x14ac:dyDescent="0.25">
      <c r="A16904" s="434">
        <v>538005184</v>
      </c>
      <c r="B16904" s="434">
        <v>10273</v>
      </c>
      <c r="C16904" s="434" t="s">
        <v>28</v>
      </c>
      <c r="D16904" s="434" t="s">
        <v>33</v>
      </c>
      <c r="E16904" s="434">
        <v>14.5</v>
      </c>
      <c r="F16904" s="434">
        <v>13.56</v>
      </c>
      <c r="G16904" s="434">
        <v>93236</v>
      </c>
      <c r="H16904" s="434">
        <v>51265</v>
      </c>
      <c r="I16904" s="434">
        <v>229.2</v>
      </c>
      <c r="J16904" s="434">
        <v>0</v>
      </c>
      <c r="K16904" s="434">
        <v>1970</v>
      </c>
    </row>
    <row r="16905" spans="1:11" hidden="1" x14ac:dyDescent="0.25">
      <c r="A16905" s="434">
        <v>538005186</v>
      </c>
      <c r="B16905" s="434">
        <v>1391</v>
      </c>
      <c r="C16905" s="434" t="s">
        <v>20</v>
      </c>
      <c r="D16905" s="434" t="s">
        <v>29</v>
      </c>
      <c r="F16905" s="434">
        <v>10680</v>
      </c>
      <c r="G16905" s="434">
        <v>49990</v>
      </c>
      <c r="H16905" s="434">
        <v>29735</v>
      </c>
      <c r="I16905" s="434">
        <v>183</v>
      </c>
      <c r="J16905" s="434">
        <v>51766</v>
      </c>
      <c r="K16905" s="434">
        <v>2014</v>
      </c>
    </row>
    <row r="16906" spans="1:11" hidden="1" x14ac:dyDescent="0.25">
      <c r="A16906" s="434">
        <v>538005187</v>
      </c>
      <c r="B16906" s="434">
        <v>3894</v>
      </c>
      <c r="C16906" s="434" t="s">
        <v>20</v>
      </c>
      <c r="D16906" s="434" t="s">
        <v>29</v>
      </c>
      <c r="F16906" s="434">
        <v>10680</v>
      </c>
      <c r="G16906" s="434">
        <v>49990</v>
      </c>
      <c r="H16906" s="434">
        <v>29735</v>
      </c>
      <c r="I16906" s="434">
        <v>183</v>
      </c>
      <c r="J16906" s="434">
        <v>51755</v>
      </c>
      <c r="K16906" s="434">
        <v>2014</v>
      </c>
    </row>
    <row r="16907" spans="1:11" hidden="1" x14ac:dyDescent="0.25">
      <c r="A16907" s="434">
        <v>538005190</v>
      </c>
      <c r="B16907" s="434">
        <v>13481</v>
      </c>
      <c r="C16907" s="434" t="s">
        <v>28</v>
      </c>
      <c r="D16907" s="434" t="s">
        <v>29</v>
      </c>
      <c r="E16907" s="434">
        <v>14.5</v>
      </c>
      <c r="F16907" s="434">
        <v>9480</v>
      </c>
      <c r="G16907" s="434">
        <v>56062</v>
      </c>
      <c r="H16907" s="434">
        <v>31263</v>
      </c>
      <c r="I16907" s="434">
        <v>189.99</v>
      </c>
      <c r="J16907" s="434">
        <v>0</v>
      </c>
      <c r="K16907" s="434">
        <v>2005</v>
      </c>
    </row>
    <row r="16908" spans="1:11" hidden="1" x14ac:dyDescent="0.25">
      <c r="A16908" s="434">
        <v>538005192</v>
      </c>
      <c r="B16908" s="434">
        <v>17497</v>
      </c>
      <c r="C16908" s="434" t="s">
        <v>28</v>
      </c>
      <c r="D16908" s="434" t="s">
        <v>29</v>
      </c>
      <c r="E16908" s="434">
        <v>14</v>
      </c>
      <c r="F16908" s="434">
        <v>6232</v>
      </c>
      <c r="G16908" s="434">
        <v>30060</v>
      </c>
      <c r="H16908" s="434">
        <v>19999</v>
      </c>
      <c r="I16908" s="434">
        <v>179</v>
      </c>
      <c r="J16908" s="434">
        <v>0</v>
      </c>
      <c r="K16908" s="434">
        <v>1970</v>
      </c>
    </row>
    <row r="16909" spans="1:11" hidden="1" x14ac:dyDescent="0.25">
      <c r="A16909" s="434">
        <v>538005193</v>
      </c>
      <c r="B16909" s="434">
        <v>13173</v>
      </c>
      <c r="C16909" s="434" t="s">
        <v>28</v>
      </c>
      <c r="D16909" s="434" t="s">
        <v>33</v>
      </c>
      <c r="E16909" s="434">
        <v>14.5</v>
      </c>
      <c r="F16909" s="434">
        <v>10313</v>
      </c>
      <c r="G16909" s="434">
        <v>76595</v>
      </c>
      <c r="H16909" s="434">
        <v>39737</v>
      </c>
      <c r="I16909" s="434">
        <v>224.94</v>
      </c>
      <c r="J16909" s="434">
        <v>0</v>
      </c>
      <c r="K16909" s="434">
        <v>2009</v>
      </c>
    </row>
    <row r="16910" spans="1:11" hidden="1" x14ac:dyDescent="0.25">
      <c r="A16910" s="434">
        <v>538005197</v>
      </c>
      <c r="B16910" s="434">
        <v>4226</v>
      </c>
      <c r="C16910" s="434" t="s">
        <v>61</v>
      </c>
      <c r="D16910" s="434" t="s">
        <v>22</v>
      </c>
      <c r="E16910" s="434">
        <v>12</v>
      </c>
      <c r="F16910" s="434">
        <v>7746</v>
      </c>
      <c r="G16910" s="434">
        <v>3123</v>
      </c>
      <c r="H16910" s="434">
        <v>4071</v>
      </c>
      <c r="I16910" s="434">
        <v>79.67</v>
      </c>
      <c r="J16910" s="434">
        <v>0</v>
      </c>
      <c r="K16910" s="434">
        <v>2012</v>
      </c>
    </row>
    <row r="16911" spans="1:11" hidden="1" x14ac:dyDescent="0.25">
      <c r="A16911" s="434">
        <v>538005209</v>
      </c>
      <c r="B16911" s="434">
        <v>10237</v>
      </c>
      <c r="C16911" s="434" t="s">
        <v>28</v>
      </c>
      <c r="D16911" s="434" t="s">
        <v>29</v>
      </c>
      <c r="E16911" s="434">
        <v>14.4</v>
      </c>
      <c r="F16911" s="434">
        <v>5814</v>
      </c>
      <c r="G16911" s="434">
        <v>31883</v>
      </c>
      <c r="H16911" s="434">
        <v>19831</v>
      </c>
      <c r="I16911" s="434">
        <v>175.53</v>
      </c>
      <c r="J16911" s="434">
        <v>0</v>
      </c>
      <c r="K16911" s="434">
        <v>1970</v>
      </c>
    </row>
    <row r="16912" spans="1:11" hidden="1" x14ac:dyDescent="0.25">
      <c r="A16912" s="434">
        <v>538005215</v>
      </c>
      <c r="B16912" s="434">
        <v>22869</v>
      </c>
      <c r="C16912" s="434" t="s">
        <v>20</v>
      </c>
      <c r="D16912" s="434" t="s">
        <v>25</v>
      </c>
      <c r="E16912" s="434">
        <v>14.5</v>
      </c>
      <c r="F16912" s="434">
        <v>6230</v>
      </c>
      <c r="G16912" s="434">
        <v>19801</v>
      </c>
      <c r="H16912" s="434">
        <v>11733</v>
      </c>
      <c r="I16912" s="434">
        <v>141</v>
      </c>
      <c r="J16912" s="434">
        <v>0</v>
      </c>
      <c r="K16912" s="434">
        <v>1970</v>
      </c>
    </row>
    <row r="16913" spans="1:11" hidden="1" x14ac:dyDescent="0.25">
      <c r="A16913" s="434">
        <v>538005224</v>
      </c>
      <c r="B16913" s="434">
        <v>1</v>
      </c>
      <c r="C16913" s="434" t="s">
        <v>35</v>
      </c>
      <c r="D16913" s="434" t="s">
        <v>33</v>
      </c>
      <c r="E16913" s="434">
        <v>18</v>
      </c>
      <c r="F16913" s="434">
        <v>21910</v>
      </c>
      <c r="G16913" s="434">
        <v>34122</v>
      </c>
      <c r="H16913" s="434">
        <v>26412</v>
      </c>
      <c r="I16913" s="434">
        <v>208.9</v>
      </c>
      <c r="J16913" s="434">
        <v>0</v>
      </c>
      <c r="K16913" s="434">
        <v>2013</v>
      </c>
    </row>
    <row r="16914" spans="1:11" hidden="1" x14ac:dyDescent="0.25">
      <c r="A16914" s="434">
        <v>538005225</v>
      </c>
      <c r="B16914" s="434">
        <v>7397</v>
      </c>
      <c r="C16914" s="434" t="s">
        <v>20</v>
      </c>
      <c r="D16914" s="434" t="s">
        <v>29</v>
      </c>
      <c r="E16914" s="434">
        <v>14.5</v>
      </c>
      <c r="F16914" s="434">
        <v>8090</v>
      </c>
      <c r="G16914" s="434">
        <v>49990</v>
      </c>
      <c r="H16914" s="434">
        <v>29785</v>
      </c>
      <c r="I16914" s="434">
        <v>183.12</v>
      </c>
      <c r="J16914" s="434">
        <v>0</v>
      </c>
      <c r="K16914" s="434">
        <v>1970</v>
      </c>
    </row>
    <row r="16915" spans="1:11" hidden="1" x14ac:dyDescent="0.25">
      <c r="A16915" s="434">
        <v>538005239</v>
      </c>
      <c r="B16915" s="434">
        <v>9801</v>
      </c>
      <c r="C16915" s="434" t="s">
        <v>56</v>
      </c>
      <c r="D16915" s="434" t="s">
        <v>25</v>
      </c>
      <c r="E16915" s="434">
        <v>21.5</v>
      </c>
      <c r="F16915" s="434">
        <v>17608</v>
      </c>
      <c r="G16915" s="434">
        <v>2420</v>
      </c>
      <c r="H16915" s="434">
        <v>17914</v>
      </c>
      <c r="I16915" s="434">
        <v>141.69999999999999</v>
      </c>
      <c r="J16915" s="434">
        <v>0</v>
      </c>
      <c r="K16915" s="434">
        <v>1979</v>
      </c>
    </row>
    <row r="16916" spans="1:11" hidden="1" x14ac:dyDescent="0.25">
      <c r="A16916" s="434">
        <v>538005243</v>
      </c>
      <c r="B16916" s="434">
        <v>30492</v>
      </c>
      <c r="C16916" s="434" t="s">
        <v>28</v>
      </c>
      <c r="D16916" s="434" t="s">
        <v>29</v>
      </c>
      <c r="E16916" s="434">
        <v>14.5</v>
      </c>
      <c r="F16916" s="434">
        <v>6349</v>
      </c>
      <c r="G16916" s="434">
        <v>37070</v>
      </c>
      <c r="H16916" s="434">
        <v>22852</v>
      </c>
      <c r="I16916" s="434">
        <v>177.8</v>
      </c>
      <c r="J16916" s="434">
        <v>0</v>
      </c>
      <c r="K16916" s="434">
        <v>1970</v>
      </c>
    </row>
    <row r="16917" spans="1:11" hidden="1" x14ac:dyDescent="0.25">
      <c r="A16917" s="434">
        <v>538005244</v>
      </c>
      <c r="B16917" s="434">
        <v>10756</v>
      </c>
      <c r="C16917" s="434" t="s">
        <v>16</v>
      </c>
      <c r="D16917" s="434" t="s">
        <v>33</v>
      </c>
      <c r="E16917" s="434">
        <v>14.9</v>
      </c>
      <c r="F16917" s="434">
        <v>12240</v>
      </c>
      <c r="G16917" s="434">
        <v>73673</v>
      </c>
      <c r="H16917" s="434">
        <v>42531</v>
      </c>
      <c r="I16917" s="434">
        <v>228</v>
      </c>
      <c r="J16917" s="434">
        <v>80358</v>
      </c>
      <c r="K16917" s="434">
        <v>2007</v>
      </c>
    </row>
    <row r="16918" spans="1:11" hidden="1" x14ac:dyDescent="0.25">
      <c r="A16918" s="434">
        <v>538005245</v>
      </c>
      <c r="B16918" s="434">
        <v>4464</v>
      </c>
      <c r="C16918" s="434" t="s">
        <v>16</v>
      </c>
      <c r="D16918" s="434" t="s">
        <v>33</v>
      </c>
      <c r="E16918" s="434">
        <v>14.9</v>
      </c>
      <c r="F16918" s="434">
        <v>12240</v>
      </c>
      <c r="G16918" s="434">
        <v>73672</v>
      </c>
      <c r="H16918" s="434">
        <v>42531</v>
      </c>
      <c r="I16918" s="434">
        <v>228</v>
      </c>
      <c r="J16918" s="434">
        <v>80358</v>
      </c>
      <c r="K16918" s="434">
        <v>2007</v>
      </c>
    </row>
    <row r="16919" spans="1:11" hidden="1" x14ac:dyDescent="0.25">
      <c r="A16919" s="434">
        <v>538005246</v>
      </c>
      <c r="B16919" s="434">
        <v>12564</v>
      </c>
      <c r="C16919" s="434" t="s">
        <v>28</v>
      </c>
      <c r="D16919" s="434" t="s">
        <v>33</v>
      </c>
      <c r="E16919" s="434">
        <v>15</v>
      </c>
      <c r="F16919" s="434">
        <v>9660</v>
      </c>
      <c r="G16919" s="434">
        <v>83789</v>
      </c>
      <c r="H16919" s="434">
        <v>47003</v>
      </c>
      <c r="I16919" s="434">
        <v>229</v>
      </c>
      <c r="J16919" s="434">
        <v>0</v>
      </c>
      <c r="K16919" s="434">
        <v>2013</v>
      </c>
    </row>
    <row r="16920" spans="1:11" hidden="1" x14ac:dyDescent="0.25">
      <c r="A16920" s="434">
        <v>538005248</v>
      </c>
      <c r="B16920" s="434">
        <v>8957</v>
      </c>
      <c r="C16920" s="434" t="s">
        <v>20</v>
      </c>
      <c r="D16920" s="434" t="s">
        <v>29</v>
      </c>
      <c r="E16920" s="434">
        <v>13</v>
      </c>
      <c r="F16920" s="434">
        <v>7240</v>
      </c>
      <c r="G16920" s="434">
        <v>49997</v>
      </c>
      <c r="H16920" s="434">
        <v>30030</v>
      </c>
      <c r="I16920" s="434">
        <v>183</v>
      </c>
      <c r="J16920" s="434">
        <v>52303</v>
      </c>
      <c r="K16920" s="434">
        <v>2014</v>
      </c>
    </row>
    <row r="16921" spans="1:11" hidden="1" x14ac:dyDescent="0.25">
      <c r="A16921" s="434">
        <v>538005249</v>
      </c>
      <c r="B16921" s="434">
        <v>2074</v>
      </c>
      <c r="C16921" s="434" t="s">
        <v>20</v>
      </c>
      <c r="D16921" s="434" t="s">
        <v>29</v>
      </c>
      <c r="E16921" s="434">
        <v>13</v>
      </c>
      <c r="F16921" s="434">
        <v>7240</v>
      </c>
      <c r="G16921" s="434">
        <v>49997</v>
      </c>
      <c r="H16921" s="434">
        <v>29996</v>
      </c>
      <c r="I16921" s="434">
        <v>183</v>
      </c>
      <c r="J16921" s="434">
        <v>52063</v>
      </c>
      <c r="K16921" s="434">
        <v>2014</v>
      </c>
    </row>
    <row r="16922" spans="1:11" hidden="1" x14ac:dyDescent="0.25">
      <c r="A16922" s="434">
        <v>538005252</v>
      </c>
      <c r="B16922" s="434">
        <v>1</v>
      </c>
      <c r="C16922" s="434" t="s">
        <v>35</v>
      </c>
      <c r="D16922" s="434" t="s">
        <v>33</v>
      </c>
      <c r="E16922" s="434">
        <v>22</v>
      </c>
      <c r="F16922" s="434">
        <v>25963</v>
      </c>
      <c r="G16922" s="434">
        <v>41800</v>
      </c>
      <c r="H16922" s="434">
        <v>35881</v>
      </c>
      <c r="I16922" s="434">
        <v>220</v>
      </c>
      <c r="J16922" s="434">
        <v>0</v>
      </c>
    </row>
    <row r="16923" spans="1:11" hidden="1" x14ac:dyDescent="0.25">
      <c r="A16923" s="434">
        <v>538005254</v>
      </c>
      <c r="B16923" s="434">
        <v>14452</v>
      </c>
      <c r="C16923" s="434" t="s">
        <v>24</v>
      </c>
      <c r="D16923" s="434" t="s">
        <v>36</v>
      </c>
      <c r="E16923" s="434">
        <v>15.5</v>
      </c>
      <c r="F16923" s="434">
        <v>18660</v>
      </c>
      <c r="G16923" s="434">
        <v>158319</v>
      </c>
      <c r="H16923" s="434">
        <v>81499</v>
      </c>
      <c r="I16923" s="434">
        <v>274.39299999999997</v>
      </c>
      <c r="J16923" s="434">
        <v>162805</v>
      </c>
      <c r="K16923" s="434">
        <v>2013</v>
      </c>
    </row>
    <row r="16924" spans="1:11" hidden="1" x14ac:dyDescent="0.25">
      <c r="A16924" s="434">
        <v>538005255</v>
      </c>
      <c r="B16924" s="434">
        <v>17769</v>
      </c>
      <c r="C16924" s="434" t="s">
        <v>24</v>
      </c>
      <c r="D16924" s="434" t="s">
        <v>33</v>
      </c>
      <c r="E16924" s="434">
        <v>0</v>
      </c>
      <c r="F16924" s="434">
        <v>13560</v>
      </c>
      <c r="G16924" s="434">
        <v>54446</v>
      </c>
      <c r="H16924" s="434">
        <v>47058</v>
      </c>
      <c r="I16924" s="434">
        <v>225.28</v>
      </c>
      <c r="J16924" s="434">
        <v>82452</v>
      </c>
      <c r="K16924" s="434">
        <v>2008</v>
      </c>
    </row>
    <row r="16925" spans="1:11" hidden="1" x14ac:dyDescent="0.25">
      <c r="A16925" s="434">
        <v>538005256</v>
      </c>
      <c r="B16925" s="434">
        <v>4802</v>
      </c>
      <c r="C16925" s="434" t="s">
        <v>24</v>
      </c>
      <c r="D16925" s="434" t="s">
        <v>33</v>
      </c>
      <c r="F16925" s="434">
        <v>13560</v>
      </c>
      <c r="G16925" s="434">
        <v>54538</v>
      </c>
      <c r="H16925" s="434">
        <v>47058</v>
      </c>
      <c r="I16925" s="434">
        <v>225.28</v>
      </c>
      <c r="J16925" s="434">
        <v>82452</v>
      </c>
      <c r="K16925" s="434">
        <v>2008</v>
      </c>
    </row>
    <row r="16926" spans="1:11" hidden="1" x14ac:dyDescent="0.25">
      <c r="A16926" s="434">
        <v>538005259</v>
      </c>
      <c r="B16926" s="434">
        <v>3289</v>
      </c>
      <c r="C16926" s="434" t="s">
        <v>28</v>
      </c>
      <c r="D16926" s="434" t="s">
        <v>29</v>
      </c>
      <c r="E16926" s="434">
        <v>14</v>
      </c>
      <c r="F16926" s="434">
        <v>6350</v>
      </c>
      <c r="G16926" s="434">
        <v>35000</v>
      </c>
      <c r="H16926" s="434">
        <v>24247</v>
      </c>
      <c r="I16926" s="434">
        <v>180</v>
      </c>
      <c r="J16926" s="434">
        <v>0</v>
      </c>
    </row>
    <row r="16927" spans="1:11" hidden="1" x14ac:dyDescent="0.25">
      <c r="A16927" s="434">
        <v>538005260</v>
      </c>
      <c r="B16927" s="434">
        <v>5898</v>
      </c>
      <c r="C16927" s="434" t="s">
        <v>28</v>
      </c>
      <c r="D16927" s="434" t="s">
        <v>29</v>
      </c>
      <c r="E16927" s="434">
        <v>14.6</v>
      </c>
      <c r="F16927" s="434">
        <v>6350</v>
      </c>
      <c r="G16927" s="434">
        <v>36056</v>
      </c>
      <c r="H16927" s="434">
        <v>24163</v>
      </c>
      <c r="I16927" s="434">
        <v>180</v>
      </c>
      <c r="J16927" s="434">
        <v>0</v>
      </c>
      <c r="K16927" s="434">
        <v>1970</v>
      </c>
    </row>
    <row r="16928" spans="1:11" hidden="1" x14ac:dyDescent="0.25">
      <c r="A16928" s="434">
        <v>538005262</v>
      </c>
      <c r="B16928" s="434">
        <v>30148</v>
      </c>
      <c r="C16928" s="434" t="s">
        <v>28</v>
      </c>
      <c r="D16928" s="434" t="s">
        <v>29</v>
      </c>
      <c r="E16928" s="434">
        <v>14.2</v>
      </c>
      <c r="F16928" s="434">
        <v>6350</v>
      </c>
      <c r="G16928" s="434">
        <v>36071</v>
      </c>
      <c r="H16928" s="434">
        <v>24247</v>
      </c>
      <c r="I16928" s="434">
        <v>180</v>
      </c>
      <c r="J16928" s="434">
        <v>0</v>
      </c>
      <c r="K16928" s="434">
        <v>1970</v>
      </c>
    </row>
    <row r="16929" spans="1:11" hidden="1" x14ac:dyDescent="0.25">
      <c r="A16929" s="434">
        <v>538005263</v>
      </c>
      <c r="B16929" s="434">
        <v>694</v>
      </c>
      <c r="C16929" s="434" t="s">
        <v>28</v>
      </c>
      <c r="D16929" s="434" t="s">
        <v>29</v>
      </c>
      <c r="E16929" s="434">
        <v>14</v>
      </c>
      <c r="F16929" s="434">
        <v>8330</v>
      </c>
      <c r="G16929" s="434">
        <v>36053</v>
      </c>
      <c r="H16929" s="434">
        <v>24247</v>
      </c>
      <c r="I16929" s="434">
        <v>180</v>
      </c>
      <c r="J16929" s="434">
        <v>0</v>
      </c>
    </row>
    <row r="16930" spans="1:11" hidden="1" x14ac:dyDescent="0.25">
      <c r="A16930" s="434">
        <v>538005267</v>
      </c>
      <c r="B16930" s="434">
        <v>16495</v>
      </c>
      <c r="C16930" s="434" t="s">
        <v>28</v>
      </c>
      <c r="D16930" s="434" t="s">
        <v>29</v>
      </c>
      <c r="E16930" s="434">
        <v>14.2</v>
      </c>
      <c r="F16930" s="434">
        <v>6350</v>
      </c>
      <c r="G16930" s="434">
        <v>36063</v>
      </c>
      <c r="H16930" s="434">
        <v>24247</v>
      </c>
      <c r="I16930" s="434">
        <v>180</v>
      </c>
      <c r="J16930" s="434">
        <v>0</v>
      </c>
      <c r="K16930" s="434">
        <v>1970</v>
      </c>
    </row>
    <row r="16931" spans="1:11" hidden="1" x14ac:dyDescent="0.25">
      <c r="A16931" s="434">
        <v>538005278</v>
      </c>
      <c r="B16931" s="434">
        <v>38911</v>
      </c>
      <c r="C16931" s="434" t="s">
        <v>28</v>
      </c>
      <c r="D16931" s="434" t="s">
        <v>29</v>
      </c>
      <c r="E16931" s="434">
        <v>14</v>
      </c>
      <c r="F16931" s="434">
        <v>22890</v>
      </c>
      <c r="G16931" s="434">
        <v>31754</v>
      </c>
      <c r="H16931" s="434">
        <v>22622</v>
      </c>
      <c r="I16931" s="434">
        <v>188.8</v>
      </c>
      <c r="J16931" s="434">
        <v>0</v>
      </c>
      <c r="K16931" s="434">
        <v>2014</v>
      </c>
    </row>
    <row r="16932" spans="1:11" hidden="1" x14ac:dyDescent="0.25">
      <c r="A16932" s="434">
        <v>538005284</v>
      </c>
      <c r="B16932" s="434">
        <v>51770</v>
      </c>
      <c r="C16932" s="434" t="s">
        <v>28</v>
      </c>
      <c r="D16932" s="434" t="s">
        <v>33</v>
      </c>
      <c r="E16932" s="434">
        <v>14.5</v>
      </c>
      <c r="F16932" s="434">
        <v>9710</v>
      </c>
      <c r="G16932" s="434">
        <v>82117</v>
      </c>
      <c r="H16932" s="434">
        <v>42930</v>
      </c>
      <c r="I16932" s="434">
        <v>228.99</v>
      </c>
      <c r="J16932" s="434">
        <v>0</v>
      </c>
      <c r="K16932" s="434">
        <v>2010</v>
      </c>
    </row>
    <row r="16933" spans="1:11" hidden="1" x14ac:dyDescent="0.25">
      <c r="A16933" s="434">
        <v>538005294</v>
      </c>
      <c r="B16933" s="434">
        <v>958</v>
      </c>
      <c r="C16933" s="434" t="s">
        <v>16</v>
      </c>
      <c r="D16933" s="434" t="s">
        <v>29</v>
      </c>
      <c r="E16933" s="434">
        <v>14.5</v>
      </c>
      <c r="F16933" s="434">
        <v>8462</v>
      </c>
      <c r="G16933" s="434">
        <v>45750</v>
      </c>
      <c r="H16933" s="434">
        <v>27969</v>
      </c>
      <c r="I16933" s="434">
        <v>179.8</v>
      </c>
      <c r="J16933" s="434">
        <v>52257</v>
      </c>
      <c r="K16933" s="434">
        <v>2006</v>
      </c>
    </row>
    <row r="16934" spans="1:11" hidden="1" x14ac:dyDescent="0.25">
      <c r="A16934" s="434">
        <v>538005301</v>
      </c>
      <c r="B16934" s="434">
        <v>171</v>
      </c>
      <c r="C16934" s="434" t="s">
        <v>20</v>
      </c>
      <c r="D16934" s="434" t="s">
        <v>33</v>
      </c>
      <c r="F16934" s="434">
        <v>13560</v>
      </c>
      <c r="G16934" s="434">
        <v>74127</v>
      </c>
      <c r="H16934" s="434">
        <v>42193</v>
      </c>
      <c r="I16934" s="434">
        <v>229</v>
      </c>
      <c r="J16934" s="434">
        <v>80650</v>
      </c>
      <c r="K16934" s="434">
        <v>2012</v>
      </c>
    </row>
    <row r="16935" spans="1:11" hidden="1" x14ac:dyDescent="0.25">
      <c r="A16935" s="434">
        <v>538005313</v>
      </c>
      <c r="B16935" s="434">
        <v>1</v>
      </c>
      <c r="C16935" s="434" t="s">
        <v>35</v>
      </c>
      <c r="D16935" s="434" t="s">
        <v>25</v>
      </c>
      <c r="F16935" s="434">
        <v>7028</v>
      </c>
      <c r="G16935" s="434">
        <v>12217</v>
      </c>
      <c r="H16935" s="434">
        <v>9988</v>
      </c>
      <c r="I16935" s="434">
        <v>146</v>
      </c>
      <c r="K16935" s="434">
        <v>2014</v>
      </c>
    </row>
    <row r="16936" spans="1:11" hidden="1" x14ac:dyDescent="0.25">
      <c r="A16936" s="434">
        <v>538005319</v>
      </c>
      <c r="B16936" s="434">
        <v>7049</v>
      </c>
      <c r="C16936" s="434" t="s">
        <v>20</v>
      </c>
      <c r="D16936" s="434" t="s">
        <v>29</v>
      </c>
      <c r="E16936" s="434">
        <v>14.9</v>
      </c>
      <c r="F16936" s="434">
        <v>9960</v>
      </c>
      <c r="G16936" s="434">
        <v>50261</v>
      </c>
      <c r="H16936" s="434">
        <v>30040</v>
      </c>
      <c r="I16936" s="434">
        <v>183</v>
      </c>
      <c r="J16936" s="434">
        <v>52115</v>
      </c>
      <c r="K16936" s="434">
        <v>2009</v>
      </c>
    </row>
    <row r="16937" spans="1:11" hidden="1" x14ac:dyDescent="0.25">
      <c r="A16937" s="434">
        <v>538005320</v>
      </c>
      <c r="B16937" s="434">
        <v>9072</v>
      </c>
      <c r="C16937" s="434" t="s">
        <v>20</v>
      </c>
      <c r="D16937" s="434" t="s">
        <v>29</v>
      </c>
      <c r="E16937" s="434">
        <v>14.9</v>
      </c>
      <c r="F16937" s="434">
        <v>9960</v>
      </c>
      <c r="G16937" s="434">
        <v>50215</v>
      </c>
      <c r="H16937" s="434">
        <v>30040</v>
      </c>
      <c r="I16937" s="434">
        <v>183</v>
      </c>
      <c r="J16937" s="434">
        <v>52115</v>
      </c>
      <c r="K16937" s="434">
        <v>2009</v>
      </c>
    </row>
    <row r="16938" spans="1:11" hidden="1" x14ac:dyDescent="0.25">
      <c r="A16938" s="434">
        <v>538005321</v>
      </c>
      <c r="B16938" s="434">
        <v>3690</v>
      </c>
      <c r="C16938" s="434" t="s">
        <v>20</v>
      </c>
      <c r="D16938" s="434" t="s">
        <v>29</v>
      </c>
      <c r="E16938" s="434">
        <v>14.9</v>
      </c>
      <c r="F16938" s="434">
        <v>9960</v>
      </c>
      <c r="G16938" s="434">
        <v>50162</v>
      </c>
      <c r="H16938" s="434">
        <v>30040</v>
      </c>
      <c r="I16938" s="434">
        <v>183</v>
      </c>
      <c r="J16938" s="434">
        <v>52115</v>
      </c>
      <c r="K16938" s="434">
        <v>2009</v>
      </c>
    </row>
    <row r="16939" spans="1:11" hidden="1" x14ac:dyDescent="0.25">
      <c r="A16939" s="434">
        <v>538005322</v>
      </c>
      <c r="B16939" s="434">
        <v>3330</v>
      </c>
      <c r="C16939" s="434" t="s">
        <v>20</v>
      </c>
      <c r="D16939" s="434" t="s">
        <v>29</v>
      </c>
      <c r="E16939" s="434">
        <v>14.9</v>
      </c>
      <c r="F16939" s="434">
        <v>9960</v>
      </c>
      <c r="G16939" s="434">
        <v>50162</v>
      </c>
      <c r="H16939" s="434">
        <v>30040</v>
      </c>
      <c r="I16939" s="434">
        <v>183</v>
      </c>
      <c r="J16939" s="434">
        <v>52115</v>
      </c>
      <c r="K16939" s="434">
        <v>2009</v>
      </c>
    </row>
    <row r="16940" spans="1:11" hidden="1" x14ac:dyDescent="0.25">
      <c r="A16940" s="434">
        <v>538005324</v>
      </c>
      <c r="B16940" s="434">
        <v>902</v>
      </c>
      <c r="C16940" s="434" t="s">
        <v>20</v>
      </c>
      <c r="D16940" s="434" t="s">
        <v>25</v>
      </c>
      <c r="E16940" s="434">
        <v>14.3</v>
      </c>
      <c r="F16940" s="434">
        <v>6480</v>
      </c>
      <c r="G16940" s="434">
        <v>19993</v>
      </c>
      <c r="H16940" s="434">
        <v>11571</v>
      </c>
      <c r="I16940" s="434">
        <v>145.53</v>
      </c>
      <c r="J16940" s="434">
        <v>20833</v>
      </c>
      <c r="K16940" s="434">
        <v>2005</v>
      </c>
    </row>
    <row r="16941" spans="1:11" hidden="1" x14ac:dyDescent="0.25">
      <c r="A16941" s="434">
        <v>538005330</v>
      </c>
      <c r="B16941" s="434">
        <v>11052</v>
      </c>
      <c r="C16941" s="434" t="s">
        <v>28</v>
      </c>
      <c r="D16941" s="434" t="s">
        <v>36</v>
      </c>
      <c r="E16941" s="434">
        <v>14.5</v>
      </c>
      <c r="F16941" s="434">
        <v>19620</v>
      </c>
      <c r="G16941" s="434">
        <v>179185</v>
      </c>
      <c r="H16941" s="434">
        <v>93290</v>
      </c>
      <c r="I16941" s="434">
        <v>291.97000000000003</v>
      </c>
      <c r="J16941" s="434">
        <v>0</v>
      </c>
      <c r="K16941" s="434">
        <v>2012</v>
      </c>
    </row>
    <row r="16942" spans="1:11" hidden="1" x14ac:dyDescent="0.25">
      <c r="A16942" s="434">
        <v>538005334</v>
      </c>
      <c r="B16942" s="434">
        <v>23746</v>
      </c>
      <c r="C16942" s="434" t="s">
        <v>31</v>
      </c>
      <c r="D16942" s="434" t="s">
        <v>33</v>
      </c>
      <c r="E16942" s="434">
        <v>14.7</v>
      </c>
      <c r="F16942" s="434">
        <v>14508</v>
      </c>
      <c r="G16942" s="434">
        <v>34797</v>
      </c>
      <c r="H16942" s="434">
        <v>34925</v>
      </c>
      <c r="I16942" s="434">
        <v>204.33</v>
      </c>
      <c r="J16942" s="434">
        <v>135939</v>
      </c>
      <c r="K16942" s="434">
        <v>1993</v>
      </c>
    </row>
    <row r="16943" spans="1:11" hidden="1" x14ac:dyDescent="0.25">
      <c r="A16943" s="434">
        <v>538005335</v>
      </c>
      <c r="B16943" s="434">
        <v>1</v>
      </c>
      <c r="C16943" s="434" t="s">
        <v>46</v>
      </c>
      <c r="D16943" s="434" t="s">
        <v>22</v>
      </c>
      <c r="E16943" s="434">
        <v>13</v>
      </c>
      <c r="F16943" s="434">
        <v>4412</v>
      </c>
      <c r="G16943" s="434">
        <v>3140</v>
      </c>
      <c r="H16943" s="434">
        <v>2948</v>
      </c>
      <c r="I16943" s="434">
        <v>75</v>
      </c>
      <c r="K16943" s="434">
        <v>2013</v>
      </c>
    </row>
    <row r="16944" spans="1:11" hidden="1" x14ac:dyDescent="0.25">
      <c r="A16944" s="434">
        <v>538005339</v>
      </c>
      <c r="B16944" s="434">
        <v>15778</v>
      </c>
      <c r="C16944" s="434" t="s">
        <v>28</v>
      </c>
      <c r="D16944" s="434" t="s">
        <v>33</v>
      </c>
      <c r="E16944" s="434">
        <v>15</v>
      </c>
      <c r="F16944" s="434">
        <v>9660</v>
      </c>
      <c r="G16944" s="434">
        <v>84970</v>
      </c>
      <c r="H16944" s="434">
        <v>47003</v>
      </c>
      <c r="I16944" s="434">
        <v>229</v>
      </c>
      <c r="J16944" s="434">
        <v>0</v>
      </c>
      <c r="K16944" s="434">
        <v>2014</v>
      </c>
    </row>
    <row r="16945" spans="1:11" hidden="1" x14ac:dyDescent="0.25">
      <c r="A16945" s="434">
        <v>538005352</v>
      </c>
      <c r="B16945" s="434">
        <v>2</v>
      </c>
      <c r="C16945" s="434" t="s">
        <v>35</v>
      </c>
      <c r="D16945" s="434" t="s">
        <v>29</v>
      </c>
      <c r="E16945" s="434">
        <v>22.2</v>
      </c>
      <c r="F16945" s="434">
        <v>21660</v>
      </c>
      <c r="G16945" s="434">
        <v>24219</v>
      </c>
      <c r="H16945" s="434">
        <v>21932</v>
      </c>
      <c r="I16945" s="434">
        <v>196.87</v>
      </c>
      <c r="K16945" s="434">
        <v>2004</v>
      </c>
    </row>
    <row r="16946" spans="1:11" hidden="1" x14ac:dyDescent="0.25">
      <c r="A16946" s="434">
        <v>538005355</v>
      </c>
      <c r="B16946" s="434">
        <v>4934</v>
      </c>
      <c r="C16946" s="434" t="s">
        <v>20</v>
      </c>
      <c r="D16946" s="434" t="s">
        <v>25</v>
      </c>
      <c r="E16946" s="434">
        <v>15.5</v>
      </c>
      <c r="F16946" s="434">
        <v>6150</v>
      </c>
      <c r="G16946" s="434">
        <v>19993</v>
      </c>
      <c r="H16946" s="434">
        <v>11570</v>
      </c>
      <c r="I16946" s="434">
        <v>145.5</v>
      </c>
      <c r="J16946" s="434">
        <v>22179</v>
      </c>
      <c r="K16946" s="434">
        <v>2009</v>
      </c>
    </row>
    <row r="16947" spans="1:11" hidden="1" x14ac:dyDescent="0.25">
      <c r="A16947" s="434">
        <v>538005356</v>
      </c>
      <c r="B16947" s="434">
        <v>344</v>
      </c>
      <c r="C16947" s="434" t="s">
        <v>16</v>
      </c>
      <c r="D16947" s="434" t="s">
        <v>29</v>
      </c>
      <c r="E16947" s="434">
        <v>15.1</v>
      </c>
      <c r="F16947" s="434">
        <v>9300</v>
      </c>
      <c r="G16947" s="434">
        <v>45915</v>
      </c>
      <c r="H16947" s="434">
        <v>28059</v>
      </c>
      <c r="I16947" s="434">
        <v>179.9</v>
      </c>
      <c r="J16947" s="434">
        <v>50753</v>
      </c>
      <c r="K16947" s="434">
        <v>2004</v>
      </c>
    </row>
    <row r="16948" spans="1:11" hidden="1" x14ac:dyDescent="0.25">
      <c r="A16948" s="434">
        <v>538005358</v>
      </c>
      <c r="B16948" s="434">
        <v>5429</v>
      </c>
      <c r="C16948" s="434" t="s">
        <v>16</v>
      </c>
      <c r="D16948" s="434" t="s">
        <v>33</v>
      </c>
      <c r="E16948" s="434">
        <v>14</v>
      </c>
      <c r="F16948" s="434">
        <v>11300</v>
      </c>
      <c r="G16948" s="434">
        <v>73727</v>
      </c>
      <c r="H16948" s="434">
        <v>42010</v>
      </c>
      <c r="I16948" s="434">
        <v>228.6</v>
      </c>
      <c r="J16948" s="434">
        <v>81298</v>
      </c>
      <c r="K16948" s="434">
        <v>2006</v>
      </c>
    </row>
    <row r="16949" spans="1:11" hidden="1" x14ac:dyDescent="0.25">
      <c r="A16949" s="434">
        <v>538005364</v>
      </c>
      <c r="B16949" s="434">
        <v>9024</v>
      </c>
      <c r="C16949" s="434" t="s">
        <v>28</v>
      </c>
      <c r="D16949" s="434" t="s">
        <v>33</v>
      </c>
      <c r="E16949" s="434">
        <v>14.5</v>
      </c>
      <c r="F16949" s="434">
        <v>8549</v>
      </c>
      <c r="G16949" s="434">
        <v>76015</v>
      </c>
      <c r="H16949" s="434">
        <v>40002</v>
      </c>
      <c r="I16949" s="434">
        <v>225</v>
      </c>
      <c r="J16949" s="434">
        <v>0</v>
      </c>
      <c r="K16949" s="434">
        <v>2003</v>
      </c>
    </row>
    <row r="16950" spans="1:11" hidden="1" x14ac:dyDescent="0.25">
      <c r="A16950" s="434">
        <v>538005368</v>
      </c>
      <c r="B16950" s="434">
        <v>8639</v>
      </c>
      <c r="C16950" s="434" t="s">
        <v>28</v>
      </c>
      <c r="D16950" s="434" t="s">
        <v>33</v>
      </c>
      <c r="E16950" s="434">
        <v>14.5</v>
      </c>
      <c r="F16950" s="434">
        <v>9120</v>
      </c>
      <c r="G16950" s="434">
        <v>75608</v>
      </c>
      <c r="H16950" s="434">
        <v>39996</v>
      </c>
      <c r="I16950" s="434">
        <v>225</v>
      </c>
      <c r="J16950" s="434">
        <v>0</v>
      </c>
      <c r="K16950" s="434">
        <v>1999</v>
      </c>
    </row>
    <row r="16951" spans="1:11" hidden="1" x14ac:dyDescent="0.25">
      <c r="A16951" s="434">
        <v>538005373</v>
      </c>
      <c r="B16951" s="434">
        <v>4037</v>
      </c>
      <c r="C16951" s="434" t="s">
        <v>24</v>
      </c>
      <c r="D16951" s="434" t="s">
        <v>36</v>
      </c>
      <c r="E16951" s="434">
        <v>19.5</v>
      </c>
      <c r="F16951" s="434">
        <v>36660</v>
      </c>
      <c r="G16951" s="434">
        <v>79602</v>
      </c>
      <c r="H16951" s="434">
        <v>105832</v>
      </c>
      <c r="I16951" s="434">
        <v>288.94</v>
      </c>
      <c r="J16951" s="434">
        <v>162000</v>
      </c>
      <c r="K16951" s="434">
        <v>2014</v>
      </c>
    </row>
    <row r="16952" spans="1:11" hidden="1" x14ac:dyDescent="0.25">
      <c r="A16952" s="434">
        <v>538005376</v>
      </c>
      <c r="B16952" s="434">
        <v>1324</v>
      </c>
      <c r="C16952" s="434" t="s">
        <v>28</v>
      </c>
      <c r="D16952" s="434" t="s">
        <v>29</v>
      </c>
      <c r="E16952" s="434">
        <v>14.2</v>
      </c>
      <c r="F16952" s="434">
        <v>9960</v>
      </c>
      <c r="G16952" s="434">
        <v>56591</v>
      </c>
      <c r="H16952" s="434">
        <v>33042</v>
      </c>
      <c r="I16952" s="434">
        <v>189.94</v>
      </c>
      <c r="K16952" s="434">
        <v>2014</v>
      </c>
    </row>
    <row r="16953" spans="1:11" hidden="1" x14ac:dyDescent="0.25">
      <c r="A16953" s="434">
        <v>538005384</v>
      </c>
      <c r="B16953" s="434">
        <v>18066</v>
      </c>
      <c r="C16953" s="434" t="s">
        <v>16</v>
      </c>
      <c r="D16953" s="434" t="s">
        <v>36</v>
      </c>
      <c r="F16953" s="434">
        <v>11760</v>
      </c>
      <c r="G16953" s="434">
        <v>109999</v>
      </c>
      <c r="H16953" s="434">
        <v>64705</v>
      </c>
      <c r="I16953" s="434">
        <v>256.39</v>
      </c>
      <c r="J16953" s="434">
        <v>134443</v>
      </c>
      <c r="K16953" s="434">
        <v>2014</v>
      </c>
    </row>
    <row r="16954" spans="1:11" hidden="1" x14ac:dyDescent="0.25">
      <c r="A16954" s="434">
        <v>538005385</v>
      </c>
      <c r="B16954" s="434">
        <v>8944</v>
      </c>
      <c r="C16954" s="434" t="s">
        <v>16</v>
      </c>
      <c r="D16954" s="434" t="s">
        <v>36</v>
      </c>
      <c r="F16954" s="434">
        <v>11760</v>
      </c>
      <c r="G16954" s="434">
        <v>109999</v>
      </c>
      <c r="H16954" s="434">
        <v>64705</v>
      </c>
      <c r="I16954" s="434">
        <v>256.39</v>
      </c>
      <c r="J16954" s="434">
        <v>134443</v>
      </c>
      <c r="K16954" s="434">
        <v>2014</v>
      </c>
    </row>
    <row r="16955" spans="1:11" hidden="1" x14ac:dyDescent="0.25">
      <c r="A16955" s="434">
        <v>538005387</v>
      </c>
      <c r="B16955" s="434">
        <v>5385</v>
      </c>
      <c r="C16955" s="434" t="s">
        <v>16</v>
      </c>
      <c r="D16955" s="434" t="s">
        <v>36</v>
      </c>
      <c r="F16955" s="434">
        <v>11760</v>
      </c>
      <c r="G16955" s="434">
        <v>109999</v>
      </c>
      <c r="H16955" s="434">
        <v>64705</v>
      </c>
      <c r="I16955" s="434">
        <v>256.39</v>
      </c>
      <c r="J16955" s="434">
        <v>134443</v>
      </c>
      <c r="K16955" s="434">
        <v>2014</v>
      </c>
    </row>
    <row r="16956" spans="1:11" hidden="1" x14ac:dyDescent="0.25">
      <c r="A16956" s="434">
        <v>538005388</v>
      </c>
      <c r="B16956" s="434">
        <v>5932</v>
      </c>
      <c r="C16956" s="434" t="s">
        <v>16</v>
      </c>
      <c r="D16956" s="434" t="s">
        <v>36</v>
      </c>
      <c r="F16956" s="434">
        <v>11760</v>
      </c>
      <c r="G16956" s="434">
        <v>109999</v>
      </c>
      <c r="H16956" s="434">
        <v>64705</v>
      </c>
      <c r="I16956" s="434">
        <v>256.39</v>
      </c>
      <c r="J16956" s="434">
        <v>134443</v>
      </c>
      <c r="K16956" s="434">
        <v>2014</v>
      </c>
    </row>
    <row r="16957" spans="1:11" hidden="1" x14ac:dyDescent="0.25">
      <c r="A16957" s="434">
        <v>538005389</v>
      </c>
      <c r="B16957" s="434">
        <v>4422</v>
      </c>
      <c r="C16957" s="434" t="s">
        <v>16</v>
      </c>
      <c r="D16957" s="434" t="s">
        <v>36</v>
      </c>
      <c r="F16957" s="434">
        <v>11760</v>
      </c>
      <c r="G16957" s="434">
        <v>109999</v>
      </c>
      <c r="H16957" s="434">
        <v>64705</v>
      </c>
      <c r="I16957" s="434">
        <v>256.39</v>
      </c>
      <c r="J16957" s="434">
        <v>134443</v>
      </c>
      <c r="K16957" s="434">
        <v>2015</v>
      </c>
    </row>
    <row r="16958" spans="1:11" hidden="1" x14ac:dyDescent="0.25">
      <c r="A16958" s="434">
        <v>538005391</v>
      </c>
      <c r="B16958" s="434">
        <v>1</v>
      </c>
      <c r="C16958" s="434" t="s">
        <v>16</v>
      </c>
      <c r="D16958" s="434" t="s">
        <v>36</v>
      </c>
      <c r="F16958" s="434">
        <v>11760</v>
      </c>
      <c r="G16958" s="434">
        <v>109999</v>
      </c>
      <c r="H16958" s="434">
        <v>64705</v>
      </c>
      <c r="I16958" s="434">
        <v>256.39</v>
      </c>
      <c r="J16958" s="434">
        <v>134443</v>
      </c>
      <c r="K16958" s="434">
        <v>2015</v>
      </c>
    </row>
    <row r="16959" spans="1:11" hidden="1" x14ac:dyDescent="0.25">
      <c r="A16959" s="434">
        <v>538005396</v>
      </c>
      <c r="B16959" s="434">
        <v>3</v>
      </c>
      <c r="C16959" s="434" t="s">
        <v>46</v>
      </c>
      <c r="D16959" s="434" t="s">
        <v>22</v>
      </c>
      <c r="E16959" s="434">
        <v>14.5</v>
      </c>
      <c r="F16959" s="434">
        <v>4412</v>
      </c>
      <c r="G16959" s="434">
        <v>3262</v>
      </c>
      <c r="H16959" s="434">
        <v>2955</v>
      </c>
      <c r="I16959" s="434">
        <v>75</v>
      </c>
      <c r="J16959" s="434">
        <v>0</v>
      </c>
      <c r="K16959" s="434">
        <v>1970</v>
      </c>
    </row>
    <row r="16960" spans="1:11" hidden="1" x14ac:dyDescent="0.25">
      <c r="A16960" s="434">
        <v>538005397</v>
      </c>
      <c r="B16960" s="434">
        <v>27915</v>
      </c>
      <c r="C16960" s="434" t="s">
        <v>20</v>
      </c>
      <c r="D16960" s="434" t="s">
        <v>29</v>
      </c>
      <c r="E16960" s="434">
        <v>14</v>
      </c>
      <c r="F16960" s="434">
        <v>8502</v>
      </c>
      <c r="G16960" s="434">
        <v>38734</v>
      </c>
      <c r="H16960" s="434">
        <v>24162</v>
      </c>
      <c r="I16960" s="434">
        <v>184.26</v>
      </c>
      <c r="J16960" s="434">
        <v>41606</v>
      </c>
      <c r="K16960" s="434">
        <v>2014</v>
      </c>
    </row>
    <row r="16961" spans="1:11" hidden="1" x14ac:dyDescent="0.25">
      <c r="A16961" s="434">
        <v>538005398</v>
      </c>
      <c r="B16961" s="434">
        <v>6540</v>
      </c>
      <c r="C16961" s="434" t="s">
        <v>20</v>
      </c>
      <c r="D16961" s="434" t="s">
        <v>29</v>
      </c>
      <c r="F16961" s="434">
        <v>8502</v>
      </c>
      <c r="G16961" s="434">
        <v>38734</v>
      </c>
      <c r="H16961" s="434">
        <v>24162</v>
      </c>
      <c r="I16961" s="434">
        <v>184.26</v>
      </c>
      <c r="J16961" s="434">
        <v>41606</v>
      </c>
      <c r="K16961" s="434">
        <v>2014</v>
      </c>
    </row>
    <row r="16962" spans="1:11" hidden="1" x14ac:dyDescent="0.25">
      <c r="A16962" s="434">
        <v>538005399</v>
      </c>
      <c r="B16962" s="434">
        <v>45531</v>
      </c>
      <c r="C16962" s="434" t="s">
        <v>20</v>
      </c>
      <c r="D16962" s="434" t="s">
        <v>29</v>
      </c>
      <c r="E16962" s="434">
        <v>14</v>
      </c>
      <c r="F16962" s="434">
        <v>8502</v>
      </c>
      <c r="G16962" s="434">
        <v>38734</v>
      </c>
      <c r="H16962" s="434">
        <v>24162</v>
      </c>
      <c r="I16962" s="434">
        <v>184.26</v>
      </c>
      <c r="J16962" s="434">
        <v>41606</v>
      </c>
      <c r="K16962" s="434">
        <v>2014</v>
      </c>
    </row>
    <row r="16963" spans="1:11" hidden="1" x14ac:dyDescent="0.25">
      <c r="A16963" s="434">
        <v>538005400</v>
      </c>
      <c r="B16963" s="434">
        <v>15040</v>
      </c>
      <c r="C16963" s="434" t="s">
        <v>20</v>
      </c>
      <c r="D16963" s="434" t="s">
        <v>29</v>
      </c>
      <c r="E16963" s="434">
        <v>14</v>
      </c>
      <c r="F16963" s="434">
        <v>8502</v>
      </c>
      <c r="G16963" s="434">
        <v>38734</v>
      </c>
      <c r="H16963" s="434">
        <v>24162</v>
      </c>
      <c r="I16963" s="434">
        <v>184.26</v>
      </c>
      <c r="J16963" s="434">
        <v>41606</v>
      </c>
      <c r="K16963" s="434">
        <v>2014</v>
      </c>
    </row>
    <row r="16964" spans="1:11" hidden="1" x14ac:dyDescent="0.25">
      <c r="A16964" s="434">
        <v>538005401</v>
      </c>
      <c r="B16964" s="434">
        <v>4511</v>
      </c>
      <c r="C16964" s="434" t="s">
        <v>20</v>
      </c>
      <c r="D16964" s="434" t="s">
        <v>29</v>
      </c>
      <c r="F16964" s="434">
        <v>8502</v>
      </c>
      <c r="G16964" s="434">
        <v>38734</v>
      </c>
      <c r="H16964" s="434">
        <v>24162</v>
      </c>
      <c r="I16964" s="434">
        <v>184.26</v>
      </c>
      <c r="J16964" s="434">
        <v>41606</v>
      </c>
      <c r="K16964" s="434">
        <v>2014</v>
      </c>
    </row>
    <row r="16965" spans="1:11" hidden="1" x14ac:dyDescent="0.25">
      <c r="A16965" s="434">
        <v>538005402</v>
      </c>
      <c r="B16965" s="434">
        <v>12475</v>
      </c>
      <c r="C16965" s="434" t="s">
        <v>20</v>
      </c>
      <c r="D16965" s="434" t="s">
        <v>29</v>
      </c>
      <c r="E16965" s="434">
        <v>14</v>
      </c>
      <c r="F16965" s="434">
        <v>8502</v>
      </c>
      <c r="G16965" s="434">
        <v>38734</v>
      </c>
      <c r="H16965" s="434">
        <v>24162</v>
      </c>
      <c r="I16965" s="434">
        <v>184.26</v>
      </c>
      <c r="J16965" s="434">
        <v>41606</v>
      </c>
      <c r="K16965" s="434">
        <v>2014</v>
      </c>
    </row>
    <row r="16966" spans="1:11" hidden="1" x14ac:dyDescent="0.25">
      <c r="A16966" s="434">
        <v>538005403</v>
      </c>
      <c r="B16966" s="434">
        <v>122634</v>
      </c>
      <c r="C16966" s="434" t="s">
        <v>20</v>
      </c>
      <c r="D16966" s="434" t="s">
        <v>29</v>
      </c>
      <c r="E16966" s="434">
        <v>14.5</v>
      </c>
      <c r="F16966" s="434">
        <v>8502</v>
      </c>
      <c r="G16966" s="434">
        <v>38734</v>
      </c>
      <c r="H16966" s="434">
        <v>24162</v>
      </c>
      <c r="I16966" s="434">
        <v>184.26</v>
      </c>
      <c r="J16966" s="434">
        <v>41606</v>
      </c>
      <c r="K16966" s="434">
        <v>2014</v>
      </c>
    </row>
    <row r="16967" spans="1:11" hidden="1" x14ac:dyDescent="0.25">
      <c r="A16967" s="434">
        <v>538005404</v>
      </c>
      <c r="B16967" s="434">
        <v>3646</v>
      </c>
      <c r="C16967" s="434" t="s">
        <v>20</v>
      </c>
      <c r="D16967" s="434" t="s">
        <v>29</v>
      </c>
      <c r="E16967" s="434">
        <v>14.5</v>
      </c>
      <c r="F16967" s="434">
        <v>8502</v>
      </c>
      <c r="G16967" s="434">
        <v>38734</v>
      </c>
      <c r="H16967" s="434">
        <v>24162</v>
      </c>
      <c r="I16967" s="434">
        <v>184.26</v>
      </c>
      <c r="J16967" s="434">
        <v>41606</v>
      </c>
      <c r="K16967" s="434">
        <v>2014</v>
      </c>
    </row>
    <row r="16968" spans="1:11" hidden="1" x14ac:dyDescent="0.25">
      <c r="A16968" s="434">
        <v>538005405</v>
      </c>
      <c r="B16968" s="434">
        <v>3745</v>
      </c>
      <c r="C16968" s="434" t="s">
        <v>20</v>
      </c>
      <c r="D16968" s="434" t="s">
        <v>29</v>
      </c>
      <c r="F16968" s="434">
        <v>8502</v>
      </c>
      <c r="G16968" s="434">
        <v>38734</v>
      </c>
      <c r="H16968" s="434">
        <v>24162</v>
      </c>
      <c r="I16968" s="434">
        <v>184.26</v>
      </c>
      <c r="J16968" s="434">
        <v>41606</v>
      </c>
      <c r="K16968" s="434">
        <v>2014</v>
      </c>
    </row>
    <row r="16969" spans="1:11" hidden="1" x14ac:dyDescent="0.25">
      <c r="A16969" s="434">
        <v>538005406</v>
      </c>
      <c r="B16969" s="434">
        <v>129447</v>
      </c>
      <c r="C16969" s="434" t="s">
        <v>20</v>
      </c>
      <c r="D16969" s="434" t="s">
        <v>29</v>
      </c>
      <c r="E16969" s="434">
        <v>14.5</v>
      </c>
      <c r="F16969" s="434">
        <v>8502</v>
      </c>
      <c r="G16969" s="434">
        <v>38734</v>
      </c>
      <c r="H16969" s="434">
        <v>24162</v>
      </c>
      <c r="I16969" s="434">
        <v>184.26</v>
      </c>
      <c r="J16969" s="434">
        <v>41606</v>
      </c>
      <c r="K16969" s="434">
        <v>2014</v>
      </c>
    </row>
    <row r="16970" spans="1:11" hidden="1" x14ac:dyDescent="0.25">
      <c r="A16970" s="434">
        <v>538005407</v>
      </c>
      <c r="B16970" s="434">
        <v>10021</v>
      </c>
      <c r="C16970" s="434" t="s">
        <v>20</v>
      </c>
      <c r="D16970" s="434" t="s">
        <v>29</v>
      </c>
      <c r="E16970" s="434">
        <v>14.5</v>
      </c>
      <c r="F16970" s="434">
        <v>8502</v>
      </c>
      <c r="G16970" s="434">
        <v>38734</v>
      </c>
      <c r="H16970" s="434">
        <v>24162</v>
      </c>
      <c r="I16970" s="434">
        <v>184.26</v>
      </c>
      <c r="J16970" s="434">
        <v>41606</v>
      </c>
      <c r="K16970" s="434">
        <v>2014</v>
      </c>
    </row>
    <row r="16971" spans="1:11" hidden="1" x14ac:dyDescent="0.25">
      <c r="A16971" s="434">
        <v>538005408</v>
      </c>
      <c r="B16971" s="434">
        <v>833</v>
      </c>
      <c r="C16971" s="434" t="s">
        <v>20</v>
      </c>
      <c r="D16971" s="434" t="s">
        <v>29</v>
      </c>
      <c r="F16971" s="434">
        <v>8502</v>
      </c>
      <c r="G16971" s="434">
        <v>38734</v>
      </c>
      <c r="H16971" s="434">
        <v>24162</v>
      </c>
      <c r="I16971" s="434">
        <v>184</v>
      </c>
      <c r="J16971" s="434">
        <v>41606</v>
      </c>
      <c r="K16971" s="434">
        <v>2014</v>
      </c>
    </row>
    <row r="16972" spans="1:11" hidden="1" x14ac:dyDescent="0.25">
      <c r="A16972" s="434">
        <v>538005409</v>
      </c>
      <c r="B16972" s="434">
        <v>51914</v>
      </c>
      <c r="C16972" s="434" t="s">
        <v>20</v>
      </c>
      <c r="D16972" s="434" t="s">
        <v>29</v>
      </c>
      <c r="E16972" s="434">
        <v>14.5</v>
      </c>
      <c r="F16972" s="434">
        <v>8502</v>
      </c>
      <c r="G16972" s="434">
        <v>38734</v>
      </c>
      <c r="H16972" s="434">
        <v>24162</v>
      </c>
      <c r="I16972" s="434">
        <v>184.26</v>
      </c>
      <c r="J16972" s="434">
        <v>41606</v>
      </c>
      <c r="K16972" s="434">
        <v>2015</v>
      </c>
    </row>
    <row r="16973" spans="1:11" hidden="1" x14ac:dyDescent="0.25">
      <c r="A16973" s="434">
        <v>538005410</v>
      </c>
      <c r="B16973" s="434">
        <v>793</v>
      </c>
      <c r="C16973" s="434" t="s">
        <v>20</v>
      </c>
      <c r="D16973" s="434" t="s">
        <v>29</v>
      </c>
      <c r="F16973" s="434">
        <v>8502</v>
      </c>
      <c r="G16973" s="434">
        <v>38734</v>
      </c>
      <c r="H16973" s="434">
        <v>24162</v>
      </c>
      <c r="I16973" s="434">
        <v>184.26</v>
      </c>
      <c r="J16973" s="434">
        <v>41606</v>
      </c>
      <c r="K16973" s="434">
        <v>2015</v>
      </c>
    </row>
    <row r="16974" spans="1:11" hidden="1" x14ac:dyDescent="0.25">
      <c r="A16974" s="434">
        <v>538005411</v>
      </c>
      <c r="B16974" s="434">
        <v>13519</v>
      </c>
      <c r="C16974" s="434" t="s">
        <v>28</v>
      </c>
      <c r="D16974" s="434" t="s">
        <v>29</v>
      </c>
      <c r="E16974" s="434">
        <v>14.7</v>
      </c>
      <c r="F16974" s="434">
        <v>6820</v>
      </c>
      <c r="G16974" s="434">
        <v>38067</v>
      </c>
      <c r="H16974" s="434">
        <v>23269</v>
      </c>
      <c r="I16974" s="434">
        <v>179.97</v>
      </c>
      <c r="J16974" s="434">
        <v>0</v>
      </c>
      <c r="K16974" s="434">
        <v>2014</v>
      </c>
    </row>
    <row r="16975" spans="1:11" hidden="1" x14ac:dyDescent="0.25">
      <c r="A16975" s="434">
        <v>538005412</v>
      </c>
      <c r="B16975" s="434">
        <v>5019</v>
      </c>
      <c r="C16975" s="434" t="s">
        <v>20</v>
      </c>
      <c r="D16975" s="434" t="s">
        <v>29</v>
      </c>
      <c r="E16975" s="434">
        <v>0</v>
      </c>
      <c r="F16975" s="434">
        <v>0</v>
      </c>
      <c r="G16975" s="434">
        <v>50300</v>
      </c>
      <c r="H16975" s="434">
        <v>30000</v>
      </c>
      <c r="I16975" s="434">
        <v>183</v>
      </c>
      <c r="J16975" s="434">
        <v>0</v>
      </c>
    </row>
    <row r="16976" spans="1:11" hidden="1" x14ac:dyDescent="0.25">
      <c r="A16976" s="434">
        <v>538005415</v>
      </c>
      <c r="B16976" s="434">
        <v>1472</v>
      </c>
      <c r="C16976" s="434" t="s">
        <v>20</v>
      </c>
      <c r="D16976" s="434" t="s">
        <v>29</v>
      </c>
      <c r="F16976" s="434">
        <v>10320</v>
      </c>
      <c r="G16976" s="434">
        <v>50156</v>
      </c>
      <c r="H16976" s="434">
        <v>29735</v>
      </c>
      <c r="I16976" s="434">
        <v>183</v>
      </c>
      <c r="J16976" s="434">
        <v>51644</v>
      </c>
      <c r="K16976" s="434">
        <v>2015</v>
      </c>
    </row>
    <row r="16977" spans="1:11" hidden="1" x14ac:dyDescent="0.25">
      <c r="A16977" s="434">
        <v>538005416</v>
      </c>
      <c r="B16977" s="434">
        <v>4380</v>
      </c>
      <c r="C16977" s="434" t="s">
        <v>20</v>
      </c>
      <c r="D16977" s="434" t="s">
        <v>29</v>
      </c>
      <c r="F16977" s="434">
        <v>10320</v>
      </c>
      <c r="G16977" s="434">
        <v>49990</v>
      </c>
      <c r="H16977" s="434">
        <v>29735</v>
      </c>
      <c r="I16977" s="434">
        <v>183</v>
      </c>
      <c r="J16977" s="434">
        <v>51659</v>
      </c>
      <c r="K16977" s="434">
        <v>2015</v>
      </c>
    </row>
    <row r="16978" spans="1:11" hidden="1" x14ac:dyDescent="0.25">
      <c r="A16978" s="434">
        <v>538005417</v>
      </c>
      <c r="B16978" s="434">
        <v>3626</v>
      </c>
      <c r="C16978" s="434" t="s">
        <v>20</v>
      </c>
      <c r="D16978" s="434" t="s">
        <v>29</v>
      </c>
      <c r="E16978" s="434">
        <v>14.5</v>
      </c>
      <c r="F16978" s="434">
        <v>10320</v>
      </c>
      <c r="G16978" s="434">
        <v>50175</v>
      </c>
      <c r="H16978" s="434">
        <v>29735</v>
      </c>
      <c r="I16978" s="434">
        <v>182.94800000000001</v>
      </c>
      <c r="J16978" s="434">
        <v>51644</v>
      </c>
      <c r="K16978" s="434">
        <v>2015</v>
      </c>
    </row>
    <row r="16979" spans="1:11" hidden="1" x14ac:dyDescent="0.25">
      <c r="A16979" s="434">
        <v>538005418</v>
      </c>
      <c r="B16979" s="434">
        <v>11052</v>
      </c>
      <c r="C16979" s="434" t="s">
        <v>20</v>
      </c>
      <c r="D16979" s="434" t="s">
        <v>29</v>
      </c>
      <c r="E16979" s="434">
        <v>14.5</v>
      </c>
      <c r="F16979" s="434">
        <v>10320</v>
      </c>
      <c r="G16979" s="434">
        <v>49990</v>
      </c>
      <c r="H16979" s="434">
        <v>29735</v>
      </c>
      <c r="I16979" s="434">
        <v>183</v>
      </c>
      <c r="J16979" s="434">
        <v>51644</v>
      </c>
      <c r="K16979" s="434">
        <v>2015</v>
      </c>
    </row>
    <row r="16980" spans="1:11" hidden="1" x14ac:dyDescent="0.25">
      <c r="A16980" s="434">
        <v>538005424</v>
      </c>
      <c r="B16980" s="434">
        <v>620</v>
      </c>
      <c r="C16980" s="434" t="s">
        <v>16</v>
      </c>
      <c r="D16980" s="434" t="s">
        <v>29</v>
      </c>
      <c r="E16980" s="434">
        <v>15.1</v>
      </c>
      <c r="F16980" s="434">
        <v>7877</v>
      </c>
      <c r="G16980" s="434">
        <v>45975</v>
      </c>
      <c r="H16980" s="434">
        <v>28063</v>
      </c>
      <c r="I16980" s="434">
        <v>179.88</v>
      </c>
      <c r="J16980" s="434">
        <v>50947</v>
      </c>
      <c r="K16980" s="434">
        <v>2007</v>
      </c>
    </row>
    <row r="16981" spans="1:11" hidden="1" x14ac:dyDescent="0.25">
      <c r="A16981" s="434">
        <v>538005425</v>
      </c>
      <c r="B16981" s="434">
        <v>735</v>
      </c>
      <c r="C16981" s="434" t="s">
        <v>20</v>
      </c>
      <c r="D16981" s="434" t="s">
        <v>29</v>
      </c>
      <c r="F16981" s="434">
        <v>8090</v>
      </c>
      <c r="G16981" s="434">
        <v>49990</v>
      </c>
      <c r="H16981" s="434">
        <v>29785</v>
      </c>
      <c r="I16981" s="434">
        <v>183.12</v>
      </c>
      <c r="J16981" s="434">
        <v>52434</v>
      </c>
      <c r="K16981" s="434">
        <v>2014</v>
      </c>
    </row>
    <row r="16982" spans="1:11" hidden="1" x14ac:dyDescent="0.25">
      <c r="A16982" s="434">
        <v>538005426</v>
      </c>
      <c r="B16982" s="434">
        <v>1592</v>
      </c>
      <c r="C16982" s="434" t="s">
        <v>20</v>
      </c>
      <c r="D16982" s="434" t="s">
        <v>29</v>
      </c>
      <c r="F16982" s="434">
        <v>8090</v>
      </c>
      <c r="G16982" s="434">
        <v>49990</v>
      </c>
      <c r="H16982" s="434">
        <v>29785</v>
      </c>
      <c r="I16982" s="434">
        <v>183.12</v>
      </c>
      <c r="J16982" s="434">
        <v>52434</v>
      </c>
      <c r="K16982" s="434">
        <v>2014</v>
      </c>
    </row>
    <row r="16983" spans="1:11" hidden="1" x14ac:dyDescent="0.25">
      <c r="A16983" s="434">
        <v>538005430</v>
      </c>
      <c r="B16983" s="434">
        <v>13959</v>
      </c>
      <c r="C16983" s="434" t="s">
        <v>28</v>
      </c>
      <c r="D16983" s="434" t="s">
        <v>29</v>
      </c>
      <c r="E16983" s="434">
        <v>14.7</v>
      </c>
      <c r="F16983" s="434">
        <v>6820</v>
      </c>
      <c r="G16983" s="434">
        <v>37543</v>
      </c>
      <c r="H16983" s="434">
        <v>23281</v>
      </c>
      <c r="I16983" s="434">
        <v>179.9</v>
      </c>
      <c r="J16983" s="434">
        <v>0</v>
      </c>
      <c r="K16983" s="434">
        <v>2014</v>
      </c>
    </row>
    <row r="16984" spans="1:11" hidden="1" x14ac:dyDescent="0.25">
      <c r="A16984" s="434">
        <v>538005436</v>
      </c>
      <c r="B16984" s="434">
        <v>607</v>
      </c>
      <c r="C16984" s="434" t="s">
        <v>28</v>
      </c>
      <c r="D16984" s="434" t="s">
        <v>29</v>
      </c>
      <c r="E16984" s="434">
        <v>14.3</v>
      </c>
      <c r="F16984" s="434">
        <v>8294</v>
      </c>
      <c r="G16984" s="434">
        <v>63351</v>
      </c>
      <c r="H16984" s="434">
        <v>35812</v>
      </c>
      <c r="I16984" s="434">
        <v>199.99</v>
      </c>
      <c r="J16984" s="434">
        <v>0</v>
      </c>
      <c r="K16984" s="434">
        <v>2014</v>
      </c>
    </row>
    <row r="16985" spans="1:11" hidden="1" x14ac:dyDescent="0.25">
      <c r="A16985" s="434">
        <v>538005443</v>
      </c>
      <c r="B16985" s="434">
        <v>706</v>
      </c>
      <c r="C16985" s="434" t="s">
        <v>16</v>
      </c>
      <c r="D16985" s="434" t="s">
        <v>33</v>
      </c>
      <c r="E16985" s="434">
        <v>15</v>
      </c>
      <c r="F16985" s="434">
        <v>11300</v>
      </c>
      <c r="G16985" s="434">
        <v>73933</v>
      </c>
      <c r="H16985" s="434">
        <v>42167</v>
      </c>
      <c r="I16985" s="434">
        <v>228.6</v>
      </c>
      <c r="J16985" s="434">
        <v>81298</v>
      </c>
      <c r="K16985" s="434">
        <v>2007</v>
      </c>
    </row>
    <row r="16986" spans="1:11" hidden="1" x14ac:dyDescent="0.25">
      <c r="A16986" s="434">
        <v>538005453</v>
      </c>
      <c r="B16986" s="434">
        <v>22334</v>
      </c>
      <c r="C16986" s="434" t="s">
        <v>28</v>
      </c>
      <c r="D16986" s="434" t="s">
        <v>33</v>
      </c>
      <c r="E16986" s="434">
        <v>14.5</v>
      </c>
      <c r="F16986" s="434">
        <v>10260</v>
      </c>
      <c r="G16986" s="434">
        <v>81545</v>
      </c>
      <c r="H16986" s="434">
        <v>45271</v>
      </c>
      <c r="I16986" s="434">
        <v>229</v>
      </c>
      <c r="J16986" s="434">
        <v>0</v>
      </c>
      <c r="K16986" s="434">
        <v>2013</v>
      </c>
    </row>
    <row r="16987" spans="1:11" hidden="1" x14ac:dyDescent="0.25">
      <c r="A16987" s="434">
        <v>538005461</v>
      </c>
      <c r="B16987" s="434">
        <v>6411</v>
      </c>
      <c r="C16987" s="434" t="s">
        <v>28</v>
      </c>
      <c r="D16987" s="434" t="s">
        <v>29</v>
      </c>
      <c r="E16987" s="434">
        <v>14.5</v>
      </c>
      <c r="F16987" s="434">
        <v>9480</v>
      </c>
      <c r="G16987" s="434">
        <v>53474</v>
      </c>
      <c r="H16987" s="434">
        <v>30002</v>
      </c>
      <c r="I16987" s="434">
        <v>189.94</v>
      </c>
      <c r="J16987" s="434">
        <v>0</v>
      </c>
      <c r="K16987" s="434">
        <v>2005</v>
      </c>
    </row>
    <row r="16988" spans="1:11" hidden="1" x14ac:dyDescent="0.25">
      <c r="A16988" s="434">
        <v>538005466</v>
      </c>
      <c r="B16988" s="434">
        <v>7063</v>
      </c>
      <c r="C16988" s="434" t="s">
        <v>35</v>
      </c>
      <c r="D16988" s="434" t="s">
        <v>29</v>
      </c>
      <c r="E16988" s="434">
        <v>21.2</v>
      </c>
      <c r="F16988" s="434">
        <v>20940</v>
      </c>
      <c r="G16988" s="434">
        <v>22300</v>
      </c>
      <c r="H16988" s="434">
        <v>17189</v>
      </c>
      <c r="I16988" s="434">
        <v>178</v>
      </c>
      <c r="J16988" s="434">
        <v>0</v>
      </c>
      <c r="K16988" s="434">
        <v>1970</v>
      </c>
    </row>
    <row r="16989" spans="1:11" hidden="1" x14ac:dyDescent="0.25">
      <c r="A16989" s="434">
        <v>538005468</v>
      </c>
      <c r="B16989" s="434">
        <v>740</v>
      </c>
      <c r="C16989" s="434" t="s">
        <v>35</v>
      </c>
      <c r="D16989" s="434" t="s">
        <v>29</v>
      </c>
      <c r="G16989" s="434">
        <v>22200</v>
      </c>
      <c r="H16989" s="434">
        <v>17189</v>
      </c>
      <c r="I16989" s="434">
        <v>179</v>
      </c>
      <c r="J16989" s="434">
        <v>0</v>
      </c>
      <c r="K16989" s="434">
        <v>1970</v>
      </c>
    </row>
    <row r="16990" spans="1:11" hidden="1" x14ac:dyDescent="0.25">
      <c r="A16990" s="434">
        <v>538005471</v>
      </c>
      <c r="B16990" s="434">
        <v>16356</v>
      </c>
      <c r="C16990" s="434" t="s">
        <v>28</v>
      </c>
      <c r="D16990" s="434" t="s">
        <v>33</v>
      </c>
      <c r="E16990" s="434">
        <v>13.5</v>
      </c>
      <c r="F16990" s="434">
        <v>12700</v>
      </c>
      <c r="G16990" s="434">
        <v>98681</v>
      </c>
      <c r="H16990" s="434">
        <v>52186</v>
      </c>
      <c r="I16990" s="434">
        <v>239.99</v>
      </c>
      <c r="J16990" s="434">
        <v>0</v>
      </c>
      <c r="K16990" s="434">
        <v>2011</v>
      </c>
    </row>
    <row r="16991" spans="1:11" hidden="1" x14ac:dyDescent="0.25">
      <c r="A16991" s="434">
        <v>538005476</v>
      </c>
      <c r="B16991" s="434">
        <v>731</v>
      </c>
      <c r="C16991" s="434" t="s">
        <v>20</v>
      </c>
      <c r="D16991" s="434" t="s">
        <v>29</v>
      </c>
      <c r="F16991" s="434">
        <v>7700</v>
      </c>
      <c r="G16991" s="434">
        <v>49715</v>
      </c>
      <c r="H16991" s="434">
        <v>29460</v>
      </c>
      <c r="I16991" s="434">
        <v>183.06</v>
      </c>
      <c r="J16991" s="434">
        <v>51580</v>
      </c>
      <c r="K16991" s="434">
        <v>2014</v>
      </c>
    </row>
    <row r="16992" spans="1:11" hidden="1" x14ac:dyDescent="0.25">
      <c r="A16992" s="434">
        <v>538005485</v>
      </c>
      <c r="B16992" s="434">
        <v>9586</v>
      </c>
      <c r="C16992" s="434" t="s">
        <v>28</v>
      </c>
      <c r="D16992" s="434" t="s">
        <v>29</v>
      </c>
      <c r="E16992" s="434">
        <v>14</v>
      </c>
      <c r="F16992" s="434">
        <v>7208</v>
      </c>
      <c r="G16992" s="434">
        <v>46685</v>
      </c>
      <c r="H16992" s="434">
        <v>26862</v>
      </c>
      <c r="I16992" s="434">
        <v>187.3</v>
      </c>
      <c r="J16992" s="434">
        <v>0</v>
      </c>
      <c r="K16992" s="434">
        <v>1999</v>
      </c>
    </row>
    <row r="16993" spans="1:11" hidden="1" x14ac:dyDescent="0.25">
      <c r="A16993" s="434">
        <v>538005490</v>
      </c>
      <c r="B16993" s="434">
        <v>11187</v>
      </c>
      <c r="C16993" s="434" t="s">
        <v>28</v>
      </c>
      <c r="D16993" s="434" t="s">
        <v>29</v>
      </c>
      <c r="E16993" s="434">
        <v>14.5</v>
      </c>
      <c r="F16993" s="434">
        <v>7208</v>
      </c>
      <c r="G16993" s="434">
        <v>46693</v>
      </c>
      <c r="H16993" s="434">
        <v>26862</v>
      </c>
      <c r="I16993" s="434">
        <v>187.5</v>
      </c>
      <c r="J16993" s="434">
        <v>0</v>
      </c>
      <c r="K16993" s="434">
        <v>1999</v>
      </c>
    </row>
    <row r="16994" spans="1:11" hidden="1" x14ac:dyDescent="0.25">
      <c r="A16994" s="434">
        <v>538005501</v>
      </c>
      <c r="B16994" s="434">
        <v>683</v>
      </c>
      <c r="C16994" s="434" t="s">
        <v>24</v>
      </c>
      <c r="D16994" s="434" t="s">
        <v>36</v>
      </c>
      <c r="E16994" s="434">
        <v>14</v>
      </c>
      <c r="F16994" s="434">
        <v>18636</v>
      </c>
      <c r="G16994" s="434">
        <v>159156</v>
      </c>
      <c r="H16994" s="434">
        <v>81076</v>
      </c>
      <c r="I16994" s="434">
        <v>274.47000000000003</v>
      </c>
      <c r="J16994" s="434">
        <v>167931</v>
      </c>
      <c r="K16994" s="434">
        <v>2005</v>
      </c>
    </row>
    <row r="16995" spans="1:11" hidden="1" x14ac:dyDescent="0.25">
      <c r="A16995" s="434">
        <v>538005505</v>
      </c>
      <c r="B16995" s="434">
        <v>178</v>
      </c>
      <c r="C16995" s="434" t="s">
        <v>28</v>
      </c>
      <c r="D16995" s="434" t="s">
        <v>29</v>
      </c>
      <c r="E16995" s="434">
        <v>14</v>
      </c>
      <c r="F16995" s="434">
        <v>8090</v>
      </c>
      <c r="G16995" s="434">
        <v>50326</v>
      </c>
      <c r="H16995" s="434">
        <v>27989</v>
      </c>
      <c r="I16995" s="434">
        <v>189.8</v>
      </c>
      <c r="J16995" s="434">
        <v>0</v>
      </c>
      <c r="K16995" s="434">
        <v>2001</v>
      </c>
    </row>
    <row r="16996" spans="1:11" hidden="1" x14ac:dyDescent="0.25">
      <c r="A16996" s="434">
        <v>538005507</v>
      </c>
      <c r="B16996" s="434">
        <v>11567</v>
      </c>
      <c r="C16996" s="434" t="s">
        <v>28</v>
      </c>
      <c r="D16996" s="434" t="s">
        <v>29</v>
      </c>
      <c r="E16996" s="434">
        <v>16.600000000000001</v>
      </c>
      <c r="F16996" s="434">
        <v>6480</v>
      </c>
      <c r="G16996" s="434">
        <v>23641</v>
      </c>
      <c r="H16996" s="434">
        <v>14501</v>
      </c>
      <c r="I16996" s="434">
        <v>150.53</v>
      </c>
      <c r="J16996" s="434">
        <v>0</v>
      </c>
      <c r="K16996" s="434">
        <v>2009</v>
      </c>
    </row>
    <row r="16997" spans="1:11" hidden="1" x14ac:dyDescent="0.25">
      <c r="A16997" s="434">
        <v>538005510</v>
      </c>
      <c r="B16997" s="434">
        <v>5573</v>
      </c>
      <c r="C16997" s="434" t="s">
        <v>16</v>
      </c>
      <c r="D16997" s="434" t="s">
        <v>36</v>
      </c>
      <c r="F16997" s="434">
        <v>16080</v>
      </c>
      <c r="G16997" s="434">
        <v>109999</v>
      </c>
      <c r="H16997" s="434">
        <v>64677</v>
      </c>
      <c r="I16997" s="434">
        <v>255.9</v>
      </c>
      <c r="J16997" s="434">
        <v>129935</v>
      </c>
      <c r="K16997" s="434">
        <v>2014</v>
      </c>
    </row>
    <row r="16998" spans="1:11" hidden="1" x14ac:dyDescent="0.25">
      <c r="A16998" s="434">
        <v>538005511</v>
      </c>
      <c r="B16998" s="434">
        <v>2865</v>
      </c>
      <c r="C16998" s="434" t="s">
        <v>16</v>
      </c>
      <c r="D16998" s="434" t="s">
        <v>36</v>
      </c>
      <c r="F16998" s="434">
        <v>11200</v>
      </c>
      <c r="G16998" s="434">
        <v>109999</v>
      </c>
      <c r="H16998" s="434">
        <v>64677</v>
      </c>
      <c r="I16998" s="434">
        <v>255.9</v>
      </c>
      <c r="J16998" s="434">
        <v>129935</v>
      </c>
      <c r="K16998" s="434">
        <v>2015</v>
      </c>
    </row>
    <row r="16999" spans="1:11" hidden="1" x14ac:dyDescent="0.25">
      <c r="A16999" s="434">
        <v>538005512</v>
      </c>
      <c r="B16999" s="434">
        <v>10540</v>
      </c>
      <c r="C16999" s="434" t="s">
        <v>16</v>
      </c>
      <c r="D16999" s="434" t="s">
        <v>36</v>
      </c>
      <c r="F16999" s="434">
        <v>11200</v>
      </c>
      <c r="G16999" s="434">
        <v>109999</v>
      </c>
      <c r="H16999" s="434">
        <v>64677</v>
      </c>
      <c r="I16999" s="434">
        <v>255.9</v>
      </c>
      <c r="J16999" s="434">
        <v>129935</v>
      </c>
      <c r="K16999" s="434">
        <v>2015</v>
      </c>
    </row>
    <row r="17000" spans="1:11" hidden="1" x14ac:dyDescent="0.25">
      <c r="A17000" s="434">
        <v>538005513</v>
      </c>
      <c r="B17000" s="434">
        <v>21979</v>
      </c>
      <c r="C17000" s="434" t="s">
        <v>16</v>
      </c>
      <c r="D17000" s="434" t="s">
        <v>36</v>
      </c>
      <c r="F17000" s="434">
        <v>11200</v>
      </c>
      <c r="G17000" s="434">
        <v>114922</v>
      </c>
      <c r="H17000" s="434">
        <v>64677</v>
      </c>
      <c r="I17000" s="434">
        <v>255.9</v>
      </c>
      <c r="J17000" s="434">
        <v>129935</v>
      </c>
      <c r="K17000" s="434">
        <v>2014</v>
      </c>
    </row>
    <row r="17001" spans="1:11" hidden="1" x14ac:dyDescent="0.25">
      <c r="A17001" s="434">
        <v>538005516</v>
      </c>
      <c r="B17001" s="434">
        <v>568</v>
      </c>
      <c r="C17001" s="434" t="s">
        <v>28</v>
      </c>
      <c r="D17001" s="434" t="s">
        <v>29</v>
      </c>
      <c r="E17001" s="434">
        <v>13.7</v>
      </c>
      <c r="F17001" s="434">
        <v>6050</v>
      </c>
      <c r="G17001" s="434">
        <v>39172</v>
      </c>
      <c r="H17001" s="434">
        <v>24605</v>
      </c>
      <c r="I17001" s="434">
        <v>179.9</v>
      </c>
      <c r="K17001" s="434">
        <v>2015</v>
      </c>
    </row>
    <row r="17002" spans="1:11" hidden="1" x14ac:dyDescent="0.25">
      <c r="A17002" s="434">
        <v>538005532</v>
      </c>
      <c r="B17002" s="434">
        <v>647</v>
      </c>
      <c r="C17002" s="434" t="s">
        <v>20</v>
      </c>
      <c r="D17002" s="434" t="s">
        <v>29</v>
      </c>
      <c r="F17002" s="434">
        <v>10320</v>
      </c>
      <c r="G17002" s="434">
        <v>50040</v>
      </c>
      <c r="H17002" s="434">
        <v>29785</v>
      </c>
      <c r="I17002" s="434">
        <v>183.12</v>
      </c>
      <c r="J17002" s="434">
        <v>51606</v>
      </c>
      <c r="K17002" s="434">
        <v>2014</v>
      </c>
    </row>
    <row r="17003" spans="1:11" hidden="1" x14ac:dyDescent="0.25">
      <c r="A17003" s="434">
        <v>538005535</v>
      </c>
      <c r="B17003" s="434">
        <v>772</v>
      </c>
      <c r="C17003" s="434" t="s">
        <v>20</v>
      </c>
      <c r="D17003" s="434" t="s">
        <v>29</v>
      </c>
      <c r="E17003" s="434">
        <v>14.5</v>
      </c>
      <c r="F17003" s="434">
        <v>7500</v>
      </c>
      <c r="G17003" s="434">
        <v>50150</v>
      </c>
      <c r="H17003" s="434">
        <v>29735</v>
      </c>
      <c r="I17003" s="434">
        <v>183.041</v>
      </c>
      <c r="J17003" s="434">
        <v>51773</v>
      </c>
      <c r="K17003" s="434">
        <v>2015</v>
      </c>
    </row>
    <row r="17004" spans="1:11" hidden="1" x14ac:dyDescent="0.25">
      <c r="A17004" s="434">
        <v>538005536</v>
      </c>
      <c r="B17004" s="434">
        <v>5713</v>
      </c>
      <c r="C17004" s="434" t="s">
        <v>20</v>
      </c>
      <c r="D17004" s="434" t="s">
        <v>29</v>
      </c>
      <c r="E17004" s="434">
        <v>14.5</v>
      </c>
      <c r="F17004" s="434">
        <v>7500</v>
      </c>
      <c r="G17004" s="434">
        <v>50135</v>
      </c>
      <c r="H17004" s="434">
        <v>29735</v>
      </c>
      <c r="I17004" s="434">
        <v>183.035</v>
      </c>
      <c r="J17004" s="434">
        <v>51773</v>
      </c>
      <c r="K17004" s="434">
        <v>2015</v>
      </c>
    </row>
    <row r="17005" spans="1:11" hidden="1" x14ac:dyDescent="0.25">
      <c r="A17005" s="434">
        <v>538005538</v>
      </c>
      <c r="B17005" s="434">
        <v>1140</v>
      </c>
      <c r="C17005" s="434" t="s">
        <v>20</v>
      </c>
      <c r="D17005" s="434" t="s">
        <v>29</v>
      </c>
      <c r="F17005" s="434">
        <v>8090</v>
      </c>
      <c r="G17005" s="434">
        <v>49687</v>
      </c>
      <c r="H17005" s="434">
        <v>29708</v>
      </c>
      <c r="I17005" s="434">
        <v>183.11</v>
      </c>
      <c r="J17005" s="434">
        <v>52927</v>
      </c>
      <c r="K17005" s="434">
        <v>2015</v>
      </c>
    </row>
    <row r="17006" spans="1:11" hidden="1" x14ac:dyDescent="0.25">
      <c r="A17006" s="434">
        <v>538005543</v>
      </c>
      <c r="B17006" s="434">
        <v>5927</v>
      </c>
      <c r="C17006" s="434" t="s">
        <v>24</v>
      </c>
      <c r="D17006" s="434" t="s">
        <v>36</v>
      </c>
      <c r="E17006" s="434">
        <v>15</v>
      </c>
      <c r="F17006" s="434">
        <v>16460</v>
      </c>
      <c r="G17006" s="434">
        <v>149991</v>
      </c>
      <c r="H17006" s="434">
        <v>78845</v>
      </c>
      <c r="I17006" s="434">
        <v>274.2</v>
      </c>
      <c r="J17006" s="434">
        <v>154580</v>
      </c>
      <c r="K17006" s="434">
        <v>2002</v>
      </c>
    </row>
    <row r="17007" spans="1:11" hidden="1" x14ac:dyDescent="0.25">
      <c r="A17007" s="434">
        <v>538005544</v>
      </c>
      <c r="B17007" s="434">
        <v>10073</v>
      </c>
      <c r="C17007" s="434" t="s">
        <v>28</v>
      </c>
      <c r="D17007" s="434" t="s">
        <v>33</v>
      </c>
      <c r="E17007" s="434">
        <v>14.5</v>
      </c>
      <c r="F17007" s="434">
        <v>11060</v>
      </c>
      <c r="G17007" s="434">
        <v>76508</v>
      </c>
      <c r="H17007" s="434">
        <v>39964</v>
      </c>
      <c r="I17007" s="434">
        <v>225</v>
      </c>
      <c r="J17007" s="434">
        <v>0</v>
      </c>
      <c r="K17007" s="434">
        <v>2005</v>
      </c>
    </row>
    <row r="17008" spans="1:11" hidden="1" x14ac:dyDescent="0.25">
      <c r="A17008" s="434">
        <v>538005550</v>
      </c>
      <c r="B17008" s="434">
        <v>18931</v>
      </c>
      <c r="C17008" s="434" t="s">
        <v>20</v>
      </c>
      <c r="D17008" s="434" t="s">
        <v>25</v>
      </c>
      <c r="E17008" s="434">
        <v>14</v>
      </c>
      <c r="F17008" s="434">
        <v>5920</v>
      </c>
      <c r="G17008" s="434">
        <v>17045</v>
      </c>
      <c r="H17008" s="434">
        <v>11551</v>
      </c>
      <c r="I17008" s="434">
        <v>144</v>
      </c>
      <c r="J17008" s="434">
        <v>18198</v>
      </c>
      <c r="K17008" s="434">
        <v>2009</v>
      </c>
    </row>
    <row r="17009" spans="1:11" hidden="1" x14ac:dyDescent="0.25">
      <c r="A17009" s="434">
        <v>538005552</v>
      </c>
      <c r="B17009" s="434">
        <v>18075</v>
      </c>
      <c r="C17009" s="434" t="s">
        <v>20</v>
      </c>
      <c r="D17009" s="434" t="s">
        <v>25</v>
      </c>
      <c r="E17009" s="434">
        <v>14</v>
      </c>
      <c r="F17009" s="434">
        <v>5920</v>
      </c>
      <c r="G17009" s="434">
        <v>17045</v>
      </c>
      <c r="H17009" s="434">
        <v>11551</v>
      </c>
      <c r="I17009" s="434">
        <v>144</v>
      </c>
      <c r="J17009" s="434">
        <v>18198</v>
      </c>
      <c r="K17009" s="434">
        <v>2009</v>
      </c>
    </row>
    <row r="17010" spans="1:11" hidden="1" x14ac:dyDescent="0.25">
      <c r="A17010" s="434">
        <v>538005553</v>
      </c>
      <c r="B17010" s="434">
        <v>826</v>
      </c>
      <c r="C17010" s="434" t="s">
        <v>20</v>
      </c>
      <c r="D17010" s="434" t="s">
        <v>25</v>
      </c>
      <c r="E17010" s="434">
        <v>14</v>
      </c>
      <c r="F17010" s="434">
        <v>5920</v>
      </c>
      <c r="G17010" s="434">
        <v>17045</v>
      </c>
      <c r="H17010" s="434">
        <v>11551</v>
      </c>
      <c r="I17010" s="434">
        <v>144</v>
      </c>
      <c r="J17010" s="434">
        <v>18198</v>
      </c>
      <c r="K17010" s="434">
        <v>2010</v>
      </c>
    </row>
    <row r="17011" spans="1:11" hidden="1" x14ac:dyDescent="0.25">
      <c r="A17011" s="434">
        <v>538005556</v>
      </c>
      <c r="B17011" s="434">
        <v>6467</v>
      </c>
      <c r="C17011" s="434" t="s">
        <v>20</v>
      </c>
      <c r="D17011" s="434" t="s">
        <v>25</v>
      </c>
      <c r="E17011" s="434">
        <v>14</v>
      </c>
      <c r="F17011" s="434">
        <v>5920</v>
      </c>
      <c r="G17011" s="434">
        <v>16803</v>
      </c>
      <c r="H17011" s="434">
        <v>11551</v>
      </c>
      <c r="I17011" s="434">
        <v>144</v>
      </c>
      <c r="J17011" s="434">
        <v>18198</v>
      </c>
      <c r="K17011" s="434">
        <v>2010</v>
      </c>
    </row>
    <row r="17012" spans="1:11" hidden="1" x14ac:dyDescent="0.25">
      <c r="A17012" s="434">
        <v>538005562</v>
      </c>
      <c r="B17012" s="434">
        <v>8258</v>
      </c>
      <c r="C17012" s="434" t="s">
        <v>31</v>
      </c>
      <c r="D17012" s="434" t="s">
        <v>33</v>
      </c>
      <c r="E17012" s="434">
        <v>15.5</v>
      </c>
      <c r="F17012" s="434">
        <v>11900</v>
      </c>
      <c r="G17012" s="434">
        <v>50741</v>
      </c>
      <c r="H17012" s="434">
        <v>37447</v>
      </c>
      <c r="I17012" s="434">
        <v>204.36</v>
      </c>
      <c r="J17012" s="434">
        <v>0</v>
      </c>
      <c r="K17012" s="434">
        <v>2013</v>
      </c>
    </row>
    <row r="17013" spans="1:11" hidden="1" x14ac:dyDescent="0.25">
      <c r="A17013" s="434">
        <v>538005564</v>
      </c>
      <c r="B17013" s="434">
        <v>11834</v>
      </c>
      <c r="C17013" s="434" t="s">
        <v>31</v>
      </c>
      <c r="D17013" s="434" t="s">
        <v>25</v>
      </c>
      <c r="E17013" s="434">
        <v>16</v>
      </c>
      <c r="F17013" s="434">
        <v>7420</v>
      </c>
      <c r="G17013" s="434">
        <v>19592</v>
      </c>
      <c r="H17013" s="434">
        <v>13816</v>
      </c>
      <c r="I17013" s="434">
        <v>148</v>
      </c>
      <c r="J17013" s="434">
        <v>0</v>
      </c>
      <c r="K17013" s="434">
        <v>1970</v>
      </c>
    </row>
    <row r="17014" spans="1:11" hidden="1" x14ac:dyDescent="0.25">
      <c r="A17014" s="434">
        <v>538005567</v>
      </c>
      <c r="B17014" s="434">
        <v>557</v>
      </c>
      <c r="C17014" s="434" t="s">
        <v>24</v>
      </c>
      <c r="D17014" s="434" t="s">
        <v>36</v>
      </c>
      <c r="F17014" s="434">
        <v>18660</v>
      </c>
      <c r="G17014" s="434">
        <v>156849</v>
      </c>
      <c r="H17014" s="434">
        <v>81670</v>
      </c>
      <c r="I17014" s="434">
        <v>274.5</v>
      </c>
      <c r="J17014" s="434">
        <v>167379</v>
      </c>
      <c r="K17014" s="434">
        <v>2014</v>
      </c>
    </row>
    <row r="17015" spans="1:11" hidden="1" x14ac:dyDescent="0.25">
      <c r="A17015" s="434">
        <v>538005575</v>
      </c>
      <c r="B17015" s="434">
        <v>2608</v>
      </c>
      <c r="C17015" s="434" t="s">
        <v>24</v>
      </c>
      <c r="D17015" s="434" t="s">
        <v>36</v>
      </c>
      <c r="E17015" s="434">
        <v>15.8</v>
      </c>
      <c r="F17015" s="434">
        <v>17990</v>
      </c>
      <c r="G17015" s="434">
        <v>146356</v>
      </c>
      <c r="H17015" s="434">
        <v>77636</v>
      </c>
      <c r="I17015" s="434">
        <v>274.2</v>
      </c>
      <c r="J17015" s="434">
        <v>156886</v>
      </c>
      <c r="K17015" s="434">
        <v>2007</v>
      </c>
    </row>
    <row r="17016" spans="1:11" hidden="1" x14ac:dyDescent="0.25">
      <c r="A17016" s="434">
        <v>538005588</v>
      </c>
      <c r="B17016" s="434">
        <v>901</v>
      </c>
      <c r="C17016" s="434" t="s">
        <v>24</v>
      </c>
      <c r="D17016" s="434" t="s">
        <v>36</v>
      </c>
      <c r="E17016" s="434">
        <v>15.3</v>
      </c>
      <c r="F17016" s="434">
        <v>18660</v>
      </c>
      <c r="G17016" s="434">
        <v>166467</v>
      </c>
      <c r="H17016" s="434">
        <v>86952</v>
      </c>
      <c r="I17016" s="434">
        <v>285.41000000000003</v>
      </c>
      <c r="J17016" s="434">
        <v>174186</v>
      </c>
      <c r="K17016" s="434">
        <v>2007</v>
      </c>
    </row>
    <row r="17017" spans="1:11" hidden="1" x14ac:dyDescent="0.25">
      <c r="A17017" s="434">
        <v>538005594</v>
      </c>
      <c r="B17017" s="434">
        <v>3796</v>
      </c>
      <c r="C17017" s="434" t="s">
        <v>28</v>
      </c>
      <c r="D17017" s="434" t="s">
        <v>29</v>
      </c>
      <c r="E17017" s="434">
        <v>0</v>
      </c>
      <c r="F17017" s="434">
        <v>11900</v>
      </c>
      <c r="G17017" s="434">
        <v>64000</v>
      </c>
      <c r="H17017" s="434">
        <v>36730</v>
      </c>
      <c r="I17017" s="434">
        <v>199.9</v>
      </c>
      <c r="J17017" s="434">
        <v>0</v>
      </c>
    </row>
    <row r="17018" spans="1:11" hidden="1" x14ac:dyDescent="0.25">
      <c r="A17018" s="434">
        <v>538005595</v>
      </c>
      <c r="B17018" s="434">
        <v>1018</v>
      </c>
      <c r="C17018" s="434" t="s">
        <v>20</v>
      </c>
      <c r="D17018" s="434" t="s">
        <v>29</v>
      </c>
      <c r="E17018" s="434">
        <v>15.2</v>
      </c>
      <c r="F17018" s="434">
        <v>9960</v>
      </c>
      <c r="G17018" s="434">
        <v>51069</v>
      </c>
      <c r="H17018" s="434">
        <v>29734</v>
      </c>
      <c r="I17018" s="434">
        <v>183</v>
      </c>
      <c r="J17018" s="434">
        <v>52232</v>
      </c>
      <c r="K17018" s="434">
        <v>2008</v>
      </c>
    </row>
    <row r="17019" spans="1:11" hidden="1" x14ac:dyDescent="0.25">
      <c r="A17019" s="434">
        <v>538005599</v>
      </c>
      <c r="B17019" s="434">
        <v>8195</v>
      </c>
      <c r="C17019" s="434" t="s">
        <v>28</v>
      </c>
      <c r="D17019" s="434" t="s">
        <v>33</v>
      </c>
      <c r="E17019" s="434">
        <v>14.5</v>
      </c>
      <c r="F17019" s="434">
        <v>11620</v>
      </c>
      <c r="G17019" s="434">
        <v>81297</v>
      </c>
      <c r="H17019" s="434">
        <v>42604</v>
      </c>
      <c r="I17019" s="434">
        <v>225</v>
      </c>
      <c r="J17019" s="434">
        <v>0</v>
      </c>
      <c r="K17019" s="434">
        <v>2010</v>
      </c>
    </row>
    <row r="17020" spans="1:11" hidden="1" x14ac:dyDescent="0.25">
      <c r="A17020" s="434">
        <v>538005604</v>
      </c>
      <c r="B17020" s="434">
        <v>13556</v>
      </c>
      <c r="C17020" s="434" t="s">
        <v>31</v>
      </c>
      <c r="D17020" s="434" t="s">
        <v>29</v>
      </c>
      <c r="E17020" s="434">
        <v>14.5</v>
      </c>
      <c r="F17020" s="434">
        <v>7470</v>
      </c>
      <c r="G17020" s="434">
        <v>37059</v>
      </c>
      <c r="H17020" s="434">
        <v>22852</v>
      </c>
      <c r="I17020" s="434">
        <v>177.8</v>
      </c>
      <c r="J17020" s="434">
        <v>0</v>
      </c>
      <c r="K17020" s="434">
        <v>2014</v>
      </c>
    </row>
    <row r="17021" spans="1:11" hidden="1" x14ac:dyDescent="0.25">
      <c r="A17021" s="434">
        <v>538005605</v>
      </c>
      <c r="B17021" s="434">
        <v>953</v>
      </c>
      <c r="C17021" s="434" t="s">
        <v>28</v>
      </c>
      <c r="D17021" s="434" t="s">
        <v>33</v>
      </c>
      <c r="F17021" s="434">
        <v>10000</v>
      </c>
      <c r="G17021" s="434">
        <v>76089</v>
      </c>
      <c r="H17021" s="434">
        <v>41254</v>
      </c>
      <c r="I17021" s="434">
        <v>225</v>
      </c>
      <c r="K17021" s="434">
        <v>2014</v>
      </c>
    </row>
    <row r="17022" spans="1:11" hidden="1" x14ac:dyDescent="0.25">
      <c r="A17022" s="434">
        <v>538005609</v>
      </c>
      <c r="B17022" s="434">
        <v>5</v>
      </c>
      <c r="C17022" s="434" t="s">
        <v>20</v>
      </c>
      <c r="D17022" s="434" t="s">
        <v>29</v>
      </c>
      <c r="F17022" s="434">
        <v>8090</v>
      </c>
      <c r="G17022" s="434">
        <v>49990</v>
      </c>
      <c r="H17022" s="434">
        <v>29785</v>
      </c>
      <c r="I17022" s="434">
        <v>183.12</v>
      </c>
      <c r="J17022" s="434">
        <v>52434</v>
      </c>
      <c r="K17022" s="434">
        <v>2015</v>
      </c>
    </row>
    <row r="17023" spans="1:11" hidden="1" x14ac:dyDescent="0.25">
      <c r="A17023" s="434">
        <v>538005610</v>
      </c>
      <c r="B17023" s="434">
        <v>33221</v>
      </c>
      <c r="C17023" s="434" t="s">
        <v>28</v>
      </c>
      <c r="D17023" s="434" t="s">
        <v>29</v>
      </c>
      <c r="E17023" s="434">
        <v>14.5</v>
      </c>
      <c r="F17023" s="434">
        <v>7860</v>
      </c>
      <c r="G17023" s="434">
        <v>37058</v>
      </c>
      <c r="H17023" s="434">
        <v>22654</v>
      </c>
      <c r="I17023" s="434">
        <v>199.9</v>
      </c>
      <c r="J17023" s="434">
        <v>0</v>
      </c>
      <c r="K17023" s="434">
        <v>2002</v>
      </c>
    </row>
    <row r="17024" spans="1:11" hidden="1" x14ac:dyDescent="0.25">
      <c r="A17024" s="434">
        <v>538005611</v>
      </c>
      <c r="B17024" s="434">
        <v>29210</v>
      </c>
      <c r="C17024" s="434" t="s">
        <v>28</v>
      </c>
      <c r="D17024" s="434" t="s">
        <v>29</v>
      </c>
      <c r="E17024" s="434">
        <v>14.5</v>
      </c>
      <c r="F17024" s="434">
        <v>7860</v>
      </c>
      <c r="G17024" s="434">
        <v>37180</v>
      </c>
      <c r="H17024" s="434">
        <v>22654</v>
      </c>
      <c r="I17024" s="434">
        <v>199.9</v>
      </c>
      <c r="J17024" s="434">
        <v>0</v>
      </c>
      <c r="K17024" s="434">
        <v>2003</v>
      </c>
    </row>
    <row r="17025" spans="1:11" hidden="1" x14ac:dyDescent="0.25">
      <c r="A17025" s="434">
        <v>538005612</v>
      </c>
      <c r="B17025" s="434">
        <v>20520</v>
      </c>
      <c r="C17025" s="434" t="s">
        <v>28</v>
      </c>
      <c r="D17025" s="434" t="s">
        <v>29</v>
      </c>
      <c r="E17025" s="434">
        <v>14.5</v>
      </c>
      <c r="F17025" s="434">
        <v>7860</v>
      </c>
      <c r="G17025" s="434">
        <v>37058</v>
      </c>
      <c r="H17025" s="434">
        <v>22654</v>
      </c>
      <c r="I17025" s="434">
        <v>199.9</v>
      </c>
      <c r="J17025" s="434">
        <v>0</v>
      </c>
      <c r="K17025" s="434">
        <v>2003</v>
      </c>
    </row>
    <row r="17026" spans="1:11" hidden="1" x14ac:dyDescent="0.25">
      <c r="A17026" s="434">
        <v>538005613</v>
      </c>
      <c r="B17026" s="434">
        <v>23997</v>
      </c>
      <c r="C17026" s="434" t="s">
        <v>28</v>
      </c>
      <c r="D17026" s="434" t="s">
        <v>29</v>
      </c>
      <c r="E17026" s="434">
        <v>14.5</v>
      </c>
      <c r="F17026" s="434">
        <v>7860</v>
      </c>
      <c r="G17026" s="434">
        <v>37116</v>
      </c>
      <c r="H17026" s="434">
        <v>22654</v>
      </c>
      <c r="I17026" s="434">
        <v>199.9</v>
      </c>
      <c r="J17026" s="434">
        <v>0</v>
      </c>
      <c r="K17026" s="434">
        <v>2004</v>
      </c>
    </row>
    <row r="17027" spans="1:11" hidden="1" x14ac:dyDescent="0.25">
      <c r="A17027" s="434">
        <v>538005616</v>
      </c>
      <c r="B17027" s="434">
        <v>1909</v>
      </c>
      <c r="C17027" s="434" t="s">
        <v>24</v>
      </c>
      <c r="D17027" s="434" t="s">
        <v>33</v>
      </c>
      <c r="E17027" s="434">
        <v>0</v>
      </c>
      <c r="F17027" s="434">
        <v>0</v>
      </c>
      <c r="G17027" s="434">
        <v>53800</v>
      </c>
      <c r="H17027" s="434">
        <v>46789</v>
      </c>
      <c r="I17027" s="434">
        <v>226</v>
      </c>
      <c r="J17027" s="434">
        <v>83000</v>
      </c>
    </row>
    <row r="17028" spans="1:11" hidden="1" x14ac:dyDescent="0.25">
      <c r="A17028" s="434">
        <v>538005619</v>
      </c>
      <c r="B17028" s="434">
        <v>2866</v>
      </c>
      <c r="C17028" s="434" t="s">
        <v>28</v>
      </c>
      <c r="D17028" s="434" t="s">
        <v>33</v>
      </c>
      <c r="E17028" s="434">
        <v>14</v>
      </c>
      <c r="F17028" s="434">
        <v>11060</v>
      </c>
      <c r="G17028" s="434">
        <v>79528</v>
      </c>
      <c r="H17028" s="434">
        <v>43767</v>
      </c>
      <c r="I17028" s="434">
        <v>229</v>
      </c>
      <c r="J17028" s="434">
        <v>0</v>
      </c>
      <c r="K17028" s="434">
        <v>2014</v>
      </c>
    </row>
    <row r="17029" spans="1:11" hidden="1" x14ac:dyDescent="0.25">
      <c r="A17029" s="434">
        <v>538005634</v>
      </c>
      <c r="B17029" s="434">
        <v>9642</v>
      </c>
      <c r="C17029" s="434" t="s">
        <v>24</v>
      </c>
      <c r="D17029" s="434" t="s">
        <v>33</v>
      </c>
      <c r="E17029" s="434">
        <v>15</v>
      </c>
      <c r="F17029" s="434">
        <v>13560</v>
      </c>
      <c r="G17029" s="434">
        <v>54474</v>
      </c>
      <c r="H17029" s="434">
        <v>48654</v>
      </c>
      <c r="I17029" s="434">
        <v>226</v>
      </c>
      <c r="J17029" s="434">
        <v>83700</v>
      </c>
      <c r="K17029" s="434">
        <v>2008</v>
      </c>
    </row>
    <row r="17030" spans="1:11" hidden="1" x14ac:dyDescent="0.25">
      <c r="A17030" s="434">
        <v>538005645</v>
      </c>
      <c r="B17030" s="434">
        <v>16593</v>
      </c>
      <c r="C17030" s="434" t="s">
        <v>16</v>
      </c>
      <c r="D17030" s="434" t="s">
        <v>33</v>
      </c>
      <c r="E17030" s="434">
        <v>15</v>
      </c>
      <c r="F17030" s="434">
        <v>11350</v>
      </c>
      <c r="G17030" s="434">
        <v>109999</v>
      </c>
      <c r="H17030" s="434">
        <v>63704</v>
      </c>
      <c r="I17030" s="434">
        <v>249.9</v>
      </c>
      <c r="J17030" s="434">
        <v>126072</v>
      </c>
      <c r="K17030" s="434">
        <v>2017</v>
      </c>
    </row>
    <row r="17031" spans="1:11" hidden="1" x14ac:dyDescent="0.25">
      <c r="A17031" s="434">
        <v>538005651</v>
      </c>
      <c r="B17031" s="434">
        <v>7772</v>
      </c>
      <c r="C17031" s="434" t="s">
        <v>28</v>
      </c>
      <c r="D17031" s="434" t="s">
        <v>29</v>
      </c>
      <c r="E17031" s="434">
        <v>13.8</v>
      </c>
      <c r="F17031" s="434">
        <v>6100</v>
      </c>
      <c r="G17031" s="434">
        <v>38762</v>
      </c>
      <c r="H17031" s="434">
        <v>25515</v>
      </c>
      <c r="I17031" s="434">
        <v>179.95</v>
      </c>
      <c r="J17031" s="434">
        <v>0</v>
      </c>
      <c r="K17031" s="434">
        <v>2015</v>
      </c>
    </row>
    <row r="17032" spans="1:11" hidden="1" x14ac:dyDescent="0.25">
      <c r="A17032" s="434">
        <v>538005652</v>
      </c>
      <c r="B17032" s="434">
        <v>7280</v>
      </c>
      <c r="C17032" s="434" t="s">
        <v>28</v>
      </c>
      <c r="D17032" s="434" t="s">
        <v>29</v>
      </c>
      <c r="E17032" s="434">
        <v>14</v>
      </c>
      <c r="F17032" s="434">
        <v>6100</v>
      </c>
      <c r="G17032" s="434">
        <v>38690</v>
      </c>
      <c r="H17032" s="434">
        <v>25515</v>
      </c>
      <c r="I17032" s="434">
        <v>179.95</v>
      </c>
      <c r="J17032" s="434">
        <v>0</v>
      </c>
      <c r="K17032" s="434">
        <v>2015</v>
      </c>
    </row>
    <row r="17033" spans="1:11" hidden="1" x14ac:dyDescent="0.25">
      <c r="A17033" s="434">
        <v>538005655</v>
      </c>
      <c r="B17033" s="434">
        <v>1593360</v>
      </c>
      <c r="C17033" s="434" t="s">
        <v>28</v>
      </c>
      <c r="D17033" s="434" t="s">
        <v>25</v>
      </c>
      <c r="E17033" s="434">
        <v>14.5</v>
      </c>
      <c r="F17033" s="434">
        <v>3056</v>
      </c>
      <c r="G17033" s="434">
        <v>6088</v>
      </c>
      <c r="H17033" s="434">
        <v>4082</v>
      </c>
      <c r="I17033" s="434">
        <v>113.04</v>
      </c>
      <c r="J17033" s="434">
        <v>0</v>
      </c>
      <c r="K17033" s="434">
        <v>1970</v>
      </c>
    </row>
    <row r="17034" spans="1:11" hidden="1" x14ac:dyDescent="0.25">
      <c r="A17034" s="434">
        <v>538005656</v>
      </c>
      <c r="B17034" s="434">
        <v>11255</v>
      </c>
      <c r="C17034" s="434" t="s">
        <v>61</v>
      </c>
      <c r="D17034" s="434" t="s">
        <v>22</v>
      </c>
      <c r="E17034" s="434">
        <v>14</v>
      </c>
      <c r="F17034" s="434">
        <v>10208</v>
      </c>
      <c r="G17034" s="434">
        <v>2495</v>
      </c>
      <c r="H17034" s="434">
        <v>5457</v>
      </c>
      <c r="I17034" s="434">
        <v>86.6</v>
      </c>
      <c r="K17034" s="434">
        <v>1994</v>
      </c>
    </row>
    <row r="17035" spans="1:11" hidden="1" x14ac:dyDescent="0.25">
      <c r="A17035" s="434">
        <v>538005673</v>
      </c>
      <c r="B17035" s="434">
        <v>677</v>
      </c>
      <c r="C17035" s="434" t="s">
        <v>28</v>
      </c>
      <c r="D17035" s="434" t="s">
        <v>33</v>
      </c>
      <c r="E17035" s="434">
        <v>14.8</v>
      </c>
      <c r="F17035" s="434">
        <v>11620</v>
      </c>
      <c r="G17035" s="434">
        <v>81383</v>
      </c>
      <c r="H17035" s="434">
        <v>42747</v>
      </c>
      <c r="I17035" s="434">
        <v>225</v>
      </c>
      <c r="J17035" s="434">
        <v>0</v>
      </c>
      <c r="K17035" s="434">
        <v>2009</v>
      </c>
    </row>
    <row r="17036" spans="1:11" hidden="1" x14ac:dyDescent="0.25">
      <c r="A17036" s="434">
        <v>538005691</v>
      </c>
      <c r="B17036" s="434">
        <v>637</v>
      </c>
      <c r="C17036" s="434" t="s">
        <v>31</v>
      </c>
      <c r="D17036" s="434" t="s">
        <v>29</v>
      </c>
      <c r="E17036" s="434">
        <v>14</v>
      </c>
      <c r="F17036" s="434">
        <v>6100</v>
      </c>
      <c r="G17036" s="434">
        <v>38767</v>
      </c>
      <c r="H17036" s="434">
        <v>25546</v>
      </c>
      <c r="I17036" s="434">
        <v>180</v>
      </c>
      <c r="J17036" s="434">
        <v>0</v>
      </c>
      <c r="K17036" s="434">
        <v>2015</v>
      </c>
    </row>
    <row r="17037" spans="1:11" hidden="1" x14ac:dyDescent="0.25">
      <c r="A17037" s="434">
        <v>538005692</v>
      </c>
      <c r="B17037" s="434">
        <v>18704</v>
      </c>
      <c r="C17037" s="434" t="s">
        <v>31</v>
      </c>
      <c r="D17037" s="434" t="s">
        <v>29</v>
      </c>
      <c r="E17037" s="434">
        <v>14</v>
      </c>
      <c r="F17037" s="434">
        <v>6100</v>
      </c>
      <c r="G17037" s="434">
        <v>38743</v>
      </c>
      <c r="H17037" s="434">
        <v>25546</v>
      </c>
      <c r="I17037" s="434">
        <v>180</v>
      </c>
      <c r="J17037" s="434">
        <v>0</v>
      </c>
      <c r="K17037" s="434">
        <v>2015</v>
      </c>
    </row>
    <row r="17038" spans="1:11" hidden="1" x14ac:dyDescent="0.25">
      <c r="A17038" s="434">
        <v>538005693</v>
      </c>
      <c r="B17038" s="434">
        <v>5447</v>
      </c>
      <c r="C17038" s="434" t="s">
        <v>31</v>
      </c>
      <c r="D17038" s="434" t="s">
        <v>29</v>
      </c>
      <c r="E17038" s="434">
        <v>14</v>
      </c>
      <c r="F17038" s="434">
        <v>6100</v>
      </c>
      <c r="G17038" s="434">
        <v>38785</v>
      </c>
      <c r="H17038" s="434">
        <v>25546</v>
      </c>
      <c r="I17038" s="434">
        <v>180</v>
      </c>
      <c r="J17038" s="434">
        <v>0</v>
      </c>
      <c r="K17038" s="434">
        <v>2016</v>
      </c>
    </row>
    <row r="17039" spans="1:11" hidden="1" x14ac:dyDescent="0.25">
      <c r="A17039" s="434">
        <v>538005694</v>
      </c>
      <c r="B17039" s="434">
        <v>4669</v>
      </c>
      <c r="C17039" s="434" t="s">
        <v>31</v>
      </c>
      <c r="D17039" s="434" t="s">
        <v>29</v>
      </c>
      <c r="F17039" s="434">
        <v>6100</v>
      </c>
      <c r="G17039" s="434">
        <v>38763</v>
      </c>
      <c r="H17039" s="434">
        <v>25546</v>
      </c>
      <c r="I17039" s="434">
        <v>179.95</v>
      </c>
      <c r="K17039" s="434">
        <v>2016</v>
      </c>
    </row>
    <row r="17040" spans="1:11" hidden="1" x14ac:dyDescent="0.25">
      <c r="A17040" s="434">
        <v>538005695</v>
      </c>
      <c r="B17040" s="434">
        <v>641</v>
      </c>
      <c r="C17040" s="434" t="s">
        <v>31</v>
      </c>
      <c r="D17040" s="434" t="s">
        <v>29</v>
      </c>
      <c r="E17040" s="434">
        <v>14</v>
      </c>
      <c r="F17040" s="434">
        <v>6100</v>
      </c>
      <c r="G17040" s="434">
        <v>38835</v>
      </c>
      <c r="H17040" s="434">
        <v>25546</v>
      </c>
      <c r="I17040" s="434">
        <v>179.95</v>
      </c>
      <c r="J17040" s="434">
        <v>0</v>
      </c>
      <c r="K17040" s="434">
        <v>2016</v>
      </c>
    </row>
    <row r="17041" spans="1:11" hidden="1" x14ac:dyDescent="0.25">
      <c r="A17041" s="434">
        <v>538005696</v>
      </c>
      <c r="B17041" s="434">
        <v>10804</v>
      </c>
      <c r="C17041" s="434" t="s">
        <v>31</v>
      </c>
      <c r="D17041" s="434" t="s">
        <v>29</v>
      </c>
      <c r="E17041" s="434">
        <v>14</v>
      </c>
      <c r="F17041" s="434">
        <v>6100</v>
      </c>
      <c r="G17041" s="434">
        <v>38781</v>
      </c>
      <c r="H17041" s="434">
        <v>25546</v>
      </c>
      <c r="I17041" s="434">
        <v>179.95</v>
      </c>
      <c r="J17041" s="434">
        <v>0</v>
      </c>
      <c r="K17041" s="434">
        <v>2016</v>
      </c>
    </row>
    <row r="17042" spans="1:11" hidden="1" x14ac:dyDescent="0.25">
      <c r="A17042" s="434">
        <v>538005700</v>
      </c>
      <c r="B17042" s="434">
        <v>5852</v>
      </c>
      <c r="C17042" s="434" t="s">
        <v>31</v>
      </c>
      <c r="D17042" s="434" t="s">
        <v>29</v>
      </c>
      <c r="E17042" s="434">
        <v>14</v>
      </c>
      <c r="F17042" s="434">
        <v>6100</v>
      </c>
      <c r="G17042" s="434">
        <v>38710</v>
      </c>
      <c r="H17042" s="434">
        <v>25546</v>
      </c>
      <c r="I17042" s="434">
        <v>180</v>
      </c>
      <c r="J17042" s="434">
        <v>0</v>
      </c>
      <c r="K17042" s="434">
        <v>2015</v>
      </c>
    </row>
    <row r="17043" spans="1:11" hidden="1" x14ac:dyDescent="0.25">
      <c r="A17043" s="434">
        <v>538005705</v>
      </c>
      <c r="B17043" s="434">
        <v>21820</v>
      </c>
      <c r="C17043" s="434" t="s">
        <v>31</v>
      </c>
      <c r="D17043" s="434" t="s">
        <v>29</v>
      </c>
      <c r="E17043" s="434">
        <v>13</v>
      </c>
      <c r="F17043" s="434">
        <v>6100</v>
      </c>
      <c r="G17043" s="434">
        <v>38683</v>
      </c>
      <c r="H17043" s="434">
        <v>25546</v>
      </c>
      <c r="I17043" s="434">
        <v>179.95</v>
      </c>
      <c r="K17043" s="434">
        <v>2015</v>
      </c>
    </row>
    <row r="17044" spans="1:11" hidden="1" x14ac:dyDescent="0.25">
      <c r="A17044" s="434">
        <v>538005706</v>
      </c>
      <c r="B17044" s="434">
        <v>830</v>
      </c>
      <c r="C17044" s="434" t="s">
        <v>31</v>
      </c>
      <c r="D17044" s="434" t="s">
        <v>29</v>
      </c>
      <c r="E17044" s="434">
        <v>13</v>
      </c>
      <c r="F17044" s="434">
        <v>6100</v>
      </c>
      <c r="G17044" s="434">
        <v>38668</v>
      </c>
      <c r="H17044" s="434">
        <v>25546</v>
      </c>
      <c r="I17044" s="434">
        <v>179.95</v>
      </c>
      <c r="J17044" s="434">
        <v>0</v>
      </c>
      <c r="K17044" s="434">
        <v>2015</v>
      </c>
    </row>
    <row r="17045" spans="1:11" hidden="1" x14ac:dyDescent="0.25">
      <c r="A17045" s="434">
        <v>538005707</v>
      </c>
      <c r="B17045" s="434">
        <v>20073</v>
      </c>
      <c r="C17045" s="434" t="s">
        <v>31</v>
      </c>
      <c r="D17045" s="434" t="s">
        <v>29</v>
      </c>
      <c r="E17045" s="434">
        <v>13</v>
      </c>
      <c r="F17045" s="434">
        <v>6100</v>
      </c>
      <c r="G17045" s="434">
        <v>38635</v>
      </c>
      <c r="H17045" s="434">
        <v>25546</v>
      </c>
      <c r="I17045" s="434">
        <v>179.95</v>
      </c>
      <c r="J17045" s="434">
        <v>0</v>
      </c>
      <c r="K17045" s="434">
        <v>2015</v>
      </c>
    </row>
    <row r="17046" spans="1:11" hidden="1" x14ac:dyDescent="0.25">
      <c r="A17046" s="434">
        <v>538005708</v>
      </c>
      <c r="B17046" s="434">
        <v>16212</v>
      </c>
      <c r="C17046" s="434" t="s">
        <v>31</v>
      </c>
      <c r="D17046" s="434" t="s">
        <v>29</v>
      </c>
      <c r="E17046" s="434">
        <v>13</v>
      </c>
      <c r="F17046" s="434">
        <v>6100</v>
      </c>
      <c r="G17046" s="434">
        <v>38717</v>
      </c>
      <c r="H17046" s="434">
        <v>25546</v>
      </c>
      <c r="I17046" s="434">
        <v>179.95</v>
      </c>
      <c r="J17046" s="434">
        <v>0</v>
      </c>
      <c r="K17046" s="434">
        <v>2016</v>
      </c>
    </row>
    <row r="17047" spans="1:11" hidden="1" x14ac:dyDescent="0.25">
      <c r="A17047" s="434">
        <v>538005709</v>
      </c>
      <c r="B17047" s="434">
        <v>10537</v>
      </c>
      <c r="C17047" s="434" t="s">
        <v>31</v>
      </c>
      <c r="D17047" s="434" t="s">
        <v>29</v>
      </c>
      <c r="E17047" s="434">
        <v>13</v>
      </c>
      <c r="F17047" s="434">
        <v>6100</v>
      </c>
      <c r="G17047" s="434">
        <v>38706</v>
      </c>
      <c r="H17047" s="434">
        <v>25546</v>
      </c>
      <c r="I17047" s="434">
        <v>179.95</v>
      </c>
      <c r="K17047" s="434">
        <v>2016</v>
      </c>
    </row>
    <row r="17048" spans="1:11" hidden="1" x14ac:dyDescent="0.25">
      <c r="A17048" s="434">
        <v>538005710</v>
      </c>
      <c r="B17048" s="434">
        <v>7461</v>
      </c>
      <c r="C17048" s="434" t="s">
        <v>31</v>
      </c>
      <c r="D17048" s="434" t="s">
        <v>29</v>
      </c>
      <c r="E17048" s="434">
        <v>13</v>
      </c>
      <c r="F17048" s="434">
        <v>6100</v>
      </c>
      <c r="G17048" s="434">
        <v>38640</v>
      </c>
      <c r="H17048" s="434">
        <v>25546</v>
      </c>
      <c r="I17048" s="434">
        <v>179.95</v>
      </c>
      <c r="K17048" s="434">
        <v>2018</v>
      </c>
    </row>
    <row r="17049" spans="1:11" hidden="1" x14ac:dyDescent="0.25">
      <c r="A17049" s="434">
        <v>538005713</v>
      </c>
      <c r="B17049" s="434">
        <v>12497</v>
      </c>
      <c r="C17049" s="434" t="s">
        <v>28</v>
      </c>
      <c r="D17049" s="434" t="s">
        <v>36</v>
      </c>
      <c r="E17049" s="434">
        <v>15</v>
      </c>
      <c r="F17049" s="434">
        <v>16700</v>
      </c>
      <c r="G17049" s="434">
        <v>180560</v>
      </c>
      <c r="H17049" s="434">
        <v>92722</v>
      </c>
      <c r="I17049" s="434">
        <v>291.98</v>
      </c>
      <c r="J17049" s="434">
        <v>0</v>
      </c>
      <c r="K17049" s="434">
        <v>2014</v>
      </c>
    </row>
    <row r="17050" spans="1:11" hidden="1" x14ac:dyDescent="0.25">
      <c r="A17050" s="434">
        <v>538005716</v>
      </c>
      <c r="B17050" s="434">
        <v>15977</v>
      </c>
      <c r="C17050" s="434" t="s">
        <v>28</v>
      </c>
      <c r="D17050" s="434" t="s">
        <v>29</v>
      </c>
      <c r="E17050" s="434">
        <v>14.2</v>
      </c>
      <c r="F17050" s="434">
        <v>8050</v>
      </c>
      <c r="G17050" s="434">
        <v>63386</v>
      </c>
      <c r="H17050" s="434">
        <v>36317</v>
      </c>
      <c r="I17050" s="434">
        <v>199.9</v>
      </c>
      <c r="J17050" s="434">
        <v>0</v>
      </c>
      <c r="K17050" s="434">
        <v>2017</v>
      </c>
    </row>
    <row r="17051" spans="1:11" hidden="1" x14ac:dyDescent="0.25">
      <c r="A17051" s="434">
        <v>538005730</v>
      </c>
      <c r="B17051" s="434">
        <v>4746</v>
      </c>
      <c r="C17051" s="434" t="s">
        <v>46</v>
      </c>
      <c r="D17051" s="434" t="s">
        <v>22</v>
      </c>
      <c r="G17051" s="434">
        <v>3316</v>
      </c>
      <c r="H17051" s="434">
        <v>2160</v>
      </c>
      <c r="I17051" s="434">
        <v>72</v>
      </c>
    </row>
    <row r="17052" spans="1:11" hidden="1" x14ac:dyDescent="0.25">
      <c r="A17052" s="434">
        <v>538005740</v>
      </c>
      <c r="B17052" s="434">
        <v>2579</v>
      </c>
      <c r="C17052" s="434" t="s">
        <v>20</v>
      </c>
      <c r="D17052" s="434" t="s">
        <v>25</v>
      </c>
      <c r="E17052" s="434">
        <v>13.5</v>
      </c>
      <c r="F17052" s="434">
        <v>5920</v>
      </c>
      <c r="G17052" s="434">
        <v>17527</v>
      </c>
      <c r="H17052" s="434">
        <v>11261</v>
      </c>
      <c r="I17052" s="434">
        <v>143.97</v>
      </c>
      <c r="J17052" s="434">
        <v>17896</v>
      </c>
      <c r="K17052" s="434">
        <v>2009</v>
      </c>
    </row>
    <row r="17053" spans="1:11" hidden="1" x14ac:dyDescent="0.25">
      <c r="A17053" s="434">
        <v>538005742</v>
      </c>
      <c r="B17053" s="434">
        <v>284996</v>
      </c>
      <c r="C17053" s="434" t="s">
        <v>46</v>
      </c>
      <c r="D17053" s="434" t="s">
        <v>22</v>
      </c>
      <c r="E17053" s="434">
        <v>13</v>
      </c>
      <c r="F17053" s="434">
        <v>7060</v>
      </c>
      <c r="G17053" s="434">
        <v>4700</v>
      </c>
      <c r="H17053" s="434">
        <v>4007</v>
      </c>
      <c r="I17053" s="434">
        <v>88.408000000000001</v>
      </c>
      <c r="J17053" s="434">
        <v>0</v>
      </c>
      <c r="K17053" s="434">
        <v>1970</v>
      </c>
    </row>
    <row r="17054" spans="1:11" hidden="1" x14ac:dyDescent="0.25">
      <c r="A17054" s="434">
        <v>538005761</v>
      </c>
      <c r="B17054" s="434">
        <v>1</v>
      </c>
      <c r="C17054" s="434" t="s">
        <v>20</v>
      </c>
      <c r="D17054" s="434" t="s">
        <v>29</v>
      </c>
      <c r="E17054" s="434">
        <v>14.5</v>
      </c>
      <c r="F17054" s="434">
        <v>7570</v>
      </c>
      <c r="G17054" s="434">
        <v>49997</v>
      </c>
      <c r="H17054" s="434">
        <v>29940</v>
      </c>
      <c r="I17054" s="434">
        <v>183</v>
      </c>
      <c r="J17054" s="434">
        <v>52229</v>
      </c>
      <c r="K17054" s="434">
        <v>2013</v>
      </c>
    </row>
    <row r="17055" spans="1:11" hidden="1" x14ac:dyDescent="0.25">
      <c r="A17055" s="434">
        <v>538005763</v>
      </c>
      <c r="B17055" s="434">
        <v>8685</v>
      </c>
      <c r="C17055" s="434" t="s">
        <v>16</v>
      </c>
      <c r="D17055" s="434" t="s">
        <v>33</v>
      </c>
      <c r="E17055" s="434">
        <v>15</v>
      </c>
      <c r="F17055" s="434">
        <v>11300</v>
      </c>
      <c r="G17055" s="434">
        <v>70297</v>
      </c>
      <c r="H17055" s="434">
        <v>42771</v>
      </c>
      <c r="I17055" s="434">
        <v>228</v>
      </c>
      <c r="J17055" s="434">
        <v>82054</v>
      </c>
      <c r="K17055" s="434">
        <v>2003</v>
      </c>
    </row>
    <row r="17056" spans="1:11" hidden="1" x14ac:dyDescent="0.25">
      <c r="A17056" s="434">
        <v>538005769</v>
      </c>
      <c r="B17056" s="434">
        <v>14535</v>
      </c>
      <c r="C17056" s="434" t="s">
        <v>20</v>
      </c>
      <c r="D17056" s="434" t="s">
        <v>25</v>
      </c>
      <c r="E17056" s="434">
        <v>14.3</v>
      </c>
      <c r="F17056" s="434">
        <v>6480</v>
      </c>
      <c r="G17056" s="434">
        <v>19871</v>
      </c>
      <c r="H17056" s="434">
        <v>11738</v>
      </c>
      <c r="I17056" s="434">
        <v>146.6</v>
      </c>
      <c r="J17056" s="434">
        <v>21619</v>
      </c>
      <c r="K17056" s="434">
        <v>2008</v>
      </c>
    </row>
    <row r="17057" spans="1:11" hidden="1" x14ac:dyDescent="0.25">
      <c r="A17057" s="434">
        <v>538005771</v>
      </c>
      <c r="B17057" s="434">
        <v>4239</v>
      </c>
      <c r="C17057" s="434" t="s">
        <v>20</v>
      </c>
      <c r="D17057" s="434" t="s">
        <v>29</v>
      </c>
      <c r="E17057" s="434">
        <v>14.5</v>
      </c>
      <c r="F17057" s="434">
        <v>7290</v>
      </c>
      <c r="G17057" s="434">
        <v>37295</v>
      </c>
      <c r="H17057" s="434">
        <v>23676</v>
      </c>
      <c r="I17057" s="434">
        <v>184.06</v>
      </c>
      <c r="J17057" s="434">
        <v>38999</v>
      </c>
      <c r="K17057" s="434">
        <v>2015</v>
      </c>
    </row>
    <row r="17058" spans="1:11" hidden="1" x14ac:dyDescent="0.25">
      <c r="A17058" s="434">
        <v>538005776</v>
      </c>
      <c r="B17058" s="434">
        <v>1</v>
      </c>
      <c r="C17058" s="434" t="s">
        <v>20</v>
      </c>
      <c r="D17058" s="434" t="s">
        <v>29</v>
      </c>
      <c r="E17058" s="434">
        <v>14.5</v>
      </c>
      <c r="F17058" s="434">
        <v>7290</v>
      </c>
      <c r="G17058" s="434">
        <v>37596</v>
      </c>
      <c r="H17058" s="434">
        <v>23676</v>
      </c>
      <c r="I17058" s="434">
        <v>184.06</v>
      </c>
      <c r="J17058" s="434">
        <v>38999</v>
      </c>
      <c r="K17058" s="434">
        <v>2015</v>
      </c>
    </row>
    <row r="17059" spans="1:11" hidden="1" x14ac:dyDescent="0.25">
      <c r="A17059" s="434">
        <v>538005778</v>
      </c>
      <c r="B17059" s="434">
        <v>683</v>
      </c>
      <c r="C17059" s="434" t="s">
        <v>20</v>
      </c>
      <c r="D17059" s="434" t="s">
        <v>29</v>
      </c>
      <c r="E17059" s="434">
        <v>14.5</v>
      </c>
      <c r="F17059" s="434">
        <v>7290</v>
      </c>
      <c r="G17059" s="434">
        <v>37295</v>
      </c>
      <c r="H17059" s="434">
        <v>23676</v>
      </c>
      <c r="I17059" s="434">
        <v>184.06</v>
      </c>
      <c r="J17059" s="434">
        <v>38999</v>
      </c>
      <c r="K17059" s="434">
        <v>2015</v>
      </c>
    </row>
    <row r="17060" spans="1:11" hidden="1" x14ac:dyDescent="0.25">
      <c r="A17060" s="434">
        <v>538005780</v>
      </c>
      <c r="B17060" s="434">
        <v>538</v>
      </c>
      <c r="C17060" s="434" t="s">
        <v>20</v>
      </c>
      <c r="D17060" s="434" t="s">
        <v>29</v>
      </c>
      <c r="E17060" s="434">
        <v>14.5</v>
      </c>
      <c r="F17060" s="434">
        <v>7290</v>
      </c>
      <c r="G17060" s="434">
        <v>37596</v>
      </c>
      <c r="H17060" s="434">
        <v>23676</v>
      </c>
      <c r="I17060" s="434">
        <v>184.06</v>
      </c>
      <c r="J17060" s="434">
        <v>38999</v>
      </c>
      <c r="K17060" s="434">
        <v>2015</v>
      </c>
    </row>
    <row r="17061" spans="1:11" hidden="1" x14ac:dyDescent="0.25">
      <c r="A17061" s="434">
        <v>538005784</v>
      </c>
      <c r="B17061" s="434">
        <v>148</v>
      </c>
      <c r="C17061" s="434" t="s">
        <v>20</v>
      </c>
      <c r="D17061" s="434" t="s">
        <v>29</v>
      </c>
      <c r="E17061" s="434">
        <v>14.5</v>
      </c>
      <c r="F17061" s="434">
        <v>7290</v>
      </c>
      <c r="G17061" s="434">
        <v>37596</v>
      </c>
      <c r="H17061" s="434">
        <v>23676</v>
      </c>
      <c r="I17061" s="434">
        <v>184.06</v>
      </c>
      <c r="J17061" s="434">
        <v>38999</v>
      </c>
      <c r="K17061" s="434">
        <v>2015</v>
      </c>
    </row>
    <row r="17062" spans="1:11" hidden="1" x14ac:dyDescent="0.25">
      <c r="A17062" s="434">
        <v>538005787</v>
      </c>
      <c r="B17062" s="434">
        <v>617</v>
      </c>
      <c r="C17062" s="434" t="s">
        <v>28</v>
      </c>
      <c r="D17062" s="434" t="s">
        <v>33</v>
      </c>
      <c r="E17062" s="434">
        <v>14.5</v>
      </c>
      <c r="F17062" s="434">
        <v>10200</v>
      </c>
      <c r="G17062" s="434">
        <v>73975</v>
      </c>
      <c r="H17062" s="434">
        <v>40370</v>
      </c>
      <c r="I17062" s="434">
        <v>225</v>
      </c>
      <c r="K17062" s="434">
        <v>2003</v>
      </c>
    </row>
    <row r="17063" spans="1:11" hidden="1" x14ac:dyDescent="0.25">
      <c r="A17063" s="434">
        <v>538005791</v>
      </c>
      <c r="B17063" s="434">
        <v>636</v>
      </c>
      <c r="C17063" s="434" t="s">
        <v>28</v>
      </c>
      <c r="D17063" s="434" t="s">
        <v>29</v>
      </c>
      <c r="E17063" s="434">
        <v>14</v>
      </c>
      <c r="F17063" s="434">
        <v>8394</v>
      </c>
      <c r="G17063" s="434">
        <v>58133</v>
      </c>
      <c r="H17063" s="434">
        <v>32287</v>
      </c>
      <c r="I17063" s="434">
        <v>189.99</v>
      </c>
      <c r="K17063" s="434">
        <v>2009</v>
      </c>
    </row>
    <row r="17064" spans="1:11" hidden="1" x14ac:dyDescent="0.25">
      <c r="A17064" s="434">
        <v>538005792</v>
      </c>
      <c r="B17064" s="434">
        <v>3641</v>
      </c>
      <c r="C17064" s="434" t="s">
        <v>28</v>
      </c>
      <c r="D17064" s="434" t="s">
        <v>25</v>
      </c>
      <c r="F17064" s="434">
        <v>3640</v>
      </c>
      <c r="G17064" s="434">
        <v>12526</v>
      </c>
      <c r="H17064" s="434">
        <v>7341</v>
      </c>
      <c r="I17064" s="434">
        <v>115.3</v>
      </c>
      <c r="K17064" s="434">
        <v>2007</v>
      </c>
    </row>
    <row r="17065" spans="1:11" hidden="1" x14ac:dyDescent="0.25">
      <c r="A17065" s="434">
        <v>538005795</v>
      </c>
      <c r="B17065" s="434">
        <v>15191</v>
      </c>
      <c r="C17065" s="434" t="s">
        <v>28</v>
      </c>
      <c r="D17065" s="434" t="s">
        <v>29</v>
      </c>
      <c r="E17065" s="434">
        <v>14.5</v>
      </c>
      <c r="F17065" s="434">
        <v>9960</v>
      </c>
      <c r="G17065" s="434">
        <v>55700</v>
      </c>
      <c r="H17065" s="434">
        <v>31229</v>
      </c>
      <c r="I17065" s="434">
        <v>189.99</v>
      </c>
      <c r="J17065" s="434">
        <v>0</v>
      </c>
      <c r="K17065" s="434">
        <v>2009</v>
      </c>
    </row>
    <row r="17066" spans="1:11" hidden="1" x14ac:dyDescent="0.25">
      <c r="A17066" s="434">
        <v>538005799</v>
      </c>
      <c r="B17066" s="434">
        <v>32225</v>
      </c>
      <c r="C17066" s="434" t="s">
        <v>24</v>
      </c>
      <c r="D17066" s="434" t="s">
        <v>22</v>
      </c>
      <c r="E17066" s="434">
        <v>13.4</v>
      </c>
      <c r="F17066" s="434">
        <v>2750</v>
      </c>
      <c r="G17066" s="434">
        <v>4923</v>
      </c>
      <c r="H17066" s="434">
        <v>4294</v>
      </c>
      <c r="I17066" s="434">
        <v>99.98</v>
      </c>
      <c r="J17066" s="434">
        <v>5023</v>
      </c>
      <c r="K17066" s="434">
        <v>2014</v>
      </c>
    </row>
    <row r="17067" spans="1:11" hidden="1" x14ac:dyDescent="0.25">
      <c r="A17067" s="434">
        <v>538005802</v>
      </c>
      <c r="B17067" s="434">
        <v>4800</v>
      </c>
      <c r="C17067" s="434" t="s">
        <v>20</v>
      </c>
      <c r="D17067" s="434" t="s">
        <v>29</v>
      </c>
      <c r="F17067" s="434">
        <v>6484</v>
      </c>
      <c r="G17067" s="434">
        <v>49999</v>
      </c>
      <c r="H17067" s="434">
        <v>29683</v>
      </c>
      <c r="I17067" s="434">
        <v>183.2</v>
      </c>
      <c r="J17067" s="434">
        <v>46227</v>
      </c>
      <c r="K17067" s="434">
        <v>2015</v>
      </c>
    </row>
    <row r="17068" spans="1:11" hidden="1" x14ac:dyDescent="0.25">
      <c r="A17068" s="434">
        <v>538005803</v>
      </c>
      <c r="B17068" s="434">
        <v>4223</v>
      </c>
      <c r="C17068" s="434" t="s">
        <v>20</v>
      </c>
      <c r="D17068" s="434" t="s">
        <v>29</v>
      </c>
      <c r="F17068" s="434">
        <v>6484</v>
      </c>
      <c r="G17068" s="434">
        <v>49999</v>
      </c>
      <c r="H17068" s="434">
        <v>29534</v>
      </c>
      <c r="I17068" s="434">
        <v>181.988</v>
      </c>
      <c r="J17068" s="434">
        <v>46227</v>
      </c>
      <c r="K17068" s="434">
        <v>2015</v>
      </c>
    </row>
    <row r="17069" spans="1:11" hidden="1" x14ac:dyDescent="0.25">
      <c r="A17069" s="434">
        <v>538005807</v>
      </c>
      <c r="B17069" s="434">
        <v>4565</v>
      </c>
      <c r="C17069" s="434" t="s">
        <v>20</v>
      </c>
      <c r="D17069" s="434" t="s">
        <v>29</v>
      </c>
      <c r="F17069" s="434">
        <v>6484</v>
      </c>
      <c r="G17069" s="434">
        <v>49999</v>
      </c>
      <c r="H17069" s="434">
        <v>29683</v>
      </c>
      <c r="I17069" s="434">
        <v>183.2</v>
      </c>
      <c r="J17069" s="434">
        <v>46227</v>
      </c>
      <c r="K17069" s="434">
        <v>2016</v>
      </c>
    </row>
    <row r="17070" spans="1:11" hidden="1" x14ac:dyDescent="0.25">
      <c r="A17070" s="434">
        <v>538005809</v>
      </c>
      <c r="B17070" s="434">
        <v>2255</v>
      </c>
      <c r="C17070" s="434" t="s">
        <v>20</v>
      </c>
      <c r="D17070" s="434" t="s">
        <v>29</v>
      </c>
      <c r="F17070" s="434">
        <v>6484</v>
      </c>
      <c r="G17070" s="434">
        <v>49999</v>
      </c>
      <c r="H17070" s="434">
        <v>29683</v>
      </c>
      <c r="I17070" s="434">
        <v>183.2</v>
      </c>
      <c r="J17070" s="434">
        <v>46227</v>
      </c>
      <c r="K17070" s="434">
        <v>2016</v>
      </c>
    </row>
    <row r="17071" spans="1:11" hidden="1" x14ac:dyDescent="0.25">
      <c r="A17071" s="434">
        <v>538005815</v>
      </c>
      <c r="B17071" s="434">
        <v>507</v>
      </c>
      <c r="C17071" s="434" t="s">
        <v>16</v>
      </c>
      <c r="D17071" s="434" t="s">
        <v>29</v>
      </c>
      <c r="E17071" s="434">
        <v>15.3</v>
      </c>
      <c r="F17071" s="434">
        <v>8580</v>
      </c>
      <c r="G17071" s="434">
        <v>47463</v>
      </c>
      <c r="H17071" s="434">
        <v>26900</v>
      </c>
      <c r="I17071" s="434">
        <v>182.5</v>
      </c>
      <c r="J17071" s="434">
        <v>50588</v>
      </c>
      <c r="K17071" s="434">
        <v>2008</v>
      </c>
    </row>
    <row r="17072" spans="1:11" hidden="1" x14ac:dyDescent="0.25">
      <c r="A17072" s="434">
        <v>538005816</v>
      </c>
      <c r="B17072" s="434">
        <v>4456</v>
      </c>
      <c r="C17072" s="434" t="s">
        <v>16</v>
      </c>
      <c r="D17072" s="434" t="s">
        <v>29</v>
      </c>
      <c r="E17072" s="434">
        <v>15.3</v>
      </c>
      <c r="F17072" s="434">
        <v>8580</v>
      </c>
      <c r="G17072" s="434">
        <v>47472</v>
      </c>
      <c r="H17072" s="434">
        <v>26900</v>
      </c>
      <c r="I17072" s="434">
        <v>182.5</v>
      </c>
      <c r="J17072" s="434">
        <v>50636</v>
      </c>
      <c r="K17072" s="434">
        <v>2008</v>
      </c>
    </row>
    <row r="17073" spans="1:11" hidden="1" x14ac:dyDescent="0.25">
      <c r="A17073" s="434">
        <v>538005821</v>
      </c>
      <c r="B17073" s="434">
        <v>8736</v>
      </c>
      <c r="C17073" s="434" t="s">
        <v>16</v>
      </c>
      <c r="D17073" s="434" t="s">
        <v>33</v>
      </c>
      <c r="E17073" s="434">
        <v>12.5</v>
      </c>
      <c r="F17073" s="434">
        <v>9637</v>
      </c>
      <c r="G17073" s="434">
        <v>109999</v>
      </c>
      <c r="H17073" s="434">
        <v>63965</v>
      </c>
      <c r="I17073" s="434">
        <v>249.99</v>
      </c>
      <c r="J17073" s="434">
        <v>120656</v>
      </c>
      <c r="K17073" s="434">
        <v>2016</v>
      </c>
    </row>
    <row r="17074" spans="1:11" hidden="1" x14ac:dyDescent="0.25">
      <c r="A17074" s="434">
        <v>538005824</v>
      </c>
      <c r="B17074" s="434">
        <v>5053</v>
      </c>
      <c r="C17074" s="434" t="s">
        <v>16</v>
      </c>
      <c r="D17074" s="434" t="s">
        <v>33</v>
      </c>
      <c r="E17074" s="434">
        <v>12.5</v>
      </c>
      <c r="F17074" s="434">
        <v>9637</v>
      </c>
      <c r="G17074" s="434">
        <v>109999</v>
      </c>
      <c r="H17074" s="434">
        <v>63965</v>
      </c>
      <c r="I17074" s="434">
        <v>249.99</v>
      </c>
      <c r="J17074" s="434">
        <v>120656</v>
      </c>
      <c r="K17074" s="434">
        <v>2016</v>
      </c>
    </row>
    <row r="17075" spans="1:11" hidden="1" x14ac:dyDescent="0.25">
      <c r="A17075" s="434">
        <v>538005826</v>
      </c>
      <c r="B17075" s="434">
        <v>4628</v>
      </c>
      <c r="C17075" s="434" t="s">
        <v>16</v>
      </c>
      <c r="D17075" s="434" t="s">
        <v>33</v>
      </c>
      <c r="E17075" s="434">
        <v>12.5</v>
      </c>
      <c r="F17075" s="434">
        <v>9637</v>
      </c>
      <c r="G17075" s="434">
        <v>109999</v>
      </c>
      <c r="H17075" s="434">
        <v>63965</v>
      </c>
      <c r="I17075" s="434">
        <v>249.99</v>
      </c>
      <c r="J17075" s="434">
        <v>120656</v>
      </c>
      <c r="K17075" s="434">
        <v>2017</v>
      </c>
    </row>
    <row r="17076" spans="1:11" hidden="1" x14ac:dyDescent="0.25">
      <c r="A17076" s="434">
        <v>538005836</v>
      </c>
      <c r="B17076" s="434">
        <v>827</v>
      </c>
      <c r="C17076" s="434" t="s">
        <v>20</v>
      </c>
      <c r="D17076" s="434" t="s">
        <v>29</v>
      </c>
      <c r="F17076" s="434">
        <v>8090</v>
      </c>
      <c r="G17076" s="434">
        <v>49990</v>
      </c>
      <c r="H17076" s="434">
        <v>29785</v>
      </c>
      <c r="I17076" s="434">
        <v>183</v>
      </c>
      <c r="J17076" s="434">
        <v>53553</v>
      </c>
      <c r="K17076" s="434">
        <v>2015</v>
      </c>
    </row>
    <row r="17077" spans="1:11" hidden="1" x14ac:dyDescent="0.25">
      <c r="A17077" s="434">
        <v>538005837</v>
      </c>
      <c r="B17077" s="434">
        <v>1007</v>
      </c>
      <c r="C17077" s="434" t="s">
        <v>20</v>
      </c>
      <c r="D17077" s="434" t="s">
        <v>29</v>
      </c>
      <c r="F17077" s="434">
        <v>7700</v>
      </c>
      <c r="G17077" s="434">
        <v>49711</v>
      </c>
      <c r="H17077" s="434">
        <v>29460</v>
      </c>
      <c r="I17077" s="434">
        <v>183.06</v>
      </c>
      <c r="J17077" s="434">
        <v>51580</v>
      </c>
      <c r="K17077" s="434">
        <v>2014</v>
      </c>
    </row>
    <row r="17078" spans="1:11" hidden="1" x14ac:dyDescent="0.25">
      <c r="A17078" s="434">
        <v>538005860</v>
      </c>
      <c r="B17078" s="434">
        <v>4965</v>
      </c>
      <c r="C17078" s="434" t="s">
        <v>16</v>
      </c>
      <c r="D17078" s="434" t="s">
        <v>33</v>
      </c>
      <c r="E17078" s="434">
        <v>14.5</v>
      </c>
      <c r="F17078" s="434">
        <v>12072</v>
      </c>
      <c r="G17078" s="434">
        <v>74998</v>
      </c>
      <c r="H17078" s="434">
        <v>40953</v>
      </c>
      <c r="I17078" s="434">
        <v>228</v>
      </c>
      <c r="J17078" s="434">
        <v>81846</v>
      </c>
      <c r="K17078" s="434">
        <v>2008</v>
      </c>
    </row>
    <row r="17079" spans="1:11" hidden="1" x14ac:dyDescent="0.25">
      <c r="A17079" s="434">
        <v>538005863</v>
      </c>
      <c r="B17079" s="434">
        <v>18879</v>
      </c>
      <c r="C17079" s="434" t="s">
        <v>16</v>
      </c>
      <c r="D17079" s="434" t="s">
        <v>33</v>
      </c>
      <c r="I17079" s="434">
        <v>250</v>
      </c>
    </row>
    <row r="17080" spans="1:11" hidden="1" x14ac:dyDescent="0.25">
      <c r="A17080" s="434">
        <v>538005867</v>
      </c>
      <c r="B17080" s="434">
        <v>11028</v>
      </c>
      <c r="C17080" s="434" t="s">
        <v>20</v>
      </c>
      <c r="D17080" s="434" t="s">
        <v>29</v>
      </c>
      <c r="F17080" s="434">
        <v>7038</v>
      </c>
      <c r="G17080" s="434">
        <v>25211</v>
      </c>
      <c r="H17080" s="434">
        <v>15591</v>
      </c>
      <c r="I17080" s="434">
        <v>158.9</v>
      </c>
      <c r="J17080" s="434">
        <v>25218</v>
      </c>
      <c r="K17080" s="434">
        <v>2015</v>
      </c>
    </row>
    <row r="17081" spans="1:11" hidden="1" x14ac:dyDescent="0.25">
      <c r="A17081" s="434">
        <v>538005874</v>
      </c>
      <c r="B17081" s="434">
        <v>25778</v>
      </c>
      <c r="C17081" s="434" t="s">
        <v>28</v>
      </c>
      <c r="D17081" s="434" t="s">
        <v>29</v>
      </c>
      <c r="E17081" s="434">
        <v>14.2</v>
      </c>
      <c r="F17081" s="434">
        <v>8050</v>
      </c>
      <c r="G17081" s="434">
        <v>63446</v>
      </c>
      <c r="H17081" s="434">
        <v>36353</v>
      </c>
      <c r="I17081" s="434">
        <v>199.9</v>
      </c>
      <c r="K17081" s="434">
        <v>2014</v>
      </c>
    </row>
    <row r="17082" spans="1:11" hidden="1" x14ac:dyDescent="0.25">
      <c r="A17082" s="434">
        <v>538005879</v>
      </c>
      <c r="B17082" s="434">
        <v>13032</v>
      </c>
      <c r="C17082" s="434" t="s">
        <v>28</v>
      </c>
      <c r="D17082" s="434" t="s">
        <v>29</v>
      </c>
      <c r="E17082" s="434">
        <v>14.4</v>
      </c>
      <c r="F17082" s="434">
        <v>5921</v>
      </c>
      <c r="G17082" s="434">
        <v>63574</v>
      </c>
      <c r="H17082" s="434">
        <v>36353</v>
      </c>
      <c r="I17082" s="434">
        <v>199.99</v>
      </c>
      <c r="J17082" s="434">
        <v>0</v>
      </c>
      <c r="K17082" s="434">
        <v>2014</v>
      </c>
    </row>
    <row r="17083" spans="1:11" hidden="1" x14ac:dyDescent="0.25">
      <c r="A17083" s="434">
        <v>538005884</v>
      </c>
      <c r="B17083" s="434">
        <v>597</v>
      </c>
      <c r="C17083" s="434" t="s">
        <v>28</v>
      </c>
      <c r="D17083" s="434" t="s">
        <v>33</v>
      </c>
      <c r="E17083" s="434">
        <v>14.5</v>
      </c>
      <c r="F17083" s="434">
        <v>10300</v>
      </c>
      <c r="G17083" s="434">
        <v>95263</v>
      </c>
      <c r="H17083" s="434">
        <v>54486</v>
      </c>
      <c r="I17083" s="434">
        <v>237</v>
      </c>
      <c r="K17083" s="434">
        <v>2014</v>
      </c>
    </row>
    <row r="17084" spans="1:11" hidden="1" x14ac:dyDescent="0.25">
      <c r="A17084" s="434">
        <v>538005891</v>
      </c>
      <c r="B17084" s="434">
        <v>1</v>
      </c>
      <c r="C17084" s="434" t="s">
        <v>28</v>
      </c>
      <c r="D17084" s="434" t="s">
        <v>36</v>
      </c>
      <c r="E17084" s="434">
        <v>14.55</v>
      </c>
      <c r="F17084" s="434">
        <v>14710</v>
      </c>
      <c r="G17084" s="434">
        <v>172559</v>
      </c>
      <c r="H17084" s="434">
        <v>87430</v>
      </c>
      <c r="I17084" s="434">
        <v>289</v>
      </c>
      <c r="J17084" s="434">
        <v>0</v>
      </c>
    </row>
    <row r="17085" spans="1:11" hidden="1" x14ac:dyDescent="0.25">
      <c r="A17085" s="434">
        <v>538005893</v>
      </c>
      <c r="B17085" s="434">
        <v>7622</v>
      </c>
      <c r="C17085" s="434" t="s">
        <v>20</v>
      </c>
      <c r="D17085" s="434" t="s">
        <v>29</v>
      </c>
      <c r="E17085" s="434">
        <v>14.5</v>
      </c>
      <c r="F17085" s="434">
        <v>7290</v>
      </c>
      <c r="G17085" s="434">
        <v>39208</v>
      </c>
      <c r="H17085" s="434">
        <v>24061</v>
      </c>
      <c r="I17085" s="434">
        <v>184.26</v>
      </c>
      <c r="J17085" s="434">
        <v>41639</v>
      </c>
      <c r="K17085" s="434">
        <v>2015</v>
      </c>
    </row>
    <row r="17086" spans="1:11" hidden="1" x14ac:dyDescent="0.25">
      <c r="A17086" s="434">
        <v>538005894</v>
      </c>
      <c r="B17086" s="434">
        <v>2659</v>
      </c>
      <c r="C17086" s="434" t="s">
        <v>20</v>
      </c>
      <c r="D17086" s="434" t="s">
        <v>29</v>
      </c>
      <c r="E17086" s="434">
        <v>14.5</v>
      </c>
      <c r="F17086" s="434">
        <v>7290</v>
      </c>
      <c r="G17086" s="434">
        <v>39136</v>
      </c>
      <c r="H17086" s="434">
        <v>24061</v>
      </c>
      <c r="I17086" s="434">
        <v>184</v>
      </c>
      <c r="J17086" s="434">
        <v>41639</v>
      </c>
      <c r="K17086" s="434">
        <v>2016</v>
      </c>
    </row>
    <row r="17087" spans="1:11" hidden="1" x14ac:dyDescent="0.25">
      <c r="A17087" s="434">
        <v>538005896</v>
      </c>
      <c r="B17087" s="434">
        <v>1</v>
      </c>
      <c r="C17087" s="434" t="s">
        <v>35</v>
      </c>
      <c r="D17087" s="434" t="s">
        <v>25</v>
      </c>
      <c r="E17087" s="434">
        <v>18</v>
      </c>
      <c r="F17087" s="434">
        <v>6700</v>
      </c>
      <c r="G17087" s="434">
        <v>12473</v>
      </c>
      <c r="H17087" s="434">
        <v>9960</v>
      </c>
      <c r="I17087" s="434">
        <v>142.69999999999999</v>
      </c>
      <c r="K17087" s="434">
        <v>2014</v>
      </c>
    </row>
    <row r="17088" spans="1:11" hidden="1" x14ac:dyDescent="0.25">
      <c r="A17088" s="434">
        <v>538005900</v>
      </c>
      <c r="B17088" s="434">
        <v>10586</v>
      </c>
      <c r="C17088" s="434" t="s">
        <v>28</v>
      </c>
      <c r="D17088" s="434" t="s">
        <v>29</v>
      </c>
      <c r="E17088" s="434">
        <v>14.4</v>
      </c>
      <c r="F17088" s="434">
        <v>5921</v>
      </c>
      <c r="G17088" s="434">
        <v>63389</v>
      </c>
      <c r="H17088" s="434">
        <v>36353</v>
      </c>
      <c r="I17088" s="434">
        <v>199.99</v>
      </c>
      <c r="J17088" s="434">
        <v>0</v>
      </c>
      <c r="K17088" s="434">
        <v>2015</v>
      </c>
    </row>
    <row r="17089" spans="1:11" hidden="1" x14ac:dyDescent="0.25">
      <c r="A17089" s="434">
        <v>538005903</v>
      </c>
      <c r="B17089" s="434">
        <v>6961</v>
      </c>
      <c r="C17089" s="434" t="s">
        <v>28</v>
      </c>
      <c r="D17089" s="434" t="s">
        <v>33</v>
      </c>
      <c r="E17089" s="434">
        <v>14.5</v>
      </c>
      <c r="F17089" s="434">
        <v>9800</v>
      </c>
      <c r="G17089" s="434">
        <v>82936</v>
      </c>
      <c r="H17089" s="434">
        <v>42887</v>
      </c>
      <c r="I17089" s="434">
        <v>228.99</v>
      </c>
      <c r="J17089" s="434">
        <v>0</v>
      </c>
      <c r="K17089" s="434">
        <v>2005</v>
      </c>
    </row>
    <row r="17090" spans="1:11" hidden="1" x14ac:dyDescent="0.25">
      <c r="A17090" s="434">
        <v>538005909</v>
      </c>
      <c r="B17090" s="434">
        <v>8074</v>
      </c>
      <c r="C17090" s="434" t="s">
        <v>28</v>
      </c>
      <c r="D17090" s="434" t="s">
        <v>33</v>
      </c>
      <c r="E17090" s="434">
        <v>14.5</v>
      </c>
      <c r="F17090" s="434">
        <v>9710</v>
      </c>
      <c r="G17090" s="434">
        <v>81932</v>
      </c>
      <c r="H17090" s="434">
        <v>42929</v>
      </c>
      <c r="I17090" s="434">
        <v>228.99</v>
      </c>
      <c r="J17090" s="434">
        <v>0</v>
      </c>
      <c r="K17090" s="434">
        <v>2009</v>
      </c>
    </row>
    <row r="17091" spans="1:11" hidden="1" x14ac:dyDescent="0.25">
      <c r="A17091" s="434">
        <v>538005936</v>
      </c>
      <c r="B17091" s="434">
        <v>1</v>
      </c>
      <c r="C17091" s="434" t="s">
        <v>28</v>
      </c>
      <c r="D17091" s="434" t="s">
        <v>29</v>
      </c>
      <c r="E17091" s="434">
        <v>14</v>
      </c>
      <c r="F17091" s="434">
        <v>6480</v>
      </c>
      <c r="G17091" s="434">
        <v>28050</v>
      </c>
      <c r="H17091" s="434">
        <v>17025</v>
      </c>
      <c r="I17091" s="434">
        <v>169.37</v>
      </c>
      <c r="K17091" s="434">
        <v>2010</v>
      </c>
    </row>
    <row r="17092" spans="1:11" hidden="1" x14ac:dyDescent="0.25">
      <c r="A17092" s="434">
        <v>538005941</v>
      </c>
      <c r="B17092" s="434">
        <v>13650</v>
      </c>
      <c r="C17092" s="434" t="s">
        <v>28</v>
      </c>
      <c r="D17092" s="434" t="s">
        <v>29</v>
      </c>
      <c r="E17092" s="434">
        <v>15</v>
      </c>
      <c r="F17092" s="434">
        <v>8130</v>
      </c>
      <c r="G17092" s="434">
        <v>61593</v>
      </c>
      <c r="H17092" s="434">
        <v>34447</v>
      </c>
      <c r="I17092" s="434">
        <v>199.9</v>
      </c>
      <c r="J17092" s="434">
        <v>0</v>
      </c>
      <c r="K17092" s="434">
        <v>1970</v>
      </c>
    </row>
    <row r="17093" spans="1:11" hidden="1" x14ac:dyDescent="0.25">
      <c r="A17093" s="434">
        <v>538005942</v>
      </c>
      <c r="B17093" s="434">
        <v>11858</v>
      </c>
      <c r="C17093" s="434" t="s">
        <v>28</v>
      </c>
      <c r="D17093" s="434" t="s">
        <v>29</v>
      </c>
      <c r="E17093" s="434">
        <v>15</v>
      </c>
      <c r="F17093" s="434">
        <v>8130</v>
      </c>
      <c r="G17093" s="434">
        <v>61587</v>
      </c>
      <c r="H17093" s="434">
        <v>34447</v>
      </c>
      <c r="I17093" s="434">
        <v>199.9</v>
      </c>
      <c r="J17093" s="434">
        <v>0</v>
      </c>
      <c r="K17093" s="434">
        <v>1970</v>
      </c>
    </row>
    <row r="17094" spans="1:11" hidden="1" x14ac:dyDescent="0.25">
      <c r="A17094" s="434">
        <v>538005945</v>
      </c>
      <c r="B17094" s="434">
        <v>12553</v>
      </c>
      <c r="C17094" s="434" t="s">
        <v>28</v>
      </c>
      <c r="D17094" s="434" t="s">
        <v>29</v>
      </c>
      <c r="E17094" s="434">
        <v>14</v>
      </c>
      <c r="F17094" s="434">
        <v>6050</v>
      </c>
      <c r="G17094" s="434">
        <v>37896</v>
      </c>
      <c r="H17094" s="434">
        <v>23741</v>
      </c>
      <c r="I17094" s="434">
        <v>181</v>
      </c>
      <c r="J17094" s="434">
        <v>0</v>
      </c>
      <c r="K17094" s="434">
        <v>2016</v>
      </c>
    </row>
    <row r="17095" spans="1:11" hidden="1" x14ac:dyDescent="0.25">
      <c r="A17095" s="434">
        <v>538005954</v>
      </c>
      <c r="B17095" s="434">
        <v>9688</v>
      </c>
      <c r="C17095" s="434" t="s">
        <v>28</v>
      </c>
      <c r="D17095" s="434" t="s">
        <v>29</v>
      </c>
      <c r="E17095" s="434">
        <v>14</v>
      </c>
      <c r="F17095" s="434">
        <v>6820</v>
      </c>
      <c r="G17095" s="434">
        <v>38273</v>
      </c>
      <c r="H17095" s="434">
        <v>23268</v>
      </c>
      <c r="I17095" s="434">
        <v>179.97</v>
      </c>
      <c r="K17095" s="434">
        <v>2014</v>
      </c>
    </row>
    <row r="17096" spans="1:11" hidden="1" x14ac:dyDescent="0.25">
      <c r="A17096" s="434">
        <v>538005961</v>
      </c>
      <c r="B17096" s="434">
        <v>12308</v>
      </c>
      <c r="C17096" s="434" t="s">
        <v>46</v>
      </c>
      <c r="D17096" s="434" t="s">
        <v>22</v>
      </c>
      <c r="E17096" s="434">
        <v>14</v>
      </c>
      <c r="F17096" s="434">
        <v>5170</v>
      </c>
      <c r="G17096" s="434">
        <v>4000</v>
      </c>
      <c r="H17096" s="434">
        <v>2944</v>
      </c>
      <c r="I17096" s="434">
        <v>79.8</v>
      </c>
      <c r="J17096" s="434">
        <v>0</v>
      </c>
      <c r="K17096" s="434">
        <v>1970</v>
      </c>
    </row>
    <row r="17097" spans="1:11" hidden="1" x14ac:dyDescent="0.25">
      <c r="A17097" s="434">
        <v>538005965</v>
      </c>
      <c r="B17097" s="434">
        <v>3140</v>
      </c>
      <c r="C17097" s="434" t="s">
        <v>20</v>
      </c>
      <c r="D17097" s="434" t="s">
        <v>25</v>
      </c>
      <c r="E17097" s="434">
        <v>14.5</v>
      </c>
      <c r="F17097" s="434">
        <v>6225</v>
      </c>
      <c r="G17097" s="434">
        <v>19865</v>
      </c>
      <c r="H17097" s="434">
        <v>11561</v>
      </c>
      <c r="I17097" s="434">
        <v>141</v>
      </c>
      <c r="J17097" s="434">
        <v>21695</v>
      </c>
      <c r="K17097" s="434">
        <v>2009</v>
      </c>
    </row>
    <row r="17098" spans="1:11" hidden="1" x14ac:dyDescent="0.25">
      <c r="A17098" s="434">
        <v>538005970</v>
      </c>
      <c r="B17098" s="434">
        <v>9858</v>
      </c>
      <c r="C17098" s="434" t="s">
        <v>28</v>
      </c>
      <c r="D17098" s="434" t="s">
        <v>29</v>
      </c>
      <c r="E17098" s="434">
        <v>14.3</v>
      </c>
      <c r="F17098" s="434">
        <v>5297</v>
      </c>
      <c r="G17098" s="434">
        <v>30548</v>
      </c>
      <c r="H17098" s="434">
        <v>19971</v>
      </c>
      <c r="I17098" s="434">
        <v>178.7</v>
      </c>
      <c r="J17098" s="434">
        <v>0</v>
      </c>
      <c r="K17098" s="434">
        <v>1970</v>
      </c>
    </row>
    <row r="17099" spans="1:11" hidden="1" x14ac:dyDescent="0.25">
      <c r="A17099" s="434">
        <v>538005971</v>
      </c>
      <c r="B17099" s="434">
        <v>14307</v>
      </c>
      <c r="C17099" s="434" t="s">
        <v>31</v>
      </c>
      <c r="D17099" s="434" t="s">
        <v>29</v>
      </c>
      <c r="F17099" s="434">
        <v>7061</v>
      </c>
      <c r="G17099" s="434">
        <v>32259</v>
      </c>
      <c r="H17099" s="434">
        <v>19882</v>
      </c>
      <c r="I17099" s="434">
        <v>171.6</v>
      </c>
      <c r="K17099" s="434">
        <v>2002</v>
      </c>
    </row>
    <row r="17100" spans="1:11" hidden="1" x14ac:dyDescent="0.25">
      <c r="A17100" s="434">
        <v>538005972</v>
      </c>
      <c r="B17100" s="434">
        <v>723</v>
      </c>
      <c r="C17100" s="434" t="s">
        <v>31</v>
      </c>
      <c r="D17100" s="434" t="s">
        <v>29</v>
      </c>
      <c r="F17100" s="434">
        <v>7061</v>
      </c>
      <c r="G17100" s="434">
        <v>32262</v>
      </c>
      <c r="H17100" s="434">
        <v>19883</v>
      </c>
      <c r="I17100" s="434">
        <v>171.6</v>
      </c>
      <c r="K17100" s="434">
        <v>2003</v>
      </c>
    </row>
    <row r="17101" spans="1:11" hidden="1" x14ac:dyDescent="0.25">
      <c r="A17101" s="434">
        <v>538005974</v>
      </c>
      <c r="B17101" s="434">
        <v>2071</v>
      </c>
      <c r="C17101" s="434" t="s">
        <v>28</v>
      </c>
      <c r="D17101" s="434" t="s">
        <v>29</v>
      </c>
      <c r="E17101" s="434">
        <v>14.45</v>
      </c>
      <c r="F17101" s="434">
        <v>9479</v>
      </c>
      <c r="G17101" s="434">
        <v>58743</v>
      </c>
      <c r="H17101" s="434">
        <v>33096</v>
      </c>
      <c r="I17101" s="434">
        <v>197</v>
      </c>
      <c r="J17101" s="434">
        <v>0</v>
      </c>
      <c r="K17101" s="434">
        <v>2010</v>
      </c>
    </row>
    <row r="17102" spans="1:11" hidden="1" x14ac:dyDescent="0.25">
      <c r="A17102" s="434">
        <v>538005982</v>
      </c>
      <c r="B17102" s="434">
        <v>705</v>
      </c>
      <c r="C17102" s="434" t="s">
        <v>16</v>
      </c>
      <c r="D17102" s="434" t="s">
        <v>33</v>
      </c>
      <c r="E17102" s="434">
        <v>14</v>
      </c>
      <c r="F17102" s="434">
        <v>14280</v>
      </c>
      <c r="G17102" s="434">
        <v>74613</v>
      </c>
      <c r="H17102" s="434">
        <v>42750</v>
      </c>
      <c r="I17102" s="434">
        <v>219</v>
      </c>
      <c r="J17102" s="434">
        <v>83958</v>
      </c>
      <c r="K17102" s="434">
        <v>2016</v>
      </c>
    </row>
    <row r="17103" spans="1:11" hidden="1" x14ac:dyDescent="0.25">
      <c r="A17103" s="434">
        <v>538005984</v>
      </c>
      <c r="B17103" s="434">
        <v>808</v>
      </c>
      <c r="C17103" s="434" t="s">
        <v>16</v>
      </c>
      <c r="D17103" s="434" t="s">
        <v>33</v>
      </c>
      <c r="E17103" s="434">
        <v>14</v>
      </c>
      <c r="F17103" s="434">
        <v>9660</v>
      </c>
      <c r="G17103" s="434">
        <v>73800</v>
      </c>
      <c r="H17103" s="434">
        <v>42750</v>
      </c>
      <c r="I17103" s="434">
        <v>219</v>
      </c>
      <c r="J17103" s="434">
        <v>83958</v>
      </c>
      <c r="K17103" s="434">
        <v>2016</v>
      </c>
    </row>
    <row r="17104" spans="1:11" hidden="1" x14ac:dyDescent="0.25">
      <c r="A17104" s="434">
        <v>538005991</v>
      </c>
      <c r="B17104" s="434">
        <v>1567</v>
      </c>
      <c r="C17104" s="434" t="s">
        <v>20</v>
      </c>
      <c r="D17104" s="434" t="s">
        <v>29</v>
      </c>
      <c r="F17104" s="434">
        <v>7180</v>
      </c>
      <c r="G17104" s="434">
        <v>49126</v>
      </c>
      <c r="H17104" s="434">
        <v>29531</v>
      </c>
      <c r="I17104" s="434">
        <v>183.06</v>
      </c>
      <c r="J17104" s="434">
        <v>50699</v>
      </c>
      <c r="K17104" s="434">
        <v>2015</v>
      </c>
    </row>
    <row r="17105" spans="1:11" hidden="1" x14ac:dyDescent="0.25">
      <c r="A17105" s="434">
        <v>538005993</v>
      </c>
      <c r="B17105" s="434">
        <v>3080</v>
      </c>
      <c r="C17105" s="434" t="s">
        <v>16</v>
      </c>
      <c r="D17105" s="434" t="s">
        <v>33</v>
      </c>
      <c r="E17105" s="434">
        <v>14</v>
      </c>
      <c r="F17105" s="434">
        <v>9660</v>
      </c>
      <c r="G17105" s="434">
        <v>74996</v>
      </c>
      <c r="H17105" s="434">
        <v>42300</v>
      </c>
      <c r="I17105" s="434">
        <v>220</v>
      </c>
      <c r="J17105" s="434">
        <v>82067</v>
      </c>
      <c r="K17105" s="434">
        <v>2016</v>
      </c>
    </row>
    <row r="17106" spans="1:11" hidden="1" x14ac:dyDescent="0.25">
      <c r="A17106" s="434">
        <v>538005994</v>
      </c>
      <c r="B17106" s="434">
        <v>11909</v>
      </c>
      <c r="C17106" s="434" t="s">
        <v>16</v>
      </c>
      <c r="D17106" s="434" t="s">
        <v>33</v>
      </c>
      <c r="E17106" s="434">
        <v>14</v>
      </c>
      <c r="F17106" s="434">
        <v>9660</v>
      </c>
      <c r="G17106" s="434">
        <v>74996</v>
      </c>
      <c r="H17106" s="434">
        <v>42300</v>
      </c>
      <c r="I17106" s="434">
        <v>220</v>
      </c>
      <c r="J17106" s="434">
        <v>82067</v>
      </c>
      <c r="K17106" s="434">
        <v>2016</v>
      </c>
    </row>
    <row r="17107" spans="1:11" hidden="1" x14ac:dyDescent="0.25">
      <c r="A17107" s="434">
        <v>538005995</v>
      </c>
      <c r="B17107" s="434">
        <v>699</v>
      </c>
      <c r="C17107" s="434" t="s">
        <v>16</v>
      </c>
      <c r="D17107" s="434" t="s">
        <v>33</v>
      </c>
      <c r="E17107" s="434">
        <v>14</v>
      </c>
      <c r="F17107" s="434">
        <v>9660</v>
      </c>
      <c r="G17107" s="434">
        <v>74997</v>
      </c>
      <c r="H17107" s="434">
        <v>43142</v>
      </c>
      <c r="I17107" s="434">
        <v>220</v>
      </c>
      <c r="J17107" s="434">
        <v>82046</v>
      </c>
      <c r="K17107" s="434">
        <v>2016</v>
      </c>
    </row>
    <row r="17108" spans="1:11" hidden="1" x14ac:dyDescent="0.25">
      <c r="A17108" s="434">
        <v>538005997</v>
      </c>
      <c r="B17108" s="434">
        <v>12683</v>
      </c>
      <c r="C17108" s="434" t="s">
        <v>28</v>
      </c>
      <c r="D17108" s="434" t="s">
        <v>33</v>
      </c>
      <c r="E17108" s="434">
        <v>14.5</v>
      </c>
      <c r="F17108" s="434">
        <v>9000</v>
      </c>
      <c r="G17108" s="434">
        <v>84867</v>
      </c>
      <c r="H17108" s="434">
        <v>45200</v>
      </c>
      <c r="I17108" s="434">
        <v>228.95</v>
      </c>
      <c r="J17108" s="434">
        <v>0</v>
      </c>
      <c r="K17108" s="434">
        <v>2015</v>
      </c>
    </row>
    <row r="17109" spans="1:11" hidden="1" x14ac:dyDescent="0.25">
      <c r="A17109" s="434">
        <v>538006000</v>
      </c>
      <c r="B17109" s="434">
        <v>44522</v>
      </c>
      <c r="C17109" s="434" t="s">
        <v>28</v>
      </c>
      <c r="D17109" s="434" t="s">
        <v>33</v>
      </c>
      <c r="E17109" s="434">
        <v>14.5</v>
      </c>
      <c r="F17109" s="434">
        <v>9000</v>
      </c>
      <c r="G17109" s="434">
        <v>84694</v>
      </c>
      <c r="H17109" s="434">
        <v>45229</v>
      </c>
      <c r="I17109" s="434">
        <v>228.95</v>
      </c>
      <c r="J17109" s="434">
        <v>0</v>
      </c>
      <c r="K17109" s="434">
        <v>2014</v>
      </c>
    </row>
    <row r="17110" spans="1:11" hidden="1" x14ac:dyDescent="0.25">
      <c r="A17110" s="434">
        <v>538006001</v>
      </c>
      <c r="B17110" s="434">
        <v>857</v>
      </c>
      <c r="C17110" s="434" t="s">
        <v>28</v>
      </c>
      <c r="D17110" s="434" t="s">
        <v>29</v>
      </c>
      <c r="E17110" s="434">
        <v>0</v>
      </c>
      <c r="F17110" s="434">
        <v>0</v>
      </c>
      <c r="G17110" s="434">
        <v>61000</v>
      </c>
      <c r="H17110" s="434">
        <v>35000</v>
      </c>
      <c r="I17110" s="434">
        <v>199.9</v>
      </c>
      <c r="J17110" s="434">
        <v>0</v>
      </c>
    </row>
    <row r="17111" spans="1:11" hidden="1" x14ac:dyDescent="0.25">
      <c r="A17111" s="434">
        <v>538006004</v>
      </c>
      <c r="B17111" s="434">
        <v>28661</v>
      </c>
      <c r="C17111" s="434" t="s">
        <v>28</v>
      </c>
      <c r="D17111" s="434" t="s">
        <v>29</v>
      </c>
      <c r="E17111" s="434">
        <v>14.5</v>
      </c>
      <c r="F17111" s="434">
        <v>8130</v>
      </c>
      <c r="G17111" s="434">
        <v>61571</v>
      </c>
      <c r="H17111" s="434">
        <v>34584</v>
      </c>
      <c r="I17111" s="434">
        <v>199.9</v>
      </c>
      <c r="J17111" s="434">
        <v>0</v>
      </c>
      <c r="K17111" s="434">
        <v>2015</v>
      </c>
    </row>
    <row r="17112" spans="1:11" hidden="1" x14ac:dyDescent="0.25">
      <c r="A17112" s="434">
        <v>538006005</v>
      </c>
      <c r="B17112" s="434">
        <v>7861</v>
      </c>
      <c r="C17112" s="434" t="s">
        <v>20</v>
      </c>
      <c r="D17112" s="434" t="s">
        <v>29</v>
      </c>
      <c r="F17112" s="434">
        <v>8090</v>
      </c>
      <c r="G17112" s="434">
        <v>49990</v>
      </c>
      <c r="H17112" s="434">
        <v>29785</v>
      </c>
      <c r="I17112" s="434">
        <v>183.12</v>
      </c>
      <c r="J17112" s="434">
        <v>52434</v>
      </c>
      <c r="K17112" s="434">
        <v>2015</v>
      </c>
    </row>
    <row r="17113" spans="1:11" hidden="1" x14ac:dyDescent="0.25">
      <c r="A17113" s="434">
        <v>538006012</v>
      </c>
      <c r="B17113" s="434">
        <v>9985</v>
      </c>
      <c r="C17113" s="434" t="s">
        <v>28</v>
      </c>
      <c r="D17113" s="434" t="s">
        <v>29</v>
      </c>
      <c r="E17113" s="434">
        <v>14.4</v>
      </c>
      <c r="F17113" s="434">
        <v>13400</v>
      </c>
      <c r="G17113" s="434">
        <v>63371</v>
      </c>
      <c r="H17113" s="434">
        <v>36421</v>
      </c>
      <c r="I17113" s="434">
        <v>199.99</v>
      </c>
      <c r="J17113" s="434">
        <v>0</v>
      </c>
      <c r="K17113" s="434">
        <v>2015</v>
      </c>
    </row>
    <row r="17114" spans="1:11" hidden="1" x14ac:dyDescent="0.25">
      <c r="A17114" s="434">
        <v>538006014</v>
      </c>
      <c r="B17114" s="434">
        <v>11075</v>
      </c>
      <c r="C17114" s="434" t="s">
        <v>28</v>
      </c>
      <c r="D17114" s="434" t="s">
        <v>29</v>
      </c>
      <c r="E17114" s="434">
        <v>0</v>
      </c>
      <c r="F17114" s="434">
        <v>8500</v>
      </c>
      <c r="G17114" s="434">
        <v>63500</v>
      </c>
      <c r="H17114" s="434">
        <v>36900</v>
      </c>
      <c r="I17114" s="434">
        <v>199.9</v>
      </c>
      <c r="J17114" s="434">
        <v>0</v>
      </c>
    </row>
    <row r="17115" spans="1:11" hidden="1" x14ac:dyDescent="0.25">
      <c r="A17115" s="434">
        <v>538006021</v>
      </c>
      <c r="B17115" s="434">
        <v>175</v>
      </c>
      <c r="C17115" s="434" t="s">
        <v>28</v>
      </c>
      <c r="D17115" s="434" t="s">
        <v>33</v>
      </c>
      <c r="E17115" s="434">
        <v>15</v>
      </c>
      <c r="F17115" s="434">
        <v>13142</v>
      </c>
      <c r="G17115" s="434">
        <v>81800</v>
      </c>
      <c r="H17115" s="434">
        <v>44000</v>
      </c>
      <c r="I17115" s="434">
        <v>229</v>
      </c>
      <c r="J17115" s="434">
        <v>0</v>
      </c>
    </row>
    <row r="17116" spans="1:11" hidden="1" x14ac:dyDescent="0.25">
      <c r="A17116" s="434">
        <v>538006022</v>
      </c>
      <c r="B17116" s="434">
        <v>1488</v>
      </c>
      <c r="C17116" s="434" t="s">
        <v>28</v>
      </c>
      <c r="D17116" s="434" t="s">
        <v>33</v>
      </c>
      <c r="E17116" s="434">
        <v>43599</v>
      </c>
      <c r="F17116" s="434">
        <v>13142</v>
      </c>
      <c r="G17116" s="434">
        <v>81800</v>
      </c>
      <c r="H17116" s="434">
        <v>44000</v>
      </c>
      <c r="I17116" s="434">
        <v>229</v>
      </c>
      <c r="J17116" s="434">
        <v>0</v>
      </c>
    </row>
    <row r="17117" spans="1:11" hidden="1" x14ac:dyDescent="0.25">
      <c r="A17117" s="434">
        <v>538006030</v>
      </c>
      <c r="B17117" s="434">
        <v>30994</v>
      </c>
      <c r="C17117" s="434" t="s">
        <v>16</v>
      </c>
      <c r="D17117" s="434" t="s">
        <v>33</v>
      </c>
      <c r="I17117" s="434">
        <v>250</v>
      </c>
    </row>
    <row r="17118" spans="1:11" hidden="1" x14ac:dyDescent="0.25">
      <c r="A17118" s="434">
        <v>538006035</v>
      </c>
      <c r="B17118" s="434">
        <v>18856</v>
      </c>
      <c r="C17118" s="434" t="s">
        <v>28</v>
      </c>
      <c r="D17118" s="434" t="s">
        <v>29</v>
      </c>
      <c r="E17118" s="434">
        <v>14.2</v>
      </c>
      <c r="F17118" s="434">
        <v>8050</v>
      </c>
      <c r="G17118" s="434">
        <v>63587</v>
      </c>
      <c r="H17118" s="434">
        <v>36415</v>
      </c>
      <c r="I17118" s="434">
        <v>199.9</v>
      </c>
      <c r="J17118" s="434">
        <v>0</v>
      </c>
      <c r="K17118" s="434">
        <v>2015</v>
      </c>
    </row>
    <row r="17119" spans="1:11" hidden="1" x14ac:dyDescent="0.25">
      <c r="A17119" s="434">
        <v>538006036</v>
      </c>
      <c r="B17119" s="434">
        <v>3242</v>
      </c>
      <c r="C17119" s="434" t="s">
        <v>28</v>
      </c>
      <c r="D17119" s="434" t="s">
        <v>29</v>
      </c>
      <c r="E17119" s="434">
        <v>14.2</v>
      </c>
      <c r="F17119" s="434">
        <v>8050</v>
      </c>
      <c r="G17119" s="434">
        <v>63638</v>
      </c>
      <c r="H17119" s="434">
        <v>36415</v>
      </c>
      <c r="I17119" s="434">
        <v>199.9</v>
      </c>
      <c r="J17119" s="434">
        <v>0</v>
      </c>
      <c r="K17119" s="434">
        <v>2015</v>
      </c>
    </row>
    <row r="17120" spans="1:11" hidden="1" x14ac:dyDescent="0.25">
      <c r="A17120" s="434">
        <v>538006041</v>
      </c>
      <c r="B17120" s="434">
        <v>11</v>
      </c>
      <c r="C17120" s="434" t="s">
        <v>28</v>
      </c>
      <c r="D17120" s="434" t="s">
        <v>29</v>
      </c>
      <c r="E17120" s="434">
        <v>14.2</v>
      </c>
      <c r="F17120" s="434">
        <v>8050</v>
      </c>
      <c r="G17120" s="434">
        <v>63671</v>
      </c>
      <c r="H17120" s="434">
        <v>36353</v>
      </c>
      <c r="I17120" s="434">
        <v>199.9</v>
      </c>
      <c r="K17120" s="434">
        <v>2015</v>
      </c>
    </row>
    <row r="17121" spans="1:11" hidden="1" x14ac:dyDescent="0.25">
      <c r="A17121" s="434">
        <v>538006042</v>
      </c>
      <c r="B17121" s="434">
        <v>5062</v>
      </c>
      <c r="C17121" s="434" t="s">
        <v>28</v>
      </c>
      <c r="D17121" s="434" t="s">
        <v>29</v>
      </c>
      <c r="E17121" s="434">
        <v>14.2</v>
      </c>
      <c r="F17121" s="434">
        <v>8050</v>
      </c>
      <c r="G17121" s="434">
        <v>63671</v>
      </c>
      <c r="H17121" s="434">
        <v>36353</v>
      </c>
      <c r="I17121" s="434">
        <v>199.9</v>
      </c>
      <c r="K17121" s="434">
        <v>2015</v>
      </c>
    </row>
    <row r="17122" spans="1:11" hidden="1" x14ac:dyDescent="0.25">
      <c r="A17122" s="434">
        <v>538006054</v>
      </c>
      <c r="B17122" s="434">
        <v>6217</v>
      </c>
      <c r="C17122" s="434" t="s">
        <v>28</v>
      </c>
      <c r="D17122" s="434" t="s">
        <v>33</v>
      </c>
      <c r="E17122" s="434">
        <v>14.5</v>
      </c>
      <c r="F17122" s="434">
        <v>10740</v>
      </c>
      <c r="G17122" s="434">
        <v>83448</v>
      </c>
      <c r="H17122" s="434">
        <v>44348</v>
      </c>
      <c r="I17122" s="434">
        <v>229</v>
      </c>
      <c r="J17122" s="434">
        <v>0</v>
      </c>
      <c r="K17122" s="434">
        <v>2010</v>
      </c>
    </row>
    <row r="17123" spans="1:11" hidden="1" x14ac:dyDescent="0.25">
      <c r="A17123" s="434">
        <v>538006059</v>
      </c>
      <c r="B17123" s="434">
        <v>959</v>
      </c>
      <c r="C17123" s="434" t="s">
        <v>28</v>
      </c>
      <c r="D17123" s="434" t="s">
        <v>29</v>
      </c>
      <c r="E17123" s="434">
        <v>43510</v>
      </c>
      <c r="F17123" s="434">
        <v>8050</v>
      </c>
      <c r="G17123" s="434">
        <v>63325</v>
      </c>
      <c r="H17123" s="434">
        <v>36294</v>
      </c>
      <c r="I17123" s="434">
        <v>199.9</v>
      </c>
      <c r="J17123" s="434">
        <v>0</v>
      </c>
    </row>
    <row r="17124" spans="1:11" hidden="1" x14ac:dyDescent="0.25">
      <c r="A17124" s="434">
        <v>538006067</v>
      </c>
      <c r="B17124" s="434">
        <v>581</v>
      </c>
      <c r="C17124" s="434" t="s">
        <v>28</v>
      </c>
      <c r="D17124" s="434" t="s">
        <v>33</v>
      </c>
      <c r="E17124" s="434">
        <v>14.5</v>
      </c>
      <c r="F17124" s="434">
        <v>10750</v>
      </c>
      <c r="G17124" s="434">
        <v>75122</v>
      </c>
      <c r="H17124" s="434">
        <v>39783</v>
      </c>
      <c r="I17124" s="434">
        <v>225</v>
      </c>
      <c r="K17124" s="434">
        <v>2000</v>
      </c>
    </row>
    <row r="17125" spans="1:11" hidden="1" x14ac:dyDescent="0.25">
      <c r="A17125" s="434">
        <v>538006068</v>
      </c>
      <c r="B17125" s="434">
        <v>4302</v>
      </c>
      <c r="C17125" s="434" t="s">
        <v>20</v>
      </c>
      <c r="D17125" s="434" t="s">
        <v>29</v>
      </c>
      <c r="F17125" s="434">
        <v>7180</v>
      </c>
      <c r="G17125" s="434">
        <v>49999</v>
      </c>
      <c r="H17125" s="434">
        <v>29225</v>
      </c>
      <c r="I17125" s="434">
        <v>182.99</v>
      </c>
      <c r="J17125" s="434">
        <v>52019</v>
      </c>
      <c r="K17125" s="434">
        <v>2015</v>
      </c>
    </row>
    <row r="17126" spans="1:11" hidden="1" x14ac:dyDescent="0.25">
      <c r="A17126" s="434">
        <v>538006070</v>
      </c>
      <c r="B17126" s="434">
        <v>3591</v>
      </c>
      <c r="C17126" s="434" t="s">
        <v>20</v>
      </c>
      <c r="D17126" s="434" t="s">
        <v>29</v>
      </c>
      <c r="F17126" s="434">
        <v>7180</v>
      </c>
      <c r="G17126" s="434">
        <v>49999</v>
      </c>
      <c r="H17126" s="434">
        <v>29225</v>
      </c>
      <c r="I17126" s="434">
        <v>182.99</v>
      </c>
      <c r="J17126" s="434">
        <v>52019</v>
      </c>
      <c r="K17126" s="434">
        <v>2015</v>
      </c>
    </row>
    <row r="17127" spans="1:11" hidden="1" x14ac:dyDescent="0.25">
      <c r="A17127" s="434">
        <v>538006071</v>
      </c>
      <c r="B17127" s="434">
        <v>1179</v>
      </c>
      <c r="C17127" s="434" t="s">
        <v>20</v>
      </c>
      <c r="D17127" s="434" t="s">
        <v>29</v>
      </c>
      <c r="F17127" s="434">
        <v>7180</v>
      </c>
      <c r="G17127" s="434">
        <v>49999</v>
      </c>
      <c r="H17127" s="434">
        <v>29225</v>
      </c>
      <c r="I17127" s="434">
        <v>182.99</v>
      </c>
      <c r="J17127" s="434">
        <v>52019</v>
      </c>
      <c r="K17127" s="434">
        <v>2016</v>
      </c>
    </row>
    <row r="17128" spans="1:11" hidden="1" x14ac:dyDescent="0.25">
      <c r="A17128" s="434">
        <v>538006072</v>
      </c>
      <c r="B17128" s="434">
        <v>12234</v>
      </c>
      <c r="C17128" s="434" t="s">
        <v>28</v>
      </c>
      <c r="D17128" s="434" t="s">
        <v>33</v>
      </c>
      <c r="E17128" s="434">
        <v>14</v>
      </c>
      <c r="F17128" s="434">
        <v>14280</v>
      </c>
      <c r="G17128" s="434">
        <v>81664</v>
      </c>
      <c r="H17128" s="434">
        <v>44599</v>
      </c>
      <c r="I17128" s="434">
        <v>229</v>
      </c>
      <c r="J17128" s="434">
        <v>0</v>
      </c>
      <c r="K17128" s="434">
        <v>2012</v>
      </c>
    </row>
    <row r="17129" spans="1:11" hidden="1" x14ac:dyDescent="0.25">
      <c r="A17129" s="434">
        <v>538006073</v>
      </c>
      <c r="B17129" s="434">
        <v>5839</v>
      </c>
      <c r="C17129" s="434" t="s">
        <v>16</v>
      </c>
      <c r="D17129" s="434" t="s">
        <v>33</v>
      </c>
      <c r="E17129" s="434">
        <v>12.5</v>
      </c>
      <c r="F17129" s="434">
        <v>11350</v>
      </c>
      <c r="G17129" s="434">
        <v>109999</v>
      </c>
      <c r="H17129" s="434">
        <v>63915</v>
      </c>
      <c r="I17129" s="434">
        <v>249.9</v>
      </c>
      <c r="J17129" s="434">
        <v>123390</v>
      </c>
      <c r="K17129" s="434">
        <v>2015</v>
      </c>
    </row>
    <row r="17130" spans="1:11" hidden="1" x14ac:dyDescent="0.25">
      <c r="A17130" s="434">
        <v>538006078</v>
      </c>
      <c r="B17130" s="434">
        <v>7985</v>
      </c>
      <c r="C17130" s="434" t="s">
        <v>16</v>
      </c>
      <c r="D17130" s="434" t="s">
        <v>33</v>
      </c>
      <c r="E17130" s="434">
        <v>12.5</v>
      </c>
      <c r="F17130" s="434">
        <v>11350</v>
      </c>
      <c r="G17130" s="434">
        <v>109999</v>
      </c>
      <c r="H17130" s="434">
        <v>63915</v>
      </c>
      <c r="I17130" s="434">
        <v>249.9</v>
      </c>
      <c r="J17130" s="434">
        <v>123390</v>
      </c>
      <c r="K17130" s="434">
        <v>2016</v>
      </c>
    </row>
    <row r="17131" spans="1:11" hidden="1" x14ac:dyDescent="0.25">
      <c r="A17131" s="434">
        <v>538006080</v>
      </c>
      <c r="B17131" s="434">
        <v>6118</v>
      </c>
      <c r="C17131" s="434" t="s">
        <v>16</v>
      </c>
      <c r="D17131" s="434" t="s">
        <v>33</v>
      </c>
      <c r="E17131" s="434">
        <v>12.5</v>
      </c>
      <c r="F17131" s="434">
        <v>11350</v>
      </c>
      <c r="G17131" s="434">
        <v>109999</v>
      </c>
      <c r="H17131" s="434">
        <v>63915</v>
      </c>
      <c r="I17131" s="434">
        <v>249.9</v>
      </c>
      <c r="J17131" s="434">
        <v>123390</v>
      </c>
      <c r="K17131" s="434">
        <v>2016</v>
      </c>
    </row>
    <row r="17132" spans="1:11" hidden="1" x14ac:dyDescent="0.25">
      <c r="A17132" s="434">
        <v>538006085</v>
      </c>
      <c r="B17132" s="434">
        <v>5231</v>
      </c>
      <c r="C17132" s="434" t="s">
        <v>28</v>
      </c>
      <c r="D17132" s="434" t="s">
        <v>29</v>
      </c>
      <c r="E17132" s="434">
        <v>13.8</v>
      </c>
      <c r="F17132" s="434">
        <v>6050</v>
      </c>
      <c r="G17132" s="434">
        <v>37880</v>
      </c>
      <c r="H17132" s="434">
        <v>23662</v>
      </c>
      <c r="I17132" s="434">
        <v>181</v>
      </c>
      <c r="K17132" s="434">
        <v>2017</v>
      </c>
    </row>
    <row r="17133" spans="1:11" hidden="1" x14ac:dyDescent="0.25">
      <c r="A17133" s="434">
        <v>538006089</v>
      </c>
      <c r="B17133" s="434">
        <v>1</v>
      </c>
      <c r="C17133" s="434" t="s">
        <v>28</v>
      </c>
      <c r="D17133" s="434" t="s">
        <v>29</v>
      </c>
      <c r="E17133" s="434">
        <v>14.4</v>
      </c>
      <c r="F17133" s="434">
        <v>8050</v>
      </c>
      <c r="G17133" s="434">
        <v>63458</v>
      </c>
      <c r="H17133" s="434">
        <v>36286</v>
      </c>
      <c r="I17133" s="434">
        <v>199.99</v>
      </c>
      <c r="K17133" s="434">
        <v>2015</v>
      </c>
    </row>
    <row r="17134" spans="1:11" hidden="1" x14ac:dyDescent="0.25">
      <c r="A17134" s="434">
        <v>538006093</v>
      </c>
      <c r="B17134" s="434">
        <v>121012</v>
      </c>
      <c r="C17134" s="434" t="s">
        <v>16</v>
      </c>
      <c r="D17134" s="434" t="s">
        <v>33</v>
      </c>
      <c r="E17134" s="434">
        <v>15.2</v>
      </c>
      <c r="F17134" s="434">
        <v>11.999000000000001</v>
      </c>
      <c r="G17134" s="434">
        <v>105745</v>
      </c>
      <c r="H17134" s="434">
        <v>56172</v>
      </c>
      <c r="I17134" s="434">
        <v>239</v>
      </c>
      <c r="J17134" s="434">
        <v>0</v>
      </c>
      <c r="K17134" s="434">
        <v>1970</v>
      </c>
    </row>
    <row r="17135" spans="1:11" hidden="1" x14ac:dyDescent="0.25">
      <c r="A17135" s="434">
        <v>538006096</v>
      </c>
      <c r="B17135" s="434">
        <v>13002</v>
      </c>
      <c r="C17135" s="434" t="s">
        <v>28</v>
      </c>
      <c r="D17135" s="434" t="s">
        <v>29</v>
      </c>
      <c r="E17135" s="434">
        <v>15</v>
      </c>
      <c r="F17135" s="434">
        <v>6190</v>
      </c>
      <c r="G17135" s="434">
        <v>60948</v>
      </c>
      <c r="H17135" s="434">
        <v>34349</v>
      </c>
      <c r="I17135" s="434">
        <v>198</v>
      </c>
      <c r="J17135" s="434">
        <v>0</v>
      </c>
      <c r="K17135" s="434">
        <v>2015</v>
      </c>
    </row>
    <row r="17136" spans="1:11" hidden="1" x14ac:dyDescent="0.25">
      <c r="A17136" s="434">
        <v>538006099</v>
      </c>
      <c r="B17136" s="434">
        <v>580</v>
      </c>
      <c r="C17136" s="434" t="s">
        <v>28</v>
      </c>
      <c r="D17136" s="434" t="s">
        <v>33</v>
      </c>
      <c r="F17136" s="434">
        <v>14280</v>
      </c>
      <c r="G17136" s="434">
        <v>81600</v>
      </c>
      <c r="H17136" s="434">
        <v>44034</v>
      </c>
      <c r="I17136" s="434">
        <v>229</v>
      </c>
      <c r="K17136" s="434">
        <v>2015</v>
      </c>
    </row>
    <row r="17137" spans="1:11" hidden="1" x14ac:dyDescent="0.25">
      <c r="A17137" s="434">
        <v>538006106</v>
      </c>
      <c r="B17137" s="434">
        <v>15523</v>
      </c>
      <c r="C17137" s="434" t="s">
        <v>28</v>
      </c>
      <c r="D17137" s="434" t="s">
        <v>33</v>
      </c>
      <c r="E17137" s="434">
        <v>15</v>
      </c>
      <c r="F17137" s="434">
        <v>0</v>
      </c>
      <c r="G17137" s="434">
        <v>95000</v>
      </c>
      <c r="H17137" s="434">
        <v>51000</v>
      </c>
      <c r="I17137" s="434">
        <v>237</v>
      </c>
      <c r="J17137" s="434">
        <v>0</v>
      </c>
    </row>
    <row r="17138" spans="1:11" hidden="1" x14ac:dyDescent="0.25">
      <c r="A17138" s="434">
        <v>538006107</v>
      </c>
      <c r="B17138" s="434">
        <v>4108</v>
      </c>
      <c r="C17138" s="434" t="s">
        <v>28</v>
      </c>
      <c r="D17138" s="434" t="s">
        <v>29</v>
      </c>
      <c r="E17138" s="434">
        <v>14</v>
      </c>
      <c r="F17138" s="434">
        <v>8370</v>
      </c>
      <c r="G17138" s="434">
        <v>35678</v>
      </c>
      <c r="H17138" s="434">
        <v>22285</v>
      </c>
      <c r="I17138" s="434">
        <v>176.99</v>
      </c>
      <c r="J17138" s="434">
        <v>0</v>
      </c>
    </row>
    <row r="17139" spans="1:11" hidden="1" x14ac:dyDescent="0.25">
      <c r="A17139" s="434">
        <v>538006124</v>
      </c>
      <c r="B17139" s="434">
        <v>20454</v>
      </c>
      <c r="C17139" s="434" t="s">
        <v>28</v>
      </c>
      <c r="D17139" s="434" t="s">
        <v>36</v>
      </c>
      <c r="E17139" s="434">
        <v>15</v>
      </c>
      <c r="F17139" s="434">
        <v>15537</v>
      </c>
      <c r="G17139" s="434">
        <v>179492</v>
      </c>
      <c r="H17139" s="434">
        <v>94984</v>
      </c>
      <c r="I17139" s="434">
        <v>295</v>
      </c>
      <c r="J17139" s="434">
        <v>0</v>
      </c>
      <c r="K17139" s="434">
        <v>2015</v>
      </c>
    </row>
    <row r="17140" spans="1:11" hidden="1" x14ac:dyDescent="0.25">
      <c r="A17140" s="434">
        <v>538006126</v>
      </c>
      <c r="B17140" s="434">
        <v>17277</v>
      </c>
      <c r="C17140" s="434" t="s">
        <v>28</v>
      </c>
      <c r="D17140" s="434" t="s">
        <v>33</v>
      </c>
      <c r="E17140" s="434">
        <v>14.3</v>
      </c>
      <c r="F17140" s="434">
        <v>9932</v>
      </c>
      <c r="G17140" s="434">
        <v>81253</v>
      </c>
      <c r="H17140" s="434">
        <v>43301</v>
      </c>
      <c r="I17140" s="434">
        <v>229</v>
      </c>
      <c r="J17140" s="434">
        <v>0</v>
      </c>
      <c r="K17140" s="434">
        <v>2015</v>
      </c>
    </row>
    <row r="17141" spans="1:11" hidden="1" x14ac:dyDescent="0.25">
      <c r="A17141" s="434">
        <v>538006130</v>
      </c>
      <c r="B17141" s="434">
        <v>5543</v>
      </c>
      <c r="C17141" s="434" t="s">
        <v>20</v>
      </c>
      <c r="D17141" s="434" t="s">
        <v>29</v>
      </c>
      <c r="E17141" s="434">
        <v>11.9</v>
      </c>
      <c r="F17141" s="434">
        <v>7240</v>
      </c>
      <c r="G17141" s="434">
        <v>49999</v>
      </c>
      <c r="H17141" s="434">
        <v>29737</v>
      </c>
      <c r="I17141" s="434">
        <v>183</v>
      </c>
      <c r="J17141" s="434">
        <v>51737</v>
      </c>
      <c r="K17141" s="434">
        <v>2015</v>
      </c>
    </row>
    <row r="17142" spans="1:11" hidden="1" x14ac:dyDescent="0.25">
      <c r="A17142" s="434">
        <v>538006132</v>
      </c>
      <c r="B17142" s="434">
        <v>1392</v>
      </c>
      <c r="C17142" s="434" t="s">
        <v>20</v>
      </c>
      <c r="D17142" s="434" t="s">
        <v>29</v>
      </c>
      <c r="E17142" s="434">
        <v>14.5</v>
      </c>
      <c r="F17142" s="434">
        <v>7240</v>
      </c>
      <c r="G17142" s="434">
        <v>49999</v>
      </c>
      <c r="H17142" s="434">
        <v>29737</v>
      </c>
      <c r="I17142" s="434">
        <v>183</v>
      </c>
      <c r="J17142" s="434">
        <v>51741</v>
      </c>
      <c r="K17142" s="434">
        <v>2015</v>
      </c>
    </row>
    <row r="17143" spans="1:11" hidden="1" x14ac:dyDescent="0.25">
      <c r="A17143" s="434">
        <v>538006140</v>
      </c>
      <c r="B17143" s="434">
        <v>4625</v>
      </c>
      <c r="C17143" s="434" t="s">
        <v>28</v>
      </c>
      <c r="D17143" s="434" t="s">
        <v>29</v>
      </c>
      <c r="F17143" s="434">
        <v>8260</v>
      </c>
      <c r="G17143" s="434">
        <v>61286</v>
      </c>
      <c r="H17143" s="434">
        <v>34835</v>
      </c>
      <c r="I17143" s="434">
        <v>199.98</v>
      </c>
      <c r="K17143" s="434">
        <v>2015</v>
      </c>
    </row>
    <row r="17144" spans="1:11" hidden="1" x14ac:dyDescent="0.25">
      <c r="A17144" s="434">
        <v>538006143</v>
      </c>
      <c r="B17144" s="434">
        <v>28072</v>
      </c>
      <c r="C17144" s="434" t="s">
        <v>28</v>
      </c>
      <c r="D17144" s="434" t="s">
        <v>29</v>
      </c>
      <c r="E17144" s="434">
        <v>14.5</v>
      </c>
      <c r="F17144" s="434">
        <v>8260</v>
      </c>
      <c r="G17144" s="434">
        <v>61305</v>
      </c>
      <c r="H17144" s="434">
        <v>34835</v>
      </c>
      <c r="I17144" s="434">
        <v>199.98</v>
      </c>
      <c r="J17144" s="434">
        <v>0</v>
      </c>
      <c r="K17144" s="434">
        <v>2015</v>
      </c>
    </row>
    <row r="17145" spans="1:11" hidden="1" x14ac:dyDescent="0.25">
      <c r="A17145" s="434">
        <v>538006146</v>
      </c>
      <c r="B17145" s="434">
        <v>9205</v>
      </c>
      <c r="C17145" s="434" t="s">
        <v>28</v>
      </c>
      <c r="D17145" s="434" t="s">
        <v>33</v>
      </c>
      <c r="E17145" s="434">
        <v>14.5</v>
      </c>
      <c r="F17145" s="434">
        <v>9000</v>
      </c>
      <c r="G17145" s="434">
        <v>84867</v>
      </c>
      <c r="H17145" s="434">
        <v>45200</v>
      </c>
      <c r="I17145" s="434">
        <v>228.95</v>
      </c>
      <c r="K17145" s="434">
        <v>2015</v>
      </c>
    </row>
    <row r="17146" spans="1:11" hidden="1" x14ac:dyDescent="0.25">
      <c r="A17146" s="434">
        <v>538006160</v>
      </c>
      <c r="B17146" s="434">
        <v>10961</v>
      </c>
      <c r="C17146" s="434" t="s">
        <v>20</v>
      </c>
      <c r="D17146" s="434" t="s">
        <v>29</v>
      </c>
      <c r="E17146" s="434">
        <v>14.5</v>
      </c>
      <c r="F17146" s="434">
        <v>7240</v>
      </c>
      <c r="G17146" s="434">
        <v>49990</v>
      </c>
      <c r="H17146" s="434">
        <v>29767</v>
      </c>
      <c r="I17146" s="434">
        <v>183</v>
      </c>
      <c r="J17146" s="434">
        <v>51871</v>
      </c>
      <c r="K17146" s="434">
        <v>2015</v>
      </c>
    </row>
    <row r="17147" spans="1:11" hidden="1" x14ac:dyDescent="0.25">
      <c r="A17147" s="434">
        <v>538006161</v>
      </c>
      <c r="B17147" s="434">
        <v>2431</v>
      </c>
      <c r="C17147" s="434" t="s">
        <v>20</v>
      </c>
      <c r="D17147" s="434" t="s">
        <v>29</v>
      </c>
      <c r="E17147" s="434">
        <v>14</v>
      </c>
      <c r="F17147" s="434">
        <v>7752</v>
      </c>
      <c r="G17147" s="434">
        <v>51745</v>
      </c>
      <c r="H17147" s="434">
        <v>29700</v>
      </c>
      <c r="I17147" s="434">
        <v>183.31</v>
      </c>
      <c r="J17147" s="434">
        <v>53035</v>
      </c>
      <c r="K17147" s="434">
        <v>2010</v>
      </c>
    </row>
    <row r="17148" spans="1:11" hidden="1" x14ac:dyDescent="0.25">
      <c r="A17148" s="434">
        <v>538006166</v>
      </c>
      <c r="B17148" s="434">
        <v>1</v>
      </c>
      <c r="C17148" s="434" t="s">
        <v>20</v>
      </c>
      <c r="D17148" s="434" t="s">
        <v>29</v>
      </c>
      <c r="F17148" s="434">
        <v>7180</v>
      </c>
      <c r="G17148" s="434">
        <v>49126</v>
      </c>
      <c r="H17148" s="434">
        <v>29531</v>
      </c>
      <c r="I17148" s="434">
        <v>183.06</v>
      </c>
      <c r="J17148" s="434">
        <v>50699</v>
      </c>
      <c r="K17148" s="434">
        <v>2015</v>
      </c>
    </row>
    <row r="17149" spans="1:11" hidden="1" x14ac:dyDescent="0.25">
      <c r="A17149" s="434">
        <v>538006168</v>
      </c>
      <c r="B17149" s="434">
        <v>7672</v>
      </c>
      <c r="C17149" s="434" t="s">
        <v>20</v>
      </c>
      <c r="D17149" s="434" t="s">
        <v>29</v>
      </c>
      <c r="E17149" s="434">
        <v>14.5</v>
      </c>
      <c r="F17149" s="434">
        <v>7700</v>
      </c>
      <c r="G17149" s="434">
        <v>49746</v>
      </c>
      <c r="H17149" s="434">
        <v>29460</v>
      </c>
      <c r="I17149" s="434">
        <v>183.06</v>
      </c>
      <c r="J17149" s="434">
        <v>51580</v>
      </c>
      <c r="K17149" s="434">
        <v>2015</v>
      </c>
    </row>
    <row r="17150" spans="1:11" hidden="1" x14ac:dyDescent="0.25">
      <c r="A17150" s="434">
        <v>538006172</v>
      </c>
      <c r="B17150" s="434">
        <v>8098</v>
      </c>
      <c r="C17150" s="434" t="s">
        <v>20</v>
      </c>
      <c r="D17150" s="434" t="s">
        <v>25</v>
      </c>
      <c r="E17150" s="434">
        <v>13.4</v>
      </c>
      <c r="F17150" s="434">
        <v>4440</v>
      </c>
      <c r="G17150" s="434">
        <v>12936</v>
      </c>
      <c r="H17150" s="434">
        <v>8455</v>
      </c>
      <c r="I17150" s="434">
        <v>127.2</v>
      </c>
      <c r="J17150" s="434">
        <v>13078</v>
      </c>
      <c r="K17150" s="434">
        <v>2007</v>
      </c>
    </row>
    <row r="17151" spans="1:11" hidden="1" x14ac:dyDescent="0.25">
      <c r="A17151" s="434">
        <v>538006174</v>
      </c>
      <c r="B17151" s="434">
        <v>1237</v>
      </c>
      <c r="C17151" s="434" t="s">
        <v>28</v>
      </c>
      <c r="D17151" s="434" t="s">
        <v>29</v>
      </c>
      <c r="E17151" s="434">
        <v>14</v>
      </c>
      <c r="F17151" s="434">
        <v>6100</v>
      </c>
      <c r="G17151" s="434">
        <v>38703</v>
      </c>
      <c r="H17151" s="434">
        <v>25494</v>
      </c>
      <c r="I17151" s="434">
        <v>180</v>
      </c>
      <c r="J17151" s="434">
        <v>0</v>
      </c>
      <c r="K17151" s="434">
        <v>2015</v>
      </c>
    </row>
    <row r="17152" spans="1:11" hidden="1" x14ac:dyDescent="0.25">
      <c r="A17152" s="434">
        <v>538006179</v>
      </c>
      <c r="B17152" s="434">
        <v>3168</v>
      </c>
      <c r="C17152" s="434" t="s">
        <v>20</v>
      </c>
      <c r="D17152" s="434" t="s">
        <v>29</v>
      </c>
      <c r="E17152" s="434">
        <v>14.5</v>
      </c>
      <c r="F17152" s="434">
        <v>7240</v>
      </c>
      <c r="G17152" s="434">
        <v>49990</v>
      </c>
      <c r="H17152" s="434">
        <v>29767</v>
      </c>
      <c r="I17152" s="434">
        <v>183</v>
      </c>
      <c r="J17152" s="434">
        <v>51871</v>
      </c>
      <c r="K17152" s="434">
        <v>2015</v>
      </c>
    </row>
    <row r="17153" spans="1:11" hidden="1" x14ac:dyDescent="0.25">
      <c r="A17153" s="434">
        <v>538006181</v>
      </c>
      <c r="B17153" s="434">
        <v>3799</v>
      </c>
      <c r="C17153" s="434" t="s">
        <v>20</v>
      </c>
      <c r="D17153" s="434" t="s">
        <v>29</v>
      </c>
      <c r="E17153" s="434">
        <v>14.5</v>
      </c>
      <c r="F17153" s="434">
        <v>7240</v>
      </c>
      <c r="G17153" s="434">
        <v>49990</v>
      </c>
      <c r="H17153" s="434">
        <v>29767</v>
      </c>
      <c r="I17153" s="434">
        <v>183</v>
      </c>
      <c r="J17153" s="434">
        <v>51871</v>
      </c>
      <c r="K17153" s="434">
        <v>2015</v>
      </c>
    </row>
    <row r="17154" spans="1:11" hidden="1" x14ac:dyDescent="0.25">
      <c r="A17154" s="434">
        <v>538006197</v>
      </c>
      <c r="B17154" s="434">
        <v>751</v>
      </c>
      <c r="C17154" s="434" t="s">
        <v>24</v>
      </c>
      <c r="D17154" s="434" t="s">
        <v>36</v>
      </c>
      <c r="F17154" s="434">
        <v>18660</v>
      </c>
      <c r="G17154" s="434">
        <v>156644</v>
      </c>
      <c r="H17154" s="434">
        <v>83805</v>
      </c>
      <c r="I17154" s="434">
        <v>274.5</v>
      </c>
      <c r="J17154" s="434">
        <v>167554</v>
      </c>
      <c r="K17154" s="434">
        <v>2010</v>
      </c>
    </row>
    <row r="17155" spans="1:11" hidden="1" x14ac:dyDescent="0.25">
      <c r="A17155" s="434">
        <v>538006198</v>
      </c>
      <c r="B17155" s="434">
        <v>31873</v>
      </c>
      <c r="C17155" s="434" t="s">
        <v>24</v>
      </c>
      <c r="D17155" s="434" t="s">
        <v>33</v>
      </c>
      <c r="E17155" s="434">
        <v>15</v>
      </c>
      <c r="F17155" s="434">
        <v>13560</v>
      </c>
      <c r="G17155" s="434">
        <v>115934</v>
      </c>
      <c r="H17155" s="434">
        <v>61342</v>
      </c>
      <c r="I17155" s="434">
        <v>248.97</v>
      </c>
      <c r="J17155" s="434">
        <v>123764</v>
      </c>
      <c r="K17155" s="434">
        <v>2011</v>
      </c>
    </row>
    <row r="17156" spans="1:11" hidden="1" x14ac:dyDescent="0.25">
      <c r="A17156" s="434">
        <v>538006199</v>
      </c>
      <c r="B17156" s="434">
        <v>5176</v>
      </c>
      <c r="C17156" s="434" t="s">
        <v>24</v>
      </c>
      <c r="D17156" s="434" t="s">
        <v>33</v>
      </c>
      <c r="E17156" s="434">
        <v>15</v>
      </c>
      <c r="F17156" s="434">
        <v>13560</v>
      </c>
      <c r="G17156" s="434">
        <v>115934</v>
      </c>
      <c r="H17156" s="434">
        <v>61342</v>
      </c>
      <c r="I17156" s="434">
        <v>248.97</v>
      </c>
      <c r="J17156" s="434">
        <v>123764</v>
      </c>
      <c r="K17156" s="434">
        <v>2011</v>
      </c>
    </row>
    <row r="17157" spans="1:11" hidden="1" x14ac:dyDescent="0.25">
      <c r="A17157" s="434">
        <v>538006201</v>
      </c>
      <c r="B17157" s="434">
        <v>2574</v>
      </c>
      <c r="C17157" s="434" t="s">
        <v>24</v>
      </c>
      <c r="D17157" s="434" t="s">
        <v>36</v>
      </c>
      <c r="F17157" s="434">
        <v>18660</v>
      </c>
      <c r="G17157" s="434">
        <v>156597</v>
      </c>
      <c r="H17157" s="434">
        <v>83850</v>
      </c>
      <c r="I17157" s="434">
        <v>274.5</v>
      </c>
      <c r="J17157" s="434">
        <v>167554</v>
      </c>
      <c r="K17157" s="434">
        <v>2012</v>
      </c>
    </row>
    <row r="17158" spans="1:11" hidden="1" x14ac:dyDescent="0.25">
      <c r="A17158" s="434">
        <v>538006202</v>
      </c>
      <c r="B17158" s="434">
        <v>23084</v>
      </c>
      <c r="C17158" s="434" t="s">
        <v>24</v>
      </c>
      <c r="D17158" s="434" t="s">
        <v>33</v>
      </c>
      <c r="E17158" s="434">
        <v>15</v>
      </c>
      <c r="F17158" s="434">
        <v>13548</v>
      </c>
      <c r="G17158" s="434">
        <v>115873</v>
      </c>
      <c r="H17158" s="434">
        <v>61348</v>
      </c>
      <c r="I17158" s="434">
        <v>248.964</v>
      </c>
      <c r="J17158" s="434">
        <v>123644</v>
      </c>
      <c r="K17158" s="434">
        <v>2009</v>
      </c>
    </row>
    <row r="17159" spans="1:11" hidden="1" x14ac:dyDescent="0.25">
      <c r="A17159" s="434">
        <v>538006203</v>
      </c>
      <c r="B17159" s="434">
        <v>51223</v>
      </c>
      <c r="C17159" s="434" t="s">
        <v>24</v>
      </c>
      <c r="D17159" s="434" t="s">
        <v>33</v>
      </c>
      <c r="E17159" s="434">
        <v>15</v>
      </c>
      <c r="F17159" s="434">
        <v>13548</v>
      </c>
      <c r="G17159" s="434">
        <v>115873</v>
      </c>
      <c r="H17159" s="434">
        <v>61348</v>
      </c>
      <c r="I17159" s="434">
        <v>248.964</v>
      </c>
      <c r="J17159" s="434">
        <v>123644</v>
      </c>
      <c r="K17159" s="434">
        <v>2010</v>
      </c>
    </row>
    <row r="17160" spans="1:11" hidden="1" x14ac:dyDescent="0.25">
      <c r="A17160" s="434">
        <v>538006204</v>
      </c>
      <c r="B17160" s="434">
        <v>23530</v>
      </c>
      <c r="C17160" s="434" t="s">
        <v>24</v>
      </c>
      <c r="D17160" s="434" t="s">
        <v>33</v>
      </c>
      <c r="E17160" s="434">
        <v>15</v>
      </c>
      <c r="F17160" s="434">
        <v>13560</v>
      </c>
      <c r="G17160" s="434">
        <v>115934</v>
      </c>
      <c r="H17160" s="434">
        <v>61336</v>
      </c>
      <c r="I17160" s="434">
        <v>248.97</v>
      </c>
      <c r="J17160" s="434">
        <v>123764</v>
      </c>
      <c r="K17160" s="434">
        <v>2011</v>
      </c>
    </row>
    <row r="17161" spans="1:11" hidden="1" x14ac:dyDescent="0.25">
      <c r="A17161" s="434">
        <v>538006206</v>
      </c>
      <c r="B17161" s="434">
        <v>21894</v>
      </c>
      <c r="C17161" s="434" t="s">
        <v>31</v>
      </c>
      <c r="D17161" s="434" t="s">
        <v>29</v>
      </c>
      <c r="E17161" s="434">
        <v>14</v>
      </c>
      <c r="F17161" s="434">
        <v>5580</v>
      </c>
      <c r="G17161" s="434">
        <v>33367</v>
      </c>
      <c r="H17161" s="434">
        <v>21179</v>
      </c>
      <c r="I17161" s="434">
        <v>179.99</v>
      </c>
      <c r="J17161" s="434">
        <v>0</v>
      </c>
      <c r="K17161" s="434">
        <v>2015</v>
      </c>
    </row>
    <row r="17162" spans="1:11" hidden="1" x14ac:dyDescent="0.25">
      <c r="A17162" s="434">
        <v>538006210</v>
      </c>
      <c r="B17162" s="434">
        <v>4854</v>
      </c>
      <c r="C17162" s="434" t="s">
        <v>24</v>
      </c>
      <c r="D17162" s="434" t="s">
        <v>33</v>
      </c>
      <c r="E17162" s="434">
        <v>14.8</v>
      </c>
      <c r="F17162" s="434">
        <v>13560</v>
      </c>
      <c r="G17162" s="434">
        <v>107081</v>
      </c>
      <c r="H17162" s="434">
        <v>58099</v>
      </c>
      <c r="I17162" s="434">
        <v>246.8</v>
      </c>
      <c r="J17162" s="434">
        <v>116643</v>
      </c>
      <c r="K17162" s="434">
        <v>2005</v>
      </c>
    </row>
    <row r="17163" spans="1:11" hidden="1" x14ac:dyDescent="0.25">
      <c r="A17163" s="434">
        <v>538006215</v>
      </c>
      <c r="B17163" s="434">
        <v>5698</v>
      </c>
      <c r="C17163" s="434" t="s">
        <v>28</v>
      </c>
      <c r="D17163" s="434" t="s">
        <v>29</v>
      </c>
      <c r="E17163" s="434">
        <v>43599</v>
      </c>
      <c r="F17163" s="434">
        <v>8260</v>
      </c>
      <c r="G17163" s="434">
        <v>61263</v>
      </c>
      <c r="H17163" s="434">
        <v>34815</v>
      </c>
      <c r="I17163" s="434">
        <v>199.98</v>
      </c>
      <c r="J17163" s="434">
        <v>0</v>
      </c>
      <c r="K17163" s="434">
        <v>2015</v>
      </c>
    </row>
    <row r="17164" spans="1:11" hidden="1" x14ac:dyDescent="0.25">
      <c r="A17164" s="434">
        <v>538006220</v>
      </c>
      <c r="B17164" s="434">
        <v>9206</v>
      </c>
      <c r="C17164" s="434" t="s">
        <v>28</v>
      </c>
      <c r="D17164" s="434" t="s">
        <v>33</v>
      </c>
      <c r="E17164" s="434">
        <v>14.5</v>
      </c>
      <c r="F17164" s="434">
        <v>13560</v>
      </c>
      <c r="G17164" s="434">
        <v>81800</v>
      </c>
      <c r="H17164" s="434">
        <v>44200</v>
      </c>
      <c r="I17164" s="434">
        <v>229</v>
      </c>
      <c r="J17164" s="434">
        <v>0</v>
      </c>
      <c r="K17164" s="434">
        <v>2015</v>
      </c>
    </row>
    <row r="17165" spans="1:11" hidden="1" x14ac:dyDescent="0.25">
      <c r="A17165" s="434">
        <v>538006224</v>
      </c>
      <c r="B17165" s="434">
        <v>751</v>
      </c>
      <c r="C17165" s="434" t="s">
        <v>24</v>
      </c>
      <c r="D17165" s="434" t="s">
        <v>36</v>
      </c>
      <c r="F17165" s="434">
        <v>18660</v>
      </c>
      <c r="G17165" s="434">
        <v>156493</v>
      </c>
      <c r="H17165" s="434">
        <v>83805</v>
      </c>
      <c r="I17165" s="434">
        <v>274.5</v>
      </c>
      <c r="J17165" s="434">
        <v>167554</v>
      </c>
      <c r="K17165" s="434">
        <v>2011</v>
      </c>
    </row>
    <row r="17166" spans="1:11" hidden="1" x14ac:dyDescent="0.25">
      <c r="A17166" s="434">
        <v>538006225</v>
      </c>
      <c r="B17166" s="434">
        <v>2709</v>
      </c>
      <c r="C17166" s="434" t="s">
        <v>20</v>
      </c>
      <c r="D17166" s="434" t="s">
        <v>25</v>
      </c>
      <c r="E17166" s="434">
        <v>14.3</v>
      </c>
      <c r="F17166" s="434">
        <v>6480</v>
      </c>
      <c r="G17166" s="434">
        <v>19953</v>
      </c>
      <c r="H17166" s="434">
        <v>11566</v>
      </c>
      <c r="I17166" s="434">
        <v>145.53</v>
      </c>
      <c r="J17166" s="434">
        <v>22196</v>
      </c>
      <c r="K17166" s="434">
        <v>2005</v>
      </c>
    </row>
    <row r="17167" spans="1:11" hidden="1" x14ac:dyDescent="0.25">
      <c r="A17167" s="434">
        <v>538006226</v>
      </c>
      <c r="B17167" s="434">
        <v>1</v>
      </c>
      <c r="C17167" s="434" t="s">
        <v>20</v>
      </c>
      <c r="D17167" s="434" t="s">
        <v>29</v>
      </c>
      <c r="E17167" s="434">
        <v>14</v>
      </c>
      <c r="F17167" s="434">
        <v>7700</v>
      </c>
      <c r="G17167" s="434">
        <v>49746</v>
      </c>
      <c r="H17167" s="434">
        <v>29460</v>
      </c>
      <c r="I17167" s="434">
        <v>183.06</v>
      </c>
      <c r="J17167" s="434">
        <v>51580</v>
      </c>
      <c r="K17167" s="434">
        <v>2015</v>
      </c>
    </row>
    <row r="17168" spans="1:11" hidden="1" x14ac:dyDescent="0.25">
      <c r="A17168" s="434">
        <v>538006234</v>
      </c>
      <c r="B17168" s="434">
        <v>1</v>
      </c>
      <c r="C17168" s="434" t="s">
        <v>28</v>
      </c>
      <c r="D17168" s="434" t="s">
        <v>33</v>
      </c>
      <c r="E17168" s="434">
        <v>14.3</v>
      </c>
      <c r="F17168" s="434">
        <v>7448</v>
      </c>
      <c r="G17168" s="434">
        <v>82086</v>
      </c>
      <c r="H17168" s="434">
        <v>44192</v>
      </c>
      <c r="I17168" s="434">
        <v>229</v>
      </c>
      <c r="K17168" s="434">
        <v>2016</v>
      </c>
    </row>
    <row r="17169" spans="1:11" hidden="1" x14ac:dyDescent="0.25">
      <c r="A17169" s="434">
        <v>538006242</v>
      </c>
      <c r="B17169" s="434">
        <v>30549</v>
      </c>
      <c r="C17169" s="434" t="s">
        <v>28</v>
      </c>
      <c r="D17169" s="434" t="s">
        <v>36</v>
      </c>
      <c r="E17169" s="434">
        <v>15</v>
      </c>
      <c r="F17169" s="434">
        <v>15748</v>
      </c>
      <c r="G17169" s="434">
        <v>180960</v>
      </c>
      <c r="H17169" s="434">
        <v>94544</v>
      </c>
      <c r="I17169" s="434">
        <v>292</v>
      </c>
      <c r="J17169" s="434">
        <v>0</v>
      </c>
      <c r="K17169" s="434">
        <v>2015</v>
      </c>
    </row>
    <row r="17170" spans="1:11" hidden="1" x14ac:dyDescent="0.25">
      <c r="A17170" s="434">
        <v>538006247</v>
      </c>
      <c r="B17170" s="434">
        <v>538</v>
      </c>
      <c r="C17170" s="434" t="s">
        <v>28</v>
      </c>
      <c r="D17170" s="434" t="s">
        <v>33</v>
      </c>
      <c r="E17170" s="434">
        <v>14.5</v>
      </c>
      <c r="F17170" s="434">
        <v>10749</v>
      </c>
      <c r="G17170" s="434">
        <v>75120</v>
      </c>
      <c r="H17170" s="434">
        <v>39783</v>
      </c>
      <c r="I17170" s="434">
        <v>225</v>
      </c>
      <c r="J17170" s="434">
        <v>0</v>
      </c>
      <c r="K17170" s="434">
        <v>2001</v>
      </c>
    </row>
    <row r="17171" spans="1:11" hidden="1" x14ac:dyDescent="0.25">
      <c r="A17171" s="434">
        <v>538006266</v>
      </c>
      <c r="B17171" s="434">
        <v>8877</v>
      </c>
      <c r="C17171" s="434" t="s">
        <v>28</v>
      </c>
      <c r="D17171" s="434" t="s">
        <v>33</v>
      </c>
      <c r="E17171" s="434">
        <v>14</v>
      </c>
      <c r="F17171" s="434">
        <v>0</v>
      </c>
      <c r="G17171" s="434">
        <v>81175</v>
      </c>
      <c r="H17171" s="434">
        <v>44000</v>
      </c>
      <c r="I17171" s="434">
        <v>229</v>
      </c>
      <c r="J17171" s="434">
        <v>0</v>
      </c>
    </row>
    <row r="17172" spans="1:11" hidden="1" x14ac:dyDescent="0.25">
      <c r="A17172" s="434">
        <v>538006267</v>
      </c>
      <c r="B17172" s="434">
        <v>6188</v>
      </c>
      <c r="C17172" s="434" t="s">
        <v>28</v>
      </c>
      <c r="D17172" s="434" t="s">
        <v>33</v>
      </c>
      <c r="E17172" s="434">
        <v>14</v>
      </c>
      <c r="F17172" s="434">
        <v>9932</v>
      </c>
      <c r="G17172" s="434">
        <v>81210</v>
      </c>
      <c r="H17172" s="434">
        <v>44069</v>
      </c>
      <c r="I17172" s="434">
        <v>229</v>
      </c>
      <c r="J17172" s="434">
        <v>0</v>
      </c>
    </row>
    <row r="17173" spans="1:11" hidden="1" x14ac:dyDescent="0.25">
      <c r="A17173" s="434">
        <v>538006273</v>
      </c>
      <c r="B17173" s="434">
        <v>13858</v>
      </c>
      <c r="C17173" s="434" t="s">
        <v>28</v>
      </c>
      <c r="D17173" s="434" t="s">
        <v>29</v>
      </c>
      <c r="E17173" s="434">
        <v>15</v>
      </c>
      <c r="F17173" s="434">
        <v>8130</v>
      </c>
      <c r="G17173" s="434">
        <v>61612</v>
      </c>
      <c r="H17173" s="434">
        <v>34619</v>
      </c>
      <c r="I17173" s="434">
        <v>199.9</v>
      </c>
      <c r="J17173" s="434">
        <v>0</v>
      </c>
      <c r="K17173" s="434">
        <v>2015</v>
      </c>
    </row>
    <row r="17174" spans="1:11" hidden="1" x14ac:dyDescent="0.25">
      <c r="A17174" s="434">
        <v>538006274</v>
      </c>
      <c r="B17174" s="434">
        <v>14569</v>
      </c>
      <c r="C17174" s="434" t="s">
        <v>28</v>
      </c>
      <c r="D17174" s="434" t="s">
        <v>29</v>
      </c>
      <c r="E17174" s="434">
        <v>15</v>
      </c>
      <c r="F17174" s="434">
        <v>8130</v>
      </c>
      <c r="G17174" s="434">
        <v>61631</v>
      </c>
      <c r="H17174" s="434">
        <v>34619</v>
      </c>
      <c r="I17174" s="434">
        <v>199.9</v>
      </c>
      <c r="J17174" s="434">
        <v>0</v>
      </c>
      <c r="K17174" s="434">
        <v>2015</v>
      </c>
    </row>
    <row r="17175" spans="1:11" hidden="1" x14ac:dyDescent="0.25">
      <c r="A17175" s="434">
        <v>538006275</v>
      </c>
      <c r="B17175" s="434">
        <v>912</v>
      </c>
      <c r="C17175" s="434" t="s">
        <v>28</v>
      </c>
      <c r="D17175" s="434" t="s">
        <v>29</v>
      </c>
      <c r="F17175" s="434">
        <v>8130</v>
      </c>
      <c r="G17175" s="434">
        <v>61622</v>
      </c>
      <c r="H17175" s="434">
        <v>34619</v>
      </c>
      <c r="I17175" s="434">
        <v>199.9</v>
      </c>
      <c r="K17175" s="434">
        <v>2015</v>
      </c>
    </row>
    <row r="17176" spans="1:11" hidden="1" x14ac:dyDescent="0.25">
      <c r="A17176" s="434">
        <v>538006278</v>
      </c>
      <c r="B17176" s="434">
        <v>23047</v>
      </c>
      <c r="C17176" s="434" t="s">
        <v>28</v>
      </c>
      <c r="D17176" s="434" t="s">
        <v>29</v>
      </c>
      <c r="E17176" s="434">
        <v>14</v>
      </c>
      <c r="F17176" s="434">
        <v>8900</v>
      </c>
      <c r="G17176" s="434">
        <v>34564</v>
      </c>
      <c r="H17176" s="434">
        <v>20789</v>
      </c>
      <c r="I17176" s="434">
        <v>199.98</v>
      </c>
      <c r="J17176" s="434">
        <v>0</v>
      </c>
      <c r="K17176" s="434">
        <v>2015</v>
      </c>
    </row>
    <row r="17177" spans="1:11" hidden="1" x14ac:dyDescent="0.25">
      <c r="A17177" s="434">
        <v>538006284</v>
      </c>
      <c r="B17177" s="434">
        <v>3404</v>
      </c>
      <c r="C17177" s="434" t="s">
        <v>20</v>
      </c>
      <c r="D17177" s="434" t="s">
        <v>29</v>
      </c>
      <c r="E17177" s="434">
        <v>14.5</v>
      </c>
      <c r="F17177" s="434">
        <v>7700</v>
      </c>
      <c r="G17177" s="434">
        <v>49746</v>
      </c>
      <c r="H17177" s="434">
        <v>29460</v>
      </c>
      <c r="I17177" s="434">
        <v>183.06</v>
      </c>
      <c r="J17177" s="434">
        <v>51580</v>
      </c>
      <c r="K17177" s="434">
        <v>2015</v>
      </c>
    </row>
    <row r="17178" spans="1:11" hidden="1" x14ac:dyDescent="0.25">
      <c r="A17178" s="434">
        <v>538006286</v>
      </c>
      <c r="B17178" s="434">
        <v>4738</v>
      </c>
      <c r="C17178" s="434" t="s">
        <v>28</v>
      </c>
      <c r="D17178" s="434" t="s">
        <v>29</v>
      </c>
      <c r="E17178" s="434">
        <v>14</v>
      </c>
      <c r="F17178" s="434">
        <v>4860</v>
      </c>
      <c r="G17178" s="434">
        <v>34356</v>
      </c>
      <c r="H17178" s="434">
        <v>21571</v>
      </c>
      <c r="I17178" s="434">
        <v>179.96</v>
      </c>
      <c r="J17178" s="434">
        <v>0</v>
      </c>
      <c r="K17178" s="434">
        <v>2015</v>
      </c>
    </row>
    <row r="17179" spans="1:11" hidden="1" x14ac:dyDescent="0.25">
      <c r="A17179" s="434">
        <v>538006288</v>
      </c>
      <c r="B17179" s="434">
        <v>324045</v>
      </c>
      <c r="C17179" s="434" t="s">
        <v>24</v>
      </c>
      <c r="D17179" s="434" t="s">
        <v>22</v>
      </c>
      <c r="E17179" s="434">
        <v>15.3</v>
      </c>
      <c r="F17179" s="434">
        <v>3250</v>
      </c>
      <c r="G17179" s="434">
        <v>4752</v>
      </c>
      <c r="H17179" s="434">
        <v>4258</v>
      </c>
      <c r="I17179" s="434">
        <v>99.98</v>
      </c>
      <c r="J17179" s="434">
        <v>5025</v>
      </c>
      <c r="K17179" s="434">
        <v>2015</v>
      </c>
    </row>
    <row r="17180" spans="1:11" hidden="1" x14ac:dyDescent="0.25">
      <c r="A17180" s="434">
        <v>538006297</v>
      </c>
      <c r="B17180" s="434">
        <v>7543</v>
      </c>
      <c r="C17180" s="434" t="s">
        <v>28</v>
      </c>
      <c r="D17180" s="434" t="s">
        <v>29</v>
      </c>
      <c r="E17180" s="434">
        <v>14</v>
      </c>
      <c r="F17180" s="434">
        <v>6780</v>
      </c>
      <c r="G17180" s="434">
        <v>35443</v>
      </c>
      <c r="H17180" s="434">
        <v>22457</v>
      </c>
      <c r="I17180" s="434">
        <v>176.99</v>
      </c>
      <c r="J17180" s="434">
        <v>0</v>
      </c>
      <c r="K17180" s="434">
        <v>2016</v>
      </c>
    </row>
    <row r="17181" spans="1:11" hidden="1" x14ac:dyDescent="0.25">
      <c r="A17181" s="434">
        <v>538006298</v>
      </c>
      <c r="B17181" s="434">
        <v>13983</v>
      </c>
      <c r="C17181" s="434" t="s">
        <v>28</v>
      </c>
      <c r="D17181" s="434" t="s">
        <v>29</v>
      </c>
      <c r="E17181" s="434">
        <v>14.4</v>
      </c>
      <c r="F17181" s="434">
        <v>11900</v>
      </c>
      <c r="G17181" s="434">
        <v>63608</v>
      </c>
      <c r="H17181" s="434">
        <v>36332</v>
      </c>
      <c r="I17181" s="434">
        <v>199.99</v>
      </c>
      <c r="J17181" s="434">
        <v>0</v>
      </c>
      <c r="K17181" s="434">
        <v>2015</v>
      </c>
    </row>
    <row r="17182" spans="1:11" hidden="1" x14ac:dyDescent="0.25">
      <c r="A17182" s="434">
        <v>538006305</v>
      </c>
      <c r="B17182" s="434">
        <v>934</v>
      </c>
      <c r="C17182" s="434" t="s">
        <v>28</v>
      </c>
      <c r="D17182" s="434" t="s">
        <v>33</v>
      </c>
      <c r="E17182" s="434">
        <v>14</v>
      </c>
      <c r="F17182" s="434">
        <v>7250</v>
      </c>
      <c r="G17182" s="434">
        <v>81167</v>
      </c>
      <c r="H17182" s="434">
        <v>44069</v>
      </c>
      <c r="I17182" s="434">
        <v>229</v>
      </c>
      <c r="J17182" s="434">
        <v>0</v>
      </c>
      <c r="K17182" s="434">
        <v>2015</v>
      </c>
    </row>
    <row r="17183" spans="1:11" hidden="1" x14ac:dyDescent="0.25">
      <c r="A17183" s="434">
        <v>538006308</v>
      </c>
      <c r="B17183" s="434">
        <v>5352</v>
      </c>
      <c r="C17183" s="434" t="s">
        <v>24</v>
      </c>
      <c r="D17183" s="434" t="s">
        <v>36</v>
      </c>
      <c r="F17183" s="434">
        <v>18660</v>
      </c>
      <c r="G17183" s="434">
        <v>156658</v>
      </c>
      <c r="H17183" s="434">
        <v>83805</v>
      </c>
      <c r="I17183" s="434">
        <v>274.5</v>
      </c>
      <c r="J17183" s="434">
        <v>167554</v>
      </c>
      <c r="K17183" s="434">
        <v>2010</v>
      </c>
    </row>
    <row r="17184" spans="1:11" hidden="1" x14ac:dyDescent="0.25">
      <c r="A17184" s="434">
        <v>538006338</v>
      </c>
      <c r="B17184" s="434">
        <v>692</v>
      </c>
      <c r="C17184" s="434" t="s">
        <v>28</v>
      </c>
      <c r="D17184" s="434" t="s">
        <v>33</v>
      </c>
      <c r="E17184" s="434">
        <v>14.5</v>
      </c>
      <c r="F17184" s="434">
        <v>9660</v>
      </c>
      <c r="G17184" s="434">
        <v>81922</v>
      </c>
      <c r="H17184" s="434">
        <v>43036</v>
      </c>
      <c r="I17184" s="434">
        <v>228.99</v>
      </c>
      <c r="J17184" s="434">
        <v>0</v>
      </c>
      <c r="K17184" s="434">
        <v>2015</v>
      </c>
    </row>
    <row r="17185" spans="1:11" hidden="1" x14ac:dyDescent="0.25">
      <c r="A17185" s="434">
        <v>538006339</v>
      </c>
      <c r="B17185" s="434">
        <v>13157</v>
      </c>
      <c r="C17185" s="434" t="s">
        <v>31</v>
      </c>
      <c r="D17185" s="434" t="s">
        <v>29</v>
      </c>
      <c r="E17185" s="434">
        <v>43599</v>
      </c>
      <c r="F17185" s="434">
        <v>7050</v>
      </c>
      <c r="G17185" s="434">
        <v>36920</v>
      </c>
      <c r="H17185" s="434">
        <v>22872</v>
      </c>
      <c r="I17185" s="434">
        <v>177.8</v>
      </c>
      <c r="J17185" s="434">
        <v>0</v>
      </c>
      <c r="K17185" s="434">
        <v>2015</v>
      </c>
    </row>
    <row r="17186" spans="1:11" hidden="1" x14ac:dyDescent="0.25">
      <c r="A17186" s="434">
        <v>538006340</v>
      </c>
      <c r="B17186" s="434">
        <v>33334</v>
      </c>
      <c r="C17186" s="434" t="s">
        <v>31</v>
      </c>
      <c r="D17186" s="434" t="s">
        <v>29</v>
      </c>
      <c r="E17186" s="434">
        <v>14.5</v>
      </c>
      <c r="F17186" s="434">
        <v>7050</v>
      </c>
      <c r="G17186" s="434">
        <v>36920</v>
      </c>
      <c r="H17186" s="434">
        <v>22872</v>
      </c>
      <c r="I17186" s="434">
        <v>177.85</v>
      </c>
      <c r="J17186" s="434">
        <v>0</v>
      </c>
      <c r="K17186" s="434">
        <v>2015</v>
      </c>
    </row>
    <row r="17187" spans="1:11" hidden="1" x14ac:dyDescent="0.25">
      <c r="A17187" s="434">
        <v>538006349</v>
      </c>
      <c r="B17187" s="434">
        <v>22766</v>
      </c>
      <c r="C17187" s="434" t="s">
        <v>28</v>
      </c>
      <c r="D17187" s="434" t="s">
        <v>33</v>
      </c>
      <c r="E17187" s="434">
        <v>14.3</v>
      </c>
      <c r="F17187" s="434">
        <v>9932</v>
      </c>
      <c r="G17187" s="434">
        <v>81277</v>
      </c>
      <c r="H17187" s="434">
        <v>44069</v>
      </c>
      <c r="I17187" s="434">
        <v>229</v>
      </c>
      <c r="J17187" s="434">
        <v>0</v>
      </c>
      <c r="K17187" s="434">
        <v>2017</v>
      </c>
    </row>
    <row r="17188" spans="1:11" hidden="1" x14ac:dyDescent="0.25">
      <c r="A17188" s="434">
        <v>538006351</v>
      </c>
      <c r="B17188" s="434">
        <v>32326</v>
      </c>
      <c r="C17188" s="434" t="s">
        <v>28</v>
      </c>
      <c r="D17188" s="434" t="s">
        <v>29</v>
      </c>
      <c r="E17188" s="434">
        <v>14</v>
      </c>
      <c r="F17188" s="434">
        <v>8900</v>
      </c>
      <c r="G17188" s="434">
        <v>34564</v>
      </c>
      <c r="H17188" s="434">
        <v>20789</v>
      </c>
      <c r="I17188" s="434">
        <v>199.98</v>
      </c>
      <c r="J17188" s="434">
        <v>0</v>
      </c>
      <c r="K17188" s="434">
        <v>2015</v>
      </c>
    </row>
    <row r="17189" spans="1:11" hidden="1" x14ac:dyDescent="0.25">
      <c r="A17189" s="434">
        <v>538006352</v>
      </c>
      <c r="B17189" s="434">
        <v>6895</v>
      </c>
      <c r="C17189" s="434" t="s">
        <v>31</v>
      </c>
      <c r="D17189" s="434" t="s">
        <v>29</v>
      </c>
      <c r="E17189" s="434">
        <v>13.5</v>
      </c>
      <c r="F17189" s="434">
        <v>6480</v>
      </c>
      <c r="G17189" s="434">
        <v>28749</v>
      </c>
      <c r="H17189" s="434">
        <v>18096</v>
      </c>
      <c r="I17189" s="434">
        <v>169.54</v>
      </c>
      <c r="K17189" s="434">
        <v>2008</v>
      </c>
    </row>
    <row r="17190" spans="1:11" hidden="1" x14ac:dyDescent="0.25">
      <c r="A17190" s="434">
        <v>538006357</v>
      </c>
      <c r="B17190" s="434">
        <v>232</v>
      </c>
      <c r="C17190" s="434" t="s">
        <v>16</v>
      </c>
      <c r="D17190" s="434" t="s">
        <v>36</v>
      </c>
      <c r="F17190" s="434">
        <v>11200</v>
      </c>
      <c r="G17190" s="434">
        <v>109999</v>
      </c>
      <c r="H17190" s="434">
        <v>62615</v>
      </c>
      <c r="I17190" s="434">
        <v>255.9</v>
      </c>
      <c r="J17190" s="434">
        <v>127091</v>
      </c>
      <c r="K17190" s="434">
        <v>2016</v>
      </c>
    </row>
    <row r="17191" spans="1:11" hidden="1" x14ac:dyDescent="0.25">
      <c r="A17191" s="434">
        <v>538006358</v>
      </c>
      <c r="B17191" s="434">
        <v>724</v>
      </c>
      <c r="C17191" s="434" t="s">
        <v>28</v>
      </c>
      <c r="D17191" s="434" t="s">
        <v>29</v>
      </c>
      <c r="E17191" s="434">
        <v>0</v>
      </c>
      <c r="F17191" s="434">
        <v>0</v>
      </c>
      <c r="G17191" s="434">
        <v>61000</v>
      </c>
      <c r="H17191" s="434">
        <v>35000</v>
      </c>
      <c r="I17191" s="434">
        <v>199.9</v>
      </c>
      <c r="J17191" s="434">
        <v>0</v>
      </c>
    </row>
    <row r="17192" spans="1:11" hidden="1" x14ac:dyDescent="0.25">
      <c r="A17192" s="434">
        <v>538006363</v>
      </c>
      <c r="B17192" s="434">
        <v>1553</v>
      </c>
      <c r="C17192" s="434" t="s">
        <v>28</v>
      </c>
      <c r="D17192" s="434" t="s">
        <v>33</v>
      </c>
      <c r="F17192" s="434">
        <v>10400</v>
      </c>
      <c r="G17192" s="434">
        <v>95522</v>
      </c>
      <c r="H17192" s="434">
        <v>50616</v>
      </c>
      <c r="I17192" s="434">
        <v>234.98</v>
      </c>
      <c r="K17192" s="434">
        <v>2015</v>
      </c>
    </row>
    <row r="17193" spans="1:11" hidden="1" x14ac:dyDescent="0.25">
      <c r="A17193" s="434">
        <v>538006366</v>
      </c>
      <c r="B17193" s="434">
        <v>3187</v>
      </c>
      <c r="C17193" s="434" t="s">
        <v>20</v>
      </c>
      <c r="D17193" s="434" t="s">
        <v>29</v>
      </c>
      <c r="E17193" s="434">
        <v>14</v>
      </c>
      <c r="F17193" s="434">
        <v>7700</v>
      </c>
      <c r="G17193" s="434">
        <v>49635</v>
      </c>
      <c r="H17193" s="434">
        <v>29327</v>
      </c>
      <c r="I17193" s="434">
        <v>183.06</v>
      </c>
      <c r="J17193" s="434">
        <v>52026</v>
      </c>
      <c r="K17193" s="434">
        <v>2015</v>
      </c>
    </row>
    <row r="17194" spans="1:11" hidden="1" x14ac:dyDescent="0.25">
      <c r="A17194" s="434">
        <v>538006367</v>
      </c>
      <c r="B17194" s="434">
        <v>1</v>
      </c>
      <c r="C17194" s="434" t="s">
        <v>20</v>
      </c>
      <c r="D17194" s="434" t="s">
        <v>25</v>
      </c>
      <c r="E17194" s="434">
        <v>13.4</v>
      </c>
      <c r="F17194" s="434">
        <v>4440</v>
      </c>
      <c r="G17194" s="434">
        <v>13121</v>
      </c>
      <c r="H17194" s="434">
        <v>8530</v>
      </c>
      <c r="I17194" s="434">
        <v>128.6</v>
      </c>
      <c r="J17194" s="434">
        <v>13392</v>
      </c>
      <c r="K17194" s="434">
        <v>2009</v>
      </c>
    </row>
    <row r="17195" spans="1:11" hidden="1" x14ac:dyDescent="0.25">
      <c r="A17195" s="434">
        <v>538006369</v>
      </c>
      <c r="B17195" s="434">
        <v>1475</v>
      </c>
      <c r="C17195" s="434" t="s">
        <v>24</v>
      </c>
      <c r="D17195" s="434" t="s">
        <v>22</v>
      </c>
      <c r="E17195" s="434">
        <v>13.5</v>
      </c>
      <c r="F17195" s="434">
        <v>3670</v>
      </c>
      <c r="G17195" s="434">
        <v>5239</v>
      </c>
      <c r="H17195" s="434">
        <v>5452</v>
      </c>
      <c r="I17195" s="434">
        <v>99.95</v>
      </c>
      <c r="J17195" s="434">
        <v>4989</v>
      </c>
      <c r="K17195" s="434">
        <v>2015</v>
      </c>
    </row>
    <row r="17196" spans="1:11" hidden="1" x14ac:dyDescent="0.25">
      <c r="A17196" s="434">
        <v>538006371</v>
      </c>
      <c r="B17196" s="434">
        <v>187</v>
      </c>
      <c r="C17196" s="434" t="s">
        <v>20</v>
      </c>
      <c r="D17196" s="434" t="s">
        <v>25</v>
      </c>
      <c r="E17196" s="434">
        <v>14.3</v>
      </c>
      <c r="F17196" s="434">
        <v>6480</v>
      </c>
      <c r="G17196" s="434">
        <v>20810</v>
      </c>
      <c r="H17196" s="434">
        <v>11625</v>
      </c>
      <c r="I17196" s="434">
        <v>145.5</v>
      </c>
      <c r="J17196" s="434">
        <v>22195</v>
      </c>
      <c r="K17196" s="434">
        <v>2007</v>
      </c>
    </row>
    <row r="17197" spans="1:11" hidden="1" x14ac:dyDescent="0.25">
      <c r="A17197" s="434">
        <v>538006378</v>
      </c>
      <c r="B17197" s="434">
        <v>13080</v>
      </c>
      <c r="C17197" s="434" t="s">
        <v>28</v>
      </c>
      <c r="D17197" s="434" t="s">
        <v>33</v>
      </c>
      <c r="E17197" s="434">
        <v>14.5</v>
      </c>
      <c r="F17197" s="434">
        <v>14280</v>
      </c>
      <c r="G17197" s="434">
        <v>81117</v>
      </c>
      <c r="H17197" s="434">
        <v>44034</v>
      </c>
      <c r="I17197" s="434">
        <v>229</v>
      </c>
      <c r="J17197" s="434">
        <v>0</v>
      </c>
      <c r="K17197" s="434">
        <v>2016</v>
      </c>
    </row>
    <row r="17198" spans="1:11" hidden="1" x14ac:dyDescent="0.25">
      <c r="A17198" s="434">
        <v>538006383</v>
      </c>
      <c r="B17198" s="434">
        <v>18076</v>
      </c>
      <c r="C17198" s="434" t="s">
        <v>28</v>
      </c>
      <c r="D17198" s="434" t="s">
        <v>33</v>
      </c>
      <c r="E17198" s="434">
        <v>14.5</v>
      </c>
      <c r="F17198" s="434">
        <v>7448</v>
      </c>
      <c r="G17198" s="434">
        <v>82036</v>
      </c>
      <c r="H17198" s="434">
        <v>44127</v>
      </c>
      <c r="I17198" s="434">
        <v>229</v>
      </c>
      <c r="J17198" s="434">
        <v>0</v>
      </c>
      <c r="K17198" s="434">
        <v>1970</v>
      </c>
    </row>
    <row r="17199" spans="1:11" hidden="1" x14ac:dyDescent="0.25">
      <c r="A17199" s="434">
        <v>538006389</v>
      </c>
      <c r="B17199" s="434">
        <v>693</v>
      </c>
      <c r="C17199" s="434" t="s">
        <v>28</v>
      </c>
      <c r="D17199" s="434" t="s">
        <v>29</v>
      </c>
      <c r="F17199" s="434">
        <v>8260</v>
      </c>
      <c r="G17199" s="434">
        <v>61297</v>
      </c>
      <c r="H17199" s="434">
        <v>34773</v>
      </c>
      <c r="I17199" s="434">
        <v>199.98</v>
      </c>
      <c r="K17199" s="434">
        <v>2015</v>
      </c>
    </row>
    <row r="17200" spans="1:11" hidden="1" x14ac:dyDescent="0.25">
      <c r="A17200" s="434">
        <v>538006399</v>
      </c>
      <c r="B17200" s="434">
        <v>25436</v>
      </c>
      <c r="C17200" s="434" t="s">
        <v>24</v>
      </c>
      <c r="D17200" s="434" t="s">
        <v>22</v>
      </c>
      <c r="F17200" s="434">
        <v>2850</v>
      </c>
      <c r="G17200" s="434">
        <v>5200</v>
      </c>
      <c r="H17200" s="434">
        <v>4748</v>
      </c>
      <c r="I17200" s="434">
        <v>99.98</v>
      </c>
      <c r="J17200" s="434">
        <v>5000</v>
      </c>
      <c r="K17200" s="434">
        <v>2015</v>
      </c>
    </row>
    <row r="17201" spans="1:11" hidden="1" x14ac:dyDescent="0.25">
      <c r="A17201" s="434">
        <v>538006410</v>
      </c>
      <c r="B17201" s="434">
        <v>766</v>
      </c>
      <c r="C17201" s="434" t="s">
        <v>28</v>
      </c>
      <c r="D17201" s="434" t="s">
        <v>29</v>
      </c>
      <c r="F17201" s="434">
        <v>8050</v>
      </c>
      <c r="G17201" s="434">
        <v>63262</v>
      </c>
      <c r="H17201" s="434">
        <v>36286</v>
      </c>
      <c r="I17201" s="434">
        <v>199.99</v>
      </c>
      <c r="K17201" s="434">
        <v>2016</v>
      </c>
    </row>
    <row r="17202" spans="1:11" hidden="1" x14ac:dyDescent="0.25">
      <c r="A17202" s="434">
        <v>538006419</v>
      </c>
      <c r="B17202" s="434">
        <v>29123</v>
      </c>
      <c r="C17202" s="434" t="s">
        <v>28</v>
      </c>
      <c r="D17202" s="434" t="s">
        <v>29</v>
      </c>
      <c r="E17202" s="434">
        <v>14</v>
      </c>
      <c r="F17202" s="434">
        <v>8900</v>
      </c>
      <c r="G17202" s="434">
        <v>34564</v>
      </c>
      <c r="H17202" s="434">
        <v>20789</v>
      </c>
      <c r="I17202" s="434">
        <v>199.98</v>
      </c>
      <c r="J17202" s="434">
        <v>0</v>
      </c>
      <c r="K17202" s="434">
        <v>2015</v>
      </c>
    </row>
    <row r="17203" spans="1:11" hidden="1" x14ac:dyDescent="0.25">
      <c r="A17203" s="434">
        <v>538006425</v>
      </c>
      <c r="B17203" s="434">
        <v>4675</v>
      </c>
      <c r="C17203" s="434" t="s">
        <v>28</v>
      </c>
      <c r="D17203" s="434" t="s">
        <v>29</v>
      </c>
      <c r="E17203" s="434">
        <v>14.2</v>
      </c>
      <c r="F17203" s="434">
        <v>8900</v>
      </c>
      <c r="G17203" s="434">
        <v>35000</v>
      </c>
      <c r="H17203" s="434">
        <v>24184</v>
      </c>
      <c r="I17203" s="434">
        <v>180</v>
      </c>
      <c r="J17203" s="434">
        <v>0</v>
      </c>
      <c r="K17203" s="434">
        <v>2015</v>
      </c>
    </row>
    <row r="17204" spans="1:11" hidden="1" x14ac:dyDescent="0.25">
      <c r="A17204" s="434">
        <v>538006428</v>
      </c>
      <c r="B17204" s="434">
        <v>5948</v>
      </c>
      <c r="C17204" s="434" t="s">
        <v>28</v>
      </c>
      <c r="D17204" s="434" t="s">
        <v>33</v>
      </c>
      <c r="E17204" s="434">
        <v>43599</v>
      </c>
      <c r="F17204" s="434">
        <v>8610</v>
      </c>
      <c r="G17204" s="434">
        <v>81278</v>
      </c>
      <c r="H17204" s="434">
        <v>44411</v>
      </c>
      <c r="I17204" s="434">
        <v>229</v>
      </c>
      <c r="J17204" s="434">
        <v>0</v>
      </c>
      <c r="K17204" s="434">
        <v>2017</v>
      </c>
    </row>
    <row r="17205" spans="1:11" hidden="1" x14ac:dyDescent="0.25">
      <c r="A17205" s="434">
        <v>538006429</v>
      </c>
      <c r="B17205" s="434">
        <v>19374</v>
      </c>
      <c r="C17205" s="434" t="s">
        <v>28</v>
      </c>
      <c r="D17205" s="434" t="s">
        <v>33</v>
      </c>
      <c r="E17205" s="434">
        <v>14.5</v>
      </c>
      <c r="F17205" s="434">
        <v>8610</v>
      </c>
      <c r="G17205" s="434">
        <v>81364</v>
      </c>
      <c r="H17205" s="434">
        <v>44411</v>
      </c>
      <c r="I17205" s="434">
        <v>229</v>
      </c>
      <c r="J17205" s="434">
        <v>0</v>
      </c>
      <c r="K17205" s="434">
        <v>2016</v>
      </c>
    </row>
    <row r="17206" spans="1:11" hidden="1" x14ac:dyDescent="0.25">
      <c r="A17206" s="434">
        <v>538006430</v>
      </c>
      <c r="B17206" s="434">
        <v>13475</v>
      </c>
      <c r="C17206" s="434" t="s">
        <v>28</v>
      </c>
      <c r="D17206" s="434" t="s">
        <v>33</v>
      </c>
      <c r="F17206" s="434">
        <v>8610</v>
      </c>
      <c r="G17206" s="434">
        <v>81334</v>
      </c>
      <c r="H17206" s="434">
        <v>44411</v>
      </c>
      <c r="I17206" s="434">
        <v>229</v>
      </c>
      <c r="K17206" s="434">
        <v>2017</v>
      </c>
    </row>
    <row r="17207" spans="1:11" hidden="1" x14ac:dyDescent="0.25">
      <c r="A17207" s="434">
        <v>538006431</v>
      </c>
      <c r="B17207" s="434">
        <v>10618</v>
      </c>
      <c r="C17207" s="434" t="s">
        <v>28</v>
      </c>
      <c r="D17207" s="434" t="s">
        <v>33</v>
      </c>
      <c r="E17207" s="434">
        <v>14</v>
      </c>
      <c r="F17207" s="434">
        <v>8610</v>
      </c>
      <c r="G17207" s="434">
        <v>81301</v>
      </c>
      <c r="H17207" s="434">
        <v>44411</v>
      </c>
      <c r="I17207" s="434">
        <v>229</v>
      </c>
      <c r="K17207" s="434">
        <v>2016</v>
      </c>
    </row>
    <row r="17208" spans="1:11" hidden="1" x14ac:dyDescent="0.25">
      <c r="A17208" s="434">
        <v>538006432</v>
      </c>
      <c r="B17208" s="434">
        <v>9179</v>
      </c>
      <c r="C17208" s="434" t="s">
        <v>28</v>
      </c>
      <c r="D17208" s="434" t="s">
        <v>29</v>
      </c>
      <c r="E17208" s="434">
        <v>14</v>
      </c>
      <c r="F17208" s="434">
        <v>8900</v>
      </c>
      <c r="G17208" s="434">
        <v>34564</v>
      </c>
      <c r="H17208" s="434">
        <v>20789</v>
      </c>
      <c r="I17208" s="434">
        <v>199.98</v>
      </c>
      <c r="J17208" s="434">
        <v>0</v>
      </c>
      <c r="K17208" s="434">
        <v>2015</v>
      </c>
    </row>
    <row r="17209" spans="1:11" hidden="1" x14ac:dyDescent="0.25">
      <c r="A17209" s="434">
        <v>538006433</v>
      </c>
      <c r="B17209" s="434">
        <v>27536</v>
      </c>
      <c r="C17209" s="434" t="s">
        <v>28</v>
      </c>
      <c r="D17209" s="434" t="s">
        <v>29</v>
      </c>
      <c r="E17209" s="434">
        <v>14</v>
      </c>
      <c r="F17209" s="434">
        <v>8900</v>
      </c>
      <c r="G17209" s="434">
        <v>34564</v>
      </c>
      <c r="H17209" s="434">
        <v>20789</v>
      </c>
      <c r="I17209" s="434">
        <v>199.98</v>
      </c>
      <c r="J17209" s="434">
        <v>0</v>
      </c>
      <c r="K17209" s="434">
        <v>2015</v>
      </c>
    </row>
    <row r="17210" spans="1:11" hidden="1" x14ac:dyDescent="0.25">
      <c r="A17210" s="434">
        <v>538006434</v>
      </c>
      <c r="B17210" s="434">
        <v>4986</v>
      </c>
      <c r="C17210" s="434" t="s">
        <v>28</v>
      </c>
      <c r="D17210" s="434" t="s">
        <v>29</v>
      </c>
      <c r="F17210" s="434">
        <v>8900</v>
      </c>
      <c r="G17210" s="434">
        <v>34564</v>
      </c>
      <c r="H17210" s="434">
        <v>20789</v>
      </c>
      <c r="I17210" s="434">
        <v>199.98</v>
      </c>
      <c r="K17210" s="434">
        <v>2015</v>
      </c>
    </row>
    <row r="17211" spans="1:11" hidden="1" x14ac:dyDescent="0.25">
      <c r="A17211" s="434">
        <v>538006451</v>
      </c>
      <c r="B17211" s="434">
        <v>9555</v>
      </c>
      <c r="C17211" s="434" t="s">
        <v>28</v>
      </c>
      <c r="D17211" s="434" t="s">
        <v>33</v>
      </c>
      <c r="E17211" s="434">
        <v>14</v>
      </c>
      <c r="F17211" s="434">
        <v>11060</v>
      </c>
      <c r="G17211" s="434">
        <v>79642</v>
      </c>
      <c r="H17211" s="434">
        <v>43506</v>
      </c>
      <c r="I17211" s="434">
        <v>228.96700000000001</v>
      </c>
      <c r="J17211" s="434">
        <v>0</v>
      </c>
      <c r="K17211" s="434">
        <v>2011</v>
      </c>
    </row>
    <row r="17212" spans="1:11" hidden="1" x14ac:dyDescent="0.25">
      <c r="A17212" s="434">
        <v>538006453</v>
      </c>
      <c r="B17212" s="434">
        <v>465</v>
      </c>
      <c r="C17212" s="434" t="s">
        <v>28</v>
      </c>
      <c r="D17212" s="434" t="s">
        <v>29</v>
      </c>
      <c r="E17212" s="434">
        <v>14.2</v>
      </c>
      <c r="F17212" s="434">
        <v>9960</v>
      </c>
      <c r="G17212" s="434">
        <v>56556</v>
      </c>
      <c r="H17212" s="434">
        <v>33032</v>
      </c>
      <c r="I17212" s="434">
        <v>189.99</v>
      </c>
      <c r="K17212" s="434">
        <v>2011</v>
      </c>
    </row>
    <row r="17213" spans="1:11" hidden="1" x14ac:dyDescent="0.25">
      <c r="A17213" s="434">
        <v>538006467</v>
      </c>
      <c r="B17213" s="434">
        <v>6999</v>
      </c>
      <c r="C17213" s="434" t="s">
        <v>28</v>
      </c>
      <c r="D17213" s="434" t="s">
        <v>29</v>
      </c>
      <c r="E17213" s="434">
        <v>14.5</v>
      </c>
      <c r="F17213" s="434">
        <v>7260</v>
      </c>
      <c r="G17213" s="434">
        <v>55178</v>
      </c>
      <c r="H17213" s="434">
        <v>31584</v>
      </c>
      <c r="I17213" s="434">
        <v>190</v>
      </c>
      <c r="K17213" s="434">
        <v>2016</v>
      </c>
    </row>
    <row r="17214" spans="1:11" hidden="1" x14ac:dyDescent="0.25">
      <c r="A17214" s="434">
        <v>538006468</v>
      </c>
      <c r="B17214" s="434">
        <v>18512</v>
      </c>
      <c r="C17214" s="434" t="s">
        <v>28</v>
      </c>
      <c r="D17214" s="434" t="s">
        <v>29</v>
      </c>
      <c r="E17214" s="434">
        <v>14</v>
      </c>
      <c r="F17214" s="434">
        <v>8900</v>
      </c>
      <c r="G17214" s="434">
        <v>34564</v>
      </c>
      <c r="H17214" s="434">
        <v>20789</v>
      </c>
      <c r="I17214" s="434">
        <v>199.98</v>
      </c>
      <c r="J17214" s="434">
        <v>0</v>
      </c>
      <c r="K17214" s="434">
        <v>2016</v>
      </c>
    </row>
    <row r="17215" spans="1:11" hidden="1" x14ac:dyDescent="0.25">
      <c r="A17215" s="434">
        <v>538006469</v>
      </c>
      <c r="B17215" s="434">
        <v>13702</v>
      </c>
      <c r="C17215" s="434" t="s">
        <v>28</v>
      </c>
      <c r="D17215" s="434" t="s">
        <v>29</v>
      </c>
      <c r="E17215" s="434">
        <v>14</v>
      </c>
      <c r="F17215" s="434">
        <v>8900</v>
      </c>
      <c r="G17215" s="434">
        <v>34564</v>
      </c>
      <c r="H17215" s="434">
        <v>20789</v>
      </c>
      <c r="I17215" s="434">
        <v>199.98</v>
      </c>
      <c r="J17215" s="434">
        <v>0</v>
      </c>
      <c r="K17215" s="434">
        <v>2016</v>
      </c>
    </row>
    <row r="17216" spans="1:11" hidden="1" x14ac:dyDescent="0.25">
      <c r="A17216" s="434">
        <v>538006470</v>
      </c>
      <c r="B17216" s="434">
        <v>25958</v>
      </c>
      <c r="C17216" s="434" t="s">
        <v>28</v>
      </c>
      <c r="D17216" s="434" t="s">
        <v>29</v>
      </c>
      <c r="E17216" s="434">
        <v>14</v>
      </c>
      <c r="F17216" s="434">
        <v>8900</v>
      </c>
      <c r="G17216" s="434">
        <v>34564</v>
      </c>
      <c r="H17216" s="434">
        <v>20789</v>
      </c>
      <c r="I17216" s="434">
        <v>199.98</v>
      </c>
      <c r="J17216" s="434">
        <v>0</v>
      </c>
      <c r="K17216" s="434">
        <v>2016</v>
      </c>
    </row>
    <row r="17217" spans="1:11" hidden="1" x14ac:dyDescent="0.25">
      <c r="A17217" s="434">
        <v>538006471</v>
      </c>
      <c r="B17217" s="434">
        <v>3062</v>
      </c>
      <c r="C17217" s="434" t="s">
        <v>28</v>
      </c>
      <c r="D17217" s="434" t="s">
        <v>29</v>
      </c>
      <c r="F17217" s="434">
        <v>8900</v>
      </c>
      <c r="G17217" s="434">
        <v>34564</v>
      </c>
      <c r="H17217" s="434">
        <v>20789</v>
      </c>
      <c r="I17217" s="434">
        <v>199.98</v>
      </c>
      <c r="K17217" s="434">
        <v>2016</v>
      </c>
    </row>
    <row r="17218" spans="1:11" hidden="1" x14ac:dyDescent="0.25">
      <c r="A17218" s="434">
        <v>538006472</v>
      </c>
      <c r="B17218" s="434">
        <v>26675</v>
      </c>
      <c r="C17218" s="434" t="s">
        <v>28</v>
      </c>
      <c r="D17218" s="434" t="s">
        <v>29</v>
      </c>
      <c r="E17218" s="434">
        <v>14</v>
      </c>
      <c r="F17218" s="434">
        <v>8900</v>
      </c>
      <c r="G17218" s="434">
        <v>34564</v>
      </c>
      <c r="H17218" s="434">
        <v>20789</v>
      </c>
      <c r="I17218" s="434">
        <v>199.98</v>
      </c>
      <c r="J17218" s="434">
        <v>0</v>
      </c>
      <c r="K17218" s="434">
        <v>2016</v>
      </c>
    </row>
    <row r="17219" spans="1:11" hidden="1" x14ac:dyDescent="0.25">
      <c r="A17219" s="434">
        <v>538006473</v>
      </c>
      <c r="B17219" s="434">
        <v>15995</v>
      </c>
      <c r="C17219" s="434" t="s">
        <v>28</v>
      </c>
      <c r="D17219" s="434" t="s">
        <v>29</v>
      </c>
      <c r="E17219" s="434">
        <v>14</v>
      </c>
      <c r="F17219" s="434">
        <v>8900</v>
      </c>
      <c r="G17219" s="434">
        <v>34564</v>
      </c>
      <c r="H17219" s="434">
        <v>20789</v>
      </c>
      <c r="I17219" s="434">
        <v>199.98</v>
      </c>
      <c r="J17219" s="434">
        <v>0</v>
      </c>
      <c r="K17219" s="434">
        <v>2016</v>
      </c>
    </row>
    <row r="17220" spans="1:11" hidden="1" x14ac:dyDescent="0.25">
      <c r="A17220" s="434">
        <v>538006478</v>
      </c>
      <c r="B17220" s="434">
        <v>765</v>
      </c>
      <c r="C17220" s="434" t="s">
        <v>31</v>
      </c>
      <c r="D17220" s="434" t="s">
        <v>29</v>
      </c>
      <c r="E17220" s="434">
        <v>14</v>
      </c>
      <c r="F17220" s="434">
        <v>6050</v>
      </c>
      <c r="G17220" s="434">
        <v>39100</v>
      </c>
      <c r="H17220" s="434">
        <v>24940</v>
      </c>
      <c r="I17220" s="434">
        <v>179.9</v>
      </c>
      <c r="K17220" s="434">
        <v>2016</v>
      </c>
    </row>
    <row r="17221" spans="1:11" hidden="1" x14ac:dyDescent="0.25">
      <c r="A17221" s="434">
        <v>538006488</v>
      </c>
      <c r="B17221" s="434">
        <v>4692</v>
      </c>
      <c r="C17221" s="434" t="s">
        <v>20</v>
      </c>
      <c r="D17221" s="434" t="s">
        <v>29</v>
      </c>
      <c r="E17221" s="434">
        <v>14.5</v>
      </c>
      <c r="F17221" s="434">
        <v>5344</v>
      </c>
      <c r="G17221" s="434">
        <v>45923</v>
      </c>
      <c r="H17221" s="434">
        <v>29354</v>
      </c>
      <c r="I17221" s="434">
        <v>183.06</v>
      </c>
      <c r="J17221" s="434">
        <v>51995</v>
      </c>
      <c r="K17221" s="434">
        <v>2015</v>
      </c>
    </row>
    <row r="17222" spans="1:11" hidden="1" x14ac:dyDescent="0.25">
      <c r="A17222" s="434">
        <v>538006493</v>
      </c>
      <c r="B17222" s="434">
        <v>127927</v>
      </c>
      <c r="C17222" s="434" t="s">
        <v>48</v>
      </c>
      <c r="D17222" s="434" t="s">
        <v>25</v>
      </c>
      <c r="E17222" s="434">
        <v>11</v>
      </c>
      <c r="F17222" s="434">
        <v>6415</v>
      </c>
      <c r="G17222" s="434">
        <v>4800</v>
      </c>
      <c r="H17222" s="434">
        <v>5204</v>
      </c>
      <c r="I17222" s="434">
        <v>102.8</v>
      </c>
      <c r="J17222" s="434">
        <v>0</v>
      </c>
      <c r="K17222" s="434">
        <v>1970</v>
      </c>
    </row>
    <row r="17223" spans="1:11" hidden="1" x14ac:dyDescent="0.25">
      <c r="A17223" s="434">
        <v>538006495</v>
      </c>
      <c r="B17223" s="434">
        <v>4848</v>
      </c>
      <c r="C17223" s="434" t="s">
        <v>28</v>
      </c>
      <c r="D17223" s="434" t="s">
        <v>29</v>
      </c>
      <c r="I17223" s="434">
        <v>170</v>
      </c>
    </row>
    <row r="17224" spans="1:11" hidden="1" x14ac:dyDescent="0.25">
      <c r="A17224" s="434">
        <v>538006497</v>
      </c>
      <c r="B17224" s="434">
        <v>149482</v>
      </c>
      <c r="C17224" s="434" t="s">
        <v>24</v>
      </c>
      <c r="D17224" s="434" t="s">
        <v>22</v>
      </c>
      <c r="F17224" s="434">
        <v>2850</v>
      </c>
      <c r="G17224" s="434">
        <v>5200</v>
      </c>
      <c r="H17224" s="434">
        <v>4748</v>
      </c>
      <c r="I17224" s="434">
        <v>99.98</v>
      </c>
      <c r="J17224" s="434">
        <v>5000</v>
      </c>
      <c r="K17224" s="434">
        <v>2015</v>
      </c>
    </row>
    <row r="17225" spans="1:11" hidden="1" x14ac:dyDescent="0.25">
      <c r="A17225" s="434">
        <v>538006501</v>
      </c>
      <c r="B17225" s="434">
        <v>8006</v>
      </c>
      <c r="C17225" s="434" t="s">
        <v>20</v>
      </c>
      <c r="D17225" s="434" t="s">
        <v>29</v>
      </c>
      <c r="E17225" s="434">
        <v>14.5</v>
      </c>
      <c r="F17225" s="434">
        <v>5344</v>
      </c>
      <c r="G17225" s="434">
        <v>45923</v>
      </c>
      <c r="H17225" s="434">
        <v>29354</v>
      </c>
      <c r="I17225" s="434">
        <v>183.06</v>
      </c>
      <c r="J17225" s="434">
        <v>51995</v>
      </c>
      <c r="K17225" s="434">
        <v>2016</v>
      </c>
    </row>
    <row r="17226" spans="1:11" hidden="1" x14ac:dyDescent="0.25">
      <c r="A17226" s="434">
        <v>538006502</v>
      </c>
      <c r="B17226" s="434">
        <v>565</v>
      </c>
      <c r="C17226" s="434" t="s">
        <v>20</v>
      </c>
      <c r="D17226" s="434" t="s">
        <v>29</v>
      </c>
      <c r="E17226" s="434">
        <v>14.5</v>
      </c>
      <c r="F17226" s="434">
        <v>5344</v>
      </c>
      <c r="G17226" s="434">
        <v>45923</v>
      </c>
      <c r="H17226" s="434">
        <v>29354</v>
      </c>
      <c r="I17226" s="434">
        <v>183.06</v>
      </c>
      <c r="J17226" s="434">
        <v>51995</v>
      </c>
      <c r="K17226" s="434">
        <v>2016</v>
      </c>
    </row>
    <row r="17227" spans="1:11" hidden="1" x14ac:dyDescent="0.25">
      <c r="A17227" s="434">
        <v>538006503</v>
      </c>
      <c r="B17227" s="434">
        <v>4310</v>
      </c>
      <c r="C17227" s="434" t="s">
        <v>20</v>
      </c>
      <c r="D17227" s="434" t="s">
        <v>29</v>
      </c>
      <c r="E17227" s="434">
        <v>14.5</v>
      </c>
      <c r="F17227" s="434">
        <v>5344</v>
      </c>
      <c r="G17227" s="434">
        <v>45923</v>
      </c>
      <c r="H17227" s="434">
        <v>29354</v>
      </c>
      <c r="I17227" s="434">
        <v>183.06</v>
      </c>
      <c r="J17227" s="434">
        <v>51995</v>
      </c>
      <c r="K17227" s="434">
        <v>2016</v>
      </c>
    </row>
    <row r="17228" spans="1:11" hidden="1" x14ac:dyDescent="0.25">
      <c r="A17228" s="434">
        <v>538006504</v>
      </c>
      <c r="B17228" s="434">
        <v>4213</v>
      </c>
      <c r="C17228" s="434" t="s">
        <v>20</v>
      </c>
      <c r="D17228" s="434" t="s">
        <v>29</v>
      </c>
      <c r="F17228" s="434">
        <v>5344</v>
      </c>
      <c r="G17228" s="434">
        <v>45923</v>
      </c>
      <c r="H17228" s="434">
        <v>29354</v>
      </c>
      <c r="I17228" s="434">
        <v>183.06</v>
      </c>
      <c r="J17228" s="434">
        <v>51995</v>
      </c>
      <c r="K17228" s="434">
        <v>2016</v>
      </c>
    </row>
    <row r="17229" spans="1:11" hidden="1" x14ac:dyDescent="0.25">
      <c r="A17229" s="434">
        <v>538006505</v>
      </c>
      <c r="B17229" s="434">
        <v>909</v>
      </c>
      <c r="C17229" s="434" t="s">
        <v>20</v>
      </c>
      <c r="D17229" s="434" t="s">
        <v>29</v>
      </c>
      <c r="E17229" s="434">
        <v>14.5</v>
      </c>
      <c r="F17229" s="434">
        <v>5344</v>
      </c>
      <c r="G17229" s="434">
        <v>45923</v>
      </c>
      <c r="H17229" s="434">
        <v>29354</v>
      </c>
      <c r="I17229" s="434">
        <v>183.06</v>
      </c>
      <c r="J17229" s="434">
        <v>51995</v>
      </c>
      <c r="K17229" s="434">
        <v>2016</v>
      </c>
    </row>
    <row r="17230" spans="1:11" hidden="1" x14ac:dyDescent="0.25">
      <c r="A17230" s="434">
        <v>538006506</v>
      </c>
      <c r="B17230" s="434">
        <v>783</v>
      </c>
      <c r="C17230" s="434" t="s">
        <v>20</v>
      </c>
      <c r="D17230" s="434" t="s">
        <v>29</v>
      </c>
      <c r="E17230" s="434">
        <v>14.5</v>
      </c>
      <c r="F17230" s="434">
        <v>5344</v>
      </c>
      <c r="G17230" s="434">
        <v>45923</v>
      </c>
      <c r="H17230" s="434">
        <v>29354</v>
      </c>
      <c r="I17230" s="434">
        <v>183.06</v>
      </c>
      <c r="J17230" s="434">
        <v>51995</v>
      </c>
      <c r="K17230" s="434">
        <v>2016</v>
      </c>
    </row>
    <row r="17231" spans="1:11" hidden="1" x14ac:dyDescent="0.25">
      <c r="A17231" s="434">
        <v>538006507</v>
      </c>
      <c r="B17231" s="434">
        <v>3781</v>
      </c>
      <c r="C17231" s="434" t="s">
        <v>20</v>
      </c>
      <c r="D17231" s="434" t="s">
        <v>29</v>
      </c>
      <c r="E17231" s="434">
        <v>14.5</v>
      </c>
      <c r="F17231" s="434">
        <v>5344</v>
      </c>
      <c r="G17231" s="434">
        <v>49734</v>
      </c>
      <c r="H17231" s="434">
        <v>29354</v>
      </c>
      <c r="I17231" s="434">
        <v>183.06</v>
      </c>
      <c r="J17231" s="434">
        <v>51995</v>
      </c>
      <c r="K17231" s="434">
        <v>2016</v>
      </c>
    </row>
    <row r="17232" spans="1:11" hidden="1" x14ac:dyDescent="0.25">
      <c r="A17232" s="434">
        <v>538006509</v>
      </c>
      <c r="B17232" s="434">
        <v>1</v>
      </c>
      <c r="C17232" s="434" t="s">
        <v>28</v>
      </c>
      <c r="D17232" s="434" t="s">
        <v>29</v>
      </c>
      <c r="E17232" s="434">
        <v>14.2</v>
      </c>
      <c r="F17232" s="434">
        <v>8050</v>
      </c>
      <c r="G17232" s="434">
        <v>63590</v>
      </c>
      <c r="H17232" s="434">
        <v>36415</v>
      </c>
      <c r="I17232" s="434">
        <v>199.99</v>
      </c>
      <c r="K17232" s="434">
        <v>2015</v>
      </c>
    </row>
    <row r="17233" spans="1:11" hidden="1" x14ac:dyDescent="0.25">
      <c r="A17233" s="434">
        <v>538006519</v>
      </c>
      <c r="B17233" s="434">
        <v>811</v>
      </c>
      <c r="C17233" s="434" t="s">
        <v>28</v>
      </c>
      <c r="D17233" s="434" t="s">
        <v>29</v>
      </c>
      <c r="E17233" s="434">
        <v>14.2</v>
      </c>
      <c r="F17233" s="434">
        <v>8050</v>
      </c>
      <c r="G17233" s="434">
        <v>63590</v>
      </c>
      <c r="H17233" s="434">
        <v>36415</v>
      </c>
      <c r="I17233" s="434">
        <v>199.99</v>
      </c>
      <c r="J17233" s="434">
        <v>0</v>
      </c>
      <c r="K17233" s="434">
        <v>2016</v>
      </c>
    </row>
    <row r="17234" spans="1:11" hidden="1" x14ac:dyDescent="0.25">
      <c r="A17234" s="434">
        <v>538006535</v>
      </c>
      <c r="B17234" s="434">
        <v>634</v>
      </c>
      <c r="C17234" s="434" t="s">
        <v>28</v>
      </c>
      <c r="D17234" s="434" t="s">
        <v>29</v>
      </c>
      <c r="E17234" s="434">
        <v>14</v>
      </c>
      <c r="F17234" s="434">
        <v>5720</v>
      </c>
      <c r="G17234" s="434">
        <v>34334</v>
      </c>
      <c r="H17234" s="434">
        <v>21532</v>
      </c>
      <c r="I17234" s="434">
        <v>179.96</v>
      </c>
      <c r="K17234" s="434">
        <v>2015</v>
      </c>
    </row>
    <row r="17235" spans="1:11" hidden="1" x14ac:dyDescent="0.25">
      <c r="A17235" s="434">
        <v>538006542</v>
      </c>
      <c r="B17235" s="434">
        <v>5013</v>
      </c>
      <c r="C17235" s="434" t="s">
        <v>20</v>
      </c>
      <c r="D17235" s="434" t="s">
        <v>29</v>
      </c>
      <c r="E17235" s="434">
        <v>14.5</v>
      </c>
      <c r="F17235" s="434">
        <v>10680</v>
      </c>
      <c r="G17235" s="434">
        <v>37295</v>
      </c>
      <c r="H17235" s="434">
        <v>23676</v>
      </c>
      <c r="I17235" s="434">
        <v>184.06</v>
      </c>
      <c r="J17235" s="434">
        <v>38998</v>
      </c>
      <c r="K17235" s="434">
        <v>2016</v>
      </c>
    </row>
    <row r="17236" spans="1:11" hidden="1" x14ac:dyDescent="0.25">
      <c r="A17236" s="434">
        <v>538006543</v>
      </c>
      <c r="B17236" s="434">
        <v>3018</v>
      </c>
      <c r="C17236" s="434" t="s">
        <v>20</v>
      </c>
      <c r="D17236" s="434" t="s">
        <v>29</v>
      </c>
      <c r="E17236" s="434">
        <v>14.5</v>
      </c>
      <c r="F17236" s="434">
        <v>7290</v>
      </c>
      <c r="G17236" s="434">
        <v>37295</v>
      </c>
      <c r="H17236" s="434">
        <v>23676</v>
      </c>
      <c r="I17236" s="434">
        <v>184.06</v>
      </c>
      <c r="J17236" s="434">
        <v>38998</v>
      </c>
      <c r="K17236" s="434">
        <v>2016</v>
      </c>
    </row>
    <row r="17237" spans="1:11" hidden="1" x14ac:dyDescent="0.25">
      <c r="A17237" s="434">
        <v>538006563</v>
      </c>
      <c r="B17237" s="434">
        <v>1</v>
      </c>
      <c r="C17237" s="434" t="s">
        <v>28</v>
      </c>
      <c r="D17237" s="434" t="s">
        <v>33</v>
      </c>
      <c r="E17237" s="434">
        <v>0</v>
      </c>
      <c r="F17237" s="434">
        <v>10200</v>
      </c>
      <c r="G17237" s="434">
        <v>82000</v>
      </c>
      <c r="H17237" s="434">
        <v>44766</v>
      </c>
      <c r="I17237" s="434">
        <v>229</v>
      </c>
      <c r="J17237" s="434">
        <v>0</v>
      </c>
    </row>
    <row r="17238" spans="1:11" hidden="1" x14ac:dyDescent="0.25">
      <c r="A17238" s="434">
        <v>538006573</v>
      </c>
      <c r="B17238" s="434">
        <v>2690</v>
      </c>
      <c r="C17238" s="434" t="s">
        <v>20</v>
      </c>
      <c r="D17238" s="434" t="s">
        <v>29</v>
      </c>
      <c r="E17238" s="434">
        <v>15.3</v>
      </c>
      <c r="F17238" s="434">
        <v>7980</v>
      </c>
      <c r="G17238" s="434">
        <v>34614</v>
      </c>
      <c r="H17238" s="434">
        <v>18760</v>
      </c>
      <c r="I17238" s="434">
        <v>170</v>
      </c>
      <c r="J17238" s="434">
        <v>36641</v>
      </c>
      <c r="K17238" s="434">
        <v>2004</v>
      </c>
    </row>
    <row r="17239" spans="1:11" hidden="1" x14ac:dyDescent="0.25">
      <c r="A17239" s="434">
        <v>538006592</v>
      </c>
      <c r="B17239" s="434">
        <v>49</v>
      </c>
      <c r="C17239" s="434" t="s">
        <v>20</v>
      </c>
      <c r="D17239" s="434" t="s">
        <v>29</v>
      </c>
      <c r="E17239" s="434">
        <v>15</v>
      </c>
      <c r="F17239" s="434">
        <v>7974</v>
      </c>
      <c r="G17239" s="434">
        <v>33573</v>
      </c>
      <c r="H17239" s="434">
        <v>20058</v>
      </c>
      <c r="I17239" s="434">
        <v>174.38</v>
      </c>
      <c r="J17239" s="434">
        <v>35468</v>
      </c>
      <c r="K17239" s="434">
        <v>2004</v>
      </c>
    </row>
    <row r="17240" spans="1:11" hidden="1" x14ac:dyDescent="0.25">
      <c r="A17240" s="434">
        <v>538006596</v>
      </c>
      <c r="B17240" s="434">
        <v>19053</v>
      </c>
      <c r="C17240" s="434" t="s">
        <v>28</v>
      </c>
      <c r="D17240" s="434" t="s">
        <v>33</v>
      </c>
      <c r="E17240" s="434">
        <v>14.5</v>
      </c>
      <c r="F17240" s="434">
        <v>9800</v>
      </c>
      <c r="G17240" s="434">
        <v>82580</v>
      </c>
      <c r="H17240" s="434">
        <v>43152</v>
      </c>
      <c r="I17240" s="434">
        <v>228.99</v>
      </c>
      <c r="J17240" s="434">
        <v>0</v>
      </c>
      <c r="K17240" s="434">
        <v>2009</v>
      </c>
    </row>
    <row r="17241" spans="1:11" hidden="1" x14ac:dyDescent="0.25">
      <c r="A17241" s="434">
        <v>538006609</v>
      </c>
      <c r="B17241" s="434">
        <v>7181</v>
      </c>
      <c r="C17241" s="434" t="s">
        <v>16</v>
      </c>
      <c r="D17241" s="434" t="s">
        <v>33</v>
      </c>
      <c r="I17241" s="434">
        <v>250</v>
      </c>
    </row>
    <row r="17242" spans="1:11" hidden="1" x14ac:dyDescent="0.25">
      <c r="A17242" s="434">
        <v>538006621</v>
      </c>
      <c r="B17242" s="434">
        <v>17810</v>
      </c>
      <c r="C17242" s="434" t="s">
        <v>16</v>
      </c>
      <c r="D17242" s="434" t="s">
        <v>36</v>
      </c>
      <c r="E17242" s="434">
        <v>14.6</v>
      </c>
      <c r="F17242" s="434">
        <v>11850</v>
      </c>
      <c r="G17242" s="434">
        <v>109900</v>
      </c>
      <c r="H17242" s="434">
        <v>62700</v>
      </c>
      <c r="I17242" s="434">
        <v>251.84</v>
      </c>
      <c r="J17242" s="434">
        <v>123341</v>
      </c>
      <c r="K17242" s="434">
        <v>2016</v>
      </c>
    </row>
    <row r="17243" spans="1:11" hidden="1" x14ac:dyDescent="0.25">
      <c r="A17243" s="434">
        <v>538006625</v>
      </c>
      <c r="B17243" s="434">
        <v>2460</v>
      </c>
      <c r="C17243" s="434" t="s">
        <v>20</v>
      </c>
      <c r="D17243" s="434" t="s">
        <v>25</v>
      </c>
      <c r="E17243" s="434">
        <v>14.5</v>
      </c>
      <c r="F17243" s="434">
        <v>4440</v>
      </c>
      <c r="G17243" s="434">
        <v>19985</v>
      </c>
      <c r="H17243" s="434">
        <v>11917</v>
      </c>
      <c r="I17243" s="434">
        <v>146.5</v>
      </c>
      <c r="J17243" s="434">
        <v>20665</v>
      </c>
      <c r="K17243" s="434">
        <v>2015</v>
      </c>
    </row>
    <row r="17244" spans="1:11" hidden="1" x14ac:dyDescent="0.25">
      <c r="A17244" s="434">
        <v>538006644</v>
      </c>
      <c r="B17244" s="434">
        <v>2042</v>
      </c>
      <c r="C17244" s="434" t="s">
        <v>20</v>
      </c>
      <c r="D17244" s="434" t="s">
        <v>29</v>
      </c>
      <c r="F17244" s="434">
        <v>7700</v>
      </c>
      <c r="G17244" s="434">
        <v>49635</v>
      </c>
      <c r="H17244" s="434">
        <v>29460</v>
      </c>
      <c r="I17244" s="434">
        <v>183.06</v>
      </c>
      <c r="J17244" s="434">
        <v>51580</v>
      </c>
      <c r="K17244" s="434">
        <v>2015</v>
      </c>
    </row>
    <row r="17245" spans="1:11" hidden="1" x14ac:dyDescent="0.25">
      <c r="A17245" s="434">
        <v>538006645</v>
      </c>
      <c r="B17245" s="434">
        <v>2205</v>
      </c>
      <c r="C17245" s="434" t="s">
        <v>16</v>
      </c>
      <c r="D17245" s="434" t="s">
        <v>33</v>
      </c>
      <c r="E17245" s="434">
        <v>14</v>
      </c>
      <c r="F17245" s="434">
        <v>11300</v>
      </c>
      <c r="G17245" s="434">
        <v>72365</v>
      </c>
      <c r="H17245" s="434">
        <v>40763</v>
      </c>
      <c r="I17245" s="434">
        <v>228.6</v>
      </c>
      <c r="J17245" s="434">
        <v>75273</v>
      </c>
      <c r="K17245" s="434">
        <v>2003</v>
      </c>
    </row>
    <row r="17246" spans="1:11" hidden="1" x14ac:dyDescent="0.25">
      <c r="A17246" s="434">
        <v>538006646</v>
      </c>
      <c r="B17246" s="434">
        <v>8165</v>
      </c>
      <c r="C17246" s="434" t="s">
        <v>16</v>
      </c>
      <c r="D17246" s="434" t="s">
        <v>33</v>
      </c>
      <c r="E17246" s="434">
        <v>14</v>
      </c>
      <c r="F17246" s="434">
        <v>11300</v>
      </c>
      <c r="G17246" s="434">
        <v>72344</v>
      </c>
      <c r="H17246" s="434">
        <v>40763</v>
      </c>
      <c r="I17246" s="434">
        <v>228.6</v>
      </c>
      <c r="J17246" s="434">
        <v>75273</v>
      </c>
      <c r="K17246" s="434">
        <v>2003</v>
      </c>
    </row>
    <row r="17247" spans="1:11" hidden="1" x14ac:dyDescent="0.25">
      <c r="A17247" s="434">
        <v>538006677</v>
      </c>
      <c r="B17247" s="434">
        <v>1</v>
      </c>
      <c r="C17247" s="434" t="s">
        <v>28</v>
      </c>
      <c r="D17247" s="434" t="s">
        <v>33</v>
      </c>
      <c r="E17247" s="434">
        <v>43599</v>
      </c>
      <c r="F17247" s="434">
        <v>11060</v>
      </c>
      <c r="G17247" s="434">
        <v>74195</v>
      </c>
      <c r="H17247" s="434">
        <v>39035</v>
      </c>
      <c r="I17247" s="434">
        <v>224.93</v>
      </c>
      <c r="J17247" s="434">
        <v>0</v>
      </c>
      <c r="K17247" s="434">
        <v>2004</v>
      </c>
    </row>
    <row r="17248" spans="1:11" hidden="1" x14ac:dyDescent="0.25">
      <c r="A17248" s="434">
        <v>538006682</v>
      </c>
      <c r="B17248" s="434">
        <v>2841</v>
      </c>
      <c r="C17248" s="434" t="s">
        <v>24</v>
      </c>
      <c r="D17248" s="434" t="s">
        <v>33</v>
      </c>
      <c r="E17248" s="434">
        <v>15.1</v>
      </c>
      <c r="F17248" s="434">
        <v>11842</v>
      </c>
      <c r="G17248" s="434">
        <v>106138</v>
      </c>
      <c r="H17248" s="434">
        <v>58070</v>
      </c>
      <c r="I17248" s="434">
        <v>240.5</v>
      </c>
      <c r="J17248" s="434">
        <v>114412</v>
      </c>
      <c r="K17248" s="434">
        <v>2003</v>
      </c>
    </row>
    <row r="17249" spans="1:11" hidden="1" x14ac:dyDescent="0.25">
      <c r="A17249" s="434">
        <v>538006683</v>
      </c>
      <c r="B17249" s="434">
        <v>8868</v>
      </c>
      <c r="C17249" s="434" t="s">
        <v>28</v>
      </c>
      <c r="D17249" s="434" t="s">
        <v>29</v>
      </c>
      <c r="E17249" s="434">
        <v>14.5</v>
      </c>
      <c r="F17249" s="434">
        <v>9480</v>
      </c>
      <c r="G17249" s="434">
        <v>56042</v>
      </c>
      <c r="H17249" s="434">
        <v>31242</v>
      </c>
      <c r="I17249" s="434">
        <v>189.99</v>
      </c>
      <c r="J17249" s="434">
        <v>0</v>
      </c>
      <c r="K17249" s="434">
        <v>2004</v>
      </c>
    </row>
    <row r="17250" spans="1:11" hidden="1" x14ac:dyDescent="0.25">
      <c r="A17250" s="434">
        <v>538006686</v>
      </c>
      <c r="B17250" s="434">
        <v>620</v>
      </c>
      <c r="C17250" s="434" t="s">
        <v>28</v>
      </c>
      <c r="D17250" s="434" t="s">
        <v>29</v>
      </c>
      <c r="E17250" s="434">
        <v>14.5</v>
      </c>
      <c r="F17250" s="434">
        <v>9480</v>
      </c>
      <c r="G17250" s="434">
        <v>52949</v>
      </c>
      <c r="H17250" s="434">
        <v>29414</v>
      </c>
      <c r="I17250" s="434">
        <v>188.5</v>
      </c>
      <c r="J17250" s="434">
        <v>0</v>
      </c>
      <c r="K17250" s="434">
        <v>2004</v>
      </c>
    </row>
    <row r="17251" spans="1:11" hidden="1" x14ac:dyDescent="0.25">
      <c r="A17251" s="434">
        <v>538006689</v>
      </c>
      <c r="B17251" s="434">
        <v>6386</v>
      </c>
      <c r="C17251" s="434" t="s">
        <v>28</v>
      </c>
      <c r="D17251" s="434" t="s">
        <v>29</v>
      </c>
      <c r="E17251" s="434">
        <v>14.5</v>
      </c>
      <c r="F17251" s="434">
        <v>9960</v>
      </c>
      <c r="G17251" s="434">
        <v>53286</v>
      </c>
      <c r="H17251" s="434">
        <v>30669</v>
      </c>
      <c r="I17251" s="434">
        <v>189.99</v>
      </c>
      <c r="K17251" s="434">
        <v>2009</v>
      </c>
    </row>
    <row r="17252" spans="1:11" hidden="1" x14ac:dyDescent="0.25">
      <c r="A17252" s="434">
        <v>538006690</v>
      </c>
      <c r="B17252" s="434">
        <v>4717</v>
      </c>
      <c r="C17252" s="434" t="s">
        <v>28</v>
      </c>
      <c r="D17252" s="434" t="s">
        <v>29</v>
      </c>
      <c r="E17252" s="434">
        <v>14.5</v>
      </c>
      <c r="F17252" s="434">
        <v>9960</v>
      </c>
      <c r="G17252" s="434">
        <v>54279</v>
      </c>
      <c r="H17252" s="434">
        <v>30669</v>
      </c>
      <c r="I17252" s="434">
        <v>189.99</v>
      </c>
      <c r="J17252" s="434">
        <v>0</v>
      </c>
      <c r="K17252" s="434">
        <v>2009</v>
      </c>
    </row>
    <row r="17253" spans="1:11" hidden="1" x14ac:dyDescent="0.25">
      <c r="A17253" s="434">
        <v>538006696</v>
      </c>
      <c r="B17253" s="434">
        <v>20570</v>
      </c>
      <c r="C17253" s="434" t="s">
        <v>24</v>
      </c>
      <c r="D17253" s="434" t="s">
        <v>33</v>
      </c>
      <c r="F17253" s="434">
        <v>11730</v>
      </c>
      <c r="G17253" s="434">
        <v>114718</v>
      </c>
      <c r="H17253" s="434">
        <v>63502</v>
      </c>
      <c r="I17253" s="434">
        <v>249.97</v>
      </c>
      <c r="J17253" s="434">
        <v>125068</v>
      </c>
      <c r="K17253" s="434">
        <v>2016</v>
      </c>
    </row>
    <row r="17254" spans="1:11" hidden="1" x14ac:dyDescent="0.25">
      <c r="A17254" s="434">
        <v>538006701</v>
      </c>
      <c r="B17254" s="434">
        <v>6260</v>
      </c>
      <c r="C17254" s="434" t="s">
        <v>24</v>
      </c>
      <c r="D17254" s="434" t="s">
        <v>36</v>
      </c>
      <c r="E17254" s="434">
        <v>15</v>
      </c>
      <c r="F17254" s="434">
        <v>15100</v>
      </c>
      <c r="G17254" s="434">
        <v>154998</v>
      </c>
      <c r="H17254" s="434">
        <v>82515</v>
      </c>
      <c r="I17254" s="434">
        <v>276</v>
      </c>
      <c r="J17254" s="434">
        <v>170725</v>
      </c>
      <c r="K17254" s="434">
        <v>2016</v>
      </c>
    </row>
    <row r="17255" spans="1:11" hidden="1" x14ac:dyDescent="0.25">
      <c r="A17255" s="434">
        <v>538006704</v>
      </c>
      <c r="B17255" s="434">
        <v>7942</v>
      </c>
      <c r="C17255" s="434" t="s">
        <v>28</v>
      </c>
      <c r="D17255" s="434" t="s">
        <v>29</v>
      </c>
      <c r="E17255" s="434">
        <v>14.5</v>
      </c>
      <c r="F17255" s="434">
        <v>7800</v>
      </c>
      <c r="G17255" s="434">
        <v>60411</v>
      </c>
      <c r="H17255" s="434">
        <v>34568</v>
      </c>
      <c r="I17255" s="434">
        <v>199.99</v>
      </c>
      <c r="J17255" s="434">
        <v>0</v>
      </c>
      <c r="K17255" s="434">
        <v>2016</v>
      </c>
    </row>
    <row r="17256" spans="1:11" hidden="1" x14ac:dyDescent="0.25">
      <c r="A17256" s="434">
        <v>538006707</v>
      </c>
      <c r="B17256" s="434">
        <v>4042</v>
      </c>
      <c r="C17256" s="434" t="s">
        <v>28</v>
      </c>
      <c r="D17256" s="434" t="s">
        <v>33</v>
      </c>
      <c r="E17256" s="434">
        <v>14.5</v>
      </c>
      <c r="F17256" s="434">
        <v>9660</v>
      </c>
      <c r="G17256" s="434">
        <v>81922</v>
      </c>
      <c r="H17256" s="434">
        <v>43036</v>
      </c>
      <c r="I17256" s="434">
        <v>229</v>
      </c>
      <c r="J17256" s="434">
        <v>0</v>
      </c>
      <c r="K17256" s="434">
        <v>2016</v>
      </c>
    </row>
    <row r="17257" spans="1:11" hidden="1" x14ac:dyDescent="0.25">
      <c r="A17257" s="434">
        <v>538006709</v>
      </c>
      <c r="B17257" s="434">
        <v>3193</v>
      </c>
      <c r="C17257" s="434" t="s">
        <v>20</v>
      </c>
      <c r="D17257" s="434" t="s">
        <v>29</v>
      </c>
      <c r="E17257" s="434">
        <v>14</v>
      </c>
      <c r="F17257" s="434">
        <v>7700</v>
      </c>
      <c r="G17257" s="434">
        <v>49950</v>
      </c>
      <c r="H17257" s="434">
        <v>29327</v>
      </c>
      <c r="I17257" s="434">
        <v>183.06</v>
      </c>
      <c r="J17257" s="434">
        <v>51580</v>
      </c>
      <c r="K17257" s="434">
        <v>2015</v>
      </c>
    </row>
    <row r="17258" spans="1:11" hidden="1" x14ac:dyDescent="0.25">
      <c r="A17258" s="434">
        <v>538006710</v>
      </c>
      <c r="B17258" s="434">
        <v>1</v>
      </c>
      <c r="C17258" s="434" t="s">
        <v>28</v>
      </c>
      <c r="D17258" s="434" t="s">
        <v>33</v>
      </c>
      <c r="E17258" s="434">
        <v>14.3</v>
      </c>
      <c r="F17258" s="434">
        <v>9856</v>
      </c>
      <c r="G17258" s="434">
        <v>77509</v>
      </c>
      <c r="H17258" s="434">
        <v>43462</v>
      </c>
      <c r="I17258" s="434">
        <v>229</v>
      </c>
      <c r="J17258" s="434">
        <v>0</v>
      </c>
      <c r="K17258" s="434">
        <v>2001</v>
      </c>
    </row>
    <row r="17259" spans="1:11" hidden="1" x14ac:dyDescent="0.25">
      <c r="A17259" s="434">
        <v>538006712</v>
      </c>
      <c r="B17259" s="434">
        <v>27706</v>
      </c>
      <c r="C17259" s="434" t="s">
        <v>44</v>
      </c>
      <c r="D17259" s="434" t="s">
        <v>33</v>
      </c>
      <c r="E17259" s="434">
        <v>19.5</v>
      </c>
      <c r="F17259" s="434">
        <v>32000</v>
      </c>
      <c r="G17259" s="434">
        <v>4800</v>
      </c>
      <c r="H17259" s="434">
        <v>55254</v>
      </c>
      <c r="I17259" s="434">
        <v>224.02</v>
      </c>
      <c r="J17259" s="434">
        <v>0</v>
      </c>
      <c r="K17259" s="434">
        <v>2016</v>
      </c>
    </row>
    <row r="17260" spans="1:11" hidden="1" x14ac:dyDescent="0.25">
      <c r="A17260" s="434">
        <v>538006719</v>
      </c>
      <c r="B17260" s="434">
        <v>1304</v>
      </c>
      <c r="C17260" s="434" t="s">
        <v>20</v>
      </c>
      <c r="D17260" s="434" t="s">
        <v>29</v>
      </c>
      <c r="E17260" s="434">
        <v>14.5</v>
      </c>
      <c r="F17260" s="434">
        <v>7240</v>
      </c>
      <c r="G17260" s="434">
        <v>49990</v>
      </c>
      <c r="H17260" s="434">
        <v>29767</v>
      </c>
      <c r="I17260" s="434">
        <v>183</v>
      </c>
      <c r="J17260" s="434">
        <v>51871</v>
      </c>
      <c r="K17260" s="434">
        <v>2016</v>
      </c>
    </row>
    <row r="17261" spans="1:11" hidden="1" x14ac:dyDescent="0.25">
      <c r="A17261" s="434">
        <v>538006722</v>
      </c>
      <c r="B17261" s="434">
        <v>2107</v>
      </c>
      <c r="C17261" s="434" t="s">
        <v>28</v>
      </c>
      <c r="D17261" s="434" t="s">
        <v>29</v>
      </c>
      <c r="E17261" s="434">
        <v>43599</v>
      </c>
      <c r="F17261" s="434">
        <v>8260</v>
      </c>
      <c r="G17261" s="434">
        <v>61219</v>
      </c>
      <c r="H17261" s="434">
        <v>34773</v>
      </c>
      <c r="I17261" s="434">
        <v>199.98</v>
      </c>
      <c r="J17261" s="434">
        <v>0</v>
      </c>
      <c r="K17261" s="434">
        <v>2016</v>
      </c>
    </row>
    <row r="17262" spans="1:11" hidden="1" x14ac:dyDescent="0.25">
      <c r="A17262" s="434">
        <v>538006742</v>
      </c>
      <c r="B17262" s="434">
        <v>10026</v>
      </c>
      <c r="C17262" s="434" t="s">
        <v>20</v>
      </c>
      <c r="D17262" s="434" t="s">
        <v>29</v>
      </c>
      <c r="E17262" s="434">
        <v>14</v>
      </c>
      <c r="F17262" s="434">
        <v>7700</v>
      </c>
      <c r="G17262" s="434">
        <v>49737</v>
      </c>
      <c r="H17262" s="434">
        <v>29375</v>
      </c>
      <c r="I17262" s="434">
        <v>183.06</v>
      </c>
      <c r="J17262" s="434">
        <v>52025</v>
      </c>
      <c r="K17262" s="434">
        <v>2016</v>
      </c>
    </row>
    <row r="17263" spans="1:11" hidden="1" x14ac:dyDescent="0.25">
      <c r="A17263" s="434">
        <v>538006744</v>
      </c>
      <c r="B17263" s="434">
        <v>6553</v>
      </c>
      <c r="C17263" s="434" t="s">
        <v>20</v>
      </c>
      <c r="D17263" s="434" t="s">
        <v>29</v>
      </c>
      <c r="E17263" s="434">
        <v>14</v>
      </c>
      <c r="F17263" s="434">
        <v>7700</v>
      </c>
      <c r="G17263" s="434">
        <v>49737</v>
      </c>
      <c r="H17263" s="434">
        <v>29375</v>
      </c>
      <c r="I17263" s="434">
        <v>183.06</v>
      </c>
      <c r="J17263" s="434">
        <v>52025</v>
      </c>
      <c r="K17263" s="434">
        <v>2016</v>
      </c>
    </row>
    <row r="17264" spans="1:11" hidden="1" x14ac:dyDescent="0.25">
      <c r="A17264" s="434">
        <v>538006745</v>
      </c>
      <c r="B17264" s="434">
        <v>10428</v>
      </c>
      <c r="C17264" s="434" t="s">
        <v>20</v>
      </c>
      <c r="D17264" s="434" t="s">
        <v>29</v>
      </c>
      <c r="E17264" s="434">
        <v>14</v>
      </c>
      <c r="F17264" s="434">
        <v>7700</v>
      </c>
      <c r="G17264" s="434">
        <v>49668</v>
      </c>
      <c r="H17264" s="434">
        <v>29375</v>
      </c>
      <c r="I17264" s="434">
        <v>183.06</v>
      </c>
      <c r="J17264" s="434">
        <v>52025</v>
      </c>
      <c r="K17264" s="434">
        <v>2016</v>
      </c>
    </row>
    <row r="17265" spans="1:11" hidden="1" x14ac:dyDescent="0.25">
      <c r="A17265" s="434">
        <v>538006751</v>
      </c>
      <c r="B17265" s="434">
        <v>849</v>
      </c>
      <c r="C17265" s="434" t="s">
        <v>28</v>
      </c>
      <c r="D17265" s="434" t="s">
        <v>29</v>
      </c>
      <c r="F17265" s="434">
        <v>8260</v>
      </c>
      <c r="G17265" s="434">
        <v>61181</v>
      </c>
      <c r="H17265" s="434">
        <v>34781</v>
      </c>
      <c r="I17265" s="434">
        <v>199.98</v>
      </c>
      <c r="K17265" s="434">
        <v>2016</v>
      </c>
    </row>
    <row r="17266" spans="1:11" hidden="1" x14ac:dyDescent="0.25">
      <c r="A17266" s="434">
        <v>538006752</v>
      </c>
      <c r="B17266" s="434">
        <v>54562</v>
      </c>
      <c r="C17266" s="434" t="s">
        <v>28</v>
      </c>
      <c r="D17266" s="434" t="s">
        <v>33</v>
      </c>
      <c r="E17266" s="434">
        <v>14.5</v>
      </c>
      <c r="F17266" s="434">
        <v>7448</v>
      </c>
      <c r="G17266" s="434">
        <v>82019</v>
      </c>
      <c r="H17266" s="434">
        <v>44190</v>
      </c>
      <c r="I17266" s="434">
        <v>228.99799999999999</v>
      </c>
      <c r="J17266" s="434">
        <v>0</v>
      </c>
      <c r="K17266" s="434">
        <v>2016</v>
      </c>
    </row>
    <row r="17267" spans="1:11" hidden="1" x14ac:dyDescent="0.25">
      <c r="A17267" s="434">
        <v>538006753</v>
      </c>
      <c r="B17267" s="434">
        <v>22240</v>
      </c>
      <c r="C17267" s="434" t="s">
        <v>28</v>
      </c>
      <c r="D17267" s="434" t="s">
        <v>29</v>
      </c>
      <c r="E17267" s="434">
        <v>14</v>
      </c>
      <c r="F17267" s="434">
        <v>7877</v>
      </c>
      <c r="G17267" s="434">
        <v>36563</v>
      </c>
      <c r="H17267" s="434">
        <v>20659</v>
      </c>
      <c r="I17267" s="434">
        <v>199.99</v>
      </c>
      <c r="J17267" s="434">
        <v>0</v>
      </c>
      <c r="K17267" s="434">
        <v>2000</v>
      </c>
    </row>
    <row r="17268" spans="1:11" hidden="1" x14ac:dyDescent="0.25">
      <c r="A17268" s="434">
        <v>538006757</v>
      </c>
      <c r="B17268" s="434">
        <v>29187</v>
      </c>
      <c r="C17268" s="434" t="s">
        <v>24</v>
      </c>
      <c r="D17268" s="434" t="s">
        <v>22</v>
      </c>
      <c r="E17268" s="434">
        <v>13</v>
      </c>
      <c r="F17268" s="434">
        <v>3120</v>
      </c>
      <c r="G17268" s="434">
        <v>3409</v>
      </c>
      <c r="H17268" s="434">
        <v>3678</v>
      </c>
      <c r="I17268" s="434">
        <v>99.59</v>
      </c>
      <c r="J17268" s="434">
        <v>4112</v>
      </c>
      <c r="K17268" s="434">
        <v>2001</v>
      </c>
    </row>
    <row r="17269" spans="1:11" hidden="1" x14ac:dyDescent="0.25">
      <c r="A17269" s="434">
        <v>538006761</v>
      </c>
      <c r="B17269" s="434">
        <v>917</v>
      </c>
      <c r="C17269" s="434" t="s">
        <v>20</v>
      </c>
      <c r="D17269" s="434" t="s">
        <v>29</v>
      </c>
      <c r="E17269" s="434">
        <v>14</v>
      </c>
      <c r="F17269" s="434">
        <v>10320</v>
      </c>
      <c r="G17269" s="434">
        <v>49100</v>
      </c>
      <c r="H17269" s="434">
        <v>29492</v>
      </c>
      <c r="I17269" s="434">
        <v>182.9</v>
      </c>
      <c r="J17269" s="434">
        <v>51741</v>
      </c>
      <c r="K17269" s="434">
        <v>2016</v>
      </c>
    </row>
    <row r="17270" spans="1:11" hidden="1" x14ac:dyDescent="0.25">
      <c r="A17270" s="434">
        <v>538006763</v>
      </c>
      <c r="B17270" s="434">
        <v>1</v>
      </c>
      <c r="C17270" s="434" t="s">
        <v>20</v>
      </c>
      <c r="D17270" s="434" t="s">
        <v>29</v>
      </c>
      <c r="E17270" s="434">
        <v>14</v>
      </c>
      <c r="F17270" s="434">
        <v>10320</v>
      </c>
      <c r="G17270" s="434">
        <v>49513</v>
      </c>
      <c r="H17270" s="434">
        <v>29492</v>
      </c>
      <c r="I17270" s="434">
        <v>182.9</v>
      </c>
      <c r="J17270" s="434">
        <v>51741</v>
      </c>
      <c r="K17270" s="434">
        <v>2016</v>
      </c>
    </row>
    <row r="17271" spans="1:11" hidden="1" x14ac:dyDescent="0.25">
      <c r="A17271" s="434">
        <v>538006764</v>
      </c>
      <c r="B17271" s="434">
        <v>697</v>
      </c>
      <c r="C17271" s="434" t="s">
        <v>20</v>
      </c>
      <c r="D17271" s="434" t="s">
        <v>29</v>
      </c>
      <c r="E17271" s="434">
        <v>14</v>
      </c>
      <c r="F17271" s="434">
        <v>10320</v>
      </c>
      <c r="G17271" s="434">
        <v>49478</v>
      </c>
      <c r="H17271" s="434">
        <v>29492</v>
      </c>
      <c r="I17271" s="434">
        <v>182.9</v>
      </c>
      <c r="J17271" s="434">
        <v>51741</v>
      </c>
      <c r="K17271" s="434">
        <v>2016</v>
      </c>
    </row>
    <row r="17272" spans="1:11" hidden="1" x14ac:dyDescent="0.25">
      <c r="A17272" s="434">
        <v>538006769</v>
      </c>
      <c r="B17272" s="434">
        <v>30494</v>
      </c>
      <c r="C17272" s="434" t="s">
        <v>16</v>
      </c>
      <c r="D17272" s="434" t="s">
        <v>36</v>
      </c>
      <c r="E17272" s="434">
        <v>14.6</v>
      </c>
      <c r="F17272" s="434">
        <v>11850</v>
      </c>
      <c r="G17272" s="434">
        <v>109900</v>
      </c>
      <c r="H17272" s="434">
        <v>62700</v>
      </c>
      <c r="I17272" s="434">
        <v>251.84</v>
      </c>
      <c r="J17272" s="434">
        <v>123341</v>
      </c>
      <c r="K17272" s="434">
        <v>2016</v>
      </c>
    </row>
    <row r="17273" spans="1:11" hidden="1" x14ac:dyDescent="0.25">
      <c r="A17273" s="434">
        <v>538006771</v>
      </c>
      <c r="B17273" s="434">
        <v>9618</v>
      </c>
      <c r="C17273" s="434" t="s">
        <v>16</v>
      </c>
      <c r="D17273" s="434" t="s">
        <v>36</v>
      </c>
      <c r="E17273" s="434">
        <v>14.6</v>
      </c>
      <c r="F17273" s="434">
        <v>11850</v>
      </c>
      <c r="G17273" s="434">
        <v>109900</v>
      </c>
      <c r="H17273" s="434">
        <v>62700</v>
      </c>
      <c r="I17273" s="434">
        <v>251.81700000000001</v>
      </c>
      <c r="J17273" s="434">
        <v>123341</v>
      </c>
      <c r="K17273" s="434">
        <v>2016</v>
      </c>
    </row>
    <row r="17274" spans="1:11" hidden="1" x14ac:dyDescent="0.25">
      <c r="A17274" s="434">
        <v>538006772</v>
      </c>
      <c r="B17274" s="434">
        <v>32622</v>
      </c>
      <c r="C17274" s="434" t="s">
        <v>16</v>
      </c>
      <c r="D17274" s="434" t="s">
        <v>36</v>
      </c>
      <c r="E17274" s="434">
        <v>14.6</v>
      </c>
      <c r="F17274" s="434">
        <v>11850</v>
      </c>
      <c r="G17274" s="434">
        <v>109900</v>
      </c>
      <c r="H17274" s="434">
        <v>62700</v>
      </c>
      <c r="I17274" s="434">
        <v>251.84</v>
      </c>
      <c r="J17274" s="434">
        <v>123341</v>
      </c>
      <c r="K17274" s="434">
        <v>2016</v>
      </c>
    </row>
    <row r="17275" spans="1:11" hidden="1" x14ac:dyDescent="0.25">
      <c r="A17275" s="434">
        <v>538006773</v>
      </c>
      <c r="B17275" s="434">
        <v>8503</v>
      </c>
      <c r="C17275" s="434" t="s">
        <v>24</v>
      </c>
      <c r="D17275" s="434" t="s">
        <v>36</v>
      </c>
      <c r="F17275" s="434">
        <v>11200</v>
      </c>
      <c r="G17275" s="434">
        <v>115177</v>
      </c>
      <c r="H17275" s="434">
        <v>62615</v>
      </c>
      <c r="I17275" s="434">
        <v>255.9</v>
      </c>
      <c r="J17275" s="434">
        <v>127773</v>
      </c>
      <c r="K17275" s="434">
        <v>2016</v>
      </c>
    </row>
    <row r="17276" spans="1:11" hidden="1" x14ac:dyDescent="0.25">
      <c r="A17276" s="434">
        <v>538006774</v>
      </c>
      <c r="B17276" s="434">
        <v>1074</v>
      </c>
      <c r="C17276" s="434" t="s">
        <v>28</v>
      </c>
      <c r="D17276" s="434" t="s">
        <v>29</v>
      </c>
      <c r="F17276" s="434">
        <v>8260</v>
      </c>
      <c r="G17276" s="434">
        <v>61250</v>
      </c>
      <c r="H17276" s="434">
        <v>34810</v>
      </c>
      <c r="I17276" s="434">
        <v>199.98</v>
      </c>
      <c r="K17276" s="434">
        <v>2016</v>
      </c>
    </row>
    <row r="17277" spans="1:11" hidden="1" x14ac:dyDescent="0.25">
      <c r="A17277" s="434">
        <v>538006775</v>
      </c>
      <c r="B17277" s="434">
        <v>12127</v>
      </c>
      <c r="C17277" s="434" t="s">
        <v>20</v>
      </c>
      <c r="D17277" s="434" t="s">
        <v>29</v>
      </c>
      <c r="E17277" s="434">
        <v>14.5</v>
      </c>
      <c r="F17277" s="434">
        <v>8300</v>
      </c>
      <c r="G17277" s="434">
        <v>49999</v>
      </c>
      <c r="H17277" s="434">
        <v>29737</v>
      </c>
      <c r="I17277" s="434">
        <v>183</v>
      </c>
      <c r="J17277" s="434">
        <v>51744</v>
      </c>
      <c r="K17277" s="434">
        <v>2016</v>
      </c>
    </row>
    <row r="17278" spans="1:11" hidden="1" x14ac:dyDescent="0.25">
      <c r="A17278" s="434">
        <v>538006778</v>
      </c>
      <c r="B17278" s="434">
        <v>32261</v>
      </c>
      <c r="C17278" s="434" t="s">
        <v>28</v>
      </c>
      <c r="D17278" s="434" t="s">
        <v>29</v>
      </c>
      <c r="E17278" s="434">
        <v>14.5</v>
      </c>
      <c r="F17278" s="434">
        <v>7877</v>
      </c>
      <c r="G17278" s="434">
        <v>36563</v>
      </c>
      <c r="H17278" s="434">
        <v>20659</v>
      </c>
      <c r="I17278" s="434">
        <v>199.99</v>
      </c>
      <c r="J17278" s="434">
        <v>0</v>
      </c>
      <c r="K17278" s="434">
        <v>2001</v>
      </c>
    </row>
    <row r="17279" spans="1:11" hidden="1" x14ac:dyDescent="0.25">
      <c r="A17279" s="434">
        <v>538006779</v>
      </c>
      <c r="B17279" s="434">
        <v>19667</v>
      </c>
      <c r="C17279" s="434" t="s">
        <v>28</v>
      </c>
      <c r="D17279" s="434" t="s">
        <v>29</v>
      </c>
      <c r="E17279" s="434">
        <v>14</v>
      </c>
      <c r="F17279" s="434">
        <v>7877</v>
      </c>
      <c r="G17279" s="434">
        <v>36563</v>
      </c>
      <c r="H17279" s="434">
        <v>20659</v>
      </c>
      <c r="I17279" s="434">
        <v>199.99</v>
      </c>
      <c r="J17279" s="434">
        <v>0</v>
      </c>
      <c r="K17279" s="434">
        <v>2000</v>
      </c>
    </row>
    <row r="17280" spans="1:11" hidden="1" x14ac:dyDescent="0.25">
      <c r="A17280" s="434">
        <v>538006780</v>
      </c>
      <c r="B17280" s="434">
        <v>1257</v>
      </c>
      <c r="C17280" s="434" t="s">
        <v>28</v>
      </c>
      <c r="D17280" s="434" t="s">
        <v>29</v>
      </c>
      <c r="E17280" s="434">
        <v>14</v>
      </c>
      <c r="F17280" s="434">
        <v>7877</v>
      </c>
      <c r="G17280" s="434">
        <v>36563</v>
      </c>
      <c r="H17280" s="434">
        <v>20659</v>
      </c>
      <c r="I17280" s="434">
        <v>199.99</v>
      </c>
      <c r="J17280" s="434">
        <v>0</v>
      </c>
      <c r="K17280" s="434">
        <v>2000</v>
      </c>
    </row>
    <row r="17281" spans="1:11" hidden="1" x14ac:dyDescent="0.25">
      <c r="A17281" s="434">
        <v>538006781</v>
      </c>
      <c r="B17281" s="434">
        <v>23160</v>
      </c>
      <c r="C17281" s="434" t="s">
        <v>28</v>
      </c>
      <c r="D17281" s="434" t="s">
        <v>29</v>
      </c>
      <c r="E17281" s="434">
        <v>14</v>
      </c>
      <c r="F17281" s="434">
        <v>7860</v>
      </c>
      <c r="G17281" s="434">
        <v>36489</v>
      </c>
      <c r="H17281" s="434">
        <v>20661</v>
      </c>
      <c r="I17281" s="434">
        <v>199.99</v>
      </c>
      <c r="J17281" s="434">
        <v>0</v>
      </c>
      <c r="K17281" s="434">
        <v>2003</v>
      </c>
    </row>
    <row r="17282" spans="1:11" hidden="1" x14ac:dyDescent="0.25">
      <c r="A17282" s="434">
        <v>538006782</v>
      </c>
      <c r="B17282" s="434">
        <v>16854</v>
      </c>
      <c r="C17282" s="434" t="s">
        <v>28</v>
      </c>
      <c r="D17282" s="434" t="s">
        <v>29</v>
      </c>
      <c r="E17282" s="434">
        <v>14</v>
      </c>
      <c r="F17282" s="434">
        <v>7860</v>
      </c>
      <c r="G17282" s="434">
        <v>36489</v>
      </c>
      <c r="H17282" s="434">
        <v>20661</v>
      </c>
      <c r="I17282" s="434">
        <v>199.99</v>
      </c>
      <c r="J17282" s="434">
        <v>0</v>
      </c>
      <c r="K17282" s="434">
        <v>2005</v>
      </c>
    </row>
    <row r="17283" spans="1:11" hidden="1" x14ac:dyDescent="0.25">
      <c r="A17283" s="434">
        <v>538006783</v>
      </c>
      <c r="B17283" s="434">
        <v>3287</v>
      </c>
      <c r="C17283" s="434" t="s">
        <v>28</v>
      </c>
      <c r="D17283" s="434" t="s">
        <v>29</v>
      </c>
      <c r="E17283" s="434">
        <v>14</v>
      </c>
      <c r="F17283" s="434">
        <v>7877</v>
      </c>
      <c r="G17283" s="434">
        <v>36563</v>
      </c>
      <c r="H17283" s="434">
        <v>20659</v>
      </c>
      <c r="I17283" s="434">
        <v>199.99</v>
      </c>
      <c r="J17283" s="434">
        <v>0</v>
      </c>
      <c r="K17283" s="434">
        <v>1999</v>
      </c>
    </row>
    <row r="17284" spans="1:11" hidden="1" x14ac:dyDescent="0.25">
      <c r="A17284" s="434">
        <v>538006784</v>
      </c>
      <c r="B17284" s="434">
        <v>1801</v>
      </c>
      <c r="C17284" s="434" t="s">
        <v>28</v>
      </c>
      <c r="D17284" s="434" t="s">
        <v>29</v>
      </c>
      <c r="E17284" s="434">
        <v>14</v>
      </c>
      <c r="F17284" s="434">
        <v>7877</v>
      </c>
      <c r="G17284" s="434">
        <v>36563</v>
      </c>
      <c r="H17284" s="434">
        <v>20695</v>
      </c>
      <c r="I17284" s="434">
        <v>199.99</v>
      </c>
      <c r="K17284" s="434">
        <v>2000</v>
      </c>
    </row>
    <row r="17285" spans="1:11" hidden="1" x14ac:dyDescent="0.25">
      <c r="A17285" s="434">
        <v>538006785</v>
      </c>
      <c r="B17285" s="434">
        <v>9303</v>
      </c>
      <c r="C17285" s="434" t="s">
        <v>28</v>
      </c>
      <c r="D17285" s="434" t="s">
        <v>29</v>
      </c>
      <c r="F17285" s="434">
        <v>7860</v>
      </c>
      <c r="G17285" s="434">
        <v>36489</v>
      </c>
      <c r="H17285" s="434">
        <v>20661</v>
      </c>
      <c r="I17285" s="434">
        <v>199.99</v>
      </c>
      <c r="K17285" s="434">
        <v>2004</v>
      </c>
    </row>
    <row r="17286" spans="1:11" hidden="1" x14ac:dyDescent="0.25">
      <c r="A17286" s="434">
        <v>538006786</v>
      </c>
      <c r="B17286" s="434">
        <v>3376</v>
      </c>
      <c r="C17286" s="434" t="s">
        <v>28</v>
      </c>
      <c r="D17286" s="434" t="s">
        <v>29</v>
      </c>
      <c r="E17286" s="434">
        <v>14.5</v>
      </c>
      <c r="F17286" s="434">
        <v>7877</v>
      </c>
      <c r="G17286" s="434">
        <v>36563</v>
      </c>
      <c r="H17286" s="434">
        <v>20659</v>
      </c>
      <c r="I17286" s="434">
        <v>199.99</v>
      </c>
      <c r="J17286" s="434">
        <v>0</v>
      </c>
      <c r="K17286" s="434">
        <v>2000</v>
      </c>
    </row>
    <row r="17287" spans="1:11" hidden="1" x14ac:dyDescent="0.25">
      <c r="A17287" s="434">
        <v>538006787</v>
      </c>
      <c r="B17287" s="434">
        <v>20995</v>
      </c>
      <c r="C17287" s="434" t="s">
        <v>28</v>
      </c>
      <c r="D17287" s="434" t="s">
        <v>29</v>
      </c>
      <c r="E17287" s="434">
        <v>14</v>
      </c>
      <c r="F17287" s="434">
        <v>7877</v>
      </c>
      <c r="G17287" s="434">
        <v>36563</v>
      </c>
      <c r="H17287" s="434">
        <v>20659</v>
      </c>
      <c r="I17287" s="434">
        <v>199.99</v>
      </c>
      <c r="J17287" s="434">
        <v>0</v>
      </c>
      <c r="K17287" s="434">
        <v>2000</v>
      </c>
    </row>
    <row r="17288" spans="1:11" hidden="1" x14ac:dyDescent="0.25">
      <c r="A17288" s="434">
        <v>538006789</v>
      </c>
      <c r="B17288" s="434">
        <v>1527</v>
      </c>
      <c r="C17288" s="434" t="s">
        <v>20</v>
      </c>
      <c r="D17288" s="434" t="s">
        <v>25</v>
      </c>
      <c r="F17288" s="434">
        <v>6900</v>
      </c>
      <c r="G17288" s="434">
        <v>19997</v>
      </c>
      <c r="H17288" s="434">
        <v>12138</v>
      </c>
      <c r="I17288" s="434">
        <v>145</v>
      </c>
      <c r="J17288" s="434">
        <v>20657</v>
      </c>
      <c r="K17288" s="434">
        <v>2016</v>
      </c>
    </row>
    <row r="17289" spans="1:11" hidden="1" x14ac:dyDescent="0.25">
      <c r="A17289" s="434">
        <v>538006791</v>
      </c>
      <c r="B17289" s="434">
        <v>1</v>
      </c>
      <c r="C17289" s="434" t="s">
        <v>31</v>
      </c>
      <c r="D17289" s="434" t="s">
        <v>29</v>
      </c>
      <c r="E17289" s="434">
        <v>20</v>
      </c>
      <c r="F17289" s="434">
        <v>13070</v>
      </c>
      <c r="G17289" s="434">
        <v>19638</v>
      </c>
      <c r="H17289" s="434">
        <v>65697</v>
      </c>
      <c r="I17289" s="434">
        <v>199.97</v>
      </c>
      <c r="K17289" s="434">
        <v>2016</v>
      </c>
    </row>
    <row r="17290" spans="1:11" hidden="1" x14ac:dyDescent="0.25">
      <c r="A17290" s="434">
        <v>538006805</v>
      </c>
      <c r="B17290" s="434">
        <v>4460</v>
      </c>
      <c r="C17290" s="434" t="s">
        <v>20</v>
      </c>
      <c r="D17290" s="434" t="s">
        <v>29</v>
      </c>
      <c r="F17290" s="434">
        <v>5470</v>
      </c>
      <c r="G17290" s="434">
        <v>25161</v>
      </c>
      <c r="H17290" s="434">
        <v>17858</v>
      </c>
      <c r="I17290" s="434">
        <v>169.06</v>
      </c>
      <c r="J17290" s="434">
        <v>28772</v>
      </c>
      <c r="K17290" s="434">
        <v>2016</v>
      </c>
    </row>
    <row r="17291" spans="1:11" hidden="1" x14ac:dyDescent="0.25">
      <c r="A17291" s="434">
        <v>538006815</v>
      </c>
      <c r="B17291" s="434">
        <v>966</v>
      </c>
      <c r="C17291" s="434" t="s">
        <v>28</v>
      </c>
      <c r="D17291" s="434" t="s">
        <v>29</v>
      </c>
      <c r="E17291" s="434">
        <v>14.4</v>
      </c>
      <c r="F17291" s="434">
        <v>11900</v>
      </c>
      <c r="G17291" s="434">
        <v>63541</v>
      </c>
      <c r="H17291" s="434">
        <v>36332</v>
      </c>
      <c r="I17291" s="434">
        <v>199.99</v>
      </c>
      <c r="J17291" s="434">
        <v>0</v>
      </c>
      <c r="K17291" s="434">
        <v>2016</v>
      </c>
    </row>
    <row r="17292" spans="1:11" hidden="1" x14ac:dyDescent="0.25">
      <c r="A17292" s="434">
        <v>538006823</v>
      </c>
      <c r="B17292" s="434">
        <v>19519</v>
      </c>
      <c r="C17292" s="434" t="s">
        <v>28</v>
      </c>
      <c r="D17292" s="434" t="s">
        <v>29</v>
      </c>
      <c r="F17292" s="434">
        <v>7044</v>
      </c>
      <c r="G17292" s="434">
        <v>38863</v>
      </c>
      <c r="H17292" s="434">
        <v>24124</v>
      </c>
      <c r="I17292" s="434">
        <v>182</v>
      </c>
      <c r="K17292" s="434">
        <v>2016</v>
      </c>
    </row>
    <row r="17293" spans="1:11" hidden="1" x14ac:dyDescent="0.25">
      <c r="A17293" s="434">
        <v>538006826</v>
      </c>
      <c r="B17293" s="434">
        <v>616</v>
      </c>
      <c r="C17293" s="434" t="s">
        <v>20</v>
      </c>
      <c r="D17293" s="434" t="s">
        <v>25</v>
      </c>
      <c r="E17293" s="434">
        <v>14</v>
      </c>
      <c r="F17293" s="434">
        <v>4440</v>
      </c>
      <c r="G17293" s="434">
        <v>12901</v>
      </c>
      <c r="H17293" s="434">
        <v>8450</v>
      </c>
      <c r="I17293" s="434">
        <v>127.2</v>
      </c>
      <c r="J17293" s="434">
        <v>13064</v>
      </c>
      <c r="K17293" s="434">
        <v>2006</v>
      </c>
    </row>
    <row r="17294" spans="1:11" hidden="1" x14ac:dyDescent="0.25">
      <c r="A17294" s="434">
        <v>538006836</v>
      </c>
      <c r="B17294" s="434">
        <v>32002</v>
      </c>
      <c r="C17294" s="434" t="s">
        <v>24</v>
      </c>
      <c r="D17294" s="434" t="s">
        <v>36</v>
      </c>
      <c r="F17294" s="434">
        <v>11200</v>
      </c>
      <c r="G17294" s="434">
        <v>115177</v>
      </c>
      <c r="H17294" s="434">
        <v>62615</v>
      </c>
      <c r="I17294" s="434">
        <v>255.9</v>
      </c>
      <c r="J17294" s="434">
        <v>127773</v>
      </c>
      <c r="K17294" s="434">
        <v>2016</v>
      </c>
    </row>
    <row r="17295" spans="1:11" hidden="1" x14ac:dyDescent="0.25">
      <c r="A17295" s="434">
        <v>538006838</v>
      </c>
      <c r="B17295" s="434">
        <v>17214</v>
      </c>
      <c r="C17295" s="434" t="s">
        <v>24</v>
      </c>
      <c r="D17295" s="434" t="s">
        <v>33</v>
      </c>
      <c r="E17295" s="434">
        <v>16.8</v>
      </c>
      <c r="F17295" s="434">
        <v>16080</v>
      </c>
      <c r="G17295" s="434">
        <v>54446</v>
      </c>
      <c r="H17295" s="434">
        <v>47384</v>
      </c>
      <c r="I17295" s="434">
        <v>225.21600000000001</v>
      </c>
      <c r="J17295" s="434">
        <v>84000</v>
      </c>
      <c r="K17295" s="434">
        <v>2016</v>
      </c>
    </row>
    <row r="17296" spans="1:11" hidden="1" x14ac:dyDescent="0.25">
      <c r="A17296" s="434">
        <v>538006841</v>
      </c>
      <c r="B17296" s="434">
        <v>1</v>
      </c>
      <c r="C17296" s="434" t="s">
        <v>24</v>
      </c>
      <c r="D17296" s="434" t="s">
        <v>33</v>
      </c>
      <c r="F17296" s="434">
        <v>16080</v>
      </c>
      <c r="G17296" s="434">
        <v>54446</v>
      </c>
      <c r="H17296" s="434">
        <v>47965</v>
      </c>
      <c r="I17296" s="434">
        <v>225</v>
      </c>
      <c r="J17296" s="434">
        <v>84000</v>
      </c>
      <c r="K17296" s="434">
        <v>2016</v>
      </c>
    </row>
    <row r="17297" spans="1:11" hidden="1" x14ac:dyDescent="0.25">
      <c r="A17297" s="434">
        <v>538006845</v>
      </c>
      <c r="B17297" s="434">
        <v>14479</v>
      </c>
      <c r="C17297" s="434" t="s">
        <v>28</v>
      </c>
      <c r="D17297" s="434" t="s">
        <v>33</v>
      </c>
      <c r="E17297" s="434">
        <v>14.2</v>
      </c>
      <c r="F17297" s="434">
        <v>9800</v>
      </c>
      <c r="G17297" s="434">
        <v>82306</v>
      </c>
      <c r="H17297" s="434">
        <v>44543</v>
      </c>
      <c r="I17297" s="434">
        <v>228.886</v>
      </c>
      <c r="J17297" s="434">
        <v>0</v>
      </c>
      <c r="K17297" s="434">
        <v>2012</v>
      </c>
    </row>
    <row r="17298" spans="1:11" hidden="1" x14ac:dyDescent="0.25">
      <c r="A17298" s="434">
        <v>538006848</v>
      </c>
      <c r="B17298" s="434">
        <v>1</v>
      </c>
      <c r="C17298" s="434" t="s">
        <v>46</v>
      </c>
      <c r="D17298" s="434" t="s">
        <v>17</v>
      </c>
      <c r="E17298" s="434">
        <v>0</v>
      </c>
      <c r="F17298" s="434">
        <v>5035</v>
      </c>
      <c r="G17298" s="434">
        <v>272</v>
      </c>
      <c r="H17298" s="434">
        <v>400</v>
      </c>
      <c r="I17298" s="434">
        <v>50.72</v>
      </c>
      <c r="J17298" s="434">
        <v>0</v>
      </c>
    </row>
    <row r="17299" spans="1:11" hidden="1" x14ac:dyDescent="0.25">
      <c r="A17299" s="434">
        <v>538006856</v>
      </c>
      <c r="B17299" s="434">
        <v>702</v>
      </c>
      <c r="C17299" s="434" t="s">
        <v>20</v>
      </c>
      <c r="D17299" s="434" t="s">
        <v>25</v>
      </c>
      <c r="F17299" s="434">
        <v>6900</v>
      </c>
      <c r="G17299" s="434">
        <v>19997</v>
      </c>
      <c r="H17299" s="434">
        <v>12138</v>
      </c>
      <c r="I17299" s="434">
        <v>145</v>
      </c>
      <c r="J17299" s="434">
        <v>20657</v>
      </c>
      <c r="K17299" s="434">
        <v>2016</v>
      </c>
    </row>
    <row r="17300" spans="1:11" hidden="1" x14ac:dyDescent="0.25">
      <c r="A17300" s="434">
        <v>538006859</v>
      </c>
      <c r="B17300" s="434">
        <v>2461</v>
      </c>
      <c r="C17300" s="434" t="s">
        <v>31</v>
      </c>
      <c r="D17300" s="434" t="s">
        <v>33</v>
      </c>
      <c r="E17300" s="434">
        <v>15.5</v>
      </c>
      <c r="F17300" s="434">
        <v>11900</v>
      </c>
      <c r="G17300" s="434">
        <v>50720</v>
      </c>
      <c r="H17300" s="434">
        <v>37447</v>
      </c>
      <c r="I17300" s="434">
        <v>204.34700000000001</v>
      </c>
      <c r="K17300" s="434">
        <v>2013</v>
      </c>
    </row>
    <row r="17301" spans="1:11" hidden="1" x14ac:dyDescent="0.25">
      <c r="A17301" s="434">
        <v>538006862</v>
      </c>
      <c r="B17301" s="434">
        <v>4370</v>
      </c>
      <c r="C17301" s="434" t="s">
        <v>28</v>
      </c>
      <c r="D17301" s="434" t="s">
        <v>33</v>
      </c>
      <c r="E17301" s="434">
        <v>14.5</v>
      </c>
      <c r="F17301" s="434">
        <v>8827</v>
      </c>
      <c r="G17301" s="434">
        <v>75403</v>
      </c>
      <c r="H17301" s="434">
        <v>41342</v>
      </c>
      <c r="I17301" s="434">
        <v>225</v>
      </c>
      <c r="K17301" s="434">
        <v>2013</v>
      </c>
    </row>
    <row r="17302" spans="1:11" hidden="1" x14ac:dyDescent="0.25">
      <c r="A17302" s="434">
        <v>538006867</v>
      </c>
      <c r="B17302" s="434">
        <v>9216</v>
      </c>
      <c r="C17302" s="434" t="s">
        <v>31</v>
      </c>
      <c r="D17302" s="434" t="s">
        <v>29</v>
      </c>
      <c r="E17302" s="434">
        <v>13.7</v>
      </c>
      <c r="F17302" s="434">
        <v>6047</v>
      </c>
      <c r="G17302" s="434">
        <v>38737</v>
      </c>
      <c r="H17302" s="434">
        <v>24877</v>
      </c>
      <c r="I17302" s="434">
        <v>179.9</v>
      </c>
      <c r="J17302" s="434">
        <v>0</v>
      </c>
      <c r="K17302" s="434">
        <v>2014</v>
      </c>
    </row>
    <row r="17303" spans="1:11" hidden="1" x14ac:dyDescent="0.25">
      <c r="A17303" s="434">
        <v>538006874</v>
      </c>
      <c r="B17303" s="434">
        <v>1</v>
      </c>
      <c r="C17303" s="434" t="s">
        <v>24</v>
      </c>
      <c r="D17303" s="434" t="s">
        <v>33</v>
      </c>
      <c r="E17303" s="434">
        <v>15.1</v>
      </c>
      <c r="F17303" s="434">
        <v>11842</v>
      </c>
      <c r="G17303" s="434">
        <v>106070</v>
      </c>
      <c r="H17303" s="434">
        <v>58070</v>
      </c>
      <c r="I17303" s="434">
        <v>240.5</v>
      </c>
      <c r="J17303" s="434">
        <v>114412</v>
      </c>
      <c r="K17303" s="434">
        <v>2004</v>
      </c>
    </row>
    <row r="17304" spans="1:11" hidden="1" x14ac:dyDescent="0.25">
      <c r="A17304" s="434">
        <v>538006887</v>
      </c>
      <c r="B17304" s="434">
        <v>9172</v>
      </c>
      <c r="C17304" s="434" t="s">
        <v>28</v>
      </c>
      <c r="D17304" s="434" t="s">
        <v>36</v>
      </c>
      <c r="E17304" s="434">
        <v>14.8</v>
      </c>
      <c r="F17304" s="434">
        <v>15748</v>
      </c>
      <c r="G17304" s="434">
        <v>180922</v>
      </c>
      <c r="H17304" s="434">
        <v>94544</v>
      </c>
      <c r="I17304" s="434">
        <v>292</v>
      </c>
      <c r="J17304" s="434">
        <v>0</v>
      </c>
      <c r="K17304" s="434">
        <v>1970</v>
      </c>
    </row>
    <row r="17305" spans="1:11" hidden="1" x14ac:dyDescent="0.25">
      <c r="A17305" s="434">
        <v>538006888</v>
      </c>
      <c r="B17305" s="434">
        <v>663</v>
      </c>
      <c r="C17305" s="434" t="s">
        <v>48</v>
      </c>
      <c r="D17305" s="434" t="s">
        <v>36</v>
      </c>
      <c r="F17305" s="434">
        <v>29250</v>
      </c>
      <c r="G17305" s="434">
        <v>81624</v>
      </c>
      <c r="H17305" s="434">
        <v>110338</v>
      </c>
      <c r="I17305" s="434">
        <v>294</v>
      </c>
      <c r="J17305" s="434">
        <v>170032</v>
      </c>
      <c r="K17305" s="434">
        <v>2017</v>
      </c>
    </row>
    <row r="17306" spans="1:11" hidden="1" x14ac:dyDescent="0.25">
      <c r="A17306" s="434">
        <v>538006899</v>
      </c>
      <c r="B17306" s="434">
        <v>1</v>
      </c>
      <c r="C17306" s="434" t="s">
        <v>54</v>
      </c>
      <c r="D17306" s="434" t="s">
        <v>17</v>
      </c>
      <c r="E17306" s="434">
        <v>43597</v>
      </c>
      <c r="F17306" s="434">
        <v>3776</v>
      </c>
      <c r="G17306" s="434">
        <v>0</v>
      </c>
      <c r="H17306" s="434">
        <v>299</v>
      </c>
      <c r="I17306" s="434">
        <v>31.5</v>
      </c>
      <c r="J17306" s="434">
        <v>0</v>
      </c>
    </row>
    <row r="17307" spans="1:11" hidden="1" x14ac:dyDescent="0.25">
      <c r="A17307" s="434">
        <v>538006903</v>
      </c>
      <c r="B17307" s="434">
        <v>14729</v>
      </c>
      <c r="C17307" s="434" t="s">
        <v>28</v>
      </c>
      <c r="D17307" s="434" t="s">
        <v>29</v>
      </c>
      <c r="E17307" s="434">
        <v>14</v>
      </c>
      <c r="F17307" s="434">
        <v>6480</v>
      </c>
      <c r="G17307" s="434">
        <v>30508</v>
      </c>
      <c r="H17307" s="434">
        <v>19999</v>
      </c>
      <c r="I17307" s="434">
        <v>178.76</v>
      </c>
      <c r="K17307" s="434">
        <v>2012</v>
      </c>
    </row>
    <row r="17308" spans="1:11" hidden="1" x14ac:dyDescent="0.25">
      <c r="A17308" s="434">
        <v>538006906</v>
      </c>
      <c r="B17308" s="434">
        <v>2462</v>
      </c>
      <c r="C17308" s="434" t="s">
        <v>28</v>
      </c>
      <c r="D17308" s="434" t="s">
        <v>33</v>
      </c>
      <c r="F17308" s="434">
        <v>9660</v>
      </c>
      <c r="G17308" s="434">
        <v>81629</v>
      </c>
      <c r="H17308" s="434">
        <v>44450</v>
      </c>
      <c r="I17308" s="434">
        <v>228.89999</v>
      </c>
      <c r="K17308" s="434">
        <v>2016</v>
      </c>
    </row>
    <row r="17309" spans="1:11" hidden="1" x14ac:dyDescent="0.25">
      <c r="A17309" s="434">
        <v>538006907</v>
      </c>
      <c r="B17309" s="434">
        <v>5332</v>
      </c>
      <c r="C17309" s="434" t="s">
        <v>16</v>
      </c>
      <c r="D17309" s="434" t="s">
        <v>25</v>
      </c>
      <c r="E17309" s="434">
        <v>13.6</v>
      </c>
      <c r="F17309" s="434">
        <v>4500</v>
      </c>
      <c r="G17309" s="434">
        <v>14911</v>
      </c>
      <c r="H17309" s="434">
        <v>10830</v>
      </c>
      <c r="I17309" s="434">
        <v>133.30000000000001</v>
      </c>
      <c r="J17309" s="434">
        <v>14604</v>
      </c>
      <c r="K17309" s="434">
        <v>2016</v>
      </c>
    </row>
    <row r="17310" spans="1:11" hidden="1" x14ac:dyDescent="0.25">
      <c r="A17310" s="434">
        <v>538006916</v>
      </c>
      <c r="B17310" s="434">
        <v>2</v>
      </c>
      <c r="C17310" s="434" t="s">
        <v>24</v>
      </c>
      <c r="D17310" s="434" t="s">
        <v>33</v>
      </c>
      <c r="E17310" s="434">
        <v>15.1</v>
      </c>
      <c r="F17310" s="434">
        <v>11842</v>
      </c>
      <c r="G17310" s="434">
        <v>106021</v>
      </c>
      <c r="H17310" s="434">
        <v>58070</v>
      </c>
      <c r="I17310" s="434">
        <v>240.5</v>
      </c>
      <c r="J17310" s="434">
        <v>114413</v>
      </c>
      <c r="K17310" s="434">
        <v>2004</v>
      </c>
    </row>
    <row r="17311" spans="1:11" hidden="1" x14ac:dyDescent="0.25">
      <c r="A17311" s="434">
        <v>538006917</v>
      </c>
      <c r="B17311" s="434">
        <v>5901</v>
      </c>
      <c r="C17311" s="434" t="s">
        <v>28</v>
      </c>
      <c r="D17311" s="434" t="s">
        <v>33</v>
      </c>
      <c r="E17311" s="434">
        <v>14.5</v>
      </c>
      <c r="F17311" s="434">
        <v>11060</v>
      </c>
      <c r="G17311" s="434">
        <v>76807</v>
      </c>
      <c r="H17311" s="434">
        <v>40042</v>
      </c>
      <c r="I17311" s="434">
        <v>225</v>
      </c>
      <c r="J17311" s="434">
        <v>0</v>
      </c>
      <c r="K17311" s="434">
        <v>2006</v>
      </c>
    </row>
    <row r="17312" spans="1:11" hidden="1" x14ac:dyDescent="0.25">
      <c r="A17312" s="434">
        <v>538006921</v>
      </c>
      <c r="B17312" s="434">
        <v>1</v>
      </c>
      <c r="C17312" s="434" t="s">
        <v>16</v>
      </c>
      <c r="D17312" s="434" t="s">
        <v>33</v>
      </c>
      <c r="F17312" s="434">
        <v>11150</v>
      </c>
      <c r="G17312" s="434">
        <v>109999</v>
      </c>
      <c r="H17312" s="434">
        <v>62397</v>
      </c>
      <c r="I17312" s="434">
        <v>249.9</v>
      </c>
      <c r="J17312" s="434">
        <v>124511</v>
      </c>
      <c r="K17312" s="434">
        <v>2016</v>
      </c>
    </row>
    <row r="17313" spans="1:11" hidden="1" x14ac:dyDescent="0.25">
      <c r="A17313" s="434">
        <v>538006922</v>
      </c>
      <c r="B17313" s="434">
        <v>11724</v>
      </c>
      <c r="C17313" s="434" t="s">
        <v>16</v>
      </c>
      <c r="D17313" s="434" t="s">
        <v>33</v>
      </c>
      <c r="F17313" s="434">
        <v>11150</v>
      </c>
      <c r="G17313" s="434">
        <v>109999</v>
      </c>
      <c r="H17313" s="434">
        <v>62397</v>
      </c>
      <c r="I17313" s="434">
        <v>249.9</v>
      </c>
      <c r="J17313" s="434">
        <v>124511</v>
      </c>
      <c r="K17313" s="434">
        <v>2016</v>
      </c>
    </row>
    <row r="17314" spans="1:11" hidden="1" x14ac:dyDescent="0.25">
      <c r="A17314" s="434">
        <v>538006925</v>
      </c>
      <c r="B17314" s="434">
        <v>9374</v>
      </c>
      <c r="C17314" s="434" t="s">
        <v>28</v>
      </c>
      <c r="D17314" s="434" t="s">
        <v>33</v>
      </c>
      <c r="E17314" s="434">
        <v>43599</v>
      </c>
      <c r="F17314" s="434">
        <v>9528</v>
      </c>
      <c r="G17314" s="434">
        <v>81835</v>
      </c>
      <c r="H17314" s="434">
        <v>43007</v>
      </c>
      <c r="I17314" s="434">
        <v>228.99</v>
      </c>
      <c r="J17314" s="434">
        <v>0</v>
      </c>
      <c r="K17314" s="434">
        <v>2016</v>
      </c>
    </row>
    <row r="17315" spans="1:11" hidden="1" x14ac:dyDescent="0.25">
      <c r="A17315" s="434">
        <v>538006928</v>
      </c>
      <c r="B17315" s="434">
        <v>1</v>
      </c>
      <c r="C17315" s="434" t="s">
        <v>24</v>
      </c>
      <c r="D17315" s="434" t="s">
        <v>25</v>
      </c>
      <c r="E17315" s="434">
        <v>14</v>
      </c>
      <c r="F17315" s="434">
        <v>5590</v>
      </c>
      <c r="G17315" s="434">
        <v>12200</v>
      </c>
      <c r="H17315" s="434">
        <v>7955</v>
      </c>
      <c r="I17315" s="434">
        <v>131.35</v>
      </c>
      <c r="J17315" s="434">
        <v>10468</v>
      </c>
      <c r="K17315" s="434">
        <v>1995</v>
      </c>
    </row>
    <row r="17316" spans="1:11" hidden="1" x14ac:dyDescent="0.25">
      <c r="A17316" s="434">
        <v>538006933</v>
      </c>
      <c r="B17316" s="434">
        <v>8485</v>
      </c>
      <c r="C17316" s="434" t="s">
        <v>28</v>
      </c>
      <c r="D17316" s="434" t="s">
        <v>36</v>
      </c>
      <c r="E17316" s="434">
        <v>15</v>
      </c>
      <c r="F17316" s="434">
        <v>15748</v>
      </c>
      <c r="G17316" s="434">
        <v>180882</v>
      </c>
      <c r="H17316" s="434">
        <v>94544</v>
      </c>
      <c r="I17316" s="434">
        <v>292</v>
      </c>
      <c r="K17316" s="434">
        <v>2016</v>
      </c>
    </row>
    <row r="17317" spans="1:11" hidden="1" x14ac:dyDescent="0.25">
      <c r="A17317" s="434">
        <v>538006934</v>
      </c>
      <c r="B17317" s="434">
        <v>943</v>
      </c>
      <c r="C17317" s="434" t="s">
        <v>20</v>
      </c>
      <c r="D17317" s="434" t="s">
        <v>25</v>
      </c>
      <c r="F17317" s="434">
        <v>4800</v>
      </c>
      <c r="G17317" s="434">
        <v>19996</v>
      </c>
      <c r="H17317" s="434">
        <v>12138</v>
      </c>
      <c r="I17317" s="434">
        <v>145</v>
      </c>
      <c r="J17317" s="434">
        <v>20657</v>
      </c>
      <c r="K17317" s="434">
        <v>2016</v>
      </c>
    </row>
    <row r="17318" spans="1:11" hidden="1" x14ac:dyDescent="0.25">
      <c r="A17318" s="434">
        <v>538006936</v>
      </c>
      <c r="B17318" s="434">
        <v>613</v>
      </c>
      <c r="C17318" s="434" t="s">
        <v>28</v>
      </c>
      <c r="D17318" s="434" t="s">
        <v>29</v>
      </c>
      <c r="E17318" s="434">
        <v>14.3</v>
      </c>
      <c r="F17318" s="434">
        <v>9480</v>
      </c>
      <c r="G17318" s="434">
        <v>57970</v>
      </c>
      <c r="H17318" s="434">
        <v>32839</v>
      </c>
      <c r="I17318" s="434">
        <v>189.99</v>
      </c>
      <c r="J17318" s="434">
        <v>0</v>
      </c>
      <c r="K17318" s="434">
        <v>2011</v>
      </c>
    </row>
    <row r="17319" spans="1:11" hidden="1" x14ac:dyDescent="0.25">
      <c r="A17319" s="434">
        <v>538006946</v>
      </c>
      <c r="B17319" s="434">
        <v>1977</v>
      </c>
      <c r="C17319" s="434" t="s">
        <v>20</v>
      </c>
      <c r="D17319" s="434" t="s">
        <v>29</v>
      </c>
      <c r="F17319" s="434">
        <v>7240</v>
      </c>
      <c r="G17319" s="434">
        <v>49990</v>
      </c>
      <c r="H17319" s="434">
        <v>29593</v>
      </c>
      <c r="I17319" s="434">
        <v>183.06800000000001</v>
      </c>
      <c r="J17319" s="434">
        <v>51663</v>
      </c>
      <c r="K17319" s="434">
        <v>2017</v>
      </c>
    </row>
    <row r="17320" spans="1:11" hidden="1" x14ac:dyDescent="0.25">
      <c r="A17320" s="434">
        <v>538006954</v>
      </c>
      <c r="B17320" s="434">
        <v>8732</v>
      </c>
      <c r="C17320" s="434" t="s">
        <v>28</v>
      </c>
      <c r="D17320" s="434" t="s">
        <v>29</v>
      </c>
      <c r="E17320" s="434">
        <v>0</v>
      </c>
      <c r="F17320" s="434">
        <v>5846</v>
      </c>
      <c r="G17320" s="434">
        <v>28320</v>
      </c>
      <c r="H17320" s="434">
        <v>17018</v>
      </c>
      <c r="I17320" s="434">
        <v>169.5</v>
      </c>
      <c r="J17320" s="434">
        <v>0</v>
      </c>
      <c r="K17320" s="434">
        <v>2008</v>
      </c>
    </row>
    <row r="17321" spans="1:11" hidden="1" x14ac:dyDescent="0.25">
      <c r="A17321" s="434">
        <v>538006959</v>
      </c>
      <c r="B17321" s="434">
        <v>713</v>
      </c>
      <c r="C17321" s="434" t="s">
        <v>28</v>
      </c>
      <c r="D17321" s="434" t="s">
        <v>29</v>
      </c>
      <c r="E17321" s="434">
        <v>14.4</v>
      </c>
      <c r="F17321" s="434">
        <v>11900</v>
      </c>
      <c r="G17321" s="434">
        <v>63540</v>
      </c>
      <c r="H17321" s="434">
        <v>36332</v>
      </c>
      <c r="I17321" s="434">
        <v>199.876</v>
      </c>
      <c r="K17321" s="434">
        <v>2017</v>
      </c>
    </row>
    <row r="17322" spans="1:11" hidden="1" x14ac:dyDescent="0.25">
      <c r="A17322" s="434">
        <v>538006970</v>
      </c>
      <c r="B17322" s="434">
        <v>875</v>
      </c>
      <c r="C17322" s="434" t="s">
        <v>28</v>
      </c>
      <c r="D17322" s="434" t="s">
        <v>29</v>
      </c>
      <c r="E17322" s="434">
        <v>14.4</v>
      </c>
      <c r="F17322" s="434">
        <v>11900</v>
      </c>
      <c r="G17322" s="434">
        <v>63335</v>
      </c>
      <c r="H17322" s="434">
        <v>36314</v>
      </c>
      <c r="I17322" s="434">
        <v>199.9</v>
      </c>
      <c r="J17322" s="434">
        <v>0</v>
      </c>
      <c r="K17322" s="434">
        <v>2016</v>
      </c>
    </row>
    <row r="17323" spans="1:11" hidden="1" x14ac:dyDescent="0.25">
      <c r="A17323" s="434">
        <v>538006973</v>
      </c>
      <c r="B17323" s="434">
        <v>13442</v>
      </c>
      <c r="C17323" s="434" t="s">
        <v>28</v>
      </c>
      <c r="D17323" s="434" t="s">
        <v>33</v>
      </c>
      <c r="E17323" s="434">
        <v>14.5</v>
      </c>
      <c r="F17323" s="434">
        <v>11620</v>
      </c>
      <c r="G17323" s="434">
        <v>82514</v>
      </c>
      <c r="H17323" s="434">
        <v>43158</v>
      </c>
      <c r="I17323" s="434">
        <v>228.99</v>
      </c>
      <c r="J17323" s="434">
        <v>0</v>
      </c>
      <c r="K17323" s="434">
        <v>2007</v>
      </c>
    </row>
    <row r="17324" spans="1:11" hidden="1" x14ac:dyDescent="0.25">
      <c r="A17324" s="434">
        <v>538006975</v>
      </c>
      <c r="B17324" s="434">
        <v>1</v>
      </c>
      <c r="C17324" s="434" t="s">
        <v>24</v>
      </c>
      <c r="D17324" s="434" t="s">
        <v>33</v>
      </c>
      <c r="E17324" s="434">
        <v>16</v>
      </c>
      <c r="F17324" s="434">
        <v>12800</v>
      </c>
      <c r="G17324" s="434">
        <v>59138</v>
      </c>
      <c r="H17324" s="434">
        <v>57494</v>
      </c>
      <c r="I17324" s="434">
        <v>227.86</v>
      </c>
      <c r="J17324" s="434">
        <v>87749</v>
      </c>
      <c r="K17324" s="434">
        <v>2016</v>
      </c>
    </row>
    <row r="17325" spans="1:11" hidden="1" x14ac:dyDescent="0.25">
      <c r="A17325" s="434">
        <v>538007006</v>
      </c>
      <c r="B17325" s="434">
        <v>6686</v>
      </c>
      <c r="C17325" s="434" t="s">
        <v>28</v>
      </c>
      <c r="D17325" s="434" t="s">
        <v>29</v>
      </c>
      <c r="F17325" s="434">
        <v>9480</v>
      </c>
      <c r="G17325" s="434">
        <v>56770</v>
      </c>
      <c r="H17325" s="434">
        <v>32987</v>
      </c>
      <c r="I17325" s="434">
        <v>189.99</v>
      </c>
      <c r="K17325" s="434">
        <v>2011</v>
      </c>
    </row>
    <row r="17326" spans="1:11" hidden="1" x14ac:dyDescent="0.25">
      <c r="A17326" s="434">
        <v>538007014</v>
      </c>
      <c r="B17326" s="434">
        <v>11320</v>
      </c>
      <c r="C17326" s="434" t="s">
        <v>28</v>
      </c>
      <c r="D17326" s="434" t="s">
        <v>29</v>
      </c>
      <c r="E17326" s="434">
        <v>14.5</v>
      </c>
      <c r="F17326" s="434">
        <v>11880</v>
      </c>
      <c r="G17326" s="434">
        <v>55741</v>
      </c>
      <c r="H17326" s="434">
        <v>31218</v>
      </c>
      <c r="I17326" s="434">
        <v>189.99</v>
      </c>
      <c r="J17326" s="434">
        <v>0</v>
      </c>
      <c r="K17326" s="434">
        <v>1970</v>
      </c>
    </row>
    <row r="17327" spans="1:11" hidden="1" x14ac:dyDescent="0.25">
      <c r="A17327" s="434">
        <v>538007023</v>
      </c>
      <c r="B17327" s="434">
        <v>523</v>
      </c>
      <c r="C17327" s="434" t="s">
        <v>28</v>
      </c>
      <c r="D17327" s="434" t="s">
        <v>29</v>
      </c>
      <c r="E17327" s="434">
        <v>14.2</v>
      </c>
      <c r="F17327" s="434">
        <v>9473</v>
      </c>
      <c r="G17327" s="434">
        <v>56729</v>
      </c>
      <c r="H17327" s="434">
        <v>33042</v>
      </c>
      <c r="I17327" s="434">
        <v>189.99</v>
      </c>
      <c r="K17327" s="434">
        <v>2010</v>
      </c>
    </row>
    <row r="17328" spans="1:11" hidden="1" x14ac:dyDescent="0.25">
      <c r="A17328" s="434">
        <v>538007024</v>
      </c>
      <c r="B17328" s="434">
        <v>62080</v>
      </c>
      <c r="C17328" s="434" t="s">
        <v>28</v>
      </c>
      <c r="D17328" s="434" t="s">
        <v>33</v>
      </c>
      <c r="E17328" s="434">
        <v>14.5</v>
      </c>
      <c r="F17328" s="434">
        <v>9660</v>
      </c>
      <c r="G17328" s="434">
        <v>81895</v>
      </c>
      <c r="H17328" s="434">
        <v>43066</v>
      </c>
      <c r="I17328" s="434">
        <v>228.99</v>
      </c>
      <c r="J17328" s="434">
        <v>0</v>
      </c>
      <c r="K17328" s="434">
        <v>2016</v>
      </c>
    </row>
    <row r="17329" spans="1:11" hidden="1" x14ac:dyDescent="0.25">
      <c r="A17329" s="434">
        <v>538007025</v>
      </c>
      <c r="B17329" s="434">
        <v>2863</v>
      </c>
      <c r="C17329" s="434" t="s">
        <v>28</v>
      </c>
      <c r="D17329" s="434" t="s">
        <v>29</v>
      </c>
      <c r="E17329" s="434">
        <v>14.5</v>
      </c>
      <c r="F17329" s="434">
        <v>7044</v>
      </c>
      <c r="G17329" s="434">
        <v>38859</v>
      </c>
      <c r="H17329" s="434">
        <v>24124</v>
      </c>
      <c r="I17329" s="434">
        <v>182</v>
      </c>
      <c r="K17329" s="434">
        <v>2017</v>
      </c>
    </row>
    <row r="17330" spans="1:11" hidden="1" x14ac:dyDescent="0.25">
      <c r="A17330" s="434">
        <v>538007029</v>
      </c>
      <c r="B17330" s="434">
        <v>8485</v>
      </c>
      <c r="C17330" s="434" t="s">
        <v>28</v>
      </c>
      <c r="D17330" s="434" t="s">
        <v>33</v>
      </c>
      <c r="E17330" s="434">
        <v>14.5</v>
      </c>
      <c r="F17330" s="434">
        <v>9660</v>
      </c>
      <c r="G17330" s="434">
        <v>81805</v>
      </c>
      <c r="H17330" s="434">
        <v>43001</v>
      </c>
      <c r="I17330" s="434">
        <v>228.99</v>
      </c>
      <c r="J17330" s="434">
        <v>0</v>
      </c>
      <c r="K17330" s="434">
        <v>2016</v>
      </c>
    </row>
    <row r="17331" spans="1:11" hidden="1" x14ac:dyDescent="0.25">
      <c r="A17331" s="434">
        <v>538007035</v>
      </c>
      <c r="B17331" s="434">
        <v>2860</v>
      </c>
      <c r="C17331" s="434" t="s">
        <v>20</v>
      </c>
      <c r="D17331" s="434" t="s">
        <v>29</v>
      </c>
      <c r="E17331" s="434">
        <v>15</v>
      </c>
      <c r="F17331" s="434">
        <v>7180</v>
      </c>
      <c r="G17331" s="434">
        <v>50118</v>
      </c>
      <c r="H17331" s="434">
        <v>29416</v>
      </c>
      <c r="I17331" s="434">
        <v>183.06</v>
      </c>
      <c r="J17331" s="434">
        <v>52043</v>
      </c>
      <c r="K17331" s="434">
        <v>2017</v>
      </c>
    </row>
    <row r="17332" spans="1:11" hidden="1" x14ac:dyDescent="0.25">
      <c r="A17332" s="434">
        <v>538007036</v>
      </c>
      <c r="B17332" s="434">
        <v>1</v>
      </c>
      <c r="C17332" s="434" t="s">
        <v>28</v>
      </c>
      <c r="D17332" s="434" t="s">
        <v>33</v>
      </c>
      <c r="F17332" s="434">
        <v>10050</v>
      </c>
      <c r="G17332" s="434">
        <v>81967</v>
      </c>
      <c r="H17332" s="434">
        <v>44290</v>
      </c>
      <c r="I17332" s="434">
        <v>229</v>
      </c>
      <c r="K17332" s="434">
        <v>2011</v>
      </c>
    </row>
    <row r="17333" spans="1:11" hidden="1" x14ac:dyDescent="0.25">
      <c r="A17333" s="434">
        <v>538007038</v>
      </c>
      <c r="B17333" s="434">
        <v>4499</v>
      </c>
      <c r="C17333" s="434" t="s">
        <v>20</v>
      </c>
      <c r="D17333" s="434" t="s">
        <v>29</v>
      </c>
      <c r="F17333" s="434">
        <v>8000</v>
      </c>
      <c r="G17333" s="434">
        <v>49990</v>
      </c>
      <c r="H17333" s="434">
        <v>29738</v>
      </c>
      <c r="I17333" s="434">
        <v>183.34</v>
      </c>
      <c r="J17333" s="434">
        <v>52717</v>
      </c>
      <c r="K17333" s="434">
        <v>2017</v>
      </c>
    </row>
    <row r="17334" spans="1:11" hidden="1" x14ac:dyDescent="0.25">
      <c r="A17334" s="434">
        <v>538007040</v>
      </c>
      <c r="B17334" s="434">
        <v>901</v>
      </c>
      <c r="C17334" s="434" t="s">
        <v>20</v>
      </c>
      <c r="D17334" s="434" t="s">
        <v>29</v>
      </c>
      <c r="F17334" s="434">
        <v>8000</v>
      </c>
      <c r="G17334" s="434">
        <v>49990</v>
      </c>
      <c r="H17334" s="434">
        <v>29738</v>
      </c>
      <c r="I17334" s="434">
        <v>183.34</v>
      </c>
      <c r="J17334" s="434">
        <v>52717</v>
      </c>
      <c r="K17334" s="434">
        <v>2017</v>
      </c>
    </row>
    <row r="17335" spans="1:11" hidden="1" x14ac:dyDescent="0.25">
      <c r="A17335" s="434">
        <v>538007041</v>
      </c>
      <c r="B17335" s="434">
        <v>4808</v>
      </c>
      <c r="C17335" s="434" t="s">
        <v>20</v>
      </c>
      <c r="D17335" s="434" t="s">
        <v>29</v>
      </c>
      <c r="E17335" s="434">
        <v>15</v>
      </c>
      <c r="F17335" s="434">
        <v>9230</v>
      </c>
      <c r="G17335" s="434">
        <v>51193</v>
      </c>
      <c r="H17335" s="434">
        <v>29804</v>
      </c>
      <c r="I17335" s="434">
        <v>183.34</v>
      </c>
      <c r="J17335" s="434">
        <v>52717</v>
      </c>
      <c r="K17335" s="434">
        <v>2017</v>
      </c>
    </row>
    <row r="17336" spans="1:11" hidden="1" x14ac:dyDescent="0.25">
      <c r="A17336" s="434">
        <v>538007042</v>
      </c>
      <c r="B17336" s="434">
        <v>924</v>
      </c>
      <c r="C17336" s="434" t="s">
        <v>20</v>
      </c>
      <c r="D17336" s="434" t="s">
        <v>29</v>
      </c>
      <c r="E17336" s="434">
        <v>15</v>
      </c>
      <c r="F17336" s="434">
        <v>9230</v>
      </c>
      <c r="G17336" s="434">
        <v>49990</v>
      </c>
      <c r="H17336" s="434">
        <v>29804</v>
      </c>
      <c r="I17336" s="434">
        <v>183.34</v>
      </c>
      <c r="J17336" s="434">
        <v>52825</v>
      </c>
      <c r="K17336" s="434">
        <v>2017</v>
      </c>
    </row>
    <row r="17337" spans="1:11" hidden="1" x14ac:dyDescent="0.25">
      <c r="A17337" s="434">
        <v>538007043</v>
      </c>
      <c r="B17337" s="434">
        <v>10481</v>
      </c>
      <c r="C17337" s="434" t="s">
        <v>20</v>
      </c>
      <c r="D17337" s="434" t="s">
        <v>29</v>
      </c>
      <c r="E17337" s="434">
        <v>15</v>
      </c>
      <c r="F17337" s="434">
        <v>9230</v>
      </c>
      <c r="G17337" s="434">
        <v>49990</v>
      </c>
      <c r="H17337" s="434">
        <v>29804</v>
      </c>
      <c r="I17337" s="434">
        <v>183.34</v>
      </c>
      <c r="J17337" s="434">
        <v>52825</v>
      </c>
      <c r="K17337" s="434">
        <v>2018</v>
      </c>
    </row>
    <row r="17338" spans="1:11" hidden="1" x14ac:dyDescent="0.25">
      <c r="A17338" s="434">
        <v>538007044</v>
      </c>
      <c r="B17338" s="434">
        <v>852</v>
      </c>
      <c r="C17338" s="434" t="s">
        <v>20</v>
      </c>
      <c r="D17338" s="434" t="s">
        <v>29</v>
      </c>
      <c r="E17338" s="434">
        <v>15</v>
      </c>
      <c r="F17338" s="434">
        <v>9230</v>
      </c>
      <c r="G17338" s="434">
        <v>49990</v>
      </c>
      <c r="H17338" s="434">
        <v>29804</v>
      </c>
      <c r="I17338" s="434">
        <v>183.34</v>
      </c>
      <c r="J17338" s="434">
        <v>52825</v>
      </c>
      <c r="K17338" s="434">
        <v>2018</v>
      </c>
    </row>
    <row r="17339" spans="1:11" hidden="1" x14ac:dyDescent="0.25">
      <c r="A17339" s="434">
        <v>538007064</v>
      </c>
      <c r="B17339" s="434">
        <v>26</v>
      </c>
      <c r="C17339" s="434" t="s">
        <v>20</v>
      </c>
      <c r="D17339" s="434" t="s">
        <v>25</v>
      </c>
      <c r="E17339" s="434">
        <v>15.5</v>
      </c>
      <c r="F17339" s="434">
        <v>6150</v>
      </c>
      <c r="G17339" s="434">
        <v>19991</v>
      </c>
      <c r="H17339" s="434">
        <v>11561</v>
      </c>
      <c r="I17339" s="434">
        <v>145.53</v>
      </c>
      <c r="J17339" s="434">
        <v>21017</v>
      </c>
      <c r="K17339" s="434">
        <v>2006</v>
      </c>
    </row>
    <row r="17340" spans="1:11" hidden="1" x14ac:dyDescent="0.25">
      <c r="A17340" s="434">
        <v>538007097</v>
      </c>
      <c r="B17340" s="434">
        <v>1</v>
      </c>
      <c r="C17340" s="434" t="s">
        <v>35</v>
      </c>
      <c r="D17340" s="434" t="s">
        <v>36</v>
      </c>
      <c r="E17340" s="434">
        <v>22</v>
      </c>
      <c r="F17340" s="434">
        <v>36440</v>
      </c>
      <c r="G17340" s="434">
        <v>112171</v>
      </c>
      <c r="H17340" s="434">
        <v>94784</v>
      </c>
      <c r="I17340" s="434">
        <v>299.99</v>
      </c>
      <c r="K17340" s="434">
        <v>2014</v>
      </c>
    </row>
    <row r="17341" spans="1:11" hidden="1" x14ac:dyDescent="0.25">
      <c r="A17341" s="434">
        <v>538007101</v>
      </c>
      <c r="B17341" s="434">
        <v>1520</v>
      </c>
      <c r="C17341" s="434" t="s">
        <v>28</v>
      </c>
      <c r="D17341" s="434" t="s">
        <v>29</v>
      </c>
      <c r="E17341" s="434">
        <v>14.2</v>
      </c>
      <c r="F17341" s="434">
        <v>8050</v>
      </c>
      <c r="G17341" s="434">
        <v>63503</v>
      </c>
      <c r="H17341" s="434">
        <v>36415</v>
      </c>
      <c r="I17341" s="434">
        <v>199.99</v>
      </c>
      <c r="J17341" s="434">
        <v>0</v>
      </c>
      <c r="K17341" s="434">
        <v>2018</v>
      </c>
    </row>
    <row r="17342" spans="1:11" hidden="1" x14ac:dyDescent="0.25">
      <c r="A17342" s="434">
        <v>538007102</v>
      </c>
      <c r="B17342" s="434">
        <v>739</v>
      </c>
      <c r="C17342" s="434" t="s">
        <v>16</v>
      </c>
      <c r="D17342" s="434" t="s">
        <v>33</v>
      </c>
      <c r="F17342" s="434">
        <v>11150</v>
      </c>
      <c r="G17342" s="434">
        <v>109999</v>
      </c>
      <c r="H17342" s="434">
        <v>62397</v>
      </c>
      <c r="I17342" s="434">
        <v>249.9</v>
      </c>
      <c r="J17342" s="434">
        <v>124511</v>
      </c>
      <c r="K17342" s="434">
        <v>2017</v>
      </c>
    </row>
    <row r="17343" spans="1:11" hidden="1" x14ac:dyDescent="0.25">
      <c r="A17343" s="434">
        <v>538007103</v>
      </c>
      <c r="B17343" s="434">
        <v>32640</v>
      </c>
      <c r="C17343" s="434" t="s">
        <v>48</v>
      </c>
      <c r="D17343" s="434" t="s">
        <v>22</v>
      </c>
      <c r="E17343" s="434">
        <v>14</v>
      </c>
      <c r="F17343" s="434">
        <v>5678</v>
      </c>
      <c r="G17343" s="434">
        <v>4800</v>
      </c>
      <c r="H17343" s="434">
        <v>4904</v>
      </c>
      <c r="I17343" s="434">
        <v>86.1</v>
      </c>
      <c r="K17343" s="434">
        <v>1999</v>
      </c>
    </row>
    <row r="17344" spans="1:11" hidden="1" x14ac:dyDescent="0.25">
      <c r="A17344" s="434">
        <v>538007104</v>
      </c>
      <c r="B17344" s="434">
        <v>13576</v>
      </c>
      <c r="C17344" s="434" t="s">
        <v>28</v>
      </c>
      <c r="D17344" s="434" t="s">
        <v>29</v>
      </c>
      <c r="E17344" s="434">
        <v>43660</v>
      </c>
      <c r="F17344" s="434">
        <v>6780</v>
      </c>
      <c r="G17344" s="434">
        <v>37668</v>
      </c>
      <c r="H17344" s="434">
        <v>23242</v>
      </c>
      <c r="I17344" s="434">
        <v>179.97</v>
      </c>
      <c r="J17344" s="434">
        <v>0</v>
      </c>
      <c r="K17344" s="434">
        <v>2017</v>
      </c>
    </row>
    <row r="17345" spans="1:11" hidden="1" x14ac:dyDescent="0.25">
      <c r="A17345" s="434">
        <v>538007108</v>
      </c>
      <c r="B17345" s="434">
        <v>8001</v>
      </c>
      <c r="C17345" s="434" t="s">
        <v>16</v>
      </c>
      <c r="D17345" s="434" t="s">
        <v>25</v>
      </c>
      <c r="E17345" s="434">
        <v>13.6</v>
      </c>
      <c r="F17345" s="434">
        <v>4500</v>
      </c>
      <c r="G17345" s="434">
        <v>14911</v>
      </c>
      <c r="H17345" s="434">
        <v>10830</v>
      </c>
      <c r="I17345" s="434">
        <v>133.26</v>
      </c>
      <c r="J17345" s="434">
        <v>14604</v>
      </c>
      <c r="K17345" s="434">
        <v>2017</v>
      </c>
    </row>
    <row r="17346" spans="1:11" hidden="1" x14ac:dyDescent="0.25">
      <c r="A17346" s="434">
        <v>538007109</v>
      </c>
      <c r="B17346" s="434">
        <v>1062</v>
      </c>
      <c r="C17346" s="434" t="s">
        <v>28</v>
      </c>
      <c r="D17346" s="434" t="s">
        <v>29</v>
      </c>
      <c r="E17346" s="434">
        <v>14.6</v>
      </c>
      <c r="F17346" s="434">
        <v>9480</v>
      </c>
      <c r="G17346" s="434">
        <v>55303</v>
      </c>
      <c r="H17346" s="434">
        <v>32355</v>
      </c>
      <c r="I17346" s="434">
        <v>189.99</v>
      </c>
      <c r="K17346" s="434">
        <v>2011</v>
      </c>
    </row>
    <row r="17347" spans="1:11" hidden="1" x14ac:dyDescent="0.25">
      <c r="A17347" s="434">
        <v>538007122</v>
      </c>
      <c r="B17347" s="434">
        <v>10263</v>
      </c>
      <c r="C17347" s="434" t="s">
        <v>28</v>
      </c>
      <c r="D17347" s="434" t="s">
        <v>29</v>
      </c>
      <c r="F17347" s="434">
        <v>6780</v>
      </c>
      <c r="G17347" s="434">
        <v>37927</v>
      </c>
      <c r="H17347" s="434">
        <v>23232</v>
      </c>
      <c r="I17347" s="434">
        <v>180</v>
      </c>
      <c r="K17347" s="434">
        <v>2016</v>
      </c>
    </row>
    <row r="17348" spans="1:11" hidden="1" x14ac:dyDescent="0.25">
      <c r="A17348" s="434">
        <v>538007123</v>
      </c>
      <c r="B17348" s="434">
        <v>1</v>
      </c>
      <c r="C17348" s="434" t="s">
        <v>28</v>
      </c>
      <c r="D17348" s="434" t="s">
        <v>29</v>
      </c>
      <c r="E17348" s="434">
        <v>14.1</v>
      </c>
      <c r="F17348" s="434">
        <v>5900</v>
      </c>
      <c r="G17348" s="434">
        <v>28710</v>
      </c>
      <c r="H17348" s="434">
        <v>17679</v>
      </c>
      <c r="I17348" s="434">
        <v>176.63</v>
      </c>
      <c r="K17348" s="434">
        <v>2004</v>
      </c>
    </row>
    <row r="17349" spans="1:11" hidden="1" x14ac:dyDescent="0.25">
      <c r="A17349" s="434">
        <v>538007134</v>
      </c>
      <c r="B17349" s="434">
        <v>4779</v>
      </c>
      <c r="C17349" s="434" t="s">
        <v>20</v>
      </c>
      <c r="D17349" s="434" t="s">
        <v>25</v>
      </c>
      <c r="F17349" s="434">
        <v>4440</v>
      </c>
      <c r="G17349" s="434">
        <v>19979</v>
      </c>
      <c r="H17349" s="434">
        <v>11752</v>
      </c>
      <c r="I17349" s="434">
        <v>146.6</v>
      </c>
      <c r="J17349" s="434">
        <v>20665</v>
      </c>
      <c r="K17349" s="434">
        <v>2016</v>
      </c>
    </row>
    <row r="17350" spans="1:11" hidden="1" x14ac:dyDescent="0.25">
      <c r="A17350" s="434">
        <v>538007140</v>
      </c>
      <c r="B17350" s="434">
        <v>1535</v>
      </c>
      <c r="C17350" s="434" t="s">
        <v>20</v>
      </c>
      <c r="D17350" s="434" t="s">
        <v>25</v>
      </c>
      <c r="E17350" s="434">
        <v>17.100000000000001</v>
      </c>
      <c r="F17350" s="434">
        <v>6480</v>
      </c>
      <c r="G17350" s="434">
        <v>20866</v>
      </c>
      <c r="H17350" s="434">
        <v>12105</v>
      </c>
      <c r="I17350" s="434">
        <v>147.83000000000001</v>
      </c>
      <c r="J17350" s="434">
        <v>20849</v>
      </c>
      <c r="K17350" s="434">
        <v>2008</v>
      </c>
    </row>
    <row r="17351" spans="1:11" hidden="1" x14ac:dyDescent="0.25">
      <c r="A17351" s="434">
        <v>538007156</v>
      </c>
      <c r="B17351" s="434">
        <v>9170</v>
      </c>
      <c r="C17351" s="434" t="s">
        <v>28</v>
      </c>
      <c r="D17351" s="434" t="s">
        <v>36</v>
      </c>
      <c r="E17351" s="434">
        <v>14.9</v>
      </c>
      <c r="F17351" s="434">
        <v>16860</v>
      </c>
      <c r="G17351" s="434">
        <v>175879</v>
      </c>
      <c r="H17351" s="434">
        <v>91971</v>
      </c>
      <c r="I17351" s="434">
        <v>291.8</v>
      </c>
      <c r="J17351" s="434">
        <v>0</v>
      </c>
      <c r="K17351" s="434">
        <v>2009</v>
      </c>
    </row>
    <row r="17352" spans="1:11" hidden="1" x14ac:dyDescent="0.25">
      <c r="A17352" s="434">
        <v>538007158</v>
      </c>
      <c r="B17352" s="434">
        <v>2</v>
      </c>
      <c r="C17352" s="434" t="s">
        <v>28</v>
      </c>
      <c r="D17352" s="434" t="s">
        <v>29</v>
      </c>
      <c r="E17352" s="434">
        <v>14</v>
      </c>
      <c r="F17352" s="434">
        <v>8400</v>
      </c>
      <c r="G17352" s="434">
        <v>57982</v>
      </c>
      <c r="H17352" s="434">
        <v>32379</v>
      </c>
      <c r="I17352" s="434">
        <v>189.99</v>
      </c>
      <c r="J17352" s="434">
        <v>0</v>
      </c>
      <c r="K17352" s="434">
        <v>2010</v>
      </c>
    </row>
    <row r="17353" spans="1:11" hidden="1" x14ac:dyDescent="0.25">
      <c r="A17353" s="434">
        <v>538007159</v>
      </c>
      <c r="B17353" s="434">
        <v>445143</v>
      </c>
      <c r="C17353" s="434" t="s">
        <v>48</v>
      </c>
      <c r="D17353" s="434" t="s">
        <v>29</v>
      </c>
      <c r="E17353" s="434">
        <v>12</v>
      </c>
      <c r="F17353" s="434">
        <v>0</v>
      </c>
      <c r="G17353" s="434">
        <v>5500</v>
      </c>
      <c r="H17353" s="434">
        <v>8000</v>
      </c>
      <c r="I17353" s="434">
        <v>160.9</v>
      </c>
      <c r="J17353" s="434">
        <v>0</v>
      </c>
      <c r="K17353" s="434">
        <v>1970</v>
      </c>
    </row>
    <row r="17354" spans="1:11" hidden="1" x14ac:dyDescent="0.25">
      <c r="A17354" s="434">
        <v>538007170</v>
      </c>
      <c r="B17354" s="434">
        <v>7165</v>
      </c>
      <c r="C17354" s="434" t="s">
        <v>28</v>
      </c>
      <c r="D17354" s="434" t="s">
        <v>33</v>
      </c>
      <c r="F17354" s="434">
        <v>9660</v>
      </c>
      <c r="G17354" s="434">
        <v>81835</v>
      </c>
      <c r="H17354" s="434">
        <v>43007</v>
      </c>
      <c r="I17354" s="434">
        <v>228.99</v>
      </c>
      <c r="K17354" s="434">
        <v>2017</v>
      </c>
    </row>
    <row r="17355" spans="1:11" hidden="1" x14ac:dyDescent="0.25">
      <c r="A17355" s="434">
        <v>538007173</v>
      </c>
      <c r="B17355" s="434">
        <v>4552</v>
      </c>
      <c r="C17355" s="434" t="s">
        <v>28</v>
      </c>
      <c r="D17355" s="434" t="s">
        <v>33</v>
      </c>
      <c r="E17355" s="434">
        <v>14.3</v>
      </c>
      <c r="F17355" s="434">
        <v>10321</v>
      </c>
      <c r="G17355" s="434">
        <v>76602</v>
      </c>
      <c r="H17355" s="434">
        <v>39727</v>
      </c>
      <c r="I17355" s="434">
        <v>224.94</v>
      </c>
      <c r="J17355" s="434">
        <v>0</v>
      </c>
      <c r="K17355" s="434">
        <v>2003</v>
      </c>
    </row>
    <row r="17356" spans="1:11" hidden="1" x14ac:dyDescent="0.25">
      <c r="A17356" s="434">
        <v>538007185</v>
      </c>
      <c r="B17356" s="434">
        <v>3204</v>
      </c>
      <c r="C17356" s="434" t="s">
        <v>28</v>
      </c>
      <c r="D17356" s="434" t="s">
        <v>29</v>
      </c>
      <c r="E17356" s="434">
        <v>14</v>
      </c>
      <c r="F17356" s="434">
        <v>9960</v>
      </c>
      <c r="G17356" s="434">
        <v>53815</v>
      </c>
      <c r="H17356" s="434">
        <v>32486</v>
      </c>
      <c r="I17356" s="434">
        <v>190</v>
      </c>
      <c r="K17356" s="434">
        <v>2011</v>
      </c>
    </row>
    <row r="17357" spans="1:11" hidden="1" x14ac:dyDescent="0.25">
      <c r="A17357" s="434">
        <v>538007191</v>
      </c>
      <c r="B17357" s="434">
        <v>31545</v>
      </c>
      <c r="C17357" s="434" t="s">
        <v>28</v>
      </c>
      <c r="D17357" s="434" t="s">
        <v>36</v>
      </c>
      <c r="E17357" s="434">
        <v>15</v>
      </c>
      <c r="F17357" s="434">
        <v>18660</v>
      </c>
      <c r="G17357" s="434">
        <v>181343</v>
      </c>
      <c r="H17357" s="434">
        <v>92752</v>
      </c>
      <c r="I17357" s="434">
        <v>291.98</v>
      </c>
      <c r="J17357" s="434">
        <v>0</v>
      </c>
      <c r="K17357" s="434">
        <v>2014</v>
      </c>
    </row>
    <row r="17358" spans="1:11" hidden="1" x14ac:dyDescent="0.25">
      <c r="A17358" s="434">
        <v>538007194</v>
      </c>
      <c r="B17358" s="434">
        <v>783</v>
      </c>
      <c r="C17358" s="434" t="s">
        <v>28</v>
      </c>
      <c r="D17358" s="434" t="s">
        <v>29</v>
      </c>
      <c r="E17358" s="434">
        <v>14</v>
      </c>
      <c r="F17358" s="434">
        <v>8300</v>
      </c>
      <c r="G17358" s="434">
        <v>63301</v>
      </c>
      <c r="H17358" s="434">
        <v>35812</v>
      </c>
      <c r="I17358" s="434">
        <v>199.99</v>
      </c>
      <c r="K17358" s="434">
        <v>2012</v>
      </c>
    </row>
    <row r="17359" spans="1:11" hidden="1" x14ac:dyDescent="0.25">
      <c r="A17359" s="434">
        <v>538007197</v>
      </c>
      <c r="B17359" s="434">
        <v>3412</v>
      </c>
      <c r="C17359" s="434" t="s">
        <v>16</v>
      </c>
      <c r="D17359" s="434" t="s">
        <v>29</v>
      </c>
      <c r="E17359" s="434">
        <v>15.3</v>
      </c>
      <c r="F17359" s="434">
        <v>8456</v>
      </c>
      <c r="G17359" s="434">
        <v>47344</v>
      </c>
      <c r="H17359" s="434">
        <v>26900</v>
      </c>
      <c r="I17359" s="434">
        <v>182.5</v>
      </c>
      <c r="J17359" s="434">
        <v>50538</v>
      </c>
      <c r="K17359" s="434">
        <v>2007</v>
      </c>
    </row>
    <row r="17360" spans="1:11" hidden="1" x14ac:dyDescent="0.25">
      <c r="A17360" s="434">
        <v>538007200</v>
      </c>
      <c r="B17360" s="434">
        <v>6006</v>
      </c>
      <c r="C17360" s="434" t="s">
        <v>28</v>
      </c>
      <c r="D17360" s="434" t="s">
        <v>29</v>
      </c>
      <c r="E17360" s="434">
        <v>14</v>
      </c>
      <c r="F17360" s="434">
        <v>8890</v>
      </c>
      <c r="G17360" s="434">
        <v>55768</v>
      </c>
      <c r="H17360" s="434">
        <v>31540</v>
      </c>
      <c r="I17360" s="434">
        <v>190</v>
      </c>
      <c r="J17360" s="434">
        <v>0</v>
      </c>
      <c r="K17360" s="434">
        <v>2012</v>
      </c>
    </row>
    <row r="17361" spans="1:11" hidden="1" x14ac:dyDescent="0.25">
      <c r="A17361" s="434">
        <v>538007201</v>
      </c>
      <c r="B17361" s="434">
        <v>14609</v>
      </c>
      <c r="C17361" s="434" t="s">
        <v>28</v>
      </c>
      <c r="D17361" s="434" t="s">
        <v>29</v>
      </c>
      <c r="E17361" s="434">
        <v>14.5</v>
      </c>
      <c r="F17361" s="434">
        <v>8130</v>
      </c>
      <c r="G17361" s="434">
        <v>61530</v>
      </c>
      <c r="H17361" s="434">
        <v>34447</v>
      </c>
      <c r="I17361" s="434">
        <v>199.9</v>
      </c>
      <c r="J17361" s="434">
        <v>0</v>
      </c>
      <c r="K17361" s="434">
        <v>2016</v>
      </c>
    </row>
    <row r="17362" spans="1:11" hidden="1" x14ac:dyDescent="0.25">
      <c r="A17362" s="434">
        <v>538007203</v>
      </c>
      <c r="B17362" s="434">
        <v>35017</v>
      </c>
      <c r="C17362" s="434" t="s">
        <v>28</v>
      </c>
      <c r="D17362" s="434" t="s">
        <v>33</v>
      </c>
      <c r="E17362" s="434">
        <v>14.5</v>
      </c>
      <c r="F17362" s="434">
        <v>9660</v>
      </c>
      <c r="G17362" s="434">
        <v>81870</v>
      </c>
      <c r="H17362" s="434">
        <v>43041</v>
      </c>
      <c r="I17362" s="434">
        <v>228.99</v>
      </c>
      <c r="J17362" s="434">
        <v>0</v>
      </c>
      <c r="K17362" s="434">
        <v>2017</v>
      </c>
    </row>
    <row r="17363" spans="1:11" hidden="1" x14ac:dyDescent="0.25">
      <c r="A17363" s="434">
        <v>538007205</v>
      </c>
      <c r="B17363" s="434">
        <v>10802</v>
      </c>
      <c r="C17363" s="434" t="s">
        <v>28</v>
      </c>
      <c r="D17363" s="434" t="s">
        <v>33</v>
      </c>
      <c r="E17363" s="434">
        <v>15</v>
      </c>
      <c r="F17363" s="434">
        <v>9660</v>
      </c>
      <c r="G17363" s="434">
        <v>84992</v>
      </c>
      <c r="H17363" s="434">
        <v>47034</v>
      </c>
      <c r="I17363" s="434">
        <v>229</v>
      </c>
      <c r="J17363" s="434">
        <v>0</v>
      </c>
      <c r="K17363" s="434">
        <v>2017</v>
      </c>
    </row>
    <row r="17364" spans="1:11" hidden="1" x14ac:dyDescent="0.25">
      <c r="A17364" s="434">
        <v>538007206</v>
      </c>
      <c r="B17364" s="434">
        <v>12866</v>
      </c>
      <c r="C17364" s="434" t="s">
        <v>28</v>
      </c>
      <c r="D17364" s="434" t="s">
        <v>29</v>
      </c>
      <c r="F17364" s="434">
        <v>9480</v>
      </c>
      <c r="G17364" s="434">
        <v>56756</v>
      </c>
      <c r="H17364" s="434">
        <v>32929</v>
      </c>
      <c r="I17364" s="434">
        <v>189.99</v>
      </c>
      <c r="K17364" s="434">
        <v>2010</v>
      </c>
    </row>
    <row r="17365" spans="1:11" hidden="1" x14ac:dyDescent="0.25">
      <c r="A17365" s="434">
        <v>538007217</v>
      </c>
      <c r="B17365" s="434">
        <v>8535</v>
      </c>
      <c r="C17365" s="434" t="s">
        <v>28</v>
      </c>
      <c r="D17365" s="434" t="s">
        <v>33</v>
      </c>
      <c r="E17365" s="434">
        <v>43599</v>
      </c>
      <c r="F17365" s="434">
        <v>9230</v>
      </c>
      <c r="G17365" s="434">
        <v>76752</v>
      </c>
      <c r="H17365" s="434">
        <v>40040</v>
      </c>
      <c r="I17365" s="434">
        <v>225</v>
      </c>
      <c r="J17365" s="434">
        <v>0</v>
      </c>
    </row>
    <row r="17366" spans="1:11" hidden="1" x14ac:dyDescent="0.25">
      <c r="A17366" s="434">
        <v>538007226</v>
      </c>
      <c r="B17366" s="434">
        <v>14893</v>
      </c>
      <c r="C17366" s="434" t="s">
        <v>28</v>
      </c>
      <c r="D17366" s="434" t="s">
        <v>36</v>
      </c>
      <c r="F17366" s="434">
        <v>15800</v>
      </c>
      <c r="G17366" s="434">
        <v>183123</v>
      </c>
      <c r="H17366" s="434">
        <v>93702</v>
      </c>
      <c r="I17366" s="434">
        <v>291.95</v>
      </c>
      <c r="K17366" s="434">
        <v>2017</v>
      </c>
    </row>
    <row r="17367" spans="1:11" hidden="1" x14ac:dyDescent="0.25">
      <c r="A17367" s="434">
        <v>538007228</v>
      </c>
      <c r="B17367" s="434">
        <v>547</v>
      </c>
      <c r="C17367" s="434" t="s">
        <v>28</v>
      </c>
      <c r="D17367" s="434" t="s">
        <v>29</v>
      </c>
      <c r="F17367" s="434">
        <v>8050</v>
      </c>
      <c r="G17367" s="434">
        <v>63369</v>
      </c>
      <c r="H17367" s="434">
        <v>36291</v>
      </c>
      <c r="I17367" s="434">
        <v>199.99</v>
      </c>
      <c r="K17367" s="434">
        <v>2017</v>
      </c>
    </row>
    <row r="17368" spans="1:11" hidden="1" x14ac:dyDescent="0.25">
      <c r="A17368" s="434">
        <v>538007235</v>
      </c>
      <c r="B17368" s="434">
        <v>5037</v>
      </c>
      <c r="C17368" s="434" t="s">
        <v>31</v>
      </c>
      <c r="D17368" s="434" t="s">
        <v>29</v>
      </c>
      <c r="E17368" s="434">
        <v>13.5</v>
      </c>
      <c r="F17368" s="434">
        <v>6480</v>
      </c>
      <c r="G17368" s="434">
        <v>28740</v>
      </c>
      <c r="H17368" s="434">
        <v>18096</v>
      </c>
      <c r="I17368" s="434">
        <v>169.37</v>
      </c>
      <c r="K17368" s="434">
        <v>2009</v>
      </c>
    </row>
    <row r="17369" spans="1:11" hidden="1" x14ac:dyDescent="0.25">
      <c r="A17369" s="434">
        <v>538007237</v>
      </c>
      <c r="B17369" s="434">
        <v>11489</v>
      </c>
      <c r="C17369" s="434" t="s">
        <v>28</v>
      </c>
      <c r="D17369" s="434" t="s">
        <v>36</v>
      </c>
      <c r="E17369" s="434">
        <v>14.9</v>
      </c>
      <c r="F17369" s="434">
        <v>18651</v>
      </c>
      <c r="G17369" s="434">
        <v>180702</v>
      </c>
      <c r="H17369" s="434">
        <v>94995</v>
      </c>
      <c r="I17369" s="434">
        <v>292</v>
      </c>
      <c r="J17369" s="434">
        <v>0</v>
      </c>
      <c r="K17369" s="434">
        <v>2010</v>
      </c>
    </row>
    <row r="17370" spans="1:11" hidden="1" x14ac:dyDescent="0.25">
      <c r="A17370" s="434">
        <v>538007254</v>
      </c>
      <c r="B17370" s="434">
        <v>13392</v>
      </c>
      <c r="C17370" s="434" t="s">
        <v>28</v>
      </c>
      <c r="D17370" s="434" t="s">
        <v>36</v>
      </c>
      <c r="E17370" s="434">
        <v>15</v>
      </c>
      <c r="F17370" s="434">
        <v>16616</v>
      </c>
      <c r="G17370" s="434">
        <v>174674</v>
      </c>
      <c r="H17370" s="434">
        <v>88955</v>
      </c>
      <c r="I17370" s="434">
        <v>289</v>
      </c>
      <c r="J17370" s="434">
        <v>0</v>
      </c>
      <c r="K17370" s="434">
        <v>2005</v>
      </c>
    </row>
    <row r="17371" spans="1:11" hidden="1" x14ac:dyDescent="0.25">
      <c r="A17371" s="434">
        <v>538007267</v>
      </c>
      <c r="B17371" s="434">
        <v>7924</v>
      </c>
      <c r="C17371" s="434" t="s">
        <v>28</v>
      </c>
      <c r="D17371" s="434" t="s">
        <v>33</v>
      </c>
      <c r="E17371" s="434">
        <v>14.5</v>
      </c>
      <c r="F17371" s="434">
        <v>10050</v>
      </c>
      <c r="G17371" s="434">
        <v>81517</v>
      </c>
      <c r="H17371" s="434">
        <v>45148</v>
      </c>
      <c r="I17371" s="434">
        <v>229</v>
      </c>
      <c r="J17371" s="434">
        <v>0</v>
      </c>
      <c r="K17371" s="434">
        <v>1970</v>
      </c>
    </row>
    <row r="17372" spans="1:11" hidden="1" x14ac:dyDescent="0.25">
      <c r="A17372" s="434">
        <v>538007270</v>
      </c>
      <c r="B17372" s="434">
        <v>548</v>
      </c>
      <c r="C17372" s="434" t="s">
        <v>20</v>
      </c>
      <c r="D17372" s="434" t="s">
        <v>25</v>
      </c>
      <c r="F17372" s="434">
        <v>6480</v>
      </c>
      <c r="G17372" s="434">
        <v>19946</v>
      </c>
      <c r="H17372" s="434">
        <v>11917</v>
      </c>
      <c r="I17372" s="434">
        <v>146.5</v>
      </c>
      <c r="J17372" s="434">
        <v>21833</v>
      </c>
      <c r="K17372" s="434">
        <v>2017</v>
      </c>
    </row>
    <row r="17373" spans="1:11" hidden="1" x14ac:dyDescent="0.25">
      <c r="A17373" s="434">
        <v>538007272</v>
      </c>
      <c r="B17373" s="434">
        <v>793</v>
      </c>
      <c r="C17373" s="434" t="s">
        <v>28</v>
      </c>
      <c r="D17373" s="434" t="s">
        <v>33</v>
      </c>
      <c r="E17373" s="434">
        <v>14</v>
      </c>
      <c r="F17373" s="434">
        <v>11060</v>
      </c>
      <c r="G17373" s="434">
        <v>76343</v>
      </c>
      <c r="H17373" s="434">
        <v>39972</v>
      </c>
      <c r="I17373" s="434">
        <v>225</v>
      </c>
      <c r="J17373" s="434">
        <v>0</v>
      </c>
      <c r="K17373" s="434">
        <v>2005</v>
      </c>
    </row>
    <row r="17374" spans="1:11" hidden="1" x14ac:dyDescent="0.25">
      <c r="A17374" s="434">
        <v>538007274</v>
      </c>
      <c r="B17374" s="434">
        <v>5398</v>
      </c>
      <c r="C17374" s="434" t="s">
        <v>28</v>
      </c>
      <c r="D17374" s="434" t="s">
        <v>29</v>
      </c>
      <c r="E17374" s="434">
        <v>14.4</v>
      </c>
      <c r="F17374" s="434">
        <v>7081</v>
      </c>
      <c r="G17374" s="434">
        <v>32583</v>
      </c>
      <c r="H17374" s="434">
        <v>19165</v>
      </c>
      <c r="I17374" s="434">
        <v>190.44</v>
      </c>
      <c r="K17374" s="434">
        <v>2005</v>
      </c>
    </row>
    <row r="17375" spans="1:11" hidden="1" x14ac:dyDescent="0.25">
      <c r="A17375" s="434">
        <v>538007278</v>
      </c>
      <c r="B17375" s="434">
        <v>2652</v>
      </c>
      <c r="C17375" s="434" t="s">
        <v>24</v>
      </c>
      <c r="D17375" s="434" t="s">
        <v>36</v>
      </c>
      <c r="E17375" s="434">
        <v>15</v>
      </c>
      <c r="F17375" s="434">
        <v>15100</v>
      </c>
      <c r="G17375" s="434">
        <v>157434</v>
      </c>
      <c r="H17375" s="434">
        <v>82515</v>
      </c>
      <c r="I17375" s="434">
        <v>276</v>
      </c>
      <c r="J17375" s="434">
        <v>166825</v>
      </c>
      <c r="K17375" s="434">
        <v>2017</v>
      </c>
    </row>
    <row r="17376" spans="1:11" hidden="1" x14ac:dyDescent="0.25">
      <c r="A17376" s="434">
        <v>538007283</v>
      </c>
      <c r="B17376" s="434">
        <v>9583</v>
      </c>
      <c r="C17376" s="434" t="s">
        <v>28</v>
      </c>
      <c r="D17376" s="434" t="s">
        <v>29</v>
      </c>
      <c r="E17376" s="434">
        <v>14.5</v>
      </c>
      <c r="F17376" s="434">
        <v>9480</v>
      </c>
      <c r="G17376" s="434">
        <v>56023</v>
      </c>
      <c r="H17376" s="434">
        <v>31260</v>
      </c>
      <c r="I17376" s="434">
        <v>189.99</v>
      </c>
      <c r="J17376" s="434">
        <v>0</v>
      </c>
      <c r="K17376" s="434">
        <v>2005</v>
      </c>
    </row>
    <row r="17377" spans="1:11" hidden="1" x14ac:dyDescent="0.25">
      <c r="A17377" s="434">
        <v>538007287</v>
      </c>
      <c r="B17377" s="434">
        <v>27134</v>
      </c>
      <c r="C17377" s="434" t="s">
        <v>28</v>
      </c>
      <c r="D17377" s="434" t="s">
        <v>29</v>
      </c>
      <c r="E17377" s="434">
        <v>14</v>
      </c>
      <c r="F17377" s="434">
        <v>6232</v>
      </c>
      <c r="G17377" s="434">
        <v>30455</v>
      </c>
      <c r="H17377" s="434">
        <v>19999</v>
      </c>
      <c r="I17377" s="434">
        <v>178.76</v>
      </c>
      <c r="J17377" s="434">
        <v>0</v>
      </c>
      <c r="K17377" s="434">
        <v>2011</v>
      </c>
    </row>
    <row r="17378" spans="1:11" hidden="1" x14ac:dyDescent="0.25">
      <c r="A17378" s="434">
        <v>538007305</v>
      </c>
      <c r="B17378" s="434">
        <v>13515</v>
      </c>
      <c r="C17378" s="434" t="s">
        <v>28</v>
      </c>
      <c r="D17378" s="434" t="s">
        <v>36</v>
      </c>
      <c r="E17378" s="434">
        <v>15</v>
      </c>
      <c r="F17378" s="434">
        <v>15250</v>
      </c>
      <c r="G17378" s="434">
        <v>209756</v>
      </c>
      <c r="H17378" s="434">
        <v>107761</v>
      </c>
      <c r="I17378" s="434">
        <v>300</v>
      </c>
      <c r="J17378" s="434">
        <v>0</v>
      </c>
      <c r="K17378" s="434">
        <v>2017</v>
      </c>
    </row>
    <row r="17379" spans="1:11" hidden="1" x14ac:dyDescent="0.25">
      <c r="A17379" s="434">
        <v>538007308</v>
      </c>
      <c r="B17379" s="434">
        <v>11215</v>
      </c>
      <c r="C17379" s="434" t="s">
        <v>28</v>
      </c>
      <c r="D17379" s="434" t="s">
        <v>33</v>
      </c>
      <c r="E17379" s="434">
        <v>14.4</v>
      </c>
      <c r="F17379" s="434">
        <v>11060</v>
      </c>
      <c r="G17379" s="434">
        <v>80717</v>
      </c>
      <c r="H17379" s="434">
        <v>43817</v>
      </c>
      <c r="I17379" s="434">
        <v>229</v>
      </c>
      <c r="J17379" s="434">
        <v>0</v>
      </c>
      <c r="K17379" s="434">
        <v>2010</v>
      </c>
    </row>
    <row r="17380" spans="1:11" hidden="1" x14ac:dyDescent="0.25">
      <c r="A17380" s="434">
        <v>538007314</v>
      </c>
      <c r="B17380" s="434">
        <v>10777</v>
      </c>
      <c r="C17380" s="434" t="s">
        <v>31</v>
      </c>
      <c r="D17380" s="434" t="s">
        <v>29</v>
      </c>
      <c r="E17380" s="434">
        <v>14.5</v>
      </c>
      <c r="F17380" s="434">
        <v>7076</v>
      </c>
      <c r="G17380" s="434">
        <v>37277</v>
      </c>
      <c r="H17380" s="434">
        <v>22718</v>
      </c>
      <c r="I17380" s="434">
        <v>177</v>
      </c>
      <c r="J17380" s="434">
        <v>0</v>
      </c>
      <c r="K17380" s="434">
        <v>2008</v>
      </c>
    </row>
    <row r="17381" spans="1:11" hidden="1" x14ac:dyDescent="0.25">
      <c r="A17381" s="434">
        <v>538007337</v>
      </c>
      <c r="B17381" s="434">
        <v>11628</v>
      </c>
      <c r="C17381" s="434" t="s">
        <v>16</v>
      </c>
      <c r="D17381" s="434" t="s">
        <v>36</v>
      </c>
      <c r="F17381" s="434">
        <v>16080</v>
      </c>
      <c r="G17381" s="434">
        <v>109896</v>
      </c>
      <c r="H17381" s="434">
        <v>62849</v>
      </c>
      <c r="I17381" s="434">
        <v>251.84</v>
      </c>
      <c r="J17381" s="434">
        <v>123148</v>
      </c>
      <c r="K17381" s="434">
        <v>2017</v>
      </c>
    </row>
    <row r="17382" spans="1:11" hidden="1" x14ac:dyDescent="0.25">
      <c r="A17382" s="434">
        <v>538007345</v>
      </c>
      <c r="B17382" s="434">
        <v>1</v>
      </c>
      <c r="C17382" s="434" t="s">
        <v>31</v>
      </c>
      <c r="D17382" s="434" t="s">
        <v>25</v>
      </c>
      <c r="F17382" s="434">
        <v>3810</v>
      </c>
      <c r="G17382" s="434">
        <v>13900</v>
      </c>
      <c r="H17382" s="434">
        <v>9658</v>
      </c>
      <c r="I17382" s="434">
        <v>127.57</v>
      </c>
      <c r="K17382" s="434">
        <v>2017</v>
      </c>
    </row>
    <row r="17383" spans="1:11" hidden="1" x14ac:dyDescent="0.25">
      <c r="A17383" s="434">
        <v>538007348</v>
      </c>
      <c r="B17383" s="434">
        <v>6344</v>
      </c>
      <c r="C17383" s="434" t="s">
        <v>28</v>
      </c>
      <c r="D17383" s="434" t="s">
        <v>29</v>
      </c>
      <c r="E17383" s="434">
        <v>14.7</v>
      </c>
      <c r="F17383" s="434">
        <v>6820</v>
      </c>
      <c r="G17383" s="434">
        <v>37713</v>
      </c>
      <c r="H17383" s="434">
        <v>23269</v>
      </c>
      <c r="I17383" s="434">
        <v>179.97</v>
      </c>
      <c r="J17383" s="434">
        <v>0</v>
      </c>
      <c r="K17383" s="434">
        <v>2017</v>
      </c>
    </row>
    <row r="17384" spans="1:11" hidden="1" x14ac:dyDescent="0.25">
      <c r="A17384" s="434">
        <v>538007353</v>
      </c>
      <c r="B17384" s="434">
        <v>10226</v>
      </c>
      <c r="C17384" s="434" t="s">
        <v>28</v>
      </c>
      <c r="D17384" s="434" t="s">
        <v>29</v>
      </c>
      <c r="E17384" s="434">
        <v>14.4</v>
      </c>
      <c r="F17384" s="434">
        <v>7081</v>
      </c>
      <c r="G17384" s="434">
        <v>32594</v>
      </c>
      <c r="H17384" s="434">
        <v>19165</v>
      </c>
      <c r="I17384" s="434">
        <v>190.44</v>
      </c>
      <c r="J17384" s="434">
        <v>0</v>
      </c>
      <c r="K17384" s="434">
        <v>2005</v>
      </c>
    </row>
    <row r="17385" spans="1:11" hidden="1" x14ac:dyDescent="0.25">
      <c r="A17385" s="434">
        <v>538007360</v>
      </c>
      <c r="B17385" s="434">
        <v>1</v>
      </c>
      <c r="C17385" s="434" t="s">
        <v>35</v>
      </c>
      <c r="D17385" s="434" t="s">
        <v>40</v>
      </c>
      <c r="E17385" s="434">
        <v>21</v>
      </c>
      <c r="F17385" s="434">
        <v>59250</v>
      </c>
      <c r="G17385" s="434">
        <v>196155</v>
      </c>
      <c r="H17385" s="434">
        <v>212221</v>
      </c>
      <c r="I17385" s="434">
        <v>399.96</v>
      </c>
      <c r="K17385" s="434">
        <v>2017</v>
      </c>
    </row>
    <row r="17386" spans="1:11" hidden="1" x14ac:dyDescent="0.25">
      <c r="A17386" s="434">
        <v>538007362</v>
      </c>
      <c r="B17386" s="434">
        <v>1012</v>
      </c>
      <c r="C17386" s="434" t="s">
        <v>20</v>
      </c>
      <c r="D17386" s="434" t="s">
        <v>33</v>
      </c>
      <c r="E17386" s="434">
        <v>14</v>
      </c>
      <c r="F17386" s="434">
        <v>9663</v>
      </c>
      <c r="G17386" s="434">
        <v>74356</v>
      </c>
      <c r="H17386" s="434">
        <v>42884</v>
      </c>
      <c r="I17386" s="434">
        <v>219</v>
      </c>
      <c r="J17386" s="434">
        <v>84079</v>
      </c>
      <c r="K17386" s="434">
        <v>2017</v>
      </c>
    </row>
    <row r="17387" spans="1:11" hidden="1" x14ac:dyDescent="0.25">
      <c r="A17387" s="434">
        <v>538007376</v>
      </c>
      <c r="B17387" s="434">
        <v>33231</v>
      </c>
      <c r="C17387" s="434" t="s">
        <v>24</v>
      </c>
      <c r="D17387" s="434" t="s">
        <v>33</v>
      </c>
      <c r="E17387" s="434">
        <v>14.5</v>
      </c>
      <c r="F17387" s="434">
        <v>11110</v>
      </c>
      <c r="G17387" s="434">
        <v>112119</v>
      </c>
      <c r="H17387" s="434">
        <v>60142</v>
      </c>
      <c r="I17387" s="434">
        <v>237</v>
      </c>
      <c r="J17387" s="434">
        <v>119627</v>
      </c>
      <c r="K17387" s="434">
        <v>2017</v>
      </c>
    </row>
    <row r="17388" spans="1:11" hidden="1" x14ac:dyDescent="0.25">
      <c r="A17388" s="434">
        <v>538007377</v>
      </c>
      <c r="B17388" s="434">
        <v>42</v>
      </c>
      <c r="C17388" s="434" t="s">
        <v>31</v>
      </c>
      <c r="D17388" s="434" t="s">
        <v>29</v>
      </c>
      <c r="F17388" s="434">
        <v>7470</v>
      </c>
      <c r="G17388" s="434">
        <v>33382</v>
      </c>
      <c r="H17388" s="434">
        <v>21201</v>
      </c>
      <c r="I17388" s="434">
        <v>179.99</v>
      </c>
      <c r="K17388" s="434">
        <v>2013</v>
      </c>
    </row>
    <row r="17389" spans="1:11" hidden="1" x14ac:dyDescent="0.25">
      <c r="A17389" s="434">
        <v>538007380</v>
      </c>
      <c r="B17389" s="434">
        <v>478</v>
      </c>
      <c r="C17389" s="434" t="s">
        <v>28</v>
      </c>
      <c r="D17389" s="434" t="s">
        <v>29</v>
      </c>
      <c r="E17389" s="434">
        <v>14</v>
      </c>
      <c r="F17389" s="434">
        <v>6480</v>
      </c>
      <c r="G17389" s="434">
        <v>28509</v>
      </c>
      <c r="H17389" s="434">
        <v>17025</v>
      </c>
      <c r="I17389" s="434">
        <v>169.37</v>
      </c>
      <c r="J17389" s="434">
        <v>0</v>
      </c>
      <c r="K17389" s="434">
        <v>2009</v>
      </c>
    </row>
    <row r="17390" spans="1:11" hidden="1" x14ac:dyDescent="0.25">
      <c r="A17390" s="434">
        <v>538007384</v>
      </c>
      <c r="B17390" s="434">
        <v>5969</v>
      </c>
      <c r="C17390" s="434" t="s">
        <v>28</v>
      </c>
      <c r="D17390" s="434" t="s">
        <v>29</v>
      </c>
      <c r="E17390" s="434">
        <v>13.8</v>
      </c>
      <c r="F17390" s="434">
        <v>5846</v>
      </c>
      <c r="G17390" s="434">
        <v>28417</v>
      </c>
      <c r="H17390" s="434">
        <v>17018</v>
      </c>
      <c r="I17390" s="434">
        <v>169.37</v>
      </c>
      <c r="J17390" s="434">
        <v>0</v>
      </c>
      <c r="K17390" s="434">
        <v>2009</v>
      </c>
    </row>
    <row r="17391" spans="1:11" hidden="1" x14ac:dyDescent="0.25">
      <c r="A17391" s="434">
        <v>538007390</v>
      </c>
      <c r="B17391" s="434">
        <v>18060</v>
      </c>
      <c r="C17391" s="434" t="s">
        <v>16</v>
      </c>
      <c r="D17391" s="434" t="s">
        <v>36</v>
      </c>
      <c r="F17391" s="434">
        <v>16080</v>
      </c>
      <c r="G17391" s="434">
        <v>109900</v>
      </c>
      <c r="H17391" s="434">
        <v>62849</v>
      </c>
      <c r="I17391" s="434">
        <v>251.84</v>
      </c>
      <c r="J17391" s="434">
        <v>123155</v>
      </c>
      <c r="K17391" s="434">
        <v>2017</v>
      </c>
    </row>
    <row r="17392" spans="1:11" hidden="1" x14ac:dyDescent="0.25">
      <c r="A17392" s="434">
        <v>538007392</v>
      </c>
      <c r="B17392" s="434">
        <v>2976</v>
      </c>
      <c r="C17392" s="434" t="s">
        <v>28</v>
      </c>
      <c r="D17392" s="434" t="s">
        <v>29</v>
      </c>
      <c r="E17392" s="434">
        <v>10.5</v>
      </c>
      <c r="F17392" s="434">
        <v>9960</v>
      </c>
      <c r="G17392" s="434">
        <v>53352</v>
      </c>
      <c r="H17392" s="434">
        <v>32474</v>
      </c>
      <c r="I17392" s="434">
        <v>190</v>
      </c>
      <c r="K17392" s="434">
        <v>2007</v>
      </c>
    </row>
    <row r="17393" spans="1:11" hidden="1" x14ac:dyDescent="0.25">
      <c r="A17393" s="434">
        <v>538007399</v>
      </c>
      <c r="B17393" s="434">
        <v>1</v>
      </c>
      <c r="C17393" s="434" t="s">
        <v>24</v>
      </c>
      <c r="D17393" s="434" t="s">
        <v>36</v>
      </c>
      <c r="E17393" s="434">
        <v>15</v>
      </c>
      <c r="F17393" s="434">
        <v>15100</v>
      </c>
      <c r="G17393" s="434">
        <v>157434</v>
      </c>
      <c r="H17393" s="434">
        <v>82515</v>
      </c>
      <c r="I17393" s="434">
        <v>276</v>
      </c>
      <c r="J17393" s="434">
        <v>166689</v>
      </c>
      <c r="K17393" s="434">
        <v>2017</v>
      </c>
    </row>
    <row r="17394" spans="1:11" hidden="1" x14ac:dyDescent="0.25">
      <c r="A17394" s="434">
        <v>538007400</v>
      </c>
      <c r="B17394" s="434">
        <v>31676</v>
      </c>
      <c r="C17394" s="434" t="s">
        <v>28</v>
      </c>
      <c r="D17394" s="434" t="s">
        <v>33</v>
      </c>
      <c r="E17394" s="434">
        <v>14.5</v>
      </c>
      <c r="F17394" s="434">
        <v>11900</v>
      </c>
      <c r="G17394" s="434">
        <v>74232</v>
      </c>
      <c r="H17394" s="434">
        <v>41725</v>
      </c>
      <c r="I17394" s="434">
        <v>224.9</v>
      </c>
      <c r="J17394" s="434">
        <v>0</v>
      </c>
      <c r="K17394" s="434">
        <v>2017</v>
      </c>
    </row>
    <row r="17395" spans="1:11" hidden="1" x14ac:dyDescent="0.25">
      <c r="A17395" s="434">
        <v>538007402</v>
      </c>
      <c r="B17395" s="434">
        <v>788</v>
      </c>
      <c r="C17395" s="434" t="s">
        <v>28</v>
      </c>
      <c r="D17395" s="434" t="s">
        <v>29</v>
      </c>
      <c r="E17395" s="434">
        <v>14.5</v>
      </c>
      <c r="F17395" s="434">
        <v>8300</v>
      </c>
      <c r="G17395" s="434">
        <v>63165</v>
      </c>
      <c r="H17395" s="434">
        <v>35851</v>
      </c>
      <c r="I17395" s="434">
        <v>199.99</v>
      </c>
      <c r="J17395" s="434">
        <v>0</v>
      </c>
      <c r="K17395" s="434">
        <v>2017</v>
      </c>
    </row>
    <row r="17396" spans="1:11" hidden="1" x14ac:dyDescent="0.25">
      <c r="A17396" s="434">
        <v>538007406</v>
      </c>
      <c r="B17396" s="434">
        <v>5300</v>
      </c>
      <c r="C17396" s="434" t="s">
        <v>28</v>
      </c>
      <c r="D17396" s="434" t="s">
        <v>29</v>
      </c>
      <c r="E17396" s="434">
        <v>14.5</v>
      </c>
      <c r="F17396" s="434">
        <v>8300</v>
      </c>
      <c r="G17396" s="434">
        <v>63301</v>
      </c>
      <c r="H17396" s="434">
        <v>35812</v>
      </c>
      <c r="I17396" s="434">
        <v>199.99</v>
      </c>
      <c r="K17396" s="434">
        <v>2013</v>
      </c>
    </row>
    <row r="17397" spans="1:11" hidden="1" x14ac:dyDescent="0.25">
      <c r="A17397" s="434">
        <v>538007421</v>
      </c>
      <c r="B17397" s="434">
        <v>10090</v>
      </c>
      <c r="C17397" s="434" t="s">
        <v>28</v>
      </c>
      <c r="D17397" s="434" t="s">
        <v>33</v>
      </c>
      <c r="E17397" s="434">
        <v>13.5</v>
      </c>
      <c r="F17397" s="434">
        <v>9.9320000000000004</v>
      </c>
      <c r="G17397" s="434">
        <v>8127</v>
      </c>
      <c r="H17397" s="434">
        <v>43301</v>
      </c>
      <c r="I17397" s="434">
        <v>229</v>
      </c>
      <c r="J17397" s="434">
        <v>0</v>
      </c>
      <c r="K17397" s="434">
        <v>1970</v>
      </c>
    </row>
    <row r="17398" spans="1:11" hidden="1" x14ac:dyDescent="0.25">
      <c r="A17398" s="434">
        <v>538007446</v>
      </c>
      <c r="B17398" s="434">
        <v>2761</v>
      </c>
      <c r="C17398" s="434" t="s">
        <v>31</v>
      </c>
      <c r="D17398" s="434" t="s">
        <v>33</v>
      </c>
      <c r="F17398" s="434">
        <v>26880</v>
      </c>
      <c r="G17398" s="434">
        <v>65000</v>
      </c>
      <c r="H17398" s="434">
        <v>49091</v>
      </c>
      <c r="I17398" s="434">
        <v>225.00800000000001</v>
      </c>
      <c r="K17398" s="434">
        <v>2017</v>
      </c>
    </row>
    <row r="17399" spans="1:11" hidden="1" x14ac:dyDescent="0.25">
      <c r="A17399" s="434">
        <v>538007449</v>
      </c>
      <c r="B17399" s="434">
        <v>16901</v>
      </c>
      <c r="C17399" s="434" t="s">
        <v>28</v>
      </c>
      <c r="D17399" s="434" t="s">
        <v>29</v>
      </c>
      <c r="E17399" s="434">
        <v>14.5</v>
      </c>
      <c r="F17399" s="434">
        <v>8300</v>
      </c>
      <c r="G17399" s="434">
        <v>63500</v>
      </c>
      <c r="H17399" s="434">
        <v>35812</v>
      </c>
      <c r="I17399" s="434">
        <v>199.99</v>
      </c>
      <c r="K17399" s="434">
        <v>2013</v>
      </c>
    </row>
    <row r="17400" spans="1:11" hidden="1" x14ac:dyDescent="0.25">
      <c r="A17400" s="434">
        <v>538007450</v>
      </c>
      <c r="B17400" s="434">
        <v>8055</v>
      </c>
      <c r="C17400" s="434" t="s">
        <v>28</v>
      </c>
      <c r="D17400" s="434" t="s">
        <v>29</v>
      </c>
      <c r="E17400" s="434">
        <v>14.5</v>
      </c>
      <c r="F17400" s="434">
        <v>8300</v>
      </c>
      <c r="G17400" s="434">
        <v>63301</v>
      </c>
      <c r="H17400" s="434">
        <v>35812</v>
      </c>
      <c r="I17400" s="434">
        <v>199.99</v>
      </c>
      <c r="K17400" s="434">
        <v>2012</v>
      </c>
    </row>
    <row r="17401" spans="1:11" hidden="1" x14ac:dyDescent="0.25">
      <c r="A17401" s="434">
        <v>538007452</v>
      </c>
      <c r="B17401" s="434">
        <v>3486</v>
      </c>
      <c r="C17401" s="434" t="s">
        <v>28</v>
      </c>
      <c r="D17401" s="434" t="s">
        <v>29</v>
      </c>
      <c r="F17401" s="434">
        <v>11900</v>
      </c>
      <c r="G17401" s="434">
        <v>63398</v>
      </c>
      <c r="H17401" s="434">
        <v>36291</v>
      </c>
      <c r="I17401" s="434">
        <v>199.99</v>
      </c>
      <c r="K17401" s="434">
        <v>2017</v>
      </c>
    </row>
    <row r="17402" spans="1:11" hidden="1" x14ac:dyDescent="0.25">
      <c r="A17402" s="434">
        <v>538007455</v>
      </c>
      <c r="B17402" s="434">
        <v>33</v>
      </c>
      <c r="C17402" s="434" t="s">
        <v>28</v>
      </c>
      <c r="D17402" s="434" t="s">
        <v>29</v>
      </c>
      <c r="E17402" s="434">
        <v>14</v>
      </c>
      <c r="F17402" s="434">
        <v>5720</v>
      </c>
      <c r="G17402" s="434">
        <v>34483</v>
      </c>
      <c r="H17402" s="434">
        <v>21530</v>
      </c>
      <c r="I17402" s="434">
        <v>179.97</v>
      </c>
      <c r="J17402" s="434">
        <v>0</v>
      </c>
      <c r="K17402" s="434">
        <v>2017</v>
      </c>
    </row>
    <row r="17403" spans="1:11" hidden="1" x14ac:dyDescent="0.25">
      <c r="A17403" s="434">
        <v>538007459</v>
      </c>
      <c r="B17403" s="434">
        <v>1</v>
      </c>
      <c r="C17403" s="434" t="s">
        <v>28</v>
      </c>
      <c r="D17403" s="434" t="s">
        <v>29</v>
      </c>
      <c r="F17403" s="434">
        <v>9960</v>
      </c>
      <c r="G17403" s="434">
        <v>57687</v>
      </c>
      <c r="H17403" s="434">
        <v>32388</v>
      </c>
      <c r="I17403" s="434">
        <v>189.99</v>
      </c>
      <c r="K17403" s="434">
        <v>2017</v>
      </c>
    </row>
    <row r="17404" spans="1:11" hidden="1" x14ac:dyDescent="0.25">
      <c r="A17404" s="434">
        <v>538007460</v>
      </c>
      <c r="B17404" s="434">
        <v>6442</v>
      </c>
      <c r="C17404" s="434" t="s">
        <v>16</v>
      </c>
      <c r="D17404" s="434" t="s">
        <v>40</v>
      </c>
      <c r="E17404" s="434">
        <v>15.2</v>
      </c>
      <c r="F17404" s="434">
        <v>25.484999999999999</v>
      </c>
      <c r="G17404" s="434">
        <v>309327</v>
      </c>
      <c r="H17404" s="434">
        <v>157883</v>
      </c>
      <c r="I17404" s="434">
        <v>334.59</v>
      </c>
      <c r="J17404" s="434">
        <v>0</v>
      </c>
      <c r="K17404" s="434">
        <v>1970</v>
      </c>
    </row>
    <row r="17405" spans="1:11" hidden="1" x14ac:dyDescent="0.25">
      <c r="A17405" s="434">
        <v>538007463</v>
      </c>
      <c r="B17405" s="434">
        <v>3334</v>
      </c>
      <c r="C17405" s="434" t="s">
        <v>16</v>
      </c>
      <c r="D17405" s="434" t="s">
        <v>36</v>
      </c>
      <c r="E17405" s="434">
        <v>15</v>
      </c>
      <c r="F17405" s="434">
        <v>11850</v>
      </c>
      <c r="G17405" s="434">
        <v>109899</v>
      </c>
      <c r="H17405" s="434">
        <v>62849</v>
      </c>
      <c r="I17405" s="434">
        <v>251.84</v>
      </c>
      <c r="J17405" s="434">
        <v>123155</v>
      </c>
      <c r="K17405" s="434">
        <v>2018</v>
      </c>
    </row>
    <row r="17406" spans="1:11" hidden="1" x14ac:dyDescent="0.25">
      <c r="A17406" s="434">
        <v>538007464</v>
      </c>
      <c r="B17406" s="434">
        <v>1</v>
      </c>
      <c r="C17406" s="434" t="s">
        <v>28</v>
      </c>
      <c r="D17406" s="434" t="s">
        <v>36</v>
      </c>
      <c r="E17406" s="434">
        <v>43570</v>
      </c>
      <c r="F17406" s="434">
        <v>19620</v>
      </c>
      <c r="G17406" s="434">
        <v>207000</v>
      </c>
      <c r="H17406" s="434">
        <v>106586</v>
      </c>
      <c r="I17406" s="434">
        <v>300</v>
      </c>
      <c r="J17406" s="434">
        <v>0</v>
      </c>
    </row>
    <row r="17407" spans="1:11" hidden="1" x14ac:dyDescent="0.25">
      <c r="A17407" s="434">
        <v>538007466</v>
      </c>
      <c r="B17407" s="434">
        <v>7808</v>
      </c>
      <c r="C17407" s="434" t="s">
        <v>16</v>
      </c>
      <c r="D17407" s="434" t="s">
        <v>33</v>
      </c>
      <c r="F17407" s="434">
        <v>13450</v>
      </c>
      <c r="G17407" s="434">
        <v>115711</v>
      </c>
      <c r="H17407" s="434">
        <v>62370</v>
      </c>
      <c r="I17407" s="434">
        <v>249.9</v>
      </c>
      <c r="J17407" s="434">
        <v>124511</v>
      </c>
      <c r="K17407" s="434">
        <v>2017</v>
      </c>
    </row>
    <row r="17408" spans="1:11" hidden="1" x14ac:dyDescent="0.25">
      <c r="A17408" s="434">
        <v>538007470</v>
      </c>
      <c r="B17408" s="434">
        <v>14233</v>
      </c>
      <c r="C17408" s="434" t="s">
        <v>28</v>
      </c>
      <c r="D17408" s="434" t="s">
        <v>29</v>
      </c>
      <c r="E17408" s="434">
        <v>13.25</v>
      </c>
      <c r="F17408" s="434">
        <v>5846</v>
      </c>
      <c r="G17408" s="434">
        <v>28352</v>
      </c>
      <c r="H17408" s="434">
        <v>17023</v>
      </c>
      <c r="I17408" s="434">
        <v>169.37</v>
      </c>
      <c r="K17408" s="434">
        <v>2008</v>
      </c>
    </row>
    <row r="17409" spans="1:11" hidden="1" x14ac:dyDescent="0.25">
      <c r="A17409" s="434">
        <v>538007505</v>
      </c>
      <c r="B17409" s="434">
        <v>3245</v>
      </c>
      <c r="C17409" s="434" t="s">
        <v>28</v>
      </c>
      <c r="D17409" s="434" t="s">
        <v>29</v>
      </c>
      <c r="E17409" s="434">
        <v>14.5</v>
      </c>
      <c r="F17409" s="434">
        <v>8300</v>
      </c>
      <c r="G17409" s="434">
        <v>63301</v>
      </c>
      <c r="H17409" s="434">
        <v>35812</v>
      </c>
      <c r="I17409" s="434">
        <v>199.99</v>
      </c>
      <c r="K17409" s="434">
        <v>2013</v>
      </c>
    </row>
    <row r="17410" spans="1:11" hidden="1" x14ac:dyDescent="0.25">
      <c r="A17410" s="434">
        <v>538007507</v>
      </c>
      <c r="B17410" s="434">
        <v>7183</v>
      </c>
      <c r="C17410" s="434" t="s">
        <v>28</v>
      </c>
      <c r="D17410" s="434" t="s">
        <v>29</v>
      </c>
      <c r="E17410" s="434">
        <v>13.3</v>
      </c>
      <c r="F17410" s="434">
        <v>8300</v>
      </c>
      <c r="G17410" s="434">
        <v>63334</v>
      </c>
      <c r="H17410" s="434">
        <v>35812</v>
      </c>
      <c r="I17410" s="434">
        <v>199.99</v>
      </c>
      <c r="J17410" s="434">
        <v>0</v>
      </c>
      <c r="K17410" s="434">
        <v>2015</v>
      </c>
    </row>
    <row r="17411" spans="1:11" hidden="1" x14ac:dyDescent="0.25">
      <c r="A17411" s="434">
        <v>538007509</v>
      </c>
      <c r="B17411" s="434">
        <v>6846</v>
      </c>
      <c r="C17411" s="434" t="s">
        <v>28</v>
      </c>
      <c r="D17411" s="434" t="s">
        <v>29</v>
      </c>
      <c r="E17411" s="434">
        <v>14.5</v>
      </c>
      <c r="F17411" s="434">
        <v>8300</v>
      </c>
      <c r="G17411" s="434">
        <v>63301</v>
      </c>
      <c r="H17411" s="434">
        <v>35812</v>
      </c>
      <c r="I17411" s="434">
        <v>199.99</v>
      </c>
      <c r="K17411" s="434">
        <v>2013</v>
      </c>
    </row>
    <row r="17412" spans="1:11" hidden="1" x14ac:dyDescent="0.25">
      <c r="A17412" s="434">
        <v>538007532</v>
      </c>
      <c r="B17412" s="434">
        <v>1</v>
      </c>
      <c r="C17412" s="434" t="s">
        <v>20</v>
      </c>
      <c r="D17412" s="434" t="s">
        <v>29</v>
      </c>
      <c r="E17412" s="434">
        <v>14.5</v>
      </c>
      <c r="F17412" s="434">
        <v>11060</v>
      </c>
      <c r="G17412" s="434">
        <v>37038</v>
      </c>
      <c r="H17412" s="434">
        <v>23337</v>
      </c>
      <c r="I17412" s="434">
        <v>182.55</v>
      </c>
      <c r="J17412" s="434">
        <v>41970</v>
      </c>
      <c r="K17412" s="434">
        <v>2006</v>
      </c>
    </row>
    <row r="17413" spans="1:11" hidden="1" x14ac:dyDescent="0.25">
      <c r="A17413" s="434">
        <v>538007533</v>
      </c>
      <c r="B17413" s="434">
        <v>1332</v>
      </c>
      <c r="C17413" s="434" t="s">
        <v>20</v>
      </c>
      <c r="D17413" s="434" t="s">
        <v>29</v>
      </c>
      <c r="E17413" s="434">
        <v>14.5</v>
      </c>
      <c r="F17413" s="434">
        <v>11060</v>
      </c>
      <c r="G17413" s="434">
        <v>37067</v>
      </c>
      <c r="H17413" s="434">
        <v>23337</v>
      </c>
      <c r="I17413" s="434">
        <v>182.55</v>
      </c>
      <c r="J17413" s="434">
        <v>41200</v>
      </c>
      <c r="K17413" s="434">
        <v>2006</v>
      </c>
    </row>
    <row r="17414" spans="1:11" hidden="1" x14ac:dyDescent="0.25">
      <c r="A17414" s="434">
        <v>538007534</v>
      </c>
      <c r="B17414" s="434">
        <v>19316</v>
      </c>
      <c r="C17414" s="434" t="s">
        <v>20</v>
      </c>
      <c r="D17414" s="434" t="s">
        <v>29</v>
      </c>
      <c r="E17414" s="434">
        <v>14.5</v>
      </c>
      <c r="F17414" s="434">
        <v>9480</v>
      </c>
      <c r="G17414" s="434">
        <v>37311</v>
      </c>
      <c r="H17414" s="434">
        <v>23235</v>
      </c>
      <c r="I17414" s="434">
        <v>182.55</v>
      </c>
      <c r="J17414" s="434">
        <v>41407</v>
      </c>
      <c r="K17414" s="434">
        <v>2006</v>
      </c>
    </row>
    <row r="17415" spans="1:11" hidden="1" x14ac:dyDescent="0.25">
      <c r="A17415" s="434">
        <v>538007535</v>
      </c>
      <c r="B17415" s="434">
        <v>13373</v>
      </c>
      <c r="C17415" s="434" t="s">
        <v>20</v>
      </c>
      <c r="D17415" s="434" t="s">
        <v>29</v>
      </c>
      <c r="E17415" s="434">
        <v>14.5</v>
      </c>
      <c r="F17415" s="434">
        <v>9480</v>
      </c>
      <c r="G17415" s="434">
        <v>37304</v>
      </c>
      <c r="H17415" s="434">
        <v>23235</v>
      </c>
      <c r="I17415" s="434">
        <v>182.55</v>
      </c>
      <c r="J17415" s="434">
        <v>40406</v>
      </c>
      <c r="K17415" s="434">
        <v>2006</v>
      </c>
    </row>
    <row r="17416" spans="1:11" hidden="1" x14ac:dyDescent="0.25">
      <c r="A17416" s="434">
        <v>538007536</v>
      </c>
      <c r="B17416" s="434">
        <v>1561</v>
      </c>
      <c r="C17416" s="434" t="s">
        <v>20</v>
      </c>
      <c r="D17416" s="434" t="s">
        <v>29</v>
      </c>
      <c r="E17416" s="434">
        <v>14.5</v>
      </c>
      <c r="F17416" s="434">
        <v>9480</v>
      </c>
      <c r="G17416" s="434">
        <v>37300</v>
      </c>
      <c r="H17416" s="434">
        <v>23235</v>
      </c>
      <c r="I17416" s="434">
        <v>182.55</v>
      </c>
      <c r="J17416" s="434">
        <v>41392</v>
      </c>
      <c r="K17416" s="434">
        <v>2006</v>
      </c>
    </row>
    <row r="17417" spans="1:11" hidden="1" x14ac:dyDescent="0.25">
      <c r="A17417" s="434">
        <v>538007544</v>
      </c>
      <c r="B17417" s="434">
        <v>3374</v>
      </c>
      <c r="C17417" s="434" t="s">
        <v>20</v>
      </c>
      <c r="D17417" s="434" t="s">
        <v>29</v>
      </c>
      <c r="E17417" s="434">
        <v>14.2</v>
      </c>
      <c r="F17417" s="434">
        <v>9960</v>
      </c>
      <c r="G17417" s="434">
        <v>51219</v>
      </c>
      <c r="H17417" s="434">
        <v>30068</v>
      </c>
      <c r="I17417" s="434">
        <v>183.06</v>
      </c>
      <c r="J17417" s="434">
        <v>52116</v>
      </c>
      <c r="K17417" s="434">
        <v>2007</v>
      </c>
    </row>
    <row r="17418" spans="1:11" hidden="1" x14ac:dyDescent="0.25">
      <c r="A17418" s="434">
        <v>538007551</v>
      </c>
      <c r="B17418" s="434">
        <v>5786</v>
      </c>
      <c r="C17418" s="434" t="s">
        <v>28</v>
      </c>
      <c r="D17418" s="434" t="s">
        <v>29</v>
      </c>
      <c r="F17418" s="434">
        <v>6350</v>
      </c>
      <c r="G17418" s="434">
        <v>37332</v>
      </c>
      <c r="H17418" s="434">
        <v>24198</v>
      </c>
      <c r="I17418" s="434">
        <v>180</v>
      </c>
      <c r="K17418" s="434">
        <v>2018</v>
      </c>
    </row>
    <row r="17419" spans="1:11" hidden="1" x14ac:dyDescent="0.25">
      <c r="A17419" s="434">
        <v>538007555</v>
      </c>
      <c r="B17419" s="434">
        <v>1</v>
      </c>
      <c r="C17419" s="434" t="s">
        <v>28</v>
      </c>
      <c r="D17419" s="434" t="s">
        <v>29</v>
      </c>
      <c r="E17419" s="434">
        <v>43510</v>
      </c>
      <c r="F17419" s="434">
        <v>6620</v>
      </c>
      <c r="G17419" s="434">
        <v>32759</v>
      </c>
      <c r="H17419" s="434">
        <v>19885</v>
      </c>
      <c r="I17419" s="434">
        <v>177</v>
      </c>
      <c r="J17419" s="434">
        <v>0</v>
      </c>
      <c r="K17419" s="434">
        <v>2005</v>
      </c>
    </row>
    <row r="17420" spans="1:11" hidden="1" x14ac:dyDescent="0.25">
      <c r="A17420" s="434">
        <v>538007556</v>
      </c>
      <c r="B17420" s="434">
        <v>39225</v>
      </c>
      <c r="C17420" s="434" t="s">
        <v>28</v>
      </c>
      <c r="D17420" s="434" t="s">
        <v>33</v>
      </c>
      <c r="E17420" s="434">
        <v>14</v>
      </c>
      <c r="F17420" s="434">
        <v>11900</v>
      </c>
      <c r="G17420" s="434">
        <v>74500</v>
      </c>
      <c r="H17420" s="434">
        <v>41586</v>
      </c>
      <c r="I17420" s="434">
        <v>224.9</v>
      </c>
      <c r="J17420" s="434">
        <v>0</v>
      </c>
      <c r="K17420" s="434">
        <v>2017</v>
      </c>
    </row>
    <row r="17421" spans="1:11" hidden="1" x14ac:dyDescent="0.25">
      <c r="A17421" s="434">
        <v>538007558</v>
      </c>
      <c r="B17421" s="434">
        <v>1</v>
      </c>
      <c r="C17421" s="434" t="s">
        <v>28</v>
      </c>
      <c r="D17421" s="434" t="s">
        <v>29</v>
      </c>
      <c r="E17421" s="434">
        <v>14</v>
      </c>
      <c r="F17421" s="434">
        <v>10680</v>
      </c>
      <c r="G17421" s="434">
        <v>49608</v>
      </c>
      <c r="H17421" s="434">
        <v>41281</v>
      </c>
      <c r="I17421" s="434">
        <v>199.96</v>
      </c>
      <c r="J17421" s="434">
        <v>0</v>
      </c>
      <c r="K17421" s="434">
        <v>2017</v>
      </c>
    </row>
    <row r="17422" spans="1:11" hidden="1" x14ac:dyDescent="0.25">
      <c r="A17422" s="434">
        <v>538007566</v>
      </c>
      <c r="B17422" s="434">
        <v>9529</v>
      </c>
      <c r="C17422" s="434" t="s">
        <v>28</v>
      </c>
      <c r="D17422" s="434" t="s">
        <v>36</v>
      </c>
      <c r="E17422" s="434">
        <v>14.3</v>
      </c>
      <c r="F17422" s="434">
        <v>18660</v>
      </c>
      <c r="G17422" s="434">
        <v>178896</v>
      </c>
      <c r="H17422" s="434">
        <v>92865</v>
      </c>
      <c r="I17422" s="434">
        <v>292</v>
      </c>
      <c r="J17422" s="434">
        <v>0</v>
      </c>
      <c r="K17422" s="434">
        <v>1970</v>
      </c>
    </row>
    <row r="17423" spans="1:11" hidden="1" x14ac:dyDescent="0.25">
      <c r="A17423" s="434">
        <v>538007571</v>
      </c>
      <c r="B17423" s="434">
        <v>14813</v>
      </c>
      <c r="C17423" s="434" t="s">
        <v>28</v>
      </c>
      <c r="D17423" s="434" t="s">
        <v>29</v>
      </c>
      <c r="E17423" s="434">
        <v>14.5</v>
      </c>
      <c r="F17423" s="434">
        <v>6480</v>
      </c>
      <c r="G17423" s="434">
        <v>32956</v>
      </c>
      <c r="H17423" s="434">
        <v>19943</v>
      </c>
      <c r="I17423" s="434">
        <v>177.39</v>
      </c>
      <c r="K17423" s="434">
        <v>2013</v>
      </c>
    </row>
    <row r="17424" spans="1:11" hidden="1" x14ac:dyDescent="0.25">
      <c r="A17424" s="434">
        <v>538007572</v>
      </c>
      <c r="B17424" s="434">
        <v>9424</v>
      </c>
      <c r="C17424" s="434" t="s">
        <v>28</v>
      </c>
      <c r="D17424" s="434" t="s">
        <v>29</v>
      </c>
      <c r="E17424" s="434">
        <v>14.5</v>
      </c>
      <c r="F17424" s="434">
        <v>6480</v>
      </c>
      <c r="G17424" s="434">
        <v>32962</v>
      </c>
      <c r="H17424" s="434">
        <v>19943</v>
      </c>
      <c r="I17424" s="434">
        <v>177.38</v>
      </c>
      <c r="K17424" s="434">
        <v>2012</v>
      </c>
    </row>
    <row r="17425" spans="1:11" hidden="1" x14ac:dyDescent="0.25">
      <c r="A17425" s="434">
        <v>538007579</v>
      </c>
      <c r="B17425" s="434">
        <v>7395</v>
      </c>
      <c r="C17425" s="434" t="s">
        <v>31</v>
      </c>
      <c r="D17425" s="434" t="s">
        <v>25</v>
      </c>
      <c r="E17425" s="434">
        <v>16</v>
      </c>
      <c r="F17425" s="434">
        <v>10912</v>
      </c>
      <c r="G17425" s="434">
        <v>17287</v>
      </c>
      <c r="H17425" s="434">
        <v>12795</v>
      </c>
      <c r="I17425" s="434">
        <v>144.85</v>
      </c>
      <c r="J17425" s="434">
        <v>0</v>
      </c>
      <c r="K17425" s="434">
        <v>1970</v>
      </c>
    </row>
    <row r="17426" spans="1:11" hidden="1" x14ac:dyDescent="0.25">
      <c r="A17426" s="434">
        <v>538007581</v>
      </c>
      <c r="B17426" s="434">
        <v>16177</v>
      </c>
      <c r="C17426" s="434" t="s">
        <v>28</v>
      </c>
      <c r="D17426" s="434" t="s">
        <v>29</v>
      </c>
      <c r="F17426" s="434">
        <v>6227</v>
      </c>
      <c r="G17426" s="434">
        <v>30475</v>
      </c>
      <c r="H17426" s="434">
        <v>19972</v>
      </c>
      <c r="I17426" s="434">
        <v>178.76</v>
      </c>
      <c r="K17426" s="434">
        <v>2009</v>
      </c>
    </row>
    <row r="17427" spans="1:11" hidden="1" x14ac:dyDescent="0.25">
      <c r="A17427" s="434">
        <v>538007582</v>
      </c>
      <c r="B17427" s="434">
        <v>10773</v>
      </c>
      <c r="C17427" s="434" t="s">
        <v>28</v>
      </c>
      <c r="D17427" s="434" t="s">
        <v>29</v>
      </c>
      <c r="F17427" s="434">
        <v>6227</v>
      </c>
      <c r="G17427" s="434">
        <v>30427</v>
      </c>
      <c r="H17427" s="434">
        <v>19972</v>
      </c>
      <c r="I17427" s="434">
        <v>178.76</v>
      </c>
      <c r="K17427" s="434">
        <v>2010</v>
      </c>
    </row>
    <row r="17428" spans="1:11" hidden="1" x14ac:dyDescent="0.25">
      <c r="A17428" s="434">
        <v>538007588</v>
      </c>
      <c r="B17428" s="434">
        <v>838</v>
      </c>
      <c r="C17428" s="434" t="s">
        <v>28</v>
      </c>
      <c r="D17428" s="434" t="s">
        <v>29</v>
      </c>
      <c r="E17428" s="434">
        <v>14</v>
      </c>
      <c r="F17428" s="434">
        <v>6480</v>
      </c>
      <c r="G17428" s="434">
        <v>28321</v>
      </c>
      <c r="H17428" s="434">
        <v>17018</v>
      </c>
      <c r="I17428" s="434">
        <v>169.37</v>
      </c>
      <c r="K17428" s="434">
        <v>2009</v>
      </c>
    </row>
    <row r="17429" spans="1:11" hidden="1" x14ac:dyDescent="0.25">
      <c r="A17429" s="434">
        <v>538007597</v>
      </c>
      <c r="B17429" s="434">
        <v>806</v>
      </c>
      <c r="C17429" s="434" t="s">
        <v>24</v>
      </c>
      <c r="D17429" s="434" t="s">
        <v>36</v>
      </c>
      <c r="E17429" s="434">
        <v>14.2</v>
      </c>
      <c r="F17429" s="434">
        <v>11311</v>
      </c>
      <c r="G17429" s="434">
        <v>158432</v>
      </c>
      <c r="H17429" s="434">
        <v>81433</v>
      </c>
      <c r="I17429" s="434">
        <v>274.20999999999998</v>
      </c>
      <c r="J17429" s="434">
        <v>166028</v>
      </c>
      <c r="K17429" s="434">
        <v>2017</v>
      </c>
    </row>
    <row r="17430" spans="1:11" hidden="1" x14ac:dyDescent="0.25">
      <c r="A17430" s="434">
        <v>538007603</v>
      </c>
      <c r="B17430" s="434">
        <v>1</v>
      </c>
      <c r="C17430" s="434" t="s">
        <v>31</v>
      </c>
      <c r="D17430" s="434" t="s">
        <v>25</v>
      </c>
      <c r="E17430" s="434">
        <v>17</v>
      </c>
      <c r="F17430" s="434">
        <v>9000</v>
      </c>
      <c r="G17430" s="434">
        <v>7850</v>
      </c>
      <c r="H17430" s="434">
        <v>12892</v>
      </c>
      <c r="I17430" s="434">
        <v>136.5</v>
      </c>
      <c r="K17430" s="434">
        <v>2010</v>
      </c>
    </row>
    <row r="17431" spans="1:11" hidden="1" x14ac:dyDescent="0.25">
      <c r="A17431" s="434">
        <v>538007620</v>
      </c>
      <c r="B17431" s="434">
        <v>626</v>
      </c>
      <c r="C17431" s="434" t="s">
        <v>24</v>
      </c>
      <c r="D17431" s="434" t="s">
        <v>36</v>
      </c>
      <c r="E17431" s="434">
        <v>19.5</v>
      </c>
      <c r="F17431" s="434">
        <v>24444</v>
      </c>
      <c r="G17431" s="434">
        <v>88564</v>
      </c>
      <c r="H17431" s="434">
        <v>115174</v>
      </c>
      <c r="I17431" s="434">
        <v>293.16000000000003</v>
      </c>
      <c r="J17431" s="434">
        <v>174000</v>
      </c>
      <c r="K17431" s="434">
        <v>2018</v>
      </c>
    </row>
    <row r="17432" spans="1:11" hidden="1" x14ac:dyDescent="0.25">
      <c r="A17432" s="434">
        <v>538007623</v>
      </c>
      <c r="B17432" s="434">
        <v>615</v>
      </c>
      <c r="C17432" s="434" t="s">
        <v>28</v>
      </c>
      <c r="D17432" s="434" t="s">
        <v>29</v>
      </c>
      <c r="E17432" s="434">
        <v>13.3</v>
      </c>
      <c r="F17432" s="434">
        <v>7860</v>
      </c>
      <c r="G17432" s="434">
        <v>37138</v>
      </c>
      <c r="H17432" s="434">
        <v>22662</v>
      </c>
      <c r="I17432" s="434">
        <v>186.4</v>
      </c>
      <c r="K17432" s="434">
        <v>2011</v>
      </c>
    </row>
    <row r="17433" spans="1:11" hidden="1" x14ac:dyDescent="0.25">
      <c r="A17433" s="434">
        <v>538007627</v>
      </c>
      <c r="B17433" s="434">
        <v>11420</v>
      </c>
      <c r="C17433" s="434" t="s">
        <v>20</v>
      </c>
      <c r="D17433" s="434" t="s">
        <v>29</v>
      </c>
      <c r="E17433" s="434">
        <v>14.5</v>
      </c>
      <c r="F17433" s="434">
        <v>9480</v>
      </c>
      <c r="G17433" s="434">
        <v>37371</v>
      </c>
      <c r="H17433" s="434">
        <v>23240</v>
      </c>
      <c r="I17433" s="434">
        <v>182.55</v>
      </c>
      <c r="J17433" s="434">
        <v>41392</v>
      </c>
      <c r="K17433" s="434">
        <v>2005</v>
      </c>
    </row>
    <row r="17434" spans="1:11" hidden="1" x14ac:dyDescent="0.25">
      <c r="A17434" s="434">
        <v>538007640</v>
      </c>
      <c r="B17434" s="434">
        <v>4292</v>
      </c>
      <c r="C17434" s="434" t="s">
        <v>28</v>
      </c>
      <c r="D17434" s="434" t="s">
        <v>29</v>
      </c>
      <c r="E17434" s="434">
        <v>14</v>
      </c>
      <c r="F17434" s="434">
        <v>6350</v>
      </c>
      <c r="G17434" s="434">
        <v>37384</v>
      </c>
      <c r="H17434" s="434">
        <v>24198</v>
      </c>
      <c r="I17434" s="434">
        <v>180</v>
      </c>
      <c r="J17434" s="434">
        <v>0</v>
      </c>
      <c r="K17434" s="434">
        <v>2018</v>
      </c>
    </row>
    <row r="17435" spans="1:11" hidden="1" x14ac:dyDescent="0.25">
      <c r="A17435" s="434">
        <v>538007654</v>
      </c>
      <c r="B17435" s="434">
        <v>3642</v>
      </c>
      <c r="C17435" s="434" t="s">
        <v>24</v>
      </c>
      <c r="D17435" s="434" t="s">
        <v>36</v>
      </c>
      <c r="F17435" s="434">
        <v>16160</v>
      </c>
      <c r="G17435" s="434">
        <v>158000</v>
      </c>
      <c r="H17435" s="434">
        <v>81499</v>
      </c>
      <c r="I17435" s="434">
        <v>274.22000000000003</v>
      </c>
      <c r="J17435" s="434">
        <v>166286</v>
      </c>
      <c r="K17435" s="434">
        <v>2017</v>
      </c>
    </row>
    <row r="17436" spans="1:11" hidden="1" x14ac:dyDescent="0.25">
      <c r="A17436" s="434">
        <v>538007658</v>
      </c>
      <c r="B17436" s="434">
        <v>784</v>
      </c>
      <c r="C17436" s="434" t="s">
        <v>28</v>
      </c>
      <c r="D17436" s="434" t="s">
        <v>29</v>
      </c>
      <c r="F17436" s="434">
        <v>6780</v>
      </c>
      <c r="G17436" s="434">
        <v>37865</v>
      </c>
      <c r="H17436" s="434">
        <v>23296</v>
      </c>
      <c r="I17436" s="434">
        <v>179.97</v>
      </c>
      <c r="K17436" s="434">
        <v>2017</v>
      </c>
    </row>
    <row r="17437" spans="1:11" hidden="1" x14ac:dyDescent="0.25">
      <c r="A17437" s="434">
        <v>538007692</v>
      </c>
      <c r="B17437" s="434">
        <v>4659</v>
      </c>
      <c r="C17437" s="434" t="s">
        <v>31</v>
      </c>
      <c r="D17437" s="434" t="s">
        <v>29</v>
      </c>
      <c r="F17437" s="434">
        <v>7076</v>
      </c>
      <c r="G17437" s="434">
        <v>37406</v>
      </c>
      <c r="H17437" s="434">
        <v>22698</v>
      </c>
      <c r="I17437" s="434">
        <v>177.85</v>
      </c>
      <c r="K17437" s="434">
        <v>2007</v>
      </c>
    </row>
    <row r="17438" spans="1:11" hidden="1" x14ac:dyDescent="0.25">
      <c r="A17438" s="434">
        <v>538007701</v>
      </c>
      <c r="B17438" s="434">
        <v>1</v>
      </c>
      <c r="C17438" s="434" t="s">
        <v>28</v>
      </c>
      <c r="D17438" s="434" t="s">
        <v>29</v>
      </c>
      <c r="E17438" s="434">
        <v>13.8</v>
      </c>
      <c r="F17438" s="434">
        <v>6480</v>
      </c>
      <c r="G17438" s="434">
        <v>29664</v>
      </c>
      <c r="H17438" s="434">
        <v>17979</v>
      </c>
      <c r="I17438" s="434">
        <v>170.7</v>
      </c>
      <c r="K17438" s="434">
        <v>2008</v>
      </c>
    </row>
    <row r="17439" spans="1:11" hidden="1" x14ac:dyDescent="0.25">
      <c r="A17439" s="434">
        <v>538007705</v>
      </c>
      <c r="B17439" s="434">
        <v>6954</v>
      </c>
      <c r="C17439" s="434" t="s">
        <v>31</v>
      </c>
      <c r="D17439" s="434" t="s">
        <v>33</v>
      </c>
      <c r="E17439" s="434">
        <v>0</v>
      </c>
      <c r="F17439" s="434">
        <v>26880</v>
      </c>
      <c r="G17439" s="434">
        <v>63581</v>
      </c>
      <c r="H17439" s="434">
        <v>48900</v>
      </c>
      <c r="I17439" s="434">
        <v>225</v>
      </c>
      <c r="J17439" s="434">
        <v>0</v>
      </c>
      <c r="K17439" s="434">
        <v>2018</v>
      </c>
    </row>
    <row r="17440" spans="1:11" hidden="1" x14ac:dyDescent="0.25">
      <c r="A17440" s="434">
        <v>538007708</v>
      </c>
      <c r="B17440" s="434">
        <v>6192</v>
      </c>
      <c r="C17440" s="434" t="s">
        <v>28</v>
      </c>
      <c r="D17440" s="434" t="s">
        <v>29</v>
      </c>
      <c r="E17440" s="434">
        <v>14.8</v>
      </c>
      <c r="F17440" s="434">
        <v>8890</v>
      </c>
      <c r="G17440" s="434">
        <v>55762</v>
      </c>
      <c r="H17440" s="434">
        <v>31572</v>
      </c>
      <c r="I17440" s="434">
        <v>190</v>
      </c>
      <c r="J17440" s="434">
        <v>0</v>
      </c>
      <c r="K17440" s="434">
        <v>2010</v>
      </c>
    </row>
    <row r="17441" spans="1:11" hidden="1" x14ac:dyDescent="0.25">
      <c r="A17441" s="434">
        <v>538007720</v>
      </c>
      <c r="B17441" s="434">
        <v>680</v>
      </c>
      <c r="C17441" s="434" t="s">
        <v>28</v>
      </c>
      <c r="D17441" s="434" t="s">
        <v>29</v>
      </c>
      <c r="E17441" s="434">
        <v>13.8</v>
      </c>
      <c r="F17441" s="434">
        <v>5846</v>
      </c>
      <c r="G17441" s="434">
        <v>28351</v>
      </c>
      <c r="H17441" s="434">
        <v>17025</v>
      </c>
      <c r="I17441" s="434">
        <v>169.37</v>
      </c>
      <c r="K17441" s="434">
        <v>2010</v>
      </c>
    </row>
    <row r="17442" spans="1:11" hidden="1" x14ac:dyDescent="0.25">
      <c r="A17442" s="434">
        <v>538007754</v>
      </c>
      <c r="B17442" s="434">
        <v>1457</v>
      </c>
      <c r="C17442" s="434" t="s">
        <v>28</v>
      </c>
      <c r="D17442" s="434" t="s">
        <v>29</v>
      </c>
      <c r="E17442" s="434">
        <v>14</v>
      </c>
      <c r="F17442" s="434">
        <v>6200</v>
      </c>
      <c r="G17442" s="434">
        <v>33383</v>
      </c>
      <c r="H17442" s="434">
        <v>21163</v>
      </c>
      <c r="I17442" s="434">
        <v>176.83</v>
      </c>
      <c r="J17442" s="434">
        <v>0</v>
      </c>
      <c r="K17442" s="434">
        <v>2013</v>
      </c>
    </row>
    <row r="17443" spans="1:11" hidden="1" x14ac:dyDescent="0.25">
      <c r="A17443" s="434">
        <v>538007758</v>
      </c>
      <c r="B17443" s="434">
        <v>11347</v>
      </c>
      <c r="C17443" s="434" t="s">
        <v>28</v>
      </c>
      <c r="D17443" s="434" t="s">
        <v>29</v>
      </c>
      <c r="E17443" s="434">
        <v>14.2</v>
      </c>
      <c r="F17443" s="434">
        <v>11900</v>
      </c>
      <c r="G17443" s="434">
        <v>63655</v>
      </c>
      <c r="H17443" s="434">
        <v>36332</v>
      </c>
      <c r="I17443" s="434">
        <v>199.99</v>
      </c>
      <c r="J17443" s="434">
        <v>0</v>
      </c>
      <c r="K17443" s="434">
        <v>2015</v>
      </c>
    </row>
    <row r="17444" spans="1:11" hidden="1" x14ac:dyDescent="0.25">
      <c r="A17444" s="434">
        <v>538007760</v>
      </c>
      <c r="B17444" s="434">
        <v>1625</v>
      </c>
      <c r="C17444" s="434" t="s">
        <v>28</v>
      </c>
      <c r="D17444" s="434" t="s">
        <v>29</v>
      </c>
      <c r="E17444" s="434">
        <v>0</v>
      </c>
      <c r="F17444" s="434">
        <v>11900</v>
      </c>
      <c r="G17444" s="434">
        <v>63629</v>
      </c>
      <c r="H17444" s="434">
        <v>36332</v>
      </c>
      <c r="I17444" s="434">
        <v>199.99</v>
      </c>
      <c r="J17444" s="434">
        <v>0</v>
      </c>
      <c r="K17444" s="434">
        <v>2017</v>
      </c>
    </row>
    <row r="17445" spans="1:11" hidden="1" x14ac:dyDescent="0.25">
      <c r="A17445" s="434">
        <v>538007802</v>
      </c>
      <c r="B17445" s="434">
        <v>10245</v>
      </c>
      <c r="C17445" s="434" t="s">
        <v>28</v>
      </c>
      <c r="D17445" s="434" t="s">
        <v>36</v>
      </c>
      <c r="E17445" s="434">
        <v>15.3</v>
      </c>
      <c r="F17445" s="434">
        <v>18663</v>
      </c>
      <c r="G17445" s="434">
        <v>179329</v>
      </c>
      <c r="H17445" s="434">
        <v>95152</v>
      </c>
      <c r="I17445" s="434">
        <v>291.97000000000003</v>
      </c>
      <c r="K17445" s="434">
        <v>2009</v>
      </c>
    </row>
    <row r="17446" spans="1:11" hidden="1" x14ac:dyDescent="0.25">
      <c r="A17446" s="434">
        <v>538007810</v>
      </c>
      <c r="B17446" s="434">
        <v>759</v>
      </c>
      <c r="C17446" s="434" t="s">
        <v>20</v>
      </c>
      <c r="D17446" s="434" t="s">
        <v>25</v>
      </c>
      <c r="F17446" s="434">
        <v>5000</v>
      </c>
      <c r="G17446" s="434">
        <v>19994</v>
      </c>
      <c r="H17446" s="434">
        <v>11752</v>
      </c>
      <c r="I17446" s="434">
        <v>146.6</v>
      </c>
      <c r="J17446" s="434">
        <v>21631</v>
      </c>
      <c r="K17446" s="434">
        <v>2014</v>
      </c>
    </row>
    <row r="17447" spans="1:11" hidden="1" x14ac:dyDescent="0.25">
      <c r="A17447" s="434">
        <v>538007812</v>
      </c>
      <c r="B17447" s="434">
        <v>690</v>
      </c>
      <c r="C17447" s="434" t="s">
        <v>20</v>
      </c>
      <c r="D17447" s="434" t="s">
        <v>29</v>
      </c>
      <c r="E17447" s="434">
        <v>14.2</v>
      </c>
      <c r="F17447" s="434">
        <v>9480</v>
      </c>
      <c r="G17447" s="434">
        <v>51218</v>
      </c>
      <c r="H17447" s="434">
        <v>30068</v>
      </c>
      <c r="I17447" s="434">
        <v>183</v>
      </c>
      <c r="J17447" s="434">
        <v>52121</v>
      </c>
      <c r="K17447" s="434">
        <v>2006</v>
      </c>
    </row>
    <row r="17448" spans="1:11" hidden="1" x14ac:dyDescent="0.25">
      <c r="A17448" s="434">
        <v>538007824</v>
      </c>
      <c r="B17448" s="434">
        <v>8853</v>
      </c>
      <c r="C17448" s="434" t="s">
        <v>28</v>
      </c>
      <c r="D17448" s="434" t="s">
        <v>29</v>
      </c>
      <c r="E17448" s="434">
        <v>14</v>
      </c>
      <c r="F17448" s="434">
        <v>11900</v>
      </c>
      <c r="G17448" s="434">
        <v>63140</v>
      </c>
      <c r="H17448" s="434">
        <v>35873</v>
      </c>
      <c r="I17448" s="434">
        <v>199.96299999999999</v>
      </c>
      <c r="J17448" s="434">
        <v>0</v>
      </c>
      <c r="K17448" s="434">
        <v>2015</v>
      </c>
    </row>
    <row r="17449" spans="1:11" hidden="1" x14ac:dyDescent="0.25">
      <c r="A17449" s="434">
        <v>538007825</v>
      </c>
      <c r="B17449" s="434">
        <v>31689</v>
      </c>
      <c r="C17449" s="434" t="s">
        <v>24</v>
      </c>
      <c r="D17449" s="434" t="s">
        <v>33</v>
      </c>
      <c r="E17449" s="434">
        <v>14.5</v>
      </c>
      <c r="F17449" s="434">
        <v>11110</v>
      </c>
      <c r="G17449" s="434">
        <v>112179</v>
      </c>
      <c r="H17449" s="434">
        <v>60142</v>
      </c>
      <c r="I17449" s="434">
        <v>237</v>
      </c>
      <c r="J17449" s="434">
        <v>119627</v>
      </c>
      <c r="K17449" s="434">
        <v>2018</v>
      </c>
    </row>
    <row r="17450" spans="1:11" hidden="1" x14ac:dyDescent="0.25">
      <c r="A17450" s="434">
        <v>538007832</v>
      </c>
      <c r="B17450" s="434">
        <v>836</v>
      </c>
      <c r="C17450" s="434" t="s">
        <v>20</v>
      </c>
      <c r="D17450" s="434" t="s">
        <v>25</v>
      </c>
      <c r="E17450" s="434">
        <v>14</v>
      </c>
      <c r="F17450" s="434">
        <v>4620</v>
      </c>
      <c r="G17450" s="434">
        <v>19998</v>
      </c>
      <c r="H17450" s="434">
        <v>12075</v>
      </c>
      <c r="I17450" s="434">
        <v>146.5</v>
      </c>
      <c r="J17450" s="434">
        <v>21773</v>
      </c>
      <c r="K17450" s="434">
        <v>2018</v>
      </c>
    </row>
    <row r="17451" spans="1:11" hidden="1" x14ac:dyDescent="0.25">
      <c r="A17451" s="434">
        <v>538007837</v>
      </c>
      <c r="B17451" s="434">
        <v>2110</v>
      </c>
      <c r="C17451" s="434" t="s">
        <v>28</v>
      </c>
      <c r="D17451" s="434" t="s">
        <v>29</v>
      </c>
      <c r="E17451" s="434">
        <v>14</v>
      </c>
      <c r="F17451" s="434">
        <v>8900</v>
      </c>
      <c r="G17451" s="434">
        <v>34492</v>
      </c>
      <c r="H17451" s="434">
        <v>20763</v>
      </c>
      <c r="I17451" s="434">
        <v>199.98</v>
      </c>
      <c r="K17451" s="434">
        <v>2018</v>
      </c>
    </row>
    <row r="17452" spans="1:11" hidden="1" x14ac:dyDescent="0.25">
      <c r="A17452" s="434">
        <v>538007843</v>
      </c>
      <c r="B17452" s="434">
        <v>2739</v>
      </c>
      <c r="C17452" s="434" t="s">
        <v>20</v>
      </c>
      <c r="D17452" s="434" t="s">
        <v>29</v>
      </c>
      <c r="E17452" s="434">
        <v>14</v>
      </c>
      <c r="F17452" s="434">
        <v>7180</v>
      </c>
      <c r="G17452" s="434">
        <v>50506</v>
      </c>
      <c r="H17452" s="434">
        <v>29528</v>
      </c>
      <c r="I17452" s="434">
        <v>183.06</v>
      </c>
      <c r="J17452" s="434">
        <v>52000</v>
      </c>
      <c r="K17452" s="434">
        <v>2018</v>
      </c>
    </row>
    <row r="17453" spans="1:11" hidden="1" x14ac:dyDescent="0.25">
      <c r="A17453" s="434">
        <v>538007847</v>
      </c>
      <c r="B17453" s="434">
        <v>1692</v>
      </c>
      <c r="C17453" s="434" t="s">
        <v>28</v>
      </c>
      <c r="D17453" s="434" t="s">
        <v>33</v>
      </c>
      <c r="F17453" s="434">
        <v>7448</v>
      </c>
      <c r="G17453" s="434">
        <v>82006</v>
      </c>
      <c r="H17453" s="434">
        <v>44190</v>
      </c>
      <c r="I17453" s="434">
        <v>229</v>
      </c>
      <c r="K17453" s="434">
        <v>2018</v>
      </c>
    </row>
    <row r="17454" spans="1:11" hidden="1" x14ac:dyDescent="0.25">
      <c r="A17454" s="434">
        <v>538007863</v>
      </c>
      <c r="B17454" s="434">
        <v>7910</v>
      </c>
      <c r="C17454" s="434" t="s">
        <v>31</v>
      </c>
      <c r="D17454" s="434" t="s">
        <v>29</v>
      </c>
      <c r="F17454" s="434">
        <v>6620</v>
      </c>
      <c r="G17454" s="434">
        <v>32258</v>
      </c>
      <c r="H17454" s="434">
        <v>20236</v>
      </c>
      <c r="I17454" s="434">
        <v>177</v>
      </c>
      <c r="K17454" s="434">
        <v>2009</v>
      </c>
    </row>
    <row r="17455" spans="1:11" hidden="1" x14ac:dyDescent="0.25">
      <c r="A17455" s="434">
        <v>538007893</v>
      </c>
      <c r="B17455" s="434">
        <v>6337</v>
      </c>
      <c r="C17455" s="434" t="s">
        <v>28</v>
      </c>
      <c r="D17455" s="434" t="s">
        <v>29</v>
      </c>
      <c r="E17455" s="434">
        <v>13.5</v>
      </c>
      <c r="F17455" s="434">
        <v>9960</v>
      </c>
      <c r="G17455" s="434">
        <v>58444</v>
      </c>
      <c r="H17455" s="434">
        <v>34402</v>
      </c>
      <c r="I17455" s="434">
        <v>196</v>
      </c>
      <c r="J17455" s="434">
        <v>0</v>
      </c>
      <c r="K17455" s="434">
        <v>2011</v>
      </c>
    </row>
    <row r="17456" spans="1:11" hidden="1" x14ac:dyDescent="0.25">
      <c r="A17456" s="434">
        <v>538007907</v>
      </c>
      <c r="B17456" s="434">
        <v>1</v>
      </c>
      <c r="C17456" s="434" t="s">
        <v>16</v>
      </c>
      <c r="D17456" s="434" t="s">
        <v>29</v>
      </c>
      <c r="E17456" s="434">
        <v>15.4</v>
      </c>
      <c r="F17456" s="434">
        <v>8562</v>
      </c>
      <c r="G17456" s="434">
        <v>47262</v>
      </c>
      <c r="H17456" s="434">
        <v>28434</v>
      </c>
      <c r="I17456" s="434">
        <v>182.5</v>
      </c>
      <c r="J17456" s="434">
        <v>50334</v>
      </c>
      <c r="K17456" s="434">
        <v>1998</v>
      </c>
    </row>
    <row r="17457" spans="1:11" hidden="1" x14ac:dyDescent="0.25">
      <c r="A17457" s="434">
        <v>538007936</v>
      </c>
      <c r="B17457" s="434">
        <v>1</v>
      </c>
      <c r="C17457" s="434" t="s">
        <v>28</v>
      </c>
      <c r="D17457" s="434" t="s">
        <v>33</v>
      </c>
      <c r="F17457" s="434">
        <v>8880</v>
      </c>
      <c r="G17457" s="434">
        <v>81004</v>
      </c>
      <c r="H17457" s="434">
        <v>43291</v>
      </c>
      <c r="I17457" s="434">
        <v>229</v>
      </c>
      <c r="K17457" s="434">
        <v>2014</v>
      </c>
    </row>
    <row r="17458" spans="1:11" hidden="1" x14ac:dyDescent="0.25">
      <c r="A17458" s="434">
        <v>538007954</v>
      </c>
      <c r="B17458" s="434">
        <v>553</v>
      </c>
      <c r="C17458" s="434" t="s">
        <v>28</v>
      </c>
      <c r="D17458" s="434" t="s">
        <v>29</v>
      </c>
      <c r="E17458" s="434">
        <v>43599</v>
      </c>
      <c r="F17458" s="434">
        <v>9475</v>
      </c>
      <c r="G17458" s="434">
        <v>55694</v>
      </c>
      <c r="H17458" s="434">
        <v>31228</v>
      </c>
      <c r="I17458" s="434">
        <v>189.99</v>
      </c>
      <c r="J17458" s="434">
        <v>0</v>
      </c>
      <c r="K17458" s="434">
        <v>2010</v>
      </c>
    </row>
    <row r="17459" spans="1:11" hidden="1" x14ac:dyDescent="0.25">
      <c r="A17459" s="434">
        <v>538007961</v>
      </c>
      <c r="B17459" s="434">
        <v>603</v>
      </c>
      <c r="C17459" s="434" t="s">
        <v>16</v>
      </c>
      <c r="D17459" s="434" t="s">
        <v>33</v>
      </c>
      <c r="F17459" s="434">
        <v>11850</v>
      </c>
      <c r="G17459" s="434">
        <v>109998</v>
      </c>
      <c r="H17459" s="434">
        <v>62849</v>
      </c>
      <c r="I17459" s="434">
        <v>249.9</v>
      </c>
      <c r="J17459" s="434">
        <v>123334</v>
      </c>
      <c r="K17459" s="434">
        <v>2019</v>
      </c>
    </row>
    <row r="17460" spans="1:11" hidden="1" x14ac:dyDescent="0.25">
      <c r="A17460" s="434">
        <v>538007972</v>
      </c>
      <c r="B17460" s="434">
        <v>7763</v>
      </c>
      <c r="C17460" s="434" t="s">
        <v>28</v>
      </c>
      <c r="D17460" s="434" t="s">
        <v>29</v>
      </c>
      <c r="E17460" s="434">
        <v>14.3</v>
      </c>
      <c r="F17460" s="434">
        <v>7458</v>
      </c>
      <c r="G17460" s="434">
        <v>33683</v>
      </c>
      <c r="H17460" s="434">
        <v>23432</v>
      </c>
      <c r="I17460" s="434">
        <v>180</v>
      </c>
      <c r="K17460" s="434">
        <v>2011</v>
      </c>
    </row>
    <row r="17461" spans="1:11" hidden="1" x14ac:dyDescent="0.25">
      <c r="A17461" s="434">
        <v>538007980</v>
      </c>
      <c r="B17461" s="434">
        <v>691</v>
      </c>
      <c r="C17461" s="434" t="s">
        <v>28</v>
      </c>
      <c r="D17461" s="434" t="s">
        <v>29</v>
      </c>
      <c r="E17461" s="434">
        <v>13.7</v>
      </c>
      <c r="F17461" s="434">
        <v>7150</v>
      </c>
      <c r="G17461" s="434">
        <v>32519</v>
      </c>
      <c r="H17461" s="434">
        <v>20846</v>
      </c>
      <c r="I17461" s="434">
        <v>179.9</v>
      </c>
      <c r="K17461" s="434">
        <v>2011</v>
      </c>
    </row>
    <row r="17462" spans="1:11" hidden="1" x14ac:dyDescent="0.25">
      <c r="A17462" s="434">
        <v>538007986</v>
      </c>
      <c r="B17462" s="434">
        <v>1</v>
      </c>
      <c r="C17462" s="434" t="s">
        <v>31</v>
      </c>
      <c r="D17462" s="434" t="s">
        <v>25</v>
      </c>
      <c r="E17462" s="434">
        <v>11</v>
      </c>
      <c r="F17462" s="434">
        <v>2498</v>
      </c>
      <c r="G17462" s="434">
        <v>7300</v>
      </c>
      <c r="H17462" s="434">
        <v>5087</v>
      </c>
      <c r="I17462" s="434">
        <v>112.8</v>
      </c>
      <c r="K17462" s="434">
        <v>2008</v>
      </c>
    </row>
    <row r="17463" spans="1:11" hidden="1" x14ac:dyDescent="0.25">
      <c r="A17463" s="434">
        <v>538007992</v>
      </c>
      <c r="B17463" s="434">
        <v>6855</v>
      </c>
      <c r="C17463" s="434" t="s">
        <v>28</v>
      </c>
      <c r="D17463" s="434" t="s">
        <v>33</v>
      </c>
      <c r="E17463" s="434">
        <v>14</v>
      </c>
      <c r="F17463" s="434">
        <v>9847</v>
      </c>
      <c r="G17463" s="434">
        <v>73035</v>
      </c>
      <c r="H17463" s="434">
        <v>39161</v>
      </c>
      <c r="I17463" s="434">
        <v>224.8</v>
      </c>
      <c r="J17463" s="434">
        <v>0</v>
      </c>
      <c r="K17463" s="434">
        <v>1970</v>
      </c>
    </row>
    <row r="17464" spans="1:11" hidden="1" x14ac:dyDescent="0.25">
      <c r="A17464" s="434">
        <v>538007996</v>
      </c>
      <c r="B17464" s="434">
        <v>10750</v>
      </c>
      <c r="C17464" s="434" t="s">
        <v>28</v>
      </c>
      <c r="D17464" s="434" t="s">
        <v>33</v>
      </c>
      <c r="E17464" s="434">
        <v>13.7</v>
      </c>
      <c r="F17464" s="434">
        <v>10260</v>
      </c>
      <c r="G17464" s="434">
        <v>81601</v>
      </c>
      <c r="H17464" s="434">
        <v>45263</v>
      </c>
      <c r="I17464" s="434">
        <v>229.06</v>
      </c>
      <c r="J17464" s="434">
        <v>0</v>
      </c>
      <c r="K17464" s="434">
        <v>2011</v>
      </c>
    </row>
    <row r="17465" spans="1:11" hidden="1" x14ac:dyDescent="0.25">
      <c r="A17465" s="434">
        <v>538008007</v>
      </c>
      <c r="B17465" s="434">
        <v>3271</v>
      </c>
      <c r="C17465" s="434" t="s">
        <v>28</v>
      </c>
      <c r="D17465" s="434" t="s">
        <v>29</v>
      </c>
      <c r="F17465" s="434">
        <v>8900</v>
      </c>
      <c r="G17465" s="434">
        <v>34492</v>
      </c>
      <c r="H17465" s="434">
        <v>20763</v>
      </c>
      <c r="I17465" s="434">
        <v>199.98</v>
      </c>
      <c r="K17465" s="434">
        <v>2018</v>
      </c>
    </row>
    <row r="17466" spans="1:11" hidden="1" x14ac:dyDescent="0.25">
      <c r="A17466" s="434">
        <v>538008010</v>
      </c>
      <c r="B17466" s="434">
        <v>8601</v>
      </c>
      <c r="C17466" s="434" t="s">
        <v>31</v>
      </c>
      <c r="D17466" s="434" t="s">
        <v>29</v>
      </c>
      <c r="E17466" s="434">
        <v>15.6</v>
      </c>
      <c r="F17466" s="434">
        <v>6246</v>
      </c>
      <c r="G17466" s="434">
        <v>33248</v>
      </c>
      <c r="H17466" s="434">
        <v>21192</v>
      </c>
      <c r="I17466" s="434">
        <v>179.99</v>
      </c>
      <c r="J17466" s="434">
        <v>0</v>
      </c>
      <c r="K17466" s="434">
        <v>2008</v>
      </c>
    </row>
    <row r="17467" spans="1:11" hidden="1" x14ac:dyDescent="0.25">
      <c r="A17467" s="434">
        <v>538008017</v>
      </c>
      <c r="B17467" s="434">
        <v>2627</v>
      </c>
      <c r="C17467" s="434" t="s">
        <v>28</v>
      </c>
      <c r="D17467" s="434" t="s">
        <v>29</v>
      </c>
      <c r="E17467" s="434">
        <v>13.8</v>
      </c>
      <c r="F17467" s="434">
        <v>7860</v>
      </c>
      <c r="G17467" s="434">
        <v>38233</v>
      </c>
      <c r="H17467" s="434">
        <v>23264</v>
      </c>
      <c r="I17467" s="434">
        <v>179.97</v>
      </c>
      <c r="J17467" s="434">
        <v>0</v>
      </c>
      <c r="K17467" s="434">
        <v>2012</v>
      </c>
    </row>
    <row r="17468" spans="1:11" hidden="1" x14ac:dyDescent="0.25">
      <c r="A17468" s="434">
        <v>538008018</v>
      </c>
      <c r="B17468" s="434">
        <v>10478</v>
      </c>
      <c r="C17468" s="434" t="s">
        <v>28</v>
      </c>
      <c r="D17468" s="434" t="s">
        <v>29</v>
      </c>
      <c r="E17468" s="434">
        <v>14</v>
      </c>
      <c r="F17468" s="434">
        <v>8724</v>
      </c>
      <c r="G17468" s="434">
        <v>37302</v>
      </c>
      <c r="H17468" s="434">
        <v>24118</v>
      </c>
      <c r="I17468" s="434">
        <v>189.99</v>
      </c>
      <c r="K17468" s="434">
        <v>2010</v>
      </c>
    </row>
    <row r="17469" spans="1:11" hidden="1" x14ac:dyDescent="0.25">
      <c r="A17469" s="434">
        <v>538008021</v>
      </c>
      <c r="B17469" s="434">
        <v>1</v>
      </c>
      <c r="C17469" s="434" t="s">
        <v>28</v>
      </c>
      <c r="D17469" s="434" t="s">
        <v>29</v>
      </c>
      <c r="E17469" s="434">
        <v>14.5</v>
      </c>
      <c r="F17469" s="434">
        <v>9960</v>
      </c>
      <c r="G17469" s="434">
        <v>58429</v>
      </c>
      <c r="H17469" s="434">
        <v>34374</v>
      </c>
      <c r="I17469" s="434">
        <v>196</v>
      </c>
      <c r="K17469" s="434">
        <v>2010</v>
      </c>
    </row>
    <row r="17470" spans="1:11" hidden="1" x14ac:dyDescent="0.25">
      <c r="A17470" s="434">
        <v>538008048</v>
      </c>
      <c r="B17470" s="434">
        <v>1</v>
      </c>
      <c r="C17470" s="434" t="s">
        <v>31</v>
      </c>
      <c r="D17470" s="434" t="s">
        <v>25</v>
      </c>
      <c r="F17470" s="434">
        <v>3630</v>
      </c>
      <c r="G17470" s="434">
        <v>12032</v>
      </c>
      <c r="H17470" s="434">
        <v>12592</v>
      </c>
      <c r="I17470" s="434">
        <v>143.03</v>
      </c>
      <c r="K17470" s="434">
        <v>2018</v>
      </c>
    </row>
    <row r="17471" spans="1:11" hidden="1" x14ac:dyDescent="0.25">
      <c r="A17471" s="434">
        <v>538008049</v>
      </c>
      <c r="B17471" s="434">
        <v>2</v>
      </c>
      <c r="C17471" s="434" t="s">
        <v>46</v>
      </c>
      <c r="D17471" s="434" t="s">
        <v>17</v>
      </c>
      <c r="E17471" s="434">
        <v>43594</v>
      </c>
      <c r="F17471" s="434">
        <v>5850</v>
      </c>
      <c r="G17471" s="434">
        <v>2252</v>
      </c>
      <c r="H17471" s="434">
        <v>1634</v>
      </c>
      <c r="I17471" s="434">
        <v>67.36</v>
      </c>
      <c r="J17471" s="434">
        <v>0</v>
      </c>
    </row>
    <row r="17472" spans="1:11" hidden="1" x14ac:dyDescent="0.25">
      <c r="A17472" s="434">
        <v>538008051</v>
      </c>
      <c r="B17472" s="434">
        <v>77646</v>
      </c>
      <c r="C17472" s="434" t="s">
        <v>28</v>
      </c>
      <c r="D17472" s="434" t="s">
        <v>33</v>
      </c>
      <c r="E17472" s="434">
        <v>14.5</v>
      </c>
      <c r="F17472" s="434">
        <v>11300</v>
      </c>
      <c r="G17472" s="434">
        <v>75750</v>
      </c>
      <c r="H17472" s="434">
        <v>42785</v>
      </c>
      <c r="I17472" s="434">
        <v>224.9</v>
      </c>
      <c r="K17472" s="434">
        <v>2008</v>
      </c>
    </row>
    <row r="17473" spans="1:11" hidden="1" x14ac:dyDescent="0.25">
      <c r="A17473" s="434">
        <v>538008052</v>
      </c>
      <c r="B17473" s="434">
        <v>9515</v>
      </c>
      <c r="C17473" s="434" t="s">
        <v>28</v>
      </c>
      <c r="D17473" s="434" t="s">
        <v>33</v>
      </c>
      <c r="E17473" s="434">
        <v>14.3</v>
      </c>
      <c r="F17473" s="434">
        <v>11300</v>
      </c>
      <c r="G17473" s="434">
        <v>75750</v>
      </c>
      <c r="H17473" s="434">
        <v>42785</v>
      </c>
      <c r="I17473" s="434">
        <v>224.9</v>
      </c>
      <c r="K17473" s="434">
        <v>2008</v>
      </c>
    </row>
    <row r="17474" spans="1:11" hidden="1" x14ac:dyDescent="0.25">
      <c r="A17474" s="434">
        <v>538008053</v>
      </c>
      <c r="B17474" s="434">
        <v>13293</v>
      </c>
      <c r="C17474" s="434" t="s">
        <v>28</v>
      </c>
      <c r="D17474" s="434" t="s">
        <v>33</v>
      </c>
      <c r="E17474" s="434">
        <v>14</v>
      </c>
      <c r="F17474" s="434">
        <v>11900</v>
      </c>
      <c r="G17474" s="434">
        <v>74300</v>
      </c>
      <c r="H17474" s="434">
        <v>41718</v>
      </c>
      <c r="I17474" s="434">
        <v>224.9</v>
      </c>
      <c r="K17474" s="434">
        <v>2013</v>
      </c>
    </row>
    <row r="17475" spans="1:11" hidden="1" x14ac:dyDescent="0.25">
      <c r="A17475" s="434">
        <v>538008054</v>
      </c>
      <c r="B17475" s="434">
        <v>38677</v>
      </c>
      <c r="C17475" s="434" t="s">
        <v>28</v>
      </c>
      <c r="D17475" s="434" t="s">
        <v>33</v>
      </c>
      <c r="E17475" s="434">
        <v>14</v>
      </c>
      <c r="F17475" s="434">
        <v>11300</v>
      </c>
      <c r="G17475" s="434">
        <v>75000</v>
      </c>
      <c r="H17475" s="434">
        <v>41655</v>
      </c>
      <c r="I17475" s="434">
        <v>224.9</v>
      </c>
      <c r="J17475" s="434">
        <v>0</v>
      </c>
    </row>
    <row r="17476" spans="1:11" hidden="1" x14ac:dyDescent="0.25">
      <c r="A17476" s="434">
        <v>538008055</v>
      </c>
      <c r="B17476" s="434">
        <v>12320</v>
      </c>
      <c r="C17476" s="434" t="s">
        <v>28</v>
      </c>
      <c r="D17476" s="434" t="s">
        <v>33</v>
      </c>
      <c r="E17476" s="434">
        <v>14.3</v>
      </c>
      <c r="F17476" s="434">
        <v>11300</v>
      </c>
      <c r="G17476" s="434">
        <v>75744</v>
      </c>
      <c r="H17476" s="434">
        <v>41655</v>
      </c>
      <c r="I17476" s="434">
        <v>224.9</v>
      </c>
      <c r="K17476" s="434">
        <v>2009</v>
      </c>
    </row>
    <row r="17477" spans="1:11" hidden="1" x14ac:dyDescent="0.25">
      <c r="A17477" s="434">
        <v>538008064</v>
      </c>
      <c r="B17477" s="434">
        <v>7387</v>
      </c>
      <c r="C17477" s="434" t="s">
        <v>20</v>
      </c>
      <c r="D17477" s="434" t="s">
        <v>29</v>
      </c>
      <c r="E17477" s="434">
        <v>15</v>
      </c>
      <c r="F17477" s="434">
        <v>9960</v>
      </c>
      <c r="G17477" s="434">
        <v>50326</v>
      </c>
      <c r="H17477" s="434">
        <v>30312</v>
      </c>
      <c r="I17477" s="434">
        <v>183.2</v>
      </c>
      <c r="J17477" s="434">
        <v>51472</v>
      </c>
      <c r="K17477" s="434">
        <v>2009</v>
      </c>
    </row>
    <row r="17478" spans="1:11" hidden="1" x14ac:dyDescent="0.25">
      <c r="A17478" s="434">
        <v>538008075</v>
      </c>
      <c r="B17478" s="434">
        <v>4850</v>
      </c>
      <c r="C17478" s="434" t="s">
        <v>28</v>
      </c>
      <c r="D17478" s="434" t="s">
        <v>29</v>
      </c>
      <c r="E17478" s="434">
        <v>14.5</v>
      </c>
      <c r="F17478" s="434">
        <v>6620</v>
      </c>
      <c r="G17478" s="434">
        <v>32576</v>
      </c>
      <c r="H17478" s="434">
        <v>19885</v>
      </c>
      <c r="I17478" s="434">
        <v>177</v>
      </c>
      <c r="K17478" s="434">
        <v>2007</v>
      </c>
    </row>
    <row r="17479" spans="1:11" hidden="1" x14ac:dyDescent="0.25">
      <c r="A17479" s="434">
        <v>538008088</v>
      </c>
      <c r="B17479" s="434">
        <v>6236</v>
      </c>
      <c r="C17479" s="434" t="s">
        <v>28</v>
      </c>
      <c r="D17479" s="434" t="s">
        <v>29</v>
      </c>
      <c r="F17479" s="434">
        <v>6350</v>
      </c>
      <c r="G17479" s="434">
        <v>37145</v>
      </c>
      <c r="H17479" s="434">
        <v>24177</v>
      </c>
      <c r="I17479" s="434">
        <v>179.98</v>
      </c>
      <c r="K17479" s="434">
        <v>2013</v>
      </c>
    </row>
    <row r="17480" spans="1:11" hidden="1" x14ac:dyDescent="0.25">
      <c r="A17480" s="434">
        <v>538008089</v>
      </c>
      <c r="B17480" s="434">
        <v>15738</v>
      </c>
      <c r="C17480" s="434" t="s">
        <v>28</v>
      </c>
      <c r="D17480" s="434" t="s">
        <v>29</v>
      </c>
      <c r="E17480" s="434">
        <v>14</v>
      </c>
      <c r="F17480" s="434">
        <v>6350</v>
      </c>
      <c r="G17480" s="434">
        <v>37150</v>
      </c>
      <c r="H17480" s="434">
        <v>24177</v>
      </c>
      <c r="I17480" s="434">
        <v>179.98</v>
      </c>
      <c r="K17480" s="434">
        <v>2013</v>
      </c>
    </row>
    <row r="17481" spans="1:11" hidden="1" x14ac:dyDescent="0.25">
      <c r="A17481" s="434">
        <v>538008105</v>
      </c>
      <c r="B17481" s="434">
        <v>1</v>
      </c>
      <c r="C17481" s="434" t="s">
        <v>20</v>
      </c>
      <c r="D17481" s="434" t="s">
        <v>25</v>
      </c>
      <c r="E17481" s="434">
        <v>12.5</v>
      </c>
      <c r="F17481" s="434">
        <v>3840</v>
      </c>
      <c r="G17481" s="434">
        <v>12200</v>
      </c>
      <c r="H17481" s="434">
        <v>7444</v>
      </c>
      <c r="I17481" s="434">
        <v>140.9</v>
      </c>
      <c r="J17481" s="434">
        <v>12930</v>
      </c>
      <c r="K17481" s="434">
        <v>2007</v>
      </c>
    </row>
    <row r="17482" spans="1:11" hidden="1" x14ac:dyDescent="0.25">
      <c r="A17482" s="434">
        <v>538008108</v>
      </c>
      <c r="B17482" s="434">
        <v>2</v>
      </c>
      <c r="C17482" s="434" t="s">
        <v>28</v>
      </c>
      <c r="D17482" s="434" t="s">
        <v>29</v>
      </c>
      <c r="E17482" s="434">
        <v>14</v>
      </c>
      <c r="F17482" s="434">
        <v>5850</v>
      </c>
      <c r="G17482" s="434">
        <v>28346</v>
      </c>
      <c r="H17482" s="434">
        <v>17018</v>
      </c>
      <c r="I17482" s="434">
        <v>169.37</v>
      </c>
      <c r="J17482" s="434">
        <v>0</v>
      </c>
    </row>
    <row r="17483" spans="1:11" hidden="1" x14ac:dyDescent="0.25">
      <c r="A17483" s="434">
        <v>538008114</v>
      </c>
      <c r="B17483" s="434">
        <v>1121</v>
      </c>
      <c r="C17483" s="434" t="s">
        <v>31</v>
      </c>
      <c r="D17483" s="434" t="s">
        <v>29</v>
      </c>
      <c r="E17483" s="434">
        <v>13.5</v>
      </c>
      <c r="F17483" s="434">
        <v>6480</v>
      </c>
      <c r="G17483" s="434">
        <v>28742</v>
      </c>
      <c r="H17483" s="434">
        <v>18096</v>
      </c>
      <c r="I17483" s="434">
        <v>169.37</v>
      </c>
      <c r="J17483" s="434">
        <v>0</v>
      </c>
      <c r="K17483" s="434">
        <v>2009</v>
      </c>
    </row>
    <row r="17484" spans="1:11" hidden="1" x14ac:dyDescent="0.25">
      <c r="A17484" s="434">
        <v>538008135</v>
      </c>
      <c r="B17484" s="434">
        <v>1</v>
      </c>
      <c r="C17484" s="434" t="s">
        <v>24</v>
      </c>
      <c r="D17484" s="434" t="s">
        <v>40</v>
      </c>
      <c r="E17484" s="434">
        <v>15</v>
      </c>
      <c r="F17484" s="434">
        <v>26890</v>
      </c>
      <c r="G17484" s="434">
        <v>320596</v>
      </c>
      <c r="H17484" s="434">
        <v>161960</v>
      </c>
      <c r="I17484" s="434">
        <v>332.97800000000001</v>
      </c>
      <c r="J17484" s="434">
        <v>325289</v>
      </c>
      <c r="K17484" s="434">
        <v>2019</v>
      </c>
    </row>
    <row r="17485" spans="1:11" hidden="1" x14ac:dyDescent="0.25">
      <c r="A17485" s="434">
        <v>538008144</v>
      </c>
      <c r="B17485" s="434">
        <v>736</v>
      </c>
      <c r="C17485" s="434" t="s">
        <v>28</v>
      </c>
      <c r="D17485" s="434" t="s">
        <v>29</v>
      </c>
      <c r="E17485" s="434">
        <v>43599</v>
      </c>
      <c r="F17485" s="434">
        <v>7300</v>
      </c>
      <c r="G17485" s="434">
        <v>60294</v>
      </c>
      <c r="H17485" s="434">
        <v>34185</v>
      </c>
      <c r="I17485" s="434">
        <v>199.98</v>
      </c>
      <c r="J17485" s="434">
        <v>0</v>
      </c>
      <c r="K17485" s="434">
        <v>2016</v>
      </c>
    </row>
    <row r="17486" spans="1:11" hidden="1" x14ac:dyDescent="0.25">
      <c r="A17486" s="434">
        <v>538008153</v>
      </c>
      <c r="B17486" s="434">
        <v>5706</v>
      </c>
      <c r="C17486" s="434" t="s">
        <v>20</v>
      </c>
      <c r="D17486" s="434" t="s">
        <v>29</v>
      </c>
      <c r="E17486" s="434">
        <v>14</v>
      </c>
      <c r="F17486" s="434">
        <v>7180</v>
      </c>
      <c r="G17486" s="434">
        <v>50506</v>
      </c>
      <c r="H17486" s="434">
        <v>29544</v>
      </c>
      <c r="I17486" s="434">
        <v>183.06</v>
      </c>
      <c r="J17486" s="434">
        <v>52000</v>
      </c>
      <c r="K17486" s="434">
        <v>2019</v>
      </c>
    </row>
    <row r="17487" spans="1:11" hidden="1" x14ac:dyDescent="0.25">
      <c r="A17487" s="434">
        <v>538008154</v>
      </c>
      <c r="B17487" s="434">
        <v>4573</v>
      </c>
      <c r="C17487" s="434" t="s">
        <v>20</v>
      </c>
      <c r="D17487" s="434" t="s">
        <v>29</v>
      </c>
      <c r="E17487" s="434">
        <v>14</v>
      </c>
      <c r="F17487" s="434">
        <v>7180</v>
      </c>
      <c r="G17487" s="434">
        <v>50506</v>
      </c>
      <c r="H17487" s="434">
        <v>29544</v>
      </c>
      <c r="I17487" s="434">
        <v>183.06</v>
      </c>
      <c r="J17487" s="434">
        <v>52000</v>
      </c>
      <c r="K17487" s="434">
        <v>2019</v>
      </c>
    </row>
    <row r="17488" spans="1:11" hidden="1" x14ac:dyDescent="0.25">
      <c r="A17488" s="434">
        <v>538008156</v>
      </c>
      <c r="B17488" s="434">
        <v>15783</v>
      </c>
      <c r="C17488" s="434" t="s">
        <v>42</v>
      </c>
      <c r="D17488" s="434" t="s">
        <v>22</v>
      </c>
      <c r="E17488" s="434">
        <v>15</v>
      </c>
      <c r="F17488" s="434">
        <v>5600</v>
      </c>
      <c r="G17488" s="434">
        <v>250</v>
      </c>
      <c r="H17488" s="434">
        <v>1700</v>
      </c>
      <c r="I17488" s="434">
        <v>97.9</v>
      </c>
      <c r="J17488" s="434">
        <v>0</v>
      </c>
    </row>
    <row r="17489" spans="1:11" hidden="1" x14ac:dyDescent="0.25">
      <c r="A17489" s="434">
        <v>538008161</v>
      </c>
      <c r="B17489" s="434">
        <v>10282</v>
      </c>
      <c r="C17489" s="434" t="s">
        <v>28</v>
      </c>
      <c r="D17489" s="434" t="s">
        <v>36</v>
      </c>
      <c r="E17489" s="434">
        <v>15</v>
      </c>
      <c r="F17489" s="434">
        <v>15250</v>
      </c>
      <c r="G17489" s="434">
        <v>209801</v>
      </c>
      <c r="H17489" s="434">
        <v>107741</v>
      </c>
      <c r="I17489" s="434">
        <v>300</v>
      </c>
      <c r="J17489" s="434">
        <v>0</v>
      </c>
      <c r="K17489" s="434">
        <v>2019</v>
      </c>
    </row>
    <row r="17490" spans="1:11" hidden="1" x14ac:dyDescent="0.25">
      <c r="A17490" s="434">
        <v>538008197</v>
      </c>
      <c r="B17490" s="434">
        <v>2858</v>
      </c>
      <c r="C17490" s="434" t="s">
        <v>24</v>
      </c>
      <c r="D17490" s="434" t="s">
        <v>36</v>
      </c>
      <c r="E17490" s="434">
        <v>15.7</v>
      </c>
      <c r="F17490" s="434">
        <v>15820</v>
      </c>
      <c r="G17490" s="434">
        <v>113782</v>
      </c>
      <c r="H17490" s="434">
        <v>63462</v>
      </c>
      <c r="I17490" s="434">
        <v>251.52</v>
      </c>
      <c r="J17490" s="434">
        <v>121270</v>
      </c>
      <c r="K17490" s="434">
        <v>2005</v>
      </c>
    </row>
    <row r="17491" spans="1:11" hidden="1" x14ac:dyDescent="0.25">
      <c r="A17491" s="434">
        <v>538008212</v>
      </c>
      <c r="B17491" s="434">
        <v>1</v>
      </c>
      <c r="C17491" s="434" t="s">
        <v>16</v>
      </c>
      <c r="D17491" s="434" t="s">
        <v>33</v>
      </c>
      <c r="E17491" s="434">
        <v>14.6</v>
      </c>
      <c r="F17491" s="434">
        <v>13551</v>
      </c>
      <c r="G17491" s="434">
        <v>106850</v>
      </c>
      <c r="H17491" s="434">
        <v>58418</v>
      </c>
      <c r="I17491" s="434">
        <v>243.8</v>
      </c>
      <c r="J17491" s="434">
        <v>113657</v>
      </c>
      <c r="K17491" s="434">
        <v>2009</v>
      </c>
    </row>
    <row r="17492" spans="1:11" hidden="1" x14ac:dyDescent="0.25">
      <c r="A17492" s="434">
        <v>538008216</v>
      </c>
      <c r="B17492" s="434">
        <v>82271</v>
      </c>
      <c r="C17492" s="434" t="s">
        <v>46</v>
      </c>
      <c r="D17492" s="434" t="s">
        <v>17</v>
      </c>
      <c r="E17492" s="434">
        <v>21</v>
      </c>
      <c r="F17492" s="434">
        <v>4700</v>
      </c>
      <c r="G17492" s="434">
        <v>153</v>
      </c>
      <c r="H17492" s="434">
        <v>496</v>
      </c>
      <c r="I17492" s="434">
        <v>55.24</v>
      </c>
      <c r="K17492" s="434">
        <v>2019</v>
      </c>
    </row>
    <row r="17493" spans="1:11" hidden="1" x14ac:dyDescent="0.25">
      <c r="A17493" s="434">
        <v>538008217</v>
      </c>
      <c r="B17493" s="434">
        <v>8741</v>
      </c>
      <c r="C17493" s="434" t="s">
        <v>28</v>
      </c>
      <c r="D17493" s="434" t="s">
        <v>36</v>
      </c>
      <c r="E17493" s="434">
        <v>15.2</v>
      </c>
      <c r="F17493" s="434">
        <v>18660</v>
      </c>
      <c r="G17493" s="434">
        <v>179238</v>
      </c>
      <c r="H17493" s="434">
        <v>93196</v>
      </c>
      <c r="I17493" s="434">
        <v>292</v>
      </c>
      <c r="J17493" s="434">
        <v>0</v>
      </c>
      <c r="K17493" s="434">
        <v>2011</v>
      </c>
    </row>
    <row r="17494" spans="1:11" hidden="1" x14ac:dyDescent="0.25">
      <c r="A17494" s="434">
        <v>538008228</v>
      </c>
      <c r="B17494" s="434">
        <v>6185</v>
      </c>
      <c r="C17494" s="434" t="s">
        <v>28</v>
      </c>
      <c r="D17494" s="434" t="s">
        <v>36</v>
      </c>
      <c r="E17494" s="434">
        <v>14.9</v>
      </c>
      <c r="F17494" s="434">
        <v>16849</v>
      </c>
      <c r="G17494" s="434">
        <v>175053</v>
      </c>
      <c r="H17494" s="434">
        <v>92050</v>
      </c>
      <c r="I17494" s="434">
        <v>291.8</v>
      </c>
      <c r="J17494" s="434">
        <v>0</v>
      </c>
      <c r="K17494" s="434">
        <v>2012</v>
      </c>
    </row>
    <row r="17495" spans="1:11" hidden="1" x14ac:dyDescent="0.25">
      <c r="A17495" s="434">
        <v>538008233</v>
      </c>
      <c r="B17495" s="434">
        <v>7467</v>
      </c>
      <c r="C17495" s="434" t="s">
        <v>24</v>
      </c>
      <c r="D17495" s="434" t="s">
        <v>36</v>
      </c>
      <c r="E17495" s="434">
        <v>15.7</v>
      </c>
      <c r="F17495" s="434">
        <v>15820</v>
      </c>
      <c r="G17495" s="434">
        <v>113553</v>
      </c>
      <c r="H17495" s="434">
        <v>63462</v>
      </c>
      <c r="I17495" s="434">
        <v>251.51</v>
      </c>
      <c r="J17495" s="434">
        <v>121270</v>
      </c>
      <c r="K17495" s="434">
        <v>2006</v>
      </c>
    </row>
    <row r="17496" spans="1:11" hidden="1" x14ac:dyDescent="0.25">
      <c r="A17496" s="434">
        <v>538008241</v>
      </c>
      <c r="B17496" s="434">
        <v>1</v>
      </c>
      <c r="C17496" s="434" t="s">
        <v>28</v>
      </c>
      <c r="D17496" s="434" t="s">
        <v>33</v>
      </c>
      <c r="E17496" s="434">
        <v>14</v>
      </c>
      <c r="F17496" s="434">
        <v>11060</v>
      </c>
      <c r="G17496" s="434">
        <v>79648</v>
      </c>
      <c r="H17496" s="434">
        <v>43507</v>
      </c>
      <c r="I17496" s="434">
        <v>228.97</v>
      </c>
      <c r="J17496" s="434">
        <v>0</v>
      </c>
      <c r="K17496" s="434">
        <v>2010</v>
      </c>
    </row>
    <row r="17497" spans="1:11" hidden="1" x14ac:dyDescent="0.25">
      <c r="A17497" s="434">
        <v>538008243</v>
      </c>
      <c r="B17497" s="434">
        <v>16863</v>
      </c>
      <c r="C17497" s="434" t="s">
        <v>28</v>
      </c>
      <c r="D17497" s="434" t="s">
        <v>33</v>
      </c>
      <c r="E17497" s="434">
        <v>14.5</v>
      </c>
      <c r="F17497" s="434">
        <v>8700</v>
      </c>
      <c r="G17497" s="434">
        <v>74930</v>
      </c>
      <c r="H17497" s="434">
        <v>40334</v>
      </c>
      <c r="I17497" s="434">
        <v>225</v>
      </c>
      <c r="K17497" s="434">
        <v>2012</v>
      </c>
    </row>
    <row r="17498" spans="1:11" hidden="1" x14ac:dyDescent="0.25">
      <c r="A17498" s="434">
        <v>538008246</v>
      </c>
      <c r="B17498" s="434">
        <v>17527</v>
      </c>
      <c r="C17498" s="434" t="s">
        <v>28</v>
      </c>
      <c r="D17498" s="434" t="s">
        <v>29</v>
      </c>
      <c r="E17498" s="434">
        <v>14.5</v>
      </c>
      <c r="F17498" s="434">
        <v>8400</v>
      </c>
      <c r="G17498" s="434">
        <v>58747</v>
      </c>
      <c r="H17498" s="434">
        <v>32415</v>
      </c>
      <c r="I17498" s="434">
        <v>189.99</v>
      </c>
      <c r="K17498" s="434">
        <v>2009</v>
      </c>
    </row>
    <row r="17499" spans="1:11" hidden="1" x14ac:dyDescent="0.25">
      <c r="A17499" s="434">
        <v>538008247</v>
      </c>
      <c r="B17499" s="434">
        <v>4024</v>
      </c>
      <c r="C17499" s="434" t="s">
        <v>28</v>
      </c>
      <c r="D17499" s="434" t="s">
        <v>29</v>
      </c>
      <c r="E17499" s="434">
        <v>13.5</v>
      </c>
      <c r="F17499" s="434">
        <v>7458</v>
      </c>
      <c r="G17499" s="434">
        <v>33755</v>
      </c>
      <c r="H17499" s="434">
        <v>23368</v>
      </c>
      <c r="I17499" s="434">
        <v>180</v>
      </c>
      <c r="K17499" s="434">
        <v>2010</v>
      </c>
    </row>
    <row r="17500" spans="1:11" hidden="1" x14ac:dyDescent="0.25">
      <c r="A17500" s="434">
        <v>538008259</v>
      </c>
      <c r="B17500" s="434">
        <v>1</v>
      </c>
      <c r="C17500" s="434" t="s">
        <v>16</v>
      </c>
      <c r="D17500" s="434" t="s">
        <v>29</v>
      </c>
      <c r="E17500" s="434">
        <v>15.3</v>
      </c>
      <c r="F17500" s="434">
        <v>8580</v>
      </c>
      <c r="G17500" s="434">
        <v>47407</v>
      </c>
      <c r="H17500" s="434">
        <v>26900</v>
      </c>
      <c r="I17500" s="434">
        <v>182.5</v>
      </c>
      <c r="J17500" s="434">
        <v>50562</v>
      </c>
      <c r="K17500" s="434">
        <v>2005</v>
      </c>
    </row>
    <row r="17501" spans="1:11" hidden="1" x14ac:dyDescent="0.25">
      <c r="A17501" s="434">
        <v>538008262</v>
      </c>
      <c r="B17501" s="434">
        <v>18275</v>
      </c>
      <c r="C17501" s="434" t="s">
        <v>24</v>
      </c>
      <c r="D17501" s="434" t="s">
        <v>29</v>
      </c>
      <c r="E17501" s="434">
        <v>16</v>
      </c>
      <c r="F17501" s="434">
        <v>7990</v>
      </c>
      <c r="G17501" s="434">
        <v>28894</v>
      </c>
      <c r="H17501" s="434">
        <v>25458</v>
      </c>
      <c r="I17501" s="434">
        <v>182.97</v>
      </c>
      <c r="J17501" s="434">
        <v>38169</v>
      </c>
      <c r="K17501" s="434">
        <v>2019</v>
      </c>
    </row>
    <row r="17502" spans="1:11" hidden="1" x14ac:dyDescent="0.25">
      <c r="A17502" s="434">
        <v>538008263</v>
      </c>
      <c r="B17502" s="434">
        <v>623</v>
      </c>
      <c r="C17502" s="434" t="s">
        <v>20</v>
      </c>
      <c r="D17502" s="434" t="s">
        <v>25</v>
      </c>
      <c r="F17502" s="434">
        <v>4900</v>
      </c>
      <c r="G17502" s="434">
        <v>19956</v>
      </c>
      <c r="H17502" s="434">
        <v>12188</v>
      </c>
      <c r="I17502" s="434">
        <v>145.26</v>
      </c>
      <c r="J17502" s="434">
        <v>21968</v>
      </c>
      <c r="K17502" s="434">
        <v>2019</v>
      </c>
    </row>
    <row r="17503" spans="1:11" hidden="1" x14ac:dyDescent="0.25">
      <c r="A17503" s="434">
        <v>538008267</v>
      </c>
      <c r="B17503" s="434">
        <v>3683</v>
      </c>
      <c r="C17503" s="434" t="s">
        <v>61</v>
      </c>
      <c r="D17503" s="434" t="s">
        <v>22</v>
      </c>
      <c r="F17503" s="434">
        <v>9289</v>
      </c>
      <c r="G17503" s="434">
        <v>3277</v>
      </c>
      <c r="H17503" s="434">
        <v>6133</v>
      </c>
      <c r="I17503" s="434">
        <v>98.1</v>
      </c>
      <c r="K17503" s="434">
        <v>2019</v>
      </c>
    </row>
    <row r="17504" spans="1:11" hidden="1" x14ac:dyDescent="0.25">
      <c r="A17504" s="434">
        <v>538008268</v>
      </c>
      <c r="B17504" s="434">
        <v>5593</v>
      </c>
      <c r="C17504" s="434" t="s">
        <v>20</v>
      </c>
      <c r="D17504" s="434" t="s">
        <v>29</v>
      </c>
      <c r="E17504" s="434">
        <v>14.5</v>
      </c>
      <c r="F17504" s="434">
        <v>7180</v>
      </c>
      <c r="G17504" s="434">
        <v>50215</v>
      </c>
      <c r="H17504" s="434">
        <v>29681</v>
      </c>
      <c r="I17504" s="434">
        <v>183.06</v>
      </c>
      <c r="J17504" s="434">
        <v>51956</v>
      </c>
      <c r="K17504" s="434">
        <v>2019</v>
      </c>
    </row>
    <row r="17505" spans="1:11" hidden="1" x14ac:dyDescent="0.25">
      <c r="A17505" s="434">
        <v>538008269</v>
      </c>
      <c r="B17505" s="434">
        <v>8201</v>
      </c>
      <c r="C17505" s="434" t="s">
        <v>20</v>
      </c>
      <c r="D17505" s="434" t="s">
        <v>29</v>
      </c>
      <c r="E17505" s="434">
        <v>14</v>
      </c>
      <c r="F17505" s="434">
        <v>7180</v>
      </c>
      <c r="G17505" s="434">
        <v>50215</v>
      </c>
      <c r="H17505" s="434">
        <v>29681</v>
      </c>
      <c r="I17505" s="434">
        <v>183.06</v>
      </c>
      <c r="J17505" s="434">
        <v>51956</v>
      </c>
      <c r="K17505" s="434">
        <v>2019</v>
      </c>
    </row>
    <row r="17506" spans="1:11" hidden="1" x14ac:dyDescent="0.25">
      <c r="A17506" s="434">
        <v>538008270</v>
      </c>
      <c r="B17506" s="434">
        <v>12052</v>
      </c>
      <c r="C17506" s="434" t="s">
        <v>20</v>
      </c>
      <c r="D17506" s="434" t="s">
        <v>29</v>
      </c>
      <c r="E17506" s="434">
        <v>14</v>
      </c>
      <c r="F17506" s="434">
        <v>7180</v>
      </c>
      <c r="G17506" s="434">
        <v>50215</v>
      </c>
      <c r="H17506" s="434">
        <v>29681</v>
      </c>
      <c r="I17506" s="434">
        <v>183.06</v>
      </c>
      <c r="J17506" s="434">
        <v>51956</v>
      </c>
      <c r="K17506" s="434">
        <v>2019</v>
      </c>
    </row>
    <row r="17507" spans="1:11" hidden="1" x14ac:dyDescent="0.25">
      <c r="A17507" s="434">
        <v>538008271</v>
      </c>
      <c r="B17507" s="434">
        <v>7001</v>
      </c>
      <c r="C17507" s="434" t="s">
        <v>20</v>
      </c>
      <c r="D17507" s="434" t="s">
        <v>29</v>
      </c>
      <c r="E17507" s="434">
        <v>14</v>
      </c>
      <c r="F17507" s="434">
        <v>7180</v>
      </c>
      <c r="G17507" s="434">
        <v>50215</v>
      </c>
      <c r="H17507" s="434">
        <v>29681</v>
      </c>
      <c r="I17507" s="434">
        <v>183.06</v>
      </c>
      <c r="J17507" s="434">
        <v>51956</v>
      </c>
      <c r="K17507" s="434">
        <v>2019</v>
      </c>
    </row>
    <row r="17508" spans="1:11" hidden="1" x14ac:dyDescent="0.25">
      <c r="A17508" s="434">
        <v>538008282</v>
      </c>
      <c r="B17508" s="434">
        <v>2</v>
      </c>
      <c r="C17508" s="434" t="s">
        <v>28</v>
      </c>
      <c r="D17508" s="434" t="s">
        <v>29</v>
      </c>
      <c r="E17508" s="434">
        <v>13.7</v>
      </c>
      <c r="F17508" s="434">
        <v>6146</v>
      </c>
      <c r="G17508" s="434">
        <v>32613</v>
      </c>
      <c r="H17508" s="434">
        <v>20924</v>
      </c>
      <c r="I17508" s="434">
        <v>179.9</v>
      </c>
      <c r="K17508" s="434">
        <v>2011</v>
      </c>
    </row>
    <row r="17509" spans="1:11" hidden="1" x14ac:dyDescent="0.25">
      <c r="A17509" s="434">
        <v>538008283</v>
      </c>
      <c r="B17509" s="434">
        <v>1410</v>
      </c>
      <c r="C17509" s="434" t="s">
        <v>28</v>
      </c>
      <c r="D17509" s="434" t="s">
        <v>29</v>
      </c>
      <c r="E17509" s="434">
        <v>13.3</v>
      </c>
      <c r="F17509" s="434">
        <v>7746</v>
      </c>
      <c r="G17509" s="434">
        <v>37189</v>
      </c>
      <c r="H17509" s="434">
        <v>22662</v>
      </c>
      <c r="I17509" s="434">
        <v>186.4</v>
      </c>
      <c r="K17509" s="434">
        <v>2012</v>
      </c>
    </row>
    <row r="17510" spans="1:11" hidden="1" x14ac:dyDescent="0.25">
      <c r="A17510" s="434">
        <v>538008296</v>
      </c>
      <c r="B17510" s="434">
        <v>781</v>
      </c>
      <c r="C17510" s="434" t="s">
        <v>28</v>
      </c>
      <c r="D17510" s="434" t="s">
        <v>29</v>
      </c>
      <c r="F17510" s="434">
        <v>8130</v>
      </c>
      <c r="G17510" s="434">
        <v>61644</v>
      </c>
      <c r="H17510" s="434">
        <v>34635</v>
      </c>
      <c r="I17510" s="434">
        <v>199.9</v>
      </c>
      <c r="K17510" s="434">
        <v>2019</v>
      </c>
    </row>
    <row r="17511" spans="1:11" hidden="1" x14ac:dyDescent="0.25">
      <c r="A17511" s="434">
        <v>538008300</v>
      </c>
      <c r="B17511" s="434">
        <v>17530</v>
      </c>
      <c r="C17511" s="434" t="s">
        <v>28</v>
      </c>
      <c r="D17511" s="434" t="s">
        <v>33</v>
      </c>
      <c r="E17511" s="434">
        <v>14.5</v>
      </c>
      <c r="F17511" s="434">
        <v>11060</v>
      </c>
      <c r="G17511" s="434">
        <v>75409</v>
      </c>
      <c r="H17511" s="434">
        <v>38845</v>
      </c>
      <c r="I17511" s="434">
        <v>225</v>
      </c>
      <c r="J17511" s="434">
        <v>0</v>
      </c>
      <c r="K17511" s="434">
        <v>2005</v>
      </c>
    </row>
    <row r="17512" spans="1:11" hidden="1" x14ac:dyDescent="0.25">
      <c r="A17512" s="434">
        <v>538008302</v>
      </c>
      <c r="B17512" s="434">
        <v>1</v>
      </c>
      <c r="C17512" s="434" t="s">
        <v>31</v>
      </c>
      <c r="D17512" s="434" t="s">
        <v>33</v>
      </c>
      <c r="E17512" s="434">
        <v>14.19</v>
      </c>
      <c r="F17512" s="434">
        <v>8200</v>
      </c>
      <c r="G17512" s="434">
        <v>62372</v>
      </c>
      <c r="H17512" s="434">
        <v>41416</v>
      </c>
      <c r="I17512" s="434">
        <v>201.9</v>
      </c>
      <c r="K17512" s="434">
        <v>2019</v>
      </c>
    </row>
    <row r="17513" spans="1:11" hidden="1" x14ac:dyDescent="0.25">
      <c r="A17513" s="434">
        <v>538008309</v>
      </c>
      <c r="B17513" s="434">
        <v>1</v>
      </c>
      <c r="C17513" s="434" t="s">
        <v>24</v>
      </c>
      <c r="D17513" s="434" t="s">
        <v>40</v>
      </c>
      <c r="F17513" s="434">
        <v>33250</v>
      </c>
      <c r="G17513" s="434">
        <v>318744</v>
      </c>
      <c r="H17513" s="434">
        <v>160457</v>
      </c>
      <c r="I17513" s="434">
        <v>333</v>
      </c>
      <c r="J17513" s="434">
        <v>348759</v>
      </c>
      <c r="K17513" s="434">
        <v>2019</v>
      </c>
    </row>
    <row r="17514" spans="1:11" hidden="1" x14ac:dyDescent="0.25">
      <c r="A17514" s="434">
        <v>538008319</v>
      </c>
      <c r="B17514" s="434">
        <v>4274</v>
      </c>
      <c r="C17514" s="434" t="s">
        <v>28</v>
      </c>
      <c r="D17514" s="434" t="s">
        <v>29</v>
      </c>
      <c r="E17514" s="434">
        <v>43599</v>
      </c>
      <c r="F17514" s="434">
        <v>8767</v>
      </c>
      <c r="G17514" s="434">
        <v>56260</v>
      </c>
      <c r="H17514" s="434">
        <v>32100</v>
      </c>
      <c r="I17514" s="434">
        <v>190</v>
      </c>
      <c r="J17514" s="434">
        <v>0</v>
      </c>
    </row>
    <row r="17515" spans="1:11" hidden="1" x14ac:dyDescent="0.25">
      <c r="A17515" s="434">
        <v>538008322</v>
      </c>
      <c r="B17515" s="434">
        <v>4458</v>
      </c>
      <c r="C17515" s="434" t="s">
        <v>20</v>
      </c>
      <c r="D17515" s="434" t="s">
        <v>29</v>
      </c>
      <c r="E17515" s="434">
        <v>15</v>
      </c>
      <c r="F17515" s="434">
        <v>9480</v>
      </c>
      <c r="G17515" s="434">
        <v>37296</v>
      </c>
      <c r="H17515" s="434">
        <v>23353</v>
      </c>
      <c r="I17515" s="434">
        <v>184.33</v>
      </c>
      <c r="J17515" s="434">
        <v>40799</v>
      </c>
      <c r="K17515" s="434">
        <v>2008</v>
      </c>
    </row>
    <row r="17516" spans="1:11" hidden="1" x14ac:dyDescent="0.25">
      <c r="A17516" s="434">
        <v>538008325</v>
      </c>
      <c r="B17516" s="434">
        <v>14767</v>
      </c>
      <c r="C17516" s="434" t="s">
        <v>20</v>
      </c>
      <c r="D17516" s="434" t="s">
        <v>29</v>
      </c>
      <c r="E17516" s="434">
        <v>15</v>
      </c>
      <c r="F17516" s="434">
        <v>9480</v>
      </c>
      <c r="G17516" s="434">
        <v>37321</v>
      </c>
      <c r="H17516" s="434">
        <v>23353</v>
      </c>
      <c r="I17516" s="434">
        <v>184.33</v>
      </c>
      <c r="J17516" s="434">
        <v>40799</v>
      </c>
      <c r="K17516" s="434">
        <v>2008</v>
      </c>
    </row>
    <row r="17517" spans="1:11" hidden="1" x14ac:dyDescent="0.25">
      <c r="A17517" s="434">
        <v>538008327</v>
      </c>
      <c r="B17517" s="434">
        <v>1017</v>
      </c>
      <c r="C17517" s="434" t="s">
        <v>16</v>
      </c>
      <c r="D17517" s="434" t="s">
        <v>33</v>
      </c>
      <c r="E17517" s="434">
        <v>14.8</v>
      </c>
      <c r="F17517" s="434">
        <v>13550</v>
      </c>
      <c r="G17517" s="434">
        <v>107574</v>
      </c>
      <c r="H17517" s="434">
        <v>60200</v>
      </c>
      <c r="I17517" s="434">
        <v>243.8</v>
      </c>
      <c r="J17517" s="434">
        <v>123970</v>
      </c>
      <c r="K17517" s="434">
        <v>2009</v>
      </c>
    </row>
    <row r="17518" spans="1:11" hidden="1" x14ac:dyDescent="0.25">
      <c r="A17518" s="434">
        <v>538008333</v>
      </c>
      <c r="B17518" s="434">
        <v>2</v>
      </c>
      <c r="C17518" s="434" t="s">
        <v>24</v>
      </c>
      <c r="D17518" s="434" t="s">
        <v>36</v>
      </c>
      <c r="E17518" s="434">
        <v>15.9</v>
      </c>
      <c r="F17518" s="434">
        <v>18660</v>
      </c>
      <c r="G17518" s="434">
        <v>158546</v>
      </c>
      <c r="H17518" s="434">
        <v>81509</v>
      </c>
      <c r="I17518" s="434">
        <v>274.39</v>
      </c>
      <c r="J17518" s="434">
        <v>167441</v>
      </c>
      <c r="K17518" s="434">
        <v>2011</v>
      </c>
    </row>
    <row r="17519" spans="1:11" hidden="1" x14ac:dyDescent="0.25">
      <c r="A17519" s="434">
        <v>538008350</v>
      </c>
      <c r="B17519" s="434">
        <v>1865</v>
      </c>
      <c r="C17519" s="434" t="s">
        <v>61</v>
      </c>
      <c r="D17519" s="434" t="s">
        <v>25</v>
      </c>
      <c r="E17519" s="434">
        <v>15.5</v>
      </c>
      <c r="F17519" s="434">
        <v>6965</v>
      </c>
      <c r="G17519" s="434">
        <v>17451</v>
      </c>
      <c r="H17519" s="434">
        <v>12993</v>
      </c>
      <c r="I17519" s="434">
        <v>143.15</v>
      </c>
      <c r="K17519" s="434">
        <v>2000</v>
      </c>
    </row>
    <row r="17520" spans="1:11" hidden="1" x14ac:dyDescent="0.25">
      <c r="A17520" s="434">
        <v>538008355</v>
      </c>
      <c r="B17520" s="434">
        <v>1490</v>
      </c>
      <c r="C17520" s="434" t="s">
        <v>31</v>
      </c>
      <c r="D17520" s="434" t="s">
        <v>29</v>
      </c>
      <c r="F17520" s="434">
        <v>7050</v>
      </c>
      <c r="G17520" s="434">
        <v>37084</v>
      </c>
      <c r="H17520" s="434">
        <v>22871</v>
      </c>
      <c r="I17520" s="434">
        <v>177.85</v>
      </c>
      <c r="K17520" s="434">
        <v>2014</v>
      </c>
    </row>
    <row r="17521" spans="1:11" hidden="1" x14ac:dyDescent="0.25">
      <c r="A17521" s="434">
        <v>538008406</v>
      </c>
      <c r="B17521" s="434">
        <v>30311</v>
      </c>
      <c r="C17521" s="434" t="s">
        <v>28</v>
      </c>
      <c r="D17521" s="434" t="s">
        <v>33</v>
      </c>
      <c r="E17521" s="434">
        <v>43691</v>
      </c>
      <c r="F17521" s="434">
        <v>13395</v>
      </c>
      <c r="G17521" s="434">
        <v>75106</v>
      </c>
      <c r="H17521" s="434">
        <v>40622</v>
      </c>
      <c r="I17521" s="434">
        <v>224.97</v>
      </c>
      <c r="J17521" s="434">
        <v>0</v>
      </c>
    </row>
    <row r="17522" spans="1:11" hidden="1" x14ac:dyDescent="0.25">
      <c r="A17522" s="434">
        <v>538008412</v>
      </c>
      <c r="B17522" s="434">
        <v>1</v>
      </c>
      <c r="C17522" s="434" t="s">
        <v>16</v>
      </c>
      <c r="D17522" s="434" t="s">
        <v>29</v>
      </c>
      <c r="E17522" s="434">
        <v>15.5</v>
      </c>
      <c r="F17522" s="434">
        <v>9960</v>
      </c>
      <c r="G17522" s="434">
        <v>45902</v>
      </c>
      <c r="H17522" s="434">
        <v>28100</v>
      </c>
      <c r="I17522" s="434">
        <v>179.88</v>
      </c>
      <c r="J17522" s="434">
        <v>50778</v>
      </c>
      <c r="K17522" s="434">
        <v>2009</v>
      </c>
    </row>
    <row r="17523" spans="1:11" hidden="1" x14ac:dyDescent="0.25">
      <c r="A17523" s="434">
        <v>538008415</v>
      </c>
      <c r="B17523" s="434">
        <v>908</v>
      </c>
      <c r="C17523" s="434" t="s">
        <v>16</v>
      </c>
      <c r="D17523" s="434" t="s">
        <v>29</v>
      </c>
      <c r="E17523" s="434">
        <v>15.7</v>
      </c>
      <c r="F17523" s="434">
        <v>10613</v>
      </c>
      <c r="G17523" s="434">
        <v>53603</v>
      </c>
      <c r="H17523" s="434">
        <v>31433</v>
      </c>
      <c r="I17523" s="434">
        <v>185.93</v>
      </c>
      <c r="J17523" s="434">
        <v>56769</v>
      </c>
      <c r="K17523" s="434">
        <v>2009</v>
      </c>
    </row>
    <row r="17524" spans="1:11" hidden="1" x14ac:dyDescent="0.25">
      <c r="A17524" s="434">
        <v>538008454</v>
      </c>
      <c r="B17524" s="434">
        <v>3360</v>
      </c>
      <c r="C17524" s="434" t="s">
        <v>28</v>
      </c>
      <c r="D17524" s="434" t="s">
        <v>29</v>
      </c>
      <c r="E17524" s="434">
        <v>13.8</v>
      </c>
      <c r="F17524" s="434">
        <v>5846</v>
      </c>
      <c r="G17524" s="434">
        <v>28345</v>
      </c>
      <c r="H17524" s="434">
        <v>17018</v>
      </c>
      <c r="I17524" s="434">
        <v>169.37</v>
      </c>
      <c r="K17524" s="434">
        <v>2008</v>
      </c>
    </row>
    <row r="17525" spans="1:11" hidden="1" x14ac:dyDescent="0.25">
      <c r="A17525" s="434">
        <v>538008469</v>
      </c>
      <c r="B17525" s="434">
        <v>2865</v>
      </c>
      <c r="C17525" s="434" t="s">
        <v>28</v>
      </c>
      <c r="D17525" s="434" t="s">
        <v>29</v>
      </c>
      <c r="F17525" s="434">
        <v>8900</v>
      </c>
      <c r="G17525" s="434">
        <v>34492</v>
      </c>
      <c r="H17525" s="434">
        <v>20763</v>
      </c>
      <c r="I17525" s="434">
        <v>199.98</v>
      </c>
      <c r="K17525" s="434">
        <v>2019</v>
      </c>
    </row>
    <row r="17526" spans="1:11" hidden="1" x14ac:dyDescent="0.25">
      <c r="A17526" s="434">
        <v>538008472</v>
      </c>
      <c r="B17526" s="434">
        <v>11154</v>
      </c>
      <c r="C17526" s="434" t="s">
        <v>20</v>
      </c>
      <c r="D17526" s="434" t="s">
        <v>29</v>
      </c>
      <c r="E17526" s="434">
        <v>14.2</v>
      </c>
      <c r="F17526" s="434">
        <v>9960</v>
      </c>
      <c r="G17526" s="434">
        <v>38375</v>
      </c>
      <c r="H17526" s="434">
        <v>24066</v>
      </c>
      <c r="I17526" s="434">
        <v>182.86</v>
      </c>
      <c r="J17526" s="434">
        <v>37963</v>
      </c>
      <c r="K17526" s="434">
        <v>2008</v>
      </c>
    </row>
    <row r="17527" spans="1:11" hidden="1" x14ac:dyDescent="0.25">
      <c r="A17527" s="434">
        <v>538008489</v>
      </c>
      <c r="B17527" s="434">
        <v>1929</v>
      </c>
      <c r="C17527" s="434" t="s">
        <v>28</v>
      </c>
      <c r="D17527" s="434" t="s">
        <v>29</v>
      </c>
      <c r="E17527" s="434">
        <v>14.2</v>
      </c>
      <c r="F17527" s="434">
        <v>8052</v>
      </c>
      <c r="G17527" s="434">
        <v>63566</v>
      </c>
      <c r="H17527" s="434">
        <v>36353</v>
      </c>
      <c r="I17527" s="434">
        <v>199.9</v>
      </c>
      <c r="K17527" s="434">
        <v>2019</v>
      </c>
    </row>
    <row r="17528" spans="1:11" hidden="1" x14ac:dyDescent="0.25">
      <c r="A17528" s="434">
        <v>538008513</v>
      </c>
      <c r="B17528" s="434">
        <v>4692</v>
      </c>
      <c r="C17528" s="434" t="s">
        <v>20</v>
      </c>
      <c r="D17528" s="434" t="s">
        <v>29</v>
      </c>
      <c r="F17528" s="434">
        <v>5640</v>
      </c>
      <c r="G17528" s="434">
        <v>25170</v>
      </c>
      <c r="H17528" s="434">
        <v>15818</v>
      </c>
      <c r="I17528" s="434">
        <v>158.93</v>
      </c>
      <c r="J17528" s="434">
        <v>27233</v>
      </c>
      <c r="K17528" s="434">
        <v>2019</v>
      </c>
    </row>
    <row r="17529" spans="1:11" hidden="1" x14ac:dyDescent="0.25">
      <c r="A17529" s="434">
        <v>538008519</v>
      </c>
      <c r="B17529" s="434">
        <v>1578</v>
      </c>
      <c r="C17529" s="434" t="s">
        <v>28</v>
      </c>
      <c r="D17529" s="434" t="s">
        <v>29</v>
      </c>
      <c r="F17529" s="434">
        <v>7560</v>
      </c>
      <c r="G17529" s="434">
        <v>63520</v>
      </c>
      <c r="H17529" s="434">
        <v>35832</v>
      </c>
      <c r="I17529" s="434">
        <v>199.98</v>
      </c>
      <c r="K17529" s="434">
        <v>2019</v>
      </c>
    </row>
    <row r="17530" spans="1:11" hidden="1" x14ac:dyDescent="0.25">
      <c r="A17530" s="434">
        <v>538008522</v>
      </c>
      <c r="B17530" s="434">
        <v>347</v>
      </c>
      <c r="C17530" s="434" t="s">
        <v>20</v>
      </c>
      <c r="D17530" s="434" t="s">
        <v>29</v>
      </c>
      <c r="F17530" s="434">
        <v>7180</v>
      </c>
      <c r="G17530" s="434">
        <v>49999</v>
      </c>
      <c r="H17530" s="434">
        <v>29917</v>
      </c>
      <c r="I17530" s="434">
        <v>183.06</v>
      </c>
      <c r="J17530" s="434">
        <v>51956</v>
      </c>
      <c r="K17530" s="434">
        <v>2019</v>
      </c>
    </row>
    <row r="17531" spans="1:11" hidden="1" x14ac:dyDescent="0.25">
      <c r="A17531" s="434">
        <v>538008546</v>
      </c>
      <c r="B17531" s="434">
        <v>1</v>
      </c>
      <c r="C17531" s="434" t="s">
        <v>28</v>
      </c>
      <c r="D17531" s="434" t="s">
        <v>33</v>
      </c>
      <c r="E17531" s="434">
        <v>14.5</v>
      </c>
      <c r="F17531" s="434">
        <v>9560</v>
      </c>
      <c r="G17531" s="434">
        <v>78821</v>
      </c>
      <c r="H17531" s="434">
        <v>41662</v>
      </c>
      <c r="I17531" s="434">
        <v>225</v>
      </c>
      <c r="K17531" s="434">
        <v>2009</v>
      </c>
    </row>
    <row r="17532" spans="1:11" hidden="1" x14ac:dyDescent="0.25">
      <c r="A17532" s="434">
        <v>538008560</v>
      </c>
      <c r="B17532" s="434">
        <v>1</v>
      </c>
      <c r="C17532" s="434" t="s">
        <v>28</v>
      </c>
      <c r="D17532" s="434" t="s">
        <v>33</v>
      </c>
      <c r="E17532" s="434">
        <v>14.1</v>
      </c>
      <c r="F17532" s="434">
        <v>9800</v>
      </c>
      <c r="G17532" s="434">
        <v>81177</v>
      </c>
      <c r="H17532" s="434">
        <v>44098</v>
      </c>
      <c r="I17532" s="434">
        <v>229</v>
      </c>
      <c r="K17532" s="434">
        <v>2012</v>
      </c>
    </row>
    <row r="17533" spans="1:11" hidden="1" x14ac:dyDescent="0.25">
      <c r="A17533" s="434">
        <v>538008584</v>
      </c>
      <c r="B17533" s="434">
        <v>686</v>
      </c>
      <c r="C17533" s="434" t="s">
        <v>28</v>
      </c>
      <c r="D17533" s="434" t="s">
        <v>29</v>
      </c>
      <c r="F17533" s="434">
        <v>7880</v>
      </c>
      <c r="G17533" s="434">
        <v>61272</v>
      </c>
      <c r="H17533" s="434">
        <v>35025</v>
      </c>
      <c r="I17533" s="434">
        <v>199.92</v>
      </c>
      <c r="K17533" s="434">
        <v>2016</v>
      </c>
    </row>
    <row r="17534" spans="1:11" hidden="1" x14ac:dyDescent="0.25">
      <c r="A17534" s="434">
        <v>538008779</v>
      </c>
      <c r="B17534" s="434">
        <v>4475</v>
      </c>
      <c r="C17534" s="434" t="s">
        <v>28</v>
      </c>
      <c r="D17534" s="434" t="s">
        <v>29</v>
      </c>
      <c r="E17534" s="434">
        <v>14</v>
      </c>
      <c r="F17534" s="434">
        <v>8280</v>
      </c>
      <c r="G17534" s="434">
        <v>35086</v>
      </c>
      <c r="H17534" s="434">
        <v>21934</v>
      </c>
      <c r="I17534" s="434">
        <v>179.02</v>
      </c>
      <c r="K17534" s="434">
        <v>2011</v>
      </c>
    </row>
    <row r="17535" spans="1:11" hidden="1" x14ac:dyDescent="0.25">
      <c r="A17535" s="434">
        <v>538008861</v>
      </c>
      <c r="B17535" s="434">
        <v>1</v>
      </c>
      <c r="C17535" s="434" t="s">
        <v>16</v>
      </c>
      <c r="D17535" s="434" t="s">
        <v>33</v>
      </c>
      <c r="E17535" s="434">
        <v>15.9</v>
      </c>
      <c r="F17535" s="434">
        <v>11292</v>
      </c>
      <c r="G17535" s="434">
        <v>74999</v>
      </c>
      <c r="H17535" s="434">
        <v>42446</v>
      </c>
      <c r="I17535" s="434">
        <v>228.48</v>
      </c>
      <c r="J17535" s="434">
        <v>82616</v>
      </c>
      <c r="K17535" s="434">
        <v>2009</v>
      </c>
    </row>
    <row r="17536" spans="1:11" hidden="1" x14ac:dyDescent="0.25">
      <c r="A17536" s="434">
        <v>538008922</v>
      </c>
      <c r="B17536" s="434">
        <v>1</v>
      </c>
      <c r="C17536" s="434" t="s">
        <v>28</v>
      </c>
      <c r="D17536" s="434" t="s">
        <v>29</v>
      </c>
      <c r="F17536" s="434">
        <v>7300</v>
      </c>
      <c r="G17536" s="434">
        <v>63591</v>
      </c>
      <c r="H17536" s="434">
        <v>36106</v>
      </c>
      <c r="I17536" s="434">
        <v>199.99</v>
      </c>
      <c r="K17536" s="434">
        <v>2021</v>
      </c>
    </row>
    <row r="17537" spans="1:11" hidden="1" x14ac:dyDescent="0.25">
      <c r="A17537" s="434">
        <v>538008958</v>
      </c>
      <c r="B17537" s="434">
        <v>1</v>
      </c>
      <c r="C17537" s="434" t="s">
        <v>28</v>
      </c>
      <c r="D17537" s="434" t="s">
        <v>33</v>
      </c>
      <c r="E17537" s="434">
        <v>14.3</v>
      </c>
      <c r="F17537" s="434">
        <v>9933</v>
      </c>
      <c r="G17537" s="434">
        <v>81135</v>
      </c>
      <c r="H17537" s="434">
        <v>44094</v>
      </c>
      <c r="I17537" s="434">
        <v>229</v>
      </c>
      <c r="K17537" s="434">
        <v>2020</v>
      </c>
    </row>
    <row r="17538" spans="1:11" hidden="1" x14ac:dyDescent="0.25">
      <c r="A17538" s="434">
        <v>538070194</v>
      </c>
      <c r="B17538" s="434">
        <v>9292</v>
      </c>
      <c r="C17538" s="434" t="s">
        <v>61</v>
      </c>
      <c r="D17538" s="434" t="s">
        <v>17</v>
      </c>
      <c r="E17538" s="434">
        <v>12.4</v>
      </c>
      <c r="F17538" s="434">
        <v>2074</v>
      </c>
      <c r="G17538" s="434">
        <v>0</v>
      </c>
      <c r="H17538" s="434">
        <v>851</v>
      </c>
      <c r="I17538" s="434">
        <v>58.12</v>
      </c>
      <c r="J17538" s="434">
        <v>0</v>
      </c>
      <c r="K17538" s="434">
        <v>1970</v>
      </c>
    </row>
    <row r="17539" spans="1:11" hidden="1" x14ac:dyDescent="0.25">
      <c r="A17539" s="434">
        <v>538070743</v>
      </c>
      <c r="B17539" s="434">
        <v>58967</v>
      </c>
      <c r="C17539" s="434" t="s">
        <v>61</v>
      </c>
      <c r="D17539" s="434" t="s">
        <v>17</v>
      </c>
      <c r="E17539" s="434">
        <v>12</v>
      </c>
      <c r="F17539" s="434">
        <v>2236</v>
      </c>
      <c r="G17539" s="434">
        <v>0</v>
      </c>
      <c r="H17539" s="434">
        <v>658</v>
      </c>
      <c r="I17539" s="434">
        <v>50</v>
      </c>
      <c r="J17539" s="434">
        <v>0</v>
      </c>
      <c r="K17539" s="434">
        <v>1970</v>
      </c>
    </row>
    <row r="17540" spans="1:11" hidden="1" x14ac:dyDescent="0.25">
      <c r="A17540" s="434">
        <v>538071191</v>
      </c>
      <c r="B17540" s="434">
        <v>17019</v>
      </c>
      <c r="C17540" s="434" t="s">
        <v>61</v>
      </c>
      <c r="D17540" s="434" t="s">
        <v>17</v>
      </c>
      <c r="E17540" s="434">
        <v>0</v>
      </c>
      <c r="F17540" s="434">
        <v>994</v>
      </c>
      <c r="G17540" s="434">
        <v>0</v>
      </c>
      <c r="H17540" s="434">
        <v>419</v>
      </c>
      <c r="I17540" s="434">
        <v>40.35</v>
      </c>
      <c r="J17540" s="434">
        <v>0</v>
      </c>
      <c r="K17540" s="434">
        <v>1970</v>
      </c>
    </row>
    <row r="17541" spans="1:11" hidden="1" x14ac:dyDescent="0.25">
      <c r="A17541" s="434">
        <v>538071225</v>
      </c>
      <c r="B17541" s="434">
        <v>19134</v>
      </c>
      <c r="C17541" s="434" t="s">
        <v>61</v>
      </c>
      <c r="D17541" s="434" t="s">
        <v>22</v>
      </c>
      <c r="I17541" s="434">
        <v>74</v>
      </c>
    </row>
    <row r="17542" spans="1:11" hidden="1" x14ac:dyDescent="0.25">
      <c r="A17542" s="434">
        <v>538071239</v>
      </c>
      <c r="B17542" s="434">
        <v>6158</v>
      </c>
      <c r="C17542" s="434" t="s">
        <v>61</v>
      </c>
      <c r="D17542" s="434" t="s">
        <v>13</v>
      </c>
      <c r="E17542" s="434">
        <v>0</v>
      </c>
      <c r="F17542" s="434">
        <v>140</v>
      </c>
      <c r="G17542" s="434">
        <v>0</v>
      </c>
      <c r="H17542" s="434">
        <v>108</v>
      </c>
      <c r="I17542" s="434">
        <v>23.99</v>
      </c>
      <c r="J17542" s="434">
        <v>0</v>
      </c>
      <c r="K17542" s="434">
        <v>1970</v>
      </c>
    </row>
    <row r="17543" spans="1:11" hidden="1" x14ac:dyDescent="0.25">
      <c r="A17543" s="434">
        <v>538080029</v>
      </c>
      <c r="B17543" s="434">
        <v>22398</v>
      </c>
      <c r="C17543" s="434" t="s">
        <v>61</v>
      </c>
      <c r="D17543" s="434" t="s">
        <v>17</v>
      </c>
      <c r="E17543" s="434">
        <v>16</v>
      </c>
      <c r="F17543" s="434">
        <v>2550</v>
      </c>
      <c r="G17543" s="434">
        <v>231</v>
      </c>
      <c r="H17543" s="434">
        <v>1143</v>
      </c>
      <c r="I17543" s="434">
        <v>59.5</v>
      </c>
      <c r="J17543" s="434">
        <v>0</v>
      </c>
      <c r="K17543" s="434">
        <v>1970</v>
      </c>
    </row>
    <row r="17544" spans="1:11" hidden="1" x14ac:dyDescent="0.25">
      <c r="A17544" s="434">
        <v>538080081</v>
      </c>
      <c r="B17544" s="434">
        <v>19269</v>
      </c>
      <c r="C17544" s="434" t="s">
        <v>61</v>
      </c>
      <c r="D17544" s="434" t="s">
        <v>17</v>
      </c>
      <c r="E17544" s="434">
        <v>0</v>
      </c>
      <c r="F17544" s="434">
        <v>2156</v>
      </c>
      <c r="G17544" s="434">
        <v>0</v>
      </c>
      <c r="H17544" s="434">
        <v>603</v>
      </c>
      <c r="I17544" s="434">
        <v>51.25</v>
      </c>
      <c r="J17544" s="434">
        <v>0</v>
      </c>
      <c r="K17544" s="434">
        <v>1970</v>
      </c>
    </row>
    <row r="17545" spans="1:11" hidden="1" x14ac:dyDescent="0.25">
      <c r="A17545" s="434">
        <v>538090174</v>
      </c>
      <c r="B17545" s="434">
        <v>29746</v>
      </c>
      <c r="C17545" s="434" t="s">
        <v>16</v>
      </c>
      <c r="D17545" s="434" t="s">
        <v>36</v>
      </c>
      <c r="E17545" s="434">
        <v>15.7</v>
      </c>
      <c r="F17545" s="434">
        <v>16762</v>
      </c>
      <c r="G17545" s="434">
        <v>159186</v>
      </c>
      <c r="H17545" s="434">
        <v>81076</v>
      </c>
      <c r="I17545" s="434">
        <v>274.47000000000003</v>
      </c>
      <c r="J17545" s="434">
        <v>0</v>
      </c>
      <c r="K17545" s="434">
        <v>1970</v>
      </c>
    </row>
    <row r="17546" spans="1:11" hidden="1" x14ac:dyDescent="0.25">
      <c r="A17546" s="434">
        <v>538090209</v>
      </c>
      <c r="B17546" s="434">
        <v>3308</v>
      </c>
      <c r="C17546" s="434" t="s">
        <v>16</v>
      </c>
      <c r="D17546" s="434" t="s">
        <v>33</v>
      </c>
      <c r="G17546" s="434">
        <v>73727</v>
      </c>
      <c r="H17546" s="434">
        <v>42010</v>
      </c>
      <c r="I17546" s="434">
        <v>228</v>
      </c>
      <c r="J17546" s="434">
        <v>0</v>
      </c>
      <c r="K17546" s="434">
        <v>1970</v>
      </c>
    </row>
    <row r="17547" spans="1:11" hidden="1" x14ac:dyDescent="0.25">
      <c r="A17547" s="434">
        <v>538090231</v>
      </c>
      <c r="B17547" s="434">
        <v>855</v>
      </c>
      <c r="C17547" s="434" t="s">
        <v>24</v>
      </c>
      <c r="D17547" s="434" t="s">
        <v>36</v>
      </c>
      <c r="E17547" s="434">
        <v>15.4</v>
      </c>
      <c r="F17547" s="434">
        <v>16858</v>
      </c>
      <c r="G17547" s="434">
        <v>149991</v>
      </c>
      <c r="H17547" s="434">
        <v>79525</v>
      </c>
      <c r="I17547" s="434">
        <v>272</v>
      </c>
      <c r="J17547" s="434">
        <v>162590</v>
      </c>
      <c r="K17547" s="434">
        <v>2002</v>
      </c>
    </row>
    <row r="17548" spans="1:11" hidden="1" x14ac:dyDescent="0.25">
      <c r="A17548" s="434">
        <v>538090232</v>
      </c>
      <c r="B17548" s="434">
        <v>4426</v>
      </c>
      <c r="C17548" s="434" t="s">
        <v>24</v>
      </c>
      <c r="D17548" s="434" t="s">
        <v>36</v>
      </c>
      <c r="E17548" s="434">
        <v>14</v>
      </c>
      <c r="F17548" s="434">
        <v>16858</v>
      </c>
      <c r="G17548" s="434">
        <v>149995</v>
      </c>
      <c r="H17548" s="434">
        <v>79525</v>
      </c>
      <c r="I17548" s="434">
        <v>272</v>
      </c>
      <c r="J17548" s="434">
        <v>162592</v>
      </c>
      <c r="K17548" s="434">
        <v>2002</v>
      </c>
    </row>
    <row r="17549" spans="1:11" hidden="1" x14ac:dyDescent="0.25">
      <c r="A17549" s="434">
        <v>538090265</v>
      </c>
      <c r="B17549" s="434">
        <v>8928</v>
      </c>
      <c r="C17549" s="434" t="s">
        <v>20</v>
      </c>
      <c r="D17549" s="434" t="s">
        <v>29</v>
      </c>
      <c r="I17549" s="434">
        <v>183</v>
      </c>
    </row>
    <row r="17550" spans="1:11" hidden="1" x14ac:dyDescent="0.25">
      <c r="A17550" s="434">
        <v>538090300</v>
      </c>
      <c r="B17550" s="434">
        <v>18101</v>
      </c>
      <c r="C17550" s="434" t="s">
        <v>16</v>
      </c>
      <c r="D17550" s="434" t="s">
        <v>29</v>
      </c>
      <c r="E17550" s="434">
        <v>13.5</v>
      </c>
      <c r="F17550" s="434">
        <v>7877</v>
      </c>
      <c r="G17550" s="434">
        <v>38875</v>
      </c>
      <c r="H17550" s="434">
        <v>25507</v>
      </c>
      <c r="I17550" s="434">
        <v>173.96</v>
      </c>
      <c r="J17550" s="434">
        <v>0</v>
      </c>
      <c r="K17550" s="434">
        <v>1970</v>
      </c>
    </row>
    <row r="17551" spans="1:11" hidden="1" x14ac:dyDescent="0.25">
      <c r="A17551" s="434">
        <v>538090304</v>
      </c>
      <c r="B17551" s="434">
        <v>54</v>
      </c>
      <c r="C17551" s="434" t="s">
        <v>35</v>
      </c>
      <c r="D17551" s="434" t="s">
        <v>29</v>
      </c>
      <c r="E17551" s="434">
        <v>21</v>
      </c>
      <c r="F17551" s="434">
        <v>16747</v>
      </c>
      <c r="G17551" s="434">
        <v>22263</v>
      </c>
      <c r="H17551" s="434">
        <v>17360</v>
      </c>
      <c r="I17551" s="434">
        <v>178.57</v>
      </c>
      <c r="J17551" s="434">
        <v>0</v>
      </c>
    </row>
    <row r="17552" spans="1:11" hidden="1" x14ac:dyDescent="0.25">
      <c r="A17552" s="434">
        <v>538090308</v>
      </c>
      <c r="B17552" s="434">
        <v>4023</v>
      </c>
      <c r="C17552" s="434" t="s">
        <v>16</v>
      </c>
      <c r="D17552" s="434" t="s">
        <v>33</v>
      </c>
      <c r="E17552" s="434">
        <v>14.7</v>
      </c>
      <c r="F17552" s="434">
        <v>13560</v>
      </c>
      <c r="G17552" s="434">
        <v>70156</v>
      </c>
      <c r="H17552" s="434">
        <v>41397</v>
      </c>
      <c r="I17552" s="434">
        <v>228.08</v>
      </c>
      <c r="J17552" s="434">
        <v>77909</v>
      </c>
      <c r="K17552" s="434">
        <v>2003</v>
      </c>
    </row>
    <row r="17553" spans="1:11" hidden="1" x14ac:dyDescent="0.25">
      <c r="A17553" s="434">
        <v>538090316</v>
      </c>
      <c r="B17553" s="434">
        <v>2631</v>
      </c>
      <c r="C17553" s="434" t="s">
        <v>16</v>
      </c>
      <c r="D17553" s="434" t="s">
        <v>33</v>
      </c>
      <c r="E17553" s="434">
        <v>14.5</v>
      </c>
      <c r="F17553" s="434">
        <v>9605</v>
      </c>
      <c r="G17553" s="434">
        <v>73720</v>
      </c>
      <c r="H17553" s="434">
        <v>42143</v>
      </c>
      <c r="I17553" s="434">
        <v>228.6</v>
      </c>
      <c r="J17553" s="434">
        <v>0</v>
      </c>
      <c r="K17553" s="434">
        <v>1970</v>
      </c>
    </row>
    <row r="17554" spans="1:11" hidden="1" x14ac:dyDescent="0.25">
      <c r="A17554" s="434">
        <v>538090370</v>
      </c>
      <c r="B17554" s="434">
        <v>51514</v>
      </c>
      <c r="C17554" s="434" t="s">
        <v>28</v>
      </c>
      <c r="D17554" s="434" t="s">
        <v>36</v>
      </c>
      <c r="E17554" s="434">
        <v>14</v>
      </c>
      <c r="F17554" s="434">
        <v>14331</v>
      </c>
      <c r="G17554" s="434">
        <v>177853</v>
      </c>
      <c r="H17554" s="434">
        <v>91373</v>
      </c>
      <c r="I17554" s="434">
        <v>291.95</v>
      </c>
      <c r="J17554" s="434">
        <v>0</v>
      </c>
      <c r="K17554" s="434">
        <v>1970</v>
      </c>
    </row>
    <row r="17555" spans="1:11" hidden="1" x14ac:dyDescent="0.25">
      <c r="A17555" s="434">
        <v>538090382</v>
      </c>
      <c r="B17555" s="434">
        <v>53582</v>
      </c>
      <c r="C17555" s="434" t="s">
        <v>20</v>
      </c>
      <c r="D17555" s="434" t="s">
        <v>33</v>
      </c>
      <c r="E17555" s="434">
        <v>14.7</v>
      </c>
      <c r="F17555" s="434">
        <v>11137</v>
      </c>
      <c r="G17555" s="434">
        <v>73634</v>
      </c>
      <c r="H17555" s="434">
        <v>42010</v>
      </c>
      <c r="I17555" s="434">
        <v>228.6</v>
      </c>
      <c r="J17555" s="434">
        <v>81277</v>
      </c>
      <c r="K17555" s="434">
        <v>2009</v>
      </c>
    </row>
    <row r="17556" spans="1:11" hidden="1" x14ac:dyDescent="0.25">
      <c r="A17556" s="434">
        <v>538090400</v>
      </c>
      <c r="B17556" s="434">
        <v>2101</v>
      </c>
      <c r="C17556" s="434" t="s">
        <v>35</v>
      </c>
      <c r="D17556" s="434" t="s">
        <v>29</v>
      </c>
      <c r="E17556" s="434">
        <v>22.2</v>
      </c>
      <c r="F17556" s="434">
        <v>15105</v>
      </c>
      <c r="G17556" s="434">
        <v>14901</v>
      </c>
      <c r="H17556" s="434">
        <v>14290</v>
      </c>
      <c r="I17556" s="434">
        <v>158.75</v>
      </c>
      <c r="J17556" s="434">
        <v>0</v>
      </c>
      <c r="K17556" s="434">
        <v>1970</v>
      </c>
    </row>
    <row r="17557" spans="1:11" hidden="1" x14ac:dyDescent="0.25">
      <c r="A17557" s="434">
        <v>538090500</v>
      </c>
      <c r="B17557" s="434">
        <v>10865</v>
      </c>
      <c r="C17557" s="434" t="s">
        <v>20</v>
      </c>
      <c r="D17557" s="434" t="s">
        <v>29</v>
      </c>
      <c r="E17557" s="434">
        <v>14.5</v>
      </c>
      <c r="F17557" s="434">
        <v>8046</v>
      </c>
      <c r="G17557" s="434">
        <v>37384</v>
      </c>
      <c r="H17557" s="434">
        <v>23240</v>
      </c>
      <c r="I17557" s="434">
        <v>182.55</v>
      </c>
      <c r="J17557" s="434">
        <v>0</v>
      </c>
      <c r="K17557" s="434">
        <v>1970</v>
      </c>
    </row>
    <row r="17558" spans="1:11" hidden="1" x14ac:dyDescent="0.25">
      <c r="A17558" s="434">
        <v>538090503</v>
      </c>
      <c r="B17558" s="434">
        <v>7071</v>
      </c>
      <c r="C17558" s="434" t="s">
        <v>28</v>
      </c>
      <c r="D17558" s="434" t="s">
        <v>29</v>
      </c>
      <c r="E17558" s="434">
        <v>14.5</v>
      </c>
      <c r="F17558" s="434">
        <v>9840</v>
      </c>
      <c r="G17558" s="434">
        <v>36583</v>
      </c>
      <c r="H17558" s="434">
        <v>22947</v>
      </c>
      <c r="I17558" s="434">
        <v>199.77</v>
      </c>
      <c r="J17558" s="434">
        <v>0</v>
      </c>
      <c r="K17558" s="434">
        <v>1970</v>
      </c>
    </row>
    <row r="17559" spans="1:11" hidden="1" x14ac:dyDescent="0.25">
      <c r="A17559" s="434">
        <v>538090508</v>
      </c>
      <c r="B17559" s="434">
        <v>129297</v>
      </c>
      <c r="C17559" s="434" t="s">
        <v>20</v>
      </c>
      <c r="D17559" s="434" t="s">
        <v>29</v>
      </c>
      <c r="E17559" s="434">
        <v>14.5</v>
      </c>
      <c r="F17559" s="434">
        <v>8058</v>
      </c>
      <c r="G17559" s="434">
        <v>37889</v>
      </c>
      <c r="H17559" s="434">
        <v>23248</v>
      </c>
      <c r="I17559" s="434">
        <v>184.32</v>
      </c>
      <c r="J17559" s="434">
        <v>0</v>
      </c>
      <c r="K17559" s="434">
        <v>1970</v>
      </c>
    </row>
    <row r="17560" spans="1:11" hidden="1" x14ac:dyDescent="0.25">
      <c r="A17560" s="434">
        <v>538090512</v>
      </c>
      <c r="B17560" s="434">
        <v>45059</v>
      </c>
      <c r="C17560" s="434" t="s">
        <v>20</v>
      </c>
      <c r="D17560" s="434" t="s">
        <v>29</v>
      </c>
      <c r="E17560" s="434">
        <v>15</v>
      </c>
      <c r="F17560" s="434">
        <v>8058</v>
      </c>
      <c r="G17560" s="434">
        <v>37923</v>
      </c>
      <c r="H17560" s="434">
        <v>23248</v>
      </c>
      <c r="I17560" s="434">
        <v>184.32</v>
      </c>
      <c r="J17560" s="434">
        <v>0</v>
      </c>
      <c r="K17560" s="434">
        <v>1970</v>
      </c>
    </row>
    <row r="17561" spans="1:11" hidden="1" x14ac:dyDescent="0.25">
      <c r="A17561" s="434">
        <v>538090513</v>
      </c>
      <c r="B17561" s="434">
        <v>32214</v>
      </c>
      <c r="C17561" s="434" t="s">
        <v>20</v>
      </c>
      <c r="D17561" s="434" t="s">
        <v>29</v>
      </c>
      <c r="E17561" s="434">
        <v>15</v>
      </c>
      <c r="F17561" s="434">
        <v>8058</v>
      </c>
      <c r="G17561" s="434">
        <v>37824</v>
      </c>
      <c r="H17561" s="434">
        <v>23248</v>
      </c>
      <c r="I17561" s="434">
        <v>184.32</v>
      </c>
      <c r="J17561" s="434">
        <v>0</v>
      </c>
      <c r="K17561" s="434">
        <v>1970</v>
      </c>
    </row>
    <row r="17562" spans="1:11" hidden="1" x14ac:dyDescent="0.25">
      <c r="A17562" s="434">
        <v>538090517</v>
      </c>
      <c r="B17562" s="434">
        <v>9024</v>
      </c>
      <c r="C17562" s="434" t="s">
        <v>28</v>
      </c>
      <c r="D17562" s="434" t="s">
        <v>33</v>
      </c>
      <c r="E17562" s="434">
        <v>14.6</v>
      </c>
      <c r="F17562" s="434">
        <v>13560</v>
      </c>
      <c r="G17562" s="434">
        <v>84850</v>
      </c>
      <c r="H17562" s="434">
        <v>45255</v>
      </c>
      <c r="I17562" s="434">
        <v>228.95</v>
      </c>
      <c r="J17562" s="434">
        <v>0</v>
      </c>
      <c r="K17562" s="434">
        <v>2017</v>
      </c>
    </row>
    <row r="17563" spans="1:11" hidden="1" x14ac:dyDescent="0.25">
      <c r="A17563" s="434">
        <v>538090521</v>
      </c>
      <c r="B17563" s="434">
        <v>9022</v>
      </c>
      <c r="C17563" s="434" t="s">
        <v>20</v>
      </c>
      <c r="D17563" s="434" t="s">
        <v>25</v>
      </c>
      <c r="E17563" s="434">
        <v>14.6</v>
      </c>
      <c r="F17563" s="434">
        <v>6146</v>
      </c>
      <c r="G17563" s="434">
        <v>19699</v>
      </c>
      <c r="H17563" s="434">
        <v>11866</v>
      </c>
      <c r="I17563" s="434">
        <v>146.03</v>
      </c>
      <c r="J17563" s="434">
        <v>20447</v>
      </c>
      <c r="K17563" s="434">
        <v>2010</v>
      </c>
    </row>
    <row r="17564" spans="1:11" hidden="1" x14ac:dyDescent="0.25">
      <c r="A17564" s="434">
        <v>538090533</v>
      </c>
      <c r="B17564" s="434">
        <v>6451</v>
      </c>
      <c r="C17564" s="434" t="s">
        <v>28</v>
      </c>
      <c r="D17564" s="434" t="s">
        <v>29</v>
      </c>
      <c r="E17564" s="434">
        <v>43599</v>
      </c>
      <c r="F17564" s="434">
        <v>7560</v>
      </c>
      <c r="G17564" s="434">
        <v>63532</v>
      </c>
      <c r="H17564" s="434">
        <v>35835</v>
      </c>
      <c r="I17564" s="434">
        <v>199.98</v>
      </c>
      <c r="J17564" s="434">
        <v>0</v>
      </c>
      <c r="K17564" s="434">
        <v>2018</v>
      </c>
    </row>
    <row r="17565" spans="1:11" hidden="1" x14ac:dyDescent="0.25">
      <c r="A17565" s="434">
        <v>538090538</v>
      </c>
      <c r="B17565" s="434">
        <v>1</v>
      </c>
      <c r="C17565" s="434" t="s">
        <v>28</v>
      </c>
      <c r="D17565" s="434" t="s">
        <v>29</v>
      </c>
      <c r="F17565" s="434">
        <v>6260</v>
      </c>
      <c r="G17565" s="434">
        <v>34806</v>
      </c>
      <c r="H17565" s="434">
        <v>21547</v>
      </c>
      <c r="I17565" s="434">
        <v>179.97</v>
      </c>
      <c r="K17565" s="434">
        <v>2018</v>
      </c>
    </row>
    <row r="17566" spans="1:11" hidden="1" x14ac:dyDescent="0.25">
      <c r="A17566" s="434">
        <v>548612000</v>
      </c>
      <c r="B17566" s="434">
        <v>9141</v>
      </c>
      <c r="C17566" s="434" t="s">
        <v>31</v>
      </c>
      <c r="D17566" s="434" t="s">
        <v>25</v>
      </c>
      <c r="E17566" s="434">
        <v>12</v>
      </c>
      <c r="F17566" s="434">
        <v>3900</v>
      </c>
      <c r="G17566" s="434">
        <v>11354</v>
      </c>
      <c r="H17566" s="434">
        <v>7514</v>
      </c>
      <c r="I17566" s="434">
        <v>110.49</v>
      </c>
      <c r="K17566" s="434">
        <v>2008</v>
      </c>
    </row>
    <row r="17567" spans="1:11" hidden="1" x14ac:dyDescent="0.25">
      <c r="A17567" s="434">
        <v>548754000</v>
      </c>
      <c r="B17567" s="434">
        <v>28468</v>
      </c>
      <c r="C17567" s="434" t="s">
        <v>28</v>
      </c>
      <c r="D17567" s="434" t="s">
        <v>25</v>
      </c>
      <c r="E17567" s="434">
        <v>13</v>
      </c>
      <c r="F17567" s="434">
        <v>5180</v>
      </c>
      <c r="G17567" s="434">
        <v>18901</v>
      </c>
      <c r="H17567" s="434">
        <v>11697</v>
      </c>
      <c r="I17567" s="434">
        <v>139.9</v>
      </c>
      <c r="J17567" s="434">
        <v>0</v>
      </c>
      <c r="K17567" s="434">
        <v>2007</v>
      </c>
    </row>
    <row r="17568" spans="1:11" hidden="1" x14ac:dyDescent="0.25">
      <c r="A17568" s="434">
        <v>548857000</v>
      </c>
      <c r="B17568" s="434">
        <v>4657</v>
      </c>
      <c r="C17568" s="434" t="s">
        <v>31</v>
      </c>
      <c r="D17568" s="434" t="s">
        <v>25</v>
      </c>
      <c r="E17568" s="434">
        <v>14.5</v>
      </c>
      <c r="F17568" s="434">
        <v>3810</v>
      </c>
      <c r="G17568" s="434">
        <v>14267</v>
      </c>
      <c r="H17568" s="434">
        <v>9977</v>
      </c>
      <c r="I17568" s="434">
        <v>127.67</v>
      </c>
      <c r="J17568" s="434">
        <v>0</v>
      </c>
      <c r="K17568" s="434">
        <v>2018</v>
      </c>
    </row>
    <row r="17569" spans="1:11" hidden="1" x14ac:dyDescent="0.25">
      <c r="A17569" s="434">
        <v>548881000</v>
      </c>
      <c r="B17569" s="434">
        <v>26549</v>
      </c>
      <c r="C17569" s="434" t="s">
        <v>28</v>
      </c>
      <c r="D17569" s="434" t="s">
        <v>29</v>
      </c>
      <c r="E17569" s="434">
        <v>14.7</v>
      </c>
      <c r="F17569" s="434">
        <v>6820</v>
      </c>
      <c r="G17569" s="434">
        <v>38271</v>
      </c>
      <c r="H17569" s="434">
        <v>23263</v>
      </c>
      <c r="I17569" s="434">
        <v>179.97</v>
      </c>
      <c r="J17569" s="434">
        <v>0</v>
      </c>
      <c r="K17569" s="434">
        <v>1970</v>
      </c>
    </row>
    <row r="17570" spans="1:11" hidden="1" x14ac:dyDescent="0.25">
      <c r="A17570" s="434">
        <v>548889000</v>
      </c>
      <c r="B17570" s="434">
        <v>12423</v>
      </c>
      <c r="C17570" s="434" t="s">
        <v>28</v>
      </c>
      <c r="D17570" s="434" t="s">
        <v>29</v>
      </c>
      <c r="E17570" s="434">
        <v>43569</v>
      </c>
      <c r="F17570" s="434">
        <v>9467</v>
      </c>
      <c r="G17570" s="434">
        <v>50450</v>
      </c>
      <c r="H17570" s="434">
        <v>30256</v>
      </c>
      <c r="I17570" s="434">
        <v>190</v>
      </c>
      <c r="J17570" s="434">
        <v>0</v>
      </c>
    </row>
    <row r="17571" spans="1:11" hidden="1" x14ac:dyDescent="0.25">
      <c r="A17571" s="434">
        <v>548893000</v>
      </c>
      <c r="B17571" s="434">
        <v>8310</v>
      </c>
      <c r="C17571" s="434" t="s">
        <v>28</v>
      </c>
      <c r="D17571" s="434" t="s">
        <v>29</v>
      </c>
      <c r="E17571" s="434">
        <v>14.5</v>
      </c>
      <c r="F17571" s="434">
        <v>7470</v>
      </c>
      <c r="G17571" s="434">
        <v>37054</v>
      </c>
      <c r="H17571" s="434">
        <v>22856</v>
      </c>
      <c r="I17571" s="434">
        <v>177.8</v>
      </c>
      <c r="J17571" s="434">
        <v>0</v>
      </c>
      <c r="K17571" s="434">
        <v>1970</v>
      </c>
    </row>
    <row r="17572" spans="1:11" hidden="1" x14ac:dyDescent="0.25">
      <c r="A17572" s="434">
        <v>548899000</v>
      </c>
      <c r="B17572" s="434">
        <v>12829</v>
      </c>
      <c r="C17572" s="434" t="s">
        <v>28</v>
      </c>
      <c r="D17572" s="434" t="s">
        <v>29</v>
      </c>
      <c r="E17572" s="434">
        <v>14</v>
      </c>
      <c r="F17572" s="434">
        <v>6050</v>
      </c>
      <c r="G17572" s="434">
        <v>39260</v>
      </c>
      <c r="H17572" s="434">
        <v>24868</v>
      </c>
      <c r="I17572" s="434">
        <v>179.9</v>
      </c>
      <c r="J17572" s="434">
        <v>0</v>
      </c>
      <c r="K17572" s="434">
        <v>2015</v>
      </c>
    </row>
    <row r="17573" spans="1:11" hidden="1" x14ac:dyDescent="0.25">
      <c r="A17573" s="434">
        <v>548909000</v>
      </c>
      <c r="B17573" s="434">
        <v>18476</v>
      </c>
      <c r="C17573" s="434" t="s">
        <v>28</v>
      </c>
      <c r="D17573" s="434" t="s">
        <v>29</v>
      </c>
      <c r="E17573" s="434">
        <v>43599</v>
      </c>
      <c r="F17573" s="434">
        <v>9480</v>
      </c>
      <c r="G17573" s="434">
        <v>57689</v>
      </c>
      <c r="H17573" s="434">
        <v>32600</v>
      </c>
      <c r="I17573" s="434">
        <v>190</v>
      </c>
      <c r="J17573" s="434">
        <v>0</v>
      </c>
    </row>
    <row r="17574" spans="1:11" hidden="1" x14ac:dyDescent="0.25">
      <c r="A17574" s="434">
        <v>548910000</v>
      </c>
      <c r="B17574" s="434">
        <v>17674</v>
      </c>
      <c r="C17574" s="434" t="s">
        <v>31</v>
      </c>
      <c r="D17574" s="434" t="s">
        <v>29</v>
      </c>
      <c r="E17574" s="434">
        <v>14</v>
      </c>
      <c r="F17574" s="434">
        <v>6050</v>
      </c>
      <c r="G17574" s="434">
        <v>39000</v>
      </c>
      <c r="H17574" s="434">
        <v>24868</v>
      </c>
      <c r="I17574" s="434">
        <v>179.9</v>
      </c>
      <c r="J17574" s="434">
        <v>0</v>
      </c>
      <c r="K17574" s="434">
        <v>2015</v>
      </c>
    </row>
    <row r="17575" spans="1:11" hidden="1" x14ac:dyDescent="0.25">
      <c r="A17575" s="434">
        <v>548912000</v>
      </c>
      <c r="B17575" s="434">
        <v>9208</v>
      </c>
      <c r="C17575" s="434" t="s">
        <v>28</v>
      </c>
      <c r="D17575" s="434" t="s">
        <v>29</v>
      </c>
      <c r="E17575" s="434">
        <v>14.5</v>
      </c>
      <c r="F17575" s="434">
        <v>8200</v>
      </c>
      <c r="G17575" s="434">
        <v>57811</v>
      </c>
      <c r="H17575" s="434">
        <v>32399</v>
      </c>
      <c r="I17575" s="434">
        <v>190</v>
      </c>
      <c r="J17575" s="434">
        <v>0</v>
      </c>
      <c r="K17575" s="434">
        <v>2015</v>
      </c>
    </row>
    <row r="17576" spans="1:11" hidden="1" x14ac:dyDescent="0.25">
      <c r="A17576" s="434">
        <v>548913000</v>
      </c>
      <c r="B17576" s="434">
        <v>19944</v>
      </c>
      <c r="C17576" s="434" t="s">
        <v>31</v>
      </c>
      <c r="D17576" s="434" t="s">
        <v>29</v>
      </c>
      <c r="E17576" s="434">
        <v>14</v>
      </c>
      <c r="F17576" s="434">
        <v>6050</v>
      </c>
      <c r="G17576" s="434">
        <v>39000</v>
      </c>
      <c r="H17576" s="434">
        <v>24868</v>
      </c>
      <c r="I17576" s="434">
        <v>179.9</v>
      </c>
      <c r="J17576" s="434">
        <v>0</v>
      </c>
      <c r="K17576" s="434">
        <v>2015</v>
      </c>
    </row>
    <row r="17577" spans="1:11" hidden="1" x14ac:dyDescent="0.25">
      <c r="A17577" s="434">
        <v>548916000</v>
      </c>
      <c r="B17577" s="434">
        <v>9326</v>
      </c>
      <c r="C17577" s="434" t="s">
        <v>28</v>
      </c>
      <c r="D17577" s="434" t="s">
        <v>29</v>
      </c>
      <c r="E17577" s="434">
        <v>14</v>
      </c>
      <c r="F17577" s="434">
        <v>5850</v>
      </c>
      <c r="G17577" s="434">
        <v>28449</v>
      </c>
      <c r="H17577" s="434">
        <v>17018</v>
      </c>
      <c r="I17577" s="434">
        <v>169.37</v>
      </c>
      <c r="J17577" s="434">
        <v>0</v>
      </c>
      <c r="K17577" s="434">
        <v>1970</v>
      </c>
    </row>
    <row r="17578" spans="1:11" hidden="1" x14ac:dyDescent="0.25">
      <c r="A17578" s="434">
        <v>548918000</v>
      </c>
      <c r="B17578" s="434">
        <v>18084</v>
      </c>
      <c r="C17578" s="434" t="s">
        <v>28</v>
      </c>
      <c r="D17578" s="434" t="s">
        <v>33</v>
      </c>
      <c r="E17578" s="434">
        <v>15</v>
      </c>
      <c r="F17578" s="434">
        <v>14280</v>
      </c>
      <c r="G17578" s="434">
        <v>81950</v>
      </c>
      <c r="H17578" s="434">
        <v>43900</v>
      </c>
      <c r="I17578" s="434">
        <v>229</v>
      </c>
      <c r="J17578" s="434">
        <v>0</v>
      </c>
    </row>
    <row r="17579" spans="1:11" hidden="1" x14ac:dyDescent="0.25">
      <c r="A17579" s="434">
        <v>548919000</v>
      </c>
      <c r="B17579" s="434">
        <v>12628</v>
      </c>
      <c r="C17579" s="434" t="s">
        <v>28</v>
      </c>
      <c r="D17579" s="434" t="s">
        <v>29</v>
      </c>
      <c r="E17579" s="434">
        <v>14</v>
      </c>
      <c r="F17579" s="434">
        <v>5850</v>
      </c>
      <c r="G17579" s="434">
        <v>28467</v>
      </c>
      <c r="H17579" s="434">
        <v>17018</v>
      </c>
      <c r="I17579" s="434">
        <v>169.37</v>
      </c>
      <c r="J17579" s="434">
        <v>0</v>
      </c>
      <c r="K17579" s="434">
        <v>1970</v>
      </c>
    </row>
    <row r="17580" spans="1:11" hidden="1" x14ac:dyDescent="0.25">
      <c r="A17580" s="434">
        <v>548922000</v>
      </c>
      <c r="B17580" s="434">
        <v>16957</v>
      </c>
      <c r="C17580" s="434" t="s">
        <v>31</v>
      </c>
      <c r="D17580" s="434" t="s">
        <v>29</v>
      </c>
      <c r="E17580" s="434">
        <v>14</v>
      </c>
      <c r="F17580" s="434">
        <v>6050</v>
      </c>
      <c r="G17580" s="434">
        <v>39000</v>
      </c>
      <c r="H17580" s="434">
        <v>24868</v>
      </c>
      <c r="I17580" s="434">
        <v>179.9</v>
      </c>
      <c r="J17580" s="434">
        <v>0</v>
      </c>
      <c r="K17580" s="434">
        <v>2015</v>
      </c>
    </row>
    <row r="17581" spans="1:11" hidden="1" x14ac:dyDescent="0.25">
      <c r="A17581" s="434">
        <v>548936000</v>
      </c>
      <c r="B17581" s="434">
        <v>8064</v>
      </c>
      <c r="C17581" s="434" t="s">
        <v>28</v>
      </c>
      <c r="D17581" s="434" t="s">
        <v>29</v>
      </c>
      <c r="E17581" s="434">
        <v>14</v>
      </c>
      <c r="F17581" s="434">
        <v>5720</v>
      </c>
      <c r="G17581" s="434">
        <v>34874</v>
      </c>
      <c r="H17581" s="434">
        <v>21545</v>
      </c>
      <c r="I17581" s="434">
        <v>179.96</v>
      </c>
      <c r="J17581" s="434">
        <v>0</v>
      </c>
      <c r="K17581" s="434">
        <v>2016</v>
      </c>
    </row>
    <row r="17582" spans="1:11" hidden="1" x14ac:dyDescent="0.25">
      <c r="A17582" s="434">
        <v>548940000</v>
      </c>
      <c r="B17582" s="434">
        <v>921</v>
      </c>
      <c r="C17582" s="434" t="s">
        <v>31</v>
      </c>
      <c r="D17582" s="434" t="s">
        <v>29</v>
      </c>
      <c r="F17582" s="434">
        <v>6050</v>
      </c>
      <c r="G17582" s="434">
        <v>39376</v>
      </c>
      <c r="H17582" s="434">
        <v>24872</v>
      </c>
      <c r="I17582" s="434">
        <v>179.9</v>
      </c>
      <c r="K17582" s="434">
        <v>2016</v>
      </c>
    </row>
    <row r="17583" spans="1:11" hidden="1" x14ac:dyDescent="0.25">
      <c r="A17583" s="434">
        <v>548946000</v>
      </c>
      <c r="B17583" s="434">
        <v>8707</v>
      </c>
      <c r="C17583" s="434" t="s">
        <v>31</v>
      </c>
      <c r="D17583" s="434" t="s">
        <v>29</v>
      </c>
      <c r="E17583" s="434">
        <v>14</v>
      </c>
      <c r="F17583" s="434">
        <v>6050</v>
      </c>
      <c r="G17583" s="434">
        <v>39388</v>
      </c>
      <c r="H17583" s="434">
        <v>24842</v>
      </c>
      <c r="I17583" s="434">
        <v>179.9</v>
      </c>
      <c r="J17583" s="434">
        <v>0</v>
      </c>
      <c r="K17583" s="434">
        <v>2016</v>
      </c>
    </row>
    <row r="17584" spans="1:11" hidden="1" x14ac:dyDescent="0.25">
      <c r="A17584" s="434">
        <v>548950000</v>
      </c>
      <c r="B17584" s="434">
        <v>13731</v>
      </c>
      <c r="C17584" s="434" t="s">
        <v>28</v>
      </c>
      <c r="D17584" s="434" t="s">
        <v>33</v>
      </c>
      <c r="E17584" s="434">
        <v>14.3</v>
      </c>
      <c r="F17584" s="434">
        <v>9932</v>
      </c>
      <c r="G17584" s="434">
        <v>81115</v>
      </c>
      <c r="H17584" s="434">
        <v>43968</v>
      </c>
      <c r="I17584" s="434">
        <v>229</v>
      </c>
      <c r="J17584" s="434">
        <v>0</v>
      </c>
      <c r="K17584" s="434">
        <v>2016</v>
      </c>
    </row>
    <row r="17585" spans="1:11" hidden="1" x14ac:dyDescent="0.25">
      <c r="A17585" s="434">
        <v>548961000</v>
      </c>
      <c r="B17585" s="434">
        <v>6519</v>
      </c>
      <c r="C17585" s="434" t="s">
        <v>31</v>
      </c>
      <c r="D17585" s="434" t="s">
        <v>29</v>
      </c>
      <c r="E17585" s="434">
        <v>14</v>
      </c>
      <c r="F17585" s="434">
        <v>6050</v>
      </c>
      <c r="G17585" s="434">
        <v>39481</v>
      </c>
      <c r="H17585" s="434">
        <v>25189</v>
      </c>
      <c r="I17585" s="434">
        <v>179.9</v>
      </c>
      <c r="J17585" s="434">
        <v>0</v>
      </c>
      <c r="K17585" s="434">
        <v>2017</v>
      </c>
    </row>
    <row r="17586" spans="1:11" hidden="1" x14ac:dyDescent="0.25">
      <c r="A17586" s="434">
        <v>548962000</v>
      </c>
      <c r="B17586" s="434">
        <v>4961</v>
      </c>
      <c r="C17586" s="434" t="s">
        <v>16</v>
      </c>
      <c r="D17586" s="434" t="s">
        <v>33</v>
      </c>
      <c r="I17586" s="434">
        <v>228</v>
      </c>
    </row>
    <row r="17587" spans="1:11" hidden="1" x14ac:dyDescent="0.25">
      <c r="A17587" s="434">
        <v>548972000</v>
      </c>
      <c r="B17587" s="434">
        <v>2453</v>
      </c>
      <c r="C17587" s="434" t="s">
        <v>20</v>
      </c>
      <c r="D17587" s="434" t="s">
        <v>25</v>
      </c>
      <c r="E17587" s="434">
        <v>14</v>
      </c>
      <c r="F17587" s="434">
        <v>5700</v>
      </c>
      <c r="G17587" s="434">
        <v>19889</v>
      </c>
      <c r="H17587" s="434">
        <v>11773</v>
      </c>
      <c r="I17587" s="434">
        <v>145.53</v>
      </c>
      <c r="J17587" s="434">
        <v>20953</v>
      </c>
      <c r="K17587" s="434">
        <v>2018</v>
      </c>
    </row>
    <row r="17588" spans="1:11" hidden="1" x14ac:dyDescent="0.25">
      <c r="A17588" s="434">
        <v>548976000</v>
      </c>
      <c r="B17588" s="434">
        <v>6951</v>
      </c>
      <c r="C17588" s="434" t="s">
        <v>31</v>
      </c>
      <c r="D17588" s="434" t="s">
        <v>29</v>
      </c>
      <c r="F17588" s="434">
        <v>6050</v>
      </c>
      <c r="G17588" s="434">
        <v>39511</v>
      </c>
      <c r="H17588" s="434">
        <v>25189</v>
      </c>
      <c r="I17588" s="434">
        <v>179.9</v>
      </c>
      <c r="K17588" s="434">
        <v>2018</v>
      </c>
    </row>
    <row r="17589" spans="1:11" hidden="1" x14ac:dyDescent="0.25">
      <c r="A17589" s="434">
        <v>563001900</v>
      </c>
      <c r="B17589" s="434">
        <v>1042</v>
      </c>
      <c r="C17589" s="434" t="s">
        <v>28</v>
      </c>
      <c r="D17589" s="434" t="s">
        <v>29</v>
      </c>
      <c r="E17589" s="434">
        <v>14</v>
      </c>
      <c r="F17589" s="434">
        <v>5889</v>
      </c>
      <c r="G17589" s="434">
        <v>35542</v>
      </c>
      <c r="H17589" s="434">
        <v>23857</v>
      </c>
      <c r="I17589" s="434">
        <v>179.9</v>
      </c>
      <c r="J17589" s="434">
        <v>0</v>
      </c>
      <c r="K17589" s="434">
        <v>2013</v>
      </c>
    </row>
    <row r="17590" spans="1:11" hidden="1" x14ac:dyDescent="0.25">
      <c r="A17590" s="434">
        <v>563002200</v>
      </c>
      <c r="B17590" s="434">
        <v>28960</v>
      </c>
      <c r="C17590" s="434" t="s">
        <v>28</v>
      </c>
      <c r="D17590" s="434" t="s">
        <v>36</v>
      </c>
      <c r="E17590" s="434">
        <v>15</v>
      </c>
      <c r="F17590" s="434">
        <v>17494</v>
      </c>
      <c r="G17590" s="434">
        <v>208014</v>
      </c>
      <c r="H17590" s="434">
        <v>108051</v>
      </c>
      <c r="I17590" s="434">
        <v>299.88</v>
      </c>
      <c r="J17590" s="434">
        <v>0</v>
      </c>
      <c r="K17590" s="434">
        <v>2017</v>
      </c>
    </row>
    <row r="17591" spans="1:11" hidden="1" x14ac:dyDescent="0.25">
      <c r="A17591" s="434">
        <v>563002500</v>
      </c>
      <c r="B17591" s="434">
        <v>36533</v>
      </c>
      <c r="C17591" s="434" t="s">
        <v>28</v>
      </c>
      <c r="D17591" s="434" t="s">
        <v>33</v>
      </c>
      <c r="E17591" s="434">
        <v>15</v>
      </c>
      <c r="F17591" s="434">
        <v>12950</v>
      </c>
      <c r="G17591" s="434">
        <v>95712</v>
      </c>
      <c r="H17591" s="434">
        <v>50617</v>
      </c>
      <c r="I17591" s="434">
        <v>234.98</v>
      </c>
      <c r="J17591" s="434">
        <v>0</v>
      </c>
      <c r="K17591" s="434">
        <v>2011</v>
      </c>
    </row>
    <row r="17592" spans="1:11" hidden="1" x14ac:dyDescent="0.25">
      <c r="A17592" s="434">
        <v>563002600</v>
      </c>
      <c r="B17592" s="434">
        <v>9811</v>
      </c>
      <c r="C17592" s="434" t="s">
        <v>16</v>
      </c>
      <c r="D17592" s="434" t="s">
        <v>29</v>
      </c>
      <c r="E17592" s="434">
        <v>15.7</v>
      </c>
      <c r="F17592" s="434">
        <v>8580</v>
      </c>
      <c r="G17592" s="434">
        <v>47401</v>
      </c>
      <c r="H17592" s="434">
        <v>26900</v>
      </c>
      <c r="I17592" s="434">
        <v>182.5</v>
      </c>
      <c r="J17592" s="434">
        <v>50530</v>
      </c>
      <c r="K17592" s="434">
        <v>2009</v>
      </c>
    </row>
    <row r="17593" spans="1:11" hidden="1" x14ac:dyDescent="0.25">
      <c r="A17593" s="434">
        <v>563002700</v>
      </c>
      <c r="B17593" s="434">
        <v>19123</v>
      </c>
      <c r="C17593" s="434" t="s">
        <v>28</v>
      </c>
      <c r="D17593" s="434" t="s">
        <v>29</v>
      </c>
      <c r="E17593" s="434">
        <v>14.3</v>
      </c>
      <c r="F17593" s="434">
        <v>7740</v>
      </c>
      <c r="G17593" s="434">
        <v>60492</v>
      </c>
      <c r="H17593" s="434">
        <v>34157</v>
      </c>
      <c r="I17593" s="434">
        <v>199.99</v>
      </c>
      <c r="J17593" s="434">
        <v>0</v>
      </c>
      <c r="K17593" s="434">
        <v>2017</v>
      </c>
    </row>
    <row r="17594" spans="1:11" hidden="1" x14ac:dyDescent="0.25">
      <c r="A17594" s="434">
        <v>563003200</v>
      </c>
      <c r="B17594" s="434">
        <v>19027</v>
      </c>
      <c r="C17594" s="434" t="s">
        <v>28</v>
      </c>
      <c r="D17594" s="434" t="s">
        <v>29</v>
      </c>
      <c r="F17594" s="434">
        <v>7520</v>
      </c>
      <c r="G17594" s="434">
        <v>60245</v>
      </c>
      <c r="H17594" s="434">
        <v>34187</v>
      </c>
      <c r="I17594" s="434">
        <v>199.98</v>
      </c>
      <c r="K17594" s="434">
        <v>2017</v>
      </c>
    </row>
    <row r="17595" spans="1:11" hidden="1" x14ac:dyDescent="0.25">
      <c r="A17595" s="434">
        <v>563003500</v>
      </c>
      <c r="B17595" s="434">
        <v>55454</v>
      </c>
      <c r="C17595" s="434" t="s">
        <v>48</v>
      </c>
      <c r="D17595" s="434" t="s">
        <v>22</v>
      </c>
      <c r="E17595" s="434">
        <v>0</v>
      </c>
      <c r="F17595" s="434">
        <v>0</v>
      </c>
      <c r="G17595" s="434">
        <v>4000</v>
      </c>
      <c r="H17595" s="434">
        <v>24500</v>
      </c>
      <c r="I17595" s="434">
        <v>85.2</v>
      </c>
      <c r="J17595" s="434">
        <v>0</v>
      </c>
    </row>
    <row r="17596" spans="1:11" hidden="1" x14ac:dyDescent="0.25">
      <c r="A17596" s="434">
        <v>563003600</v>
      </c>
      <c r="B17596" s="434">
        <v>9981</v>
      </c>
      <c r="C17596" s="434" t="s">
        <v>28</v>
      </c>
      <c r="D17596" s="434" t="s">
        <v>36</v>
      </c>
      <c r="E17596" s="434">
        <v>15.4</v>
      </c>
      <c r="F17596" s="434">
        <v>12705</v>
      </c>
      <c r="G17596" s="434">
        <v>206810</v>
      </c>
      <c r="H17596" s="434">
        <v>107407</v>
      </c>
      <c r="I17596" s="434">
        <v>300</v>
      </c>
      <c r="J17596" s="434">
        <v>0</v>
      </c>
      <c r="K17596" s="434">
        <v>2016</v>
      </c>
    </row>
    <row r="17597" spans="1:11" hidden="1" x14ac:dyDescent="0.25">
      <c r="A17597" s="434">
        <v>563005300</v>
      </c>
      <c r="B17597" s="434">
        <v>7603</v>
      </c>
      <c r="C17597" s="434" t="s">
        <v>28</v>
      </c>
      <c r="D17597" s="434" t="s">
        <v>29</v>
      </c>
      <c r="E17597" s="434">
        <v>15.9</v>
      </c>
      <c r="F17597" s="434">
        <v>6370</v>
      </c>
      <c r="G17597" s="434">
        <v>36844</v>
      </c>
      <c r="H17597" s="434">
        <v>23885</v>
      </c>
      <c r="I17597" s="434">
        <v>183</v>
      </c>
      <c r="J17597" s="434">
        <v>0</v>
      </c>
      <c r="K17597" s="434">
        <v>1970</v>
      </c>
    </row>
    <row r="17598" spans="1:11" hidden="1" x14ac:dyDescent="0.25">
      <c r="A17598" s="434">
        <v>563008300</v>
      </c>
      <c r="B17598" s="434">
        <v>24351</v>
      </c>
      <c r="C17598" s="434" t="s">
        <v>28</v>
      </c>
      <c r="D17598" s="434" t="s">
        <v>36</v>
      </c>
      <c r="E17598" s="434">
        <v>15</v>
      </c>
      <c r="F17598" s="434">
        <v>17500</v>
      </c>
      <c r="G17598" s="434">
        <v>210950</v>
      </c>
      <c r="H17598" s="434">
        <v>109716</v>
      </c>
      <c r="I17598" s="434">
        <v>300</v>
      </c>
      <c r="J17598" s="434">
        <v>0</v>
      </c>
      <c r="K17598" s="434">
        <v>2017</v>
      </c>
    </row>
    <row r="17599" spans="1:11" hidden="1" x14ac:dyDescent="0.25">
      <c r="A17599" s="434">
        <v>563008500</v>
      </c>
      <c r="B17599" s="434">
        <v>24168</v>
      </c>
      <c r="C17599" s="434" t="s">
        <v>28</v>
      </c>
      <c r="D17599" s="434" t="s">
        <v>33</v>
      </c>
      <c r="E17599" s="434">
        <v>43599</v>
      </c>
      <c r="F17599" s="434">
        <v>9660</v>
      </c>
      <c r="G17599" s="434">
        <v>81630</v>
      </c>
      <c r="H17599" s="434">
        <v>43484</v>
      </c>
      <c r="I17599" s="434">
        <v>228.94</v>
      </c>
      <c r="J17599" s="434">
        <v>0</v>
      </c>
      <c r="K17599" s="434">
        <v>2017</v>
      </c>
    </row>
    <row r="17600" spans="1:11" hidden="1" x14ac:dyDescent="0.25">
      <c r="A17600" s="434">
        <v>563008600</v>
      </c>
      <c r="B17600" s="434">
        <v>857</v>
      </c>
      <c r="C17600" s="434" t="s">
        <v>28</v>
      </c>
      <c r="D17600" s="434" t="s">
        <v>33</v>
      </c>
      <c r="E17600" s="434">
        <v>43599</v>
      </c>
      <c r="F17600" s="434">
        <v>9660</v>
      </c>
      <c r="G17600" s="434">
        <v>81791</v>
      </c>
      <c r="H17600" s="434">
        <v>43016</v>
      </c>
      <c r="I17600" s="434">
        <v>228.99</v>
      </c>
      <c r="J17600" s="434">
        <v>0</v>
      </c>
      <c r="K17600" s="434">
        <v>2017</v>
      </c>
    </row>
    <row r="17601" spans="1:11" hidden="1" x14ac:dyDescent="0.25">
      <c r="A17601" s="434">
        <v>563008700</v>
      </c>
      <c r="B17601" s="434">
        <v>680</v>
      </c>
      <c r="C17601" s="434" t="s">
        <v>28</v>
      </c>
      <c r="D17601" s="434" t="s">
        <v>29</v>
      </c>
      <c r="E17601" s="434">
        <v>14.5</v>
      </c>
      <c r="F17601" s="434">
        <v>8337</v>
      </c>
      <c r="G17601" s="434">
        <v>60195</v>
      </c>
      <c r="H17601" s="434">
        <v>34808</v>
      </c>
      <c r="I17601" s="434">
        <v>199.9</v>
      </c>
      <c r="K17601" s="434">
        <v>2017</v>
      </c>
    </row>
    <row r="17602" spans="1:11" hidden="1" x14ac:dyDescent="0.25">
      <c r="A17602" s="434">
        <v>563012500</v>
      </c>
      <c r="B17602" s="434">
        <v>13968</v>
      </c>
      <c r="C17602" s="434" t="s">
        <v>28</v>
      </c>
      <c r="D17602" s="434" t="s">
        <v>29</v>
      </c>
      <c r="E17602" s="434">
        <v>14.5</v>
      </c>
      <c r="F17602" s="434">
        <v>10680</v>
      </c>
      <c r="G17602" s="434">
        <v>60063</v>
      </c>
      <c r="H17602" s="434">
        <v>34229</v>
      </c>
      <c r="I17602" s="434">
        <v>199.99</v>
      </c>
      <c r="J17602" s="434">
        <v>0</v>
      </c>
      <c r="K17602" s="434">
        <v>2016</v>
      </c>
    </row>
    <row r="17603" spans="1:11" hidden="1" x14ac:dyDescent="0.25">
      <c r="A17603" s="434">
        <v>563013400</v>
      </c>
      <c r="B17603" s="434">
        <v>771</v>
      </c>
      <c r="C17603" s="434" t="s">
        <v>28</v>
      </c>
      <c r="D17603" s="434" t="s">
        <v>33</v>
      </c>
      <c r="F17603" s="434">
        <v>14280</v>
      </c>
      <c r="G17603" s="434">
        <v>87605</v>
      </c>
      <c r="H17603" s="434">
        <v>48172</v>
      </c>
      <c r="I17603" s="434">
        <v>228.36</v>
      </c>
      <c r="K17603" s="434">
        <v>2017</v>
      </c>
    </row>
    <row r="17604" spans="1:11" hidden="1" x14ac:dyDescent="0.25">
      <c r="A17604" s="434">
        <v>563013800</v>
      </c>
      <c r="B17604" s="434">
        <v>8184</v>
      </c>
      <c r="C17604" s="434" t="s">
        <v>24</v>
      </c>
      <c r="D17604" s="434" t="s">
        <v>29</v>
      </c>
      <c r="E17604" s="434">
        <v>16</v>
      </c>
      <c r="F17604" s="434">
        <v>9960</v>
      </c>
      <c r="G17604" s="434">
        <v>16920</v>
      </c>
      <c r="H17604" s="434">
        <v>17235</v>
      </c>
      <c r="I17604" s="434">
        <v>159.99</v>
      </c>
      <c r="J17604" s="434">
        <v>21220</v>
      </c>
      <c r="K17604" s="434">
        <v>2017</v>
      </c>
    </row>
    <row r="17605" spans="1:11" hidden="1" x14ac:dyDescent="0.25">
      <c r="A17605" s="434">
        <v>563013900</v>
      </c>
      <c r="B17605" s="434">
        <v>10450</v>
      </c>
      <c r="C17605" s="434" t="s">
        <v>28</v>
      </c>
      <c r="D17605" s="434" t="s">
        <v>33</v>
      </c>
      <c r="E17605" s="434">
        <v>14.5</v>
      </c>
      <c r="F17605" s="434">
        <v>14280</v>
      </c>
      <c r="G17605" s="434">
        <v>81712</v>
      </c>
      <c r="H17605" s="434">
        <v>43016</v>
      </c>
      <c r="I17605" s="434">
        <v>228.99</v>
      </c>
      <c r="J17605" s="434">
        <v>0</v>
      </c>
      <c r="K17605" s="434">
        <v>2017</v>
      </c>
    </row>
    <row r="17606" spans="1:11" hidden="1" x14ac:dyDescent="0.25">
      <c r="A17606" s="434">
        <v>563016200</v>
      </c>
      <c r="B17606" s="434">
        <v>10479</v>
      </c>
      <c r="C17606" s="434" t="s">
        <v>16</v>
      </c>
      <c r="D17606" s="434" t="s">
        <v>33</v>
      </c>
      <c r="E17606" s="434">
        <v>14</v>
      </c>
      <c r="F17606" s="434">
        <v>11230</v>
      </c>
      <c r="G17606" s="434">
        <v>74189</v>
      </c>
      <c r="H17606" s="434">
        <v>43072</v>
      </c>
      <c r="I17606" s="434">
        <v>228</v>
      </c>
      <c r="J17606" s="434">
        <v>82567</v>
      </c>
      <c r="K17606" s="434">
        <v>2017</v>
      </c>
    </row>
    <row r="17607" spans="1:11" hidden="1" x14ac:dyDescent="0.25">
      <c r="A17607" s="434">
        <v>563016300</v>
      </c>
      <c r="B17607" s="434">
        <v>1</v>
      </c>
      <c r="C17607" s="434" t="s">
        <v>16</v>
      </c>
      <c r="D17607" s="434" t="s">
        <v>33</v>
      </c>
      <c r="E17607" s="434">
        <v>14</v>
      </c>
      <c r="F17607" s="434">
        <v>11230</v>
      </c>
      <c r="G17607" s="434">
        <v>74189</v>
      </c>
      <c r="H17607" s="434">
        <v>43072</v>
      </c>
      <c r="I17607" s="434">
        <v>228</v>
      </c>
      <c r="J17607" s="434">
        <v>82567</v>
      </c>
      <c r="K17607" s="434">
        <v>2017</v>
      </c>
    </row>
    <row r="17608" spans="1:11" hidden="1" x14ac:dyDescent="0.25">
      <c r="A17608" s="434">
        <v>563016500</v>
      </c>
      <c r="B17608" s="434">
        <v>5098</v>
      </c>
      <c r="C17608" s="434" t="s">
        <v>28</v>
      </c>
      <c r="D17608" s="434" t="s">
        <v>29</v>
      </c>
      <c r="E17608" s="434">
        <v>43660</v>
      </c>
      <c r="F17608" s="434">
        <v>5215</v>
      </c>
      <c r="G17608" s="434">
        <v>37981</v>
      </c>
      <c r="H17608" s="434">
        <v>23234</v>
      </c>
      <c r="I17608" s="434">
        <v>179.97</v>
      </c>
      <c r="J17608" s="434">
        <v>0</v>
      </c>
      <c r="K17608" s="434">
        <v>2017</v>
      </c>
    </row>
    <row r="17609" spans="1:11" hidden="1" x14ac:dyDescent="0.25">
      <c r="A17609" s="434">
        <v>563019500</v>
      </c>
      <c r="B17609" s="434">
        <v>1184</v>
      </c>
      <c r="C17609" s="434" t="s">
        <v>28</v>
      </c>
      <c r="D17609" s="434" t="s">
        <v>29</v>
      </c>
      <c r="E17609" s="434">
        <v>43599</v>
      </c>
      <c r="F17609" s="434">
        <v>7560</v>
      </c>
      <c r="G17609" s="434">
        <v>63490</v>
      </c>
      <c r="H17609" s="434">
        <v>35832</v>
      </c>
      <c r="I17609" s="434">
        <v>199.98</v>
      </c>
      <c r="J17609" s="434">
        <v>0</v>
      </c>
      <c r="K17609" s="434">
        <v>2017</v>
      </c>
    </row>
    <row r="17610" spans="1:11" hidden="1" x14ac:dyDescent="0.25">
      <c r="A17610" s="434">
        <v>563020100</v>
      </c>
      <c r="B17610" s="434">
        <v>1245</v>
      </c>
      <c r="C17610" s="434" t="s">
        <v>28</v>
      </c>
      <c r="D17610" s="434" t="s">
        <v>29</v>
      </c>
      <c r="E17610" s="434">
        <v>43569</v>
      </c>
      <c r="F17610" s="434">
        <v>8500</v>
      </c>
      <c r="G17610" s="434">
        <v>63046</v>
      </c>
      <c r="H17610" s="434">
        <v>36416</v>
      </c>
      <c r="I17610" s="434">
        <v>199.99</v>
      </c>
      <c r="J17610" s="434">
        <v>0</v>
      </c>
      <c r="K17610" s="434">
        <v>2017</v>
      </c>
    </row>
    <row r="17611" spans="1:11" hidden="1" x14ac:dyDescent="0.25">
      <c r="A17611" s="434">
        <v>563020800</v>
      </c>
      <c r="B17611" s="434">
        <v>2292</v>
      </c>
      <c r="C17611" s="434" t="s">
        <v>24</v>
      </c>
      <c r="D17611" s="434" t="s">
        <v>29</v>
      </c>
      <c r="E17611" s="434">
        <v>16</v>
      </c>
      <c r="F17611" s="434">
        <v>9960</v>
      </c>
      <c r="G17611" s="434">
        <v>16925</v>
      </c>
      <c r="H17611" s="434">
        <v>17235</v>
      </c>
      <c r="I17611" s="434">
        <v>159.99</v>
      </c>
      <c r="J17611" s="434">
        <v>21220</v>
      </c>
      <c r="K17611" s="434">
        <v>2017</v>
      </c>
    </row>
    <row r="17612" spans="1:11" hidden="1" x14ac:dyDescent="0.25">
      <c r="A17612" s="434">
        <v>563021600</v>
      </c>
      <c r="B17612" s="434">
        <v>17879</v>
      </c>
      <c r="C17612" s="434" t="s">
        <v>28</v>
      </c>
      <c r="D17612" s="434" t="s">
        <v>33</v>
      </c>
      <c r="E17612" s="434">
        <v>14.5</v>
      </c>
      <c r="F17612" s="434">
        <v>8880</v>
      </c>
      <c r="G17612" s="434">
        <v>80962</v>
      </c>
      <c r="H17612" s="434">
        <v>43291</v>
      </c>
      <c r="I17612" s="434">
        <v>229</v>
      </c>
      <c r="J17612" s="434">
        <v>0</v>
      </c>
      <c r="K17612" s="434">
        <v>2017</v>
      </c>
    </row>
    <row r="17613" spans="1:11" hidden="1" x14ac:dyDescent="0.25">
      <c r="A17613" s="434">
        <v>563025100</v>
      </c>
      <c r="B17613" s="434">
        <v>78932</v>
      </c>
      <c r="C17613" s="434" t="s">
        <v>48</v>
      </c>
      <c r="D17613" s="434" t="s">
        <v>22</v>
      </c>
      <c r="E17613" s="434">
        <v>0</v>
      </c>
      <c r="F17613" s="434">
        <v>4845</v>
      </c>
      <c r="G17613" s="434">
        <v>3000</v>
      </c>
      <c r="H17613" s="434">
        <v>7055</v>
      </c>
      <c r="I17613" s="434">
        <v>91.2</v>
      </c>
      <c r="J17613" s="434">
        <v>0</v>
      </c>
      <c r="K17613" s="434">
        <v>1970</v>
      </c>
    </row>
    <row r="17614" spans="1:11" hidden="1" x14ac:dyDescent="0.25">
      <c r="A17614" s="434">
        <v>563025900</v>
      </c>
      <c r="B17614" s="434">
        <v>42106</v>
      </c>
      <c r="C17614" s="434" t="s">
        <v>28</v>
      </c>
      <c r="D17614" s="434" t="s">
        <v>29</v>
      </c>
      <c r="E17614" s="434">
        <v>14.2</v>
      </c>
      <c r="F17614" s="434">
        <v>6.35</v>
      </c>
      <c r="G17614" s="434">
        <v>37153</v>
      </c>
      <c r="H17614" s="434">
        <v>24177</v>
      </c>
      <c r="I17614" s="434">
        <v>179.98</v>
      </c>
      <c r="J17614" s="434">
        <v>0</v>
      </c>
      <c r="K17614" s="434">
        <v>1970</v>
      </c>
    </row>
    <row r="17615" spans="1:11" hidden="1" x14ac:dyDescent="0.25">
      <c r="A17615" s="434">
        <v>563027100</v>
      </c>
      <c r="B17615" s="434">
        <v>6892</v>
      </c>
      <c r="C17615" s="434" t="s">
        <v>16</v>
      </c>
      <c r="D17615" s="434" t="s">
        <v>33</v>
      </c>
      <c r="F17615" s="434">
        <v>11500</v>
      </c>
      <c r="G17615" s="434">
        <v>113809</v>
      </c>
      <c r="H17615" s="434">
        <v>62742</v>
      </c>
      <c r="I17615" s="434">
        <v>249.98</v>
      </c>
      <c r="J17615" s="434">
        <v>123758</v>
      </c>
      <c r="K17615" s="434">
        <v>2017</v>
      </c>
    </row>
    <row r="17616" spans="1:11" hidden="1" x14ac:dyDescent="0.25">
      <c r="A17616" s="434">
        <v>563027400</v>
      </c>
      <c r="B17616" s="434">
        <v>7224</v>
      </c>
      <c r="C17616" s="434" t="s">
        <v>28</v>
      </c>
      <c r="D17616" s="434" t="s">
        <v>29</v>
      </c>
      <c r="E17616" s="434">
        <v>43599</v>
      </c>
      <c r="F17616" s="434">
        <v>7560</v>
      </c>
      <c r="G17616" s="434">
        <v>63371</v>
      </c>
      <c r="H17616" s="434">
        <v>35832</v>
      </c>
      <c r="I17616" s="434">
        <v>199.98</v>
      </c>
      <c r="J17616" s="434">
        <v>0</v>
      </c>
      <c r="K17616" s="434">
        <v>2017</v>
      </c>
    </row>
    <row r="17617" spans="1:11" hidden="1" x14ac:dyDescent="0.25">
      <c r="A17617" s="434">
        <v>563027740</v>
      </c>
      <c r="B17617" s="434">
        <v>71</v>
      </c>
      <c r="C17617" s="434" t="s">
        <v>61</v>
      </c>
      <c r="D17617" s="434" t="s">
        <v>13</v>
      </c>
      <c r="I17617" s="434">
        <v>7</v>
      </c>
      <c r="J17617" s="434">
        <v>0</v>
      </c>
      <c r="K17617" s="434">
        <v>1970</v>
      </c>
    </row>
    <row r="17618" spans="1:11" hidden="1" x14ac:dyDescent="0.25">
      <c r="A17618" s="434">
        <v>563029700</v>
      </c>
      <c r="B17618" s="434">
        <v>13118</v>
      </c>
      <c r="C17618" s="434" t="s">
        <v>28</v>
      </c>
      <c r="D17618" s="434" t="s">
        <v>33</v>
      </c>
      <c r="E17618" s="434">
        <v>14.5</v>
      </c>
      <c r="F17618" s="434">
        <v>8740</v>
      </c>
      <c r="G17618" s="434">
        <v>82014</v>
      </c>
      <c r="H17618" s="434">
        <v>43439</v>
      </c>
      <c r="I17618" s="434">
        <v>229</v>
      </c>
      <c r="J17618" s="434">
        <v>0</v>
      </c>
      <c r="K17618" s="434">
        <v>2015</v>
      </c>
    </row>
    <row r="17619" spans="1:11" hidden="1" x14ac:dyDescent="0.25">
      <c r="A17619" s="434">
        <v>563030100</v>
      </c>
      <c r="B17619" s="434">
        <v>8705</v>
      </c>
      <c r="C17619" s="434" t="s">
        <v>16</v>
      </c>
      <c r="D17619" s="434" t="s">
        <v>29</v>
      </c>
      <c r="E17619" s="434">
        <v>15.3</v>
      </c>
      <c r="F17619" s="434">
        <v>9480</v>
      </c>
      <c r="G17619" s="434">
        <v>48026</v>
      </c>
      <c r="H17619" s="434">
        <v>28777</v>
      </c>
      <c r="I17619" s="434">
        <v>179.99</v>
      </c>
      <c r="J17619" s="434">
        <v>0</v>
      </c>
      <c r="K17619" s="434">
        <v>1970</v>
      </c>
    </row>
    <row r="17620" spans="1:11" hidden="1" x14ac:dyDescent="0.25">
      <c r="A17620" s="434">
        <v>563031000</v>
      </c>
      <c r="B17620" s="434">
        <v>9154</v>
      </c>
      <c r="C17620" s="434" t="s">
        <v>28</v>
      </c>
      <c r="D17620" s="434" t="s">
        <v>29</v>
      </c>
      <c r="E17620" s="434">
        <v>14.5</v>
      </c>
      <c r="F17620" s="434">
        <v>5650</v>
      </c>
      <c r="G17620" s="434">
        <v>37429</v>
      </c>
      <c r="H17620" s="434">
        <v>22469</v>
      </c>
      <c r="I17620" s="434">
        <v>179.99</v>
      </c>
      <c r="J17620" s="434">
        <v>0</v>
      </c>
      <c r="K17620" s="434">
        <v>1970</v>
      </c>
    </row>
    <row r="17621" spans="1:11" hidden="1" x14ac:dyDescent="0.25">
      <c r="A17621" s="434">
        <v>563032100</v>
      </c>
      <c r="B17621" s="434">
        <v>1</v>
      </c>
      <c r="C17621" s="434" t="s">
        <v>24</v>
      </c>
      <c r="D17621" s="434" t="s">
        <v>29</v>
      </c>
      <c r="E17621" s="434">
        <v>16</v>
      </c>
      <c r="F17621" s="434">
        <v>7170</v>
      </c>
      <c r="G17621" s="434">
        <v>16932</v>
      </c>
      <c r="H17621" s="434">
        <v>17232</v>
      </c>
      <c r="I17621" s="434">
        <v>159.99</v>
      </c>
      <c r="J17621" s="434">
        <v>22057</v>
      </c>
      <c r="K17621" s="434">
        <v>2018</v>
      </c>
    </row>
    <row r="17622" spans="1:11" hidden="1" x14ac:dyDescent="0.25">
      <c r="A17622" s="434">
        <v>563033200</v>
      </c>
      <c r="B17622" s="434">
        <v>6136</v>
      </c>
      <c r="C17622" s="434" t="s">
        <v>28</v>
      </c>
      <c r="D17622" s="434" t="s">
        <v>29</v>
      </c>
      <c r="E17622" s="434">
        <v>43599</v>
      </c>
      <c r="F17622" s="434">
        <v>9480</v>
      </c>
      <c r="G17622" s="434">
        <v>55621</v>
      </c>
      <c r="H17622" s="434">
        <v>31243</v>
      </c>
      <c r="I17622" s="434">
        <v>189.99</v>
      </c>
      <c r="J17622" s="434">
        <v>0</v>
      </c>
      <c r="K17622" s="434">
        <v>2010</v>
      </c>
    </row>
    <row r="17623" spans="1:11" hidden="1" x14ac:dyDescent="0.25">
      <c r="A17623" s="434">
        <v>563036000</v>
      </c>
      <c r="B17623" s="434">
        <v>6894</v>
      </c>
      <c r="C17623" s="434" t="s">
        <v>20</v>
      </c>
      <c r="D17623" s="434" t="s">
        <v>25</v>
      </c>
      <c r="E17623" s="434">
        <v>13.5</v>
      </c>
      <c r="F17623" s="434">
        <v>5920</v>
      </c>
      <c r="G17623" s="434">
        <v>17527</v>
      </c>
      <c r="H17623" s="434">
        <v>11261</v>
      </c>
      <c r="I17623" s="434">
        <v>144.06</v>
      </c>
      <c r="J17623" s="434">
        <v>17896</v>
      </c>
      <c r="K17623" s="434">
        <v>2009</v>
      </c>
    </row>
    <row r="17624" spans="1:11" hidden="1" x14ac:dyDescent="0.25">
      <c r="A17624" s="434">
        <v>563037900</v>
      </c>
      <c r="B17624" s="434">
        <v>20835</v>
      </c>
      <c r="C17624" s="434" t="s">
        <v>31</v>
      </c>
      <c r="D17624" s="434" t="s">
        <v>25</v>
      </c>
      <c r="E17624" s="434">
        <v>12</v>
      </c>
      <c r="F17624" s="434">
        <v>4000</v>
      </c>
      <c r="G17624" s="434">
        <v>10049</v>
      </c>
      <c r="H17624" s="434">
        <v>6693</v>
      </c>
      <c r="I17624" s="434">
        <v>116.26</v>
      </c>
      <c r="J17624" s="434">
        <v>0</v>
      </c>
      <c r="K17624" s="434">
        <v>1970</v>
      </c>
    </row>
    <row r="17625" spans="1:11" hidden="1" x14ac:dyDescent="0.25">
      <c r="A17625" s="434">
        <v>563040600</v>
      </c>
      <c r="B17625" s="434">
        <v>942</v>
      </c>
      <c r="C17625" s="434" t="s">
        <v>28</v>
      </c>
      <c r="D17625" s="434" t="s">
        <v>29</v>
      </c>
      <c r="E17625" s="434">
        <v>13.8</v>
      </c>
      <c r="F17625" s="434">
        <v>7360</v>
      </c>
      <c r="G17625" s="434">
        <v>64043</v>
      </c>
      <c r="H17625" s="434">
        <v>35613</v>
      </c>
      <c r="I17625" s="434">
        <v>199.99</v>
      </c>
      <c r="J17625" s="434">
        <v>0</v>
      </c>
      <c r="K17625" s="434">
        <v>2018</v>
      </c>
    </row>
    <row r="17626" spans="1:11" hidden="1" x14ac:dyDescent="0.25">
      <c r="A17626" s="434">
        <v>563041600</v>
      </c>
      <c r="B17626" s="434">
        <v>91156</v>
      </c>
      <c r="C17626" s="434" t="s">
        <v>24</v>
      </c>
      <c r="D17626" s="434" t="s">
        <v>36</v>
      </c>
      <c r="F17626" s="434">
        <v>36400</v>
      </c>
      <c r="G17626" s="434">
        <v>95785</v>
      </c>
      <c r="H17626" s="434">
        <v>114364</v>
      </c>
      <c r="I17626" s="434">
        <v>294.99</v>
      </c>
      <c r="J17626" s="434">
        <v>174284</v>
      </c>
      <c r="K17626" s="434">
        <v>2018</v>
      </c>
    </row>
    <row r="17627" spans="1:11" hidden="1" x14ac:dyDescent="0.25">
      <c r="A17627" s="434">
        <v>563043600</v>
      </c>
      <c r="B17627" s="434">
        <v>10620</v>
      </c>
      <c r="C17627" s="434" t="s">
        <v>28</v>
      </c>
      <c r="D17627" s="434" t="s">
        <v>29</v>
      </c>
      <c r="E17627" s="434">
        <v>14.2</v>
      </c>
      <c r="F17627" s="434">
        <v>11900</v>
      </c>
      <c r="G17627" s="434">
        <v>63488</v>
      </c>
      <c r="H17627" s="434">
        <v>36449</v>
      </c>
      <c r="I17627" s="434">
        <v>199.99</v>
      </c>
      <c r="J17627" s="434">
        <v>0</v>
      </c>
      <c r="K17627" s="434">
        <v>2015</v>
      </c>
    </row>
    <row r="17628" spans="1:11" hidden="1" x14ac:dyDescent="0.25">
      <c r="A17628" s="434">
        <v>563044200</v>
      </c>
      <c r="B17628" s="434">
        <v>9666</v>
      </c>
      <c r="C17628" s="434" t="s">
        <v>31</v>
      </c>
      <c r="D17628" s="434" t="s">
        <v>25</v>
      </c>
      <c r="E17628" s="434">
        <v>15</v>
      </c>
      <c r="F17628" s="434">
        <v>7800</v>
      </c>
      <c r="G17628" s="434">
        <v>17539</v>
      </c>
      <c r="H17628" s="434">
        <v>11894</v>
      </c>
      <c r="I17628" s="434">
        <v>142.81</v>
      </c>
      <c r="J17628" s="434">
        <v>0</v>
      </c>
      <c r="K17628" s="434">
        <v>1970</v>
      </c>
    </row>
    <row r="17629" spans="1:11" hidden="1" x14ac:dyDescent="0.25">
      <c r="A17629" s="434">
        <v>563044900</v>
      </c>
      <c r="B17629" s="434">
        <v>684</v>
      </c>
      <c r="C17629" s="434" t="s">
        <v>28</v>
      </c>
      <c r="D17629" s="434" t="s">
        <v>29</v>
      </c>
      <c r="E17629" s="434">
        <v>14</v>
      </c>
      <c r="F17629" s="434">
        <v>7550</v>
      </c>
      <c r="G17629" s="434">
        <v>59500</v>
      </c>
      <c r="H17629" s="434">
        <v>34241</v>
      </c>
      <c r="I17629" s="434">
        <v>199.9</v>
      </c>
      <c r="J17629" s="434">
        <v>0</v>
      </c>
    </row>
    <row r="17630" spans="1:11" hidden="1" x14ac:dyDescent="0.25">
      <c r="A17630" s="434">
        <v>563045300</v>
      </c>
      <c r="B17630" s="434">
        <v>561</v>
      </c>
      <c r="C17630" s="434" t="s">
        <v>24</v>
      </c>
      <c r="D17630" s="434" t="s">
        <v>33</v>
      </c>
      <c r="E17630" s="434">
        <v>15</v>
      </c>
      <c r="F17630" s="434">
        <v>11200</v>
      </c>
      <c r="G17630" s="434">
        <v>113327</v>
      </c>
      <c r="H17630" s="434">
        <v>61504</v>
      </c>
      <c r="I17630" s="434">
        <v>250</v>
      </c>
      <c r="J17630" s="434">
        <v>123388</v>
      </c>
      <c r="K17630" s="434">
        <v>2018</v>
      </c>
    </row>
    <row r="17631" spans="1:11" hidden="1" x14ac:dyDescent="0.25">
      <c r="A17631" s="434">
        <v>563046900</v>
      </c>
      <c r="B17631" s="434">
        <v>1003</v>
      </c>
      <c r="C17631" s="434" t="s">
        <v>28</v>
      </c>
      <c r="D17631" s="434" t="s">
        <v>33</v>
      </c>
      <c r="E17631" s="434">
        <v>43660</v>
      </c>
      <c r="F17631" s="434">
        <v>9210</v>
      </c>
      <c r="G17631" s="434">
        <v>89482</v>
      </c>
      <c r="H17631" s="434">
        <v>49401</v>
      </c>
      <c r="I17631" s="434">
        <v>235</v>
      </c>
      <c r="J17631" s="434">
        <v>0</v>
      </c>
      <c r="K17631" s="434">
        <v>2018</v>
      </c>
    </row>
    <row r="17632" spans="1:11" hidden="1" x14ac:dyDescent="0.25">
      <c r="A17632" s="434">
        <v>563047700</v>
      </c>
      <c r="B17632" s="434">
        <v>759</v>
      </c>
      <c r="C17632" s="434" t="s">
        <v>20</v>
      </c>
      <c r="D17632" s="434" t="s">
        <v>29</v>
      </c>
      <c r="E17632" s="434">
        <v>14</v>
      </c>
      <c r="F17632" s="434">
        <v>7752</v>
      </c>
      <c r="G17632" s="434">
        <v>51745</v>
      </c>
      <c r="H17632" s="434">
        <v>29700</v>
      </c>
      <c r="I17632" s="434">
        <v>183.31</v>
      </c>
      <c r="J17632" s="434">
        <v>53035</v>
      </c>
      <c r="K17632" s="434">
        <v>2011</v>
      </c>
    </row>
    <row r="17633" spans="1:11" hidden="1" x14ac:dyDescent="0.25">
      <c r="A17633" s="434">
        <v>563049000</v>
      </c>
      <c r="B17633" s="434">
        <v>4749</v>
      </c>
      <c r="C17633" s="434" t="s">
        <v>20</v>
      </c>
      <c r="D17633" s="434" t="s">
        <v>25</v>
      </c>
      <c r="E17633" s="434">
        <v>13.4</v>
      </c>
      <c r="F17633" s="434">
        <v>4440</v>
      </c>
      <c r="G17633" s="434">
        <v>16427</v>
      </c>
      <c r="H17633" s="434">
        <v>11246</v>
      </c>
      <c r="I17633" s="434">
        <v>145.15</v>
      </c>
      <c r="J17633" s="434">
        <v>18536</v>
      </c>
      <c r="K17633" s="434">
        <v>2011</v>
      </c>
    </row>
    <row r="17634" spans="1:11" hidden="1" x14ac:dyDescent="0.25">
      <c r="A17634" s="434">
        <v>563049600</v>
      </c>
      <c r="B17634" s="434">
        <v>714</v>
      </c>
      <c r="C17634" s="434" t="s">
        <v>20</v>
      </c>
      <c r="D17634" s="434" t="s">
        <v>29</v>
      </c>
      <c r="E17634" s="434">
        <v>14.2</v>
      </c>
      <c r="F17634" s="434">
        <v>9960</v>
      </c>
      <c r="G17634" s="434">
        <v>49999</v>
      </c>
      <c r="H17634" s="434">
        <v>29993</v>
      </c>
      <c r="I17634" s="434">
        <v>183</v>
      </c>
      <c r="J17634" s="434">
        <v>52141</v>
      </c>
      <c r="K17634" s="434">
        <v>2007</v>
      </c>
    </row>
    <row r="17635" spans="1:11" hidden="1" x14ac:dyDescent="0.25">
      <c r="A17635" s="434">
        <v>563049700</v>
      </c>
      <c r="B17635" s="434">
        <v>868</v>
      </c>
      <c r="C17635" s="434" t="s">
        <v>28</v>
      </c>
      <c r="D17635" s="434" t="s">
        <v>29</v>
      </c>
      <c r="E17635" s="434">
        <v>13.3</v>
      </c>
      <c r="F17635" s="434">
        <v>7860</v>
      </c>
      <c r="G17635" s="434">
        <v>37194</v>
      </c>
      <c r="H17635" s="434">
        <v>22662</v>
      </c>
      <c r="I17635" s="434">
        <v>186.4</v>
      </c>
      <c r="J17635" s="434">
        <v>0</v>
      </c>
      <c r="K17635" s="434">
        <v>2012</v>
      </c>
    </row>
    <row r="17636" spans="1:11" hidden="1" x14ac:dyDescent="0.25">
      <c r="A17636" s="434">
        <v>563052000</v>
      </c>
      <c r="B17636" s="434">
        <v>10463</v>
      </c>
      <c r="C17636" s="434" t="s">
        <v>20</v>
      </c>
      <c r="D17636" s="434" t="s">
        <v>25</v>
      </c>
      <c r="E17636" s="434">
        <v>13.4</v>
      </c>
      <c r="F17636" s="434">
        <v>4440</v>
      </c>
      <c r="G17636" s="434">
        <v>16669</v>
      </c>
      <c r="H17636" s="434">
        <v>11233</v>
      </c>
      <c r="I17636" s="434">
        <v>145.15</v>
      </c>
      <c r="J17636" s="434">
        <v>18536</v>
      </c>
      <c r="K17636" s="434">
        <v>2011</v>
      </c>
    </row>
    <row r="17637" spans="1:11" hidden="1" x14ac:dyDescent="0.25">
      <c r="A17637" s="434">
        <v>563053200</v>
      </c>
      <c r="B17637" s="434">
        <v>3377</v>
      </c>
      <c r="C17637" s="434" t="s">
        <v>28</v>
      </c>
      <c r="D17637" s="434" t="s">
        <v>29</v>
      </c>
      <c r="E17637" s="434">
        <v>43599</v>
      </c>
      <c r="F17637" s="434">
        <v>8337</v>
      </c>
      <c r="G17637" s="434">
        <v>60236</v>
      </c>
      <c r="H17637" s="434">
        <v>34808</v>
      </c>
      <c r="I17637" s="434">
        <v>199.9</v>
      </c>
      <c r="J17637" s="434">
        <v>0</v>
      </c>
      <c r="K17637" s="434">
        <v>2018</v>
      </c>
    </row>
    <row r="17638" spans="1:11" hidden="1" x14ac:dyDescent="0.25">
      <c r="A17638" s="434">
        <v>563053500</v>
      </c>
      <c r="B17638" s="434">
        <v>12148</v>
      </c>
      <c r="C17638" s="434" t="s">
        <v>24</v>
      </c>
      <c r="D17638" s="434" t="s">
        <v>33</v>
      </c>
      <c r="E17638" s="434">
        <v>15</v>
      </c>
      <c r="F17638" s="434">
        <v>11200</v>
      </c>
      <c r="G17638" s="434">
        <v>113458</v>
      </c>
      <c r="H17638" s="434">
        <v>61504</v>
      </c>
      <c r="I17638" s="434">
        <v>250</v>
      </c>
      <c r="J17638" s="434">
        <v>123388</v>
      </c>
      <c r="K17638" s="434">
        <v>2018</v>
      </c>
    </row>
    <row r="17639" spans="1:11" hidden="1" x14ac:dyDescent="0.25">
      <c r="A17639" s="434">
        <v>563057900</v>
      </c>
      <c r="B17639" s="434">
        <v>11911</v>
      </c>
      <c r="C17639" s="434" t="s">
        <v>28</v>
      </c>
      <c r="D17639" s="434" t="s">
        <v>33</v>
      </c>
      <c r="E17639" s="434">
        <v>14.2</v>
      </c>
      <c r="F17639" s="434">
        <v>12240</v>
      </c>
      <c r="G17639" s="434">
        <v>76619</v>
      </c>
      <c r="H17639" s="434">
        <v>39737</v>
      </c>
      <c r="I17639" s="434">
        <v>224.94</v>
      </c>
      <c r="J17639" s="434">
        <v>0</v>
      </c>
      <c r="K17639" s="434">
        <v>2008</v>
      </c>
    </row>
    <row r="17640" spans="1:11" hidden="1" x14ac:dyDescent="0.25">
      <c r="A17640" s="434">
        <v>563059100</v>
      </c>
      <c r="B17640" s="434">
        <v>10152</v>
      </c>
      <c r="C17640" s="434" t="s">
        <v>28</v>
      </c>
      <c r="D17640" s="434" t="s">
        <v>33</v>
      </c>
      <c r="E17640" s="434">
        <v>43599</v>
      </c>
      <c r="F17640" s="434">
        <v>8740</v>
      </c>
      <c r="G17640" s="434">
        <v>82069</v>
      </c>
      <c r="H17640" s="434">
        <v>43325</v>
      </c>
      <c r="I17640" s="434">
        <v>229</v>
      </c>
      <c r="J17640" s="434">
        <v>0</v>
      </c>
      <c r="K17640" s="434">
        <v>2018</v>
      </c>
    </row>
    <row r="17641" spans="1:11" hidden="1" x14ac:dyDescent="0.25">
      <c r="A17641" s="434">
        <v>563060700</v>
      </c>
      <c r="B17641" s="434">
        <v>4199</v>
      </c>
      <c r="C17641" s="434" t="s">
        <v>16</v>
      </c>
      <c r="D17641" s="434" t="s">
        <v>33</v>
      </c>
      <c r="E17641" s="434">
        <v>14.5</v>
      </c>
      <c r="F17641" s="434">
        <v>11494</v>
      </c>
      <c r="G17641" s="434">
        <v>114751</v>
      </c>
      <c r="H17641" s="434">
        <v>64459</v>
      </c>
      <c r="I17641" s="434">
        <v>249.98</v>
      </c>
      <c r="J17641" s="434">
        <v>120655</v>
      </c>
      <c r="K17641" s="434">
        <v>2018</v>
      </c>
    </row>
    <row r="17642" spans="1:11" hidden="1" x14ac:dyDescent="0.25">
      <c r="A17642" s="434">
        <v>563063400</v>
      </c>
      <c r="B17642" s="434">
        <v>2931</v>
      </c>
      <c r="C17642" s="434" t="s">
        <v>20</v>
      </c>
      <c r="D17642" s="434" t="s">
        <v>29</v>
      </c>
      <c r="F17642" s="434">
        <v>7180</v>
      </c>
      <c r="G17642" s="434">
        <v>47499</v>
      </c>
      <c r="H17642" s="434">
        <v>29991</v>
      </c>
      <c r="I17642" s="434">
        <v>183.07</v>
      </c>
      <c r="J17642" s="434">
        <v>51941</v>
      </c>
      <c r="K17642" s="434">
        <v>2019</v>
      </c>
    </row>
    <row r="17643" spans="1:11" hidden="1" x14ac:dyDescent="0.25">
      <c r="A17643" s="434">
        <v>563063500</v>
      </c>
      <c r="B17643" s="434">
        <v>625</v>
      </c>
      <c r="C17643" s="434" t="s">
        <v>20</v>
      </c>
      <c r="D17643" s="434" t="s">
        <v>29</v>
      </c>
      <c r="F17643" s="434">
        <v>7180</v>
      </c>
      <c r="G17643" s="434">
        <v>47499</v>
      </c>
      <c r="H17643" s="434">
        <v>29991</v>
      </c>
      <c r="I17643" s="434">
        <v>183.07</v>
      </c>
      <c r="J17643" s="434">
        <v>51941</v>
      </c>
      <c r="K17643" s="434">
        <v>2019</v>
      </c>
    </row>
    <row r="17644" spans="1:11" hidden="1" x14ac:dyDescent="0.25">
      <c r="A17644" s="434">
        <v>563065100</v>
      </c>
      <c r="B17644" s="434">
        <v>4482</v>
      </c>
      <c r="C17644" s="434" t="s">
        <v>20</v>
      </c>
      <c r="D17644" s="434" t="s">
        <v>29</v>
      </c>
      <c r="F17644" s="434">
        <v>9000</v>
      </c>
      <c r="G17644" s="434">
        <v>50129</v>
      </c>
      <c r="H17644" s="434">
        <v>29513</v>
      </c>
      <c r="I17644" s="434">
        <v>182.5</v>
      </c>
      <c r="J17644" s="434">
        <v>51987</v>
      </c>
      <c r="K17644" s="434">
        <v>2018</v>
      </c>
    </row>
    <row r="17645" spans="1:11" hidden="1" x14ac:dyDescent="0.25">
      <c r="A17645" s="434">
        <v>563067400</v>
      </c>
      <c r="B17645" s="434">
        <v>7532</v>
      </c>
      <c r="C17645" s="434" t="s">
        <v>28</v>
      </c>
      <c r="D17645" s="434" t="s">
        <v>29</v>
      </c>
      <c r="E17645" s="434">
        <v>14</v>
      </c>
      <c r="F17645" s="434">
        <v>6900</v>
      </c>
      <c r="G17645" s="434">
        <v>62000</v>
      </c>
      <c r="H17645" s="434">
        <v>35263</v>
      </c>
      <c r="I17645" s="434">
        <v>199.08</v>
      </c>
      <c r="J17645" s="434">
        <v>0</v>
      </c>
    </row>
    <row r="17646" spans="1:11" hidden="1" x14ac:dyDescent="0.25">
      <c r="A17646" s="434">
        <v>563068000</v>
      </c>
      <c r="B17646" s="434">
        <v>1701</v>
      </c>
      <c r="C17646" s="434" t="s">
        <v>20</v>
      </c>
      <c r="D17646" s="434" t="s">
        <v>29</v>
      </c>
      <c r="E17646" s="434">
        <v>13.5</v>
      </c>
      <c r="F17646" s="434">
        <v>9480</v>
      </c>
      <c r="G17646" s="434">
        <v>51556</v>
      </c>
      <c r="H17646" s="434">
        <v>29703</v>
      </c>
      <c r="I17646" s="434">
        <v>183.31</v>
      </c>
      <c r="J17646" s="434">
        <v>53032</v>
      </c>
      <c r="K17646" s="434">
        <v>2012</v>
      </c>
    </row>
    <row r="17647" spans="1:11" hidden="1" x14ac:dyDescent="0.25">
      <c r="A17647" s="434">
        <v>563070600</v>
      </c>
      <c r="B17647" s="434">
        <v>1</v>
      </c>
      <c r="C17647" s="434" t="s">
        <v>20</v>
      </c>
      <c r="D17647" s="434" t="s">
        <v>25</v>
      </c>
      <c r="F17647" s="434">
        <v>5200</v>
      </c>
      <c r="G17647" s="434">
        <v>22354</v>
      </c>
      <c r="H17647" s="434">
        <v>13146</v>
      </c>
      <c r="I17647" s="434">
        <v>149.93</v>
      </c>
      <c r="J17647" s="434">
        <v>21401</v>
      </c>
      <c r="K17647" s="434">
        <v>2019</v>
      </c>
    </row>
    <row r="17648" spans="1:11" hidden="1" x14ac:dyDescent="0.25">
      <c r="A17648" s="434">
        <v>563070700</v>
      </c>
      <c r="B17648" s="434">
        <v>502</v>
      </c>
      <c r="C17648" s="434" t="s">
        <v>28</v>
      </c>
      <c r="D17648" s="434" t="s">
        <v>29</v>
      </c>
      <c r="F17648" s="434">
        <v>7560</v>
      </c>
      <c r="G17648" s="434">
        <v>63533</v>
      </c>
      <c r="H17648" s="434">
        <v>35832</v>
      </c>
      <c r="I17648" s="434">
        <v>199.98</v>
      </c>
      <c r="K17648" s="434">
        <v>2018</v>
      </c>
    </row>
    <row r="17649" spans="1:11" hidden="1" x14ac:dyDescent="0.25">
      <c r="A17649" s="434">
        <v>563070900</v>
      </c>
      <c r="B17649" s="434">
        <v>5457</v>
      </c>
      <c r="C17649" s="434" t="s">
        <v>16</v>
      </c>
      <c r="D17649" s="434" t="s">
        <v>33</v>
      </c>
      <c r="F17649" s="434">
        <v>11850</v>
      </c>
      <c r="G17649" s="434">
        <v>109994</v>
      </c>
      <c r="H17649" s="434">
        <v>63338</v>
      </c>
      <c r="I17649" s="434">
        <v>249.9</v>
      </c>
      <c r="J17649" s="434">
        <v>123334</v>
      </c>
      <c r="K17649" s="434">
        <v>2019</v>
      </c>
    </row>
    <row r="17650" spans="1:11" hidden="1" x14ac:dyDescent="0.25">
      <c r="A17650" s="434">
        <v>563074600</v>
      </c>
      <c r="B17650" s="434">
        <v>37051</v>
      </c>
      <c r="C17650" s="434" t="s">
        <v>24</v>
      </c>
      <c r="D17650" s="434" t="s">
        <v>33</v>
      </c>
      <c r="E17650" s="434">
        <v>14.5</v>
      </c>
      <c r="F17650" s="434">
        <v>11200</v>
      </c>
      <c r="G17650" s="434">
        <v>113416</v>
      </c>
      <c r="H17650" s="434">
        <v>62150</v>
      </c>
      <c r="I17650" s="434">
        <v>249.869</v>
      </c>
      <c r="J17650" s="434">
        <v>123388</v>
      </c>
      <c r="K17650" s="434">
        <v>2019</v>
      </c>
    </row>
    <row r="17651" spans="1:11" hidden="1" x14ac:dyDescent="0.25">
      <c r="A17651" s="434">
        <v>563074700</v>
      </c>
      <c r="B17651" s="434">
        <v>721</v>
      </c>
      <c r="C17651" s="434" t="s">
        <v>20</v>
      </c>
      <c r="D17651" s="434" t="s">
        <v>29</v>
      </c>
      <c r="F17651" s="434">
        <v>9000</v>
      </c>
      <c r="G17651" s="434">
        <v>50105</v>
      </c>
      <c r="H17651" s="434">
        <v>29513</v>
      </c>
      <c r="I17651" s="434">
        <v>182.5</v>
      </c>
      <c r="J17651" s="434">
        <v>51987</v>
      </c>
      <c r="K17651" s="434">
        <v>2019</v>
      </c>
    </row>
    <row r="17652" spans="1:11" hidden="1" x14ac:dyDescent="0.25">
      <c r="A17652" s="434">
        <v>563077500</v>
      </c>
      <c r="B17652" s="434">
        <v>1</v>
      </c>
      <c r="C17652" s="434" t="s">
        <v>28</v>
      </c>
      <c r="D17652" s="434" t="s">
        <v>33</v>
      </c>
      <c r="F17652" s="434">
        <v>9660</v>
      </c>
      <c r="G17652" s="434">
        <v>81625</v>
      </c>
      <c r="H17652" s="434">
        <v>43484</v>
      </c>
      <c r="I17652" s="434">
        <v>228.94</v>
      </c>
      <c r="K17652" s="434">
        <v>2019</v>
      </c>
    </row>
    <row r="17653" spans="1:11" hidden="1" x14ac:dyDescent="0.25">
      <c r="A17653" s="434">
        <v>563080200</v>
      </c>
      <c r="B17653" s="434">
        <v>16408</v>
      </c>
      <c r="C17653" s="434" t="s">
        <v>28</v>
      </c>
      <c r="D17653" s="434" t="s">
        <v>36</v>
      </c>
      <c r="E17653" s="434">
        <v>43599</v>
      </c>
      <c r="F17653" s="434">
        <v>15800</v>
      </c>
      <c r="G17653" s="434">
        <v>182983</v>
      </c>
      <c r="H17653" s="434">
        <v>94090</v>
      </c>
      <c r="I17653" s="434">
        <v>292</v>
      </c>
      <c r="J17653" s="434">
        <v>0</v>
      </c>
    </row>
    <row r="17654" spans="1:11" hidden="1" x14ac:dyDescent="0.25">
      <c r="A17654" s="434">
        <v>563081200</v>
      </c>
      <c r="B17654" s="434">
        <v>7336</v>
      </c>
      <c r="C17654" s="434" t="s">
        <v>28</v>
      </c>
      <c r="D17654" s="434" t="s">
        <v>33</v>
      </c>
      <c r="E17654" s="434">
        <v>43599</v>
      </c>
      <c r="F17654" s="434">
        <v>9660</v>
      </c>
      <c r="G17654" s="434">
        <v>81609</v>
      </c>
      <c r="H17654" s="434">
        <v>43206</v>
      </c>
      <c r="I17654" s="434">
        <v>228.99</v>
      </c>
      <c r="J17654" s="434">
        <v>0</v>
      </c>
      <c r="K17654" s="434">
        <v>2019</v>
      </c>
    </row>
    <row r="17655" spans="1:11" hidden="1" x14ac:dyDescent="0.25">
      <c r="A17655" s="434">
        <v>563081600</v>
      </c>
      <c r="B17655" s="434">
        <v>10288</v>
      </c>
      <c r="C17655" s="434" t="s">
        <v>28</v>
      </c>
      <c r="D17655" s="434" t="s">
        <v>33</v>
      </c>
      <c r="E17655" s="434">
        <v>14.5</v>
      </c>
      <c r="F17655" s="434">
        <v>14280</v>
      </c>
      <c r="G17655" s="434">
        <v>80681</v>
      </c>
      <c r="H17655" s="434">
        <v>43518</v>
      </c>
      <c r="I17655" s="434">
        <v>229</v>
      </c>
      <c r="K17655" s="434">
        <v>2019</v>
      </c>
    </row>
    <row r="17656" spans="1:11" hidden="1" x14ac:dyDescent="0.25">
      <c r="A17656" s="434">
        <v>563090100</v>
      </c>
      <c r="B17656" s="434">
        <v>4314</v>
      </c>
      <c r="C17656" s="434" t="s">
        <v>24</v>
      </c>
      <c r="D17656" s="434" t="s">
        <v>22</v>
      </c>
      <c r="E17656" s="434">
        <v>13.4</v>
      </c>
      <c r="F17656" s="434">
        <v>2840</v>
      </c>
      <c r="G17656" s="434">
        <v>4900</v>
      </c>
      <c r="H17656" s="434">
        <v>4324</v>
      </c>
      <c r="I17656" s="434">
        <v>99.98</v>
      </c>
      <c r="J17656" s="434">
        <v>5018</v>
      </c>
      <c r="K17656" s="434">
        <v>2019</v>
      </c>
    </row>
    <row r="17657" spans="1:11" hidden="1" x14ac:dyDescent="0.25">
      <c r="A17657" s="434">
        <v>563094000</v>
      </c>
      <c r="B17657" s="434">
        <v>7296</v>
      </c>
      <c r="C17657" s="434" t="s">
        <v>28</v>
      </c>
      <c r="D17657" s="434" t="s">
        <v>29</v>
      </c>
      <c r="F17657" s="434">
        <v>9000</v>
      </c>
      <c r="G17657" s="434">
        <v>60280</v>
      </c>
      <c r="H17657" s="434">
        <v>34806</v>
      </c>
      <c r="I17657" s="434">
        <v>199.9</v>
      </c>
      <c r="K17657" s="434">
        <v>2015</v>
      </c>
    </row>
    <row r="17658" spans="1:11" hidden="1" x14ac:dyDescent="0.25">
      <c r="A17658" s="434">
        <v>563096600</v>
      </c>
      <c r="B17658" s="434">
        <v>1015</v>
      </c>
      <c r="C17658" s="434" t="s">
        <v>20</v>
      </c>
      <c r="D17658" s="434" t="s">
        <v>29</v>
      </c>
      <c r="F17658" s="434">
        <v>5564</v>
      </c>
      <c r="G17658" s="434">
        <v>49940</v>
      </c>
      <c r="H17658" s="434">
        <v>29846</v>
      </c>
      <c r="I17658" s="434">
        <v>183.11</v>
      </c>
      <c r="J17658" s="434">
        <v>52926</v>
      </c>
      <c r="K17658" s="434">
        <v>2015</v>
      </c>
    </row>
    <row r="17659" spans="1:11" hidden="1" x14ac:dyDescent="0.25">
      <c r="A17659" s="434">
        <v>563112000</v>
      </c>
      <c r="B17659" s="434">
        <v>4093</v>
      </c>
      <c r="C17659" s="434" t="s">
        <v>24</v>
      </c>
      <c r="D17659" s="434" t="s">
        <v>25</v>
      </c>
      <c r="E17659" s="434">
        <v>15</v>
      </c>
      <c r="F17659" s="434">
        <v>5970</v>
      </c>
      <c r="G17659" s="434">
        <v>8586</v>
      </c>
      <c r="H17659" s="434">
        <v>7891</v>
      </c>
      <c r="I17659" s="434">
        <v>119.95</v>
      </c>
      <c r="J17659" s="434">
        <v>11019</v>
      </c>
      <c r="K17659" s="434">
        <v>2013</v>
      </c>
    </row>
    <row r="17660" spans="1:11" hidden="1" x14ac:dyDescent="0.25">
      <c r="A17660" s="434">
        <v>563115000</v>
      </c>
      <c r="B17660" s="434">
        <v>5345</v>
      </c>
      <c r="C17660" s="434" t="s">
        <v>16</v>
      </c>
      <c r="D17660" s="434" t="s">
        <v>29</v>
      </c>
      <c r="E17660" s="434">
        <v>14.6</v>
      </c>
      <c r="F17660" s="434">
        <v>9473</v>
      </c>
      <c r="G17660" s="434">
        <v>48045</v>
      </c>
      <c r="H17660" s="434">
        <v>28777</v>
      </c>
      <c r="I17660" s="434">
        <v>179.99</v>
      </c>
      <c r="J17660" s="434">
        <v>52692</v>
      </c>
      <c r="K17660" s="434">
        <v>2010</v>
      </c>
    </row>
    <row r="17661" spans="1:11" hidden="1" x14ac:dyDescent="0.25">
      <c r="A17661" s="434">
        <v>563117000</v>
      </c>
      <c r="B17661" s="434">
        <v>4423</v>
      </c>
      <c r="C17661" s="434" t="s">
        <v>20</v>
      </c>
      <c r="D17661" s="434" t="s">
        <v>29</v>
      </c>
      <c r="E17661" s="434">
        <v>14.9</v>
      </c>
      <c r="F17661" s="434">
        <v>9480</v>
      </c>
      <c r="G17661" s="434">
        <v>50286</v>
      </c>
      <c r="H17661" s="434">
        <v>30043</v>
      </c>
      <c r="I17661" s="434">
        <v>183</v>
      </c>
      <c r="J17661" s="434">
        <v>52115</v>
      </c>
      <c r="K17661" s="434">
        <v>2011</v>
      </c>
    </row>
    <row r="17662" spans="1:11" hidden="1" x14ac:dyDescent="0.25">
      <c r="A17662" s="434">
        <v>563129000</v>
      </c>
      <c r="B17662" s="434">
        <v>15353</v>
      </c>
      <c r="C17662" s="434" t="s">
        <v>28</v>
      </c>
      <c r="D17662" s="434" t="s">
        <v>36</v>
      </c>
      <c r="E17662" s="434">
        <v>14.5</v>
      </c>
      <c r="F17662" s="434">
        <v>15131</v>
      </c>
      <c r="G17662" s="434">
        <v>209325</v>
      </c>
      <c r="H17662" s="434">
        <v>107666</v>
      </c>
      <c r="I17662" s="434">
        <v>299.95</v>
      </c>
      <c r="J17662" s="434">
        <v>0</v>
      </c>
      <c r="K17662" s="434">
        <v>1970</v>
      </c>
    </row>
    <row r="17663" spans="1:11" hidden="1" x14ac:dyDescent="0.25">
      <c r="A17663" s="434">
        <v>563136000</v>
      </c>
      <c r="B17663" s="434">
        <v>14858</v>
      </c>
      <c r="C17663" s="434" t="s">
        <v>20</v>
      </c>
      <c r="D17663" s="434" t="s">
        <v>25</v>
      </c>
      <c r="E17663" s="434">
        <v>14.6</v>
      </c>
      <c r="F17663" s="434">
        <v>6480</v>
      </c>
      <c r="G17663" s="434">
        <v>19998</v>
      </c>
      <c r="H17663" s="434">
        <v>11590</v>
      </c>
      <c r="I17663" s="434">
        <v>145.5</v>
      </c>
      <c r="J17663" s="434">
        <v>22241</v>
      </c>
      <c r="K17663" s="434">
        <v>2008</v>
      </c>
    </row>
    <row r="17664" spans="1:11" hidden="1" x14ac:dyDescent="0.25">
      <c r="A17664" s="434">
        <v>563164000</v>
      </c>
      <c r="B17664" s="434">
        <v>1054</v>
      </c>
      <c r="C17664" s="434" t="s">
        <v>24</v>
      </c>
      <c r="D17664" s="434" t="s">
        <v>33</v>
      </c>
      <c r="E17664" s="434">
        <v>15.2</v>
      </c>
      <c r="F17664" s="434">
        <v>13548</v>
      </c>
      <c r="G17664" s="434">
        <v>115719</v>
      </c>
      <c r="H17664" s="434">
        <v>61342</v>
      </c>
      <c r="I17664" s="434">
        <v>248.96</v>
      </c>
      <c r="J17664" s="434">
        <v>123644</v>
      </c>
      <c r="K17664" s="434">
        <v>2007</v>
      </c>
    </row>
    <row r="17665" spans="1:11" hidden="1" x14ac:dyDescent="0.25">
      <c r="A17665" s="434">
        <v>563188000</v>
      </c>
      <c r="B17665" s="434">
        <v>9947</v>
      </c>
      <c r="C17665" s="434" t="s">
        <v>28</v>
      </c>
      <c r="D17665" s="434" t="s">
        <v>36</v>
      </c>
      <c r="E17665" s="434">
        <v>14.5</v>
      </c>
      <c r="F17665" s="434">
        <v>15360</v>
      </c>
      <c r="G17665" s="434">
        <v>180007</v>
      </c>
      <c r="H17665" s="434">
        <v>94040</v>
      </c>
      <c r="I17665" s="434">
        <v>292</v>
      </c>
      <c r="J17665" s="434">
        <v>0</v>
      </c>
      <c r="K17665" s="434">
        <v>2016</v>
      </c>
    </row>
    <row r="17666" spans="1:11" hidden="1" x14ac:dyDescent="0.25">
      <c r="A17666" s="434">
        <v>563200000</v>
      </c>
      <c r="B17666" s="434">
        <v>8913</v>
      </c>
      <c r="C17666" s="434" t="s">
        <v>20</v>
      </c>
      <c r="D17666" s="434" t="s">
        <v>29</v>
      </c>
      <c r="E17666" s="434">
        <v>43599</v>
      </c>
      <c r="F17666" s="434">
        <v>12008</v>
      </c>
      <c r="G17666" s="434">
        <v>49999</v>
      </c>
      <c r="H17666" s="434">
        <v>29939</v>
      </c>
      <c r="I17666" s="434">
        <v>183</v>
      </c>
      <c r="J17666" s="434">
        <v>0</v>
      </c>
    </row>
    <row r="17667" spans="1:11" hidden="1" x14ac:dyDescent="0.25">
      <c r="A17667" s="434">
        <v>563201000</v>
      </c>
      <c r="B17667" s="434">
        <v>2</v>
      </c>
      <c r="C17667" s="434" t="s">
        <v>46</v>
      </c>
      <c r="D17667" s="434" t="s">
        <v>17</v>
      </c>
      <c r="E17667" s="434">
        <v>15.5</v>
      </c>
      <c r="F17667" s="434">
        <v>7943</v>
      </c>
      <c r="G17667" s="434">
        <v>3100</v>
      </c>
      <c r="H17667" s="434">
        <v>2327</v>
      </c>
      <c r="I17667" s="434">
        <v>68.95</v>
      </c>
      <c r="J17667" s="434">
        <v>0</v>
      </c>
      <c r="K17667" s="434">
        <v>2002</v>
      </c>
    </row>
    <row r="17668" spans="1:11" hidden="1" x14ac:dyDescent="0.25">
      <c r="A17668" s="434">
        <v>563215000</v>
      </c>
      <c r="B17668" s="434">
        <v>13684</v>
      </c>
      <c r="C17668" s="434" t="s">
        <v>28</v>
      </c>
      <c r="D17668" s="434" t="s">
        <v>33</v>
      </c>
      <c r="E17668" s="434">
        <v>14.6</v>
      </c>
      <c r="F17668" s="434">
        <v>7080</v>
      </c>
      <c r="G17668" s="434">
        <v>77119</v>
      </c>
      <c r="H17668" s="434">
        <v>40937</v>
      </c>
      <c r="I17668" s="434">
        <v>224.98</v>
      </c>
      <c r="J17668" s="434">
        <v>0</v>
      </c>
      <c r="K17668" s="434">
        <v>1970</v>
      </c>
    </row>
    <row r="17669" spans="1:11" hidden="1" x14ac:dyDescent="0.25">
      <c r="A17669" s="434">
        <v>563255000</v>
      </c>
      <c r="B17669" s="434">
        <v>3053</v>
      </c>
      <c r="C17669" s="434" t="s">
        <v>31</v>
      </c>
      <c r="D17669" s="434" t="s">
        <v>29</v>
      </c>
      <c r="E17669" s="434">
        <v>18</v>
      </c>
      <c r="F17669" s="434">
        <v>11620</v>
      </c>
      <c r="G17669" s="434">
        <v>12471</v>
      </c>
      <c r="H17669" s="434">
        <v>39362</v>
      </c>
      <c r="I17669" s="434">
        <v>167.25</v>
      </c>
      <c r="K17669" s="434">
        <v>2010</v>
      </c>
    </row>
    <row r="17670" spans="1:11" hidden="1" x14ac:dyDescent="0.25">
      <c r="A17670" s="434">
        <v>563262000</v>
      </c>
      <c r="B17670" s="434">
        <v>323</v>
      </c>
      <c r="C17670" s="434" t="s">
        <v>31</v>
      </c>
      <c r="D17670" s="434" t="s">
        <v>33</v>
      </c>
      <c r="E17670" s="434">
        <v>20.5</v>
      </c>
      <c r="F17670" s="434">
        <v>16357</v>
      </c>
      <c r="G17670" s="434">
        <v>28360</v>
      </c>
      <c r="H17670" s="434">
        <v>67264</v>
      </c>
      <c r="I17670" s="434">
        <v>227.9</v>
      </c>
      <c r="K17670" s="434">
        <v>1999</v>
      </c>
    </row>
    <row r="17671" spans="1:11" hidden="1" x14ac:dyDescent="0.25">
      <c r="A17671" s="434">
        <v>563264000</v>
      </c>
      <c r="B17671" s="434">
        <v>7739</v>
      </c>
      <c r="C17671" s="434" t="s">
        <v>46</v>
      </c>
      <c r="D17671" s="434" t="s">
        <v>22</v>
      </c>
      <c r="E17671" s="434">
        <v>10</v>
      </c>
      <c r="F17671" s="434">
        <v>5280</v>
      </c>
      <c r="G17671" s="434">
        <v>4065</v>
      </c>
      <c r="H17671" s="434">
        <v>3585</v>
      </c>
      <c r="I17671" s="434">
        <v>84.65</v>
      </c>
      <c r="J17671" s="434">
        <v>0</v>
      </c>
      <c r="K17671" s="434">
        <v>2017</v>
      </c>
    </row>
    <row r="17672" spans="1:11" hidden="1" x14ac:dyDescent="0.25">
      <c r="A17672" s="434">
        <v>563269000</v>
      </c>
      <c r="B17672" s="434">
        <v>8961</v>
      </c>
      <c r="C17672" s="434" t="s">
        <v>20</v>
      </c>
      <c r="D17672" s="434" t="s">
        <v>29</v>
      </c>
      <c r="E17672" s="434">
        <v>15</v>
      </c>
      <c r="F17672" s="434">
        <v>7860</v>
      </c>
      <c r="G17672" s="434">
        <v>37538</v>
      </c>
      <c r="H17672" s="434">
        <v>23297</v>
      </c>
      <c r="I17672" s="434">
        <v>184</v>
      </c>
      <c r="J17672" s="434">
        <v>0</v>
      </c>
      <c r="K17672" s="434">
        <v>1970</v>
      </c>
    </row>
    <row r="17673" spans="1:11" hidden="1" x14ac:dyDescent="0.25">
      <c r="A17673" s="434">
        <v>563291000</v>
      </c>
      <c r="B17673" s="434">
        <v>2633</v>
      </c>
      <c r="C17673" s="434" t="s">
        <v>31</v>
      </c>
      <c r="D17673" s="434" t="s">
        <v>33</v>
      </c>
      <c r="I17673" s="434">
        <v>213</v>
      </c>
    </row>
    <row r="17674" spans="1:11" hidden="1" x14ac:dyDescent="0.25">
      <c r="A17674" s="434">
        <v>563294000</v>
      </c>
      <c r="B17674" s="434">
        <v>20462</v>
      </c>
      <c r="C17674" s="434" t="s">
        <v>31</v>
      </c>
      <c r="D17674" s="434" t="s">
        <v>29</v>
      </c>
      <c r="E17674" s="434">
        <v>16.2</v>
      </c>
      <c r="F17674" s="434">
        <v>11200</v>
      </c>
      <c r="G17674" s="434">
        <v>45038</v>
      </c>
      <c r="H17674" s="434">
        <v>33448</v>
      </c>
      <c r="I17674" s="434">
        <v>198.5</v>
      </c>
      <c r="J17674" s="434">
        <v>0</v>
      </c>
      <c r="K17674" s="434">
        <v>1970</v>
      </c>
    </row>
    <row r="17675" spans="1:11" hidden="1" x14ac:dyDescent="0.25">
      <c r="A17675" s="434">
        <v>563307000</v>
      </c>
      <c r="B17675" s="434">
        <v>1905</v>
      </c>
      <c r="C17675" s="434" t="s">
        <v>28</v>
      </c>
      <c r="D17675" s="434" t="s">
        <v>29</v>
      </c>
      <c r="E17675" s="434">
        <v>43660</v>
      </c>
      <c r="F17675" s="434">
        <v>6820</v>
      </c>
      <c r="G17675" s="434">
        <v>38035</v>
      </c>
      <c r="H17675" s="434">
        <v>23268</v>
      </c>
      <c r="I17675" s="434">
        <v>179.97</v>
      </c>
      <c r="J17675" s="434">
        <v>0</v>
      </c>
      <c r="K17675" s="434">
        <v>2013</v>
      </c>
    </row>
    <row r="17676" spans="1:11" hidden="1" x14ac:dyDescent="0.25">
      <c r="A17676" s="434">
        <v>563326000</v>
      </c>
      <c r="B17676" s="434">
        <v>6822</v>
      </c>
      <c r="C17676" s="434" t="s">
        <v>24</v>
      </c>
      <c r="D17676" s="434" t="s">
        <v>33</v>
      </c>
      <c r="E17676" s="434">
        <v>14.8</v>
      </c>
      <c r="F17676" s="434">
        <v>13560</v>
      </c>
      <c r="G17676" s="434">
        <v>107481</v>
      </c>
      <c r="H17676" s="434">
        <v>60379</v>
      </c>
      <c r="I17676" s="434">
        <v>243.8</v>
      </c>
      <c r="J17676" s="434">
        <v>121065</v>
      </c>
      <c r="K17676" s="434">
        <v>2011</v>
      </c>
    </row>
    <row r="17677" spans="1:11" hidden="1" x14ac:dyDescent="0.25">
      <c r="A17677" s="434">
        <v>563335000</v>
      </c>
      <c r="B17677" s="434">
        <v>17578</v>
      </c>
      <c r="C17677" s="434" t="s">
        <v>28</v>
      </c>
      <c r="D17677" s="434" t="s">
        <v>29</v>
      </c>
      <c r="E17677" s="434">
        <v>14.5</v>
      </c>
      <c r="F17677" s="434">
        <v>8450</v>
      </c>
      <c r="G17677" s="434">
        <v>61393</v>
      </c>
      <c r="H17677" s="434">
        <v>34815</v>
      </c>
      <c r="I17677" s="434">
        <v>199.98</v>
      </c>
      <c r="J17677" s="434">
        <v>0</v>
      </c>
      <c r="K17677" s="434">
        <v>1970</v>
      </c>
    </row>
    <row r="17678" spans="1:11" hidden="1" x14ac:dyDescent="0.25">
      <c r="A17678" s="434">
        <v>563343000</v>
      </c>
      <c r="B17678" s="434">
        <v>4592</v>
      </c>
      <c r="C17678" s="434" t="s">
        <v>24</v>
      </c>
      <c r="D17678" s="434" t="s">
        <v>33</v>
      </c>
      <c r="F17678" s="434">
        <v>13700</v>
      </c>
      <c r="G17678" s="434">
        <v>54936</v>
      </c>
      <c r="H17678" s="434">
        <v>47985</v>
      </c>
      <c r="I17678" s="434">
        <v>230</v>
      </c>
      <c r="J17678" s="434">
        <v>83270</v>
      </c>
      <c r="K17678" s="434">
        <v>2009</v>
      </c>
    </row>
    <row r="17679" spans="1:11" hidden="1" x14ac:dyDescent="0.25">
      <c r="A17679" s="434">
        <v>563357000</v>
      </c>
      <c r="B17679" s="434">
        <v>19140</v>
      </c>
      <c r="C17679" s="434" t="s">
        <v>16</v>
      </c>
      <c r="D17679" s="434" t="s">
        <v>33</v>
      </c>
      <c r="E17679" s="434">
        <v>15.7</v>
      </c>
      <c r="F17679" s="434">
        <v>12240</v>
      </c>
      <c r="G17679" s="434">
        <v>72718</v>
      </c>
      <c r="H17679" s="434">
        <v>41503</v>
      </c>
      <c r="I17679" s="434">
        <v>227.83199999999999</v>
      </c>
      <c r="J17679" s="434">
        <v>78813</v>
      </c>
      <c r="K17679" s="434">
        <v>2005</v>
      </c>
    </row>
    <row r="17680" spans="1:11" hidden="1" x14ac:dyDescent="0.25">
      <c r="A17680" s="434">
        <v>563367000</v>
      </c>
      <c r="B17680" s="434">
        <v>4155</v>
      </c>
      <c r="C17680" s="434" t="s">
        <v>20</v>
      </c>
      <c r="D17680" s="434" t="s">
        <v>25</v>
      </c>
      <c r="E17680" s="434">
        <v>14.8</v>
      </c>
      <c r="F17680" s="434">
        <v>6230</v>
      </c>
      <c r="G17680" s="434">
        <v>19801</v>
      </c>
      <c r="H17680" s="434">
        <v>11704</v>
      </c>
      <c r="I17680" s="434">
        <v>141</v>
      </c>
      <c r="J17680" s="434">
        <v>21704</v>
      </c>
      <c r="K17680" s="434">
        <v>2011</v>
      </c>
    </row>
    <row r="17681" spans="1:11" hidden="1" x14ac:dyDescent="0.25">
      <c r="A17681" s="434">
        <v>563373000</v>
      </c>
      <c r="B17681" s="434">
        <v>116716</v>
      </c>
      <c r="C17681" s="434" t="s">
        <v>31</v>
      </c>
      <c r="D17681" s="434" t="s">
        <v>29</v>
      </c>
      <c r="E17681" s="434">
        <v>18</v>
      </c>
      <c r="F17681" s="434">
        <v>7943</v>
      </c>
      <c r="G17681" s="434">
        <v>12577</v>
      </c>
      <c r="H17681" s="434">
        <v>29874</v>
      </c>
      <c r="I17681" s="434">
        <v>164.01</v>
      </c>
      <c r="J17681" s="434">
        <v>0</v>
      </c>
      <c r="K17681" s="434">
        <v>1983</v>
      </c>
    </row>
    <row r="17682" spans="1:11" hidden="1" x14ac:dyDescent="0.25">
      <c r="A17682" s="434">
        <v>563374000</v>
      </c>
      <c r="B17682" s="434">
        <v>56188</v>
      </c>
      <c r="C17682" s="434" t="s">
        <v>31</v>
      </c>
      <c r="D17682" s="434" t="s">
        <v>29</v>
      </c>
      <c r="E17682" s="434">
        <v>18</v>
      </c>
      <c r="F17682" s="434">
        <v>7943</v>
      </c>
      <c r="G17682" s="434">
        <v>12466</v>
      </c>
      <c r="H17682" s="434">
        <v>29979</v>
      </c>
      <c r="I17682" s="434">
        <v>164.01</v>
      </c>
      <c r="J17682" s="434">
        <v>0</v>
      </c>
      <c r="K17682" s="434">
        <v>1983</v>
      </c>
    </row>
    <row r="17683" spans="1:11" hidden="1" x14ac:dyDescent="0.25">
      <c r="A17683" s="434">
        <v>563394000</v>
      </c>
      <c r="B17683" s="434">
        <v>9690</v>
      </c>
      <c r="C17683" s="434" t="s">
        <v>28</v>
      </c>
      <c r="D17683" s="434" t="s">
        <v>29</v>
      </c>
      <c r="E17683" s="434">
        <v>14</v>
      </c>
      <c r="F17683" s="434">
        <v>6475</v>
      </c>
      <c r="G17683" s="434">
        <v>32535</v>
      </c>
      <c r="H17683" s="434">
        <v>20928</v>
      </c>
      <c r="I17683" s="434">
        <v>179.9</v>
      </c>
      <c r="J17683" s="434">
        <v>0</v>
      </c>
      <c r="K17683" s="434">
        <v>2011</v>
      </c>
    </row>
    <row r="17684" spans="1:11" hidden="1" x14ac:dyDescent="0.25">
      <c r="A17684" s="434">
        <v>563397000</v>
      </c>
      <c r="B17684" s="434">
        <v>13036</v>
      </c>
      <c r="C17684" s="434" t="s">
        <v>28</v>
      </c>
      <c r="D17684" s="434" t="s">
        <v>29</v>
      </c>
      <c r="E17684" s="434">
        <v>43599</v>
      </c>
      <c r="F17684" s="434">
        <v>8300</v>
      </c>
      <c r="G17684" s="434">
        <v>63500</v>
      </c>
      <c r="H17684" s="434">
        <v>35812</v>
      </c>
      <c r="I17684" s="434">
        <v>199.99</v>
      </c>
      <c r="J17684" s="434">
        <v>0</v>
      </c>
    </row>
    <row r="17685" spans="1:11" hidden="1" x14ac:dyDescent="0.25">
      <c r="A17685" s="434">
        <v>563405000</v>
      </c>
      <c r="B17685" s="434">
        <v>4990</v>
      </c>
      <c r="C17685" s="434" t="s">
        <v>20</v>
      </c>
      <c r="D17685" s="434" t="s">
        <v>25</v>
      </c>
      <c r="E17685" s="434">
        <v>13.5</v>
      </c>
      <c r="F17685" s="434">
        <v>6480</v>
      </c>
      <c r="G17685" s="434">
        <v>20831</v>
      </c>
      <c r="H17685" s="434">
        <v>12100</v>
      </c>
      <c r="I17685" s="434">
        <v>147.83000000000001</v>
      </c>
      <c r="J17685" s="434">
        <v>20856</v>
      </c>
      <c r="K17685" s="434">
        <v>2009</v>
      </c>
    </row>
    <row r="17686" spans="1:11" hidden="1" x14ac:dyDescent="0.25">
      <c r="A17686" s="434">
        <v>563411000</v>
      </c>
      <c r="B17686" s="434">
        <v>6144</v>
      </c>
      <c r="C17686" s="434" t="s">
        <v>20</v>
      </c>
      <c r="D17686" s="434" t="s">
        <v>29</v>
      </c>
      <c r="E17686" s="434">
        <v>15</v>
      </c>
      <c r="F17686" s="434">
        <v>9960</v>
      </c>
      <c r="G17686" s="434">
        <v>49999</v>
      </c>
      <c r="H17686" s="434">
        <v>29283</v>
      </c>
      <c r="I17686" s="434">
        <v>183.3</v>
      </c>
      <c r="J17686" s="434">
        <v>50369</v>
      </c>
      <c r="K17686" s="434">
        <v>2010</v>
      </c>
    </row>
    <row r="17687" spans="1:11" hidden="1" x14ac:dyDescent="0.25">
      <c r="A17687" s="434">
        <v>563422000</v>
      </c>
      <c r="B17687" s="434">
        <v>2437</v>
      </c>
      <c r="C17687" s="434" t="s">
        <v>24</v>
      </c>
      <c r="D17687" s="434" t="s">
        <v>29</v>
      </c>
      <c r="E17687" s="434">
        <v>16.8</v>
      </c>
      <c r="F17687" s="434">
        <v>7860</v>
      </c>
      <c r="G17687" s="434">
        <v>28467</v>
      </c>
      <c r="H17687" s="434">
        <v>25124</v>
      </c>
      <c r="I17687" s="434">
        <v>179.87</v>
      </c>
      <c r="J17687" s="434">
        <v>38140</v>
      </c>
      <c r="K17687" s="434">
        <v>2015</v>
      </c>
    </row>
    <row r="17688" spans="1:11" hidden="1" x14ac:dyDescent="0.25">
      <c r="A17688" s="434">
        <v>563424000</v>
      </c>
      <c r="B17688" s="434">
        <v>10895</v>
      </c>
      <c r="C17688" s="434" t="s">
        <v>28</v>
      </c>
      <c r="D17688" s="434" t="s">
        <v>29</v>
      </c>
      <c r="E17688" s="434">
        <v>14.5</v>
      </c>
      <c r="F17688" s="434">
        <v>8396</v>
      </c>
      <c r="G17688" s="434">
        <v>58710</v>
      </c>
      <c r="H17688" s="434">
        <v>32379</v>
      </c>
      <c r="I17688" s="434">
        <v>189.99</v>
      </c>
      <c r="J17688" s="434">
        <v>0</v>
      </c>
      <c r="K17688" s="434">
        <v>1970</v>
      </c>
    </row>
    <row r="17689" spans="1:11" hidden="1" x14ac:dyDescent="0.25">
      <c r="A17689" s="434">
        <v>563445000</v>
      </c>
      <c r="B17689" s="434">
        <v>3475</v>
      </c>
      <c r="C17689" s="434" t="s">
        <v>16</v>
      </c>
      <c r="D17689" s="434" t="s">
        <v>33</v>
      </c>
      <c r="E17689" s="434">
        <v>14.5</v>
      </c>
      <c r="F17689" s="434">
        <v>9660</v>
      </c>
      <c r="G17689" s="434">
        <v>74074</v>
      </c>
      <c r="H17689" s="434">
        <v>43053</v>
      </c>
      <c r="I17689" s="434">
        <v>228</v>
      </c>
      <c r="J17689" s="434">
        <v>81385</v>
      </c>
      <c r="K17689" s="434">
        <v>2016</v>
      </c>
    </row>
    <row r="17690" spans="1:11" hidden="1" x14ac:dyDescent="0.25">
      <c r="A17690" s="434">
        <v>563463000</v>
      </c>
      <c r="B17690" s="434">
        <v>13063</v>
      </c>
      <c r="C17690" s="434" t="s">
        <v>16</v>
      </c>
      <c r="D17690" s="434" t="s">
        <v>33</v>
      </c>
      <c r="I17690" s="434">
        <v>245</v>
      </c>
    </row>
    <row r="17691" spans="1:11" hidden="1" x14ac:dyDescent="0.25">
      <c r="A17691" s="434">
        <v>563481000</v>
      </c>
      <c r="B17691" s="434">
        <v>1116</v>
      </c>
      <c r="C17691" s="434" t="s">
        <v>20</v>
      </c>
      <c r="D17691" s="434" t="s">
        <v>29</v>
      </c>
      <c r="E17691" s="434">
        <v>14.5</v>
      </c>
      <c r="F17691" s="434">
        <v>7150</v>
      </c>
      <c r="G17691" s="434">
        <v>29017</v>
      </c>
      <c r="H17691" s="434">
        <v>19758</v>
      </c>
      <c r="I17691" s="434">
        <v>175.24</v>
      </c>
      <c r="J17691" s="434">
        <v>30919</v>
      </c>
      <c r="K17691" s="434">
        <v>2006</v>
      </c>
    </row>
    <row r="17692" spans="1:11" hidden="1" x14ac:dyDescent="0.25">
      <c r="A17692" s="434">
        <v>563483000</v>
      </c>
      <c r="B17692" s="434">
        <v>8218</v>
      </c>
      <c r="C17692" s="434" t="s">
        <v>20</v>
      </c>
      <c r="D17692" s="434" t="s">
        <v>29</v>
      </c>
      <c r="E17692" s="434">
        <v>14.5</v>
      </c>
      <c r="F17692" s="434">
        <v>8470</v>
      </c>
      <c r="G17692" s="434">
        <v>51525</v>
      </c>
      <c r="H17692" s="434">
        <v>30480</v>
      </c>
      <c r="I17692" s="434">
        <v>186</v>
      </c>
      <c r="J17692" s="434">
        <v>52571</v>
      </c>
      <c r="K17692" s="434">
        <v>2016</v>
      </c>
    </row>
    <row r="17693" spans="1:11" hidden="1" x14ac:dyDescent="0.25">
      <c r="A17693" s="434">
        <v>563484000</v>
      </c>
      <c r="B17693" s="434">
        <v>9161</v>
      </c>
      <c r="C17693" s="434" t="s">
        <v>20</v>
      </c>
      <c r="D17693" s="434" t="s">
        <v>29</v>
      </c>
      <c r="F17693" s="434">
        <v>7660</v>
      </c>
      <c r="G17693" s="434">
        <v>49999</v>
      </c>
      <c r="H17693" s="434">
        <v>29768</v>
      </c>
      <c r="I17693" s="434">
        <v>183</v>
      </c>
      <c r="J17693" s="434">
        <v>51728</v>
      </c>
      <c r="K17693" s="434">
        <v>2015</v>
      </c>
    </row>
    <row r="17694" spans="1:11" hidden="1" x14ac:dyDescent="0.25">
      <c r="A17694" s="434">
        <v>563493000</v>
      </c>
      <c r="B17694" s="434">
        <v>4143</v>
      </c>
      <c r="C17694" s="434" t="s">
        <v>31</v>
      </c>
      <c r="D17694" s="434" t="s">
        <v>33</v>
      </c>
      <c r="E17694" s="434">
        <v>16</v>
      </c>
      <c r="F17694" s="434">
        <v>11495</v>
      </c>
      <c r="G17694" s="434">
        <v>50198</v>
      </c>
      <c r="H17694" s="434">
        <v>37150</v>
      </c>
      <c r="I17694" s="434">
        <v>213.4</v>
      </c>
      <c r="K17694" s="434">
        <v>1995</v>
      </c>
    </row>
    <row r="17695" spans="1:11" hidden="1" x14ac:dyDescent="0.25">
      <c r="A17695" s="434">
        <v>563495000</v>
      </c>
      <c r="B17695" s="434">
        <v>2422</v>
      </c>
      <c r="C17695" s="434" t="s">
        <v>31</v>
      </c>
      <c r="D17695" s="434" t="s">
        <v>33</v>
      </c>
      <c r="E17695" s="434">
        <v>16</v>
      </c>
      <c r="F17695" s="434">
        <v>11495</v>
      </c>
      <c r="G17695" s="434">
        <v>50211</v>
      </c>
      <c r="H17695" s="434">
        <v>37150</v>
      </c>
      <c r="I17695" s="434">
        <v>213.4</v>
      </c>
      <c r="K17695" s="434">
        <v>1995</v>
      </c>
    </row>
    <row r="17696" spans="1:11" hidden="1" x14ac:dyDescent="0.25">
      <c r="A17696" s="434">
        <v>563499000</v>
      </c>
      <c r="B17696" s="434">
        <v>3630</v>
      </c>
      <c r="C17696" s="434" t="s">
        <v>31</v>
      </c>
      <c r="D17696" s="434" t="s">
        <v>33</v>
      </c>
      <c r="E17696" s="434">
        <v>16</v>
      </c>
      <c r="F17696" s="434">
        <v>11503</v>
      </c>
      <c r="G17696" s="434">
        <v>50194</v>
      </c>
      <c r="H17696" s="434">
        <v>37150</v>
      </c>
      <c r="I17696" s="434">
        <v>213.4</v>
      </c>
      <c r="K17696" s="434">
        <v>1995</v>
      </c>
    </row>
    <row r="17697" spans="1:11" hidden="1" x14ac:dyDescent="0.25">
      <c r="A17697" s="434">
        <v>563509000</v>
      </c>
      <c r="B17697" s="434">
        <v>1472</v>
      </c>
      <c r="C17697" s="434" t="s">
        <v>28</v>
      </c>
      <c r="D17697" s="434" t="s">
        <v>29</v>
      </c>
      <c r="E17697" s="434">
        <v>14</v>
      </c>
      <c r="F17697" s="434">
        <v>8400</v>
      </c>
      <c r="G17697" s="434">
        <v>57999</v>
      </c>
      <c r="H17697" s="434">
        <v>32376</v>
      </c>
      <c r="I17697" s="434">
        <v>190</v>
      </c>
      <c r="K17697" s="434">
        <v>2013</v>
      </c>
    </row>
    <row r="17698" spans="1:11" hidden="1" x14ac:dyDescent="0.25">
      <c r="A17698" s="434">
        <v>563550000</v>
      </c>
      <c r="B17698" s="434">
        <v>9363</v>
      </c>
      <c r="C17698" s="434" t="s">
        <v>31</v>
      </c>
      <c r="D17698" s="434" t="s">
        <v>29</v>
      </c>
      <c r="E17698" s="434">
        <v>16.2</v>
      </c>
      <c r="F17698" s="434">
        <v>11200</v>
      </c>
      <c r="G17698" s="434">
        <v>44691</v>
      </c>
      <c r="H17698" s="434">
        <v>33448</v>
      </c>
      <c r="I17698" s="434">
        <v>198.5</v>
      </c>
      <c r="J17698" s="434">
        <v>0</v>
      </c>
      <c r="K17698" s="434">
        <v>1970</v>
      </c>
    </row>
    <row r="17699" spans="1:11" hidden="1" x14ac:dyDescent="0.25">
      <c r="A17699" s="434">
        <v>563566000</v>
      </c>
      <c r="B17699" s="434">
        <v>718207</v>
      </c>
      <c r="C17699" s="434" t="s">
        <v>48</v>
      </c>
      <c r="D17699" s="434" t="s">
        <v>25</v>
      </c>
      <c r="E17699" s="434">
        <v>8</v>
      </c>
      <c r="F17699" s="434">
        <v>11912</v>
      </c>
      <c r="G17699" s="434">
        <v>0</v>
      </c>
      <c r="H17699" s="434">
        <v>16813</v>
      </c>
      <c r="I17699" s="434">
        <v>108.2</v>
      </c>
      <c r="J17699" s="434">
        <v>0</v>
      </c>
      <c r="K17699" s="434">
        <v>1970</v>
      </c>
    </row>
    <row r="17700" spans="1:11" hidden="1" x14ac:dyDescent="0.25">
      <c r="A17700" s="434">
        <v>563568000</v>
      </c>
      <c r="B17700" s="434">
        <v>255173</v>
      </c>
      <c r="C17700" s="434" t="s">
        <v>48</v>
      </c>
      <c r="D17700" s="434" t="s">
        <v>25</v>
      </c>
      <c r="E17700" s="434">
        <v>8</v>
      </c>
      <c r="F17700" s="434">
        <v>6472</v>
      </c>
      <c r="G17700" s="434">
        <v>8339</v>
      </c>
      <c r="H17700" s="434">
        <v>13819</v>
      </c>
      <c r="I17700" s="434">
        <v>108.2</v>
      </c>
      <c r="J17700" s="434">
        <v>0</v>
      </c>
      <c r="K17700" s="434">
        <v>1970</v>
      </c>
    </row>
    <row r="17701" spans="1:11" hidden="1" x14ac:dyDescent="0.25">
      <c r="A17701" s="434">
        <v>563573000</v>
      </c>
      <c r="B17701" s="434">
        <v>46153</v>
      </c>
      <c r="C17701" s="434" t="s">
        <v>28</v>
      </c>
      <c r="D17701" s="434" t="s">
        <v>33</v>
      </c>
      <c r="E17701" s="434">
        <v>14.5</v>
      </c>
      <c r="F17701" s="434">
        <v>9710</v>
      </c>
      <c r="G17701" s="434">
        <v>82146</v>
      </c>
      <c r="H17701" s="434">
        <v>43022</v>
      </c>
      <c r="I17701" s="434">
        <v>228.99</v>
      </c>
      <c r="J17701" s="434">
        <v>0</v>
      </c>
      <c r="K17701" s="434">
        <v>2013</v>
      </c>
    </row>
    <row r="17702" spans="1:11" hidden="1" x14ac:dyDescent="0.25">
      <c r="A17702" s="434">
        <v>563574000</v>
      </c>
      <c r="B17702" s="434">
        <v>41556</v>
      </c>
      <c r="C17702" s="434" t="s">
        <v>24</v>
      </c>
      <c r="D17702" s="434" t="s">
        <v>36</v>
      </c>
      <c r="E17702" s="434">
        <v>19</v>
      </c>
      <c r="F17702" s="434">
        <v>21320</v>
      </c>
      <c r="G17702" s="434">
        <v>72727</v>
      </c>
      <c r="H17702" s="434">
        <v>111459</v>
      </c>
      <c r="I17702" s="434">
        <v>290</v>
      </c>
      <c r="J17702" s="434">
        <v>136985</v>
      </c>
      <c r="K17702" s="434">
        <v>2004</v>
      </c>
    </row>
    <row r="17703" spans="1:11" hidden="1" x14ac:dyDescent="0.25">
      <c r="A17703" s="434">
        <v>563598000</v>
      </c>
      <c r="B17703" s="434">
        <v>10303</v>
      </c>
      <c r="C17703" s="434" t="s">
        <v>28</v>
      </c>
      <c r="D17703" s="434" t="s">
        <v>33</v>
      </c>
      <c r="E17703" s="434">
        <v>14.4</v>
      </c>
      <c r="F17703" s="434">
        <v>9401</v>
      </c>
      <c r="G17703" s="434">
        <v>80328</v>
      </c>
      <c r="H17703" s="434">
        <v>43881</v>
      </c>
      <c r="I17703" s="434">
        <v>229</v>
      </c>
      <c r="J17703" s="434">
        <v>0</v>
      </c>
      <c r="K17703" s="434">
        <v>1970</v>
      </c>
    </row>
    <row r="17704" spans="1:11" hidden="1" x14ac:dyDescent="0.25">
      <c r="A17704" s="434">
        <v>563605000</v>
      </c>
      <c r="B17704" s="434">
        <v>6745</v>
      </c>
      <c r="C17704" s="434" t="s">
        <v>28</v>
      </c>
      <c r="D17704" s="434" t="s">
        <v>33</v>
      </c>
      <c r="E17704" s="434">
        <v>14.5</v>
      </c>
      <c r="F17704" s="434">
        <v>9560</v>
      </c>
      <c r="G17704" s="434">
        <v>78450</v>
      </c>
      <c r="H17704" s="434">
        <v>41799</v>
      </c>
      <c r="I17704" s="434">
        <v>225</v>
      </c>
      <c r="J17704" s="434">
        <v>0</v>
      </c>
      <c r="K17704" s="434">
        <v>2011</v>
      </c>
    </row>
    <row r="17705" spans="1:11" hidden="1" x14ac:dyDescent="0.25">
      <c r="A17705" s="434">
        <v>563607000</v>
      </c>
      <c r="B17705" s="434">
        <v>4140</v>
      </c>
      <c r="C17705" s="434" t="s">
        <v>16</v>
      </c>
      <c r="D17705" s="434" t="s">
        <v>33</v>
      </c>
      <c r="I17705" s="434">
        <v>245</v>
      </c>
    </row>
    <row r="17706" spans="1:11" hidden="1" x14ac:dyDescent="0.25">
      <c r="A17706" s="434">
        <v>563616000</v>
      </c>
      <c r="B17706" s="434">
        <v>27728</v>
      </c>
      <c r="C17706" s="434" t="s">
        <v>46</v>
      </c>
      <c r="D17706" s="434" t="s">
        <v>22</v>
      </c>
      <c r="E17706" s="434">
        <v>16.7</v>
      </c>
      <c r="F17706" s="434">
        <v>13140</v>
      </c>
      <c r="G17706" s="434">
        <v>4543</v>
      </c>
      <c r="H17706" s="434">
        <v>6641</v>
      </c>
      <c r="I17706" s="434">
        <v>92</v>
      </c>
      <c r="J17706" s="434">
        <v>0</v>
      </c>
      <c r="K17706" s="434">
        <v>2014</v>
      </c>
    </row>
    <row r="17707" spans="1:11" hidden="1" x14ac:dyDescent="0.25">
      <c r="A17707" s="434">
        <v>563619000</v>
      </c>
      <c r="B17707" s="434">
        <v>12215</v>
      </c>
      <c r="C17707" s="434" t="s">
        <v>20</v>
      </c>
      <c r="D17707" s="434" t="s">
        <v>29</v>
      </c>
      <c r="E17707" s="434">
        <v>15</v>
      </c>
      <c r="F17707" s="434">
        <v>7240</v>
      </c>
      <c r="G17707" s="434">
        <v>49999</v>
      </c>
      <c r="H17707" s="434">
        <v>29737</v>
      </c>
      <c r="I17707" s="434">
        <v>183</v>
      </c>
      <c r="J17707" s="434">
        <v>0</v>
      </c>
      <c r="K17707" s="434">
        <v>1970</v>
      </c>
    </row>
    <row r="17708" spans="1:11" hidden="1" x14ac:dyDescent="0.25">
      <c r="A17708" s="434">
        <v>563622000</v>
      </c>
      <c r="B17708" s="434">
        <v>10876</v>
      </c>
      <c r="C17708" s="434" t="s">
        <v>20</v>
      </c>
      <c r="D17708" s="434" t="s">
        <v>29</v>
      </c>
      <c r="E17708" s="434">
        <v>15</v>
      </c>
      <c r="F17708" s="434">
        <v>7240</v>
      </c>
      <c r="G17708" s="434">
        <v>49999</v>
      </c>
      <c r="H17708" s="434">
        <v>29737</v>
      </c>
      <c r="I17708" s="434">
        <v>183</v>
      </c>
      <c r="J17708" s="434">
        <v>51761</v>
      </c>
      <c r="K17708" s="434">
        <v>2014</v>
      </c>
    </row>
    <row r="17709" spans="1:11" hidden="1" x14ac:dyDescent="0.25">
      <c r="A17709" s="434">
        <v>563624000</v>
      </c>
      <c r="B17709" s="434">
        <v>4421</v>
      </c>
      <c r="C17709" s="434" t="s">
        <v>20</v>
      </c>
      <c r="D17709" s="434" t="s">
        <v>29</v>
      </c>
      <c r="E17709" s="434">
        <v>15</v>
      </c>
      <c r="F17709" s="434">
        <v>7240</v>
      </c>
      <c r="G17709" s="434">
        <v>49999</v>
      </c>
      <c r="H17709" s="434">
        <v>29737</v>
      </c>
      <c r="I17709" s="434">
        <v>183.13</v>
      </c>
      <c r="J17709" s="434">
        <v>51746</v>
      </c>
      <c r="K17709" s="434">
        <v>2014</v>
      </c>
    </row>
    <row r="17710" spans="1:11" hidden="1" x14ac:dyDescent="0.25">
      <c r="A17710" s="434">
        <v>563653000</v>
      </c>
      <c r="B17710" s="434">
        <v>15677</v>
      </c>
      <c r="C17710" s="434" t="s">
        <v>28</v>
      </c>
      <c r="D17710" s="434" t="s">
        <v>33</v>
      </c>
      <c r="E17710" s="434">
        <v>14.5</v>
      </c>
      <c r="F17710" s="434">
        <v>11</v>
      </c>
      <c r="G17710" s="434">
        <v>82471</v>
      </c>
      <c r="H17710" s="434">
        <v>43158</v>
      </c>
      <c r="I17710" s="434">
        <v>228.99</v>
      </c>
      <c r="J17710" s="434">
        <v>0</v>
      </c>
      <c r="K17710" s="434">
        <v>1970</v>
      </c>
    </row>
    <row r="17711" spans="1:11" hidden="1" x14ac:dyDescent="0.25">
      <c r="A17711" s="434">
        <v>563706000</v>
      </c>
      <c r="B17711" s="434">
        <v>9663</v>
      </c>
      <c r="C17711" s="434" t="s">
        <v>28</v>
      </c>
      <c r="D17711" s="434" t="s">
        <v>29</v>
      </c>
      <c r="E17711" s="434">
        <v>14.5</v>
      </c>
      <c r="F17711" s="434">
        <v>9480</v>
      </c>
      <c r="G17711" s="434">
        <v>61649</v>
      </c>
      <c r="H17711" s="434">
        <v>33990</v>
      </c>
      <c r="I17711" s="434">
        <v>199.98</v>
      </c>
      <c r="J17711" s="434">
        <v>0</v>
      </c>
      <c r="K17711" s="434">
        <v>2011</v>
      </c>
    </row>
    <row r="17712" spans="1:11" hidden="1" x14ac:dyDescent="0.25">
      <c r="A17712" s="434">
        <v>563716000</v>
      </c>
      <c r="B17712" s="434">
        <v>6123</v>
      </c>
      <c r="C17712" s="434" t="s">
        <v>24</v>
      </c>
      <c r="D17712" s="434" t="s">
        <v>22</v>
      </c>
      <c r="E17712" s="434">
        <v>13.4</v>
      </c>
      <c r="F17712" s="434">
        <v>2750</v>
      </c>
      <c r="G17712" s="434">
        <v>5011</v>
      </c>
      <c r="H17712" s="434">
        <v>4292</v>
      </c>
      <c r="I17712" s="434">
        <v>99.98</v>
      </c>
      <c r="J17712" s="434">
        <v>5016</v>
      </c>
      <c r="K17712" s="434">
        <v>2014</v>
      </c>
    </row>
    <row r="17713" spans="1:11" hidden="1" x14ac:dyDescent="0.25">
      <c r="A17713" s="434">
        <v>563730000</v>
      </c>
      <c r="B17713" s="434">
        <v>121960</v>
      </c>
      <c r="C17713" s="434" t="s">
        <v>46</v>
      </c>
      <c r="D17713" s="434" t="s">
        <v>17</v>
      </c>
      <c r="I17713" s="434">
        <v>70</v>
      </c>
    </row>
    <row r="17714" spans="1:11" hidden="1" x14ac:dyDescent="0.25">
      <c r="A17714" s="434">
        <v>563735000</v>
      </c>
      <c r="B17714" s="434">
        <v>5805</v>
      </c>
      <c r="C17714" s="434" t="s">
        <v>28</v>
      </c>
      <c r="D17714" s="434" t="s">
        <v>29</v>
      </c>
      <c r="E17714" s="434">
        <v>14.2</v>
      </c>
      <c r="F17714" s="434">
        <v>8050</v>
      </c>
      <c r="G17714" s="434">
        <v>63756</v>
      </c>
      <c r="H17714" s="434">
        <v>36353</v>
      </c>
      <c r="I17714" s="434">
        <v>199.9</v>
      </c>
      <c r="J17714" s="434">
        <v>0</v>
      </c>
      <c r="K17714" s="434">
        <v>1970</v>
      </c>
    </row>
    <row r="17715" spans="1:11" hidden="1" x14ac:dyDescent="0.25">
      <c r="A17715" s="434">
        <v>563737000</v>
      </c>
      <c r="B17715" s="434">
        <v>27243</v>
      </c>
      <c r="C17715" s="434" t="s">
        <v>31</v>
      </c>
      <c r="D17715" s="434" t="s">
        <v>29</v>
      </c>
      <c r="E17715" s="434">
        <v>16.2</v>
      </c>
      <c r="F17715" s="434">
        <v>11200</v>
      </c>
      <c r="G17715" s="434">
        <v>44982</v>
      </c>
      <c r="H17715" s="434">
        <v>33448</v>
      </c>
      <c r="I17715" s="434">
        <v>198.5</v>
      </c>
      <c r="J17715" s="434">
        <v>0</v>
      </c>
      <c r="K17715" s="434">
        <v>1970</v>
      </c>
    </row>
    <row r="17716" spans="1:11" hidden="1" x14ac:dyDescent="0.25">
      <c r="A17716" s="434">
        <v>563740000</v>
      </c>
      <c r="B17716" s="434">
        <v>112308</v>
      </c>
      <c r="C17716" s="434" t="s">
        <v>46</v>
      </c>
      <c r="D17716" s="434" t="s">
        <v>17</v>
      </c>
      <c r="E17716" s="434">
        <v>10</v>
      </c>
      <c r="F17716" s="434">
        <v>2536</v>
      </c>
      <c r="G17716" s="434">
        <v>1036</v>
      </c>
      <c r="H17716" s="434">
        <v>1075</v>
      </c>
      <c r="I17716" s="434">
        <v>53.8</v>
      </c>
      <c r="J17716" s="434">
        <v>0</v>
      </c>
      <c r="K17716" s="434">
        <v>1970</v>
      </c>
    </row>
    <row r="17717" spans="1:11" hidden="1" x14ac:dyDescent="0.25">
      <c r="A17717" s="434">
        <v>563759000</v>
      </c>
      <c r="B17717" s="434">
        <v>11523</v>
      </c>
      <c r="C17717" s="434" t="s">
        <v>24</v>
      </c>
      <c r="D17717" s="434" t="s">
        <v>33</v>
      </c>
      <c r="E17717" s="434">
        <v>14.8</v>
      </c>
      <c r="F17717" s="434">
        <v>13560</v>
      </c>
      <c r="G17717" s="434">
        <v>107481</v>
      </c>
      <c r="H17717" s="434">
        <v>60379</v>
      </c>
      <c r="I17717" s="434">
        <v>243.8</v>
      </c>
      <c r="J17717" s="434">
        <v>121065</v>
      </c>
      <c r="K17717" s="434">
        <v>2010</v>
      </c>
    </row>
    <row r="17718" spans="1:11" hidden="1" x14ac:dyDescent="0.25">
      <c r="A17718" s="434">
        <v>563760000</v>
      </c>
      <c r="B17718" s="434">
        <v>601</v>
      </c>
      <c r="C17718" s="434" t="s">
        <v>20</v>
      </c>
      <c r="D17718" s="434" t="s">
        <v>29</v>
      </c>
      <c r="E17718" s="434">
        <v>15</v>
      </c>
      <c r="F17718" s="434">
        <v>11300</v>
      </c>
      <c r="G17718" s="434">
        <v>46047</v>
      </c>
      <c r="H17718" s="434">
        <v>26329</v>
      </c>
      <c r="I17718" s="434">
        <v>182.88</v>
      </c>
      <c r="J17718" s="434">
        <v>47725</v>
      </c>
      <c r="K17718" s="434">
        <v>2011</v>
      </c>
    </row>
    <row r="17719" spans="1:11" hidden="1" x14ac:dyDescent="0.25">
      <c r="A17719" s="434">
        <v>563802000</v>
      </c>
      <c r="B17719" s="434">
        <v>190920</v>
      </c>
      <c r="C17719" s="434" t="s">
        <v>48</v>
      </c>
      <c r="D17719" s="434" t="s">
        <v>22</v>
      </c>
      <c r="E17719" s="434">
        <v>7</v>
      </c>
      <c r="F17719" s="434">
        <v>48000</v>
      </c>
      <c r="G17719" s="434">
        <v>0</v>
      </c>
      <c r="H17719" s="434">
        <v>43708</v>
      </c>
      <c r="I17719" s="434">
        <v>90</v>
      </c>
      <c r="J17719" s="434">
        <v>0</v>
      </c>
      <c r="K17719" s="434">
        <v>1970</v>
      </c>
    </row>
    <row r="17720" spans="1:11" hidden="1" x14ac:dyDescent="0.25">
      <c r="A17720" s="434">
        <v>563827000</v>
      </c>
      <c r="B17720" s="434">
        <v>734</v>
      </c>
      <c r="C17720" s="434" t="s">
        <v>20</v>
      </c>
      <c r="D17720" s="434" t="s">
        <v>29</v>
      </c>
      <c r="E17720" s="434">
        <v>15.3</v>
      </c>
      <c r="F17720" s="434">
        <v>13085</v>
      </c>
      <c r="G17720" s="434">
        <v>42548</v>
      </c>
      <c r="H17720" s="434">
        <v>29965</v>
      </c>
      <c r="I17720" s="434">
        <v>182.88</v>
      </c>
      <c r="J17720" s="434">
        <v>49945</v>
      </c>
      <c r="K17720" s="434">
        <v>2003</v>
      </c>
    </row>
    <row r="17721" spans="1:11" hidden="1" x14ac:dyDescent="0.25">
      <c r="A17721" s="434">
        <v>563835000</v>
      </c>
      <c r="B17721" s="434">
        <v>66428</v>
      </c>
      <c r="C17721" s="434" t="s">
        <v>31</v>
      </c>
      <c r="D17721" s="434" t="s">
        <v>25</v>
      </c>
      <c r="E17721" s="434">
        <v>18</v>
      </c>
      <c r="F17721" s="434">
        <v>12000</v>
      </c>
      <c r="G17721" s="434">
        <v>4693</v>
      </c>
      <c r="H17721" s="434">
        <v>20209</v>
      </c>
      <c r="I17721" s="434">
        <v>139.99</v>
      </c>
      <c r="J17721" s="434">
        <v>0</v>
      </c>
      <c r="K17721" s="434">
        <v>2010</v>
      </c>
    </row>
    <row r="17722" spans="1:11" hidden="1" x14ac:dyDescent="0.25">
      <c r="A17722" s="434">
        <v>563837000</v>
      </c>
      <c r="B17722" s="434">
        <v>6351</v>
      </c>
      <c r="C17722" s="434" t="s">
        <v>46</v>
      </c>
      <c r="D17722" s="434" t="s">
        <v>17</v>
      </c>
      <c r="E17722" s="434">
        <v>15</v>
      </c>
      <c r="F17722" s="434">
        <v>5258</v>
      </c>
      <c r="G17722" s="434">
        <v>1252</v>
      </c>
      <c r="H17722" s="434">
        <v>2447</v>
      </c>
      <c r="I17722" s="434">
        <v>67.227999999999994</v>
      </c>
      <c r="K17722" s="434">
        <v>2015</v>
      </c>
    </row>
    <row r="17723" spans="1:11" hidden="1" x14ac:dyDescent="0.25">
      <c r="A17723" s="434">
        <v>563857000</v>
      </c>
      <c r="B17723" s="434">
        <v>13235</v>
      </c>
      <c r="C17723" s="434" t="s">
        <v>16</v>
      </c>
      <c r="D17723" s="434" t="s">
        <v>33</v>
      </c>
      <c r="E17723" s="434">
        <v>14.8</v>
      </c>
      <c r="F17723" s="434">
        <v>13560</v>
      </c>
      <c r="G17723" s="434">
        <v>76547</v>
      </c>
      <c r="H17723" s="434">
        <v>43797</v>
      </c>
      <c r="I17723" s="434">
        <v>228.6</v>
      </c>
      <c r="J17723" s="434">
        <v>80591</v>
      </c>
      <c r="K17723" s="434">
        <v>2008</v>
      </c>
    </row>
    <row r="17724" spans="1:11" hidden="1" x14ac:dyDescent="0.25">
      <c r="A17724" s="434">
        <v>563868000</v>
      </c>
      <c r="B17724" s="434">
        <v>13913</v>
      </c>
      <c r="C17724" s="434" t="s">
        <v>20</v>
      </c>
      <c r="D17724" s="434" t="s">
        <v>29</v>
      </c>
      <c r="E17724" s="434">
        <v>14.5</v>
      </c>
      <c r="F17724" s="434">
        <v>10150</v>
      </c>
      <c r="G17724" s="434">
        <v>49999</v>
      </c>
      <c r="H17724" s="434">
        <v>29737</v>
      </c>
      <c r="I17724" s="434">
        <v>183</v>
      </c>
      <c r="J17724" s="434">
        <v>0</v>
      </c>
      <c r="K17724" s="434">
        <v>1970</v>
      </c>
    </row>
    <row r="17725" spans="1:11" hidden="1" x14ac:dyDescent="0.25">
      <c r="A17725" s="434">
        <v>563877000</v>
      </c>
      <c r="B17725" s="434">
        <v>10229</v>
      </c>
      <c r="C17725" s="434" t="s">
        <v>20</v>
      </c>
      <c r="D17725" s="434" t="s">
        <v>29</v>
      </c>
      <c r="E17725" s="434">
        <v>14.5</v>
      </c>
      <c r="F17725" s="434">
        <v>7240</v>
      </c>
      <c r="G17725" s="434">
        <v>49999</v>
      </c>
      <c r="H17725" s="434">
        <v>29737</v>
      </c>
      <c r="I17725" s="434">
        <v>183</v>
      </c>
      <c r="J17725" s="434">
        <v>0</v>
      </c>
      <c r="K17725" s="434">
        <v>1970</v>
      </c>
    </row>
    <row r="17726" spans="1:11" hidden="1" x14ac:dyDescent="0.25">
      <c r="A17726" s="434">
        <v>563885000</v>
      </c>
      <c r="B17726" s="434">
        <v>20027</v>
      </c>
      <c r="C17726" s="434" t="s">
        <v>28</v>
      </c>
      <c r="D17726" s="434" t="s">
        <v>33</v>
      </c>
      <c r="E17726" s="434">
        <v>14.5</v>
      </c>
      <c r="F17726" s="434">
        <v>9710</v>
      </c>
      <c r="G17726" s="434">
        <v>82140</v>
      </c>
      <c r="H17726" s="434">
        <v>42887</v>
      </c>
      <c r="I17726" s="434">
        <v>228.99</v>
      </c>
      <c r="J17726" s="434">
        <v>0</v>
      </c>
      <c r="K17726" s="434">
        <v>2013</v>
      </c>
    </row>
    <row r="17727" spans="1:11" hidden="1" x14ac:dyDescent="0.25">
      <c r="A17727" s="434">
        <v>563907000</v>
      </c>
      <c r="B17727" s="434">
        <v>17267</v>
      </c>
      <c r="C17727" s="434" t="s">
        <v>28</v>
      </c>
      <c r="D17727" s="434" t="s">
        <v>29</v>
      </c>
      <c r="E17727" s="434">
        <v>14.2</v>
      </c>
      <c r="F17727" s="434">
        <v>8500</v>
      </c>
      <c r="G17727" s="434">
        <v>63016</v>
      </c>
      <c r="H17727" s="434">
        <v>36416</v>
      </c>
      <c r="I17727" s="434">
        <v>199.99</v>
      </c>
      <c r="J17727" s="434">
        <v>0</v>
      </c>
      <c r="K17727" s="434">
        <v>2016</v>
      </c>
    </row>
    <row r="17728" spans="1:11" hidden="1" x14ac:dyDescent="0.25">
      <c r="A17728" s="434">
        <v>563930000</v>
      </c>
      <c r="B17728" s="434">
        <v>740</v>
      </c>
      <c r="C17728" s="434" t="s">
        <v>28</v>
      </c>
      <c r="D17728" s="434" t="s">
        <v>29</v>
      </c>
      <c r="F17728" s="434">
        <v>6780</v>
      </c>
      <c r="G17728" s="434">
        <v>37721</v>
      </c>
      <c r="H17728" s="434">
        <v>23225</v>
      </c>
      <c r="I17728" s="434">
        <v>179.97</v>
      </c>
      <c r="K17728" s="434">
        <v>2016</v>
      </c>
    </row>
    <row r="17729" spans="1:11" hidden="1" x14ac:dyDescent="0.25">
      <c r="A17729" s="434">
        <v>563933000</v>
      </c>
      <c r="B17729" s="434">
        <v>19297</v>
      </c>
      <c r="C17729" s="434" t="s">
        <v>28</v>
      </c>
      <c r="D17729" s="434" t="s">
        <v>29</v>
      </c>
      <c r="E17729" s="434">
        <v>14.2</v>
      </c>
      <c r="F17729" s="434">
        <v>6250</v>
      </c>
      <c r="G17729" s="434">
        <v>37735</v>
      </c>
      <c r="H17729" s="434">
        <v>23224</v>
      </c>
      <c r="I17729" s="434">
        <v>179.93</v>
      </c>
      <c r="J17729" s="434">
        <v>0</v>
      </c>
      <c r="K17729" s="434">
        <v>2016</v>
      </c>
    </row>
    <row r="17730" spans="1:11" hidden="1" x14ac:dyDescent="0.25">
      <c r="A17730" s="434">
        <v>563934000</v>
      </c>
      <c r="B17730" s="434">
        <v>1470</v>
      </c>
      <c r="C17730" s="434" t="s">
        <v>31</v>
      </c>
      <c r="D17730" s="434" t="s">
        <v>29</v>
      </c>
      <c r="E17730" s="434">
        <v>43727</v>
      </c>
      <c r="F17730" s="434">
        <v>17674</v>
      </c>
      <c r="G17730" s="434">
        <v>13778</v>
      </c>
      <c r="H17730" s="434">
        <v>44219</v>
      </c>
      <c r="I17730" s="434">
        <v>179.47</v>
      </c>
      <c r="J17730" s="434">
        <v>0</v>
      </c>
    </row>
    <row r="17731" spans="1:11" hidden="1" x14ac:dyDescent="0.25">
      <c r="A17731" s="434">
        <v>563945000</v>
      </c>
      <c r="B17731" s="434">
        <v>4115</v>
      </c>
      <c r="C17731" s="434" t="s">
        <v>28</v>
      </c>
      <c r="D17731" s="434" t="s">
        <v>29</v>
      </c>
      <c r="F17731" s="434">
        <v>8100</v>
      </c>
      <c r="G17731" s="434">
        <v>58071</v>
      </c>
      <c r="H17731" s="434">
        <v>32726</v>
      </c>
      <c r="I17731" s="434">
        <v>189.93</v>
      </c>
      <c r="K17731" s="434">
        <v>2016</v>
      </c>
    </row>
    <row r="17732" spans="1:11" hidden="1" x14ac:dyDescent="0.25">
      <c r="A17732" s="434">
        <v>563960000</v>
      </c>
      <c r="B17732" s="434">
        <v>14904</v>
      </c>
      <c r="C17732" s="434" t="s">
        <v>28</v>
      </c>
      <c r="D17732" s="434" t="s">
        <v>33</v>
      </c>
      <c r="E17732" s="434">
        <v>14.5</v>
      </c>
      <c r="F17732" s="434">
        <v>8550</v>
      </c>
      <c r="G17732" s="434">
        <v>87052</v>
      </c>
      <c r="H17732" s="434">
        <v>46982</v>
      </c>
      <c r="I17732" s="434">
        <v>229</v>
      </c>
      <c r="J17732" s="434">
        <v>0</v>
      </c>
      <c r="K17732" s="434">
        <v>1970</v>
      </c>
    </row>
    <row r="17733" spans="1:11" hidden="1" x14ac:dyDescent="0.25">
      <c r="A17733" s="434">
        <v>563976000</v>
      </c>
      <c r="B17733" s="434">
        <v>26168</v>
      </c>
      <c r="C17733" s="434" t="s">
        <v>28</v>
      </c>
      <c r="D17733" s="434" t="s">
        <v>36</v>
      </c>
      <c r="E17733" s="434">
        <v>14.5</v>
      </c>
      <c r="F17733" s="434">
        <v>16859</v>
      </c>
      <c r="G17733" s="434">
        <v>173044</v>
      </c>
      <c r="H17733" s="434">
        <v>86848</v>
      </c>
      <c r="I17733" s="434">
        <v>289</v>
      </c>
      <c r="J17733" s="434">
        <v>0</v>
      </c>
      <c r="K17733" s="434">
        <v>1970</v>
      </c>
    </row>
    <row r="17734" spans="1:11" hidden="1" x14ac:dyDescent="0.25">
      <c r="A17734" s="434">
        <v>564037000</v>
      </c>
      <c r="B17734" s="434">
        <v>16978</v>
      </c>
      <c r="C17734" s="434" t="s">
        <v>31</v>
      </c>
      <c r="D17734" s="434" t="s">
        <v>33</v>
      </c>
      <c r="E17734" s="434">
        <v>15.5</v>
      </c>
      <c r="F17734" s="434">
        <v>10404</v>
      </c>
      <c r="G17734" s="434">
        <v>54810</v>
      </c>
      <c r="H17734" s="434">
        <v>39258</v>
      </c>
      <c r="I17734" s="434">
        <v>212.5</v>
      </c>
      <c r="J17734" s="434">
        <v>0</v>
      </c>
      <c r="K17734" s="434">
        <v>1970</v>
      </c>
    </row>
    <row r="17735" spans="1:11" hidden="1" x14ac:dyDescent="0.25">
      <c r="A17735" s="434">
        <v>564045000</v>
      </c>
      <c r="B17735" s="434">
        <v>3147</v>
      </c>
      <c r="C17735" s="434" t="s">
        <v>20</v>
      </c>
      <c r="D17735" s="434" t="s">
        <v>25</v>
      </c>
      <c r="F17735" s="434">
        <v>4860</v>
      </c>
      <c r="G17735" s="434">
        <v>22430</v>
      </c>
      <c r="H17735" s="434">
        <v>13122</v>
      </c>
      <c r="I17735" s="434">
        <v>149.93</v>
      </c>
      <c r="J17735" s="434">
        <v>22236</v>
      </c>
      <c r="K17735" s="434">
        <v>2015</v>
      </c>
    </row>
    <row r="17736" spans="1:11" hidden="1" x14ac:dyDescent="0.25">
      <c r="A17736" s="434">
        <v>564054000</v>
      </c>
      <c r="B17736" s="434">
        <v>11059</v>
      </c>
      <c r="C17736" s="434" t="s">
        <v>20</v>
      </c>
      <c r="D17736" s="434" t="s">
        <v>25</v>
      </c>
      <c r="E17736" s="434">
        <v>14.8</v>
      </c>
      <c r="F17736" s="434">
        <v>6500</v>
      </c>
      <c r="G17736" s="434">
        <v>17069</v>
      </c>
      <c r="H17736" s="434">
        <v>12162</v>
      </c>
      <c r="I17736" s="434">
        <v>144.05000000000001</v>
      </c>
      <c r="J17736" s="434">
        <v>0</v>
      </c>
      <c r="K17736" s="434">
        <v>1970</v>
      </c>
    </row>
    <row r="17737" spans="1:11" hidden="1" x14ac:dyDescent="0.25">
      <c r="A17737" s="434">
        <v>564057000</v>
      </c>
      <c r="B17737" s="434">
        <v>16739</v>
      </c>
      <c r="C17737" s="434" t="s">
        <v>20</v>
      </c>
      <c r="D17737" s="434" t="s">
        <v>25</v>
      </c>
      <c r="E17737" s="434">
        <v>14.8</v>
      </c>
      <c r="F17737" s="434">
        <v>6209</v>
      </c>
      <c r="G17737" s="434">
        <v>16796</v>
      </c>
      <c r="H17737" s="434">
        <v>12164</v>
      </c>
      <c r="I17737" s="434">
        <v>144.05000000000001</v>
      </c>
      <c r="J17737" s="434">
        <v>19604</v>
      </c>
      <c r="K17737" s="434">
        <v>2008</v>
      </c>
    </row>
    <row r="17738" spans="1:11" hidden="1" x14ac:dyDescent="0.25">
      <c r="A17738" s="434">
        <v>564066000</v>
      </c>
      <c r="B17738" s="434">
        <v>10224</v>
      </c>
      <c r="C17738" s="434" t="s">
        <v>20</v>
      </c>
      <c r="D17738" s="434" t="s">
        <v>25</v>
      </c>
      <c r="E17738" s="434">
        <v>14.8</v>
      </c>
      <c r="F17738" s="434">
        <v>6209</v>
      </c>
      <c r="G17738" s="434">
        <v>16868</v>
      </c>
      <c r="H17738" s="434">
        <v>12164</v>
      </c>
      <c r="I17738" s="434">
        <v>144.05000000000001</v>
      </c>
      <c r="J17738" s="434">
        <v>19604</v>
      </c>
      <c r="K17738" s="434">
        <v>2008</v>
      </c>
    </row>
    <row r="17739" spans="1:11" hidden="1" x14ac:dyDescent="0.25">
      <c r="A17739" s="434">
        <v>564076000</v>
      </c>
      <c r="B17739" s="434">
        <v>15435</v>
      </c>
      <c r="C17739" s="434" t="s">
        <v>28</v>
      </c>
      <c r="D17739" s="434" t="s">
        <v>29</v>
      </c>
      <c r="E17739" s="434">
        <v>14.3</v>
      </c>
      <c r="F17739" s="434">
        <v>5627</v>
      </c>
      <c r="G17739" s="434">
        <v>32621</v>
      </c>
      <c r="H17739" s="434">
        <v>19885</v>
      </c>
      <c r="I17739" s="434">
        <v>177</v>
      </c>
      <c r="J17739" s="434">
        <v>0</v>
      </c>
      <c r="K17739" s="434">
        <v>1970</v>
      </c>
    </row>
    <row r="17740" spans="1:11" hidden="1" x14ac:dyDescent="0.25">
      <c r="A17740" s="434">
        <v>564081000</v>
      </c>
      <c r="B17740" s="434">
        <v>11653</v>
      </c>
      <c r="C17740" s="434" t="s">
        <v>20</v>
      </c>
      <c r="D17740" s="434" t="s">
        <v>29</v>
      </c>
      <c r="E17740" s="434">
        <v>15</v>
      </c>
      <c r="F17740" s="434">
        <v>9960</v>
      </c>
      <c r="G17740" s="434">
        <v>49999</v>
      </c>
      <c r="H17740" s="434">
        <v>30241</v>
      </c>
      <c r="I17740" s="434">
        <v>183.2</v>
      </c>
      <c r="J17740" s="434">
        <v>0</v>
      </c>
      <c r="K17740" s="434">
        <v>1970</v>
      </c>
    </row>
    <row r="17741" spans="1:11" hidden="1" x14ac:dyDescent="0.25">
      <c r="A17741" s="434">
        <v>564097000</v>
      </c>
      <c r="B17741" s="434">
        <v>6571</v>
      </c>
      <c r="C17741" s="434" t="s">
        <v>16</v>
      </c>
      <c r="D17741" s="434" t="s">
        <v>33</v>
      </c>
      <c r="I17741" s="434">
        <v>245</v>
      </c>
    </row>
    <row r="17742" spans="1:11" hidden="1" x14ac:dyDescent="0.25">
      <c r="A17742" s="434">
        <v>564104000</v>
      </c>
      <c r="B17742" s="434">
        <v>37674</v>
      </c>
      <c r="C17742" s="434" t="s">
        <v>46</v>
      </c>
      <c r="D17742" s="434" t="s">
        <v>17</v>
      </c>
      <c r="E17742" s="434">
        <v>15</v>
      </c>
      <c r="F17742" s="434">
        <v>8994</v>
      </c>
      <c r="G17742" s="434">
        <v>1481</v>
      </c>
      <c r="H17742" s="434">
        <v>2375</v>
      </c>
      <c r="I17742" s="434">
        <v>59</v>
      </c>
      <c r="J17742" s="434">
        <v>0</v>
      </c>
      <c r="K17742" s="434">
        <v>2010</v>
      </c>
    </row>
    <row r="17743" spans="1:11" hidden="1" x14ac:dyDescent="0.25">
      <c r="A17743" s="434">
        <v>564110000</v>
      </c>
      <c r="B17743" s="434">
        <v>1086</v>
      </c>
      <c r="C17743" s="434" t="s">
        <v>20</v>
      </c>
      <c r="D17743" s="434" t="s">
        <v>25</v>
      </c>
      <c r="E17743" s="434">
        <v>16</v>
      </c>
      <c r="F17743" s="434">
        <v>7000</v>
      </c>
      <c r="G17743" s="434">
        <v>10441</v>
      </c>
      <c r="H17743" s="434">
        <v>10105</v>
      </c>
      <c r="I17743" s="434">
        <v>137.06</v>
      </c>
      <c r="J17743" s="434">
        <v>10030</v>
      </c>
      <c r="K17743" s="434">
        <v>2010</v>
      </c>
    </row>
    <row r="17744" spans="1:11" hidden="1" x14ac:dyDescent="0.25">
      <c r="A17744" s="434">
        <v>564111000</v>
      </c>
      <c r="B17744" s="434">
        <v>12774</v>
      </c>
      <c r="C17744" s="434" t="s">
        <v>16</v>
      </c>
      <c r="D17744" s="434" t="s">
        <v>33</v>
      </c>
      <c r="E17744" s="434">
        <v>14.5</v>
      </c>
      <c r="F17744" s="434">
        <v>12268</v>
      </c>
      <c r="G17744" s="434">
        <v>72718</v>
      </c>
      <c r="H17744" s="434">
        <v>41503</v>
      </c>
      <c r="I17744" s="434">
        <v>227.83199999999999</v>
      </c>
      <c r="J17744" s="434">
        <v>78812</v>
      </c>
      <c r="K17744" s="434">
        <v>2003</v>
      </c>
    </row>
    <row r="17745" spans="1:11" hidden="1" x14ac:dyDescent="0.25">
      <c r="A17745" s="434">
        <v>564137000</v>
      </c>
      <c r="B17745" s="434">
        <v>35578</v>
      </c>
      <c r="C17745" s="434" t="s">
        <v>31</v>
      </c>
      <c r="D17745" s="434" t="s">
        <v>33</v>
      </c>
      <c r="E17745" s="434">
        <v>15.5</v>
      </c>
      <c r="F17745" s="434">
        <v>11039</v>
      </c>
      <c r="G17745" s="434">
        <v>54810</v>
      </c>
      <c r="H17745" s="434">
        <v>39258</v>
      </c>
      <c r="I17745" s="434">
        <v>212.5</v>
      </c>
      <c r="J17745" s="434">
        <v>0</v>
      </c>
      <c r="K17745" s="434">
        <v>1970</v>
      </c>
    </row>
    <row r="17746" spans="1:11" hidden="1" x14ac:dyDescent="0.25">
      <c r="A17746" s="434">
        <v>564151000</v>
      </c>
      <c r="B17746" s="434">
        <v>6721</v>
      </c>
      <c r="C17746" s="434" t="s">
        <v>24</v>
      </c>
      <c r="D17746" s="434" t="s">
        <v>33</v>
      </c>
      <c r="F17746" s="434">
        <v>11730</v>
      </c>
      <c r="G17746" s="434">
        <v>114716</v>
      </c>
      <c r="H17746" s="434">
        <v>63489</v>
      </c>
      <c r="I17746" s="434">
        <v>249.9</v>
      </c>
      <c r="J17746" s="434">
        <v>125068</v>
      </c>
      <c r="K17746" s="434">
        <v>2016</v>
      </c>
    </row>
    <row r="17747" spans="1:11" hidden="1" x14ac:dyDescent="0.25">
      <c r="A17747" s="434">
        <v>564163000</v>
      </c>
      <c r="B17747" s="434">
        <v>12855</v>
      </c>
      <c r="C17747" s="434" t="s">
        <v>28</v>
      </c>
      <c r="D17747" s="434" t="s">
        <v>33</v>
      </c>
      <c r="E17747" s="434">
        <v>14.5</v>
      </c>
      <c r="F17747" s="434">
        <v>8880</v>
      </c>
      <c r="G17747" s="434">
        <v>81056</v>
      </c>
      <c r="H17747" s="434">
        <v>43291</v>
      </c>
      <c r="I17747" s="434">
        <v>229</v>
      </c>
      <c r="J17747" s="434">
        <v>0</v>
      </c>
      <c r="K17747" s="434">
        <v>1970</v>
      </c>
    </row>
    <row r="17748" spans="1:11" hidden="1" x14ac:dyDescent="0.25">
      <c r="A17748" s="434">
        <v>564166000</v>
      </c>
      <c r="B17748" s="434">
        <v>38862</v>
      </c>
      <c r="C17748" s="434" t="s">
        <v>20</v>
      </c>
      <c r="D17748" s="434" t="s">
        <v>29</v>
      </c>
      <c r="E17748" s="434">
        <v>15</v>
      </c>
      <c r="F17748" s="434">
        <v>8580</v>
      </c>
      <c r="G17748" s="434">
        <v>40037</v>
      </c>
      <c r="H17748" s="434">
        <v>25400</v>
      </c>
      <c r="I17748" s="434">
        <v>175.96</v>
      </c>
      <c r="J17748" s="434">
        <v>0</v>
      </c>
      <c r="K17748" s="434">
        <v>1970</v>
      </c>
    </row>
    <row r="17749" spans="1:11" hidden="1" x14ac:dyDescent="0.25">
      <c r="A17749" s="434">
        <v>564171000</v>
      </c>
      <c r="B17749" s="434">
        <v>4947</v>
      </c>
      <c r="C17749" s="434" t="s">
        <v>28</v>
      </c>
      <c r="D17749" s="434" t="s">
        <v>29</v>
      </c>
      <c r="E17749" s="434">
        <v>14.2</v>
      </c>
      <c r="F17749" s="434">
        <v>7900</v>
      </c>
      <c r="G17749" s="434">
        <v>33000</v>
      </c>
      <c r="H17749" s="434">
        <v>19992</v>
      </c>
      <c r="I17749" s="434">
        <v>177.4</v>
      </c>
      <c r="J17749" s="434">
        <v>0</v>
      </c>
      <c r="K17749" s="434">
        <v>2010</v>
      </c>
    </row>
    <row r="17750" spans="1:11" hidden="1" x14ac:dyDescent="0.25">
      <c r="A17750" s="434">
        <v>564180000</v>
      </c>
      <c r="B17750" s="434">
        <v>5368</v>
      </c>
      <c r="C17750" s="434" t="s">
        <v>28</v>
      </c>
      <c r="D17750" s="434" t="s">
        <v>29</v>
      </c>
      <c r="E17750" s="434">
        <v>14.2</v>
      </c>
      <c r="F17750" s="434">
        <v>7900</v>
      </c>
      <c r="G17750" s="434">
        <v>33078</v>
      </c>
      <c r="H17750" s="434">
        <v>19992</v>
      </c>
      <c r="I17750" s="434">
        <v>177.4</v>
      </c>
      <c r="K17750" s="434">
        <v>2010</v>
      </c>
    </row>
    <row r="17751" spans="1:11" hidden="1" x14ac:dyDescent="0.25">
      <c r="A17751" s="434">
        <v>564182000</v>
      </c>
      <c r="B17751" s="434">
        <v>4259</v>
      </c>
      <c r="C17751" s="434" t="s">
        <v>20</v>
      </c>
      <c r="D17751" s="434" t="s">
        <v>29</v>
      </c>
      <c r="E17751" s="434">
        <v>15</v>
      </c>
      <c r="F17751" s="434">
        <v>8058</v>
      </c>
      <c r="G17751" s="434">
        <v>40083</v>
      </c>
      <c r="H17751" s="434">
        <v>25382</v>
      </c>
      <c r="I17751" s="434">
        <v>176</v>
      </c>
      <c r="J17751" s="434">
        <v>0</v>
      </c>
      <c r="K17751" s="434">
        <v>1970</v>
      </c>
    </row>
    <row r="17752" spans="1:11" hidden="1" x14ac:dyDescent="0.25">
      <c r="A17752" s="434">
        <v>564187000</v>
      </c>
      <c r="B17752" s="434">
        <v>6479</v>
      </c>
      <c r="C17752" s="434" t="s">
        <v>16</v>
      </c>
      <c r="D17752" s="434" t="s">
        <v>29</v>
      </c>
      <c r="E17752" s="434">
        <v>15</v>
      </c>
      <c r="F17752" s="434">
        <v>13560</v>
      </c>
      <c r="G17752" s="434">
        <v>47470</v>
      </c>
      <c r="H17752" s="434">
        <v>28068</v>
      </c>
      <c r="I17752" s="434">
        <v>183.29</v>
      </c>
      <c r="J17752" s="434">
        <v>50096</v>
      </c>
      <c r="K17752" s="434">
        <v>2006</v>
      </c>
    </row>
    <row r="17753" spans="1:11" hidden="1" x14ac:dyDescent="0.25">
      <c r="A17753" s="434">
        <v>564199000</v>
      </c>
      <c r="B17753" s="434">
        <v>10968</v>
      </c>
      <c r="C17753" s="434" t="s">
        <v>31</v>
      </c>
      <c r="D17753" s="434" t="s">
        <v>25</v>
      </c>
      <c r="E17753" s="434">
        <v>14.6</v>
      </c>
      <c r="F17753" s="434">
        <v>5180</v>
      </c>
      <c r="G17753" s="434">
        <v>13479</v>
      </c>
      <c r="H17753" s="434">
        <v>9177</v>
      </c>
      <c r="I17753" s="434">
        <v>136.43</v>
      </c>
      <c r="J17753" s="434">
        <v>0</v>
      </c>
      <c r="K17753" s="434">
        <v>1970</v>
      </c>
    </row>
    <row r="17754" spans="1:11" hidden="1" x14ac:dyDescent="0.25">
      <c r="A17754" s="434">
        <v>564204000</v>
      </c>
      <c r="B17754" s="434">
        <v>1218</v>
      </c>
      <c r="C17754" s="434" t="s">
        <v>28</v>
      </c>
      <c r="D17754" s="434" t="s">
        <v>33</v>
      </c>
      <c r="F17754" s="434">
        <v>9710</v>
      </c>
      <c r="G17754" s="434">
        <v>82150</v>
      </c>
      <c r="H17754" s="434">
        <v>43025</v>
      </c>
      <c r="I17754" s="434">
        <v>228.99</v>
      </c>
      <c r="K17754" s="434">
        <v>2014</v>
      </c>
    </row>
    <row r="17755" spans="1:11" hidden="1" x14ac:dyDescent="0.25">
      <c r="A17755" s="434">
        <v>564207000</v>
      </c>
      <c r="B17755" s="434">
        <v>3168</v>
      </c>
      <c r="C17755" s="434" t="s">
        <v>16</v>
      </c>
      <c r="D17755" s="434" t="s">
        <v>29</v>
      </c>
      <c r="I17755" s="434">
        <v>183</v>
      </c>
    </row>
    <row r="17756" spans="1:11" hidden="1" x14ac:dyDescent="0.25">
      <c r="A17756" s="434">
        <v>564216000</v>
      </c>
      <c r="B17756" s="434">
        <v>11738</v>
      </c>
      <c r="C17756" s="434" t="s">
        <v>31</v>
      </c>
      <c r="D17756" s="434" t="s">
        <v>25</v>
      </c>
      <c r="E17756" s="434">
        <v>14</v>
      </c>
      <c r="F17756" s="434">
        <v>6269</v>
      </c>
      <c r="G17756" s="434">
        <v>17451</v>
      </c>
      <c r="H17756" s="434">
        <v>12993</v>
      </c>
      <c r="I17756" s="434">
        <v>143.15</v>
      </c>
      <c r="J17756" s="434">
        <v>0</v>
      </c>
      <c r="K17756" s="434">
        <v>1970</v>
      </c>
    </row>
    <row r="17757" spans="1:11" hidden="1" x14ac:dyDescent="0.25">
      <c r="A17757" s="434">
        <v>564220000</v>
      </c>
      <c r="B17757" s="434">
        <v>18588</v>
      </c>
      <c r="C17757" s="434" t="s">
        <v>28</v>
      </c>
      <c r="D17757" s="434" t="s">
        <v>29</v>
      </c>
      <c r="E17757" s="434">
        <v>14.6</v>
      </c>
      <c r="F17757" s="434">
        <v>9480</v>
      </c>
      <c r="G17757" s="434">
        <v>55862</v>
      </c>
      <c r="H17757" s="434">
        <v>30822</v>
      </c>
      <c r="I17757" s="434">
        <v>189.9</v>
      </c>
      <c r="J17757" s="434">
        <v>0</v>
      </c>
      <c r="K17757" s="434">
        <v>2005</v>
      </c>
    </row>
    <row r="17758" spans="1:11" hidden="1" x14ac:dyDescent="0.25">
      <c r="A17758" s="434">
        <v>564225000</v>
      </c>
      <c r="B17758" s="434">
        <v>3371</v>
      </c>
      <c r="C17758" s="434" t="s">
        <v>20</v>
      </c>
      <c r="D17758" s="434" t="s">
        <v>29</v>
      </c>
      <c r="E17758" s="434">
        <v>15</v>
      </c>
      <c r="F17758" s="434">
        <v>7240</v>
      </c>
      <c r="G17758" s="434">
        <v>49999</v>
      </c>
      <c r="H17758" s="434">
        <v>29562</v>
      </c>
      <c r="I17758" s="434">
        <v>183</v>
      </c>
      <c r="J17758" s="434">
        <v>51710</v>
      </c>
      <c r="K17758" s="434">
        <v>2015</v>
      </c>
    </row>
    <row r="17759" spans="1:11" hidden="1" x14ac:dyDescent="0.25">
      <c r="A17759" s="434">
        <v>564229000</v>
      </c>
      <c r="B17759" s="434">
        <v>32521</v>
      </c>
      <c r="C17759" s="434" t="s">
        <v>20</v>
      </c>
      <c r="D17759" s="434" t="s">
        <v>29</v>
      </c>
      <c r="E17759" s="434">
        <v>15</v>
      </c>
      <c r="F17759" s="434">
        <v>7660</v>
      </c>
      <c r="G17759" s="434">
        <v>49999</v>
      </c>
      <c r="H17759" s="434">
        <v>29768</v>
      </c>
      <c r="I17759" s="434">
        <v>183</v>
      </c>
      <c r="J17759" s="434">
        <v>51728</v>
      </c>
      <c r="K17759" s="434">
        <v>2015</v>
      </c>
    </row>
    <row r="17760" spans="1:11" hidden="1" x14ac:dyDescent="0.25">
      <c r="A17760" s="434">
        <v>564237000</v>
      </c>
      <c r="B17760" s="434">
        <v>2052</v>
      </c>
      <c r="C17760" s="434" t="s">
        <v>31</v>
      </c>
      <c r="D17760" s="434" t="s">
        <v>25</v>
      </c>
      <c r="E17760" s="434">
        <v>12.4</v>
      </c>
      <c r="F17760" s="434">
        <v>2550</v>
      </c>
      <c r="G17760" s="434">
        <v>8028</v>
      </c>
      <c r="H17760" s="434">
        <v>5629</v>
      </c>
      <c r="I17760" s="434">
        <v>108.13</v>
      </c>
      <c r="J17760" s="434">
        <v>0</v>
      </c>
      <c r="K17760" s="434">
        <v>1970</v>
      </c>
    </row>
    <row r="17761" spans="1:11" hidden="1" x14ac:dyDescent="0.25">
      <c r="A17761" s="434">
        <v>564248000</v>
      </c>
      <c r="B17761" s="434">
        <v>8238</v>
      </c>
      <c r="C17761" s="434" t="s">
        <v>46</v>
      </c>
      <c r="D17761" s="434" t="s">
        <v>22</v>
      </c>
      <c r="E17761" s="434">
        <v>18</v>
      </c>
      <c r="F17761" s="434">
        <v>12000</v>
      </c>
      <c r="G17761" s="434">
        <v>3332</v>
      </c>
      <c r="H17761" s="434">
        <v>4566</v>
      </c>
      <c r="I17761" s="434">
        <v>86</v>
      </c>
      <c r="K17761" s="434">
        <v>2011</v>
      </c>
    </row>
    <row r="17762" spans="1:11" hidden="1" x14ac:dyDescent="0.25">
      <c r="A17762" s="434">
        <v>564267000</v>
      </c>
      <c r="B17762" s="434">
        <v>5713</v>
      </c>
      <c r="C17762" s="434" t="s">
        <v>28</v>
      </c>
      <c r="D17762" s="434" t="s">
        <v>33</v>
      </c>
      <c r="F17762" s="434">
        <v>9660</v>
      </c>
      <c r="G17762" s="434">
        <v>81846</v>
      </c>
      <c r="H17762" s="434">
        <v>43013</v>
      </c>
      <c r="I17762" s="434">
        <v>228.99</v>
      </c>
      <c r="K17762" s="434">
        <v>2015</v>
      </c>
    </row>
    <row r="17763" spans="1:11" hidden="1" x14ac:dyDescent="0.25">
      <c r="A17763" s="434">
        <v>564335000</v>
      </c>
      <c r="B17763" s="434">
        <v>1709</v>
      </c>
      <c r="C17763" s="434" t="s">
        <v>20</v>
      </c>
      <c r="D17763" s="434" t="s">
        <v>25</v>
      </c>
      <c r="E17763" s="434">
        <v>14.3</v>
      </c>
      <c r="F17763" s="434">
        <v>6480</v>
      </c>
      <c r="G17763" s="434">
        <v>20704</v>
      </c>
      <c r="H17763" s="434">
        <v>11568</v>
      </c>
      <c r="I17763" s="434">
        <v>145.5</v>
      </c>
      <c r="J17763" s="434">
        <v>22184</v>
      </c>
      <c r="K17763" s="434">
        <v>2004</v>
      </c>
    </row>
    <row r="17764" spans="1:11" hidden="1" x14ac:dyDescent="0.25">
      <c r="A17764" s="434">
        <v>564343000</v>
      </c>
      <c r="B17764" s="434">
        <v>614</v>
      </c>
      <c r="C17764" s="434" t="s">
        <v>28</v>
      </c>
      <c r="D17764" s="434" t="s">
        <v>29</v>
      </c>
      <c r="F17764" s="434">
        <v>9480</v>
      </c>
      <c r="G17764" s="434">
        <v>56930</v>
      </c>
      <c r="H17764" s="434">
        <v>32957</v>
      </c>
      <c r="I17764" s="434">
        <v>189.99</v>
      </c>
      <c r="K17764" s="434">
        <v>2009</v>
      </c>
    </row>
    <row r="17765" spans="1:11" hidden="1" x14ac:dyDescent="0.25">
      <c r="A17765" s="434">
        <v>564348000</v>
      </c>
      <c r="B17765" s="434">
        <v>602</v>
      </c>
      <c r="C17765" s="434" t="s">
        <v>20</v>
      </c>
      <c r="D17765" s="434" t="s">
        <v>29</v>
      </c>
      <c r="E17765" s="434">
        <v>14</v>
      </c>
      <c r="F17765" s="434">
        <v>9960</v>
      </c>
      <c r="G17765" s="434">
        <v>50352</v>
      </c>
      <c r="H17765" s="434">
        <v>30345</v>
      </c>
      <c r="I17765" s="434">
        <v>183.2</v>
      </c>
      <c r="J17765" s="434">
        <v>51472</v>
      </c>
      <c r="K17765" s="434">
        <v>2012</v>
      </c>
    </row>
    <row r="17766" spans="1:11" hidden="1" x14ac:dyDescent="0.25">
      <c r="A17766" s="434">
        <v>564359000</v>
      </c>
      <c r="B17766" s="434">
        <v>1019</v>
      </c>
      <c r="C17766" s="434" t="s">
        <v>20</v>
      </c>
      <c r="D17766" s="434" t="s">
        <v>29</v>
      </c>
      <c r="E17766" s="434">
        <v>14.2</v>
      </c>
      <c r="F17766" s="434">
        <v>9960</v>
      </c>
      <c r="G17766" s="434">
        <v>38289</v>
      </c>
      <c r="H17766" s="434">
        <v>24066</v>
      </c>
      <c r="I17766" s="434">
        <v>182.86</v>
      </c>
      <c r="J17766" s="434">
        <v>37588</v>
      </c>
      <c r="K17766" s="434">
        <v>2008</v>
      </c>
    </row>
    <row r="17767" spans="1:11" hidden="1" x14ac:dyDescent="0.25">
      <c r="A17767" s="434">
        <v>564368000</v>
      </c>
      <c r="B17767" s="434">
        <v>721</v>
      </c>
      <c r="C17767" s="434" t="s">
        <v>16</v>
      </c>
      <c r="D17767" s="434" t="s">
        <v>33</v>
      </c>
      <c r="E17767" s="434">
        <v>14.8</v>
      </c>
      <c r="F17767" s="434">
        <v>13560</v>
      </c>
      <c r="G17767" s="434">
        <v>76547</v>
      </c>
      <c r="H17767" s="434">
        <v>43797</v>
      </c>
      <c r="I17767" s="434">
        <v>228.6</v>
      </c>
      <c r="J17767" s="434">
        <v>80591</v>
      </c>
      <c r="K17767" s="434">
        <v>2010</v>
      </c>
    </row>
    <row r="17768" spans="1:11" hidden="1" x14ac:dyDescent="0.25">
      <c r="A17768" s="434">
        <v>564390000</v>
      </c>
      <c r="B17768" s="434">
        <v>787</v>
      </c>
      <c r="C17768" s="434" t="s">
        <v>20</v>
      </c>
      <c r="D17768" s="434" t="s">
        <v>29</v>
      </c>
      <c r="E17768" s="434">
        <v>15</v>
      </c>
      <c r="F17768" s="434">
        <v>7860</v>
      </c>
      <c r="G17768" s="434">
        <v>37791</v>
      </c>
      <c r="H17768" s="434">
        <v>23800</v>
      </c>
      <c r="I17768" s="434">
        <v>184.21</v>
      </c>
      <c r="J17768" s="434">
        <v>40780</v>
      </c>
      <c r="K17768" s="434">
        <v>2009</v>
      </c>
    </row>
    <row r="17769" spans="1:11" hidden="1" x14ac:dyDescent="0.25">
      <c r="A17769" s="434">
        <v>564392000</v>
      </c>
      <c r="B17769" s="434">
        <v>1349</v>
      </c>
      <c r="C17769" s="434" t="s">
        <v>31</v>
      </c>
      <c r="D17769" s="434" t="s">
        <v>25</v>
      </c>
      <c r="E17769" s="434">
        <v>0</v>
      </c>
      <c r="F17769" s="434">
        <v>3000</v>
      </c>
      <c r="G17769" s="434">
        <v>7600</v>
      </c>
      <c r="H17769" s="434">
        <v>5608</v>
      </c>
      <c r="I17769" s="434">
        <v>108.2</v>
      </c>
      <c r="J17769" s="434">
        <v>0</v>
      </c>
    </row>
    <row r="17770" spans="1:11" hidden="1" x14ac:dyDescent="0.25">
      <c r="A17770" s="434">
        <v>564396000</v>
      </c>
      <c r="B17770" s="434">
        <v>4542</v>
      </c>
      <c r="C17770" s="434" t="s">
        <v>16</v>
      </c>
      <c r="D17770" s="434" t="s">
        <v>33</v>
      </c>
      <c r="E17770" s="434">
        <v>14.9</v>
      </c>
      <c r="F17770" s="434">
        <v>12240</v>
      </c>
      <c r="G17770" s="434">
        <v>74998</v>
      </c>
      <c r="H17770" s="434">
        <v>40953</v>
      </c>
      <c r="I17770" s="434">
        <v>228</v>
      </c>
      <c r="J17770" s="434">
        <v>0</v>
      </c>
      <c r="K17770" s="434">
        <v>1970</v>
      </c>
    </row>
    <row r="17771" spans="1:11" hidden="1" x14ac:dyDescent="0.25">
      <c r="A17771" s="434">
        <v>564409000</v>
      </c>
      <c r="B17771" s="434">
        <v>8593</v>
      </c>
      <c r="C17771" s="434" t="s">
        <v>20</v>
      </c>
      <c r="D17771" s="434" t="s">
        <v>29</v>
      </c>
      <c r="E17771" s="434">
        <v>14.5</v>
      </c>
      <c r="F17771" s="434">
        <v>7240</v>
      </c>
      <c r="G17771" s="434">
        <v>49999</v>
      </c>
      <c r="H17771" s="434">
        <v>29737</v>
      </c>
      <c r="I17771" s="434">
        <v>183</v>
      </c>
      <c r="J17771" s="434">
        <v>0</v>
      </c>
      <c r="K17771" s="434">
        <v>1970</v>
      </c>
    </row>
    <row r="17772" spans="1:11" hidden="1" x14ac:dyDescent="0.25">
      <c r="A17772" s="434">
        <v>564415000</v>
      </c>
      <c r="B17772" s="434">
        <v>113</v>
      </c>
      <c r="C17772" s="434" t="s">
        <v>28</v>
      </c>
      <c r="D17772" s="434" t="s">
        <v>29</v>
      </c>
      <c r="E17772" s="434">
        <v>14.5</v>
      </c>
      <c r="F17772" s="434">
        <v>9480</v>
      </c>
      <c r="G17772" s="434">
        <v>56023</v>
      </c>
      <c r="H17772" s="434">
        <v>31247</v>
      </c>
      <c r="I17772" s="434">
        <v>189.99</v>
      </c>
      <c r="J17772" s="434">
        <v>0</v>
      </c>
      <c r="K17772" s="434">
        <v>2006</v>
      </c>
    </row>
    <row r="17773" spans="1:11" hidden="1" x14ac:dyDescent="0.25">
      <c r="A17773" s="434">
        <v>564421000</v>
      </c>
      <c r="B17773" s="434">
        <v>11630</v>
      </c>
      <c r="C17773" s="434" t="s">
        <v>28</v>
      </c>
      <c r="D17773" s="434" t="s">
        <v>29</v>
      </c>
      <c r="E17773" s="434">
        <v>14.5</v>
      </c>
      <c r="F17773" s="434">
        <v>8260</v>
      </c>
      <c r="G17773" s="434">
        <v>61309</v>
      </c>
      <c r="H17773" s="434">
        <v>34812</v>
      </c>
      <c r="I17773" s="434">
        <v>199.98</v>
      </c>
      <c r="J17773" s="434">
        <v>0</v>
      </c>
      <c r="K17773" s="434">
        <v>1970</v>
      </c>
    </row>
    <row r="17774" spans="1:11" hidden="1" x14ac:dyDescent="0.25">
      <c r="A17774" s="434">
        <v>564425000</v>
      </c>
      <c r="B17774" s="434">
        <v>6472</v>
      </c>
      <c r="C17774" s="434" t="s">
        <v>39</v>
      </c>
      <c r="D17774" s="434" t="s">
        <v>17</v>
      </c>
      <c r="E17774" s="434">
        <v>0</v>
      </c>
      <c r="F17774" s="434">
        <v>2871</v>
      </c>
      <c r="G17774" s="434">
        <v>31</v>
      </c>
      <c r="H17774" s="434">
        <v>279</v>
      </c>
      <c r="I17774" s="434">
        <v>34.85</v>
      </c>
      <c r="J17774" s="434">
        <v>0</v>
      </c>
      <c r="K17774" s="434">
        <v>2016</v>
      </c>
    </row>
    <row r="17775" spans="1:11" hidden="1" x14ac:dyDescent="0.25">
      <c r="A17775" s="434">
        <v>564431000</v>
      </c>
      <c r="B17775" s="434">
        <v>511</v>
      </c>
      <c r="C17775" s="434" t="s">
        <v>20</v>
      </c>
      <c r="D17775" s="434" t="s">
        <v>29</v>
      </c>
      <c r="E17775" s="434">
        <v>15</v>
      </c>
      <c r="F17775" s="434">
        <v>7860</v>
      </c>
      <c r="G17775" s="434">
        <v>37759</v>
      </c>
      <c r="H17775" s="434">
        <v>23800</v>
      </c>
      <c r="I17775" s="434">
        <v>184.21</v>
      </c>
      <c r="J17775" s="434">
        <v>40780</v>
      </c>
      <c r="K17775" s="434">
        <v>2009</v>
      </c>
    </row>
    <row r="17776" spans="1:11" hidden="1" x14ac:dyDescent="0.25">
      <c r="A17776" s="434">
        <v>564435000</v>
      </c>
      <c r="B17776" s="434">
        <v>11829</v>
      </c>
      <c r="C17776" s="434" t="s">
        <v>16</v>
      </c>
      <c r="D17776" s="434" t="s">
        <v>33</v>
      </c>
      <c r="E17776" s="434">
        <v>14.7</v>
      </c>
      <c r="F17776" s="434">
        <v>11300</v>
      </c>
      <c r="G17776" s="434">
        <v>73981</v>
      </c>
      <c r="H17776" s="434">
        <v>43070</v>
      </c>
      <c r="I17776" s="434">
        <v>228.6</v>
      </c>
      <c r="J17776" s="434">
        <v>81320</v>
      </c>
      <c r="K17776" s="434">
        <v>2009</v>
      </c>
    </row>
    <row r="17777" spans="1:11" hidden="1" x14ac:dyDescent="0.25">
      <c r="A17777" s="434">
        <v>564446000</v>
      </c>
      <c r="B17777" s="434">
        <v>25594</v>
      </c>
      <c r="C17777" s="434" t="s">
        <v>31</v>
      </c>
      <c r="D17777" s="434" t="s">
        <v>25</v>
      </c>
      <c r="E17777" s="434">
        <v>18</v>
      </c>
      <c r="F17777" s="434">
        <v>12000</v>
      </c>
      <c r="G17777" s="434">
        <v>5432</v>
      </c>
      <c r="H17777" s="434">
        <v>20216</v>
      </c>
      <c r="I17777" s="434">
        <v>139.99</v>
      </c>
      <c r="J17777" s="434">
        <v>0</v>
      </c>
      <c r="K17777" s="434">
        <v>2009</v>
      </c>
    </row>
    <row r="17778" spans="1:11" hidden="1" x14ac:dyDescent="0.25">
      <c r="A17778" s="434">
        <v>564475000</v>
      </c>
      <c r="B17778" s="434">
        <v>1296</v>
      </c>
      <c r="C17778" s="434" t="s">
        <v>20</v>
      </c>
      <c r="D17778" s="434" t="s">
        <v>29</v>
      </c>
      <c r="E17778" s="434">
        <v>15</v>
      </c>
      <c r="F17778" s="434">
        <v>7980</v>
      </c>
      <c r="G17778" s="434">
        <v>34528</v>
      </c>
      <c r="H17778" s="434">
        <v>20035</v>
      </c>
      <c r="I17778" s="434">
        <v>174.4</v>
      </c>
      <c r="J17778" s="434">
        <v>36126</v>
      </c>
      <c r="K17778" s="434">
        <v>2003</v>
      </c>
    </row>
    <row r="17779" spans="1:11" hidden="1" x14ac:dyDescent="0.25">
      <c r="A17779" s="434">
        <v>564511000</v>
      </c>
      <c r="B17779" s="434">
        <v>1868</v>
      </c>
      <c r="C17779" s="434" t="s">
        <v>28</v>
      </c>
      <c r="D17779" s="434" t="s">
        <v>29</v>
      </c>
      <c r="E17779" s="434">
        <v>14.4</v>
      </c>
      <c r="F17779" s="434">
        <v>8500</v>
      </c>
      <c r="G17779" s="434">
        <v>63023</v>
      </c>
      <c r="H17779" s="434">
        <v>36354</v>
      </c>
      <c r="I17779" s="434">
        <v>199.9</v>
      </c>
      <c r="K17779" s="434">
        <v>2014</v>
      </c>
    </row>
    <row r="17780" spans="1:11" hidden="1" x14ac:dyDescent="0.25">
      <c r="A17780" s="434">
        <v>564517000</v>
      </c>
      <c r="B17780" s="434">
        <v>12990</v>
      </c>
      <c r="C17780" s="434" t="s">
        <v>20</v>
      </c>
      <c r="D17780" s="434" t="s">
        <v>29</v>
      </c>
      <c r="E17780" s="434">
        <v>14.2</v>
      </c>
      <c r="F17780" s="434">
        <v>8058</v>
      </c>
      <c r="G17780" s="434">
        <v>38396</v>
      </c>
      <c r="H17780" s="434">
        <v>24112</v>
      </c>
      <c r="I17780" s="434">
        <v>182.86</v>
      </c>
      <c r="J17780" s="434">
        <v>0</v>
      </c>
      <c r="K17780" s="434">
        <v>1970</v>
      </c>
    </row>
    <row r="17781" spans="1:11" hidden="1" x14ac:dyDescent="0.25">
      <c r="A17781" s="434">
        <v>564520000</v>
      </c>
      <c r="B17781" s="434">
        <v>80987</v>
      </c>
      <c r="C17781" s="434" t="s">
        <v>20</v>
      </c>
      <c r="D17781" s="434" t="s">
        <v>29</v>
      </c>
      <c r="E17781" s="434">
        <v>14.2</v>
      </c>
      <c r="F17781" s="434">
        <v>8058</v>
      </c>
      <c r="G17781" s="434">
        <v>38396</v>
      </c>
      <c r="H17781" s="434">
        <v>24112</v>
      </c>
      <c r="I17781" s="434">
        <v>182.86</v>
      </c>
      <c r="J17781" s="434">
        <v>0</v>
      </c>
      <c r="K17781" s="434">
        <v>1970</v>
      </c>
    </row>
    <row r="17782" spans="1:11" hidden="1" x14ac:dyDescent="0.25">
      <c r="A17782" s="434">
        <v>564522000</v>
      </c>
      <c r="B17782" s="434">
        <v>25124</v>
      </c>
      <c r="C17782" s="434" t="s">
        <v>28</v>
      </c>
      <c r="D17782" s="434" t="s">
        <v>36</v>
      </c>
      <c r="E17782" s="434">
        <v>14</v>
      </c>
      <c r="F17782" s="434">
        <v>15748</v>
      </c>
      <c r="G17782" s="434">
        <v>180000</v>
      </c>
      <c r="H17782" s="434">
        <v>94351</v>
      </c>
      <c r="I17782" s="434">
        <v>291.95999999999998</v>
      </c>
      <c r="J17782" s="434">
        <v>0</v>
      </c>
      <c r="K17782" s="434">
        <v>1970</v>
      </c>
    </row>
    <row r="17783" spans="1:11" hidden="1" x14ac:dyDescent="0.25">
      <c r="A17783" s="434">
        <v>564582000</v>
      </c>
      <c r="B17783" s="434">
        <v>4123</v>
      </c>
      <c r="C17783" s="434" t="s">
        <v>24</v>
      </c>
      <c r="D17783" s="434" t="s">
        <v>25</v>
      </c>
      <c r="E17783" s="434">
        <v>14.8</v>
      </c>
      <c r="F17783" s="434">
        <v>3900</v>
      </c>
      <c r="G17783" s="434">
        <v>5872</v>
      </c>
      <c r="H17783" s="434">
        <v>5320</v>
      </c>
      <c r="I17783" s="434">
        <v>117.03</v>
      </c>
      <c r="J17783" s="434">
        <v>7209</v>
      </c>
      <c r="K17783" s="434">
        <v>2014</v>
      </c>
    </row>
    <row r="17784" spans="1:11" hidden="1" x14ac:dyDescent="0.25">
      <c r="A17784" s="434">
        <v>564600000</v>
      </c>
      <c r="B17784" s="434">
        <v>6180</v>
      </c>
      <c r="C17784" s="434" t="s">
        <v>24</v>
      </c>
      <c r="D17784" s="434" t="s">
        <v>25</v>
      </c>
      <c r="E17784" s="434">
        <v>15</v>
      </c>
      <c r="F17784" s="434">
        <v>4200</v>
      </c>
      <c r="G17784" s="434">
        <v>7155</v>
      </c>
      <c r="H17784" s="434">
        <v>5812</v>
      </c>
      <c r="I17784" s="434">
        <v>119</v>
      </c>
      <c r="J17784" s="434">
        <v>7541</v>
      </c>
      <c r="K17784" s="434">
        <v>2002</v>
      </c>
    </row>
    <row r="17785" spans="1:11" hidden="1" x14ac:dyDescent="0.25">
      <c r="A17785" s="434">
        <v>564606000</v>
      </c>
      <c r="B17785" s="434">
        <v>1092</v>
      </c>
      <c r="C17785" s="434" t="s">
        <v>20</v>
      </c>
      <c r="D17785" s="434" t="s">
        <v>29</v>
      </c>
      <c r="E17785" s="434">
        <v>15</v>
      </c>
      <c r="F17785" s="434">
        <v>9480</v>
      </c>
      <c r="G17785" s="434">
        <v>46700</v>
      </c>
      <c r="H17785" s="434">
        <v>29438</v>
      </c>
      <c r="I17785" s="434">
        <v>183.21</v>
      </c>
      <c r="J17785" s="434">
        <v>51909</v>
      </c>
      <c r="K17785" s="434">
        <v>2007</v>
      </c>
    </row>
    <row r="17786" spans="1:11" hidden="1" x14ac:dyDescent="0.25">
      <c r="A17786" s="434">
        <v>564612000</v>
      </c>
      <c r="B17786" s="434">
        <v>1</v>
      </c>
      <c r="C17786" s="434" t="s">
        <v>46</v>
      </c>
      <c r="D17786" s="434" t="s">
        <v>17</v>
      </c>
      <c r="E17786" s="434">
        <v>12</v>
      </c>
      <c r="F17786" s="434">
        <v>7944</v>
      </c>
      <c r="G17786" s="434">
        <v>2162</v>
      </c>
      <c r="H17786" s="434">
        <v>2332</v>
      </c>
      <c r="I17786" s="434">
        <v>68.95</v>
      </c>
      <c r="J17786" s="434">
        <v>0</v>
      </c>
    </row>
    <row r="17787" spans="1:11" hidden="1" x14ac:dyDescent="0.25">
      <c r="A17787" s="434">
        <v>564618000</v>
      </c>
      <c r="B17787" s="434">
        <v>22528</v>
      </c>
      <c r="C17787" s="434" t="s">
        <v>28</v>
      </c>
      <c r="D17787" s="434" t="s">
        <v>29</v>
      </c>
      <c r="E17787" s="434">
        <v>14</v>
      </c>
      <c r="F17787" s="434">
        <v>8300</v>
      </c>
      <c r="G17787" s="434">
        <v>39855</v>
      </c>
      <c r="H17787" s="434">
        <v>24785</v>
      </c>
      <c r="I17787" s="434">
        <v>179.99</v>
      </c>
      <c r="J17787" s="434">
        <v>0</v>
      </c>
      <c r="K17787" s="434">
        <v>2014</v>
      </c>
    </row>
    <row r="17788" spans="1:11" hidden="1" x14ac:dyDescent="0.25">
      <c r="A17788" s="434">
        <v>564634000</v>
      </c>
      <c r="B17788" s="434">
        <v>4588</v>
      </c>
      <c r="C17788" s="434" t="s">
        <v>31</v>
      </c>
      <c r="D17788" s="434" t="s">
        <v>29</v>
      </c>
      <c r="E17788" s="434">
        <v>43510</v>
      </c>
      <c r="F17788" s="434">
        <v>5997</v>
      </c>
      <c r="G17788" s="434">
        <v>32768</v>
      </c>
      <c r="H17788" s="434">
        <v>20981</v>
      </c>
      <c r="I17788" s="434">
        <v>179.8</v>
      </c>
      <c r="J17788" s="434">
        <v>0</v>
      </c>
      <c r="K17788" s="434">
        <v>2014</v>
      </c>
    </row>
    <row r="17789" spans="1:11" hidden="1" x14ac:dyDescent="0.25">
      <c r="A17789" s="434">
        <v>564638000</v>
      </c>
      <c r="B17789" s="434">
        <v>17853</v>
      </c>
      <c r="C17789" s="434" t="s">
        <v>28</v>
      </c>
      <c r="D17789" s="434" t="s">
        <v>29</v>
      </c>
      <c r="E17789" s="434">
        <v>13.7</v>
      </c>
      <c r="F17789" s="434">
        <v>6480</v>
      </c>
      <c r="G17789" s="434">
        <v>32535</v>
      </c>
      <c r="H17789" s="434">
        <v>20928</v>
      </c>
      <c r="I17789" s="434">
        <v>179.9</v>
      </c>
      <c r="J17789" s="434">
        <v>0</v>
      </c>
      <c r="K17789" s="434">
        <v>1970</v>
      </c>
    </row>
    <row r="17790" spans="1:11" hidden="1" x14ac:dyDescent="0.25">
      <c r="A17790" s="434">
        <v>564644000</v>
      </c>
      <c r="B17790" s="434">
        <v>8700</v>
      </c>
      <c r="C17790" s="434" t="s">
        <v>24</v>
      </c>
      <c r="D17790" s="434" t="s">
        <v>36</v>
      </c>
      <c r="E17790" s="434">
        <v>19.8</v>
      </c>
      <c r="F17790" s="434">
        <v>19190</v>
      </c>
      <c r="G17790" s="434">
        <v>72781</v>
      </c>
      <c r="H17790" s="434">
        <v>111459</v>
      </c>
      <c r="I17790" s="434">
        <v>290</v>
      </c>
      <c r="J17790" s="434">
        <v>132564</v>
      </c>
      <c r="K17790" s="434">
        <v>1970</v>
      </c>
    </row>
    <row r="17791" spans="1:11" hidden="1" x14ac:dyDescent="0.25">
      <c r="A17791" s="434">
        <v>564648000</v>
      </c>
      <c r="B17791" s="434">
        <v>27552</v>
      </c>
      <c r="C17791" s="434" t="s">
        <v>28</v>
      </c>
      <c r="D17791" s="434" t="s">
        <v>33</v>
      </c>
      <c r="E17791" s="434">
        <v>14</v>
      </c>
      <c r="F17791" s="434">
        <v>10320</v>
      </c>
      <c r="G17791" s="434">
        <v>76629</v>
      </c>
      <c r="H17791" s="434">
        <v>39736</v>
      </c>
      <c r="I17791" s="434">
        <v>224.94</v>
      </c>
      <c r="J17791" s="434">
        <v>0</v>
      </c>
      <c r="K17791" s="434">
        <v>1970</v>
      </c>
    </row>
    <row r="17792" spans="1:11" hidden="1" x14ac:dyDescent="0.25">
      <c r="A17792" s="434">
        <v>564652000</v>
      </c>
      <c r="B17792" s="434">
        <v>31813</v>
      </c>
      <c r="C17792" s="434" t="s">
        <v>46</v>
      </c>
      <c r="D17792" s="434" t="s">
        <v>22</v>
      </c>
      <c r="E17792" s="434">
        <v>17</v>
      </c>
      <c r="F17792" s="434">
        <v>13140</v>
      </c>
      <c r="G17792" s="434">
        <v>4517</v>
      </c>
      <c r="H17792" s="434">
        <v>6641</v>
      </c>
      <c r="I17792" s="434">
        <v>92</v>
      </c>
      <c r="J17792" s="434">
        <v>0</v>
      </c>
      <c r="K17792" s="434">
        <v>2014</v>
      </c>
    </row>
    <row r="17793" spans="1:11" hidden="1" x14ac:dyDescent="0.25">
      <c r="A17793" s="434">
        <v>564678000</v>
      </c>
      <c r="B17793" s="434">
        <v>51738</v>
      </c>
      <c r="C17793" s="434" t="s">
        <v>16</v>
      </c>
      <c r="D17793" s="434" t="s">
        <v>33</v>
      </c>
      <c r="E17793" s="434">
        <v>14.8</v>
      </c>
      <c r="F17793" s="434">
        <v>13560</v>
      </c>
      <c r="G17793" s="434">
        <v>76547</v>
      </c>
      <c r="H17793" s="434">
        <v>43797</v>
      </c>
      <c r="I17793" s="434">
        <v>228.6</v>
      </c>
      <c r="J17793" s="434">
        <v>80591</v>
      </c>
      <c r="K17793" s="434">
        <v>2009</v>
      </c>
    </row>
    <row r="17794" spans="1:11" hidden="1" x14ac:dyDescent="0.25">
      <c r="A17794" s="434">
        <v>564702000</v>
      </c>
      <c r="B17794" s="434">
        <v>5232</v>
      </c>
      <c r="C17794" s="434" t="s">
        <v>24</v>
      </c>
      <c r="D17794" s="434" t="s">
        <v>22</v>
      </c>
      <c r="F17794" s="434">
        <v>2407</v>
      </c>
      <c r="G17794" s="434">
        <v>3726</v>
      </c>
      <c r="H17794" s="434">
        <v>3591</v>
      </c>
      <c r="I17794" s="434">
        <v>95</v>
      </c>
      <c r="J17794" s="434">
        <v>3524</v>
      </c>
      <c r="K17794" s="434">
        <v>2014</v>
      </c>
    </row>
    <row r="17795" spans="1:11" hidden="1" x14ac:dyDescent="0.25">
      <c r="A17795" s="434">
        <v>564731000</v>
      </c>
      <c r="B17795" s="434">
        <v>11901</v>
      </c>
      <c r="C17795" s="434" t="s">
        <v>28</v>
      </c>
      <c r="D17795" s="434" t="s">
        <v>29</v>
      </c>
      <c r="E17795" s="434">
        <v>14.5</v>
      </c>
      <c r="F17795" s="434">
        <v>7800</v>
      </c>
      <c r="G17795" s="434">
        <v>52407</v>
      </c>
      <c r="H17795" s="434">
        <v>30303</v>
      </c>
      <c r="I17795" s="434">
        <v>189.99</v>
      </c>
      <c r="J17795" s="434">
        <v>0</v>
      </c>
      <c r="K17795" s="434">
        <v>2001</v>
      </c>
    </row>
    <row r="17796" spans="1:11" hidden="1" x14ac:dyDescent="0.25">
      <c r="A17796" s="434">
        <v>564739000</v>
      </c>
      <c r="B17796" s="434">
        <v>1586</v>
      </c>
      <c r="C17796" s="434" t="s">
        <v>20</v>
      </c>
      <c r="D17796" s="434" t="s">
        <v>25</v>
      </c>
      <c r="E17796" s="434">
        <v>13.4</v>
      </c>
      <c r="F17796" s="434">
        <v>4440</v>
      </c>
      <c r="G17796" s="434">
        <v>16669</v>
      </c>
      <c r="H17796" s="434">
        <v>11233</v>
      </c>
      <c r="I17796" s="434">
        <v>145.15</v>
      </c>
      <c r="J17796" s="434">
        <v>18536</v>
      </c>
      <c r="K17796" s="434">
        <v>2010</v>
      </c>
    </row>
    <row r="17797" spans="1:11" hidden="1" x14ac:dyDescent="0.25">
      <c r="A17797" s="434">
        <v>564757000</v>
      </c>
      <c r="B17797" s="434">
        <v>44050</v>
      </c>
      <c r="C17797" s="434" t="s">
        <v>35</v>
      </c>
      <c r="D17797" s="434" t="s">
        <v>33</v>
      </c>
      <c r="E17797" s="434">
        <v>19.2</v>
      </c>
      <c r="F17797" s="434">
        <v>21130</v>
      </c>
      <c r="G17797" s="434">
        <v>51783</v>
      </c>
      <c r="H17797" s="434">
        <v>41567</v>
      </c>
      <c r="I17797" s="434">
        <v>228</v>
      </c>
      <c r="K17797" s="434">
        <v>2015</v>
      </c>
    </row>
    <row r="17798" spans="1:11" hidden="1" x14ac:dyDescent="0.25">
      <c r="A17798" s="434">
        <v>564761000</v>
      </c>
      <c r="B17798" s="434">
        <v>4950</v>
      </c>
      <c r="C17798" s="434" t="s">
        <v>31</v>
      </c>
      <c r="D17798" s="434" t="s">
        <v>29</v>
      </c>
      <c r="F17798" s="434">
        <v>7050</v>
      </c>
      <c r="G17798" s="434">
        <v>37085</v>
      </c>
      <c r="H17798" s="434">
        <v>22871</v>
      </c>
      <c r="I17798" s="434">
        <v>177.8</v>
      </c>
      <c r="K17798" s="434">
        <v>2014</v>
      </c>
    </row>
    <row r="17799" spans="1:11" hidden="1" x14ac:dyDescent="0.25">
      <c r="A17799" s="434">
        <v>564818000</v>
      </c>
      <c r="B17799" s="434">
        <v>13268</v>
      </c>
      <c r="C17799" s="434" t="s">
        <v>24</v>
      </c>
      <c r="D17799" s="434" t="s">
        <v>33</v>
      </c>
      <c r="E17799" s="434">
        <v>17</v>
      </c>
      <c r="F17799" s="434">
        <v>13700</v>
      </c>
      <c r="G17799" s="434">
        <v>54920</v>
      </c>
      <c r="H17799" s="434">
        <v>47985</v>
      </c>
      <c r="I17799" s="434">
        <v>230</v>
      </c>
      <c r="J17799" s="434">
        <v>83298</v>
      </c>
      <c r="K17799" s="434">
        <v>2010</v>
      </c>
    </row>
    <row r="17800" spans="1:11" hidden="1" x14ac:dyDescent="0.25">
      <c r="A17800" s="434">
        <v>564860000</v>
      </c>
      <c r="B17800" s="434">
        <v>14888</v>
      </c>
      <c r="C17800" s="434" t="s">
        <v>20</v>
      </c>
      <c r="D17800" s="434" t="s">
        <v>29</v>
      </c>
      <c r="E17800" s="434">
        <v>15</v>
      </c>
      <c r="F17800" s="434">
        <v>7660</v>
      </c>
      <c r="G17800" s="434">
        <v>49999</v>
      </c>
      <c r="H17800" s="434">
        <v>29751</v>
      </c>
      <c r="I17800" s="434">
        <v>183</v>
      </c>
      <c r="J17800" s="434">
        <v>51728</v>
      </c>
      <c r="K17800" s="434">
        <v>2015</v>
      </c>
    </row>
    <row r="17801" spans="1:11" hidden="1" x14ac:dyDescent="0.25">
      <c r="A17801" s="434">
        <v>564863000</v>
      </c>
      <c r="B17801" s="434">
        <v>6687</v>
      </c>
      <c r="C17801" s="434" t="s">
        <v>20</v>
      </c>
      <c r="D17801" s="434" t="s">
        <v>29</v>
      </c>
      <c r="F17801" s="434">
        <v>7660</v>
      </c>
      <c r="G17801" s="434">
        <v>49999</v>
      </c>
      <c r="H17801" s="434">
        <v>29751</v>
      </c>
      <c r="I17801" s="434">
        <v>183</v>
      </c>
      <c r="J17801" s="434">
        <v>51728</v>
      </c>
      <c r="K17801" s="434">
        <v>2016</v>
      </c>
    </row>
    <row r="17802" spans="1:11" hidden="1" x14ac:dyDescent="0.25">
      <c r="A17802" s="434">
        <v>564867000</v>
      </c>
      <c r="B17802" s="434">
        <v>11287</v>
      </c>
      <c r="C17802" s="434" t="s">
        <v>28</v>
      </c>
      <c r="D17802" s="434" t="s">
        <v>33</v>
      </c>
      <c r="E17802" s="434">
        <v>14.5</v>
      </c>
      <c r="F17802" s="434">
        <v>8880</v>
      </c>
      <c r="G17802" s="434">
        <v>81084</v>
      </c>
      <c r="H17802" s="434">
        <v>43291</v>
      </c>
      <c r="I17802" s="434">
        <v>229</v>
      </c>
      <c r="J17802" s="434">
        <v>0</v>
      </c>
      <c r="K17802" s="434">
        <v>1970</v>
      </c>
    </row>
    <row r="17803" spans="1:11" hidden="1" x14ac:dyDescent="0.25">
      <c r="A17803" s="434">
        <v>564875000</v>
      </c>
      <c r="B17803" s="434">
        <v>2240</v>
      </c>
      <c r="C17803" s="434" t="s">
        <v>20</v>
      </c>
      <c r="D17803" s="434" t="s">
        <v>29</v>
      </c>
      <c r="E17803" s="434">
        <v>14.2</v>
      </c>
      <c r="F17803" s="434">
        <v>9480</v>
      </c>
      <c r="G17803" s="434">
        <v>51266</v>
      </c>
      <c r="H17803" s="434">
        <v>30068</v>
      </c>
      <c r="I17803" s="434">
        <v>183.06299999999999</v>
      </c>
      <c r="J17803" s="434">
        <v>52047</v>
      </c>
      <c r="K17803" s="434">
        <v>2006</v>
      </c>
    </row>
    <row r="17804" spans="1:11" hidden="1" x14ac:dyDescent="0.25">
      <c r="A17804" s="434">
        <v>564881000</v>
      </c>
      <c r="B17804" s="434">
        <v>14762</v>
      </c>
      <c r="C17804" s="434" t="s">
        <v>28</v>
      </c>
      <c r="D17804" s="434" t="s">
        <v>29</v>
      </c>
      <c r="E17804" s="434">
        <v>14</v>
      </c>
      <c r="F17804" s="434">
        <v>6050</v>
      </c>
      <c r="G17804" s="434">
        <v>39784</v>
      </c>
      <c r="H17804" s="434">
        <v>24641</v>
      </c>
      <c r="I17804" s="434">
        <v>179.99</v>
      </c>
      <c r="J17804" s="434">
        <v>0</v>
      </c>
      <c r="K17804" s="434">
        <v>1970</v>
      </c>
    </row>
    <row r="17805" spans="1:11" hidden="1" x14ac:dyDescent="0.25">
      <c r="A17805" s="434">
        <v>564896000</v>
      </c>
      <c r="B17805" s="434">
        <v>13171</v>
      </c>
      <c r="C17805" s="434" t="s">
        <v>28</v>
      </c>
      <c r="D17805" s="434" t="s">
        <v>29</v>
      </c>
      <c r="E17805" s="434">
        <v>14.1</v>
      </c>
      <c r="F17805" s="434">
        <v>6480</v>
      </c>
      <c r="G17805" s="434">
        <v>28343</v>
      </c>
      <c r="H17805" s="434">
        <v>17023</v>
      </c>
      <c r="I17805" s="434">
        <v>169.37</v>
      </c>
      <c r="J17805" s="434">
        <v>0</v>
      </c>
      <c r="K17805" s="434">
        <v>2009</v>
      </c>
    </row>
    <row r="17806" spans="1:11" hidden="1" x14ac:dyDescent="0.25">
      <c r="A17806" s="434">
        <v>564900000</v>
      </c>
      <c r="B17806" s="434">
        <v>18461</v>
      </c>
      <c r="C17806" s="434" t="s">
        <v>28</v>
      </c>
      <c r="D17806" s="434" t="s">
        <v>33</v>
      </c>
      <c r="E17806" s="434">
        <v>14.6</v>
      </c>
      <c r="F17806" s="434">
        <v>8330</v>
      </c>
      <c r="G17806" s="434">
        <v>77102</v>
      </c>
      <c r="H17806" s="434">
        <v>40963</v>
      </c>
      <c r="I17806" s="434">
        <v>224.98</v>
      </c>
      <c r="J17806" s="434">
        <v>0</v>
      </c>
      <c r="K17806" s="434">
        <v>2014</v>
      </c>
    </row>
    <row r="17807" spans="1:11" hidden="1" x14ac:dyDescent="0.25">
      <c r="A17807" s="434">
        <v>564923000</v>
      </c>
      <c r="B17807" s="434">
        <v>13245</v>
      </c>
      <c r="C17807" s="434" t="s">
        <v>24</v>
      </c>
      <c r="D17807" s="434" t="s">
        <v>22</v>
      </c>
      <c r="F17807" s="434">
        <v>2407</v>
      </c>
      <c r="G17807" s="434">
        <v>3719</v>
      </c>
      <c r="H17807" s="434">
        <v>3591</v>
      </c>
      <c r="I17807" s="434">
        <v>95</v>
      </c>
      <c r="J17807" s="434">
        <v>3524</v>
      </c>
      <c r="K17807" s="434">
        <v>2014</v>
      </c>
    </row>
    <row r="17808" spans="1:11" hidden="1" x14ac:dyDescent="0.25">
      <c r="A17808" s="434">
        <v>564936000</v>
      </c>
      <c r="B17808" s="434">
        <v>2515</v>
      </c>
      <c r="C17808" s="434" t="s">
        <v>16</v>
      </c>
      <c r="D17808" s="434" t="s">
        <v>33</v>
      </c>
      <c r="E17808" s="434">
        <v>14.5</v>
      </c>
      <c r="F17808" s="434">
        <v>11300</v>
      </c>
      <c r="G17808" s="434">
        <v>73400</v>
      </c>
      <c r="H17808" s="434">
        <v>42011</v>
      </c>
      <c r="I17808" s="434">
        <v>228.6</v>
      </c>
      <c r="J17808" s="434">
        <v>80503</v>
      </c>
      <c r="K17808" s="434">
        <v>2004</v>
      </c>
    </row>
    <row r="17809" spans="1:11" hidden="1" x14ac:dyDescent="0.25">
      <c r="A17809" s="434">
        <v>564939000</v>
      </c>
      <c r="B17809" s="434">
        <v>582</v>
      </c>
      <c r="C17809" s="434" t="s">
        <v>24</v>
      </c>
      <c r="D17809" s="434" t="s">
        <v>33</v>
      </c>
      <c r="E17809" s="434">
        <v>14.8</v>
      </c>
      <c r="F17809" s="434">
        <v>13560</v>
      </c>
      <c r="G17809" s="434">
        <v>107481</v>
      </c>
      <c r="H17809" s="434">
        <v>60379</v>
      </c>
      <c r="I17809" s="434">
        <v>243.8</v>
      </c>
      <c r="J17809" s="434">
        <v>121065</v>
      </c>
      <c r="K17809" s="434">
        <v>2011</v>
      </c>
    </row>
    <row r="17810" spans="1:11" hidden="1" x14ac:dyDescent="0.25">
      <c r="A17810" s="434">
        <v>564955000</v>
      </c>
      <c r="B17810" s="434">
        <v>23758</v>
      </c>
      <c r="C17810" s="434" t="s">
        <v>28</v>
      </c>
      <c r="D17810" s="434" t="s">
        <v>33</v>
      </c>
      <c r="E17810" s="434">
        <v>14</v>
      </c>
      <c r="F17810" s="434">
        <v>9700</v>
      </c>
      <c r="G17810" s="434">
        <v>81487</v>
      </c>
      <c r="H17810" s="434">
        <v>42604</v>
      </c>
      <c r="I17810" s="434">
        <v>225</v>
      </c>
      <c r="J17810" s="434">
        <v>0</v>
      </c>
      <c r="K17810" s="434">
        <v>1970</v>
      </c>
    </row>
    <row r="17811" spans="1:11" hidden="1" x14ac:dyDescent="0.25">
      <c r="A17811" s="434">
        <v>564966000</v>
      </c>
      <c r="B17811" s="434">
        <v>6068</v>
      </c>
      <c r="C17811" s="434" t="s">
        <v>20</v>
      </c>
      <c r="D17811" s="434" t="s">
        <v>29</v>
      </c>
      <c r="E17811" s="434">
        <v>14.5</v>
      </c>
      <c r="F17811" s="434">
        <v>7240</v>
      </c>
      <c r="G17811" s="434">
        <v>49999</v>
      </c>
      <c r="H17811" s="434">
        <v>29737</v>
      </c>
      <c r="I17811" s="434">
        <v>183.1</v>
      </c>
      <c r="J17811" s="434">
        <v>0</v>
      </c>
      <c r="K17811" s="434">
        <v>1970</v>
      </c>
    </row>
    <row r="17812" spans="1:11" hidden="1" x14ac:dyDescent="0.25">
      <c r="A17812" s="434">
        <v>564967000</v>
      </c>
      <c r="B17812" s="434">
        <v>521</v>
      </c>
      <c r="C17812" s="434" t="s">
        <v>24</v>
      </c>
      <c r="D17812" s="434" t="s">
        <v>33</v>
      </c>
      <c r="E17812" s="434">
        <v>14.6</v>
      </c>
      <c r="F17812" s="434">
        <v>14315</v>
      </c>
      <c r="G17812" s="434">
        <v>107160</v>
      </c>
      <c r="H17812" s="434">
        <v>57950</v>
      </c>
      <c r="I17812" s="434">
        <v>243.8</v>
      </c>
      <c r="J17812" s="434">
        <v>116684</v>
      </c>
      <c r="K17812" s="434">
        <v>1999</v>
      </c>
    </row>
    <row r="17813" spans="1:11" hidden="1" x14ac:dyDescent="0.25">
      <c r="A17813" s="434">
        <v>564972000</v>
      </c>
      <c r="B17813" s="434">
        <v>494</v>
      </c>
      <c r="C17813" s="434" t="s">
        <v>16</v>
      </c>
      <c r="D17813" s="434" t="s">
        <v>33</v>
      </c>
      <c r="E17813" s="434">
        <v>15.4</v>
      </c>
      <c r="F17813" s="434">
        <v>12268</v>
      </c>
      <c r="G17813" s="434">
        <v>76564</v>
      </c>
      <c r="H17813" s="434">
        <v>43797</v>
      </c>
      <c r="I17813" s="434">
        <v>228.6</v>
      </c>
      <c r="J17813" s="434">
        <v>80591</v>
      </c>
      <c r="K17813" s="434">
        <v>2007</v>
      </c>
    </row>
    <row r="17814" spans="1:11" hidden="1" x14ac:dyDescent="0.25">
      <c r="A17814" s="434">
        <v>564976000</v>
      </c>
      <c r="B17814" s="434">
        <v>818</v>
      </c>
      <c r="C17814" s="434" t="s">
        <v>54</v>
      </c>
      <c r="D17814" s="434" t="s">
        <v>13</v>
      </c>
      <c r="F17814" s="434">
        <v>2942</v>
      </c>
      <c r="G17814" s="434">
        <v>168</v>
      </c>
      <c r="H17814" s="434">
        <v>368</v>
      </c>
      <c r="I17814" s="434">
        <v>29.36</v>
      </c>
      <c r="K17814" s="434">
        <v>2016</v>
      </c>
    </row>
    <row r="17815" spans="1:11" hidden="1" x14ac:dyDescent="0.25">
      <c r="A17815" s="434">
        <v>564988000</v>
      </c>
      <c r="B17815" s="434">
        <v>3951</v>
      </c>
      <c r="C17815" s="434" t="s">
        <v>24</v>
      </c>
      <c r="D17815" s="434" t="s">
        <v>36</v>
      </c>
      <c r="E17815" s="434">
        <v>19.5</v>
      </c>
      <c r="F17815" s="434">
        <v>26985</v>
      </c>
      <c r="G17815" s="434">
        <v>77410</v>
      </c>
      <c r="H17815" s="434">
        <v>93844</v>
      </c>
      <c r="I17815" s="434">
        <v>277</v>
      </c>
      <c r="J17815" s="434">
        <v>138028</v>
      </c>
      <c r="K17815" s="434">
        <v>2003</v>
      </c>
    </row>
    <row r="17816" spans="1:11" hidden="1" x14ac:dyDescent="0.25">
      <c r="A17816" s="434">
        <v>564994000</v>
      </c>
      <c r="B17816" s="434">
        <v>47786</v>
      </c>
      <c r="C17816" s="434" t="s">
        <v>31</v>
      </c>
      <c r="D17816" s="434" t="s">
        <v>29</v>
      </c>
      <c r="E17816" s="434">
        <v>18</v>
      </c>
      <c r="F17816" s="434">
        <v>7943</v>
      </c>
      <c r="G17816" s="434">
        <v>12562</v>
      </c>
      <c r="H17816" s="434">
        <v>29874</v>
      </c>
      <c r="I17816" s="434">
        <v>164.01</v>
      </c>
      <c r="J17816" s="434">
        <v>0</v>
      </c>
      <c r="K17816" s="434">
        <v>1983</v>
      </c>
    </row>
    <row r="17817" spans="1:11" hidden="1" x14ac:dyDescent="0.25">
      <c r="A17817" s="434">
        <v>565003000</v>
      </c>
      <c r="B17817" s="434">
        <v>14580</v>
      </c>
      <c r="C17817" s="434" t="s">
        <v>28</v>
      </c>
      <c r="D17817" s="434" t="s">
        <v>33</v>
      </c>
      <c r="E17817" s="434">
        <v>14.6</v>
      </c>
      <c r="F17817" s="434">
        <v>8330</v>
      </c>
      <c r="G17817" s="434">
        <v>77126</v>
      </c>
      <c r="H17817" s="434">
        <v>40937</v>
      </c>
      <c r="I17817" s="434">
        <v>224.9</v>
      </c>
      <c r="J17817" s="434">
        <v>0</v>
      </c>
      <c r="K17817" s="434">
        <v>2014</v>
      </c>
    </row>
    <row r="17818" spans="1:11" hidden="1" x14ac:dyDescent="0.25">
      <c r="A17818" s="434">
        <v>565015000</v>
      </c>
      <c r="B17818" s="434">
        <v>3660</v>
      </c>
      <c r="C17818" s="434" t="s">
        <v>20</v>
      </c>
      <c r="D17818" s="434" t="s">
        <v>29</v>
      </c>
      <c r="E17818" s="434">
        <v>15.5</v>
      </c>
      <c r="F17818" s="434">
        <v>8730</v>
      </c>
      <c r="G17818" s="434">
        <v>25620</v>
      </c>
      <c r="H17818" s="434">
        <v>19793</v>
      </c>
      <c r="I17818" s="434">
        <v>177.56</v>
      </c>
      <c r="J17818" s="434">
        <v>32463</v>
      </c>
      <c r="K17818" s="434">
        <v>2011</v>
      </c>
    </row>
    <row r="17819" spans="1:11" hidden="1" x14ac:dyDescent="0.25">
      <c r="A17819" s="434">
        <v>565024000</v>
      </c>
      <c r="B17819" s="434">
        <v>7037</v>
      </c>
      <c r="C17819" s="434" t="s">
        <v>28</v>
      </c>
      <c r="D17819" s="434" t="s">
        <v>29</v>
      </c>
      <c r="E17819" s="434">
        <v>14</v>
      </c>
      <c r="F17819" s="434">
        <v>8300</v>
      </c>
      <c r="G17819" s="434">
        <v>39757</v>
      </c>
      <c r="H17819" s="434">
        <v>24785</v>
      </c>
      <c r="I17819" s="434">
        <v>179.99</v>
      </c>
      <c r="J17819" s="434">
        <v>0</v>
      </c>
      <c r="K17819" s="434">
        <v>2014</v>
      </c>
    </row>
    <row r="17820" spans="1:11" hidden="1" x14ac:dyDescent="0.25">
      <c r="A17820" s="434">
        <v>565026000</v>
      </c>
      <c r="B17820" s="434">
        <v>63047</v>
      </c>
      <c r="C17820" s="434" t="s">
        <v>20</v>
      </c>
      <c r="D17820" s="434" t="s">
        <v>29</v>
      </c>
      <c r="E17820" s="434">
        <v>15</v>
      </c>
      <c r="F17820" s="434">
        <v>8580</v>
      </c>
      <c r="G17820" s="434">
        <v>36993</v>
      </c>
      <c r="H17820" s="434">
        <v>23246</v>
      </c>
      <c r="I17820" s="434">
        <v>182.55</v>
      </c>
      <c r="J17820" s="434">
        <v>41078</v>
      </c>
      <c r="K17820" s="434">
        <v>2006</v>
      </c>
    </row>
    <row r="17821" spans="1:11" hidden="1" x14ac:dyDescent="0.25">
      <c r="A17821" s="434">
        <v>565039000</v>
      </c>
      <c r="B17821" s="434">
        <v>169274</v>
      </c>
      <c r="C17821" s="434" t="s">
        <v>24</v>
      </c>
      <c r="D17821" s="434" t="s">
        <v>22</v>
      </c>
      <c r="E17821" s="434">
        <v>13.5</v>
      </c>
      <c r="F17821" s="434">
        <v>2405</v>
      </c>
      <c r="G17821" s="434">
        <v>3183</v>
      </c>
      <c r="H17821" s="434">
        <v>2998</v>
      </c>
      <c r="I17821" s="434">
        <v>96</v>
      </c>
      <c r="J17821" s="434">
        <v>3442</v>
      </c>
      <c r="K17821" s="434">
        <v>1970</v>
      </c>
    </row>
    <row r="17822" spans="1:11" hidden="1" x14ac:dyDescent="0.25">
      <c r="A17822" s="434">
        <v>565086000</v>
      </c>
      <c r="B17822" s="434">
        <v>921837</v>
      </c>
      <c r="C17822" s="434" t="s">
        <v>48</v>
      </c>
      <c r="D17822" s="434" t="s">
        <v>22</v>
      </c>
      <c r="E17822" s="434">
        <v>0</v>
      </c>
      <c r="F17822" s="434">
        <v>0</v>
      </c>
      <c r="G17822" s="434">
        <v>0</v>
      </c>
      <c r="H17822" s="434">
        <v>17624</v>
      </c>
      <c r="I17822" s="434">
        <v>95.36</v>
      </c>
      <c r="J17822" s="434">
        <v>0</v>
      </c>
      <c r="K17822" s="434">
        <v>1970</v>
      </c>
    </row>
    <row r="17823" spans="1:11" hidden="1" x14ac:dyDescent="0.25">
      <c r="A17823" s="434">
        <v>565094000</v>
      </c>
      <c r="B17823" s="434">
        <v>9329</v>
      </c>
      <c r="C17823" s="434" t="s">
        <v>46</v>
      </c>
      <c r="D17823" s="434" t="s">
        <v>22</v>
      </c>
      <c r="E17823" s="434">
        <v>17</v>
      </c>
      <c r="F17823" s="434">
        <v>13140</v>
      </c>
      <c r="G17823" s="434">
        <v>4518</v>
      </c>
      <c r="H17823" s="434">
        <v>6641</v>
      </c>
      <c r="I17823" s="434">
        <v>92</v>
      </c>
      <c r="K17823" s="434">
        <v>2014</v>
      </c>
    </row>
    <row r="17824" spans="1:11" hidden="1" x14ac:dyDescent="0.25">
      <c r="A17824" s="434">
        <v>565100000</v>
      </c>
      <c r="B17824" s="434">
        <v>7053</v>
      </c>
      <c r="C17824" s="434" t="s">
        <v>28</v>
      </c>
      <c r="D17824" s="434" t="s">
        <v>29</v>
      </c>
      <c r="E17824" s="434">
        <v>14.6</v>
      </c>
      <c r="F17824" s="434">
        <v>9480</v>
      </c>
      <c r="G17824" s="434">
        <v>55539</v>
      </c>
      <c r="H17824" s="434">
        <v>30953</v>
      </c>
      <c r="I17824" s="434">
        <v>189.9</v>
      </c>
      <c r="J17824" s="434">
        <v>0</v>
      </c>
      <c r="K17824" s="434">
        <v>2006</v>
      </c>
    </row>
    <row r="17825" spans="1:11" hidden="1" x14ac:dyDescent="0.25">
      <c r="A17825" s="434">
        <v>565108000</v>
      </c>
      <c r="B17825" s="434">
        <v>2864</v>
      </c>
      <c r="C17825" s="434" t="s">
        <v>24</v>
      </c>
      <c r="D17825" s="434" t="s">
        <v>33</v>
      </c>
      <c r="E17825" s="434">
        <v>14.8</v>
      </c>
      <c r="F17825" s="434">
        <v>13560</v>
      </c>
      <c r="G17825" s="434">
        <v>107481</v>
      </c>
      <c r="H17825" s="434">
        <v>60379</v>
      </c>
      <c r="I17825" s="434">
        <v>243.8</v>
      </c>
      <c r="J17825" s="434">
        <v>121065</v>
      </c>
      <c r="K17825" s="434">
        <v>2009</v>
      </c>
    </row>
    <row r="17826" spans="1:11" hidden="1" x14ac:dyDescent="0.25">
      <c r="A17826" s="434">
        <v>565113000</v>
      </c>
      <c r="B17826" s="434">
        <v>12764</v>
      </c>
      <c r="C17826" s="434" t="s">
        <v>24</v>
      </c>
      <c r="D17826" s="434" t="s">
        <v>33</v>
      </c>
      <c r="E17826" s="434">
        <v>16.8</v>
      </c>
      <c r="F17826" s="434">
        <v>13668</v>
      </c>
      <c r="G17826" s="434">
        <v>54627</v>
      </c>
      <c r="H17826" s="434">
        <v>47347</v>
      </c>
      <c r="I17826" s="434">
        <v>225.13</v>
      </c>
      <c r="J17826" s="434">
        <v>84078</v>
      </c>
      <c r="K17826" s="434">
        <v>2016</v>
      </c>
    </row>
    <row r="17827" spans="1:11" hidden="1" x14ac:dyDescent="0.25">
      <c r="A17827" s="434">
        <v>565114000</v>
      </c>
      <c r="B17827" s="434">
        <v>31311</v>
      </c>
      <c r="C17827" s="434" t="s">
        <v>31</v>
      </c>
      <c r="D17827" s="434" t="s">
        <v>29</v>
      </c>
      <c r="E17827" s="434">
        <v>14.5</v>
      </c>
      <c r="F17827" s="434">
        <v>7050</v>
      </c>
      <c r="G17827" s="434">
        <v>37063</v>
      </c>
      <c r="H17827" s="434">
        <v>22871</v>
      </c>
      <c r="I17827" s="434">
        <v>177.8</v>
      </c>
      <c r="J17827" s="434">
        <v>0</v>
      </c>
      <c r="K17827" s="434">
        <v>2015</v>
      </c>
    </row>
    <row r="17828" spans="1:11" hidden="1" x14ac:dyDescent="0.25">
      <c r="A17828" s="434">
        <v>565134000</v>
      </c>
      <c r="B17828" s="434">
        <v>4549</v>
      </c>
      <c r="C17828" s="434" t="s">
        <v>16</v>
      </c>
      <c r="D17828" s="434" t="s">
        <v>33</v>
      </c>
      <c r="E17828" s="434">
        <v>14.3</v>
      </c>
      <c r="F17828" s="434">
        <v>11300</v>
      </c>
      <c r="G17828" s="434">
        <v>73495</v>
      </c>
      <c r="H17828" s="434">
        <v>42011</v>
      </c>
      <c r="I17828" s="434">
        <v>228.6</v>
      </c>
      <c r="J17828" s="434">
        <v>80445</v>
      </c>
      <c r="K17828" s="434">
        <v>2004</v>
      </c>
    </row>
    <row r="17829" spans="1:11" hidden="1" x14ac:dyDescent="0.25">
      <c r="A17829" s="434">
        <v>565137000</v>
      </c>
      <c r="B17829" s="434">
        <v>10652</v>
      </c>
      <c r="C17829" s="434" t="s">
        <v>28</v>
      </c>
      <c r="D17829" s="434" t="s">
        <v>33</v>
      </c>
      <c r="E17829" s="434">
        <v>14</v>
      </c>
      <c r="F17829" s="434">
        <v>9750</v>
      </c>
      <c r="G17829" s="434">
        <v>82986</v>
      </c>
      <c r="H17829" s="434">
        <v>43656</v>
      </c>
      <c r="I17829" s="434">
        <v>229</v>
      </c>
      <c r="J17829" s="434">
        <v>0</v>
      </c>
      <c r="K17829" s="434">
        <v>1970</v>
      </c>
    </row>
    <row r="17830" spans="1:11" hidden="1" x14ac:dyDescent="0.25">
      <c r="A17830" s="434">
        <v>565142000</v>
      </c>
      <c r="B17830" s="434">
        <v>783</v>
      </c>
      <c r="C17830" s="434" t="s">
        <v>28</v>
      </c>
      <c r="D17830" s="434" t="s">
        <v>29</v>
      </c>
      <c r="F17830" s="434">
        <v>7260</v>
      </c>
      <c r="G17830" s="434">
        <v>55867</v>
      </c>
      <c r="H17830" s="434">
        <v>31545</v>
      </c>
      <c r="I17830" s="434">
        <v>189.99</v>
      </c>
      <c r="K17830" s="434">
        <v>2015</v>
      </c>
    </row>
    <row r="17831" spans="1:11" hidden="1" x14ac:dyDescent="0.25">
      <c r="A17831" s="434">
        <v>565145000</v>
      </c>
      <c r="B17831" s="434">
        <v>30214</v>
      </c>
      <c r="C17831" s="434" t="s">
        <v>28</v>
      </c>
      <c r="D17831" s="434" t="s">
        <v>36</v>
      </c>
      <c r="E17831" s="434">
        <v>14.5</v>
      </c>
      <c r="F17831" s="434">
        <v>18660</v>
      </c>
      <c r="G17831" s="434">
        <v>179688</v>
      </c>
      <c r="H17831" s="434">
        <v>94051</v>
      </c>
      <c r="I17831" s="434">
        <v>292</v>
      </c>
      <c r="J17831" s="434">
        <v>0</v>
      </c>
      <c r="K17831" s="434">
        <v>2011</v>
      </c>
    </row>
    <row r="17832" spans="1:11" hidden="1" x14ac:dyDescent="0.25">
      <c r="A17832" s="434">
        <v>565150000</v>
      </c>
      <c r="B17832" s="434">
        <v>6001</v>
      </c>
      <c r="C17832" s="434" t="s">
        <v>31</v>
      </c>
      <c r="D17832" s="434" t="s">
        <v>25</v>
      </c>
      <c r="E17832" s="434">
        <v>18</v>
      </c>
      <c r="F17832" s="434">
        <v>12000</v>
      </c>
      <c r="G17832" s="434">
        <v>4696</v>
      </c>
      <c r="H17832" s="434">
        <v>20209</v>
      </c>
      <c r="I17832" s="434">
        <v>139.99</v>
      </c>
      <c r="J17832" s="434">
        <v>0</v>
      </c>
      <c r="K17832" s="434">
        <v>2010</v>
      </c>
    </row>
    <row r="17833" spans="1:11" hidden="1" x14ac:dyDescent="0.25">
      <c r="A17833" s="434">
        <v>565174000</v>
      </c>
      <c r="B17833" s="434">
        <v>10428</v>
      </c>
      <c r="C17833" s="434" t="s">
        <v>20</v>
      </c>
      <c r="D17833" s="434" t="s">
        <v>25</v>
      </c>
      <c r="E17833" s="434">
        <v>15.1</v>
      </c>
      <c r="F17833" s="434">
        <v>6150</v>
      </c>
      <c r="G17833" s="434">
        <v>19970</v>
      </c>
      <c r="H17833" s="434">
        <v>11587</v>
      </c>
      <c r="I17833" s="434">
        <v>145.53</v>
      </c>
      <c r="J17833" s="434">
        <v>22186</v>
      </c>
      <c r="K17833" s="434">
        <v>2006</v>
      </c>
    </row>
    <row r="17834" spans="1:11" hidden="1" x14ac:dyDescent="0.25">
      <c r="A17834" s="434">
        <v>565183000</v>
      </c>
      <c r="B17834" s="434">
        <v>13987</v>
      </c>
      <c r="C17834" s="434" t="s">
        <v>24</v>
      </c>
      <c r="D17834" s="434" t="s">
        <v>25</v>
      </c>
      <c r="E17834" s="434">
        <v>16.5</v>
      </c>
      <c r="F17834" s="434">
        <v>6300</v>
      </c>
      <c r="G17834" s="434">
        <v>9260</v>
      </c>
      <c r="H17834" s="434">
        <v>8720</v>
      </c>
      <c r="I17834" s="434">
        <v>124.9</v>
      </c>
      <c r="J17834" s="434">
        <v>8556</v>
      </c>
      <c r="K17834" s="434">
        <v>2003</v>
      </c>
    </row>
    <row r="17835" spans="1:11" hidden="1" x14ac:dyDescent="0.25">
      <c r="A17835" s="434">
        <v>565223000</v>
      </c>
      <c r="B17835" s="434">
        <v>2664</v>
      </c>
      <c r="C17835" s="434" t="s">
        <v>20</v>
      </c>
      <c r="D17835" s="434" t="s">
        <v>25</v>
      </c>
      <c r="E17835" s="434">
        <v>14.6</v>
      </c>
      <c r="F17835" s="434">
        <v>6480</v>
      </c>
      <c r="G17835" s="434">
        <v>19966</v>
      </c>
      <c r="H17835" s="434">
        <v>11587</v>
      </c>
      <c r="I17835" s="434">
        <v>145.53</v>
      </c>
      <c r="J17835" s="434">
        <v>20843</v>
      </c>
      <c r="K17835" s="434">
        <v>2006</v>
      </c>
    </row>
    <row r="17836" spans="1:11" hidden="1" x14ac:dyDescent="0.25">
      <c r="A17836" s="434">
        <v>565227000</v>
      </c>
      <c r="B17836" s="434">
        <v>16001</v>
      </c>
      <c r="C17836" s="434" t="s">
        <v>61</v>
      </c>
      <c r="D17836" s="434" t="s">
        <v>25</v>
      </c>
      <c r="E17836" s="434">
        <v>15</v>
      </c>
      <c r="F17836" s="434">
        <v>6000</v>
      </c>
      <c r="G17836" s="434">
        <v>12580</v>
      </c>
      <c r="H17836" s="434">
        <v>9611</v>
      </c>
      <c r="I17836" s="434">
        <v>138.5</v>
      </c>
      <c r="J17836" s="434">
        <v>0</v>
      </c>
      <c r="K17836" s="434">
        <v>2009</v>
      </c>
    </row>
    <row r="17837" spans="1:11" hidden="1" x14ac:dyDescent="0.25">
      <c r="A17837" s="434">
        <v>565232000</v>
      </c>
      <c r="B17837" s="434">
        <v>3010</v>
      </c>
      <c r="C17837" s="434" t="s">
        <v>28</v>
      </c>
      <c r="D17837" s="434" t="s">
        <v>29</v>
      </c>
      <c r="E17837" s="434">
        <v>11.5</v>
      </c>
      <c r="F17837" s="434">
        <v>9480</v>
      </c>
      <c r="G17837" s="434">
        <v>55863</v>
      </c>
      <c r="H17837" s="434">
        <v>30822</v>
      </c>
      <c r="I17837" s="434">
        <v>189.9</v>
      </c>
      <c r="J17837" s="434">
        <v>0</v>
      </c>
      <c r="K17837" s="434">
        <v>2006</v>
      </c>
    </row>
    <row r="17838" spans="1:11" hidden="1" x14ac:dyDescent="0.25">
      <c r="A17838" s="434">
        <v>565239000</v>
      </c>
      <c r="B17838" s="434">
        <v>27098</v>
      </c>
      <c r="C17838" s="434" t="s">
        <v>28</v>
      </c>
      <c r="D17838" s="434" t="s">
        <v>33</v>
      </c>
      <c r="E17838" s="434">
        <v>14.5</v>
      </c>
      <c r="F17838" s="434">
        <v>9930</v>
      </c>
      <c r="G17838" s="434">
        <v>81055</v>
      </c>
      <c r="H17838" s="434">
        <v>44043</v>
      </c>
      <c r="I17838" s="434">
        <v>229</v>
      </c>
      <c r="J17838" s="434">
        <v>0</v>
      </c>
      <c r="K17838" s="434">
        <v>1970</v>
      </c>
    </row>
    <row r="17839" spans="1:11" hidden="1" x14ac:dyDescent="0.25">
      <c r="A17839" s="434">
        <v>565242000</v>
      </c>
      <c r="B17839" s="434">
        <v>3138</v>
      </c>
      <c r="C17839" s="434" t="s">
        <v>24</v>
      </c>
      <c r="D17839" s="434" t="s">
        <v>25</v>
      </c>
      <c r="E17839" s="434">
        <v>15</v>
      </c>
      <c r="F17839" s="434">
        <v>4900</v>
      </c>
      <c r="G17839" s="434">
        <v>9127</v>
      </c>
      <c r="H17839" s="434">
        <v>7218</v>
      </c>
      <c r="I17839" s="434">
        <v>119.8</v>
      </c>
      <c r="J17839" s="434">
        <v>9500</v>
      </c>
      <c r="K17839" s="434">
        <v>2006</v>
      </c>
    </row>
    <row r="17840" spans="1:11" hidden="1" x14ac:dyDescent="0.25">
      <c r="A17840" s="434">
        <v>565254000</v>
      </c>
      <c r="B17840" s="434">
        <v>21698</v>
      </c>
      <c r="C17840" s="434" t="s">
        <v>24</v>
      </c>
      <c r="D17840" s="434" t="s">
        <v>25</v>
      </c>
      <c r="E17840" s="434">
        <v>14.8</v>
      </c>
      <c r="F17840" s="434">
        <v>3900</v>
      </c>
      <c r="G17840" s="434">
        <v>6022</v>
      </c>
      <c r="H17840" s="434">
        <v>5296</v>
      </c>
      <c r="I17840" s="434">
        <v>117.02</v>
      </c>
      <c r="J17840" s="434">
        <v>7200</v>
      </c>
      <c r="K17840" s="434">
        <v>2010</v>
      </c>
    </row>
    <row r="17841" spans="1:11" hidden="1" x14ac:dyDescent="0.25">
      <c r="A17841" s="434">
        <v>565259000</v>
      </c>
      <c r="B17841" s="434">
        <v>1554</v>
      </c>
      <c r="C17841" s="434" t="s">
        <v>28</v>
      </c>
      <c r="D17841" s="434" t="s">
        <v>33</v>
      </c>
      <c r="E17841" s="434">
        <v>43630</v>
      </c>
      <c r="F17841" s="434">
        <v>8330</v>
      </c>
      <c r="G17841" s="434">
        <v>77126</v>
      </c>
      <c r="H17841" s="434">
        <v>40937</v>
      </c>
      <c r="I17841" s="434">
        <v>224.98</v>
      </c>
      <c r="J17841" s="434">
        <v>0</v>
      </c>
      <c r="K17841" s="434">
        <v>2014</v>
      </c>
    </row>
    <row r="17842" spans="1:11" hidden="1" x14ac:dyDescent="0.25">
      <c r="A17842" s="434">
        <v>565265000</v>
      </c>
      <c r="B17842" s="434">
        <v>3670</v>
      </c>
      <c r="C17842" s="434" t="s">
        <v>28</v>
      </c>
      <c r="D17842" s="434" t="s">
        <v>29</v>
      </c>
      <c r="E17842" s="434">
        <v>43538</v>
      </c>
      <c r="F17842" s="434">
        <v>7470</v>
      </c>
      <c r="G17842" s="434">
        <v>33000</v>
      </c>
      <c r="H17842" s="434">
        <v>21183</v>
      </c>
      <c r="I17842" s="434">
        <v>176.83</v>
      </c>
      <c r="J17842" s="434">
        <v>0</v>
      </c>
    </row>
    <row r="17843" spans="1:11" hidden="1" x14ac:dyDescent="0.25">
      <c r="A17843" s="434">
        <v>565286000</v>
      </c>
      <c r="B17843" s="434">
        <v>3028</v>
      </c>
      <c r="C17843" s="434" t="s">
        <v>28</v>
      </c>
      <c r="D17843" s="434" t="s">
        <v>29</v>
      </c>
      <c r="E17843" s="434">
        <v>14</v>
      </c>
      <c r="F17843" s="434">
        <v>6050</v>
      </c>
      <c r="G17843" s="434">
        <v>39700</v>
      </c>
      <c r="H17843" s="434">
        <v>24658</v>
      </c>
      <c r="I17843" s="434">
        <v>179.99</v>
      </c>
      <c r="J17843" s="434">
        <v>0</v>
      </c>
    </row>
    <row r="17844" spans="1:11" hidden="1" x14ac:dyDescent="0.25">
      <c r="A17844" s="434">
        <v>565302000</v>
      </c>
      <c r="B17844" s="434">
        <v>585</v>
      </c>
      <c r="C17844" s="434" t="s">
        <v>28</v>
      </c>
      <c r="D17844" s="434" t="s">
        <v>29</v>
      </c>
      <c r="E17844" s="434">
        <v>14</v>
      </c>
      <c r="F17844" s="434">
        <v>8300</v>
      </c>
      <c r="G17844" s="434">
        <v>39721</v>
      </c>
      <c r="H17844" s="434">
        <v>24785</v>
      </c>
      <c r="I17844" s="434">
        <v>179.99</v>
      </c>
      <c r="K17844" s="434">
        <v>2016</v>
      </c>
    </row>
    <row r="17845" spans="1:11" hidden="1" x14ac:dyDescent="0.25">
      <c r="A17845" s="434">
        <v>565321000</v>
      </c>
      <c r="B17845" s="434">
        <v>1550</v>
      </c>
      <c r="C17845" s="434" t="s">
        <v>24</v>
      </c>
      <c r="D17845" s="434" t="s">
        <v>25</v>
      </c>
      <c r="E17845" s="434">
        <v>15</v>
      </c>
      <c r="F17845" s="434">
        <v>5180</v>
      </c>
      <c r="G17845" s="434">
        <v>9075</v>
      </c>
      <c r="H17845" s="434">
        <v>7218</v>
      </c>
      <c r="I17845" s="434">
        <v>119.8</v>
      </c>
      <c r="J17845" s="434">
        <v>9500</v>
      </c>
      <c r="K17845" s="434">
        <v>2006</v>
      </c>
    </row>
    <row r="17846" spans="1:11" hidden="1" x14ac:dyDescent="0.25">
      <c r="A17846" s="434">
        <v>565324000</v>
      </c>
      <c r="B17846" s="434">
        <v>12731</v>
      </c>
      <c r="C17846" s="434" t="s">
        <v>28</v>
      </c>
      <c r="D17846" s="434" t="s">
        <v>29</v>
      </c>
      <c r="E17846" s="434">
        <v>14</v>
      </c>
      <c r="F17846" s="434">
        <v>8300</v>
      </c>
      <c r="G17846" s="434">
        <v>39763</v>
      </c>
      <c r="H17846" s="434">
        <v>24785</v>
      </c>
      <c r="I17846" s="434">
        <v>179.99</v>
      </c>
      <c r="J17846" s="434">
        <v>0</v>
      </c>
      <c r="K17846" s="434">
        <v>2014</v>
      </c>
    </row>
    <row r="17847" spans="1:11" hidden="1" x14ac:dyDescent="0.25">
      <c r="A17847" s="434">
        <v>565343000</v>
      </c>
      <c r="B17847" s="434">
        <v>28925</v>
      </c>
      <c r="C17847" s="434" t="s">
        <v>20</v>
      </c>
      <c r="D17847" s="434" t="s">
        <v>29</v>
      </c>
      <c r="E17847" s="434">
        <v>14.5</v>
      </c>
      <c r="F17847" s="434">
        <v>7150</v>
      </c>
      <c r="G17847" s="434">
        <v>29013</v>
      </c>
      <c r="H17847" s="434">
        <v>19758</v>
      </c>
      <c r="I17847" s="434">
        <v>175.26</v>
      </c>
      <c r="J17847" s="434">
        <v>31045</v>
      </c>
      <c r="K17847" s="434">
        <v>2007</v>
      </c>
    </row>
    <row r="17848" spans="1:11" hidden="1" x14ac:dyDescent="0.25">
      <c r="A17848" s="434">
        <v>565344000</v>
      </c>
      <c r="B17848" s="434">
        <v>597</v>
      </c>
      <c r="C17848" s="434" t="s">
        <v>31</v>
      </c>
      <c r="D17848" s="434" t="s">
        <v>29</v>
      </c>
      <c r="E17848" s="434">
        <v>20.5</v>
      </c>
      <c r="F17848" s="434">
        <v>14280</v>
      </c>
      <c r="G17848" s="434">
        <v>16178</v>
      </c>
      <c r="H17848" s="434">
        <v>57536</v>
      </c>
      <c r="I17848" s="434">
        <v>199.97</v>
      </c>
      <c r="K17848" s="434">
        <v>2007</v>
      </c>
    </row>
    <row r="17849" spans="1:11" hidden="1" x14ac:dyDescent="0.25">
      <c r="A17849" s="434">
        <v>565396000</v>
      </c>
      <c r="B17849" s="434">
        <v>876</v>
      </c>
      <c r="C17849" s="434" t="s">
        <v>20</v>
      </c>
      <c r="D17849" s="434" t="s">
        <v>29</v>
      </c>
      <c r="E17849" s="434">
        <v>15</v>
      </c>
      <c r="F17849" s="434">
        <v>10415</v>
      </c>
      <c r="G17849" s="434">
        <v>37427</v>
      </c>
      <c r="H17849" s="434">
        <v>23190</v>
      </c>
      <c r="I17849" s="434">
        <v>183.1</v>
      </c>
      <c r="J17849" s="434">
        <v>39822</v>
      </c>
      <c r="K17849" s="434">
        <v>2003</v>
      </c>
    </row>
    <row r="17850" spans="1:11" hidden="1" x14ac:dyDescent="0.25">
      <c r="A17850" s="434">
        <v>565397000</v>
      </c>
      <c r="B17850" s="434">
        <v>675</v>
      </c>
      <c r="C17850" s="434" t="s">
        <v>20</v>
      </c>
      <c r="D17850" s="434" t="s">
        <v>29</v>
      </c>
      <c r="E17850" s="434">
        <v>15.3</v>
      </c>
      <c r="F17850" s="434">
        <v>13085</v>
      </c>
      <c r="G17850" s="434">
        <v>49487</v>
      </c>
      <c r="H17850" s="434">
        <v>29971</v>
      </c>
      <c r="I17850" s="434">
        <v>182.88</v>
      </c>
      <c r="J17850" s="434">
        <v>49945</v>
      </c>
      <c r="K17850" s="434">
        <v>2004</v>
      </c>
    </row>
    <row r="17851" spans="1:11" hidden="1" x14ac:dyDescent="0.25">
      <c r="A17851" s="434">
        <v>565434000</v>
      </c>
      <c r="B17851" s="434">
        <v>7773</v>
      </c>
      <c r="C17851" s="434" t="s">
        <v>20</v>
      </c>
      <c r="D17851" s="434" t="s">
        <v>29</v>
      </c>
      <c r="E17851" s="434">
        <v>14.5</v>
      </c>
      <c r="F17851" s="434">
        <v>9480</v>
      </c>
      <c r="G17851" s="434">
        <v>46187</v>
      </c>
      <c r="H17851" s="434">
        <v>30018</v>
      </c>
      <c r="I17851" s="434">
        <v>183</v>
      </c>
      <c r="J17851" s="434">
        <v>0</v>
      </c>
      <c r="K17851" s="434">
        <v>1970</v>
      </c>
    </row>
    <row r="17852" spans="1:11" hidden="1" x14ac:dyDescent="0.25">
      <c r="A17852" s="434">
        <v>565464000</v>
      </c>
      <c r="B17852" s="434">
        <v>16705</v>
      </c>
      <c r="C17852" s="434" t="s">
        <v>28</v>
      </c>
      <c r="D17852" s="434" t="s">
        <v>33</v>
      </c>
      <c r="E17852" s="434">
        <v>14.5</v>
      </c>
      <c r="F17852" s="434">
        <v>9787</v>
      </c>
      <c r="G17852" s="434">
        <v>76948</v>
      </c>
      <c r="H17852" s="434">
        <v>40717</v>
      </c>
      <c r="I17852" s="434">
        <v>224.9</v>
      </c>
      <c r="J17852" s="434">
        <v>0</v>
      </c>
      <c r="K17852" s="434">
        <v>2007</v>
      </c>
    </row>
    <row r="17853" spans="1:11" hidden="1" x14ac:dyDescent="0.25">
      <c r="A17853" s="434">
        <v>565484000</v>
      </c>
      <c r="B17853" s="434">
        <v>5906</v>
      </c>
      <c r="C17853" s="434" t="s">
        <v>28</v>
      </c>
      <c r="D17853" s="434" t="s">
        <v>33</v>
      </c>
      <c r="E17853" s="434">
        <v>14.5</v>
      </c>
      <c r="F17853" s="434">
        <v>9660</v>
      </c>
      <c r="G17853" s="434">
        <v>81949</v>
      </c>
      <c r="H17853" s="434">
        <v>43008</v>
      </c>
      <c r="I17853" s="434">
        <v>228.99</v>
      </c>
      <c r="J17853" s="434">
        <v>0</v>
      </c>
      <c r="K17853" s="434">
        <v>2014</v>
      </c>
    </row>
    <row r="17854" spans="1:11" hidden="1" x14ac:dyDescent="0.25">
      <c r="A17854" s="434">
        <v>565486000</v>
      </c>
      <c r="B17854" s="434">
        <v>1081</v>
      </c>
      <c r="C17854" s="434" t="s">
        <v>46</v>
      </c>
      <c r="D17854" s="434" t="s">
        <v>22</v>
      </c>
      <c r="F17854" s="434">
        <v>7920</v>
      </c>
      <c r="G17854" s="434">
        <v>5263</v>
      </c>
      <c r="H17854" s="434">
        <v>5179</v>
      </c>
      <c r="I17854" s="434">
        <v>97.29</v>
      </c>
      <c r="K17854" s="434">
        <v>2014</v>
      </c>
    </row>
    <row r="17855" spans="1:11" hidden="1" x14ac:dyDescent="0.25">
      <c r="A17855" s="434">
        <v>565494000</v>
      </c>
      <c r="B17855" s="434">
        <v>34083</v>
      </c>
      <c r="C17855" s="434" t="s">
        <v>24</v>
      </c>
      <c r="D17855" s="434" t="s">
        <v>22</v>
      </c>
      <c r="E17855" s="434">
        <v>14.3</v>
      </c>
      <c r="F17855" s="434">
        <v>2652</v>
      </c>
      <c r="G17855" s="434">
        <v>4867</v>
      </c>
      <c r="H17855" s="434">
        <v>4224</v>
      </c>
      <c r="I17855" s="434">
        <v>99.98</v>
      </c>
      <c r="J17855" s="434">
        <v>4934</v>
      </c>
      <c r="K17855" s="434">
        <v>1970</v>
      </c>
    </row>
    <row r="17856" spans="1:11" hidden="1" x14ac:dyDescent="0.25">
      <c r="A17856" s="434">
        <v>565497000</v>
      </c>
      <c r="B17856" s="434">
        <v>2837</v>
      </c>
      <c r="C17856" s="434" t="s">
        <v>20</v>
      </c>
      <c r="D17856" s="434" t="s">
        <v>29</v>
      </c>
      <c r="E17856" s="434">
        <v>14.5</v>
      </c>
      <c r="F17856" s="434">
        <v>6219</v>
      </c>
      <c r="G17856" s="434">
        <v>49757</v>
      </c>
      <c r="H17856" s="434">
        <v>29445</v>
      </c>
      <c r="I17856" s="434">
        <v>183</v>
      </c>
      <c r="J17856" s="434">
        <v>51630</v>
      </c>
      <c r="K17856" s="434">
        <v>2016</v>
      </c>
    </row>
    <row r="17857" spans="1:11" hidden="1" x14ac:dyDescent="0.25">
      <c r="A17857" s="434">
        <v>565502000</v>
      </c>
      <c r="B17857" s="434">
        <v>6306</v>
      </c>
      <c r="C17857" s="434" t="s">
        <v>24</v>
      </c>
      <c r="D17857" s="434" t="s">
        <v>25</v>
      </c>
      <c r="E17857" s="434">
        <v>14.8</v>
      </c>
      <c r="F17857" s="434">
        <v>5220</v>
      </c>
      <c r="G17857" s="434">
        <v>8983</v>
      </c>
      <c r="H17857" s="434">
        <v>8319</v>
      </c>
      <c r="I17857" s="434">
        <v>119.99</v>
      </c>
      <c r="J17857" s="434">
        <v>11017</v>
      </c>
      <c r="K17857" s="434">
        <v>2016</v>
      </c>
    </row>
    <row r="17858" spans="1:11" hidden="1" x14ac:dyDescent="0.25">
      <c r="A17858" s="434">
        <v>565507000</v>
      </c>
      <c r="B17858" s="434">
        <v>9794</v>
      </c>
      <c r="C17858" s="434" t="s">
        <v>24</v>
      </c>
      <c r="D17858" s="434" t="s">
        <v>25</v>
      </c>
      <c r="E17858" s="434">
        <v>14</v>
      </c>
      <c r="F17858" s="434">
        <v>2750</v>
      </c>
      <c r="G17858" s="434">
        <v>7182</v>
      </c>
      <c r="H17858" s="434">
        <v>6220</v>
      </c>
      <c r="I17858" s="434">
        <v>113.08</v>
      </c>
      <c r="J17858" s="434">
        <v>7500</v>
      </c>
      <c r="K17858" s="434">
        <v>2016</v>
      </c>
    </row>
    <row r="17859" spans="1:11" hidden="1" x14ac:dyDescent="0.25">
      <c r="A17859" s="434">
        <v>565509000</v>
      </c>
      <c r="B17859" s="434">
        <v>3762</v>
      </c>
      <c r="C17859" s="434" t="s">
        <v>20</v>
      </c>
      <c r="D17859" s="434" t="s">
        <v>25</v>
      </c>
      <c r="E17859" s="434">
        <v>14.5</v>
      </c>
      <c r="F17859" s="434">
        <v>6480</v>
      </c>
      <c r="G17859" s="434">
        <v>19984</v>
      </c>
      <c r="H17859" s="434">
        <v>11662</v>
      </c>
      <c r="I17859" s="434">
        <v>144.09</v>
      </c>
      <c r="J17859" s="434">
        <v>21716</v>
      </c>
      <c r="K17859" s="434">
        <v>2007</v>
      </c>
    </row>
    <row r="17860" spans="1:11" hidden="1" x14ac:dyDescent="0.25">
      <c r="A17860" s="434">
        <v>565516000</v>
      </c>
      <c r="B17860" s="434">
        <v>2102</v>
      </c>
      <c r="C17860" s="434" t="s">
        <v>24</v>
      </c>
      <c r="D17860" s="434" t="s">
        <v>25</v>
      </c>
      <c r="E17860" s="434">
        <v>15.3</v>
      </c>
      <c r="F17860" s="434">
        <v>5970</v>
      </c>
      <c r="G17860" s="434">
        <v>8642</v>
      </c>
      <c r="H17860" s="434">
        <v>7891</v>
      </c>
      <c r="I17860" s="434">
        <v>119.95</v>
      </c>
      <c r="J17860" s="434">
        <v>11000</v>
      </c>
      <c r="K17860" s="434">
        <v>2014</v>
      </c>
    </row>
    <row r="17861" spans="1:11" hidden="1" x14ac:dyDescent="0.25">
      <c r="A17861" s="434">
        <v>565525000</v>
      </c>
      <c r="B17861" s="434">
        <v>5860</v>
      </c>
      <c r="C17861" s="434" t="s">
        <v>24</v>
      </c>
      <c r="D17861" s="434" t="s">
        <v>22</v>
      </c>
      <c r="E17861" s="434">
        <v>14.3</v>
      </c>
      <c r="F17861" s="434">
        <v>3900</v>
      </c>
      <c r="G17861" s="434">
        <v>5076</v>
      </c>
      <c r="H17861" s="434">
        <v>4807</v>
      </c>
      <c r="I17861" s="434">
        <v>99.93</v>
      </c>
      <c r="J17861" s="434">
        <v>6311</v>
      </c>
      <c r="K17861" s="434">
        <v>2000</v>
      </c>
    </row>
    <row r="17862" spans="1:11" hidden="1" x14ac:dyDescent="0.25">
      <c r="A17862" s="434">
        <v>565526000</v>
      </c>
      <c r="B17862" s="434">
        <v>54331</v>
      </c>
      <c r="C17862" s="434" t="s">
        <v>24</v>
      </c>
      <c r="D17862" s="434" t="s">
        <v>33</v>
      </c>
      <c r="E17862" s="434">
        <v>15.7</v>
      </c>
      <c r="F17862" s="434">
        <v>13530</v>
      </c>
      <c r="G17862" s="434">
        <v>107123</v>
      </c>
      <c r="H17862" s="434">
        <v>58168</v>
      </c>
      <c r="I17862" s="434">
        <v>246.8</v>
      </c>
      <c r="J17862" s="434">
        <v>116643</v>
      </c>
      <c r="K17862" s="434">
        <v>2007</v>
      </c>
    </row>
    <row r="17863" spans="1:11" hidden="1" x14ac:dyDescent="0.25">
      <c r="A17863" s="434">
        <v>565546000</v>
      </c>
      <c r="B17863" s="434">
        <v>28900</v>
      </c>
      <c r="C17863" s="434" t="s">
        <v>31</v>
      </c>
      <c r="D17863" s="434" t="s">
        <v>33</v>
      </c>
      <c r="E17863" s="434">
        <v>15.9</v>
      </c>
      <c r="F17863" s="434">
        <v>11039</v>
      </c>
      <c r="G17863" s="434">
        <v>54810</v>
      </c>
      <c r="H17863" s="434">
        <v>39258</v>
      </c>
      <c r="I17863" s="434">
        <v>212.5</v>
      </c>
      <c r="J17863" s="434">
        <v>0</v>
      </c>
      <c r="K17863" s="434">
        <v>1970</v>
      </c>
    </row>
    <row r="17864" spans="1:11" hidden="1" x14ac:dyDescent="0.25">
      <c r="A17864" s="434">
        <v>565568000</v>
      </c>
      <c r="B17864" s="434">
        <v>1616</v>
      </c>
      <c r="C17864" s="434" t="s">
        <v>20</v>
      </c>
      <c r="D17864" s="434" t="s">
        <v>29</v>
      </c>
      <c r="E17864" s="434">
        <v>14.5</v>
      </c>
      <c r="F17864" s="434">
        <v>9480</v>
      </c>
      <c r="G17864" s="434">
        <v>46342</v>
      </c>
      <c r="H17864" s="434">
        <v>30058</v>
      </c>
      <c r="I17864" s="434">
        <v>183</v>
      </c>
      <c r="J17864" s="434">
        <v>53176</v>
      </c>
      <c r="K17864" s="434">
        <v>2003</v>
      </c>
    </row>
    <row r="17865" spans="1:11" hidden="1" x14ac:dyDescent="0.25">
      <c r="A17865" s="434">
        <v>565577000</v>
      </c>
      <c r="B17865" s="434">
        <v>3</v>
      </c>
      <c r="C17865" s="434" t="s">
        <v>31</v>
      </c>
      <c r="D17865" s="434" t="s">
        <v>29</v>
      </c>
      <c r="E17865" s="434">
        <v>43510</v>
      </c>
      <c r="F17865" s="434">
        <v>7470</v>
      </c>
      <c r="G17865" s="434">
        <v>37715</v>
      </c>
      <c r="H17865" s="434">
        <v>23224</v>
      </c>
      <c r="I17865" s="434">
        <v>179.93</v>
      </c>
      <c r="J17865" s="434">
        <v>0</v>
      </c>
      <c r="K17865" s="434">
        <v>2015</v>
      </c>
    </row>
    <row r="17866" spans="1:11" hidden="1" x14ac:dyDescent="0.25">
      <c r="A17866" s="434">
        <v>565583000</v>
      </c>
      <c r="B17866" s="434">
        <v>4855</v>
      </c>
      <c r="C17866" s="434" t="s">
        <v>31</v>
      </c>
      <c r="D17866" s="434" t="s">
        <v>29</v>
      </c>
      <c r="E17866" s="434">
        <v>14</v>
      </c>
      <c r="F17866" s="434">
        <v>4590</v>
      </c>
      <c r="G17866" s="434">
        <v>33421</v>
      </c>
      <c r="H17866" s="434">
        <v>21194</v>
      </c>
      <c r="I17866" s="434">
        <v>179.99</v>
      </c>
      <c r="K17866" s="434">
        <v>2014</v>
      </c>
    </row>
    <row r="17867" spans="1:11" hidden="1" x14ac:dyDescent="0.25">
      <c r="A17867" s="434">
        <v>565585000</v>
      </c>
      <c r="B17867" s="434">
        <v>945</v>
      </c>
      <c r="C17867" s="434" t="s">
        <v>20</v>
      </c>
      <c r="D17867" s="434" t="s">
        <v>29</v>
      </c>
      <c r="E17867" s="434">
        <v>14.5</v>
      </c>
      <c r="F17867" s="434">
        <v>9480</v>
      </c>
      <c r="G17867" s="434">
        <v>45950</v>
      </c>
      <c r="H17867" s="434">
        <v>30058</v>
      </c>
      <c r="I17867" s="434">
        <v>183</v>
      </c>
      <c r="J17867" s="434">
        <v>53176</v>
      </c>
      <c r="K17867" s="434">
        <v>2003</v>
      </c>
    </row>
    <row r="17868" spans="1:11" hidden="1" x14ac:dyDescent="0.25">
      <c r="A17868" s="434">
        <v>565592000</v>
      </c>
      <c r="B17868" s="434">
        <v>8070</v>
      </c>
      <c r="C17868" s="434" t="s">
        <v>24</v>
      </c>
      <c r="D17868" s="434" t="s">
        <v>29</v>
      </c>
      <c r="E17868" s="434">
        <v>16.8</v>
      </c>
      <c r="F17868" s="434">
        <v>7860</v>
      </c>
      <c r="G17868" s="434">
        <v>28500</v>
      </c>
      <c r="H17868" s="434">
        <v>25000</v>
      </c>
      <c r="I17868" s="434">
        <v>179.87</v>
      </c>
      <c r="J17868" s="434">
        <v>38140</v>
      </c>
      <c r="K17868" s="434">
        <v>2016</v>
      </c>
    </row>
    <row r="17869" spans="1:11" hidden="1" x14ac:dyDescent="0.25">
      <c r="A17869" s="434">
        <v>565594000</v>
      </c>
      <c r="B17869" s="434">
        <v>329619</v>
      </c>
      <c r="C17869" s="434" t="s">
        <v>35</v>
      </c>
      <c r="D17869" s="434" t="s">
        <v>25</v>
      </c>
      <c r="E17869" s="434">
        <v>19</v>
      </c>
      <c r="F17869" s="434">
        <v>11060</v>
      </c>
      <c r="G17869" s="434">
        <v>12545</v>
      </c>
      <c r="H17869" s="434">
        <v>10308</v>
      </c>
      <c r="I17869" s="434">
        <v>149.6</v>
      </c>
      <c r="J17869" s="434">
        <v>0</v>
      </c>
      <c r="K17869" s="434">
        <v>1970</v>
      </c>
    </row>
    <row r="17870" spans="1:11" hidden="1" x14ac:dyDescent="0.25">
      <c r="A17870" s="434">
        <v>565607000</v>
      </c>
      <c r="B17870" s="434">
        <v>13556</v>
      </c>
      <c r="C17870" s="434" t="s">
        <v>28</v>
      </c>
      <c r="D17870" s="434" t="s">
        <v>29</v>
      </c>
      <c r="E17870" s="434">
        <v>14</v>
      </c>
      <c r="F17870" s="434">
        <v>8285</v>
      </c>
      <c r="G17870" s="434">
        <v>39880</v>
      </c>
      <c r="H17870" s="434">
        <v>24658</v>
      </c>
      <c r="I17870" s="434">
        <v>179.97</v>
      </c>
      <c r="J17870" s="434">
        <v>0</v>
      </c>
    </row>
    <row r="17871" spans="1:11" hidden="1" x14ac:dyDescent="0.25">
      <c r="A17871" s="434">
        <v>565617000</v>
      </c>
      <c r="B17871" s="434">
        <v>82181</v>
      </c>
      <c r="C17871" s="434" t="s">
        <v>20</v>
      </c>
      <c r="D17871" s="434" t="s">
        <v>22</v>
      </c>
      <c r="G17871" s="434">
        <v>2925</v>
      </c>
      <c r="H17871" s="434">
        <v>1892</v>
      </c>
      <c r="I17871" s="434">
        <v>96</v>
      </c>
      <c r="J17871" s="434">
        <v>0</v>
      </c>
      <c r="K17871" s="434">
        <v>1970</v>
      </c>
    </row>
    <row r="17872" spans="1:11" hidden="1" x14ac:dyDescent="0.25">
      <c r="A17872" s="434">
        <v>565671000</v>
      </c>
      <c r="B17872" s="434">
        <v>183</v>
      </c>
      <c r="C17872" s="434" t="s">
        <v>28</v>
      </c>
      <c r="D17872" s="434" t="s">
        <v>29</v>
      </c>
      <c r="E17872" s="434">
        <v>13</v>
      </c>
      <c r="F17872" s="434">
        <v>7860</v>
      </c>
      <c r="G17872" s="434">
        <v>37186</v>
      </c>
      <c r="H17872" s="434">
        <v>22662</v>
      </c>
      <c r="I17872" s="434">
        <v>186.4</v>
      </c>
      <c r="J17872" s="434">
        <v>0</v>
      </c>
      <c r="K17872" s="434">
        <v>2012</v>
      </c>
    </row>
    <row r="17873" spans="1:11" hidden="1" x14ac:dyDescent="0.25">
      <c r="A17873" s="434">
        <v>565677000</v>
      </c>
      <c r="B17873" s="434">
        <v>803</v>
      </c>
      <c r="C17873" s="434" t="s">
        <v>20</v>
      </c>
      <c r="D17873" s="434" t="s">
        <v>25</v>
      </c>
      <c r="E17873" s="434">
        <v>14.6</v>
      </c>
      <c r="F17873" s="434">
        <v>6150</v>
      </c>
      <c r="G17873" s="434">
        <v>20216</v>
      </c>
      <c r="H17873" s="434">
        <v>11770</v>
      </c>
      <c r="I17873" s="434">
        <v>146.6</v>
      </c>
      <c r="J17873" s="434">
        <v>21619</v>
      </c>
      <c r="K17873" s="434">
        <v>2008</v>
      </c>
    </row>
    <row r="17874" spans="1:11" hidden="1" x14ac:dyDescent="0.25">
      <c r="A17874" s="434">
        <v>565687000</v>
      </c>
      <c r="B17874" s="434">
        <v>103913</v>
      </c>
      <c r="C17874" s="434" t="s">
        <v>24</v>
      </c>
      <c r="D17874" s="434" t="s">
        <v>22</v>
      </c>
      <c r="E17874" s="434">
        <v>13.8</v>
      </c>
      <c r="F17874" s="434">
        <v>3118</v>
      </c>
      <c r="G17874" s="434">
        <v>5023</v>
      </c>
      <c r="H17874" s="434">
        <v>4253</v>
      </c>
      <c r="I17874" s="434">
        <v>99.98</v>
      </c>
      <c r="J17874" s="434">
        <v>5026</v>
      </c>
      <c r="K17874" s="434">
        <v>2008</v>
      </c>
    </row>
    <row r="17875" spans="1:11" hidden="1" x14ac:dyDescent="0.25">
      <c r="A17875" s="434">
        <v>565699000</v>
      </c>
      <c r="B17875" s="434">
        <v>3835</v>
      </c>
      <c r="C17875" s="434" t="s">
        <v>24</v>
      </c>
      <c r="D17875" s="434" t="s">
        <v>25</v>
      </c>
      <c r="E17875" s="434">
        <v>15</v>
      </c>
      <c r="F17875" s="434">
        <v>4900</v>
      </c>
      <c r="G17875" s="434">
        <v>9126</v>
      </c>
      <c r="H17875" s="434">
        <v>7218</v>
      </c>
      <c r="I17875" s="434">
        <v>119.8</v>
      </c>
      <c r="J17875" s="434">
        <v>9500</v>
      </c>
      <c r="K17875" s="434">
        <v>2007</v>
      </c>
    </row>
    <row r="17876" spans="1:11" hidden="1" x14ac:dyDescent="0.25">
      <c r="A17876" s="434">
        <v>565712000</v>
      </c>
      <c r="B17876" s="434">
        <v>6392</v>
      </c>
      <c r="C17876" s="434" t="s">
        <v>16</v>
      </c>
      <c r="D17876" s="434" t="s">
        <v>33</v>
      </c>
      <c r="E17876" s="434">
        <v>14.7</v>
      </c>
      <c r="F17876" s="434">
        <v>15810</v>
      </c>
      <c r="G17876" s="434">
        <v>112043</v>
      </c>
      <c r="H17876" s="434">
        <v>62201</v>
      </c>
      <c r="I17876" s="434">
        <v>247.9</v>
      </c>
      <c r="J17876" s="434">
        <v>122834</v>
      </c>
      <c r="K17876" s="434">
        <v>2010</v>
      </c>
    </row>
    <row r="17877" spans="1:11" hidden="1" x14ac:dyDescent="0.25">
      <c r="A17877" s="434">
        <v>565770000</v>
      </c>
      <c r="B17877" s="434">
        <v>6405</v>
      </c>
      <c r="C17877" s="434" t="s">
        <v>24</v>
      </c>
      <c r="D17877" s="434" t="s">
        <v>33</v>
      </c>
      <c r="E17877" s="434">
        <v>15</v>
      </c>
      <c r="F17877" s="434">
        <v>13560</v>
      </c>
      <c r="G17877" s="434">
        <v>107123</v>
      </c>
      <c r="H17877" s="434">
        <v>58168</v>
      </c>
      <c r="I17877" s="434">
        <v>246.8</v>
      </c>
      <c r="J17877" s="434">
        <v>116643</v>
      </c>
      <c r="K17877" s="434">
        <v>2008</v>
      </c>
    </row>
    <row r="17878" spans="1:11" hidden="1" x14ac:dyDescent="0.25">
      <c r="A17878" s="434">
        <v>565798000</v>
      </c>
      <c r="B17878" s="434">
        <v>3657108</v>
      </c>
      <c r="C17878" s="434" t="s">
        <v>48</v>
      </c>
      <c r="D17878" s="434" t="s">
        <v>25</v>
      </c>
      <c r="I17878" s="434">
        <v>105</v>
      </c>
    </row>
    <row r="17879" spans="1:11" hidden="1" x14ac:dyDescent="0.25">
      <c r="A17879" s="434">
        <v>565814000</v>
      </c>
      <c r="B17879" s="434">
        <v>2789</v>
      </c>
      <c r="C17879" s="434" t="s">
        <v>20</v>
      </c>
      <c r="D17879" s="434" t="s">
        <v>29</v>
      </c>
      <c r="E17879" s="434">
        <v>14.5</v>
      </c>
      <c r="F17879" s="434">
        <v>7860</v>
      </c>
      <c r="G17879" s="434">
        <v>38877</v>
      </c>
      <c r="H17879" s="434">
        <v>25507</v>
      </c>
      <c r="I17879" s="434">
        <v>173.96</v>
      </c>
      <c r="J17879" s="434">
        <v>45905</v>
      </c>
      <c r="K17879" s="434">
        <v>2004</v>
      </c>
    </row>
    <row r="17880" spans="1:11" hidden="1" x14ac:dyDescent="0.25">
      <c r="A17880" s="434">
        <v>565817000</v>
      </c>
      <c r="B17880" s="434">
        <v>28851</v>
      </c>
      <c r="C17880" s="434" t="s">
        <v>24</v>
      </c>
      <c r="D17880" s="434" t="s">
        <v>29</v>
      </c>
      <c r="E17880" s="434">
        <v>15</v>
      </c>
      <c r="F17880" s="434">
        <v>8058</v>
      </c>
      <c r="G17880" s="434">
        <v>16800</v>
      </c>
      <c r="H17880" s="434">
        <v>16804</v>
      </c>
      <c r="I17880" s="434">
        <v>154</v>
      </c>
      <c r="J17880" s="434">
        <v>22050</v>
      </c>
      <c r="K17880" s="434">
        <v>1970</v>
      </c>
    </row>
    <row r="17881" spans="1:11" hidden="1" x14ac:dyDescent="0.25">
      <c r="A17881" s="434">
        <v>565822000</v>
      </c>
      <c r="B17881" s="434">
        <v>244904</v>
      </c>
      <c r="C17881" s="434" t="s">
        <v>46</v>
      </c>
      <c r="D17881" s="434" t="s">
        <v>22</v>
      </c>
      <c r="E17881" s="434">
        <v>12</v>
      </c>
      <c r="F17881" s="434">
        <v>7679</v>
      </c>
      <c r="G17881" s="434">
        <v>2131</v>
      </c>
      <c r="H17881" s="434">
        <v>2705</v>
      </c>
      <c r="I17881" s="434">
        <v>70.5</v>
      </c>
      <c r="J17881" s="434">
        <v>0</v>
      </c>
      <c r="K17881" s="434">
        <v>1970</v>
      </c>
    </row>
    <row r="17882" spans="1:11" hidden="1" x14ac:dyDescent="0.25">
      <c r="A17882" s="434">
        <v>565829000</v>
      </c>
      <c r="B17882" s="434">
        <v>2847</v>
      </c>
      <c r="C17882" s="434" t="s">
        <v>24</v>
      </c>
      <c r="D17882" s="434" t="s">
        <v>25</v>
      </c>
      <c r="E17882" s="434">
        <v>16</v>
      </c>
      <c r="F17882" s="434">
        <v>5180</v>
      </c>
      <c r="G17882" s="434">
        <v>10343</v>
      </c>
      <c r="H17882" s="434">
        <v>9175</v>
      </c>
      <c r="I17882" s="434">
        <v>120.42</v>
      </c>
      <c r="J17882" s="434">
        <v>9195</v>
      </c>
      <c r="K17882" s="434">
        <v>2008</v>
      </c>
    </row>
    <row r="17883" spans="1:11" hidden="1" x14ac:dyDescent="0.25">
      <c r="A17883" s="434">
        <v>565835000</v>
      </c>
      <c r="B17883" s="434">
        <v>29515</v>
      </c>
      <c r="C17883" s="434" t="s">
        <v>31</v>
      </c>
      <c r="D17883" s="434" t="s">
        <v>29</v>
      </c>
      <c r="E17883" s="434">
        <v>21.3</v>
      </c>
      <c r="F17883" s="434">
        <v>11335</v>
      </c>
      <c r="G17883" s="434">
        <v>14382</v>
      </c>
      <c r="H17883" s="434">
        <v>41886</v>
      </c>
      <c r="I17883" s="434">
        <v>190.03</v>
      </c>
      <c r="J17883" s="434">
        <v>0</v>
      </c>
      <c r="K17883" s="434">
        <v>2008</v>
      </c>
    </row>
    <row r="17884" spans="1:11" hidden="1" x14ac:dyDescent="0.25">
      <c r="A17884" s="434">
        <v>565842000</v>
      </c>
      <c r="B17884" s="434">
        <v>4923</v>
      </c>
      <c r="C17884" s="434" t="s">
        <v>24</v>
      </c>
      <c r="D17884" s="434" t="s">
        <v>25</v>
      </c>
      <c r="E17884" s="434">
        <v>16</v>
      </c>
      <c r="F17884" s="434">
        <v>5180</v>
      </c>
      <c r="G17884" s="434">
        <v>10343</v>
      </c>
      <c r="H17884" s="434">
        <v>9175</v>
      </c>
      <c r="I17884" s="434">
        <v>120.42</v>
      </c>
      <c r="J17884" s="434">
        <v>9195</v>
      </c>
      <c r="K17884" s="434">
        <v>2008</v>
      </c>
    </row>
    <row r="17885" spans="1:11" hidden="1" x14ac:dyDescent="0.25">
      <c r="A17885" s="434">
        <v>565843000</v>
      </c>
      <c r="B17885" s="434">
        <v>4620</v>
      </c>
      <c r="C17885" s="434" t="s">
        <v>24</v>
      </c>
      <c r="D17885" s="434" t="s">
        <v>25</v>
      </c>
      <c r="E17885" s="434">
        <v>16</v>
      </c>
      <c r="F17885" s="434">
        <v>5180</v>
      </c>
      <c r="G17885" s="434">
        <v>10343</v>
      </c>
      <c r="H17885" s="434">
        <v>9175</v>
      </c>
      <c r="I17885" s="434">
        <v>120.42</v>
      </c>
      <c r="J17885" s="434">
        <v>9195</v>
      </c>
      <c r="K17885" s="434">
        <v>2008</v>
      </c>
    </row>
    <row r="17886" spans="1:11" hidden="1" x14ac:dyDescent="0.25">
      <c r="A17886" s="434">
        <v>565868000</v>
      </c>
      <c r="B17886" s="434">
        <v>1</v>
      </c>
      <c r="C17886" s="434" t="s">
        <v>28</v>
      </c>
      <c r="D17886" s="434" t="s">
        <v>29</v>
      </c>
      <c r="E17886" s="434">
        <v>0</v>
      </c>
      <c r="F17886" s="434">
        <v>12640</v>
      </c>
      <c r="G17886" s="434">
        <v>57000</v>
      </c>
      <c r="H17886" s="434">
        <v>32957</v>
      </c>
      <c r="I17886" s="434">
        <v>190</v>
      </c>
      <c r="J17886" s="434">
        <v>0</v>
      </c>
    </row>
    <row r="17887" spans="1:11" hidden="1" x14ac:dyDescent="0.25">
      <c r="A17887" s="434">
        <v>565871000</v>
      </c>
      <c r="B17887" s="434">
        <v>1059</v>
      </c>
      <c r="C17887" s="434" t="s">
        <v>20</v>
      </c>
      <c r="D17887" s="434" t="s">
        <v>25</v>
      </c>
      <c r="F17887" s="434">
        <v>4860</v>
      </c>
      <c r="G17887" s="434">
        <v>22413</v>
      </c>
      <c r="H17887" s="434">
        <v>13122</v>
      </c>
      <c r="I17887" s="434">
        <v>149.93</v>
      </c>
      <c r="J17887" s="434">
        <v>22236</v>
      </c>
      <c r="K17887" s="434">
        <v>2015</v>
      </c>
    </row>
    <row r="17888" spans="1:11" hidden="1" x14ac:dyDescent="0.25">
      <c r="A17888" s="434">
        <v>565873000</v>
      </c>
      <c r="B17888" s="434">
        <v>460</v>
      </c>
      <c r="C17888" s="434" t="s">
        <v>20</v>
      </c>
      <c r="D17888" s="434" t="s">
        <v>25</v>
      </c>
      <c r="F17888" s="434">
        <v>4860</v>
      </c>
      <c r="G17888" s="434">
        <v>22396</v>
      </c>
      <c r="H17888" s="434">
        <v>13122</v>
      </c>
      <c r="I17888" s="434">
        <v>149.93</v>
      </c>
      <c r="J17888" s="434">
        <v>22236</v>
      </c>
      <c r="K17888" s="434">
        <v>2015</v>
      </c>
    </row>
    <row r="17889" spans="1:11" hidden="1" x14ac:dyDescent="0.25">
      <c r="A17889" s="434">
        <v>565911000</v>
      </c>
      <c r="B17889" s="434">
        <v>203281</v>
      </c>
      <c r="C17889" s="434" t="s">
        <v>56</v>
      </c>
      <c r="D17889" s="434" t="s">
        <v>25</v>
      </c>
      <c r="E17889" s="434">
        <v>0</v>
      </c>
      <c r="F17889" s="434">
        <v>32640</v>
      </c>
      <c r="G17889" s="434">
        <v>12400</v>
      </c>
      <c r="H17889" s="434">
        <v>34264</v>
      </c>
      <c r="I17889" s="434">
        <v>104.2</v>
      </c>
      <c r="J17889" s="434">
        <v>0</v>
      </c>
      <c r="K17889" s="434">
        <v>1970</v>
      </c>
    </row>
    <row r="17890" spans="1:11" hidden="1" x14ac:dyDescent="0.25">
      <c r="A17890" s="434">
        <v>565929000</v>
      </c>
      <c r="B17890" s="434">
        <v>5915</v>
      </c>
      <c r="C17890" s="434" t="s">
        <v>28</v>
      </c>
      <c r="D17890" s="434" t="s">
        <v>29</v>
      </c>
      <c r="E17890" s="434">
        <v>14.2</v>
      </c>
      <c r="F17890" s="434">
        <v>9480</v>
      </c>
      <c r="G17890" s="434">
        <v>57015</v>
      </c>
      <c r="H17890" s="434">
        <v>32957</v>
      </c>
      <c r="I17890" s="434">
        <v>189.99</v>
      </c>
      <c r="J17890" s="434">
        <v>0</v>
      </c>
      <c r="K17890" s="434">
        <v>2010</v>
      </c>
    </row>
    <row r="17891" spans="1:11" hidden="1" x14ac:dyDescent="0.25">
      <c r="A17891" s="434">
        <v>565938000</v>
      </c>
      <c r="B17891" s="434">
        <v>286380</v>
      </c>
      <c r="C17891" s="434" t="s">
        <v>61</v>
      </c>
      <c r="D17891" s="434" t="s">
        <v>22</v>
      </c>
      <c r="E17891" s="434">
        <v>12</v>
      </c>
      <c r="F17891" s="434">
        <v>4080</v>
      </c>
      <c r="G17891" s="434">
        <v>3111</v>
      </c>
      <c r="H17891" s="434">
        <v>4035</v>
      </c>
      <c r="I17891" s="434">
        <v>82.2</v>
      </c>
      <c r="J17891" s="434">
        <v>0</v>
      </c>
      <c r="K17891" s="434">
        <v>2008</v>
      </c>
    </row>
    <row r="17892" spans="1:11" hidden="1" x14ac:dyDescent="0.25">
      <c r="A17892" s="434">
        <v>565943000</v>
      </c>
      <c r="B17892" s="434">
        <v>6974</v>
      </c>
      <c r="C17892" s="434" t="s">
        <v>24</v>
      </c>
      <c r="D17892" s="434" t="s">
        <v>33</v>
      </c>
      <c r="E17892" s="434">
        <v>16.8</v>
      </c>
      <c r="F17892" s="434">
        <v>12400</v>
      </c>
      <c r="G17892" s="434">
        <v>51700</v>
      </c>
      <c r="H17892" s="434">
        <v>47347</v>
      </c>
      <c r="I17892" s="434">
        <v>225.13</v>
      </c>
      <c r="J17892" s="434">
        <v>84000</v>
      </c>
      <c r="K17892" s="434">
        <v>2016</v>
      </c>
    </row>
    <row r="17893" spans="1:11" hidden="1" x14ac:dyDescent="0.25">
      <c r="A17893" s="434">
        <v>565960000</v>
      </c>
      <c r="B17893" s="434">
        <v>12139</v>
      </c>
      <c r="C17893" s="434" t="s">
        <v>24</v>
      </c>
      <c r="D17893" s="434" t="s">
        <v>33</v>
      </c>
      <c r="E17893" s="434">
        <v>16.8</v>
      </c>
      <c r="F17893" s="434">
        <v>13668</v>
      </c>
      <c r="G17893" s="434">
        <v>54481</v>
      </c>
      <c r="H17893" s="434">
        <v>47347</v>
      </c>
      <c r="I17893" s="434">
        <v>225.13</v>
      </c>
      <c r="J17893" s="434">
        <v>84078</v>
      </c>
      <c r="K17893" s="434">
        <v>2016</v>
      </c>
    </row>
    <row r="17894" spans="1:11" hidden="1" x14ac:dyDescent="0.25">
      <c r="A17894" s="434">
        <v>565969000</v>
      </c>
      <c r="B17894" s="434">
        <v>55991</v>
      </c>
      <c r="C17894" s="434" t="s">
        <v>20</v>
      </c>
      <c r="D17894" s="434" t="s">
        <v>29</v>
      </c>
      <c r="E17894" s="434">
        <v>14.5</v>
      </c>
      <c r="F17894" s="434">
        <v>7980</v>
      </c>
      <c r="G17894" s="434">
        <v>39817</v>
      </c>
      <c r="H17894" s="434">
        <v>22518</v>
      </c>
      <c r="I17894" s="434">
        <v>181.78</v>
      </c>
      <c r="J17894" s="434">
        <v>40949</v>
      </c>
      <c r="K17894" s="434">
        <v>2004</v>
      </c>
    </row>
    <row r="17895" spans="1:11" hidden="1" x14ac:dyDescent="0.25">
      <c r="A17895" s="434">
        <v>565972000</v>
      </c>
      <c r="B17895" s="434">
        <v>35998</v>
      </c>
      <c r="C17895" s="434" t="s">
        <v>20</v>
      </c>
      <c r="D17895" s="434" t="s">
        <v>29</v>
      </c>
      <c r="E17895" s="434">
        <v>14.5</v>
      </c>
      <c r="F17895" s="434">
        <v>7980</v>
      </c>
      <c r="G17895" s="434">
        <v>39997</v>
      </c>
      <c r="H17895" s="434">
        <v>22518</v>
      </c>
      <c r="I17895" s="434">
        <v>181.78</v>
      </c>
      <c r="J17895" s="434">
        <v>40963</v>
      </c>
      <c r="K17895" s="434">
        <v>2004</v>
      </c>
    </row>
    <row r="17896" spans="1:11" hidden="1" x14ac:dyDescent="0.25">
      <c r="A17896" s="434">
        <v>565975000</v>
      </c>
      <c r="B17896" s="434">
        <v>17158</v>
      </c>
      <c r="C17896" s="434" t="s">
        <v>20</v>
      </c>
      <c r="D17896" s="434" t="s">
        <v>29</v>
      </c>
      <c r="E17896" s="434">
        <v>14.5</v>
      </c>
      <c r="F17896" s="434">
        <v>7980</v>
      </c>
      <c r="G17896" s="434">
        <v>40002</v>
      </c>
      <c r="H17896" s="434">
        <v>22521</v>
      </c>
      <c r="I17896" s="434">
        <v>181.78</v>
      </c>
      <c r="J17896" s="434">
        <v>40962</v>
      </c>
      <c r="K17896" s="434">
        <v>2004</v>
      </c>
    </row>
    <row r="17897" spans="1:11" hidden="1" x14ac:dyDescent="0.25">
      <c r="A17897" s="434">
        <v>565977000</v>
      </c>
      <c r="B17897" s="434">
        <v>28333</v>
      </c>
      <c r="C17897" s="434" t="s">
        <v>20</v>
      </c>
      <c r="D17897" s="434" t="s">
        <v>29</v>
      </c>
      <c r="E17897" s="434">
        <v>14.5</v>
      </c>
      <c r="F17897" s="434">
        <v>7865</v>
      </c>
      <c r="G17897" s="434">
        <v>39997</v>
      </c>
      <c r="H17897" s="434">
        <v>22515</v>
      </c>
      <c r="I17897" s="434">
        <v>181.78</v>
      </c>
      <c r="J17897" s="434">
        <v>40970</v>
      </c>
      <c r="K17897" s="434">
        <v>2007</v>
      </c>
    </row>
    <row r="17898" spans="1:11" hidden="1" x14ac:dyDescent="0.25">
      <c r="A17898" s="434">
        <v>565978000</v>
      </c>
      <c r="B17898" s="434">
        <v>63709</v>
      </c>
      <c r="C17898" s="434" t="s">
        <v>20</v>
      </c>
      <c r="D17898" s="434" t="s">
        <v>29</v>
      </c>
      <c r="E17898" s="434">
        <v>14.5</v>
      </c>
      <c r="F17898" s="434">
        <v>7980</v>
      </c>
      <c r="G17898" s="434">
        <v>39997</v>
      </c>
      <c r="H17898" s="434">
        <v>22521</v>
      </c>
      <c r="I17898" s="434">
        <v>181.78</v>
      </c>
      <c r="J17898" s="434">
        <v>40953</v>
      </c>
      <c r="K17898" s="434">
        <v>2007</v>
      </c>
    </row>
    <row r="17899" spans="1:11" hidden="1" x14ac:dyDescent="0.25">
      <c r="A17899" s="434">
        <v>565980000</v>
      </c>
      <c r="B17899" s="434">
        <v>8043</v>
      </c>
      <c r="C17899" s="434" t="s">
        <v>16</v>
      </c>
      <c r="D17899" s="434" t="s">
        <v>33</v>
      </c>
      <c r="I17899" s="434">
        <v>228</v>
      </c>
    </row>
    <row r="17900" spans="1:11" hidden="1" x14ac:dyDescent="0.25">
      <c r="A17900" s="434">
        <v>565994000</v>
      </c>
      <c r="B17900" s="434">
        <v>22253</v>
      </c>
      <c r="C17900" s="434" t="s">
        <v>28</v>
      </c>
      <c r="D17900" s="434" t="s">
        <v>33</v>
      </c>
      <c r="E17900" s="434">
        <v>14.5</v>
      </c>
      <c r="F17900" s="434">
        <v>7300</v>
      </c>
      <c r="G17900" s="434">
        <v>81868</v>
      </c>
      <c r="H17900" s="434">
        <v>43008</v>
      </c>
      <c r="I17900" s="434">
        <v>228.99</v>
      </c>
      <c r="J17900" s="434">
        <v>0</v>
      </c>
      <c r="K17900" s="434">
        <v>2015</v>
      </c>
    </row>
    <row r="17901" spans="1:11" hidden="1" x14ac:dyDescent="0.25">
      <c r="A17901" s="434">
        <v>565999000</v>
      </c>
      <c r="B17901" s="434">
        <v>35111</v>
      </c>
      <c r="C17901" s="434" t="s">
        <v>28</v>
      </c>
      <c r="D17901" s="434" t="s">
        <v>33</v>
      </c>
      <c r="E17901" s="434">
        <v>14.5</v>
      </c>
      <c r="F17901" s="434">
        <v>9660</v>
      </c>
      <c r="G17901" s="434">
        <v>81889</v>
      </c>
      <c r="H17901" s="434">
        <v>43008</v>
      </c>
      <c r="I17901" s="434">
        <v>228.99</v>
      </c>
      <c r="J17901" s="434">
        <v>0</v>
      </c>
      <c r="K17901" s="434">
        <v>2015</v>
      </c>
    </row>
    <row r="17902" spans="1:11" hidden="1" x14ac:dyDescent="0.25">
      <c r="A17902" s="434">
        <v>566000000</v>
      </c>
      <c r="B17902" s="434">
        <v>632</v>
      </c>
      <c r="C17902" s="434" t="s">
        <v>20</v>
      </c>
      <c r="D17902" s="434" t="s">
        <v>29</v>
      </c>
      <c r="F17902" s="434">
        <v>7660</v>
      </c>
      <c r="G17902" s="434">
        <v>49999</v>
      </c>
      <c r="H17902" s="434">
        <v>29768</v>
      </c>
      <c r="I17902" s="434">
        <v>183</v>
      </c>
      <c r="J17902" s="434">
        <v>51728</v>
      </c>
      <c r="K17902" s="434">
        <v>2015</v>
      </c>
    </row>
    <row r="17903" spans="1:11" hidden="1" x14ac:dyDescent="0.25">
      <c r="A17903" s="434">
        <v>566014000</v>
      </c>
      <c r="B17903" s="434">
        <v>265817</v>
      </c>
      <c r="C17903" s="434" t="s">
        <v>28</v>
      </c>
      <c r="D17903" s="434" t="s">
        <v>33</v>
      </c>
      <c r="E17903" s="434">
        <v>14.5</v>
      </c>
      <c r="F17903" s="434">
        <v>12000</v>
      </c>
      <c r="G17903" s="434">
        <v>76404</v>
      </c>
      <c r="H17903" s="434">
        <v>41010</v>
      </c>
      <c r="I17903" s="434">
        <v>224.99</v>
      </c>
      <c r="J17903" s="434">
        <v>0</v>
      </c>
      <c r="K17903" s="434">
        <v>2015</v>
      </c>
    </row>
    <row r="17904" spans="1:11" hidden="1" x14ac:dyDescent="0.25">
      <c r="A17904" s="434">
        <v>566015000</v>
      </c>
      <c r="B17904" s="434">
        <v>28904</v>
      </c>
      <c r="C17904" s="434" t="s">
        <v>20</v>
      </c>
      <c r="D17904" s="434" t="s">
        <v>29</v>
      </c>
      <c r="E17904" s="434">
        <v>14.5</v>
      </c>
      <c r="F17904" s="434">
        <v>7865</v>
      </c>
      <c r="G17904" s="434">
        <v>39997</v>
      </c>
      <c r="H17904" s="434">
        <v>22515</v>
      </c>
      <c r="I17904" s="434">
        <v>181.78</v>
      </c>
      <c r="J17904" s="434">
        <v>40974</v>
      </c>
      <c r="K17904" s="434">
        <v>2007</v>
      </c>
    </row>
    <row r="17905" spans="1:11" hidden="1" x14ac:dyDescent="0.25">
      <c r="A17905" s="434">
        <v>566017000</v>
      </c>
      <c r="B17905" s="434">
        <v>2112</v>
      </c>
      <c r="C17905" s="434" t="s">
        <v>24</v>
      </c>
      <c r="D17905" s="434" t="s">
        <v>25</v>
      </c>
      <c r="E17905" s="434">
        <v>43599</v>
      </c>
      <c r="F17905" s="434">
        <v>2750</v>
      </c>
      <c r="G17905" s="434">
        <v>7182</v>
      </c>
      <c r="H17905" s="434">
        <v>6220</v>
      </c>
      <c r="I17905" s="434">
        <v>113.08</v>
      </c>
      <c r="J17905" s="434">
        <v>7500</v>
      </c>
      <c r="K17905" s="434">
        <v>2016</v>
      </c>
    </row>
    <row r="17906" spans="1:11" hidden="1" x14ac:dyDescent="0.25">
      <c r="A17906" s="434">
        <v>566024000</v>
      </c>
      <c r="B17906" s="434">
        <v>36511</v>
      </c>
      <c r="C17906" s="434" t="s">
        <v>20</v>
      </c>
      <c r="D17906" s="434" t="s">
        <v>29</v>
      </c>
      <c r="E17906" s="434">
        <v>14.5</v>
      </c>
      <c r="F17906" s="434">
        <v>7974</v>
      </c>
      <c r="G17906" s="434">
        <v>40055</v>
      </c>
      <c r="H17906" s="434">
        <v>22515</v>
      </c>
      <c r="I17906" s="434">
        <v>181.78</v>
      </c>
      <c r="J17906" s="434">
        <v>40970</v>
      </c>
      <c r="K17906" s="434">
        <v>2007</v>
      </c>
    </row>
    <row r="17907" spans="1:11" hidden="1" x14ac:dyDescent="0.25">
      <c r="A17907" s="434">
        <v>566028000</v>
      </c>
      <c r="B17907" s="434">
        <v>810</v>
      </c>
      <c r="C17907" s="434" t="s">
        <v>31</v>
      </c>
      <c r="D17907" s="434" t="s">
        <v>29</v>
      </c>
      <c r="E17907" s="434">
        <v>21</v>
      </c>
      <c r="F17907" s="434">
        <v>15820</v>
      </c>
      <c r="G17907" s="434">
        <v>13189</v>
      </c>
      <c r="H17907" s="434">
        <v>14030</v>
      </c>
      <c r="I17907" s="434">
        <v>162.5</v>
      </c>
      <c r="J17907" s="434">
        <v>17448</v>
      </c>
      <c r="K17907" s="434">
        <v>2008</v>
      </c>
    </row>
    <row r="17908" spans="1:11" hidden="1" x14ac:dyDescent="0.25">
      <c r="A17908" s="434">
        <v>566029000</v>
      </c>
      <c r="B17908" s="434">
        <v>1830</v>
      </c>
      <c r="C17908" s="434" t="s">
        <v>31</v>
      </c>
      <c r="D17908" s="434" t="s">
        <v>29</v>
      </c>
      <c r="E17908" s="434">
        <v>21</v>
      </c>
      <c r="F17908" s="434">
        <v>15820</v>
      </c>
      <c r="G17908" s="434">
        <v>13189</v>
      </c>
      <c r="H17908" s="434">
        <v>14030</v>
      </c>
      <c r="I17908" s="434">
        <v>162.5</v>
      </c>
      <c r="J17908" s="434">
        <v>17487</v>
      </c>
      <c r="K17908" s="434">
        <v>2007</v>
      </c>
    </row>
    <row r="17909" spans="1:11" hidden="1" x14ac:dyDescent="0.25">
      <c r="A17909" s="434">
        <v>566030000</v>
      </c>
      <c r="B17909" s="434">
        <v>37996</v>
      </c>
      <c r="C17909" s="434" t="s">
        <v>20</v>
      </c>
      <c r="D17909" s="434" t="s">
        <v>29</v>
      </c>
      <c r="E17909" s="434">
        <v>14.2</v>
      </c>
      <c r="F17909" s="434">
        <v>9960</v>
      </c>
      <c r="G17909" s="434">
        <v>39708</v>
      </c>
      <c r="H17909" s="434">
        <v>24412</v>
      </c>
      <c r="I17909" s="434">
        <v>183.17500000000001</v>
      </c>
      <c r="J17909" s="434">
        <v>39894</v>
      </c>
      <c r="K17909" s="434">
        <v>2011</v>
      </c>
    </row>
    <row r="17910" spans="1:11" hidden="1" x14ac:dyDescent="0.25">
      <c r="A17910" s="434">
        <v>566041000</v>
      </c>
      <c r="B17910" s="434">
        <v>570</v>
      </c>
      <c r="C17910" s="434" t="s">
        <v>31</v>
      </c>
      <c r="D17910" s="434" t="s">
        <v>29</v>
      </c>
      <c r="E17910" s="434">
        <v>21</v>
      </c>
      <c r="F17910" s="434">
        <v>15820</v>
      </c>
      <c r="G17910" s="434">
        <v>13189</v>
      </c>
      <c r="H17910" s="434">
        <v>14030</v>
      </c>
      <c r="I17910" s="434">
        <v>162.5</v>
      </c>
      <c r="J17910" s="434">
        <v>17448</v>
      </c>
      <c r="K17910" s="434">
        <v>2009</v>
      </c>
    </row>
    <row r="17911" spans="1:11" hidden="1" x14ac:dyDescent="0.25">
      <c r="A17911" s="434">
        <v>566046000</v>
      </c>
      <c r="B17911" s="434">
        <v>9916</v>
      </c>
      <c r="C17911" s="434" t="s">
        <v>28</v>
      </c>
      <c r="D17911" s="434" t="s">
        <v>29</v>
      </c>
      <c r="E17911" s="434">
        <v>0</v>
      </c>
      <c r="F17911" s="434">
        <v>8050</v>
      </c>
      <c r="G17911" s="434">
        <v>63244</v>
      </c>
      <c r="H17911" s="434">
        <v>36333</v>
      </c>
      <c r="I17911" s="434">
        <v>199.9</v>
      </c>
      <c r="J17911" s="434">
        <v>0</v>
      </c>
      <c r="K17911" s="434">
        <v>2015</v>
      </c>
    </row>
    <row r="17912" spans="1:11" hidden="1" x14ac:dyDescent="0.25">
      <c r="A17912" s="434">
        <v>566049000</v>
      </c>
      <c r="B17912" s="434">
        <v>1348</v>
      </c>
      <c r="C17912" s="434" t="s">
        <v>31</v>
      </c>
      <c r="D17912" s="434" t="s">
        <v>29</v>
      </c>
      <c r="E17912" s="434">
        <v>22</v>
      </c>
      <c r="F17912" s="434">
        <v>15820</v>
      </c>
      <c r="G17912" s="434">
        <v>13189</v>
      </c>
      <c r="H17912" s="434">
        <v>14030</v>
      </c>
      <c r="I17912" s="434">
        <v>162.5</v>
      </c>
      <c r="J17912" s="434">
        <v>17509</v>
      </c>
      <c r="K17912" s="434">
        <v>2009</v>
      </c>
    </row>
    <row r="17913" spans="1:11" hidden="1" x14ac:dyDescent="0.25">
      <c r="A17913" s="434">
        <v>566059000</v>
      </c>
      <c r="B17913" s="434">
        <v>658</v>
      </c>
      <c r="C17913" s="434" t="s">
        <v>31</v>
      </c>
      <c r="D17913" s="434" t="s">
        <v>29</v>
      </c>
      <c r="E17913" s="434">
        <v>21</v>
      </c>
      <c r="F17913" s="434">
        <v>15820</v>
      </c>
      <c r="G17913" s="434">
        <v>13193</v>
      </c>
      <c r="H17913" s="434">
        <v>14030</v>
      </c>
      <c r="I17913" s="434">
        <v>162.5</v>
      </c>
      <c r="J17913" s="434">
        <v>17448</v>
      </c>
      <c r="K17913" s="434">
        <v>2008</v>
      </c>
    </row>
    <row r="17914" spans="1:11" hidden="1" x14ac:dyDescent="0.25">
      <c r="A17914" s="434">
        <v>566064000</v>
      </c>
      <c r="B17914" s="434">
        <v>16713</v>
      </c>
      <c r="C17914" s="434" t="s">
        <v>28</v>
      </c>
      <c r="D17914" s="434" t="s">
        <v>36</v>
      </c>
      <c r="E17914" s="434">
        <v>14.3</v>
      </c>
      <c r="F17914" s="434">
        <v>15861</v>
      </c>
      <c r="G17914" s="434">
        <v>180585</v>
      </c>
      <c r="H17914" s="434">
        <v>94817</v>
      </c>
      <c r="I17914" s="434">
        <v>292</v>
      </c>
      <c r="J17914" s="434">
        <v>0</v>
      </c>
      <c r="K17914" s="434">
        <v>1970</v>
      </c>
    </row>
    <row r="17915" spans="1:11" hidden="1" x14ac:dyDescent="0.25">
      <c r="A17915" s="434">
        <v>566078000</v>
      </c>
      <c r="B17915" s="434">
        <v>1</v>
      </c>
      <c r="C17915" s="434" t="s">
        <v>46</v>
      </c>
      <c r="D17915" s="434" t="s">
        <v>17</v>
      </c>
      <c r="G17915" s="434">
        <v>100</v>
      </c>
      <c r="H17915" s="434">
        <v>481</v>
      </c>
      <c r="I17915" s="434">
        <v>40.619999999999997</v>
      </c>
    </row>
    <row r="17916" spans="1:11" hidden="1" x14ac:dyDescent="0.25">
      <c r="A17916" s="434">
        <v>566083000</v>
      </c>
      <c r="B17916" s="434">
        <v>4932</v>
      </c>
      <c r="C17916" s="434" t="s">
        <v>31</v>
      </c>
      <c r="D17916" s="434" t="s">
        <v>29</v>
      </c>
      <c r="E17916" s="434">
        <v>18</v>
      </c>
      <c r="F17916" s="434">
        <v>11620</v>
      </c>
      <c r="G17916" s="434">
        <v>12572</v>
      </c>
      <c r="H17916" s="434">
        <v>39362</v>
      </c>
      <c r="I17916" s="434">
        <v>167.25</v>
      </c>
      <c r="K17916" s="434">
        <v>2011</v>
      </c>
    </row>
    <row r="17917" spans="1:11" hidden="1" x14ac:dyDescent="0.25">
      <c r="A17917" s="434">
        <v>566126000</v>
      </c>
      <c r="B17917" s="434">
        <v>19958</v>
      </c>
      <c r="C17917" s="434" t="s">
        <v>28</v>
      </c>
      <c r="D17917" s="434" t="s">
        <v>29</v>
      </c>
      <c r="E17917" s="434">
        <v>14.7</v>
      </c>
      <c r="F17917" s="434">
        <v>6681</v>
      </c>
      <c r="G17917" s="434">
        <v>38225</v>
      </c>
      <c r="H17917" s="434">
        <v>23268</v>
      </c>
      <c r="I17917" s="434">
        <v>180</v>
      </c>
      <c r="J17917" s="434">
        <v>0</v>
      </c>
      <c r="K17917" s="434">
        <v>1970</v>
      </c>
    </row>
    <row r="17918" spans="1:11" hidden="1" x14ac:dyDescent="0.25">
      <c r="A17918" s="434">
        <v>566141000</v>
      </c>
      <c r="B17918" s="434">
        <v>5898</v>
      </c>
      <c r="C17918" s="434" t="s">
        <v>20</v>
      </c>
      <c r="D17918" s="434" t="s">
        <v>29</v>
      </c>
      <c r="E17918" s="434">
        <v>14.2</v>
      </c>
      <c r="F17918" s="434">
        <v>9960</v>
      </c>
      <c r="G17918" s="434">
        <v>39708</v>
      </c>
      <c r="H17918" s="434">
        <v>24414</v>
      </c>
      <c r="I17918" s="434">
        <v>183.17500000000001</v>
      </c>
      <c r="J17918" s="434">
        <v>39894</v>
      </c>
      <c r="K17918" s="434">
        <v>2011</v>
      </c>
    </row>
    <row r="17919" spans="1:11" hidden="1" x14ac:dyDescent="0.25">
      <c r="A17919" s="434">
        <v>566142000</v>
      </c>
      <c r="B17919" s="434">
        <v>3323</v>
      </c>
      <c r="C17919" s="434" t="s">
        <v>24</v>
      </c>
      <c r="D17919" s="434" t="s">
        <v>22</v>
      </c>
      <c r="E17919" s="434">
        <v>14.8</v>
      </c>
      <c r="F17919" s="434">
        <v>2611</v>
      </c>
      <c r="G17919" s="434">
        <v>3104</v>
      </c>
      <c r="H17919" s="434">
        <v>2997</v>
      </c>
      <c r="I17919" s="434">
        <v>96</v>
      </c>
      <c r="J17919" s="434">
        <v>3500</v>
      </c>
      <c r="K17919" s="434">
        <v>2009</v>
      </c>
    </row>
    <row r="17920" spans="1:11" hidden="1" x14ac:dyDescent="0.25">
      <c r="A17920" s="434">
        <v>566149000</v>
      </c>
      <c r="B17920" s="434">
        <v>32510</v>
      </c>
      <c r="C17920" s="434" t="s">
        <v>28</v>
      </c>
      <c r="D17920" s="434" t="s">
        <v>33</v>
      </c>
      <c r="E17920" s="434">
        <v>14.6</v>
      </c>
      <c r="F17920" s="434">
        <v>8330</v>
      </c>
      <c r="G17920" s="434">
        <v>77111</v>
      </c>
      <c r="H17920" s="434">
        <v>40937</v>
      </c>
      <c r="I17920" s="434">
        <v>224.98</v>
      </c>
      <c r="J17920" s="434">
        <v>0</v>
      </c>
      <c r="K17920" s="434">
        <v>2015</v>
      </c>
    </row>
    <row r="17921" spans="1:11" hidden="1" x14ac:dyDescent="0.25">
      <c r="A17921" s="434">
        <v>566157000</v>
      </c>
      <c r="B17921" s="434">
        <v>803</v>
      </c>
      <c r="C17921" s="434" t="s">
        <v>28</v>
      </c>
      <c r="D17921" s="434" t="s">
        <v>29</v>
      </c>
      <c r="E17921" s="434">
        <v>14.2</v>
      </c>
      <c r="F17921" s="434">
        <v>9960</v>
      </c>
      <c r="G17921" s="434">
        <v>61412</v>
      </c>
      <c r="H17921" s="434">
        <v>34798</v>
      </c>
      <c r="I17921" s="434">
        <v>199.98</v>
      </c>
      <c r="J17921" s="434">
        <v>0</v>
      </c>
      <c r="K17921" s="434">
        <v>2011</v>
      </c>
    </row>
    <row r="17922" spans="1:11" hidden="1" x14ac:dyDescent="0.25">
      <c r="A17922" s="434">
        <v>566166000</v>
      </c>
      <c r="B17922" s="434">
        <v>5139</v>
      </c>
      <c r="C17922" s="434" t="s">
        <v>16</v>
      </c>
      <c r="D17922" s="434" t="s">
        <v>33</v>
      </c>
      <c r="I17922" s="434">
        <v>229</v>
      </c>
    </row>
    <row r="17923" spans="1:11" hidden="1" x14ac:dyDescent="0.25">
      <c r="A17923" s="434">
        <v>566167000</v>
      </c>
      <c r="B17923" s="434">
        <v>10487</v>
      </c>
      <c r="C17923" s="434" t="s">
        <v>28</v>
      </c>
      <c r="D17923" s="434" t="s">
        <v>29</v>
      </c>
      <c r="E17923" s="434">
        <v>14</v>
      </c>
      <c r="F17923" s="434">
        <v>6132</v>
      </c>
      <c r="G17923" s="434">
        <v>38851</v>
      </c>
      <c r="H17923" s="434">
        <v>24235</v>
      </c>
      <c r="I17923" s="434">
        <v>182</v>
      </c>
      <c r="J17923" s="434">
        <v>0</v>
      </c>
      <c r="K17923" s="434">
        <v>2015</v>
      </c>
    </row>
    <row r="17924" spans="1:11" hidden="1" x14ac:dyDescent="0.25">
      <c r="A17924" s="434">
        <v>566183000</v>
      </c>
      <c r="B17924" s="434">
        <v>10300</v>
      </c>
      <c r="C17924" s="434" t="s">
        <v>28</v>
      </c>
      <c r="D17924" s="434" t="s">
        <v>29</v>
      </c>
      <c r="E17924" s="434">
        <v>14.5</v>
      </c>
      <c r="F17924" s="434">
        <v>8058</v>
      </c>
      <c r="G17924" s="434">
        <v>60436</v>
      </c>
      <c r="H17924" s="434">
        <v>34241</v>
      </c>
      <c r="I17924" s="434">
        <v>199.98</v>
      </c>
      <c r="J17924" s="434">
        <v>0</v>
      </c>
      <c r="K17924" s="434">
        <v>1970</v>
      </c>
    </row>
    <row r="17925" spans="1:11" hidden="1" x14ac:dyDescent="0.25">
      <c r="A17925" s="434">
        <v>566196000</v>
      </c>
      <c r="B17925" s="434">
        <v>93805</v>
      </c>
      <c r="C17925" s="434" t="s">
        <v>46</v>
      </c>
      <c r="D17925" s="434" t="s">
        <v>17</v>
      </c>
      <c r="E17925" s="434">
        <v>13.5</v>
      </c>
      <c r="F17925" s="434">
        <v>3840</v>
      </c>
      <c r="G17925" s="434">
        <v>1529</v>
      </c>
      <c r="H17925" s="434">
        <v>1329</v>
      </c>
      <c r="I17925" s="434">
        <v>57.5</v>
      </c>
      <c r="J17925" s="434">
        <v>0</v>
      </c>
      <c r="K17925" s="434">
        <v>2011</v>
      </c>
    </row>
    <row r="17926" spans="1:11" hidden="1" x14ac:dyDescent="0.25">
      <c r="A17926" s="434">
        <v>566198000</v>
      </c>
      <c r="B17926" s="434">
        <v>93</v>
      </c>
      <c r="C17926" s="434" t="s">
        <v>20</v>
      </c>
      <c r="D17926" s="434" t="s">
        <v>25</v>
      </c>
      <c r="E17926" s="434">
        <v>14.4</v>
      </c>
      <c r="F17926" s="434">
        <v>6178</v>
      </c>
      <c r="G17926" s="434">
        <v>19996</v>
      </c>
      <c r="H17926" s="434">
        <v>11549</v>
      </c>
      <c r="I17926" s="434">
        <v>141</v>
      </c>
      <c r="J17926" s="434">
        <v>21715</v>
      </c>
      <c r="K17926" s="434">
        <v>2003</v>
      </c>
    </row>
    <row r="17927" spans="1:11" hidden="1" x14ac:dyDescent="0.25">
      <c r="A17927" s="434">
        <v>566199000</v>
      </c>
      <c r="B17927" s="434">
        <v>5448</v>
      </c>
      <c r="C17927" s="434" t="s">
        <v>20</v>
      </c>
      <c r="D17927" s="434" t="s">
        <v>25</v>
      </c>
      <c r="E17927" s="434">
        <v>14.4</v>
      </c>
      <c r="F17927" s="434">
        <v>6230</v>
      </c>
      <c r="G17927" s="434">
        <v>20587</v>
      </c>
      <c r="H17927" s="434">
        <v>11568</v>
      </c>
      <c r="I17927" s="434">
        <v>141</v>
      </c>
      <c r="J17927" s="434">
        <v>21736</v>
      </c>
      <c r="K17927" s="434">
        <v>2003</v>
      </c>
    </row>
    <row r="17928" spans="1:11" hidden="1" x14ac:dyDescent="0.25">
      <c r="A17928" s="434">
        <v>566204000</v>
      </c>
      <c r="B17928" s="434">
        <v>51828</v>
      </c>
      <c r="C17928" s="434" t="s">
        <v>61</v>
      </c>
      <c r="D17928" s="434" t="s">
        <v>25</v>
      </c>
      <c r="E17928" s="434">
        <v>15</v>
      </c>
      <c r="F17928" s="434">
        <v>6000</v>
      </c>
      <c r="G17928" s="434">
        <v>12767</v>
      </c>
      <c r="H17928" s="434">
        <v>9627</v>
      </c>
      <c r="I17928" s="434">
        <v>138.53</v>
      </c>
      <c r="J17928" s="434">
        <v>0</v>
      </c>
      <c r="K17928" s="434">
        <v>2009</v>
      </c>
    </row>
    <row r="17929" spans="1:11" hidden="1" x14ac:dyDescent="0.25">
      <c r="A17929" s="434">
        <v>566211000</v>
      </c>
      <c r="B17929" s="434">
        <v>18927</v>
      </c>
      <c r="C17929" s="434" t="s">
        <v>28</v>
      </c>
      <c r="D17929" s="434" t="s">
        <v>29</v>
      </c>
      <c r="E17929" s="434">
        <v>14.5</v>
      </c>
      <c r="F17929" s="434">
        <v>9960</v>
      </c>
      <c r="G17929" s="434">
        <v>56830</v>
      </c>
      <c r="H17929" s="434">
        <v>33042</v>
      </c>
      <c r="I17929" s="434">
        <v>190.02</v>
      </c>
      <c r="J17929" s="434">
        <v>0</v>
      </c>
      <c r="K17929" s="434">
        <v>2011</v>
      </c>
    </row>
    <row r="17930" spans="1:11" hidden="1" x14ac:dyDescent="0.25">
      <c r="A17930" s="434">
        <v>566215000</v>
      </c>
      <c r="B17930" s="434">
        <v>27497</v>
      </c>
      <c r="C17930" s="434" t="s">
        <v>28</v>
      </c>
      <c r="D17930" s="434" t="s">
        <v>29</v>
      </c>
      <c r="E17930" s="434">
        <v>14</v>
      </c>
      <c r="F17930" s="434">
        <v>7860</v>
      </c>
      <c r="G17930" s="434">
        <v>36599</v>
      </c>
      <c r="H17930" s="434">
        <v>22683</v>
      </c>
      <c r="I17930" s="434">
        <v>186.4</v>
      </c>
      <c r="J17930" s="434">
        <v>0</v>
      </c>
      <c r="K17930" s="434">
        <v>1970</v>
      </c>
    </row>
    <row r="17931" spans="1:11" hidden="1" x14ac:dyDescent="0.25">
      <c r="A17931" s="434">
        <v>566220000</v>
      </c>
      <c r="B17931" s="434">
        <v>6708</v>
      </c>
      <c r="C17931" s="434" t="s">
        <v>28</v>
      </c>
      <c r="D17931" s="434" t="s">
        <v>33</v>
      </c>
      <c r="E17931" s="434">
        <v>14.5</v>
      </c>
      <c r="F17931" s="434">
        <v>9660</v>
      </c>
      <c r="G17931" s="434">
        <v>81893</v>
      </c>
      <c r="H17931" s="434">
        <v>43008</v>
      </c>
      <c r="I17931" s="434">
        <v>228.99</v>
      </c>
      <c r="J17931" s="434">
        <v>0</v>
      </c>
      <c r="K17931" s="434">
        <v>1970</v>
      </c>
    </row>
    <row r="17932" spans="1:11" hidden="1" x14ac:dyDescent="0.25">
      <c r="A17932" s="434">
        <v>566222000</v>
      </c>
      <c r="B17932" s="434">
        <v>10714</v>
      </c>
      <c r="C17932" s="434" t="s">
        <v>61</v>
      </c>
      <c r="D17932" s="434" t="s">
        <v>25</v>
      </c>
      <c r="E17932" s="434">
        <v>15</v>
      </c>
      <c r="F17932" s="434">
        <v>6000</v>
      </c>
      <c r="G17932" s="434">
        <v>12738</v>
      </c>
      <c r="H17932" s="434">
        <v>9627</v>
      </c>
      <c r="I17932" s="434">
        <v>138.54</v>
      </c>
      <c r="J17932" s="434">
        <v>0</v>
      </c>
      <c r="K17932" s="434">
        <v>2010</v>
      </c>
    </row>
    <row r="17933" spans="1:11" hidden="1" x14ac:dyDescent="0.25">
      <c r="A17933" s="434">
        <v>566234000</v>
      </c>
      <c r="B17933" s="434">
        <v>1293</v>
      </c>
      <c r="C17933" s="434" t="s">
        <v>20</v>
      </c>
      <c r="D17933" s="434" t="s">
        <v>29</v>
      </c>
      <c r="F17933" s="434">
        <v>9960</v>
      </c>
      <c r="G17933" s="434">
        <v>39708</v>
      </c>
      <c r="H17933" s="434">
        <v>24414</v>
      </c>
      <c r="I17933" s="434">
        <v>183.17500000000001</v>
      </c>
      <c r="J17933" s="434">
        <v>39894</v>
      </c>
      <c r="K17933" s="434">
        <v>2011</v>
      </c>
    </row>
    <row r="17934" spans="1:11" hidden="1" x14ac:dyDescent="0.25">
      <c r="A17934" s="434">
        <v>566240000</v>
      </c>
      <c r="B17934" s="434">
        <v>5310</v>
      </c>
      <c r="C17934" s="434" t="s">
        <v>20</v>
      </c>
      <c r="D17934" s="434" t="s">
        <v>25</v>
      </c>
      <c r="E17934" s="434">
        <v>14.3</v>
      </c>
      <c r="F17934" s="434">
        <v>6144</v>
      </c>
      <c r="G17934" s="434">
        <v>19885</v>
      </c>
      <c r="H17934" s="434">
        <v>11641</v>
      </c>
      <c r="I17934" s="434">
        <v>144.03</v>
      </c>
      <c r="J17934" s="434">
        <v>21651</v>
      </c>
      <c r="K17934" s="434">
        <v>2006</v>
      </c>
    </row>
    <row r="17935" spans="1:11" hidden="1" x14ac:dyDescent="0.25">
      <c r="A17935" s="434">
        <v>566244000</v>
      </c>
      <c r="B17935" s="434">
        <v>13431</v>
      </c>
      <c r="C17935" s="434" t="s">
        <v>16</v>
      </c>
      <c r="D17935" s="434" t="s">
        <v>33</v>
      </c>
      <c r="I17935" s="434">
        <v>228</v>
      </c>
    </row>
    <row r="17936" spans="1:11" hidden="1" x14ac:dyDescent="0.25">
      <c r="A17936" s="434">
        <v>566247000</v>
      </c>
      <c r="B17936" s="434">
        <v>4937</v>
      </c>
      <c r="C17936" s="434" t="s">
        <v>28</v>
      </c>
      <c r="D17936" s="434" t="s">
        <v>29</v>
      </c>
      <c r="E17936" s="434">
        <v>43659</v>
      </c>
      <c r="F17936" s="434">
        <v>7980</v>
      </c>
      <c r="G17936" s="434">
        <v>35284</v>
      </c>
      <c r="H17936" s="434">
        <v>22402</v>
      </c>
      <c r="I17936" s="434">
        <v>179.9</v>
      </c>
      <c r="J17936" s="434">
        <v>0</v>
      </c>
    </row>
    <row r="17937" spans="1:11" hidden="1" x14ac:dyDescent="0.25">
      <c r="A17937" s="434">
        <v>566252000</v>
      </c>
      <c r="B17937" s="434">
        <v>8432</v>
      </c>
      <c r="C17937" s="434" t="s">
        <v>24</v>
      </c>
      <c r="D17937" s="434" t="s">
        <v>33</v>
      </c>
      <c r="E17937" s="434">
        <v>16.8</v>
      </c>
      <c r="F17937" s="434">
        <v>11160</v>
      </c>
      <c r="G17937" s="434">
        <v>54669</v>
      </c>
      <c r="H17937" s="434">
        <v>47306</v>
      </c>
      <c r="I17937" s="434">
        <v>225.16</v>
      </c>
      <c r="J17937" s="434">
        <v>84000</v>
      </c>
      <c r="K17937" s="434">
        <v>2016</v>
      </c>
    </row>
    <row r="17938" spans="1:11" hidden="1" x14ac:dyDescent="0.25">
      <c r="A17938" s="434">
        <v>566255000</v>
      </c>
      <c r="B17938" s="434">
        <v>33038</v>
      </c>
      <c r="C17938" s="434" t="s">
        <v>20</v>
      </c>
      <c r="D17938" s="434" t="s">
        <v>29</v>
      </c>
      <c r="E17938" s="434">
        <v>14</v>
      </c>
      <c r="F17938" s="434">
        <v>7290</v>
      </c>
      <c r="G17938" s="434">
        <v>39067</v>
      </c>
      <c r="H17938" s="434">
        <v>24120</v>
      </c>
      <c r="I17938" s="434">
        <v>184.26</v>
      </c>
      <c r="J17938" s="434">
        <v>41630</v>
      </c>
      <c r="K17938" s="434">
        <v>2015</v>
      </c>
    </row>
    <row r="17939" spans="1:11" hidden="1" x14ac:dyDescent="0.25">
      <c r="A17939" s="434">
        <v>566264000</v>
      </c>
      <c r="B17939" s="434">
        <v>3043</v>
      </c>
      <c r="C17939" s="434" t="s">
        <v>31</v>
      </c>
      <c r="D17939" s="434" t="s">
        <v>29</v>
      </c>
      <c r="F17939" s="434">
        <v>5500</v>
      </c>
      <c r="G17939" s="434">
        <v>33117</v>
      </c>
      <c r="H17939" s="434">
        <v>21265</v>
      </c>
      <c r="I17939" s="434">
        <v>179.93</v>
      </c>
      <c r="K17939" s="434">
        <v>2015</v>
      </c>
    </row>
    <row r="17940" spans="1:11" hidden="1" x14ac:dyDescent="0.25">
      <c r="A17940" s="434">
        <v>566267000</v>
      </c>
      <c r="B17940" s="434">
        <v>8049</v>
      </c>
      <c r="C17940" s="434" t="s">
        <v>28</v>
      </c>
      <c r="D17940" s="434" t="s">
        <v>33</v>
      </c>
      <c r="E17940" s="434">
        <v>14.5</v>
      </c>
      <c r="F17940" s="434">
        <v>9660</v>
      </c>
      <c r="G17940" s="434">
        <v>81759</v>
      </c>
      <c r="H17940" s="434">
        <v>43008</v>
      </c>
      <c r="I17940" s="434">
        <v>228.99</v>
      </c>
      <c r="J17940" s="434">
        <v>0</v>
      </c>
      <c r="K17940" s="434">
        <v>2015</v>
      </c>
    </row>
    <row r="17941" spans="1:11" hidden="1" x14ac:dyDescent="0.25">
      <c r="A17941" s="434">
        <v>566274000</v>
      </c>
      <c r="B17941" s="434">
        <v>450</v>
      </c>
      <c r="C17941" s="434" t="s">
        <v>28</v>
      </c>
      <c r="D17941" s="434" t="s">
        <v>29</v>
      </c>
      <c r="E17941" s="434">
        <v>14</v>
      </c>
      <c r="F17941" s="434">
        <v>7800</v>
      </c>
      <c r="G17941" s="434">
        <v>52117</v>
      </c>
      <c r="H17941" s="434">
        <v>30010</v>
      </c>
      <c r="I17941" s="434">
        <v>190</v>
      </c>
      <c r="K17941" s="434">
        <v>2001</v>
      </c>
    </row>
    <row r="17942" spans="1:11" hidden="1" x14ac:dyDescent="0.25">
      <c r="A17942" s="434">
        <v>566292000</v>
      </c>
      <c r="B17942" s="434">
        <v>1130</v>
      </c>
      <c r="C17942" s="434" t="s">
        <v>20</v>
      </c>
      <c r="D17942" s="434" t="s">
        <v>25</v>
      </c>
      <c r="E17942" s="434">
        <v>14.8</v>
      </c>
      <c r="F17942" s="434">
        <v>7061</v>
      </c>
      <c r="G17942" s="434">
        <v>20585</v>
      </c>
      <c r="H17942" s="434">
        <v>11552</v>
      </c>
      <c r="I17942" s="434">
        <v>144</v>
      </c>
      <c r="J17942" s="434">
        <v>21653</v>
      </c>
      <c r="K17942" s="434">
        <v>2002</v>
      </c>
    </row>
    <row r="17943" spans="1:11" hidden="1" x14ac:dyDescent="0.25">
      <c r="A17943" s="434">
        <v>566296000</v>
      </c>
      <c r="B17943" s="434">
        <v>8193</v>
      </c>
      <c r="C17943" s="434" t="s">
        <v>46</v>
      </c>
      <c r="D17943" s="434" t="s">
        <v>17</v>
      </c>
      <c r="E17943" s="434">
        <v>0</v>
      </c>
      <c r="F17943" s="434">
        <v>4800</v>
      </c>
      <c r="G17943" s="434">
        <v>1797</v>
      </c>
      <c r="H17943" s="434">
        <v>2387</v>
      </c>
      <c r="I17943" s="434">
        <v>65</v>
      </c>
      <c r="J17943" s="434">
        <v>0</v>
      </c>
      <c r="K17943" s="434">
        <v>2016</v>
      </c>
    </row>
    <row r="17944" spans="1:11" hidden="1" x14ac:dyDescent="0.25">
      <c r="A17944" s="434">
        <v>566306000</v>
      </c>
      <c r="B17944" s="434">
        <v>1189</v>
      </c>
      <c r="C17944" s="434" t="s">
        <v>20</v>
      </c>
      <c r="D17944" s="434" t="s">
        <v>25</v>
      </c>
      <c r="E17944" s="434">
        <v>14.3</v>
      </c>
      <c r="F17944" s="434">
        <v>6230</v>
      </c>
      <c r="G17944" s="434">
        <v>19741</v>
      </c>
      <c r="H17944" s="434">
        <v>11668</v>
      </c>
      <c r="I17944" s="434">
        <v>144.03</v>
      </c>
      <c r="J17944" s="434">
        <v>21670</v>
      </c>
      <c r="K17944" s="434">
        <v>2010</v>
      </c>
    </row>
    <row r="17945" spans="1:11" hidden="1" x14ac:dyDescent="0.25">
      <c r="A17945" s="434">
        <v>566336000</v>
      </c>
      <c r="B17945" s="434">
        <v>24632</v>
      </c>
      <c r="C17945" s="434" t="s">
        <v>28</v>
      </c>
      <c r="D17945" s="434" t="s">
        <v>36</v>
      </c>
      <c r="E17945" s="434">
        <v>14</v>
      </c>
      <c r="F17945" s="434">
        <v>14331</v>
      </c>
      <c r="G17945" s="434">
        <v>176419</v>
      </c>
      <c r="H17945" s="434">
        <v>91373</v>
      </c>
      <c r="I17945" s="434">
        <v>292</v>
      </c>
      <c r="J17945" s="434">
        <v>0</v>
      </c>
      <c r="K17945" s="434">
        <v>1970</v>
      </c>
    </row>
    <row r="17946" spans="1:11" hidden="1" x14ac:dyDescent="0.25">
      <c r="A17946" s="434">
        <v>566347000</v>
      </c>
      <c r="B17946" s="434">
        <v>159509</v>
      </c>
      <c r="C17946" s="434" t="s">
        <v>46</v>
      </c>
      <c r="D17946" s="434" t="s">
        <v>17</v>
      </c>
      <c r="E17946" s="434">
        <v>0</v>
      </c>
      <c r="F17946" s="434">
        <v>3788</v>
      </c>
      <c r="G17946" s="434">
        <v>1336</v>
      </c>
      <c r="H17946" s="434">
        <v>1736</v>
      </c>
      <c r="I17946" s="434">
        <v>59.25</v>
      </c>
      <c r="J17946" s="434">
        <v>0</v>
      </c>
      <c r="K17946" s="434">
        <v>2012</v>
      </c>
    </row>
    <row r="17947" spans="1:11" hidden="1" x14ac:dyDescent="0.25">
      <c r="A17947" s="434">
        <v>566353000</v>
      </c>
      <c r="B17947" s="434">
        <v>4090</v>
      </c>
      <c r="C17947" s="434" t="s">
        <v>24</v>
      </c>
      <c r="D17947" s="434" t="s">
        <v>25</v>
      </c>
      <c r="E17947" s="434">
        <v>15</v>
      </c>
      <c r="F17947" s="434">
        <v>5180</v>
      </c>
      <c r="G17947" s="434">
        <v>9011</v>
      </c>
      <c r="H17947" s="434">
        <v>7222</v>
      </c>
      <c r="I17947" s="434">
        <v>119.95</v>
      </c>
      <c r="J17947" s="434">
        <v>9500</v>
      </c>
      <c r="K17947" s="434">
        <v>2011</v>
      </c>
    </row>
    <row r="17948" spans="1:11" hidden="1" x14ac:dyDescent="0.25">
      <c r="A17948" s="434">
        <v>566367000</v>
      </c>
      <c r="B17948" s="434">
        <v>46614</v>
      </c>
      <c r="C17948" s="434" t="s">
        <v>28</v>
      </c>
      <c r="D17948" s="434" t="s">
        <v>33</v>
      </c>
      <c r="E17948" s="434">
        <v>14.5</v>
      </c>
      <c r="F17948" s="434">
        <v>14280</v>
      </c>
      <c r="G17948" s="434">
        <v>81841</v>
      </c>
      <c r="H17948" s="434">
        <v>43729</v>
      </c>
      <c r="I17948" s="434">
        <v>228.99</v>
      </c>
      <c r="J17948" s="434">
        <v>0</v>
      </c>
      <c r="K17948" s="434">
        <v>2015</v>
      </c>
    </row>
    <row r="17949" spans="1:11" hidden="1" x14ac:dyDescent="0.25">
      <c r="A17949" s="434">
        <v>566387000</v>
      </c>
      <c r="B17949" s="434">
        <v>7395</v>
      </c>
      <c r="C17949" s="434" t="s">
        <v>61</v>
      </c>
      <c r="D17949" s="434" t="s">
        <v>25</v>
      </c>
      <c r="E17949" s="434">
        <v>14</v>
      </c>
      <c r="F17949" s="434">
        <v>8775</v>
      </c>
      <c r="G17949" s="434">
        <v>15635</v>
      </c>
      <c r="H17949" s="434">
        <v>10990</v>
      </c>
      <c r="I17949" s="434">
        <v>138.04</v>
      </c>
      <c r="J17949" s="434">
        <v>0</v>
      </c>
      <c r="K17949" s="434">
        <v>1998</v>
      </c>
    </row>
    <row r="17950" spans="1:11" hidden="1" x14ac:dyDescent="0.25">
      <c r="A17950" s="434">
        <v>566393000</v>
      </c>
      <c r="B17950" s="434">
        <v>169189</v>
      </c>
      <c r="C17950" s="434" t="s">
        <v>24</v>
      </c>
      <c r="D17950" s="434" t="s">
        <v>36</v>
      </c>
      <c r="E17950" s="434">
        <v>14.5</v>
      </c>
      <c r="F17950" s="434">
        <v>11400</v>
      </c>
      <c r="G17950" s="434">
        <v>114070</v>
      </c>
      <c r="H17950" s="434">
        <v>62826</v>
      </c>
      <c r="I17950" s="434">
        <v>252.26</v>
      </c>
      <c r="J17950" s="434">
        <v>125240</v>
      </c>
      <c r="K17950" s="434">
        <v>2016</v>
      </c>
    </row>
    <row r="17951" spans="1:11" hidden="1" x14ac:dyDescent="0.25">
      <c r="A17951" s="434">
        <v>566395000</v>
      </c>
      <c r="B17951" s="434">
        <v>561</v>
      </c>
      <c r="C17951" s="434" t="s">
        <v>28</v>
      </c>
      <c r="D17951" s="434" t="s">
        <v>29</v>
      </c>
      <c r="E17951" s="434">
        <v>14</v>
      </c>
      <c r="F17951" s="434">
        <v>7860</v>
      </c>
      <c r="G17951" s="434">
        <v>38221</v>
      </c>
      <c r="H17951" s="434">
        <v>23264</v>
      </c>
      <c r="I17951" s="434">
        <v>179.97</v>
      </c>
      <c r="K17951" s="434">
        <v>2012</v>
      </c>
    </row>
    <row r="17952" spans="1:11" hidden="1" x14ac:dyDescent="0.25">
      <c r="A17952" s="434">
        <v>566399000</v>
      </c>
      <c r="B17952" s="434">
        <v>606</v>
      </c>
      <c r="C17952" s="434" t="s">
        <v>28</v>
      </c>
      <c r="D17952" s="434" t="s">
        <v>29</v>
      </c>
      <c r="E17952" s="434">
        <v>14</v>
      </c>
      <c r="F17952" s="434">
        <v>6480</v>
      </c>
      <c r="G17952" s="434">
        <v>56693</v>
      </c>
      <c r="H17952" s="434">
        <v>33034</v>
      </c>
      <c r="I17952" s="434">
        <v>189.99</v>
      </c>
      <c r="J17952" s="434">
        <v>0</v>
      </c>
      <c r="K17952" s="434">
        <v>2012</v>
      </c>
    </row>
    <row r="17953" spans="1:11" hidden="1" x14ac:dyDescent="0.25">
      <c r="A17953" s="434">
        <v>566414000</v>
      </c>
      <c r="B17953" s="434">
        <v>59871</v>
      </c>
      <c r="C17953" s="434" t="s">
        <v>24</v>
      </c>
      <c r="D17953" s="434" t="s">
        <v>36</v>
      </c>
      <c r="E17953" s="434">
        <v>14.5</v>
      </c>
      <c r="F17953" s="434">
        <v>11400</v>
      </c>
      <c r="G17953" s="434">
        <v>114139</v>
      </c>
      <c r="H17953" s="434">
        <v>62826</v>
      </c>
      <c r="I17953" s="434">
        <v>252.26</v>
      </c>
      <c r="J17953" s="434">
        <v>125240</v>
      </c>
      <c r="K17953" s="434">
        <v>2016</v>
      </c>
    </row>
    <row r="17954" spans="1:11" hidden="1" x14ac:dyDescent="0.25">
      <c r="A17954" s="434">
        <v>566421000</v>
      </c>
      <c r="B17954" s="434">
        <v>1239</v>
      </c>
      <c r="C17954" s="434" t="s">
        <v>28</v>
      </c>
      <c r="D17954" s="434" t="s">
        <v>29</v>
      </c>
      <c r="E17954" s="434">
        <v>15.8</v>
      </c>
      <c r="F17954" s="434">
        <v>6480</v>
      </c>
      <c r="G17954" s="434">
        <v>28238</v>
      </c>
      <c r="H17954" s="434">
        <v>17019</v>
      </c>
      <c r="I17954" s="434">
        <v>169.37</v>
      </c>
      <c r="J17954" s="434">
        <v>0</v>
      </c>
      <c r="K17954" s="434">
        <v>2012</v>
      </c>
    </row>
    <row r="17955" spans="1:11" hidden="1" x14ac:dyDescent="0.25">
      <c r="A17955" s="434">
        <v>566427000</v>
      </c>
      <c r="B17955" s="434">
        <v>5475</v>
      </c>
      <c r="C17955" s="434" t="s">
        <v>28</v>
      </c>
      <c r="D17955" s="434" t="s">
        <v>29</v>
      </c>
      <c r="E17955" s="434">
        <v>14.5</v>
      </c>
      <c r="F17955" s="434">
        <v>4766</v>
      </c>
      <c r="G17955" s="434">
        <v>35217</v>
      </c>
      <c r="H17955" s="434">
        <v>22402</v>
      </c>
      <c r="I17955" s="434">
        <v>179.9</v>
      </c>
      <c r="J17955" s="434">
        <v>0</v>
      </c>
      <c r="K17955" s="434">
        <v>1970</v>
      </c>
    </row>
    <row r="17956" spans="1:11" hidden="1" x14ac:dyDescent="0.25">
      <c r="A17956" s="434">
        <v>566428000</v>
      </c>
      <c r="B17956" s="434">
        <v>955</v>
      </c>
      <c r="C17956" s="434" t="s">
        <v>20</v>
      </c>
      <c r="D17956" s="434" t="s">
        <v>29</v>
      </c>
      <c r="E17956" s="434">
        <v>14.5</v>
      </c>
      <c r="F17956" s="434">
        <v>9960</v>
      </c>
      <c r="G17956" s="434">
        <v>49999</v>
      </c>
      <c r="H17956" s="434">
        <v>30221</v>
      </c>
      <c r="I17956" s="434">
        <v>183.2</v>
      </c>
      <c r="J17956" s="434">
        <v>51472</v>
      </c>
      <c r="K17956" s="434">
        <v>2010</v>
      </c>
    </row>
    <row r="17957" spans="1:11" hidden="1" x14ac:dyDescent="0.25">
      <c r="A17957" s="434">
        <v>566429000</v>
      </c>
      <c r="B17957" s="434">
        <v>34890</v>
      </c>
      <c r="C17957" s="434" t="s">
        <v>20</v>
      </c>
      <c r="D17957" s="434" t="s">
        <v>29</v>
      </c>
      <c r="E17957" s="434">
        <v>14.5</v>
      </c>
      <c r="F17957" s="434">
        <v>7860</v>
      </c>
      <c r="G17957" s="434">
        <v>37538</v>
      </c>
      <c r="H17957" s="434">
        <v>23297</v>
      </c>
      <c r="I17957" s="434">
        <v>184</v>
      </c>
      <c r="J17957" s="434">
        <v>0</v>
      </c>
      <c r="K17957" s="434">
        <v>1970</v>
      </c>
    </row>
    <row r="17958" spans="1:11" hidden="1" x14ac:dyDescent="0.25">
      <c r="A17958" s="434">
        <v>566439000</v>
      </c>
      <c r="B17958" s="434">
        <v>598</v>
      </c>
      <c r="C17958" s="434" t="s">
        <v>28</v>
      </c>
      <c r="D17958" s="434" t="s">
        <v>29</v>
      </c>
      <c r="E17958" s="434">
        <v>14.2</v>
      </c>
      <c r="F17958" s="434">
        <v>9960</v>
      </c>
      <c r="G17958" s="434">
        <v>56739</v>
      </c>
      <c r="H17958" s="434">
        <v>32987</v>
      </c>
      <c r="I17958" s="434">
        <v>189.99</v>
      </c>
      <c r="K17958" s="434">
        <v>2012</v>
      </c>
    </row>
    <row r="17959" spans="1:11" hidden="1" x14ac:dyDescent="0.25">
      <c r="A17959" s="434">
        <v>566441000</v>
      </c>
      <c r="B17959" s="434">
        <v>558</v>
      </c>
      <c r="C17959" s="434" t="s">
        <v>31</v>
      </c>
      <c r="D17959" s="434" t="s">
        <v>29</v>
      </c>
      <c r="E17959" s="434">
        <v>20.5</v>
      </c>
      <c r="F17959" s="434">
        <v>16357</v>
      </c>
      <c r="G17959" s="434">
        <v>15199</v>
      </c>
      <c r="H17959" s="434">
        <v>55598</v>
      </c>
      <c r="I17959" s="434">
        <v>199.11</v>
      </c>
      <c r="K17959" s="434">
        <v>1995</v>
      </c>
    </row>
    <row r="17960" spans="1:11" hidden="1" x14ac:dyDescent="0.25">
      <c r="A17960" s="434">
        <v>566462000</v>
      </c>
      <c r="B17960" s="434">
        <v>19782</v>
      </c>
      <c r="C17960" s="434" t="s">
        <v>28</v>
      </c>
      <c r="D17960" s="434" t="s">
        <v>29</v>
      </c>
      <c r="E17960" s="434">
        <v>43599</v>
      </c>
      <c r="F17960" s="434">
        <v>8300</v>
      </c>
      <c r="G17960" s="434">
        <v>63296</v>
      </c>
      <c r="H17960" s="434">
        <v>35812</v>
      </c>
      <c r="I17960" s="434">
        <v>199.99</v>
      </c>
      <c r="J17960" s="434">
        <v>0</v>
      </c>
    </row>
    <row r="17961" spans="1:11" hidden="1" x14ac:dyDescent="0.25">
      <c r="A17961" s="434">
        <v>566463000</v>
      </c>
      <c r="B17961" s="434">
        <v>35945</v>
      </c>
      <c r="C17961" s="434" t="s">
        <v>28</v>
      </c>
      <c r="D17961" s="434" t="s">
        <v>29</v>
      </c>
      <c r="E17961" s="434">
        <v>14.5</v>
      </c>
      <c r="F17961" s="434">
        <v>10325</v>
      </c>
      <c r="G17961" s="434">
        <v>63301</v>
      </c>
      <c r="H17961" s="434">
        <v>35812</v>
      </c>
      <c r="I17961" s="434">
        <v>199.99</v>
      </c>
      <c r="J17961" s="434">
        <v>0</v>
      </c>
      <c r="K17961" s="434">
        <v>1970</v>
      </c>
    </row>
    <row r="17962" spans="1:11" hidden="1" x14ac:dyDescent="0.25">
      <c r="A17962" s="434">
        <v>566473000</v>
      </c>
      <c r="B17962" s="434">
        <v>1428</v>
      </c>
      <c r="C17962" s="434" t="s">
        <v>24</v>
      </c>
      <c r="D17962" s="434" t="s">
        <v>25</v>
      </c>
      <c r="E17962" s="434">
        <v>14.8</v>
      </c>
      <c r="F17962" s="434">
        <v>5220</v>
      </c>
      <c r="G17962" s="434">
        <v>8989</v>
      </c>
      <c r="H17962" s="434">
        <v>8359</v>
      </c>
      <c r="I17962" s="434">
        <v>119.98</v>
      </c>
      <c r="J17962" s="434">
        <v>11026</v>
      </c>
      <c r="K17962" s="434">
        <v>2015</v>
      </c>
    </row>
    <row r="17963" spans="1:11" hidden="1" x14ac:dyDescent="0.25">
      <c r="A17963" s="434">
        <v>566481000</v>
      </c>
      <c r="B17963" s="434">
        <v>10719</v>
      </c>
      <c r="C17963" s="434" t="s">
        <v>24</v>
      </c>
      <c r="D17963" s="434" t="s">
        <v>25</v>
      </c>
      <c r="E17963" s="434">
        <v>0</v>
      </c>
      <c r="F17963" s="434">
        <v>4170</v>
      </c>
      <c r="G17963" s="434">
        <v>8100</v>
      </c>
      <c r="H17963" s="434">
        <v>7951</v>
      </c>
      <c r="I17963" s="434">
        <v>119.92</v>
      </c>
      <c r="J17963" s="434">
        <v>11025</v>
      </c>
      <c r="K17963" s="434">
        <v>2015</v>
      </c>
    </row>
    <row r="17964" spans="1:11" hidden="1" x14ac:dyDescent="0.25">
      <c r="A17964" s="434">
        <v>566498000</v>
      </c>
      <c r="B17964" s="434">
        <v>8653</v>
      </c>
      <c r="C17964" s="434" t="s">
        <v>28</v>
      </c>
      <c r="D17964" s="434" t="s">
        <v>36</v>
      </c>
      <c r="E17964" s="434">
        <v>14.5</v>
      </c>
      <c r="F17964" s="434">
        <v>14875</v>
      </c>
      <c r="G17964" s="434">
        <v>179549</v>
      </c>
      <c r="H17964" s="434">
        <v>94788</v>
      </c>
      <c r="I17964" s="434">
        <v>295</v>
      </c>
      <c r="J17964" s="434">
        <v>0</v>
      </c>
      <c r="K17964" s="434">
        <v>1970</v>
      </c>
    </row>
    <row r="17965" spans="1:11" hidden="1" x14ac:dyDescent="0.25">
      <c r="A17965" s="434">
        <v>566502000</v>
      </c>
      <c r="B17965" s="434">
        <v>39601</v>
      </c>
      <c r="C17965" s="434" t="s">
        <v>20</v>
      </c>
      <c r="D17965" s="434" t="s">
        <v>29</v>
      </c>
      <c r="E17965" s="434">
        <v>14.5</v>
      </c>
      <c r="F17965" s="434">
        <v>7150</v>
      </c>
      <c r="G17965" s="434">
        <v>29015</v>
      </c>
      <c r="H17965" s="434">
        <v>19758</v>
      </c>
      <c r="I17965" s="434">
        <v>175.25</v>
      </c>
      <c r="J17965" s="434">
        <v>31046</v>
      </c>
      <c r="K17965" s="434">
        <v>2006</v>
      </c>
    </row>
    <row r="17966" spans="1:11" hidden="1" x14ac:dyDescent="0.25">
      <c r="A17966" s="434">
        <v>566503000</v>
      </c>
      <c r="B17966" s="434">
        <v>162453</v>
      </c>
      <c r="C17966" s="434" t="s">
        <v>20</v>
      </c>
      <c r="D17966" s="434" t="s">
        <v>29</v>
      </c>
      <c r="E17966" s="434">
        <v>14.5</v>
      </c>
      <c r="F17966" s="434">
        <v>7150</v>
      </c>
      <c r="G17966" s="434">
        <v>29032</v>
      </c>
      <c r="H17966" s="434">
        <v>19758</v>
      </c>
      <c r="I17966" s="434">
        <v>175.21</v>
      </c>
      <c r="J17966" s="434">
        <v>30919</v>
      </c>
      <c r="K17966" s="434">
        <v>2005</v>
      </c>
    </row>
    <row r="17967" spans="1:11" hidden="1" x14ac:dyDescent="0.25">
      <c r="A17967" s="434">
        <v>566506000</v>
      </c>
      <c r="B17967" s="434">
        <v>7575</v>
      </c>
      <c r="C17967" s="434" t="s">
        <v>24</v>
      </c>
      <c r="D17967" s="434" t="s">
        <v>29</v>
      </c>
      <c r="E17967" s="434">
        <v>16.8</v>
      </c>
      <c r="F17967" s="434">
        <v>7860</v>
      </c>
      <c r="G17967" s="434">
        <v>28372</v>
      </c>
      <c r="H17967" s="434">
        <v>25144</v>
      </c>
      <c r="I17967" s="434">
        <v>179.87</v>
      </c>
      <c r="J17967" s="434">
        <v>38140</v>
      </c>
      <c r="K17967" s="434">
        <v>2016</v>
      </c>
    </row>
    <row r="17968" spans="1:11" hidden="1" x14ac:dyDescent="0.25">
      <c r="A17968" s="434">
        <v>566513000</v>
      </c>
      <c r="B17968" s="434">
        <v>10714</v>
      </c>
      <c r="C17968" s="434" t="s">
        <v>46</v>
      </c>
      <c r="D17968" s="434" t="s">
        <v>22</v>
      </c>
      <c r="F17968" s="434">
        <v>11998</v>
      </c>
      <c r="G17968" s="434">
        <v>3369</v>
      </c>
      <c r="H17968" s="434">
        <v>3513</v>
      </c>
      <c r="I17968" s="434">
        <v>75.3</v>
      </c>
      <c r="K17968" s="434">
        <v>2013</v>
      </c>
    </row>
    <row r="17969" spans="1:11" hidden="1" x14ac:dyDescent="0.25">
      <c r="A17969" s="434">
        <v>566514000</v>
      </c>
      <c r="B17969" s="434">
        <v>11843</v>
      </c>
      <c r="C17969" s="434" t="s">
        <v>46</v>
      </c>
      <c r="D17969" s="434" t="s">
        <v>22</v>
      </c>
      <c r="F17969" s="434">
        <v>11998</v>
      </c>
      <c r="G17969" s="434">
        <v>3369</v>
      </c>
      <c r="H17969" s="434">
        <v>3513</v>
      </c>
      <c r="I17969" s="434">
        <v>75.3</v>
      </c>
      <c r="K17969" s="434">
        <v>2013</v>
      </c>
    </row>
    <row r="17970" spans="1:11" hidden="1" x14ac:dyDescent="0.25">
      <c r="A17970" s="434">
        <v>566517000</v>
      </c>
      <c r="B17970" s="434">
        <v>17454</v>
      </c>
      <c r="C17970" s="434" t="s">
        <v>24</v>
      </c>
      <c r="D17970" s="434" t="s">
        <v>22</v>
      </c>
      <c r="E17970" s="434">
        <v>13.5</v>
      </c>
      <c r="F17970" s="434">
        <v>3000</v>
      </c>
      <c r="G17970" s="434">
        <v>4986</v>
      </c>
      <c r="H17970" s="434">
        <v>5036</v>
      </c>
      <c r="I17970" s="434">
        <v>99.9</v>
      </c>
      <c r="J17970" s="434">
        <v>5043</v>
      </c>
      <c r="K17970" s="434">
        <v>2012</v>
      </c>
    </row>
    <row r="17971" spans="1:11" hidden="1" x14ac:dyDescent="0.25">
      <c r="A17971" s="434">
        <v>566522000</v>
      </c>
      <c r="B17971" s="434">
        <v>107321</v>
      </c>
      <c r="C17971" s="434" t="s">
        <v>46</v>
      </c>
      <c r="D17971" s="434" t="s">
        <v>22</v>
      </c>
      <c r="E17971" s="434">
        <v>15.4</v>
      </c>
      <c r="F17971" s="434">
        <v>7702</v>
      </c>
      <c r="G17971" s="434">
        <v>4276</v>
      </c>
      <c r="H17971" s="434">
        <v>3396</v>
      </c>
      <c r="I17971" s="434">
        <v>88.6</v>
      </c>
      <c r="J17971" s="434">
        <v>0</v>
      </c>
      <c r="K17971" s="434">
        <v>2003</v>
      </c>
    </row>
    <row r="17972" spans="1:11" hidden="1" x14ac:dyDescent="0.25">
      <c r="A17972" s="434">
        <v>566533000</v>
      </c>
      <c r="B17972" s="434">
        <v>37680</v>
      </c>
      <c r="C17972" s="434" t="s">
        <v>28</v>
      </c>
      <c r="D17972" s="434" t="s">
        <v>29</v>
      </c>
      <c r="E17972" s="434">
        <v>14</v>
      </c>
      <c r="F17972" s="434">
        <v>7860</v>
      </c>
      <c r="G17972" s="434">
        <v>36612</v>
      </c>
      <c r="H17972" s="434">
        <v>22746</v>
      </c>
      <c r="I17972" s="434">
        <v>186.4</v>
      </c>
      <c r="J17972" s="434">
        <v>0</v>
      </c>
      <c r="K17972" s="434">
        <v>1970</v>
      </c>
    </row>
    <row r="17973" spans="1:11" hidden="1" x14ac:dyDescent="0.25">
      <c r="A17973" s="434">
        <v>566548000</v>
      </c>
      <c r="B17973" s="434">
        <v>5667</v>
      </c>
      <c r="C17973" s="434" t="s">
        <v>28</v>
      </c>
      <c r="D17973" s="434" t="s">
        <v>29</v>
      </c>
      <c r="E17973" s="434">
        <v>14.2</v>
      </c>
      <c r="F17973" s="434">
        <v>9960</v>
      </c>
      <c r="G17973" s="434">
        <v>56943</v>
      </c>
      <c r="H17973" s="434">
        <v>33082</v>
      </c>
      <c r="I17973" s="434">
        <v>190.005</v>
      </c>
      <c r="K17973" s="434">
        <v>2012</v>
      </c>
    </row>
    <row r="17974" spans="1:11" hidden="1" x14ac:dyDescent="0.25">
      <c r="A17974" s="434">
        <v>566549000</v>
      </c>
      <c r="B17974" s="434">
        <v>3915</v>
      </c>
      <c r="C17974" s="434" t="s">
        <v>20</v>
      </c>
      <c r="D17974" s="434" t="s">
        <v>29</v>
      </c>
      <c r="E17974" s="434">
        <v>13.5</v>
      </c>
      <c r="F17974" s="434">
        <v>9480</v>
      </c>
      <c r="G17974" s="434">
        <v>51551</v>
      </c>
      <c r="H17974" s="434">
        <v>29669</v>
      </c>
      <c r="I17974" s="434">
        <v>183.31</v>
      </c>
      <c r="J17974" s="434">
        <v>53032</v>
      </c>
      <c r="K17974" s="434">
        <v>2010</v>
      </c>
    </row>
    <row r="17975" spans="1:11" hidden="1" x14ac:dyDescent="0.25">
      <c r="A17975" s="434">
        <v>566550000</v>
      </c>
      <c r="B17975" s="434">
        <v>672</v>
      </c>
      <c r="C17975" s="434" t="s">
        <v>28</v>
      </c>
      <c r="D17975" s="434" t="s">
        <v>29</v>
      </c>
      <c r="E17975" s="434">
        <v>43599</v>
      </c>
      <c r="F17975" s="434">
        <v>7470</v>
      </c>
      <c r="G17975" s="434">
        <v>36570</v>
      </c>
      <c r="H17975" s="434">
        <v>22850</v>
      </c>
      <c r="I17975" s="434">
        <v>177.8</v>
      </c>
      <c r="J17975" s="434">
        <v>0</v>
      </c>
    </row>
    <row r="17976" spans="1:11" hidden="1" x14ac:dyDescent="0.25">
      <c r="A17976" s="434">
        <v>566554000</v>
      </c>
      <c r="B17976" s="434">
        <v>10697</v>
      </c>
      <c r="C17976" s="434" t="s">
        <v>20</v>
      </c>
      <c r="D17976" s="434" t="s">
        <v>29</v>
      </c>
      <c r="E17976" s="434">
        <v>15</v>
      </c>
      <c r="F17976" s="434">
        <v>7660</v>
      </c>
      <c r="G17976" s="434">
        <v>49999</v>
      </c>
      <c r="H17976" s="434">
        <v>29768</v>
      </c>
      <c r="I17976" s="434">
        <v>183</v>
      </c>
      <c r="J17976" s="434">
        <v>51728</v>
      </c>
      <c r="K17976" s="434">
        <v>2015</v>
      </c>
    </row>
    <row r="17977" spans="1:11" hidden="1" x14ac:dyDescent="0.25">
      <c r="A17977" s="434">
        <v>566557000</v>
      </c>
      <c r="B17977" s="434">
        <v>12930</v>
      </c>
      <c r="C17977" s="434" t="s">
        <v>28</v>
      </c>
      <c r="D17977" s="434" t="s">
        <v>29</v>
      </c>
      <c r="E17977" s="434">
        <v>15.8</v>
      </c>
      <c r="F17977" s="434">
        <v>9960</v>
      </c>
      <c r="G17977" s="434">
        <v>58758</v>
      </c>
      <c r="H17977" s="434">
        <v>33232</v>
      </c>
      <c r="I17977" s="434">
        <v>197</v>
      </c>
      <c r="K17977" s="434">
        <v>2012</v>
      </c>
    </row>
    <row r="17978" spans="1:11" hidden="1" x14ac:dyDescent="0.25">
      <c r="A17978" s="434">
        <v>566572000</v>
      </c>
      <c r="B17978" s="434">
        <v>1939</v>
      </c>
      <c r="C17978" s="434" t="s">
        <v>20</v>
      </c>
      <c r="D17978" s="434" t="s">
        <v>29</v>
      </c>
      <c r="E17978" s="434">
        <v>15.5</v>
      </c>
      <c r="F17978" s="434">
        <v>8730</v>
      </c>
      <c r="G17978" s="434">
        <v>25583</v>
      </c>
      <c r="H17978" s="434">
        <v>19793</v>
      </c>
      <c r="I17978" s="434">
        <v>177.58</v>
      </c>
      <c r="J17978" s="434">
        <v>32463</v>
      </c>
      <c r="K17978" s="434">
        <v>2012</v>
      </c>
    </row>
    <row r="17979" spans="1:11" hidden="1" x14ac:dyDescent="0.25">
      <c r="A17979" s="434">
        <v>566573000</v>
      </c>
      <c r="B17979" s="434">
        <v>13592</v>
      </c>
      <c r="C17979" s="434" t="s">
        <v>20</v>
      </c>
      <c r="D17979" s="434" t="s">
        <v>29</v>
      </c>
      <c r="E17979" s="434">
        <v>14</v>
      </c>
      <c r="F17979" s="434">
        <v>7290</v>
      </c>
      <c r="G17979" s="434">
        <v>39067</v>
      </c>
      <c r="H17979" s="434">
        <v>24120</v>
      </c>
      <c r="I17979" s="434">
        <v>184.26</v>
      </c>
      <c r="J17979" s="434">
        <v>41630</v>
      </c>
      <c r="K17979" s="434">
        <v>2015</v>
      </c>
    </row>
    <row r="17980" spans="1:11" hidden="1" x14ac:dyDescent="0.25">
      <c r="A17980" s="434">
        <v>566577000</v>
      </c>
      <c r="B17980" s="434">
        <v>33594</v>
      </c>
      <c r="C17980" s="434" t="s">
        <v>20</v>
      </c>
      <c r="D17980" s="434" t="s">
        <v>29</v>
      </c>
      <c r="E17980" s="434">
        <v>14</v>
      </c>
      <c r="F17980" s="434">
        <v>7290</v>
      </c>
      <c r="G17980" s="434">
        <v>39067</v>
      </c>
      <c r="H17980" s="434">
        <v>24120</v>
      </c>
      <c r="I17980" s="434">
        <v>184.26</v>
      </c>
      <c r="J17980" s="434">
        <v>41630</v>
      </c>
      <c r="K17980" s="434">
        <v>2015</v>
      </c>
    </row>
    <row r="17981" spans="1:11" hidden="1" x14ac:dyDescent="0.25">
      <c r="A17981" s="434">
        <v>566579000</v>
      </c>
      <c r="B17981" s="434">
        <v>54474</v>
      </c>
      <c r="C17981" s="434" t="s">
        <v>20</v>
      </c>
      <c r="D17981" s="434" t="s">
        <v>29</v>
      </c>
      <c r="E17981" s="434">
        <v>14</v>
      </c>
      <c r="F17981" s="434">
        <v>7290</v>
      </c>
      <c r="G17981" s="434">
        <v>39067</v>
      </c>
      <c r="H17981" s="434">
        <v>24120</v>
      </c>
      <c r="I17981" s="434">
        <v>184.26</v>
      </c>
      <c r="J17981" s="434">
        <v>41648</v>
      </c>
      <c r="K17981" s="434">
        <v>2015</v>
      </c>
    </row>
    <row r="17982" spans="1:11" hidden="1" x14ac:dyDescent="0.25">
      <c r="A17982" s="434">
        <v>566582000</v>
      </c>
      <c r="B17982" s="434">
        <v>13582</v>
      </c>
      <c r="C17982" s="434" t="s">
        <v>20</v>
      </c>
      <c r="D17982" s="434" t="s">
        <v>29</v>
      </c>
      <c r="F17982" s="434">
        <v>9960</v>
      </c>
      <c r="G17982" s="434">
        <v>39756</v>
      </c>
      <c r="H17982" s="434">
        <v>24412</v>
      </c>
      <c r="I17982" s="434">
        <v>183.17500000000001</v>
      </c>
      <c r="J17982" s="434">
        <v>39894</v>
      </c>
      <c r="K17982" s="434">
        <v>2010</v>
      </c>
    </row>
    <row r="17983" spans="1:11" hidden="1" x14ac:dyDescent="0.25">
      <c r="A17983" s="434">
        <v>566583000</v>
      </c>
      <c r="B17983" s="434">
        <v>15509</v>
      </c>
      <c r="C17983" s="434" t="s">
        <v>20</v>
      </c>
      <c r="D17983" s="434" t="s">
        <v>29</v>
      </c>
      <c r="E17983" s="434">
        <v>14</v>
      </c>
      <c r="F17983" s="434">
        <v>7290</v>
      </c>
      <c r="G17983" s="434">
        <v>39067</v>
      </c>
      <c r="H17983" s="434">
        <v>24120</v>
      </c>
      <c r="I17983" s="434">
        <v>184.26</v>
      </c>
      <c r="J17983" s="434">
        <v>41630</v>
      </c>
      <c r="K17983" s="434">
        <v>2015</v>
      </c>
    </row>
    <row r="17984" spans="1:11" hidden="1" x14ac:dyDescent="0.25">
      <c r="A17984" s="434">
        <v>566598000</v>
      </c>
      <c r="B17984" s="434">
        <v>25663</v>
      </c>
      <c r="C17984" s="434" t="s">
        <v>20</v>
      </c>
      <c r="D17984" s="434" t="s">
        <v>29</v>
      </c>
      <c r="E17984" s="434">
        <v>12.8</v>
      </c>
      <c r="F17984" s="434">
        <v>7290</v>
      </c>
      <c r="G17984" s="434">
        <v>39067</v>
      </c>
      <c r="H17984" s="434">
        <v>24120</v>
      </c>
      <c r="I17984" s="434">
        <v>184.26</v>
      </c>
      <c r="J17984" s="434">
        <v>41630</v>
      </c>
      <c r="K17984" s="434">
        <v>2016</v>
      </c>
    </row>
    <row r="17985" spans="1:11" hidden="1" x14ac:dyDescent="0.25">
      <c r="A17985" s="434">
        <v>566600000</v>
      </c>
      <c r="B17985" s="434">
        <v>929</v>
      </c>
      <c r="C17985" s="434" t="s">
        <v>31</v>
      </c>
      <c r="D17985" s="434" t="s">
        <v>29</v>
      </c>
      <c r="E17985" s="434">
        <v>15.4</v>
      </c>
      <c r="F17985" s="434">
        <v>6780</v>
      </c>
      <c r="G17985" s="434">
        <v>38395</v>
      </c>
      <c r="H17985" s="434">
        <v>23853</v>
      </c>
      <c r="I17985" s="434">
        <v>184.75</v>
      </c>
      <c r="K17985" s="434">
        <v>2012</v>
      </c>
    </row>
    <row r="17986" spans="1:11" hidden="1" x14ac:dyDescent="0.25">
      <c r="A17986" s="434">
        <v>566610000</v>
      </c>
      <c r="B17986" s="434">
        <v>58280</v>
      </c>
      <c r="C17986" s="434" t="s">
        <v>28</v>
      </c>
      <c r="D17986" s="434" t="s">
        <v>33</v>
      </c>
      <c r="E17986" s="434">
        <v>14</v>
      </c>
      <c r="F17986" s="434">
        <v>10740</v>
      </c>
      <c r="G17986" s="434">
        <v>83684</v>
      </c>
      <c r="H17986" s="434">
        <v>44146</v>
      </c>
      <c r="I17986" s="434">
        <v>229</v>
      </c>
      <c r="J17986" s="434">
        <v>0</v>
      </c>
      <c r="K17986" s="434">
        <v>1970</v>
      </c>
    </row>
    <row r="17987" spans="1:11" hidden="1" x14ac:dyDescent="0.25">
      <c r="A17987" s="434">
        <v>566619000</v>
      </c>
      <c r="B17987" s="434">
        <v>10173</v>
      </c>
      <c r="C17987" s="434" t="s">
        <v>28</v>
      </c>
      <c r="D17987" s="434" t="s">
        <v>29</v>
      </c>
      <c r="E17987" s="434">
        <v>14.5</v>
      </c>
      <c r="F17987" s="434">
        <v>9480</v>
      </c>
      <c r="G17987" s="434">
        <v>61649</v>
      </c>
      <c r="H17987" s="434">
        <v>33990</v>
      </c>
      <c r="I17987" s="434">
        <v>199.98</v>
      </c>
      <c r="J17987" s="434">
        <v>0</v>
      </c>
      <c r="K17987" s="434">
        <v>2012</v>
      </c>
    </row>
    <row r="17988" spans="1:11" hidden="1" x14ac:dyDescent="0.25">
      <c r="A17988" s="434">
        <v>566621000</v>
      </c>
      <c r="B17988" s="434">
        <v>24365</v>
      </c>
      <c r="C17988" s="434" t="s">
        <v>24</v>
      </c>
      <c r="D17988" s="434" t="s">
        <v>33</v>
      </c>
      <c r="E17988" s="434">
        <v>16.8</v>
      </c>
      <c r="F17988" s="434">
        <v>11160</v>
      </c>
      <c r="G17988" s="434">
        <v>54669</v>
      </c>
      <c r="H17988" s="434">
        <v>47306</v>
      </c>
      <c r="I17988" s="434">
        <v>225.16</v>
      </c>
      <c r="J17988" s="434">
        <v>84133</v>
      </c>
      <c r="K17988" s="434">
        <v>2015</v>
      </c>
    </row>
    <row r="17989" spans="1:11" hidden="1" x14ac:dyDescent="0.25">
      <c r="A17989" s="434">
        <v>566646000</v>
      </c>
      <c r="B17989" s="434">
        <v>1380</v>
      </c>
      <c r="C17989" s="434" t="s">
        <v>28</v>
      </c>
      <c r="D17989" s="434" t="s">
        <v>29</v>
      </c>
      <c r="E17989" s="434">
        <v>43660</v>
      </c>
      <c r="F17989" s="434">
        <v>6780</v>
      </c>
      <c r="G17989" s="434">
        <v>37829</v>
      </c>
      <c r="H17989" s="434">
        <v>23287</v>
      </c>
      <c r="I17989" s="434">
        <v>179.97</v>
      </c>
      <c r="J17989" s="434">
        <v>0</v>
      </c>
      <c r="K17989" s="434">
        <v>2016</v>
      </c>
    </row>
    <row r="17990" spans="1:11" hidden="1" x14ac:dyDescent="0.25">
      <c r="A17990" s="434">
        <v>566660000</v>
      </c>
      <c r="B17990" s="434">
        <v>191490</v>
      </c>
      <c r="C17990" s="434" t="s">
        <v>24</v>
      </c>
      <c r="D17990" s="434" t="s">
        <v>22</v>
      </c>
      <c r="E17990" s="434">
        <v>13.5</v>
      </c>
      <c r="F17990" s="434">
        <v>3000</v>
      </c>
      <c r="G17990" s="434">
        <v>4997</v>
      </c>
      <c r="H17990" s="434">
        <v>5036</v>
      </c>
      <c r="I17990" s="434">
        <v>99.9</v>
      </c>
      <c r="J17990" s="434">
        <v>5043</v>
      </c>
      <c r="K17990" s="434">
        <v>2012</v>
      </c>
    </row>
    <row r="17991" spans="1:11" hidden="1" x14ac:dyDescent="0.25">
      <c r="A17991" s="434">
        <v>566662000</v>
      </c>
      <c r="B17991" s="434">
        <v>6280</v>
      </c>
      <c r="C17991" s="434" t="s">
        <v>28</v>
      </c>
      <c r="D17991" s="434" t="s">
        <v>36</v>
      </c>
      <c r="E17991" s="434">
        <v>14.8</v>
      </c>
      <c r="F17991" s="434">
        <v>19000</v>
      </c>
      <c r="G17991" s="434">
        <v>208025</v>
      </c>
      <c r="H17991" s="434">
        <v>106251</v>
      </c>
      <c r="I17991" s="434">
        <v>300</v>
      </c>
      <c r="J17991" s="434">
        <v>0</v>
      </c>
      <c r="K17991" s="434">
        <v>2012</v>
      </c>
    </row>
    <row r="17992" spans="1:11" hidden="1" x14ac:dyDescent="0.25">
      <c r="A17992" s="434">
        <v>566688000</v>
      </c>
      <c r="B17992" s="434">
        <v>6315</v>
      </c>
      <c r="C17992" s="434" t="s">
        <v>28</v>
      </c>
      <c r="D17992" s="434" t="s">
        <v>29</v>
      </c>
      <c r="E17992" s="434">
        <v>14</v>
      </c>
      <c r="F17992" s="434">
        <v>9585</v>
      </c>
      <c r="G17992" s="434">
        <v>36746</v>
      </c>
      <c r="H17992" s="434">
        <v>22746</v>
      </c>
      <c r="I17992" s="434">
        <v>186.4</v>
      </c>
      <c r="J17992" s="434">
        <v>0</v>
      </c>
      <c r="K17992" s="434">
        <v>1970</v>
      </c>
    </row>
    <row r="17993" spans="1:11" hidden="1" x14ac:dyDescent="0.25">
      <c r="A17993" s="434">
        <v>566690000</v>
      </c>
      <c r="B17993" s="434">
        <v>3091</v>
      </c>
      <c r="C17993" s="434" t="s">
        <v>24</v>
      </c>
      <c r="D17993" s="434" t="s">
        <v>36</v>
      </c>
      <c r="E17993" s="434">
        <v>15.5</v>
      </c>
      <c r="F17993" s="434">
        <v>18660</v>
      </c>
      <c r="G17993" s="434">
        <v>157849</v>
      </c>
      <c r="H17993" s="434">
        <v>80783</v>
      </c>
      <c r="I17993" s="434">
        <v>274.29000000000002</v>
      </c>
      <c r="J17993" s="434">
        <v>167016</v>
      </c>
      <c r="K17993" s="434">
        <v>2012</v>
      </c>
    </row>
    <row r="17994" spans="1:11" hidden="1" x14ac:dyDescent="0.25">
      <c r="A17994" s="434">
        <v>566693000</v>
      </c>
      <c r="B17994" s="434">
        <v>2021</v>
      </c>
      <c r="C17994" s="434" t="s">
        <v>24</v>
      </c>
      <c r="D17994" s="434" t="s">
        <v>33</v>
      </c>
      <c r="E17994" s="434">
        <v>17.84</v>
      </c>
      <c r="F17994" s="434">
        <v>12450</v>
      </c>
      <c r="G17994" s="434">
        <v>54901</v>
      </c>
      <c r="H17994" s="434">
        <v>47057</v>
      </c>
      <c r="I17994" s="434">
        <v>225.16</v>
      </c>
      <c r="J17994" s="434">
        <v>82218</v>
      </c>
      <c r="K17994" s="434">
        <v>2013</v>
      </c>
    </row>
    <row r="17995" spans="1:11" hidden="1" x14ac:dyDescent="0.25">
      <c r="A17995" s="434">
        <v>566699000</v>
      </c>
      <c r="B17995" s="434">
        <v>15500</v>
      </c>
      <c r="C17995" s="434" t="s">
        <v>28</v>
      </c>
      <c r="D17995" s="434" t="s">
        <v>29</v>
      </c>
      <c r="E17995" s="434">
        <v>14</v>
      </c>
      <c r="F17995" s="434">
        <v>7860</v>
      </c>
      <c r="G17995" s="434">
        <v>33945</v>
      </c>
      <c r="H17995" s="434">
        <v>23670</v>
      </c>
      <c r="I17995" s="434">
        <v>182.5</v>
      </c>
      <c r="K17995" s="434">
        <v>2013</v>
      </c>
    </row>
    <row r="17996" spans="1:11" hidden="1" x14ac:dyDescent="0.25">
      <c r="A17996" s="434">
        <v>566716000</v>
      </c>
      <c r="B17996" s="434">
        <v>704</v>
      </c>
      <c r="C17996" s="434" t="s">
        <v>28</v>
      </c>
      <c r="D17996" s="434" t="s">
        <v>29</v>
      </c>
      <c r="E17996" s="434">
        <v>14</v>
      </c>
      <c r="F17996" s="434">
        <v>9960</v>
      </c>
      <c r="G17996" s="434">
        <v>53471</v>
      </c>
      <c r="H17996" s="434">
        <v>32637</v>
      </c>
      <c r="I17996" s="434">
        <v>190</v>
      </c>
      <c r="J17996" s="434">
        <v>0</v>
      </c>
      <c r="K17996" s="434">
        <v>2012</v>
      </c>
    </row>
    <row r="17997" spans="1:11" hidden="1" x14ac:dyDescent="0.25">
      <c r="A17997" s="434">
        <v>566722000</v>
      </c>
      <c r="B17997" s="434">
        <v>3374</v>
      </c>
      <c r="C17997" s="434" t="s">
        <v>24</v>
      </c>
      <c r="D17997" s="434" t="s">
        <v>25</v>
      </c>
      <c r="E17997" s="434">
        <v>15</v>
      </c>
      <c r="F17997" s="434">
        <v>5970</v>
      </c>
      <c r="G17997" s="434">
        <v>8562</v>
      </c>
      <c r="H17997" s="434">
        <v>7891</v>
      </c>
      <c r="I17997" s="434">
        <v>119.95</v>
      </c>
      <c r="J17997" s="434">
        <v>11023</v>
      </c>
      <c r="K17997" s="434">
        <v>2012</v>
      </c>
    </row>
    <row r="17998" spans="1:11" hidden="1" x14ac:dyDescent="0.25">
      <c r="A17998" s="434">
        <v>566725000</v>
      </c>
      <c r="B17998" s="434">
        <v>157157</v>
      </c>
      <c r="C17998" s="434" t="s">
        <v>24</v>
      </c>
      <c r="D17998" s="434" t="s">
        <v>22</v>
      </c>
      <c r="E17998" s="434">
        <v>13.5</v>
      </c>
      <c r="F17998" s="434">
        <v>3000</v>
      </c>
      <c r="G17998" s="434">
        <v>4994</v>
      </c>
      <c r="H17998" s="434">
        <v>5036</v>
      </c>
      <c r="I17998" s="434">
        <v>99.9</v>
      </c>
      <c r="J17998" s="434">
        <v>5043</v>
      </c>
      <c r="K17998" s="434">
        <v>2013</v>
      </c>
    </row>
    <row r="17999" spans="1:11" hidden="1" x14ac:dyDescent="0.25">
      <c r="A17999" s="434">
        <v>566737000</v>
      </c>
      <c r="B17999" s="434">
        <v>1030</v>
      </c>
      <c r="C17999" s="434" t="s">
        <v>20</v>
      </c>
      <c r="D17999" s="434" t="s">
        <v>29</v>
      </c>
      <c r="E17999" s="434">
        <v>15.2</v>
      </c>
      <c r="F17999" s="434">
        <v>9960</v>
      </c>
      <c r="G17999" s="434">
        <v>49998</v>
      </c>
      <c r="H17999" s="434">
        <v>32824</v>
      </c>
      <c r="I17999" s="434">
        <v>183</v>
      </c>
      <c r="J17999" s="434">
        <v>58893</v>
      </c>
      <c r="K17999" s="434">
        <v>2016</v>
      </c>
    </row>
    <row r="18000" spans="1:11" hidden="1" x14ac:dyDescent="0.25">
      <c r="A18000" s="434">
        <v>566738000</v>
      </c>
      <c r="B18000" s="434">
        <v>12314</v>
      </c>
      <c r="C18000" s="434" t="s">
        <v>20</v>
      </c>
      <c r="D18000" s="434" t="s">
        <v>29</v>
      </c>
      <c r="E18000" s="434">
        <v>14.5</v>
      </c>
      <c r="F18000" s="434">
        <v>9019</v>
      </c>
      <c r="G18000" s="434">
        <v>49995</v>
      </c>
      <c r="H18000" s="434">
        <v>29983</v>
      </c>
      <c r="I18000" s="434">
        <v>183</v>
      </c>
      <c r="J18000" s="434">
        <v>0</v>
      </c>
      <c r="K18000" s="434">
        <v>1970</v>
      </c>
    </row>
    <row r="18001" spans="1:11" hidden="1" x14ac:dyDescent="0.25">
      <c r="A18001" s="434">
        <v>566758000</v>
      </c>
      <c r="B18001" s="434">
        <v>14001</v>
      </c>
      <c r="C18001" s="434" t="s">
        <v>28</v>
      </c>
      <c r="D18001" s="434" t="s">
        <v>25</v>
      </c>
      <c r="I18001" s="434">
        <v>129</v>
      </c>
    </row>
    <row r="18002" spans="1:11" hidden="1" x14ac:dyDescent="0.25">
      <c r="A18002" s="434">
        <v>566782000</v>
      </c>
      <c r="B18002" s="434">
        <v>10</v>
      </c>
      <c r="C18002" s="434" t="s">
        <v>28</v>
      </c>
      <c r="D18002" s="434" t="s">
        <v>29</v>
      </c>
      <c r="E18002" s="434">
        <v>43599</v>
      </c>
      <c r="F18002" s="434">
        <v>8630</v>
      </c>
      <c r="G18002" s="434">
        <v>58000</v>
      </c>
      <c r="H18002" s="434">
        <v>33188</v>
      </c>
      <c r="I18002" s="434">
        <v>197</v>
      </c>
      <c r="J18002" s="434">
        <v>0</v>
      </c>
    </row>
    <row r="18003" spans="1:11" hidden="1" x14ac:dyDescent="0.25">
      <c r="A18003" s="434">
        <v>566801000</v>
      </c>
      <c r="B18003" s="434">
        <v>645</v>
      </c>
      <c r="C18003" s="434" t="s">
        <v>28</v>
      </c>
      <c r="D18003" s="434" t="s">
        <v>29</v>
      </c>
      <c r="E18003" s="434">
        <v>43599</v>
      </c>
      <c r="F18003" s="434">
        <v>9960</v>
      </c>
      <c r="G18003" s="434">
        <v>61000</v>
      </c>
      <c r="H18003" s="434">
        <v>35000</v>
      </c>
      <c r="I18003" s="434">
        <v>199.99</v>
      </c>
      <c r="J18003" s="434">
        <v>0</v>
      </c>
    </row>
    <row r="18004" spans="1:11" hidden="1" x14ac:dyDescent="0.25">
      <c r="A18004" s="434">
        <v>566813000</v>
      </c>
      <c r="B18004" s="434">
        <v>6775</v>
      </c>
      <c r="C18004" s="434" t="s">
        <v>24</v>
      </c>
      <c r="D18004" s="434" t="s">
        <v>25</v>
      </c>
      <c r="E18004" s="434">
        <v>15</v>
      </c>
      <c r="F18004" s="434">
        <v>5970</v>
      </c>
      <c r="G18004" s="434">
        <v>8576</v>
      </c>
      <c r="H18004" s="434">
        <v>7891</v>
      </c>
      <c r="I18004" s="434">
        <v>119.95</v>
      </c>
      <c r="J18004" s="434">
        <v>11023</v>
      </c>
      <c r="K18004" s="434">
        <v>2013</v>
      </c>
    </row>
    <row r="18005" spans="1:11" hidden="1" x14ac:dyDescent="0.25">
      <c r="A18005" s="434">
        <v>566816000</v>
      </c>
      <c r="B18005" s="434">
        <v>1357</v>
      </c>
      <c r="C18005" s="434" t="s">
        <v>28</v>
      </c>
      <c r="D18005" s="434" t="s">
        <v>29</v>
      </c>
      <c r="E18005" s="434">
        <v>0</v>
      </c>
      <c r="F18005" s="434">
        <v>6900</v>
      </c>
      <c r="G18005" s="434">
        <v>34845</v>
      </c>
      <c r="H18005" s="434">
        <v>24166</v>
      </c>
      <c r="I18005" s="434">
        <v>179.93</v>
      </c>
      <c r="J18005" s="434">
        <v>0</v>
      </c>
      <c r="K18005" s="434">
        <v>2013</v>
      </c>
    </row>
    <row r="18006" spans="1:11" hidden="1" x14ac:dyDescent="0.25">
      <c r="A18006" s="434">
        <v>566821000</v>
      </c>
      <c r="B18006" s="434">
        <v>2613</v>
      </c>
      <c r="C18006" s="434" t="s">
        <v>20</v>
      </c>
      <c r="D18006" s="434" t="s">
        <v>25</v>
      </c>
      <c r="F18006" s="434">
        <v>4860</v>
      </c>
      <c r="G18006" s="434">
        <v>22396</v>
      </c>
      <c r="H18006" s="434">
        <v>13122</v>
      </c>
      <c r="I18006" s="434">
        <v>149.93</v>
      </c>
      <c r="J18006" s="434">
        <v>22236</v>
      </c>
      <c r="K18006" s="434">
        <v>2016</v>
      </c>
    </row>
    <row r="18007" spans="1:11" hidden="1" x14ac:dyDescent="0.25">
      <c r="A18007" s="434">
        <v>566829000</v>
      </c>
      <c r="B18007" s="434">
        <v>1127</v>
      </c>
      <c r="C18007" s="434" t="s">
        <v>28</v>
      </c>
      <c r="D18007" s="434" t="s">
        <v>29</v>
      </c>
      <c r="E18007" s="434">
        <v>14</v>
      </c>
      <c r="F18007" s="434">
        <v>8300</v>
      </c>
      <c r="G18007" s="434">
        <v>39250</v>
      </c>
      <c r="H18007" s="434">
        <v>24785</v>
      </c>
      <c r="I18007" s="434">
        <v>179.99</v>
      </c>
      <c r="J18007" s="434">
        <v>0</v>
      </c>
      <c r="K18007" s="434">
        <v>2016</v>
      </c>
    </row>
    <row r="18008" spans="1:11" hidden="1" x14ac:dyDescent="0.25">
      <c r="A18008" s="434">
        <v>566831000</v>
      </c>
      <c r="B18008" s="434">
        <v>4982</v>
      </c>
      <c r="C18008" s="434" t="s">
        <v>28</v>
      </c>
      <c r="D18008" s="434" t="s">
        <v>29</v>
      </c>
      <c r="E18008" s="434">
        <v>13.75</v>
      </c>
      <c r="F18008" s="434">
        <v>9960</v>
      </c>
      <c r="G18008" s="434">
        <v>58000</v>
      </c>
      <c r="H18008" s="434">
        <v>32846</v>
      </c>
      <c r="I18008" s="434">
        <v>189.99</v>
      </c>
      <c r="J18008" s="434">
        <v>0</v>
      </c>
      <c r="K18008" s="434">
        <v>2013</v>
      </c>
    </row>
    <row r="18009" spans="1:11" hidden="1" x14ac:dyDescent="0.25">
      <c r="A18009" s="434">
        <v>566837000</v>
      </c>
      <c r="B18009" s="434">
        <v>35408</v>
      </c>
      <c r="C18009" s="434" t="s">
        <v>31</v>
      </c>
      <c r="D18009" s="434" t="s">
        <v>25</v>
      </c>
      <c r="E18009" s="434">
        <v>13</v>
      </c>
      <c r="F18009" s="434">
        <v>4000</v>
      </c>
      <c r="G18009" s="434">
        <v>9500</v>
      </c>
      <c r="H18009" s="434">
        <v>6850</v>
      </c>
      <c r="I18009" s="434">
        <v>107</v>
      </c>
      <c r="J18009" s="434">
        <v>0</v>
      </c>
      <c r="K18009" s="434">
        <v>2010</v>
      </c>
    </row>
    <row r="18010" spans="1:11" hidden="1" x14ac:dyDescent="0.25">
      <c r="A18010" s="434">
        <v>566838000</v>
      </c>
      <c r="B18010" s="434">
        <v>52288</v>
      </c>
      <c r="C18010" s="434" t="s">
        <v>31</v>
      </c>
      <c r="D18010" s="434" t="s">
        <v>25</v>
      </c>
      <c r="E18010" s="434">
        <v>13</v>
      </c>
      <c r="F18010" s="434">
        <v>4000</v>
      </c>
      <c r="G18010" s="434">
        <v>9500</v>
      </c>
      <c r="H18010" s="434">
        <v>6850</v>
      </c>
      <c r="I18010" s="434">
        <v>107</v>
      </c>
      <c r="J18010" s="434">
        <v>0</v>
      </c>
      <c r="K18010" s="434">
        <v>2010</v>
      </c>
    </row>
    <row r="18011" spans="1:11" hidden="1" x14ac:dyDescent="0.25">
      <c r="A18011" s="434">
        <v>566839000</v>
      </c>
      <c r="B18011" s="434">
        <v>34696</v>
      </c>
      <c r="C18011" s="434" t="s">
        <v>31</v>
      </c>
      <c r="D18011" s="434" t="s">
        <v>25</v>
      </c>
      <c r="E18011" s="434">
        <v>13</v>
      </c>
      <c r="F18011" s="434">
        <v>4000</v>
      </c>
      <c r="G18011" s="434">
        <v>9500</v>
      </c>
      <c r="H18011" s="434">
        <v>6850</v>
      </c>
      <c r="I18011" s="434">
        <v>107</v>
      </c>
      <c r="J18011" s="434">
        <v>0</v>
      </c>
      <c r="K18011" s="434">
        <v>2011</v>
      </c>
    </row>
    <row r="18012" spans="1:11" hidden="1" x14ac:dyDescent="0.25">
      <c r="A18012" s="434">
        <v>566840000</v>
      </c>
      <c r="B18012" s="434">
        <v>52362</v>
      </c>
      <c r="C18012" s="434" t="s">
        <v>31</v>
      </c>
      <c r="D18012" s="434" t="s">
        <v>25</v>
      </c>
      <c r="E18012" s="434">
        <v>13</v>
      </c>
      <c r="F18012" s="434">
        <v>4000</v>
      </c>
      <c r="G18012" s="434">
        <v>9500</v>
      </c>
      <c r="H18012" s="434">
        <v>6850</v>
      </c>
      <c r="I18012" s="434">
        <v>107</v>
      </c>
      <c r="J18012" s="434">
        <v>0</v>
      </c>
      <c r="K18012" s="434">
        <v>2011</v>
      </c>
    </row>
    <row r="18013" spans="1:11" hidden="1" x14ac:dyDescent="0.25">
      <c r="A18013" s="434">
        <v>566844000</v>
      </c>
      <c r="B18013" s="434">
        <v>22541</v>
      </c>
      <c r="C18013" s="434" t="s">
        <v>28</v>
      </c>
      <c r="D18013" s="434" t="s">
        <v>29</v>
      </c>
      <c r="E18013" s="434">
        <v>14.3</v>
      </c>
      <c r="F18013" s="434">
        <v>8058</v>
      </c>
      <c r="G18013" s="434">
        <v>56605</v>
      </c>
      <c r="H18013" s="434">
        <v>33456</v>
      </c>
      <c r="I18013" s="434">
        <v>189.91</v>
      </c>
      <c r="J18013" s="434">
        <v>0</v>
      </c>
      <c r="K18013" s="434">
        <v>1970</v>
      </c>
    </row>
    <row r="18014" spans="1:11" hidden="1" x14ac:dyDescent="0.25">
      <c r="A18014" s="434">
        <v>566851000</v>
      </c>
      <c r="B18014" s="434">
        <v>5909</v>
      </c>
      <c r="C18014" s="434" t="s">
        <v>20</v>
      </c>
      <c r="D18014" s="434" t="s">
        <v>29</v>
      </c>
      <c r="E18014" s="434">
        <v>14.8</v>
      </c>
      <c r="F18014" s="434">
        <v>7980</v>
      </c>
      <c r="G18014" s="434">
        <v>33559</v>
      </c>
      <c r="H18014" s="434">
        <v>19899</v>
      </c>
      <c r="I18014" s="434">
        <v>170.17</v>
      </c>
      <c r="J18014" s="434">
        <v>37164</v>
      </c>
      <c r="K18014" s="434">
        <v>2013</v>
      </c>
    </row>
    <row r="18015" spans="1:11" hidden="1" x14ac:dyDescent="0.25">
      <c r="A18015" s="434">
        <v>566853000</v>
      </c>
      <c r="B18015" s="434">
        <v>1</v>
      </c>
      <c r="C18015" s="434" t="s">
        <v>35</v>
      </c>
      <c r="D18015" s="434" t="s">
        <v>40</v>
      </c>
      <c r="E18015" s="434">
        <v>24.7</v>
      </c>
      <c r="F18015" s="434">
        <v>56070</v>
      </c>
      <c r="G18015" s="434">
        <v>104409</v>
      </c>
      <c r="H18015" s="434">
        <v>98882</v>
      </c>
      <c r="I18015" s="434">
        <v>334.8</v>
      </c>
      <c r="K18015" s="434">
        <v>2013</v>
      </c>
    </row>
    <row r="18016" spans="1:11" hidden="1" x14ac:dyDescent="0.25">
      <c r="A18016" s="434">
        <v>566854000</v>
      </c>
      <c r="B18016" s="434">
        <v>47231</v>
      </c>
      <c r="C18016" s="434" t="s">
        <v>28</v>
      </c>
      <c r="D18016" s="434" t="s">
        <v>33</v>
      </c>
      <c r="E18016" s="434">
        <v>14.5</v>
      </c>
      <c r="F18016" s="434">
        <v>9710</v>
      </c>
      <c r="G18016" s="434">
        <v>82224</v>
      </c>
      <c r="H18016" s="434">
        <v>43013</v>
      </c>
      <c r="I18016" s="434">
        <v>228.99</v>
      </c>
      <c r="J18016" s="434">
        <v>0</v>
      </c>
      <c r="K18016" s="434">
        <v>2013</v>
      </c>
    </row>
    <row r="18017" spans="1:11" hidden="1" x14ac:dyDescent="0.25">
      <c r="A18017" s="434">
        <v>566855000</v>
      </c>
      <c r="B18017" s="434">
        <v>9298</v>
      </c>
      <c r="C18017" s="434" t="s">
        <v>20</v>
      </c>
      <c r="D18017" s="434" t="s">
        <v>33</v>
      </c>
      <c r="E18017" s="434">
        <v>14.5</v>
      </c>
      <c r="F18017" s="434">
        <v>11900</v>
      </c>
      <c r="G18017" s="434">
        <v>74999</v>
      </c>
      <c r="H18017" s="434">
        <v>45452</v>
      </c>
      <c r="I18017" s="434">
        <v>228</v>
      </c>
      <c r="J18017" s="434">
        <v>83715</v>
      </c>
      <c r="K18017" s="434">
        <v>2013</v>
      </c>
    </row>
    <row r="18018" spans="1:11" hidden="1" x14ac:dyDescent="0.25">
      <c r="A18018" s="434">
        <v>566857000</v>
      </c>
      <c r="B18018" s="434">
        <v>10906</v>
      </c>
      <c r="C18018" s="434" t="s">
        <v>28</v>
      </c>
      <c r="D18018" s="434" t="s">
        <v>33</v>
      </c>
      <c r="F18018" s="434">
        <v>11900</v>
      </c>
      <c r="G18018" s="434">
        <v>81326</v>
      </c>
      <c r="H18018" s="434">
        <v>45232</v>
      </c>
      <c r="I18018" s="434">
        <v>229</v>
      </c>
      <c r="K18018" s="434">
        <v>2013</v>
      </c>
    </row>
    <row r="18019" spans="1:11" hidden="1" x14ac:dyDescent="0.25">
      <c r="A18019" s="434">
        <v>566872000</v>
      </c>
      <c r="B18019" s="434">
        <v>10057</v>
      </c>
      <c r="C18019" s="434" t="s">
        <v>28</v>
      </c>
      <c r="D18019" s="434" t="s">
        <v>29</v>
      </c>
      <c r="E18019" s="434">
        <v>14.3</v>
      </c>
      <c r="F18019" s="434">
        <v>8058</v>
      </c>
      <c r="G18019" s="434">
        <v>56708</v>
      </c>
      <c r="H18019" s="434">
        <v>33456</v>
      </c>
      <c r="I18019" s="434">
        <v>189.92</v>
      </c>
      <c r="J18019" s="434">
        <v>0</v>
      </c>
      <c r="K18019" s="434">
        <v>1970</v>
      </c>
    </row>
    <row r="18020" spans="1:11" hidden="1" x14ac:dyDescent="0.25">
      <c r="A18020" s="434">
        <v>566898000</v>
      </c>
      <c r="B18020" s="434">
        <v>42238</v>
      </c>
      <c r="C18020" s="434" t="s">
        <v>28</v>
      </c>
      <c r="D18020" s="434" t="s">
        <v>29</v>
      </c>
      <c r="E18020" s="434">
        <v>14</v>
      </c>
      <c r="F18020" s="434">
        <v>10325</v>
      </c>
      <c r="G18020" s="434">
        <v>63301</v>
      </c>
      <c r="H18020" s="434">
        <v>35812</v>
      </c>
      <c r="I18020" s="434">
        <v>199.99</v>
      </c>
      <c r="J18020" s="434">
        <v>0</v>
      </c>
      <c r="K18020" s="434">
        <v>1970</v>
      </c>
    </row>
    <row r="18021" spans="1:11" hidden="1" x14ac:dyDescent="0.25">
      <c r="A18021" s="434">
        <v>566902000</v>
      </c>
      <c r="B18021" s="434">
        <v>836</v>
      </c>
      <c r="C18021" s="434" t="s">
        <v>16</v>
      </c>
      <c r="D18021" s="434" t="s">
        <v>33</v>
      </c>
      <c r="E18021" s="434">
        <v>15.4</v>
      </c>
      <c r="F18021" s="434">
        <v>12268</v>
      </c>
      <c r="G18021" s="434">
        <v>76564</v>
      </c>
      <c r="H18021" s="434">
        <v>43815</v>
      </c>
      <c r="I18021" s="434">
        <v>228.6</v>
      </c>
      <c r="J18021" s="434">
        <v>80591</v>
      </c>
      <c r="K18021" s="434">
        <v>2008</v>
      </c>
    </row>
    <row r="18022" spans="1:11" hidden="1" x14ac:dyDescent="0.25">
      <c r="A18022" s="434">
        <v>566907000</v>
      </c>
      <c r="B18022" s="434">
        <v>49561</v>
      </c>
      <c r="C18022" s="434" t="s">
        <v>24</v>
      </c>
      <c r="D18022" s="434" t="s">
        <v>33</v>
      </c>
      <c r="E18022" s="434">
        <v>15.5</v>
      </c>
      <c r="F18022" s="434">
        <v>12980</v>
      </c>
      <c r="G18022" s="434">
        <v>104535</v>
      </c>
      <c r="H18022" s="434">
        <v>60178</v>
      </c>
      <c r="I18022" s="434">
        <v>243.88</v>
      </c>
      <c r="J18022" s="434">
        <v>121797</v>
      </c>
      <c r="K18022" s="434">
        <v>2009</v>
      </c>
    </row>
    <row r="18023" spans="1:11" hidden="1" x14ac:dyDescent="0.25">
      <c r="A18023" s="434">
        <v>566912000</v>
      </c>
      <c r="B18023" s="434">
        <v>4583</v>
      </c>
      <c r="C18023" s="434" t="s">
        <v>46</v>
      </c>
      <c r="D18023" s="434" t="s">
        <v>17</v>
      </c>
      <c r="E18023" s="434">
        <v>12</v>
      </c>
      <c r="F18023" s="434">
        <v>4020</v>
      </c>
      <c r="G18023" s="434">
        <v>590</v>
      </c>
      <c r="H18023" s="434">
        <v>1212</v>
      </c>
      <c r="I18023" s="434">
        <v>44.55</v>
      </c>
      <c r="K18023" s="434">
        <v>2013</v>
      </c>
    </row>
    <row r="18024" spans="1:11" hidden="1" x14ac:dyDescent="0.25">
      <c r="A18024" s="434">
        <v>566913000</v>
      </c>
      <c r="B18024" s="434">
        <v>8902</v>
      </c>
      <c r="C18024" s="434" t="s">
        <v>20</v>
      </c>
      <c r="D18024" s="434" t="s">
        <v>29</v>
      </c>
      <c r="E18024" s="434">
        <v>14.6</v>
      </c>
      <c r="F18024" s="434">
        <v>9480</v>
      </c>
      <c r="G18024" s="434">
        <v>44996</v>
      </c>
      <c r="H18024" s="434">
        <v>29220</v>
      </c>
      <c r="I18024" s="434">
        <v>183.02</v>
      </c>
      <c r="J18024" s="434">
        <v>51614</v>
      </c>
      <c r="K18024" s="434">
        <v>2003</v>
      </c>
    </row>
    <row r="18025" spans="1:11" hidden="1" x14ac:dyDescent="0.25">
      <c r="A18025" s="434">
        <v>566914000</v>
      </c>
      <c r="B18025" s="434">
        <v>2287</v>
      </c>
      <c r="C18025" s="434" t="s">
        <v>20</v>
      </c>
      <c r="D18025" s="434" t="s">
        <v>29</v>
      </c>
      <c r="E18025" s="434">
        <v>14.6</v>
      </c>
      <c r="F18025" s="434">
        <v>8602</v>
      </c>
      <c r="G18025" s="434">
        <v>44999</v>
      </c>
      <c r="H18025" s="434">
        <v>29220</v>
      </c>
      <c r="I18025" s="434">
        <v>183.02</v>
      </c>
      <c r="J18025" s="434">
        <v>51614</v>
      </c>
      <c r="K18025" s="434">
        <v>2003</v>
      </c>
    </row>
    <row r="18026" spans="1:11" hidden="1" x14ac:dyDescent="0.25">
      <c r="A18026" s="434">
        <v>566915000</v>
      </c>
      <c r="B18026" s="434">
        <v>553</v>
      </c>
      <c r="C18026" s="434" t="s">
        <v>20</v>
      </c>
      <c r="D18026" s="434" t="s">
        <v>29</v>
      </c>
      <c r="E18026" s="434">
        <v>14.6</v>
      </c>
      <c r="F18026" s="434">
        <v>9480</v>
      </c>
      <c r="G18026" s="434">
        <v>44999</v>
      </c>
      <c r="H18026" s="434">
        <v>29220</v>
      </c>
      <c r="I18026" s="434">
        <v>183</v>
      </c>
      <c r="J18026" s="434">
        <v>51614</v>
      </c>
      <c r="K18026" s="434">
        <v>2003</v>
      </c>
    </row>
    <row r="18027" spans="1:11" hidden="1" x14ac:dyDescent="0.25">
      <c r="A18027" s="434">
        <v>566917000</v>
      </c>
      <c r="B18027" s="434">
        <v>29032</v>
      </c>
      <c r="C18027" s="434" t="s">
        <v>24</v>
      </c>
      <c r="D18027" s="434" t="s">
        <v>33</v>
      </c>
      <c r="E18027" s="434">
        <v>15.3</v>
      </c>
      <c r="F18027" s="434">
        <v>14070</v>
      </c>
      <c r="G18027" s="434">
        <v>110077</v>
      </c>
      <c r="H18027" s="434">
        <v>59794</v>
      </c>
      <c r="I18027" s="434">
        <v>244.5</v>
      </c>
      <c r="J18027" s="434">
        <v>120990</v>
      </c>
      <c r="K18027" s="434">
        <v>2008</v>
      </c>
    </row>
    <row r="18028" spans="1:11" hidden="1" x14ac:dyDescent="0.25">
      <c r="A18028" s="434">
        <v>566923000</v>
      </c>
      <c r="B18028" s="434">
        <v>2665</v>
      </c>
      <c r="C18028" s="434" t="s">
        <v>28</v>
      </c>
      <c r="D18028" s="434" t="s">
        <v>29</v>
      </c>
      <c r="F18028" s="434">
        <v>8201</v>
      </c>
      <c r="G18028" s="434">
        <v>60893</v>
      </c>
      <c r="H18028" s="434">
        <v>33990</v>
      </c>
      <c r="I18028" s="434">
        <v>199.99</v>
      </c>
      <c r="K18028" s="434">
        <v>2013</v>
      </c>
    </row>
    <row r="18029" spans="1:11" hidden="1" x14ac:dyDescent="0.25">
      <c r="A18029" s="434">
        <v>566947000</v>
      </c>
      <c r="B18029" s="434">
        <v>10191</v>
      </c>
      <c r="C18029" s="434" t="s">
        <v>46</v>
      </c>
      <c r="D18029" s="434" t="s">
        <v>22</v>
      </c>
      <c r="E18029" s="434">
        <v>16.7</v>
      </c>
      <c r="F18029" s="434">
        <v>13140</v>
      </c>
      <c r="G18029" s="434">
        <v>4547</v>
      </c>
      <c r="H18029" s="434">
        <v>6641</v>
      </c>
      <c r="I18029" s="434">
        <v>92</v>
      </c>
      <c r="K18029" s="434">
        <v>2013</v>
      </c>
    </row>
    <row r="18030" spans="1:11" hidden="1" x14ac:dyDescent="0.25">
      <c r="A18030" s="434">
        <v>566965000</v>
      </c>
      <c r="B18030" s="434">
        <v>3727</v>
      </c>
      <c r="C18030" s="434" t="s">
        <v>46</v>
      </c>
      <c r="D18030" s="434" t="s">
        <v>17</v>
      </c>
      <c r="E18030" s="434">
        <v>43598</v>
      </c>
      <c r="F18030" s="434">
        <v>0</v>
      </c>
      <c r="G18030" s="434">
        <v>1100</v>
      </c>
      <c r="H18030" s="434">
        <v>1726</v>
      </c>
      <c r="I18030" s="434">
        <v>55</v>
      </c>
      <c r="J18030" s="434">
        <v>0</v>
      </c>
    </row>
    <row r="18031" spans="1:11" hidden="1" x14ac:dyDescent="0.25">
      <c r="A18031" s="434">
        <v>566976000</v>
      </c>
      <c r="B18031" s="434">
        <v>142</v>
      </c>
      <c r="C18031" s="434" t="s">
        <v>20</v>
      </c>
      <c r="D18031" s="434" t="s">
        <v>25</v>
      </c>
      <c r="E18031" s="434">
        <v>14.5</v>
      </c>
      <c r="F18031" s="434">
        <v>6225</v>
      </c>
      <c r="G18031" s="434">
        <v>20564</v>
      </c>
      <c r="H18031" s="434">
        <v>11534</v>
      </c>
      <c r="I18031" s="434">
        <v>141</v>
      </c>
      <c r="J18031" s="434">
        <v>21691</v>
      </c>
      <c r="K18031" s="434">
        <v>2008</v>
      </c>
    </row>
    <row r="18032" spans="1:11" hidden="1" x14ac:dyDescent="0.25">
      <c r="A18032" s="434">
        <v>566977000</v>
      </c>
      <c r="B18032" s="434">
        <v>3938</v>
      </c>
      <c r="C18032" s="434" t="s">
        <v>28</v>
      </c>
      <c r="D18032" s="434" t="s">
        <v>29</v>
      </c>
      <c r="E18032" s="434">
        <v>14</v>
      </c>
      <c r="F18032" s="434">
        <v>8400</v>
      </c>
      <c r="G18032" s="434">
        <v>58037</v>
      </c>
      <c r="H18032" s="434">
        <v>32376</v>
      </c>
      <c r="I18032" s="434">
        <v>189.99</v>
      </c>
      <c r="K18032" s="434">
        <v>2013</v>
      </c>
    </row>
    <row r="18033" spans="1:11" hidden="1" x14ac:dyDescent="0.25">
      <c r="A18033" s="434">
        <v>566987000</v>
      </c>
      <c r="B18033" s="434">
        <v>23153</v>
      </c>
      <c r="C18033" s="434" t="s">
        <v>28</v>
      </c>
      <c r="D18033" s="434" t="s">
        <v>29</v>
      </c>
      <c r="E18033" s="434">
        <v>15</v>
      </c>
      <c r="F18033" s="434">
        <v>8466</v>
      </c>
      <c r="G18033" s="434">
        <v>53477</v>
      </c>
      <c r="H18033" s="434">
        <v>29977</v>
      </c>
      <c r="I18033" s="434">
        <v>189.94</v>
      </c>
      <c r="J18033" s="434">
        <v>0</v>
      </c>
      <c r="K18033" s="434">
        <v>1970</v>
      </c>
    </row>
    <row r="18034" spans="1:11" hidden="1" x14ac:dyDescent="0.25">
      <c r="A18034" s="434">
        <v>567010000</v>
      </c>
      <c r="B18034" s="434">
        <v>8594</v>
      </c>
      <c r="C18034" s="434" t="s">
        <v>54</v>
      </c>
      <c r="D18034" s="434" t="s">
        <v>17</v>
      </c>
      <c r="E18034" s="434">
        <v>12</v>
      </c>
      <c r="F18034" s="434">
        <v>1472</v>
      </c>
      <c r="G18034" s="434">
        <v>200</v>
      </c>
      <c r="H18034" s="434">
        <v>497</v>
      </c>
      <c r="I18034" s="434">
        <v>32</v>
      </c>
      <c r="K18034" s="434">
        <v>2018</v>
      </c>
    </row>
    <row r="18035" spans="1:11" hidden="1" x14ac:dyDescent="0.25">
      <c r="A18035" s="434">
        <v>567017000</v>
      </c>
      <c r="B18035" s="434">
        <v>621</v>
      </c>
      <c r="C18035" s="434" t="s">
        <v>28</v>
      </c>
      <c r="D18035" s="434" t="s">
        <v>29</v>
      </c>
      <c r="E18035" s="434">
        <v>43569</v>
      </c>
      <c r="F18035" s="434">
        <v>8500</v>
      </c>
      <c r="G18035" s="434">
        <v>62964</v>
      </c>
      <c r="H18035" s="434">
        <v>36416</v>
      </c>
      <c r="I18035" s="434">
        <v>199.99</v>
      </c>
      <c r="J18035" s="434">
        <v>0</v>
      </c>
      <c r="K18035" s="434">
        <v>2015</v>
      </c>
    </row>
    <row r="18036" spans="1:11" hidden="1" x14ac:dyDescent="0.25">
      <c r="A18036" s="434">
        <v>567019000</v>
      </c>
      <c r="B18036" s="434">
        <v>1323</v>
      </c>
      <c r="C18036" s="434" t="s">
        <v>28</v>
      </c>
      <c r="D18036" s="434" t="s">
        <v>29</v>
      </c>
      <c r="F18036" s="434">
        <v>8050</v>
      </c>
      <c r="G18036" s="434">
        <v>63456</v>
      </c>
      <c r="H18036" s="434">
        <v>36298</v>
      </c>
      <c r="I18036" s="434">
        <v>199.99</v>
      </c>
      <c r="K18036" s="434">
        <v>2014</v>
      </c>
    </row>
    <row r="18037" spans="1:11" hidden="1" x14ac:dyDescent="0.25">
      <c r="A18037" s="434">
        <v>567049000</v>
      </c>
      <c r="B18037" s="434">
        <v>11155</v>
      </c>
      <c r="C18037" s="434" t="s">
        <v>28</v>
      </c>
      <c r="D18037" s="434" t="s">
        <v>29</v>
      </c>
      <c r="E18037" s="434">
        <v>13.9</v>
      </c>
      <c r="F18037" s="434">
        <v>6480</v>
      </c>
      <c r="G18037" s="434">
        <v>33869</v>
      </c>
      <c r="H18037" s="434">
        <v>22641</v>
      </c>
      <c r="I18037" s="434">
        <v>181</v>
      </c>
      <c r="J18037" s="434">
        <v>0</v>
      </c>
      <c r="K18037" s="434">
        <v>2012</v>
      </c>
    </row>
    <row r="18038" spans="1:11" hidden="1" x14ac:dyDescent="0.25">
      <c r="A18038" s="434">
        <v>567053000</v>
      </c>
      <c r="B18038" s="434">
        <v>610</v>
      </c>
      <c r="C18038" s="434" t="s">
        <v>31</v>
      </c>
      <c r="D18038" s="434" t="s">
        <v>29</v>
      </c>
      <c r="E18038" s="434">
        <v>14.5</v>
      </c>
      <c r="F18038" s="434">
        <v>7081</v>
      </c>
      <c r="G18038" s="434">
        <v>31699</v>
      </c>
      <c r="H18038" s="434">
        <v>19799</v>
      </c>
      <c r="I18038" s="434">
        <v>171.59</v>
      </c>
      <c r="K18038" s="434">
        <v>2005</v>
      </c>
    </row>
    <row r="18039" spans="1:11" hidden="1" x14ac:dyDescent="0.25">
      <c r="A18039" s="434">
        <v>567097000</v>
      </c>
      <c r="B18039" s="434">
        <v>800</v>
      </c>
      <c r="C18039" s="434" t="s">
        <v>28</v>
      </c>
      <c r="D18039" s="434" t="s">
        <v>29</v>
      </c>
      <c r="E18039" s="434">
        <v>13.5</v>
      </c>
      <c r="F18039" s="434">
        <v>6318</v>
      </c>
      <c r="G18039" s="434">
        <v>30162</v>
      </c>
      <c r="H18039" s="434">
        <v>19891</v>
      </c>
      <c r="I18039" s="434">
        <v>178.7</v>
      </c>
      <c r="K18039" s="434">
        <v>2009</v>
      </c>
    </row>
    <row r="18040" spans="1:11" hidden="1" x14ac:dyDescent="0.25">
      <c r="A18040" s="434">
        <v>567105000</v>
      </c>
      <c r="B18040" s="434">
        <v>16017</v>
      </c>
      <c r="C18040" s="434" t="s">
        <v>28</v>
      </c>
      <c r="D18040" s="434" t="s">
        <v>29</v>
      </c>
      <c r="E18040" s="434">
        <v>14.2</v>
      </c>
      <c r="F18040" s="434">
        <v>9960</v>
      </c>
      <c r="G18040" s="434">
        <v>53734</v>
      </c>
      <c r="H18040" s="434">
        <v>32661</v>
      </c>
      <c r="I18040" s="434">
        <v>190.02</v>
      </c>
      <c r="K18040" s="434">
        <v>2010</v>
      </c>
    </row>
    <row r="18041" spans="1:11" hidden="1" x14ac:dyDescent="0.25">
      <c r="A18041" s="434">
        <v>567108000</v>
      </c>
      <c r="B18041" s="434">
        <v>6603</v>
      </c>
      <c r="C18041" s="434" t="s">
        <v>28</v>
      </c>
      <c r="D18041" s="434" t="s">
        <v>29</v>
      </c>
      <c r="E18041" s="434">
        <v>14</v>
      </c>
      <c r="F18041" s="434">
        <v>6480</v>
      </c>
      <c r="G18041" s="434">
        <v>29870</v>
      </c>
      <c r="H18041" s="434">
        <v>17951</v>
      </c>
      <c r="I18041" s="434">
        <v>170.7</v>
      </c>
      <c r="J18041" s="434">
        <v>0</v>
      </c>
      <c r="K18041" s="434">
        <v>2005</v>
      </c>
    </row>
    <row r="18042" spans="1:11" hidden="1" x14ac:dyDescent="0.25">
      <c r="A18042" s="434">
        <v>567109000</v>
      </c>
      <c r="B18042" s="434">
        <v>15299</v>
      </c>
      <c r="C18042" s="434" t="s">
        <v>28</v>
      </c>
      <c r="D18042" s="434" t="s">
        <v>29</v>
      </c>
      <c r="E18042" s="434">
        <v>14.2</v>
      </c>
      <c r="F18042" s="434">
        <v>8500</v>
      </c>
      <c r="G18042" s="434">
        <v>63023</v>
      </c>
      <c r="H18042" s="434">
        <v>36416</v>
      </c>
      <c r="I18042" s="434">
        <v>199.99</v>
      </c>
      <c r="J18042" s="434">
        <v>0</v>
      </c>
      <c r="K18042" s="434">
        <v>2015</v>
      </c>
    </row>
    <row r="18043" spans="1:11" hidden="1" x14ac:dyDescent="0.25">
      <c r="A18043" s="434">
        <v>567111000</v>
      </c>
      <c r="B18043" s="434">
        <v>13983</v>
      </c>
      <c r="C18043" s="434" t="s">
        <v>28</v>
      </c>
      <c r="D18043" s="434" t="s">
        <v>29</v>
      </c>
      <c r="E18043" s="434">
        <v>14.2</v>
      </c>
      <c r="F18043" s="434">
        <v>8500</v>
      </c>
      <c r="G18043" s="434">
        <v>63007</v>
      </c>
      <c r="H18043" s="434">
        <v>36416</v>
      </c>
      <c r="I18043" s="434">
        <v>199.99</v>
      </c>
      <c r="J18043" s="434">
        <v>0</v>
      </c>
      <c r="K18043" s="434">
        <v>2016</v>
      </c>
    </row>
    <row r="18044" spans="1:11" hidden="1" x14ac:dyDescent="0.25">
      <c r="A18044" s="434">
        <v>567273000</v>
      </c>
      <c r="B18044" s="434">
        <v>10086</v>
      </c>
      <c r="C18044" s="434" t="s">
        <v>28</v>
      </c>
      <c r="D18044" s="434" t="s">
        <v>29</v>
      </c>
      <c r="E18044" s="434">
        <v>14.5</v>
      </c>
      <c r="F18044" s="434">
        <v>9960</v>
      </c>
      <c r="G18044" s="434">
        <v>53857</v>
      </c>
      <c r="H18044" s="434">
        <v>32660</v>
      </c>
      <c r="I18044" s="434">
        <v>190.012</v>
      </c>
      <c r="J18044" s="434">
        <v>0</v>
      </c>
      <c r="K18044" s="434">
        <v>2013</v>
      </c>
    </row>
    <row r="18045" spans="1:11" hidden="1" x14ac:dyDescent="0.25">
      <c r="A18045" s="434">
        <v>567278000</v>
      </c>
      <c r="B18045" s="434">
        <v>21344</v>
      </c>
      <c r="C18045" s="434" t="s">
        <v>28</v>
      </c>
      <c r="D18045" s="434" t="s">
        <v>29</v>
      </c>
      <c r="E18045" s="434">
        <v>14.2</v>
      </c>
      <c r="F18045" s="434">
        <v>8050</v>
      </c>
      <c r="G18045" s="434">
        <v>63516</v>
      </c>
      <c r="H18045" s="434">
        <v>36298</v>
      </c>
      <c r="I18045" s="434">
        <v>199.99</v>
      </c>
      <c r="J18045" s="434">
        <v>0</v>
      </c>
      <c r="K18045" s="434">
        <v>2014</v>
      </c>
    </row>
    <row r="18046" spans="1:11" hidden="1" x14ac:dyDescent="0.25">
      <c r="A18046" s="434">
        <v>567444000</v>
      </c>
      <c r="B18046" s="434">
        <v>809</v>
      </c>
      <c r="C18046" s="434" t="s">
        <v>28</v>
      </c>
      <c r="D18046" s="434" t="s">
        <v>29</v>
      </c>
      <c r="E18046" s="434">
        <v>13.5</v>
      </c>
      <c r="F18046" s="434">
        <v>6617</v>
      </c>
      <c r="G18046" s="434">
        <v>33720</v>
      </c>
      <c r="H18046" s="434">
        <v>21093</v>
      </c>
      <c r="I18046" s="434">
        <v>176.83</v>
      </c>
      <c r="J18046" s="434">
        <v>0</v>
      </c>
      <c r="K18046" s="434">
        <v>2005</v>
      </c>
    </row>
    <row r="18047" spans="1:11" hidden="1" x14ac:dyDescent="0.25">
      <c r="A18047" s="434">
        <v>567445000</v>
      </c>
      <c r="B18047" s="434">
        <v>567</v>
      </c>
      <c r="C18047" s="434" t="s">
        <v>28</v>
      </c>
      <c r="D18047" s="434" t="s">
        <v>29</v>
      </c>
      <c r="E18047" s="434">
        <v>13.5</v>
      </c>
      <c r="F18047" s="434">
        <v>6617</v>
      </c>
      <c r="G18047" s="434">
        <v>33733</v>
      </c>
      <c r="H18047" s="434">
        <v>21093</v>
      </c>
      <c r="I18047" s="434">
        <v>176.83</v>
      </c>
      <c r="J18047" s="434">
        <v>0</v>
      </c>
      <c r="K18047" s="434">
        <v>2005</v>
      </c>
    </row>
    <row r="18048" spans="1:11" hidden="1" x14ac:dyDescent="0.25">
      <c r="A18048" s="434">
        <v>567468000</v>
      </c>
      <c r="B18048" s="434">
        <v>18438</v>
      </c>
      <c r="C18048" s="434" t="s">
        <v>61</v>
      </c>
      <c r="D18048" s="434" t="s">
        <v>25</v>
      </c>
      <c r="E18048" s="434">
        <v>15</v>
      </c>
      <c r="F18048" s="434">
        <v>6000</v>
      </c>
      <c r="G18048" s="434">
        <v>12580</v>
      </c>
      <c r="H18048" s="434">
        <v>9611</v>
      </c>
      <c r="I18048" s="434">
        <v>138.5</v>
      </c>
      <c r="J18048" s="434">
        <v>0</v>
      </c>
      <c r="K18048" s="434">
        <v>2011</v>
      </c>
    </row>
    <row r="18049" spans="1:11" hidden="1" x14ac:dyDescent="0.25">
      <c r="A18049" s="434">
        <v>567491000</v>
      </c>
      <c r="B18049" s="434">
        <v>1</v>
      </c>
      <c r="C18049" s="434" t="s">
        <v>61</v>
      </c>
      <c r="D18049" s="434" t="s">
        <v>25</v>
      </c>
      <c r="E18049" s="434">
        <v>17</v>
      </c>
      <c r="F18049" s="434">
        <v>8000</v>
      </c>
      <c r="G18049" s="434">
        <v>11171</v>
      </c>
      <c r="H18049" s="434">
        <v>8610</v>
      </c>
      <c r="I18049" s="434">
        <v>136.6</v>
      </c>
      <c r="K18049" s="434">
        <v>1997</v>
      </c>
    </row>
    <row r="18050" spans="1:11" hidden="1" x14ac:dyDescent="0.25">
      <c r="A18050" s="434">
        <v>567556000</v>
      </c>
      <c r="B18050" s="434">
        <v>908</v>
      </c>
      <c r="C18050" s="434" t="s">
        <v>31</v>
      </c>
      <c r="D18050" s="434" t="s">
        <v>29</v>
      </c>
      <c r="E18050" s="434">
        <v>14.5</v>
      </c>
      <c r="F18050" s="434">
        <v>8208</v>
      </c>
      <c r="G18050" s="434">
        <v>54170</v>
      </c>
      <c r="H18050" s="434">
        <v>31196</v>
      </c>
      <c r="I18050" s="434">
        <v>189.99</v>
      </c>
      <c r="K18050" s="434">
        <v>2006</v>
      </c>
    </row>
    <row r="18051" spans="1:11" hidden="1" x14ac:dyDescent="0.25">
      <c r="A18051" s="434">
        <v>572212220</v>
      </c>
      <c r="B18051" s="434">
        <v>1</v>
      </c>
      <c r="C18051" s="434" t="s">
        <v>46</v>
      </c>
      <c r="D18051" s="434" t="s">
        <v>17</v>
      </c>
      <c r="E18051" s="434">
        <v>28</v>
      </c>
      <c r="F18051" s="434">
        <v>3531</v>
      </c>
      <c r="G18051" s="434">
        <v>133</v>
      </c>
      <c r="H18051" s="434">
        <v>267</v>
      </c>
      <c r="I18051" s="434">
        <v>40</v>
      </c>
      <c r="J18051" s="434">
        <v>0</v>
      </c>
    </row>
    <row r="18052" spans="1:11" hidden="1" x14ac:dyDescent="0.25">
      <c r="A18052" s="434">
        <v>574003680</v>
      </c>
      <c r="B18052" s="434">
        <v>5240</v>
      </c>
      <c r="C18052" s="434" t="s">
        <v>46</v>
      </c>
      <c r="D18052" s="434" t="s">
        <v>22</v>
      </c>
      <c r="E18052" s="434">
        <v>14.5</v>
      </c>
      <c r="F18052" s="434">
        <v>4010</v>
      </c>
      <c r="G18052" s="434">
        <v>3289</v>
      </c>
      <c r="H18052" s="434">
        <v>2168</v>
      </c>
      <c r="I18052" s="434">
        <v>73.599999999999994</v>
      </c>
      <c r="J18052" s="434">
        <v>0</v>
      </c>
      <c r="K18052" s="434">
        <v>2005</v>
      </c>
    </row>
    <row r="18053" spans="1:11" hidden="1" x14ac:dyDescent="0.25">
      <c r="A18053" s="434">
        <v>576010000</v>
      </c>
      <c r="B18053" s="434">
        <v>35343</v>
      </c>
      <c r="C18053" s="434" t="s">
        <v>48</v>
      </c>
      <c r="D18053" s="434" t="s">
        <v>17</v>
      </c>
      <c r="E18053" s="434">
        <v>11.5</v>
      </c>
      <c r="F18053" s="434">
        <v>1030</v>
      </c>
      <c r="G18053" s="434">
        <v>0</v>
      </c>
      <c r="H18053" s="434">
        <v>302</v>
      </c>
      <c r="I18053" s="434">
        <v>36.57</v>
      </c>
      <c r="J18053" s="434">
        <v>0</v>
      </c>
      <c r="K18053" s="434">
        <v>1980</v>
      </c>
    </row>
    <row r="18054" spans="1:11" hidden="1" x14ac:dyDescent="0.25">
      <c r="A18054" s="434">
        <v>576015000</v>
      </c>
      <c r="B18054" s="434">
        <v>46240</v>
      </c>
      <c r="C18054" s="434" t="s">
        <v>48</v>
      </c>
      <c r="D18054" s="434" t="s">
        <v>17</v>
      </c>
      <c r="E18054" s="434">
        <v>12</v>
      </c>
      <c r="F18054" s="434">
        <v>662</v>
      </c>
      <c r="G18054" s="434">
        <v>0</v>
      </c>
      <c r="H18054" s="434">
        <v>347</v>
      </c>
      <c r="I18054" s="434">
        <v>38.25</v>
      </c>
      <c r="J18054" s="434">
        <v>0</v>
      </c>
      <c r="K18054" s="434">
        <v>1981</v>
      </c>
    </row>
    <row r="18055" spans="1:11" hidden="1" x14ac:dyDescent="0.25">
      <c r="A18055" s="434">
        <v>576046000</v>
      </c>
      <c r="B18055" s="434">
        <v>25631</v>
      </c>
      <c r="C18055" s="434" t="s">
        <v>48</v>
      </c>
      <c r="D18055" s="434" t="s">
        <v>17</v>
      </c>
      <c r="E18055" s="434">
        <v>13</v>
      </c>
      <c r="F18055" s="434">
        <v>1030</v>
      </c>
      <c r="G18055" s="434">
        <v>0</v>
      </c>
      <c r="H18055" s="434">
        <v>255</v>
      </c>
      <c r="I18055" s="434">
        <v>32.54</v>
      </c>
      <c r="J18055" s="434">
        <v>0</v>
      </c>
      <c r="K18055" s="434">
        <v>1973</v>
      </c>
    </row>
    <row r="18056" spans="1:11" hidden="1" x14ac:dyDescent="0.25">
      <c r="A18056" s="434">
        <v>576190000</v>
      </c>
      <c r="B18056" s="434">
        <v>195826</v>
      </c>
      <c r="C18056" s="434" t="s">
        <v>48</v>
      </c>
      <c r="D18056" s="434" t="s">
        <v>17</v>
      </c>
      <c r="E18056" s="434">
        <v>12</v>
      </c>
      <c r="F18056" s="434">
        <v>913</v>
      </c>
      <c r="G18056" s="434">
        <v>0</v>
      </c>
      <c r="H18056" s="434">
        <v>269</v>
      </c>
      <c r="I18056" s="434">
        <v>32.1</v>
      </c>
      <c r="J18056" s="434">
        <v>0</v>
      </c>
      <c r="K18056" s="434">
        <v>1974</v>
      </c>
    </row>
    <row r="18057" spans="1:11" hidden="1" x14ac:dyDescent="0.25">
      <c r="A18057" s="434">
        <v>576206000</v>
      </c>
      <c r="B18057" s="434">
        <v>36522</v>
      </c>
      <c r="C18057" s="434" t="s">
        <v>48</v>
      </c>
      <c r="D18057" s="434" t="s">
        <v>17</v>
      </c>
      <c r="E18057" s="434">
        <v>12.8</v>
      </c>
      <c r="F18057" s="434">
        <v>1104</v>
      </c>
      <c r="G18057" s="434">
        <v>0</v>
      </c>
      <c r="H18057" s="434">
        <v>312</v>
      </c>
      <c r="I18057" s="434">
        <v>36.5</v>
      </c>
      <c r="J18057" s="434">
        <v>0</v>
      </c>
      <c r="K18057" s="434">
        <v>1987</v>
      </c>
    </row>
    <row r="18058" spans="1:11" hidden="1" x14ac:dyDescent="0.25">
      <c r="A18058" s="434">
        <v>576211000</v>
      </c>
      <c r="B18058" s="434">
        <v>91946</v>
      </c>
      <c r="C18058" s="434" t="s">
        <v>48</v>
      </c>
      <c r="D18058" s="434" t="s">
        <v>17</v>
      </c>
      <c r="E18058" s="434">
        <v>13</v>
      </c>
      <c r="F18058" s="434">
        <v>1369</v>
      </c>
      <c r="G18058" s="434">
        <v>0</v>
      </c>
      <c r="H18058" s="434">
        <v>319</v>
      </c>
      <c r="I18058" s="434">
        <v>35.35</v>
      </c>
      <c r="J18058" s="434">
        <v>0</v>
      </c>
      <c r="K18058" s="434">
        <v>1974</v>
      </c>
    </row>
    <row r="18059" spans="1:11" hidden="1" x14ac:dyDescent="0.25">
      <c r="A18059" s="434">
        <v>576227000</v>
      </c>
      <c r="B18059" s="434">
        <v>6403</v>
      </c>
      <c r="C18059" s="434" t="s">
        <v>48</v>
      </c>
      <c r="D18059" s="434" t="s">
        <v>13</v>
      </c>
      <c r="F18059" s="434">
        <v>338</v>
      </c>
      <c r="G18059" s="434">
        <v>0</v>
      </c>
      <c r="H18059" s="434">
        <v>182</v>
      </c>
      <c r="I18059" s="434">
        <v>28.02</v>
      </c>
      <c r="K18059" s="434">
        <v>1980</v>
      </c>
    </row>
    <row r="18060" spans="1:11" hidden="1" x14ac:dyDescent="0.25">
      <c r="A18060" s="434">
        <v>576321000</v>
      </c>
      <c r="B18060" s="434">
        <v>7882</v>
      </c>
      <c r="C18060" s="434" t="s">
        <v>20</v>
      </c>
      <c r="D18060" s="434" t="s">
        <v>25</v>
      </c>
      <c r="G18060" s="434">
        <v>5858</v>
      </c>
      <c r="H18060" s="434">
        <v>4382</v>
      </c>
      <c r="I18060" s="434">
        <v>118</v>
      </c>
      <c r="J18060" s="434">
        <v>0</v>
      </c>
      <c r="K18060" s="434">
        <v>1970</v>
      </c>
    </row>
    <row r="18061" spans="1:11" hidden="1" x14ac:dyDescent="0.25">
      <c r="A18061" s="434">
        <v>576330000</v>
      </c>
      <c r="B18061" s="434">
        <v>180848</v>
      </c>
      <c r="C18061" s="434" t="s">
        <v>48</v>
      </c>
      <c r="D18061" s="434" t="s">
        <v>17</v>
      </c>
      <c r="E18061" s="434">
        <v>9.5</v>
      </c>
      <c r="F18061" s="434">
        <v>795</v>
      </c>
      <c r="G18061" s="434">
        <v>0</v>
      </c>
      <c r="H18061" s="434">
        <v>333</v>
      </c>
      <c r="I18061" s="434">
        <v>37.5</v>
      </c>
      <c r="J18061" s="434">
        <v>0</v>
      </c>
      <c r="K18061" s="434">
        <v>1991</v>
      </c>
    </row>
    <row r="18062" spans="1:11" hidden="1" x14ac:dyDescent="0.25">
      <c r="A18062" s="434">
        <v>576483000</v>
      </c>
      <c r="B18062" s="434">
        <v>207140</v>
      </c>
      <c r="C18062" s="434" t="s">
        <v>48</v>
      </c>
      <c r="D18062" s="434" t="s">
        <v>17</v>
      </c>
      <c r="E18062" s="434">
        <v>12</v>
      </c>
      <c r="F18062" s="434">
        <v>790</v>
      </c>
      <c r="G18062" s="434">
        <v>110</v>
      </c>
      <c r="H18062" s="434">
        <v>331</v>
      </c>
      <c r="I18062" s="434">
        <v>39.799999999999997</v>
      </c>
      <c r="J18062" s="434">
        <v>0</v>
      </c>
      <c r="K18062" s="434">
        <v>1970</v>
      </c>
    </row>
    <row r="18063" spans="1:11" hidden="1" x14ac:dyDescent="0.25">
      <c r="A18063" s="434">
        <v>576585000</v>
      </c>
      <c r="B18063" s="434">
        <v>10474</v>
      </c>
      <c r="C18063" s="434" t="s">
        <v>48</v>
      </c>
      <c r="D18063" s="434" t="s">
        <v>17</v>
      </c>
      <c r="E18063" s="434">
        <v>12</v>
      </c>
      <c r="F18063" s="434">
        <v>486</v>
      </c>
      <c r="G18063" s="434">
        <v>0</v>
      </c>
      <c r="H18063" s="434">
        <v>335</v>
      </c>
      <c r="I18063" s="434">
        <v>32.35</v>
      </c>
      <c r="J18063" s="434">
        <v>0</v>
      </c>
      <c r="K18063" s="434">
        <v>1967</v>
      </c>
    </row>
    <row r="18064" spans="1:11" hidden="1" x14ac:dyDescent="0.25">
      <c r="A18064" s="434">
        <v>576653000</v>
      </c>
      <c r="B18064" s="434">
        <v>200353</v>
      </c>
      <c r="C18064" s="434" t="s">
        <v>48</v>
      </c>
      <c r="D18064" s="434" t="s">
        <v>17</v>
      </c>
      <c r="E18064" s="434">
        <v>12</v>
      </c>
      <c r="F18064" s="434">
        <v>883</v>
      </c>
      <c r="G18064" s="434">
        <v>0</v>
      </c>
      <c r="H18064" s="434">
        <v>366</v>
      </c>
      <c r="I18064" s="434">
        <v>32.729999999999997</v>
      </c>
      <c r="K18064" s="434">
        <v>1986</v>
      </c>
    </row>
    <row r="18065" spans="1:11" hidden="1" x14ac:dyDescent="0.25">
      <c r="A18065" s="434">
        <v>576909000</v>
      </c>
      <c r="B18065" s="434">
        <v>16277</v>
      </c>
      <c r="C18065" s="434" t="s">
        <v>54</v>
      </c>
      <c r="D18065" s="434" t="s">
        <v>17</v>
      </c>
      <c r="E18065" s="434">
        <v>13</v>
      </c>
      <c r="F18065" s="434">
        <v>1214</v>
      </c>
      <c r="G18065" s="434">
        <v>0</v>
      </c>
      <c r="H18065" s="434">
        <v>271</v>
      </c>
      <c r="I18065" s="434">
        <v>32.619999999999997</v>
      </c>
      <c r="J18065" s="434">
        <v>0</v>
      </c>
      <c r="K18065" s="434">
        <v>1969</v>
      </c>
    </row>
    <row r="18066" spans="1:11" hidden="1" x14ac:dyDescent="0.25">
      <c r="A18066" s="434">
        <v>576964000</v>
      </c>
      <c r="B18066" s="434">
        <v>28268</v>
      </c>
      <c r="C18066" s="434" t="s">
        <v>31</v>
      </c>
      <c r="D18066" s="434" t="s">
        <v>22</v>
      </c>
      <c r="E18066" s="434">
        <v>10</v>
      </c>
      <c r="F18066" s="434">
        <v>883</v>
      </c>
      <c r="G18066" s="434">
        <v>2290</v>
      </c>
      <c r="H18066" s="434">
        <v>1391</v>
      </c>
      <c r="I18066" s="434">
        <v>79.78</v>
      </c>
      <c r="J18066" s="434">
        <v>0</v>
      </c>
      <c r="K18066" s="434">
        <v>1985</v>
      </c>
    </row>
    <row r="18067" spans="1:11" hidden="1" x14ac:dyDescent="0.25">
      <c r="A18067" s="434">
        <v>576988000</v>
      </c>
      <c r="B18067" s="434">
        <v>157934</v>
      </c>
      <c r="C18067" s="434" t="s">
        <v>44</v>
      </c>
      <c r="D18067" s="434" t="s">
        <v>17</v>
      </c>
      <c r="E18067" s="434">
        <v>9</v>
      </c>
      <c r="F18067" s="434">
        <v>548</v>
      </c>
      <c r="G18067" s="434">
        <v>350</v>
      </c>
      <c r="H18067" s="434">
        <v>307</v>
      </c>
      <c r="I18067" s="434">
        <v>44.83</v>
      </c>
      <c r="J18067" s="434">
        <v>0</v>
      </c>
      <c r="K18067" s="434">
        <v>1922</v>
      </c>
    </row>
    <row r="18068" spans="1:11" hidden="1" x14ac:dyDescent="0.25">
      <c r="A18068" s="434">
        <v>577031000</v>
      </c>
      <c r="B18068" s="434">
        <v>54385</v>
      </c>
      <c r="C18068" s="434" t="s">
        <v>56</v>
      </c>
      <c r="D18068" s="434" t="s">
        <v>17</v>
      </c>
      <c r="E18068" s="434">
        <v>12</v>
      </c>
      <c r="F18068" s="434">
        <v>987</v>
      </c>
      <c r="G18068" s="434">
        <v>450</v>
      </c>
      <c r="H18068" s="434">
        <v>262</v>
      </c>
      <c r="I18068" s="434">
        <v>36.799999999999997</v>
      </c>
      <c r="J18068" s="434">
        <v>0</v>
      </c>
      <c r="K18068" s="434">
        <v>1980</v>
      </c>
    </row>
    <row r="18069" spans="1:11" hidden="1" x14ac:dyDescent="0.25">
      <c r="A18069" s="434">
        <v>577129000</v>
      </c>
      <c r="B18069" s="434">
        <v>22823</v>
      </c>
      <c r="C18069" s="434" t="s">
        <v>46</v>
      </c>
      <c r="D18069" s="434" t="s">
        <v>22</v>
      </c>
      <c r="G18069" s="434">
        <v>4427</v>
      </c>
      <c r="H18069" s="434">
        <v>3943</v>
      </c>
      <c r="I18069" s="434">
        <v>87.9</v>
      </c>
    </row>
    <row r="18070" spans="1:11" hidden="1" x14ac:dyDescent="0.25">
      <c r="A18070" s="434">
        <v>577130000</v>
      </c>
      <c r="B18070" s="434">
        <v>264338</v>
      </c>
      <c r="C18070" s="434" t="s">
        <v>46</v>
      </c>
      <c r="D18070" s="434" t="s">
        <v>22</v>
      </c>
      <c r="E18070" s="434">
        <v>11</v>
      </c>
      <c r="F18070" s="434">
        <v>7040</v>
      </c>
      <c r="G18070" s="434">
        <v>4700</v>
      </c>
      <c r="H18070" s="434">
        <v>3943</v>
      </c>
      <c r="I18070" s="434">
        <v>87.9</v>
      </c>
      <c r="J18070" s="434">
        <v>0</v>
      </c>
      <c r="K18070" s="434">
        <v>2013</v>
      </c>
    </row>
    <row r="18071" spans="1:11" hidden="1" x14ac:dyDescent="0.25">
      <c r="A18071" s="434">
        <v>577171000</v>
      </c>
      <c r="B18071" s="434">
        <v>66806</v>
      </c>
      <c r="C18071" s="434" t="s">
        <v>46</v>
      </c>
      <c r="D18071" s="434" t="s">
        <v>22</v>
      </c>
      <c r="F18071" s="434">
        <v>7040</v>
      </c>
      <c r="G18071" s="434">
        <v>4700</v>
      </c>
      <c r="H18071" s="434">
        <v>3943</v>
      </c>
      <c r="I18071" s="434">
        <v>87.9</v>
      </c>
      <c r="K18071" s="434">
        <v>2013</v>
      </c>
    </row>
    <row r="18072" spans="1:11" hidden="1" x14ac:dyDescent="0.25">
      <c r="A18072" s="434">
        <v>577173000</v>
      </c>
      <c r="B18072" s="434">
        <v>79108</v>
      </c>
      <c r="C18072" s="434" t="s">
        <v>48</v>
      </c>
      <c r="D18072" s="434" t="s">
        <v>17</v>
      </c>
      <c r="E18072" s="434">
        <v>0</v>
      </c>
      <c r="F18072" s="434">
        <v>1118</v>
      </c>
      <c r="G18072" s="434">
        <v>0</v>
      </c>
      <c r="H18072" s="434">
        <v>387</v>
      </c>
      <c r="I18072" s="434">
        <v>39.93</v>
      </c>
      <c r="J18072" s="434">
        <v>0</v>
      </c>
      <c r="K18072" s="434">
        <v>1970</v>
      </c>
    </row>
    <row r="18073" spans="1:11" hidden="1" x14ac:dyDescent="0.25">
      <c r="A18073" s="434">
        <v>577208000</v>
      </c>
      <c r="B18073" s="434">
        <v>16531</v>
      </c>
      <c r="C18073" s="434" t="s">
        <v>61</v>
      </c>
      <c r="D18073" s="434" t="s">
        <v>25</v>
      </c>
      <c r="E18073" s="434">
        <v>14.5</v>
      </c>
      <c r="F18073" s="434">
        <v>14400</v>
      </c>
      <c r="G18073" s="434">
        <v>8588</v>
      </c>
      <c r="H18073" s="434">
        <v>11572</v>
      </c>
      <c r="I18073" s="434">
        <v>120.2</v>
      </c>
      <c r="K18073" s="434">
        <v>2011</v>
      </c>
    </row>
    <row r="18074" spans="1:11" hidden="1" x14ac:dyDescent="0.25">
      <c r="A18074" s="434">
        <v>577305000</v>
      </c>
      <c r="B18074" s="434">
        <v>22788</v>
      </c>
      <c r="C18074" s="434" t="s">
        <v>61</v>
      </c>
      <c r="D18074" s="434" t="s">
        <v>25</v>
      </c>
      <c r="E18074" s="434">
        <v>14.5</v>
      </c>
      <c r="F18074" s="434">
        <v>17280</v>
      </c>
      <c r="G18074" s="434">
        <v>8600</v>
      </c>
      <c r="H18074" s="434">
        <v>12983</v>
      </c>
      <c r="I18074" s="434">
        <v>130</v>
      </c>
      <c r="J18074" s="434">
        <v>0</v>
      </c>
      <c r="K18074" s="434">
        <v>2014</v>
      </c>
    </row>
    <row r="18075" spans="1:11" hidden="1" x14ac:dyDescent="0.25">
      <c r="A18075" s="434">
        <v>577313000</v>
      </c>
      <c r="B18075" s="434">
        <v>57468</v>
      </c>
      <c r="C18075" s="434" t="s">
        <v>46</v>
      </c>
      <c r="D18075" s="434" t="s">
        <v>22</v>
      </c>
      <c r="I18075" s="434">
        <v>80</v>
      </c>
    </row>
    <row r="18076" spans="1:11" hidden="1" x14ac:dyDescent="0.25">
      <c r="A18076" s="434">
        <v>577325000</v>
      </c>
      <c r="B18076" s="434">
        <v>121414</v>
      </c>
      <c r="C18076" s="434" t="s">
        <v>56</v>
      </c>
      <c r="D18076" s="434" t="s">
        <v>17</v>
      </c>
      <c r="E18076" s="434">
        <v>12</v>
      </c>
      <c r="F18076" s="434">
        <v>1137</v>
      </c>
      <c r="G18076" s="434">
        <v>0</v>
      </c>
      <c r="H18076" s="434">
        <v>387</v>
      </c>
      <c r="I18076" s="434">
        <v>37.5</v>
      </c>
      <c r="J18076" s="434">
        <v>0</v>
      </c>
      <c r="K18076" s="434">
        <v>1970</v>
      </c>
    </row>
    <row r="18077" spans="1:11" hidden="1" x14ac:dyDescent="0.25">
      <c r="A18077" s="434">
        <v>577346000</v>
      </c>
      <c r="B18077" s="434">
        <v>7813</v>
      </c>
      <c r="C18077" s="434" t="s">
        <v>28</v>
      </c>
      <c r="D18077" s="434" t="s">
        <v>33</v>
      </c>
      <c r="E18077" s="434">
        <v>14</v>
      </c>
      <c r="F18077" s="434">
        <v>11300</v>
      </c>
      <c r="G18077" s="434">
        <v>75200</v>
      </c>
      <c r="H18077" s="434">
        <v>41101</v>
      </c>
      <c r="I18077" s="434">
        <v>225</v>
      </c>
      <c r="J18077" s="434">
        <v>0</v>
      </c>
      <c r="K18077" s="434">
        <v>2012</v>
      </c>
    </row>
    <row r="18078" spans="1:11" hidden="1" x14ac:dyDescent="0.25">
      <c r="A18078" s="434">
        <v>577358000</v>
      </c>
      <c r="B18078" s="434">
        <v>17007</v>
      </c>
      <c r="C18078" s="434" t="s">
        <v>61</v>
      </c>
      <c r="D18078" s="434" t="s">
        <v>29</v>
      </c>
      <c r="E18078" s="434">
        <v>15</v>
      </c>
      <c r="F18078" s="434">
        <v>20391</v>
      </c>
      <c r="G18078" s="434">
        <v>14160</v>
      </c>
      <c r="H18078" s="434">
        <v>20472</v>
      </c>
      <c r="I18078" s="434">
        <v>159.80000000000001</v>
      </c>
      <c r="J18078" s="434">
        <v>0</v>
      </c>
      <c r="K18078" s="434">
        <v>2016</v>
      </c>
    </row>
    <row r="18079" spans="1:11" hidden="1" x14ac:dyDescent="0.25">
      <c r="A18079" s="434">
        <v>577372000</v>
      </c>
      <c r="B18079" s="434">
        <v>7647</v>
      </c>
      <c r="C18079" s="434" t="s">
        <v>31</v>
      </c>
      <c r="D18079" s="434" t="s">
        <v>25</v>
      </c>
      <c r="E18079" s="434">
        <v>14.3</v>
      </c>
      <c r="F18079" s="434">
        <v>6550</v>
      </c>
      <c r="G18079" s="434">
        <v>17064</v>
      </c>
      <c r="H18079" s="434">
        <v>11848</v>
      </c>
      <c r="I18079" s="434">
        <v>149.4</v>
      </c>
      <c r="J18079" s="434">
        <v>0</v>
      </c>
      <c r="K18079" s="434">
        <v>1970</v>
      </c>
    </row>
    <row r="18080" spans="1:11" hidden="1" x14ac:dyDescent="0.25">
      <c r="A18080" s="434">
        <v>577418000</v>
      </c>
      <c r="B18080" s="434">
        <v>1</v>
      </c>
      <c r="C18080" s="434" t="s">
        <v>31</v>
      </c>
      <c r="D18080" s="434" t="s">
        <v>22</v>
      </c>
      <c r="E18080" s="434">
        <v>12</v>
      </c>
      <c r="F18080" s="434">
        <v>1839</v>
      </c>
      <c r="G18080" s="434">
        <v>4750</v>
      </c>
      <c r="H18080" s="434">
        <v>3119</v>
      </c>
      <c r="I18080" s="434">
        <v>93.72</v>
      </c>
      <c r="K18080" s="434">
        <v>1995</v>
      </c>
    </row>
    <row r="18081" spans="1:11" hidden="1" x14ac:dyDescent="0.25">
      <c r="A18081" s="434">
        <v>578000200</v>
      </c>
      <c r="B18081" s="434">
        <v>22641</v>
      </c>
      <c r="C18081" s="434" t="s">
        <v>44</v>
      </c>
      <c r="D18081" s="434" t="s">
        <v>25</v>
      </c>
      <c r="E18081" s="434">
        <v>16</v>
      </c>
      <c r="F18081" s="434">
        <v>6400</v>
      </c>
      <c r="G18081" s="434">
        <v>1441</v>
      </c>
      <c r="H18081" s="434">
        <v>10992</v>
      </c>
      <c r="I18081" s="434">
        <v>142.1</v>
      </c>
      <c r="J18081" s="434">
        <v>0</v>
      </c>
      <c r="K18081" s="434">
        <v>1970</v>
      </c>
    </row>
    <row r="18082" spans="1:11" hidden="1" x14ac:dyDescent="0.25">
      <c r="A18082" s="434">
        <v>578000500</v>
      </c>
      <c r="B18082" s="434">
        <v>93824</v>
      </c>
      <c r="C18082" s="434" t="s">
        <v>44</v>
      </c>
      <c r="D18082" s="434" t="s">
        <v>25</v>
      </c>
      <c r="E18082" s="434">
        <v>16</v>
      </c>
      <c r="F18082" s="434">
        <v>6400</v>
      </c>
      <c r="G18082" s="434">
        <v>1400</v>
      </c>
      <c r="H18082" s="434">
        <v>10944</v>
      </c>
      <c r="I18082" s="434">
        <v>142</v>
      </c>
      <c r="J18082" s="434">
        <v>0</v>
      </c>
      <c r="K18082" s="434">
        <v>2010</v>
      </c>
    </row>
    <row r="18083" spans="1:11" hidden="1" x14ac:dyDescent="0.25">
      <c r="A18083" s="434">
        <v>578000700</v>
      </c>
      <c r="B18083" s="434">
        <v>20574</v>
      </c>
      <c r="C18083" s="434" t="s">
        <v>44</v>
      </c>
      <c r="D18083" s="434" t="s">
        <v>25</v>
      </c>
      <c r="E18083" s="434">
        <v>16</v>
      </c>
      <c r="F18083" s="434">
        <v>6400</v>
      </c>
      <c r="G18083" s="434">
        <v>1400</v>
      </c>
      <c r="H18083" s="434">
        <v>10944</v>
      </c>
      <c r="I18083" s="434">
        <v>142.1</v>
      </c>
      <c r="J18083" s="434">
        <v>0</v>
      </c>
      <c r="K18083" s="434">
        <v>2010</v>
      </c>
    </row>
    <row r="18084" spans="1:11" hidden="1" x14ac:dyDescent="0.25">
      <c r="A18084" s="434">
        <v>578000900</v>
      </c>
      <c r="B18084" s="434">
        <v>72778</v>
      </c>
      <c r="C18084" s="434" t="s">
        <v>44</v>
      </c>
      <c r="D18084" s="434" t="s">
        <v>25</v>
      </c>
      <c r="E18084" s="434">
        <v>15</v>
      </c>
      <c r="F18084" s="434">
        <v>6400</v>
      </c>
      <c r="G18084" s="434">
        <v>1305</v>
      </c>
      <c r="H18084" s="434">
        <v>9973</v>
      </c>
      <c r="I18084" s="434">
        <v>131.5</v>
      </c>
      <c r="K18084" s="434">
        <v>2018</v>
      </c>
    </row>
    <row r="18085" spans="1:11" hidden="1" x14ac:dyDescent="0.25">
      <c r="A18085" s="434">
        <v>578001100</v>
      </c>
      <c r="B18085" s="434">
        <v>58418</v>
      </c>
      <c r="C18085" s="434" t="s">
        <v>44</v>
      </c>
      <c r="D18085" s="434" t="s">
        <v>25</v>
      </c>
      <c r="E18085" s="434">
        <v>15</v>
      </c>
      <c r="F18085" s="434">
        <v>6400</v>
      </c>
      <c r="G18085" s="434">
        <v>1305</v>
      </c>
      <c r="H18085" s="434">
        <v>9976</v>
      </c>
      <c r="I18085" s="434">
        <v>131.5</v>
      </c>
      <c r="J18085" s="434">
        <v>0</v>
      </c>
      <c r="K18085" s="434">
        <v>2018</v>
      </c>
    </row>
    <row r="18086" spans="1:11" hidden="1" x14ac:dyDescent="0.25">
      <c r="A18086" s="434">
        <v>578001200</v>
      </c>
      <c r="B18086" s="434">
        <v>26444</v>
      </c>
      <c r="C18086" s="434" t="s">
        <v>44</v>
      </c>
      <c r="D18086" s="434" t="s">
        <v>25</v>
      </c>
      <c r="E18086" s="434">
        <v>15</v>
      </c>
      <c r="F18086" s="434">
        <v>6400</v>
      </c>
      <c r="G18086" s="434">
        <v>1377</v>
      </c>
      <c r="H18086" s="434">
        <v>9988</v>
      </c>
      <c r="I18086" s="434">
        <v>131.5</v>
      </c>
      <c r="J18086" s="434">
        <v>0</v>
      </c>
      <c r="K18086" s="434">
        <v>2019</v>
      </c>
    </row>
    <row r="18087" spans="1:11" hidden="1" x14ac:dyDescent="0.25">
      <c r="A18087" s="434">
        <v>578001300</v>
      </c>
      <c r="B18087" s="434">
        <v>28585</v>
      </c>
      <c r="C18087" s="434" t="s">
        <v>44</v>
      </c>
      <c r="D18087" s="434" t="s">
        <v>25</v>
      </c>
      <c r="E18087" s="434">
        <v>15</v>
      </c>
      <c r="F18087" s="434">
        <v>6400</v>
      </c>
      <c r="G18087" s="434">
        <v>1305</v>
      </c>
      <c r="H18087" s="434">
        <v>9988</v>
      </c>
      <c r="I18087" s="434">
        <v>131.5</v>
      </c>
      <c r="K18087" s="434">
        <v>2019</v>
      </c>
    </row>
    <row r="18088" spans="1:11" x14ac:dyDescent="0.25">
      <c r="A18088" s="434">
        <v>578123123</v>
      </c>
      <c r="B18088" s="434">
        <v>208888</v>
      </c>
      <c r="C18088" s="434" t="s">
        <v>59</v>
      </c>
      <c r="D18088" s="434" t="s">
        <v>13</v>
      </c>
      <c r="I18088" s="434">
        <v>11</v>
      </c>
    </row>
    <row r="18089" spans="1:11" hidden="1" x14ac:dyDescent="0.25">
      <c r="A18089" s="434">
        <v>601140800</v>
      </c>
      <c r="B18089" s="434">
        <v>1</v>
      </c>
      <c r="C18089" s="434" t="s">
        <v>56</v>
      </c>
      <c r="D18089" s="434" t="s">
        <v>22</v>
      </c>
      <c r="E18089" s="434">
        <v>11</v>
      </c>
      <c r="F18089" s="434">
        <v>3200</v>
      </c>
      <c r="G18089" s="434">
        <v>6155</v>
      </c>
      <c r="H18089" s="434">
        <v>4885</v>
      </c>
      <c r="I18089" s="434">
        <v>91</v>
      </c>
      <c r="K18089" s="434">
        <v>2010</v>
      </c>
    </row>
    <row r="18090" spans="1:11" x14ac:dyDescent="0.25">
      <c r="A18090" s="434">
        <v>601431000</v>
      </c>
      <c r="B18090" s="434">
        <v>1</v>
      </c>
      <c r="C18090" s="434" t="s">
        <v>59</v>
      </c>
      <c r="D18090" s="434" t="s">
        <v>17</v>
      </c>
      <c r="E18090" s="434">
        <v>0</v>
      </c>
      <c r="F18090" s="434">
        <v>0</v>
      </c>
      <c r="G18090" s="434">
        <v>0</v>
      </c>
      <c r="H18090" s="434">
        <v>312</v>
      </c>
      <c r="I18090" s="434">
        <v>43.29</v>
      </c>
      <c r="J18090" s="434">
        <v>0</v>
      </c>
    </row>
    <row r="18091" spans="1:11" hidden="1" x14ac:dyDescent="0.25">
      <c r="A18091" s="434">
        <v>601524000</v>
      </c>
      <c r="B18091" s="434">
        <v>1</v>
      </c>
      <c r="C18091" s="434" t="s">
        <v>46</v>
      </c>
      <c r="D18091" s="434" t="s">
        <v>22</v>
      </c>
      <c r="E18091" s="434">
        <v>13.2</v>
      </c>
      <c r="F18091" s="434">
        <v>14122</v>
      </c>
      <c r="G18091" s="434">
        <v>2055</v>
      </c>
      <c r="H18091" s="434">
        <v>2918</v>
      </c>
      <c r="I18091" s="434">
        <v>94.65</v>
      </c>
      <c r="K18091" s="434">
        <v>1976</v>
      </c>
    </row>
    <row r="18092" spans="1:11" x14ac:dyDescent="0.25">
      <c r="A18092" s="434">
        <v>601985000</v>
      </c>
      <c r="B18092" s="434">
        <v>3234</v>
      </c>
      <c r="C18092" s="434" t="s">
        <v>59</v>
      </c>
      <c r="D18092" s="434" t="s">
        <v>17</v>
      </c>
      <c r="E18092" s="434">
        <v>15</v>
      </c>
      <c r="F18092" s="434">
        <v>3800</v>
      </c>
      <c r="G18092" s="434">
        <v>1429</v>
      </c>
      <c r="H18092" s="434">
        <v>2424</v>
      </c>
      <c r="I18092" s="434">
        <v>64.2</v>
      </c>
      <c r="J18092" s="434">
        <v>0</v>
      </c>
    </row>
    <row r="18093" spans="1:11" hidden="1" x14ac:dyDescent="0.25">
      <c r="A18093" s="434">
        <v>601986000</v>
      </c>
      <c r="B18093" s="434">
        <v>1</v>
      </c>
      <c r="C18093" s="434" t="s">
        <v>56</v>
      </c>
      <c r="D18093" s="434" t="s">
        <v>25</v>
      </c>
      <c r="E18093" s="434">
        <v>14</v>
      </c>
      <c r="F18093" s="434">
        <v>12000</v>
      </c>
      <c r="G18093" s="434">
        <v>4780</v>
      </c>
      <c r="H18093" s="434">
        <v>12897</v>
      </c>
      <c r="I18093" s="434">
        <v>134.19999999999999</v>
      </c>
      <c r="J18093" s="434">
        <v>0</v>
      </c>
      <c r="K18093" s="434">
        <v>2012</v>
      </c>
    </row>
    <row r="18094" spans="1:11" hidden="1" x14ac:dyDescent="0.25">
      <c r="A18094" s="434">
        <v>617107000</v>
      </c>
      <c r="B18094" s="434">
        <v>104835</v>
      </c>
      <c r="C18094" s="434" t="s">
        <v>48</v>
      </c>
      <c r="D18094" s="434" t="s">
        <v>17</v>
      </c>
      <c r="E18094" s="434">
        <v>12</v>
      </c>
      <c r="F18094" s="434">
        <v>2280</v>
      </c>
      <c r="G18094" s="434">
        <v>893</v>
      </c>
      <c r="H18094" s="434">
        <v>1324</v>
      </c>
      <c r="I18094" s="434">
        <v>68.91</v>
      </c>
      <c r="K18094" s="434">
        <v>1975</v>
      </c>
    </row>
    <row r="18095" spans="1:11" hidden="1" x14ac:dyDescent="0.25">
      <c r="A18095" s="434">
        <v>620366000</v>
      </c>
      <c r="B18095" s="434">
        <v>7234</v>
      </c>
      <c r="C18095" s="434" t="s">
        <v>48</v>
      </c>
      <c r="D18095" s="434" t="s">
        <v>33</v>
      </c>
      <c r="E18095" s="434">
        <v>14.4</v>
      </c>
      <c r="F18095" s="434">
        <v>9.5619999999999994</v>
      </c>
      <c r="G18095" s="434">
        <v>60963</v>
      </c>
      <c r="H18095" s="434">
        <v>37581</v>
      </c>
      <c r="I18095" s="434">
        <v>228.17</v>
      </c>
      <c r="J18095" s="434">
        <v>0</v>
      </c>
      <c r="K18095" s="434">
        <v>1970</v>
      </c>
    </row>
    <row r="18096" spans="1:11" hidden="1" x14ac:dyDescent="0.25">
      <c r="A18096" s="434">
        <v>621819019</v>
      </c>
      <c r="B18096" s="434">
        <v>1</v>
      </c>
      <c r="C18096" s="434" t="s">
        <v>54</v>
      </c>
      <c r="D18096" s="434" t="s">
        <v>13</v>
      </c>
      <c r="E18096" s="434">
        <v>13.4</v>
      </c>
      <c r="F18096" s="434">
        <v>4180</v>
      </c>
      <c r="G18096" s="434">
        <v>117</v>
      </c>
      <c r="H18096" s="434">
        <v>250</v>
      </c>
      <c r="I18096" s="434">
        <v>24.47</v>
      </c>
      <c r="K18096" s="434">
        <v>2014</v>
      </c>
    </row>
    <row r="18097" spans="1:11" hidden="1" x14ac:dyDescent="0.25">
      <c r="A18097" s="434">
        <v>622120321</v>
      </c>
      <c r="B18097" s="434">
        <v>10696</v>
      </c>
      <c r="C18097" s="434" t="s">
        <v>28</v>
      </c>
      <c r="D18097" s="434" t="s">
        <v>33</v>
      </c>
      <c r="E18097" s="434">
        <v>14.3</v>
      </c>
      <c r="F18097" s="434">
        <v>8701</v>
      </c>
      <c r="G18097" s="434">
        <v>71572</v>
      </c>
      <c r="H18097" s="434">
        <v>38464</v>
      </c>
      <c r="I18097" s="434">
        <v>223.7</v>
      </c>
      <c r="J18097" s="434">
        <v>0</v>
      </c>
      <c r="K18097" s="434">
        <v>1997</v>
      </c>
    </row>
    <row r="18098" spans="1:11" hidden="1" x14ac:dyDescent="0.25">
      <c r="A18098" s="434">
        <v>622121514</v>
      </c>
      <c r="B18098" s="434">
        <v>1</v>
      </c>
      <c r="C18098" s="434" t="s">
        <v>46</v>
      </c>
      <c r="D18098" s="434" t="s">
        <v>17</v>
      </c>
      <c r="E18098" s="434">
        <v>13</v>
      </c>
      <c r="F18098" s="434">
        <v>2942</v>
      </c>
      <c r="G18098" s="434">
        <v>446</v>
      </c>
      <c r="H18098" s="434">
        <v>485</v>
      </c>
      <c r="I18098" s="434">
        <v>41.32</v>
      </c>
      <c r="K18098" s="434">
        <v>1993</v>
      </c>
    </row>
    <row r="18099" spans="1:11" hidden="1" x14ac:dyDescent="0.25">
      <c r="A18099" s="434">
        <v>624015000</v>
      </c>
      <c r="B18099" s="434">
        <v>8681</v>
      </c>
      <c r="C18099" s="434" t="s">
        <v>61</v>
      </c>
      <c r="D18099" s="434" t="s">
        <v>29</v>
      </c>
      <c r="E18099" s="434">
        <v>14.8</v>
      </c>
      <c r="F18099" s="434">
        <v>6810</v>
      </c>
      <c r="G18099" s="434">
        <v>27926</v>
      </c>
      <c r="H18099" s="434">
        <v>21067</v>
      </c>
      <c r="I18099" s="434">
        <v>166.49</v>
      </c>
      <c r="K18099" s="434">
        <v>2012</v>
      </c>
    </row>
    <row r="18100" spans="1:11" x14ac:dyDescent="0.25">
      <c r="A18100" s="434">
        <v>630123200</v>
      </c>
      <c r="B18100" s="434">
        <v>1229</v>
      </c>
      <c r="C18100" s="434" t="s">
        <v>59</v>
      </c>
      <c r="D18100" s="434" t="s">
        <v>22</v>
      </c>
      <c r="E18100" s="434">
        <v>16</v>
      </c>
      <c r="F18100" s="434">
        <v>3142</v>
      </c>
      <c r="G18100" s="434">
        <v>793</v>
      </c>
      <c r="H18100" s="434">
        <v>1779</v>
      </c>
      <c r="I18100" s="434">
        <v>77.66</v>
      </c>
      <c r="J18100" s="434">
        <v>0</v>
      </c>
    </row>
    <row r="18101" spans="1:11" hidden="1" x14ac:dyDescent="0.25">
      <c r="A18101" s="434">
        <v>631831000</v>
      </c>
      <c r="B18101" s="434">
        <v>1</v>
      </c>
      <c r="C18101" s="434" t="s">
        <v>31</v>
      </c>
      <c r="D18101" s="434" t="s">
        <v>17</v>
      </c>
      <c r="E18101" s="434">
        <v>7.7</v>
      </c>
      <c r="F18101" s="434">
        <v>1156</v>
      </c>
      <c r="G18101" s="434">
        <v>785</v>
      </c>
      <c r="H18101" s="434">
        <v>489</v>
      </c>
      <c r="I18101" s="434">
        <v>65.8</v>
      </c>
      <c r="K18101" s="434">
        <v>2005</v>
      </c>
    </row>
    <row r="18102" spans="1:11" hidden="1" x14ac:dyDescent="0.25">
      <c r="A18102" s="434">
        <v>635961347</v>
      </c>
      <c r="B18102" s="434">
        <v>19</v>
      </c>
      <c r="C18102" s="434" t="s">
        <v>28</v>
      </c>
      <c r="D18102" s="434" t="s">
        <v>36</v>
      </c>
      <c r="E18102" s="434">
        <v>14.25</v>
      </c>
      <c r="F18102" s="434">
        <v>16858</v>
      </c>
      <c r="G18102" s="434">
        <v>170109</v>
      </c>
      <c r="H18102" s="434">
        <v>86734</v>
      </c>
      <c r="I18102" s="434">
        <v>289</v>
      </c>
      <c r="K18102" s="434">
        <v>2002</v>
      </c>
    </row>
    <row r="18103" spans="1:11" hidden="1" x14ac:dyDescent="0.25">
      <c r="A18103" s="434">
        <v>636008252</v>
      </c>
      <c r="B18103" s="434">
        <v>1396</v>
      </c>
      <c r="C18103" s="434" t="s">
        <v>28</v>
      </c>
      <c r="D18103" s="434" t="s">
        <v>33</v>
      </c>
      <c r="E18103" s="434">
        <v>14.95</v>
      </c>
      <c r="F18103" s="434">
        <v>10591</v>
      </c>
      <c r="G18103" s="434">
        <v>46809</v>
      </c>
      <c r="H18103" s="434">
        <v>34353</v>
      </c>
      <c r="I18103" s="434">
        <v>209</v>
      </c>
      <c r="J18103" s="434">
        <v>19706</v>
      </c>
      <c r="K18103" s="434">
        <v>1981</v>
      </c>
    </row>
    <row r="18104" spans="1:11" hidden="1" x14ac:dyDescent="0.25">
      <c r="A18104" s="434">
        <v>636008904</v>
      </c>
      <c r="B18104" s="434">
        <v>291963</v>
      </c>
      <c r="C18104" s="434" t="s">
        <v>48</v>
      </c>
      <c r="D18104" s="434" t="s">
        <v>36</v>
      </c>
      <c r="E18104" s="434">
        <v>13.3</v>
      </c>
      <c r="F18104" s="434">
        <v>30156</v>
      </c>
      <c r="G18104" s="434">
        <v>129019</v>
      </c>
      <c r="H18104" s="434">
        <v>89421</v>
      </c>
      <c r="I18104" s="434">
        <v>283.92</v>
      </c>
      <c r="J18104" s="434">
        <v>148259</v>
      </c>
      <c r="K18104" s="434">
        <v>1983</v>
      </c>
    </row>
    <row r="18105" spans="1:11" hidden="1" x14ac:dyDescent="0.25">
      <c r="A18105" s="434">
        <v>636008972</v>
      </c>
      <c r="B18105" s="434">
        <v>1264</v>
      </c>
      <c r="C18105" s="434" t="s">
        <v>31</v>
      </c>
      <c r="D18105" s="434" t="s">
        <v>25</v>
      </c>
      <c r="E18105" s="434">
        <v>18.25</v>
      </c>
      <c r="F18105" s="434">
        <v>7945</v>
      </c>
      <c r="G18105" s="434">
        <v>9683</v>
      </c>
      <c r="H18105" s="434">
        <v>8818</v>
      </c>
      <c r="I18105" s="434">
        <v>144.03</v>
      </c>
      <c r="J18105" s="434">
        <v>0</v>
      </c>
    </row>
    <row r="18106" spans="1:11" hidden="1" x14ac:dyDescent="0.25">
      <c r="A18106" s="434">
        <v>636009548</v>
      </c>
      <c r="B18106" s="434">
        <v>16332</v>
      </c>
      <c r="C18106" s="434" t="s">
        <v>28</v>
      </c>
      <c r="D18106" s="434" t="s">
        <v>33</v>
      </c>
      <c r="E18106" s="434">
        <v>12.5</v>
      </c>
      <c r="F18106" s="434">
        <v>10444</v>
      </c>
      <c r="G18106" s="434">
        <v>43728</v>
      </c>
      <c r="H18106" s="434">
        <v>24870</v>
      </c>
      <c r="I18106" s="434">
        <v>204.96</v>
      </c>
      <c r="J18106" s="434">
        <v>0</v>
      </c>
      <c r="K18106" s="434">
        <v>1982</v>
      </c>
    </row>
    <row r="18107" spans="1:11" hidden="1" x14ac:dyDescent="0.25">
      <c r="A18107" s="434">
        <v>636010639</v>
      </c>
      <c r="B18107" s="434">
        <v>12022</v>
      </c>
      <c r="C18107" s="434" t="s">
        <v>48</v>
      </c>
      <c r="D18107" s="434" t="s">
        <v>25</v>
      </c>
      <c r="G18107" s="434">
        <v>6000</v>
      </c>
      <c r="H18107" s="434">
        <v>9556</v>
      </c>
      <c r="I18107" s="434">
        <v>138.44</v>
      </c>
    </row>
    <row r="18108" spans="1:11" hidden="1" x14ac:dyDescent="0.25">
      <c r="A18108" s="434">
        <v>636010844</v>
      </c>
      <c r="B18108" s="434">
        <v>79964</v>
      </c>
      <c r="C18108" s="434" t="s">
        <v>48</v>
      </c>
      <c r="D18108" s="434" t="s">
        <v>25</v>
      </c>
      <c r="E18108" s="434">
        <v>10</v>
      </c>
      <c r="F18108" s="434">
        <v>7723</v>
      </c>
      <c r="G18108" s="434">
        <v>3104</v>
      </c>
      <c r="H18108" s="434">
        <v>6254</v>
      </c>
      <c r="I18108" s="434">
        <v>101.7</v>
      </c>
      <c r="K18108" s="434">
        <v>1984</v>
      </c>
    </row>
    <row r="18109" spans="1:11" hidden="1" x14ac:dyDescent="0.25">
      <c r="A18109" s="434">
        <v>636010990</v>
      </c>
      <c r="B18109" s="434">
        <v>89293</v>
      </c>
      <c r="C18109" s="434" t="s">
        <v>24</v>
      </c>
      <c r="D18109" s="434" t="s">
        <v>25</v>
      </c>
      <c r="I18109" s="434">
        <v>115</v>
      </c>
    </row>
    <row r="18110" spans="1:11" hidden="1" x14ac:dyDescent="0.25">
      <c r="A18110" s="434">
        <v>636011007</v>
      </c>
      <c r="B18110" s="434">
        <v>24805</v>
      </c>
      <c r="C18110" s="434" t="s">
        <v>16</v>
      </c>
      <c r="D18110" s="434" t="s">
        <v>33</v>
      </c>
      <c r="E18110" s="434">
        <v>15.1</v>
      </c>
      <c r="F18110" s="434">
        <v>10804</v>
      </c>
      <c r="G18110" s="434">
        <v>106552</v>
      </c>
      <c r="H18110" s="434">
        <v>56076</v>
      </c>
      <c r="I18110" s="434">
        <v>243</v>
      </c>
      <c r="J18110" s="434">
        <v>0</v>
      </c>
      <c r="K18110" s="434">
        <v>1970</v>
      </c>
    </row>
    <row r="18111" spans="1:11" hidden="1" x14ac:dyDescent="0.25">
      <c r="A18111" s="434">
        <v>636011008</v>
      </c>
      <c r="B18111" s="434">
        <v>21398</v>
      </c>
      <c r="C18111" s="434" t="s">
        <v>16</v>
      </c>
      <c r="D18111" s="434" t="s">
        <v>33</v>
      </c>
      <c r="E18111" s="434">
        <v>15.1</v>
      </c>
      <c r="F18111" s="434">
        <v>10804</v>
      </c>
      <c r="G18111" s="434">
        <v>106474</v>
      </c>
      <c r="H18111" s="434">
        <v>56076</v>
      </c>
      <c r="I18111" s="434">
        <v>243</v>
      </c>
      <c r="J18111" s="434">
        <v>0</v>
      </c>
      <c r="K18111" s="434">
        <v>1970</v>
      </c>
    </row>
    <row r="18112" spans="1:11" hidden="1" x14ac:dyDescent="0.25">
      <c r="A18112" s="434">
        <v>636011072</v>
      </c>
      <c r="B18112" s="434">
        <v>567</v>
      </c>
      <c r="C18112" s="434" t="s">
        <v>31</v>
      </c>
      <c r="D18112" s="434" t="s">
        <v>29</v>
      </c>
      <c r="E18112" s="434">
        <v>15.5</v>
      </c>
      <c r="F18112" s="434">
        <v>10474</v>
      </c>
      <c r="G18112" s="434">
        <v>50655</v>
      </c>
      <c r="H18112" s="434">
        <v>29688</v>
      </c>
      <c r="I18112" s="434">
        <v>194.94</v>
      </c>
      <c r="K18112" s="434">
        <v>1999</v>
      </c>
    </row>
    <row r="18113" spans="1:11" hidden="1" x14ac:dyDescent="0.25">
      <c r="A18113" s="434">
        <v>636011096</v>
      </c>
      <c r="B18113" s="434">
        <v>2136</v>
      </c>
      <c r="C18113" s="434" t="s">
        <v>28</v>
      </c>
      <c r="D18113" s="434" t="s">
        <v>29</v>
      </c>
      <c r="E18113" s="434">
        <v>43630</v>
      </c>
      <c r="F18113" s="434">
        <v>10215</v>
      </c>
      <c r="G18113" s="434">
        <v>45333</v>
      </c>
      <c r="H18113" s="434">
        <v>26216</v>
      </c>
      <c r="I18113" s="434">
        <v>185.74</v>
      </c>
      <c r="J18113" s="434">
        <v>0</v>
      </c>
    </row>
    <row r="18114" spans="1:11" hidden="1" x14ac:dyDescent="0.25">
      <c r="A18114" s="434">
        <v>636011106</v>
      </c>
      <c r="B18114" s="434">
        <v>1173</v>
      </c>
      <c r="C18114" s="434" t="s">
        <v>31</v>
      </c>
      <c r="D18114" s="434" t="s">
        <v>29</v>
      </c>
      <c r="E18114" s="434">
        <v>21</v>
      </c>
      <c r="F18114" s="434">
        <v>11256</v>
      </c>
      <c r="G18114" s="434">
        <v>10695</v>
      </c>
      <c r="H18114" s="434">
        <v>10394</v>
      </c>
      <c r="I18114" s="434">
        <v>150.01</v>
      </c>
      <c r="J18114" s="434">
        <v>14936</v>
      </c>
      <c r="K18114" s="434">
        <v>1989</v>
      </c>
    </row>
    <row r="18115" spans="1:11" hidden="1" x14ac:dyDescent="0.25">
      <c r="A18115" s="434">
        <v>636011288</v>
      </c>
      <c r="B18115" s="434">
        <v>2402</v>
      </c>
      <c r="C18115" s="434" t="s">
        <v>24</v>
      </c>
      <c r="D18115" s="434" t="s">
        <v>29</v>
      </c>
      <c r="E18115" s="434">
        <v>16.5</v>
      </c>
      <c r="F18115" s="434">
        <v>9360</v>
      </c>
      <c r="G18115" s="434">
        <v>23503</v>
      </c>
      <c r="H18115" s="434">
        <v>17840</v>
      </c>
      <c r="I18115" s="434">
        <v>169.97</v>
      </c>
      <c r="J18115" s="434">
        <v>22085</v>
      </c>
      <c r="K18115" s="434">
        <v>2000</v>
      </c>
    </row>
    <row r="18116" spans="1:11" hidden="1" x14ac:dyDescent="0.25">
      <c r="A18116" s="434">
        <v>636011289</v>
      </c>
      <c r="B18116" s="434">
        <v>21696</v>
      </c>
      <c r="C18116" s="434" t="s">
        <v>24</v>
      </c>
      <c r="D18116" s="434" t="s">
        <v>29</v>
      </c>
      <c r="E18116" s="434">
        <v>16.5</v>
      </c>
      <c r="F18116" s="434">
        <v>9360</v>
      </c>
      <c r="G18116" s="434">
        <v>23595</v>
      </c>
      <c r="H18116" s="434">
        <v>17840</v>
      </c>
      <c r="I18116" s="434">
        <v>169.97</v>
      </c>
      <c r="J18116" s="434">
        <v>22085</v>
      </c>
      <c r="K18116" s="434">
        <v>2000</v>
      </c>
    </row>
    <row r="18117" spans="1:11" hidden="1" x14ac:dyDescent="0.25">
      <c r="A18117" s="434">
        <v>636011290</v>
      </c>
      <c r="B18117" s="434">
        <v>15702</v>
      </c>
      <c r="C18117" s="434" t="s">
        <v>24</v>
      </c>
      <c r="D18117" s="434" t="s">
        <v>29</v>
      </c>
      <c r="E18117" s="434">
        <v>16.5</v>
      </c>
      <c r="F18117" s="434">
        <v>9360</v>
      </c>
      <c r="G18117" s="434">
        <v>23500</v>
      </c>
      <c r="H18117" s="434">
        <v>17840</v>
      </c>
      <c r="I18117" s="434">
        <v>169.97</v>
      </c>
      <c r="J18117" s="434">
        <v>22085</v>
      </c>
      <c r="K18117" s="434">
        <v>2000</v>
      </c>
    </row>
    <row r="18118" spans="1:11" hidden="1" x14ac:dyDescent="0.25">
      <c r="A18118" s="434">
        <v>636011343</v>
      </c>
      <c r="B18118" s="434">
        <v>216140</v>
      </c>
      <c r="C18118" s="434" t="s">
        <v>20</v>
      </c>
      <c r="D18118" s="434" t="s">
        <v>22</v>
      </c>
      <c r="E18118" s="434">
        <v>10.6</v>
      </c>
      <c r="F18118" s="434">
        <v>750</v>
      </c>
      <c r="G18118" s="434">
        <v>1826</v>
      </c>
      <c r="H18118" s="434">
        <v>1525</v>
      </c>
      <c r="I18118" s="434">
        <v>73.849999999999994</v>
      </c>
      <c r="J18118" s="434">
        <v>1230</v>
      </c>
      <c r="K18118" s="434">
        <v>1987</v>
      </c>
    </row>
    <row r="18119" spans="1:11" hidden="1" x14ac:dyDescent="0.25">
      <c r="A18119" s="434">
        <v>636011360</v>
      </c>
      <c r="B18119" s="434">
        <v>11145</v>
      </c>
      <c r="C18119" s="434" t="s">
        <v>28</v>
      </c>
      <c r="D18119" s="434" t="s">
        <v>33</v>
      </c>
      <c r="E18119" s="434">
        <v>14</v>
      </c>
      <c r="F18119" s="434">
        <v>9342</v>
      </c>
      <c r="G18119" s="434">
        <v>75563</v>
      </c>
      <c r="H18119" s="434">
        <v>38731</v>
      </c>
      <c r="I18119" s="434">
        <v>225</v>
      </c>
      <c r="J18119" s="434">
        <v>0</v>
      </c>
      <c r="K18119" s="434">
        <v>1970</v>
      </c>
    </row>
    <row r="18120" spans="1:11" hidden="1" x14ac:dyDescent="0.25">
      <c r="A18120" s="434">
        <v>636011493</v>
      </c>
      <c r="B18120" s="434">
        <v>61206</v>
      </c>
      <c r="C18120" s="434" t="s">
        <v>24</v>
      </c>
      <c r="D18120" s="434" t="s">
        <v>36</v>
      </c>
      <c r="E18120" s="434">
        <v>15.5</v>
      </c>
      <c r="F18120" s="434">
        <v>18660</v>
      </c>
      <c r="G18120" s="434">
        <v>159185</v>
      </c>
      <c r="H18120" s="434">
        <v>81085</v>
      </c>
      <c r="I18120" s="434">
        <v>274.48</v>
      </c>
      <c r="J18120" s="434">
        <v>167930</v>
      </c>
      <c r="K18120" s="434">
        <v>2002</v>
      </c>
    </row>
    <row r="18121" spans="1:11" hidden="1" x14ac:dyDescent="0.25">
      <c r="A18121" s="434">
        <v>636011494</v>
      </c>
      <c r="B18121" s="434">
        <v>3984</v>
      </c>
      <c r="C18121" s="434" t="s">
        <v>24</v>
      </c>
      <c r="D18121" s="434" t="s">
        <v>36</v>
      </c>
      <c r="E18121" s="434">
        <v>15.5</v>
      </c>
      <c r="F18121" s="434">
        <v>18660</v>
      </c>
      <c r="G18121" s="434">
        <v>159313</v>
      </c>
      <c r="H18121" s="434">
        <v>81085</v>
      </c>
      <c r="I18121" s="434">
        <v>274.48</v>
      </c>
      <c r="J18121" s="434">
        <v>167930</v>
      </c>
      <c r="K18121" s="434">
        <v>2002</v>
      </c>
    </row>
    <row r="18122" spans="1:11" hidden="1" x14ac:dyDescent="0.25">
      <c r="A18122" s="434">
        <v>636011617</v>
      </c>
      <c r="B18122" s="434">
        <v>1843</v>
      </c>
      <c r="C18122" s="434" t="s">
        <v>24</v>
      </c>
      <c r="D18122" s="434" t="s">
        <v>33</v>
      </c>
      <c r="E18122" s="434">
        <v>16.7</v>
      </c>
      <c r="F18122" s="434">
        <v>12356</v>
      </c>
      <c r="G18122" s="434">
        <v>49999</v>
      </c>
      <c r="H18122" s="434">
        <v>46021</v>
      </c>
      <c r="I18122" s="434">
        <v>230</v>
      </c>
      <c r="J18122" s="434">
        <v>78935</v>
      </c>
      <c r="K18122" s="434">
        <v>2003</v>
      </c>
    </row>
    <row r="18123" spans="1:11" hidden="1" x14ac:dyDescent="0.25">
      <c r="A18123" s="434">
        <v>636011637</v>
      </c>
      <c r="B18123" s="434">
        <v>592</v>
      </c>
      <c r="C18123" s="434" t="s">
        <v>24</v>
      </c>
      <c r="D18123" s="434" t="s">
        <v>33</v>
      </c>
      <c r="E18123" s="434">
        <v>14.2</v>
      </c>
      <c r="F18123" s="434">
        <v>12240</v>
      </c>
      <c r="G18123" s="434">
        <v>106532</v>
      </c>
      <c r="H18123" s="434">
        <v>57683</v>
      </c>
      <c r="I18123" s="434">
        <v>240.5</v>
      </c>
      <c r="J18123" s="434">
        <v>114413</v>
      </c>
      <c r="K18123" s="434">
        <v>2002</v>
      </c>
    </row>
    <row r="18124" spans="1:11" hidden="1" x14ac:dyDescent="0.25">
      <c r="A18124" s="434">
        <v>636011638</v>
      </c>
      <c r="B18124" s="434">
        <v>1939</v>
      </c>
      <c r="C18124" s="434" t="s">
        <v>31</v>
      </c>
      <c r="D18124" s="434" t="s">
        <v>33</v>
      </c>
      <c r="E18124" s="434">
        <v>14.2</v>
      </c>
      <c r="F18124" s="434">
        <v>11842</v>
      </c>
      <c r="G18124" s="434">
        <v>54022</v>
      </c>
      <c r="H18124" s="434">
        <v>39625</v>
      </c>
      <c r="I18124" s="434">
        <v>240.5</v>
      </c>
      <c r="K18124" s="434">
        <v>2003</v>
      </c>
    </row>
    <row r="18125" spans="1:11" hidden="1" x14ac:dyDescent="0.25">
      <c r="A18125" s="434">
        <v>636011639</v>
      </c>
      <c r="B18125" s="434">
        <v>6535</v>
      </c>
      <c r="C18125" s="434" t="s">
        <v>16</v>
      </c>
      <c r="D18125" s="434" t="s">
        <v>33</v>
      </c>
      <c r="I18125" s="434">
        <v>241</v>
      </c>
    </row>
    <row r="18126" spans="1:11" hidden="1" x14ac:dyDescent="0.25">
      <c r="A18126" s="434">
        <v>636011640</v>
      </c>
      <c r="B18126" s="434">
        <v>189849</v>
      </c>
      <c r="C18126" s="434" t="s">
        <v>24</v>
      </c>
      <c r="D18126" s="434" t="s">
        <v>33</v>
      </c>
      <c r="E18126" s="434">
        <v>15.1</v>
      </c>
      <c r="F18126" s="434">
        <v>15550</v>
      </c>
      <c r="G18126" s="434">
        <v>114598</v>
      </c>
      <c r="H18126" s="434">
        <v>62568</v>
      </c>
      <c r="I18126" s="434">
        <v>249.9</v>
      </c>
      <c r="J18126" s="434">
        <v>124770</v>
      </c>
      <c r="K18126" s="434">
        <v>2003</v>
      </c>
    </row>
    <row r="18127" spans="1:11" hidden="1" x14ac:dyDescent="0.25">
      <c r="A18127" s="434">
        <v>636011641</v>
      </c>
      <c r="B18127" s="434">
        <v>146808</v>
      </c>
      <c r="C18127" s="434" t="s">
        <v>24</v>
      </c>
      <c r="D18127" s="434" t="s">
        <v>33</v>
      </c>
      <c r="E18127" s="434">
        <v>15.1</v>
      </c>
      <c r="F18127" s="434">
        <v>15550</v>
      </c>
      <c r="G18127" s="434">
        <v>114639</v>
      </c>
      <c r="H18127" s="434">
        <v>62568</v>
      </c>
      <c r="I18127" s="434">
        <v>249.9</v>
      </c>
      <c r="J18127" s="434">
        <v>124770</v>
      </c>
      <c r="K18127" s="434">
        <v>2003</v>
      </c>
    </row>
    <row r="18128" spans="1:11" hidden="1" x14ac:dyDescent="0.25">
      <c r="A18128" s="434">
        <v>636011642</v>
      </c>
      <c r="B18128" s="434">
        <v>340065</v>
      </c>
      <c r="C18128" s="434" t="s">
        <v>24</v>
      </c>
      <c r="D18128" s="434" t="s">
        <v>33</v>
      </c>
      <c r="E18128" s="434">
        <v>15.1</v>
      </c>
      <c r="F18128" s="434">
        <v>15519</v>
      </c>
      <c r="G18128" s="434">
        <v>114546</v>
      </c>
      <c r="H18128" s="434">
        <v>62568</v>
      </c>
      <c r="I18128" s="434">
        <v>249.9</v>
      </c>
      <c r="J18128" s="434">
        <v>124770</v>
      </c>
      <c r="K18128" s="434">
        <v>2003</v>
      </c>
    </row>
    <row r="18129" spans="1:11" hidden="1" x14ac:dyDescent="0.25">
      <c r="A18129" s="434">
        <v>636011659</v>
      </c>
      <c r="B18129" s="434">
        <v>113</v>
      </c>
      <c r="C18129" s="434" t="s">
        <v>20</v>
      </c>
      <c r="D18129" s="434" t="s">
        <v>29</v>
      </c>
      <c r="E18129" s="434">
        <v>14.5</v>
      </c>
      <c r="F18129" s="434">
        <v>7680</v>
      </c>
      <c r="G18129" s="434">
        <v>44999</v>
      </c>
      <c r="H18129" s="434">
        <v>26914</v>
      </c>
      <c r="I18129" s="434">
        <v>182.9</v>
      </c>
      <c r="J18129" s="434">
        <v>51911</v>
      </c>
      <c r="K18129" s="434">
        <v>2003</v>
      </c>
    </row>
    <row r="18130" spans="1:11" hidden="1" x14ac:dyDescent="0.25">
      <c r="A18130" s="434">
        <v>636011661</v>
      </c>
      <c r="B18130" s="434">
        <v>16157</v>
      </c>
      <c r="C18130" s="434" t="s">
        <v>16</v>
      </c>
      <c r="D18130" s="434" t="s">
        <v>33</v>
      </c>
      <c r="E18130" s="434">
        <v>14.8</v>
      </c>
      <c r="F18130" s="434">
        <v>13549</v>
      </c>
      <c r="G18130" s="434">
        <v>115418</v>
      </c>
      <c r="H18130" s="434">
        <v>61991</v>
      </c>
      <c r="I18130" s="434">
        <v>249</v>
      </c>
      <c r="J18130" s="434">
        <v>0</v>
      </c>
      <c r="K18130" s="434">
        <v>1970</v>
      </c>
    </row>
    <row r="18131" spans="1:11" hidden="1" x14ac:dyDescent="0.25">
      <c r="A18131" s="434">
        <v>636011782</v>
      </c>
      <c r="B18131" s="434">
        <v>23544</v>
      </c>
      <c r="C18131" s="434" t="s">
        <v>16</v>
      </c>
      <c r="D18131" s="434" t="s">
        <v>33</v>
      </c>
      <c r="E18131" s="434">
        <v>14.5</v>
      </c>
      <c r="F18131" s="434">
        <v>13560</v>
      </c>
      <c r="G18131" s="434">
        <v>106074</v>
      </c>
      <c r="H18131" s="434">
        <v>57171</v>
      </c>
      <c r="I18131" s="434">
        <v>244</v>
      </c>
      <c r="J18131" s="434">
        <v>117894</v>
      </c>
      <c r="K18131" s="434">
        <v>2003</v>
      </c>
    </row>
    <row r="18132" spans="1:11" hidden="1" x14ac:dyDescent="0.25">
      <c r="A18132" s="434">
        <v>636011789</v>
      </c>
      <c r="B18132" s="434">
        <v>10123</v>
      </c>
      <c r="C18132" s="434" t="s">
        <v>28</v>
      </c>
      <c r="D18132" s="434" t="s">
        <v>36</v>
      </c>
      <c r="E18132" s="434">
        <v>14.5</v>
      </c>
      <c r="F18132" s="434">
        <v>16858</v>
      </c>
      <c r="G18132" s="434">
        <v>170578</v>
      </c>
      <c r="H18132" s="434">
        <v>87590</v>
      </c>
      <c r="I18132" s="434">
        <v>289</v>
      </c>
      <c r="K18132" s="434">
        <v>2003</v>
      </c>
    </row>
    <row r="18133" spans="1:11" hidden="1" x14ac:dyDescent="0.25">
      <c r="A18133" s="434">
        <v>636011913</v>
      </c>
      <c r="B18133" s="434">
        <v>73183</v>
      </c>
      <c r="C18133" s="434" t="s">
        <v>24</v>
      </c>
      <c r="D18133" s="434" t="s">
        <v>33</v>
      </c>
      <c r="E18133" s="434">
        <v>15.1</v>
      </c>
      <c r="F18133" s="434">
        <v>15820</v>
      </c>
      <c r="G18133" s="434">
        <v>115605</v>
      </c>
      <c r="H18133" s="434">
        <v>62395</v>
      </c>
      <c r="I18133" s="434">
        <v>249.97</v>
      </c>
      <c r="J18133" s="434">
        <v>123798</v>
      </c>
      <c r="K18133" s="434">
        <v>2003</v>
      </c>
    </row>
    <row r="18134" spans="1:11" hidden="1" x14ac:dyDescent="0.25">
      <c r="A18134" s="434">
        <v>636011915</v>
      </c>
      <c r="B18134" s="434">
        <v>6596</v>
      </c>
      <c r="C18134" s="434" t="s">
        <v>16</v>
      </c>
      <c r="D18134" s="434" t="s">
        <v>33</v>
      </c>
      <c r="I18134" s="434">
        <v>250</v>
      </c>
    </row>
    <row r="18135" spans="1:11" hidden="1" x14ac:dyDescent="0.25">
      <c r="A18135" s="434">
        <v>636011916</v>
      </c>
      <c r="B18135" s="434">
        <v>29360</v>
      </c>
      <c r="C18135" s="434" t="s">
        <v>24</v>
      </c>
      <c r="D18135" s="434" t="s">
        <v>33</v>
      </c>
      <c r="E18135" s="434">
        <v>13.7</v>
      </c>
      <c r="F18135" s="434">
        <v>15820</v>
      </c>
      <c r="G18135" s="434">
        <v>115727</v>
      </c>
      <c r="H18135" s="434">
        <v>62395</v>
      </c>
      <c r="I18135" s="434">
        <v>249.97</v>
      </c>
      <c r="J18135" s="434">
        <v>123798</v>
      </c>
      <c r="K18135" s="434">
        <v>2003</v>
      </c>
    </row>
    <row r="18136" spans="1:11" hidden="1" x14ac:dyDescent="0.25">
      <c r="A18136" s="434">
        <v>636012131</v>
      </c>
      <c r="B18136" s="434">
        <v>67478</v>
      </c>
      <c r="C18136" s="434" t="s">
        <v>28</v>
      </c>
      <c r="D18136" s="434" t="s">
        <v>29</v>
      </c>
      <c r="E18136" s="434">
        <v>14</v>
      </c>
      <c r="F18136" s="434">
        <v>5421</v>
      </c>
      <c r="G18136" s="434">
        <v>26264</v>
      </c>
      <c r="H18136" s="434">
        <v>17464</v>
      </c>
      <c r="I18136" s="434">
        <v>180.16</v>
      </c>
      <c r="J18136" s="434">
        <v>0</v>
      </c>
      <c r="K18136" s="434">
        <v>1993</v>
      </c>
    </row>
    <row r="18137" spans="1:11" hidden="1" x14ac:dyDescent="0.25">
      <c r="A18137" s="434">
        <v>636012196</v>
      </c>
      <c r="B18137" s="434">
        <v>880</v>
      </c>
      <c r="C18137" s="434" t="s">
        <v>16</v>
      </c>
      <c r="D18137" s="434" t="s">
        <v>33</v>
      </c>
      <c r="E18137" s="434">
        <v>14.9</v>
      </c>
      <c r="F18137" s="434">
        <v>13560</v>
      </c>
      <c r="G18137" s="434">
        <v>71830</v>
      </c>
      <c r="H18137" s="434">
        <v>42058</v>
      </c>
      <c r="I18137" s="434">
        <v>228</v>
      </c>
      <c r="J18137" s="434">
        <v>80888</v>
      </c>
      <c r="K18137" s="434">
        <v>2004</v>
      </c>
    </row>
    <row r="18138" spans="1:11" hidden="1" x14ac:dyDescent="0.25">
      <c r="A18138" s="434">
        <v>636012227</v>
      </c>
      <c r="B18138" s="434">
        <v>702</v>
      </c>
      <c r="C18138" s="434" t="s">
        <v>20</v>
      </c>
      <c r="D18138" s="434" t="s">
        <v>29</v>
      </c>
      <c r="E18138" s="434">
        <v>14.5</v>
      </c>
      <c r="F18138" s="434">
        <v>7680</v>
      </c>
      <c r="G18138" s="434">
        <v>46764</v>
      </c>
      <c r="H18138" s="434">
        <v>26914</v>
      </c>
      <c r="I18138" s="434">
        <v>182.9</v>
      </c>
      <c r="J18138" s="434">
        <v>51910</v>
      </c>
      <c r="K18138" s="434">
        <v>2004</v>
      </c>
    </row>
    <row r="18139" spans="1:11" hidden="1" x14ac:dyDescent="0.25">
      <c r="A18139" s="434">
        <v>636012318</v>
      </c>
      <c r="B18139" s="434">
        <v>1876</v>
      </c>
      <c r="C18139" s="434" t="s">
        <v>16</v>
      </c>
      <c r="D18139" s="434" t="s">
        <v>29</v>
      </c>
      <c r="E18139" s="434">
        <v>14.3</v>
      </c>
      <c r="F18139" s="434">
        <v>9480</v>
      </c>
      <c r="G18139" s="434">
        <v>47199</v>
      </c>
      <c r="H18139" s="434">
        <v>27725</v>
      </c>
      <c r="I18139" s="434">
        <v>182.5</v>
      </c>
      <c r="J18139" s="434">
        <v>51910</v>
      </c>
      <c r="K18139" s="434">
        <v>2004</v>
      </c>
    </row>
    <row r="18140" spans="1:11" hidden="1" x14ac:dyDescent="0.25">
      <c r="A18140" s="434">
        <v>636012324</v>
      </c>
      <c r="B18140" s="434">
        <v>674</v>
      </c>
      <c r="C18140" s="434" t="s">
        <v>20</v>
      </c>
      <c r="D18140" s="434" t="s">
        <v>29</v>
      </c>
      <c r="E18140" s="434">
        <v>16.2</v>
      </c>
      <c r="F18140" s="434">
        <v>11004</v>
      </c>
      <c r="G18140" s="434">
        <v>45666</v>
      </c>
      <c r="H18140" s="434">
        <v>30770</v>
      </c>
      <c r="I18140" s="434">
        <v>188.9</v>
      </c>
      <c r="J18140" s="434">
        <v>52720</v>
      </c>
      <c r="K18140" s="434">
        <v>2002</v>
      </c>
    </row>
    <row r="18141" spans="1:11" hidden="1" x14ac:dyDescent="0.25">
      <c r="A18141" s="434">
        <v>636012381</v>
      </c>
      <c r="B18141" s="434">
        <v>32987</v>
      </c>
      <c r="C18141" s="434" t="s">
        <v>24</v>
      </c>
      <c r="D18141" s="434" t="s">
        <v>33</v>
      </c>
      <c r="E18141" s="434">
        <v>14.6</v>
      </c>
      <c r="F18141" s="434">
        <v>13560</v>
      </c>
      <c r="G18141" s="434">
        <v>105824</v>
      </c>
      <c r="H18141" s="434">
        <v>57248</v>
      </c>
      <c r="I18141" s="434">
        <v>243.97</v>
      </c>
      <c r="J18141" s="434">
        <v>115650</v>
      </c>
      <c r="K18141" s="434">
        <v>2005</v>
      </c>
    </row>
    <row r="18142" spans="1:11" hidden="1" x14ac:dyDescent="0.25">
      <c r="A18142" s="434">
        <v>636012382</v>
      </c>
      <c r="B18142" s="434">
        <v>36164</v>
      </c>
      <c r="C18142" s="434" t="s">
        <v>24</v>
      </c>
      <c r="D18142" s="434" t="s">
        <v>33</v>
      </c>
      <c r="E18142" s="434">
        <v>14.6</v>
      </c>
      <c r="F18142" s="434">
        <v>13560</v>
      </c>
      <c r="G18142" s="434">
        <v>105902</v>
      </c>
      <c r="H18142" s="434">
        <v>57248</v>
      </c>
      <c r="I18142" s="434">
        <v>243.97</v>
      </c>
      <c r="J18142" s="434">
        <v>115650</v>
      </c>
      <c r="K18142" s="434">
        <v>2005</v>
      </c>
    </row>
    <row r="18143" spans="1:11" hidden="1" x14ac:dyDescent="0.25">
      <c r="A18143" s="434">
        <v>636012383</v>
      </c>
      <c r="B18143" s="434">
        <v>157681</v>
      </c>
      <c r="C18143" s="434" t="s">
        <v>24</v>
      </c>
      <c r="D18143" s="434" t="s">
        <v>33</v>
      </c>
      <c r="E18143" s="434">
        <v>14.6</v>
      </c>
      <c r="F18143" s="434">
        <v>13560</v>
      </c>
      <c r="G18143" s="434">
        <v>105824</v>
      </c>
      <c r="H18143" s="434">
        <v>57248</v>
      </c>
      <c r="I18143" s="434">
        <v>243.97</v>
      </c>
      <c r="J18143" s="434">
        <v>115650</v>
      </c>
      <c r="K18143" s="434">
        <v>2005</v>
      </c>
    </row>
    <row r="18144" spans="1:11" hidden="1" x14ac:dyDescent="0.25">
      <c r="A18144" s="434">
        <v>636012384</v>
      </c>
      <c r="B18144" s="434">
        <v>25725</v>
      </c>
      <c r="C18144" s="434" t="s">
        <v>24</v>
      </c>
      <c r="D18144" s="434" t="s">
        <v>33</v>
      </c>
      <c r="E18144" s="434">
        <v>14.6</v>
      </c>
      <c r="F18144" s="434">
        <v>13560</v>
      </c>
      <c r="G18144" s="434">
        <v>105902</v>
      </c>
      <c r="H18144" s="434">
        <v>57248</v>
      </c>
      <c r="I18144" s="434">
        <v>243.97</v>
      </c>
      <c r="J18144" s="434">
        <v>115650</v>
      </c>
      <c r="K18144" s="434">
        <v>2005</v>
      </c>
    </row>
    <row r="18145" spans="1:11" hidden="1" x14ac:dyDescent="0.25">
      <c r="A18145" s="434">
        <v>636012425</v>
      </c>
      <c r="B18145" s="434">
        <v>3827</v>
      </c>
      <c r="C18145" s="434" t="s">
        <v>24</v>
      </c>
      <c r="D18145" s="434" t="s">
        <v>33</v>
      </c>
      <c r="E18145" s="434">
        <v>14.8</v>
      </c>
      <c r="F18145" s="434">
        <v>10010</v>
      </c>
      <c r="G18145" s="434">
        <v>61369</v>
      </c>
      <c r="H18145" s="434">
        <v>35711</v>
      </c>
      <c r="I18145" s="434">
        <v>213.36</v>
      </c>
      <c r="J18145" s="434">
        <v>64006</v>
      </c>
      <c r="K18145" s="434">
        <v>2005</v>
      </c>
    </row>
    <row r="18146" spans="1:11" hidden="1" x14ac:dyDescent="0.25">
      <c r="A18146" s="434">
        <v>636012436</v>
      </c>
      <c r="B18146" s="434">
        <v>3913</v>
      </c>
      <c r="C18146" s="434" t="s">
        <v>16</v>
      </c>
      <c r="D18146" s="434" t="s">
        <v>33</v>
      </c>
      <c r="E18146" s="434">
        <v>14.5</v>
      </c>
      <c r="F18146" s="434">
        <v>13.534000000000001</v>
      </c>
      <c r="G18146" s="434">
        <v>105274</v>
      </c>
      <c r="H18146" s="434">
        <v>56924</v>
      </c>
      <c r="I18146" s="434">
        <v>240.99</v>
      </c>
      <c r="J18146" s="434">
        <v>0</v>
      </c>
      <c r="K18146" s="434">
        <v>1970</v>
      </c>
    </row>
    <row r="18147" spans="1:11" hidden="1" x14ac:dyDescent="0.25">
      <c r="A18147" s="434">
        <v>636012464</v>
      </c>
      <c r="B18147" s="434">
        <v>6</v>
      </c>
      <c r="C18147" s="434" t="s">
        <v>20</v>
      </c>
      <c r="D18147" s="434" t="s">
        <v>29</v>
      </c>
      <c r="E18147" s="434">
        <v>14.5</v>
      </c>
      <c r="F18147" s="434">
        <v>9480</v>
      </c>
      <c r="G18147" s="434">
        <v>47197</v>
      </c>
      <c r="H18147" s="434">
        <v>27357</v>
      </c>
      <c r="I18147" s="434">
        <v>182.9</v>
      </c>
      <c r="J18147" s="434">
        <v>51915</v>
      </c>
      <c r="K18147" s="434">
        <v>2005</v>
      </c>
    </row>
    <row r="18148" spans="1:11" hidden="1" x14ac:dyDescent="0.25">
      <c r="A18148" s="434">
        <v>636012578</v>
      </c>
      <c r="B18148" s="434">
        <v>2122</v>
      </c>
      <c r="C18148" s="434" t="s">
        <v>20</v>
      </c>
      <c r="D18148" s="434" t="s">
        <v>29</v>
      </c>
      <c r="E18148" s="434">
        <v>14</v>
      </c>
      <c r="F18148" s="434">
        <v>8310</v>
      </c>
      <c r="G18148" s="434">
        <v>46720</v>
      </c>
      <c r="H18148" s="434">
        <v>27505</v>
      </c>
      <c r="I18148" s="434">
        <v>182.5</v>
      </c>
      <c r="J18148" s="434">
        <v>0</v>
      </c>
      <c r="K18148" s="434">
        <v>1970</v>
      </c>
    </row>
    <row r="18149" spans="1:11" hidden="1" x14ac:dyDescent="0.25">
      <c r="A18149" s="434">
        <v>636012617</v>
      </c>
      <c r="B18149" s="434">
        <v>11560</v>
      </c>
      <c r="C18149" s="434" t="s">
        <v>28</v>
      </c>
      <c r="D18149" s="434" t="s">
        <v>29</v>
      </c>
      <c r="E18149" s="434">
        <v>14.5</v>
      </c>
      <c r="F18149" s="434">
        <v>7786</v>
      </c>
      <c r="G18149" s="434">
        <v>43176</v>
      </c>
      <c r="H18149" s="434">
        <v>25503</v>
      </c>
      <c r="I18149" s="434">
        <v>185.06</v>
      </c>
      <c r="J18149" s="434">
        <v>0</v>
      </c>
      <c r="K18149" s="434">
        <v>1970</v>
      </c>
    </row>
    <row r="18150" spans="1:11" hidden="1" x14ac:dyDescent="0.25">
      <c r="A18150" s="434">
        <v>636012627</v>
      </c>
      <c r="B18150" s="434">
        <v>3453</v>
      </c>
      <c r="C18150" s="434" t="s">
        <v>20</v>
      </c>
      <c r="D18150" s="434" t="s">
        <v>29</v>
      </c>
      <c r="E18150" s="434">
        <v>16</v>
      </c>
      <c r="F18150" s="434">
        <v>10849</v>
      </c>
      <c r="G18150" s="434">
        <v>45467</v>
      </c>
      <c r="H18150" s="434">
        <v>30770</v>
      </c>
      <c r="I18150" s="434">
        <v>188.9</v>
      </c>
      <c r="J18150" s="434">
        <v>52721</v>
      </c>
      <c r="K18150" s="434">
        <v>2003</v>
      </c>
    </row>
    <row r="18151" spans="1:11" hidden="1" x14ac:dyDescent="0.25">
      <c r="A18151" s="434">
        <v>636012640</v>
      </c>
      <c r="B18151" s="434">
        <v>25974</v>
      </c>
      <c r="C18151" s="434" t="s">
        <v>28</v>
      </c>
      <c r="D18151" s="434" t="s">
        <v>33</v>
      </c>
      <c r="E18151" s="434">
        <v>14</v>
      </c>
      <c r="F18151" s="434">
        <v>8547</v>
      </c>
      <c r="G18151" s="434">
        <v>76529</v>
      </c>
      <c r="H18151" s="434">
        <v>39994</v>
      </c>
      <c r="I18151" s="434">
        <v>225</v>
      </c>
      <c r="J18151" s="434">
        <v>0</v>
      </c>
      <c r="K18151" s="434">
        <v>2001</v>
      </c>
    </row>
    <row r="18152" spans="1:11" hidden="1" x14ac:dyDescent="0.25">
      <c r="A18152" s="434">
        <v>636012647</v>
      </c>
      <c r="B18152" s="434">
        <v>7021</v>
      </c>
      <c r="C18152" s="434" t="s">
        <v>24</v>
      </c>
      <c r="D18152" s="434" t="s">
        <v>33</v>
      </c>
      <c r="E18152" s="434">
        <v>14.6</v>
      </c>
      <c r="F18152" s="434">
        <v>11104</v>
      </c>
      <c r="G18152" s="434">
        <v>105927</v>
      </c>
      <c r="H18152" s="434">
        <v>57177</v>
      </c>
      <c r="I18152" s="434">
        <v>243.98</v>
      </c>
      <c r="J18152" s="434">
        <v>115873</v>
      </c>
      <c r="K18152" s="434">
        <v>2005</v>
      </c>
    </row>
    <row r="18153" spans="1:11" hidden="1" x14ac:dyDescent="0.25">
      <c r="A18153" s="434">
        <v>636012659</v>
      </c>
      <c r="B18153" s="434">
        <v>39641</v>
      </c>
      <c r="C18153" s="434" t="s">
        <v>24</v>
      </c>
      <c r="D18153" s="434" t="s">
        <v>33</v>
      </c>
      <c r="E18153" s="434">
        <v>14.6</v>
      </c>
      <c r="F18153" s="434">
        <v>13560</v>
      </c>
      <c r="G18153" s="434">
        <v>105914</v>
      </c>
      <c r="H18153" s="434">
        <v>57248</v>
      </c>
      <c r="I18153" s="434">
        <v>243.97</v>
      </c>
      <c r="J18153" s="434">
        <v>115650</v>
      </c>
      <c r="K18153" s="434">
        <v>2006</v>
      </c>
    </row>
    <row r="18154" spans="1:11" hidden="1" x14ac:dyDescent="0.25">
      <c r="A18154" s="434">
        <v>636012660</v>
      </c>
      <c r="B18154" s="434">
        <v>13549</v>
      </c>
      <c r="C18154" s="434" t="s">
        <v>24</v>
      </c>
      <c r="D18154" s="434" t="s">
        <v>33</v>
      </c>
      <c r="E18154" s="434">
        <v>14.6</v>
      </c>
      <c r="F18154" s="434">
        <v>13560</v>
      </c>
      <c r="G18154" s="434">
        <v>105860</v>
      </c>
      <c r="H18154" s="434">
        <v>57248</v>
      </c>
      <c r="I18154" s="434">
        <v>243.97</v>
      </c>
      <c r="J18154" s="434">
        <v>115650</v>
      </c>
      <c r="K18154" s="434">
        <v>2006</v>
      </c>
    </row>
    <row r="18155" spans="1:11" hidden="1" x14ac:dyDescent="0.25">
      <c r="A18155" s="434">
        <v>636012661</v>
      </c>
      <c r="B18155" s="434">
        <v>41822</v>
      </c>
      <c r="C18155" s="434" t="s">
        <v>24</v>
      </c>
      <c r="D18155" s="434" t="s">
        <v>33</v>
      </c>
      <c r="E18155" s="434">
        <v>15</v>
      </c>
      <c r="F18155" s="434">
        <v>13560</v>
      </c>
      <c r="G18155" s="434">
        <v>105703</v>
      </c>
      <c r="H18155" s="434">
        <v>57248</v>
      </c>
      <c r="I18155" s="434">
        <v>243.97</v>
      </c>
      <c r="J18155" s="434">
        <v>115650</v>
      </c>
      <c r="K18155" s="434">
        <v>2006</v>
      </c>
    </row>
    <row r="18156" spans="1:11" hidden="1" x14ac:dyDescent="0.25">
      <c r="A18156" s="434">
        <v>636012662</v>
      </c>
      <c r="B18156" s="434">
        <v>78997</v>
      </c>
      <c r="C18156" s="434" t="s">
        <v>24</v>
      </c>
      <c r="D18156" s="434" t="s">
        <v>33</v>
      </c>
      <c r="E18156" s="434">
        <v>15</v>
      </c>
      <c r="F18156" s="434">
        <v>13560</v>
      </c>
      <c r="G18156" s="434">
        <v>105703</v>
      </c>
      <c r="H18156" s="434">
        <v>57248</v>
      </c>
      <c r="I18156" s="434">
        <v>243.97</v>
      </c>
      <c r="J18156" s="434">
        <v>115650</v>
      </c>
      <c r="K18156" s="434">
        <v>2006</v>
      </c>
    </row>
    <row r="18157" spans="1:11" hidden="1" x14ac:dyDescent="0.25">
      <c r="A18157" s="434">
        <v>636012726</v>
      </c>
      <c r="B18157" s="434">
        <v>1</v>
      </c>
      <c r="C18157" s="434" t="s">
        <v>28</v>
      </c>
      <c r="D18157" s="434" t="s">
        <v>36</v>
      </c>
      <c r="E18157" s="434">
        <v>14.5</v>
      </c>
      <c r="F18157" s="434">
        <v>16021</v>
      </c>
      <c r="G18157" s="434">
        <v>203264</v>
      </c>
      <c r="H18157" s="434">
        <v>101953</v>
      </c>
      <c r="I18157" s="434">
        <v>299.95</v>
      </c>
      <c r="K18157" s="434">
        <v>2005</v>
      </c>
    </row>
    <row r="18158" spans="1:11" hidden="1" x14ac:dyDescent="0.25">
      <c r="A18158" s="434">
        <v>636012730</v>
      </c>
      <c r="B18158" s="434">
        <v>377</v>
      </c>
      <c r="C18158" s="434" t="s">
        <v>20</v>
      </c>
      <c r="D18158" s="434" t="s">
        <v>29</v>
      </c>
      <c r="E18158" s="434">
        <v>16</v>
      </c>
      <c r="F18158" s="434">
        <v>13560</v>
      </c>
      <c r="G18158" s="434">
        <v>51303</v>
      </c>
      <c r="H18158" s="434">
        <v>30081</v>
      </c>
      <c r="I18158" s="434">
        <v>183</v>
      </c>
      <c r="J18158" s="434">
        <v>51408</v>
      </c>
      <c r="K18158" s="434">
        <v>2005</v>
      </c>
    </row>
    <row r="18159" spans="1:11" hidden="1" x14ac:dyDescent="0.25">
      <c r="A18159" s="434">
        <v>636012766</v>
      </c>
      <c r="B18159" s="434">
        <v>581</v>
      </c>
      <c r="C18159" s="434" t="s">
        <v>24</v>
      </c>
      <c r="D18159" s="434" t="s">
        <v>33</v>
      </c>
      <c r="E18159" s="434">
        <v>14.8</v>
      </c>
      <c r="F18159" s="434">
        <v>10010</v>
      </c>
      <c r="G18159" s="434">
        <v>61284</v>
      </c>
      <c r="H18159" s="434">
        <v>35711</v>
      </c>
      <c r="I18159" s="434">
        <v>213.35</v>
      </c>
      <c r="J18159" s="434">
        <v>64006</v>
      </c>
      <c r="K18159" s="434">
        <v>2006</v>
      </c>
    </row>
    <row r="18160" spans="1:11" hidden="1" x14ac:dyDescent="0.25">
      <c r="A18160" s="434">
        <v>636012800</v>
      </c>
      <c r="B18160" s="434">
        <v>7443</v>
      </c>
      <c r="C18160" s="434" t="s">
        <v>20</v>
      </c>
      <c r="D18160" s="434" t="s">
        <v>29</v>
      </c>
      <c r="E18160" s="434">
        <v>14.5</v>
      </c>
      <c r="F18160" s="434">
        <v>9480</v>
      </c>
      <c r="G18160" s="434">
        <v>47197</v>
      </c>
      <c r="H18160" s="434">
        <v>27357</v>
      </c>
      <c r="I18160" s="434">
        <v>182.9</v>
      </c>
      <c r="J18160" s="434">
        <v>51915</v>
      </c>
      <c r="K18160" s="434">
        <v>2006</v>
      </c>
    </row>
    <row r="18161" spans="1:11" hidden="1" x14ac:dyDescent="0.25">
      <c r="A18161" s="434">
        <v>636012813</v>
      </c>
      <c r="B18161" s="434">
        <v>243587</v>
      </c>
      <c r="C18161" s="434" t="s">
        <v>24</v>
      </c>
      <c r="D18161" s="434" t="s">
        <v>33</v>
      </c>
      <c r="E18161" s="434">
        <v>14</v>
      </c>
      <c r="F18161" s="434">
        <v>15820</v>
      </c>
      <c r="G18161" s="434">
        <v>117153</v>
      </c>
      <c r="H18161" s="434">
        <v>65293</v>
      </c>
      <c r="I18161" s="434">
        <v>250</v>
      </c>
      <c r="J18161" s="434">
        <v>130213</v>
      </c>
      <c r="K18161" s="434">
        <v>2005</v>
      </c>
    </row>
    <row r="18162" spans="1:11" hidden="1" x14ac:dyDescent="0.25">
      <c r="A18162" s="434">
        <v>636012814</v>
      </c>
      <c r="B18162" s="434">
        <v>13583</v>
      </c>
      <c r="C18162" s="434" t="s">
        <v>16</v>
      </c>
      <c r="D18162" s="434" t="s">
        <v>36</v>
      </c>
      <c r="E18162" s="434">
        <v>15</v>
      </c>
      <c r="F18162" s="434">
        <v>21727</v>
      </c>
      <c r="G18162" s="434">
        <v>162362</v>
      </c>
      <c r="H18162" s="434">
        <v>87146</v>
      </c>
      <c r="I18162" s="434">
        <v>280.5</v>
      </c>
      <c r="J18162" s="434">
        <v>176117</v>
      </c>
      <c r="K18162" s="434">
        <v>2006</v>
      </c>
    </row>
    <row r="18163" spans="1:11" hidden="1" x14ac:dyDescent="0.25">
      <c r="A18163" s="434">
        <v>636012853</v>
      </c>
      <c r="B18163" s="434">
        <v>45997</v>
      </c>
      <c r="C18163" s="434" t="s">
        <v>24</v>
      </c>
      <c r="D18163" s="434" t="s">
        <v>33</v>
      </c>
      <c r="E18163" s="434">
        <v>14.6</v>
      </c>
      <c r="F18163" s="434">
        <v>13560</v>
      </c>
      <c r="G18163" s="434">
        <v>105703</v>
      </c>
      <c r="H18163" s="434">
        <v>57248</v>
      </c>
      <c r="I18163" s="434">
        <v>243.97</v>
      </c>
      <c r="J18163" s="434">
        <v>115650</v>
      </c>
      <c r="K18163" s="434">
        <v>2006</v>
      </c>
    </row>
    <row r="18164" spans="1:11" hidden="1" x14ac:dyDescent="0.25">
      <c r="A18164" s="434">
        <v>636012854</v>
      </c>
      <c r="B18164" s="434">
        <v>1</v>
      </c>
      <c r="C18164" s="434" t="s">
        <v>24</v>
      </c>
      <c r="D18164" s="434" t="s">
        <v>33</v>
      </c>
      <c r="E18164" s="434">
        <v>14.6</v>
      </c>
      <c r="F18164" s="434">
        <v>13560</v>
      </c>
      <c r="G18164" s="434">
        <v>105782</v>
      </c>
      <c r="H18164" s="434">
        <v>57248</v>
      </c>
      <c r="I18164" s="434">
        <v>243.97</v>
      </c>
      <c r="J18164" s="434">
        <v>115650</v>
      </c>
      <c r="K18164" s="434">
        <v>2006</v>
      </c>
    </row>
    <row r="18165" spans="1:11" hidden="1" x14ac:dyDescent="0.25">
      <c r="A18165" s="434">
        <v>636012855</v>
      </c>
      <c r="B18165" s="434">
        <v>14298</v>
      </c>
      <c r="C18165" s="434" t="s">
        <v>24</v>
      </c>
      <c r="D18165" s="434" t="s">
        <v>33</v>
      </c>
      <c r="E18165" s="434">
        <v>14.6</v>
      </c>
      <c r="F18165" s="434">
        <v>13560</v>
      </c>
      <c r="G18165" s="434">
        <v>105703</v>
      </c>
      <c r="H18165" s="434">
        <v>57000</v>
      </c>
      <c r="I18165" s="434">
        <v>243.97</v>
      </c>
      <c r="J18165" s="434">
        <v>115873</v>
      </c>
      <c r="K18165" s="434">
        <v>2007</v>
      </c>
    </row>
    <row r="18166" spans="1:11" hidden="1" x14ac:dyDescent="0.25">
      <c r="A18166" s="434">
        <v>636012856</v>
      </c>
      <c r="B18166" s="434">
        <v>260164</v>
      </c>
      <c r="C18166" s="434" t="s">
        <v>24</v>
      </c>
      <c r="D18166" s="434" t="s">
        <v>33</v>
      </c>
      <c r="E18166" s="434">
        <v>14.6</v>
      </c>
      <c r="F18166" s="434">
        <v>13560</v>
      </c>
      <c r="G18166" s="434">
        <v>105802</v>
      </c>
      <c r="H18166" s="434">
        <v>57248</v>
      </c>
      <c r="I18166" s="434">
        <v>243.97</v>
      </c>
      <c r="J18166" s="434">
        <v>115650</v>
      </c>
      <c r="K18166" s="434">
        <v>2007</v>
      </c>
    </row>
    <row r="18167" spans="1:11" hidden="1" x14ac:dyDescent="0.25">
      <c r="A18167" s="434">
        <v>636012871</v>
      </c>
      <c r="B18167" s="434">
        <v>8365</v>
      </c>
      <c r="C18167" s="434" t="s">
        <v>28</v>
      </c>
      <c r="D18167" s="434" t="s">
        <v>29</v>
      </c>
      <c r="E18167" s="434">
        <v>14.5</v>
      </c>
      <c r="F18167" s="434">
        <v>8580</v>
      </c>
      <c r="G18167" s="434">
        <v>51966</v>
      </c>
      <c r="H18167" s="434">
        <v>30369</v>
      </c>
      <c r="I18167" s="434">
        <v>190</v>
      </c>
      <c r="K18167" s="434">
        <v>2006</v>
      </c>
    </row>
    <row r="18168" spans="1:11" hidden="1" x14ac:dyDescent="0.25">
      <c r="A18168" s="434">
        <v>636012896</v>
      </c>
      <c r="B18168" s="434">
        <v>11196</v>
      </c>
      <c r="C18168" s="434" t="s">
        <v>20</v>
      </c>
      <c r="D18168" s="434" t="s">
        <v>29</v>
      </c>
      <c r="E18168" s="434">
        <v>14.9</v>
      </c>
      <c r="F18168" s="434">
        <v>9480</v>
      </c>
      <c r="G18168" s="434">
        <v>40119</v>
      </c>
      <c r="H18168" s="434">
        <v>25467</v>
      </c>
      <c r="I18168" s="434">
        <v>175.97</v>
      </c>
      <c r="J18168" s="434">
        <v>43018</v>
      </c>
      <c r="K18168" s="434">
        <v>2006</v>
      </c>
    </row>
    <row r="18169" spans="1:11" hidden="1" x14ac:dyDescent="0.25">
      <c r="A18169" s="434">
        <v>636012908</v>
      </c>
      <c r="B18169" s="434">
        <v>14895</v>
      </c>
      <c r="C18169" s="434" t="s">
        <v>16</v>
      </c>
      <c r="D18169" s="434" t="s">
        <v>29</v>
      </c>
      <c r="E18169" s="434">
        <v>14.3</v>
      </c>
      <c r="F18169" s="434">
        <v>9480</v>
      </c>
      <c r="G18169" s="434">
        <v>46697</v>
      </c>
      <c r="H18169" s="434">
        <v>27725</v>
      </c>
      <c r="I18169" s="434">
        <v>182.5</v>
      </c>
      <c r="J18169" s="434">
        <v>51910</v>
      </c>
      <c r="K18169" s="434">
        <v>2006</v>
      </c>
    </row>
    <row r="18170" spans="1:11" hidden="1" x14ac:dyDescent="0.25">
      <c r="A18170" s="434">
        <v>636012910</v>
      </c>
      <c r="B18170" s="434">
        <v>89</v>
      </c>
      <c r="C18170" s="434" t="s">
        <v>24</v>
      </c>
      <c r="D18170" s="434" t="s">
        <v>29</v>
      </c>
      <c r="E18170" s="434">
        <v>16</v>
      </c>
      <c r="F18170" s="434">
        <v>9488</v>
      </c>
      <c r="G18170" s="434">
        <v>26424</v>
      </c>
      <c r="H18170" s="434">
        <v>23003</v>
      </c>
      <c r="I18170" s="434">
        <v>174.2</v>
      </c>
      <c r="J18170" s="434">
        <v>35220</v>
      </c>
      <c r="K18170" s="434">
        <v>2007</v>
      </c>
    </row>
    <row r="18171" spans="1:11" hidden="1" x14ac:dyDescent="0.25">
      <c r="A18171" s="434">
        <v>636013054</v>
      </c>
      <c r="B18171" s="434">
        <v>11170</v>
      </c>
      <c r="C18171" s="434" t="s">
        <v>24</v>
      </c>
      <c r="D18171" s="434" t="s">
        <v>33</v>
      </c>
      <c r="E18171" s="434">
        <v>14.8</v>
      </c>
      <c r="F18171" s="434">
        <v>13560</v>
      </c>
      <c r="G18171" s="434">
        <v>106053</v>
      </c>
      <c r="H18171" s="434">
        <v>57243</v>
      </c>
      <c r="I18171" s="434">
        <v>243.96</v>
      </c>
      <c r="J18171" s="434">
        <v>115535</v>
      </c>
      <c r="K18171" s="434">
        <v>2005</v>
      </c>
    </row>
    <row r="18172" spans="1:11" hidden="1" x14ac:dyDescent="0.25">
      <c r="A18172" s="434">
        <v>636013055</v>
      </c>
      <c r="B18172" s="434">
        <v>71167</v>
      </c>
      <c r="C18172" s="434" t="s">
        <v>24</v>
      </c>
      <c r="D18172" s="434" t="s">
        <v>33</v>
      </c>
      <c r="E18172" s="434">
        <v>14.8</v>
      </c>
      <c r="F18172" s="434">
        <v>13560</v>
      </c>
      <c r="G18172" s="434">
        <v>106053</v>
      </c>
      <c r="H18172" s="434">
        <v>57243</v>
      </c>
      <c r="I18172" s="434">
        <v>243.96</v>
      </c>
      <c r="J18172" s="434">
        <v>115535</v>
      </c>
      <c r="K18172" s="434">
        <v>2005</v>
      </c>
    </row>
    <row r="18173" spans="1:11" hidden="1" x14ac:dyDescent="0.25">
      <c r="A18173" s="434">
        <v>636013100</v>
      </c>
      <c r="B18173" s="434">
        <v>173</v>
      </c>
      <c r="C18173" s="434" t="s">
        <v>20</v>
      </c>
      <c r="D18173" s="434" t="s">
        <v>29</v>
      </c>
      <c r="E18173" s="434">
        <v>15.4</v>
      </c>
      <c r="F18173" s="434">
        <v>8574</v>
      </c>
      <c r="G18173" s="434">
        <v>40208</v>
      </c>
      <c r="H18173" s="434">
        <v>25400</v>
      </c>
      <c r="I18173" s="434">
        <v>175.96899999999999</v>
      </c>
      <c r="J18173" s="434">
        <v>42847</v>
      </c>
      <c r="K18173" s="434">
        <v>2007</v>
      </c>
    </row>
    <row r="18174" spans="1:11" hidden="1" x14ac:dyDescent="0.25">
      <c r="A18174" s="434">
        <v>636013103</v>
      </c>
      <c r="B18174" s="434">
        <v>1</v>
      </c>
      <c r="C18174" s="434" t="s">
        <v>20</v>
      </c>
      <c r="D18174" s="434" t="s">
        <v>29</v>
      </c>
      <c r="E18174" s="434">
        <v>14.6</v>
      </c>
      <c r="F18174" s="434">
        <v>5700</v>
      </c>
      <c r="G18174" s="434">
        <v>17400</v>
      </c>
      <c r="H18174" s="434">
        <v>11013</v>
      </c>
      <c r="I18174" s="434">
        <v>151.30000000000001</v>
      </c>
      <c r="J18174" s="434">
        <v>20091</v>
      </c>
      <c r="K18174" s="434">
        <v>1988</v>
      </c>
    </row>
    <row r="18175" spans="1:11" hidden="1" x14ac:dyDescent="0.25">
      <c r="A18175" s="434">
        <v>636013112</v>
      </c>
      <c r="B18175" s="434">
        <v>676</v>
      </c>
      <c r="C18175" s="434" t="s">
        <v>20</v>
      </c>
      <c r="D18175" s="434" t="s">
        <v>29</v>
      </c>
      <c r="E18175" s="434">
        <v>14.5</v>
      </c>
      <c r="F18175" s="434">
        <v>11620</v>
      </c>
      <c r="G18175" s="434">
        <v>47834</v>
      </c>
      <c r="H18175" s="434">
        <v>27916</v>
      </c>
      <c r="I18175" s="434">
        <v>183.88</v>
      </c>
      <c r="J18175" s="434">
        <v>49507</v>
      </c>
      <c r="K18175" s="434">
        <v>2007</v>
      </c>
    </row>
    <row r="18176" spans="1:11" hidden="1" x14ac:dyDescent="0.25">
      <c r="A18176" s="434">
        <v>636013116</v>
      </c>
      <c r="B18176" s="434">
        <v>617</v>
      </c>
      <c r="C18176" s="434" t="s">
        <v>20</v>
      </c>
      <c r="D18176" s="434" t="s">
        <v>29</v>
      </c>
      <c r="E18176" s="434">
        <v>14.5</v>
      </c>
      <c r="F18176" s="434">
        <v>11620</v>
      </c>
      <c r="G18176" s="434">
        <v>47823</v>
      </c>
      <c r="H18176" s="434">
        <v>27916</v>
      </c>
      <c r="I18176" s="434">
        <v>183</v>
      </c>
      <c r="J18176" s="434">
        <v>49565</v>
      </c>
      <c r="K18176" s="434">
        <v>2007</v>
      </c>
    </row>
    <row r="18177" spans="1:11" hidden="1" x14ac:dyDescent="0.25">
      <c r="A18177" s="434">
        <v>636013117</v>
      </c>
      <c r="B18177" s="434">
        <v>9984</v>
      </c>
      <c r="C18177" s="434" t="s">
        <v>20</v>
      </c>
      <c r="D18177" s="434" t="s">
        <v>29</v>
      </c>
      <c r="E18177" s="434">
        <v>14.5</v>
      </c>
      <c r="F18177" s="434">
        <v>11620</v>
      </c>
      <c r="G18177" s="434">
        <v>47782</v>
      </c>
      <c r="H18177" s="434">
        <v>27916</v>
      </c>
      <c r="I18177" s="434">
        <v>183.88</v>
      </c>
      <c r="J18177" s="434">
        <v>49565</v>
      </c>
      <c r="K18177" s="434">
        <v>2007</v>
      </c>
    </row>
    <row r="18178" spans="1:11" hidden="1" x14ac:dyDescent="0.25">
      <c r="A18178" s="434">
        <v>636013146</v>
      </c>
      <c r="B18178" s="434">
        <v>581</v>
      </c>
      <c r="C18178" s="434" t="s">
        <v>31</v>
      </c>
      <c r="D18178" s="434" t="s">
        <v>25</v>
      </c>
      <c r="E18178" s="434">
        <v>17.3</v>
      </c>
      <c r="F18178" s="434">
        <v>5414</v>
      </c>
      <c r="G18178" s="434">
        <v>11581</v>
      </c>
      <c r="H18178" s="434">
        <v>9074</v>
      </c>
      <c r="I18178" s="434">
        <v>148.80000000000001</v>
      </c>
      <c r="J18178" s="434">
        <v>14508</v>
      </c>
      <c r="K18178" s="434">
        <v>1992</v>
      </c>
    </row>
    <row r="18179" spans="1:11" hidden="1" x14ac:dyDescent="0.25">
      <c r="A18179" s="434">
        <v>636013148</v>
      </c>
      <c r="B18179" s="434">
        <v>1077</v>
      </c>
      <c r="C18179" s="434" t="s">
        <v>31</v>
      </c>
      <c r="D18179" s="434" t="s">
        <v>25</v>
      </c>
      <c r="E18179" s="434">
        <v>18.5</v>
      </c>
      <c r="F18179" s="434">
        <v>7945</v>
      </c>
      <c r="G18179" s="434">
        <v>9687</v>
      </c>
      <c r="H18179" s="434">
        <v>8739</v>
      </c>
      <c r="I18179" s="434">
        <v>141.01</v>
      </c>
      <c r="J18179" s="434">
        <v>12720</v>
      </c>
      <c r="K18179" s="434">
        <v>1989</v>
      </c>
    </row>
    <row r="18180" spans="1:11" hidden="1" x14ac:dyDescent="0.25">
      <c r="A18180" s="434">
        <v>636013153</v>
      </c>
      <c r="B18180" s="434">
        <v>498</v>
      </c>
      <c r="C18180" s="434" t="s">
        <v>31</v>
      </c>
      <c r="D18180" s="434" t="s">
        <v>25</v>
      </c>
      <c r="E18180" s="434">
        <v>18.5</v>
      </c>
      <c r="F18180" s="434">
        <v>7945</v>
      </c>
      <c r="G18180" s="434">
        <v>9687</v>
      </c>
      <c r="H18180" s="434">
        <v>8739</v>
      </c>
      <c r="I18180" s="434">
        <v>141.01</v>
      </c>
      <c r="J18180" s="434">
        <v>12719</v>
      </c>
      <c r="K18180" s="434">
        <v>1990</v>
      </c>
    </row>
    <row r="18181" spans="1:11" hidden="1" x14ac:dyDescent="0.25">
      <c r="A18181" s="434">
        <v>636013156</v>
      </c>
      <c r="B18181" s="434">
        <v>3241</v>
      </c>
      <c r="C18181" s="434" t="s">
        <v>24</v>
      </c>
      <c r="D18181" s="434" t="s">
        <v>36</v>
      </c>
      <c r="E18181" s="434">
        <v>15.2</v>
      </c>
      <c r="F18181" s="434">
        <v>18660</v>
      </c>
      <c r="G18181" s="434">
        <v>167281</v>
      </c>
      <c r="H18181" s="434">
        <v>84796</v>
      </c>
      <c r="I18181" s="434">
        <v>274</v>
      </c>
      <c r="J18181" s="434">
        <v>173918</v>
      </c>
      <c r="K18181" s="434">
        <v>2007</v>
      </c>
    </row>
    <row r="18182" spans="1:11" hidden="1" x14ac:dyDescent="0.25">
      <c r="A18182" s="434">
        <v>636013157</v>
      </c>
      <c r="B18182" s="434">
        <v>7625</v>
      </c>
      <c r="C18182" s="434" t="s">
        <v>24</v>
      </c>
      <c r="D18182" s="434" t="s">
        <v>36</v>
      </c>
      <c r="E18182" s="434">
        <v>15.2</v>
      </c>
      <c r="F18182" s="434">
        <v>18660</v>
      </c>
      <c r="G18182" s="434">
        <v>167282</v>
      </c>
      <c r="H18182" s="434">
        <v>84796</v>
      </c>
      <c r="I18182" s="434">
        <v>274</v>
      </c>
      <c r="J18182" s="434">
        <v>173918</v>
      </c>
      <c r="K18182" s="434">
        <v>2007</v>
      </c>
    </row>
    <row r="18183" spans="1:11" hidden="1" x14ac:dyDescent="0.25">
      <c r="A18183" s="434">
        <v>636013239</v>
      </c>
      <c r="B18183" s="434">
        <v>2035</v>
      </c>
      <c r="C18183" s="434" t="s">
        <v>20</v>
      </c>
      <c r="D18183" s="434" t="s">
        <v>29</v>
      </c>
      <c r="E18183" s="434">
        <v>15.9</v>
      </c>
      <c r="F18183" s="434">
        <v>9480</v>
      </c>
      <c r="G18183" s="434">
        <v>51260</v>
      </c>
      <c r="H18183" s="434">
        <v>30010</v>
      </c>
      <c r="I18183" s="434">
        <v>183</v>
      </c>
      <c r="J18183" s="434">
        <v>52116</v>
      </c>
      <c r="K18183" s="434">
        <v>2009</v>
      </c>
    </row>
    <row r="18184" spans="1:11" hidden="1" x14ac:dyDescent="0.25">
      <c r="A18184" s="434">
        <v>636013272</v>
      </c>
      <c r="B18184" s="434">
        <v>59238</v>
      </c>
      <c r="C18184" s="434" t="s">
        <v>24</v>
      </c>
      <c r="D18184" s="434" t="s">
        <v>33</v>
      </c>
      <c r="E18184" s="434">
        <v>15</v>
      </c>
      <c r="F18184" s="434">
        <v>13560</v>
      </c>
      <c r="G18184" s="434">
        <v>115857</v>
      </c>
      <c r="H18184" s="434">
        <v>61449</v>
      </c>
      <c r="I18184" s="434">
        <v>248.96</v>
      </c>
      <c r="J18184" s="434">
        <v>123685</v>
      </c>
      <c r="K18184" s="434">
        <v>2007</v>
      </c>
    </row>
    <row r="18185" spans="1:11" hidden="1" x14ac:dyDescent="0.25">
      <c r="A18185" s="434">
        <v>636013273</v>
      </c>
      <c r="B18185" s="434">
        <v>62792</v>
      </c>
      <c r="C18185" s="434" t="s">
        <v>24</v>
      </c>
      <c r="D18185" s="434" t="s">
        <v>33</v>
      </c>
      <c r="E18185" s="434">
        <v>15</v>
      </c>
      <c r="F18185" s="434">
        <v>13560</v>
      </c>
      <c r="G18185" s="434">
        <v>115856</v>
      </c>
      <c r="H18185" s="434">
        <v>62418</v>
      </c>
      <c r="I18185" s="434">
        <v>248.96</v>
      </c>
      <c r="J18185" s="434">
        <v>123685</v>
      </c>
      <c r="K18185" s="434">
        <v>2007</v>
      </c>
    </row>
    <row r="18186" spans="1:11" hidden="1" x14ac:dyDescent="0.25">
      <c r="A18186" s="434">
        <v>636013274</v>
      </c>
      <c r="B18186" s="434">
        <v>11698</v>
      </c>
      <c r="C18186" s="434" t="s">
        <v>24</v>
      </c>
      <c r="D18186" s="434" t="s">
        <v>33</v>
      </c>
      <c r="E18186" s="434">
        <v>15</v>
      </c>
      <c r="F18186" s="434">
        <v>13560</v>
      </c>
      <c r="G18186" s="434">
        <v>115856</v>
      </c>
      <c r="H18186" s="434">
        <v>61449</v>
      </c>
      <c r="I18186" s="434">
        <v>248.96</v>
      </c>
      <c r="J18186" s="434">
        <v>123685</v>
      </c>
      <c r="K18186" s="434">
        <v>2007</v>
      </c>
    </row>
    <row r="18187" spans="1:11" hidden="1" x14ac:dyDescent="0.25">
      <c r="A18187" s="434">
        <v>636013275</v>
      </c>
      <c r="B18187" s="434">
        <v>75628</v>
      </c>
      <c r="C18187" s="434" t="s">
        <v>24</v>
      </c>
      <c r="D18187" s="434" t="s">
        <v>33</v>
      </c>
      <c r="E18187" s="434">
        <v>14</v>
      </c>
      <c r="F18187" s="434">
        <v>13560</v>
      </c>
      <c r="G18187" s="434">
        <v>115848</v>
      </c>
      <c r="H18187" s="434">
        <v>61449</v>
      </c>
      <c r="I18187" s="434">
        <v>248.96</v>
      </c>
      <c r="J18187" s="434">
        <v>123685</v>
      </c>
      <c r="K18187" s="434">
        <v>2008</v>
      </c>
    </row>
    <row r="18188" spans="1:11" hidden="1" x14ac:dyDescent="0.25">
      <c r="A18188" s="434">
        <v>636013276</v>
      </c>
      <c r="B18188" s="434">
        <v>14382</v>
      </c>
      <c r="C18188" s="434" t="s">
        <v>20</v>
      </c>
      <c r="D18188" s="434" t="s">
        <v>29</v>
      </c>
      <c r="E18188" s="434">
        <v>14.5</v>
      </c>
      <c r="F18188" s="434">
        <v>8574</v>
      </c>
      <c r="G18188" s="434">
        <v>40149</v>
      </c>
      <c r="H18188" s="434">
        <v>25467</v>
      </c>
      <c r="I18188" s="434">
        <v>176</v>
      </c>
      <c r="J18188" s="434">
        <v>43118</v>
      </c>
      <c r="K18188" s="434">
        <v>2008</v>
      </c>
    </row>
    <row r="18189" spans="1:11" hidden="1" x14ac:dyDescent="0.25">
      <c r="A18189" s="434">
        <v>636013281</v>
      </c>
      <c r="B18189" s="434">
        <v>3954</v>
      </c>
      <c r="C18189" s="434" t="s">
        <v>28</v>
      </c>
      <c r="D18189" s="434" t="s">
        <v>33</v>
      </c>
      <c r="E18189" s="434">
        <v>13.5</v>
      </c>
      <c r="F18189" s="434">
        <v>7568</v>
      </c>
      <c r="G18189" s="434">
        <v>74002</v>
      </c>
      <c r="H18189" s="434">
        <v>38440</v>
      </c>
      <c r="I18189" s="434">
        <v>225</v>
      </c>
      <c r="J18189" s="434">
        <v>0</v>
      </c>
      <c r="K18189" s="434">
        <v>1998</v>
      </c>
    </row>
    <row r="18190" spans="1:11" hidden="1" x14ac:dyDescent="0.25">
      <c r="A18190" s="434">
        <v>636013296</v>
      </c>
      <c r="B18190" s="434">
        <v>27626</v>
      </c>
      <c r="C18190" s="434" t="s">
        <v>16</v>
      </c>
      <c r="D18190" s="434" t="s">
        <v>36</v>
      </c>
      <c r="E18190" s="434">
        <v>15</v>
      </c>
      <c r="F18190" s="434">
        <v>21770</v>
      </c>
      <c r="G18190" s="434">
        <v>163545</v>
      </c>
      <c r="H18190" s="434">
        <v>87146</v>
      </c>
      <c r="I18190" s="434">
        <v>280.5</v>
      </c>
      <c r="J18190" s="434">
        <v>176118</v>
      </c>
      <c r="K18190" s="434">
        <v>2007</v>
      </c>
    </row>
    <row r="18191" spans="1:11" hidden="1" x14ac:dyDescent="0.25">
      <c r="A18191" s="434">
        <v>636013308</v>
      </c>
      <c r="B18191" s="434">
        <v>38739</v>
      </c>
      <c r="C18191" s="434" t="s">
        <v>24</v>
      </c>
      <c r="D18191" s="434" t="s">
        <v>29</v>
      </c>
      <c r="E18191" s="434">
        <v>16.600000000000001</v>
      </c>
      <c r="F18191" s="434">
        <v>9488</v>
      </c>
      <c r="G18191" s="434">
        <v>26438</v>
      </c>
      <c r="H18191" s="434">
        <v>22914</v>
      </c>
      <c r="I18191" s="434">
        <v>174.2</v>
      </c>
      <c r="J18191" s="434">
        <v>35340</v>
      </c>
      <c r="K18191" s="434">
        <v>2007</v>
      </c>
    </row>
    <row r="18192" spans="1:11" hidden="1" x14ac:dyDescent="0.25">
      <c r="A18192" s="434">
        <v>636013322</v>
      </c>
      <c r="B18192" s="434">
        <v>23872</v>
      </c>
      <c r="C18192" s="434" t="s">
        <v>28</v>
      </c>
      <c r="D18192" s="434" t="s">
        <v>33</v>
      </c>
      <c r="E18192" s="434">
        <v>14</v>
      </c>
      <c r="F18192" s="434">
        <v>9000</v>
      </c>
      <c r="G18192" s="434">
        <v>71550</v>
      </c>
      <c r="H18192" s="434">
        <v>38131</v>
      </c>
      <c r="I18192" s="434">
        <v>223.7</v>
      </c>
      <c r="J18192" s="434">
        <v>0</v>
      </c>
      <c r="K18192" s="434">
        <v>1995</v>
      </c>
    </row>
    <row r="18193" spans="1:11" hidden="1" x14ac:dyDescent="0.25">
      <c r="A18193" s="434">
        <v>636013332</v>
      </c>
      <c r="B18193" s="434">
        <v>260863</v>
      </c>
      <c r="C18193" s="434" t="s">
        <v>16</v>
      </c>
      <c r="D18193" s="434" t="s">
        <v>36</v>
      </c>
      <c r="E18193" s="434">
        <v>15.1</v>
      </c>
      <c r="F18193" s="434">
        <v>18558</v>
      </c>
      <c r="G18193" s="434">
        <v>159924</v>
      </c>
      <c r="H18193" s="434">
        <v>83616</v>
      </c>
      <c r="I18193" s="434">
        <v>274</v>
      </c>
      <c r="J18193" s="434">
        <v>0</v>
      </c>
      <c r="K18193" s="434">
        <v>1970</v>
      </c>
    </row>
    <row r="18194" spans="1:11" hidden="1" x14ac:dyDescent="0.25">
      <c r="A18194" s="434">
        <v>636013336</v>
      </c>
      <c r="B18194" s="434">
        <v>66</v>
      </c>
      <c r="C18194" s="434" t="s">
        <v>24</v>
      </c>
      <c r="D18194" s="434" t="s">
        <v>33</v>
      </c>
      <c r="E18194" s="434">
        <v>17</v>
      </c>
      <c r="F18194" s="434">
        <v>11900</v>
      </c>
      <c r="G18194" s="434">
        <v>53600</v>
      </c>
      <c r="H18194" s="434">
        <v>45805</v>
      </c>
      <c r="I18194" s="434">
        <v>226</v>
      </c>
      <c r="J18194" s="434">
        <v>80138</v>
      </c>
      <c r="K18194" s="434">
        <v>2007</v>
      </c>
    </row>
    <row r="18195" spans="1:11" hidden="1" x14ac:dyDescent="0.25">
      <c r="A18195" s="434">
        <v>636013337</v>
      </c>
      <c r="B18195" s="434">
        <v>13981</v>
      </c>
      <c r="C18195" s="434" t="s">
        <v>20</v>
      </c>
      <c r="D18195" s="434" t="s">
        <v>29</v>
      </c>
      <c r="E18195" s="434">
        <v>14.2</v>
      </c>
      <c r="F18195" s="434">
        <v>9480</v>
      </c>
      <c r="G18195" s="434">
        <v>38396</v>
      </c>
      <c r="H18195" s="434">
        <v>24112</v>
      </c>
      <c r="I18195" s="434">
        <v>182.86</v>
      </c>
      <c r="J18195" s="434">
        <v>37963</v>
      </c>
      <c r="K18195" s="434">
        <v>2007</v>
      </c>
    </row>
    <row r="18196" spans="1:11" hidden="1" x14ac:dyDescent="0.25">
      <c r="A18196" s="434">
        <v>636013348</v>
      </c>
      <c r="B18196" s="434">
        <v>4193</v>
      </c>
      <c r="C18196" s="434" t="s">
        <v>16</v>
      </c>
      <c r="D18196" s="434" t="s">
        <v>33</v>
      </c>
      <c r="E18196" s="434">
        <v>14</v>
      </c>
      <c r="F18196" s="434">
        <v>12231</v>
      </c>
      <c r="G18196" s="434">
        <v>74998</v>
      </c>
      <c r="H18196" s="434">
        <v>42331</v>
      </c>
      <c r="I18196" s="434">
        <v>228</v>
      </c>
      <c r="J18196" s="434">
        <v>80609</v>
      </c>
      <c r="K18196" s="434">
        <v>2009</v>
      </c>
    </row>
    <row r="18197" spans="1:11" hidden="1" x14ac:dyDescent="0.25">
      <c r="A18197" s="434">
        <v>636013349</v>
      </c>
      <c r="B18197" s="434">
        <v>2069</v>
      </c>
      <c r="C18197" s="434" t="s">
        <v>28</v>
      </c>
      <c r="D18197" s="434" t="s">
        <v>33</v>
      </c>
      <c r="E18197" s="434">
        <v>14</v>
      </c>
      <c r="F18197" s="434">
        <v>11620</v>
      </c>
      <c r="G18197" s="434">
        <v>81397</v>
      </c>
      <c r="H18197" s="434">
        <v>42747</v>
      </c>
      <c r="I18197" s="434">
        <v>225</v>
      </c>
      <c r="J18197" s="434">
        <v>0</v>
      </c>
      <c r="K18197" s="434">
        <v>2009</v>
      </c>
    </row>
    <row r="18198" spans="1:11" hidden="1" x14ac:dyDescent="0.25">
      <c r="A18198" s="434">
        <v>636013350</v>
      </c>
      <c r="B18198" s="434">
        <v>1115</v>
      </c>
      <c r="C18198" s="434" t="s">
        <v>16</v>
      </c>
      <c r="D18198" s="434" t="s">
        <v>33</v>
      </c>
      <c r="E18198" s="434">
        <v>14</v>
      </c>
      <c r="F18198" s="434">
        <v>12240</v>
      </c>
      <c r="G18198" s="434">
        <v>74998</v>
      </c>
      <c r="H18198" s="434">
        <v>42331</v>
      </c>
      <c r="I18198" s="434">
        <v>228</v>
      </c>
      <c r="J18198" s="434">
        <v>80609</v>
      </c>
      <c r="K18198" s="434">
        <v>2009</v>
      </c>
    </row>
    <row r="18199" spans="1:11" hidden="1" x14ac:dyDescent="0.25">
      <c r="A18199" s="434">
        <v>636013380</v>
      </c>
      <c r="B18199" s="434">
        <v>83319</v>
      </c>
      <c r="C18199" s="434" t="s">
        <v>16</v>
      </c>
      <c r="D18199" s="434" t="s">
        <v>33</v>
      </c>
      <c r="E18199" s="434">
        <v>14.5</v>
      </c>
      <c r="F18199" s="434">
        <v>11300</v>
      </c>
      <c r="G18199" s="434">
        <v>73307</v>
      </c>
      <c r="H18199" s="434">
        <v>43070</v>
      </c>
      <c r="I18199" s="434">
        <v>228</v>
      </c>
      <c r="J18199" s="434">
        <v>85800</v>
      </c>
      <c r="K18199" s="434">
        <v>2009</v>
      </c>
    </row>
    <row r="18200" spans="1:11" hidden="1" x14ac:dyDescent="0.25">
      <c r="A18200" s="434">
        <v>636013384</v>
      </c>
      <c r="B18200" s="434">
        <v>5644</v>
      </c>
      <c r="C18200" s="434" t="s">
        <v>48</v>
      </c>
      <c r="D18200" s="434" t="s">
        <v>17</v>
      </c>
      <c r="E18200" s="434">
        <v>12</v>
      </c>
      <c r="F18200" s="434">
        <v>1325</v>
      </c>
      <c r="G18200" s="434">
        <v>425</v>
      </c>
      <c r="H18200" s="434">
        <v>851</v>
      </c>
      <c r="I18200" s="434">
        <v>48.2</v>
      </c>
      <c r="J18200" s="434">
        <v>0</v>
      </c>
    </row>
    <row r="18201" spans="1:11" hidden="1" x14ac:dyDescent="0.25">
      <c r="A18201" s="434">
        <v>636013387</v>
      </c>
      <c r="B18201" s="434">
        <v>7614</v>
      </c>
      <c r="C18201" s="434" t="s">
        <v>48</v>
      </c>
      <c r="D18201" s="434" t="s">
        <v>17</v>
      </c>
      <c r="E18201" s="434">
        <v>12</v>
      </c>
      <c r="F18201" s="434">
        <v>2324</v>
      </c>
      <c r="G18201" s="434">
        <v>425</v>
      </c>
      <c r="H18201" s="434">
        <v>851</v>
      </c>
      <c r="I18201" s="434">
        <v>48.2</v>
      </c>
      <c r="J18201" s="434">
        <v>0</v>
      </c>
    </row>
    <row r="18202" spans="1:11" hidden="1" x14ac:dyDescent="0.25">
      <c r="A18202" s="434">
        <v>636013390</v>
      </c>
      <c r="B18202" s="434">
        <v>3874</v>
      </c>
      <c r="C18202" s="434" t="s">
        <v>20</v>
      </c>
      <c r="D18202" s="434" t="s">
        <v>29</v>
      </c>
      <c r="I18202" s="434">
        <v>183</v>
      </c>
    </row>
    <row r="18203" spans="1:11" hidden="1" x14ac:dyDescent="0.25">
      <c r="A18203" s="434">
        <v>636013409</v>
      </c>
      <c r="B18203" s="434">
        <v>5836</v>
      </c>
      <c r="C18203" s="434" t="s">
        <v>20</v>
      </c>
      <c r="D18203" s="434" t="s">
        <v>29</v>
      </c>
      <c r="E18203" s="434">
        <v>14.9</v>
      </c>
      <c r="F18203" s="434">
        <v>9960</v>
      </c>
      <c r="G18203" s="434">
        <v>38396</v>
      </c>
      <c r="H18203" s="434">
        <v>24112</v>
      </c>
      <c r="I18203" s="434">
        <v>182.86</v>
      </c>
      <c r="J18203" s="434">
        <v>37963</v>
      </c>
      <c r="K18203" s="434">
        <v>2007</v>
      </c>
    </row>
    <row r="18204" spans="1:11" hidden="1" x14ac:dyDescent="0.25">
      <c r="A18204" s="434">
        <v>636013467</v>
      </c>
      <c r="B18204" s="434">
        <v>1</v>
      </c>
      <c r="C18204" s="434" t="s">
        <v>28</v>
      </c>
      <c r="D18204" s="434" t="s">
        <v>29</v>
      </c>
      <c r="E18204" s="434">
        <v>13.9</v>
      </c>
      <c r="F18204" s="434">
        <v>8890</v>
      </c>
      <c r="G18204" s="434">
        <v>56560</v>
      </c>
      <c r="H18204" s="434">
        <v>31532</v>
      </c>
      <c r="I18204" s="434">
        <v>190</v>
      </c>
      <c r="J18204" s="434">
        <v>0</v>
      </c>
      <c r="K18204" s="434">
        <v>2008</v>
      </c>
    </row>
    <row r="18205" spans="1:11" hidden="1" x14ac:dyDescent="0.25">
      <c r="A18205" s="434">
        <v>636013578</v>
      </c>
      <c r="B18205" s="434">
        <v>1</v>
      </c>
      <c r="C18205" s="434" t="s">
        <v>28</v>
      </c>
      <c r="D18205" s="434" t="s">
        <v>33</v>
      </c>
      <c r="E18205" s="434">
        <v>14.5</v>
      </c>
      <c r="F18205" s="434">
        <v>12231</v>
      </c>
      <c r="G18205" s="434">
        <v>93549</v>
      </c>
      <c r="H18205" s="434">
        <v>50933</v>
      </c>
      <c r="I18205" s="434">
        <v>234.88</v>
      </c>
      <c r="J18205" s="434">
        <v>0</v>
      </c>
      <c r="K18205" s="434">
        <v>2008</v>
      </c>
    </row>
    <row r="18206" spans="1:11" hidden="1" x14ac:dyDescent="0.25">
      <c r="A18206" s="434">
        <v>636013613</v>
      </c>
      <c r="B18206" s="434">
        <v>5597</v>
      </c>
      <c r="C18206" s="434" t="s">
        <v>28</v>
      </c>
      <c r="D18206" s="434" t="s">
        <v>33</v>
      </c>
      <c r="E18206" s="434">
        <v>14.5</v>
      </c>
      <c r="F18206" s="434">
        <v>9800</v>
      </c>
      <c r="G18206" s="434">
        <v>82562</v>
      </c>
      <c r="H18206" s="434">
        <v>42887</v>
      </c>
      <c r="I18206" s="434">
        <v>228.99</v>
      </c>
      <c r="K18206" s="434">
        <v>2007</v>
      </c>
    </row>
    <row r="18207" spans="1:11" hidden="1" x14ac:dyDescent="0.25">
      <c r="A18207" s="434">
        <v>636013615</v>
      </c>
      <c r="B18207" s="434">
        <v>880</v>
      </c>
      <c r="C18207" s="434" t="s">
        <v>16</v>
      </c>
      <c r="D18207" s="434" t="s">
        <v>33</v>
      </c>
      <c r="E18207" s="434">
        <v>13.5</v>
      </c>
      <c r="F18207" s="434">
        <v>12231</v>
      </c>
      <c r="G18207" s="434">
        <v>74295</v>
      </c>
      <c r="H18207" s="434">
        <v>41676</v>
      </c>
      <c r="I18207" s="434">
        <v>228</v>
      </c>
      <c r="J18207" s="434">
        <v>78928</v>
      </c>
      <c r="K18207" s="434">
        <v>2008</v>
      </c>
    </row>
    <row r="18208" spans="1:11" hidden="1" x14ac:dyDescent="0.25">
      <c r="A18208" s="434">
        <v>636013649</v>
      </c>
      <c r="B18208" s="434">
        <v>5234</v>
      </c>
      <c r="C18208" s="434" t="s">
        <v>31</v>
      </c>
      <c r="D18208" s="434" t="s">
        <v>25</v>
      </c>
      <c r="E18208" s="434">
        <v>43697</v>
      </c>
      <c r="F18208" s="434">
        <v>9064</v>
      </c>
      <c r="G18208" s="434">
        <v>11633</v>
      </c>
      <c r="H18208" s="434">
        <v>9070</v>
      </c>
      <c r="I18208" s="434">
        <v>148.5</v>
      </c>
      <c r="J18208" s="434">
        <v>0</v>
      </c>
    </row>
    <row r="18209" spans="1:11" hidden="1" x14ac:dyDescent="0.25">
      <c r="A18209" s="434">
        <v>636013650</v>
      </c>
      <c r="B18209" s="434">
        <v>5512</v>
      </c>
      <c r="C18209" s="434" t="s">
        <v>31</v>
      </c>
      <c r="D18209" s="434" t="s">
        <v>29</v>
      </c>
      <c r="E18209" s="434">
        <v>18.5</v>
      </c>
      <c r="F18209" s="434">
        <v>7854</v>
      </c>
      <c r="G18209" s="434">
        <v>12838</v>
      </c>
      <c r="H18209" s="434">
        <v>13312</v>
      </c>
      <c r="I18209" s="434">
        <v>152</v>
      </c>
      <c r="J18209" s="434">
        <v>19077</v>
      </c>
      <c r="K18209" s="434">
        <v>1987</v>
      </c>
    </row>
    <row r="18210" spans="1:11" hidden="1" x14ac:dyDescent="0.25">
      <c r="A18210" s="434">
        <v>636013651</v>
      </c>
      <c r="B18210" s="434">
        <v>4989</v>
      </c>
      <c r="C18210" s="434" t="s">
        <v>31</v>
      </c>
      <c r="D18210" s="434" t="s">
        <v>25</v>
      </c>
      <c r="E18210" s="434">
        <v>17.3</v>
      </c>
      <c r="F18210" s="434">
        <v>5414</v>
      </c>
      <c r="G18210" s="434">
        <v>11540</v>
      </c>
      <c r="H18210" s="434">
        <v>9070</v>
      </c>
      <c r="I18210" s="434">
        <v>148.5</v>
      </c>
      <c r="J18210" s="434">
        <v>14230</v>
      </c>
      <c r="K18210" s="434">
        <v>1990</v>
      </c>
    </row>
    <row r="18211" spans="1:11" hidden="1" x14ac:dyDescent="0.25">
      <c r="A18211" s="434">
        <v>636013683</v>
      </c>
      <c r="B18211" s="434">
        <v>6036</v>
      </c>
      <c r="C18211" s="434" t="s">
        <v>24</v>
      </c>
      <c r="D18211" s="434" t="s">
        <v>33</v>
      </c>
      <c r="E18211" s="434">
        <v>14.5</v>
      </c>
      <c r="F18211" s="434">
        <v>13560</v>
      </c>
      <c r="G18211" s="434">
        <v>105381</v>
      </c>
      <c r="H18211" s="434">
        <v>55898</v>
      </c>
      <c r="I18211" s="434">
        <v>228.6</v>
      </c>
      <c r="J18211" s="434">
        <v>114660</v>
      </c>
      <c r="K18211" s="434">
        <v>2008</v>
      </c>
    </row>
    <row r="18212" spans="1:11" hidden="1" x14ac:dyDescent="0.25">
      <c r="A18212" s="434">
        <v>636013690</v>
      </c>
      <c r="B18212" s="434">
        <v>1</v>
      </c>
      <c r="C18212" s="434" t="s">
        <v>35</v>
      </c>
      <c r="D18212" s="434" t="s">
        <v>40</v>
      </c>
      <c r="E18212" s="434">
        <v>25</v>
      </c>
      <c r="F18212" s="434">
        <v>68640</v>
      </c>
      <c r="G18212" s="434">
        <v>103614</v>
      </c>
      <c r="H18212" s="434">
        <v>90507</v>
      </c>
      <c r="I18212" s="434">
        <v>332</v>
      </c>
      <c r="K18212" s="434">
        <v>2008</v>
      </c>
    </row>
    <row r="18213" spans="1:11" hidden="1" x14ac:dyDescent="0.25">
      <c r="A18213" s="434">
        <v>636013708</v>
      </c>
      <c r="B18213" s="434">
        <v>2201</v>
      </c>
      <c r="C18213" s="434" t="s">
        <v>24</v>
      </c>
      <c r="D18213" s="434" t="s">
        <v>33</v>
      </c>
      <c r="E18213" s="434">
        <v>14.5</v>
      </c>
      <c r="F18213" s="434">
        <v>13560</v>
      </c>
      <c r="G18213" s="434">
        <v>105342</v>
      </c>
      <c r="H18213" s="434">
        <v>55898</v>
      </c>
      <c r="I18213" s="434">
        <v>228.6</v>
      </c>
      <c r="J18213" s="434">
        <v>114660</v>
      </c>
      <c r="K18213" s="434">
        <v>2008</v>
      </c>
    </row>
    <row r="18214" spans="1:11" hidden="1" x14ac:dyDescent="0.25">
      <c r="A18214" s="434">
        <v>636013748</v>
      </c>
      <c r="B18214" s="434">
        <v>5997</v>
      </c>
      <c r="C18214" s="434" t="s">
        <v>16</v>
      </c>
      <c r="D18214" s="434" t="s">
        <v>29</v>
      </c>
      <c r="E18214" s="434">
        <v>14.3</v>
      </c>
      <c r="F18214" s="434">
        <v>9960</v>
      </c>
      <c r="G18214" s="434">
        <v>46564</v>
      </c>
      <c r="H18214" s="434">
        <v>27725</v>
      </c>
      <c r="I18214" s="434">
        <v>182.32</v>
      </c>
      <c r="J18214" s="434">
        <v>51910</v>
      </c>
      <c r="K18214" s="434">
        <v>2008</v>
      </c>
    </row>
    <row r="18215" spans="1:11" hidden="1" x14ac:dyDescent="0.25">
      <c r="A18215" s="434">
        <v>636013778</v>
      </c>
      <c r="B18215" s="434">
        <v>19262</v>
      </c>
      <c r="C18215" s="434" t="s">
        <v>28</v>
      </c>
      <c r="D18215" s="434" t="s">
        <v>36</v>
      </c>
      <c r="E18215" s="434">
        <v>14.3</v>
      </c>
      <c r="F18215" s="434">
        <v>18660</v>
      </c>
      <c r="G18215" s="434">
        <v>181255</v>
      </c>
      <c r="H18215" s="434">
        <v>93385</v>
      </c>
      <c r="I18215" s="434">
        <v>292</v>
      </c>
      <c r="J18215" s="434">
        <v>0</v>
      </c>
      <c r="K18215" s="434">
        <v>2009</v>
      </c>
    </row>
    <row r="18216" spans="1:11" hidden="1" x14ac:dyDescent="0.25">
      <c r="A18216" s="434">
        <v>636013794</v>
      </c>
      <c r="B18216" s="434">
        <v>18538</v>
      </c>
      <c r="C18216" s="434" t="s">
        <v>16</v>
      </c>
      <c r="D18216" s="434" t="s">
        <v>33</v>
      </c>
      <c r="E18216" s="434">
        <v>14.7</v>
      </c>
      <c r="F18216" s="434">
        <v>11300</v>
      </c>
      <c r="G18216" s="434">
        <v>73981</v>
      </c>
      <c r="H18216" s="434">
        <v>43070</v>
      </c>
      <c r="I18216" s="434">
        <v>228.6</v>
      </c>
      <c r="J18216" s="434">
        <v>81320</v>
      </c>
      <c r="K18216" s="434">
        <v>2008</v>
      </c>
    </row>
    <row r="18217" spans="1:11" hidden="1" x14ac:dyDescent="0.25">
      <c r="A18217" s="434">
        <v>636013812</v>
      </c>
      <c r="B18217" s="434">
        <v>3879</v>
      </c>
      <c r="C18217" s="434" t="s">
        <v>24</v>
      </c>
      <c r="D18217" s="434" t="s">
        <v>33</v>
      </c>
      <c r="F18217" s="434">
        <v>13560</v>
      </c>
      <c r="G18217" s="434">
        <v>54004</v>
      </c>
      <c r="H18217" s="434">
        <v>42897</v>
      </c>
      <c r="I18217" s="434">
        <v>227.21</v>
      </c>
      <c r="J18217" s="434">
        <v>75000</v>
      </c>
      <c r="K18217" s="434">
        <v>2008</v>
      </c>
    </row>
    <row r="18218" spans="1:11" hidden="1" x14ac:dyDescent="0.25">
      <c r="A18218" s="434">
        <v>636013814</v>
      </c>
      <c r="B18218" s="434">
        <v>8976</v>
      </c>
      <c r="C18218" s="434" t="s">
        <v>24</v>
      </c>
      <c r="D18218" s="434" t="s">
        <v>33</v>
      </c>
      <c r="E18218" s="434">
        <v>16.5</v>
      </c>
      <c r="F18218" s="434">
        <v>11292</v>
      </c>
      <c r="G18218" s="434">
        <v>43601</v>
      </c>
      <c r="H18218" s="434">
        <v>36459</v>
      </c>
      <c r="I18218" s="434">
        <v>204.98</v>
      </c>
      <c r="J18218" s="434">
        <v>60263</v>
      </c>
      <c r="K18218" s="434">
        <v>2009</v>
      </c>
    </row>
    <row r="18219" spans="1:11" hidden="1" x14ac:dyDescent="0.25">
      <c r="A18219" s="434">
        <v>636013817</v>
      </c>
      <c r="B18219" s="434">
        <v>1929</v>
      </c>
      <c r="C18219" s="434" t="s">
        <v>24</v>
      </c>
      <c r="D18219" s="434" t="s">
        <v>33</v>
      </c>
      <c r="F18219" s="434">
        <v>13560</v>
      </c>
      <c r="G18219" s="434">
        <v>54004</v>
      </c>
      <c r="H18219" s="434">
        <v>42897</v>
      </c>
      <c r="I18219" s="434">
        <v>227.21</v>
      </c>
      <c r="J18219" s="434">
        <v>75000</v>
      </c>
      <c r="K18219" s="434">
        <v>2009</v>
      </c>
    </row>
    <row r="18220" spans="1:11" hidden="1" x14ac:dyDescent="0.25">
      <c r="A18220" s="434">
        <v>636013824</v>
      </c>
      <c r="B18220" s="434">
        <v>13774</v>
      </c>
      <c r="C18220" s="434" t="s">
        <v>20</v>
      </c>
      <c r="D18220" s="434" t="s">
        <v>25</v>
      </c>
      <c r="E18220" s="434">
        <v>13.5</v>
      </c>
      <c r="F18220" s="434">
        <v>4457</v>
      </c>
      <c r="G18220" s="434">
        <v>13019</v>
      </c>
      <c r="H18220" s="434">
        <v>8539</v>
      </c>
      <c r="I18220" s="434">
        <v>128.6</v>
      </c>
      <c r="J18220" s="434">
        <v>13395</v>
      </c>
      <c r="K18220" s="434">
        <v>2009</v>
      </c>
    </row>
    <row r="18221" spans="1:11" hidden="1" x14ac:dyDescent="0.25">
      <c r="A18221" s="434">
        <v>636013825</v>
      </c>
      <c r="B18221" s="434">
        <v>10051</v>
      </c>
      <c r="C18221" s="434" t="s">
        <v>20</v>
      </c>
      <c r="D18221" s="434" t="s">
        <v>25</v>
      </c>
      <c r="E18221" s="434">
        <v>13.5</v>
      </c>
      <c r="F18221" s="434">
        <v>4457</v>
      </c>
      <c r="G18221" s="434">
        <v>13006</v>
      </c>
      <c r="H18221" s="434">
        <v>8539</v>
      </c>
      <c r="I18221" s="434">
        <v>128.6</v>
      </c>
      <c r="J18221" s="434">
        <v>13404</v>
      </c>
      <c r="K18221" s="434">
        <v>2009</v>
      </c>
    </row>
    <row r="18222" spans="1:11" hidden="1" x14ac:dyDescent="0.25">
      <c r="A18222" s="434">
        <v>636013839</v>
      </c>
      <c r="B18222" s="434">
        <v>7127</v>
      </c>
      <c r="C18222" s="434" t="s">
        <v>28</v>
      </c>
      <c r="D18222" s="434" t="s">
        <v>29</v>
      </c>
      <c r="E18222" s="434">
        <v>14</v>
      </c>
      <c r="F18222" s="434">
        <v>9480</v>
      </c>
      <c r="G18222" s="434">
        <v>53100</v>
      </c>
      <c r="H18222" s="434">
        <v>31117</v>
      </c>
      <c r="I18222" s="434">
        <v>189.99</v>
      </c>
      <c r="J18222" s="434">
        <v>0</v>
      </c>
    </row>
    <row r="18223" spans="1:11" hidden="1" x14ac:dyDescent="0.25">
      <c r="A18223" s="434">
        <v>636013841</v>
      </c>
      <c r="B18223" s="434">
        <v>102</v>
      </c>
      <c r="C18223" s="434" t="s">
        <v>31</v>
      </c>
      <c r="D18223" s="434" t="s">
        <v>25</v>
      </c>
      <c r="E18223" s="434">
        <v>0</v>
      </c>
      <c r="F18223" s="434">
        <v>3824</v>
      </c>
      <c r="G18223" s="434">
        <v>0</v>
      </c>
      <c r="H18223" s="434">
        <v>6393</v>
      </c>
      <c r="I18223" s="434">
        <v>116.23</v>
      </c>
      <c r="J18223" s="434">
        <v>0</v>
      </c>
    </row>
    <row r="18224" spans="1:11" hidden="1" x14ac:dyDescent="0.25">
      <c r="A18224" s="434">
        <v>636013892</v>
      </c>
      <c r="B18224" s="434">
        <v>23264</v>
      </c>
      <c r="C18224" s="434" t="s">
        <v>28</v>
      </c>
      <c r="D18224" s="434" t="s">
        <v>36</v>
      </c>
      <c r="E18224" s="434">
        <v>14.6</v>
      </c>
      <c r="F18224" s="434">
        <v>16860</v>
      </c>
      <c r="G18224" s="434">
        <v>169044</v>
      </c>
      <c r="H18224" s="434">
        <v>88397</v>
      </c>
      <c r="I18224" s="434">
        <v>287.5</v>
      </c>
      <c r="K18224" s="434">
        <v>2009</v>
      </c>
    </row>
    <row r="18225" spans="1:11" hidden="1" x14ac:dyDescent="0.25">
      <c r="A18225" s="434">
        <v>636013897</v>
      </c>
      <c r="B18225" s="434">
        <v>5087</v>
      </c>
      <c r="C18225" s="434" t="s">
        <v>20</v>
      </c>
      <c r="D18225" s="434" t="s">
        <v>29</v>
      </c>
      <c r="E18225" s="434">
        <v>14.2</v>
      </c>
      <c r="F18225" s="434">
        <v>9960</v>
      </c>
      <c r="G18225" s="434">
        <v>51277</v>
      </c>
      <c r="H18225" s="434">
        <v>30600</v>
      </c>
      <c r="I18225" s="434">
        <v>183</v>
      </c>
      <c r="J18225" s="434">
        <v>52141</v>
      </c>
      <c r="K18225" s="434">
        <v>2008</v>
      </c>
    </row>
    <row r="18226" spans="1:11" hidden="1" x14ac:dyDescent="0.25">
      <c r="A18226" s="434">
        <v>636013938</v>
      </c>
      <c r="B18226" s="434">
        <v>8154</v>
      </c>
      <c r="C18226" s="434" t="s">
        <v>20</v>
      </c>
      <c r="D18226" s="434" t="s">
        <v>29</v>
      </c>
      <c r="E18226" s="434">
        <v>14.9</v>
      </c>
      <c r="F18226" s="434">
        <v>9960</v>
      </c>
      <c r="G18226" s="434">
        <v>47449</v>
      </c>
      <c r="H18226" s="434">
        <v>30040</v>
      </c>
      <c r="I18226" s="434">
        <v>183</v>
      </c>
      <c r="J18226" s="434">
        <v>52115</v>
      </c>
      <c r="K18226" s="434">
        <v>2008</v>
      </c>
    </row>
    <row r="18227" spans="1:11" hidden="1" x14ac:dyDescent="0.25">
      <c r="A18227" s="434">
        <v>636013946</v>
      </c>
      <c r="B18227" s="434">
        <v>6180</v>
      </c>
      <c r="C18227" s="434" t="s">
        <v>24</v>
      </c>
      <c r="D18227" s="434" t="s">
        <v>29</v>
      </c>
      <c r="E18227" s="434">
        <v>16.5</v>
      </c>
      <c r="F18227" s="434">
        <v>9488</v>
      </c>
      <c r="G18227" s="434">
        <v>26466</v>
      </c>
      <c r="H18227" s="434">
        <v>23032</v>
      </c>
      <c r="I18227" s="434">
        <v>174.2</v>
      </c>
      <c r="J18227" s="434">
        <v>35186</v>
      </c>
      <c r="K18227" s="434">
        <v>2008</v>
      </c>
    </row>
    <row r="18228" spans="1:11" hidden="1" x14ac:dyDescent="0.25">
      <c r="A18228" s="434">
        <v>636013956</v>
      </c>
      <c r="B18228" s="434">
        <v>129540</v>
      </c>
      <c r="C18228" s="434" t="s">
        <v>44</v>
      </c>
      <c r="D18228" s="434" t="s">
        <v>25</v>
      </c>
      <c r="E18228" s="434">
        <v>16</v>
      </c>
      <c r="F18228" s="434">
        <v>8900</v>
      </c>
      <c r="G18228" s="434">
        <v>965</v>
      </c>
      <c r="H18228" s="434">
        <v>6334</v>
      </c>
      <c r="I18228" s="434">
        <v>104.04</v>
      </c>
      <c r="J18228" s="434">
        <v>0</v>
      </c>
      <c r="K18228" s="434">
        <v>1972</v>
      </c>
    </row>
    <row r="18229" spans="1:11" hidden="1" x14ac:dyDescent="0.25">
      <c r="A18229" s="434">
        <v>636013969</v>
      </c>
      <c r="B18229" s="434">
        <v>27499</v>
      </c>
      <c r="C18229" s="434" t="s">
        <v>20</v>
      </c>
      <c r="D18229" s="434" t="s">
        <v>29</v>
      </c>
      <c r="E18229" s="434">
        <v>15</v>
      </c>
      <c r="F18229" s="434">
        <v>8775</v>
      </c>
      <c r="G18229" s="434">
        <v>43157</v>
      </c>
      <c r="H18229" s="434">
        <v>22680</v>
      </c>
      <c r="I18229" s="434">
        <v>191.56</v>
      </c>
      <c r="J18229" s="434">
        <v>43602</v>
      </c>
      <c r="K18229" s="434">
        <v>1999</v>
      </c>
    </row>
    <row r="18230" spans="1:11" hidden="1" x14ac:dyDescent="0.25">
      <c r="A18230" s="434">
        <v>636013971</v>
      </c>
      <c r="B18230" s="434">
        <v>1</v>
      </c>
      <c r="C18230" s="434" t="s">
        <v>24</v>
      </c>
      <c r="D18230" s="434" t="s">
        <v>40</v>
      </c>
      <c r="E18230" s="434">
        <v>16</v>
      </c>
      <c r="F18230" s="434">
        <v>25480</v>
      </c>
      <c r="G18230" s="434">
        <v>298078</v>
      </c>
      <c r="H18230" s="434">
        <v>156987</v>
      </c>
      <c r="I18230" s="434">
        <v>329.99</v>
      </c>
      <c r="J18230" s="434">
        <v>326629</v>
      </c>
      <c r="K18230" s="434">
        <v>2008</v>
      </c>
    </row>
    <row r="18231" spans="1:11" hidden="1" x14ac:dyDescent="0.25">
      <c r="A18231" s="434">
        <v>636013998</v>
      </c>
      <c r="B18231" s="434">
        <v>2405</v>
      </c>
      <c r="C18231" s="434" t="s">
        <v>20</v>
      </c>
      <c r="D18231" s="434" t="s">
        <v>29</v>
      </c>
      <c r="E18231" s="434">
        <v>14.9</v>
      </c>
      <c r="F18231" s="434">
        <v>9960</v>
      </c>
      <c r="G18231" s="434">
        <v>50100</v>
      </c>
      <c r="H18231" s="434">
        <v>30040</v>
      </c>
      <c r="I18231" s="434">
        <v>183</v>
      </c>
      <c r="J18231" s="434">
        <v>52115</v>
      </c>
      <c r="K18231" s="434">
        <v>2008</v>
      </c>
    </row>
    <row r="18232" spans="1:11" hidden="1" x14ac:dyDescent="0.25">
      <c r="A18232" s="434">
        <v>636014065</v>
      </c>
      <c r="B18232" s="434">
        <v>31107</v>
      </c>
      <c r="C18232" s="434" t="s">
        <v>20</v>
      </c>
      <c r="D18232" s="434" t="s">
        <v>29</v>
      </c>
      <c r="E18232" s="434">
        <v>13</v>
      </c>
      <c r="F18232" s="434">
        <v>8160</v>
      </c>
      <c r="G18232" s="434">
        <v>35970</v>
      </c>
      <c r="H18232" s="434">
        <v>23682</v>
      </c>
      <c r="I18232" s="434">
        <v>183</v>
      </c>
      <c r="J18232" s="434">
        <v>41282</v>
      </c>
      <c r="K18232" s="434">
        <v>2001</v>
      </c>
    </row>
    <row r="18233" spans="1:11" hidden="1" x14ac:dyDescent="0.25">
      <c r="A18233" s="434">
        <v>636014069</v>
      </c>
      <c r="B18233" s="434">
        <v>73879</v>
      </c>
      <c r="C18233" s="434" t="s">
        <v>16</v>
      </c>
      <c r="D18233" s="434" t="s">
        <v>33</v>
      </c>
      <c r="E18233" s="434">
        <v>14.6</v>
      </c>
      <c r="F18233" s="434">
        <v>15810</v>
      </c>
      <c r="G18233" s="434">
        <v>112961</v>
      </c>
      <c r="H18233" s="434">
        <v>62789</v>
      </c>
      <c r="I18233" s="434">
        <v>249.96</v>
      </c>
      <c r="J18233" s="434">
        <v>124692</v>
      </c>
      <c r="K18233" s="434">
        <v>2009</v>
      </c>
    </row>
    <row r="18234" spans="1:11" hidden="1" x14ac:dyDescent="0.25">
      <c r="A18234" s="434">
        <v>636014077</v>
      </c>
      <c r="B18234" s="434">
        <v>1745</v>
      </c>
      <c r="C18234" s="434" t="s">
        <v>24</v>
      </c>
      <c r="D18234" s="434" t="s">
        <v>29</v>
      </c>
      <c r="E18234" s="434">
        <v>15</v>
      </c>
      <c r="F18234" s="434">
        <v>7854</v>
      </c>
      <c r="G18234" s="434">
        <v>23358</v>
      </c>
      <c r="H18234" s="434">
        <v>18311</v>
      </c>
      <c r="I18234" s="434">
        <v>159</v>
      </c>
      <c r="J18234" s="434">
        <v>20550</v>
      </c>
      <c r="K18234" s="434">
        <v>2009</v>
      </c>
    </row>
    <row r="18235" spans="1:11" hidden="1" x14ac:dyDescent="0.25">
      <c r="A18235" s="434">
        <v>636014078</v>
      </c>
      <c r="B18235" s="434">
        <v>1948</v>
      </c>
      <c r="C18235" s="434" t="s">
        <v>24</v>
      </c>
      <c r="D18235" s="434" t="s">
        <v>29</v>
      </c>
      <c r="E18235" s="434">
        <v>15</v>
      </c>
      <c r="F18235" s="434">
        <v>7854</v>
      </c>
      <c r="G18235" s="434">
        <v>23316</v>
      </c>
      <c r="H18235" s="434">
        <v>18311</v>
      </c>
      <c r="I18235" s="434">
        <v>159</v>
      </c>
      <c r="J18235" s="434">
        <v>20550</v>
      </c>
      <c r="K18235" s="434">
        <v>2009</v>
      </c>
    </row>
    <row r="18236" spans="1:11" hidden="1" x14ac:dyDescent="0.25">
      <c r="A18236" s="434">
        <v>636014081</v>
      </c>
      <c r="B18236" s="434">
        <v>5878</v>
      </c>
      <c r="C18236" s="434" t="s">
        <v>16</v>
      </c>
      <c r="D18236" s="434" t="s">
        <v>33</v>
      </c>
      <c r="F18236" s="434">
        <v>11060</v>
      </c>
      <c r="G18236" s="434">
        <v>74862</v>
      </c>
      <c r="H18236" s="434">
        <v>42340</v>
      </c>
      <c r="I18236" s="434">
        <v>228</v>
      </c>
      <c r="J18236" s="434">
        <v>80392</v>
      </c>
      <c r="K18236" s="434">
        <v>2009</v>
      </c>
    </row>
    <row r="18237" spans="1:11" hidden="1" x14ac:dyDescent="0.25">
      <c r="A18237" s="434">
        <v>636014087</v>
      </c>
      <c r="B18237" s="434">
        <v>2842</v>
      </c>
      <c r="C18237" s="434" t="s">
        <v>20</v>
      </c>
      <c r="D18237" s="434" t="s">
        <v>29</v>
      </c>
      <c r="F18237" s="434">
        <v>9480</v>
      </c>
      <c r="G18237" s="434">
        <v>44997</v>
      </c>
      <c r="H18237" s="434">
        <v>29734</v>
      </c>
      <c r="I18237" s="434">
        <v>183</v>
      </c>
      <c r="J18237" s="434">
        <v>52241</v>
      </c>
      <c r="K18237" s="434">
        <v>2009</v>
      </c>
    </row>
    <row r="18238" spans="1:11" hidden="1" x14ac:dyDescent="0.25">
      <c r="A18238" s="434">
        <v>636014114</v>
      </c>
      <c r="B18238" s="434">
        <v>5989</v>
      </c>
      <c r="C18238" s="434" t="s">
        <v>16</v>
      </c>
      <c r="D18238" s="434" t="s">
        <v>33</v>
      </c>
      <c r="E18238" s="434">
        <v>14.4</v>
      </c>
      <c r="F18238" s="434">
        <v>14280</v>
      </c>
      <c r="G18238" s="434">
        <v>115501</v>
      </c>
      <c r="H18238" s="434">
        <v>62782</v>
      </c>
      <c r="I18238" s="434">
        <v>249.99</v>
      </c>
      <c r="J18238" s="434">
        <v>126255</v>
      </c>
      <c r="K18238" s="434">
        <v>2009</v>
      </c>
    </row>
    <row r="18239" spans="1:11" hidden="1" x14ac:dyDescent="0.25">
      <c r="A18239" s="434">
        <v>636014119</v>
      </c>
      <c r="B18239" s="434">
        <v>6481</v>
      </c>
      <c r="C18239" s="434" t="s">
        <v>20</v>
      </c>
      <c r="D18239" s="434" t="s">
        <v>29</v>
      </c>
      <c r="E18239" s="434">
        <v>14.9</v>
      </c>
      <c r="F18239" s="434">
        <v>9480</v>
      </c>
      <c r="G18239" s="434">
        <v>50100</v>
      </c>
      <c r="H18239" s="434">
        <v>30040</v>
      </c>
      <c r="I18239" s="434">
        <v>183</v>
      </c>
      <c r="J18239" s="434">
        <v>52115</v>
      </c>
      <c r="K18239" s="434">
        <v>2009</v>
      </c>
    </row>
    <row r="18240" spans="1:11" hidden="1" x14ac:dyDescent="0.25">
      <c r="A18240" s="434">
        <v>636014121</v>
      </c>
      <c r="B18240" s="434">
        <v>826</v>
      </c>
      <c r="C18240" s="434" t="s">
        <v>16</v>
      </c>
      <c r="D18240" s="434" t="s">
        <v>33</v>
      </c>
      <c r="E18240" s="434">
        <v>13.5</v>
      </c>
      <c r="F18240" s="434">
        <v>12231</v>
      </c>
      <c r="G18240" s="434">
        <v>74296</v>
      </c>
      <c r="H18240" s="434">
        <v>41676</v>
      </c>
      <c r="I18240" s="434">
        <v>228</v>
      </c>
      <c r="J18240" s="434">
        <v>78928</v>
      </c>
      <c r="K18240" s="434">
        <v>2009</v>
      </c>
    </row>
    <row r="18241" spans="1:11" hidden="1" x14ac:dyDescent="0.25">
      <c r="A18241" s="434">
        <v>636014126</v>
      </c>
      <c r="B18241" s="434">
        <v>50523</v>
      </c>
      <c r="C18241" s="434" t="s">
        <v>16</v>
      </c>
      <c r="D18241" s="434" t="s">
        <v>33</v>
      </c>
      <c r="E18241" s="434">
        <v>15</v>
      </c>
      <c r="F18241" s="434">
        <v>15820</v>
      </c>
      <c r="G18241" s="434">
        <v>106808</v>
      </c>
      <c r="H18241" s="434">
        <v>60178</v>
      </c>
      <c r="I18241" s="434">
        <v>243.88</v>
      </c>
      <c r="J18241" s="434">
        <v>0</v>
      </c>
      <c r="K18241" s="434">
        <v>1970</v>
      </c>
    </row>
    <row r="18242" spans="1:11" hidden="1" x14ac:dyDescent="0.25">
      <c r="A18242" s="434">
        <v>636014128</v>
      </c>
      <c r="B18242" s="434">
        <v>1708</v>
      </c>
      <c r="C18242" s="434" t="s">
        <v>16</v>
      </c>
      <c r="D18242" s="434" t="s">
        <v>33</v>
      </c>
      <c r="E18242" s="434">
        <v>13.5</v>
      </c>
      <c r="F18242" s="434">
        <v>12231</v>
      </c>
      <c r="G18242" s="434">
        <v>74296</v>
      </c>
      <c r="H18242" s="434">
        <v>41676</v>
      </c>
      <c r="I18242" s="434">
        <v>228</v>
      </c>
      <c r="J18242" s="434">
        <v>78928</v>
      </c>
      <c r="K18242" s="434">
        <v>2009</v>
      </c>
    </row>
    <row r="18243" spans="1:11" hidden="1" x14ac:dyDescent="0.25">
      <c r="A18243" s="434">
        <v>636014189</v>
      </c>
      <c r="B18243" s="434">
        <v>158325</v>
      </c>
      <c r="C18243" s="434" t="s">
        <v>16</v>
      </c>
      <c r="D18243" s="434" t="s">
        <v>33</v>
      </c>
      <c r="E18243" s="434">
        <v>15.4</v>
      </c>
      <c r="F18243" s="434">
        <v>14083</v>
      </c>
      <c r="G18243" s="434">
        <v>111107</v>
      </c>
      <c r="H18243" s="434">
        <v>62372</v>
      </c>
      <c r="I18243" s="434">
        <v>249.97</v>
      </c>
      <c r="J18243" s="434">
        <v>121653</v>
      </c>
      <c r="K18243" s="434">
        <v>2009</v>
      </c>
    </row>
    <row r="18244" spans="1:11" hidden="1" x14ac:dyDescent="0.25">
      <c r="A18244" s="434">
        <v>636014190</v>
      </c>
      <c r="B18244" s="434">
        <v>25397</v>
      </c>
      <c r="C18244" s="434" t="s">
        <v>28</v>
      </c>
      <c r="D18244" s="434" t="s">
        <v>33</v>
      </c>
      <c r="E18244" s="434">
        <v>14.5</v>
      </c>
      <c r="F18244" s="434">
        <v>10740</v>
      </c>
      <c r="G18244" s="434">
        <v>83688</v>
      </c>
      <c r="H18244" s="434">
        <v>44213</v>
      </c>
      <c r="I18244" s="434">
        <v>229</v>
      </c>
      <c r="J18244" s="434">
        <v>0</v>
      </c>
      <c r="K18244" s="434">
        <v>2009</v>
      </c>
    </row>
    <row r="18245" spans="1:11" hidden="1" x14ac:dyDescent="0.25">
      <c r="A18245" s="434">
        <v>636014191</v>
      </c>
      <c r="B18245" s="434">
        <v>201294</v>
      </c>
      <c r="C18245" s="434" t="s">
        <v>16</v>
      </c>
      <c r="D18245" s="434" t="s">
        <v>33</v>
      </c>
      <c r="E18245" s="434">
        <v>15.4</v>
      </c>
      <c r="F18245" s="434">
        <v>14083</v>
      </c>
      <c r="G18245" s="434">
        <v>111107</v>
      </c>
      <c r="H18245" s="434">
        <v>62372</v>
      </c>
      <c r="I18245" s="434">
        <v>249.97</v>
      </c>
      <c r="J18245" s="434">
        <v>121653</v>
      </c>
      <c r="K18245" s="434">
        <v>2009</v>
      </c>
    </row>
    <row r="18246" spans="1:11" hidden="1" x14ac:dyDescent="0.25">
      <c r="A18246" s="434">
        <v>636014193</v>
      </c>
      <c r="B18246" s="434">
        <v>22995</v>
      </c>
      <c r="C18246" s="434" t="s">
        <v>16</v>
      </c>
      <c r="D18246" s="434" t="s">
        <v>33</v>
      </c>
      <c r="F18246" s="434">
        <v>14083</v>
      </c>
      <c r="G18246" s="434">
        <v>111682</v>
      </c>
      <c r="H18246" s="434">
        <v>62372</v>
      </c>
      <c r="I18246" s="434">
        <v>249.97</v>
      </c>
      <c r="J18246" s="434">
        <v>121653</v>
      </c>
      <c r="K18246" s="434">
        <v>2009</v>
      </c>
    </row>
    <row r="18247" spans="1:11" hidden="1" x14ac:dyDescent="0.25">
      <c r="A18247" s="434">
        <v>636014212</v>
      </c>
      <c r="B18247" s="434">
        <v>1391</v>
      </c>
      <c r="C18247" s="434" t="s">
        <v>61</v>
      </c>
      <c r="D18247" s="434" t="s">
        <v>25</v>
      </c>
      <c r="E18247" s="434">
        <v>12</v>
      </c>
      <c r="F18247" s="434">
        <v>11880</v>
      </c>
      <c r="G18247" s="434">
        <v>7800</v>
      </c>
      <c r="H18247" s="434">
        <v>9494</v>
      </c>
      <c r="I18247" s="434">
        <v>133</v>
      </c>
      <c r="K18247" s="434">
        <v>2008</v>
      </c>
    </row>
    <row r="18248" spans="1:11" hidden="1" x14ac:dyDescent="0.25">
      <c r="A18248" s="434">
        <v>636014235</v>
      </c>
      <c r="B18248" s="434">
        <v>816</v>
      </c>
      <c r="C18248" s="434" t="s">
        <v>20</v>
      </c>
      <c r="D18248" s="434" t="s">
        <v>29</v>
      </c>
      <c r="E18248" s="434">
        <v>14.9</v>
      </c>
      <c r="F18248" s="434">
        <v>9960</v>
      </c>
      <c r="G18248" s="434">
        <v>49999</v>
      </c>
      <c r="H18248" s="434">
        <v>30040</v>
      </c>
      <c r="I18248" s="434">
        <v>183</v>
      </c>
      <c r="J18248" s="434">
        <v>52115</v>
      </c>
      <c r="K18248" s="434">
        <v>2009</v>
      </c>
    </row>
    <row r="18249" spans="1:11" hidden="1" x14ac:dyDescent="0.25">
      <c r="A18249" s="434">
        <v>636014253</v>
      </c>
      <c r="B18249" s="434">
        <v>30</v>
      </c>
      <c r="C18249" s="434" t="s">
        <v>24</v>
      </c>
      <c r="D18249" s="434" t="s">
        <v>36</v>
      </c>
      <c r="E18249" s="434">
        <v>15.3</v>
      </c>
      <c r="F18249" s="434">
        <v>18660</v>
      </c>
      <c r="G18249" s="434">
        <v>149991</v>
      </c>
      <c r="H18249" s="434">
        <v>85362</v>
      </c>
      <c r="I18249" s="434">
        <v>274.2</v>
      </c>
      <c r="J18249" s="434">
        <v>173950</v>
      </c>
      <c r="K18249" s="434">
        <v>2010</v>
      </c>
    </row>
    <row r="18250" spans="1:11" hidden="1" x14ac:dyDescent="0.25">
      <c r="A18250" s="434">
        <v>636014278</v>
      </c>
      <c r="B18250" s="434">
        <v>27089</v>
      </c>
      <c r="C18250" s="434" t="s">
        <v>24</v>
      </c>
      <c r="D18250" s="434" t="s">
        <v>33</v>
      </c>
      <c r="E18250" s="434">
        <v>15.3</v>
      </c>
      <c r="F18250" s="434">
        <v>12350</v>
      </c>
      <c r="G18250" s="434">
        <v>105361</v>
      </c>
      <c r="H18250" s="434">
        <v>55909</v>
      </c>
      <c r="I18250" s="434">
        <v>228.6</v>
      </c>
      <c r="J18250" s="434">
        <v>113797</v>
      </c>
      <c r="K18250" s="434">
        <v>2009</v>
      </c>
    </row>
    <row r="18251" spans="1:11" hidden="1" x14ac:dyDescent="0.25">
      <c r="A18251" s="434">
        <v>636014300</v>
      </c>
      <c r="B18251" s="434">
        <v>12677</v>
      </c>
      <c r="C18251" s="434" t="s">
        <v>28</v>
      </c>
      <c r="D18251" s="434" t="s">
        <v>29</v>
      </c>
      <c r="E18251" s="434">
        <v>14</v>
      </c>
      <c r="F18251" s="434">
        <v>7860</v>
      </c>
      <c r="G18251" s="434">
        <v>34409</v>
      </c>
      <c r="H18251" s="434">
        <v>23456</v>
      </c>
      <c r="I18251" s="434">
        <v>180</v>
      </c>
      <c r="J18251" s="434">
        <v>0</v>
      </c>
      <c r="K18251" s="434">
        <v>1970</v>
      </c>
    </row>
    <row r="18252" spans="1:11" hidden="1" x14ac:dyDescent="0.25">
      <c r="A18252" s="434">
        <v>636014303</v>
      </c>
      <c r="B18252" s="434">
        <v>18634</v>
      </c>
      <c r="C18252" s="434" t="s">
        <v>28</v>
      </c>
      <c r="D18252" s="434" t="s">
        <v>33</v>
      </c>
      <c r="E18252" s="434">
        <v>14.5</v>
      </c>
      <c r="F18252" s="434">
        <v>9800</v>
      </c>
      <c r="G18252" s="434">
        <v>82131</v>
      </c>
      <c r="H18252" s="434">
        <v>42942</v>
      </c>
      <c r="I18252" s="434">
        <v>228.99</v>
      </c>
      <c r="J18252" s="434">
        <v>0</v>
      </c>
      <c r="K18252" s="434">
        <v>2010</v>
      </c>
    </row>
    <row r="18253" spans="1:11" hidden="1" x14ac:dyDescent="0.25">
      <c r="A18253" s="434">
        <v>636014307</v>
      </c>
      <c r="B18253" s="434">
        <v>3905</v>
      </c>
      <c r="C18253" s="434" t="s">
        <v>16</v>
      </c>
      <c r="D18253" s="434" t="s">
        <v>33</v>
      </c>
      <c r="E18253" s="434">
        <v>14.7</v>
      </c>
      <c r="F18253" s="434">
        <v>14313</v>
      </c>
      <c r="G18253" s="434">
        <v>114880</v>
      </c>
      <c r="H18253" s="434">
        <v>62877</v>
      </c>
      <c r="I18253" s="434">
        <v>249.9</v>
      </c>
      <c r="J18253" s="434">
        <v>126028</v>
      </c>
      <c r="K18253" s="434">
        <v>2005</v>
      </c>
    </row>
    <row r="18254" spans="1:11" hidden="1" x14ac:dyDescent="0.25">
      <c r="A18254" s="434">
        <v>636014309</v>
      </c>
      <c r="B18254" s="434">
        <v>21828</v>
      </c>
      <c r="C18254" s="434" t="s">
        <v>24</v>
      </c>
      <c r="D18254" s="434" t="s">
        <v>36</v>
      </c>
      <c r="E18254" s="434">
        <v>15.2</v>
      </c>
      <c r="F18254" s="434">
        <v>18660</v>
      </c>
      <c r="G18254" s="434">
        <v>157300</v>
      </c>
      <c r="H18254" s="434">
        <v>84029</v>
      </c>
      <c r="I18254" s="434">
        <v>274</v>
      </c>
      <c r="J18254" s="434">
        <v>168552</v>
      </c>
      <c r="K18254" s="434">
        <v>2010</v>
      </c>
    </row>
    <row r="18255" spans="1:11" hidden="1" x14ac:dyDescent="0.25">
      <c r="A18255" s="434">
        <v>636014310</v>
      </c>
      <c r="B18255" s="434">
        <v>41790</v>
      </c>
      <c r="C18255" s="434" t="s">
        <v>24</v>
      </c>
      <c r="D18255" s="434" t="s">
        <v>36</v>
      </c>
      <c r="E18255" s="434">
        <v>15.7</v>
      </c>
      <c r="F18255" s="434">
        <v>18623</v>
      </c>
      <c r="G18255" s="434">
        <v>158290</v>
      </c>
      <c r="H18255" s="434">
        <v>81339</v>
      </c>
      <c r="I18255" s="434">
        <v>274</v>
      </c>
      <c r="J18255" s="434">
        <v>167118</v>
      </c>
      <c r="K18255" s="434">
        <v>2009</v>
      </c>
    </row>
    <row r="18256" spans="1:11" hidden="1" x14ac:dyDescent="0.25">
      <c r="A18256" s="434">
        <v>636014311</v>
      </c>
      <c r="B18256" s="434">
        <v>36795</v>
      </c>
      <c r="C18256" s="434" t="s">
        <v>24</v>
      </c>
      <c r="D18256" s="434" t="s">
        <v>36</v>
      </c>
      <c r="E18256" s="434">
        <v>15.7</v>
      </c>
      <c r="F18256" s="434">
        <v>18610</v>
      </c>
      <c r="G18256" s="434">
        <v>158290</v>
      </c>
      <c r="H18256" s="434">
        <v>81339</v>
      </c>
      <c r="I18256" s="434">
        <v>274</v>
      </c>
      <c r="J18256" s="434">
        <v>167118</v>
      </c>
      <c r="K18256" s="434">
        <v>2010</v>
      </c>
    </row>
    <row r="18257" spans="1:11" hidden="1" x14ac:dyDescent="0.25">
      <c r="A18257" s="434">
        <v>636014336</v>
      </c>
      <c r="B18257" s="434">
        <v>2</v>
      </c>
      <c r="C18257" s="434" t="s">
        <v>20</v>
      </c>
      <c r="D18257" s="434" t="s">
        <v>29</v>
      </c>
      <c r="E18257" s="434">
        <v>15</v>
      </c>
      <c r="F18257" s="434">
        <v>7274</v>
      </c>
      <c r="G18257" s="434">
        <v>37432</v>
      </c>
      <c r="H18257" s="434">
        <v>25124</v>
      </c>
      <c r="I18257" s="434">
        <v>176</v>
      </c>
      <c r="J18257" s="434">
        <v>42671</v>
      </c>
      <c r="K18257" s="434">
        <v>2004</v>
      </c>
    </row>
    <row r="18258" spans="1:11" hidden="1" x14ac:dyDescent="0.25">
      <c r="A18258" s="434">
        <v>636014337</v>
      </c>
      <c r="B18258" s="434">
        <v>1</v>
      </c>
      <c r="C18258" s="434" t="s">
        <v>20</v>
      </c>
      <c r="D18258" s="434" t="s">
        <v>29</v>
      </c>
      <c r="E18258" s="434">
        <v>15</v>
      </c>
      <c r="F18258" s="434">
        <v>7277</v>
      </c>
      <c r="G18258" s="434">
        <v>37432</v>
      </c>
      <c r="H18258" s="434">
        <v>25124</v>
      </c>
      <c r="I18258" s="434">
        <v>175.97</v>
      </c>
      <c r="J18258" s="434">
        <v>43067</v>
      </c>
      <c r="K18258" s="434">
        <v>2005</v>
      </c>
    </row>
    <row r="18259" spans="1:11" hidden="1" x14ac:dyDescent="0.25">
      <c r="A18259" s="434">
        <v>636014349</v>
      </c>
      <c r="B18259" s="434">
        <v>37018</v>
      </c>
      <c r="C18259" s="434" t="s">
        <v>24</v>
      </c>
      <c r="D18259" s="434" t="s">
        <v>36</v>
      </c>
      <c r="E18259" s="434">
        <v>15.7</v>
      </c>
      <c r="F18259" s="434">
        <v>18660</v>
      </c>
      <c r="G18259" s="434">
        <v>156572</v>
      </c>
      <c r="H18259" s="434">
        <v>83747</v>
      </c>
      <c r="I18259" s="434">
        <v>274.5</v>
      </c>
      <c r="J18259" s="434">
        <v>167554</v>
      </c>
      <c r="K18259" s="434">
        <v>2009</v>
      </c>
    </row>
    <row r="18260" spans="1:11" hidden="1" x14ac:dyDescent="0.25">
      <c r="A18260" s="434">
        <v>636014350</v>
      </c>
      <c r="B18260" s="434">
        <v>3777</v>
      </c>
      <c r="C18260" s="434" t="s">
        <v>24</v>
      </c>
      <c r="D18260" s="434" t="s">
        <v>36</v>
      </c>
      <c r="E18260" s="434">
        <v>15.7</v>
      </c>
      <c r="F18260" s="434">
        <v>18660</v>
      </c>
      <c r="G18260" s="434">
        <v>156572</v>
      </c>
      <c r="H18260" s="434">
        <v>83747</v>
      </c>
      <c r="I18260" s="434">
        <v>274.5</v>
      </c>
      <c r="J18260" s="434">
        <v>167554</v>
      </c>
      <c r="K18260" s="434">
        <v>2010</v>
      </c>
    </row>
    <row r="18261" spans="1:11" hidden="1" x14ac:dyDescent="0.25">
      <c r="A18261" s="434">
        <v>636014351</v>
      </c>
      <c r="B18261" s="434">
        <v>11084</v>
      </c>
      <c r="C18261" s="434" t="s">
        <v>24</v>
      </c>
      <c r="D18261" s="434" t="s">
        <v>36</v>
      </c>
      <c r="E18261" s="434">
        <v>15.7</v>
      </c>
      <c r="F18261" s="434">
        <v>18660</v>
      </c>
      <c r="G18261" s="434">
        <v>156000</v>
      </c>
      <c r="H18261" s="434">
        <v>83747</v>
      </c>
      <c r="I18261" s="434">
        <v>274.5</v>
      </c>
      <c r="J18261" s="434">
        <v>167554</v>
      </c>
      <c r="K18261" s="434">
        <v>2011</v>
      </c>
    </row>
    <row r="18262" spans="1:11" hidden="1" x14ac:dyDescent="0.25">
      <c r="A18262" s="434">
        <v>636014352</v>
      </c>
      <c r="B18262" s="434">
        <v>25837</v>
      </c>
      <c r="C18262" s="434" t="s">
        <v>24</v>
      </c>
      <c r="D18262" s="434" t="s">
        <v>36</v>
      </c>
      <c r="E18262" s="434">
        <v>15.7</v>
      </c>
      <c r="F18262" s="434">
        <v>18660</v>
      </c>
      <c r="G18262" s="434">
        <v>156000</v>
      </c>
      <c r="H18262" s="434">
        <v>83747</v>
      </c>
      <c r="I18262" s="434">
        <v>274.5</v>
      </c>
      <c r="J18262" s="434">
        <v>167554</v>
      </c>
      <c r="K18262" s="434">
        <v>2010</v>
      </c>
    </row>
    <row r="18263" spans="1:11" hidden="1" x14ac:dyDescent="0.25">
      <c r="A18263" s="434">
        <v>636014353</v>
      </c>
      <c r="B18263" s="434">
        <v>339545</v>
      </c>
      <c r="C18263" s="434" t="s">
        <v>24</v>
      </c>
      <c r="D18263" s="434" t="s">
        <v>33</v>
      </c>
      <c r="E18263" s="434">
        <v>14.6</v>
      </c>
      <c r="F18263" s="434">
        <v>13560</v>
      </c>
      <c r="G18263" s="434">
        <v>114100</v>
      </c>
      <c r="H18263" s="434">
        <v>62504</v>
      </c>
      <c r="I18263" s="434">
        <v>250</v>
      </c>
      <c r="J18263" s="434">
        <v>123031</v>
      </c>
      <c r="K18263" s="434">
        <v>2010</v>
      </c>
    </row>
    <row r="18264" spans="1:11" hidden="1" x14ac:dyDescent="0.25">
      <c r="A18264" s="434">
        <v>636014354</v>
      </c>
      <c r="B18264" s="434">
        <v>309333</v>
      </c>
      <c r="C18264" s="434" t="s">
        <v>24</v>
      </c>
      <c r="D18264" s="434" t="s">
        <v>33</v>
      </c>
      <c r="E18264" s="434">
        <v>14.6</v>
      </c>
      <c r="F18264" s="434">
        <v>13560</v>
      </c>
      <c r="G18264" s="434">
        <v>114100</v>
      </c>
      <c r="H18264" s="434">
        <v>62504</v>
      </c>
      <c r="I18264" s="434">
        <v>250</v>
      </c>
      <c r="J18264" s="434">
        <v>123031</v>
      </c>
      <c r="K18264" s="434">
        <v>2010</v>
      </c>
    </row>
    <row r="18265" spans="1:11" hidden="1" x14ac:dyDescent="0.25">
      <c r="A18265" s="434">
        <v>636014355</v>
      </c>
      <c r="B18265" s="434">
        <v>298857</v>
      </c>
      <c r="C18265" s="434" t="s">
        <v>24</v>
      </c>
      <c r="D18265" s="434" t="s">
        <v>33</v>
      </c>
      <c r="E18265" s="434">
        <v>14.6</v>
      </c>
      <c r="F18265" s="434">
        <v>13560</v>
      </c>
      <c r="G18265" s="434">
        <v>114000</v>
      </c>
      <c r="H18265" s="434">
        <v>62504</v>
      </c>
      <c r="I18265" s="434">
        <v>250</v>
      </c>
      <c r="J18265" s="434">
        <v>123031</v>
      </c>
      <c r="K18265" s="434">
        <v>2010</v>
      </c>
    </row>
    <row r="18266" spans="1:11" hidden="1" x14ac:dyDescent="0.25">
      <c r="A18266" s="434">
        <v>636014356</v>
      </c>
      <c r="B18266" s="434">
        <v>383794</v>
      </c>
      <c r="C18266" s="434" t="s">
        <v>24</v>
      </c>
      <c r="D18266" s="434" t="s">
        <v>33</v>
      </c>
      <c r="E18266" s="434">
        <v>14.6</v>
      </c>
      <c r="F18266" s="434">
        <v>13560</v>
      </c>
      <c r="G18266" s="434">
        <v>114000</v>
      </c>
      <c r="H18266" s="434">
        <v>62504</v>
      </c>
      <c r="I18266" s="434">
        <v>250</v>
      </c>
      <c r="J18266" s="434">
        <v>123031</v>
      </c>
      <c r="K18266" s="434">
        <v>2011</v>
      </c>
    </row>
    <row r="18267" spans="1:11" hidden="1" x14ac:dyDescent="0.25">
      <c r="A18267" s="434">
        <v>636014358</v>
      </c>
      <c r="B18267" s="434">
        <v>1</v>
      </c>
      <c r="C18267" s="434" t="s">
        <v>28</v>
      </c>
      <c r="D18267" s="434" t="s">
        <v>29</v>
      </c>
      <c r="E18267" s="434">
        <v>14</v>
      </c>
      <c r="F18267" s="434">
        <v>9960</v>
      </c>
      <c r="G18267" s="434">
        <v>56987</v>
      </c>
      <c r="H18267" s="434">
        <v>32983</v>
      </c>
      <c r="I18267" s="434">
        <v>189.99</v>
      </c>
      <c r="K18267" s="434">
        <v>2010</v>
      </c>
    </row>
    <row r="18268" spans="1:11" hidden="1" x14ac:dyDescent="0.25">
      <c r="A18268" s="434">
        <v>636014361</v>
      </c>
      <c r="B18268" s="434">
        <v>2</v>
      </c>
      <c r="C18268" s="434" t="s">
        <v>16</v>
      </c>
      <c r="D18268" s="434" t="s">
        <v>22</v>
      </c>
      <c r="F18268" s="434">
        <v>2480</v>
      </c>
      <c r="G18268" s="434">
        <v>4593</v>
      </c>
      <c r="H18268" s="434">
        <v>3212</v>
      </c>
      <c r="I18268" s="434">
        <v>90.22</v>
      </c>
      <c r="J18268" s="434">
        <v>4303</v>
      </c>
      <c r="K18268" s="434">
        <v>2010</v>
      </c>
    </row>
    <row r="18269" spans="1:11" hidden="1" x14ac:dyDescent="0.25">
      <c r="A18269" s="434">
        <v>636014391</v>
      </c>
      <c r="B18269" s="434">
        <v>58830</v>
      </c>
      <c r="C18269" s="434" t="s">
        <v>24</v>
      </c>
      <c r="D18269" s="434" t="s">
        <v>29</v>
      </c>
      <c r="E18269" s="434">
        <v>16</v>
      </c>
      <c r="F18269" s="434">
        <v>9488</v>
      </c>
      <c r="G18269" s="434">
        <v>26447</v>
      </c>
      <c r="H18269" s="434">
        <v>22914</v>
      </c>
      <c r="I18269" s="434">
        <v>174.2</v>
      </c>
      <c r="J18269" s="434">
        <v>35209</v>
      </c>
      <c r="K18269" s="434">
        <v>2009</v>
      </c>
    </row>
    <row r="18270" spans="1:11" hidden="1" x14ac:dyDescent="0.25">
      <c r="A18270" s="434">
        <v>636014441</v>
      </c>
      <c r="B18270" s="434">
        <v>13538</v>
      </c>
      <c r="C18270" s="434" t="s">
        <v>28</v>
      </c>
      <c r="D18270" s="434" t="s">
        <v>36</v>
      </c>
      <c r="E18270" s="434">
        <v>13.9</v>
      </c>
      <c r="F18270" s="434">
        <v>18660</v>
      </c>
      <c r="G18270" s="434">
        <v>182060</v>
      </c>
      <c r="H18270" s="434">
        <v>93360</v>
      </c>
      <c r="I18270" s="434">
        <v>292</v>
      </c>
      <c r="J18270" s="434">
        <v>0</v>
      </c>
      <c r="K18270" s="434">
        <v>2009</v>
      </c>
    </row>
    <row r="18271" spans="1:11" hidden="1" x14ac:dyDescent="0.25">
      <c r="A18271" s="434">
        <v>636014455</v>
      </c>
      <c r="B18271" s="434">
        <v>13801</v>
      </c>
      <c r="C18271" s="434" t="s">
        <v>28</v>
      </c>
      <c r="D18271" s="434" t="s">
        <v>36</v>
      </c>
      <c r="E18271" s="434">
        <v>14.7</v>
      </c>
      <c r="F18271" s="434">
        <v>16858</v>
      </c>
      <c r="G18271" s="434">
        <v>171009</v>
      </c>
      <c r="H18271" s="434">
        <v>87590</v>
      </c>
      <c r="I18271" s="434">
        <v>289</v>
      </c>
      <c r="J18271" s="434">
        <v>0</v>
      </c>
      <c r="K18271" s="434">
        <v>2003</v>
      </c>
    </row>
    <row r="18272" spans="1:11" hidden="1" x14ac:dyDescent="0.25">
      <c r="A18272" s="434">
        <v>636014469</v>
      </c>
      <c r="B18272" s="434">
        <v>8027</v>
      </c>
      <c r="C18272" s="434" t="s">
        <v>16</v>
      </c>
      <c r="D18272" s="434" t="s">
        <v>36</v>
      </c>
      <c r="E18272" s="434">
        <v>15.8</v>
      </c>
      <c r="F18272" s="434">
        <v>15861</v>
      </c>
      <c r="G18272" s="434">
        <v>158007</v>
      </c>
      <c r="H18272" s="434">
        <v>81347</v>
      </c>
      <c r="I18272" s="434">
        <v>274.33999999999997</v>
      </c>
      <c r="J18272" s="434">
        <v>0</v>
      </c>
      <c r="K18272" s="434">
        <v>1970</v>
      </c>
    </row>
    <row r="18273" spans="1:11" hidden="1" x14ac:dyDescent="0.25">
      <c r="A18273" s="434">
        <v>636014470</v>
      </c>
      <c r="B18273" s="434">
        <v>3946</v>
      </c>
      <c r="C18273" s="434" t="s">
        <v>16</v>
      </c>
      <c r="D18273" s="434" t="s">
        <v>36</v>
      </c>
      <c r="E18273" s="434">
        <v>15.8</v>
      </c>
      <c r="F18273" s="434">
        <v>15861</v>
      </c>
      <c r="G18273" s="434">
        <v>158149</v>
      </c>
      <c r="H18273" s="434">
        <v>81347</v>
      </c>
      <c r="I18273" s="434">
        <v>274.33999999999997</v>
      </c>
      <c r="J18273" s="434">
        <v>0</v>
      </c>
      <c r="K18273" s="434">
        <v>1970</v>
      </c>
    </row>
    <row r="18274" spans="1:11" hidden="1" x14ac:dyDescent="0.25">
      <c r="A18274" s="434">
        <v>636014480</v>
      </c>
      <c r="B18274" s="434">
        <v>8661</v>
      </c>
      <c r="C18274" s="434" t="s">
        <v>28</v>
      </c>
      <c r="D18274" s="434" t="s">
        <v>36</v>
      </c>
      <c r="E18274" s="434">
        <v>13.8</v>
      </c>
      <c r="F18274" s="434">
        <v>18660</v>
      </c>
      <c r="G18274" s="434">
        <v>179221</v>
      </c>
      <c r="H18274" s="434">
        <v>92744</v>
      </c>
      <c r="I18274" s="434">
        <v>292</v>
      </c>
      <c r="J18274" s="434">
        <v>0</v>
      </c>
      <c r="K18274" s="434">
        <v>2010</v>
      </c>
    </row>
    <row r="18275" spans="1:11" hidden="1" x14ac:dyDescent="0.25">
      <c r="A18275" s="434">
        <v>636014481</v>
      </c>
      <c r="B18275" s="434">
        <v>14184</v>
      </c>
      <c r="C18275" s="434" t="s">
        <v>28</v>
      </c>
      <c r="D18275" s="434" t="s">
        <v>36</v>
      </c>
      <c r="E18275" s="434">
        <v>14.3</v>
      </c>
      <c r="F18275" s="434">
        <v>18660</v>
      </c>
      <c r="G18275" s="434">
        <v>179166</v>
      </c>
      <c r="H18275" s="434">
        <v>92744</v>
      </c>
      <c r="I18275" s="434">
        <v>292.26</v>
      </c>
      <c r="J18275" s="434">
        <v>0</v>
      </c>
      <c r="K18275" s="434">
        <v>2010</v>
      </c>
    </row>
    <row r="18276" spans="1:11" hidden="1" x14ac:dyDescent="0.25">
      <c r="A18276" s="434">
        <v>636014488</v>
      </c>
      <c r="B18276" s="434">
        <v>3897</v>
      </c>
      <c r="C18276" s="434" t="s">
        <v>20</v>
      </c>
      <c r="D18276" s="434" t="s">
        <v>29</v>
      </c>
      <c r="E18276" s="434">
        <v>14.9</v>
      </c>
      <c r="F18276" s="434">
        <v>9480</v>
      </c>
      <c r="G18276" s="434">
        <v>37061</v>
      </c>
      <c r="H18276" s="434">
        <v>23325</v>
      </c>
      <c r="I18276" s="434">
        <v>182.55</v>
      </c>
      <c r="J18276" s="434">
        <v>41137</v>
      </c>
      <c r="K18276" s="434">
        <v>2006</v>
      </c>
    </row>
    <row r="18277" spans="1:11" hidden="1" x14ac:dyDescent="0.25">
      <c r="A18277" s="434">
        <v>636014506</v>
      </c>
      <c r="B18277" s="434">
        <v>9431</v>
      </c>
      <c r="C18277" s="434" t="s">
        <v>24</v>
      </c>
      <c r="D18277" s="434" t="s">
        <v>36</v>
      </c>
      <c r="E18277" s="434">
        <v>15.4</v>
      </c>
      <c r="F18277" s="434">
        <v>18889</v>
      </c>
      <c r="G18277" s="434">
        <v>163216</v>
      </c>
      <c r="H18277" s="434">
        <v>85421</v>
      </c>
      <c r="I18277" s="434">
        <v>274.12</v>
      </c>
      <c r="J18277" s="434">
        <v>173626</v>
      </c>
      <c r="K18277" s="434">
        <v>2007</v>
      </c>
    </row>
    <row r="18278" spans="1:11" hidden="1" x14ac:dyDescent="0.25">
      <c r="A18278" s="434">
        <v>636014514</v>
      </c>
      <c r="B18278" s="434">
        <v>16261</v>
      </c>
      <c r="C18278" s="434" t="s">
        <v>28</v>
      </c>
      <c r="D18278" s="434" t="s">
        <v>33</v>
      </c>
      <c r="E18278" s="434">
        <v>14.5</v>
      </c>
      <c r="F18278" s="434">
        <v>8973</v>
      </c>
      <c r="G18278" s="434">
        <v>75656</v>
      </c>
      <c r="H18278" s="434">
        <v>38877</v>
      </c>
      <c r="I18278" s="434">
        <v>225</v>
      </c>
      <c r="J18278" s="434">
        <v>0</v>
      </c>
      <c r="K18278" s="434">
        <v>2005</v>
      </c>
    </row>
    <row r="18279" spans="1:11" hidden="1" x14ac:dyDescent="0.25">
      <c r="A18279" s="434">
        <v>636014525</v>
      </c>
      <c r="B18279" s="434">
        <v>733</v>
      </c>
      <c r="C18279" s="434" t="s">
        <v>28</v>
      </c>
      <c r="D18279" s="434" t="s">
        <v>29</v>
      </c>
      <c r="E18279" s="434">
        <v>14.8</v>
      </c>
      <c r="F18279" s="434">
        <v>8890</v>
      </c>
      <c r="G18279" s="434">
        <v>55753</v>
      </c>
      <c r="H18279" s="434">
        <v>31532</v>
      </c>
      <c r="I18279" s="434">
        <v>190</v>
      </c>
      <c r="K18279" s="434">
        <v>2010</v>
      </c>
    </row>
    <row r="18280" spans="1:11" hidden="1" x14ac:dyDescent="0.25">
      <c r="A18280" s="434">
        <v>636014569</v>
      </c>
      <c r="B18280" s="434">
        <v>26598</v>
      </c>
      <c r="C18280" s="434" t="s">
        <v>28</v>
      </c>
      <c r="D18280" s="434" t="s">
        <v>33</v>
      </c>
      <c r="E18280" s="434">
        <v>13.7</v>
      </c>
      <c r="F18280" s="434">
        <v>13560</v>
      </c>
      <c r="G18280" s="434">
        <v>92842</v>
      </c>
      <c r="H18280" s="434">
        <v>51239</v>
      </c>
      <c r="I18280" s="434">
        <v>229.2</v>
      </c>
      <c r="J18280" s="434">
        <v>0</v>
      </c>
      <c r="K18280" s="434">
        <v>2011</v>
      </c>
    </row>
    <row r="18281" spans="1:11" hidden="1" x14ac:dyDescent="0.25">
      <c r="A18281" s="434">
        <v>636014570</v>
      </c>
      <c r="B18281" s="434">
        <v>19459</v>
      </c>
      <c r="C18281" s="434" t="s">
        <v>28</v>
      </c>
      <c r="D18281" s="434" t="s">
        <v>33</v>
      </c>
      <c r="E18281" s="434">
        <v>13.7</v>
      </c>
      <c r="F18281" s="434">
        <v>13560</v>
      </c>
      <c r="G18281" s="434">
        <v>92803</v>
      </c>
      <c r="H18281" s="434">
        <v>51239</v>
      </c>
      <c r="I18281" s="434">
        <v>229.2</v>
      </c>
      <c r="J18281" s="434">
        <v>0</v>
      </c>
      <c r="K18281" s="434">
        <v>2011</v>
      </c>
    </row>
    <row r="18282" spans="1:11" hidden="1" x14ac:dyDescent="0.25">
      <c r="A18282" s="434">
        <v>636014587</v>
      </c>
      <c r="B18282" s="434">
        <v>18548</v>
      </c>
      <c r="C18282" s="434" t="s">
        <v>35</v>
      </c>
      <c r="D18282" s="434" t="s">
        <v>29</v>
      </c>
      <c r="E18282" s="434">
        <v>20</v>
      </c>
      <c r="F18282" s="434">
        <v>14520</v>
      </c>
      <c r="G18282" s="434">
        <v>21231</v>
      </c>
      <c r="H18282" s="434">
        <v>17368</v>
      </c>
      <c r="I18282" s="434">
        <v>168.06</v>
      </c>
      <c r="J18282" s="434">
        <v>0</v>
      </c>
      <c r="K18282" s="434">
        <v>1970</v>
      </c>
    </row>
    <row r="18283" spans="1:11" hidden="1" x14ac:dyDescent="0.25">
      <c r="A18283" s="434">
        <v>636014588</v>
      </c>
      <c r="B18283" s="434">
        <v>17562</v>
      </c>
      <c r="C18283" s="434" t="s">
        <v>35</v>
      </c>
      <c r="D18283" s="434" t="s">
        <v>29</v>
      </c>
      <c r="E18283" s="434">
        <v>20</v>
      </c>
      <c r="F18283" s="434">
        <v>12342</v>
      </c>
      <c r="G18283" s="434">
        <v>21298</v>
      </c>
      <c r="H18283" s="434">
        <v>17368</v>
      </c>
      <c r="I18283" s="434">
        <v>168.13</v>
      </c>
      <c r="J18283" s="434">
        <v>0</v>
      </c>
      <c r="K18283" s="434">
        <v>1970</v>
      </c>
    </row>
    <row r="18284" spans="1:11" hidden="1" x14ac:dyDescent="0.25">
      <c r="A18284" s="434">
        <v>636014610</v>
      </c>
      <c r="B18284" s="434">
        <v>10661</v>
      </c>
      <c r="C18284" s="434" t="s">
        <v>28</v>
      </c>
      <c r="D18284" s="434" t="s">
        <v>29</v>
      </c>
      <c r="E18284" s="434">
        <v>14</v>
      </c>
      <c r="F18284" s="434">
        <v>8300</v>
      </c>
      <c r="G18284" s="434">
        <v>34403</v>
      </c>
      <c r="H18284" s="434">
        <v>23456</v>
      </c>
      <c r="I18284" s="434">
        <v>180</v>
      </c>
      <c r="J18284" s="434">
        <v>0</v>
      </c>
      <c r="K18284" s="434">
        <v>2010</v>
      </c>
    </row>
    <row r="18285" spans="1:11" hidden="1" x14ac:dyDescent="0.25">
      <c r="A18285" s="434">
        <v>636014624</v>
      </c>
      <c r="B18285" s="434">
        <v>2763</v>
      </c>
      <c r="C18285" s="434" t="s">
        <v>28</v>
      </c>
      <c r="D18285" s="434" t="s">
        <v>36</v>
      </c>
      <c r="E18285" s="434">
        <v>15</v>
      </c>
      <c r="F18285" s="434">
        <v>16860</v>
      </c>
      <c r="G18285" s="434">
        <v>176354</v>
      </c>
      <c r="H18285" s="434">
        <v>91412</v>
      </c>
      <c r="I18285" s="434">
        <v>292</v>
      </c>
      <c r="J18285" s="434">
        <v>0</v>
      </c>
      <c r="K18285" s="434">
        <v>2010</v>
      </c>
    </row>
    <row r="18286" spans="1:11" hidden="1" x14ac:dyDescent="0.25">
      <c r="A18286" s="434">
        <v>636014628</v>
      </c>
      <c r="B18286" s="434">
        <v>11040</v>
      </c>
      <c r="C18286" s="434" t="s">
        <v>28</v>
      </c>
      <c r="D18286" s="434" t="s">
        <v>36</v>
      </c>
      <c r="E18286" s="434">
        <v>14.6</v>
      </c>
      <c r="F18286" s="434">
        <v>16848</v>
      </c>
      <c r="G18286" s="434">
        <v>178043</v>
      </c>
      <c r="H18286" s="434">
        <v>91385</v>
      </c>
      <c r="I18286" s="434">
        <v>292</v>
      </c>
      <c r="J18286" s="434">
        <v>0</v>
      </c>
      <c r="K18286" s="434">
        <v>2010</v>
      </c>
    </row>
    <row r="18287" spans="1:11" hidden="1" x14ac:dyDescent="0.25">
      <c r="A18287" s="434">
        <v>636014629</v>
      </c>
      <c r="B18287" s="434">
        <v>1477</v>
      </c>
      <c r="C18287" s="434" t="s">
        <v>28</v>
      </c>
      <c r="D18287" s="434" t="s">
        <v>36</v>
      </c>
      <c r="E18287" s="434">
        <v>15</v>
      </c>
      <c r="F18287" s="434">
        <v>16860</v>
      </c>
      <c r="G18287" s="434">
        <v>176403</v>
      </c>
      <c r="H18287" s="434">
        <v>91412</v>
      </c>
      <c r="I18287" s="434">
        <v>292</v>
      </c>
      <c r="K18287" s="434">
        <v>2011</v>
      </c>
    </row>
    <row r="18288" spans="1:11" hidden="1" x14ac:dyDescent="0.25">
      <c r="A18288" s="434">
        <v>636014631</v>
      </c>
      <c r="B18288" s="434">
        <v>18208</v>
      </c>
      <c r="C18288" s="434" t="s">
        <v>28</v>
      </c>
      <c r="D18288" s="434" t="s">
        <v>36</v>
      </c>
      <c r="E18288" s="434">
        <v>15</v>
      </c>
      <c r="F18288" s="434">
        <v>18660</v>
      </c>
      <c r="G18288" s="434">
        <v>206007</v>
      </c>
      <c r="H18288" s="434">
        <v>106884</v>
      </c>
      <c r="I18288" s="434">
        <v>299.92</v>
      </c>
      <c r="K18288" s="434">
        <v>2011</v>
      </c>
    </row>
    <row r="18289" spans="1:11" hidden="1" x14ac:dyDescent="0.25">
      <c r="A18289" s="434">
        <v>636014633</v>
      </c>
      <c r="B18289" s="434">
        <v>13815</v>
      </c>
      <c r="C18289" s="434" t="s">
        <v>28</v>
      </c>
      <c r="D18289" s="434" t="s">
        <v>36</v>
      </c>
      <c r="E18289" s="434">
        <v>15</v>
      </c>
      <c r="F18289" s="434">
        <v>18660</v>
      </c>
      <c r="G18289" s="434">
        <v>206117</v>
      </c>
      <c r="H18289" s="434">
        <v>106884</v>
      </c>
      <c r="I18289" s="434">
        <v>299.92</v>
      </c>
      <c r="J18289" s="434">
        <v>0</v>
      </c>
      <c r="K18289" s="434">
        <v>2012</v>
      </c>
    </row>
    <row r="18290" spans="1:11" hidden="1" x14ac:dyDescent="0.25">
      <c r="A18290" s="434">
        <v>636014681</v>
      </c>
      <c r="B18290" s="434">
        <v>13217</v>
      </c>
      <c r="C18290" s="434" t="s">
        <v>28</v>
      </c>
      <c r="D18290" s="434" t="s">
        <v>33</v>
      </c>
      <c r="E18290" s="434">
        <v>13.5</v>
      </c>
      <c r="F18290" s="434">
        <v>11060</v>
      </c>
      <c r="G18290" s="434">
        <v>73180</v>
      </c>
      <c r="H18290" s="434">
        <v>39056</v>
      </c>
      <c r="I18290" s="434">
        <v>224.89</v>
      </c>
      <c r="J18290" s="434">
        <v>0</v>
      </c>
      <c r="K18290" s="434">
        <v>2002</v>
      </c>
    </row>
    <row r="18291" spans="1:11" hidden="1" x14ac:dyDescent="0.25">
      <c r="A18291" s="434">
        <v>636014704</v>
      </c>
      <c r="B18291" s="434">
        <v>1</v>
      </c>
      <c r="C18291" s="434" t="s">
        <v>28</v>
      </c>
      <c r="D18291" s="434" t="s">
        <v>29</v>
      </c>
      <c r="E18291" s="434">
        <v>14</v>
      </c>
      <c r="F18291" s="434">
        <v>9960</v>
      </c>
      <c r="G18291" s="434">
        <v>57023</v>
      </c>
      <c r="H18291" s="434">
        <v>33044</v>
      </c>
      <c r="I18291" s="434">
        <v>189.99</v>
      </c>
      <c r="K18291" s="434">
        <v>2011</v>
      </c>
    </row>
    <row r="18292" spans="1:11" hidden="1" x14ac:dyDescent="0.25">
      <c r="A18292" s="434">
        <v>636014705</v>
      </c>
      <c r="B18292" s="434">
        <v>15053</v>
      </c>
      <c r="C18292" s="434" t="s">
        <v>28</v>
      </c>
      <c r="D18292" s="434" t="s">
        <v>29</v>
      </c>
      <c r="E18292" s="434">
        <v>14</v>
      </c>
      <c r="F18292" s="434">
        <v>9960</v>
      </c>
      <c r="G18292" s="434">
        <v>57038</v>
      </c>
      <c r="H18292" s="434">
        <v>33044</v>
      </c>
      <c r="I18292" s="434">
        <v>189.99</v>
      </c>
      <c r="J18292" s="434">
        <v>0</v>
      </c>
      <c r="K18292" s="434">
        <v>2010</v>
      </c>
    </row>
    <row r="18293" spans="1:11" hidden="1" x14ac:dyDescent="0.25">
      <c r="A18293" s="434">
        <v>636014706</v>
      </c>
      <c r="B18293" s="434">
        <v>7401</v>
      </c>
      <c r="C18293" s="434" t="s">
        <v>28</v>
      </c>
      <c r="D18293" s="434" t="s">
        <v>29</v>
      </c>
      <c r="E18293" s="434">
        <v>14</v>
      </c>
      <c r="F18293" s="434">
        <v>9960</v>
      </c>
      <c r="G18293" s="434">
        <v>56898</v>
      </c>
      <c r="H18293" s="434">
        <v>33044</v>
      </c>
      <c r="I18293" s="434">
        <v>189.99</v>
      </c>
      <c r="K18293" s="434">
        <v>2011</v>
      </c>
    </row>
    <row r="18294" spans="1:11" hidden="1" x14ac:dyDescent="0.25">
      <c r="A18294" s="434">
        <v>636014708</v>
      </c>
      <c r="B18294" s="434">
        <v>38988</v>
      </c>
      <c r="C18294" s="434" t="s">
        <v>28</v>
      </c>
      <c r="D18294" s="434" t="s">
        <v>33</v>
      </c>
      <c r="E18294" s="434">
        <v>14</v>
      </c>
      <c r="F18294" s="434">
        <v>11300</v>
      </c>
      <c r="G18294" s="434">
        <v>75354</v>
      </c>
      <c r="H18294" s="434">
        <v>42785</v>
      </c>
      <c r="I18294" s="434">
        <v>224.9</v>
      </c>
      <c r="J18294" s="434">
        <v>0</v>
      </c>
      <c r="K18294" s="434">
        <v>2010</v>
      </c>
    </row>
    <row r="18295" spans="1:11" hidden="1" x14ac:dyDescent="0.25">
      <c r="A18295" s="434">
        <v>636014709</v>
      </c>
      <c r="B18295" s="434">
        <v>69776</v>
      </c>
      <c r="C18295" s="434" t="s">
        <v>28</v>
      </c>
      <c r="D18295" s="434" t="s">
        <v>33</v>
      </c>
      <c r="E18295" s="434">
        <v>14</v>
      </c>
      <c r="F18295" s="434">
        <v>11300</v>
      </c>
      <c r="G18295" s="434">
        <v>75329</v>
      </c>
      <c r="H18295" s="434">
        <v>41697</v>
      </c>
      <c r="I18295" s="434">
        <v>224.9</v>
      </c>
      <c r="J18295" s="434">
        <v>0</v>
      </c>
      <c r="K18295" s="434">
        <v>2010</v>
      </c>
    </row>
    <row r="18296" spans="1:11" hidden="1" x14ac:dyDescent="0.25">
      <c r="A18296" s="434">
        <v>636014720</v>
      </c>
      <c r="B18296" s="434">
        <v>19021</v>
      </c>
      <c r="C18296" s="434" t="s">
        <v>28</v>
      </c>
      <c r="D18296" s="434" t="s">
        <v>33</v>
      </c>
      <c r="E18296" s="434">
        <v>14.1</v>
      </c>
      <c r="F18296" s="434">
        <v>12240</v>
      </c>
      <c r="G18296" s="434">
        <v>93048</v>
      </c>
      <c r="H18296" s="434">
        <v>51208</v>
      </c>
      <c r="I18296" s="434">
        <v>229.2</v>
      </c>
      <c r="J18296" s="434">
        <v>0</v>
      </c>
      <c r="K18296" s="434">
        <v>2010</v>
      </c>
    </row>
    <row r="18297" spans="1:11" hidden="1" x14ac:dyDescent="0.25">
      <c r="A18297" s="434">
        <v>636014797</v>
      </c>
      <c r="B18297" s="434">
        <v>715</v>
      </c>
      <c r="C18297" s="434" t="s">
        <v>28</v>
      </c>
      <c r="D18297" s="434" t="s">
        <v>29</v>
      </c>
      <c r="E18297" s="434">
        <v>14</v>
      </c>
      <c r="F18297" s="434">
        <v>8300</v>
      </c>
      <c r="G18297" s="434">
        <v>34390</v>
      </c>
      <c r="H18297" s="434">
        <v>23456</v>
      </c>
      <c r="I18297" s="434">
        <v>180</v>
      </c>
      <c r="K18297" s="434">
        <v>2011</v>
      </c>
    </row>
    <row r="18298" spans="1:11" hidden="1" x14ac:dyDescent="0.25">
      <c r="A18298" s="434">
        <v>636014798</v>
      </c>
      <c r="B18298" s="434">
        <v>17358</v>
      </c>
      <c r="C18298" s="434" t="s">
        <v>28</v>
      </c>
      <c r="D18298" s="434" t="s">
        <v>29</v>
      </c>
      <c r="E18298" s="434">
        <v>14</v>
      </c>
      <c r="F18298" s="434">
        <v>8300</v>
      </c>
      <c r="G18298" s="434">
        <v>34428</v>
      </c>
      <c r="H18298" s="434">
        <v>23456</v>
      </c>
      <c r="I18298" s="434">
        <v>180</v>
      </c>
      <c r="K18298" s="434">
        <v>2011</v>
      </c>
    </row>
    <row r="18299" spans="1:11" hidden="1" x14ac:dyDescent="0.25">
      <c r="A18299" s="434">
        <v>636014799</v>
      </c>
      <c r="B18299" s="434">
        <v>6289</v>
      </c>
      <c r="C18299" s="434" t="s">
        <v>28</v>
      </c>
      <c r="D18299" s="434" t="s">
        <v>29</v>
      </c>
      <c r="E18299" s="434">
        <v>14</v>
      </c>
      <c r="F18299" s="434">
        <v>8300</v>
      </c>
      <c r="G18299" s="434">
        <v>34393</v>
      </c>
      <c r="H18299" s="434">
        <v>23456</v>
      </c>
      <c r="I18299" s="434">
        <v>180</v>
      </c>
      <c r="J18299" s="434">
        <v>0</v>
      </c>
      <c r="K18299" s="434">
        <v>2011</v>
      </c>
    </row>
    <row r="18300" spans="1:11" hidden="1" x14ac:dyDescent="0.25">
      <c r="A18300" s="434">
        <v>636014804</v>
      </c>
      <c r="B18300" s="434">
        <v>9172</v>
      </c>
      <c r="C18300" s="434" t="s">
        <v>16</v>
      </c>
      <c r="D18300" s="434" t="s">
        <v>33</v>
      </c>
      <c r="E18300" s="434">
        <v>13.5</v>
      </c>
      <c r="F18300" s="434">
        <v>12231</v>
      </c>
      <c r="G18300" s="434">
        <v>74296</v>
      </c>
      <c r="H18300" s="434">
        <v>41676</v>
      </c>
      <c r="I18300" s="434">
        <v>228</v>
      </c>
      <c r="J18300" s="434">
        <v>78928</v>
      </c>
      <c r="K18300" s="434">
        <v>2009</v>
      </c>
    </row>
    <row r="18301" spans="1:11" hidden="1" x14ac:dyDescent="0.25">
      <c r="A18301" s="434">
        <v>636014806</v>
      </c>
      <c r="B18301" s="434">
        <v>60</v>
      </c>
      <c r="C18301" s="434" t="s">
        <v>28</v>
      </c>
      <c r="D18301" s="434" t="s">
        <v>33</v>
      </c>
      <c r="E18301" s="434">
        <v>13.25</v>
      </c>
      <c r="F18301" s="434">
        <v>12240</v>
      </c>
      <c r="G18301" s="434">
        <v>93115</v>
      </c>
      <c r="H18301" s="434">
        <v>51208</v>
      </c>
      <c r="I18301" s="434">
        <v>229.2</v>
      </c>
      <c r="J18301" s="434">
        <v>0</v>
      </c>
      <c r="K18301" s="434">
        <v>2010</v>
      </c>
    </row>
    <row r="18302" spans="1:11" hidden="1" x14ac:dyDescent="0.25">
      <c r="A18302" s="434">
        <v>636014809</v>
      </c>
      <c r="B18302" s="434">
        <v>2476</v>
      </c>
      <c r="C18302" s="434" t="s">
        <v>24</v>
      </c>
      <c r="D18302" s="434" t="s">
        <v>33</v>
      </c>
      <c r="E18302" s="434">
        <v>15</v>
      </c>
      <c r="F18302" s="434">
        <v>12350</v>
      </c>
      <c r="G18302" s="434">
        <v>105335</v>
      </c>
      <c r="H18302" s="434">
        <v>55909</v>
      </c>
      <c r="I18302" s="434">
        <v>228.6</v>
      </c>
      <c r="J18302" s="434">
        <v>113797</v>
      </c>
      <c r="K18302" s="434">
        <v>2011</v>
      </c>
    </row>
    <row r="18303" spans="1:11" hidden="1" x14ac:dyDescent="0.25">
      <c r="A18303" s="434">
        <v>636014820</v>
      </c>
      <c r="B18303" s="434">
        <v>17711</v>
      </c>
      <c r="C18303" s="434" t="s">
        <v>28</v>
      </c>
      <c r="D18303" s="434" t="s">
        <v>33</v>
      </c>
      <c r="E18303" s="434">
        <v>14.5</v>
      </c>
      <c r="F18303" s="434">
        <v>10732</v>
      </c>
      <c r="G18303" s="434">
        <v>83353</v>
      </c>
      <c r="H18303" s="434">
        <v>44428</v>
      </c>
      <c r="I18303" s="434">
        <v>229</v>
      </c>
      <c r="J18303" s="434">
        <v>0</v>
      </c>
      <c r="K18303" s="434">
        <v>2010</v>
      </c>
    </row>
    <row r="18304" spans="1:11" hidden="1" x14ac:dyDescent="0.25">
      <c r="A18304" s="434">
        <v>636014863</v>
      </c>
      <c r="B18304" s="434">
        <v>7620</v>
      </c>
      <c r="C18304" s="434" t="s">
        <v>28</v>
      </c>
      <c r="D18304" s="434" t="s">
        <v>29</v>
      </c>
      <c r="E18304" s="434">
        <v>14</v>
      </c>
      <c r="F18304" s="434">
        <v>9960</v>
      </c>
      <c r="G18304" s="434">
        <v>56719</v>
      </c>
      <c r="H18304" s="434">
        <v>32983</v>
      </c>
      <c r="I18304" s="434">
        <v>189.99</v>
      </c>
      <c r="J18304" s="434">
        <v>0</v>
      </c>
      <c r="K18304" s="434">
        <v>2011</v>
      </c>
    </row>
    <row r="18305" spans="1:11" hidden="1" x14ac:dyDescent="0.25">
      <c r="A18305" s="434">
        <v>636014868</v>
      </c>
      <c r="B18305" s="434">
        <v>3334</v>
      </c>
      <c r="C18305" s="434" t="s">
        <v>24</v>
      </c>
      <c r="D18305" s="434" t="s">
        <v>36</v>
      </c>
      <c r="E18305" s="434">
        <v>15.5</v>
      </c>
      <c r="F18305" s="434">
        <v>18215</v>
      </c>
      <c r="G18305" s="434">
        <v>158597</v>
      </c>
      <c r="H18305" s="434">
        <v>81509</v>
      </c>
      <c r="I18305" s="434">
        <v>274.39</v>
      </c>
      <c r="J18305" s="434">
        <v>167441</v>
      </c>
      <c r="K18305" s="434">
        <v>2011</v>
      </c>
    </row>
    <row r="18306" spans="1:11" hidden="1" x14ac:dyDescent="0.25">
      <c r="A18306" s="434">
        <v>636014869</v>
      </c>
      <c r="B18306" s="434">
        <v>9430</v>
      </c>
      <c r="C18306" s="434" t="s">
        <v>24</v>
      </c>
      <c r="D18306" s="434" t="s">
        <v>36</v>
      </c>
      <c r="E18306" s="434">
        <v>15.5</v>
      </c>
      <c r="F18306" s="434">
        <v>18215</v>
      </c>
      <c r="G18306" s="434">
        <v>158645</v>
      </c>
      <c r="H18306" s="434">
        <v>81509</v>
      </c>
      <c r="I18306" s="434">
        <v>274.39</v>
      </c>
      <c r="J18306" s="434">
        <v>167441</v>
      </c>
      <c r="K18306" s="434">
        <v>2011</v>
      </c>
    </row>
    <row r="18307" spans="1:11" hidden="1" x14ac:dyDescent="0.25">
      <c r="A18307" s="434">
        <v>636014875</v>
      </c>
      <c r="B18307" s="434">
        <v>3238</v>
      </c>
      <c r="C18307" s="434" t="s">
        <v>24</v>
      </c>
      <c r="D18307" s="434" t="s">
        <v>33</v>
      </c>
      <c r="E18307" s="434">
        <v>14.9</v>
      </c>
      <c r="F18307" s="434">
        <v>14074</v>
      </c>
      <c r="G18307" s="434">
        <v>110673</v>
      </c>
      <c r="H18307" s="434">
        <v>59574</v>
      </c>
      <c r="I18307" s="434">
        <v>245.53</v>
      </c>
      <c r="J18307" s="434">
        <v>123431</v>
      </c>
      <c r="K18307" s="434">
        <v>2003</v>
      </c>
    </row>
    <row r="18308" spans="1:11" hidden="1" x14ac:dyDescent="0.25">
      <c r="A18308" s="434">
        <v>636014878</v>
      </c>
      <c r="B18308" s="434">
        <v>7118</v>
      </c>
      <c r="C18308" s="434" t="s">
        <v>28</v>
      </c>
      <c r="D18308" s="434" t="s">
        <v>33</v>
      </c>
      <c r="E18308" s="434">
        <v>14.1</v>
      </c>
      <c r="F18308" s="434">
        <v>13560</v>
      </c>
      <c r="G18308" s="434">
        <v>93168</v>
      </c>
      <c r="H18308" s="434">
        <v>51265</v>
      </c>
      <c r="I18308" s="434">
        <v>229.2</v>
      </c>
      <c r="J18308" s="434">
        <v>0</v>
      </c>
      <c r="K18308" s="434">
        <v>2010</v>
      </c>
    </row>
    <row r="18309" spans="1:11" hidden="1" x14ac:dyDescent="0.25">
      <c r="A18309" s="434">
        <v>636014887</v>
      </c>
      <c r="B18309" s="434">
        <v>7563</v>
      </c>
      <c r="C18309" s="434" t="s">
        <v>28</v>
      </c>
      <c r="D18309" s="434" t="s">
        <v>33</v>
      </c>
      <c r="E18309" s="434">
        <v>14.1</v>
      </c>
      <c r="F18309" s="434">
        <v>12231</v>
      </c>
      <c r="G18309" s="434">
        <v>93115</v>
      </c>
      <c r="H18309" s="434">
        <v>51208</v>
      </c>
      <c r="I18309" s="434">
        <v>229.22</v>
      </c>
      <c r="J18309" s="434">
        <v>0</v>
      </c>
      <c r="K18309" s="434">
        <v>2011</v>
      </c>
    </row>
    <row r="18310" spans="1:11" hidden="1" x14ac:dyDescent="0.25">
      <c r="A18310" s="434">
        <v>636014899</v>
      </c>
      <c r="B18310" s="434">
        <v>75352</v>
      </c>
      <c r="C18310" s="434" t="s">
        <v>28</v>
      </c>
      <c r="D18310" s="434" t="s">
        <v>33</v>
      </c>
      <c r="E18310" s="434">
        <v>14.1</v>
      </c>
      <c r="F18310" s="434">
        <v>12241</v>
      </c>
      <c r="G18310" s="434">
        <v>93112</v>
      </c>
      <c r="H18310" s="434">
        <v>51208</v>
      </c>
      <c r="I18310" s="434">
        <v>229.2</v>
      </c>
      <c r="J18310" s="434">
        <v>0</v>
      </c>
      <c r="K18310" s="434">
        <v>2011</v>
      </c>
    </row>
    <row r="18311" spans="1:11" hidden="1" x14ac:dyDescent="0.25">
      <c r="A18311" s="434">
        <v>636014905</v>
      </c>
      <c r="B18311" s="434">
        <v>11630</v>
      </c>
      <c r="C18311" s="434" t="s">
        <v>28</v>
      </c>
      <c r="D18311" s="434" t="s">
        <v>36</v>
      </c>
      <c r="E18311" s="434">
        <v>15</v>
      </c>
      <c r="F18311" s="434">
        <v>18660</v>
      </c>
      <c r="G18311" s="434">
        <v>180141</v>
      </c>
      <c r="H18311" s="434">
        <v>94710</v>
      </c>
      <c r="I18311" s="434">
        <v>295</v>
      </c>
      <c r="J18311" s="434">
        <v>0</v>
      </c>
      <c r="K18311" s="434">
        <v>2011</v>
      </c>
    </row>
    <row r="18312" spans="1:11" hidden="1" x14ac:dyDescent="0.25">
      <c r="A18312" s="434">
        <v>636014922</v>
      </c>
      <c r="B18312" s="434">
        <v>6465</v>
      </c>
      <c r="C18312" s="434" t="s">
        <v>28</v>
      </c>
      <c r="D18312" s="434" t="s">
        <v>29</v>
      </c>
      <c r="E18312" s="434">
        <v>14.5</v>
      </c>
      <c r="F18312" s="434">
        <v>9480</v>
      </c>
      <c r="G18312" s="434">
        <v>57423</v>
      </c>
      <c r="H18312" s="434">
        <v>33202</v>
      </c>
      <c r="I18312" s="434">
        <v>190</v>
      </c>
      <c r="J18312" s="434">
        <v>0</v>
      </c>
      <c r="K18312" s="434">
        <v>2011</v>
      </c>
    </row>
    <row r="18313" spans="1:11" hidden="1" x14ac:dyDescent="0.25">
      <c r="A18313" s="434">
        <v>636014972</v>
      </c>
      <c r="B18313" s="434">
        <v>837</v>
      </c>
      <c r="C18313" s="434" t="s">
        <v>24</v>
      </c>
      <c r="D18313" s="434" t="s">
        <v>36</v>
      </c>
      <c r="E18313" s="434">
        <v>15.2</v>
      </c>
      <c r="F18313" s="434">
        <v>18660</v>
      </c>
      <c r="G18313" s="434">
        <v>166164</v>
      </c>
      <c r="H18313" s="434">
        <v>84716</v>
      </c>
      <c r="I18313" s="434">
        <v>274</v>
      </c>
      <c r="J18313" s="434">
        <v>173918</v>
      </c>
      <c r="K18313" s="434">
        <v>2011</v>
      </c>
    </row>
    <row r="18314" spans="1:11" hidden="1" x14ac:dyDescent="0.25">
      <c r="A18314" s="434">
        <v>636014975</v>
      </c>
      <c r="B18314" s="434">
        <v>11170</v>
      </c>
      <c r="C18314" s="434" t="s">
        <v>28</v>
      </c>
      <c r="D18314" s="434" t="s">
        <v>33</v>
      </c>
      <c r="E18314" s="434">
        <v>14</v>
      </c>
      <c r="F18314" s="434">
        <v>9000</v>
      </c>
      <c r="G18314" s="434">
        <v>71741</v>
      </c>
      <c r="H18314" s="434">
        <v>38137</v>
      </c>
      <c r="I18314" s="434">
        <v>223.7</v>
      </c>
      <c r="J18314" s="434">
        <v>0</v>
      </c>
      <c r="K18314" s="434">
        <v>1995</v>
      </c>
    </row>
    <row r="18315" spans="1:11" hidden="1" x14ac:dyDescent="0.25">
      <c r="A18315" s="434">
        <v>636014982</v>
      </c>
      <c r="B18315" s="434">
        <v>4485</v>
      </c>
      <c r="C18315" s="434" t="s">
        <v>16</v>
      </c>
      <c r="D18315" s="434" t="s">
        <v>36</v>
      </c>
      <c r="I18315" s="434">
        <v>274</v>
      </c>
    </row>
    <row r="18316" spans="1:11" hidden="1" x14ac:dyDescent="0.25">
      <c r="A18316" s="434">
        <v>636014986</v>
      </c>
      <c r="B18316" s="434">
        <v>18973</v>
      </c>
      <c r="C18316" s="434" t="s">
        <v>16</v>
      </c>
      <c r="D18316" s="434" t="s">
        <v>36</v>
      </c>
      <c r="I18316" s="434">
        <v>274</v>
      </c>
    </row>
    <row r="18317" spans="1:11" hidden="1" x14ac:dyDescent="0.25">
      <c r="A18317" s="434">
        <v>636014987</v>
      </c>
      <c r="B18317" s="434">
        <v>30841</v>
      </c>
      <c r="C18317" s="434" t="s">
        <v>16</v>
      </c>
      <c r="D18317" s="434" t="s">
        <v>36</v>
      </c>
      <c r="E18317" s="434">
        <v>15.5</v>
      </c>
      <c r="F18317" s="434">
        <v>15861</v>
      </c>
      <c r="G18317" s="434">
        <v>158670</v>
      </c>
      <c r="H18317" s="434">
        <v>81509</v>
      </c>
      <c r="I18317" s="434">
        <v>274.39</v>
      </c>
      <c r="J18317" s="434">
        <v>0</v>
      </c>
      <c r="K18317" s="434">
        <v>1970</v>
      </c>
    </row>
    <row r="18318" spans="1:11" hidden="1" x14ac:dyDescent="0.25">
      <c r="A18318" s="434">
        <v>636014989</v>
      </c>
      <c r="B18318" s="434">
        <v>4759</v>
      </c>
      <c r="C18318" s="434" t="s">
        <v>24</v>
      </c>
      <c r="D18318" s="434" t="s">
        <v>40</v>
      </c>
      <c r="F18318" s="434">
        <v>25480</v>
      </c>
      <c r="G18318" s="434">
        <v>297115</v>
      </c>
      <c r="H18318" s="434">
        <v>157039</v>
      </c>
      <c r="I18318" s="434">
        <v>330</v>
      </c>
      <c r="J18318" s="434">
        <v>331225</v>
      </c>
      <c r="K18318" s="434">
        <v>2011</v>
      </c>
    </row>
    <row r="18319" spans="1:11" hidden="1" x14ac:dyDescent="0.25">
      <c r="A18319" s="434">
        <v>636014990</v>
      </c>
      <c r="B18319" s="434">
        <v>4042</v>
      </c>
      <c r="C18319" s="434" t="s">
        <v>24</v>
      </c>
      <c r="D18319" s="434" t="s">
        <v>40</v>
      </c>
      <c r="F18319" s="434">
        <v>25480</v>
      </c>
      <c r="G18319" s="434">
        <v>297253</v>
      </c>
      <c r="H18319" s="434">
        <v>157039</v>
      </c>
      <c r="I18319" s="434">
        <v>330</v>
      </c>
      <c r="J18319" s="434">
        <v>324864</v>
      </c>
      <c r="K18319" s="434">
        <v>2011</v>
      </c>
    </row>
    <row r="18320" spans="1:11" hidden="1" x14ac:dyDescent="0.25">
      <c r="A18320" s="434">
        <v>636014995</v>
      </c>
      <c r="B18320" s="434">
        <v>7418</v>
      </c>
      <c r="C18320" s="434" t="s">
        <v>28</v>
      </c>
      <c r="D18320" s="434" t="s">
        <v>33</v>
      </c>
      <c r="E18320" s="434">
        <v>14</v>
      </c>
      <c r="F18320" s="434">
        <v>13560</v>
      </c>
      <c r="G18320" s="434">
        <v>93281</v>
      </c>
      <c r="H18320" s="434">
        <v>51225</v>
      </c>
      <c r="I18320" s="434">
        <v>229.2</v>
      </c>
      <c r="J18320" s="434">
        <v>0</v>
      </c>
      <c r="K18320" s="434">
        <v>2011</v>
      </c>
    </row>
    <row r="18321" spans="1:11" hidden="1" x14ac:dyDescent="0.25">
      <c r="A18321" s="434">
        <v>636014999</v>
      </c>
      <c r="B18321" s="434">
        <v>2806</v>
      </c>
      <c r="C18321" s="434" t="s">
        <v>20</v>
      </c>
      <c r="D18321" s="434" t="s">
        <v>29</v>
      </c>
      <c r="E18321" s="434">
        <v>14.5</v>
      </c>
      <c r="F18321" s="434">
        <v>8598</v>
      </c>
      <c r="G18321" s="434">
        <v>47251</v>
      </c>
      <c r="H18321" s="434">
        <v>29130</v>
      </c>
      <c r="I18321" s="434">
        <v>183.17</v>
      </c>
      <c r="J18321" s="434">
        <v>51910</v>
      </c>
      <c r="K18321" s="434">
        <v>2011</v>
      </c>
    </row>
    <row r="18322" spans="1:11" hidden="1" x14ac:dyDescent="0.25">
      <c r="A18322" s="434">
        <v>636015000</v>
      </c>
      <c r="B18322" s="434">
        <v>5343</v>
      </c>
      <c r="C18322" s="434" t="s">
        <v>20</v>
      </c>
      <c r="D18322" s="434" t="s">
        <v>29</v>
      </c>
      <c r="E18322" s="434">
        <v>14.5</v>
      </c>
      <c r="F18322" s="434">
        <v>8598</v>
      </c>
      <c r="G18322" s="434">
        <v>47203</v>
      </c>
      <c r="H18322" s="434">
        <v>29130</v>
      </c>
      <c r="I18322" s="434">
        <v>183.17</v>
      </c>
      <c r="J18322" s="434">
        <v>51910</v>
      </c>
      <c r="K18322" s="434">
        <v>2011</v>
      </c>
    </row>
    <row r="18323" spans="1:11" hidden="1" x14ac:dyDescent="0.25">
      <c r="A18323" s="434">
        <v>636015008</v>
      </c>
      <c r="B18323" s="434">
        <v>7242</v>
      </c>
      <c r="C18323" s="434" t="s">
        <v>28</v>
      </c>
      <c r="D18323" s="434" t="s">
        <v>33</v>
      </c>
      <c r="E18323" s="434">
        <v>14.5</v>
      </c>
      <c r="F18323" s="434">
        <v>11300</v>
      </c>
      <c r="G18323" s="434">
        <v>75042</v>
      </c>
      <c r="H18323" s="434">
        <v>41101</v>
      </c>
      <c r="I18323" s="434">
        <v>225</v>
      </c>
      <c r="J18323" s="434">
        <v>0</v>
      </c>
      <c r="K18323" s="434">
        <v>2011</v>
      </c>
    </row>
    <row r="18324" spans="1:11" hidden="1" x14ac:dyDescent="0.25">
      <c r="A18324" s="434">
        <v>636015015</v>
      </c>
      <c r="B18324" s="434">
        <v>18045</v>
      </c>
      <c r="C18324" s="434" t="s">
        <v>24</v>
      </c>
      <c r="D18324" s="434" t="s">
        <v>36</v>
      </c>
      <c r="E18324" s="434">
        <v>15.1</v>
      </c>
      <c r="F18324" s="434">
        <v>16849</v>
      </c>
      <c r="G18324" s="434">
        <v>149996</v>
      </c>
      <c r="H18324" s="434">
        <v>83500</v>
      </c>
      <c r="I18324" s="434">
        <v>274.5</v>
      </c>
      <c r="J18324" s="434">
        <v>167553</v>
      </c>
      <c r="K18324" s="434">
        <v>2011</v>
      </c>
    </row>
    <row r="18325" spans="1:11" hidden="1" x14ac:dyDescent="0.25">
      <c r="A18325" s="434">
        <v>636015033</v>
      </c>
      <c r="B18325" s="434">
        <v>51845</v>
      </c>
      <c r="C18325" s="434" t="s">
        <v>28</v>
      </c>
      <c r="D18325" s="434" t="s">
        <v>33</v>
      </c>
      <c r="E18325" s="434">
        <v>14.5</v>
      </c>
      <c r="F18325" s="434">
        <v>11300</v>
      </c>
      <c r="G18325" s="434">
        <v>75039</v>
      </c>
      <c r="H18325" s="434">
        <v>41101</v>
      </c>
      <c r="I18325" s="434">
        <v>225</v>
      </c>
      <c r="J18325" s="434">
        <v>0</v>
      </c>
      <c r="K18325" s="434">
        <v>2012</v>
      </c>
    </row>
    <row r="18326" spans="1:11" hidden="1" x14ac:dyDescent="0.25">
      <c r="A18326" s="434">
        <v>636015034</v>
      </c>
      <c r="B18326" s="434">
        <v>17311</v>
      </c>
      <c r="C18326" s="434" t="s">
        <v>28</v>
      </c>
      <c r="D18326" s="434" t="s">
        <v>33</v>
      </c>
      <c r="E18326" s="434">
        <v>14.5</v>
      </c>
      <c r="F18326" s="434">
        <v>11300</v>
      </c>
      <c r="G18326" s="434">
        <v>75200</v>
      </c>
      <c r="H18326" s="434">
        <v>41101</v>
      </c>
      <c r="I18326" s="434">
        <v>225</v>
      </c>
      <c r="J18326" s="434">
        <v>0</v>
      </c>
      <c r="K18326" s="434">
        <v>2012</v>
      </c>
    </row>
    <row r="18327" spans="1:11" hidden="1" x14ac:dyDescent="0.25">
      <c r="A18327" s="434">
        <v>636015035</v>
      </c>
      <c r="B18327" s="434">
        <v>46044</v>
      </c>
      <c r="C18327" s="434" t="s">
        <v>28</v>
      </c>
      <c r="D18327" s="434" t="s">
        <v>33</v>
      </c>
      <c r="E18327" s="434">
        <v>14.5</v>
      </c>
      <c r="F18327" s="434">
        <v>11300</v>
      </c>
      <c r="G18327" s="434">
        <v>75067</v>
      </c>
      <c r="H18327" s="434">
        <v>41101</v>
      </c>
      <c r="I18327" s="434">
        <v>225</v>
      </c>
      <c r="J18327" s="434">
        <v>0</v>
      </c>
      <c r="K18327" s="434">
        <v>2012</v>
      </c>
    </row>
    <row r="18328" spans="1:11" hidden="1" x14ac:dyDescent="0.25">
      <c r="A18328" s="434">
        <v>636015048</v>
      </c>
      <c r="B18328" s="434">
        <v>10447</v>
      </c>
      <c r="C18328" s="434" t="s">
        <v>28</v>
      </c>
      <c r="D18328" s="434" t="s">
        <v>33</v>
      </c>
      <c r="E18328" s="434">
        <v>14.5</v>
      </c>
      <c r="F18328" s="434">
        <v>11300</v>
      </c>
      <c r="G18328" s="434">
        <v>75039</v>
      </c>
      <c r="H18328" s="434">
        <v>41101</v>
      </c>
      <c r="I18328" s="434">
        <v>225</v>
      </c>
      <c r="J18328" s="434">
        <v>0</v>
      </c>
      <c r="K18328" s="434">
        <v>2011</v>
      </c>
    </row>
    <row r="18329" spans="1:11" hidden="1" x14ac:dyDescent="0.25">
      <c r="A18329" s="434">
        <v>636015049</v>
      </c>
      <c r="B18329" s="434">
        <v>3771</v>
      </c>
      <c r="C18329" s="434" t="s">
        <v>16</v>
      </c>
      <c r="D18329" s="434" t="s">
        <v>33</v>
      </c>
      <c r="E18329" s="434">
        <v>14.5</v>
      </c>
      <c r="F18329" s="434">
        <v>14280</v>
      </c>
      <c r="G18329" s="434">
        <v>74120</v>
      </c>
      <c r="H18329" s="434">
        <v>42208</v>
      </c>
      <c r="I18329" s="434">
        <v>228.19</v>
      </c>
      <c r="J18329" s="434">
        <v>82355</v>
      </c>
      <c r="K18329" s="434">
        <v>2011</v>
      </c>
    </row>
    <row r="18330" spans="1:11" hidden="1" x14ac:dyDescent="0.25">
      <c r="A18330" s="434">
        <v>636015050</v>
      </c>
      <c r="B18330" s="434">
        <v>5499</v>
      </c>
      <c r="C18330" s="434" t="s">
        <v>16</v>
      </c>
      <c r="D18330" s="434" t="s">
        <v>33</v>
      </c>
      <c r="E18330" s="434">
        <v>14.5</v>
      </c>
      <c r="F18330" s="434">
        <v>13560</v>
      </c>
      <c r="G18330" s="434">
        <v>74120</v>
      </c>
      <c r="H18330" s="434">
        <v>42208</v>
      </c>
      <c r="I18330" s="434">
        <v>228.19</v>
      </c>
      <c r="J18330" s="434">
        <v>82355</v>
      </c>
      <c r="K18330" s="434">
        <v>2011</v>
      </c>
    </row>
    <row r="18331" spans="1:11" hidden="1" x14ac:dyDescent="0.25">
      <c r="A18331" s="434">
        <v>636015064</v>
      </c>
      <c r="B18331" s="434">
        <v>13148</v>
      </c>
      <c r="C18331" s="434" t="s">
        <v>16</v>
      </c>
      <c r="D18331" s="434" t="s">
        <v>29</v>
      </c>
      <c r="E18331" s="434">
        <v>14.9</v>
      </c>
      <c r="F18331" s="434">
        <v>9480</v>
      </c>
      <c r="G18331" s="434">
        <v>47917</v>
      </c>
      <c r="H18331" s="434">
        <v>28778</v>
      </c>
      <c r="I18331" s="434">
        <v>179.99</v>
      </c>
      <c r="J18331" s="434">
        <v>52699</v>
      </c>
      <c r="K18331" s="434">
        <v>2011</v>
      </c>
    </row>
    <row r="18332" spans="1:11" hidden="1" x14ac:dyDescent="0.25">
      <c r="A18332" s="434">
        <v>636015065</v>
      </c>
      <c r="B18332" s="434">
        <v>7973</v>
      </c>
      <c r="C18332" s="434" t="s">
        <v>28</v>
      </c>
      <c r="D18332" s="434" t="s">
        <v>29</v>
      </c>
      <c r="E18332" s="434">
        <v>14</v>
      </c>
      <c r="F18332" s="434">
        <v>5296</v>
      </c>
      <c r="G18332" s="434">
        <v>22145</v>
      </c>
      <c r="H18332" s="434">
        <v>13696</v>
      </c>
      <c r="I18332" s="434">
        <v>157.5</v>
      </c>
      <c r="J18332" s="434">
        <v>0</v>
      </c>
      <c r="K18332" s="434">
        <v>1993</v>
      </c>
    </row>
    <row r="18333" spans="1:11" hidden="1" x14ac:dyDescent="0.25">
      <c r="A18333" s="434">
        <v>636015074</v>
      </c>
      <c r="B18333" s="434">
        <v>11657</v>
      </c>
      <c r="C18333" s="434" t="s">
        <v>20</v>
      </c>
      <c r="D18333" s="434" t="s">
        <v>25</v>
      </c>
      <c r="E18333" s="434">
        <v>14.6</v>
      </c>
      <c r="F18333" s="434">
        <v>6150</v>
      </c>
      <c r="G18333" s="434">
        <v>19996</v>
      </c>
      <c r="H18333" s="434">
        <v>11987</v>
      </c>
      <c r="I18333" s="434">
        <v>146.19</v>
      </c>
      <c r="J18333" s="434">
        <v>20573</v>
      </c>
      <c r="K18333" s="434">
        <v>2011</v>
      </c>
    </row>
    <row r="18334" spans="1:11" hidden="1" x14ac:dyDescent="0.25">
      <c r="A18334" s="434">
        <v>636015094</v>
      </c>
      <c r="B18334" s="434">
        <v>5476</v>
      </c>
      <c r="C18334" s="434" t="s">
        <v>28</v>
      </c>
      <c r="D18334" s="434" t="s">
        <v>29</v>
      </c>
      <c r="E18334" s="434">
        <v>14</v>
      </c>
      <c r="F18334" s="434">
        <v>8300</v>
      </c>
      <c r="G18334" s="434">
        <v>34689</v>
      </c>
      <c r="H18334" s="434">
        <v>23448</v>
      </c>
      <c r="I18334" s="434">
        <v>180</v>
      </c>
      <c r="J18334" s="434">
        <v>0</v>
      </c>
      <c r="K18334" s="434">
        <v>2011</v>
      </c>
    </row>
    <row r="18335" spans="1:11" hidden="1" x14ac:dyDescent="0.25">
      <c r="A18335" s="434">
        <v>636015105</v>
      </c>
      <c r="B18335" s="434">
        <v>572407</v>
      </c>
      <c r="C18335" s="434" t="s">
        <v>24</v>
      </c>
      <c r="D18335" s="434" t="s">
        <v>22</v>
      </c>
      <c r="E18335" s="434">
        <v>12.8</v>
      </c>
      <c r="F18335" s="434">
        <v>3250</v>
      </c>
      <c r="G18335" s="434">
        <v>5015</v>
      </c>
      <c r="H18335" s="434">
        <v>4312</v>
      </c>
      <c r="I18335" s="434">
        <v>99.9</v>
      </c>
      <c r="J18335" s="434">
        <v>5018</v>
      </c>
      <c r="K18335" s="434">
        <v>2011</v>
      </c>
    </row>
    <row r="18336" spans="1:11" hidden="1" x14ac:dyDescent="0.25">
      <c r="A18336" s="434">
        <v>636015106</v>
      </c>
      <c r="B18336" s="434">
        <v>13897</v>
      </c>
      <c r="C18336" s="434" t="s">
        <v>24</v>
      </c>
      <c r="D18336" s="434" t="s">
        <v>22</v>
      </c>
      <c r="E18336" s="434">
        <v>12.8</v>
      </c>
      <c r="F18336" s="434">
        <v>3250</v>
      </c>
      <c r="G18336" s="434">
        <v>4999</v>
      </c>
      <c r="H18336" s="434">
        <v>4230</v>
      </c>
      <c r="I18336" s="434">
        <v>99.9</v>
      </c>
      <c r="J18336" s="434">
        <v>5000</v>
      </c>
      <c r="K18336" s="434">
        <v>2011</v>
      </c>
    </row>
    <row r="18337" spans="1:11" hidden="1" x14ac:dyDescent="0.25">
      <c r="A18337" s="434">
        <v>636015107</v>
      </c>
      <c r="B18337" s="434">
        <v>4</v>
      </c>
      <c r="C18337" s="434" t="s">
        <v>24</v>
      </c>
      <c r="D18337" s="434" t="s">
        <v>25</v>
      </c>
      <c r="E18337" s="434">
        <v>13.5</v>
      </c>
      <c r="F18337" s="434">
        <v>3900</v>
      </c>
      <c r="G18337" s="434">
        <v>7218</v>
      </c>
      <c r="H18337" s="434">
        <v>5910</v>
      </c>
      <c r="I18337" s="434">
        <v>119.5</v>
      </c>
      <c r="J18337" s="434">
        <v>7516</v>
      </c>
      <c r="K18337" s="434">
        <v>2012</v>
      </c>
    </row>
    <row r="18338" spans="1:11" hidden="1" x14ac:dyDescent="0.25">
      <c r="A18338" s="434">
        <v>636015114</v>
      </c>
      <c r="B18338" s="434">
        <v>1</v>
      </c>
      <c r="C18338" s="434" t="s">
        <v>24</v>
      </c>
      <c r="D18338" s="434" t="s">
        <v>33</v>
      </c>
      <c r="E18338" s="434">
        <v>14.6</v>
      </c>
      <c r="F18338" s="434">
        <v>14315</v>
      </c>
      <c r="G18338" s="434">
        <v>107181</v>
      </c>
      <c r="H18338" s="434">
        <v>57920</v>
      </c>
      <c r="I18338" s="434">
        <v>246.8</v>
      </c>
      <c r="J18338" s="434">
        <v>115686</v>
      </c>
      <c r="K18338" s="434">
        <v>2001</v>
      </c>
    </row>
    <row r="18339" spans="1:11" hidden="1" x14ac:dyDescent="0.25">
      <c r="A18339" s="434">
        <v>636015119</v>
      </c>
      <c r="B18339" s="434">
        <v>2452</v>
      </c>
      <c r="C18339" s="434" t="s">
        <v>24</v>
      </c>
      <c r="D18339" s="434" t="s">
        <v>36</v>
      </c>
      <c r="F18339" s="434">
        <v>18660</v>
      </c>
      <c r="G18339" s="434">
        <v>157648</v>
      </c>
      <c r="H18339" s="434">
        <v>81314</v>
      </c>
      <c r="I18339" s="434">
        <v>274.2</v>
      </c>
      <c r="J18339" s="434">
        <v>165226</v>
      </c>
      <c r="K18339" s="434">
        <v>2011</v>
      </c>
    </row>
    <row r="18340" spans="1:11" hidden="1" x14ac:dyDescent="0.25">
      <c r="A18340" s="434">
        <v>636015123</v>
      </c>
      <c r="B18340" s="434">
        <v>53</v>
      </c>
      <c r="C18340" s="434" t="s">
        <v>28</v>
      </c>
      <c r="D18340" s="434" t="s">
        <v>33</v>
      </c>
      <c r="E18340" s="434">
        <v>43599</v>
      </c>
      <c r="F18340" s="434">
        <v>11620</v>
      </c>
      <c r="G18340" s="434">
        <v>81365</v>
      </c>
      <c r="H18340" s="434">
        <v>44262</v>
      </c>
      <c r="I18340" s="434">
        <v>229</v>
      </c>
      <c r="J18340" s="434">
        <v>0</v>
      </c>
      <c r="K18340" s="434">
        <v>2011</v>
      </c>
    </row>
    <row r="18341" spans="1:11" hidden="1" x14ac:dyDescent="0.25">
      <c r="A18341" s="434">
        <v>636015124</v>
      </c>
      <c r="B18341" s="434">
        <v>104464</v>
      </c>
      <c r="C18341" s="434" t="s">
        <v>28</v>
      </c>
      <c r="D18341" s="434" t="s">
        <v>33</v>
      </c>
      <c r="E18341" s="434">
        <v>14.5</v>
      </c>
      <c r="F18341" s="434">
        <v>11620</v>
      </c>
      <c r="G18341" s="434">
        <v>81358</v>
      </c>
      <c r="H18341" s="434">
        <v>42262</v>
      </c>
      <c r="I18341" s="434">
        <v>229</v>
      </c>
      <c r="J18341" s="434">
        <v>0</v>
      </c>
      <c r="K18341" s="434">
        <v>2011</v>
      </c>
    </row>
    <row r="18342" spans="1:11" hidden="1" x14ac:dyDescent="0.25">
      <c r="A18342" s="434">
        <v>636015128</v>
      </c>
      <c r="B18342" s="434">
        <v>1</v>
      </c>
      <c r="C18342" s="434" t="s">
        <v>35</v>
      </c>
      <c r="D18342" s="434" t="s">
        <v>29</v>
      </c>
      <c r="E18342" s="434">
        <v>18</v>
      </c>
      <c r="F18342" s="434">
        <v>14315</v>
      </c>
      <c r="G18342" s="434">
        <v>31829</v>
      </c>
      <c r="H18342" s="434">
        <v>23953</v>
      </c>
      <c r="I18342" s="434">
        <v>181.46</v>
      </c>
      <c r="K18342" s="434">
        <v>1992</v>
      </c>
    </row>
    <row r="18343" spans="1:11" hidden="1" x14ac:dyDescent="0.25">
      <c r="A18343" s="434">
        <v>636015142</v>
      </c>
      <c r="B18343" s="434">
        <v>3437</v>
      </c>
      <c r="C18343" s="434" t="s">
        <v>16</v>
      </c>
      <c r="D18343" s="434" t="s">
        <v>29</v>
      </c>
      <c r="E18343" s="434">
        <v>15.3</v>
      </c>
      <c r="F18343" s="434">
        <v>8580</v>
      </c>
      <c r="G18343" s="434">
        <v>50077</v>
      </c>
      <c r="H18343" s="434">
        <v>28458</v>
      </c>
      <c r="I18343" s="434">
        <v>182.5</v>
      </c>
      <c r="J18343" s="434">
        <v>52111</v>
      </c>
      <c r="K18343" s="434">
        <v>2011</v>
      </c>
    </row>
    <row r="18344" spans="1:11" hidden="1" x14ac:dyDescent="0.25">
      <c r="A18344" s="434">
        <v>636015145</v>
      </c>
      <c r="B18344" s="434">
        <v>520358</v>
      </c>
      <c r="C18344" s="434" t="s">
        <v>48</v>
      </c>
      <c r="D18344" s="434" t="s">
        <v>36</v>
      </c>
      <c r="F18344" s="434">
        <v>12000</v>
      </c>
      <c r="G18344" s="434">
        <v>148192</v>
      </c>
      <c r="H18344" s="434">
        <v>94626</v>
      </c>
      <c r="I18344" s="434">
        <v>271.7</v>
      </c>
      <c r="K18344" s="434">
        <v>2010</v>
      </c>
    </row>
    <row r="18345" spans="1:11" hidden="1" x14ac:dyDescent="0.25">
      <c r="A18345" s="434">
        <v>636015148</v>
      </c>
      <c r="B18345" s="434">
        <v>1665</v>
      </c>
      <c r="C18345" s="434" t="s">
        <v>28</v>
      </c>
      <c r="D18345" s="434" t="s">
        <v>33</v>
      </c>
      <c r="E18345" s="434">
        <v>15.3</v>
      </c>
      <c r="F18345" s="434">
        <v>10321</v>
      </c>
      <c r="G18345" s="434">
        <v>76616</v>
      </c>
      <c r="H18345" s="434">
        <v>39729</v>
      </c>
      <c r="I18345" s="434">
        <v>224.94</v>
      </c>
      <c r="J18345" s="434">
        <v>0</v>
      </c>
      <c r="K18345" s="434">
        <v>2004</v>
      </c>
    </row>
    <row r="18346" spans="1:11" hidden="1" x14ac:dyDescent="0.25">
      <c r="A18346" s="434">
        <v>636015153</v>
      </c>
      <c r="B18346" s="434">
        <v>20154</v>
      </c>
      <c r="C18346" s="434" t="s">
        <v>28</v>
      </c>
      <c r="D18346" s="434" t="s">
        <v>29</v>
      </c>
      <c r="E18346" s="434">
        <v>14</v>
      </c>
      <c r="F18346" s="434">
        <v>7900</v>
      </c>
      <c r="G18346" s="434">
        <v>34394</v>
      </c>
      <c r="H18346" s="434">
        <v>23443</v>
      </c>
      <c r="I18346" s="434">
        <v>180</v>
      </c>
      <c r="J18346" s="434">
        <v>0</v>
      </c>
      <c r="K18346" s="434">
        <v>2011</v>
      </c>
    </row>
    <row r="18347" spans="1:11" hidden="1" x14ac:dyDescent="0.25">
      <c r="A18347" s="434">
        <v>636015154</v>
      </c>
      <c r="B18347" s="434">
        <v>6196</v>
      </c>
      <c r="C18347" s="434" t="s">
        <v>16</v>
      </c>
      <c r="D18347" s="434" t="s">
        <v>29</v>
      </c>
      <c r="E18347" s="434">
        <v>14.9</v>
      </c>
      <c r="F18347" s="434">
        <v>9480</v>
      </c>
      <c r="G18347" s="434">
        <v>47917</v>
      </c>
      <c r="H18347" s="434">
        <v>28778</v>
      </c>
      <c r="I18347" s="434">
        <v>179.99</v>
      </c>
      <c r="J18347" s="434">
        <v>52699</v>
      </c>
      <c r="K18347" s="434">
        <v>2011</v>
      </c>
    </row>
    <row r="18348" spans="1:11" hidden="1" x14ac:dyDescent="0.25">
      <c r="A18348" s="434">
        <v>636015158</v>
      </c>
      <c r="B18348" s="434">
        <v>19791</v>
      </c>
      <c r="C18348" s="434" t="s">
        <v>28</v>
      </c>
      <c r="D18348" s="434" t="s">
        <v>33</v>
      </c>
      <c r="E18348" s="434">
        <v>14</v>
      </c>
      <c r="F18348" s="434">
        <v>10740</v>
      </c>
      <c r="G18348" s="434">
        <v>83375</v>
      </c>
      <c r="H18348" s="434">
        <v>44428</v>
      </c>
      <c r="I18348" s="434">
        <v>229</v>
      </c>
      <c r="J18348" s="434">
        <v>0</v>
      </c>
      <c r="K18348" s="434">
        <v>1970</v>
      </c>
    </row>
    <row r="18349" spans="1:11" hidden="1" x14ac:dyDescent="0.25">
      <c r="A18349" s="434">
        <v>636015161</v>
      </c>
      <c r="B18349" s="434">
        <v>835</v>
      </c>
      <c r="C18349" s="434" t="s">
        <v>16</v>
      </c>
      <c r="D18349" s="434" t="s">
        <v>29</v>
      </c>
      <c r="E18349" s="434">
        <v>14.9</v>
      </c>
      <c r="F18349" s="434">
        <v>9480</v>
      </c>
      <c r="G18349" s="434">
        <v>47917</v>
      </c>
      <c r="H18349" s="434">
        <v>28778</v>
      </c>
      <c r="I18349" s="434">
        <v>179.99</v>
      </c>
      <c r="J18349" s="434">
        <v>52699</v>
      </c>
      <c r="K18349" s="434">
        <v>2011</v>
      </c>
    </row>
    <row r="18350" spans="1:11" hidden="1" x14ac:dyDescent="0.25">
      <c r="A18350" s="434">
        <v>636015164</v>
      </c>
      <c r="B18350" s="434">
        <v>208</v>
      </c>
      <c r="C18350" s="434" t="s">
        <v>20</v>
      </c>
      <c r="D18350" s="434" t="s">
        <v>25</v>
      </c>
      <c r="F18350" s="434">
        <v>6150</v>
      </c>
      <c r="G18350" s="434">
        <v>19999</v>
      </c>
      <c r="H18350" s="434">
        <v>11987</v>
      </c>
      <c r="I18350" s="434">
        <v>146.19</v>
      </c>
      <c r="J18350" s="434">
        <v>21813</v>
      </c>
      <c r="K18350" s="434">
        <v>2011</v>
      </c>
    </row>
    <row r="18351" spans="1:11" hidden="1" x14ac:dyDescent="0.25">
      <c r="A18351" s="434">
        <v>636015166</v>
      </c>
      <c r="B18351" s="434">
        <v>1942</v>
      </c>
      <c r="C18351" s="434" t="s">
        <v>24</v>
      </c>
      <c r="D18351" s="434" t="s">
        <v>36</v>
      </c>
      <c r="F18351" s="434">
        <v>18625</v>
      </c>
      <c r="G18351" s="434">
        <v>149999</v>
      </c>
      <c r="H18351" s="434">
        <v>81476</v>
      </c>
      <c r="I18351" s="434">
        <v>274.33999999999997</v>
      </c>
      <c r="J18351" s="434">
        <v>167203</v>
      </c>
      <c r="K18351" s="434">
        <v>2012</v>
      </c>
    </row>
    <row r="18352" spans="1:11" hidden="1" x14ac:dyDescent="0.25">
      <c r="A18352" s="434">
        <v>636015167</v>
      </c>
      <c r="B18352" s="434">
        <v>1</v>
      </c>
      <c r="C18352" s="434" t="s">
        <v>24</v>
      </c>
      <c r="D18352" s="434" t="s">
        <v>36</v>
      </c>
      <c r="F18352" s="434">
        <v>18625</v>
      </c>
      <c r="G18352" s="434">
        <v>149999</v>
      </c>
      <c r="H18352" s="434">
        <v>81476</v>
      </c>
      <c r="I18352" s="434">
        <v>274.3</v>
      </c>
      <c r="J18352" s="434">
        <v>167203</v>
      </c>
      <c r="K18352" s="434">
        <v>2012</v>
      </c>
    </row>
    <row r="18353" spans="1:11" hidden="1" x14ac:dyDescent="0.25">
      <c r="A18353" s="434">
        <v>636015181</v>
      </c>
      <c r="B18353" s="434">
        <v>1</v>
      </c>
      <c r="C18353" s="434" t="s">
        <v>35</v>
      </c>
      <c r="D18353" s="434" t="s">
        <v>36</v>
      </c>
      <c r="E18353" s="434">
        <v>24.25</v>
      </c>
      <c r="F18353" s="434">
        <v>40039</v>
      </c>
      <c r="G18353" s="434">
        <v>52683</v>
      </c>
      <c r="H18353" s="434">
        <v>42382</v>
      </c>
      <c r="I18353" s="434">
        <v>267.7</v>
      </c>
      <c r="J18353" s="434">
        <v>0</v>
      </c>
      <c r="K18353" s="434">
        <v>2006</v>
      </c>
    </row>
    <row r="18354" spans="1:11" hidden="1" x14ac:dyDescent="0.25">
      <c r="A18354" s="434">
        <v>636015187</v>
      </c>
      <c r="B18354" s="434">
        <v>31703</v>
      </c>
      <c r="C18354" s="434" t="s">
        <v>24</v>
      </c>
      <c r="D18354" s="434" t="s">
        <v>29</v>
      </c>
      <c r="E18354" s="434">
        <v>15</v>
      </c>
      <c r="F18354" s="434">
        <v>9960</v>
      </c>
      <c r="G18354" s="434">
        <v>22844</v>
      </c>
      <c r="H18354" s="434">
        <v>18321</v>
      </c>
      <c r="I18354" s="434">
        <v>159.97</v>
      </c>
      <c r="J18354" s="434">
        <v>20831</v>
      </c>
      <c r="K18354" s="434">
        <v>2011</v>
      </c>
    </row>
    <row r="18355" spans="1:11" hidden="1" x14ac:dyDescent="0.25">
      <c r="A18355" s="434">
        <v>636015188</v>
      </c>
      <c r="B18355" s="434">
        <v>12804</v>
      </c>
      <c r="C18355" s="434" t="s">
        <v>24</v>
      </c>
      <c r="D18355" s="434" t="s">
        <v>29</v>
      </c>
      <c r="E18355" s="434">
        <v>15</v>
      </c>
      <c r="F18355" s="434">
        <v>9960</v>
      </c>
      <c r="G18355" s="434">
        <v>22911</v>
      </c>
      <c r="H18355" s="434">
        <v>18321</v>
      </c>
      <c r="I18355" s="434">
        <v>159.97</v>
      </c>
      <c r="J18355" s="434">
        <v>20831</v>
      </c>
      <c r="K18355" s="434">
        <v>2012</v>
      </c>
    </row>
    <row r="18356" spans="1:11" hidden="1" x14ac:dyDescent="0.25">
      <c r="A18356" s="434">
        <v>636015197</v>
      </c>
      <c r="B18356" s="434">
        <v>7113</v>
      </c>
      <c r="C18356" s="434" t="s">
        <v>28</v>
      </c>
      <c r="D18356" s="434" t="s">
        <v>29</v>
      </c>
      <c r="E18356" s="434">
        <v>14</v>
      </c>
      <c r="F18356" s="434">
        <v>8300</v>
      </c>
      <c r="G18356" s="434">
        <v>34421</v>
      </c>
      <c r="H18356" s="434">
        <v>23443</v>
      </c>
      <c r="I18356" s="434">
        <v>180</v>
      </c>
      <c r="J18356" s="434">
        <v>0</v>
      </c>
      <c r="K18356" s="434">
        <v>2011</v>
      </c>
    </row>
    <row r="18357" spans="1:11" hidden="1" x14ac:dyDescent="0.25">
      <c r="A18357" s="434">
        <v>636015198</v>
      </c>
      <c r="B18357" s="434">
        <v>1488</v>
      </c>
      <c r="C18357" s="434" t="s">
        <v>28</v>
      </c>
      <c r="D18357" s="434" t="s">
        <v>29</v>
      </c>
      <c r="E18357" s="434">
        <v>0</v>
      </c>
      <c r="F18357" s="434">
        <v>7860</v>
      </c>
      <c r="G18357" s="434">
        <v>35000</v>
      </c>
      <c r="H18357" s="434">
        <v>22500</v>
      </c>
      <c r="I18357" s="434">
        <v>180</v>
      </c>
      <c r="J18357" s="434">
        <v>0</v>
      </c>
    </row>
    <row r="18358" spans="1:11" hidden="1" x14ac:dyDescent="0.25">
      <c r="A18358" s="434">
        <v>636015204</v>
      </c>
      <c r="B18358" s="434">
        <v>3665</v>
      </c>
      <c r="C18358" s="434" t="s">
        <v>35</v>
      </c>
      <c r="D18358" s="434" t="s">
        <v>29</v>
      </c>
      <c r="E18358" s="434">
        <v>20</v>
      </c>
      <c r="F18358" s="434">
        <v>12342</v>
      </c>
      <c r="G18358" s="434">
        <v>21150</v>
      </c>
      <c r="H18358" s="434">
        <v>17368</v>
      </c>
      <c r="I18358" s="434">
        <v>168.09</v>
      </c>
      <c r="J18358" s="434">
        <v>0</v>
      </c>
      <c r="K18358" s="434">
        <v>1970</v>
      </c>
    </row>
    <row r="18359" spans="1:11" hidden="1" x14ac:dyDescent="0.25">
      <c r="A18359" s="434">
        <v>636015205</v>
      </c>
      <c r="B18359" s="434">
        <v>3819</v>
      </c>
      <c r="C18359" s="434" t="s">
        <v>35</v>
      </c>
      <c r="D18359" s="434" t="s">
        <v>29</v>
      </c>
      <c r="E18359" s="434">
        <v>20</v>
      </c>
      <c r="F18359" s="434">
        <v>12342</v>
      </c>
      <c r="G18359" s="434">
        <v>21293</v>
      </c>
      <c r="H18359" s="434">
        <v>17368</v>
      </c>
      <c r="I18359" s="434">
        <v>168.03</v>
      </c>
      <c r="J18359" s="434">
        <v>0</v>
      </c>
      <c r="K18359" s="434">
        <v>1970</v>
      </c>
    </row>
    <row r="18360" spans="1:11" hidden="1" x14ac:dyDescent="0.25">
      <c r="A18360" s="434">
        <v>636015231</v>
      </c>
      <c r="B18360" s="434">
        <v>20278</v>
      </c>
      <c r="C18360" s="434" t="s">
        <v>28</v>
      </c>
      <c r="D18360" s="434" t="s">
        <v>29</v>
      </c>
      <c r="E18360" s="434">
        <v>14</v>
      </c>
      <c r="F18360" s="434">
        <v>5850</v>
      </c>
      <c r="G18360" s="434">
        <v>28253</v>
      </c>
      <c r="H18360" s="434">
        <v>17025</v>
      </c>
      <c r="I18360" s="434">
        <v>169.37</v>
      </c>
      <c r="J18360" s="434">
        <v>0</v>
      </c>
      <c r="K18360" s="434">
        <v>1970</v>
      </c>
    </row>
    <row r="18361" spans="1:11" hidden="1" x14ac:dyDescent="0.25">
      <c r="A18361" s="434">
        <v>636015240</v>
      </c>
      <c r="B18361" s="434">
        <v>15681</v>
      </c>
      <c r="C18361" s="434" t="s">
        <v>31</v>
      </c>
      <c r="D18361" s="434" t="s">
        <v>25</v>
      </c>
      <c r="E18361" s="434">
        <v>12</v>
      </c>
      <c r="F18361" s="434">
        <v>1920</v>
      </c>
      <c r="G18361" s="434">
        <v>5723</v>
      </c>
      <c r="H18361" s="434">
        <v>4156</v>
      </c>
      <c r="I18361" s="434">
        <v>106.02</v>
      </c>
      <c r="J18361" s="434">
        <v>0</v>
      </c>
    </row>
    <row r="18362" spans="1:11" hidden="1" x14ac:dyDescent="0.25">
      <c r="A18362" s="434">
        <v>636015243</v>
      </c>
      <c r="B18362" s="434">
        <v>1</v>
      </c>
      <c r="C18362" s="434" t="s">
        <v>28</v>
      </c>
      <c r="D18362" s="434" t="s">
        <v>36</v>
      </c>
      <c r="E18362" s="434">
        <v>15</v>
      </c>
      <c r="F18362" s="434">
        <v>18660</v>
      </c>
      <c r="G18362" s="434">
        <v>180156</v>
      </c>
      <c r="H18362" s="434">
        <v>94710</v>
      </c>
      <c r="I18362" s="434">
        <v>295</v>
      </c>
      <c r="K18362" s="434">
        <v>2012</v>
      </c>
    </row>
    <row r="18363" spans="1:11" hidden="1" x14ac:dyDescent="0.25">
      <c r="A18363" s="434">
        <v>636015252</v>
      </c>
      <c r="B18363" s="434">
        <v>29894</v>
      </c>
      <c r="C18363" s="434" t="s">
        <v>16</v>
      </c>
      <c r="D18363" s="434" t="s">
        <v>33</v>
      </c>
      <c r="E18363" s="434">
        <v>14.9</v>
      </c>
      <c r="F18363" s="434">
        <v>13550</v>
      </c>
      <c r="G18363" s="434">
        <v>114380</v>
      </c>
      <c r="H18363" s="434">
        <v>59174</v>
      </c>
      <c r="I18363" s="434">
        <v>243.8</v>
      </c>
      <c r="J18363" s="434">
        <v>119528</v>
      </c>
      <c r="K18363" s="434">
        <v>2011</v>
      </c>
    </row>
    <row r="18364" spans="1:11" hidden="1" x14ac:dyDescent="0.25">
      <c r="A18364" s="434">
        <v>636015272</v>
      </c>
      <c r="B18364" s="434">
        <v>14685</v>
      </c>
      <c r="C18364" s="434" t="s">
        <v>28</v>
      </c>
      <c r="D18364" s="434" t="s">
        <v>25</v>
      </c>
      <c r="E18364" s="434">
        <v>14.5</v>
      </c>
      <c r="F18364" s="434">
        <v>8300</v>
      </c>
      <c r="G18364" s="434">
        <v>17082</v>
      </c>
      <c r="H18364" s="434">
        <v>13579</v>
      </c>
      <c r="I18364" s="434">
        <v>149.96</v>
      </c>
      <c r="J18364" s="434">
        <v>0</v>
      </c>
      <c r="K18364" s="434">
        <v>2011</v>
      </c>
    </row>
    <row r="18365" spans="1:11" hidden="1" x14ac:dyDescent="0.25">
      <c r="A18365" s="434">
        <v>636015274</v>
      </c>
      <c r="B18365" s="434">
        <v>1941</v>
      </c>
      <c r="C18365" s="434" t="s">
        <v>28</v>
      </c>
      <c r="D18365" s="434" t="s">
        <v>25</v>
      </c>
      <c r="E18365" s="434">
        <v>14.5</v>
      </c>
      <c r="F18365" s="434">
        <v>8300</v>
      </c>
      <c r="G18365" s="434">
        <v>17074</v>
      </c>
      <c r="H18365" s="434">
        <v>13579</v>
      </c>
      <c r="I18365" s="434">
        <v>149.96</v>
      </c>
      <c r="K18365" s="434">
        <v>2012</v>
      </c>
    </row>
    <row r="18366" spans="1:11" hidden="1" x14ac:dyDescent="0.25">
      <c r="A18366" s="434">
        <v>636015276</v>
      </c>
      <c r="B18366" s="434">
        <v>12756</v>
      </c>
      <c r="C18366" s="434" t="s">
        <v>28</v>
      </c>
      <c r="D18366" s="434" t="s">
        <v>25</v>
      </c>
      <c r="E18366" s="434">
        <v>14.5</v>
      </c>
      <c r="F18366" s="434">
        <v>6570</v>
      </c>
      <c r="G18366" s="434">
        <v>17096</v>
      </c>
      <c r="H18366" s="434">
        <v>13579</v>
      </c>
      <c r="I18366" s="434">
        <v>149.96</v>
      </c>
      <c r="J18366" s="434">
        <v>0</v>
      </c>
      <c r="K18366" s="434">
        <v>2012</v>
      </c>
    </row>
    <row r="18367" spans="1:11" hidden="1" x14ac:dyDescent="0.25">
      <c r="A18367" s="434">
        <v>636015277</v>
      </c>
      <c r="B18367" s="434">
        <v>569</v>
      </c>
      <c r="C18367" s="434" t="s">
        <v>28</v>
      </c>
      <c r="D18367" s="434" t="s">
        <v>25</v>
      </c>
      <c r="E18367" s="434">
        <v>14.5</v>
      </c>
      <c r="F18367" s="434">
        <v>8300</v>
      </c>
      <c r="G18367" s="434">
        <v>16620</v>
      </c>
      <c r="H18367" s="434">
        <v>13579</v>
      </c>
      <c r="I18367" s="434">
        <v>149.96</v>
      </c>
      <c r="J18367" s="434">
        <v>0</v>
      </c>
      <c r="K18367" s="434">
        <v>2012</v>
      </c>
    </row>
    <row r="18368" spans="1:11" hidden="1" x14ac:dyDescent="0.25">
      <c r="A18368" s="434">
        <v>636015278</v>
      </c>
      <c r="B18368" s="434">
        <v>4670</v>
      </c>
      <c r="C18368" s="434" t="s">
        <v>28</v>
      </c>
      <c r="D18368" s="434" t="s">
        <v>25</v>
      </c>
      <c r="E18368" s="434">
        <v>14.5</v>
      </c>
      <c r="F18368" s="434">
        <v>8300</v>
      </c>
      <c r="G18368" s="434">
        <v>17073</v>
      </c>
      <c r="H18368" s="434">
        <v>13579</v>
      </c>
      <c r="I18368" s="434">
        <v>149.96</v>
      </c>
      <c r="K18368" s="434">
        <v>2012</v>
      </c>
    </row>
    <row r="18369" spans="1:11" hidden="1" x14ac:dyDescent="0.25">
      <c r="A18369" s="434">
        <v>636015279</v>
      </c>
      <c r="B18369" s="434">
        <v>7239</v>
      </c>
      <c r="C18369" s="434" t="s">
        <v>28</v>
      </c>
      <c r="D18369" s="434" t="s">
        <v>25</v>
      </c>
      <c r="E18369" s="434">
        <v>14.5</v>
      </c>
      <c r="F18369" s="434">
        <v>8300</v>
      </c>
      <c r="G18369" s="434">
        <v>16622</v>
      </c>
      <c r="H18369" s="434">
        <v>13579</v>
      </c>
      <c r="I18369" s="434">
        <v>149.96</v>
      </c>
      <c r="K18369" s="434">
        <v>2012</v>
      </c>
    </row>
    <row r="18370" spans="1:11" hidden="1" x14ac:dyDescent="0.25">
      <c r="A18370" s="434">
        <v>636015281</v>
      </c>
      <c r="B18370" s="434">
        <v>5165</v>
      </c>
      <c r="C18370" s="434" t="s">
        <v>20</v>
      </c>
      <c r="D18370" s="434" t="s">
        <v>29</v>
      </c>
      <c r="E18370" s="434">
        <v>15.5</v>
      </c>
      <c r="F18370" s="434">
        <v>11060</v>
      </c>
      <c r="G18370" s="434">
        <v>51371</v>
      </c>
      <c r="H18370" s="434">
        <v>29900</v>
      </c>
      <c r="I18370" s="434">
        <v>182.97</v>
      </c>
      <c r="J18370" s="434">
        <v>54331</v>
      </c>
      <c r="K18370" s="434">
        <v>2006</v>
      </c>
    </row>
    <row r="18371" spans="1:11" hidden="1" x14ac:dyDescent="0.25">
      <c r="A18371" s="434">
        <v>636015284</v>
      </c>
      <c r="B18371" s="434">
        <v>815</v>
      </c>
      <c r="C18371" s="434" t="s">
        <v>28</v>
      </c>
      <c r="D18371" s="434" t="s">
        <v>29</v>
      </c>
      <c r="E18371" s="434">
        <v>13.7</v>
      </c>
      <c r="F18371" s="434">
        <v>6480</v>
      </c>
      <c r="G18371" s="434">
        <v>35000</v>
      </c>
      <c r="H18371" s="434">
        <v>22434</v>
      </c>
      <c r="I18371" s="434">
        <v>179.9</v>
      </c>
      <c r="K18371" s="434">
        <v>2012</v>
      </c>
    </row>
    <row r="18372" spans="1:11" hidden="1" x14ac:dyDescent="0.25">
      <c r="A18372" s="434">
        <v>636015287</v>
      </c>
      <c r="B18372" s="434">
        <v>6197</v>
      </c>
      <c r="C18372" s="434" t="s">
        <v>28</v>
      </c>
      <c r="D18372" s="434" t="s">
        <v>33</v>
      </c>
      <c r="E18372" s="434">
        <v>14.5</v>
      </c>
      <c r="F18372" s="434">
        <v>11300</v>
      </c>
      <c r="G18372" s="434">
        <v>75031</v>
      </c>
      <c r="H18372" s="434">
        <v>41074</v>
      </c>
      <c r="I18372" s="434">
        <v>225</v>
      </c>
      <c r="J18372" s="434">
        <v>0</v>
      </c>
      <c r="K18372" s="434">
        <v>2011</v>
      </c>
    </row>
    <row r="18373" spans="1:11" hidden="1" x14ac:dyDescent="0.25">
      <c r="A18373" s="434">
        <v>636015291</v>
      </c>
      <c r="B18373" s="434">
        <v>1</v>
      </c>
      <c r="C18373" s="434" t="s">
        <v>28</v>
      </c>
      <c r="D18373" s="434" t="s">
        <v>33</v>
      </c>
      <c r="E18373" s="434">
        <v>15</v>
      </c>
      <c r="F18373" s="434">
        <v>13560</v>
      </c>
      <c r="G18373" s="434">
        <v>92014</v>
      </c>
      <c r="H18373" s="434">
        <v>50927</v>
      </c>
      <c r="I18373" s="434">
        <v>234.88</v>
      </c>
      <c r="K18373" s="434">
        <v>2011</v>
      </c>
    </row>
    <row r="18374" spans="1:11" hidden="1" x14ac:dyDescent="0.25">
      <c r="A18374" s="434">
        <v>636015292</v>
      </c>
      <c r="B18374" s="434">
        <v>16691</v>
      </c>
      <c r="C18374" s="434" t="s">
        <v>28</v>
      </c>
      <c r="D18374" s="434" t="s">
        <v>29</v>
      </c>
      <c r="E18374" s="434">
        <v>14.5</v>
      </c>
      <c r="F18374" s="434">
        <v>7000</v>
      </c>
      <c r="G18374" s="434">
        <v>37294</v>
      </c>
      <c r="H18374" s="434">
        <v>24169</v>
      </c>
      <c r="I18374" s="434">
        <v>189.9</v>
      </c>
      <c r="J18374" s="434">
        <v>0</v>
      </c>
      <c r="K18374" s="434">
        <v>2012</v>
      </c>
    </row>
    <row r="18375" spans="1:11" hidden="1" x14ac:dyDescent="0.25">
      <c r="A18375" s="434">
        <v>636015295</v>
      </c>
      <c r="B18375" s="434">
        <v>2333</v>
      </c>
      <c r="C18375" s="434" t="s">
        <v>28</v>
      </c>
      <c r="D18375" s="434" t="s">
        <v>29</v>
      </c>
      <c r="E18375" s="434">
        <v>14</v>
      </c>
      <c r="F18375" s="434">
        <v>7000</v>
      </c>
      <c r="G18375" s="434">
        <v>37227</v>
      </c>
      <c r="H18375" s="434">
        <v>24196</v>
      </c>
      <c r="I18375" s="434">
        <v>190</v>
      </c>
      <c r="J18375" s="434">
        <v>0</v>
      </c>
      <c r="K18375" s="434">
        <v>2014</v>
      </c>
    </row>
    <row r="18376" spans="1:11" hidden="1" x14ac:dyDescent="0.25">
      <c r="A18376" s="434">
        <v>636015300</v>
      </c>
      <c r="B18376" s="434">
        <v>790</v>
      </c>
      <c r="C18376" s="434" t="s">
        <v>20</v>
      </c>
      <c r="D18376" s="434" t="s">
        <v>25</v>
      </c>
      <c r="E18376" s="434">
        <v>14.6</v>
      </c>
      <c r="F18376" s="434">
        <v>6480</v>
      </c>
      <c r="G18376" s="434">
        <v>19949</v>
      </c>
      <c r="H18376" s="434">
        <v>11590</v>
      </c>
      <c r="I18376" s="434">
        <v>145.5</v>
      </c>
      <c r="J18376" s="434">
        <v>20832</v>
      </c>
      <c r="K18376" s="434">
        <v>2002</v>
      </c>
    </row>
    <row r="18377" spans="1:11" hidden="1" x14ac:dyDescent="0.25">
      <c r="A18377" s="434">
        <v>636015302</v>
      </c>
      <c r="B18377" s="434">
        <v>8201</v>
      </c>
      <c r="C18377" s="434" t="s">
        <v>24</v>
      </c>
      <c r="D18377" s="434" t="s">
        <v>36</v>
      </c>
      <c r="F18377" s="434">
        <v>18660</v>
      </c>
      <c r="G18377" s="434">
        <v>158000</v>
      </c>
      <c r="H18377" s="434">
        <v>81500</v>
      </c>
      <c r="I18377" s="434">
        <v>274.2</v>
      </c>
      <c r="J18377" s="434">
        <v>165226</v>
      </c>
      <c r="K18377" s="434">
        <v>2011</v>
      </c>
    </row>
    <row r="18378" spans="1:11" hidden="1" x14ac:dyDescent="0.25">
      <c r="A18378" s="434">
        <v>636015304</v>
      </c>
      <c r="B18378" s="434">
        <v>2905</v>
      </c>
      <c r="C18378" s="434" t="s">
        <v>24</v>
      </c>
      <c r="D18378" s="434" t="s">
        <v>36</v>
      </c>
      <c r="E18378" s="434">
        <v>15.7</v>
      </c>
      <c r="F18378" s="434">
        <v>19620</v>
      </c>
      <c r="G18378" s="434">
        <v>158491</v>
      </c>
      <c r="H18378" s="434">
        <v>81299</v>
      </c>
      <c r="I18378" s="434">
        <v>274.2</v>
      </c>
      <c r="J18378" s="434">
        <v>165226</v>
      </c>
      <c r="K18378" s="434">
        <v>2012</v>
      </c>
    </row>
    <row r="18379" spans="1:11" hidden="1" x14ac:dyDescent="0.25">
      <c r="A18379" s="434">
        <v>636015333</v>
      </c>
      <c r="B18379" s="434">
        <v>1557</v>
      </c>
      <c r="C18379" s="434" t="s">
        <v>28</v>
      </c>
      <c r="D18379" s="434" t="s">
        <v>29</v>
      </c>
      <c r="E18379" s="434">
        <v>43538</v>
      </c>
      <c r="F18379" s="434">
        <v>9480</v>
      </c>
      <c r="G18379" s="434">
        <v>58000</v>
      </c>
      <c r="H18379" s="434">
        <v>32839</v>
      </c>
      <c r="I18379" s="434">
        <v>189.99</v>
      </c>
      <c r="J18379" s="434">
        <v>0</v>
      </c>
    </row>
    <row r="18380" spans="1:11" hidden="1" x14ac:dyDescent="0.25">
      <c r="A18380" s="434">
        <v>636015336</v>
      </c>
      <c r="B18380" s="434">
        <v>6935</v>
      </c>
      <c r="C18380" s="434" t="s">
        <v>20</v>
      </c>
      <c r="D18380" s="434" t="s">
        <v>29</v>
      </c>
      <c r="E18380" s="434">
        <v>15.8</v>
      </c>
      <c r="F18380" s="434">
        <v>9480</v>
      </c>
      <c r="G18380" s="434">
        <v>51678</v>
      </c>
      <c r="H18380" s="434">
        <v>29841</v>
      </c>
      <c r="I18380" s="434">
        <v>183.31</v>
      </c>
      <c r="J18380" s="434">
        <v>0</v>
      </c>
      <c r="K18380" s="434">
        <v>1970</v>
      </c>
    </row>
    <row r="18381" spans="1:11" hidden="1" x14ac:dyDescent="0.25">
      <c r="A18381" s="434">
        <v>636015348</v>
      </c>
      <c r="B18381" s="434">
        <v>2647</v>
      </c>
      <c r="C18381" s="434" t="s">
        <v>24</v>
      </c>
      <c r="D18381" s="434" t="s">
        <v>36</v>
      </c>
      <c r="E18381" s="434">
        <v>15.6</v>
      </c>
      <c r="F18381" s="434">
        <v>18660</v>
      </c>
      <c r="G18381" s="434">
        <v>164608</v>
      </c>
      <c r="H18381" s="434">
        <v>85431</v>
      </c>
      <c r="I18381" s="434">
        <v>274</v>
      </c>
      <c r="J18381" s="434">
        <v>173737</v>
      </c>
      <c r="K18381" s="434">
        <v>2005</v>
      </c>
    </row>
    <row r="18382" spans="1:11" hidden="1" x14ac:dyDescent="0.25">
      <c r="A18382" s="434">
        <v>636015349</v>
      </c>
      <c r="B18382" s="434">
        <v>2</v>
      </c>
      <c r="C18382" s="434" t="s">
        <v>24</v>
      </c>
      <c r="D18382" s="434" t="s">
        <v>33</v>
      </c>
      <c r="E18382" s="434">
        <v>14.5</v>
      </c>
      <c r="F18382" s="434">
        <v>12350</v>
      </c>
      <c r="G18382" s="434">
        <v>105346</v>
      </c>
      <c r="H18382" s="434">
        <v>55909</v>
      </c>
      <c r="I18382" s="434">
        <v>228.59</v>
      </c>
      <c r="J18382" s="434">
        <v>98688</v>
      </c>
      <c r="K18382" s="434">
        <v>2008</v>
      </c>
    </row>
    <row r="18383" spans="1:11" hidden="1" x14ac:dyDescent="0.25">
      <c r="A18383" s="434">
        <v>636015357</v>
      </c>
      <c r="B18383" s="434">
        <v>3695</v>
      </c>
      <c r="C18383" s="434" t="s">
        <v>28</v>
      </c>
      <c r="D18383" s="434" t="s">
        <v>29</v>
      </c>
      <c r="E18383" s="434">
        <v>13.9</v>
      </c>
      <c r="F18383" s="434">
        <v>6480</v>
      </c>
      <c r="G18383" s="434">
        <v>34375</v>
      </c>
      <c r="H18383" s="434">
        <v>21300</v>
      </c>
      <c r="I18383" s="434">
        <v>180.4</v>
      </c>
      <c r="J18383" s="434">
        <v>0</v>
      </c>
      <c r="K18383" s="434">
        <v>2011</v>
      </c>
    </row>
    <row r="18384" spans="1:11" hidden="1" x14ac:dyDescent="0.25">
      <c r="A18384" s="434">
        <v>636015361</v>
      </c>
      <c r="B18384" s="434">
        <v>762</v>
      </c>
      <c r="C18384" s="434" t="s">
        <v>16</v>
      </c>
      <c r="D18384" s="434" t="s">
        <v>33</v>
      </c>
      <c r="E18384" s="434">
        <v>14.5</v>
      </c>
      <c r="F18384" s="434">
        <v>14280</v>
      </c>
      <c r="G18384" s="434">
        <v>74534</v>
      </c>
      <c r="H18384" s="434">
        <v>42208</v>
      </c>
      <c r="I18384" s="434">
        <v>228.19</v>
      </c>
      <c r="J18384" s="434">
        <v>82354</v>
      </c>
      <c r="K18384" s="434">
        <v>2011</v>
      </c>
    </row>
    <row r="18385" spans="1:11" hidden="1" x14ac:dyDescent="0.25">
      <c r="A18385" s="434">
        <v>636015362</v>
      </c>
      <c r="B18385" s="434">
        <v>13473</v>
      </c>
      <c r="C18385" s="434" t="s">
        <v>16</v>
      </c>
      <c r="D18385" s="434" t="s">
        <v>33</v>
      </c>
      <c r="E18385" s="434">
        <v>15.2</v>
      </c>
      <c r="F18385" s="434">
        <v>10466</v>
      </c>
      <c r="G18385" s="434">
        <v>74606</v>
      </c>
      <c r="H18385" s="434">
        <v>42208</v>
      </c>
      <c r="I18385" s="434">
        <v>228.19</v>
      </c>
      <c r="J18385" s="434">
        <v>82355</v>
      </c>
      <c r="K18385" s="434">
        <v>2011</v>
      </c>
    </row>
    <row r="18386" spans="1:11" hidden="1" x14ac:dyDescent="0.25">
      <c r="A18386" s="434">
        <v>636015367</v>
      </c>
      <c r="B18386" s="434">
        <v>1434</v>
      </c>
      <c r="C18386" s="434" t="s">
        <v>28</v>
      </c>
      <c r="D18386" s="434" t="s">
        <v>29</v>
      </c>
      <c r="E18386" s="434">
        <v>13.5</v>
      </c>
      <c r="F18386" s="434">
        <v>9480</v>
      </c>
      <c r="G18386" s="434">
        <v>58471</v>
      </c>
      <c r="H18386" s="434">
        <v>34554</v>
      </c>
      <c r="I18386" s="434">
        <v>195.8</v>
      </c>
      <c r="K18386" s="434">
        <v>2012</v>
      </c>
    </row>
    <row r="18387" spans="1:11" hidden="1" x14ac:dyDescent="0.25">
      <c r="A18387" s="434">
        <v>636015371</v>
      </c>
      <c r="B18387" s="434">
        <v>12363</v>
      </c>
      <c r="C18387" s="434" t="s">
        <v>28</v>
      </c>
      <c r="D18387" s="434" t="s">
        <v>29</v>
      </c>
      <c r="E18387" s="434">
        <v>14</v>
      </c>
      <c r="F18387" s="434">
        <v>5850</v>
      </c>
      <c r="G18387" s="434">
        <v>28200</v>
      </c>
      <c r="H18387" s="434">
        <v>16954</v>
      </c>
      <c r="I18387" s="434">
        <v>169.3</v>
      </c>
      <c r="J18387" s="434">
        <v>0</v>
      </c>
    </row>
    <row r="18388" spans="1:11" hidden="1" x14ac:dyDescent="0.25">
      <c r="A18388" s="434">
        <v>636015390</v>
      </c>
      <c r="B18388" s="434">
        <v>9616</v>
      </c>
      <c r="C18388" s="434" t="s">
        <v>28</v>
      </c>
      <c r="D18388" s="434" t="s">
        <v>33</v>
      </c>
      <c r="E18388" s="434">
        <v>14.1</v>
      </c>
      <c r="F18388" s="434">
        <v>13560</v>
      </c>
      <c r="G18388" s="434">
        <v>92932</v>
      </c>
      <c r="H18388" s="434">
        <v>51208</v>
      </c>
      <c r="I18388" s="434">
        <v>229.2</v>
      </c>
      <c r="K18388" s="434">
        <v>2011</v>
      </c>
    </row>
    <row r="18389" spans="1:11" hidden="1" x14ac:dyDescent="0.25">
      <c r="A18389" s="434">
        <v>636015406</v>
      </c>
      <c r="B18389" s="434">
        <v>30979</v>
      </c>
      <c r="C18389" s="434" t="s">
        <v>28</v>
      </c>
      <c r="D18389" s="434" t="s">
        <v>29</v>
      </c>
      <c r="E18389" s="434">
        <v>14</v>
      </c>
      <c r="F18389" s="434">
        <v>7860</v>
      </c>
      <c r="G18389" s="434">
        <v>36093</v>
      </c>
      <c r="H18389" s="434">
        <v>22733</v>
      </c>
      <c r="I18389" s="434">
        <v>186.4</v>
      </c>
      <c r="J18389" s="434">
        <v>0</v>
      </c>
      <c r="K18389" s="434">
        <v>2012</v>
      </c>
    </row>
    <row r="18390" spans="1:11" hidden="1" x14ac:dyDescent="0.25">
      <c r="A18390" s="434">
        <v>636015407</v>
      </c>
      <c r="B18390" s="434">
        <v>278</v>
      </c>
      <c r="C18390" s="434" t="s">
        <v>16</v>
      </c>
      <c r="D18390" s="434" t="s">
        <v>33</v>
      </c>
      <c r="E18390" s="434">
        <v>15.3</v>
      </c>
      <c r="F18390" s="434">
        <v>12240</v>
      </c>
      <c r="G18390" s="434">
        <v>74960</v>
      </c>
      <c r="H18390" s="434">
        <v>42338</v>
      </c>
      <c r="I18390" s="434">
        <v>228</v>
      </c>
      <c r="J18390" s="434">
        <v>80568</v>
      </c>
      <c r="K18390" s="434">
        <v>2011</v>
      </c>
    </row>
    <row r="18391" spans="1:11" hidden="1" x14ac:dyDescent="0.25">
      <c r="A18391" s="434">
        <v>636015411</v>
      </c>
      <c r="B18391" s="434">
        <v>6169</v>
      </c>
      <c r="C18391" s="434" t="s">
        <v>24</v>
      </c>
      <c r="D18391" s="434" t="s">
        <v>36</v>
      </c>
      <c r="E18391" s="434">
        <v>15.5</v>
      </c>
      <c r="F18391" s="434">
        <v>19620</v>
      </c>
      <c r="G18391" s="434">
        <v>157786</v>
      </c>
      <c r="H18391" s="434">
        <v>84216</v>
      </c>
      <c r="I18391" s="434">
        <v>274</v>
      </c>
      <c r="J18391" s="434">
        <v>170568</v>
      </c>
      <c r="K18391" s="434">
        <v>2012</v>
      </c>
    </row>
    <row r="18392" spans="1:11" hidden="1" x14ac:dyDescent="0.25">
      <c r="A18392" s="434">
        <v>636015414</v>
      </c>
      <c r="B18392" s="434">
        <v>1</v>
      </c>
      <c r="C18392" s="434" t="s">
        <v>24</v>
      </c>
      <c r="D18392" s="434" t="s">
        <v>25</v>
      </c>
      <c r="E18392" s="434">
        <v>15.2</v>
      </c>
      <c r="F18392" s="434">
        <v>5180</v>
      </c>
      <c r="G18392" s="434">
        <v>9787</v>
      </c>
      <c r="H18392" s="434">
        <v>9134</v>
      </c>
      <c r="I18392" s="434">
        <v>120.46</v>
      </c>
      <c r="J18392" s="434">
        <v>9102</v>
      </c>
      <c r="K18392" s="434">
        <v>2012</v>
      </c>
    </row>
    <row r="18393" spans="1:11" hidden="1" x14ac:dyDescent="0.25">
      <c r="A18393" s="434">
        <v>636015417</v>
      </c>
      <c r="B18393" s="434">
        <v>16942</v>
      </c>
      <c r="C18393" s="434" t="s">
        <v>28</v>
      </c>
      <c r="D18393" s="434" t="s">
        <v>36</v>
      </c>
      <c r="E18393" s="434">
        <v>15</v>
      </c>
      <c r="F18393" s="434">
        <v>16860</v>
      </c>
      <c r="G18393" s="434">
        <v>174234</v>
      </c>
      <c r="H18393" s="434">
        <v>88853</v>
      </c>
      <c r="I18393" s="434">
        <v>289</v>
      </c>
      <c r="J18393" s="434">
        <v>0</v>
      </c>
      <c r="K18393" s="434">
        <v>2007</v>
      </c>
    </row>
    <row r="18394" spans="1:11" hidden="1" x14ac:dyDescent="0.25">
      <c r="A18394" s="434">
        <v>636015419</v>
      </c>
      <c r="B18394" s="434">
        <v>15997</v>
      </c>
      <c r="C18394" s="434" t="s">
        <v>28</v>
      </c>
      <c r="D18394" s="434" t="s">
        <v>33</v>
      </c>
      <c r="E18394" s="434">
        <v>14.1</v>
      </c>
      <c r="F18394" s="434">
        <v>13560</v>
      </c>
      <c r="G18394" s="434">
        <v>92737</v>
      </c>
      <c r="H18394" s="434">
        <v>51195</v>
      </c>
      <c r="I18394" s="434">
        <v>229.2</v>
      </c>
      <c r="J18394" s="434">
        <v>0</v>
      </c>
      <c r="K18394" s="434">
        <v>2012</v>
      </c>
    </row>
    <row r="18395" spans="1:11" hidden="1" x14ac:dyDescent="0.25">
      <c r="A18395" s="434">
        <v>636015422</v>
      </c>
      <c r="B18395" s="434">
        <v>26005</v>
      </c>
      <c r="C18395" s="434" t="s">
        <v>28</v>
      </c>
      <c r="D18395" s="434" t="s">
        <v>29</v>
      </c>
      <c r="E18395" s="434">
        <v>14.5</v>
      </c>
      <c r="F18395" s="434">
        <v>7948</v>
      </c>
      <c r="G18395" s="434">
        <v>36699</v>
      </c>
      <c r="H18395" s="434">
        <v>23790</v>
      </c>
      <c r="I18395" s="434">
        <v>182.83</v>
      </c>
      <c r="J18395" s="434">
        <v>0</v>
      </c>
      <c r="K18395" s="434">
        <v>1970</v>
      </c>
    </row>
    <row r="18396" spans="1:11" hidden="1" x14ac:dyDescent="0.25">
      <c r="A18396" s="434">
        <v>636015430</v>
      </c>
      <c r="B18396" s="434">
        <v>757</v>
      </c>
      <c r="C18396" s="434" t="s">
        <v>28</v>
      </c>
      <c r="D18396" s="434" t="s">
        <v>33</v>
      </c>
      <c r="E18396" s="434">
        <v>43510</v>
      </c>
      <c r="F18396" s="434">
        <v>9960</v>
      </c>
      <c r="G18396" s="434">
        <v>62145</v>
      </c>
      <c r="H18396" s="434">
        <v>37215</v>
      </c>
      <c r="I18396" s="434">
        <v>207.5</v>
      </c>
      <c r="J18396" s="434">
        <v>0</v>
      </c>
      <c r="K18396" s="434">
        <v>2012</v>
      </c>
    </row>
    <row r="18397" spans="1:11" hidden="1" x14ac:dyDescent="0.25">
      <c r="A18397" s="434">
        <v>636015431</v>
      </c>
      <c r="B18397" s="434">
        <v>741</v>
      </c>
      <c r="C18397" s="434" t="s">
        <v>28</v>
      </c>
      <c r="D18397" s="434" t="s">
        <v>33</v>
      </c>
      <c r="E18397" s="434">
        <v>14.4</v>
      </c>
      <c r="F18397" s="434">
        <v>9230</v>
      </c>
      <c r="G18397" s="434">
        <v>74940</v>
      </c>
      <c r="H18397" s="434">
        <v>40325</v>
      </c>
      <c r="I18397" s="434">
        <v>225</v>
      </c>
      <c r="J18397" s="434">
        <v>0</v>
      </c>
      <c r="K18397" s="434">
        <v>2012</v>
      </c>
    </row>
    <row r="18398" spans="1:11" hidden="1" x14ac:dyDescent="0.25">
      <c r="A18398" s="434">
        <v>636015435</v>
      </c>
      <c r="B18398" s="434">
        <v>11617</v>
      </c>
      <c r="C18398" s="434" t="s">
        <v>28</v>
      </c>
      <c r="D18398" s="434" t="s">
        <v>33</v>
      </c>
      <c r="E18398" s="434">
        <v>13.7</v>
      </c>
      <c r="F18398" s="434">
        <v>13560</v>
      </c>
      <c r="G18398" s="434">
        <v>92996</v>
      </c>
      <c r="H18398" s="434">
        <v>51253</v>
      </c>
      <c r="I18398" s="434">
        <v>229.2</v>
      </c>
      <c r="J18398" s="434">
        <v>0</v>
      </c>
      <c r="K18398" s="434">
        <v>2011</v>
      </c>
    </row>
    <row r="18399" spans="1:11" hidden="1" x14ac:dyDescent="0.25">
      <c r="A18399" s="434">
        <v>636015445</v>
      </c>
      <c r="B18399" s="434">
        <v>1</v>
      </c>
      <c r="C18399" s="434" t="s">
        <v>28</v>
      </c>
      <c r="D18399" s="434" t="s">
        <v>29</v>
      </c>
      <c r="E18399" s="434">
        <v>13.5</v>
      </c>
      <c r="F18399" s="434">
        <v>9480</v>
      </c>
      <c r="G18399" s="434">
        <v>56624</v>
      </c>
      <c r="H18399" s="434">
        <v>32987</v>
      </c>
      <c r="I18399" s="434">
        <v>189.99</v>
      </c>
      <c r="K18399" s="434">
        <v>2012</v>
      </c>
    </row>
    <row r="18400" spans="1:11" hidden="1" x14ac:dyDescent="0.25">
      <c r="A18400" s="434">
        <v>636015448</v>
      </c>
      <c r="B18400" s="434">
        <v>480</v>
      </c>
      <c r="C18400" s="434" t="s">
        <v>28</v>
      </c>
      <c r="D18400" s="434" t="s">
        <v>29</v>
      </c>
      <c r="E18400" s="434">
        <v>14</v>
      </c>
      <c r="F18400" s="434">
        <v>5296</v>
      </c>
      <c r="G18400" s="434">
        <v>24173</v>
      </c>
      <c r="H18400" s="434">
        <v>14599</v>
      </c>
      <c r="I18400" s="434">
        <v>157.26</v>
      </c>
      <c r="J18400" s="434">
        <v>0</v>
      </c>
      <c r="K18400" s="434">
        <v>1995</v>
      </c>
    </row>
    <row r="18401" spans="1:11" hidden="1" x14ac:dyDescent="0.25">
      <c r="A18401" s="434">
        <v>636015455</v>
      </c>
      <c r="B18401" s="434">
        <v>20999</v>
      </c>
      <c r="C18401" s="434" t="s">
        <v>28</v>
      </c>
      <c r="D18401" s="434" t="s">
        <v>33</v>
      </c>
      <c r="E18401" s="434">
        <v>13</v>
      </c>
      <c r="F18401" s="434">
        <v>10740</v>
      </c>
      <c r="G18401" s="434">
        <v>83366</v>
      </c>
      <c r="H18401" s="434">
        <v>44475</v>
      </c>
      <c r="I18401" s="434">
        <v>229</v>
      </c>
      <c r="J18401" s="434">
        <v>0</v>
      </c>
      <c r="K18401" s="434">
        <v>2011</v>
      </c>
    </row>
    <row r="18402" spans="1:11" hidden="1" x14ac:dyDescent="0.25">
      <c r="A18402" s="434">
        <v>636015457</v>
      </c>
      <c r="B18402" s="434">
        <v>6049</v>
      </c>
      <c r="C18402" s="434" t="s">
        <v>16</v>
      </c>
      <c r="D18402" s="434" t="s">
        <v>33</v>
      </c>
      <c r="E18402" s="434">
        <v>14.9</v>
      </c>
      <c r="F18402" s="434">
        <v>13560</v>
      </c>
      <c r="G18402" s="434">
        <v>114406</v>
      </c>
      <c r="H18402" s="434">
        <v>59174</v>
      </c>
      <c r="I18402" s="434">
        <v>243.8</v>
      </c>
      <c r="J18402" s="434">
        <v>119528</v>
      </c>
      <c r="K18402" s="434">
        <v>2012</v>
      </c>
    </row>
    <row r="18403" spans="1:11" hidden="1" x14ac:dyDescent="0.25">
      <c r="A18403" s="434">
        <v>636015458</v>
      </c>
      <c r="B18403" s="434">
        <v>2251</v>
      </c>
      <c r="C18403" s="434" t="s">
        <v>28</v>
      </c>
      <c r="D18403" s="434" t="s">
        <v>29</v>
      </c>
      <c r="E18403" s="434">
        <v>14</v>
      </c>
      <c r="F18403" s="434">
        <v>9466</v>
      </c>
      <c r="G18403" s="434">
        <v>57959</v>
      </c>
      <c r="H18403" s="434">
        <v>32309</v>
      </c>
      <c r="I18403" s="434">
        <v>189.99</v>
      </c>
      <c r="K18403" s="434">
        <v>2012</v>
      </c>
    </row>
    <row r="18404" spans="1:11" hidden="1" x14ac:dyDescent="0.25">
      <c r="A18404" s="434">
        <v>636015465</v>
      </c>
      <c r="B18404" s="434">
        <v>130</v>
      </c>
      <c r="C18404" s="434" t="s">
        <v>35</v>
      </c>
      <c r="D18404" s="434" t="s">
        <v>25</v>
      </c>
      <c r="E18404" s="434">
        <v>12</v>
      </c>
      <c r="F18404" s="434">
        <v>8280</v>
      </c>
      <c r="G18404" s="434">
        <v>12782</v>
      </c>
      <c r="H18404" s="434">
        <v>9999</v>
      </c>
      <c r="I18404" s="434">
        <v>142.69999999999999</v>
      </c>
      <c r="K18404" s="434">
        <v>2012</v>
      </c>
    </row>
    <row r="18405" spans="1:11" hidden="1" x14ac:dyDescent="0.25">
      <c r="A18405" s="434">
        <v>636015467</v>
      </c>
      <c r="B18405" s="434">
        <v>2014</v>
      </c>
      <c r="C18405" s="434" t="s">
        <v>35</v>
      </c>
      <c r="D18405" s="434" t="s">
        <v>36</v>
      </c>
      <c r="E18405" s="434">
        <v>24</v>
      </c>
      <c r="F18405" s="434">
        <v>36560</v>
      </c>
      <c r="G18405" s="434">
        <v>54339</v>
      </c>
      <c r="H18405" s="434">
        <v>42112</v>
      </c>
      <c r="I18405" s="434">
        <v>260</v>
      </c>
      <c r="J18405" s="434">
        <v>0</v>
      </c>
      <c r="K18405" s="434">
        <v>2010</v>
      </c>
    </row>
    <row r="18406" spans="1:11" hidden="1" x14ac:dyDescent="0.25">
      <c r="A18406" s="434">
        <v>636015473</v>
      </c>
      <c r="B18406" s="434">
        <v>22968</v>
      </c>
      <c r="C18406" s="434" t="s">
        <v>28</v>
      </c>
      <c r="D18406" s="434" t="s">
        <v>36</v>
      </c>
      <c r="E18406" s="434">
        <v>14</v>
      </c>
      <c r="F18406" s="434">
        <v>20090</v>
      </c>
      <c r="G18406" s="434">
        <v>206699</v>
      </c>
      <c r="H18406" s="434">
        <v>106385</v>
      </c>
      <c r="I18406" s="434">
        <v>299.7</v>
      </c>
      <c r="J18406" s="434">
        <v>0</v>
      </c>
      <c r="K18406" s="434">
        <v>2012</v>
      </c>
    </row>
    <row r="18407" spans="1:11" hidden="1" x14ac:dyDescent="0.25">
      <c r="A18407" s="434">
        <v>636015477</v>
      </c>
      <c r="B18407" s="434">
        <v>470157</v>
      </c>
      <c r="C18407" s="434" t="s">
        <v>28</v>
      </c>
      <c r="D18407" s="434" t="s">
        <v>33</v>
      </c>
      <c r="E18407" s="434">
        <v>13.5</v>
      </c>
      <c r="F18407" s="434">
        <v>9014</v>
      </c>
      <c r="G18407" s="434">
        <v>68788</v>
      </c>
      <c r="H18407" s="434">
        <v>37519</v>
      </c>
      <c r="I18407" s="434">
        <v>225</v>
      </c>
      <c r="J18407" s="434">
        <v>0</v>
      </c>
      <c r="K18407" s="434">
        <v>1990</v>
      </c>
    </row>
    <row r="18408" spans="1:11" hidden="1" x14ac:dyDescent="0.25">
      <c r="A18408" s="434">
        <v>636015498</v>
      </c>
      <c r="B18408" s="434">
        <v>8899</v>
      </c>
      <c r="C18408" s="434" t="s">
        <v>28</v>
      </c>
      <c r="D18408" s="434" t="s">
        <v>33</v>
      </c>
      <c r="E18408" s="434">
        <v>14.1</v>
      </c>
      <c r="F18408" s="434">
        <v>9600</v>
      </c>
      <c r="G18408" s="434">
        <v>82067</v>
      </c>
      <c r="H18408" s="434">
        <v>44128</v>
      </c>
      <c r="I18408" s="434">
        <v>229</v>
      </c>
      <c r="J18408" s="434">
        <v>0</v>
      </c>
      <c r="K18408" s="434">
        <v>2012</v>
      </c>
    </row>
    <row r="18409" spans="1:11" hidden="1" x14ac:dyDescent="0.25">
      <c r="A18409" s="434">
        <v>636015499</v>
      </c>
      <c r="B18409" s="434">
        <v>916</v>
      </c>
      <c r="C18409" s="434" t="s">
        <v>28</v>
      </c>
      <c r="D18409" s="434" t="s">
        <v>33</v>
      </c>
      <c r="E18409" s="434">
        <v>14</v>
      </c>
      <c r="F18409" s="434">
        <v>8900</v>
      </c>
      <c r="G18409" s="434">
        <v>74717</v>
      </c>
      <c r="H18409" s="434">
        <v>40562</v>
      </c>
      <c r="I18409" s="434">
        <v>225</v>
      </c>
      <c r="K18409" s="434">
        <v>2000</v>
      </c>
    </row>
    <row r="18410" spans="1:11" hidden="1" x14ac:dyDescent="0.25">
      <c r="A18410" s="434">
        <v>636015503</v>
      </c>
      <c r="B18410" s="434">
        <v>1355</v>
      </c>
      <c r="C18410" s="434" t="s">
        <v>35</v>
      </c>
      <c r="D18410" s="434" t="s">
        <v>36</v>
      </c>
      <c r="E18410" s="434">
        <v>24</v>
      </c>
      <c r="F18410" s="434">
        <v>36560</v>
      </c>
      <c r="G18410" s="434">
        <v>59400</v>
      </c>
      <c r="H18410" s="434">
        <v>47855</v>
      </c>
      <c r="I18410" s="434">
        <v>260</v>
      </c>
      <c r="K18410" s="434">
        <v>2010</v>
      </c>
    </row>
    <row r="18411" spans="1:11" hidden="1" x14ac:dyDescent="0.25">
      <c r="A18411" s="434">
        <v>636015509</v>
      </c>
      <c r="B18411" s="434">
        <v>1</v>
      </c>
      <c r="C18411" s="434" t="s">
        <v>28</v>
      </c>
      <c r="D18411" s="434" t="s">
        <v>36</v>
      </c>
      <c r="F18411" s="434">
        <v>16860</v>
      </c>
      <c r="G18411" s="434">
        <v>176387</v>
      </c>
      <c r="H18411" s="434">
        <v>91349</v>
      </c>
      <c r="I18411" s="434">
        <v>292</v>
      </c>
      <c r="K18411" s="434">
        <v>2012</v>
      </c>
    </row>
    <row r="18412" spans="1:11" hidden="1" x14ac:dyDescent="0.25">
      <c r="A18412" s="434">
        <v>636015512</v>
      </c>
      <c r="B18412" s="434">
        <v>21770</v>
      </c>
      <c r="C18412" s="434" t="s">
        <v>28</v>
      </c>
      <c r="D18412" s="434" t="s">
        <v>33</v>
      </c>
      <c r="E18412" s="434">
        <v>14</v>
      </c>
      <c r="F18412" s="434">
        <v>11526</v>
      </c>
      <c r="G18412" s="434">
        <v>93229</v>
      </c>
      <c r="H18412" s="434">
        <v>51265</v>
      </c>
      <c r="I18412" s="434">
        <v>229.2</v>
      </c>
      <c r="J18412" s="434">
        <v>0</v>
      </c>
      <c r="K18412" s="434">
        <v>1970</v>
      </c>
    </row>
    <row r="18413" spans="1:11" hidden="1" x14ac:dyDescent="0.25">
      <c r="A18413" s="434">
        <v>636015513</v>
      </c>
      <c r="B18413" s="434">
        <v>12833</v>
      </c>
      <c r="C18413" s="434" t="s">
        <v>28</v>
      </c>
      <c r="D18413" s="434" t="s">
        <v>33</v>
      </c>
      <c r="E18413" s="434">
        <v>14</v>
      </c>
      <c r="F18413" s="434">
        <v>11526</v>
      </c>
      <c r="G18413" s="434">
        <v>93225</v>
      </c>
      <c r="H18413" s="434">
        <v>51265</v>
      </c>
      <c r="I18413" s="434">
        <v>229.2</v>
      </c>
      <c r="J18413" s="434">
        <v>0</v>
      </c>
      <c r="K18413" s="434">
        <v>1970</v>
      </c>
    </row>
    <row r="18414" spans="1:11" hidden="1" x14ac:dyDescent="0.25">
      <c r="A18414" s="434">
        <v>636015520</v>
      </c>
      <c r="B18414" s="434">
        <v>167392</v>
      </c>
      <c r="C18414" s="434" t="s">
        <v>20</v>
      </c>
      <c r="D18414" s="434" t="s">
        <v>25</v>
      </c>
      <c r="E18414" s="434">
        <v>14.4</v>
      </c>
      <c r="F18414" s="434">
        <v>5300</v>
      </c>
      <c r="G18414" s="434">
        <v>15885</v>
      </c>
      <c r="H18414" s="434">
        <v>10298</v>
      </c>
      <c r="I18414" s="434">
        <v>144.53</v>
      </c>
      <c r="J18414" s="434">
        <v>16947</v>
      </c>
      <c r="K18414" s="434">
        <v>1998</v>
      </c>
    </row>
    <row r="18415" spans="1:11" hidden="1" x14ac:dyDescent="0.25">
      <c r="A18415" s="434">
        <v>636015521</v>
      </c>
      <c r="B18415" s="434">
        <v>69644</v>
      </c>
      <c r="C18415" s="434" t="s">
        <v>16</v>
      </c>
      <c r="D18415" s="434" t="s">
        <v>29</v>
      </c>
      <c r="E18415" s="434">
        <v>15.4</v>
      </c>
      <c r="F18415" s="434">
        <v>8.58</v>
      </c>
      <c r="G18415" s="434">
        <v>1974</v>
      </c>
      <c r="H18415" s="434">
        <v>13846</v>
      </c>
      <c r="I18415" s="434">
        <v>157.4</v>
      </c>
      <c r="J18415" s="434">
        <v>0</v>
      </c>
      <c r="K18415" s="434">
        <v>1970</v>
      </c>
    </row>
    <row r="18416" spans="1:11" hidden="1" x14ac:dyDescent="0.25">
      <c r="A18416" s="434">
        <v>636015525</v>
      </c>
      <c r="B18416" s="434">
        <v>477909</v>
      </c>
      <c r="C18416" s="434" t="s">
        <v>28</v>
      </c>
      <c r="D18416" s="434" t="s">
        <v>33</v>
      </c>
      <c r="E18416" s="434">
        <v>14</v>
      </c>
      <c r="F18416" s="434">
        <v>8826</v>
      </c>
      <c r="G18416" s="434">
        <v>72474</v>
      </c>
      <c r="H18416" s="434">
        <v>37818</v>
      </c>
      <c r="I18416" s="434">
        <v>225</v>
      </c>
      <c r="J18416" s="434">
        <v>0</v>
      </c>
      <c r="K18416" s="434">
        <v>1970</v>
      </c>
    </row>
    <row r="18417" spans="1:11" hidden="1" x14ac:dyDescent="0.25">
      <c r="A18417" s="434">
        <v>636015526</v>
      </c>
      <c r="B18417" s="434">
        <v>41241</v>
      </c>
      <c r="C18417" s="434" t="s">
        <v>24</v>
      </c>
      <c r="D18417" s="434" t="s">
        <v>33</v>
      </c>
      <c r="E18417" s="434">
        <v>15.4</v>
      </c>
      <c r="F18417" s="434">
        <v>12350</v>
      </c>
      <c r="G18417" s="434">
        <v>105365</v>
      </c>
      <c r="H18417" s="434">
        <v>55909</v>
      </c>
      <c r="I18417" s="434">
        <v>228.6</v>
      </c>
      <c r="J18417" s="434">
        <v>98688</v>
      </c>
      <c r="K18417" s="434">
        <v>2007</v>
      </c>
    </row>
    <row r="18418" spans="1:11" hidden="1" x14ac:dyDescent="0.25">
      <c r="A18418" s="434">
        <v>636015530</v>
      </c>
      <c r="B18418" s="434">
        <v>3398</v>
      </c>
      <c r="C18418" s="434" t="s">
        <v>31</v>
      </c>
      <c r="D18418" s="434" t="s">
        <v>25</v>
      </c>
      <c r="E18418" s="434">
        <v>12.5</v>
      </c>
      <c r="F18418" s="434">
        <v>3000</v>
      </c>
      <c r="G18418" s="434">
        <v>11086</v>
      </c>
      <c r="H18418" s="434">
        <v>7758</v>
      </c>
      <c r="I18418" s="434">
        <v>131.71</v>
      </c>
      <c r="K18418" s="434">
        <v>2012</v>
      </c>
    </row>
    <row r="18419" spans="1:11" hidden="1" x14ac:dyDescent="0.25">
      <c r="A18419" s="434">
        <v>636015560</v>
      </c>
      <c r="B18419" s="434">
        <v>106108</v>
      </c>
      <c r="C18419" s="434" t="s">
        <v>24</v>
      </c>
      <c r="D18419" s="434" t="s">
        <v>36</v>
      </c>
      <c r="E18419" s="434">
        <v>15.4</v>
      </c>
      <c r="F18419" s="434">
        <v>18660</v>
      </c>
      <c r="G18419" s="434">
        <v>162400</v>
      </c>
      <c r="H18419" s="434">
        <v>85421</v>
      </c>
      <c r="I18419" s="434">
        <v>274.12</v>
      </c>
      <c r="J18419" s="434">
        <v>173626</v>
      </c>
      <c r="K18419" s="434">
        <v>2007</v>
      </c>
    </row>
    <row r="18420" spans="1:11" hidden="1" x14ac:dyDescent="0.25">
      <c r="A18420" s="434">
        <v>636015562</v>
      </c>
      <c r="B18420" s="434">
        <v>63271</v>
      </c>
      <c r="C18420" s="434" t="s">
        <v>24</v>
      </c>
      <c r="D18420" s="434" t="s">
        <v>33</v>
      </c>
      <c r="E18420" s="434">
        <v>15.7</v>
      </c>
      <c r="F18420" s="434">
        <v>13560</v>
      </c>
      <c r="G18420" s="434">
        <v>118105</v>
      </c>
      <c r="H18420" s="434">
        <v>66818</v>
      </c>
      <c r="I18420" s="434">
        <v>249.9</v>
      </c>
      <c r="J18420" s="434">
        <v>131862</v>
      </c>
      <c r="K18420" s="434">
        <v>2012</v>
      </c>
    </row>
    <row r="18421" spans="1:11" hidden="1" x14ac:dyDescent="0.25">
      <c r="A18421" s="434">
        <v>636015563</v>
      </c>
      <c r="B18421" s="434">
        <v>84650</v>
      </c>
      <c r="C18421" s="434" t="s">
        <v>24</v>
      </c>
      <c r="D18421" s="434" t="s">
        <v>33</v>
      </c>
      <c r="E18421" s="434">
        <v>15.7</v>
      </c>
      <c r="F18421" s="434">
        <v>13560</v>
      </c>
      <c r="G18421" s="434">
        <v>118105</v>
      </c>
      <c r="H18421" s="434">
        <v>66818</v>
      </c>
      <c r="I18421" s="434">
        <v>249.9</v>
      </c>
      <c r="J18421" s="434">
        <v>131862</v>
      </c>
      <c r="K18421" s="434">
        <v>2012</v>
      </c>
    </row>
    <row r="18422" spans="1:11" hidden="1" x14ac:dyDescent="0.25">
      <c r="A18422" s="434">
        <v>636015564</v>
      </c>
      <c r="B18422" s="434">
        <v>53847</v>
      </c>
      <c r="C18422" s="434" t="s">
        <v>16</v>
      </c>
      <c r="D18422" s="434" t="s">
        <v>33</v>
      </c>
      <c r="E18422" s="434">
        <v>15.7</v>
      </c>
      <c r="F18422" s="434">
        <v>13560</v>
      </c>
      <c r="G18422" s="434">
        <v>118105</v>
      </c>
      <c r="H18422" s="434">
        <v>66855</v>
      </c>
      <c r="I18422" s="434">
        <v>249.9</v>
      </c>
      <c r="J18422" s="434">
        <v>131862</v>
      </c>
      <c r="K18422" s="434">
        <v>2013</v>
      </c>
    </row>
    <row r="18423" spans="1:11" hidden="1" x14ac:dyDescent="0.25">
      <c r="A18423" s="434">
        <v>636015565</v>
      </c>
      <c r="B18423" s="434">
        <v>103689</v>
      </c>
      <c r="C18423" s="434" t="s">
        <v>16</v>
      </c>
      <c r="D18423" s="434" t="s">
        <v>33</v>
      </c>
      <c r="E18423" s="434">
        <v>14.6</v>
      </c>
      <c r="F18423" s="434">
        <v>13560</v>
      </c>
      <c r="G18423" s="434">
        <v>118105</v>
      </c>
      <c r="H18423" s="434">
        <v>66855</v>
      </c>
      <c r="I18423" s="434">
        <v>249.9</v>
      </c>
      <c r="J18423" s="434">
        <v>131862</v>
      </c>
      <c r="K18423" s="434">
        <v>2013</v>
      </c>
    </row>
    <row r="18424" spans="1:11" hidden="1" x14ac:dyDescent="0.25">
      <c r="A18424" s="434">
        <v>636015582</v>
      </c>
      <c r="B18424" s="434">
        <v>7760</v>
      </c>
      <c r="C18424" s="434" t="s">
        <v>31</v>
      </c>
      <c r="D18424" s="434" t="s">
        <v>25</v>
      </c>
      <c r="E18424" s="434">
        <v>12</v>
      </c>
      <c r="F18424" s="434">
        <v>1920</v>
      </c>
      <c r="G18424" s="434">
        <v>5653</v>
      </c>
      <c r="H18424" s="434">
        <v>4220</v>
      </c>
      <c r="I18424" s="434">
        <v>106.01</v>
      </c>
      <c r="J18424" s="434">
        <v>0</v>
      </c>
    </row>
    <row r="18425" spans="1:11" hidden="1" x14ac:dyDescent="0.25">
      <c r="A18425" s="434">
        <v>636015592</v>
      </c>
      <c r="B18425" s="434">
        <v>2454</v>
      </c>
      <c r="C18425" s="434" t="s">
        <v>16</v>
      </c>
      <c r="D18425" s="434" t="s">
        <v>29</v>
      </c>
      <c r="E18425" s="434">
        <v>15.7</v>
      </c>
      <c r="F18425" s="434">
        <v>9480</v>
      </c>
      <c r="G18425" s="434">
        <v>48711</v>
      </c>
      <c r="H18425" s="434">
        <v>28794</v>
      </c>
      <c r="I18425" s="434">
        <v>179.99</v>
      </c>
      <c r="J18425" s="434">
        <v>54753</v>
      </c>
      <c r="K18425" s="434">
        <v>2006</v>
      </c>
    </row>
    <row r="18426" spans="1:11" hidden="1" x14ac:dyDescent="0.25">
      <c r="A18426" s="434">
        <v>636015594</v>
      </c>
      <c r="B18426" s="434">
        <v>23104</v>
      </c>
      <c r="C18426" s="434" t="s">
        <v>28</v>
      </c>
      <c r="D18426" s="434" t="s">
        <v>29</v>
      </c>
      <c r="E18426" s="434">
        <v>14</v>
      </c>
      <c r="F18426" s="434">
        <v>6388</v>
      </c>
      <c r="G18426" s="434">
        <v>34175</v>
      </c>
      <c r="H18426" s="434">
        <v>22429</v>
      </c>
      <c r="I18426" s="434">
        <v>180.4</v>
      </c>
      <c r="J18426" s="434">
        <v>0</v>
      </c>
      <c r="K18426" s="434">
        <v>2012</v>
      </c>
    </row>
    <row r="18427" spans="1:11" hidden="1" x14ac:dyDescent="0.25">
      <c r="A18427" s="434">
        <v>636015596</v>
      </c>
      <c r="B18427" s="434">
        <v>1</v>
      </c>
      <c r="C18427" s="434" t="s">
        <v>24</v>
      </c>
      <c r="D18427" s="434" t="s">
        <v>29</v>
      </c>
      <c r="E18427" s="434">
        <v>16.5</v>
      </c>
      <c r="F18427" s="434">
        <v>9960</v>
      </c>
      <c r="G18427" s="434">
        <v>23640</v>
      </c>
      <c r="H18427" s="434">
        <v>17807</v>
      </c>
      <c r="I18427" s="434">
        <v>169.98</v>
      </c>
      <c r="J18427" s="434">
        <v>22211</v>
      </c>
      <c r="K18427" s="434">
        <v>2009</v>
      </c>
    </row>
    <row r="18428" spans="1:11" hidden="1" x14ac:dyDescent="0.25">
      <c r="A18428" s="434">
        <v>636015597</v>
      </c>
      <c r="B18428" s="434">
        <v>1879</v>
      </c>
      <c r="C18428" s="434" t="s">
        <v>24</v>
      </c>
      <c r="D18428" s="434" t="s">
        <v>29</v>
      </c>
      <c r="E18428" s="434">
        <v>16.5</v>
      </c>
      <c r="F18428" s="434">
        <v>9960</v>
      </c>
      <c r="G18428" s="434">
        <v>23618</v>
      </c>
      <c r="H18428" s="434">
        <v>17807</v>
      </c>
      <c r="I18428" s="434">
        <v>169.98</v>
      </c>
      <c r="J18428" s="434">
        <v>22221</v>
      </c>
      <c r="K18428" s="434">
        <v>2009</v>
      </c>
    </row>
    <row r="18429" spans="1:11" hidden="1" x14ac:dyDescent="0.25">
      <c r="A18429" s="434">
        <v>636015598</v>
      </c>
      <c r="B18429" s="434">
        <v>5092</v>
      </c>
      <c r="C18429" s="434" t="s">
        <v>28</v>
      </c>
      <c r="D18429" s="434" t="s">
        <v>29</v>
      </c>
      <c r="E18429" s="434">
        <v>13.8</v>
      </c>
      <c r="F18429" s="434">
        <v>7860</v>
      </c>
      <c r="G18429" s="434">
        <v>38109</v>
      </c>
      <c r="H18429" s="434">
        <v>23273</v>
      </c>
      <c r="I18429" s="434">
        <v>179.97</v>
      </c>
      <c r="J18429" s="434">
        <v>0</v>
      </c>
      <c r="K18429" s="434">
        <v>2012</v>
      </c>
    </row>
    <row r="18430" spans="1:11" hidden="1" x14ac:dyDescent="0.25">
      <c r="A18430" s="434">
        <v>636015601</v>
      </c>
      <c r="B18430" s="434">
        <v>50134</v>
      </c>
      <c r="C18430" s="434" t="s">
        <v>20</v>
      </c>
      <c r="D18430" s="434" t="s">
        <v>25</v>
      </c>
      <c r="I18430" s="434">
        <v>146</v>
      </c>
    </row>
    <row r="18431" spans="1:11" hidden="1" x14ac:dyDescent="0.25">
      <c r="A18431" s="434">
        <v>636015607</v>
      </c>
      <c r="B18431" s="434">
        <v>1</v>
      </c>
      <c r="C18431" s="434" t="s">
        <v>35</v>
      </c>
      <c r="D18431" s="434" t="s">
        <v>40</v>
      </c>
      <c r="E18431" s="434">
        <v>24.7</v>
      </c>
      <c r="F18431" s="434">
        <v>72240</v>
      </c>
      <c r="G18431" s="434">
        <v>125465</v>
      </c>
      <c r="H18431" s="434">
        <v>140979</v>
      </c>
      <c r="I18431" s="434">
        <v>366</v>
      </c>
      <c r="J18431" s="434">
        <v>0</v>
      </c>
      <c r="K18431" s="434">
        <v>2012</v>
      </c>
    </row>
    <row r="18432" spans="1:11" hidden="1" x14ac:dyDescent="0.25">
      <c r="A18432" s="434">
        <v>636015624</v>
      </c>
      <c r="B18432" s="434">
        <v>6770</v>
      </c>
      <c r="C18432" s="434" t="s">
        <v>24</v>
      </c>
      <c r="D18432" s="434" t="s">
        <v>36</v>
      </c>
      <c r="E18432" s="434">
        <v>15.5</v>
      </c>
      <c r="F18432" s="434">
        <v>19620</v>
      </c>
      <c r="G18432" s="434">
        <v>157787</v>
      </c>
      <c r="H18432" s="434">
        <v>84216</v>
      </c>
      <c r="I18432" s="434">
        <v>274</v>
      </c>
      <c r="J18432" s="434">
        <v>170568</v>
      </c>
      <c r="K18432" s="434">
        <v>2012</v>
      </c>
    </row>
    <row r="18433" spans="1:11" hidden="1" x14ac:dyDescent="0.25">
      <c r="A18433" s="434">
        <v>636015625</v>
      </c>
      <c r="B18433" s="434">
        <v>8356</v>
      </c>
      <c r="C18433" s="434" t="s">
        <v>31</v>
      </c>
      <c r="D18433" s="434" t="s">
        <v>25</v>
      </c>
      <c r="E18433" s="434">
        <v>19</v>
      </c>
      <c r="F18433" s="434">
        <v>9268</v>
      </c>
      <c r="G18433" s="434">
        <v>11788</v>
      </c>
      <c r="H18433" s="434">
        <v>9649</v>
      </c>
      <c r="I18433" s="434">
        <v>144.52000000000001</v>
      </c>
      <c r="J18433" s="434">
        <v>0</v>
      </c>
    </row>
    <row r="18434" spans="1:11" hidden="1" x14ac:dyDescent="0.25">
      <c r="A18434" s="434">
        <v>636015627</v>
      </c>
      <c r="B18434" s="434">
        <v>30006</v>
      </c>
      <c r="C18434" s="434" t="s">
        <v>28</v>
      </c>
      <c r="D18434" s="434" t="s">
        <v>29</v>
      </c>
      <c r="E18434" s="434">
        <v>14</v>
      </c>
      <c r="F18434" s="434">
        <v>6480</v>
      </c>
      <c r="G18434" s="434">
        <v>28219</v>
      </c>
      <c r="H18434" s="434">
        <v>17025</v>
      </c>
      <c r="I18434" s="434">
        <v>169.37</v>
      </c>
      <c r="J18434" s="434">
        <v>0</v>
      </c>
      <c r="K18434" s="434">
        <v>2011</v>
      </c>
    </row>
    <row r="18435" spans="1:11" hidden="1" x14ac:dyDescent="0.25">
      <c r="A18435" s="434">
        <v>636015637</v>
      </c>
      <c r="B18435" s="434">
        <v>7368</v>
      </c>
      <c r="C18435" s="434" t="s">
        <v>28</v>
      </c>
      <c r="D18435" s="434" t="s">
        <v>33</v>
      </c>
      <c r="E18435" s="434">
        <v>14.1</v>
      </c>
      <c r="F18435" s="434">
        <v>13560</v>
      </c>
      <c r="G18435" s="434">
        <v>92995</v>
      </c>
      <c r="H18435" s="434">
        <v>51208</v>
      </c>
      <c r="I18435" s="434">
        <v>229.2</v>
      </c>
      <c r="J18435" s="434">
        <v>0</v>
      </c>
      <c r="K18435" s="434">
        <v>2012</v>
      </c>
    </row>
    <row r="18436" spans="1:11" hidden="1" x14ac:dyDescent="0.25">
      <c r="A18436" s="434">
        <v>636015640</v>
      </c>
      <c r="B18436" s="434">
        <v>9648</v>
      </c>
      <c r="C18436" s="434" t="s">
        <v>28</v>
      </c>
      <c r="D18436" s="434" t="s">
        <v>36</v>
      </c>
      <c r="E18436" s="434">
        <v>14</v>
      </c>
      <c r="F18436" s="434">
        <v>16860</v>
      </c>
      <c r="G18436" s="434">
        <v>176491</v>
      </c>
      <c r="H18436" s="434">
        <v>91349</v>
      </c>
      <c r="I18436" s="434">
        <v>292</v>
      </c>
      <c r="J18436" s="434">
        <v>0</v>
      </c>
      <c r="K18436" s="434">
        <v>2012</v>
      </c>
    </row>
    <row r="18437" spans="1:11" hidden="1" x14ac:dyDescent="0.25">
      <c r="A18437" s="434">
        <v>636015649</v>
      </c>
      <c r="B18437" s="434">
        <v>6676</v>
      </c>
      <c r="C18437" s="434" t="s">
        <v>28</v>
      </c>
      <c r="D18437" s="434" t="s">
        <v>29</v>
      </c>
      <c r="E18437" s="434">
        <v>14.5</v>
      </c>
      <c r="F18437" s="434">
        <v>6990</v>
      </c>
      <c r="G18437" s="434">
        <v>42717</v>
      </c>
      <c r="H18437" s="434">
        <v>24953</v>
      </c>
      <c r="I18437" s="434">
        <v>181.5</v>
      </c>
      <c r="K18437" s="434">
        <v>1998</v>
      </c>
    </row>
    <row r="18438" spans="1:11" hidden="1" x14ac:dyDescent="0.25">
      <c r="A18438" s="434">
        <v>636015650</v>
      </c>
      <c r="B18438" s="434">
        <v>14944</v>
      </c>
      <c r="C18438" s="434" t="s">
        <v>28</v>
      </c>
      <c r="D18438" s="434" t="s">
        <v>33</v>
      </c>
      <c r="E18438" s="434">
        <v>14.5</v>
      </c>
      <c r="F18438" s="434">
        <v>12030</v>
      </c>
      <c r="G18438" s="434">
        <v>74518</v>
      </c>
      <c r="H18438" s="434">
        <v>40972</v>
      </c>
      <c r="I18438" s="434">
        <v>225</v>
      </c>
      <c r="J18438" s="434">
        <v>0</v>
      </c>
      <c r="K18438" s="434">
        <v>1970</v>
      </c>
    </row>
    <row r="18439" spans="1:11" hidden="1" x14ac:dyDescent="0.25">
      <c r="A18439" s="434">
        <v>636015651</v>
      </c>
      <c r="B18439" s="434">
        <v>47847</v>
      </c>
      <c r="C18439" s="434" t="s">
        <v>28</v>
      </c>
      <c r="D18439" s="434" t="s">
        <v>33</v>
      </c>
      <c r="E18439" s="434">
        <v>14.5</v>
      </c>
      <c r="F18439" s="434">
        <v>12030</v>
      </c>
      <c r="G18439" s="434">
        <v>74559</v>
      </c>
      <c r="H18439" s="434">
        <v>40972</v>
      </c>
      <c r="I18439" s="434">
        <v>225</v>
      </c>
      <c r="J18439" s="434">
        <v>0</v>
      </c>
      <c r="K18439" s="434">
        <v>1970</v>
      </c>
    </row>
    <row r="18440" spans="1:11" hidden="1" x14ac:dyDescent="0.25">
      <c r="A18440" s="434">
        <v>636015672</v>
      </c>
      <c r="B18440" s="434">
        <v>1289</v>
      </c>
      <c r="C18440" s="434" t="s">
        <v>28</v>
      </c>
      <c r="D18440" s="434" t="s">
        <v>29</v>
      </c>
      <c r="E18440" s="434">
        <v>15</v>
      </c>
      <c r="F18440" s="434">
        <v>11900</v>
      </c>
      <c r="G18440" s="434">
        <v>63400</v>
      </c>
      <c r="H18440" s="434">
        <v>35963</v>
      </c>
      <c r="I18440" s="434">
        <v>199.99</v>
      </c>
      <c r="J18440" s="434">
        <v>0</v>
      </c>
    </row>
    <row r="18441" spans="1:11" hidden="1" x14ac:dyDescent="0.25">
      <c r="A18441" s="434">
        <v>636015676</v>
      </c>
      <c r="B18441" s="434">
        <v>752</v>
      </c>
      <c r="C18441" s="434" t="s">
        <v>28</v>
      </c>
      <c r="D18441" s="434" t="s">
        <v>33</v>
      </c>
      <c r="E18441" s="434">
        <v>14</v>
      </c>
      <c r="F18441" s="434">
        <v>10500</v>
      </c>
      <c r="G18441" s="434">
        <v>76286</v>
      </c>
      <c r="H18441" s="434">
        <v>39964</v>
      </c>
      <c r="I18441" s="434">
        <v>225</v>
      </c>
      <c r="J18441" s="434">
        <v>0</v>
      </c>
      <c r="K18441" s="434">
        <v>2005</v>
      </c>
    </row>
    <row r="18442" spans="1:11" hidden="1" x14ac:dyDescent="0.25">
      <c r="A18442" s="434">
        <v>636015701</v>
      </c>
      <c r="B18442" s="434">
        <v>17140</v>
      </c>
      <c r="C18442" s="434" t="s">
        <v>28</v>
      </c>
      <c r="D18442" s="434" t="s">
        <v>33</v>
      </c>
      <c r="E18442" s="434">
        <v>14.4</v>
      </c>
      <c r="F18442" s="434">
        <v>11620</v>
      </c>
      <c r="G18442" s="434">
        <v>80268</v>
      </c>
      <c r="H18442" s="434">
        <v>43950</v>
      </c>
      <c r="I18442" s="434">
        <v>229</v>
      </c>
      <c r="J18442" s="434">
        <v>0</v>
      </c>
      <c r="K18442" s="434">
        <v>2012</v>
      </c>
    </row>
    <row r="18443" spans="1:11" hidden="1" x14ac:dyDescent="0.25">
      <c r="A18443" s="434">
        <v>636015705</v>
      </c>
      <c r="B18443" s="434">
        <v>788</v>
      </c>
      <c r="C18443" s="434" t="s">
        <v>16</v>
      </c>
      <c r="D18443" s="434" t="s">
        <v>29</v>
      </c>
      <c r="E18443" s="434">
        <v>15.2</v>
      </c>
      <c r="F18443" s="434">
        <v>9480</v>
      </c>
      <c r="G18443" s="434">
        <v>49995</v>
      </c>
      <c r="H18443" s="434">
        <v>28426</v>
      </c>
      <c r="I18443" s="434">
        <v>182.5</v>
      </c>
      <c r="J18443" s="434">
        <v>52111</v>
      </c>
      <c r="K18443" s="434">
        <v>2013</v>
      </c>
    </row>
    <row r="18444" spans="1:11" hidden="1" x14ac:dyDescent="0.25">
      <c r="A18444" s="434">
        <v>636015708</v>
      </c>
      <c r="B18444" s="434">
        <v>13588</v>
      </c>
      <c r="C18444" s="434" t="s">
        <v>28</v>
      </c>
      <c r="D18444" s="434" t="s">
        <v>29</v>
      </c>
      <c r="E18444" s="434">
        <v>14.5</v>
      </c>
      <c r="F18444" s="434">
        <v>5850</v>
      </c>
      <c r="G18444" s="434">
        <v>28387</v>
      </c>
      <c r="H18444" s="434">
        <v>17033</v>
      </c>
      <c r="I18444" s="434">
        <v>169.37</v>
      </c>
      <c r="J18444" s="434">
        <v>0</v>
      </c>
      <c r="K18444" s="434">
        <v>2012</v>
      </c>
    </row>
    <row r="18445" spans="1:11" hidden="1" x14ac:dyDescent="0.25">
      <c r="A18445" s="434">
        <v>636015736</v>
      </c>
      <c r="B18445" s="434">
        <v>14668</v>
      </c>
      <c r="C18445" s="434" t="s">
        <v>24</v>
      </c>
      <c r="D18445" s="434" t="s">
        <v>29</v>
      </c>
      <c r="E18445" s="434">
        <v>16</v>
      </c>
      <c r="F18445" s="434">
        <v>8280</v>
      </c>
      <c r="G18445" s="434">
        <v>22780</v>
      </c>
      <c r="H18445" s="434">
        <v>18425</v>
      </c>
      <c r="I18445" s="434">
        <v>159.97</v>
      </c>
      <c r="J18445" s="434">
        <v>20550</v>
      </c>
      <c r="K18445" s="434">
        <v>2013</v>
      </c>
    </row>
    <row r="18446" spans="1:11" hidden="1" x14ac:dyDescent="0.25">
      <c r="A18446" s="434">
        <v>636015737</v>
      </c>
      <c r="B18446" s="434">
        <v>4314</v>
      </c>
      <c r="C18446" s="434" t="s">
        <v>24</v>
      </c>
      <c r="D18446" s="434" t="s">
        <v>29</v>
      </c>
      <c r="E18446" s="434">
        <v>16</v>
      </c>
      <c r="F18446" s="434">
        <v>8280</v>
      </c>
      <c r="G18446" s="434">
        <v>22765</v>
      </c>
      <c r="H18446" s="434">
        <v>18425</v>
      </c>
      <c r="I18446" s="434">
        <v>159.97</v>
      </c>
      <c r="J18446" s="434">
        <v>20725</v>
      </c>
      <c r="K18446" s="434">
        <v>2013</v>
      </c>
    </row>
    <row r="18447" spans="1:11" hidden="1" x14ac:dyDescent="0.25">
      <c r="A18447" s="434">
        <v>636015751</v>
      </c>
      <c r="B18447" s="434">
        <v>2847</v>
      </c>
      <c r="C18447" s="434" t="s">
        <v>28</v>
      </c>
      <c r="D18447" s="434" t="s">
        <v>29</v>
      </c>
      <c r="E18447" s="434">
        <v>14.3</v>
      </c>
      <c r="F18447" s="434">
        <v>6328</v>
      </c>
      <c r="G18447" s="434">
        <v>30535</v>
      </c>
      <c r="H18447" s="434">
        <v>19971</v>
      </c>
      <c r="I18447" s="434">
        <v>178.7</v>
      </c>
      <c r="K18447" s="434">
        <v>2006</v>
      </c>
    </row>
    <row r="18448" spans="1:11" hidden="1" x14ac:dyDescent="0.25">
      <c r="A18448" s="434">
        <v>636015761</v>
      </c>
      <c r="B18448" s="434">
        <v>1516</v>
      </c>
      <c r="C18448" s="434" t="s">
        <v>24</v>
      </c>
      <c r="D18448" s="434" t="s">
        <v>36</v>
      </c>
      <c r="E18448" s="434">
        <v>15.5</v>
      </c>
      <c r="F18448" s="434">
        <v>19620</v>
      </c>
      <c r="G18448" s="434">
        <v>158000</v>
      </c>
      <c r="H18448" s="434">
        <v>84216</v>
      </c>
      <c r="I18448" s="434">
        <v>274</v>
      </c>
      <c r="J18448" s="434">
        <v>170568</v>
      </c>
      <c r="K18448" s="434">
        <v>2012</v>
      </c>
    </row>
    <row r="18449" spans="1:11" hidden="1" x14ac:dyDescent="0.25">
      <c r="A18449" s="434">
        <v>636015767</v>
      </c>
      <c r="B18449" s="434">
        <v>1416</v>
      </c>
      <c r="C18449" s="434" t="s">
        <v>24</v>
      </c>
      <c r="D18449" s="434" t="s">
        <v>33</v>
      </c>
      <c r="E18449" s="434">
        <v>14.8</v>
      </c>
      <c r="F18449" s="434">
        <v>12000</v>
      </c>
      <c r="G18449" s="434">
        <v>105576</v>
      </c>
      <c r="H18449" s="434">
        <v>56172</v>
      </c>
      <c r="I18449" s="434">
        <v>237.71</v>
      </c>
      <c r="J18449" s="434">
        <v>115572</v>
      </c>
      <c r="K18449" s="434">
        <v>2007</v>
      </c>
    </row>
    <row r="18450" spans="1:11" hidden="1" x14ac:dyDescent="0.25">
      <c r="A18450" s="434">
        <v>636015773</v>
      </c>
      <c r="B18450" s="434">
        <v>839</v>
      </c>
      <c r="C18450" s="434" t="s">
        <v>28</v>
      </c>
      <c r="D18450" s="434" t="s">
        <v>33</v>
      </c>
      <c r="E18450" s="434">
        <v>14.6</v>
      </c>
      <c r="F18450" s="434">
        <v>11620</v>
      </c>
      <c r="G18450" s="434">
        <v>80545</v>
      </c>
      <c r="H18450" s="434">
        <v>42699</v>
      </c>
      <c r="I18450" s="434">
        <v>224.9</v>
      </c>
      <c r="J18450" s="434">
        <v>0</v>
      </c>
      <c r="K18450" s="434">
        <v>2014</v>
      </c>
    </row>
    <row r="18451" spans="1:11" hidden="1" x14ac:dyDescent="0.25">
      <c r="A18451" s="434">
        <v>636015779</v>
      </c>
      <c r="B18451" s="434">
        <v>1</v>
      </c>
      <c r="C18451" s="434" t="s">
        <v>35</v>
      </c>
      <c r="D18451" s="434" t="s">
        <v>29</v>
      </c>
      <c r="E18451" s="434">
        <v>21</v>
      </c>
      <c r="F18451" s="434">
        <v>16000</v>
      </c>
      <c r="G18451" s="434">
        <v>34167</v>
      </c>
      <c r="H18451" s="434">
        <v>25499</v>
      </c>
      <c r="I18451" s="434">
        <v>199.85</v>
      </c>
      <c r="K18451" s="434">
        <v>1997</v>
      </c>
    </row>
    <row r="18452" spans="1:11" hidden="1" x14ac:dyDescent="0.25">
      <c r="A18452" s="434">
        <v>636015782</v>
      </c>
      <c r="B18452" s="434">
        <v>4185</v>
      </c>
      <c r="C18452" s="434" t="s">
        <v>31</v>
      </c>
      <c r="D18452" s="434" t="s">
        <v>29</v>
      </c>
      <c r="E18452" s="434">
        <v>0</v>
      </c>
      <c r="F18452" s="434">
        <v>7470</v>
      </c>
      <c r="G18452" s="434">
        <v>32700</v>
      </c>
      <c r="H18452" s="434">
        <v>20900</v>
      </c>
      <c r="I18452" s="434">
        <v>181.1</v>
      </c>
      <c r="J18452" s="434">
        <v>0</v>
      </c>
    </row>
    <row r="18453" spans="1:11" hidden="1" x14ac:dyDescent="0.25">
      <c r="A18453" s="434">
        <v>636015791</v>
      </c>
      <c r="B18453" s="434">
        <v>36561</v>
      </c>
      <c r="C18453" s="434" t="s">
        <v>28</v>
      </c>
      <c r="D18453" s="434" t="s">
        <v>33</v>
      </c>
      <c r="E18453" s="434">
        <v>14</v>
      </c>
      <c r="F18453" s="434">
        <v>11300</v>
      </c>
      <c r="G18453" s="434">
        <v>75122</v>
      </c>
      <c r="H18453" s="434">
        <v>41101</v>
      </c>
      <c r="I18453" s="434">
        <v>225</v>
      </c>
      <c r="J18453" s="434">
        <v>0</v>
      </c>
      <c r="K18453" s="434">
        <v>2012</v>
      </c>
    </row>
    <row r="18454" spans="1:11" hidden="1" x14ac:dyDescent="0.25">
      <c r="A18454" s="434">
        <v>636015794</v>
      </c>
      <c r="B18454" s="434">
        <v>20092</v>
      </c>
      <c r="C18454" s="434" t="s">
        <v>31</v>
      </c>
      <c r="D18454" s="434" t="s">
        <v>29</v>
      </c>
      <c r="E18454" s="434">
        <v>14</v>
      </c>
      <c r="F18454" s="434">
        <v>6156</v>
      </c>
      <c r="G18454" s="434">
        <v>24999</v>
      </c>
      <c r="H18454" s="434">
        <v>15609</v>
      </c>
      <c r="I18454" s="434">
        <v>159.91999999999999</v>
      </c>
      <c r="J18454" s="434">
        <v>0</v>
      </c>
      <c r="K18454" s="434">
        <v>1999</v>
      </c>
    </row>
    <row r="18455" spans="1:11" hidden="1" x14ac:dyDescent="0.25">
      <c r="A18455" s="434">
        <v>636015811</v>
      </c>
      <c r="B18455" s="434">
        <v>5248</v>
      </c>
      <c r="C18455" s="434" t="s">
        <v>31</v>
      </c>
      <c r="D18455" s="434" t="s">
        <v>25</v>
      </c>
      <c r="E18455" s="434">
        <v>20</v>
      </c>
      <c r="F18455" s="434">
        <v>9628</v>
      </c>
      <c r="G18455" s="434">
        <v>10110</v>
      </c>
      <c r="H18455" s="434">
        <v>9859</v>
      </c>
      <c r="I18455" s="434">
        <v>149.91999999999999</v>
      </c>
      <c r="J18455" s="434">
        <v>0</v>
      </c>
    </row>
    <row r="18456" spans="1:11" hidden="1" x14ac:dyDescent="0.25">
      <c r="A18456" s="434">
        <v>636015816</v>
      </c>
      <c r="B18456" s="434">
        <v>1441</v>
      </c>
      <c r="C18456" s="434" t="s">
        <v>28</v>
      </c>
      <c r="D18456" s="434" t="s">
        <v>33</v>
      </c>
      <c r="E18456" s="434">
        <v>14.5</v>
      </c>
      <c r="F18456" s="434">
        <v>9710</v>
      </c>
      <c r="G18456" s="434">
        <v>82158</v>
      </c>
      <c r="H18456" s="434">
        <v>43013</v>
      </c>
      <c r="I18456" s="434">
        <v>228.99</v>
      </c>
      <c r="K18456" s="434">
        <v>2013</v>
      </c>
    </row>
    <row r="18457" spans="1:11" hidden="1" x14ac:dyDescent="0.25">
      <c r="A18457" s="434">
        <v>636015828</v>
      </c>
      <c r="B18457" s="434">
        <v>7754</v>
      </c>
      <c r="C18457" s="434" t="s">
        <v>28</v>
      </c>
      <c r="D18457" s="434" t="s">
        <v>29</v>
      </c>
      <c r="E18457" s="434">
        <v>13</v>
      </c>
      <c r="F18457" s="434">
        <v>5180</v>
      </c>
      <c r="G18457" s="434">
        <v>22844</v>
      </c>
      <c r="H18457" s="434">
        <v>15732</v>
      </c>
      <c r="I18457" s="434">
        <v>159.6</v>
      </c>
      <c r="J18457" s="434">
        <v>0</v>
      </c>
      <c r="K18457" s="434">
        <v>2013</v>
      </c>
    </row>
    <row r="18458" spans="1:11" hidden="1" x14ac:dyDescent="0.25">
      <c r="A18458" s="434">
        <v>636015829</v>
      </c>
      <c r="B18458" s="434">
        <v>2590</v>
      </c>
      <c r="C18458" s="434" t="s">
        <v>20</v>
      </c>
      <c r="D18458" s="434" t="s">
        <v>29</v>
      </c>
      <c r="E18458" s="434">
        <v>15.5</v>
      </c>
      <c r="F18458" s="434">
        <v>9172</v>
      </c>
      <c r="G18458" s="434">
        <v>31435</v>
      </c>
      <c r="H18458" s="434">
        <v>19034</v>
      </c>
      <c r="I18458" s="434">
        <v>174.7</v>
      </c>
      <c r="J18458" s="434">
        <v>37311</v>
      </c>
      <c r="K18458" s="434">
        <v>1992</v>
      </c>
    </row>
    <row r="18459" spans="1:11" hidden="1" x14ac:dyDescent="0.25">
      <c r="A18459" s="434">
        <v>636015834</v>
      </c>
      <c r="B18459" s="434">
        <v>1506</v>
      </c>
      <c r="C18459" s="434" t="s">
        <v>16</v>
      </c>
      <c r="D18459" s="434" t="s">
        <v>33</v>
      </c>
      <c r="E18459" s="434">
        <v>15.3</v>
      </c>
      <c r="F18459" s="434">
        <v>10404</v>
      </c>
      <c r="G18459" s="434">
        <v>74581</v>
      </c>
      <c r="H18459" s="434">
        <v>42341</v>
      </c>
      <c r="I18459" s="434">
        <v>228.16</v>
      </c>
      <c r="J18459" s="434">
        <v>0</v>
      </c>
      <c r="K18459" s="434">
        <v>1970</v>
      </c>
    </row>
    <row r="18460" spans="1:11" hidden="1" x14ac:dyDescent="0.25">
      <c r="A18460" s="434">
        <v>636015837</v>
      </c>
      <c r="B18460" s="434">
        <v>3353</v>
      </c>
      <c r="C18460" s="434" t="s">
        <v>28</v>
      </c>
      <c r="D18460" s="434" t="s">
        <v>29</v>
      </c>
      <c r="E18460" s="434">
        <v>15.1</v>
      </c>
      <c r="F18460" s="434">
        <v>6681</v>
      </c>
      <c r="G18460" s="434">
        <v>36830</v>
      </c>
      <c r="H18460" s="434">
        <v>22683</v>
      </c>
      <c r="I18460" s="434">
        <v>186.4</v>
      </c>
      <c r="K18460" s="434">
        <v>2012</v>
      </c>
    </row>
    <row r="18461" spans="1:11" hidden="1" x14ac:dyDescent="0.25">
      <c r="A18461" s="434">
        <v>636015850</v>
      </c>
      <c r="B18461" s="434">
        <v>3873</v>
      </c>
      <c r="C18461" s="434" t="s">
        <v>28</v>
      </c>
      <c r="D18461" s="434" t="s">
        <v>29</v>
      </c>
      <c r="E18461" s="434">
        <v>14.2</v>
      </c>
      <c r="F18461" s="434">
        <v>9473</v>
      </c>
      <c r="G18461" s="434">
        <v>56830</v>
      </c>
      <c r="H18461" s="434">
        <v>33044</v>
      </c>
      <c r="I18461" s="434">
        <v>189.99</v>
      </c>
      <c r="J18461" s="434">
        <v>0</v>
      </c>
      <c r="K18461" s="434">
        <v>2011</v>
      </c>
    </row>
    <row r="18462" spans="1:11" hidden="1" x14ac:dyDescent="0.25">
      <c r="A18462" s="434">
        <v>636015872</v>
      </c>
      <c r="B18462" s="434">
        <v>1</v>
      </c>
      <c r="C18462" s="434" t="s">
        <v>35</v>
      </c>
      <c r="D18462" s="434" t="s">
        <v>36</v>
      </c>
      <c r="E18462" s="434">
        <v>15</v>
      </c>
      <c r="F18462" s="434">
        <v>33670</v>
      </c>
      <c r="G18462" s="434">
        <v>80228</v>
      </c>
      <c r="H18462" s="434">
        <v>71112</v>
      </c>
      <c r="I18462" s="434">
        <v>270</v>
      </c>
      <c r="K18462" s="434">
        <v>2013</v>
      </c>
    </row>
    <row r="18463" spans="1:11" hidden="1" x14ac:dyDescent="0.25">
      <c r="A18463" s="434">
        <v>636015876</v>
      </c>
      <c r="B18463" s="434">
        <v>1</v>
      </c>
      <c r="C18463" s="434" t="s">
        <v>35</v>
      </c>
      <c r="D18463" s="434" t="s">
        <v>36</v>
      </c>
      <c r="E18463" s="434">
        <v>21.5</v>
      </c>
      <c r="F18463" s="434">
        <v>27120</v>
      </c>
      <c r="G18463" s="434">
        <v>62335</v>
      </c>
      <c r="H18463" s="434">
        <v>52400</v>
      </c>
      <c r="I18463" s="434">
        <v>255.4</v>
      </c>
      <c r="K18463" s="434">
        <v>2013</v>
      </c>
    </row>
    <row r="18464" spans="1:11" hidden="1" x14ac:dyDescent="0.25">
      <c r="A18464" s="434">
        <v>636015879</v>
      </c>
      <c r="B18464" s="434">
        <v>8112</v>
      </c>
      <c r="C18464" s="434" t="s">
        <v>24</v>
      </c>
      <c r="D18464" s="434" t="s">
        <v>36</v>
      </c>
      <c r="E18464" s="434">
        <v>15.5</v>
      </c>
      <c r="F18464" s="434">
        <v>19620</v>
      </c>
      <c r="G18464" s="434">
        <v>157787</v>
      </c>
      <c r="H18464" s="434">
        <v>84216</v>
      </c>
      <c r="I18464" s="434">
        <v>274</v>
      </c>
      <c r="J18464" s="434">
        <v>170568</v>
      </c>
      <c r="K18464" s="434">
        <v>2013</v>
      </c>
    </row>
    <row r="18465" spans="1:11" hidden="1" x14ac:dyDescent="0.25">
      <c r="A18465" s="434">
        <v>636015880</v>
      </c>
      <c r="B18465" s="434">
        <v>2417</v>
      </c>
      <c r="C18465" s="434" t="s">
        <v>24</v>
      </c>
      <c r="D18465" s="434" t="s">
        <v>36</v>
      </c>
      <c r="E18465" s="434">
        <v>15.5</v>
      </c>
      <c r="F18465" s="434">
        <v>19620</v>
      </c>
      <c r="G18465" s="434">
        <v>158000</v>
      </c>
      <c r="H18465" s="434">
        <v>84216</v>
      </c>
      <c r="I18465" s="434">
        <v>274</v>
      </c>
      <c r="J18465" s="434">
        <v>170568</v>
      </c>
      <c r="K18465" s="434">
        <v>2013</v>
      </c>
    </row>
    <row r="18466" spans="1:11" hidden="1" x14ac:dyDescent="0.25">
      <c r="A18466" s="434">
        <v>636015884</v>
      </c>
      <c r="B18466" s="434">
        <v>3893</v>
      </c>
      <c r="C18466" s="434" t="s">
        <v>28</v>
      </c>
      <c r="D18466" s="434" t="s">
        <v>29</v>
      </c>
      <c r="E18466" s="434">
        <v>14</v>
      </c>
      <c r="F18466" s="434">
        <v>7860</v>
      </c>
      <c r="G18466" s="434">
        <v>36903</v>
      </c>
      <c r="H18466" s="434">
        <v>22733</v>
      </c>
      <c r="I18466" s="434">
        <v>186.4</v>
      </c>
      <c r="K18466" s="434">
        <v>2013</v>
      </c>
    </row>
    <row r="18467" spans="1:11" hidden="1" x14ac:dyDescent="0.25">
      <c r="A18467" s="434">
        <v>636015907</v>
      </c>
      <c r="B18467" s="434">
        <v>82755</v>
      </c>
      <c r="C18467" s="434" t="s">
        <v>28</v>
      </c>
      <c r="D18467" s="434" t="s">
        <v>33</v>
      </c>
      <c r="E18467" s="434">
        <v>14.5</v>
      </c>
      <c r="F18467" s="434">
        <v>14280</v>
      </c>
      <c r="G18467" s="434">
        <v>81305</v>
      </c>
      <c r="H18467" s="434">
        <v>44336</v>
      </c>
      <c r="I18467" s="434">
        <v>229</v>
      </c>
      <c r="J18467" s="434">
        <v>0</v>
      </c>
      <c r="K18467" s="434">
        <v>2012</v>
      </c>
    </row>
    <row r="18468" spans="1:11" hidden="1" x14ac:dyDescent="0.25">
      <c r="A18468" s="434">
        <v>636015908</v>
      </c>
      <c r="B18468" s="434">
        <v>22528</v>
      </c>
      <c r="C18468" s="434" t="s">
        <v>28</v>
      </c>
      <c r="D18468" s="434" t="s">
        <v>33</v>
      </c>
      <c r="E18468" s="434">
        <v>14.5</v>
      </c>
      <c r="F18468" s="434">
        <v>14280</v>
      </c>
      <c r="G18468" s="434">
        <v>81354</v>
      </c>
      <c r="H18468" s="434">
        <v>44336</v>
      </c>
      <c r="I18468" s="434">
        <v>229</v>
      </c>
      <c r="J18468" s="434">
        <v>0</v>
      </c>
      <c r="K18468" s="434">
        <v>2012</v>
      </c>
    </row>
    <row r="18469" spans="1:11" hidden="1" x14ac:dyDescent="0.25">
      <c r="A18469" s="434">
        <v>636015916</v>
      </c>
      <c r="B18469" s="434">
        <v>51497</v>
      </c>
      <c r="C18469" s="434" t="s">
        <v>28</v>
      </c>
      <c r="D18469" s="434" t="s">
        <v>36</v>
      </c>
      <c r="E18469" s="434">
        <v>14.5</v>
      </c>
      <c r="F18469" s="434">
        <v>18660</v>
      </c>
      <c r="G18469" s="434">
        <v>206010</v>
      </c>
      <c r="H18469" s="434">
        <v>106884</v>
      </c>
      <c r="I18469" s="434">
        <v>299.92</v>
      </c>
      <c r="J18469" s="434">
        <v>0</v>
      </c>
      <c r="K18469" s="434">
        <v>1970</v>
      </c>
    </row>
    <row r="18470" spans="1:11" hidden="1" x14ac:dyDescent="0.25">
      <c r="A18470" s="434">
        <v>636015934</v>
      </c>
      <c r="B18470" s="434">
        <v>5325</v>
      </c>
      <c r="C18470" s="434" t="s">
        <v>24</v>
      </c>
      <c r="D18470" s="434" t="s">
        <v>33</v>
      </c>
      <c r="E18470" s="434">
        <v>14.25</v>
      </c>
      <c r="F18470" s="434">
        <v>12240</v>
      </c>
      <c r="G18470" s="434">
        <v>106500</v>
      </c>
      <c r="H18470" s="434">
        <v>57567</v>
      </c>
      <c r="I18470" s="434">
        <v>240.5</v>
      </c>
      <c r="J18470" s="434">
        <v>114413</v>
      </c>
      <c r="K18470" s="434">
        <v>2003</v>
      </c>
    </row>
    <row r="18471" spans="1:11" hidden="1" x14ac:dyDescent="0.25">
      <c r="A18471" s="434">
        <v>636015939</v>
      </c>
      <c r="B18471" s="434">
        <v>2502</v>
      </c>
      <c r="C18471" s="434" t="s">
        <v>24</v>
      </c>
      <c r="D18471" s="434" t="s">
        <v>29</v>
      </c>
      <c r="E18471" s="434">
        <v>15</v>
      </c>
      <c r="F18471" s="434">
        <v>7854</v>
      </c>
      <c r="G18471" s="434">
        <v>23333</v>
      </c>
      <c r="H18471" s="434">
        <v>18311</v>
      </c>
      <c r="I18471" s="434">
        <v>159</v>
      </c>
      <c r="J18471" s="434">
        <v>20550</v>
      </c>
      <c r="K18471" s="434">
        <v>2008</v>
      </c>
    </row>
    <row r="18472" spans="1:11" hidden="1" x14ac:dyDescent="0.25">
      <c r="A18472" s="434">
        <v>636015940</v>
      </c>
      <c r="B18472" s="434">
        <v>11521</v>
      </c>
      <c r="C18472" s="434" t="s">
        <v>24</v>
      </c>
      <c r="D18472" s="434" t="s">
        <v>29</v>
      </c>
      <c r="E18472" s="434">
        <v>15</v>
      </c>
      <c r="F18472" s="434">
        <v>7854</v>
      </c>
      <c r="G18472" s="434">
        <v>23333</v>
      </c>
      <c r="H18472" s="434">
        <v>18311</v>
      </c>
      <c r="I18472" s="434">
        <v>159</v>
      </c>
      <c r="J18472" s="434">
        <v>20550</v>
      </c>
      <c r="K18472" s="434">
        <v>2009</v>
      </c>
    </row>
    <row r="18473" spans="1:11" hidden="1" x14ac:dyDescent="0.25">
      <c r="A18473" s="434">
        <v>636015941</v>
      </c>
      <c r="B18473" s="434">
        <v>2735</v>
      </c>
      <c r="C18473" s="434" t="s">
        <v>24</v>
      </c>
      <c r="D18473" s="434" t="s">
        <v>29</v>
      </c>
      <c r="E18473" s="434">
        <v>15</v>
      </c>
      <c r="F18473" s="434">
        <v>7854</v>
      </c>
      <c r="G18473" s="434">
        <v>23273</v>
      </c>
      <c r="H18473" s="434">
        <v>18311</v>
      </c>
      <c r="I18473" s="434">
        <v>159.97</v>
      </c>
      <c r="J18473" s="434">
        <v>20550</v>
      </c>
      <c r="K18473" s="434">
        <v>2009</v>
      </c>
    </row>
    <row r="18474" spans="1:11" hidden="1" x14ac:dyDescent="0.25">
      <c r="A18474" s="434">
        <v>636015942</v>
      </c>
      <c r="B18474" s="434">
        <v>3183</v>
      </c>
      <c r="C18474" s="434" t="s">
        <v>24</v>
      </c>
      <c r="D18474" s="434" t="s">
        <v>29</v>
      </c>
      <c r="E18474" s="434">
        <v>15</v>
      </c>
      <c r="F18474" s="434">
        <v>6995</v>
      </c>
      <c r="G18474" s="434">
        <v>16686</v>
      </c>
      <c r="H18474" s="434">
        <v>16823</v>
      </c>
      <c r="I18474" s="434">
        <v>154.16999999999999</v>
      </c>
      <c r="J18474" s="434">
        <v>22605</v>
      </c>
      <c r="K18474" s="434">
        <v>2010</v>
      </c>
    </row>
    <row r="18475" spans="1:11" hidden="1" x14ac:dyDescent="0.25">
      <c r="A18475" s="434">
        <v>636015943</v>
      </c>
      <c r="B18475" s="434">
        <v>29541</v>
      </c>
      <c r="C18475" s="434" t="s">
        <v>24</v>
      </c>
      <c r="D18475" s="434" t="s">
        <v>29</v>
      </c>
      <c r="E18475" s="434">
        <v>15</v>
      </c>
      <c r="F18475" s="434">
        <v>6995</v>
      </c>
      <c r="G18475" s="434">
        <v>16686</v>
      </c>
      <c r="H18475" s="434">
        <v>16823</v>
      </c>
      <c r="I18475" s="434">
        <v>154.16999999999999</v>
      </c>
      <c r="J18475" s="434">
        <v>22605</v>
      </c>
      <c r="K18475" s="434">
        <v>2010</v>
      </c>
    </row>
    <row r="18476" spans="1:11" hidden="1" x14ac:dyDescent="0.25">
      <c r="A18476" s="434">
        <v>636015944</v>
      </c>
      <c r="B18476" s="434">
        <v>73018</v>
      </c>
      <c r="C18476" s="434" t="s">
        <v>24</v>
      </c>
      <c r="D18476" s="434" t="s">
        <v>29</v>
      </c>
      <c r="E18476" s="434">
        <v>15</v>
      </c>
      <c r="F18476" s="434">
        <v>6995</v>
      </c>
      <c r="G18476" s="434">
        <v>16670</v>
      </c>
      <c r="H18476" s="434">
        <v>16823</v>
      </c>
      <c r="I18476" s="434">
        <v>154.16999999999999</v>
      </c>
      <c r="J18476" s="434">
        <v>22500</v>
      </c>
      <c r="K18476" s="434">
        <v>2011</v>
      </c>
    </row>
    <row r="18477" spans="1:11" hidden="1" x14ac:dyDescent="0.25">
      <c r="A18477" s="434">
        <v>636015945</v>
      </c>
      <c r="B18477" s="434">
        <v>145459</v>
      </c>
      <c r="C18477" s="434" t="s">
        <v>24</v>
      </c>
      <c r="D18477" s="434" t="s">
        <v>29</v>
      </c>
      <c r="E18477" s="434">
        <v>15</v>
      </c>
      <c r="F18477" s="434">
        <v>6995</v>
      </c>
      <c r="G18477" s="434">
        <v>16686</v>
      </c>
      <c r="H18477" s="434">
        <v>16823</v>
      </c>
      <c r="I18477" s="434">
        <v>154.16999999999999</v>
      </c>
      <c r="J18477" s="434">
        <v>22601</v>
      </c>
      <c r="K18477" s="434">
        <v>2011</v>
      </c>
    </row>
    <row r="18478" spans="1:11" hidden="1" x14ac:dyDescent="0.25">
      <c r="A18478" s="434">
        <v>636015953</v>
      </c>
      <c r="B18478" s="434">
        <v>4152</v>
      </c>
      <c r="C18478" s="434" t="s">
        <v>20</v>
      </c>
      <c r="D18478" s="434" t="s">
        <v>25</v>
      </c>
      <c r="F18478" s="434">
        <v>6300</v>
      </c>
      <c r="G18478" s="434">
        <v>19800</v>
      </c>
      <c r="H18478" s="434">
        <v>11733</v>
      </c>
      <c r="I18478" s="434">
        <v>141</v>
      </c>
      <c r="J18478" s="434">
        <v>21686</v>
      </c>
      <c r="K18478" s="434">
        <v>2013</v>
      </c>
    </row>
    <row r="18479" spans="1:11" hidden="1" x14ac:dyDescent="0.25">
      <c r="A18479" s="434">
        <v>636015972</v>
      </c>
      <c r="B18479" s="434">
        <v>1</v>
      </c>
      <c r="C18479" s="434" t="s">
        <v>20</v>
      </c>
      <c r="D18479" s="434" t="s">
        <v>29</v>
      </c>
      <c r="E18479" s="434">
        <v>15.1</v>
      </c>
      <c r="F18479" s="434">
        <v>7871</v>
      </c>
      <c r="G18479" s="434">
        <v>25197</v>
      </c>
      <c r="H18479" s="434">
        <v>16442</v>
      </c>
      <c r="I18479" s="434">
        <v>158</v>
      </c>
      <c r="J18479" s="434">
        <v>30390</v>
      </c>
      <c r="K18479" s="434">
        <v>2006</v>
      </c>
    </row>
    <row r="18480" spans="1:11" hidden="1" x14ac:dyDescent="0.25">
      <c r="A18480" s="434">
        <v>636015973</v>
      </c>
      <c r="B18480" s="434">
        <v>2704</v>
      </c>
      <c r="C18480" s="434" t="s">
        <v>16</v>
      </c>
      <c r="D18480" s="434" t="s">
        <v>33</v>
      </c>
      <c r="I18480" s="434">
        <v>228</v>
      </c>
    </row>
    <row r="18481" spans="1:11" hidden="1" x14ac:dyDescent="0.25">
      <c r="A18481" s="434">
        <v>636015975</v>
      </c>
      <c r="B18481" s="434">
        <v>1</v>
      </c>
      <c r="C18481" s="434" t="s">
        <v>35</v>
      </c>
      <c r="D18481" s="434" t="s">
        <v>36</v>
      </c>
      <c r="E18481" s="434">
        <v>25</v>
      </c>
      <c r="F18481" s="434">
        <v>57222</v>
      </c>
      <c r="G18481" s="434">
        <v>85701</v>
      </c>
      <c r="H18481" s="434">
        <v>74175</v>
      </c>
      <c r="I18481" s="434">
        <v>299.27999999999997</v>
      </c>
      <c r="J18481" s="434">
        <v>0</v>
      </c>
      <c r="K18481" s="434">
        <v>2011</v>
      </c>
    </row>
    <row r="18482" spans="1:11" hidden="1" x14ac:dyDescent="0.25">
      <c r="A18482" s="434">
        <v>636015977</v>
      </c>
      <c r="B18482" s="434">
        <v>32782</v>
      </c>
      <c r="C18482" s="434" t="s">
        <v>24</v>
      </c>
      <c r="D18482" s="434" t="s">
        <v>33</v>
      </c>
      <c r="E18482" s="434">
        <v>14.25</v>
      </c>
      <c r="F18482" s="434">
        <v>12240</v>
      </c>
      <c r="G18482" s="434">
        <v>106500</v>
      </c>
      <c r="H18482" s="434">
        <v>57567</v>
      </c>
      <c r="I18482" s="434">
        <v>240.5</v>
      </c>
      <c r="J18482" s="434">
        <v>114413</v>
      </c>
      <c r="K18482" s="434">
        <v>2003</v>
      </c>
    </row>
    <row r="18483" spans="1:11" hidden="1" x14ac:dyDescent="0.25">
      <c r="A18483" s="434">
        <v>636015986</v>
      </c>
      <c r="B18483" s="434">
        <v>31854</v>
      </c>
      <c r="C18483" s="434" t="s">
        <v>28</v>
      </c>
      <c r="D18483" s="434" t="s">
        <v>33</v>
      </c>
      <c r="E18483" s="434">
        <v>14.5</v>
      </c>
      <c r="F18483" s="434">
        <v>11300</v>
      </c>
      <c r="G18483" s="434">
        <v>75016</v>
      </c>
      <c r="H18483" s="434">
        <v>41104</v>
      </c>
      <c r="I18483" s="434">
        <v>225</v>
      </c>
      <c r="J18483" s="434">
        <v>0</v>
      </c>
      <c r="K18483" s="434">
        <v>2013</v>
      </c>
    </row>
    <row r="18484" spans="1:11" hidden="1" x14ac:dyDescent="0.25">
      <c r="A18484" s="434">
        <v>636015990</v>
      </c>
      <c r="B18484" s="434">
        <v>9389</v>
      </c>
      <c r="C18484" s="434" t="s">
        <v>28</v>
      </c>
      <c r="D18484" s="434" t="s">
        <v>29</v>
      </c>
      <c r="E18484" s="434">
        <v>14</v>
      </c>
      <c r="F18484" s="434">
        <v>6480</v>
      </c>
      <c r="G18484" s="434">
        <v>28050</v>
      </c>
      <c r="H18484" s="434">
        <v>17070</v>
      </c>
      <c r="I18484" s="434">
        <v>169.5</v>
      </c>
      <c r="J18484" s="434">
        <v>0</v>
      </c>
    </row>
    <row r="18485" spans="1:11" hidden="1" x14ac:dyDescent="0.25">
      <c r="A18485" s="434">
        <v>636015992</v>
      </c>
      <c r="B18485" s="434">
        <v>1165</v>
      </c>
      <c r="C18485" s="434" t="s">
        <v>31</v>
      </c>
      <c r="D18485" s="434" t="s">
        <v>29</v>
      </c>
      <c r="E18485" s="434">
        <v>20</v>
      </c>
      <c r="F18485" s="434">
        <v>14940</v>
      </c>
      <c r="G18485" s="434">
        <v>12260</v>
      </c>
      <c r="H18485" s="434">
        <v>46800</v>
      </c>
      <c r="I18485" s="434">
        <v>182.8</v>
      </c>
      <c r="K18485" s="434">
        <v>2007</v>
      </c>
    </row>
    <row r="18486" spans="1:11" hidden="1" x14ac:dyDescent="0.25">
      <c r="A18486" s="434">
        <v>636016012</v>
      </c>
      <c r="B18486" s="434">
        <v>4673</v>
      </c>
      <c r="C18486" s="434" t="s">
        <v>31</v>
      </c>
      <c r="D18486" s="434" t="s">
        <v>25</v>
      </c>
      <c r="E18486" s="434">
        <v>13.5</v>
      </c>
      <c r="F18486" s="434">
        <v>6642</v>
      </c>
      <c r="G18486" s="434">
        <v>7493</v>
      </c>
      <c r="H18486" s="434">
        <v>8811</v>
      </c>
      <c r="I18486" s="434">
        <v>126.51</v>
      </c>
      <c r="J18486" s="434">
        <v>0</v>
      </c>
      <c r="K18486" s="434">
        <v>1970</v>
      </c>
    </row>
    <row r="18487" spans="1:11" hidden="1" x14ac:dyDescent="0.25">
      <c r="A18487" s="434">
        <v>636016018</v>
      </c>
      <c r="B18487" s="434">
        <v>3945</v>
      </c>
      <c r="C18487" s="434" t="s">
        <v>20</v>
      </c>
      <c r="D18487" s="434" t="s">
        <v>29</v>
      </c>
      <c r="E18487" s="434">
        <v>14.5</v>
      </c>
      <c r="F18487" s="434">
        <v>7240</v>
      </c>
      <c r="G18487" s="434">
        <v>49995</v>
      </c>
      <c r="H18487" s="434">
        <v>29623</v>
      </c>
      <c r="I18487" s="434">
        <v>183</v>
      </c>
      <c r="J18487" s="434">
        <v>51650</v>
      </c>
      <c r="K18487" s="434">
        <v>2014</v>
      </c>
    </row>
    <row r="18488" spans="1:11" hidden="1" x14ac:dyDescent="0.25">
      <c r="A18488" s="434">
        <v>636016036</v>
      </c>
      <c r="B18488" s="434">
        <v>3254</v>
      </c>
      <c r="C18488" s="434" t="s">
        <v>20</v>
      </c>
      <c r="D18488" s="434" t="s">
        <v>25</v>
      </c>
      <c r="E18488" s="434">
        <v>14</v>
      </c>
      <c r="F18488" s="434">
        <v>5920</v>
      </c>
      <c r="G18488" s="434">
        <v>17568</v>
      </c>
      <c r="H18488" s="434">
        <v>11259</v>
      </c>
      <c r="I18488" s="434">
        <v>144</v>
      </c>
      <c r="J18488" s="434">
        <v>18990</v>
      </c>
      <c r="K18488" s="434">
        <v>2008</v>
      </c>
    </row>
    <row r="18489" spans="1:11" hidden="1" x14ac:dyDescent="0.25">
      <c r="A18489" s="434">
        <v>636016044</v>
      </c>
      <c r="B18489" s="434">
        <v>4741</v>
      </c>
      <c r="C18489" s="434" t="s">
        <v>28</v>
      </c>
      <c r="D18489" s="434" t="s">
        <v>29</v>
      </c>
      <c r="E18489" s="434">
        <v>15.9</v>
      </c>
      <c r="F18489" s="434">
        <v>6820</v>
      </c>
      <c r="G18489" s="434">
        <v>38046</v>
      </c>
      <c r="H18489" s="434">
        <v>23268</v>
      </c>
      <c r="I18489" s="434">
        <v>179.97</v>
      </c>
      <c r="K18489" s="434">
        <v>2013</v>
      </c>
    </row>
    <row r="18490" spans="1:11" hidden="1" x14ac:dyDescent="0.25">
      <c r="A18490" s="434">
        <v>636016053</v>
      </c>
      <c r="B18490" s="434">
        <v>13931</v>
      </c>
      <c r="C18490" s="434" t="s">
        <v>28</v>
      </c>
      <c r="D18490" s="434" t="s">
        <v>33</v>
      </c>
      <c r="E18490" s="434">
        <v>14.4</v>
      </c>
      <c r="F18490" s="434">
        <v>9659</v>
      </c>
      <c r="G18490" s="434">
        <v>82742</v>
      </c>
      <c r="H18490" s="434">
        <v>45055</v>
      </c>
      <c r="I18490" s="434">
        <v>229</v>
      </c>
      <c r="J18490" s="434">
        <v>0</v>
      </c>
      <c r="K18490" s="434">
        <v>2013</v>
      </c>
    </row>
    <row r="18491" spans="1:11" hidden="1" x14ac:dyDescent="0.25">
      <c r="A18491" s="434">
        <v>636016068</v>
      </c>
      <c r="B18491" s="434">
        <v>29914</v>
      </c>
      <c r="C18491" s="434" t="s">
        <v>28</v>
      </c>
      <c r="D18491" s="434" t="s">
        <v>36</v>
      </c>
      <c r="E18491" s="434">
        <v>14.9</v>
      </c>
      <c r="F18491" s="434">
        <v>25080</v>
      </c>
      <c r="G18491" s="434">
        <v>181125</v>
      </c>
      <c r="H18491" s="434">
        <v>95009</v>
      </c>
      <c r="I18491" s="434">
        <v>292</v>
      </c>
      <c r="J18491" s="434">
        <v>0</v>
      </c>
      <c r="K18491" s="434">
        <v>2013</v>
      </c>
    </row>
    <row r="18492" spans="1:11" hidden="1" x14ac:dyDescent="0.25">
      <c r="A18492" s="434">
        <v>636016080</v>
      </c>
      <c r="B18492" s="434">
        <v>723</v>
      </c>
      <c r="C18492" s="434" t="s">
        <v>24</v>
      </c>
      <c r="D18492" s="434" t="s">
        <v>33</v>
      </c>
      <c r="E18492" s="434">
        <v>14.5</v>
      </c>
      <c r="F18492" s="434">
        <v>11327</v>
      </c>
      <c r="G18492" s="434">
        <v>105650</v>
      </c>
      <c r="H18492" s="434">
        <v>57680</v>
      </c>
      <c r="I18492" s="434">
        <v>248.21</v>
      </c>
      <c r="J18492" s="434">
        <v>115509</v>
      </c>
      <c r="K18492" s="434">
        <v>2004</v>
      </c>
    </row>
    <row r="18493" spans="1:11" hidden="1" x14ac:dyDescent="0.25">
      <c r="A18493" s="434">
        <v>636016093</v>
      </c>
      <c r="B18493" s="434">
        <v>731</v>
      </c>
      <c r="C18493" s="434" t="s">
        <v>24</v>
      </c>
      <c r="D18493" s="434" t="s">
        <v>33</v>
      </c>
      <c r="E18493" s="434">
        <v>14.9</v>
      </c>
      <c r="F18493" s="434">
        <v>13550</v>
      </c>
      <c r="G18493" s="434">
        <v>115123</v>
      </c>
      <c r="H18493" s="434">
        <v>59180</v>
      </c>
      <c r="I18493" s="434">
        <v>243.8</v>
      </c>
      <c r="J18493" s="434">
        <v>119528</v>
      </c>
      <c r="K18493" s="434">
        <v>2010</v>
      </c>
    </row>
    <row r="18494" spans="1:11" hidden="1" x14ac:dyDescent="0.25">
      <c r="A18494" s="434">
        <v>636016098</v>
      </c>
      <c r="B18494" s="434">
        <v>493</v>
      </c>
      <c r="C18494" s="434" t="s">
        <v>20</v>
      </c>
      <c r="D18494" s="434" t="s">
        <v>25</v>
      </c>
      <c r="F18494" s="434">
        <v>6230</v>
      </c>
      <c r="G18494" s="434">
        <v>19800</v>
      </c>
      <c r="H18494" s="434">
        <v>11733</v>
      </c>
      <c r="I18494" s="434">
        <v>141</v>
      </c>
      <c r="J18494" s="434">
        <v>21686</v>
      </c>
      <c r="K18494" s="434">
        <v>2013</v>
      </c>
    </row>
    <row r="18495" spans="1:11" hidden="1" x14ac:dyDescent="0.25">
      <c r="A18495" s="434">
        <v>636016121</v>
      </c>
      <c r="B18495" s="434">
        <v>3606</v>
      </c>
      <c r="C18495" s="434" t="s">
        <v>16</v>
      </c>
      <c r="D18495" s="434" t="s">
        <v>33</v>
      </c>
      <c r="E18495" s="434">
        <v>14</v>
      </c>
      <c r="F18495" s="434">
        <v>11300</v>
      </c>
      <c r="G18495" s="434">
        <v>72354</v>
      </c>
      <c r="H18495" s="434">
        <v>40680</v>
      </c>
      <c r="I18495" s="434">
        <v>228.6</v>
      </c>
      <c r="J18495" s="434">
        <v>75273</v>
      </c>
      <c r="K18495" s="434">
        <v>2003</v>
      </c>
    </row>
    <row r="18496" spans="1:11" hidden="1" x14ac:dyDescent="0.25">
      <c r="A18496" s="434">
        <v>636016127</v>
      </c>
      <c r="B18496" s="434">
        <v>599</v>
      </c>
      <c r="C18496" s="434" t="s">
        <v>24</v>
      </c>
      <c r="D18496" s="434" t="s">
        <v>33</v>
      </c>
      <c r="E18496" s="434">
        <v>14.9</v>
      </c>
      <c r="F18496" s="434">
        <v>13560</v>
      </c>
      <c r="G18496" s="434">
        <v>114531</v>
      </c>
      <c r="H18496" s="434">
        <v>59180</v>
      </c>
      <c r="I18496" s="434">
        <v>243.8</v>
      </c>
      <c r="J18496" s="434">
        <v>119528</v>
      </c>
      <c r="K18496" s="434">
        <v>2011</v>
      </c>
    </row>
    <row r="18497" spans="1:11" hidden="1" x14ac:dyDescent="0.25">
      <c r="A18497" s="434">
        <v>636016130</v>
      </c>
      <c r="B18497" s="434">
        <v>689</v>
      </c>
      <c r="C18497" s="434" t="s">
        <v>28</v>
      </c>
      <c r="D18497" s="434" t="s">
        <v>29</v>
      </c>
      <c r="E18497" s="434">
        <v>14</v>
      </c>
      <c r="F18497" s="434">
        <v>5850</v>
      </c>
      <c r="G18497" s="434">
        <v>28510</v>
      </c>
      <c r="H18497" s="434">
        <v>16960</v>
      </c>
      <c r="I18497" s="434">
        <v>169.26</v>
      </c>
      <c r="J18497" s="434">
        <v>0</v>
      </c>
    </row>
    <row r="18498" spans="1:11" hidden="1" x14ac:dyDescent="0.25">
      <c r="A18498" s="434">
        <v>636016149</v>
      </c>
      <c r="B18498" s="434">
        <v>268671</v>
      </c>
      <c r="C18498" s="434" t="s">
        <v>24</v>
      </c>
      <c r="D18498" s="434" t="s">
        <v>25</v>
      </c>
      <c r="E18498" s="434">
        <v>14.5</v>
      </c>
      <c r="F18498" s="434">
        <v>4320</v>
      </c>
      <c r="G18498" s="434">
        <v>6250</v>
      </c>
      <c r="H18498" s="434">
        <v>5440</v>
      </c>
      <c r="I18498" s="434">
        <v>108</v>
      </c>
      <c r="J18498" s="434">
        <v>5543</v>
      </c>
      <c r="K18498" s="434">
        <v>2006</v>
      </c>
    </row>
    <row r="18499" spans="1:11" hidden="1" x14ac:dyDescent="0.25">
      <c r="A18499" s="434">
        <v>636016151</v>
      </c>
      <c r="B18499" s="434">
        <v>8560</v>
      </c>
      <c r="C18499" s="434" t="s">
        <v>28</v>
      </c>
      <c r="D18499" s="434" t="s">
        <v>33</v>
      </c>
      <c r="E18499" s="434">
        <v>14.5</v>
      </c>
      <c r="F18499" s="434">
        <v>14280</v>
      </c>
      <c r="G18499" s="434">
        <v>81450</v>
      </c>
      <c r="H18499" s="434">
        <v>44180</v>
      </c>
      <c r="I18499" s="434">
        <v>229</v>
      </c>
      <c r="J18499" s="434">
        <v>0</v>
      </c>
      <c r="K18499" s="434">
        <v>2013</v>
      </c>
    </row>
    <row r="18500" spans="1:11" hidden="1" x14ac:dyDescent="0.25">
      <c r="A18500" s="434">
        <v>636016152</v>
      </c>
      <c r="B18500" s="434">
        <v>12737</v>
      </c>
      <c r="C18500" s="434" t="s">
        <v>28</v>
      </c>
      <c r="D18500" s="434" t="s">
        <v>33</v>
      </c>
      <c r="E18500" s="434">
        <v>14.5</v>
      </c>
      <c r="F18500" s="434">
        <v>14280</v>
      </c>
      <c r="G18500" s="434">
        <v>81450</v>
      </c>
      <c r="H18500" s="434">
        <v>44180</v>
      </c>
      <c r="I18500" s="434">
        <v>229</v>
      </c>
      <c r="J18500" s="434">
        <v>0</v>
      </c>
      <c r="K18500" s="434">
        <v>2013</v>
      </c>
    </row>
    <row r="18501" spans="1:11" hidden="1" x14ac:dyDescent="0.25">
      <c r="A18501" s="434">
        <v>636016168</v>
      </c>
      <c r="B18501" s="434">
        <v>576</v>
      </c>
      <c r="C18501" s="434" t="s">
        <v>28</v>
      </c>
      <c r="D18501" s="434" t="s">
        <v>33</v>
      </c>
      <c r="E18501" s="434">
        <v>43599</v>
      </c>
      <c r="F18501" s="434">
        <v>10170</v>
      </c>
      <c r="G18501" s="434">
        <v>81588</v>
      </c>
      <c r="H18501" s="434">
        <v>44619</v>
      </c>
      <c r="I18501" s="434">
        <v>229</v>
      </c>
      <c r="J18501" s="434">
        <v>0</v>
      </c>
      <c r="K18501" s="434">
        <v>2013</v>
      </c>
    </row>
    <row r="18502" spans="1:11" hidden="1" x14ac:dyDescent="0.25">
      <c r="A18502" s="434">
        <v>636016175</v>
      </c>
      <c r="B18502" s="434">
        <v>10957</v>
      </c>
      <c r="C18502" s="434" t="s">
        <v>28</v>
      </c>
      <c r="D18502" s="434" t="s">
        <v>29</v>
      </c>
      <c r="E18502" s="434">
        <v>14</v>
      </c>
      <c r="F18502" s="434">
        <v>9480</v>
      </c>
      <c r="G18502" s="434">
        <v>55614</v>
      </c>
      <c r="H18502" s="434">
        <v>30962</v>
      </c>
      <c r="I18502" s="434">
        <v>189.9</v>
      </c>
      <c r="J18502" s="434">
        <v>0</v>
      </c>
      <c r="K18502" s="434">
        <v>2006</v>
      </c>
    </row>
    <row r="18503" spans="1:11" hidden="1" x14ac:dyDescent="0.25">
      <c r="A18503" s="434">
        <v>636016188</v>
      </c>
      <c r="B18503" s="434">
        <v>201236</v>
      </c>
      <c r="C18503" s="434" t="s">
        <v>24</v>
      </c>
      <c r="D18503" s="434" t="s">
        <v>22</v>
      </c>
      <c r="E18503" s="434">
        <v>14.5</v>
      </c>
      <c r="F18503" s="434">
        <v>2640</v>
      </c>
      <c r="G18503" s="434">
        <v>4290</v>
      </c>
      <c r="H18503" s="434">
        <v>4201</v>
      </c>
      <c r="I18503" s="434">
        <v>98.5</v>
      </c>
      <c r="J18503" s="434">
        <v>4360</v>
      </c>
      <c r="K18503" s="434">
        <v>1999</v>
      </c>
    </row>
    <row r="18504" spans="1:11" hidden="1" x14ac:dyDescent="0.25">
      <c r="A18504" s="434">
        <v>636016198</v>
      </c>
      <c r="B18504" s="434">
        <v>603</v>
      </c>
      <c r="C18504" s="434" t="s">
        <v>28</v>
      </c>
      <c r="D18504" s="434" t="s">
        <v>29</v>
      </c>
      <c r="E18504" s="434">
        <v>14.5</v>
      </c>
      <c r="F18504" s="434">
        <v>9480</v>
      </c>
      <c r="G18504" s="434">
        <v>50344</v>
      </c>
      <c r="H18504" s="434">
        <v>27989</v>
      </c>
      <c r="I18504" s="434">
        <v>189.8</v>
      </c>
      <c r="J18504" s="434">
        <v>0</v>
      </c>
      <c r="K18504" s="434">
        <v>2003</v>
      </c>
    </row>
    <row r="18505" spans="1:11" hidden="1" x14ac:dyDescent="0.25">
      <c r="A18505" s="434">
        <v>636016199</v>
      </c>
      <c r="B18505" s="434">
        <v>1</v>
      </c>
      <c r="C18505" s="434" t="s">
        <v>35</v>
      </c>
      <c r="D18505" s="434" t="s">
        <v>36</v>
      </c>
      <c r="E18505" s="434">
        <v>26</v>
      </c>
      <c r="F18505" s="434">
        <v>62920</v>
      </c>
      <c r="G18505" s="434">
        <v>72665</v>
      </c>
      <c r="H18505" s="434">
        <v>71786</v>
      </c>
      <c r="I18505" s="434">
        <v>293.18</v>
      </c>
      <c r="K18505" s="434">
        <v>2009</v>
      </c>
    </row>
    <row r="18506" spans="1:11" hidden="1" x14ac:dyDescent="0.25">
      <c r="A18506" s="434">
        <v>636016211</v>
      </c>
      <c r="B18506" s="434">
        <v>1</v>
      </c>
      <c r="C18506" s="434" t="s">
        <v>28</v>
      </c>
      <c r="D18506" s="434" t="s">
        <v>36</v>
      </c>
      <c r="F18506" s="434">
        <v>19620</v>
      </c>
      <c r="G18506" s="434">
        <v>206030</v>
      </c>
      <c r="H18506" s="434">
        <v>106884</v>
      </c>
      <c r="I18506" s="434">
        <v>299.92</v>
      </c>
      <c r="K18506" s="434">
        <v>2014</v>
      </c>
    </row>
    <row r="18507" spans="1:11" hidden="1" x14ac:dyDescent="0.25">
      <c r="A18507" s="434">
        <v>636016213</v>
      </c>
      <c r="B18507" s="434">
        <v>1</v>
      </c>
      <c r="C18507" s="434" t="s">
        <v>28</v>
      </c>
      <c r="D18507" s="434" t="s">
        <v>33</v>
      </c>
      <c r="E18507" s="434">
        <v>14.5</v>
      </c>
      <c r="F18507" s="434">
        <v>8826</v>
      </c>
      <c r="G18507" s="434">
        <v>72465</v>
      </c>
      <c r="H18507" s="434">
        <v>37775</v>
      </c>
      <c r="I18507" s="434">
        <v>225</v>
      </c>
      <c r="J18507" s="434">
        <v>0</v>
      </c>
      <c r="K18507" s="434">
        <v>1998</v>
      </c>
    </row>
    <row r="18508" spans="1:11" hidden="1" x14ac:dyDescent="0.25">
      <c r="A18508" s="434">
        <v>636016214</v>
      </c>
      <c r="B18508" s="434">
        <v>6056</v>
      </c>
      <c r="C18508" s="434" t="s">
        <v>28</v>
      </c>
      <c r="D18508" s="434" t="s">
        <v>29</v>
      </c>
      <c r="E18508" s="434">
        <v>14.5</v>
      </c>
      <c r="F18508" s="434">
        <v>8300</v>
      </c>
      <c r="G18508" s="434">
        <v>63351</v>
      </c>
      <c r="H18508" s="434">
        <v>35812</v>
      </c>
      <c r="I18508" s="434">
        <v>199.99</v>
      </c>
      <c r="J18508" s="434">
        <v>0</v>
      </c>
      <c r="K18508" s="434">
        <v>2013</v>
      </c>
    </row>
    <row r="18509" spans="1:11" hidden="1" x14ac:dyDescent="0.25">
      <c r="A18509" s="434">
        <v>636016243</v>
      </c>
      <c r="B18509" s="434">
        <v>6446</v>
      </c>
      <c r="C18509" s="434" t="s">
        <v>28</v>
      </c>
      <c r="D18509" s="434" t="s">
        <v>33</v>
      </c>
      <c r="E18509" s="434">
        <v>14.1</v>
      </c>
      <c r="F18509" s="434">
        <v>9600</v>
      </c>
      <c r="G18509" s="434">
        <v>81233</v>
      </c>
      <c r="H18509" s="434">
        <v>44119</v>
      </c>
      <c r="I18509" s="434">
        <v>229</v>
      </c>
      <c r="J18509" s="434">
        <v>0</v>
      </c>
      <c r="K18509" s="434">
        <v>2013</v>
      </c>
    </row>
    <row r="18510" spans="1:11" hidden="1" x14ac:dyDescent="0.25">
      <c r="A18510" s="434">
        <v>636016244</v>
      </c>
      <c r="B18510" s="434">
        <v>7832</v>
      </c>
      <c r="C18510" s="434" t="s">
        <v>28</v>
      </c>
      <c r="D18510" s="434" t="s">
        <v>29</v>
      </c>
      <c r="E18510" s="434">
        <v>14.2</v>
      </c>
      <c r="F18510" s="434">
        <v>5726</v>
      </c>
      <c r="G18510" s="434">
        <v>29262</v>
      </c>
      <c r="H18510" s="434">
        <v>18493</v>
      </c>
      <c r="I18510" s="434">
        <v>169.99</v>
      </c>
      <c r="J18510" s="434">
        <v>0</v>
      </c>
      <c r="K18510" s="434">
        <v>2010</v>
      </c>
    </row>
    <row r="18511" spans="1:11" hidden="1" x14ac:dyDescent="0.25">
      <c r="A18511" s="434">
        <v>636016250</v>
      </c>
      <c r="B18511" s="434">
        <v>590</v>
      </c>
      <c r="C18511" s="434" t="s">
        <v>28</v>
      </c>
      <c r="D18511" s="434" t="s">
        <v>29</v>
      </c>
      <c r="F18511" s="434">
        <v>6840</v>
      </c>
      <c r="G18511" s="434">
        <v>32069</v>
      </c>
      <c r="H18511" s="434">
        <v>19785</v>
      </c>
      <c r="I18511" s="434">
        <v>175.53</v>
      </c>
      <c r="K18511" s="434">
        <v>2014</v>
      </c>
    </row>
    <row r="18512" spans="1:11" hidden="1" x14ac:dyDescent="0.25">
      <c r="A18512" s="434">
        <v>636016260</v>
      </c>
      <c r="B18512" s="434">
        <v>140482</v>
      </c>
      <c r="C18512" s="434" t="s">
        <v>31</v>
      </c>
      <c r="D18512" s="434" t="s">
        <v>25</v>
      </c>
      <c r="E18512" s="434">
        <v>14.5</v>
      </c>
      <c r="F18512" s="434">
        <v>5760</v>
      </c>
      <c r="G18512" s="434">
        <v>7195</v>
      </c>
      <c r="H18512" s="434">
        <v>8831</v>
      </c>
      <c r="I18512" s="434">
        <v>126.86</v>
      </c>
      <c r="J18512" s="434">
        <v>0</v>
      </c>
      <c r="K18512" s="434">
        <v>1970</v>
      </c>
    </row>
    <row r="18513" spans="1:11" hidden="1" x14ac:dyDescent="0.25">
      <c r="A18513" s="434">
        <v>636016262</v>
      </c>
      <c r="B18513" s="434">
        <v>10137</v>
      </c>
      <c r="C18513" s="434" t="s">
        <v>28</v>
      </c>
      <c r="D18513" s="434" t="s">
        <v>33</v>
      </c>
      <c r="E18513" s="434">
        <v>14.85</v>
      </c>
      <c r="F18513" s="434">
        <v>14280</v>
      </c>
      <c r="G18513" s="434">
        <v>75398</v>
      </c>
      <c r="H18513" s="434">
        <v>42576</v>
      </c>
      <c r="I18513" s="434">
        <v>225</v>
      </c>
      <c r="J18513" s="434">
        <v>0</v>
      </c>
      <c r="K18513" s="434">
        <v>2014</v>
      </c>
    </row>
    <row r="18514" spans="1:11" hidden="1" x14ac:dyDescent="0.25">
      <c r="A18514" s="434">
        <v>636016279</v>
      </c>
      <c r="B18514" s="434">
        <v>605</v>
      </c>
      <c r="C18514" s="434" t="s">
        <v>31</v>
      </c>
      <c r="D18514" s="434" t="s">
        <v>29</v>
      </c>
      <c r="E18514" s="434">
        <v>20</v>
      </c>
      <c r="F18514" s="434">
        <v>12270</v>
      </c>
      <c r="G18514" s="434">
        <v>10621</v>
      </c>
      <c r="H18514" s="434">
        <v>10381</v>
      </c>
      <c r="I18514" s="434">
        <v>150.01</v>
      </c>
      <c r="J18514" s="434">
        <v>14920</v>
      </c>
      <c r="K18514" s="434">
        <v>1992</v>
      </c>
    </row>
    <row r="18515" spans="1:11" hidden="1" x14ac:dyDescent="0.25">
      <c r="A18515" s="434">
        <v>636016280</v>
      </c>
      <c r="B18515" s="434">
        <v>5454</v>
      </c>
      <c r="C18515" s="434" t="s">
        <v>31</v>
      </c>
      <c r="D18515" s="434" t="s">
        <v>29</v>
      </c>
      <c r="E18515" s="434">
        <v>43485</v>
      </c>
      <c r="F18515" s="434">
        <v>11253</v>
      </c>
      <c r="G18515" s="434">
        <v>10621</v>
      </c>
      <c r="H18515" s="434">
        <v>10402</v>
      </c>
      <c r="I18515" s="434">
        <v>150.01</v>
      </c>
      <c r="J18515" s="434">
        <v>0</v>
      </c>
    </row>
    <row r="18516" spans="1:11" hidden="1" x14ac:dyDescent="0.25">
      <c r="A18516" s="434">
        <v>636016281</v>
      </c>
      <c r="B18516" s="434">
        <v>390</v>
      </c>
      <c r="C18516" s="434" t="s">
        <v>31</v>
      </c>
      <c r="D18516" s="434" t="s">
        <v>29</v>
      </c>
      <c r="E18516" s="434">
        <v>43666</v>
      </c>
      <c r="F18516" s="434">
        <v>11253</v>
      </c>
      <c r="G18516" s="434">
        <v>10603</v>
      </c>
      <c r="H18516" s="434">
        <v>10381</v>
      </c>
      <c r="I18516" s="434">
        <v>150.01</v>
      </c>
      <c r="J18516" s="434">
        <v>0</v>
      </c>
    </row>
    <row r="18517" spans="1:11" hidden="1" x14ac:dyDescent="0.25">
      <c r="A18517" s="434">
        <v>636016289</v>
      </c>
      <c r="B18517" s="434">
        <v>11183</v>
      </c>
      <c r="C18517" s="434" t="s">
        <v>28</v>
      </c>
      <c r="D18517" s="434" t="s">
        <v>33</v>
      </c>
      <c r="F18517" s="434">
        <v>10321</v>
      </c>
      <c r="G18517" s="434">
        <v>76623</v>
      </c>
      <c r="H18517" s="434">
        <v>39727</v>
      </c>
      <c r="I18517" s="434">
        <v>224.94</v>
      </c>
      <c r="K18517" s="434">
        <v>2001</v>
      </c>
    </row>
    <row r="18518" spans="1:11" hidden="1" x14ac:dyDescent="0.25">
      <c r="A18518" s="434">
        <v>636016290</v>
      </c>
      <c r="B18518" s="434">
        <v>11794</v>
      </c>
      <c r="C18518" s="434" t="s">
        <v>20</v>
      </c>
      <c r="D18518" s="434" t="s">
        <v>29</v>
      </c>
      <c r="E18518" s="434">
        <v>14.58</v>
      </c>
      <c r="F18518" s="434">
        <v>7570</v>
      </c>
      <c r="G18518" s="434">
        <v>51200</v>
      </c>
      <c r="H18518" s="434">
        <v>30264</v>
      </c>
      <c r="I18518" s="434">
        <v>183.1</v>
      </c>
      <c r="J18518" s="434">
        <v>52004</v>
      </c>
      <c r="K18518" s="434">
        <v>2014</v>
      </c>
    </row>
    <row r="18519" spans="1:11" hidden="1" x14ac:dyDescent="0.25">
      <c r="A18519" s="434">
        <v>636016293</v>
      </c>
      <c r="B18519" s="434">
        <v>1</v>
      </c>
      <c r="C18519" s="434" t="s">
        <v>20</v>
      </c>
      <c r="D18519" s="434" t="s">
        <v>29</v>
      </c>
      <c r="E18519" s="434">
        <v>14.58</v>
      </c>
      <c r="F18519" s="434">
        <v>7570</v>
      </c>
      <c r="G18519" s="434">
        <v>50886</v>
      </c>
      <c r="H18519" s="434">
        <v>30263</v>
      </c>
      <c r="I18519" s="434">
        <v>183.14</v>
      </c>
      <c r="J18519" s="434">
        <v>52004</v>
      </c>
      <c r="K18519" s="434">
        <v>2014</v>
      </c>
    </row>
    <row r="18520" spans="1:11" hidden="1" x14ac:dyDescent="0.25">
      <c r="A18520" s="434">
        <v>636016295</v>
      </c>
      <c r="B18520" s="434">
        <v>19007</v>
      </c>
      <c r="C18520" s="434" t="s">
        <v>28</v>
      </c>
      <c r="D18520" s="434" t="s">
        <v>33</v>
      </c>
      <c r="E18520" s="434">
        <v>14.5</v>
      </c>
      <c r="F18520" s="434">
        <v>11900</v>
      </c>
      <c r="G18520" s="434">
        <v>81462</v>
      </c>
      <c r="H18520" s="434">
        <v>45263</v>
      </c>
      <c r="I18520" s="434">
        <v>229</v>
      </c>
      <c r="J18520" s="434">
        <v>0</v>
      </c>
      <c r="K18520" s="434">
        <v>2014</v>
      </c>
    </row>
    <row r="18521" spans="1:11" hidden="1" x14ac:dyDescent="0.25">
      <c r="A18521" s="434">
        <v>636016303</v>
      </c>
      <c r="B18521" s="434">
        <v>40067</v>
      </c>
      <c r="C18521" s="434" t="s">
        <v>28</v>
      </c>
      <c r="D18521" s="434" t="s">
        <v>25</v>
      </c>
      <c r="E18521" s="434">
        <v>14.5</v>
      </c>
      <c r="F18521" s="434">
        <v>5641</v>
      </c>
      <c r="G18521" s="434">
        <v>18173</v>
      </c>
      <c r="H18521" s="434">
        <v>11121</v>
      </c>
      <c r="I18521" s="434">
        <v>148.16999999999999</v>
      </c>
      <c r="J18521" s="434">
        <v>0</v>
      </c>
      <c r="K18521" s="434">
        <v>1995</v>
      </c>
    </row>
    <row r="18522" spans="1:11" hidden="1" x14ac:dyDescent="0.25">
      <c r="A18522" s="434">
        <v>636016315</v>
      </c>
      <c r="B18522" s="434">
        <v>2340</v>
      </c>
      <c r="C18522" s="434" t="s">
        <v>20</v>
      </c>
      <c r="D18522" s="434" t="s">
        <v>29</v>
      </c>
      <c r="E18522" s="434">
        <v>15.4</v>
      </c>
      <c r="F18522" s="434">
        <v>9960</v>
      </c>
      <c r="G18522" s="434">
        <v>36264</v>
      </c>
      <c r="H18522" s="434">
        <v>23350</v>
      </c>
      <c r="I18522" s="434">
        <v>182.32</v>
      </c>
      <c r="J18522" s="434">
        <v>39707</v>
      </c>
      <c r="K18522" s="434">
        <v>2009</v>
      </c>
    </row>
    <row r="18523" spans="1:11" hidden="1" x14ac:dyDescent="0.25">
      <c r="A18523" s="434">
        <v>636016321</v>
      </c>
      <c r="B18523" s="434">
        <v>1</v>
      </c>
      <c r="C18523" s="434" t="s">
        <v>35</v>
      </c>
      <c r="D18523" s="434" t="s">
        <v>36</v>
      </c>
      <c r="E18523" s="434">
        <v>21</v>
      </c>
      <c r="F18523" s="434">
        <v>47430</v>
      </c>
      <c r="G18523" s="434">
        <v>116384</v>
      </c>
      <c r="H18523" s="434">
        <v>96628</v>
      </c>
      <c r="I18523" s="434">
        <v>299.89999999999998</v>
      </c>
      <c r="J18523" s="434">
        <v>0</v>
      </c>
      <c r="K18523" s="434">
        <v>2014</v>
      </c>
    </row>
    <row r="18524" spans="1:11" hidden="1" x14ac:dyDescent="0.25">
      <c r="A18524" s="434">
        <v>636016344</v>
      </c>
      <c r="B18524" s="434">
        <v>1</v>
      </c>
      <c r="C18524" s="434" t="s">
        <v>16</v>
      </c>
      <c r="D18524" s="434" t="s">
        <v>22</v>
      </c>
      <c r="F18524" s="434">
        <v>2480</v>
      </c>
      <c r="G18524" s="434">
        <v>4646</v>
      </c>
      <c r="H18524" s="434">
        <v>3220</v>
      </c>
      <c r="I18524" s="434">
        <v>90.22</v>
      </c>
      <c r="J18524" s="434">
        <v>4829</v>
      </c>
      <c r="K18524" s="434">
        <v>2008</v>
      </c>
    </row>
    <row r="18525" spans="1:11" hidden="1" x14ac:dyDescent="0.25">
      <c r="A18525" s="434">
        <v>636016352</v>
      </c>
      <c r="B18525" s="434">
        <v>29617</v>
      </c>
      <c r="C18525" s="434" t="s">
        <v>28</v>
      </c>
      <c r="D18525" s="434" t="s">
        <v>36</v>
      </c>
      <c r="E18525" s="434">
        <v>14.5</v>
      </c>
      <c r="F18525" s="434">
        <v>16400</v>
      </c>
      <c r="G18525" s="434">
        <v>208086</v>
      </c>
      <c r="H18525" s="434">
        <v>108051</v>
      </c>
      <c r="I18525" s="434">
        <v>299.88</v>
      </c>
      <c r="J18525" s="434">
        <v>0</v>
      </c>
      <c r="K18525" s="434">
        <v>2014</v>
      </c>
    </row>
    <row r="18526" spans="1:11" hidden="1" x14ac:dyDescent="0.25">
      <c r="A18526" s="434">
        <v>636016356</v>
      </c>
      <c r="B18526" s="434">
        <v>1377</v>
      </c>
      <c r="C18526" s="434" t="s">
        <v>28</v>
      </c>
      <c r="D18526" s="434" t="s">
        <v>25</v>
      </c>
      <c r="E18526" s="434">
        <v>13.5</v>
      </c>
      <c r="F18526" s="434">
        <v>3884</v>
      </c>
      <c r="G18526" s="434">
        <v>10095</v>
      </c>
      <c r="H18526" s="434">
        <v>5997</v>
      </c>
      <c r="I18526" s="434">
        <v>113.33</v>
      </c>
      <c r="K18526" s="434">
        <v>1997</v>
      </c>
    </row>
    <row r="18527" spans="1:11" hidden="1" x14ac:dyDescent="0.25">
      <c r="A18527" s="434">
        <v>636016360</v>
      </c>
      <c r="B18527" s="434">
        <v>4059</v>
      </c>
      <c r="C18527" s="434" t="s">
        <v>20</v>
      </c>
      <c r="D18527" s="434" t="s">
        <v>25</v>
      </c>
      <c r="F18527" s="434">
        <v>4900</v>
      </c>
      <c r="G18527" s="434">
        <v>19997</v>
      </c>
      <c r="H18527" s="434">
        <v>12129</v>
      </c>
      <c r="I18527" s="434">
        <v>145</v>
      </c>
      <c r="J18527" s="434">
        <v>20920</v>
      </c>
      <c r="K18527" s="434">
        <v>2014</v>
      </c>
    </row>
    <row r="18528" spans="1:11" hidden="1" x14ac:dyDescent="0.25">
      <c r="A18528" s="434">
        <v>636016361</v>
      </c>
      <c r="B18528" s="434">
        <v>2707</v>
      </c>
      <c r="C18528" s="434" t="s">
        <v>20</v>
      </c>
      <c r="D18528" s="434" t="s">
        <v>25</v>
      </c>
      <c r="F18528" s="434">
        <v>4900</v>
      </c>
      <c r="G18528" s="434">
        <v>19994</v>
      </c>
      <c r="H18528" s="434">
        <v>12129</v>
      </c>
      <c r="I18528" s="434">
        <v>145</v>
      </c>
      <c r="J18528" s="434">
        <v>20920</v>
      </c>
      <c r="K18528" s="434">
        <v>2014</v>
      </c>
    </row>
    <row r="18529" spans="1:11" hidden="1" x14ac:dyDescent="0.25">
      <c r="A18529" s="434">
        <v>636016362</v>
      </c>
      <c r="B18529" s="434">
        <v>4005</v>
      </c>
      <c r="C18529" s="434" t="s">
        <v>20</v>
      </c>
      <c r="D18529" s="434" t="s">
        <v>25</v>
      </c>
      <c r="F18529" s="434">
        <v>4900</v>
      </c>
      <c r="G18529" s="434">
        <v>19950</v>
      </c>
      <c r="H18529" s="434">
        <v>12129</v>
      </c>
      <c r="I18529" s="434">
        <v>145</v>
      </c>
      <c r="J18529" s="434">
        <v>20920</v>
      </c>
      <c r="K18529" s="434">
        <v>2015</v>
      </c>
    </row>
    <row r="18530" spans="1:11" hidden="1" x14ac:dyDescent="0.25">
      <c r="A18530" s="434">
        <v>636016363</v>
      </c>
      <c r="B18530" s="434">
        <v>6355</v>
      </c>
      <c r="C18530" s="434" t="s">
        <v>20</v>
      </c>
      <c r="D18530" s="434" t="s">
        <v>25</v>
      </c>
      <c r="F18530" s="434">
        <v>4900</v>
      </c>
      <c r="G18530" s="434">
        <v>19997</v>
      </c>
      <c r="H18530" s="434">
        <v>12129</v>
      </c>
      <c r="I18530" s="434">
        <v>145</v>
      </c>
      <c r="J18530" s="434">
        <v>20920</v>
      </c>
      <c r="K18530" s="434">
        <v>2015</v>
      </c>
    </row>
    <row r="18531" spans="1:11" hidden="1" x14ac:dyDescent="0.25">
      <c r="A18531" s="434">
        <v>636016364</v>
      </c>
      <c r="B18531" s="434">
        <v>6339</v>
      </c>
      <c r="C18531" s="434" t="s">
        <v>20</v>
      </c>
      <c r="D18531" s="434" t="s">
        <v>25</v>
      </c>
      <c r="E18531" s="434">
        <v>14.5</v>
      </c>
      <c r="F18531" s="434">
        <v>4900</v>
      </c>
      <c r="G18531" s="434">
        <v>19956</v>
      </c>
      <c r="H18531" s="434">
        <v>12129</v>
      </c>
      <c r="I18531" s="434">
        <v>145</v>
      </c>
      <c r="J18531" s="434">
        <v>20813</v>
      </c>
      <c r="K18531" s="434">
        <v>2015</v>
      </c>
    </row>
    <row r="18532" spans="1:11" hidden="1" x14ac:dyDescent="0.25">
      <c r="A18532" s="434">
        <v>636016372</v>
      </c>
      <c r="B18532" s="434">
        <v>11654</v>
      </c>
      <c r="C18532" s="434" t="s">
        <v>28</v>
      </c>
      <c r="D18532" s="434" t="s">
        <v>29</v>
      </c>
      <c r="E18532" s="434">
        <v>14.5</v>
      </c>
      <c r="F18532" s="434">
        <v>8820</v>
      </c>
      <c r="G18532" s="434">
        <v>55675</v>
      </c>
      <c r="H18532" s="434">
        <v>31763</v>
      </c>
      <c r="I18532" s="434">
        <v>187.88</v>
      </c>
      <c r="J18532" s="434">
        <v>0</v>
      </c>
      <c r="K18532" s="434">
        <v>1970</v>
      </c>
    </row>
    <row r="18533" spans="1:11" hidden="1" x14ac:dyDescent="0.25">
      <c r="A18533" s="434">
        <v>636016374</v>
      </c>
      <c r="B18533" s="434">
        <v>26655</v>
      </c>
      <c r="C18533" s="434" t="s">
        <v>28</v>
      </c>
      <c r="D18533" s="434" t="s">
        <v>25</v>
      </c>
      <c r="E18533" s="434">
        <v>14.5</v>
      </c>
      <c r="F18533" s="434">
        <v>5693</v>
      </c>
      <c r="G18533" s="434">
        <v>18319</v>
      </c>
      <c r="H18533" s="434">
        <v>11121</v>
      </c>
      <c r="I18533" s="434">
        <v>148.16999999999999</v>
      </c>
      <c r="J18533" s="434">
        <v>0</v>
      </c>
      <c r="K18533" s="434">
        <v>1996</v>
      </c>
    </row>
    <row r="18534" spans="1:11" hidden="1" x14ac:dyDescent="0.25">
      <c r="A18534" s="434">
        <v>636016391</v>
      </c>
      <c r="B18534" s="434">
        <v>1</v>
      </c>
      <c r="C18534" s="434" t="s">
        <v>46</v>
      </c>
      <c r="D18534" s="434" t="s">
        <v>22</v>
      </c>
      <c r="G18534" s="434">
        <v>4003</v>
      </c>
      <c r="H18534" s="434">
        <v>3469</v>
      </c>
      <c r="I18534" s="434">
        <v>78</v>
      </c>
    </row>
    <row r="18535" spans="1:11" hidden="1" x14ac:dyDescent="0.25">
      <c r="A18535" s="434">
        <v>636016403</v>
      </c>
      <c r="B18535" s="434">
        <v>2805</v>
      </c>
      <c r="C18535" s="434" t="s">
        <v>20</v>
      </c>
      <c r="D18535" s="434" t="s">
        <v>29</v>
      </c>
      <c r="E18535" s="434">
        <v>15</v>
      </c>
      <c r="F18535" s="434">
        <v>7420</v>
      </c>
      <c r="G18535" s="434">
        <v>49999</v>
      </c>
      <c r="H18535" s="434">
        <v>29705</v>
      </c>
      <c r="I18535" s="434">
        <v>183</v>
      </c>
      <c r="J18535" s="434">
        <v>51695</v>
      </c>
      <c r="K18535" s="434">
        <v>2014</v>
      </c>
    </row>
    <row r="18536" spans="1:11" hidden="1" x14ac:dyDescent="0.25">
      <c r="A18536" s="434">
        <v>636016406</v>
      </c>
      <c r="B18536" s="434">
        <v>17327</v>
      </c>
      <c r="C18536" s="434" t="s">
        <v>20</v>
      </c>
      <c r="D18536" s="434" t="s">
        <v>29</v>
      </c>
      <c r="E18536" s="434">
        <v>14.5</v>
      </c>
      <c r="F18536" s="434">
        <v>11620</v>
      </c>
      <c r="G18536" s="434">
        <v>47872</v>
      </c>
      <c r="H18536" s="434">
        <v>27916</v>
      </c>
      <c r="I18536" s="434">
        <v>183.88</v>
      </c>
      <c r="J18536" s="434">
        <v>49507</v>
      </c>
      <c r="K18536" s="434">
        <v>2006</v>
      </c>
    </row>
    <row r="18537" spans="1:11" hidden="1" x14ac:dyDescent="0.25">
      <c r="A18537" s="434">
        <v>636016408</v>
      </c>
      <c r="B18537" s="434">
        <v>16350</v>
      </c>
      <c r="C18537" s="434" t="s">
        <v>28</v>
      </c>
      <c r="D18537" s="434" t="s">
        <v>33</v>
      </c>
      <c r="E18537" s="434">
        <v>14</v>
      </c>
      <c r="F18537" s="434">
        <v>9350</v>
      </c>
      <c r="G18537" s="434">
        <v>76466</v>
      </c>
      <c r="H18537" s="434">
        <v>39974</v>
      </c>
      <c r="I18537" s="434">
        <v>225</v>
      </c>
      <c r="J18537" s="434">
        <v>0</v>
      </c>
      <c r="K18537" s="434">
        <v>2004</v>
      </c>
    </row>
    <row r="18538" spans="1:11" hidden="1" x14ac:dyDescent="0.25">
      <c r="A18538" s="434">
        <v>636016416</v>
      </c>
      <c r="B18538" s="434">
        <v>7042</v>
      </c>
      <c r="C18538" s="434" t="s">
        <v>28</v>
      </c>
      <c r="D18538" s="434" t="s">
        <v>29</v>
      </c>
      <c r="E18538" s="434">
        <v>14.3</v>
      </c>
      <c r="F18538" s="434">
        <v>6840</v>
      </c>
      <c r="G18538" s="434">
        <v>32092</v>
      </c>
      <c r="H18538" s="434">
        <v>19785</v>
      </c>
      <c r="I18538" s="434">
        <v>175.53</v>
      </c>
      <c r="J18538" s="434">
        <v>0</v>
      </c>
      <c r="K18538" s="434">
        <v>2014</v>
      </c>
    </row>
    <row r="18539" spans="1:11" hidden="1" x14ac:dyDescent="0.25">
      <c r="A18539" s="434">
        <v>636016419</v>
      </c>
      <c r="B18539" s="434">
        <v>47143</v>
      </c>
      <c r="C18539" s="434" t="s">
        <v>28</v>
      </c>
      <c r="D18539" s="434" t="s">
        <v>29</v>
      </c>
      <c r="E18539" s="434">
        <v>14.1</v>
      </c>
      <c r="F18539" s="434">
        <v>6770</v>
      </c>
      <c r="G18539" s="434">
        <v>25565</v>
      </c>
      <c r="H18539" s="434">
        <v>17665</v>
      </c>
      <c r="I18539" s="434">
        <v>179.86</v>
      </c>
      <c r="J18539" s="434">
        <v>0</v>
      </c>
      <c r="K18539" s="434">
        <v>1970</v>
      </c>
    </row>
    <row r="18540" spans="1:11" hidden="1" x14ac:dyDescent="0.25">
      <c r="A18540" s="434">
        <v>636016432</v>
      </c>
      <c r="B18540" s="434">
        <v>99</v>
      </c>
      <c r="C18540" s="434" t="s">
        <v>35</v>
      </c>
      <c r="D18540" s="434" t="s">
        <v>36</v>
      </c>
      <c r="E18540" s="434">
        <v>25</v>
      </c>
      <c r="F18540" s="434">
        <v>51480</v>
      </c>
      <c r="G18540" s="434">
        <v>53328</v>
      </c>
      <c r="H18540" s="434">
        <v>45803</v>
      </c>
      <c r="I18540" s="434">
        <v>281</v>
      </c>
      <c r="K18540" s="434">
        <v>2002</v>
      </c>
    </row>
    <row r="18541" spans="1:11" hidden="1" x14ac:dyDescent="0.25">
      <c r="A18541" s="434">
        <v>636016442</v>
      </c>
      <c r="B18541" s="434">
        <v>10721</v>
      </c>
      <c r="C18541" s="434" t="s">
        <v>31</v>
      </c>
      <c r="D18541" s="434" t="s">
        <v>29</v>
      </c>
      <c r="E18541" s="434">
        <v>14</v>
      </c>
      <c r="F18541" s="434">
        <v>3354</v>
      </c>
      <c r="G18541" s="434">
        <v>23483</v>
      </c>
      <c r="H18541" s="434">
        <v>15500</v>
      </c>
      <c r="I18541" s="434">
        <v>164.5</v>
      </c>
      <c r="J18541" s="434">
        <v>0</v>
      </c>
      <c r="K18541" s="434">
        <v>1995</v>
      </c>
    </row>
    <row r="18542" spans="1:11" hidden="1" x14ac:dyDescent="0.25">
      <c r="A18542" s="434">
        <v>636016448</v>
      </c>
      <c r="B18542" s="434">
        <v>94204</v>
      </c>
      <c r="C18542" s="434" t="s">
        <v>31</v>
      </c>
      <c r="D18542" s="434" t="s">
        <v>25</v>
      </c>
      <c r="E18542" s="434">
        <v>43599</v>
      </c>
      <c r="F18542" s="434">
        <v>5760</v>
      </c>
      <c r="G18542" s="434">
        <v>7184</v>
      </c>
      <c r="H18542" s="434">
        <v>8831</v>
      </c>
      <c r="I18542" s="434">
        <v>126.84</v>
      </c>
      <c r="J18542" s="434">
        <v>0</v>
      </c>
    </row>
    <row r="18543" spans="1:11" hidden="1" x14ac:dyDescent="0.25">
      <c r="A18543" s="434">
        <v>636016450</v>
      </c>
      <c r="B18543" s="434">
        <v>14798</v>
      </c>
      <c r="C18543" s="434" t="s">
        <v>28</v>
      </c>
      <c r="D18543" s="434" t="s">
        <v>33</v>
      </c>
      <c r="E18543" s="434">
        <v>14</v>
      </c>
      <c r="F18543" s="434">
        <v>11900</v>
      </c>
      <c r="G18543" s="434">
        <v>79448</v>
      </c>
      <c r="H18543" s="434">
        <v>43441</v>
      </c>
      <c r="I18543" s="434">
        <v>229</v>
      </c>
      <c r="J18543" s="434">
        <v>0</v>
      </c>
      <c r="K18543" s="434">
        <v>2014</v>
      </c>
    </row>
    <row r="18544" spans="1:11" hidden="1" x14ac:dyDescent="0.25">
      <c r="A18544" s="434">
        <v>636016454</v>
      </c>
      <c r="B18544" s="434">
        <v>31102</v>
      </c>
      <c r="C18544" s="434" t="s">
        <v>28</v>
      </c>
      <c r="D18544" s="434" t="s">
        <v>33</v>
      </c>
      <c r="E18544" s="434">
        <v>14</v>
      </c>
      <c r="F18544" s="434">
        <v>10320</v>
      </c>
      <c r="G18544" s="434">
        <v>76585</v>
      </c>
      <c r="H18544" s="434">
        <v>39738</v>
      </c>
      <c r="I18544" s="434">
        <v>224.94</v>
      </c>
      <c r="J18544" s="434">
        <v>0</v>
      </c>
      <c r="K18544" s="434">
        <v>1970</v>
      </c>
    </row>
    <row r="18545" spans="1:11" hidden="1" x14ac:dyDescent="0.25">
      <c r="A18545" s="434">
        <v>636016458</v>
      </c>
      <c r="B18545" s="434">
        <v>1</v>
      </c>
      <c r="C18545" s="434" t="s">
        <v>35</v>
      </c>
      <c r="D18545" s="434" t="s">
        <v>33</v>
      </c>
      <c r="E18545" s="434">
        <v>21</v>
      </c>
      <c r="F18545" s="434">
        <v>17961</v>
      </c>
      <c r="G18545" s="434">
        <v>34051</v>
      </c>
      <c r="H18545" s="434">
        <v>25713</v>
      </c>
      <c r="I18545" s="434">
        <v>206</v>
      </c>
      <c r="K18545" s="434">
        <v>1998</v>
      </c>
    </row>
    <row r="18546" spans="1:11" hidden="1" x14ac:dyDescent="0.25">
      <c r="A18546" s="434">
        <v>636016461</v>
      </c>
      <c r="B18546" s="434">
        <v>2091</v>
      </c>
      <c r="C18546" s="434" t="s">
        <v>28</v>
      </c>
      <c r="D18546" s="434" t="s">
        <v>29</v>
      </c>
      <c r="E18546" s="434">
        <v>13.5</v>
      </c>
      <c r="F18546" s="434">
        <v>6480</v>
      </c>
      <c r="G18546" s="434">
        <v>28414</v>
      </c>
      <c r="H18546" s="434">
        <v>16951</v>
      </c>
      <c r="I18546" s="434">
        <v>169.26</v>
      </c>
      <c r="J18546" s="434">
        <v>0</v>
      </c>
      <c r="K18546" s="434">
        <v>2006</v>
      </c>
    </row>
    <row r="18547" spans="1:11" hidden="1" x14ac:dyDescent="0.25">
      <c r="A18547" s="434">
        <v>636016498</v>
      </c>
      <c r="B18547" s="434">
        <v>2253</v>
      </c>
      <c r="C18547" s="434" t="s">
        <v>28</v>
      </c>
      <c r="D18547" s="434" t="s">
        <v>29</v>
      </c>
      <c r="E18547" s="434">
        <v>43510</v>
      </c>
      <c r="F18547" s="434">
        <v>11900</v>
      </c>
      <c r="G18547" s="434">
        <v>63159</v>
      </c>
      <c r="H18547" s="434">
        <v>36303</v>
      </c>
      <c r="I18547" s="434">
        <v>199.89</v>
      </c>
      <c r="J18547" s="434">
        <v>0</v>
      </c>
      <c r="K18547" s="434">
        <v>2015</v>
      </c>
    </row>
    <row r="18548" spans="1:11" hidden="1" x14ac:dyDescent="0.25">
      <c r="A18548" s="434">
        <v>636016520</v>
      </c>
      <c r="B18548" s="434">
        <v>741</v>
      </c>
      <c r="C18548" s="434" t="s">
        <v>31</v>
      </c>
      <c r="D18548" s="434" t="s">
        <v>29</v>
      </c>
      <c r="E18548" s="434">
        <v>14</v>
      </c>
      <c r="F18548" s="434">
        <v>8730</v>
      </c>
      <c r="G18548" s="434">
        <v>33422</v>
      </c>
      <c r="H18548" s="434">
        <v>22064</v>
      </c>
      <c r="I18548" s="434">
        <v>179.5</v>
      </c>
      <c r="J18548" s="434">
        <v>0</v>
      </c>
      <c r="K18548" s="434">
        <v>2011</v>
      </c>
    </row>
    <row r="18549" spans="1:11" hidden="1" x14ac:dyDescent="0.25">
      <c r="A18549" s="434">
        <v>636016529</v>
      </c>
      <c r="B18549" s="434">
        <v>19719</v>
      </c>
      <c r="C18549" s="434" t="s">
        <v>28</v>
      </c>
      <c r="D18549" s="434" t="s">
        <v>33</v>
      </c>
      <c r="E18549" s="434">
        <v>14.5</v>
      </c>
      <c r="F18549" s="434">
        <v>11060</v>
      </c>
      <c r="G18549" s="434">
        <v>82951</v>
      </c>
      <c r="H18549" s="434">
        <v>42887</v>
      </c>
      <c r="I18549" s="434">
        <v>228.99</v>
      </c>
      <c r="J18549" s="434">
        <v>0</v>
      </c>
      <c r="K18549" s="434">
        <v>2006</v>
      </c>
    </row>
    <row r="18550" spans="1:11" hidden="1" x14ac:dyDescent="0.25">
      <c r="A18550" s="434">
        <v>636016594</v>
      </c>
      <c r="B18550" s="434">
        <v>70747</v>
      </c>
      <c r="C18550" s="434" t="s">
        <v>24</v>
      </c>
      <c r="D18550" s="434" t="s">
        <v>22</v>
      </c>
      <c r="E18550" s="434">
        <v>13</v>
      </c>
      <c r="F18550" s="434">
        <v>1618</v>
      </c>
      <c r="G18550" s="434">
        <v>3600</v>
      </c>
      <c r="H18550" s="434">
        <v>3932</v>
      </c>
      <c r="I18550" s="434">
        <v>96.9</v>
      </c>
      <c r="J18550" s="434">
        <v>3493</v>
      </c>
      <c r="K18550" s="434">
        <v>2001</v>
      </c>
    </row>
    <row r="18551" spans="1:11" hidden="1" x14ac:dyDescent="0.25">
      <c r="A18551" s="434">
        <v>636016595</v>
      </c>
      <c r="B18551" s="434">
        <v>48203</v>
      </c>
      <c r="C18551" s="434" t="s">
        <v>24</v>
      </c>
      <c r="D18551" s="434" t="s">
        <v>22</v>
      </c>
      <c r="E18551" s="434">
        <v>13</v>
      </c>
      <c r="F18551" s="434">
        <v>1618</v>
      </c>
      <c r="G18551" s="434">
        <v>3600</v>
      </c>
      <c r="H18551" s="434">
        <v>3932</v>
      </c>
      <c r="I18551" s="434">
        <v>96.9</v>
      </c>
      <c r="J18551" s="434">
        <v>3493</v>
      </c>
      <c r="K18551" s="434">
        <v>2001</v>
      </c>
    </row>
    <row r="18552" spans="1:11" hidden="1" x14ac:dyDescent="0.25">
      <c r="A18552" s="434">
        <v>636016601</v>
      </c>
      <c r="B18552" s="434">
        <v>674</v>
      </c>
      <c r="C18552" s="434" t="s">
        <v>28</v>
      </c>
      <c r="D18552" s="434" t="s">
        <v>29</v>
      </c>
      <c r="F18552" s="434">
        <v>8050</v>
      </c>
      <c r="G18552" s="434">
        <v>63385</v>
      </c>
      <c r="H18552" s="434">
        <v>36362</v>
      </c>
      <c r="I18552" s="434">
        <v>199.99</v>
      </c>
      <c r="K18552" s="434">
        <v>2015</v>
      </c>
    </row>
    <row r="18553" spans="1:11" hidden="1" x14ac:dyDescent="0.25">
      <c r="A18553" s="434">
        <v>636016655</v>
      </c>
      <c r="B18553" s="434">
        <v>1246</v>
      </c>
      <c r="C18553" s="434" t="s">
        <v>28</v>
      </c>
      <c r="D18553" s="434" t="s">
        <v>29</v>
      </c>
      <c r="E18553" s="434">
        <v>11</v>
      </c>
      <c r="F18553" s="434">
        <v>7860</v>
      </c>
      <c r="G18553" s="434">
        <v>37272</v>
      </c>
      <c r="H18553" s="434">
        <v>22655</v>
      </c>
      <c r="I18553" s="434">
        <v>199.9</v>
      </c>
      <c r="K18553" s="434">
        <v>2007</v>
      </c>
    </row>
    <row r="18554" spans="1:11" hidden="1" x14ac:dyDescent="0.25">
      <c r="A18554" s="434">
        <v>636016656</v>
      </c>
      <c r="B18554" s="434">
        <v>8123</v>
      </c>
      <c r="C18554" s="434" t="s">
        <v>28</v>
      </c>
      <c r="D18554" s="434" t="s">
        <v>29</v>
      </c>
      <c r="E18554" s="434">
        <v>11</v>
      </c>
      <c r="F18554" s="434">
        <v>7860</v>
      </c>
      <c r="G18554" s="434">
        <v>37238</v>
      </c>
      <c r="H18554" s="434">
        <v>22655</v>
      </c>
      <c r="I18554" s="434">
        <v>199.9</v>
      </c>
      <c r="K18554" s="434">
        <v>2007</v>
      </c>
    </row>
    <row r="18555" spans="1:11" hidden="1" x14ac:dyDescent="0.25">
      <c r="A18555" s="434">
        <v>636016657</v>
      </c>
      <c r="B18555" s="434">
        <v>2840</v>
      </c>
      <c r="C18555" s="434" t="s">
        <v>28</v>
      </c>
      <c r="D18555" s="434" t="s">
        <v>33</v>
      </c>
      <c r="E18555" s="434">
        <v>14</v>
      </c>
      <c r="F18555" s="434">
        <v>14420</v>
      </c>
      <c r="G18555" s="434">
        <v>79501</v>
      </c>
      <c r="H18555" s="434">
        <v>43472</v>
      </c>
      <c r="I18555" s="434">
        <v>229</v>
      </c>
      <c r="J18555" s="434">
        <v>0</v>
      </c>
      <c r="K18555" s="434">
        <v>1970</v>
      </c>
    </row>
    <row r="18556" spans="1:11" hidden="1" x14ac:dyDescent="0.25">
      <c r="A18556" s="434">
        <v>636016659</v>
      </c>
      <c r="B18556" s="434">
        <v>15384</v>
      </c>
      <c r="C18556" s="434" t="s">
        <v>24</v>
      </c>
      <c r="D18556" s="434" t="s">
        <v>29</v>
      </c>
      <c r="E18556" s="434">
        <v>16</v>
      </c>
      <c r="F18556" s="434">
        <v>7170</v>
      </c>
      <c r="G18556" s="434">
        <v>16672</v>
      </c>
      <c r="H18556" s="434">
        <v>17208</v>
      </c>
      <c r="I18556" s="434">
        <v>159.99</v>
      </c>
      <c r="J18556" s="434">
        <v>22009</v>
      </c>
      <c r="K18556" s="434">
        <v>2015</v>
      </c>
    </row>
    <row r="18557" spans="1:11" hidden="1" x14ac:dyDescent="0.25">
      <c r="A18557" s="434">
        <v>636016660</v>
      </c>
      <c r="B18557" s="434">
        <v>7602</v>
      </c>
      <c r="C18557" s="434" t="s">
        <v>24</v>
      </c>
      <c r="D18557" s="434" t="s">
        <v>29</v>
      </c>
      <c r="E18557" s="434">
        <v>16</v>
      </c>
      <c r="F18557" s="434">
        <v>7170</v>
      </c>
      <c r="G18557" s="434">
        <v>16680</v>
      </c>
      <c r="H18557" s="434">
        <v>17208</v>
      </c>
      <c r="I18557" s="434">
        <v>159.99</v>
      </c>
      <c r="J18557" s="434">
        <v>22009</v>
      </c>
      <c r="K18557" s="434">
        <v>2016</v>
      </c>
    </row>
    <row r="18558" spans="1:11" hidden="1" x14ac:dyDescent="0.25">
      <c r="A18558" s="434">
        <v>636016671</v>
      </c>
      <c r="B18558" s="434">
        <v>14545</v>
      </c>
      <c r="C18558" s="434" t="s">
        <v>28</v>
      </c>
      <c r="D18558" s="434" t="s">
        <v>33</v>
      </c>
      <c r="E18558" s="434">
        <v>14.5</v>
      </c>
      <c r="F18558" s="434">
        <v>8830</v>
      </c>
      <c r="G18558" s="434">
        <v>76290</v>
      </c>
      <c r="H18558" s="434">
        <v>39969</v>
      </c>
      <c r="I18558" s="434">
        <v>225</v>
      </c>
      <c r="J18558" s="434">
        <v>0</v>
      </c>
      <c r="K18558" s="434">
        <v>2005</v>
      </c>
    </row>
    <row r="18559" spans="1:11" hidden="1" x14ac:dyDescent="0.25">
      <c r="A18559" s="434">
        <v>636016674</v>
      </c>
      <c r="B18559" s="434">
        <v>7408</v>
      </c>
      <c r="C18559" s="434" t="s">
        <v>28</v>
      </c>
      <c r="D18559" s="434" t="s">
        <v>36</v>
      </c>
      <c r="E18559" s="434">
        <v>14.5</v>
      </c>
      <c r="F18559" s="434">
        <v>18660</v>
      </c>
      <c r="G18559" s="434">
        <v>179023</v>
      </c>
      <c r="H18559" s="434">
        <v>93789</v>
      </c>
      <c r="I18559" s="434">
        <v>291.971</v>
      </c>
      <c r="J18559" s="434">
        <v>0</v>
      </c>
      <c r="K18559" s="434">
        <v>2012</v>
      </c>
    </row>
    <row r="18560" spans="1:11" hidden="1" x14ac:dyDescent="0.25">
      <c r="A18560" s="434">
        <v>636016675</v>
      </c>
      <c r="B18560" s="434">
        <v>13086</v>
      </c>
      <c r="C18560" s="434" t="s">
        <v>28</v>
      </c>
      <c r="D18560" s="434" t="s">
        <v>36</v>
      </c>
      <c r="E18560" s="434">
        <v>14.5</v>
      </c>
      <c r="F18560" s="434">
        <v>18660</v>
      </c>
      <c r="G18560" s="434">
        <v>179004</v>
      </c>
      <c r="H18560" s="434">
        <v>93789</v>
      </c>
      <c r="I18560" s="434">
        <v>291.95699999999999</v>
      </c>
      <c r="J18560" s="434">
        <v>0</v>
      </c>
      <c r="K18560" s="434">
        <v>2012</v>
      </c>
    </row>
    <row r="18561" spans="1:11" hidden="1" x14ac:dyDescent="0.25">
      <c r="A18561" s="434">
        <v>636016683</v>
      </c>
      <c r="B18561" s="434">
        <v>103699</v>
      </c>
      <c r="C18561" s="434" t="s">
        <v>24</v>
      </c>
      <c r="D18561" s="434" t="s">
        <v>25</v>
      </c>
      <c r="E18561" s="434">
        <v>14.5</v>
      </c>
      <c r="F18561" s="434">
        <v>4320</v>
      </c>
      <c r="G18561" s="434">
        <v>6175</v>
      </c>
      <c r="H18561" s="434">
        <v>5440</v>
      </c>
      <c r="I18561" s="434">
        <v>108</v>
      </c>
      <c r="J18561" s="434">
        <v>5543</v>
      </c>
      <c r="K18561" s="434">
        <v>2006</v>
      </c>
    </row>
    <row r="18562" spans="1:11" hidden="1" x14ac:dyDescent="0.25">
      <c r="A18562" s="434">
        <v>636016690</v>
      </c>
      <c r="B18562" s="434">
        <v>9163</v>
      </c>
      <c r="C18562" s="434" t="s">
        <v>28</v>
      </c>
      <c r="D18562" s="434" t="s">
        <v>25</v>
      </c>
      <c r="E18562" s="434">
        <v>14.5</v>
      </c>
      <c r="F18562" s="434">
        <v>5693</v>
      </c>
      <c r="G18562" s="434">
        <v>18172</v>
      </c>
      <c r="H18562" s="434">
        <v>11121</v>
      </c>
      <c r="I18562" s="434">
        <v>148.16999999999999</v>
      </c>
      <c r="J18562" s="434">
        <v>0</v>
      </c>
      <c r="K18562" s="434">
        <v>1995</v>
      </c>
    </row>
    <row r="18563" spans="1:11" hidden="1" x14ac:dyDescent="0.25">
      <c r="A18563" s="434">
        <v>636016692</v>
      </c>
      <c r="B18563" s="434">
        <v>11563</v>
      </c>
      <c r="C18563" s="434" t="s">
        <v>28</v>
      </c>
      <c r="D18563" s="434" t="s">
        <v>29</v>
      </c>
      <c r="E18563" s="434">
        <v>14.5</v>
      </c>
      <c r="F18563" s="434">
        <v>5850</v>
      </c>
      <c r="G18563" s="434">
        <v>28354</v>
      </c>
      <c r="H18563" s="434">
        <v>17018</v>
      </c>
      <c r="I18563" s="434">
        <v>169.37</v>
      </c>
      <c r="J18563" s="434">
        <v>0</v>
      </c>
      <c r="K18563" s="434">
        <v>2008</v>
      </c>
    </row>
    <row r="18564" spans="1:11" hidden="1" x14ac:dyDescent="0.25">
      <c r="A18564" s="434">
        <v>636016693</v>
      </c>
      <c r="B18564" s="434">
        <v>844</v>
      </c>
      <c r="C18564" s="434" t="s">
        <v>24</v>
      </c>
      <c r="D18564" s="434" t="s">
        <v>33</v>
      </c>
      <c r="E18564" s="434">
        <v>14.9</v>
      </c>
      <c r="F18564" s="434">
        <v>13080</v>
      </c>
      <c r="G18564" s="434">
        <v>105611</v>
      </c>
      <c r="H18564" s="434">
        <v>56204</v>
      </c>
      <c r="I18564" s="434">
        <v>239</v>
      </c>
      <c r="J18564" s="434">
        <v>115572</v>
      </c>
      <c r="K18564" s="434">
        <v>2003</v>
      </c>
    </row>
    <row r="18565" spans="1:11" hidden="1" x14ac:dyDescent="0.25">
      <c r="A18565" s="434">
        <v>636016696</v>
      </c>
      <c r="B18565" s="434">
        <v>2869</v>
      </c>
      <c r="C18565" s="434" t="s">
        <v>24</v>
      </c>
      <c r="D18565" s="434" t="s">
        <v>33</v>
      </c>
      <c r="E18565" s="434">
        <v>15</v>
      </c>
      <c r="F18565" s="434">
        <v>13560</v>
      </c>
      <c r="G18565" s="434">
        <v>104900</v>
      </c>
      <c r="H18565" s="434">
        <v>55894</v>
      </c>
      <c r="I18565" s="434">
        <v>228.6</v>
      </c>
      <c r="J18565" s="434">
        <v>113797</v>
      </c>
      <c r="K18565" s="434">
        <v>2009</v>
      </c>
    </row>
    <row r="18566" spans="1:11" hidden="1" x14ac:dyDescent="0.25">
      <c r="A18566" s="434">
        <v>636016698</v>
      </c>
      <c r="B18566" s="434">
        <v>46937</v>
      </c>
      <c r="C18566" s="434" t="s">
        <v>24</v>
      </c>
      <c r="D18566" s="434" t="s">
        <v>33</v>
      </c>
      <c r="E18566" s="434">
        <v>15.3</v>
      </c>
      <c r="F18566" s="434">
        <v>13560</v>
      </c>
      <c r="G18566" s="434">
        <v>116715</v>
      </c>
      <c r="H18566" s="434">
        <v>64089</v>
      </c>
      <c r="I18566" s="434">
        <v>249.9</v>
      </c>
      <c r="J18566" s="434">
        <v>127234</v>
      </c>
      <c r="K18566" s="434">
        <v>2011</v>
      </c>
    </row>
    <row r="18567" spans="1:11" hidden="1" x14ac:dyDescent="0.25">
      <c r="A18567" s="434">
        <v>636016699</v>
      </c>
      <c r="B18567" s="434">
        <v>17397</v>
      </c>
      <c r="C18567" s="434" t="s">
        <v>24</v>
      </c>
      <c r="D18567" s="434" t="s">
        <v>33</v>
      </c>
      <c r="E18567" s="434">
        <v>15.3</v>
      </c>
      <c r="F18567" s="434">
        <v>13560</v>
      </c>
      <c r="G18567" s="434">
        <v>116619</v>
      </c>
      <c r="H18567" s="434">
        <v>64089</v>
      </c>
      <c r="I18567" s="434">
        <v>249.9</v>
      </c>
      <c r="J18567" s="434">
        <v>127234</v>
      </c>
      <c r="K18567" s="434">
        <v>2012</v>
      </c>
    </row>
    <row r="18568" spans="1:11" hidden="1" x14ac:dyDescent="0.25">
      <c r="A18568" s="434">
        <v>636016705</v>
      </c>
      <c r="B18568" s="434">
        <v>1</v>
      </c>
      <c r="C18568" s="434" t="s">
        <v>35</v>
      </c>
      <c r="D18568" s="434" t="s">
        <v>36</v>
      </c>
      <c r="E18568" s="434">
        <v>24</v>
      </c>
      <c r="F18568" s="434">
        <v>35140</v>
      </c>
      <c r="G18568" s="434">
        <v>57320</v>
      </c>
      <c r="H18568" s="434">
        <v>47952</v>
      </c>
      <c r="I18568" s="434">
        <v>259</v>
      </c>
      <c r="K18568" s="434">
        <v>2015</v>
      </c>
    </row>
    <row r="18569" spans="1:11" hidden="1" x14ac:dyDescent="0.25">
      <c r="A18569" s="434">
        <v>636016726</v>
      </c>
      <c r="B18569" s="434">
        <v>3222</v>
      </c>
      <c r="C18569" s="434" t="s">
        <v>20</v>
      </c>
      <c r="D18569" s="434" t="s">
        <v>29</v>
      </c>
      <c r="E18569" s="434">
        <v>15.1</v>
      </c>
      <c r="F18569" s="434">
        <v>10320</v>
      </c>
      <c r="G18569" s="434">
        <v>49990</v>
      </c>
      <c r="H18569" s="434">
        <v>31905</v>
      </c>
      <c r="I18569" s="434">
        <v>189</v>
      </c>
      <c r="J18569" s="434">
        <v>55678</v>
      </c>
      <c r="K18569" s="434">
        <v>2015</v>
      </c>
    </row>
    <row r="18570" spans="1:11" hidden="1" x14ac:dyDescent="0.25">
      <c r="A18570" s="434">
        <v>636016728</v>
      </c>
      <c r="B18570" s="434">
        <v>1</v>
      </c>
      <c r="C18570" s="434" t="s">
        <v>16</v>
      </c>
      <c r="D18570" s="434" t="s">
        <v>29</v>
      </c>
      <c r="E18570" s="434">
        <v>15.2</v>
      </c>
      <c r="F18570" s="434">
        <v>9480</v>
      </c>
      <c r="G18570" s="434">
        <v>38402</v>
      </c>
      <c r="H18570" s="434">
        <v>24155</v>
      </c>
      <c r="I18570" s="434">
        <v>183</v>
      </c>
      <c r="J18570" s="434">
        <v>37963</v>
      </c>
      <c r="K18570" s="434">
        <v>2006</v>
      </c>
    </row>
    <row r="18571" spans="1:11" hidden="1" x14ac:dyDescent="0.25">
      <c r="A18571" s="434">
        <v>636016734</v>
      </c>
      <c r="B18571" s="434">
        <v>10238</v>
      </c>
      <c r="C18571" s="434" t="s">
        <v>28</v>
      </c>
      <c r="D18571" s="434" t="s">
        <v>29</v>
      </c>
      <c r="E18571" s="434">
        <v>14.5</v>
      </c>
      <c r="F18571" s="434">
        <v>7654</v>
      </c>
      <c r="G18571" s="434">
        <v>51097</v>
      </c>
      <c r="H18571" s="434">
        <v>28665</v>
      </c>
      <c r="I18571" s="434">
        <v>190</v>
      </c>
      <c r="J18571" s="434">
        <v>0</v>
      </c>
      <c r="K18571" s="434">
        <v>2002</v>
      </c>
    </row>
    <row r="18572" spans="1:11" hidden="1" x14ac:dyDescent="0.25">
      <c r="A18572" s="434">
        <v>636016739</v>
      </c>
      <c r="B18572" s="434">
        <v>15577</v>
      </c>
      <c r="C18572" s="434" t="s">
        <v>20</v>
      </c>
      <c r="D18572" s="434" t="s">
        <v>29</v>
      </c>
      <c r="E18572" s="434">
        <v>15</v>
      </c>
      <c r="F18572" s="434">
        <v>6293</v>
      </c>
      <c r="G18572" s="434">
        <v>50088</v>
      </c>
      <c r="H18572" s="434">
        <v>29482</v>
      </c>
      <c r="I18572" s="434">
        <v>183.06</v>
      </c>
      <c r="J18572" s="434">
        <v>51553</v>
      </c>
      <c r="K18572" s="434">
        <v>2016</v>
      </c>
    </row>
    <row r="18573" spans="1:11" hidden="1" x14ac:dyDescent="0.25">
      <c r="A18573" s="434">
        <v>636016747</v>
      </c>
      <c r="B18573" s="434">
        <v>800</v>
      </c>
      <c r="C18573" s="434" t="s">
        <v>31</v>
      </c>
      <c r="D18573" s="434" t="s">
        <v>22</v>
      </c>
      <c r="E18573" s="434">
        <v>11.5</v>
      </c>
      <c r="F18573" s="434">
        <v>1960</v>
      </c>
      <c r="G18573" s="434">
        <v>4486</v>
      </c>
      <c r="H18573" s="434">
        <v>3556</v>
      </c>
      <c r="I18573" s="434">
        <v>89.97</v>
      </c>
      <c r="K18573" s="434">
        <v>2011</v>
      </c>
    </row>
    <row r="18574" spans="1:11" hidden="1" x14ac:dyDescent="0.25">
      <c r="A18574" s="434">
        <v>636016750</v>
      </c>
      <c r="B18574" s="434">
        <v>9586</v>
      </c>
      <c r="C18574" s="434" t="s">
        <v>28</v>
      </c>
      <c r="D18574" s="434" t="s">
        <v>33</v>
      </c>
      <c r="E18574" s="434">
        <v>43599</v>
      </c>
      <c r="F18574" s="434">
        <v>14280</v>
      </c>
      <c r="G18574" s="434">
        <v>81600</v>
      </c>
      <c r="H18574" s="434">
        <v>44029</v>
      </c>
      <c r="I18574" s="434">
        <v>229</v>
      </c>
      <c r="J18574" s="434">
        <v>0</v>
      </c>
    </row>
    <row r="18575" spans="1:11" hidden="1" x14ac:dyDescent="0.25">
      <c r="A18575" s="434">
        <v>636016769</v>
      </c>
      <c r="B18575" s="434">
        <v>8713</v>
      </c>
      <c r="C18575" s="434" t="s">
        <v>28</v>
      </c>
      <c r="D18575" s="434" t="s">
        <v>29</v>
      </c>
      <c r="F18575" s="434">
        <v>8100</v>
      </c>
      <c r="G18575" s="434">
        <v>58099</v>
      </c>
      <c r="H18575" s="434">
        <v>32714</v>
      </c>
      <c r="I18575" s="434">
        <v>189.9</v>
      </c>
      <c r="K18575" s="434">
        <v>2015</v>
      </c>
    </row>
    <row r="18576" spans="1:11" hidden="1" x14ac:dyDescent="0.25">
      <c r="A18576" s="434">
        <v>636016791</v>
      </c>
      <c r="B18576" s="434">
        <v>14978</v>
      </c>
      <c r="C18576" s="434" t="s">
        <v>28</v>
      </c>
      <c r="D18576" s="434" t="s">
        <v>29</v>
      </c>
      <c r="E18576" s="434">
        <v>14.5</v>
      </c>
      <c r="F18576" s="434">
        <v>8260</v>
      </c>
      <c r="G18576" s="434">
        <v>61286</v>
      </c>
      <c r="H18576" s="434">
        <v>34830</v>
      </c>
      <c r="I18576" s="434">
        <v>199.98</v>
      </c>
      <c r="K18576" s="434">
        <v>2015</v>
      </c>
    </row>
    <row r="18577" spans="1:11" hidden="1" x14ac:dyDescent="0.25">
      <c r="A18577" s="434">
        <v>636016795</v>
      </c>
      <c r="B18577" s="434">
        <v>7738</v>
      </c>
      <c r="C18577" s="434" t="s">
        <v>28</v>
      </c>
      <c r="D18577" s="434" t="s">
        <v>29</v>
      </c>
      <c r="E18577" s="434">
        <v>14.5</v>
      </c>
      <c r="F18577" s="434">
        <v>10470</v>
      </c>
      <c r="G18577" s="434">
        <v>55848</v>
      </c>
      <c r="H18577" s="434">
        <v>31538</v>
      </c>
      <c r="I18577" s="434">
        <v>190</v>
      </c>
      <c r="J18577" s="434">
        <v>0</v>
      </c>
      <c r="K18577" s="434">
        <v>2012</v>
      </c>
    </row>
    <row r="18578" spans="1:11" hidden="1" x14ac:dyDescent="0.25">
      <c r="A18578" s="434">
        <v>636016823</v>
      </c>
      <c r="B18578" s="434">
        <v>20835</v>
      </c>
      <c r="C18578" s="434" t="s">
        <v>28</v>
      </c>
      <c r="D18578" s="434" t="s">
        <v>33</v>
      </c>
      <c r="E18578" s="434">
        <v>14.5</v>
      </c>
      <c r="F18578" s="434">
        <v>8789</v>
      </c>
      <c r="G18578" s="434">
        <v>76845</v>
      </c>
      <c r="H18578" s="434">
        <v>39966</v>
      </c>
      <c r="I18578" s="434">
        <v>225.01</v>
      </c>
      <c r="J18578" s="434">
        <v>0</v>
      </c>
      <c r="K18578" s="434">
        <v>2003</v>
      </c>
    </row>
    <row r="18579" spans="1:11" hidden="1" x14ac:dyDescent="0.25">
      <c r="A18579" s="434">
        <v>636016844</v>
      </c>
      <c r="B18579" s="434">
        <v>11209</v>
      </c>
      <c r="C18579" s="434" t="s">
        <v>28</v>
      </c>
      <c r="D18579" s="434" t="s">
        <v>29</v>
      </c>
      <c r="E18579" s="434">
        <v>14.5</v>
      </c>
      <c r="F18579" s="434">
        <v>4690</v>
      </c>
      <c r="G18579" s="434">
        <v>43479</v>
      </c>
      <c r="H18579" s="434">
        <v>26411</v>
      </c>
      <c r="I18579" s="434">
        <v>189.99</v>
      </c>
      <c r="K18579" s="434">
        <v>2015</v>
      </c>
    </row>
    <row r="18580" spans="1:11" hidden="1" x14ac:dyDescent="0.25">
      <c r="A18580" s="434">
        <v>636016898</v>
      </c>
      <c r="B18580" s="434">
        <v>1</v>
      </c>
      <c r="C18580" s="434" t="s">
        <v>28</v>
      </c>
      <c r="D18580" s="434" t="s">
        <v>33</v>
      </c>
      <c r="F18580" s="434">
        <v>9880</v>
      </c>
      <c r="G18580" s="434">
        <v>104819</v>
      </c>
      <c r="H18580" s="434">
        <v>57036</v>
      </c>
      <c r="I18580" s="434">
        <v>235</v>
      </c>
      <c r="K18580" s="434">
        <v>2015</v>
      </c>
    </row>
    <row r="18581" spans="1:11" hidden="1" x14ac:dyDescent="0.25">
      <c r="A18581" s="434">
        <v>636016909</v>
      </c>
      <c r="B18581" s="434">
        <v>1</v>
      </c>
      <c r="C18581" s="434" t="s">
        <v>61</v>
      </c>
      <c r="D18581" s="434" t="s">
        <v>29</v>
      </c>
      <c r="E18581" s="434">
        <v>15</v>
      </c>
      <c r="F18581" s="434">
        <v>8800</v>
      </c>
      <c r="G18581" s="434">
        <v>33299</v>
      </c>
      <c r="H18581" s="434">
        <v>22863</v>
      </c>
      <c r="I18581" s="434">
        <v>179.42</v>
      </c>
      <c r="J18581" s="434">
        <v>0</v>
      </c>
      <c r="K18581" s="434">
        <v>2010</v>
      </c>
    </row>
    <row r="18582" spans="1:11" hidden="1" x14ac:dyDescent="0.25">
      <c r="A18582" s="434">
        <v>636016916</v>
      </c>
      <c r="B18582" s="434">
        <v>613</v>
      </c>
      <c r="C18582" s="434" t="s">
        <v>31</v>
      </c>
      <c r="D18582" s="434" t="s">
        <v>25</v>
      </c>
      <c r="E18582" s="434">
        <v>43513</v>
      </c>
      <c r="F18582" s="434">
        <v>5296</v>
      </c>
      <c r="G18582" s="434">
        <v>7075</v>
      </c>
      <c r="H18582" s="434">
        <v>5617</v>
      </c>
      <c r="I18582" s="434">
        <v>119.55</v>
      </c>
      <c r="J18582" s="434">
        <v>0</v>
      </c>
    </row>
    <row r="18583" spans="1:11" hidden="1" x14ac:dyDescent="0.25">
      <c r="A18583" s="434">
        <v>636016919</v>
      </c>
      <c r="B18583" s="434">
        <v>690</v>
      </c>
      <c r="C18583" s="434" t="s">
        <v>28</v>
      </c>
      <c r="D18583" s="434" t="s">
        <v>29</v>
      </c>
      <c r="E18583" s="434">
        <v>43599</v>
      </c>
      <c r="F18583" s="434">
        <v>9480</v>
      </c>
      <c r="G18583" s="434">
        <v>57200</v>
      </c>
      <c r="H18583" s="434">
        <v>33280</v>
      </c>
      <c r="I18583" s="434">
        <v>190</v>
      </c>
      <c r="J18583" s="434">
        <v>0</v>
      </c>
    </row>
    <row r="18584" spans="1:11" hidden="1" x14ac:dyDescent="0.25">
      <c r="A18584" s="434">
        <v>636016922</v>
      </c>
      <c r="B18584" s="434">
        <v>391</v>
      </c>
      <c r="C18584" s="434" t="s">
        <v>28</v>
      </c>
      <c r="D18584" s="434" t="s">
        <v>29</v>
      </c>
      <c r="E18584" s="434">
        <v>14.1</v>
      </c>
      <c r="F18584" s="434">
        <v>7145</v>
      </c>
      <c r="G18584" s="434">
        <v>32581</v>
      </c>
      <c r="H18584" s="434">
        <v>20846</v>
      </c>
      <c r="I18584" s="434">
        <v>179.9</v>
      </c>
      <c r="K18584" s="434">
        <v>2010</v>
      </c>
    </row>
    <row r="18585" spans="1:11" hidden="1" x14ac:dyDescent="0.25">
      <c r="A18585" s="434">
        <v>636016926</v>
      </c>
      <c r="B18585" s="434">
        <v>12541</v>
      </c>
      <c r="C18585" s="434" t="s">
        <v>28</v>
      </c>
      <c r="D18585" s="434" t="s">
        <v>29</v>
      </c>
      <c r="E18585" s="434">
        <v>14</v>
      </c>
      <c r="F18585" s="434">
        <v>5846</v>
      </c>
      <c r="G18585" s="434">
        <v>28339</v>
      </c>
      <c r="H18585" s="434">
        <v>17018</v>
      </c>
      <c r="I18585" s="434">
        <v>169.37</v>
      </c>
      <c r="J18585" s="434">
        <v>0</v>
      </c>
      <c r="K18585" s="434">
        <v>2010</v>
      </c>
    </row>
    <row r="18586" spans="1:11" hidden="1" x14ac:dyDescent="0.25">
      <c r="A18586" s="434">
        <v>636016949</v>
      </c>
      <c r="B18586" s="434">
        <v>619</v>
      </c>
      <c r="C18586" s="434" t="s">
        <v>20</v>
      </c>
      <c r="D18586" s="434" t="s">
        <v>29</v>
      </c>
      <c r="F18586" s="434">
        <v>7260</v>
      </c>
      <c r="G18586" s="434">
        <v>50082</v>
      </c>
      <c r="H18586" s="434">
        <v>29770</v>
      </c>
      <c r="I18586" s="434">
        <v>183.03399999999999</v>
      </c>
      <c r="J18586" s="434">
        <v>52914</v>
      </c>
      <c r="K18586" s="434">
        <v>2016</v>
      </c>
    </row>
    <row r="18587" spans="1:11" hidden="1" x14ac:dyDescent="0.25">
      <c r="A18587" s="434">
        <v>636016965</v>
      </c>
      <c r="B18587" s="434">
        <v>2591</v>
      </c>
      <c r="C18587" s="434" t="s">
        <v>20</v>
      </c>
      <c r="D18587" s="434" t="s">
        <v>25</v>
      </c>
      <c r="E18587" s="434">
        <v>14.6</v>
      </c>
      <c r="F18587" s="434">
        <v>6480</v>
      </c>
      <c r="G18587" s="434">
        <v>19859</v>
      </c>
      <c r="H18587" s="434">
        <v>11751</v>
      </c>
      <c r="I18587" s="434">
        <v>146.6</v>
      </c>
      <c r="J18587" s="434">
        <v>20477</v>
      </c>
      <c r="K18587" s="434">
        <v>2008</v>
      </c>
    </row>
    <row r="18588" spans="1:11" hidden="1" x14ac:dyDescent="0.25">
      <c r="A18588" s="434">
        <v>636016968</v>
      </c>
      <c r="B18588" s="434">
        <v>5422</v>
      </c>
      <c r="C18588" s="434" t="s">
        <v>24</v>
      </c>
      <c r="D18588" s="434" t="s">
        <v>33</v>
      </c>
      <c r="E18588" s="434">
        <v>15.8</v>
      </c>
      <c r="F18588" s="434">
        <v>12231</v>
      </c>
      <c r="G18588" s="434">
        <v>105905</v>
      </c>
      <c r="H18588" s="434">
        <v>56355</v>
      </c>
      <c r="I18588" s="434">
        <v>241.03</v>
      </c>
      <c r="J18588" s="434">
        <v>113305</v>
      </c>
      <c r="K18588" s="434">
        <v>2008</v>
      </c>
    </row>
    <row r="18589" spans="1:11" hidden="1" x14ac:dyDescent="0.25">
      <c r="A18589" s="434">
        <v>636016969</v>
      </c>
      <c r="B18589" s="434">
        <v>6399</v>
      </c>
      <c r="C18589" s="434" t="s">
        <v>16</v>
      </c>
      <c r="D18589" s="434" t="s">
        <v>33</v>
      </c>
      <c r="E18589" s="434">
        <v>15</v>
      </c>
      <c r="F18589" s="434">
        <v>11770</v>
      </c>
      <c r="G18589" s="434">
        <v>105860</v>
      </c>
      <c r="H18589" s="434">
        <v>56355</v>
      </c>
      <c r="I18589" s="434">
        <v>241.03</v>
      </c>
      <c r="J18589" s="434">
        <v>0</v>
      </c>
      <c r="K18589" s="434">
        <v>1970</v>
      </c>
    </row>
    <row r="18590" spans="1:11" hidden="1" x14ac:dyDescent="0.25">
      <c r="A18590" s="434">
        <v>636016971</v>
      </c>
      <c r="B18590" s="434">
        <v>7516</v>
      </c>
      <c r="C18590" s="434" t="s">
        <v>28</v>
      </c>
      <c r="D18590" s="434" t="s">
        <v>29</v>
      </c>
      <c r="E18590" s="434">
        <v>14.25</v>
      </c>
      <c r="F18590" s="434">
        <v>11900</v>
      </c>
      <c r="G18590" s="434">
        <v>63166</v>
      </c>
      <c r="H18590" s="434">
        <v>35884</v>
      </c>
      <c r="I18590" s="434">
        <v>199.99</v>
      </c>
      <c r="J18590" s="434">
        <v>0</v>
      </c>
      <c r="K18590" s="434">
        <v>2015</v>
      </c>
    </row>
    <row r="18591" spans="1:11" hidden="1" x14ac:dyDescent="0.25">
      <c r="A18591" s="434">
        <v>636016972</v>
      </c>
      <c r="B18591" s="434">
        <v>15649</v>
      </c>
      <c r="C18591" s="434" t="s">
        <v>28</v>
      </c>
      <c r="D18591" s="434" t="s">
        <v>29</v>
      </c>
      <c r="E18591" s="434">
        <v>14.25</v>
      </c>
      <c r="F18591" s="434">
        <v>8300</v>
      </c>
      <c r="G18591" s="434">
        <v>62958</v>
      </c>
      <c r="H18591" s="434">
        <v>35884</v>
      </c>
      <c r="I18591" s="434">
        <v>199.99</v>
      </c>
      <c r="J18591" s="434">
        <v>0</v>
      </c>
      <c r="K18591" s="434">
        <v>2016</v>
      </c>
    </row>
    <row r="18592" spans="1:11" hidden="1" x14ac:dyDescent="0.25">
      <c r="A18592" s="434">
        <v>636016986</v>
      </c>
      <c r="B18592" s="434">
        <v>1</v>
      </c>
      <c r="C18592" s="434" t="s">
        <v>35</v>
      </c>
      <c r="D18592" s="434" t="s">
        <v>36</v>
      </c>
      <c r="E18592" s="434">
        <v>20</v>
      </c>
      <c r="F18592" s="434">
        <v>54960</v>
      </c>
      <c r="G18592" s="434">
        <v>110903</v>
      </c>
      <c r="H18592" s="434">
        <v>94416</v>
      </c>
      <c r="I18592" s="434">
        <v>299.89</v>
      </c>
      <c r="K18592" s="434">
        <v>2015</v>
      </c>
    </row>
    <row r="18593" spans="1:11" hidden="1" x14ac:dyDescent="0.25">
      <c r="A18593" s="434">
        <v>636016988</v>
      </c>
      <c r="B18593" s="434">
        <v>542</v>
      </c>
      <c r="C18593" s="434" t="s">
        <v>28</v>
      </c>
      <c r="D18593" s="434" t="s">
        <v>29</v>
      </c>
      <c r="E18593" s="434">
        <v>13.6</v>
      </c>
      <c r="F18593" s="434">
        <v>8890</v>
      </c>
      <c r="G18593" s="434">
        <v>56676</v>
      </c>
      <c r="H18593" s="434">
        <v>31532</v>
      </c>
      <c r="I18593" s="434">
        <v>190</v>
      </c>
      <c r="J18593" s="434">
        <v>0</v>
      </c>
      <c r="K18593" s="434">
        <v>2008</v>
      </c>
    </row>
    <row r="18594" spans="1:11" hidden="1" x14ac:dyDescent="0.25">
      <c r="A18594" s="434">
        <v>636016991</v>
      </c>
      <c r="B18594" s="434">
        <v>7486</v>
      </c>
      <c r="C18594" s="434" t="s">
        <v>31</v>
      </c>
      <c r="D18594" s="434" t="s">
        <v>33</v>
      </c>
      <c r="E18594" s="434">
        <v>12</v>
      </c>
      <c r="F18594" s="434">
        <v>8211</v>
      </c>
      <c r="G18594" s="434">
        <v>52039</v>
      </c>
      <c r="H18594" s="434">
        <v>37071</v>
      </c>
      <c r="I18594" s="434">
        <v>216.73</v>
      </c>
      <c r="J18594" s="434">
        <v>0</v>
      </c>
      <c r="K18594" s="434">
        <v>1970</v>
      </c>
    </row>
    <row r="18595" spans="1:11" hidden="1" x14ac:dyDescent="0.25">
      <c r="A18595" s="434">
        <v>636017004</v>
      </c>
      <c r="B18595" s="434">
        <v>581</v>
      </c>
      <c r="C18595" s="434" t="s">
        <v>31</v>
      </c>
      <c r="D18595" s="434" t="s">
        <v>25</v>
      </c>
      <c r="E18595" s="434">
        <v>43601</v>
      </c>
      <c r="F18595" s="434">
        <v>7500</v>
      </c>
      <c r="G18595" s="434">
        <v>8500</v>
      </c>
      <c r="H18595" s="434">
        <v>5918</v>
      </c>
      <c r="I18595" s="434">
        <v>133.91999999999999</v>
      </c>
      <c r="J18595" s="434">
        <v>0</v>
      </c>
    </row>
    <row r="18596" spans="1:11" hidden="1" x14ac:dyDescent="0.25">
      <c r="A18596" s="434">
        <v>636017008</v>
      </c>
      <c r="B18596" s="434">
        <v>8511</v>
      </c>
      <c r="C18596" s="434" t="s">
        <v>28</v>
      </c>
      <c r="D18596" s="434" t="s">
        <v>29</v>
      </c>
      <c r="F18596" s="434">
        <v>8900</v>
      </c>
      <c r="G18596" s="434">
        <v>38629</v>
      </c>
      <c r="H18596" s="434">
        <v>25594</v>
      </c>
      <c r="I18596" s="434">
        <v>179.886</v>
      </c>
      <c r="K18596" s="434">
        <v>2015</v>
      </c>
    </row>
    <row r="18597" spans="1:11" hidden="1" x14ac:dyDescent="0.25">
      <c r="A18597" s="434">
        <v>636017015</v>
      </c>
      <c r="B18597" s="434">
        <v>4056</v>
      </c>
      <c r="C18597" s="434" t="s">
        <v>16</v>
      </c>
      <c r="D18597" s="434" t="s">
        <v>33</v>
      </c>
      <c r="E18597" s="434">
        <v>15.7</v>
      </c>
      <c r="F18597" s="434">
        <v>15548</v>
      </c>
      <c r="G18597" s="434">
        <v>109390</v>
      </c>
      <c r="H18597" s="434">
        <v>61764</v>
      </c>
      <c r="I18597" s="434">
        <v>244.6</v>
      </c>
      <c r="J18597" s="434">
        <v>117921</v>
      </c>
      <c r="K18597" s="434">
        <v>2002</v>
      </c>
    </row>
    <row r="18598" spans="1:11" hidden="1" x14ac:dyDescent="0.25">
      <c r="A18598" s="434">
        <v>636017029</v>
      </c>
      <c r="B18598" s="434">
        <v>24</v>
      </c>
      <c r="C18598" s="434" t="s">
        <v>28</v>
      </c>
      <c r="D18598" s="434" t="s">
        <v>33</v>
      </c>
      <c r="F18598" s="434">
        <v>13551</v>
      </c>
      <c r="G18598" s="434">
        <v>93062</v>
      </c>
      <c r="H18598" s="434">
        <v>51239</v>
      </c>
      <c r="I18598" s="434">
        <v>229.2</v>
      </c>
      <c r="K18598" s="434">
        <v>2010</v>
      </c>
    </row>
    <row r="18599" spans="1:11" hidden="1" x14ac:dyDescent="0.25">
      <c r="A18599" s="434">
        <v>636017030</v>
      </c>
      <c r="B18599" s="434">
        <v>36941</v>
      </c>
      <c r="C18599" s="434" t="s">
        <v>28</v>
      </c>
      <c r="D18599" s="434" t="s">
        <v>33</v>
      </c>
      <c r="E18599" s="434">
        <v>14.1</v>
      </c>
      <c r="F18599" s="434">
        <v>13551</v>
      </c>
      <c r="G18599" s="434">
        <v>93099</v>
      </c>
      <c r="H18599" s="434">
        <v>51239</v>
      </c>
      <c r="I18599" s="434">
        <v>229.2</v>
      </c>
      <c r="J18599" s="434">
        <v>0</v>
      </c>
      <c r="K18599" s="434">
        <v>2011</v>
      </c>
    </row>
    <row r="18600" spans="1:11" hidden="1" x14ac:dyDescent="0.25">
      <c r="A18600" s="434">
        <v>636017033</v>
      </c>
      <c r="B18600" s="434">
        <v>830</v>
      </c>
      <c r="C18600" s="434" t="s">
        <v>28</v>
      </c>
      <c r="D18600" s="434" t="s">
        <v>29</v>
      </c>
      <c r="E18600" s="434">
        <v>14</v>
      </c>
      <c r="F18600" s="434">
        <v>8900</v>
      </c>
      <c r="G18600" s="434">
        <v>38635</v>
      </c>
      <c r="H18600" s="434">
        <v>25611</v>
      </c>
      <c r="I18600" s="434">
        <v>179.93100000000001</v>
      </c>
      <c r="J18600" s="434">
        <v>0</v>
      </c>
      <c r="K18600" s="434">
        <v>2015</v>
      </c>
    </row>
    <row r="18601" spans="1:11" hidden="1" x14ac:dyDescent="0.25">
      <c r="A18601" s="434">
        <v>636017034</v>
      </c>
      <c r="B18601" s="434">
        <v>2429</v>
      </c>
      <c r="C18601" s="434" t="s">
        <v>28</v>
      </c>
      <c r="D18601" s="434" t="s">
        <v>29</v>
      </c>
      <c r="F18601" s="434">
        <v>8900</v>
      </c>
      <c r="G18601" s="434">
        <v>38677</v>
      </c>
      <c r="H18601" s="434">
        <v>25611</v>
      </c>
      <c r="I18601" s="434">
        <v>179.905</v>
      </c>
      <c r="K18601" s="434">
        <v>2016</v>
      </c>
    </row>
    <row r="18602" spans="1:11" hidden="1" x14ac:dyDescent="0.25">
      <c r="A18602" s="434">
        <v>636017036</v>
      </c>
      <c r="B18602" s="434">
        <v>4679</v>
      </c>
      <c r="C18602" s="434" t="s">
        <v>28</v>
      </c>
      <c r="D18602" s="434" t="s">
        <v>29</v>
      </c>
      <c r="E18602" s="434">
        <v>14</v>
      </c>
      <c r="F18602" s="434">
        <v>8900</v>
      </c>
      <c r="G18602" s="434">
        <v>38552</v>
      </c>
      <c r="H18602" s="434">
        <v>25611</v>
      </c>
      <c r="I18602" s="434">
        <v>179.886</v>
      </c>
      <c r="J18602" s="434">
        <v>0</v>
      </c>
      <c r="K18602" s="434">
        <v>2017</v>
      </c>
    </row>
    <row r="18603" spans="1:11" hidden="1" x14ac:dyDescent="0.25">
      <c r="A18603" s="434">
        <v>636017042</v>
      </c>
      <c r="B18603" s="434">
        <v>3648</v>
      </c>
      <c r="C18603" s="434" t="s">
        <v>28</v>
      </c>
      <c r="D18603" s="434" t="s">
        <v>29</v>
      </c>
      <c r="E18603" s="434">
        <v>43510</v>
      </c>
      <c r="F18603" s="434">
        <v>11900</v>
      </c>
      <c r="G18603" s="434">
        <v>63800</v>
      </c>
      <c r="H18603" s="434">
        <v>35700</v>
      </c>
      <c r="I18603" s="434">
        <v>199.9</v>
      </c>
      <c r="J18603" s="434">
        <v>0</v>
      </c>
    </row>
    <row r="18604" spans="1:11" hidden="1" x14ac:dyDescent="0.25">
      <c r="A18604" s="434">
        <v>636017043</v>
      </c>
      <c r="B18604" s="434">
        <v>1333</v>
      </c>
      <c r="C18604" s="434" t="s">
        <v>28</v>
      </c>
      <c r="D18604" s="434" t="s">
        <v>29</v>
      </c>
      <c r="E18604" s="434">
        <v>14.4</v>
      </c>
      <c r="F18604" s="434">
        <v>8050</v>
      </c>
      <c r="G18604" s="434">
        <v>63577</v>
      </c>
      <c r="H18604" s="434">
        <v>36324</v>
      </c>
      <c r="I18604" s="434">
        <v>199.99</v>
      </c>
      <c r="K18604" s="434">
        <v>2015</v>
      </c>
    </row>
    <row r="18605" spans="1:11" hidden="1" x14ac:dyDescent="0.25">
      <c r="A18605" s="434">
        <v>636017052</v>
      </c>
      <c r="B18605" s="434">
        <v>10545</v>
      </c>
      <c r="C18605" s="434" t="s">
        <v>28</v>
      </c>
      <c r="D18605" s="434" t="s">
        <v>29</v>
      </c>
      <c r="E18605" s="434">
        <v>13.8</v>
      </c>
      <c r="F18605" s="434">
        <v>6475</v>
      </c>
      <c r="G18605" s="434">
        <v>33395</v>
      </c>
      <c r="H18605" s="434">
        <v>21650</v>
      </c>
      <c r="I18605" s="434">
        <v>178.9</v>
      </c>
      <c r="K18605" s="434">
        <v>2010</v>
      </c>
    </row>
    <row r="18606" spans="1:11" hidden="1" x14ac:dyDescent="0.25">
      <c r="A18606" s="434">
        <v>636017059</v>
      </c>
      <c r="B18606" s="434">
        <v>2644</v>
      </c>
      <c r="C18606" s="434" t="s">
        <v>24</v>
      </c>
      <c r="D18606" s="434" t="s">
        <v>36</v>
      </c>
      <c r="E18606" s="434">
        <v>15.5</v>
      </c>
      <c r="F18606" s="434">
        <v>15088</v>
      </c>
      <c r="G18606" s="434">
        <v>157781</v>
      </c>
      <c r="H18606" s="434">
        <v>81545</v>
      </c>
      <c r="I18606" s="434">
        <v>277</v>
      </c>
      <c r="J18606" s="434">
        <v>162576</v>
      </c>
      <c r="K18606" s="434">
        <v>2017</v>
      </c>
    </row>
    <row r="18607" spans="1:11" hidden="1" x14ac:dyDescent="0.25">
      <c r="A18607" s="434">
        <v>636017061</v>
      </c>
      <c r="B18607" s="434">
        <v>3</v>
      </c>
      <c r="C18607" s="434" t="s">
        <v>24</v>
      </c>
      <c r="D18607" s="434" t="s">
        <v>36</v>
      </c>
      <c r="E18607" s="434">
        <v>15.5</v>
      </c>
      <c r="F18607" s="434">
        <v>21840</v>
      </c>
      <c r="G18607" s="434">
        <v>157781</v>
      </c>
      <c r="H18607" s="434">
        <v>81545</v>
      </c>
      <c r="I18607" s="434">
        <v>277</v>
      </c>
      <c r="J18607" s="434">
        <v>162576</v>
      </c>
      <c r="K18607" s="434">
        <v>2016</v>
      </c>
    </row>
    <row r="18608" spans="1:11" hidden="1" x14ac:dyDescent="0.25">
      <c r="A18608" s="434">
        <v>636017064</v>
      </c>
      <c r="B18608" s="434">
        <v>20755</v>
      </c>
      <c r="C18608" s="434" t="s">
        <v>28</v>
      </c>
      <c r="D18608" s="434" t="s">
        <v>33</v>
      </c>
      <c r="E18608" s="434">
        <v>14.5</v>
      </c>
      <c r="F18608" s="434">
        <v>9801</v>
      </c>
      <c r="G18608" s="434">
        <v>82053</v>
      </c>
      <c r="H18608" s="434">
        <v>44127</v>
      </c>
      <c r="I18608" s="434">
        <v>229</v>
      </c>
      <c r="J18608" s="434">
        <v>0</v>
      </c>
      <c r="K18608" s="434">
        <v>2015</v>
      </c>
    </row>
    <row r="18609" spans="1:11" hidden="1" x14ac:dyDescent="0.25">
      <c r="A18609" s="434">
        <v>636017065</v>
      </c>
      <c r="B18609" s="434">
        <v>9519</v>
      </c>
      <c r="C18609" s="434" t="s">
        <v>28</v>
      </c>
      <c r="D18609" s="434" t="s">
        <v>33</v>
      </c>
      <c r="E18609" s="434">
        <v>14.5</v>
      </c>
      <c r="F18609" s="434">
        <v>9801</v>
      </c>
      <c r="G18609" s="434">
        <v>82043</v>
      </c>
      <c r="H18609" s="434">
        <v>44127</v>
      </c>
      <c r="I18609" s="434">
        <v>229</v>
      </c>
      <c r="J18609" s="434">
        <v>0</v>
      </c>
      <c r="K18609" s="434">
        <v>2015</v>
      </c>
    </row>
    <row r="18610" spans="1:11" hidden="1" x14ac:dyDescent="0.25">
      <c r="A18610" s="434">
        <v>636017070</v>
      </c>
      <c r="B18610" s="434">
        <v>12107</v>
      </c>
      <c r="C18610" s="434" t="s">
        <v>31</v>
      </c>
      <c r="D18610" s="434" t="s">
        <v>29</v>
      </c>
      <c r="E18610" s="434">
        <v>14</v>
      </c>
      <c r="F18610" s="434">
        <v>6050</v>
      </c>
      <c r="G18610" s="434">
        <v>39071</v>
      </c>
      <c r="H18610" s="434">
        <v>25278</v>
      </c>
      <c r="I18610" s="434">
        <v>179.99</v>
      </c>
      <c r="J18610" s="434">
        <v>0</v>
      </c>
      <c r="K18610" s="434">
        <v>2016</v>
      </c>
    </row>
    <row r="18611" spans="1:11" hidden="1" x14ac:dyDescent="0.25">
      <c r="A18611" s="434">
        <v>636017071</v>
      </c>
      <c r="B18611" s="434">
        <v>21636</v>
      </c>
      <c r="C18611" s="434" t="s">
        <v>31</v>
      </c>
      <c r="D18611" s="434" t="s">
        <v>29</v>
      </c>
      <c r="E18611" s="434">
        <v>14.2</v>
      </c>
      <c r="F18611" s="434">
        <v>6050</v>
      </c>
      <c r="G18611" s="434">
        <v>39070</v>
      </c>
      <c r="H18611" s="434">
        <v>25278</v>
      </c>
      <c r="I18611" s="434">
        <v>179.99</v>
      </c>
      <c r="J18611" s="434">
        <v>0</v>
      </c>
      <c r="K18611" s="434">
        <v>2016</v>
      </c>
    </row>
    <row r="18612" spans="1:11" hidden="1" x14ac:dyDescent="0.25">
      <c r="A18612" s="434">
        <v>636017073</v>
      </c>
      <c r="B18612" s="434">
        <v>8889</v>
      </c>
      <c r="C18612" s="434" t="s">
        <v>31</v>
      </c>
      <c r="D18612" s="434" t="s">
        <v>29</v>
      </c>
      <c r="E18612" s="434">
        <v>14.2</v>
      </c>
      <c r="F18612" s="434">
        <v>6050</v>
      </c>
      <c r="G18612" s="434">
        <v>39072</v>
      </c>
      <c r="H18612" s="434">
        <v>25278</v>
      </c>
      <c r="I18612" s="434">
        <v>179.99</v>
      </c>
      <c r="K18612" s="434">
        <v>2018</v>
      </c>
    </row>
    <row r="18613" spans="1:11" hidden="1" x14ac:dyDescent="0.25">
      <c r="A18613" s="434">
        <v>636017074</v>
      </c>
      <c r="B18613" s="434">
        <v>8638</v>
      </c>
      <c r="C18613" s="434" t="s">
        <v>31</v>
      </c>
      <c r="D18613" s="434" t="s">
        <v>29</v>
      </c>
      <c r="E18613" s="434">
        <v>14.3</v>
      </c>
      <c r="F18613" s="434">
        <v>8900</v>
      </c>
      <c r="G18613" s="434">
        <v>38520</v>
      </c>
      <c r="H18613" s="434">
        <v>25278</v>
      </c>
      <c r="I18613" s="434">
        <v>179.99</v>
      </c>
      <c r="K18613" s="434">
        <v>2017</v>
      </c>
    </row>
    <row r="18614" spans="1:11" hidden="1" x14ac:dyDescent="0.25">
      <c r="A18614" s="434">
        <v>636017099</v>
      </c>
      <c r="B18614" s="434">
        <v>5264</v>
      </c>
      <c r="C18614" s="434" t="s">
        <v>28</v>
      </c>
      <c r="D18614" s="434" t="s">
        <v>29</v>
      </c>
      <c r="E18614" s="434">
        <v>43510</v>
      </c>
      <c r="F18614" s="434">
        <v>11900</v>
      </c>
      <c r="G18614" s="434">
        <v>63800</v>
      </c>
      <c r="H18614" s="434">
        <v>35700</v>
      </c>
      <c r="I18614" s="434">
        <v>199.9</v>
      </c>
      <c r="J18614" s="434">
        <v>0</v>
      </c>
    </row>
    <row r="18615" spans="1:11" hidden="1" x14ac:dyDescent="0.25">
      <c r="A18615" s="434">
        <v>636017100</v>
      </c>
      <c r="B18615" s="434">
        <v>20594</v>
      </c>
      <c r="C18615" s="434" t="s">
        <v>28</v>
      </c>
      <c r="D18615" s="434" t="s">
        <v>29</v>
      </c>
      <c r="E18615" s="434">
        <v>14.2</v>
      </c>
      <c r="F18615" s="434">
        <v>8050</v>
      </c>
      <c r="G18615" s="434">
        <v>63548</v>
      </c>
      <c r="H18615" s="434">
        <v>36324</v>
      </c>
      <c r="I18615" s="434">
        <v>199.99</v>
      </c>
      <c r="K18615" s="434">
        <v>2016</v>
      </c>
    </row>
    <row r="18616" spans="1:11" hidden="1" x14ac:dyDescent="0.25">
      <c r="A18616" s="434">
        <v>636017101</v>
      </c>
      <c r="B18616" s="434">
        <v>22939</v>
      </c>
      <c r="C18616" s="434" t="s">
        <v>28</v>
      </c>
      <c r="D18616" s="434" t="s">
        <v>29</v>
      </c>
      <c r="E18616" s="434">
        <v>14.2</v>
      </c>
      <c r="F18616" s="434">
        <v>8050</v>
      </c>
      <c r="G18616" s="434">
        <v>63529</v>
      </c>
      <c r="H18616" s="434">
        <v>36324</v>
      </c>
      <c r="I18616" s="434">
        <v>199.9</v>
      </c>
      <c r="J18616" s="434">
        <v>0</v>
      </c>
      <c r="K18616" s="434">
        <v>1970</v>
      </c>
    </row>
    <row r="18617" spans="1:11" hidden="1" x14ac:dyDescent="0.25">
      <c r="A18617" s="434">
        <v>636017117</v>
      </c>
      <c r="B18617" s="434">
        <v>13285</v>
      </c>
      <c r="C18617" s="434" t="s">
        <v>28</v>
      </c>
      <c r="D18617" s="434" t="s">
        <v>29</v>
      </c>
      <c r="E18617" s="434">
        <v>14</v>
      </c>
      <c r="F18617" s="434">
        <v>6.62</v>
      </c>
      <c r="G18617" s="434">
        <v>31837</v>
      </c>
      <c r="H18617" s="434">
        <v>19795</v>
      </c>
      <c r="I18617" s="434">
        <v>176.82</v>
      </c>
      <c r="J18617" s="434">
        <v>0</v>
      </c>
      <c r="K18617" s="434">
        <v>1970</v>
      </c>
    </row>
    <row r="18618" spans="1:11" hidden="1" x14ac:dyDescent="0.25">
      <c r="A18618" s="434">
        <v>636017134</v>
      </c>
      <c r="B18618" s="434">
        <v>15044</v>
      </c>
      <c r="C18618" s="434" t="s">
        <v>24</v>
      </c>
      <c r="D18618" s="434" t="s">
        <v>33</v>
      </c>
      <c r="E18618" s="434">
        <v>15</v>
      </c>
      <c r="F18618" s="434">
        <v>13548</v>
      </c>
      <c r="G18618" s="434">
        <v>115867</v>
      </c>
      <c r="H18618" s="434">
        <v>61341</v>
      </c>
      <c r="I18618" s="434">
        <v>248.964</v>
      </c>
      <c r="J18618" s="434">
        <v>123644</v>
      </c>
      <c r="K18618" s="434">
        <v>2010</v>
      </c>
    </row>
    <row r="18619" spans="1:11" hidden="1" x14ac:dyDescent="0.25">
      <c r="A18619" s="434">
        <v>636017138</v>
      </c>
      <c r="B18619" s="434">
        <v>1</v>
      </c>
      <c r="C18619" s="434" t="s">
        <v>28</v>
      </c>
      <c r="D18619" s="434" t="s">
        <v>29</v>
      </c>
      <c r="E18619" s="434">
        <v>43599</v>
      </c>
      <c r="F18619" s="434">
        <v>8820</v>
      </c>
      <c r="G18619" s="434">
        <v>55580</v>
      </c>
      <c r="H18619" s="434">
        <v>32537</v>
      </c>
      <c r="I18619" s="434">
        <v>187.88</v>
      </c>
      <c r="J18619" s="434">
        <v>0</v>
      </c>
    </row>
    <row r="18620" spans="1:11" hidden="1" x14ac:dyDescent="0.25">
      <c r="A18620" s="434">
        <v>636017139</v>
      </c>
      <c r="B18620" s="434">
        <v>33885</v>
      </c>
      <c r="C18620" s="434" t="s">
        <v>28</v>
      </c>
      <c r="D18620" s="434" t="s">
        <v>33</v>
      </c>
      <c r="E18620" s="434">
        <v>14.5</v>
      </c>
      <c r="F18620" s="434">
        <v>9350</v>
      </c>
      <c r="G18620" s="434">
        <v>76466</v>
      </c>
      <c r="H18620" s="434">
        <v>39974</v>
      </c>
      <c r="I18620" s="434">
        <v>225</v>
      </c>
      <c r="J18620" s="434">
        <v>0</v>
      </c>
      <c r="K18620" s="434">
        <v>2004</v>
      </c>
    </row>
    <row r="18621" spans="1:11" hidden="1" x14ac:dyDescent="0.25">
      <c r="A18621" s="434">
        <v>636017145</v>
      </c>
      <c r="B18621" s="434">
        <v>10379</v>
      </c>
      <c r="C18621" s="434" t="s">
        <v>31</v>
      </c>
      <c r="D18621" s="434" t="s">
        <v>17</v>
      </c>
      <c r="E18621" s="434">
        <v>10</v>
      </c>
      <c r="F18621" s="434">
        <v>570</v>
      </c>
      <c r="G18621" s="434">
        <v>1281</v>
      </c>
      <c r="H18621" s="434">
        <v>851</v>
      </c>
      <c r="I18621" s="434">
        <v>64.290000000000006</v>
      </c>
      <c r="K18621" s="434">
        <v>1986</v>
      </c>
    </row>
    <row r="18622" spans="1:11" hidden="1" x14ac:dyDescent="0.25">
      <c r="A18622" s="434">
        <v>636017150</v>
      </c>
      <c r="B18622" s="434">
        <v>7523</v>
      </c>
      <c r="C18622" s="434" t="s">
        <v>28</v>
      </c>
      <c r="D18622" s="434" t="s">
        <v>29</v>
      </c>
      <c r="E18622" s="434">
        <v>14.3</v>
      </c>
      <c r="F18622" s="434">
        <v>8300</v>
      </c>
      <c r="G18622" s="434">
        <v>63127</v>
      </c>
      <c r="H18622" s="434">
        <v>35812</v>
      </c>
      <c r="I18622" s="434">
        <v>199.99</v>
      </c>
      <c r="J18622" s="434">
        <v>0</v>
      </c>
      <c r="K18622" s="434">
        <v>2017</v>
      </c>
    </row>
    <row r="18623" spans="1:11" hidden="1" x14ac:dyDescent="0.25">
      <c r="A18623" s="434">
        <v>636017159</v>
      </c>
      <c r="B18623" s="434">
        <v>1592</v>
      </c>
      <c r="C18623" s="434" t="s">
        <v>20</v>
      </c>
      <c r="D18623" s="434" t="s">
        <v>25</v>
      </c>
      <c r="G18623" s="434">
        <v>13032</v>
      </c>
      <c r="H18623" s="434">
        <v>8539</v>
      </c>
      <c r="I18623" s="434">
        <v>128</v>
      </c>
      <c r="J18623" s="434">
        <v>0</v>
      </c>
      <c r="K18623" s="434">
        <v>1970</v>
      </c>
    </row>
    <row r="18624" spans="1:11" hidden="1" x14ac:dyDescent="0.25">
      <c r="A18624" s="434">
        <v>636017171</v>
      </c>
      <c r="B18624" s="434">
        <v>28644</v>
      </c>
      <c r="C18624" s="434" t="s">
        <v>28</v>
      </c>
      <c r="D18624" s="434" t="s">
        <v>33</v>
      </c>
      <c r="E18624" s="434">
        <v>15</v>
      </c>
      <c r="F18624" s="434">
        <v>14280</v>
      </c>
      <c r="G18624" s="434">
        <v>81061</v>
      </c>
      <c r="H18624" s="434">
        <v>44029</v>
      </c>
      <c r="I18624" s="434">
        <v>229</v>
      </c>
      <c r="J18624" s="434">
        <v>0</v>
      </c>
      <c r="K18624" s="434">
        <v>2016</v>
      </c>
    </row>
    <row r="18625" spans="1:11" hidden="1" x14ac:dyDescent="0.25">
      <c r="A18625" s="434">
        <v>636017197</v>
      </c>
      <c r="B18625" s="434">
        <v>664</v>
      </c>
      <c r="C18625" s="434" t="s">
        <v>28</v>
      </c>
      <c r="D18625" s="434" t="s">
        <v>29</v>
      </c>
      <c r="F18625" s="434">
        <v>8050</v>
      </c>
      <c r="G18625" s="434">
        <v>63413</v>
      </c>
      <c r="H18625" s="434">
        <v>36300</v>
      </c>
      <c r="I18625" s="434">
        <v>199.99</v>
      </c>
      <c r="K18625" s="434">
        <v>2016</v>
      </c>
    </row>
    <row r="18626" spans="1:11" hidden="1" x14ac:dyDescent="0.25">
      <c r="A18626" s="434">
        <v>636017202</v>
      </c>
      <c r="B18626" s="434">
        <v>594</v>
      </c>
      <c r="C18626" s="434" t="s">
        <v>28</v>
      </c>
      <c r="D18626" s="434" t="s">
        <v>29</v>
      </c>
      <c r="F18626" s="434">
        <v>8300</v>
      </c>
      <c r="G18626" s="434">
        <v>63156</v>
      </c>
      <c r="H18626" s="434">
        <v>35851</v>
      </c>
      <c r="I18626" s="434">
        <v>199.99</v>
      </c>
      <c r="K18626" s="434">
        <v>2016</v>
      </c>
    </row>
    <row r="18627" spans="1:11" hidden="1" x14ac:dyDescent="0.25">
      <c r="A18627" s="434">
        <v>636017209</v>
      </c>
      <c r="B18627" s="434">
        <v>48561</v>
      </c>
      <c r="C18627" s="434" t="s">
        <v>24</v>
      </c>
      <c r="D18627" s="434" t="s">
        <v>22</v>
      </c>
      <c r="E18627" s="434">
        <v>14.5</v>
      </c>
      <c r="F18627" s="434">
        <v>2917</v>
      </c>
      <c r="G18627" s="434">
        <v>4966</v>
      </c>
      <c r="H18627" s="434">
        <v>4054</v>
      </c>
      <c r="I18627" s="434">
        <v>97.42</v>
      </c>
      <c r="J18627" s="434">
        <v>4214</v>
      </c>
      <c r="K18627" s="434">
        <v>1996</v>
      </c>
    </row>
    <row r="18628" spans="1:11" hidden="1" x14ac:dyDescent="0.25">
      <c r="A18628" s="434">
        <v>636017210</v>
      </c>
      <c r="B18628" s="434">
        <v>28117</v>
      </c>
      <c r="C18628" s="434" t="s">
        <v>61</v>
      </c>
      <c r="D18628" s="434" t="s">
        <v>25</v>
      </c>
      <c r="E18628" s="434">
        <v>16</v>
      </c>
      <c r="F18628" s="434">
        <v>5399</v>
      </c>
      <c r="G18628" s="434">
        <v>7069</v>
      </c>
      <c r="H18628" s="434">
        <v>6274</v>
      </c>
      <c r="I18628" s="434">
        <v>118</v>
      </c>
      <c r="J18628" s="434">
        <v>0</v>
      </c>
      <c r="K18628" s="434">
        <v>2001</v>
      </c>
    </row>
    <row r="18629" spans="1:11" hidden="1" x14ac:dyDescent="0.25">
      <c r="A18629" s="434">
        <v>636017223</v>
      </c>
      <c r="B18629" s="434">
        <v>9031</v>
      </c>
      <c r="C18629" s="434" t="s">
        <v>28</v>
      </c>
      <c r="D18629" s="434" t="s">
        <v>36</v>
      </c>
      <c r="E18629" s="434">
        <v>14.5</v>
      </c>
      <c r="F18629" s="434">
        <v>13.56</v>
      </c>
      <c r="G18629" s="434">
        <v>118467</v>
      </c>
      <c r="H18629" s="434">
        <v>65976</v>
      </c>
      <c r="I18629" s="434">
        <v>260.37</v>
      </c>
      <c r="J18629" s="434">
        <v>0</v>
      </c>
      <c r="K18629" s="434">
        <v>1970</v>
      </c>
    </row>
    <row r="18630" spans="1:11" hidden="1" x14ac:dyDescent="0.25">
      <c r="A18630" s="434">
        <v>636017224</v>
      </c>
      <c r="B18630" s="434">
        <v>8963</v>
      </c>
      <c r="C18630" s="434" t="s">
        <v>28</v>
      </c>
      <c r="D18630" s="434" t="s">
        <v>36</v>
      </c>
      <c r="E18630" s="434">
        <v>14.5</v>
      </c>
      <c r="F18630" s="434">
        <v>13.56</v>
      </c>
      <c r="G18630" s="434">
        <v>118472</v>
      </c>
      <c r="H18630" s="434">
        <v>65976</v>
      </c>
      <c r="I18630" s="434">
        <v>260.45999999999998</v>
      </c>
      <c r="J18630" s="434">
        <v>0</v>
      </c>
      <c r="K18630" s="434">
        <v>1970</v>
      </c>
    </row>
    <row r="18631" spans="1:11" hidden="1" x14ac:dyDescent="0.25">
      <c r="A18631" s="434">
        <v>636017236</v>
      </c>
      <c r="B18631" s="434">
        <v>9744</v>
      </c>
      <c r="C18631" s="434" t="s">
        <v>28</v>
      </c>
      <c r="D18631" s="434" t="s">
        <v>36</v>
      </c>
      <c r="E18631" s="434">
        <v>14.5</v>
      </c>
      <c r="F18631" s="434">
        <v>16700</v>
      </c>
      <c r="G18631" s="434">
        <v>181513</v>
      </c>
      <c r="H18631" s="434">
        <v>92722</v>
      </c>
      <c r="I18631" s="434">
        <v>291.98</v>
      </c>
      <c r="J18631" s="434">
        <v>0</v>
      </c>
      <c r="K18631" s="434">
        <v>2014</v>
      </c>
    </row>
    <row r="18632" spans="1:11" hidden="1" x14ac:dyDescent="0.25">
      <c r="A18632" s="434">
        <v>636017242</v>
      </c>
      <c r="B18632" s="434">
        <v>1026</v>
      </c>
      <c r="C18632" s="434" t="s">
        <v>28</v>
      </c>
      <c r="D18632" s="434" t="s">
        <v>29</v>
      </c>
      <c r="E18632" s="434">
        <v>14.5</v>
      </c>
      <c r="F18632" s="434">
        <v>8200</v>
      </c>
      <c r="G18632" s="434">
        <v>57859</v>
      </c>
      <c r="H18632" s="434">
        <v>32370</v>
      </c>
      <c r="I18632" s="434">
        <v>189.99</v>
      </c>
      <c r="K18632" s="434">
        <v>2016</v>
      </c>
    </row>
    <row r="18633" spans="1:11" hidden="1" x14ac:dyDescent="0.25">
      <c r="A18633" s="434">
        <v>636017246</v>
      </c>
      <c r="B18633" s="434">
        <v>1</v>
      </c>
      <c r="C18633" s="434" t="s">
        <v>35</v>
      </c>
      <c r="D18633" s="434" t="s">
        <v>29</v>
      </c>
      <c r="E18633" s="434">
        <v>18.5</v>
      </c>
      <c r="F18633" s="434">
        <v>9729</v>
      </c>
      <c r="G18633" s="434">
        <v>13700</v>
      </c>
      <c r="H18633" s="434">
        <v>10917</v>
      </c>
      <c r="I18633" s="434">
        <v>151.47</v>
      </c>
      <c r="K18633" s="434">
        <v>1996</v>
      </c>
    </row>
    <row r="18634" spans="1:11" hidden="1" x14ac:dyDescent="0.25">
      <c r="A18634" s="434">
        <v>636017249</v>
      </c>
      <c r="B18634" s="434">
        <v>12041</v>
      </c>
      <c r="C18634" s="434" t="s">
        <v>28</v>
      </c>
      <c r="D18634" s="434" t="s">
        <v>29</v>
      </c>
      <c r="E18634" s="434">
        <v>15.5</v>
      </c>
      <c r="F18634" s="434">
        <v>7150</v>
      </c>
      <c r="G18634" s="434">
        <v>42584</v>
      </c>
      <c r="H18634" s="434">
        <v>24533</v>
      </c>
      <c r="I18634" s="434">
        <v>187.63</v>
      </c>
      <c r="J18634" s="434">
        <v>0</v>
      </c>
      <c r="K18634" s="434">
        <v>1970</v>
      </c>
    </row>
    <row r="18635" spans="1:11" hidden="1" x14ac:dyDescent="0.25">
      <c r="A18635" s="434">
        <v>636017251</v>
      </c>
      <c r="B18635" s="434">
        <v>5352</v>
      </c>
      <c r="C18635" s="434" t="s">
        <v>31</v>
      </c>
      <c r="D18635" s="434" t="s">
        <v>25</v>
      </c>
      <c r="E18635" s="434">
        <v>16.5</v>
      </c>
      <c r="F18635" s="434">
        <v>4900</v>
      </c>
      <c r="G18635" s="434">
        <v>5937</v>
      </c>
      <c r="H18635" s="434">
        <v>5100</v>
      </c>
      <c r="I18635" s="434">
        <v>117.27</v>
      </c>
      <c r="J18635" s="434">
        <v>7425</v>
      </c>
      <c r="K18635" s="434">
        <v>1998</v>
      </c>
    </row>
    <row r="18636" spans="1:11" hidden="1" x14ac:dyDescent="0.25">
      <c r="A18636" s="434">
        <v>636017261</v>
      </c>
      <c r="B18636" s="434">
        <v>3305</v>
      </c>
      <c r="C18636" s="434" t="s">
        <v>28</v>
      </c>
      <c r="D18636" s="434" t="s">
        <v>29</v>
      </c>
      <c r="E18636" s="434">
        <v>13</v>
      </c>
      <c r="F18636" s="434">
        <v>7860</v>
      </c>
      <c r="G18636" s="434">
        <v>30683</v>
      </c>
      <c r="H18636" s="434">
        <v>19906</v>
      </c>
      <c r="I18636" s="434">
        <v>186</v>
      </c>
      <c r="K18636" s="434">
        <v>2010</v>
      </c>
    </row>
    <row r="18637" spans="1:11" hidden="1" x14ac:dyDescent="0.25">
      <c r="A18637" s="434">
        <v>636017262</v>
      </c>
      <c r="B18637" s="434">
        <v>9703</v>
      </c>
      <c r="C18637" s="434" t="s">
        <v>28</v>
      </c>
      <c r="D18637" s="434" t="s">
        <v>29</v>
      </c>
      <c r="E18637" s="434">
        <v>14</v>
      </c>
      <c r="F18637" s="434">
        <v>7860</v>
      </c>
      <c r="G18637" s="434">
        <v>30688</v>
      </c>
      <c r="H18637" s="434">
        <v>19865</v>
      </c>
      <c r="I18637" s="434">
        <v>186</v>
      </c>
      <c r="K18637" s="434">
        <v>2010</v>
      </c>
    </row>
    <row r="18638" spans="1:11" hidden="1" x14ac:dyDescent="0.25">
      <c r="A18638" s="434">
        <v>636017264</v>
      </c>
      <c r="B18638" s="434">
        <v>3984</v>
      </c>
      <c r="C18638" s="434" t="s">
        <v>28</v>
      </c>
      <c r="D18638" s="434" t="s">
        <v>29</v>
      </c>
      <c r="E18638" s="434">
        <v>0</v>
      </c>
      <c r="F18638" s="434">
        <v>6780</v>
      </c>
      <c r="G18638" s="434">
        <v>37418</v>
      </c>
      <c r="H18638" s="434">
        <v>23266</v>
      </c>
      <c r="I18638" s="434">
        <v>179.97</v>
      </c>
      <c r="J18638" s="434">
        <v>0</v>
      </c>
      <c r="K18638" s="434">
        <v>2016</v>
      </c>
    </row>
    <row r="18639" spans="1:11" hidden="1" x14ac:dyDescent="0.25">
      <c r="A18639" s="434">
        <v>636017269</v>
      </c>
      <c r="B18639" s="434">
        <v>15145</v>
      </c>
      <c r="C18639" s="434" t="s">
        <v>24</v>
      </c>
      <c r="D18639" s="434" t="s">
        <v>33</v>
      </c>
      <c r="E18639" s="434">
        <v>14.8</v>
      </c>
      <c r="F18639" s="434">
        <v>11827</v>
      </c>
      <c r="G18639" s="434">
        <v>105495</v>
      </c>
      <c r="H18639" s="434">
        <v>56172</v>
      </c>
      <c r="I18639" s="434">
        <v>237.71</v>
      </c>
      <c r="J18639" s="434">
        <v>115572</v>
      </c>
      <c r="K18639" s="434">
        <v>2007</v>
      </c>
    </row>
    <row r="18640" spans="1:11" hidden="1" x14ac:dyDescent="0.25">
      <c r="A18640" s="434">
        <v>636017279</v>
      </c>
      <c r="B18640" s="434">
        <v>8932</v>
      </c>
      <c r="C18640" s="434" t="s">
        <v>28</v>
      </c>
      <c r="D18640" s="434" t="s">
        <v>36</v>
      </c>
      <c r="E18640" s="434">
        <v>14.5</v>
      </c>
      <c r="F18640" s="434">
        <v>16440</v>
      </c>
      <c r="G18640" s="434">
        <v>118625</v>
      </c>
      <c r="H18640" s="434">
        <v>65976</v>
      </c>
      <c r="I18640" s="434">
        <v>260</v>
      </c>
      <c r="J18640" s="434">
        <v>0</v>
      </c>
      <c r="K18640" s="434">
        <v>1970</v>
      </c>
    </row>
    <row r="18641" spans="1:11" hidden="1" x14ac:dyDescent="0.25">
      <c r="A18641" s="434">
        <v>636017280</v>
      </c>
      <c r="B18641" s="434">
        <v>1029</v>
      </c>
      <c r="C18641" s="434" t="s">
        <v>28</v>
      </c>
      <c r="D18641" s="434" t="s">
        <v>33</v>
      </c>
      <c r="E18641" s="434">
        <v>14</v>
      </c>
      <c r="F18641" s="434">
        <v>11300</v>
      </c>
      <c r="G18641" s="434">
        <v>74716</v>
      </c>
      <c r="H18641" s="434">
        <v>40562</v>
      </c>
      <c r="I18641" s="434">
        <v>225</v>
      </c>
      <c r="K18641" s="434">
        <v>2001</v>
      </c>
    </row>
    <row r="18642" spans="1:11" hidden="1" x14ac:dyDescent="0.25">
      <c r="A18642" s="434">
        <v>636017307</v>
      </c>
      <c r="B18642" s="434">
        <v>758</v>
      </c>
      <c r="C18642" s="434" t="s">
        <v>28</v>
      </c>
      <c r="D18642" s="434" t="s">
        <v>29</v>
      </c>
      <c r="E18642" s="434">
        <v>14.5</v>
      </c>
      <c r="F18642" s="434">
        <v>4690</v>
      </c>
      <c r="G18642" s="434">
        <v>43482</v>
      </c>
      <c r="H18642" s="434">
        <v>26411</v>
      </c>
      <c r="I18642" s="434">
        <v>189.99</v>
      </c>
      <c r="J18642" s="434">
        <v>0</v>
      </c>
      <c r="K18642" s="434">
        <v>2016</v>
      </c>
    </row>
    <row r="18643" spans="1:11" hidden="1" x14ac:dyDescent="0.25">
      <c r="A18643" s="434">
        <v>636017310</v>
      </c>
      <c r="B18643" s="434">
        <v>7680</v>
      </c>
      <c r="C18643" s="434" t="s">
        <v>28</v>
      </c>
      <c r="D18643" s="434" t="s">
        <v>36</v>
      </c>
      <c r="E18643" s="434">
        <v>14.5</v>
      </c>
      <c r="F18643" s="434">
        <v>18660</v>
      </c>
      <c r="G18643" s="434">
        <v>206312</v>
      </c>
      <c r="H18643" s="434">
        <v>104727</v>
      </c>
      <c r="I18643" s="434">
        <v>299.94</v>
      </c>
      <c r="J18643" s="434">
        <v>0</v>
      </c>
      <c r="K18643" s="434">
        <v>2005</v>
      </c>
    </row>
    <row r="18644" spans="1:11" hidden="1" x14ac:dyDescent="0.25">
      <c r="A18644" s="434">
        <v>636017314</v>
      </c>
      <c r="B18644" s="434">
        <v>13347</v>
      </c>
      <c r="C18644" s="434" t="s">
        <v>28</v>
      </c>
      <c r="D18644" s="434" t="s">
        <v>33</v>
      </c>
      <c r="E18644" s="434">
        <v>14.7</v>
      </c>
      <c r="F18644" s="434">
        <v>12234</v>
      </c>
      <c r="G18644" s="434">
        <v>88279</v>
      </c>
      <c r="H18644" s="434">
        <v>48036</v>
      </c>
      <c r="I18644" s="434">
        <v>229.93</v>
      </c>
      <c r="K18644" s="434">
        <v>2006</v>
      </c>
    </row>
    <row r="18645" spans="1:11" hidden="1" x14ac:dyDescent="0.25">
      <c r="A18645" s="434">
        <v>636017335</v>
      </c>
      <c r="B18645" s="434">
        <v>7273</v>
      </c>
      <c r="C18645" s="434" t="s">
        <v>20</v>
      </c>
      <c r="D18645" s="434" t="s">
        <v>25</v>
      </c>
      <c r="F18645" s="434">
        <v>4900</v>
      </c>
      <c r="G18645" s="434">
        <v>19997</v>
      </c>
      <c r="H18645" s="434">
        <v>12148</v>
      </c>
      <c r="I18645" s="434">
        <v>145</v>
      </c>
      <c r="J18645" s="434">
        <v>20738</v>
      </c>
      <c r="K18645" s="434">
        <v>2016</v>
      </c>
    </row>
    <row r="18646" spans="1:11" hidden="1" x14ac:dyDescent="0.25">
      <c r="A18646" s="434">
        <v>636017356</v>
      </c>
      <c r="B18646" s="434">
        <v>1557</v>
      </c>
      <c r="C18646" s="434" t="s">
        <v>28</v>
      </c>
      <c r="D18646" s="434" t="s">
        <v>33</v>
      </c>
      <c r="E18646" s="434">
        <v>14.5</v>
      </c>
      <c r="F18646" s="434">
        <v>14280</v>
      </c>
      <c r="G18646" s="434">
        <v>81053</v>
      </c>
      <c r="H18646" s="434">
        <v>44029</v>
      </c>
      <c r="I18646" s="434">
        <v>229</v>
      </c>
      <c r="J18646" s="434">
        <v>0</v>
      </c>
      <c r="K18646" s="434">
        <v>2016</v>
      </c>
    </row>
    <row r="18647" spans="1:11" hidden="1" x14ac:dyDescent="0.25">
      <c r="A18647" s="434">
        <v>636017368</v>
      </c>
      <c r="B18647" s="434">
        <v>9093</v>
      </c>
      <c r="C18647" s="434" t="s">
        <v>28</v>
      </c>
      <c r="D18647" s="434" t="s">
        <v>33</v>
      </c>
      <c r="E18647" s="434">
        <v>15</v>
      </c>
      <c r="F18647" s="434">
        <v>9660</v>
      </c>
      <c r="G18647" s="434">
        <v>85001</v>
      </c>
      <c r="H18647" s="434">
        <v>46990</v>
      </c>
      <c r="I18647" s="434">
        <v>228.4</v>
      </c>
      <c r="J18647" s="434">
        <v>0</v>
      </c>
      <c r="K18647" s="434">
        <v>2016</v>
      </c>
    </row>
    <row r="18648" spans="1:11" hidden="1" x14ac:dyDescent="0.25">
      <c r="A18648" s="434">
        <v>636017370</v>
      </c>
      <c r="B18648" s="434">
        <v>606</v>
      </c>
      <c r="C18648" s="434" t="s">
        <v>28</v>
      </c>
      <c r="D18648" s="434" t="s">
        <v>33</v>
      </c>
      <c r="E18648" s="434">
        <v>14.8</v>
      </c>
      <c r="F18648" s="434">
        <v>9660</v>
      </c>
      <c r="G18648" s="434">
        <v>85003</v>
      </c>
      <c r="H18648" s="434">
        <v>46990</v>
      </c>
      <c r="I18648" s="434">
        <v>228.41</v>
      </c>
      <c r="J18648" s="434">
        <v>0</v>
      </c>
      <c r="K18648" s="434">
        <v>2017</v>
      </c>
    </row>
    <row r="18649" spans="1:11" hidden="1" x14ac:dyDescent="0.25">
      <c r="A18649" s="434">
        <v>636017371</v>
      </c>
      <c r="B18649" s="434">
        <v>2</v>
      </c>
      <c r="C18649" s="434" t="s">
        <v>28</v>
      </c>
      <c r="D18649" s="434" t="s">
        <v>33</v>
      </c>
      <c r="E18649" s="434">
        <v>15</v>
      </c>
      <c r="F18649" s="434">
        <v>9660</v>
      </c>
      <c r="G18649" s="434">
        <v>85005</v>
      </c>
      <c r="H18649" s="434">
        <v>46990</v>
      </c>
      <c r="I18649" s="434">
        <v>228.41</v>
      </c>
      <c r="J18649" s="434">
        <v>0</v>
      </c>
      <c r="K18649" s="434">
        <v>2016</v>
      </c>
    </row>
    <row r="18650" spans="1:11" hidden="1" x14ac:dyDescent="0.25">
      <c r="A18650" s="434">
        <v>636017375</v>
      </c>
      <c r="B18650" s="434">
        <v>15879</v>
      </c>
      <c r="C18650" s="434" t="s">
        <v>46</v>
      </c>
      <c r="D18650" s="434" t="s">
        <v>22</v>
      </c>
      <c r="E18650" s="434">
        <v>15.5</v>
      </c>
      <c r="F18650" s="434">
        <v>9700</v>
      </c>
      <c r="G18650" s="434">
        <v>2500</v>
      </c>
      <c r="H18650" s="434">
        <v>3149</v>
      </c>
      <c r="I18650" s="434">
        <v>79.7</v>
      </c>
      <c r="J18650" s="434">
        <v>0</v>
      </c>
      <c r="K18650" s="434">
        <v>1986</v>
      </c>
    </row>
    <row r="18651" spans="1:11" hidden="1" x14ac:dyDescent="0.25">
      <c r="A18651" s="434">
        <v>636017384</v>
      </c>
      <c r="B18651" s="434">
        <v>1</v>
      </c>
      <c r="C18651" s="434" t="s">
        <v>31</v>
      </c>
      <c r="D18651" s="434" t="s">
        <v>33</v>
      </c>
      <c r="E18651" s="434">
        <v>15</v>
      </c>
      <c r="F18651" s="434">
        <v>11253</v>
      </c>
      <c r="G18651" s="434">
        <v>45028</v>
      </c>
      <c r="H18651" s="434">
        <v>38519</v>
      </c>
      <c r="I18651" s="434">
        <v>241</v>
      </c>
      <c r="J18651" s="434">
        <v>94730</v>
      </c>
      <c r="K18651" s="434">
        <v>1982</v>
      </c>
    </row>
    <row r="18652" spans="1:11" hidden="1" x14ac:dyDescent="0.25">
      <c r="A18652" s="434">
        <v>636017385</v>
      </c>
      <c r="B18652" s="434">
        <v>19079</v>
      </c>
      <c r="C18652" s="434" t="s">
        <v>28</v>
      </c>
      <c r="D18652" s="434" t="s">
        <v>33</v>
      </c>
      <c r="E18652" s="434">
        <v>14</v>
      </c>
      <c r="F18652" s="434">
        <v>9932</v>
      </c>
      <c r="G18652" s="434">
        <v>81214</v>
      </c>
      <c r="H18652" s="434">
        <v>44069</v>
      </c>
      <c r="I18652" s="434">
        <v>229</v>
      </c>
      <c r="J18652" s="434">
        <v>0</v>
      </c>
      <c r="K18652" s="434">
        <v>1970</v>
      </c>
    </row>
    <row r="18653" spans="1:11" hidden="1" x14ac:dyDescent="0.25">
      <c r="A18653" s="434">
        <v>636017386</v>
      </c>
      <c r="B18653" s="434">
        <v>40288</v>
      </c>
      <c r="C18653" s="434" t="s">
        <v>28</v>
      </c>
      <c r="D18653" s="434" t="s">
        <v>33</v>
      </c>
      <c r="E18653" s="434">
        <v>14.3</v>
      </c>
      <c r="F18653" s="434">
        <v>9932</v>
      </c>
      <c r="G18653" s="434">
        <v>81272</v>
      </c>
      <c r="H18653" s="434">
        <v>43301</v>
      </c>
      <c r="I18653" s="434">
        <v>229</v>
      </c>
      <c r="J18653" s="434">
        <v>0</v>
      </c>
      <c r="K18653" s="434">
        <v>2016</v>
      </c>
    </row>
    <row r="18654" spans="1:11" hidden="1" x14ac:dyDescent="0.25">
      <c r="A18654" s="434">
        <v>636017387</v>
      </c>
      <c r="B18654" s="434">
        <v>353</v>
      </c>
      <c r="C18654" s="434" t="s">
        <v>20</v>
      </c>
      <c r="D18654" s="434" t="s">
        <v>29</v>
      </c>
      <c r="E18654" s="434">
        <v>14.5</v>
      </c>
      <c r="F18654" s="434">
        <v>7240</v>
      </c>
      <c r="G18654" s="434">
        <v>49990</v>
      </c>
      <c r="H18654" s="434">
        <v>29767</v>
      </c>
      <c r="I18654" s="434">
        <v>183</v>
      </c>
      <c r="J18654" s="434">
        <v>51871</v>
      </c>
      <c r="K18654" s="434">
        <v>2016</v>
      </c>
    </row>
    <row r="18655" spans="1:11" hidden="1" x14ac:dyDescent="0.25">
      <c r="A18655" s="434">
        <v>636017388</v>
      </c>
      <c r="B18655" s="434">
        <v>4912</v>
      </c>
      <c r="C18655" s="434" t="s">
        <v>28</v>
      </c>
      <c r="D18655" s="434" t="s">
        <v>29</v>
      </c>
      <c r="E18655" s="434">
        <v>14.4</v>
      </c>
      <c r="F18655" s="434">
        <v>8500</v>
      </c>
      <c r="G18655" s="434">
        <v>62235</v>
      </c>
      <c r="H18655" s="434">
        <v>36336</v>
      </c>
      <c r="I18655" s="434">
        <v>199.9</v>
      </c>
      <c r="J18655" s="434">
        <v>0</v>
      </c>
      <c r="K18655" s="434">
        <v>2016</v>
      </c>
    </row>
    <row r="18656" spans="1:11" hidden="1" x14ac:dyDescent="0.25">
      <c r="A18656" s="434">
        <v>636017392</v>
      </c>
      <c r="B18656" s="434">
        <v>3378</v>
      </c>
      <c r="C18656" s="434" t="s">
        <v>61</v>
      </c>
      <c r="D18656" s="434" t="s">
        <v>25</v>
      </c>
      <c r="E18656" s="434">
        <v>17</v>
      </c>
      <c r="F18656" s="434">
        <v>4800</v>
      </c>
      <c r="G18656" s="434">
        <v>12500</v>
      </c>
      <c r="H18656" s="434">
        <v>11436</v>
      </c>
      <c r="I18656" s="434">
        <v>144.69999999999999</v>
      </c>
      <c r="J18656" s="434">
        <v>0</v>
      </c>
      <c r="K18656" s="434">
        <v>2016</v>
      </c>
    </row>
    <row r="18657" spans="1:11" hidden="1" x14ac:dyDescent="0.25">
      <c r="A18657" s="434">
        <v>636017393</v>
      </c>
      <c r="B18657" s="434">
        <v>6123</v>
      </c>
      <c r="C18657" s="434" t="s">
        <v>61</v>
      </c>
      <c r="D18657" s="434" t="s">
        <v>25</v>
      </c>
      <c r="E18657" s="434">
        <v>17</v>
      </c>
      <c r="F18657" s="434">
        <v>4800</v>
      </c>
      <c r="G18657" s="434">
        <v>12300</v>
      </c>
      <c r="H18657" s="434">
        <v>11436</v>
      </c>
      <c r="I18657" s="434">
        <v>144.69999999999999</v>
      </c>
      <c r="K18657" s="434">
        <v>2017</v>
      </c>
    </row>
    <row r="18658" spans="1:11" hidden="1" x14ac:dyDescent="0.25">
      <c r="A18658" s="434">
        <v>636017398</v>
      </c>
      <c r="B18658" s="434">
        <v>25884</v>
      </c>
      <c r="C18658" s="434" t="s">
        <v>28</v>
      </c>
      <c r="D18658" s="434" t="s">
        <v>36</v>
      </c>
      <c r="E18658" s="434">
        <v>15</v>
      </c>
      <c r="F18658" s="434">
        <v>18660</v>
      </c>
      <c r="G18658" s="434">
        <v>180310</v>
      </c>
      <c r="H18658" s="434">
        <v>90085</v>
      </c>
      <c r="I18658" s="434">
        <v>288.93</v>
      </c>
      <c r="J18658" s="434">
        <v>0</v>
      </c>
      <c r="K18658" s="434">
        <v>2004</v>
      </c>
    </row>
    <row r="18659" spans="1:11" hidden="1" x14ac:dyDescent="0.25">
      <c r="A18659" s="434">
        <v>636017407</v>
      </c>
      <c r="B18659" s="434">
        <v>73418</v>
      </c>
      <c r="C18659" s="434" t="s">
        <v>24</v>
      </c>
      <c r="D18659" s="434" t="s">
        <v>33</v>
      </c>
      <c r="E18659" s="434">
        <v>14.7</v>
      </c>
      <c r="F18659" s="434">
        <v>14313</v>
      </c>
      <c r="G18659" s="434">
        <v>115048</v>
      </c>
      <c r="H18659" s="434">
        <v>62845</v>
      </c>
      <c r="I18659" s="434">
        <v>249.9</v>
      </c>
      <c r="J18659" s="434">
        <v>124270</v>
      </c>
      <c r="K18659" s="434">
        <v>2004</v>
      </c>
    </row>
    <row r="18660" spans="1:11" hidden="1" x14ac:dyDescent="0.25">
      <c r="A18660" s="434">
        <v>636017409</v>
      </c>
      <c r="B18660" s="434">
        <v>73609</v>
      </c>
      <c r="C18660" s="434" t="s">
        <v>24</v>
      </c>
      <c r="D18660" s="434" t="s">
        <v>29</v>
      </c>
      <c r="E18660" s="434">
        <v>16</v>
      </c>
      <c r="F18660" s="434">
        <v>8100</v>
      </c>
      <c r="G18660" s="434">
        <v>26500</v>
      </c>
      <c r="H18660" s="434">
        <v>27546</v>
      </c>
      <c r="I18660" s="434">
        <v>179.89</v>
      </c>
      <c r="J18660" s="434">
        <v>37300</v>
      </c>
      <c r="K18660" s="434">
        <v>2016</v>
      </c>
    </row>
    <row r="18661" spans="1:11" hidden="1" x14ac:dyDescent="0.25">
      <c r="A18661" s="434">
        <v>636017412</v>
      </c>
      <c r="B18661" s="434">
        <v>15239</v>
      </c>
      <c r="C18661" s="434" t="s">
        <v>24</v>
      </c>
      <c r="D18661" s="434" t="s">
        <v>29</v>
      </c>
      <c r="E18661" s="434">
        <v>16</v>
      </c>
      <c r="F18661" s="434">
        <v>8100</v>
      </c>
      <c r="G18661" s="434">
        <v>26500</v>
      </c>
      <c r="H18661" s="434">
        <v>27546</v>
      </c>
      <c r="I18661" s="434">
        <v>179.89</v>
      </c>
      <c r="J18661" s="434">
        <v>37300</v>
      </c>
      <c r="K18661" s="434">
        <v>2017</v>
      </c>
    </row>
    <row r="18662" spans="1:11" hidden="1" x14ac:dyDescent="0.25">
      <c r="A18662" s="434">
        <v>636017416</v>
      </c>
      <c r="B18662" s="434">
        <v>3909</v>
      </c>
      <c r="C18662" s="434" t="s">
        <v>24</v>
      </c>
      <c r="D18662" s="434" t="s">
        <v>29</v>
      </c>
      <c r="E18662" s="434">
        <v>15</v>
      </c>
      <c r="F18662" s="434">
        <v>7410</v>
      </c>
      <c r="G18662" s="434">
        <v>19002</v>
      </c>
      <c r="H18662" s="434">
        <v>18219</v>
      </c>
      <c r="I18662" s="434">
        <v>159.88999999999999</v>
      </c>
      <c r="J18662" s="434">
        <v>22149</v>
      </c>
      <c r="K18662" s="434">
        <v>2017</v>
      </c>
    </row>
    <row r="18663" spans="1:11" hidden="1" x14ac:dyDescent="0.25">
      <c r="A18663" s="434">
        <v>636017417</v>
      </c>
      <c r="B18663" s="434">
        <v>7184</v>
      </c>
      <c r="C18663" s="434" t="s">
        <v>24</v>
      </c>
      <c r="D18663" s="434" t="s">
        <v>29</v>
      </c>
      <c r="E18663" s="434">
        <v>15</v>
      </c>
      <c r="F18663" s="434">
        <v>7410</v>
      </c>
      <c r="G18663" s="434">
        <v>19002</v>
      </c>
      <c r="H18663" s="434">
        <v>18219</v>
      </c>
      <c r="I18663" s="434">
        <v>159.88999999999999</v>
      </c>
      <c r="J18663" s="434">
        <v>22149</v>
      </c>
      <c r="K18663" s="434">
        <v>2017</v>
      </c>
    </row>
    <row r="18664" spans="1:11" hidden="1" x14ac:dyDescent="0.25">
      <c r="A18664" s="434">
        <v>636017426</v>
      </c>
      <c r="B18664" s="434">
        <v>7620</v>
      </c>
      <c r="C18664" s="434" t="s">
        <v>20</v>
      </c>
      <c r="D18664" s="434" t="s">
        <v>25</v>
      </c>
      <c r="E18664" s="434">
        <v>14.5</v>
      </c>
      <c r="F18664" s="434">
        <v>6480</v>
      </c>
      <c r="G18664" s="434">
        <v>19817</v>
      </c>
      <c r="H18664" s="434">
        <v>11580</v>
      </c>
      <c r="I18664" s="434">
        <v>144.30000000000001</v>
      </c>
      <c r="J18664" s="434">
        <v>20469</v>
      </c>
      <c r="K18664" s="434">
        <v>2004</v>
      </c>
    </row>
    <row r="18665" spans="1:11" hidden="1" x14ac:dyDescent="0.25">
      <c r="A18665" s="434">
        <v>636017430</v>
      </c>
      <c r="B18665" s="434">
        <v>655</v>
      </c>
      <c r="C18665" s="434" t="s">
        <v>28</v>
      </c>
      <c r="D18665" s="434" t="s">
        <v>29</v>
      </c>
      <c r="E18665" s="434">
        <v>14.5</v>
      </c>
      <c r="F18665" s="434">
        <v>8200</v>
      </c>
      <c r="G18665" s="434">
        <v>57859</v>
      </c>
      <c r="H18665" s="434">
        <v>32370</v>
      </c>
      <c r="I18665" s="434">
        <v>189.99</v>
      </c>
      <c r="J18665" s="434">
        <v>0</v>
      </c>
      <c r="K18665" s="434">
        <v>2016</v>
      </c>
    </row>
    <row r="18666" spans="1:11" hidden="1" x14ac:dyDescent="0.25">
      <c r="A18666" s="434">
        <v>636017448</v>
      </c>
      <c r="B18666" s="434">
        <v>671</v>
      </c>
      <c r="C18666" s="434" t="s">
        <v>28</v>
      </c>
      <c r="D18666" s="434" t="s">
        <v>36</v>
      </c>
      <c r="E18666" s="434">
        <v>14</v>
      </c>
      <c r="F18666" s="434">
        <v>18660</v>
      </c>
      <c r="G18666" s="434">
        <v>181529</v>
      </c>
      <c r="H18666" s="434">
        <v>92758</v>
      </c>
      <c r="I18666" s="434">
        <v>291.98</v>
      </c>
      <c r="J18666" s="434">
        <v>0</v>
      </c>
      <c r="K18666" s="434">
        <v>2012</v>
      </c>
    </row>
    <row r="18667" spans="1:11" hidden="1" x14ac:dyDescent="0.25">
      <c r="A18667" s="434">
        <v>636017454</v>
      </c>
      <c r="B18667" s="434">
        <v>4832</v>
      </c>
      <c r="C18667" s="434" t="s">
        <v>28</v>
      </c>
      <c r="D18667" s="434" t="s">
        <v>29</v>
      </c>
      <c r="E18667" s="434">
        <v>0</v>
      </c>
      <c r="F18667" s="434">
        <v>0</v>
      </c>
      <c r="G18667" s="434">
        <v>60200</v>
      </c>
      <c r="H18667" s="434">
        <v>35000</v>
      </c>
      <c r="I18667" s="434">
        <v>199.99</v>
      </c>
      <c r="J18667" s="434">
        <v>0</v>
      </c>
    </row>
    <row r="18668" spans="1:11" hidden="1" x14ac:dyDescent="0.25">
      <c r="A18668" s="434">
        <v>636017455</v>
      </c>
      <c r="B18668" s="434">
        <v>14058</v>
      </c>
      <c r="C18668" s="434" t="s">
        <v>28</v>
      </c>
      <c r="D18668" s="434" t="s">
        <v>29</v>
      </c>
      <c r="E18668" s="434">
        <v>14.4</v>
      </c>
      <c r="F18668" s="434">
        <v>8500</v>
      </c>
      <c r="G18668" s="434">
        <v>63500</v>
      </c>
      <c r="H18668" s="434">
        <v>36336</v>
      </c>
      <c r="I18668" s="434">
        <v>199.9</v>
      </c>
      <c r="J18668" s="434">
        <v>0</v>
      </c>
      <c r="K18668" s="434">
        <v>1970</v>
      </c>
    </row>
    <row r="18669" spans="1:11" hidden="1" x14ac:dyDescent="0.25">
      <c r="A18669" s="434">
        <v>636017461</v>
      </c>
      <c r="B18669" s="434">
        <v>64471</v>
      </c>
      <c r="C18669" s="434" t="s">
        <v>28</v>
      </c>
      <c r="D18669" s="434" t="s">
        <v>29</v>
      </c>
      <c r="E18669" s="434">
        <v>14.2</v>
      </c>
      <c r="F18669" s="434">
        <v>7800</v>
      </c>
      <c r="G18669" s="434">
        <v>60425</v>
      </c>
      <c r="H18669" s="434">
        <v>34507</v>
      </c>
      <c r="I18669" s="434">
        <v>199.99</v>
      </c>
      <c r="J18669" s="434">
        <v>0</v>
      </c>
      <c r="K18669" s="434">
        <v>1970</v>
      </c>
    </row>
    <row r="18670" spans="1:11" hidden="1" x14ac:dyDescent="0.25">
      <c r="A18670" s="434">
        <v>636017465</v>
      </c>
      <c r="B18670" s="434">
        <v>9797</v>
      </c>
      <c r="C18670" s="434" t="s">
        <v>28</v>
      </c>
      <c r="D18670" s="434" t="s">
        <v>33</v>
      </c>
      <c r="E18670" s="434">
        <v>14.5</v>
      </c>
      <c r="F18670" s="434">
        <v>9932</v>
      </c>
      <c r="G18670" s="434">
        <v>81227</v>
      </c>
      <c r="H18670" s="434">
        <v>44069</v>
      </c>
      <c r="I18670" s="434">
        <v>229</v>
      </c>
      <c r="J18670" s="434">
        <v>0</v>
      </c>
      <c r="K18670" s="434">
        <v>1970</v>
      </c>
    </row>
    <row r="18671" spans="1:11" hidden="1" x14ac:dyDescent="0.25">
      <c r="A18671" s="434">
        <v>636017466</v>
      </c>
      <c r="B18671" s="434">
        <v>2464</v>
      </c>
      <c r="C18671" s="434" t="s">
        <v>61</v>
      </c>
      <c r="D18671" s="434" t="s">
        <v>22</v>
      </c>
      <c r="E18671" s="434">
        <v>10.5</v>
      </c>
      <c r="F18671" s="434">
        <v>1200</v>
      </c>
      <c r="G18671" s="434">
        <v>2400</v>
      </c>
      <c r="H18671" s="434">
        <v>1985</v>
      </c>
      <c r="I18671" s="434">
        <v>82.5</v>
      </c>
      <c r="J18671" s="434">
        <v>0</v>
      </c>
      <c r="K18671" s="434">
        <v>1990</v>
      </c>
    </row>
    <row r="18672" spans="1:11" hidden="1" x14ac:dyDescent="0.25">
      <c r="A18672" s="434">
        <v>636017478</v>
      </c>
      <c r="B18672" s="434">
        <v>13153</v>
      </c>
      <c r="C18672" s="434" t="s">
        <v>28</v>
      </c>
      <c r="D18672" s="434" t="s">
        <v>33</v>
      </c>
      <c r="E18672" s="434">
        <v>14.8</v>
      </c>
      <c r="F18672" s="434">
        <v>9932</v>
      </c>
      <c r="G18672" s="434">
        <v>81198</v>
      </c>
      <c r="H18672" s="434">
        <v>43301</v>
      </c>
      <c r="I18672" s="434">
        <v>229</v>
      </c>
      <c r="J18672" s="434">
        <v>0</v>
      </c>
      <c r="K18672" s="434">
        <v>2016</v>
      </c>
    </row>
    <row r="18673" spans="1:11" hidden="1" x14ac:dyDescent="0.25">
      <c r="A18673" s="434">
        <v>636017485</v>
      </c>
      <c r="B18673" s="434">
        <v>4352</v>
      </c>
      <c r="C18673" s="434" t="s">
        <v>46</v>
      </c>
      <c r="D18673" s="434" t="s">
        <v>22</v>
      </c>
      <c r="E18673" s="434">
        <v>16</v>
      </c>
      <c r="F18673" s="434">
        <v>7208</v>
      </c>
      <c r="G18673" s="434">
        <v>1025</v>
      </c>
      <c r="H18673" s="434">
        <v>1636</v>
      </c>
      <c r="I18673" s="434">
        <v>75.459999999999994</v>
      </c>
      <c r="K18673" s="434">
        <v>1983</v>
      </c>
    </row>
    <row r="18674" spans="1:11" hidden="1" x14ac:dyDescent="0.25">
      <c r="A18674" s="434">
        <v>636017488</v>
      </c>
      <c r="B18674" s="434">
        <v>730</v>
      </c>
      <c r="C18674" s="434" t="s">
        <v>28</v>
      </c>
      <c r="D18674" s="434" t="s">
        <v>29</v>
      </c>
      <c r="E18674" s="434">
        <v>43599</v>
      </c>
      <c r="F18674" s="434">
        <v>7560</v>
      </c>
      <c r="G18674" s="434">
        <v>63374</v>
      </c>
      <c r="H18674" s="434">
        <v>35826</v>
      </c>
      <c r="I18674" s="434">
        <v>199.98</v>
      </c>
      <c r="J18674" s="434">
        <v>0</v>
      </c>
      <c r="K18674" s="434">
        <v>2016</v>
      </c>
    </row>
    <row r="18675" spans="1:11" hidden="1" x14ac:dyDescent="0.25">
      <c r="A18675" s="434">
        <v>636017490</v>
      </c>
      <c r="B18675" s="434">
        <v>299</v>
      </c>
      <c r="C18675" s="434" t="s">
        <v>20</v>
      </c>
      <c r="D18675" s="434" t="s">
        <v>25</v>
      </c>
      <c r="E18675" s="434">
        <v>13</v>
      </c>
      <c r="F18675" s="434">
        <v>5180</v>
      </c>
      <c r="G18675" s="434">
        <v>17009</v>
      </c>
      <c r="H18675" s="434">
        <v>11939</v>
      </c>
      <c r="I18675" s="434">
        <v>144.22</v>
      </c>
      <c r="J18675" s="434">
        <v>18321</v>
      </c>
      <c r="K18675" s="434">
        <v>2009</v>
      </c>
    </row>
    <row r="18676" spans="1:11" hidden="1" x14ac:dyDescent="0.25">
      <c r="A18676" s="434">
        <v>636017493</v>
      </c>
      <c r="B18676" s="434">
        <v>697</v>
      </c>
      <c r="C18676" s="434" t="s">
        <v>28</v>
      </c>
      <c r="D18676" s="434" t="s">
        <v>29</v>
      </c>
      <c r="E18676" s="434">
        <v>14.2</v>
      </c>
      <c r="F18676" s="434">
        <v>8050</v>
      </c>
      <c r="G18676" s="434">
        <v>63593</v>
      </c>
      <c r="H18676" s="434">
        <v>36324</v>
      </c>
      <c r="I18676" s="434">
        <v>199.99</v>
      </c>
      <c r="K18676" s="434">
        <v>2016</v>
      </c>
    </row>
    <row r="18677" spans="1:11" hidden="1" x14ac:dyDescent="0.25">
      <c r="A18677" s="434">
        <v>636017495</v>
      </c>
      <c r="B18677" s="434">
        <v>1448</v>
      </c>
      <c r="C18677" s="434" t="s">
        <v>28</v>
      </c>
      <c r="D18677" s="434" t="s">
        <v>29</v>
      </c>
      <c r="E18677" s="434">
        <v>43599</v>
      </c>
      <c r="F18677" s="434">
        <v>8820</v>
      </c>
      <c r="G18677" s="434">
        <v>55442</v>
      </c>
      <c r="H18677" s="434">
        <v>32795</v>
      </c>
      <c r="I18677" s="434">
        <v>188</v>
      </c>
      <c r="J18677" s="434">
        <v>0</v>
      </c>
      <c r="K18677" s="434">
        <v>2013</v>
      </c>
    </row>
    <row r="18678" spans="1:11" hidden="1" x14ac:dyDescent="0.25">
      <c r="A18678" s="434">
        <v>636017500</v>
      </c>
      <c r="B18678" s="434">
        <v>1086</v>
      </c>
      <c r="C18678" s="434" t="s">
        <v>24</v>
      </c>
      <c r="D18678" s="434" t="s">
        <v>33</v>
      </c>
      <c r="E18678" s="434">
        <v>14.8</v>
      </c>
      <c r="F18678" s="434">
        <v>10830</v>
      </c>
      <c r="G18678" s="434">
        <v>106340</v>
      </c>
      <c r="H18678" s="434">
        <v>57164</v>
      </c>
      <c r="I18678" s="434">
        <v>228.6</v>
      </c>
      <c r="J18678" s="434">
        <v>113767</v>
      </c>
      <c r="K18678" s="434">
        <v>2016</v>
      </c>
    </row>
    <row r="18679" spans="1:11" hidden="1" x14ac:dyDescent="0.25">
      <c r="A18679" s="434">
        <v>636017504</v>
      </c>
      <c r="B18679" s="434">
        <v>641</v>
      </c>
      <c r="C18679" s="434" t="s">
        <v>28</v>
      </c>
      <c r="D18679" s="434" t="s">
        <v>33</v>
      </c>
      <c r="F18679" s="434">
        <v>10170</v>
      </c>
      <c r="G18679" s="434">
        <v>81641</v>
      </c>
      <c r="H18679" s="434">
        <v>44252</v>
      </c>
      <c r="I18679" s="434">
        <v>229</v>
      </c>
      <c r="K18679" s="434">
        <v>2012</v>
      </c>
    </row>
    <row r="18680" spans="1:11" hidden="1" x14ac:dyDescent="0.25">
      <c r="A18680" s="434">
        <v>636017517</v>
      </c>
      <c r="B18680" s="434">
        <v>7378</v>
      </c>
      <c r="C18680" s="434" t="s">
        <v>35</v>
      </c>
      <c r="D18680" s="434" t="s">
        <v>29</v>
      </c>
      <c r="E18680" s="434">
        <v>18.5</v>
      </c>
      <c r="F18680" s="434">
        <v>8160</v>
      </c>
      <c r="G18680" s="434">
        <v>13200</v>
      </c>
      <c r="H18680" s="434">
        <v>10318</v>
      </c>
      <c r="I18680" s="434">
        <v>151.72</v>
      </c>
      <c r="J18680" s="434">
        <v>0</v>
      </c>
      <c r="K18680" s="434">
        <v>1970</v>
      </c>
    </row>
    <row r="18681" spans="1:11" hidden="1" x14ac:dyDescent="0.25">
      <c r="A18681" s="434">
        <v>636017520</v>
      </c>
      <c r="B18681" s="434">
        <v>1</v>
      </c>
      <c r="C18681" s="434" t="s">
        <v>35</v>
      </c>
      <c r="D18681" s="434" t="s">
        <v>33</v>
      </c>
      <c r="E18681" s="434">
        <v>21</v>
      </c>
      <c r="F18681" s="434">
        <v>21249</v>
      </c>
      <c r="G18681" s="434">
        <v>34567</v>
      </c>
      <c r="H18681" s="434">
        <v>26833</v>
      </c>
      <c r="I18681" s="434">
        <v>210</v>
      </c>
      <c r="K18681" s="434">
        <v>2003</v>
      </c>
    </row>
    <row r="18682" spans="1:11" hidden="1" x14ac:dyDescent="0.25">
      <c r="A18682" s="434">
        <v>636017521</v>
      </c>
      <c r="B18682" s="434">
        <v>9996</v>
      </c>
      <c r="C18682" s="434" t="s">
        <v>28</v>
      </c>
      <c r="D18682" s="434" t="s">
        <v>33</v>
      </c>
      <c r="E18682" s="434">
        <v>15.3</v>
      </c>
      <c r="F18682" s="434">
        <v>10320</v>
      </c>
      <c r="G18682" s="434">
        <v>76619</v>
      </c>
      <c r="H18682" s="434">
        <v>39727</v>
      </c>
      <c r="I18682" s="434">
        <v>224.94</v>
      </c>
      <c r="K18682" s="434">
        <v>2005</v>
      </c>
    </row>
    <row r="18683" spans="1:11" hidden="1" x14ac:dyDescent="0.25">
      <c r="A18683" s="434">
        <v>636017533</v>
      </c>
      <c r="B18683" s="434">
        <v>10013</v>
      </c>
      <c r="C18683" s="434" t="s">
        <v>28</v>
      </c>
      <c r="D18683" s="434" t="s">
        <v>33</v>
      </c>
      <c r="E18683" s="434">
        <v>14.5</v>
      </c>
      <c r="F18683" s="434">
        <v>12378</v>
      </c>
      <c r="G18683" s="434">
        <v>93217</v>
      </c>
      <c r="H18683" s="434">
        <v>51265</v>
      </c>
      <c r="I18683" s="434">
        <v>229.2</v>
      </c>
      <c r="K18683" s="434">
        <v>2010</v>
      </c>
    </row>
    <row r="18684" spans="1:11" hidden="1" x14ac:dyDescent="0.25">
      <c r="A18684" s="434">
        <v>636017535</v>
      </c>
      <c r="B18684" s="434">
        <v>34570</v>
      </c>
      <c r="C18684" s="434" t="s">
        <v>28</v>
      </c>
      <c r="D18684" s="434" t="s">
        <v>29</v>
      </c>
      <c r="E18684" s="434">
        <v>0</v>
      </c>
      <c r="F18684" s="434">
        <v>0</v>
      </c>
      <c r="G18684" s="434">
        <v>63500</v>
      </c>
      <c r="H18684" s="434">
        <v>35900</v>
      </c>
      <c r="I18684" s="434">
        <v>199.99</v>
      </c>
      <c r="J18684" s="434">
        <v>0</v>
      </c>
    </row>
    <row r="18685" spans="1:11" hidden="1" x14ac:dyDescent="0.25">
      <c r="A18685" s="434">
        <v>636017540</v>
      </c>
      <c r="B18685" s="434">
        <v>1</v>
      </c>
      <c r="C18685" s="434" t="s">
        <v>31</v>
      </c>
      <c r="D18685" s="434" t="s">
        <v>29</v>
      </c>
      <c r="F18685" s="434">
        <v>12614</v>
      </c>
      <c r="G18685" s="434">
        <v>19151</v>
      </c>
      <c r="H18685" s="434">
        <v>72900</v>
      </c>
      <c r="I18685" s="434">
        <v>199.9</v>
      </c>
      <c r="K18685" s="434">
        <v>2020</v>
      </c>
    </row>
    <row r="18686" spans="1:11" hidden="1" x14ac:dyDescent="0.25">
      <c r="A18686" s="434">
        <v>636017541</v>
      </c>
      <c r="B18686" s="434">
        <v>2484</v>
      </c>
      <c r="C18686" s="434" t="s">
        <v>20</v>
      </c>
      <c r="D18686" s="434" t="s">
        <v>29</v>
      </c>
      <c r="E18686" s="434">
        <v>14.5</v>
      </c>
      <c r="F18686" s="434">
        <v>7290</v>
      </c>
      <c r="G18686" s="434">
        <v>39309</v>
      </c>
      <c r="H18686" s="434">
        <v>24184</v>
      </c>
      <c r="I18686" s="434">
        <v>184.26</v>
      </c>
      <c r="J18686" s="434">
        <v>41633</v>
      </c>
      <c r="K18686" s="434">
        <v>2016</v>
      </c>
    </row>
    <row r="18687" spans="1:11" hidden="1" x14ac:dyDescent="0.25">
      <c r="A18687" s="434">
        <v>636017555</v>
      </c>
      <c r="B18687" s="434">
        <v>2</v>
      </c>
      <c r="C18687" s="434" t="s">
        <v>31</v>
      </c>
      <c r="D18687" s="434" t="s">
        <v>29</v>
      </c>
      <c r="E18687" s="434">
        <v>14.5</v>
      </c>
      <c r="F18687" s="434">
        <v>6620</v>
      </c>
      <c r="G18687" s="434">
        <v>32285</v>
      </c>
      <c r="H18687" s="434">
        <v>20238</v>
      </c>
      <c r="I18687" s="434">
        <v>177</v>
      </c>
      <c r="J18687" s="434">
        <v>0</v>
      </c>
      <c r="K18687" s="434">
        <v>2007</v>
      </c>
    </row>
    <row r="18688" spans="1:11" hidden="1" x14ac:dyDescent="0.25">
      <c r="A18688" s="434">
        <v>636017560</v>
      </c>
      <c r="B18688" s="434">
        <v>12544</v>
      </c>
      <c r="C18688" s="434" t="s">
        <v>28</v>
      </c>
      <c r="D18688" s="434" t="s">
        <v>29</v>
      </c>
      <c r="E18688" s="434">
        <v>14</v>
      </c>
      <c r="F18688" s="434">
        <v>6100</v>
      </c>
      <c r="G18688" s="434">
        <v>38586</v>
      </c>
      <c r="H18688" s="434">
        <v>25546</v>
      </c>
      <c r="I18688" s="434">
        <v>179.95</v>
      </c>
      <c r="J18688" s="434">
        <v>0</v>
      </c>
      <c r="K18688" s="434">
        <v>2016</v>
      </c>
    </row>
    <row r="18689" spans="1:11" hidden="1" x14ac:dyDescent="0.25">
      <c r="A18689" s="434">
        <v>636017579</v>
      </c>
      <c r="B18689" s="434">
        <v>1</v>
      </c>
      <c r="C18689" s="434" t="s">
        <v>28</v>
      </c>
      <c r="D18689" s="434" t="s">
        <v>33</v>
      </c>
      <c r="F18689" s="434">
        <v>9801</v>
      </c>
      <c r="G18689" s="434">
        <v>82061</v>
      </c>
      <c r="H18689" s="434">
        <v>44127</v>
      </c>
      <c r="I18689" s="434">
        <v>229</v>
      </c>
      <c r="K18689" s="434">
        <v>2016</v>
      </c>
    </row>
    <row r="18690" spans="1:11" hidden="1" x14ac:dyDescent="0.25">
      <c r="A18690" s="434">
        <v>636017586</v>
      </c>
      <c r="B18690" s="434">
        <v>18824</v>
      </c>
      <c r="C18690" s="434" t="s">
        <v>28</v>
      </c>
      <c r="D18690" s="434" t="s">
        <v>36</v>
      </c>
      <c r="E18690" s="434">
        <v>14.5</v>
      </c>
      <c r="F18690" s="434">
        <v>15131</v>
      </c>
      <c r="G18690" s="434">
        <v>209177</v>
      </c>
      <c r="H18690" s="434">
        <v>107684</v>
      </c>
      <c r="I18690" s="434">
        <v>299.95</v>
      </c>
      <c r="J18690" s="434">
        <v>0</v>
      </c>
      <c r="K18690" s="434">
        <v>2016</v>
      </c>
    </row>
    <row r="18691" spans="1:11" hidden="1" x14ac:dyDescent="0.25">
      <c r="A18691" s="434">
        <v>636017596</v>
      </c>
      <c r="B18691" s="434">
        <v>2895</v>
      </c>
      <c r="C18691" s="434" t="s">
        <v>20</v>
      </c>
      <c r="D18691" s="434" t="s">
        <v>29</v>
      </c>
      <c r="E18691" s="434">
        <v>14.5</v>
      </c>
      <c r="F18691" s="434">
        <v>7240</v>
      </c>
      <c r="G18691" s="434">
        <v>49990</v>
      </c>
      <c r="H18691" s="434">
        <v>29767</v>
      </c>
      <c r="I18691" s="434">
        <v>183</v>
      </c>
      <c r="J18691" s="434">
        <v>51871</v>
      </c>
      <c r="K18691" s="434">
        <v>2016</v>
      </c>
    </row>
    <row r="18692" spans="1:11" hidden="1" x14ac:dyDescent="0.25">
      <c r="A18692" s="434">
        <v>636017613</v>
      </c>
      <c r="B18692" s="434">
        <v>16689</v>
      </c>
      <c r="C18692" s="434" t="s">
        <v>28</v>
      </c>
      <c r="D18692" s="434" t="s">
        <v>33</v>
      </c>
      <c r="E18692" s="434">
        <v>14.3</v>
      </c>
      <c r="F18692" s="434">
        <v>9932</v>
      </c>
      <c r="G18692" s="434">
        <v>81237</v>
      </c>
      <c r="H18692" s="434">
        <v>43301</v>
      </c>
      <c r="I18692" s="434">
        <v>229</v>
      </c>
      <c r="J18692" s="434">
        <v>0</v>
      </c>
      <c r="K18692" s="434">
        <v>1970</v>
      </c>
    </row>
    <row r="18693" spans="1:11" hidden="1" x14ac:dyDescent="0.25">
      <c r="A18693" s="434">
        <v>636017614</v>
      </c>
      <c r="B18693" s="434">
        <v>18083</v>
      </c>
      <c r="C18693" s="434" t="s">
        <v>28</v>
      </c>
      <c r="D18693" s="434" t="s">
        <v>33</v>
      </c>
      <c r="E18693" s="434">
        <v>14</v>
      </c>
      <c r="F18693" s="434">
        <v>9932</v>
      </c>
      <c r="G18693" s="434">
        <v>81252</v>
      </c>
      <c r="H18693" s="434">
        <v>43301</v>
      </c>
      <c r="I18693" s="434">
        <v>229</v>
      </c>
      <c r="J18693" s="434">
        <v>0</v>
      </c>
      <c r="K18693" s="434">
        <v>1970</v>
      </c>
    </row>
    <row r="18694" spans="1:11" hidden="1" x14ac:dyDescent="0.25">
      <c r="A18694" s="434">
        <v>636017635</v>
      </c>
      <c r="B18694" s="434">
        <v>1</v>
      </c>
      <c r="C18694" s="434" t="s">
        <v>28</v>
      </c>
      <c r="D18694" s="434" t="s">
        <v>29</v>
      </c>
      <c r="E18694" s="434">
        <v>0</v>
      </c>
      <c r="F18694" s="434">
        <v>8201</v>
      </c>
      <c r="G18694" s="434">
        <v>55500</v>
      </c>
      <c r="H18694" s="434">
        <v>30700</v>
      </c>
      <c r="I18694" s="434">
        <v>190</v>
      </c>
      <c r="J18694" s="434">
        <v>0</v>
      </c>
    </row>
    <row r="18695" spans="1:11" hidden="1" x14ac:dyDescent="0.25">
      <c r="A18695" s="434">
        <v>636017637</v>
      </c>
      <c r="B18695" s="434">
        <v>547</v>
      </c>
      <c r="C18695" s="434" t="s">
        <v>28</v>
      </c>
      <c r="D18695" s="434" t="s">
        <v>29</v>
      </c>
      <c r="F18695" s="434">
        <v>9000</v>
      </c>
      <c r="G18695" s="434">
        <v>60280</v>
      </c>
      <c r="H18695" s="434">
        <v>34808</v>
      </c>
      <c r="I18695" s="434">
        <v>199.9</v>
      </c>
      <c r="K18695" s="434">
        <v>2017</v>
      </c>
    </row>
    <row r="18696" spans="1:11" hidden="1" x14ac:dyDescent="0.25">
      <c r="A18696" s="434">
        <v>636017640</v>
      </c>
      <c r="B18696" s="434">
        <v>1</v>
      </c>
      <c r="C18696" s="434" t="s">
        <v>46</v>
      </c>
      <c r="D18696" s="434" t="s">
        <v>22</v>
      </c>
      <c r="G18696" s="434">
        <v>2792</v>
      </c>
      <c r="H18696" s="434">
        <v>2573</v>
      </c>
      <c r="I18696" s="434">
        <v>73.599999999999994</v>
      </c>
    </row>
    <row r="18697" spans="1:11" hidden="1" x14ac:dyDescent="0.25">
      <c r="A18697" s="434">
        <v>636017644</v>
      </c>
      <c r="B18697" s="434">
        <v>8475</v>
      </c>
      <c r="C18697" s="434" t="s">
        <v>28</v>
      </c>
      <c r="D18697" s="434" t="s">
        <v>29</v>
      </c>
      <c r="E18697" s="434">
        <v>14.2</v>
      </c>
      <c r="F18697" s="434">
        <v>8050</v>
      </c>
      <c r="G18697" s="434">
        <v>63456</v>
      </c>
      <c r="H18697" s="434">
        <v>36347</v>
      </c>
      <c r="I18697" s="434">
        <v>199.9</v>
      </c>
      <c r="K18697" s="434">
        <v>2017</v>
      </c>
    </row>
    <row r="18698" spans="1:11" hidden="1" x14ac:dyDescent="0.25">
      <c r="A18698" s="434">
        <v>636017647</v>
      </c>
      <c r="B18698" s="434">
        <v>8497</v>
      </c>
      <c r="C18698" s="434" t="s">
        <v>20</v>
      </c>
      <c r="D18698" s="434" t="s">
        <v>29</v>
      </c>
      <c r="E18698" s="434">
        <v>14.8</v>
      </c>
      <c r="F18698" s="434">
        <v>9960</v>
      </c>
      <c r="G18698" s="434">
        <v>50922</v>
      </c>
      <c r="H18698" s="434">
        <v>29967</v>
      </c>
      <c r="I18698" s="434">
        <v>183</v>
      </c>
      <c r="J18698" s="434">
        <v>51749</v>
      </c>
      <c r="K18698" s="434">
        <v>2009</v>
      </c>
    </row>
    <row r="18699" spans="1:11" hidden="1" x14ac:dyDescent="0.25">
      <c r="A18699" s="434">
        <v>636017648</v>
      </c>
      <c r="B18699" s="434">
        <v>45131</v>
      </c>
      <c r="C18699" s="434" t="s">
        <v>20</v>
      </c>
      <c r="D18699" s="434" t="s">
        <v>29</v>
      </c>
      <c r="E18699" s="434">
        <v>14.8</v>
      </c>
      <c r="F18699" s="434">
        <v>9960</v>
      </c>
      <c r="G18699" s="434">
        <v>49999</v>
      </c>
      <c r="H18699" s="434">
        <v>29967</v>
      </c>
      <c r="I18699" s="434">
        <v>183</v>
      </c>
      <c r="J18699" s="434">
        <v>51749</v>
      </c>
      <c r="K18699" s="434">
        <v>2009</v>
      </c>
    </row>
    <row r="18700" spans="1:11" hidden="1" x14ac:dyDescent="0.25">
      <c r="A18700" s="434">
        <v>636017653</v>
      </c>
      <c r="B18700" s="434">
        <v>27149</v>
      </c>
      <c r="C18700" s="434" t="s">
        <v>20</v>
      </c>
      <c r="D18700" s="434" t="s">
        <v>29</v>
      </c>
      <c r="E18700" s="434">
        <v>14.8</v>
      </c>
      <c r="F18700" s="434">
        <v>9960</v>
      </c>
      <c r="G18700" s="434">
        <v>49999</v>
      </c>
      <c r="H18700" s="434">
        <v>29967</v>
      </c>
      <c r="I18700" s="434">
        <v>183</v>
      </c>
      <c r="J18700" s="434">
        <v>51749</v>
      </c>
      <c r="K18700" s="434">
        <v>2009</v>
      </c>
    </row>
    <row r="18701" spans="1:11" hidden="1" x14ac:dyDescent="0.25">
      <c r="A18701" s="434">
        <v>636017654</v>
      </c>
      <c r="B18701" s="434">
        <v>17444</v>
      </c>
      <c r="C18701" s="434" t="s">
        <v>20</v>
      </c>
      <c r="D18701" s="434" t="s">
        <v>29</v>
      </c>
      <c r="E18701" s="434">
        <v>14.8</v>
      </c>
      <c r="F18701" s="434">
        <v>9960</v>
      </c>
      <c r="G18701" s="434">
        <v>50956</v>
      </c>
      <c r="H18701" s="434">
        <v>29967</v>
      </c>
      <c r="I18701" s="434">
        <v>183</v>
      </c>
      <c r="J18701" s="434">
        <v>51749</v>
      </c>
      <c r="K18701" s="434">
        <v>2008</v>
      </c>
    </row>
    <row r="18702" spans="1:11" hidden="1" x14ac:dyDescent="0.25">
      <c r="A18702" s="434">
        <v>636017655</v>
      </c>
      <c r="B18702" s="434">
        <v>31877</v>
      </c>
      <c r="C18702" s="434" t="s">
        <v>20</v>
      </c>
      <c r="D18702" s="434" t="s">
        <v>29</v>
      </c>
      <c r="E18702" s="434">
        <v>14.8</v>
      </c>
      <c r="F18702" s="434">
        <v>9960</v>
      </c>
      <c r="G18702" s="434">
        <v>50973</v>
      </c>
      <c r="H18702" s="434">
        <v>29967</v>
      </c>
      <c r="I18702" s="434">
        <v>183</v>
      </c>
      <c r="J18702" s="434">
        <v>51749</v>
      </c>
      <c r="K18702" s="434">
        <v>2008</v>
      </c>
    </row>
    <row r="18703" spans="1:11" hidden="1" x14ac:dyDescent="0.25">
      <c r="A18703" s="434">
        <v>636017670</v>
      </c>
      <c r="B18703" s="434">
        <v>1</v>
      </c>
      <c r="C18703" s="434" t="s">
        <v>35</v>
      </c>
      <c r="D18703" s="434" t="s">
        <v>40</v>
      </c>
      <c r="E18703" s="434">
        <v>25</v>
      </c>
      <c r="F18703" s="434">
        <v>62920</v>
      </c>
      <c r="G18703" s="434">
        <v>85437</v>
      </c>
      <c r="H18703" s="434">
        <v>75579</v>
      </c>
      <c r="I18703" s="434">
        <v>306</v>
      </c>
      <c r="J18703" s="434">
        <v>0</v>
      </c>
      <c r="K18703" s="434">
        <v>2008</v>
      </c>
    </row>
    <row r="18704" spans="1:11" hidden="1" x14ac:dyDescent="0.25">
      <c r="A18704" s="434">
        <v>636017690</v>
      </c>
      <c r="B18704" s="434">
        <v>1</v>
      </c>
      <c r="C18704" s="434" t="s">
        <v>28</v>
      </c>
      <c r="D18704" s="434" t="s">
        <v>29</v>
      </c>
      <c r="E18704" s="434">
        <v>14.5</v>
      </c>
      <c r="F18704" s="434">
        <v>9960</v>
      </c>
      <c r="G18704" s="434">
        <v>55783</v>
      </c>
      <c r="H18704" s="434">
        <v>32672</v>
      </c>
      <c r="I18704" s="434">
        <v>187.8</v>
      </c>
      <c r="K18704" s="434">
        <v>2011</v>
      </c>
    </row>
    <row r="18705" spans="1:11" hidden="1" x14ac:dyDescent="0.25">
      <c r="A18705" s="434">
        <v>636017691</v>
      </c>
      <c r="B18705" s="434">
        <v>1</v>
      </c>
      <c r="C18705" s="434" t="s">
        <v>28</v>
      </c>
      <c r="D18705" s="434" t="s">
        <v>29</v>
      </c>
      <c r="E18705" s="434">
        <v>43599</v>
      </c>
      <c r="F18705" s="434">
        <v>9480</v>
      </c>
      <c r="G18705" s="434">
        <v>55783</v>
      </c>
      <c r="H18705" s="434">
        <v>32613</v>
      </c>
      <c r="I18705" s="434">
        <v>187.8</v>
      </c>
      <c r="J18705" s="434">
        <v>0</v>
      </c>
    </row>
    <row r="18706" spans="1:11" hidden="1" x14ac:dyDescent="0.25">
      <c r="A18706" s="434">
        <v>636017700</v>
      </c>
      <c r="B18706" s="434">
        <v>1</v>
      </c>
      <c r="C18706" s="434" t="s">
        <v>35</v>
      </c>
      <c r="D18706" s="434" t="s">
        <v>25</v>
      </c>
      <c r="E18706" s="434">
        <v>19.600000000000001</v>
      </c>
      <c r="F18706" s="434">
        <v>9723</v>
      </c>
      <c r="G18706" s="434">
        <v>13760</v>
      </c>
      <c r="H18706" s="434">
        <v>9966</v>
      </c>
      <c r="I18706" s="434">
        <v>148</v>
      </c>
      <c r="K18706" s="434">
        <v>2006</v>
      </c>
    </row>
    <row r="18707" spans="1:11" hidden="1" x14ac:dyDescent="0.25">
      <c r="A18707" s="434">
        <v>636017711</v>
      </c>
      <c r="B18707" s="434">
        <v>3955</v>
      </c>
      <c r="C18707" s="434" t="s">
        <v>24</v>
      </c>
      <c r="D18707" s="434" t="s">
        <v>29</v>
      </c>
      <c r="F18707" s="434">
        <v>12040</v>
      </c>
      <c r="G18707" s="434">
        <v>25287</v>
      </c>
      <c r="H18707" s="434">
        <v>28580</v>
      </c>
      <c r="I18707" s="434">
        <v>188.28</v>
      </c>
      <c r="J18707" s="434">
        <v>36070</v>
      </c>
      <c r="K18707" s="434">
        <v>2016</v>
      </c>
    </row>
    <row r="18708" spans="1:11" hidden="1" x14ac:dyDescent="0.25">
      <c r="A18708" s="434">
        <v>636017713</v>
      </c>
      <c r="B18708" s="434">
        <v>6313</v>
      </c>
      <c r="C18708" s="434" t="s">
        <v>28</v>
      </c>
      <c r="D18708" s="434" t="s">
        <v>33</v>
      </c>
      <c r="E18708" s="434">
        <v>14.7</v>
      </c>
      <c r="F18708" s="434">
        <v>15810</v>
      </c>
      <c r="G18708" s="434">
        <v>114063</v>
      </c>
      <c r="H18708" s="434">
        <v>63864</v>
      </c>
      <c r="I18708" s="434">
        <v>249.88399999999999</v>
      </c>
      <c r="K18708" s="434">
        <v>2010</v>
      </c>
    </row>
    <row r="18709" spans="1:11" hidden="1" x14ac:dyDescent="0.25">
      <c r="A18709" s="434">
        <v>636017745</v>
      </c>
      <c r="B18709" s="434">
        <v>21999</v>
      </c>
      <c r="C18709" s="434" t="s">
        <v>28</v>
      </c>
      <c r="D18709" s="434" t="s">
        <v>36</v>
      </c>
      <c r="F18709" s="434">
        <v>18660</v>
      </c>
      <c r="G18709" s="434">
        <v>178838</v>
      </c>
      <c r="H18709" s="434">
        <v>93186</v>
      </c>
      <c r="I18709" s="434">
        <v>292</v>
      </c>
      <c r="K18709" s="434">
        <v>2010</v>
      </c>
    </row>
    <row r="18710" spans="1:11" hidden="1" x14ac:dyDescent="0.25">
      <c r="A18710" s="434">
        <v>636017746</v>
      </c>
      <c r="B18710" s="434">
        <v>1</v>
      </c>
      <c r="C18710" s="434" t="s">
        <v>28</v>
      </c>
      <c r="D18710" s="434" t="s">
        <v>36</v>
      </c>
      <c r="E18710" s="434">
        <v>15.3</v>
      </c>
      <c r="F18710" s="434">
        <v>18660</v>
      </c>
      <c r="G18710" s="434">
        <v>178978</v>
      </c>
      <c r="H18710" s="434">
        <v>93186</v>
      </c>
      <c r="I18710" s="434">
        <v>292</v>
      </c>
      <c r="J18710" s="434">
        <v>0</v>
      </c>
      <c r="K18710" s="434">
        <v>2010</v>
      </c>
    </row>
    <row r="18711" spans="1:11" hidden="1" x14ac:dyDescent="0.25">
      <c r="A18711" s="434">
        <v>636017782</v>
      </c>
      <c r="B18711" s="434">
        <v>26691</v>
      </c>
      <c r="C18711" s="434" t="s">
        <v>28</v>
      </c>
      <c r="D18711" s="434" t="s">
        <v>33</v>
      </c>
      <c r="E18711" s="434">
        <v>15</v>
      </c>
      <c r="F18711" s="434">
        <v>10900</v>
      </c>
      <c r="G18711" s="434">
        <v>76000</v>
      </c>
      <c r="H18711" s="434">
        <v>41811</v>
      </c>
      <c r="I18711" s="434">
        <v>224.9</v>
      </c>
      <c r="J18711" s="434">
        <v>0</v>
      </c>
    </row>
    <row r="18712" spans="1:11" hidden="1" x14ac:dyDescent="0.25">
      <c r="A18712" s="434">
        <v>636017804</v>
      </c>
      <c r="B18712" s="434">
        <v>1</v>
      </c>
      <c r="C18712" s="434" t="s">
        <v>28</v>
      </c>
      <c r="D18712" s="434" t="s">
        <v>36</v>
      </c>
      <c r="E18712" s="434">
        <v>15.2</v>
      </c>
      <c r="F18712" s="434">
        <v>18660</v>
      </c>
      <c r="G18712" s="434">
        <v>178929</v>
      </c>
      <c r="H18712" s="434">
        <v>92884</v>
      </c>
      <c r="I18712" s="434">
        <v>292</v>
      </c>
      <c r="J18712" s="434">
        <v>0</v>
      </c>
      <c r="K18712" s="434">
        <v>2012</v>
      </c>
    </row>
    <row r="18713" spans="1:11" hidden="1" x14ac:dyDescent="0.25">
      <c r="A18713" s="434">
        <v>636017824</v>
      </c>
      <c r="B18713" s="434">
        <v>2793</v>
      </c>
      <c r="C18713" s="434" t="s">
        <v>28</v>
      </c>
      <c r="D18713" s="434" t="s">
        <v>29</v>
      </c>
      <c r="E18713" s="434">
        <v>14</v>
      </c>
      <c r="F18713" s="434">
        <v>5847</v>
      </c>
      <c r="G18713" s="434">
        <v>28520</v>
      </c>
      <c r="H18713" s="434">
        <v>16848</v>
      </c>
      <c r="I18713" s="434">
        <v>169.03</v>
      </c>
      <c r="J18713" s="434">
        <v>0</v>
      </c>
    </row>
    <row r="18714" spans="1:11" hidden="1" x14ac:dyDescent="0.25">
      <c r="A18714" s="434">
        <v>636017835</v>
      </c>
      <c r="B18714" s="434">
        <v>1</v>
      </c>
      <c r="C18714" s="434" t="s">
        <v>20</v>
      </c>
      <c r="D18714" s="434" t="s">
        <v>29</v>
      </c>
      <c r="E18714" s="434">
        <v>16</v>
      </c>
      <c r="F18714" s="434">
        <v>10415</v>
      </c>
      <c r="G18714" s="434">
        <v>36634</v>
      </c>
      <c r="H18714" s="434">
        <v>22415</v>
      </c>
      <c r="I18714" s="434">
        <v>182.46</v>
      </c>
      <c r="J18714" s="434">
        <v>39078</v>
      </c>
      <c r="K18714" s="434">
        <v>1994</v>
      </c>
    </row>
    <row r="18715" spans="1:11" hidden="1" x14ac:dyDescent="0.25">
      <c r="A18715" s="434">
        <v>636017845</v>
      </c>
      <c r="B18715" s="434">
        <v>466</v>
      </c>
      <c r="C18715" s="434" t="s">
        <v>20</v>
      </c>
      <c r="D18715" s="434" t="s">
        <v>29</v>
      </c>
      <c r="E18715" s="434">
        <v>14.9</v>
      </c>
      <c r="F18715" s="434">
        <v>9480</v>
      </c>
      <c r="G18715" s="434">
        <v>50695</v>
      </c>
      <c r="H18715" s="434">
        <v>30040</v>
      </c>
      <c r="I18715" s="434">
        <v>183</v>
      </c>
      <c r="J18715" s="434">
        <v>52115</v>
      </c>
      <c r="K18715" s="434">
        <v>2008</v>
      </c>
    </row>
    <row r="18716" spans="1:11" hidden="1" x14ac:dyDescent="0.25">
      <c r="A18716" s="434">
        <v>636017870</v>
      </c>
      <c r="B18716" s="434">
        <v>534</v>
      </c>
      <c r="C18716" s="434" t="s">
        <v>31</v>
      </c>
      <c r="D18716" s="434" t="s">
        <v>29</v>
      </c>
      <c r="F18716" s="434">
        <v>13200</v>
      </c>
      <c r="G18716" s="434">
        <v>18241</v>
      </c>
      <c r="H18716" s="434">
        <v>72700</v>
      </c>
      <c r="I18716" s="434">
        <v>199.96</v>
      </c>
      <c r="K18716" s="434">
        <v>2017</v>
      </c>
    </row>
    <row r="18717" spans="1:11" hidden="1" x14ac:dyDescent="0.25">
      <c r="A18717" s="434">
        <v>636017886</v>
      </c>
      <c r="B18717" s="434">
        <v>188</v>
      </c>
      <c r="C18717" s="434" t="s">
        <v>20</v>
      </c>
      <c r="D18717" s="434" t="s">
        <v>25</v>
      </c>
      <c r="E18717" s="434">
        <v>13</v>
      </c>
      <c r="F18717" s="434">
        <v>5180</v>
      </c>
      <c r="G18717" s="434">
        <v>17055</v>
      </c>
      <c r="H18717" s="434">
        <v>11939</v>
      </c>
      <c r="I18717" s="434">
        <v>144.80000000000001</v>
      </c>
      <c r="J18717" s="434">
        <v>18518</v>
      </c>
      <c r="K18717" s="434">
        <v>2009</v>
      </c>
    </row>
    <row r="18718" spans="1:11" hidden="1" x14ac:dyDescent="0.25">
      <c r="A18718" s="434">
        <v>636017887</v>
      </c>
      <c r="B18718" s="434">
        <v>8832</v>
      </c>
      <c r="C18718" s="434" t="s">
        <v>28</v>
      </c>
      <c r="D18718" s="434" t="s">
        <v>29</v>
      </c>
      <c r="E18718" s="434">
        <v>16.3</v>
      </c>
      <c r="F18718" s="434">
        <v>5850</v>
      </c>
      <c r="G18718" s="434">
        <v>28348</v>
      </c>
      <c r="H18718" s="434">
        <v>17019</v>
      </c>
      <c r="I18718" s="434">
        <v>169.37</v>
      </c>
      <c r="K18718" s="434">
        <v>2013</v>
      </c>
    </row>
    <row r="18719" spans="1:11" hidden="1" x14ac:dyDescent="0.25">
      <c r="A18719" s="434">
        <v>636017897</v>
      </c>
      <c r="B18719" s="434">
        <v>5103</v>
      </c>
      <c r="C18719" s="434" t="s">
        <v>28</v>
      </c>
      <c r="D18719" s="434" t="s">
        <v>29</v>
      </c>
      <c r="F18719" s="434">
        <v>7880</v>
      </c>
      <c r="G18719" s="434">
        <v>61298</v>
      </c>
      <c r="H18719" s="434">
        <v>35025</v>
      </c>
      <c r="I18719" s="434">
        <v>199.92</v>
      </c>
      <c r="K18719" s="434">
        <v>2017</v>
      </c>
    </row>
    <row r="18720" spans="1:11" hidden="1" x14ac:dyDescent="0.25">
      <c r="A18720" s="434">
        <v>636017900</v>
      </c>
      <c r="B18720" s="434">
        <v>927</v>
      </c>
      <c r="C18720" s="434" t="s">
        <v>28</v>
      </c>
      <c r="D18720" s="434" t="s">
        <v>29</v>
      </c>
      <c r="F18720" s="434">
        <v>11900</v>
      </c>
      <c r="G18720" s="434">
        <v>63408</v>
      </c>
      <c r="H18720" s="434">
        <v>36484</v>
      </c>
      <c r="I18720" s="434">
        <v>199.99</v>
      </c>
      <c r="K18720" s="434">
        <v>2017</v>
      </c>
    </row>
    <row r="18721" spans="1:11" hidden="1" x14ac:dyDescent="0.25">
      <c r="A18721" s="434">
        <v>636017902</v>
      </c>
      <c r="B18721" s="434">
        <v>701</v>
      </c>
      <c r="C18721" s="434" t="s">
        <v>28</v>
      </c>
      <c r="D18721" s="434" t="s">
        <v>29</v>
      </c>
      <c r="E18721" s="434">
        <v>13.5</v>
      </c>
      <c r="F18721" s="434">
        <v>5850</v>
      </c>
      <c r="G18721" s="434">
        <v>28418</v>
      </c>
      <c r="H18721" s="434">
        <v>17041</v>
      </c>
      <c r="I18721" s="434">
        <v>169.37</v>
      </c>
      <c r="J18721" s="434">
        <v>0</v>
      </c>
      <c r="K18721" s="434">
        <v>2009</v>
      </c>
    </row>
    <row r="18722" spans="1:11" hidden="1" x14ac:dyDescent="0.25">
      <c r="A18722" s="434">
        <v>636017918</v>
      </c>
      <c r="B18722" s="434">
        <v>562</v>
      </c>
      <c r="C18722" s="434" t="s">
        <v>31</v>
      </c>
      <c r="D18722" s="434" t="s">
        <v>29</v>
      </c>
      <c r="E18722" s="434">
        <v>14.5</v>
      </c>
      <c r="F18722" s="434">
        <v>7150</v>
      </c>
      <c r="G18722" s="434">
        <v>33741</v>
      </c>
      <c r="H18722" s="434">
        <v>23548</v>
      </c>
      <c r="I18722" s="434">
        <v>185.14</v>
      </c>
      <c r="K18722" s="434">
        <v>2010</v>
      </c>
    </row>
    <row r="18723" spans="1:11" hidden="1" x14ac:dyDescent="0.25">
      <c r="A18723" s="434">
        <v>636017921</v>
      </c>
      <c r="B18723" s="434">
        <v>1</v>
      </c>
      <c r="C18723" s="434" t="s">
        <v>35</v>
      </c>
      <c r="D18723" s="434" t="s">
        <v>40</v>
      </c>
      <c r="E18723" s="434">
        <v>23.7</v>
      </c>
      <c r="F18723" s="434">
        <v>68640</v>
      </c>
      <c r="G18723" s="434">
        <v>140973</v>
      </c>
      <c r="H18723" s="434">
        <v>141754</v>
      </c>
      <c r="I18723" s="434">
        <v>366</v>
      </c>
      <c r="J18723" s="434">
        <v>0</v>
      </c>
      <c r="K18723" s="434">
        <v>2013</v>
      </c>
    </row>
    <row r="18724" spans="1:11" hidden="1" x14ac:dyDescent="0.25">
      <c r="A18724" s="434">
        <v>636017986</v>
      </c>
      <c r="B18724" s="434">
        <v>6617</v>
      </c>
      <c r="C18724" s="434" t="s">
        <v>20</v>
      </c>
      <c r="D18724" s="434" t="s">
        <v>29</v>
      </c>
      <c r="E18724" s="434">
        <v>15.2</v>
      </c>
      <c r="F18724" s="434">
        <v>9480</v>
      </c>
      <c r="G18724" s="434">
        <v>51747</v>
      </c>
      <c r="H18724" s="434">
        <v>29636</v>
      </c>
      <c r="I18724" s="434">
        <v>183.31</v>
      </c>
      <c r="J18724" s="434">
        <v>53032</v>
      </c>
      <c r="K18724" s="434">
        <v>2009</v>
      </c>
    </row>
    <row r="18725" spans="1:11" hidden="1" x14ac:dyDescent="0.25">
      <c r="A18725" s="434">
        <v>636017987</v>
      </c>
      <c r="B18725" s="434">
        <v>1</v>
      </c>
      <c r="C18725" s="434" t="s">
        <v>20</v>
      </c>
      <c r="D18725" s="434" t="s">
        <v>29</v>
      </c>
      <c r="E18725" s="434">
        <v>15.2</v>
      </c>
      <c r="F18725" s="434">
        <v>9480</v>
      </c>
      <c r="G18725" s="434">
        <v>51731</v>
      </c>
      <c r="H18725" s="434">
        <v>29636</v>
      </c>
      <c r="I18725" s="434">
        <v>183.31</v>
      </c>
      <c r="J18725" s="434">
        <v>53032</v>
      </c>
      <c r="K18725" s="434">
        <v>2010</v>
      </c>
    </row>
    <row r="18726" spans="1:11" hidden="1" x14ac:dyDescent="0.25">
      <c r="A18726" s="434">
        <v>636017989</v>
      </c>
      <c r="B18726" s="434">
        <v>7746</v>
      </c>
      <c r="C18726" s="434" t="s">
        <v>28</v>
      </c>
      <c r="D18726" s="434" t="s">
        <v>33</v>
      </c>
      <c r="E18726" s="434">
        <v>14.1</v>
      </c>
      <c r="F18726" s="434">
        <v>9500</v>
      </c>
      <c r="G18726" s="434">
        <v>81711</v>
      </c>
      <c r="H18726" s="434">
        <v>44980</v>
      </c>
      <c r="I18726" s="434">
        <v>229</v>
      </c>
      <c r="K18726" s="434">
        <v>2013</v>
      </c>
    </row>
    <row r="18727" spans="1:11" hidden="1" x14ac:dyDescent="0.25">
      <c r="A18727" s="434">
        <v>636017992</v>
      </c>
      <c r="B18727" s="434">
        <v>12005</v>
      </c>
      <c r="C18727" s="434" t="s">
        <v>28</v>
      </c>
      <c r="D18727" s="434" t="s">
        <v>29</v>
      </c>
      <c r="E18727" s="434">
        <v>14.2</v>
      </c>
      <c r="F18727" s="434">
        <v>9480</v>
      </c>
      <c r="G18727" s="434">
        <v>56778</v>
      </c>
      <c r="H18727" s="434">
        <v>32987</v>
      </c>
      <c r="I18727" s="434">
        <v>189.99</v>
      </c>
      <c r="J18727" s="434">
        <v>0</v>
      </c>
      <c r="K18727" s="434">
        <v>2012</v>
      </c>
    </row>
    <row r="18728" spans="1:11" hidden="1" x14ac:dyDescent="0.25">
      <c r="A18728" s="434">
        <v>636017994</v>
      </c>
      <c r="B18728" s="434">
        <v>1</v>
      </c>
      <c r="C18728" s="434" t="s">
        <v>35</v>
      </c>
      <c r="D18728" s="434" t="s">
        <v>33</v>
      </c>
      <c r="E18728" s="434">
        <v>23.5</v>
      </c>
      <c r="F18728" s="434">
        <v>31990</v>
      </c>
      <c r="G18728" s="434">
        <v>41974</v>
      </c>
      <c r="H18728" s="434">
        <v>35998</v>
      </c>
      <c r="I18728" s="434">
        <v>230.92</v>
      </c>
      <c r="K18728" s="434">
        <v>2010</v>
      </c>
    </row>
    <row r="18729" spans="1:11" hidden="1" x14ac:dyDescent="0.25">
      <c r="A18729" s="434">
        <v>636018000</v>
      </c>
      <c r="B18729" s="434">
        <v>1</v>
      </c>
      <c r="C18729" s="434" t="s">
        <v>35</v>
      </c>
      <c r="D18729" s="434" t="s">
        <v>25</v>
      </c>
      <c r="E18729" s="434">
        <v>19.5</v>
      </c>
      <c r="F18729" s="434">
        <v>9800</v>
      </c>
      <c r="G18729" s="434">
        <v>13806</v>
      </c>
      <c r="H18729" s="434">
        <v>9940</v>
      </c>
      <c r="I18729" s="434">
        <v>147.87</v>
      </c>
      <c r="K18729" s="434">
        <v>2008</v>
      </c>
    </row>
    <row r="18730" spans="1:11" hidden="1" x14ac:dyDescent="0.25">
      <c r="A18730" s="434">
        <v>636018009</v>
      </c>
      <c r="B18730" s="434">
        <v>31977</v>
      </c>
      <c r="C18730" s="434" t="s">
        <v>31</v>
      </c>
      <c r="D18730" s="434" t="s">
        <v>22</v>
      </c>
      <c r="E18730" s="434">
        <v>14</v>
      </c>
      <c r="F18730" s="434">
        <v>3310</v>
      </c>
      <c r="G18730" s="434">
        <v>3945</v>
      </c>
      <c r="H18730" s="434">
        <v>3138</v>
      </c>
      <c r="I18730" s="434">
        <v>92.21</v>
      </c>
      <c r="J18730" s="434">
        <v>4379</v>
      </c>
      <c r="K18730" s="434">
        <v>1982</v>
      </c>
    </row>
    <row r="18731" spans="1:11" hidden="1" x14ac:dyDescent="0.25">
      <c r="A18731" s="434">
        <v>636018010</v>
      </c>
      <c r="B18731" s="434">
        <v>110797</v>
      </c>
      <c r="C18731" s="434" t="s">
        <v>24</v>
      </c>
      <c r="D18731" s="434" t="s">
        <v>36</v>
      </c>
      <c r="E18731" s="434">
        <v>15</v>
      </c>
      <c r="F18731" s="434">
        <v>36400</v>
      </c>
      <c r="G18731" s="434">
        <v>95743</v>
      </c>
      <c r="H18731" s="434">
        <v>114758</v>
      </c>
      <c r="I18731" s="434">
        <v>294.89999</v>
      </c>
      <c r="J18731" s="434">
        <v>174000</v>
      </c>
      <c r="K18731" s="434">
        <v>2018</v>
      </c>
    </row>
    <row r="18732" spans="1:11" hidden="1" x14ac:dyDescent="0.25">
      <c r="A18732" s="434">
        <v>636018011</v>
      </c>
      <c r="B18732" s="434">
        <v>2</v>
      </c>
      <c r="C18732" s="434" t="s">
        <v>24</v>
      </c>
      <c r="D18732" s="434" t="s">
        <v>36</v>
      </c>
      <c r="E18732" s="434">
        <v>15</v>
      </c>
      <c r="F18732" s="434">
        <v>36400</v>
      </c>
      <c r="G18732" s="434">
        <v>95673</v>
      </c>
      <c r="H18732" s="434">
        <v>114758</v>
      </c>
      <c r="I18732" s="434">
        <v>294.89999</v>
      </c>
      <c r="J18732" s="434">
        <v>174000</v>
      </c>
      <c r="K18732" s="434">
        <v>2018</v>
      </c>
    </row>
    <row r="18733" spans="1:11" hidden="1" x14ac:dyDescent="0.25">
      <c r="A18733" s="434">
        <v>636018023</v>
      </c>
      <c r="B18733" s="434">
        <v>2524</v>
      </c>
      <c r="C18733" s="434" t="s">
        <v>28</v>
      </c>
      <c r="D18733" s="434" t="s">
        <v>29</v>
      </c>
      <c r="E18733" s="434">
        <v>14.2</v>
      </c>
      <c r="F18733" s="434">
        <v>8050</v>
      </c>
      <c r="G18733" s="434">
        <v>63435</v>
      </c>
      <c r="H18733" s="434">
        <v>36324</v>
      </c>
      <c r="I18733" s="434">
        <v>199.99</v>
      </c>
      <c r="J18733" s="434">
        <v>0</v>
      </c>
      <c r="K18733" s="434">
        <v>2017</v>
      </c>
    </row>
    <row r="18734" spans="1:11" hidden="1" x14ac:dyDescent="0.25">
      <c r="A18734" s="434">
        <v>636018030</v>
      </c>
      <c r="B18734" s="434">
        <v>1</v>
      </c>
      <c r="C18734" s="434" t="s">
        <v>28</v>
      </c>
      <c r="D18734" s="434" t="s">
        <v>29</v>
      </c>
      <c r="E18734" s="434">
        <v>43538</v>
      </c>
      <c r="F18734" s="434">
        <v>7796</v>
      </c>
      <c r="G18734" s="434">
        <v>52415</v>
      </c>
      <c r="H18734" s="434">
        <v>30046</v>
      </c>
      <c r="I18734" s="434">
        <v>189.99</v>
      </c>
      <c r="J18734" s="434">
        <v>0</v>
      </c>
    </row>
    <row r="18735" spans="1:11" hidden="1" x14ac:dyDescent="0.25">
      <c r="A18735" s="434">
        <v>636018034</v>
      </c>
      <c r="B18735" s="434">
        <v>55916</v>
      </c>
      <c r="C18735" s="434" t="s">
        <v>28</v>
      </c>
      <c r="D18735" s="434" t="s">
        <v>29</v>
      </c>
      <c r="E18735" s="434">
        <v>14</v>
      </c>
      <c r="F18735" s="434">
        <v>7860</v>
      </c>
      <c r="G18735" s="434">
        <v>33745</v>
      </c>
      <c r="H18735" s="434">
        <v>19829</v>
      </c>
      <c r="I18735" s="434">
        <v>174</v>
      </c>
      <c r="J18735" s="434">
        <v>0</v>
      </c>
      <c r="K18735" s="434">
        <v>2004</v>
      </c>
    </row>
    <row r="18736" spans="1:11" hidden="1" x14ac:dyDescent="0.25">
      <c r="A18736" s="434">
        <v>636018042</v>
      </c>
      <c r="B18736" s="434">
        <v>1</v>
      </c>
      <c r="C18736" s="434" t="s">
        <v>28</v>
      </c>
      <c r="D18736" s="434" t="s">
        <v>29</v>
      </c>
      <c r="E18736" s="434">
        <v>14.5</v>
      </c>
      <c r="F18736" s="434">
        <v>6480</v>
      </c>
      <c r="G18736" s="434">
        <v>32844</v>
      </c>
      <c r="H18736" s="434">
        <v>19943</v>
      </c>
      <c r="I18736" s="434">
        <v>177.37</v>
      </c>
      <c r="K18736" s="434">
        <v>2012</v>
      </c>
    </row>
    <row r="18737" spans="1:11" hidden="1" x14ac:dyDescent="0.25">
      <c r="A18737" s="434">
        <v>636018052</v>
      </c>
      <c r="B18737" s="434">
        <v>9601</v>
      </c>
      <c r="C18737" s="434" t="s">
        <v>28</v>
      </c>
      <c r="D18737" s="434" t="s">
        <v>33</v>
      </c>
      <c r="E18737" s="434">
        <v>14.5</v>
      </c>
      <c r="F18737" s="434">
        <v>14280</v>
      </c>
      <c r="G18737" s="434">
        <v>81193</v>
      </c>
      <c r="H18737" s="434">
        <v>44043</v>
      </c>
      <c r="I18737" s="434">
        <v>229</v>
      </c>
      <c r="J18737" s="434">
        <v>0</v>
      </c>
      <c r="K18737" s="434">
        <v>2017</v>
      </c>
    </row>
    <row r="18738" spans="1:11" hidden="1" x14ac:dyDescent="0.25">
      <c r="A18738" s="434">
        <v>636018088</v>
      </c>
      <c r="B18738" s="434">
        <v>7737</v>
      </c>
      <c r="C18738" s="434" t="s">
        <v>28</v>
      </c>
      <c r="D18738" s="434" t="s">
        <v>29</v>
      </c>
      <c r="E18738" s="434">
        <v>14.5</v>
      </c>
      <c r="F18738" s="434">
        <v>8300</v>
      </c>
      <c r="G18738" s="434">
        <v>63301</v>
      </c>
      <c r="H18738" s="434">
        <v>35812</v>
      </c>
      <c r="I18738" s="434">
        <v>199.99</v>
      </c>
      <c r="J18738" s="434">
        <v>0</v>
      </c>
      <c r="K18738" s="434">
        <v>2012</v>
      </c>
    </row>
    <row r="18739" spans="1:11" hidden="1" x14ac:dyDescent="0.25">
      <c r="A18739" s="434">
        <v>636018091</v>
      </c>
      <c r="B18739" s="434">
        <v>38159</v>
      </c>
      <c r="C18739" s="434" t="s">
        <v>20</v>
      </c>
      <c r="D18739" s="434" t="s">
        <v>29</v>
      </c>
      <c r="E18739" s="434">
        <v>14.5</v>
      </c>
      <c r="F18739" s="434">
        <v>7180</v>
      </c>
      <c r="G18739" s="434">
        <v>49999</v>
      </c>
      <c r="H18739" s="434">
        <v>29878</v>
      </c>
      <c r="I18739" s="434">
        <v>182.99</v>
      </c>
      <c r="J18739" s="434">
        <v>51956</v>
      </c>
      <c r="K18739" s="434">
        <v>2018</v>
      </c>
    </row>
    <row r="18740" spans="1:11" hidden="1" x14ac:dyDescent="0.25">
      <c r="A18740" s="434">
        <v>636018113</v>
      </c>
      <c r="B18740" s="434">
        <v>1417</v>
      </c>
      <c r="C18740" s="434" t="s">
        <v>24</v>
      </c>
      <c r="D18740" s="434" t="s">
        <v>33</v>
      </c>
      <c r="E18740" s="434">
        <v>15.7</v>
      </c>
      <c r="F18740" s="434">
        <v>13560</v>
      </c>
      <c r="G18740" s="434">
        <v>115724</v>
      </c>
      <c r="H18740" s="434">
        <v>61320</v>
      </c>
      <c r="I18740" s="434">
        <v>248.97</v>
      </c>
      <c r="J18740" s="434">
        <v>123646</v>
      </c>
      <c r="K18740" s="434">
        <v>2012</v>
      </c>
    </row>
    <row r="18741" spans="1:11" hidden="1" x14ac:dyDescent="0.25">
      <c r="A18741" s="434">
        <v>636018140</v>
      </c>
      <c r="B18741" s="434">
        <v>1</v>
      </c>
      <c r="C18741" s="434" t="s">
        <v>61</v>
      </c>
      <c r="D18741" s="434" t="s">
        <v>25</v>
      </c>
      <c r="E18741" s="434">
        <v>14.5</v>
      </c>
      <c r="F18741" s="434">
        <v>8730</v>
      </c>
      <c r="G18741" s="434">
        <v>18697</v>
      </c>
      <c r="H18741" s="434">
        <v>14053</v>
      </c>
      <c r="I18741" s="434">
        <v>148.5</v>
      </c>
      <c r="K18741" s="434">
        <v>2012</v>
      </c>
    </row>
    <row r="18742" spans="1:11" hidden="1" x14ac:dyDescent="0.25">
      <c r="A18742" s="434">
        <v>636018143</v>
      </c>
      <c r="B18742" s="434">
        <v>1977</v>
      </c>
      <c r="C18742" s="434" t="s">
        <v>61</v>
      </c>
      <c r="D18742" s="434" t="s">
        <v>29</v>
      </c>
      <c r="E18742" s="434">
        <v>16.8</v>
      </c>
      <c r="F18742" s="434">
        <v>11620</v>
      </c>
      <c r="G18742" s="434">
        <v>32043</v>
      </c>
      <c r="H18742" s="434">
        <v>23930</v>
      </c>
      <c r="I18742" s="434">
        <v>193.9</v>
      </c>
      <c r="K18742" s="434">
        <v>2012</v>
      </c>
    </row>
    <row r="18743" spans="1:11" hidden="1" x14ac:dyDescent="0.25">
      <c r="A18743" s="434">
        <v>636018190</v>
      </c>
      <c r="B18743" s="434">
        <v>1</v>
      </c>
      <c r="C18743" s="434" t="s">
        <v>28</v>
      </c>
      <c r="D18743" s="434" t="s">
        <v>29</v>
      </c>
      <c r="E18743" s="434">
        <v>43599</v>
      </c>
      <c r="F18743" s="434">
        <v>8470</v>
      </c>
      <c r="G18743" s="434">
        <v>66529</v>
      </c>
      <c r="H18743" s="434">
        <v>38238</v>
      </c>
      <c r="I18743" s="434">
        <v>199.99</v>
      </c>
      <c r="J18743" s="434">
        <v>0</v>
      </c>
      <c r="K18743" s="434">
        <v>2018</v>
      </c>
    </row>
    <row r="18744" spans="1:11" hidden="1" x14ac:dyDescent="0.25">
      <c r="A18744" s="434">
        <v>636018211</v>
      </c>
      <c r="B18744" s="434">
        <v>3143</v>
      </c>
      <c r="C18744" s="434" t="s">
        <v>61</v>
      </c>
      <c r="D18744" s="434" t="s">
        <v>29</v>
      </c>
      <c r="E18744" s="434">
        <v>18</v>
      </c>
      <c r="F18744" s="434">
        <v>7096</v>
      </c>
      <c r="G18744" s="434">
        <v>12767</v>
      </c>
      <c r="H18744" s="434">
        <v>10899</v>
      </c>
      <c r="I18744" s="434">
        <v>156.76</v>
      </c>
      <c r="K18744" s="434">
        <v>2006</v>
      </c>
    </row>
    <row r="18745" spans="1:11" hidden="1" x14ac:dyDescent="0.25">
      <c r="A18745" s="434">
        <v>636018220</v>
      </c>
      <c r="B18745" s="434">
        <v>7010</v>
      </c>
      <c r="C18745" s="434" t="s">
        <v>28</v>
      </c>
      <c r="D18745" s="434" t="s">
        <v>29</v>
      </c>
      <c r="E18745" s="434">
        <v>43599</v>
      </c>
      <c r="F18745" s="434">
        <v>7560</v>
      </c>
      <c r="G18745" s="434">
        <v>63386</v>
      </c>
      <c r="H18745" s="434">
        <v>35824</v>
      </c>
      <c r="I18745" s="434">
        <v>199.99</v>
      </c>
      <c r="J18745" s="434">
        <v>0</v>
      </c>
      <c r="K18745" s="434">
        <v>2017</v>
      </c>
    </row>
    <row r="18746" spans="1:11" hidden="1" x14ac:dyDescent="0.25">
      <c r="A18746" s="434">
        <v>636018221</v>
      </c>
      <c r="B18746" s="434">
        <v>631</v>
      </c>
      <c r="C18746" s="434" t="s">
        <v>28</v>
      </c>
      <c r="D18746" s="434" t="s">
        <v>29</v>
      </c>
      <c r="F18746" s="434">
        <v>7560</v>
      </c>
      <c r="G18746" s="434">
        <v>63406</v>
      </c>
      <c r="H18746" s="434">
        <v>35824</v>
      </c>
      <c r="I18746" s="434">
        <v>199.99</v>
      </c>
      <c r="K18746" s="434">
        <v>2018</v>
      </c>
    </row>
    <row r="18747" spans="1:11" hidden="1" x14ac:dyDescent="0.25">
      <c r="A18747" s="434">
        <v>636018226</v>
      </c>
      <c r="B18747" s="434">
        <v>10869</v>
      </c>
      <c r="C18747" s="434" t="s">
        <v>61</v>
      </c>
      <c r="D18747" s="434" t="s">
        <v>29</v>
      </c>
      <c r="E18747" s="434">
        <v>18</v>
      </c>
      <c r="F18747" s="434">
        <v>7096</v>
      </c>
      <c r="G18747" s="434">
        <v>12476</v>
      </c>
      <c r="H18747" s="434">
        <v>10899</v>
      </c>
      <c r="I18747" s="434">
        <v>156.76</v>
      </c>
      <c r="K18747" s="434">
        <v>2006</v>
      </c>
    </row>
    <row r="18748" spans="1:11" hidden="1" x14ac:dyDescent="0.25">
      <c r="A18748" s="434">
        <v>636018250</v>
      </c>
      <c r="B18748" s="434">
        <v>8845</v>
      </c>
      <c r="C18748" s="434" t="s">
        <v>28</v>
      </c>
      <c r="D18748" s="434" t="s">
        <v>29</v>
      </c>
      <c r="E18748" s="434">
        <v>14.5</v>
      </c>
      <c r="F18748" s="434">
        <v>9480</v>
      </c>
      <c r="G18748" s="434">
        <v>55657</v>
      </c>
      <c r="H18748" s="434">
        <v>31243</v>
      </c>
      <c r="I18748" s="434">
        <v>189.99</v>
      </c>
      <c r="J18748" s="434">
        <v>0</v>
      </c>
      <c r="K18748" s="434">
        <v>2010</v>
      </c>
    </row>
    <row r="18749" spans="1:11" hidden="1" x14ac:dyDescent="0.25">
      <c r="A18749" s="434">
        <v>636018261</v>
      </c>
      <c r="B18749" s="434">
        <v>957</v>
      </c>
      <c r="C18749" s="434" t="s">
        <v>31</v>
      </c>
      <c r="D18749" s="434" t="s">
        <v>22</v>
      </c>
      <c r="E18749" s="434">
        <v>9.5</v>
      </c>
      <c r="F18749" s="434">
        <v>441</v>
      </c>
      <c r="G18749" s="434">
        <v>1815</v>
      </c>
      <c r="H18749" s="434">
        <v>1567</v>
      </c>
      <c r="I18749" s="434">
        <v>82.48</v>
      </c>
      <c r="J18749" s="434">
        <v>0</v>
      </c>
      <c r="K18749" s="434">
        <v>1985</v>
      </c>
    </row>
    <row r="18750" spans="1:11" hidden="1" x14ac:dyDescent="0.25">
      <c r="A18750" s="434">
        <v>636018266</v>
      </c>
      <c r="B18750" s="434">
        <v>1</v>
      </c>
      <c r="C18750" s="434" t="s">
        <v>28</v>
      </c>
      <c r="D18750" s="434" t="s">
        <v>33</v>
      </c>
      <c r="E18750" s="434">
        <v>14.7</v>
      </c>
      <c r="F18750" s="434">
        <v>12240</v>
      </c>
      <c r="G18750" s="434">
        <v>88266</v>
      </c>
      <c r="H18750" s="434">
        <v>48021</v>
      </c>
      <c r="I18750" s="434">
        <v>229.93</v>
      </c>
      <c r="J18750" s="434">
        <v>0</v>
      </c>
      <c r="K18750" s="434">
        <v>2007</v>
      </c>
    </row>
    <row r="18751" spans="1:11" hidden="1" x14ac:dyDescent="0.25">
      <c r="A18751" s="434">
        <v>636018273</v>
      </c>
      <c r="B18751" s="434">
        <v>1</v>
      </c>
      <c r="C18751" s="434" t="s">
        <v>28</v>
      </c>
      <c r="D18751" s="434" t="s">
        <v>36</v>
      </c>
      <c r="E18751" s="434">
        <v>15</v>
      </c>
      <c r="F18751" s="434">
        <v>18660</v>
      </c>
      <c r="G18751" s="434">
        <v>181458</v>
      </c>
      <c r="H18751" s="434">
        <v>92752</v>
      </c>
      <c r="I18751" s="434">
        <v>291.98</v>
      </c>
      <c r="K18751" s="434">
        <v>2011</v>
      </c>
    </row>
    <row r="18752" spans="1:11" hidden="1" x14ac:dyDescent="0.25">
      <c r="A18752" s="434">
        <v>636018289</v>
      </c>
      <c r="B18752" s="434">
        <v>9833</v>
      </c>
      <c r="C18752" s="434" t="s">
        <v>28</v>
      </c>
      <c r="D18752" s="434" t="s">
        <v>33</v>
      </c>
      <c r="E18752" s="434">
        <v>14</v>
      </c>
      <c r="F18752" s="434">
        <v>11620</v>
      </c>
      <c r="G18752" s="434">
        <v>81426</v>
      </c>
      <c r="H18752" s="434">
        <v>42751</v>
      </c>
      <c r="I18752" s="434">
        <v>225</v>
      </c>
      <c r="J18752" s="434">
        <v>0</v>
      </c>
      <c r="K18752" s="434">
        <v>2009</v>
      </c>
    </row>
    <row r="18753" spans="1:11" hidden="1" x14ac:dyDescent="0.25">
      <c r="A18753" s="434">
        <v>636018316</v>
      </c>
      <c r="B18753" s="434">
        <v>11515</v>
      </c>
      <c r="C18753" s="434" t="s">
        <v>31</v>
      </c>
      <c r="D18753" s="434" t="s">
        <v>29</v>
      </c>
      <c r="E18753" s="434">
        <v>14.2</v>
      </c>
      <c r="F18753" s="434">
        <v>6250</v>
      </c>
      <c r="G18753" s="434">
        <v>33532</v>
      </c>
      <c r="H18753" s="434">
        <v>21385</v>
      </c>
      <c r="I18753" s="434">
        <v>179.99</v>
      </c>
      <c r="K18753" s="434">
        <v>2005</v>
      </c>
    </row>
    <row r="18754" spans="1:11" hidden="1" x14ac:dyDescent="0.25">
      <c r="A18754" s="434">
        <v>636018337</v>
      </c>
      <c r="B18754" s="434">
        <v>5206</v>
      </c>
      <c r="C18754" s="434" t="s">
        <v>28</v>
      </c>
      <c r="D18754" s="434" t="s">
        <v>36</v>
      </c>
      <c r="E18754" s="434">
        <v>14.5</v>
      </c>
      <c r="F18754" s="434">
        <v>18660</v>
      </c>
      <c r="G18754" s="434">
        <v>181725</v>
      </c>
      <c r="H18754" s="434">
        <v>92756</v>
      </c>
      <c r="I18754" s="434">
        <v>291.98</v>
      </c>
      <c r="J18754" s="434">
        <v>0</v>
      </c>
      <c r="K18754" s="434">
        <v>2010</v>
      </c>
    </row>
    <row r="18755" spans="1:11" hidden="1" x14ac:dyDescent="0.25">
      <c r="A18755" s="434">
        <v>636018343</v>
      </c>
      <c r="B18755" s="434">
        <v>20187</v>
      </c>
      <c r="C18755" s="434" t="s">
        <v>31</v>
      </c>
      <c r="D18755" s="434" t="s">
        <v>22</v>
      </c>
      <c r="E18755" s="434">
        <v>11</v>
      </c>
      <c r="F18755" s="434">
        <v>999</v>
      </c>
      <c r="G18755" s="434">
        <v>2521</v>
      </c>
      <c r="H18755" s="434">
        <v>1882</v>
      </c>
      <c r="I18755" s="434">
        <v>81.680000000000007</v>
      </c>
      <c r="K18755" s="434">
        <v>1996</v>
      </c>
    </row>
    <row r="18756" spans="1:11" hidden="1" x14ac:dyDescent="0.25">
      <c r="A18756" s="434">
        <v>636018365</v>
      </c>
      <c r="B18756" s="434">
        <v>12097</v>
      </c>
      <c r="C18756" s="434" t="s">
        <v>28</v>
      </c>
      <c r="D18756" s="434" t="s">
        <v>29</v>
      </c>
      <c r="E18756" s="434">
        <v>13.6</v>
      </c>
      <c r="F18756" s="434">
        <v>6480</v>
      </c>
      <c r="G18756" s="434">
        <v>32312</v>
      </c>
      <c r="H18756" s="434">
        <v>20969</v>
      </c>
      <c r="I18756" s="434">
        <v>179.9</v>
      </c>
      <c r="J18756" s="434">
        <v>0</v>
      </c>
      <c r="K18756" s="434">
        <v>2011</v>
      </c>
    </row>
    <row r="18757" spans="1:11" hidden="1" x14ac:dyDescent="0.25">
      <c r="A18757" s="434">
        <v>636018393</v>
      </c>
      <c r="B18757" s="434">
        <v>770</v>
      </c>
      <c r="C18757" s="434" t="s">
        <v>28</v>
      </c>
      <c r="D18757" s="434" t="s">
        <v>29</v>
      </c>
      <c r="E18757" s="434">
        <v>14.3</v>
      </c>
      <c r="F18757" s="434">
        <v>7458</v>
      </c>
      <c r="G18757" s="434">
        <v>33755</v>
      </c>
      <c r="H18757" s="434">
        <v>23368</v>
      </c>
      <c r="I18757" s="434">
        <v>180</v>
      </c>
      <c r="J18757" s="434">
        <v>0</v>
      </c>
      <c r="K18757" s="434">
        <v>2010</v>
      </c>
    </row>
    <row r="18758" spans="1:11" hidden="1" x14ac:dyDescent="0.25">
      <c r="A18758" s="434">
        <v>636018396</v>
      </c>
      <c r="B18758" s="434">
        <v>2337</v>
      </c>
      <c r="C18758" s="434" t="s">
        <v>28</v>
      </c>
      <c r="D18758" s="434" t="s">
        <v>29</v>
      </c>
      <c r="E18758" s="434">
        <v>13.8</v>
      </c>
      <c r="F18758" s="434">
        <v>7360</v>
      </c>
      <c r="G18758" s="434">
        <v>63742</v>
      </c>
      <c r="H18758" s="434">
        <v>35570</v>
      </c>
      <c r="I18758" s="434">
        <v>199.99</v>
      </c>
      <c r="K18758" s="434">
        <v>2018</v>
      </c>
    </row>
    <row r="18759" spans="1:11" hidden="1" x14ac:dyDescent="0.25">
      <c r="A18759" s="434">
        <v>636018456</v>
      </c>
      <c r="B18759" s="434">
        <v>8049</v>
      </c>
      <c r="C18759" s="434" t="s">
        <v>16</v>
      </c>
      <c r="D18759" s="434" t="s">
        <v>33</v>
      </c>
      <c r="E18759" s="434">
        <v>14</v>
      </c>
      <c r="F18759" s="434">
        <v>10100</v>
      </c>
      <c r="G18759" s="434">
        <v>74999</v>
      </c>
      <c r="H18759" s="434">
        <v>43984</v>
      </c>
      <c r="I18759" s="434">
        <v>228</v>
      </c>
      <c r="J18759" s="434">
        <v>85045</v>
      </c>
      <c r="K18759" s="434">
        <v>2018</v>
      </c>
    </row>
    <row r="18760" spans="1:11" hidden="1" x14ac:dyDescent="0.25">
      <c r="A18760" s="434">
        <v>636018457</v>
      </c>
      <c r="B18760" s="434">
        <v>1393</v>
      </c>
      <c r="C18760" s="434" t="s">
        <v>31</v>
      </c>
      <c r="D18760" s="434" t="s">
        <v>25</v>
      </c>
      <c r="E18760" s="434">
        <v>43603</v>
      </c>
      <c r="F18760" s="434">
        <v>7061</v>
      </c>
      <c r="G18760" s="434">
        <v>7387</v>
      </c>
      <c r="H18760" s="434">
        <v>6363</v>
      </c>
      <c r="I18760" s="434">
        <v>130.5</v>
      </c>
      <c r="J18760" s="434">
        <v>0</v>
      </c>
    </row>
    <row r="18761" spans="1:11" hidden="1" x14ac:dyDescent="0.25">
      <c r="A18761" s="434">
        <v>636018458</v>
      </c>
      <c r="B18761" s="434">
        <v>1</v>
      </c>
      <c r="C18761" s="434" t="s">
        <v>20</v>
      </c>
      <c r="D18761" s="434" t="s">
        <v>25</v>
      </c>
      <c r="E18761" s="434">
        <v>13.5</v>
      </c>
      <c r="F18761" s="434">
        <v>3837</v>
      </c>
      <c r="G18761" s="434">
        <v>12681</v>
      </c>
      <c r="H18761" s="434">
        <v>7093</v>
      </c>
      <c r="I18761" s="434">
        <v>129.94999999999999</v>
      </c>
      <c r="J18761" s="434">
        <v>12392</v>
      </c>
      <c r="K18761" s="434">
        <v>2001</v>
      </c>
    </row>
    <row r="18762" spans="1:11" hidden="1" x14ac:dyDescent="0.25">
      <c r="A18762" s="434">
        <v>636018491</v>
      </c>
      <c r="B18762" s="434">
        <v>4320</v>
      </c>
      <c r="C18762" s="434" t="s">
        <v>35</v>
      </c>
      <c r="D18762" s="434" t="s">
        <v>29</v>
      </c>
      <c r="E18762" s="434">
        <v>21</v>
      </c>
      <c r="F18762" s="434">
        <v>16980</v>
      </c>
      <c r="G18762" s="434">
        <v>22308</v>
      </c>
      <c r="H18762" s="434">
        <v>17189</v>
      </c>
      <c r="I18762" s="434">
        <v>178.57</v>
      </c>
      <c r="K18762" s="434">
        <v>2002</v>
      </c>
    </row>
    <row r="18763" spans="1:11" hidden="1" x14ac:dyDescent="0.25">
      <c r="A18763" s="434">
        <v>636018505</v>
      </c>
      <c r="B18763" s="434">
        <v>10082</v>
      </c>
      <c r="C18763" s="434" t="s">
        <v>28</v>
      </c>
      <c r="D18763" s="434" t="s">
        <v>36</v>
      </c>
      <c r="E18763" s="434">
        <v>43600</v>
      </c>
      <c r="F18763" s="434">
        <v>15860</v>
      </c>
      <c r="G18763" s="434">
        <v>182571</v>
      </c>
      <c r="H18763" s="434">
        <v>93287</v>
      </c>
      <c r="I18763" s="434">
        <v>292</v>
      </c>
      <c r="J18763" s="434">
        <v>0</v>
      </c>
      <c r="K18763" s="434">
        <v>2015</v>
      </c>
    </row>
    <row r="18764" spans="1:11" hidden="1" x14ac:dyDescent="0.25">
      <c r="A18764" s="434">
        <v>636018540</v>
      </c>
      <c r="B18764" s="434">
        <v>862</v>
      </c>
      <c r="C18764" s="434" t="s">
        <v>24</v>
      </c>
      <c r="D18764" s="434" t="s">
        <v>33</v>
      </c>
      <c r="E18764" s="434">
        <v>14.9</v>
      </c>
      <c r="F18764" s="434">
        <v>12000</v>
      </c>
      <c r="G18764" s="434">
        <v>105745</v>
      </c>
      <c r="H18764" s="434">
        <v>56172</v>
      </c>
      <c r="I18764" s="434">
        <v>239</v>
      </c>
      <c r="J18764" s="434">
        <v>115572</v>
      </c>
      <c r="K18764" s="434">
        <v>2003</v>
      </c>
    </row>
    <row r="18765" spans="1:11" hidden="1" x14ac:dyDescent="0.25">
      <c r="A18765" s="434">
        <v>636018543</v>
      </c>
      <c r="B18765" s="434">
        <v>960</v>
      </c>
      <c r="C18765" s="434" t="s">
        <v>20</v>
      </c>
      <c r="D18765" s="434" t="s">
        <v>29</v>
      </c>
      <c r="E18765" s="434">
        <v>14</v>
      </c>
      <c r="F18765" s="434">
        <v>7180</v>
      </c>
      <c r="G18765" s="434">
        <v>49999</v>
      </c>
      <c r="H18765" s="434">
        <v>29528</v>
      </c>
      <c r="I18765" s="434">
        <v>183.06</v>
      </c>
      <c r="J18765" s="434">
        <v>51943</v>
      </c>
      <c r="K18765" s="434">
        <v>2018</v>
      </c>
    </row>
    <row r="18766" spans="1:11" hidden="1" x14ac:dyDescent="0.25">
      <c r="A18766" s="434">
        <v>636018545</v>
      </c>
      <c r="B18766" s="434">
        <v>672</v>
      </c>
      <c r="C18766" s="434" t="s">
        <v>20</v>
      </c>
      <c r="D18766" s="434" t="s">
        <v>29</v>
      </c>
      <c r="E18766" s="434">
        <v>14</v>
      </c>
      <c r="F18766" s="434">
        <v>7180</v>
      </c>
      <c r="G18766" s="434">
        <v>49999</v>
      </c>
      <c r="H18766" s="434">
        <v>29528</v>
      </c>
      <c r="I18766" s="434">
        <v>183.06</v>
      </c>
      <c r="J18766" s="434">
        <v>51943</v>
      </c>
      <c r="K18766" s="434">
        <v>2018</v>
      </c>
    </row>
    <row r="18767" spans="1:11" hidden="1" x14ac:dyDescent="0.25">
      <c r="A18767" s="434">
        <v>636018547</v>
      </c>
      <c r="B18767" s="434">
        <v>3909</v>
      </c>
      <c r="C18767" s="434" t="s">
        <v>20</v>
      </c>
      <c r="D18767" s="434" t="s">
        <v>29</v>
      </c>
      <c r="E18767" s="434">
        <v>14.5</v>
      </c>
      <c r="F18767" s="434">
        <v>7180</v>
      </c>
      <c r="G18767" s="434">
        <v>49999</v>
      </c>
      <c r="H18767" s="434">
        <v>29528</v>
      </c>
      <c r="I18767" s="434">
        <v>183.06</v>
      </c>
      <c r="J18767" s="434">
        <v>51943</v>
      </c>
      <c r="K18767" s="434">
        <v>2018</v>
      </c>
    </row>
    <row r="18768" spans="1:11" hidden="1" x14ac:dyDescent="0.25">
      <c r="A18768" s="434">
        <v>636018554</v>
      </c>
      <c r="B18768" s="434">
        <v>3924</v>
      </c>
      <c r="C18768" s="434" t="s">
        <v>61</v>
      </c>
      <c r="D18768" s="434" t="s">
        <v>29</v>
      </c>
      <c r="E18768" s="434">
        <v>14</v>
      </c>
      <c r="F18768" s="434">
        <v>9793</v>
      </c>
      <c r="G18768" s="434">
        <v>16543</v>
      </c>
      <c r="H18768" s="434">
        <v>15549</v>
      </c>
      <c r="I18768" s="434">
        <v>166.25</v>
      </c>
      <c r="K18768" s="434">
        <v>2010</v>
      </c>
    </row>
    <row r="18769" spans="1:11" hidden="1" x14ac:dyDescent="0.25">
      <c r="A18769" s="434">
        <v>636018580</v>
      </c>
      <c r="B18769" s="434">
        <v>10434</v>
      </c>
      <c r="C18769" s="434" t="s">
        <v>28</v>
      </c>
      <c r="D18769" s="434" t="s">
        <v>29</v>
      </c>
      <c r="F18769" s="434">
        <v>6350</v>
      </c>
      <c r="G18769" s="434">
        <v>34620</v>
      </c>
      <c r="H18769" s="434">
        <v>24187</v>
      </c>
      <c r="I18769" s="434">
        <v>180</v>
      </c>
      <c r="K18769" s="434">
        <v>2013</v>
      </c>
    </row>
    <row r="18770" spans="1:11" hidden="1" x14ac:dyDescent="0.25">
      <c r="A18770" s="434">
        <v>636018581</v>
      </c>
      <c r="B18770" s="434">
        <v>4110</v>
      </c>
      <c r="C18770" s="434" t="s">
        <v>28</v>
      </c>
      <c r="D18770" s="434" t="s">
        <v>29</v>
      </c>
      <c r="E18770" s="434">
        <v>14</v>
      </c>
      <c r="F18770" s="434">
        <v>6350</v>
      </c>
      <c r="G18770" s="434">
        <v>37500</v>
      </c>
      <c r="H18770" s="434">
        <v>24212</v>
      </c>
      <c r="I18770" s="434">
        <v>180</v>
      </c>
      <c r="J18770" s="434">
        <v>0</v>
      </c>
    </row>
    <row r="18771" spans="1:11" hidden="1" x14ac:dyDescent="0.25">
      <c r="A18771" s="434">
        <v>636018597</v>
      </c>
      <c r="B18771" s="434">
        <v>2</v>
      </c>
      <c r="C18771" s="434" t="s">
        <v>35</v>
      </c>
      <c r="D18771" s="434" t="s">
        <v>29</v>
      </c>
      <c r="E18771" s="434">
        <v>22.5</v>
      </c>
      <c r="F18771" s="434">
        <v>19560</v>
      </c>
      <c r="G18771" s="434">
        <v>33406</v>
      </c>
      <c r="H18771" s="434">
        <v>27104</v>
      </c>
      <c r="I18771" s="434">
        <v>199.95</v>
      </c>
      <c r="K18771" s="434">
        <v>2008</v>
      </c>
    </row>
    <row r="18772" spans="1:11" hidden="1" x14ac:dyDescent="0.25">
      <c r="A18772" s="434">
        <v>636018610</v>
      </c>
      <c r="B18772" s="434">
        <v>642</v>
      </c>
      <c r="C18772" s="434" t="s">
        <v>20</v>
      </c>
      <c r="D18772" s="434" t="s">
        <v>29</v>
      </c>
      <c r="E18772" s="434">
        <v>14.5</v>
      </c>
      <c r="F18772" s="434">
        <v>7320</v>
      </c>
      <c r="G18772" s="434">
        <v>49770</v>
      </c>
      <c r="H18772" s="434">
        <v>30237</v>
      </c>
      <c r="I18772" s="434">
        <v>183</v>
      </c>
      <c r="J18772" s="434">
        <v>51900</v>
      </c>
      <c r="K18772" s="434">
        <v>2019</v>
      </c>
    </row>
    <row r="18773" spans="1:11" hidden="1" x14ac:dyDescent="0.25">
      <c r="A18773" s="434">
        <v>636018620</v>
      </c>
      <c r="B18773" s="434">
        <v>11125</v>
      </c>
      <c r="C18773" s="434" t="s">
        <v>61</v>
      </c>
      <c r="D18773" s="434" t="s">
        <v>22</v>
      </c>
      <c r="E18773" s="434">
        <v>11.5</v>
      </c>
      <c r="F18773" s="434">
        <v>1525</v>
      </c>
      <c r="G18773" s="434">
        <v>4557</v>
      </c>
      <c r="H18773" s="434">
        <v>2876</v>
      </c>
      <c r="I18773" s="434">
        <v>88.2</v>
      </c>
      <c r="J18773" s="434">
        <v>0</v>
      </c>
      <c r="K18773" s="434">
        <v>1995</v>
      </c>
    </row>
    <row r="18774" spans="1:11" hidden="1" x14ac:dyDescent="0.25">
      <c r="A18774" s="434">
        <v>636018624</v>
      </c>
      <c r="B18774" s="434">
        <v>16</v>
      </c>
      <c r="C18774" s="434" t="s">
        <v>28</v>
      </c>
      <c r="D18774" s="434" t="s">
        <v>33</v>
      </c>
      <c r="E18774" s="434">
        <v>14.1</v>
      </c>
      <c r="F18774" s="434">
        <v>13550</v>
      </c>
      <c r="G18774" s="434">
        <v>93260</v>
      </c>
      <c r="H18774" s="434">
        <v>51255</v>
      </c>
      <c r="I18774" s="434">
        <v>229.2</v>
      </c>
      <c r="K18774" s="434">
        <v>2010</v>
      </c>
    </row>
    <row r="18775" spans="1:11" hidden="1" x14ac:dyDescent="0.25">
      <c r="A18775" s="434">
        <v>636018645</v>
      </c>
      <c r="B18775" s="434">
        <v>3342</v>
      </c>
      <c r="C18775" s="434" t="s">
        <v>24</v>
      </c>
      <c r="D18775" s="434" t="s">
        <v>33</v>
      </c>
      <c r="E18775" s="434">
        <v>13.4</v>
      </c>
      <c r="F18775" s="434">
        <v>13450</v>
      </c>
      <c r="G18775" s="434">
        <v>115643</v>
      </c>
      <c r="H18775" s="434">
        <v>62330</v>
      </c>
      <c r="I18775" s="434">
        <v>249.9</v>
      </c>
      <c r="J18775" s="434">
        <v>124511</v>
      </c>
      <c r="K18775" s="434">
        <v>2018</v>
      </c>
    </row>
    <row r="18776" spans="1:11" hidden="1" x14ac:dyDescent="0.25">
      <c r="A18776" s="434">
        <v>636018658</v>
      </c>
      <c r="B18776" s="434">
        <v>17431</v>
      </c>
      <c r="C18776" s="434" t="s">
        <v>28</v>
      </c>
      <c r="D18776" s="434" t="s">
        <v>33</v>
      </c>
      <c r="E18776" s="434">
        <v>14.5</v>
      </c>
      <c r="F18776" s="434">
        <v>10300</v>
      </c>
      <c r="G18776" s="434">
        <v>87052</v>
      </c>
      <c r="H18776" s="434">
        <v>46982</v>
      </c>
      <c r="I18776" s="434">
        <v>229</v>
      </c>
      <c r="J18776" s="434">
        <v>0</v>
      </c>
      <c r="K18776" s="434">
        <v>2005</v>
      </c>
    </row>
    <row r="18777" spans="1:11" hidden="1" x14ac:dyDescent="0.25">
      <c r="A18777" s="434">
        <v>636018671</v>
      </c>
      <c r="B18777" s="434">
        <v>6799</v>
      </c>
      <c r="C18777" s="434" t="s">
        <v>24</v>
      </c>
      <c r="D18777" s="434" t="s">
        <v>33</v>
      </c>
      <c r="F18777" s="434">
        <v>13500</v>
      </c>
      <c r="G18777" s="434">
        <v>114218</v>
      </c>
      <c r="H18777" s="434">
        <v>63416</v>
      </c>
      <c r="I18777" s="434">
        <v>249.8</v>
      </c>
      <c r="J18777" s="434">
        <v>124628</v>
      </c>
      <c r="K18777" s="434">
        <v>2018</v>
      </c>
    </row>
    <row r="18778" spans="1:11" hidden="1" x14ac:dyDescent="0.25">
      <c r="A18778" s="434">
        <v>636018682</v>
      </c>
      <c r="B18778" s="434">
        <v>17264</v>
      </c>
      <c r="C18778" s="434" t="s">
        <v>24</v>
      </c>
      <c r="D18778" s="434" t="s">
        <v>33</v>
      </c>
      <c r="F18778" s="434">
        <v>13800</v>
      </c>
      <c r="G18778" s="434">
        <v>113170</v>
      </c>
      <c r="H18778" s="434">
        <v>64909</v>
      </c>
      <c r="I18778" s="434">
        <v>249.99</v>
      </c>
      <c r="J18778" s="434">
        <v>126812</v>
      </c>
      <c r="K18778" s="434">
        <v>2018</v>
      </c>
    </row>
    <row r="18779" spans="1:11" hidden="1" x14ac:dyDescent="0.25">
      <c r="A18779" s="434">
        <v>636018688</v>
      </c>
      <c r="B18779" s="434">
        <v>117688</v>
      </c>
      <c r="C18779" s="434" t="s">
        <v>24</v>
      </c>
      <c r="D18779" s="434" t="s">
        <v>33</v>
      </c>
      <c r="E18779" s="434">
        <v>14.6</v>
      </c>
      <c r="F18779" s="434">
        <v>16695</v>
      </c>
      <c r="G18779" s="434">
        <v>113226</v>
      </c>
      <c r="H18779" s="434">
        <v>64909</v>
      </c>
      <c r="I18779" s="434">
        <v>249.99</v>
      </c>
      <c r="J18779" s="434">
        <v>126812</v>
      </c>
      <c r="K18779" s="434">
        <v>2018</v>
      </c>
    </row>
    <row r="18780" spans="1:11" hidden="1" x14ac:dyDescent="0.25">
      <c r="A18780" s="434">
        <v>636018691</v>
      </c>
      <c r="B18780" s="434">
        <v>1</v>
      </c>
      <c r="C18780" s="434" t="s">
        <v>20</v>
      </c>
      <c r="D18780" s="434" t="s">
        <v>29</v>
      </c>
      <c r="F18780" s="434">
        <v>10680</v>
      </c>
      <c r="G18780" s="434">
        <v>35678</v>
      </c>
      <c r="H18780" s="434">
        <v>21275</v>
      </c>
      <c r="I18780" s="434">
        <v>179.53</v>
      </c>
      <c r="J18780" s="434">
        <v>38335</v>
      </c>
      <c r="K18780" s="434">
        <v>2018</v>
      </c>
    </row>
    <row r="18781" spans="1:11" hidden="1" x14ac:dyDescent="0.25">
      <c r="A18781" s="434">
        <v>636018716</v>
      </c>
      <c r="B18781" s="434">
        <v>3234</v>
      </c>
      <c r="C18781" s="434" t="s">
        <v>16</v>
      </c>
      <c r="D18781" s="434" t="s">
        <v>22</v>
      </c>
      <c r="E18781" s="434">
        <v>11</v>
      </c>
      <c r="F18781" s="434">
        <v>1600</v>
      </c>
      <c r="G18781" s="434">
        <v>3600</v>
      </c>
      <c r="H18781" s="434">
        <v>2143</v>
      </c>
      <c r="I18781" s="434">
        <v>83.4</v>
      </c>
      <c r="K18781" s="434">
        <v>2008</v>
      </c>
    </row>
    <row r="18782" spans="1:11" hidden="1" x14ac:dyDescent="0.25">
      <c r="A18782" s="434">
        <v>636018730</v>
      </c>
      <c r="B18782" s="434">
        <v>4767</v>
      </c>
      <c r="C18782" s="434" t="s">
        <v>28</v>
      </c>
      <c r="D18782" s="434" t="s">
        <v>33</v>
      </c>
      <c r="F18782" s="434">
        <v>9710</v>
      </c>
      <c r="G18782" s="434">
        <v>82099</v>
      </c>
      <c r="H18782" s="434">
        <v>43013</v>
      </c>
      <c r="I18782" s="434">
        <v>228.99</v>
      </c>
      <c r="K18782" s="434">
        <v>2013</v>
      </c>
    </row>
    <row r="18783" spans="1:11" hidden="1" x14ac:dyDescent="0.25">
      <c r="A18783" s="434">
        <v>636018743</v>
      </c>
      <c r="B18783" s="434">
        <v>1</v>
      </c>
      <c r="C18783" s="434" t="s">
        <v>24</v>
      </c>
      <c r="D18783" s="434" t="s">
        <v>36</v>
      </c>
      <c r="E18783" s="434">
        <v>15.3</v>
      </c>
      <c r="F18783" s="434">
        <v>18660</v>
      </c>
      <c r="G18783" s="434">
        <v>161724</v>
      </c>
      <c r="H18783" s="434">
        <v>85522</v>
      </c>
      <c r="I18783" s="434">
        <v>274.2</v>
      </c>
      <c r="J18783" s="434">
        <v>169473</v>
      </c>
      <c r="K18783" s="434">
        <v>2010</v>
      </c>
    </row>
    <row r="18784" spans="1:11" hidden="1" x14ac:dyDescent="0.25">
      <c r="A18784" s="434">
        <v>636018752</v>
      </c>
      <c r="B18784" s="434">
        <v>2</v>
      </c>
      <c r="C18784" s="434" t="s">
        <v>20</v>
      </c>
      <c r="D18784" s="434" t="s">
        <v>29</v>
      </c>
      <c r="E18784" s="434">
        <v>14.5</v>
      </c>
      <c r="F18784" s="434">
        <v>7860</v>
      </c>
      <c r="G18784" s="434">
        <v>37873</v>
      </c>
      <c r="H18784" s="434">
        <v>23312</v>
      </c>
      <c r="I18784" s="434">
        <v>184.32</v>
      </c>
      <c r="J18784" s="434">
        <v>40759</v>
      </c>
      <c r="K18784" s="434">
        <v>2009</v>
      </c>
    </row>
    <row r="18785" spans="1:11" hidden="1" x14ac:dyDescent="0.25">
      <c r="A18785" s="434">
        <v>636018753</v>
      </c>
      <c r="B18785" s="434">
        <v>10256</v>
      </c>
      <c r="C18785" s="434" t="s">
        <v>20</v>
      </c>
      <c r="D18785" s="434" t="s">
        <v>29</v>
      </c>
      <c r="E18785" s="434">
        <v>14.5</v>
      </c>
      <c r="F18785" s="434">
        <v>7860</v>
      </c>
      <c r="G18785" s="434">
        <v>37872</v>
      </c>
      <c r="H18785" s="434">
        <v>23312</v>
      </c>
      <c r="I18785" s="434">
        <v>184.32</v>
      </c>
      <c r="J18785" s="434">
        <v>40759</v>
      </c>
      <c r="K18785" s="434">
        <v>2009</v>
      </c>
    </row>
    <row r="18786" spans="1:11" hidden="1" x14ac:dyDescent="0.25">
      <c r="A18786" s="434">
        <v>636018754</v>
      </c>
      <c r="B18786" s="434">
        <v>1556</v>
      </c>
      <c r="C18786" s="434" t="s">
        <v>20</v>
      </c>
      <c r="D18786" s="434" t="s">
        <v>29</v>
      </c>
      <c r="E18786" s="434">
        <v>14.5</v>
      </c>
      <c r="F18786" s="434">
        <v>7746</v>
      </c>
      <c r="G18786" s="434">
        <v>37874</v>
      </c>
      <c r="H18786" s="434">
        <v>23312</v>
      </c>
      <c r="I18786" s="434">
        <v>184.32</v>
      </c>
      <c r="J18786" s="434">
        <v>40759</v>
      </c>
      <c r="K18786" s="434">
        <v>2010</v>
      </c>
    </row>
    <row r="18787" spans="1:11" hidden="1" x14ac:dyDescent="0.25">
      <c r="A18787" s="434">
        <v>636018758</v>
      </c>
      <c r="B18787" s="434">
        <v>1384</v>
      </c>
      <c r="C18787" s="434" t="s">
        <v>20</v>
      </c>
      <c r="D18787" s="434" t="s">
        <v>29</v>
      </c>
      <c r="E18787" s="434">
        <v>15.9</v>
      </c>
      <c r="F18787" s="434">
        <v>13560</v>
      </c>
      <c r="G18787" s="434">
        <v>50903</v>
      </c>
      <c r="H18787" s="434">
        <v>30053</v>
      </c>
      <c r="I18787" s="434">
        <v>183</v>
      </c>
      <c r="J18787" s="434">
        <v>51552</v>
      </c>
      <c r="K18787" s="434">
        <v>2005</v>
      </c>
    </row>
    <row r="18788" spans="1:11" hidden="1" x14ac:dyDescent="0.25">
      <c r="A18788" s="434">
        <v>636018760</v>
      </c>
      <c r="B18788" s="434">
        <v>9712</v>
      </c>
      <c r="C18788" s="434" t="s">
        <v>20</v>
      </c>
      <c r="D18788" s="434" t="s">
        <v>29</v>
      </c>
      <c r="F18788" s="434">
        <v>7800</v>
      </c>
      <c r="G18788" s="434">
        <v>50550</v>
      </c>
      <c r="H18788" s="434">
        <v>29760</v>
      </c>
      <c r="I18788" s="434">
        <v>183.06</v>
      </c>
      <c r="J18788" s="434">
        <v>51941</v>
      </c>
      <c r="K18788" s="434">
        <v>2018</v>
      </c>
    </row>
    <row r="18789" spans="1:11" hidden="1" x14ac:dyDescent="0.25">
      <c r="A18789" s="434">
        <v>636018761</v>
      </c>
      <c r="B18789" s="434">
        <v>1</v>
      </c>
      <c r="C18789" s="434" t="s">
        <v>20</v>
      </c>
      <c r="D18789" s="434" t="s">
        <v>29</v>
      </c>
      <c r="F18789" s="434">
        <v>9000</v>
      </c>
      <c r="G18789" s="434">
        <v>49997</v>
      </c>
      <c r="H18789" s="434">
        <v>29513</v>
      </c>
      <c r="I18789" s="434">
        <v>182.5</v>
      </c>
      <c r="J18789" s="434">
        <v>51987</v>
      </c>
      <c r="K18789" s="434">
        <v>2019</v>
      </c>
    </row>
    <row r="18790" spans="1:11" hidden="1" x14ac:dyDescent="0.25">
      <c r="A18790" s="434">
        <v>636018762</v>
      </c>
      <c r="B18790" s="434">
        <v>1451</v>
      </c>
      <c r="C18790" s="434" t="s">
        <v>20</v>
      </c>
      <c r="D18790" s="434" t="s">
        <v>29</v>
      </c>
      <c r="F18790" s="434">
        <v>9000</v>
      </c>
      <c r="G18790" s="434">
        <v>49700</v>
      </c>
      <c r="H18790" s="434">
        <v>29513</v>
      </c>
      <c r="I18790" s="434">
        <v>182.5</v>
      </c>
      <c r="J18790" s="434">
        <v>51987</v>
      </c>
      <c r="K18790" s="434">
        <v>2019</v>
      </c>
    </row>
    <row r="18791" spans="1:11" hidden="1" x14ac:dyDescent="0.25">
      <c r="A18791" s="434">
        <v>636018819</v>
      </c>
      <c r="B18791" s="434">
        <v>6408</v>
      </c>
      <c r="C18791" s="434" t="s">
        <v>28</v>
      </c>
      <c r="D18791" s="434" t="s">
        <v>33</v>
      </c>
      <c r="E18791" s="434">
        <v>14</v>
      </c>
      <c r="F18791" s="434">
        <v>11300</v>
      </c>
      <c r="G18791" s="434">
        <v>75118</v>
      </c>
      <c r="H18791" s="434">
        <v>40170</v>
      </c>
      <c r="I18791" s="434">
        <v>225</v>
      </c>
      <c r="J18791" s="434">
        <v>0</v>
      </c>
      <c r="K18791" s="434">
        <v>2008</v>
      </c>
    </row>
    <row r="18792" spans="1:11" hidden="1" x14ac:dyDescent="0.25">
      <c r="A18792" s="434">
        <v>636018824</v>
      </c>
      <c r="B18792" s="434">
        <v>1808</v>
      </c>
      <c r="C18792" s="434" t="s">
        <v>20</v>
      </c>
      <c r="D18792" s="434" t="s">
        <v>29</v>
      </c>
      <c r="F18792" s="434">
        <v>7800</v>
      </c>
      <c r="G18792" s="434">
        <v>50550</v>
      </c>
      <c r="H18792" s="434">
        <v>29760</v>
      </c>
      <c r="I18792" s="434">
        <v>183.06</v>
      </c>
      <c r="J18792" s="434">
        <v>51941</v>
      </c>
      <c r="K18792" s="434">
        <v>2018</v>
      </c>
    </row>
    <row r="18793" spans="1:11" hidden="1" x14ac:dyDescent="0.25">
      <c r="A18793" s="434">
        <v>636018830</v>
      </c>
      <c r="B18793" s="434">
        <v>36666</v>
      </c>
      <c r="C18793" s="434" t="s">
        <v>24</v>
      </c>
      <c r="D18793" s="434" t="s">
        <v>33</v>
      </c>
      <c r="F18793" s="434">
        <v>13800</v>
      </c>
      <c r="G18793" s="434">
        <v>113170</v>
      </c>
      <c r="H18793" s="434">
        <v>64909</v>
      </c>
      <c r="I18793" s="434">
        <v>249.99</v>
      </c>
      <c r="J18793" s="434">
        <v>123976</v>
      </c>
      <c r="K18793" s="434">
        <v>2018</v>
      </c>
    </row>
    <row r="18794" spans="1:11" hidden="1" x14ac:dyDescent="0.25">
      <c r="A18794" s="434">
        <v>636018846</v>
      </c>
      <c r="B18794" s="434">
        <v>2</v>
      </c>
      <c r="C18794" s="434" t="s">
        <v>35</v>
      </c>
      <c r="D18794" s="434" t="s">
        <v>29</v>
      </c>
      <c r="E18794" s="434">
        <v>20</v>
      </c>
      <c r="F18794" s="434">
        <v>16660</v>
      </c>
      <c r="G18794" s="434">
        <v>23400</v>
      </c>
      <c r="H18794" s="434">
        <v>18300</v>
      </c>
      <c r="I18794" s="434">
        <v>175</v>
      </c>
      <c r="K18794" s="434">
        <v>2012</v>
      </c>
    </row>
    <row r="18795" spans="1:11" hidden="1" x14ac:dyDescent="0.25">
      <c r="A18795" s="434">
        <v>636018897</v>
      </c>
      <c r="B18795" s="434">
        <v>7675</v>
      </c>
      <c r="C18795" s="434" t="s">
        <v>31</v>
      </c>
      <c r="D18795" s="434" t="s">
        <v>22</v>
      </c>
      <c r="E18795" s="434">
        <v>12</v>
      </c>
      <c r="F18795" s="434">
        <v>1575</v>
      </c>
      <c r="G18795" s="434">
        <v>2489</v>
      </c>
      <c r="H18795" s="434">
        <v>1864</v>
      </c>
      <c r="I18795" s="434">
        <v>82.38</v>
      </c>
      <c r="J18795" s="434">
        <v>0</v>
      </c>
    </row>
    <row r="18796" spans="1:11" hidden="1" x14ac:dyDescent="0.25">
      <c r="A18796" s="434">
        <v>636018936</v>
      </c>
      <c r="B18796" s="434">
        <v>1</v>
      </c>
      <c r="C18796" s="434" t="s">
        <v>46</v>
      </c>
      <c r="D18796" s="434" t="s">
        <v>22</v>
      </c>
      <c r="E18796" s="434">
        <v>13.7</v>
      </c>
      <c r="F18796" s="434">
        <v>5864</v>
      </c>
      <c r="G18796" s="434">
        <v>3521</v>
      </c>
      <c r="H18796" s="434">
        <v>3832</v>
      </c>
      <c r="I18796" s="434">
        <v>80.03</v>
      </c>
      <c r="K18796" s="434">
        <v>2013</v>
      </c>
    </row>
    <row r="18797" spans="1:11" hidden="1" x14ac:dyDescent="0.25">
      <c r="A18797" s="434">
        <v>636018938</v>
      </c>
      <c r="B18797" s="434">
        <v>6959</v>
      </c>
      <c r="C18797" s="434" t="s">
        <v>28</v>
      </c>
      <c r="D18797" s="434" t="s">
        <v>36</v>
      </c>
      <c r="E18797" s="434">
        <v>14.7</v>
      </c>
      <c r="F18797" s="434">
        <v>16852</v>
      </c>
      <c r="G18797" s="434">
        <v>185805</v>
      </c>
      <c r="H18797" s="434">
        <v>92993</v>
      </c>
      <c r="I18797" s="434">
        <v>290</v>
      </c>
      <c r="J18797" s="434">
        <v>0</v>
      </c>
      <c r="K18797" s="434">
        <v>2006</v>
      </c>
    </row>
    <row r="18798" spans="1:11" hidden="1" x14ac:dyDescent="0.25">
      <c r="A18798" s="434">
        <v>636018939</v>
      </c>
      <c r="B18798" s="434">
        <v>8044</v>
      </c>
      <c r="C18798" s="434" t="s">
        <v>28</v>
      </c>
      <c r="D18798" s="434" t="s">
        <v>29</v>
      </c>
      <c r="E18798" s="434">
        <v>14</v>
      </c>
      <c r="F18798" s="434">
        <v>7195</v>
      </c>
      <c r="G18798" s="434">
        <v>30810</v>
      </c>
      <c r="H18798" s="434">
        <v>19814</v>
      </c>
      <c r="I18798" s="434">
        <v>186</v>
      </c>
      <c r="K18798" s="434">
        <v>2010</v>
      </c>
    </row>
    <row r="18799" spans="1:11" hidden="1" x14ac:dyDescent="0.25">
      <c r="A18799" s="434">
        <v>636018959</v>
      </c>
      <c r="B18799" s="434">
        <v>55638</v>
      </c>
      <c r="C18799" s="434" t="s">
        <v>24</v>
      </c>
      <c r="D18799" s="434" t="s">
        <v>33</v>
      </c>
      <c r="F18799" s="434">
        <v>13800</v>
      </c>
      <c r="G18799" s="434">
        <v>113232</v>
      </c>
      <c r="H18799" s="434">
        <v>64909</v>
      </c>
      <c r="I18799" s="434">
        <v>249.99</v>
      </c>
      <c r="J18799" s="434">
        <v>123976</v>
      </c>
      <c r="K18799" s="434">
        <v>2019</v>
      </c>
    </row>
    <row r="18800" spans="1:11" hidden="1" x14ac:dyDescent="0.25">
      <c r="A18800" s="434">
        <v>636018981</v>
      </c>
      <c r="B18800" s="434">
        <v>10956</v>
      </c>
      <c r="C18800" s="434" t="s">
        <v>16</v>
      </c>
      <c r="D18800" s="434" t="s">
        <v>36</v>
      </c>
      <c r="E18800" s="434">
        <v>14.2</v>
      </c>
      <c r="F18800" s="434">
        <v>16843</v>
      </c>
      <c r="G18800" s="434">
        <v>160044</v>
      </c>
      <c r="H18800" s="434">
        <v>94729</v>
      </c>
      <c r="I18800" s="434">
        <v>277.32</v>
      </c>
      <c r="J18800" s="434">
        <v>166241</v>
      </c>
      <c r="K18800" s="434">
        <v>2001</v>
      </c>
    </row>
    <row r="18801" spans="1:11" hidden="1" x14ac:dyDescent="0.25">
      <c r="A18801" s="434">
        <v>636019028</v>
      </c>
      <c r="B18801" s="434">
        <v>1</v>
      </c>
      <c r="C18801" s="434" t="s">
        <v>24</v>
      </c>
      <c r="D18801" s="434" t="s">
        <v>36</v>
      </c>
      <c r="E18801" s="434">
        <v>13.7</v>
      </c>
      <c r="F18801" s="434">
        <v>16394</v>
      </c>
      <c r="G18801" s="434">
        <v>151848</v>
      </c>
      <c r="H18801" s="434">
        <v>79668</v>
      </c>
      <c r="I18801" s="434">
        <v>269.2</v>
      </c>
      <c r="J18801" s="434">
        <v>162383</v>
      </c>
      <c r="K18801" s="434">
        <v>2003</v>
      </c>
    </row>
    <row r="18802" spans="1:11" hidden="1" x14ac:dyDescent="0.25">
      <c r="A18802" s="434">
        <v>636019033</v>
      </c>
      <c r="B18802" s="434">
        <v>729</v>
      </c>
      <c r="C18802" s="434" t="s">
        <v>28</v>
      </c>
      <c r="D18802" s="434" t="s">
        <v>29</v>
      </c>
      <c r="E18802" s="434">
        <v>43599</v>
      </c>
      <c r="F18802" s="434">
        <v>7260</v>
      </c>
      <c r="G18802" s="434">
        <v>60550</v>
      </c>
      <c r="H18802" s="434">
        <v>34049</v>
      </c>
      <c r="I18802" s="434">
        <v>199.99</v>
      </c>
      <c r="J18802" s="434">
        <v>0</v>
      </c>
      <c r="K18802" s="434">
        <v>2016</v>
      </c>
    </row>
    <row r="18803" spans="1:11" hidden="1" x14ac:dyDescent="0.25">
      <c r="A18803" s="434">
        <v>636019054</v>
      </c>
      <c r="B18803" s="434">
        <v>12807</v>
      </c>
      <c r="C18803" s="434" t="s">
        <v>24</v>
      </c>
      <c r="D18803" s="434" t="s">
        <v>33</v>
      </c>
      <c r="F18803" s="434">
        <v>13800</v>
      </c>
      <c r="G18803" s="434">
        <v>113310</v>
      </c>
      <c r="H18803" s="434">
        <v>64909</v>
      </c>
      <c r="I18803" s="434">
        <v>249.99</v>
      </c>
      <c r="J18803" s="434">
        <v>123976</v>
      </c>
      <c r="K18803" s="434">
        <v>2019</v>
      </c>
    </row>
    <row r="18804" spans="1:11" hidden="1" x14ac:dyDescent="0.25">
      <c r="A18804" s="434">
        <v>636019055</v>
      </c>
      <c r="B18804" s="434">
        <v>20950</v>
      </c>
      <c r="C18804" s="434" t="s">
        <v>24</v>
      </c>
      <c r="D18804" s="434" t="s">
        <v>33</v>
      </c>
      <c r="E18804" s="434">
        <v>14.6</v>
      </c>
      <c r="F18804" s="434">
        <v>13800</v>
      </c>
      <c r="G18804" s="434">
        <v>113095</v>
      </c>
      <c r="H18804" s="434">
        <v>64909</v>
      </c>
      <c r="I18804" s="434">
        <v>249.99</v>
      </c>
      <c r="J18804" s="434">
        <v>126812</v>
      </c>
      <c r="K18804" s="434">
        <v>2019</v>
      </c>
    </row>
    <row r="18805" spans="1:11" hidden="1" x14ac:dyDescent="0.25">
      <c r="A18805" s="434">
        <v>636019072</v>
      </c>
      <c r="B18805" s="434">
        <v>231</v>
      </c>
      <c r="C18805" s="434" t="s">
        <v>24</v>
      </c>
      <c r="D18805" s="434" t="s">
        <v>33</v>
      </c>
      <c r="F18805" s="434">
        <v>13500</v>
      </c>
      <c r="G18805" s="434">
        <v>114218</v>
      </c>
      <c r="H18805" s="434">
        <v>63416</v>
      </c>
      <c r="I18805" s="434">
        <v>249.8</v>
      </c>
      <c r="J18805" s="434">
        <v>124699</v>
      </c>
      <c r="K18805" s="434">
        <v>2019</v>
      </c>
    </row>
    <row r="18806" spans="1:11" hidden="1" x14ac:dyDescent="0.25">
      <c r="A18806" s="434">
        <v>636019157</v>
      </c>
      <c r="B18806" s="434">
        <v>16515</v>
      </c>
      <c r="C18806" s="434" t="s">
        <v>28</v>
      </c>
      <c r="D18806" s="434" t="s">
        <v>36</v>
      </c>
      <c r="E18806" s="434">
        <v>15.3</v>
      </c>
      <c r="F18806" s="434">
        <v>17780</v>
      </c>
      <c r="G18806" s="434">
        <v>182674</v>
      </c>
      <c r="H18806" s="434">
        <v>93286</v>
      </c>
      <c r="I18806" s="434">
        <v>292</v>
      </c>
      <c r="J18806" s="434">
        <v>0</v>
      </c>
      <c r="K18806" s="434">
        <v>2011</v>
      </c>
    </row>
    <row r="18807" spans="1:11" hidden="1" x14ac:dyDescent="0.25">
      <c r="A18807" s="434">
        <v>636019170</v>
      </c>
      <c r="B18807" s="434">
        <v>5974</v>
      </c>
      <c r="C18807" s="434" t="s">
        <v>28</v>
      </c>
      <c r="D18807" s="434" t="s">
        <v>29</v>
      </c>
      <c r="F18807" s="434">
        <v>7880</v>
      </c>
      <c r="G18807" s="434">
        <v>61239</v>
      </c>
      <c r="H18807" s="434">
        <v>35035</v>
      </c>
      <c r="I18807" s="434">
        <v>199.92</v>
      </c>
      <c r="K18807" s="434">
        <v>2019</v>
      </c>
    </row>
    <row r="18808" spans="1:11" hidden="1" x14ac:dyDescent="0.25">
      <c r="A18808" s="434">
        <v>636019176</v>
      </c>
      <c r="B18808" s="434">
        <v>97</v>
      </c>
      <c r="C18808" s="434" t="s">
        <v>20</v>
      </c>
      <c r="D18808" s="434" t="s">
        <v>25</v>
      </c>
      <c r="F18808" s="434">
        <v>4620</v>
      </c>
      <c r="G18808" s="434">
        <v>19993</v>
      </c>
      <c r="H18808" s="434">
        <v>11918</v>
      </c>
      <c r="I18808" s="434">
        <v>146.5</v>
      </c>
      <c r="J18808" s="434">
        <v>20647</v>
      </c>
      <c r="K18808" s="434">
        <v>2016</v>
      </c>
    </row>
    <row r="18809" spans="1:11" hidden="1" x14ac:dyDescent="0.25">
      <c r="A18809" s="434">
        <v>636019177</v>
      </c>
      <c r="B18809" s="434">
        <v>2309</v>
      </c>
      <c r="C18809" s="434" t="s">
        <v>20</v>
      </c>
      <c r="D18809" s="434" t="s">
        <v>25</v>
      </c>
      <c r="F18809" s="434">
        <v>4620</v>
      </c>
      <c r="G18809" s="434">
        <v>19994</v>
      </c>
      <c r="H18809" s="434">
        <v>11918</v>
      </c>
      <c r="I18809" s="434">
        <v>146.5</v>
      </c>
      <c r="J18809" s="434">
        <v>20666</v>
      </c>
      <c r="K18809" s="434">
        <v>2017</v>
      </c>
    </row>
    <row r="18810" spans="1:11" hidden="1" x14ac:dyDescent="0.25">
      <c r="A18810" s="434">
        <v>636019198</v>
      </c>
      <c r="B18810" s="434">
        <v>4522</v>
      </c>
      <c r="C18810" s="434" t="s">
        <v>20</v>
      </c>
      <c r="D18810" s="434" t="s">
        <v>25</v>
      </c>
      <c r="F18810" s="434">
        <v>4620</v>
      </c>
      <c r="G18810" s="434">
        <v>19993</v>
      </c>
      <c r="H18810" s="434">
        <v>11918</v>
      </c>
      <c r="I18810" s="434">
        <v>146.5</v>
      </c>
      <c r="J18810" s="434">
        <v>20647</v>
      </c>
      <c r="K18810" s="434">
        <v>2016</v>
      </c>
    </row>
    <row r="18811" spans="1:11" hidden="1" x14ac:dyDescent="0.25">
      <c r="A18811" s="434">
        <v>636019199</v>
      </c>
      <c r="B18811" s="434">
        <v>4937</v>
      </c>
      <c r="C18811" s="434" t="s">
        <v>20</v>
      </c>
      <c r="D18811" s="434" t="s">
        <v>25</v>
      </c>
      <c r="F18811" s="434">
        <v>4620</v>
      </c>
      <c r="G18811" s="434">
        <v>19990</v>
      </c>
      <c r="H18811" s="434">
        <v>11918</v>
      </c>
      <c r="I18811" s="434">
        <v>146.5</v>
      </c>
      <c r="J18811" s="434">
        <v>20661</v>
      </c>
      <c r="K18811" s="434">
        <v>2016</v>
      </c>
    </row>
    <row r="18812" spans="1:11" hidden="1" x14ac:dyDescent="0.25">
      <c r="A18812" s="434">
        <v>636019200</v>
      </c>
      <c r="B18812" s="434">
        <v>2670</v>
      </c>
      <c r="C18812" s="434" t="s">
        <v>20</v>
      </c>
      <c r="D18812" s="434" t="s">
        <v>25</v>
      </c>
      <c r="F18812" s="434">
        <v>4620</v>
      </c>
      <c r="G18812" s="434">
        <v>19973</v>
      </c>
      <c r="H18812" s="434">
        <v>11918</v>
      </c>
      <c r="I18812" s="434">
        <v>146.5</v>
      </c>
      <c r="J18812" s="434">
        <v>20661</v>
      </c>
      <c r="K18812" s="434">
        <v>2017</v>
      </c>
    </row>
    <row r="18813" spans="1:11" hidden="1" x14ac:dyDescent="0.25">
      <c r="A18813" s="434">
        <v>636019217</v>
      </c>
      <c r="B18813" s="434">
        <v>5667</v>
      </c>
      <c r="C18813" s="434" t="s">
        <v>16</v>
      </c>
      <c r="D18813" s="434" t="s">
        <v>33</v>
      </c>
      <c r="F18813" s="434">
        <v>13560</v>
      </c>
      <c r="G18813" s="434">
        <v>115341</v>
      </c>
      <c r="H18813" s="434">
        <v>62806</v>
      </c>
      <c r="I18813" s="434">
        <v>249.87</v>
      </c>
      <c r="J18813" s="434">
        <v>124259</v>
      </c>
      <c r="K18813" s="434">
        <v>2006</v>
      </c>
    </row>
    <row r="18814" spans="1:11" hidden="1" x14ac:dyDescent="0.25">
      <c r="A18814" s="434">
        <v>636019244</v>
      </c>
      <c r="B18814" s="434">
        <v>6939</v>
      </c>
      <c r="C18814" s="434" t="s">
        <v>16</v>
      </c>
      <c r="D18814" s="434" t="s">
        <v>33</v>
      </c>
      <c r="E18814" s="434">
        <v>14.5</v>
      </c>
      <c r="F18814" s="434">
        <v>11292</v>
      </c>
      <c r="G18814" s="434">
        <v>73948</v>
      </c>
      <c r="H18814" s="434">
        <v>42010</v>
      </c>
      <c r="I18814" s="434">
        <v>228.6</v>
      </c>
      <c r="J18814" s="434">
        <v>81320</v>
      </c>
      <c r="K18814" s="434">
        <v>2008</v>
      </c>
    </row>
    <row r="18815" spans="1:11" hidden="1" x14ac:dyDescent="0.25">
      <c r="A18815" s="434">
        <v>636019247</v>
      </c>
      <c r="B18815" s="434">
        <v>12873</v>
      </c>
      <c r="C18815" s="434" t="s">
        <v>28</v>
      </c>
      <c r="D18815" s="434" t="s">
        <v>25</v>
      </c>
      <c r="E18815" s="434">
        <v>15</v>
      </c>
      <c r="F18815" s="434">
        <v>3640</v>
      </c>
      <c r="G18815" s="434">
        <v>12497</v>
      </c>
      <c r="H18815" s="434">
        <v>7404</v>
      </c>
      <c r="I18815" s="434">
        <v>115.33</v>
      </c>
      <c r="K18815" s="434">
        <v>2009</v>
      </c>
    </row>
    <row r="18816" spans="1:11" hidden="1" x14ac:dyDescent="0.25">
      <c r="A18816" s="434">
        <v>636019283</v>
      </c>
      <c r="B18816" s="434">
        <v>9695</v>
      </c>
      <c r="C18816" s="434" t="s">
        <v>28</v>
      </c>
      <c r="D18816" s="434" t="s">
        <v>36</v>
      </c>
      <c r="E18816" s="434">
        <v>14</v>
      </c>
      <c r="F18816" s="434">
        <v>21840</v>
      </c>
      <c r="G18816" s="434">
        <v>180000</v>
      </c>
      <c r="H18816" s="434">
        <v>94408</v>
      </c>
      <c r="I18816" s="434">
        <v>292</v>
      </c>
      <c r="K18816" s="434">
        <v>2019</v>
      </c>
    </row>
    <row r="18817" spans="1:11" hidden="1" x14ac:dyDescent="0.25">
      <c r="A18817" s="434">
        <v>636019310</v>
      </c>
      <c r="B18817" s="434">
        <v>8424</v>
      </c>
      <c r="C18817" s="434" t="s">
        <v>24</v>
      </c>
      <c r="D18817" s="434" t="s">
        <v>36</v>
      </c>
      <c r="F18817" s="434">
        <v>15160</v>
      </c>
      <c r="G18817" s="434">
        <v>157072</v>
      </c>
      <c r="H18817" s="434">
        <v>83480</v>
      </c>
      <c r="I18817" s="434">
        <v>274</v>
      </c>
      <c r="J18817" s="434">
        <v>168598</v>
      </c>
      <c r="K18817" s="434">
        <v>2019</v>
      </c>
    </row>
    <row r="18818" spans="1:11" hidden="1" x14ac:dyDescent="0.25">
      <c r="A18818" s="434">
        <v>636019332</v>
      </c>
      <c r="B18818" s="434">
        <v>163</v>
      </c>
      <c r="C18818" s="434" t="s">
        <v>35</v>
      </c>
      <c r="D18818" s="434" t="s">
        <v>40</v>
      </c>
      <c r="E18818" s="434">
        <v>25</v>
      </c>
      <c r="F18818" s="434">
        <v>68470</v>
      </c>
      <c r="G18818" s="434">
        <v>99518</v>
      </c>
      <c r="H18818" s="434">
        <v>89097</v>
      </c>
      <c r="I18818" s="434">
        <v>322.97000000000003</v>
      </c>
      <c r="K18818" s="434">
        <v>2005</v>
      </c>
    </row>
    <row r="18819" spans="1:11" hidden="1" x14ac:dyDescent="0.25">
      <c r="A18819" s="434">
        <v>636019352</v>
      </c>
      <c r="B18819" s="434">
        <v>4078</v>
      </c>
      <c r="C18819" s="434" t="s">
        <v>61</v>
      </c>
      <c r="D18819" s="434" t="s">
        <v>29</v>
      </c>
      <c r="E18819" s="434">
        <v>13.77</v>
      </c>
      <c r="F18819" s="434">
        <v>6960</v>
      </c>
      <c r="G18819" s="434">
        <v>38098</v>
      </c>
      <c r="H18819" s="434">
        <v>26600</v>
      </c>
      <c r="I18819" s="434">
        <v>189.99</v>
      </c>
      <c r="K18819" s="434">
        <v>2016</v>
      </c>
    </row>
    <row r="18820" spans="1:11" hidden="1" x14ac:dyDescent="0.25">
      <c r="A18820" s="434">
        <v>636019354</v>
      </c>
      <c r="B18820" s="434">
        <v>690</v>
      </c>
      <c r="C18820" s="434" t="s">
        <v>31</v>
      </c>
      <c r="D18820" s="434" t="s">
        <v>25</v>
      </c>
      <c r="E18820" s="434">
        <v>19</v>
      </c>
      <c r="F18820" s="434">
        <v>9989</v>
      </c>
      <c r="G18820" s="434">
        <v>10461</v>
      </c>
      <c r="H18820" s="434">
        <v>9820</v>
      </c>
      <c r="I18820" s="434">
        <v>141.80000000000001</v>
      </c>
      <c r="J18820" s="434">
        <v>14725</v>
      </c>
      <c r="K18820" s="434">
        <v>1992</v>
      </c>
    </row>
    <row r="18821" spans="1:11" hidden="1" x14ac:dyDescent="0.25">
      <c r="A18821" s="434">
        <v>636019377</v>
      </c>
      <c r="B18821" s="434">
        <v>16551</v>
      </c>
      <c r="C18821" s="434" t="s">
        <v>31</v>
      </c>
      <c r="D18821" s="434" t="s">
        <v>29</v>
      </c>
      <c r="E18821" s="434">
        <v>14.2</v>
      </c>
      <c r="F18821" s="434">
        <v>660</v>
      </c>
      <c r="G18821" s="434">
        <v>24516</v>
      </c>
      <c r="H18821" s="434">
        <v>16807</v>
      </c>
      <c r="I18821" s="434">
        <v>175.64</v>
      </c>
      <c r="K18821" s="434">
        <v>2001</v>
      </c>
    </row>
    <row r="18822" spans="1:11" hidden="1" x14ac:dyDescent="0.25">
      <c r="A18822" s="434">
        <v>636019387</v>
      </c>
      <c r="B18822" s="434">
        <v>8918</v>
      </c>
      <c r="C18822" s="434" t="s">
        <v>24</v>
      </c>
      <c r="D18822" s="434" t="s">
        <v>33</v>
      </c>
      <c r="F18822" s="434">
        <v>11350</v>
      </c>
      <c r="G18822" s="434">
        <v>114396</v>
      </c>
      <c r="H18822" s="434">
        <v>64200</v>
      </c>
      <c r="I18822" s="434">
        <v>249.9</v>
      </c>
      <c r="J18822" s="434">
        <v>129957</v>
      </c>
      <c r="K18822" s="434">
        <v>2019</v>
      </c>
    </row>
    <row r="18823" spans="1:11" hidden="1" x14ac:dyDescent="0.25">
      <c r="A18823" s="434">
        <v>636019393</v>
      </c>
      <c r="B18823" s="434">
        <v>7742</v>
      </c>
      <c r="C18823" s="434" t="s">
        <v>28</v>
      </c>
      <c r="D18823" s="434" t="s">
        <v>36</v>
      </c>
      <c r="E18823" s="434">
        <v>15.1</v>
      </c>
      <c r="F18823" s="434">
        <v>16861</v>
      </c>
      <c r="G18823" s="434">
        <v>176346</v>
      </c>
      <c r="H18823" s="434">
        <v>88594</v>
      </c>
      <c r="I18823" s="434">
        <v>289</v>
      </c>
      <c r="K18823" s="434">
        <v>2005</v>
      </c>
    </row>
    <row r="18824" spans="1:11" hidden="1" x14ac:dyDescent="0.25">
      <c r="A18824" s="434">
        <v>636019599</v>
      </c>
      <c r="B18824" s="434">
        <v>3330</v>
      </c>
      <c r="C18824" s="434" t="s">
        <v>61</v>
      </c>
      <c r="D18824" s="434" t="s">
        <v>25</v>
      </c>
      <c r="E18824" s="434">
        <v>14.5</v>
      </c>
      <c r="F18824" s="434">
        <v>7799</v>
      </c>
      <c r="G18824" s="434">
        <v>17539</v>
      </c>
      <c r="H18824" s="434">
        <v>11894</v>
      </c>
      <c r="I18824" s="434">
        <v>142.81</v>
      </c>
      <c r="K18824" s="434">
        <v>1999</v>
      </c>
    </row>
    <row r="18825" spans="1:11" hidden="1" x14ac:dyDescent="0.25">
      <c r="A18825" s="434">
        <v>636019834</v>
      </c>
      <c r="B18825" s="434">
        <v>3</v>
      </c>
      <c r="C18825" s="434" t="s">
        <v>28</v>
      </c>
      <c r="D18825" s="434" t="s">
        <v>36</v>
      </c>
      <c r="E18825" s="434">
        <v>14.5</v>
      </c>
      <c r="F18825" s="434">
        <v>16858</v>
      </c>
      <c r="G18825" s="434">
        <v>171009</v>
      </c>
      <c r="H18825" s="434">
        <v>87590</v>
      </c>
      <c r="I18825" s="434">
        <v>289</v>
      </c>
      <c r="K18825" s="434">
        <v>2003</v>
      </c>
    </row>
    <row r="18826" spans="1:11" hidden="1" x14ac:dyDescent="0.25">
      <c r="A18826" s="434">
        <v>636020500</v>
      </c>
      <c r="B18826" s="434">
        <v>1</v>
      </c>
      <c r="C18826" s="434" t="s">
        <v>35</v>
      </c>
      <c r="D18826" s="434" t="s">
        <v>33</v>
      </c>
      <c r="E18826" s="434">
        <v>22</v>
      </c>
      <c r="F18826" s="434">
        <v>21490</v>
      </c>
      <c r="G18826" s="434">
        <v>33800</v>
      </c>
      <c r="H18826" s="434">
        <v>25320</v>
      </c>
      <c r="I18826" s="434">
        <v>208.5</v>
      </c>
      <c r="K18826" s="434">
        <v>2008</v>
      </c>
    </row>
    <row r="18827" spans="1:11" hidden="1" x14ac:dyDescent="0.25">
      <c r="A18827" s="434">
        <v>636090747</v>
      </c>
      <c r="B18827" s="434">
        <v>11919</v>
      </c>
      <c r="C18827" s="434" t="s">
        <v>16</v>
      </c>
      <c r="D18827" s="434" t="s">
        <v>33</v>
      </c>
      <c r="E18827" s="434">
        <v>14.5</v>
      </c>
      <c r="F18827" s="434">
        <v>7900</v>
      </c>
      <c r="G18827" s="434">
        <v>72365</v>
      </c>
      <c r="H18827" s="434">
        <v>40763</v>
      </c>
      <c r="I18827" s="434">
        <v>228.6</v>
      </c>
      <c r="J18827" s="434">
        <v>75273</v>
      </c>
      <c r="K18827" s="434">
        <v>2004</v>
      </c>
    </row>
    <row r="18828" spans="1:11" hidden="1" x14ac:dyDescent="0.25">
      <c r="A18828" s="434">
        <v>636090864</v>
      </c>
      <c r="B18828" s="434">
        <v>6720</v>
      </c>
      <c r="C18828" s="434" t="s">
        <v>24</v>
      </c>
      <c r="D18828" s="434" t="s">
        <v>33</v>
      </c>
      <c r="E18828" s="434">
        <v>15.7</v>
      </c>
      <c r="F18828" s="434">
        <v>14875</v>
      </c>
      <c r="G18828" s="434">
        <v>106433</v>
      </c>
      <c r="H18828" s="434">
        <v>56163</v>
      </c>
      <c r="I18828" s="434">
        <v>243</v>
      </c>
      <c r="J18828" s="434">
        <v>113470</v>
      </c>
      <c r="K18828" s="434">
        <v>2005</v>
      </c>
    </row>
    <row r="18829" spans="1:11" hidden="1" x14ac:dyDescent="0.25">
      <c r="A18829" s="434">
        <v>636090885</v>
      </c>
      <c r="B18829" s="434">
        <v>10621</v>
      </c>
      <c r="C18829" s="434" t="s">
        <v>24</v>
      </c>
      <c r="D18829" s="434" t="s">
        <v>33</v>
      </c>
      <c r="E18829" s="434">
        <v>14.2</v>
      </c>
      <c r="F18829" s="434">
        <v>9560</v>
      </c>
      <c r="G18829" s="434">
        <v>63250</v>
      </c>
      <c r="H18829" s="434">
        <v>37033</v>
      </c>
      <c r="I18829" s="434">
        <v>228.6</v>
      </c>
      <c r="J18829" s="434">
        <v>72435</v>
      </c>
      <c r="K18829" s="434">
        <v>2000</v>
      </c>
    </row>
    <row r="18830" spans="1:11" hidden="1" x14ac:dyDescent="0.25">
      <c r="A18830" s="434">
        <v>636090886</v>
      </c>
      <c r="B18830" s="434">
        <v>8908</v>
      </c>
      <c r="C18830" s="434" t="s">
        <v>16</v>
      </c>
      <c r="D18830" s="434" t="s">
        <v>33</v>
      </c>
      <c r="E18830" s="434">
        <v>14.5</v>
      </c>
      <c r="F18830" s="434">
        <v>7900</v>
      </c>
      <c r="G18830" s="434">
        <v>72365</v>
      </c>
      <c r="H18830" s="434">
        <v>40763</v>
      </c>
      <c r="I18830" s="434">
        <v>228.6</v>
      </c>
      <c r="J18830" s="434">
        <v>75273</v>
      </c>
      <c r="K18830" s="434">
        <v>2004</v>
      </c>
    </row>
    <row r="18831" spans="1:11" hidden="1" x14ac:dyDescent="0.25">
      <c r="A18831" s="434">
        <v>636090891</v>
      </c>
      <c r="B18831" s="434">
        <v>18832</v>
      </c>
      <c r="C18831" s="434" t="s">
        <v>16</v>
      </c>
      <c r="D18831" s="434" t="s">
        <v>36</v>
      </c>
      <c r="E18831" s="434">
        <v>14.6</v>
      </c>
      <c r="F18831" s="434">
        <v>12370</v>
      </c>
      <c r="G18831" s="434">
        <v>149995</v>
      </c>
      <c r="H18831" s="434">
        <v>79525</v>
      </c>
      <c r="I18831" s="434">
        <v>272</v>
      </c>
      <c r="J18831" s="434">
        <v>0</v>
      </c>
      <c r="K18831" s="434">
        <v>1970</v>
      </c>
    </row>
    <row r="18832" spans="1:11" hidden="1" x14ac:dyDescent="0.25">
      <c r="A18832" s="434">
        <v>636090995</v>
      </c>
      <c r="B18832" s="434">
        <v>4295</v>
      </c>
      <c r="C18832" s="434" t="s">
        <v>28</v>
      </c>
      <c r="D18832" s="434" t="s">
        <v>33</v>
      </c>
      <c r="E18832" s="434">
        <v>14.5</v>
      </c>
      <c r="F18832" s="434">
        <v>9319</v>
      </c>
      <c r="G18832" s="434">
        <v>77089</v>
      </c>
      <c r="H18832" s="434">
        <v>40424</v>
      </c>
      <c r="I18832" s="434">
        <v>225</v>
      </c>
      <c r="J18832" s="434">
        <v>0</v>
      </c>
      <c r="K18832" s="434">
        <v>2007</v>
      </c>
    </row>
    <row r="18833" spans="1:11" hidden="1" x14ac:dyDescent="0.25">
      <c r="A18833" s="434">
        <v>636091030</v>
      </c>
      <c r="B18833" s="434">
        <v>3905</v>
      </c>
      <c r="C18833" s="434" t="s">
        <v>35</v>
      </c>
      <c r="D18833" s="434" t="s">
        <v>29</v>
      </c>
      <c r="E18833" s="434">
        <v>21</v>
      </c>
      <c r="F18833" s="434">
        <v>16980</v>
      </c>
      <c r="G18833" s="434">
        <v>22254</v>
      </c>
      <c r="H18833" s="434">
        <v>17360</v>
      </c>
      <c r="I18833" s="434">
        <v>178.57</v>
      </c>
      <c r="J18833" s="434">
        <v>0</v>
      </c>
      <c r="K18833" s="434">
        <v>2006</v>
      </c>
    </row>
    <row r="18834" spans="1:11" hidden="1" x14ac:dyDescent="0.25">
      <c r="A18834" s="434">
        <v>636091104</v>
      </c>
      <c r="B18834" s="434">
        <v>3688</v>
      </c>
      <c r="C18834" s="434" t="s">
        <v>35</v>
      </c>
      <c r="D18834" s="434" t="s">
        <v>29</v>
      </c>
      <c r="E18834" s="434">
        <v>19.5</v>
      </c>
      <c r="F18834" s="434">
        <v>14042</v>
      </c>
      <c r="G18834" s="434">
        <v>20614</v>
      </c>
      <c r="H18834" s="434">
        <v>15487</v>
      </c>
      <c r="I18834" s="434">
        <v>168</v>
      </c>
      <c r="J18834" s="434">
        <v>0</v>
      </c>
      <c r="K18834" s="434">
        <v>1970</v>
      </c>
    </row>
    <row r="18835" spans="1:11" hidden="1" x14ac:dyDescent="0.25">
      <c r="A18835" s="434">
        <v>636091121</v>
      </c>
      <c r="B18835" s="434">
        <v>3154</v>
      </c>
      <c r="C18835" s="434" t="s">
        <v>24</v>
      </c>
      <c r="D18835" s="434" t="s">
        <v>33</v>
      </c>
      <c r="E18835" s="434">
        <v>14.3</v>
      </c>
      <c r="F18835" s="434">
        <v>11547</v>
      </c>
      <c r="G18835" s="434">
        <v>106127</v>
      </c>
      <c r="H18835" s="434">
        <v>56346</v>
      </c>
      <c r="I18835" s="434">
        <v>240.95</v>
      </c>
      <c r="J18835" s="434">
        <v>113229</v>
      </c>
      <c r="K18835" s="434">
        <v>2003</v>
      </c>
    </row>
    <row r="18836" spans="1:11" hidden="1" x14ac:dyDescent="0.25">
      <c r="A18836" s="434">
        <v>636091136</v>
      </c>
      <c r="B18836" s="434">
        <v>2669</v>
      </c>
      <c r="C18836" s="434" t="s">
        <v>35</v>
      </c>
      <c r="D18836" s="434" t="s">
        <v>29</v>
      </c>
      <c r="E18836" s="434">
        <v>21</v>
      </c>
      <c r="F18836" s="434">
        <v>16980</v>
      </c>
      <c r="G18836" s="434">
        <v>22450</v>
      </c>
      <c r="H18836" s="434">
        <v>17189</v>
      </c>
      <c r="I18836" s="434">
        <v>178.57</v>
      </c>
      <c r="J18836" s="434">
        <v>0</v>
      </c>
      <c r="K18836" s="434">
        <v>2006</v>
      </c>
    </row>
    <row r="18837" spans="1:11" hidden="1" x14ac:dyDescent="0.25">
      <c r="A18837" s="434">
        <v>636091174</v>
      </c>
      <c r="B18837" s="434">
        <v>29861</v>
      </c>
      <c r="C18837" s="434" t="s">
        <v>16</v>
      </c>
      <c r="D18837" s="434" t="s">
        <v>33</v>
      </c>
      <c r="E18837" s="434">
        <v>15</v>
      </c>
      <c r="F18837" s="434">
        <v>14.313000000000001</v>
      </c>
      <c r="G18837" s="434">
        <v>113033</v>
      </c>
      <c r="H18837" s="434">
        <v>62254</v>
      </c>
      <c r="I18837" s="434">
        <v>249.97</v>
      </c>
      <c r="J18837" s="434">
        <v>0</v>
      </c>
      <c r="K18837" s="434">
        <v>1970</v>
      </c>
    </row>
    <row r="18838" spans="1:11" hidden="1" x14ac:dyDescent="0.25">
      <c r="A18838" s="434">
        <v>636091186</v>
      </c>
      <c r="B18838" s="434">
        <v>683</v>
      </c>
      <c r="C18838" s="434" t="s">
        <v>16</v>
      </c>
      <c r="D18838" s="434" t="s">
        <v>33</v>
      </c>
      <c r="E18838" s="434">
        <v>14.3</v>
      </c>
      <c r="F18838" s="434">
        <v>11300</v>
      </c>
      <c r="G18838" s="434">
        <v>73869</v>
      </c>
      <c r="H18838" s="434">
        <v>41966</v>
      </c>
      <c r="I18838" s="434">
        <v>228.6</v>
      </c>
      <c r="J18838" s="434">
        <v>80749</v>
      </c>
      <c r="K18838" s="434">
        <v>2005</v>
      </c>
    </row>
    <row r="18839" spans="1:11" hidden="1" x14ac:dyDescent="0.25">
      <c r="A18839" s="434">
        <v>636091188</v>
      </c>
      <c r="B18839" s="434">
        <v>16524</v>
      </c>
      <c r="C18839" s="434" t="s">
        <v>31</v>
      </c>
      <c r="D18839" s="434" t="s">
        <v>25</v>
      </c>
      <c r="E18839" s="434">
        <v>14</v>
      </c>
      <c r="F18839" s="434">
        <v>6750</v>
      </c>
      <c r="G18839" s="434">
        <v>12811</v>
      </c>
      <c r="H18839" s="434">
        <v>9611</v>
      </c>
      <c r="I18839" s="434">
        <v>138</v>
      </c>
      <c r="J18839" s="434">
        <v>0</v>
      </c>
      <c r="K18839" s="434">
        <v>1970</v>
      </c>
    </row>
    <row r="18840" spans="1:11" hidden="1" x14ac:dyDescent="0.25">
      <c r="A18840" s="434">
        <v>636091196</v>
      </c>
      <c r="B18840" s="434">
        <v>9688</v>
      </c>
      <c r="C18840" s="434" t="s">
        <v>16</v>
      </c>
      <c r="D18840" s="434" t="s">
        <v>33</v>
      </c>
      <c r="E18840" s="434">
        <v>14.5</v>
      </c>
      <c r="F18840" s="434">
        <v>11300</v>
      </c>
      <c r="G18840" s="434">
        <v>73869</v>
      </c>
      <c r="H18840" s="434">
        <v>41966</v>
      </c>
      <c r="I18840" s="434">
        <v>228.6</v>
      </c>
      <c r="J18840" s="434">
        <v>80661</v>
      </c>
      <c r="K18840" s="434">
        <v>2006</v>
      </c>
    </row>
    <row r="18841" spans="1:11" hidden="1" x14ac:dyDescent="0.25">
      <c r="A18841" s="434">
        <v>636091197</v>
      </c>
      <c r="B18841" s="434">
        <v>21136</v>
      </c>
      <c r="C18841" s="434" t="s">
        <v>16</v>
      </c>
      <c r="D18841" s="434" t="s">
        <v>33</v>
      </c>
      <c r="E18841" s="434">
        <v>14.5</v>
      </c>
      <c r="F18841" s="434">
        <v>11300</v>
      </c>
      <c r="G18841" s="434">
        <v>73869</v>
      </c>
      <c r="H18841" s="434">
        <v>41966</v>
      </c>
      <c r="I18841" s="434">
        <v>228.6</v>
      </c>
      <c r="J18841" s="434">
        <v>80661</v>
      </c>
      <c r="K18841" s="434">
        <v>2006</v>
      </c>
    </row>
    <row r="18842" spans="1:11" hidden="1" x14ac:dyDescent="0.25">
      <c r="A18842" s="434">
        <v>636091202</v>
      </c>
      <c r="B18842" s="434">
        <v>9261</v>
      </c>
      <c r="C18842" s="434" t="s">
        <v>28</v>
      </c>
      <c r="D18842" s="434" t="s">
        <v>29</v>
      </c>
      <c r="E18842" s="434">
        <v>14.5</v>
      </c>
      <c r="F18842" s="434">
        <v>8400</v>
      </c>
      <c r="G18842" s="434">
        <v>58701</v>
      </c>
      <c r="H18842" s="434">
        <v>32415</v>
      </c>
      <c r="I18842" s="434">
        <v>189.99</v>
      </c>
      <c r="J18842" s="434">
        <v>0</v>
      </c>
      <c r="K18842" s="434">
        <v>2009</v>
      </c>
    </row>
    <row r="18843" spans="1:11" hidden="1" x14ac:dyDescent="0.25">
      <c r="A18843" s="434">
        <v>636091266</v>
      </c>
      <c r="B18843" s="434">
        <v>1041</v>
      </c>
      <c r="C18843" s="434" t="s">
        <v>35</v>
      </c>
      <c r="D18843" s="434" t="s">
        <v>29</v>
      </c>
      <c r="E18843" s="434">
        <v>20</v>
      </c>
      <c r="F18843" s="434">
        <v>16520</v>
      </c>
      <c r="G18843" s="434">
        <v>19500</v>
      </c>
      <c r="H18843" s="434">
        <v>15182</v>
      </c>
      <c r="I18843" s="434">
        <v>168</v>
      </c>
      <c r="J18843" s="434">
        <v>0</v>
      </c>
      <c r="K18843" s="434">
        <v>2007</v>
      </c>
    </row>
    <row r="18844" spans="1:11" hidden="1" x14ac:dyDescent="0.25">
      <c r="A18844" s="434">
        <v>636091346</v>
      </c>
      <c r="B18844" s="434">
        <v>540</v>
      </c>
      <c r="C18844" s="434" t="s">
        <v>35</v>
      </c>
      <c r="D18844" s="434" t="s">
        <v>33</v>
      </c>
      <c r="E18844" s="434">
        <v>23.5</v>
      </c>
      <c r="F18844" s="434">
        <v>31920</v>
      </c>
      <c r="G18844" s="434">
        <v>41500</v>
      </c>
      <c r="H18844" s="434">
        <v>36007</v>
      </c>
      <c r="I18844" s="434">
        <v>230.92</v>
      </c>
      <c r="K18844" s="434">
        <v>2007</v>
      </c>
    </row>
    <row r="18845" spans="1:11" hidden="1" x14ac:dyDescent="0.25">
      <c r="A18845" s="434">
        <v>636091353</v>
      </c>
      <c r="B18845" s="434">
        <v>3202</v>
      </c>
      <c r="C18845" s="434" t="s">
        <v>35</v>
      </c>
      <c r="D18845" s="434" t="s">
        <v>29</v>
      </c>
      <c r="E18845" s="434">
        <v>19.5</v>
      </c>
      <c r="F18845" s="434">
        <v>14042</v>
      </c>
      <c r="G18845" s="434">
        <v>20955</v>
      </c>
      <c r="H18845" s="434">
        <v>15345</v>
      </c>
      <c r="I18845" s="434">
        <v>168.06</v>
      </c>
      <c r="J18845" s="434">
        <v>0</v>
      </c>
      <c r="K18845" s="434">
        <v>1970</v>
      </c>
    </row>
    <row r="18846" spans="1:11" hidden="1" x14ac:dyDescent="0.25">
      <c r="A18846" s="434">
        <v>636091484</v>
      </c>
      <c r="B18846" s="434">
        <v>14814</v>
      </c>
      <c r="C18846" s="434" t="s">
        <v>20</v>
      </c>
      <c r="D18846" s="434" t="s">
        <v>29</v>
      </c>
      <c r="E18846" s="434">
        <v>15</v>
      </c>
      <c r="F18846" s="434">
        <v>8438</v>
      </c>
      <c r="G18846" s="434">
        <v>40250</v>
      </c>
      <c r="H18846" s="434">
        <v>25400</v>
      </c>
      <c r="I18846" s="434">
        <v>175.96899999999999</v>
      </c>
      <c r="J18846" s="434">
        <v>42847</v>
      </c>
      <c r="K18846" s="434">
        <v>2004</v>
      </c>
    </row>
    <row r="18847" spans="1:11" hidden="1" x14ac:dyDescent="0.25">
      <c r="A18847" s="434">
        <v>636091485</v>
      </c>
      <c r="B18847" s="434">
        <v>10866</v>
      </c>
      <c r="C18847" s="434" t="s">
        <v>20</v>
      </c>
      <c r="D18847" s="434" t="s">
        <v>29</v>
      </c>
      <c r="E18847" s="434">
        <v>15</v>
      </c>
      <c r="F18847" s="434">
        <v>8438</v>
      </c>
      <c r="G18847" s="434">
        <v>40218</v>
      </c>
      <c r="H18847" s="434">
        <v>25400</v>
      </c>
      <c r="I18847" s="434">
        <v>175.96899999999999</v>
      </c>
      <c r="J18847" s="434">
        <v>42847</v>
      </c>
      <c r="K18847" s="434">
        <v>2004</v>
      </c>
    </row>
    <row r="18848" spans="1:11" hidden="1" x14ac:dyDescent="0.25">
      <c r="A18848" s="434">
        <v>636091554</v>
      </c>
      <c r="B18848" s="434">
        <v>2951</v>
      </c>
      <c r="C18848" s="434" t="s">
        <v>24</v>
      </c>
      <c r="D18848" s="434" t="s">
        <v>25</v>
      </c>
      <c r="E18848" s="434">
        <v>16.5</v>
      </c>
      <c r="F18848" s="434">
        <v>5996</v>
      </c>
      <c r="G18848" s="434">
        <v>9202</v>
      </c>
      <c r="H18848" s="434">
        <v>7313</v>
      </c>
      <c r="I18848" s="434">
        <v>129</v>
      </c>
      <c r="J18848" s="434">
        <v>8498</v>
      </c>
      <c r="K18848" s="434">
        <v>2009</v>
      </c>
    </row>
    <row r="18849" spans="1:11" hidden="1" x14ac:dyDescent="0.25">
      <c r="A18849" s="434">
        <v>636091569</v>
      </c>
      <c r="B18849" s="434">
        <v>7416</v>
      </c>
      <c r="C18849" s="434" t="s">
        <v>20</v>
      </c>
      <c r="D18849" s="434" t="s">
        <v>29</v>
      </c>
      <c r="E18849" s="434">
        <v>14.5</v>
      </c>
      <c r="F18849" s="434">
        <v>7860</v>
      </c>
      <c r="G18849" s="434">
        <v>37606</v>
      </c>
      <c r="H18849" s="434">
        <v>23403</v>
      </c>
      <c r="I18849" s="434">
        <v>184.32</v>
      </c>
      <c r="J18849" s="434">
        <v>40805</v>
      </c>
      <c r="K18849" s="434">
        <v>2008</v>
      </c>
    </row>
    <row r="18850" spans="1:11" hidden="1" x14ac:dyDescent="0.25">
      <c r="A18850" s="434">
        <v>636091604</v>
      </c>
      <c r="B18850" s="434">
        <v>684</v>
      </c>
      <c r="C18850" s="434" t="s">
        <v>20</v>
      </c>
      <c r="D18850" s="434" t="s">
        <v>29</v>
      </c>
      <c r="E18850" s="434">
        <v>14.5</v>
      </c>
      <c r="F18850" s="434">
        <v>7860</v>
      </c>
      <c r="G18850" s="434">
        <v>37606</v>
      </c>
      <c r="H18850" s="434">
        <v>23403</v>
      </c>
      <c r="I18850" s="434">
        <v>184.32</v>
      </c>
      <c r="J18850" s="434">
        <v>40805</v>
      </c>
      <c r="K18850" s="434">
        <v>2008</v>
      </c>
    </row>
    <row r="18851" spans="1:11" hidden="1" x14ac:dyDescent="0.25">
      <c r="A18851" s="434">
        <v>636091621</v>
      </c>
      <c r="B18851" s="434">
        <v>3150</v>
      </c>
      <c r="C18851" s="434" t="s">
        <v>20</v>
      </c>
      <c r="D18851" s="434" t="s">
        <v>29</v>
      </c>
      <c r="E18851" s="434">
        <v>14.5</v>
      </c>
      <c r="F18851" s="434">
        <v>7860</v>
      </c>
      <c r="G18851" s="434">
        <v>37606</v>
      </c>
      <c r="H18851" s="434">
        <v>23403</v>
      </c>
      <c r="I18851" s="434">
        <v>184.32</v>
      </c>
      <c r="J18851" s="434">
        <v>40805</v>
      </c>
      <c r="K18851" s="434">
        <v>2008</v>
      </c>
    </row>
    <row r="18852" spans="1:11" hidden="1" x14ac:dyDescent="0.25">
      <c r="A18852" s="434">
        <v>636091635</v>
      </c>
      <c r="B18852" s="434">
        <v>15060</v>
      </c>
      <c r="C18852" s="434" t="s">
        <v>31</v>
      </c>
      <c r="D18852" s="434" t="s">
        <v>25</v>
      </c>
      <c r="E18852" s="434">
        <v>15</v>
      </c>
      <c r="F18852" s="434">
        <v>9300</v>
      </c>
      <c r="G18852" s="434">
        <v>17349</v>
      </c>
      <c r="H18852" s="434">
        <v>11864</v>
      </c>
      <c r="I18852" s="434">
        <v>142.81</v>
      </c>
      <c r="J18852" s="434">
        <v>0</v>
      </c>
      <c r="K18852" s="434">
        <v>1970</v>
      </c>
    </row>
    <row r="18853" spans="1:11" hidden="1" x14ac:dyDescent="0.25">
      <c r="A18853" s="434">
        <v>636091686</v>
      </c>
      <c r="B18853" s="434">
        <v>4037</v>
      </c>
      <c r="C18853" s="434" t="s">
        <v>16</v>
      </c>
      <c r="D18853" s="434" t="s">
        <v>33</v>
      </c>
      <c r="E18853" s="434">
        <v>14.5</v>
      </c>
      <c r="F18853" s="434">
        <v>13560</v>
      </c>
      <c r="G18853" s="434">
        <v>105291</v>
      </c>
      <c r="H18853" s="434">
        <v>57221</v>
      </c>
      <c r="I18853" s="434">
        <v>244</v>
      </c>
      <c r="J18853" s="434">
        <v>114610</v>
      </c>
      <c r="K18853" s="434">
        <v>2009</v>
      </c>
    </row>
    <row r="18854" spans="1:11" hidden="1" x14ac:dyDescent="0.25">
      <c r="A18854" s="434">
        <v>636091711</v>
      </c>
      <c r="B18854" s="434">
        <v>10784</v>
      </c>
      <c r="C18854" s="434" t="s">
        <v>28</v>
      </c>
      <c r="D18854" s="434" t="s">
        <v>29</v>
      </c>
      <c r="E18854" s="434">
        <v>14.2</v>
      </c>
      <c r="F18854" s="434">
        <v>8532</v>
      </c>
      <c r="G18854" s="434">
        <v>56686</v>
      </c>
      <c r="H18854" s="434">
        <v>32987</v>
      </c>
      <c r="I18854" s="434">
        <v>189.99</v>
      </c>
      <c r="J18854" s="434">
        <v>0</v>
      </c>
      <c r="K18854" s="434">
        <v>1970</v>
      </c>
    </row>
    <row r="18855" spans="1:11" hidden="1" x14ac:dyDescent="0.25">
      <c r="A18855" s="434">
        <v>636091771</v>
      </c>
      <c r="B18855" s="434">
        <v>18877</v>
      </c>
      <c r="C18855" s="434" t="s">
        <v>28</v>
      </c>
      <c r="D18855" s="434" t="s">
        <v>29</v>
      </c>
      <c r="E18855" s="434">
        <v>14.2</v>
      </c>
      <c r="F18855" s="434">
        <v>8058</v>
      </c>
      <c r="G18855" s="434">
        <v>56799</v>
      </c>
      <c r="H18855" s="434">
        <v>32929</v>
      </c>
      <c r="I18855" s="434">
        <v>189.97</v>
      </c>
      <c r="J18855" s="434">
        <v>0</v>
      </c>
      <c r="K18855" s="434">
        <v>1970</v>
      </c>
    </row>
    <row r="18856" spans="1:11" hidden="1" x14ac:dyDescent="0.25">
      <c r="A18856" s="434">
        <v>636091787</v>
      </c>
      <c r="B18856" s="434">
        <v>27766</v>
      </c>
      <c r="C18856" s="434" t="s">
        <v>31</v>
      </c>
      <c r="D18856" s="434" t="s">
        <v>25</v>
      </c>
      <c r="E18856" s="434">
        <v>14</v>
      </c>
      <c r="F18856" s="434">
        <v>4590</v>
      </c>
      <c r="G18856" s="434">
        <v>12669</v>
      </c>
      <c r="H18856" s="434">
        <v>9611</v>
      </c>
      <c r="I18856" s="434">
        <v>138.04</v>
      </c>
      <c r="J18856" s="434">
        <v>0</v>
      </c>
      <c r="K18856" s="434">
        <v>1970</v>
      </c>
    </row>
    <row r="18857" spans="1:11" hidden="1" x14ac:dyDescent="0.25">
      <c r="A18857" s="434">
        <v>636091788</v>
      </c>
      <c r="B18857" s="434">
        <v>34400</v>
      </c>
      <c r="C18857" s="434" t="s">
        <v>61</v>
      </c>
      <c r="D18857" s="434" t="s">
        <v>25</v>
      </c>
      <c r="E18857" s="434">
        <v>15.5</v>
      </c>
      <c r="F18857" s="434">
        <v>7195</v>
      </c>
      <c r="G18857" s="434">
        <v>12655</v>
      </c>
      <c r="H18857" s="434">
        <v>9611</v>
      </c>
      <c r="I18857" s="434">
        <v>138.04</v>
      </c>
      <c r="J18857" s="434">
        <v>0</v>
      </c>
      <c r="K18857" s="434">
        <v>2010</v>
      </c>
    </row>
    <row r="18858" spans="1:11" hidden="1" x14ac:dyDescent="0.25">
      <c r="A18858" s="434">
        <v>636091817</v>
      </c>
      <c r="B18858" s="434">
        <v>53226</v>
      </c>
      <c r="C18858" s="434" t="s">
        <v>31</v>
      </c>
      <c r="D18858" s="434" t="s">
        <v>25</v>
      </c>
      <c r="I18858" s="434">
        <v>138</v>
      </c>
    </row>
    <row r="18859" spans="1:11" hidden="1" x14ac:dyDescent="0.25">
      <c r="A18859" s="434">
        <v>636091829</v>
      </c>
      <c r="B18859" s="434">
        <v>7143</v>
      </c>
      <c r="C18859" s="434" t="s">
        <v>28</v>
      </c>
      <c r="D18859" s="434" t="s">
        <v>29</v>
      </c>
      <c r="E18859" s="434">
        <v>14</v>
      </c>
      <c r="F18859" s="434">
        <v>5227</v>
      </c>
      <c r="G18859" s="434">
        <v>30765</v>
      </c>
      <c r="H18859" s="434">
        <v>19972</v>
      </c>
      <c r="I18859" s="434">
        <v>178.76</v>
      </c>
      <c r="J18859" s="434">
        <v>0</v>
      </c>
      <c r="K18859" s="434">
        <v>1970</v>
      </c>
    </row>
    <row r="18860" spans="1:11" hidden="1" x14ac:dyDescent="0.25">
      <c r="A18860" s="434">
        <v>636091830</v>
      </c>
      <c r="B18860" s="434">
        <v>9692</v>
      </c>
      <c r="C18860" s="434" t="s">
        <v>28</v>
      </c>
      <c r="D18860" s="434" t="s">
        <v>29</v>
      </c>
      <c r="E18860" s="434">
        <v>14.2</v>
      </c>
      <c r="F18860" s="434">
        <v>8523</v>
      </c>
      <c r="G18860" s="434">
        <v>56758</v>
      </c>
      <c r="H18860" s="434">
        <v>32987</v>
      </c>
      <c r="I18860" s="434">
        <v>189.99</v>
      </c>
      <c r="J18860" s="434">
        <v>0</v>
      </c>
      <c r="K18860" s="434">
        <v>1970</v>
      </c>
    </row>
    <row r="18861" spans="1:11" hidden="1" x14ac:dyDescent="0.25">
      <c r="A18861" s="434">
        <v>636091854</v>
      </c>
      <c r="B18861" s="434">
        <v>2609</v>
      </c>
      <c r="C18861" s="434" t="s">
        <v>35</v>
      </c>
      <c r="D18861" s="434" t="s">
        <v>29</v>
      </c>
      <c r="E18861" s="434">
        <v>19</v>
      </c>
      <c r="F18861" s="434">
        <v>13560</v>
      </c>
      <c r="G18861" s="434">
        <v>16921</v>
      </c>
      <c r="H18861" s="434">
        <v>15633</v>
      </c>
      <c r="I18861" s="434">
        <v>161</v>
      </c>
      <c r="J18861" s="434">
        <v>0</v>
      </c>
      <c r="K18861" s="434">
        <v>2007</v>
      </c>
    </row>
    <row r="18862" spans="1:11" hidden="1" x14ac:dyDescent="0.25">
      <c r="A18862" s="434">
        <v>636091859</v>
      </c>
      <c r="B18862" s="434">
        <v>64781</v>
      </c>
      <c r="C18862" s="434" t="s">
        <v>61</v>
      </c>
      <c r="D18862" s="434" t="s">
        <v>25</v>
      </c>
      <c r="E18862" s="434">
        <v>13</v>
      </c>
      <c r="F18862" s="434">
        <v>2968</v>
      </c>
      <c r="G18862" s="434">
        <v>6050</v>
      </c>
      <c r="H18862" s="434">
        <v>4255</v>
      </c>
      <c r="I18862" s="434">
        <v>114.4</v>
      </c>
      <c r="J18862" s="434">
        <v>0</v>
      </c>
      <c r="K18862" s="434">
        <v>2009</v>
      </c>
    </row>
    <row r="18863" spans="1:11" hidden="1" x14ac:dyDescent="0.25">
      <c r="A18863" s="434">
        <v>636091866</v>
      </c>
      <c r="B18863" s="434">
        <v>60090</v>
      </c>
      <c r="C18863" s="434" t="s">
        <v>61</v>
      </c>
      <c r="D18863" s="434" t="s">
        <v>25</v>
      </c>
      <c r="E18863" s="434">
        <v>13</v>
      </c>
      <c r="F18863" s="434">
        <v>2968</v>
      </c>
      <c r="G18863" s="434">
        <v>6100</v>
      </c>
      <c r="H18863" s="434">
        <v>4255</v>
      </c>
      <c r="I18863" s="434">
        <v>114.4</v>
      </c>
      <c r="K18863" s="434">
        <v>2009</v>
      </c>
    </row>
    <row r="18864" spans="1:11" hidden="1" x14ac:dyDescent="0.25">
      <c r="A18864" s="434">
        <v>636091872</v>
      </c>
      <c r="B18864" s="434">
        <v>8173</v>
      </c>
      <c r="C18864" s="434" t="s">
        <v>16</v>
      </c>
      <c r="D18864" s="434" t="s">
        <v>36</v>
      </c>
      <c r="E18864" s="434">
        <v>14.9</v>
      </c>
      <c r="F18864" s="434">
        <v>15175</v>
      </c>
      <c r="G18864" s="434">
        <v>157449</v>
      </c>
      <c r="H18864" s="434">
        <v>81565</v>
      </c>
      <c r="I18864" s="434">
        <v>274</v>
      </c>
      <c r="J18864" s="434">
        <v>0</v>
      </c>
      <c r="K18864" s="434">
        <v>1970</v>
      </c>
    </row>
    <row r="18865" spans="1:11" hidden="1" x14ac:dyDescent="0.25">
      <c r="A18865" s="434">
        <v>636091878</v>
      </c>
      <c r="B18865" s="434">
        <v>13265</v>
      </c>
      <c r="C18865" s="434" t="s">
        <v>24</v>
      </c>
      <c r="D18865" s="434" t="s">
        <v>25</v>
      </c>
      <c r="E18865" s="434">
        <v>16.25</v>
      </c>
      <c r="F18865" s="434">
        <v>5996</v>
      </c>
      <c r="G18865" s="434">
        <v>9305</v>
      </c>
      <c r="H18865" s="434">
        <v>7313</v>
      </c>
      <c r="I18865" s="434">
        <v>129</v>
      </c>
      <c r="J18865" s="434">
        <v>8498</v>
      </c>
      <c r="K18865" s="434">
        <v>2011</v>
      </c>
    </row>
    <row r="18866" spans="1:11" hidden="1" x14ac:dyDescent="0.25">
      <c r="A18866" s="434">
        <v>636091888</v>
      </c>
      <c r="B18866" s="434">
        <v>11892</v>
      </c>
      <c r="C18866" s="434" t="s">
        <v>28</v>
      </c>
      <c r="D18866" s="434" t="s">
        <v>29</v>
      </c>
      <c r="E18866" s="434">
        <v>14.5</v>
      </c>
      <c r="F18866" s="434">
        <v>8280</v>
      </c>
      <c r="G18866" s="434">
        <v>30790</v>
      </c>
      <c r="H18866" s="434">
        <v>19814</v>
      </c>
      <c r="I18866" s="434">
        <v>184.99</v>
      </c>
      <c r="J18866" s="434">
        <v>0</v>
      </c>
      <c r="K18866" s="434">
        <v>2009</v>
      </c>
    </row>
    <row r="18867" spans="1:11" hidden="1" x14ac:dyDescent="0.25">
      <c r="A18867" s="434">
        <v>636091917</v>
      </c>
      <c r="B18867" s="434">
        <v>6608</v>
      </c>
      <c r="C18867" s="434" t="s">
        <v>28</v>
      </c>
      <c r="D18867" s="434" t="s">
        <v>29</v>
      </c>
      <c r="E18867" s="434">
        <v>13.7</v>
      </c>
      <c r="F18867" s="434">
        <v>6300</v>
      </c>
      <c r="G18867" s="434">
        <v>31796</v>
      </c>
      <c r="H18867" s="434">
        <v>19994</v>
      </c>
      <c r="I18867" s="434">
        <v>177.43</v>
      </c>
      <c r="J18867" s="434">
        <v>0</v>
      </c>
      <c r="K18867" s="434">
        <v>2012</v>
      </c>
    </row>
    <row r="18868" spans="1:11" hidden="1" x14ac:dyDescent="0.25">
      <c r="A18868" s="434">
        <v>636091934</v>
      </c>
      <c r="B18868" s="434">
        <v>52184</v>
      </c>
      <c r="C18868" s="434" t="s">
        <v>35</v>
      </c>
      <c r="D18868" s="434" t="s">
        <v>29</v>
      </c>
      <c r="E18868" s="434">
        <v>18.3</v>
      </c>
      <c r="F18868" s="434">
        <v>9960</v>
      </c>
      <c r="G18868" s="434">
        <v>14236</v>
      </c>
      <c r="H18868" s="434">
        <v>12514</v>
      </c>
      <c r="I18868" s="434">
        <v>157.91999999999999</v>
      </c>
      <c r="J18868" s="434">
        <v>0</v>
      </c>
      <c r="K18868" s="434">
        <v>1970</v>
      </c>
    </row>
    <row r="18869" spans="1:11" hidden="1" x14ac:dyDescent="0.25">
      <c r="A18869" s="434">
        <v>636091942</v>
      </c>
      <c r="B18869" s="434">
        <v>12652</v>
      </c>
      <c r="C18869" s="434" t="s">
        <v>28</v>
      </c>
      <c r="D18869" s="434" t="s">
        <v>36</v>
      </c>
      <c r="E18869" s="434">
        <v>14.5</v>
      </c>
      <c r="F18869" s="434">
        <v>18660</v>
      </c>
      <c r="G18869" s="434">
        <v>178906</v>
      </c>
      <c r="H18869" s="434">
        <v>93186</v>
      </c>
      <c r="I18869" s="434">
        <v>291.97000000000003</v>
      </c>
      <c r="J18869" s="434">
        <v>0</v>
      </c>
      <c r="K18869" s="434">
        <v>1970</v>
      </c>
    </row>
    <row r="18870" spans="1:11" hidden="1" x14ac:dyDescent="0.25">
      <c r="A18870" s="434">
        <v>636091943</v>
      </c>
      <c r="B18870" s="434">
        <v>14434</v>
      </c>
      <c r="C18870" s="434" t="s">
        <v>28</v>
      </c>
      <c r="D18870" s="434" t="s">
        <v>36</v>
      </c>
      <c r="E18870" s="434">
        <v>14.5</v>
      </c>
      <c r="F18870" s="434">
        <v>15861</v>
      </c>
      <c r="G18870" s="434">
        <v>178978</v>
      </c>
      <c r="H18870" s="434">
        <v>93186</v>
      </c>
      <c r="I18870" s="434">
        <v>292</v>
      </c>
      <c r="J18870" s="434">
        <v>0</v>
      </c>
      <c r="K18870" s="434">
        <v>1970</v>
      </c>
    </row>
    <row r="18871" spans="1:11" hidden="1" x14ac:dyDescent="0.25">
      <c r="A18871" s="434">
        <v>636091961</v>
      </c>
      <c r="B18871" s="434">
        <v>14853</v>
      </c>
      <c r="C18871" s="434" t="s">
        <v>31</v>
      </c>
      <c r="D18871" s="434" t="s">
        <v>22</v>
      </c>
      <c r="E18871" s="434">
        <v>11.7</v>
      </c>
      <c r="F18871" s="434">
        <v>1520</v>
      </c>
      <c r="G18871" s="434">
        <v>3685</v>
      </c>
      <c r="H18871" s="434">
        <v>2452</v>
      </c>
      <c r="I18871" s="434">
        <v>87.84</v>
      </c>
      <c r="J18871" s="434">
        <v>0</v>
      </c>
      <c r="K18871" s="434">
        <v>1970</v>
      </c>
    </row>
    <row r="18872" spans="1:11" hidden="1" x14ac:dyDescent="0.25">
      <c r="A18872" s="434">
        <v>636091966</v>
      </c>
      <c r="B18872" s="434">
        <v>26342</v>
      </c>
      <c r="C18872" s="434" t="s">
        <v>31</v>
      </c>
      <c r="D18872" s="434" t="s">
        <v>29</v>
      </c>
      <c r="E18872" s="434">
        <v>13.4</v>
      </c>
      <c r="F18872" s="434">
        <v>4973</v>
      </c>
      <c r="G18872" s="434">
        <v>25981</v>
      </c>
      <c r="H18872" s="434">
        <v>15861</v>
      </c>
      <c r="I18872" s="434">
        <v>157.22999999999999</v>
      </c>
      <c r="J18872" s="434">
        <v>0</v>
      </c>
      <c r="K18872" s="434">
        <v>1970</v>
      </c>
    </row>
    <row r="18873" spans="1:11" hidden="1" x14ac:dyDescent="0.25">
      <c r="A18873" s="434">
        <v>636091972</v>
      </c>
      <c r="B18873" s="434">
        <v>6263</v>
      </c>
      <c r="C18873" s="434" t="s">
        <v>28</v>
      </c>
      <c r="D18873" s="434" t="s">
        <v>36</v>
      </c>
      <c r="E18873" s="434">
        <v>14</v>
      </c>
      <c r="F18873" s="434">
        <v>14331</v>
      </c>
      <c r="G18873" s="434">
        <v>178076</v>
      </c>
      <c r="H18873" s="434">
        <v>91373</v>
      </c>
      <c r="I18873" s="434">
        <v>292</v>
      </c>
      <c r="J18873" s="434">
        <v>0</v>
      </c>
      <c r="K18873" s="434">
        <v>1970</v>
      </c>
    </row>
    <row r="18874" spans="1:11" hidden="1" x14ac:dyDescent="0.25">
      <c r="A18874" s="434">
        <v>636091975</v>
      </c>
      <c r="B18874" s="434">
        <v>18004</v>
      </c>
      <c r="C18874" s="434" t="s">
        <v>28</v>
      </c>
      <c r="D18874" s="434" t="s">
        <v>33</v>
      </c>
      <c r="E18874" s="434">
        <v>14.5</v>
      </c>
      <c r="F18874" s="434">
        <v>10404</v>
      </c>
      <c r="G18874" s="434">
        <v>93282</v>
      </c>
      <c r="H18874" s="434">
        <v>50729</v>
      </c>
      <c r="I18874" s="434">
        <v>229.2</v>
      </c>
      <c r="J18874" s="434">
        <v>0</v>
      </c>
      <c r="K18874" s="434">
        <v>1970</v>
      </c>
    </row>
    <row r="18875" spans="1:11" hidden="1" x14ac:dyDescent="0.25">
      <c r="A18875" s="434">
        <v>636092011</v>
      </c>
      <c r="B18875" s="434">
        <v>11263</v>
      </c>
      <c r="C18875" s="434" t="s">
        <v>31</v>
      </c>
      <c r="D18875" s="434" t="s">
        <v>29</v>
      </c>
      <c r="E18875" s="434">
        <v>15</v>
      </c>
      <c r="F18875" s="434">
        <v>8800</v>
      </c>
      <c r="G18875" s="434">
        <v>33174</v>
      </c>
      <c r="H18875" s="434">
        <v>22863</v>
      </c>
      <c r="I18875" s="434">
        <v>179.44</v>
      </c>
      <c r="J18875" s="434">
        <v>0</v>
      </c>
      <c r="K18875" s="434">
        <v>1970</v>
      </c>
    </row>
    <row r="18876" spans="1:11" hidden="1" x14ac:dyDescent="0.25">
      <c r="A18876" s="434">
        <v>636092012</v>
      </c>
      <c r="B18876" s="434">
        <v>17543</v>
      </c>
      <c r="C18876" s="434" t="s">
        <v>28</v>
      </c>
      <c r="D18876" s="434" t="s">
        <v>29</v>
      </c>
      <c r="E18876" s="434">
        <v>14</v>
      </c>
      <c r="F18876" s="434">
        <v>7368</v>
      </c>
      <c r="G18876" s="434">
        <v>37506</v>
      </c>
      <c r="H18876" s="434">
        <v>24050</v>
      </c>
      <c r="I18876" s="434">
        <v>189.99</v>
      </c>
      <c r="J18876" s="434">
        <v>0</v>
      </c>
      <c r="K18876" s="434">
        <v>2010</v>
      </c>
    </row>
    <row r="18877" spans="1:11" hidden="1" x14ac:dyDescent="0.25">
      <c r="A18877" s="434">
        <v>636092016</v>
      </c>
      <c r="B18877" s="434">
        <v>14890</v>
      </c>
      <c r="C18877" s="434" t="s">
        <v>28</v>
      </c>
      <c r="D18877" s="434" t="s">
        <v>36</v>
      </c>
      <c r="E18877" s="434">
        <v>14</v>
      </c>
      <c r="F18877" s="434">
        <v>14331</v>
      </c>
      <c r="G18877" s="434">
        <v>178006</v>
      </c>
      <c r="H18877" s="434">
        <v>91373</v>
      </c>
      <c r="I18877" s="434">
        <v>291.95</v>
      </c>
      <c r="J18877" s="434">
        <v>0</v>
      </c>
      <c r="K18877" s="434">
        <v>1970</v>
      </c>
    </row>
    <row r="18878" spans="1:11" hidden="1" x14ac:dyDescent="0.25">
      <c r="A18878" s="434">
        <v>636092027</v>
      </c>
      <c r="B18878" s="434">
        <v>24708</v>
      </c>
      <c r="C18878" s="434" t="s">
        <v>28</v>
      </c>
      <c r="D18878" s="434" t="s">
        <v>33</v>
      </c>
      <c r="E18878" s="434">
        <v>43479</v>
      </c>
      <c r="F18878" s="434">
        <v>13560</v>
      </c>
      <c r="G18878" s="434">
        <v>93062</v>
      </c>
      <c r="H18878" s="434">
        <v>51239</v>
      </c>
      <c r="I18878" s="434">
        <v>229.2</v>
      </c>
      <c r="J18878" s="434">
        <v>0</v>
      </c>
    </row>
    <row r="18879" spans="1:11" hidden="1" x14ac:dyDescent="0.25">
      <c r="A18879" s="434">
        <v>636092028</v>
      </c>
      <c r="B18879" s="434">
        <v>9084</v>
      </c>
      <c r="C18879" s="434" t="s">
        <v>28</v>
      </c>
      <c r="D18879" s="434" t="s">
        <v>33</v>
      </c>
      <c r="E18879" s="434">
        <v>43479</v>
      </c>
      <c r="F18879" s="434">
        <v>13551</v>
      </c>
      <c r="G18879" s="434">
        <v>93062</v>
      </c>
      <c r="H18879" s="434">
        <v>51239</v>
      </c>
      <c r="I18879" s="434">
        <v>229.2</v>
      </c>
      <c r="J18879" s="434">
        <v>0</v>
      </c>
      <c r="K18879" s="434">
        <v>2010</v>
      </c>
    </row>
    <row r="18880" spans="1:11" hidden="1" x14ac:dyDescent="0.25">
      <c r="A18880" s="434">
        <v>636092036</v>
      </c>
      <c r="B18880" s="434">
        <v>7728</v>
      </c>
      <c r="C18880" s="434" t="s">
        <v>61</v>
      </c>
      <c r="D18880" s="434" t="s">
        <v>25</v>
      </c>
      <c r="E18880" s="434">
        <v>15</v>
      </c>
      <c r="F18880" s="434">
        <v>5400</v>
      </c>
      <c r="G18880" s="434">
        <v>12580</v>
      </c>
      <c r="H18880" s="434">
        <v>9611</v>
      </c>
      <c r="I18880" s="434">
        <v>138.5</v>
      </c>
      <c r="J18880" s="434">
        <v>0</v>
      </c>
      <c r="K18880" s="434">
        <v>2010</v>
      </c>
    </row>
    <row r="18881" spans="1:11" hidden="1" x14ac:dyDescent="0.25">
      <c r="A18881" s="434">
        <v>636092037</v>
      </c>
      <c r="B18881" s="434">
        <v>55036</v>
      </c>
      <c r="C18881" s="434" t="s">
        <v>24</v>
      </c>
      <c r="D18881" s="434" t="s">
        <v>29</v>
      </c>
      <c r="E18881" s="434">
        <v>16</v>
      </c>
      <c r="F18881" s="434">
        <v>9.48</v>
      </c>
      <c r="G18881" s="434">
        <v>26645</v>
      </c>
      <c r="H18881" s="434">
        <v>22977</v>
      </c>
      <c r="I18881" s="434">
        <v>173.7</v>
      </c>
      <c r="J18881" s="434">
        <v>34527</v>
      </c>
      <c r="K18881" s="434">
        <v>1970</v>
      </c>
    </row>
    <row r="18882" spans="1:11" hidden="1" x14ac:dyDescent="0.25">
      <c r="A18882" s="434">
        <v>636092039</v>
      </c>
      <c r="B18882" s="434">
        <v>8236</v>
      </c>
      <c r="C18882" s="434" t="s">
        <v>28</v>
      </c>
      <c r="D18882" s="434" t="s">
        <v>36</v>
      </c>
      <c r="E18882" s="434">
        <v>15.4</v>
      </c>
      <c r="F18882" s="434">
        <v>18660</v>
      </c>
      <c r="G18882" s="434">
        <v>179570</v>
      </c>
      <c r="H18882" s="434">
        <v>94250</v>
      </c>
      <c r="I18882" s="434">
        <v>291.97000000000003</v>
      </c>
      <c r="J18882" s="434">
        <v>0</v>
      </c>
      <c r="K18882" s="434">
        <v>1970</v>
      </c>
    </row>
    <row r="18883" spans="1:11" hidden="1" x14ac:dyDescent="0.25">
      <c r="A18883" s="434">
        <v>636092041</v>
      </c>
      <c r="B18883" s="434">
        <v>23244</v>
      </c>
      <c r="C18883" s="434" t="s">
        <v>28</v>
      </c>
      <c r="D18883" s="434" t="s">
        <v>33</v>
      </c>
      <c r="E18883" s="434">
        <v>14.1</v>
      </c>
      <c r="F18883" s="434">
        <v>12240</v>
      </c>
      <c r="G18883" s="434">
        <v>93273</v>
      </c>
      <c r="H18883" s="434">
        <v>50697</v>
      </c>
      <c r="I18883" s="434">
        <v>229.2</v>
      </c>
      <c r="J18883" s="434">
        <v>0</v>
      </c>
      <c r="K18883" s="434">
        <v>2010</v>
      </c>
    </row>
    <row r="18884" spans="1:11" hidden="1" x14ac:dyDescent="0.25">
      <c r="A18884" s="434">
        <v>636092044</v>
      </c>
      <c r="B18884" s="434">
        <v>1987</v>
      </c>
      <c r="C18884" s="434" t="s">
        <v>28</v>
      </c>
      <c r="D18884" s="434" t="s">
        <v>29</v>
      </c>
      <c r="E18884" s="434">
        <v>14</v>
      </c>
      <c r="F18884" s="434">
        <v>8730</v>
      </c>
      <c r="G18884" s="434">
        <v>37852</v>
      </c>
      <c r="H18884" s="434">
        <v>24165</v>
      </c>
      <c r="I18884" s="434">
        <v>189.91</v>
      </c>
      <c r="J18884" s="434">
        <v>0</v>
      </c>
      <c r="K18884" s="434">
        <v>2010</v>
      </c>
    </row>
    <row r="18885" spans="1:11" hidden="1" x14ac:dyDescent="0.25">
      <c r="A18885" s="434">
        <v>636092052</v>
      </c>
      <c r="B18885" s="434">
        <v>6848</v>
      </c>
      <c r="C18885" s="434" t="s">
        <v>16</v>
      </c>
      <c r="D18885" s="434" t="s">
        <v>33</v>
      </c>
      <c r="E18885" s="434">
        <v>15</v>
      </c>
      <c r="F18885" s="434">
        <v>12003</v>
      </c>
      <c r="G18885" s="434">
        <v>71562</v>
      </c>
      <c r="H18885" s="434">
        <v>40705</v>
      </c>
      <c r="I18885" s="434">
        <v>228.58</v>
      </c>
      <c r="J18885" s="434">
        <v>78136</v>
      </c>
      <c r="K18885" s="434">
        <v>2000</v>
      </c>
    </row>
    <row r="18886" spans="1:11" hidden="1" x14ac:dyDescent="0.25">
      <c r="A18886" s="434">
        <v>636092053</v>
      </c>
      <c r="B18886" s="434">
        <v>21673</v>
      </c>
      <c r="C18886" s="434" t="s">
        <v>16</v>
      </c>
      <c r="D18886" s="434" t="s">
        <v>36</v>
      </c>
      <c r="E18886" s="434">
        <v>15.5</v>
      </c>
      <c r="F18886" s="434">
        <v>16858</v>
      </c>
      <c r="G18886" s="434">
        <v>159999</v>
      </c>
      <c r="H18886" s="434">
        <v>81236</v>
      </c>
      <c r="I18886" s="434">
        <v>274.2</v>
      </c>
      <c r="J18886" s="434">
        <v>0</v>
      </c>
      <c r="K18886" s="434">
        <v>1970</v>
      </c>
    </row>
    <row r="18887" spans="1:11" hidden="1" x14ac:dyDescent="0.25">
      <c r="A18887" s="434">
        <v>636092057</v>
      </c>
      <c r="B18887" s="434">
        <v>5789</v>
      </c>
      <c r="C18887" s="434" t="s">
        <v>28</v>
      </c>
      <c r="D18887" s="434" t="s">
        <v>29</v>
      </c>
      <c r="E18887" s="434">
        <v>0</v>
      </c>
      <c r="F18887" s="434">
        <v>13560</v>
      </c>
      <c r="G18887" s="434">
        <v>57000</v>
      </c>
      <c r="H18887" s="434">
        <v>32000</v>
      </c>
      <c r="I18887" s="434">
        <v>189.99</v>
      </c>
      <c r="J18887" s="434">
        <v>0</v>
      </c>
    </row>
    <row r="18888" spans="1:11" hidden="1" x14ac:dyDescent="0.25">
      <c r="A18888" s="434">
        <v>636092067</v>
      </c>
      <c r="B18888" s="434">
        <v>4379</v>
      </c>
      <c r="C18888" s="434" t="s">
        <v>31</v>
      </c>
      <c r="D18888" s="434" t="s">
        <v>29</v>
      </c>
      <c r="E18888" s="434">
        <v>15</v>
      </c>
      <c r="F18888" s="434">
        <v>11060</v>
      </c>
      <c r="G18888" s="434">
        <v>53000</v>
      </c>
      <c r="H18888" s="434">
        <v>35240</v>
      </c>
      <c r="I18888" s="434">
        <v>196.3</v>
      </c>
      <c r="J18888" s="434">
        <v>0</v>
      </c>
    </row>
    <row r="18889" spans="1:11" hidden="1" x14ac:dyDescent="0.25">
      <c r="A18889" s="434">
        <v>636092074</v>
      </c>
      <c r="B18889" s="434">
        <v>27167</v>
      </c>
      <c r="C18889" s="434" t="s">
        <v>28</v>
      </c>
      <c r="D18889" s="434" t="s">
        <v>33</v>
      </c>
      <c r="E18889" s="434">
        <v>14.9</v>
      </c>
      <c r="F18889" s="434">
        <v>11526</v>
      </c>
      <c r="G18889" s="434">
        <v>93200</v>
      </c>
      <c r="H18889" s="434">
        <v>51225</v>
      </c>
      <c r="I18889" s="434">
        <v>229.14</v>
      </c>
      <c r="J18889" s="434">
        <v>0</v>
      </c>
      <c r="K18889" s="434">
        <v>1970</v>
      </c>
    </row>
    <row r="18890" spans="1:11" hidden="1" x14ac:dyDescent="0.25">
      <c r="A18890" s="434">
        <v>636092076</v>
      </c>
      <c r="B18890" s="434">
        <v>1</v>
      </c>
      <c r="C18890" s="434" t="s">
        <v>35</v>
      </c>
      <c r="D18890" s="434" t="s">
        <v>36</v>
      </c>
      <c r="E18890" s="434">
        <v>23.7</v>
      </c>
      <c r="F18890" s="434">
        <v>49840</v>
      </c>
      <c r="G18890" s="434">
        <v>70590</v>
      </c>
      <c r="H18890" s="434">
        <v>59307</v>
      </c>
      <c r="I18890" s="434">
        <v>275.07</v>
      </c>
      <c r="K18890" s="434">
        <v>2012</v>
      </c>
    </row>
    <row r="18891" spans="1:11" hidden="1" x14ac:dyDescent="0.25">
      <c r="A18891" s="434">
        <v>636092084</v>
      </c>
      <c r="B18891" s="434">
        <v>5336</v>
      </c>
      <c r="C18891" s="434" t="s">
        <v>28</v>
      </c>
      <c r="D18891" s="434" t="s">
        <v>33</v>
      </c>
      <c r="E18891" s="434">
        <v>14.1</v>
      </c>
      <c r="F18891" s="434">
        <v>12240</v>
      </c>
      <c r="G18891" s="434">
        <v>93320</v>
      </c>
      <c r="H18891" s="434">
        <v>50697</v>
      </c>
      <c r="I18891" s="434">
        <v>229.2</v>
      </c>
      <c r="J18891" s="434">
        <v>0</v>
      </c>
      <c r="K18891" s="434">
        <v>2011</v>
      </c>
    </row>
    <row r="18892" spans="1:11" hidden="1" x14ac:dyDescent="0.25">
      <c r="A18892" s="434">
        <v>636092120</v>
      </c>
      <c r="B18892" s="434">
        <v>39236</v>
      </c>
      <c r="C18892" s="434" t="s">
        <v>31</v>
      </c>
      <c r="D18892" s="434" t="s">
        <v>29</v>
      </c>
      <c r="E18892" s="434">
        <v>17.5</v>
      </c>
      <c r="F18892" s="434">
        <v>8270</v>
      </c>
      <c r="G18892" s="434">
        <v>19347</v>
      </c>
      <c r="H18892" s="434">
        <v>17634</v>
      </c>
      <c r="I18892" s="434">
        <v>168.61</v>
      </c>
      <c r="J18892" s="434">
        <v>0</v>
      </c>
      <c r="K18892" s="434">
        <v>1970</v>
      </c>
    </row>
    <row r="18893" spans="1:11" hidden="1" x14ac:dyDescent="0.25">
      <c r="A18893" s="434">
        <v>636092138</v>
      </c>
      <c r="B18893" s="434">
        <v>12207</v>
      </c>
      <c r="C18893" s="434" t="s">
        <v>16</v>
      </c>
      <c r="D18893" s="434" t="s">
        <v>33</v>
      </c>
      <c r="F18893" s="434">
        <v>13560</v>
      </c>
      <c r="G18893" s="434">
        <v>75618</v>
      </c>
      <c r="H18893" s="434">
        <v>43904</v>
      </c>
      <c r="I18893" s="434">
        <v>228.583</v>
      </c>
      <c r="J18893" s="434">
        <v>80801</v>
      </c>
      <c r="K18893" s="434">
        <v>2012</v>
      </c>
    </row>
    <row r="18894" spans="1:11" hidden="1" x14ac:dyDescent="0.25">
      <c r="A18894" s="434">
        <v>636092151</v>
      </c>
      <c r="B18894" s="434">
        <v>16411</v>
      </c>
      <c r="C18894" s="434" t="s">
        <v>28</v>
      </c>
      <c r="D18894" s="434" t="s">
        <v>29</v>
      </c>
      <c r="E18894" s="434">
        <v>14.5</v>
      </c>
      <c r="F18894" s="434">
        <v>9960</v>
      </c>
      <c r="G18894" s="434">
        <v>55783</v>
      </c>
      <c r="H18894" s="434">
        <v>32672</v>
      </c>
      <c r="I18894" s="434">
        <v>187.8</v>
      </c>
      <c r="J18894" s="434">
        <v>0</v>
      </c>
      <c r="K18894" s="434">
        <v>2011</v>
      </c>
    </row>
    <row r="18895" spans="1:11" hidden="1" x14ac:dyDescent="0.25">
      <c r="A18895" s="434">
        <v>636092152</v>
      </c>
      <c r="B18895" s="434">
        <v>22409</v>
      </c>
      <c r="C18895" s="434" t="s">
        <v>28</v>
      </c>
      <c r="D18895" s="434" t="s">
        <v>29</v>
      </c>
      <c r="E18895" s="434">
        <v>14.5</v>
      </c>
      <c r="F18895" s="434">
        <v>9960</v>
      </c>
      <c r="G18895" s="434">
        <v>55783</v>
      </c>
      <c r="H18895" s="434">
        <v>32672</v>
      </c>
      <c r="I18895" s="434">
        <v>187.8</v>
      </c>
      <c r="J18895" s="434">
        <v>0</v>
      </c>
      <c r="K18895" s="434">
        <v>2011</v>
      </c>
    </row>
    <row r="18896" spans="1:11" hidden="1" x14ac:dyDescent="0.25">
      <c r="A18896" s="434">
        <v>636092155</v>
      </c>
      <c r="B18896" s="434">
        <v>30598</v>
      </c>
      <c r="C18896" s="434" t="s">
        <v>28</v>
      </c>
      <c r="D18896" s="434" t="s">
        <v>36</v>
      </c>
      <c r="E18896" s="434">
        <v>14.5</v>
      </c>
      <c r="F18896" s="434">
        <v>14280</v>
      </c>
      <c r="G18896" s="434">
        <v>115156</v>
      </c>
      <c r="H18896" s="434">
        <v>64769</v>
      </c>
      <c r="I18896" s="434">
        <v>254</v>
      </c>
      <c r="J18896" s="434">
        <v>0</v>
      </c>
      <c r="K18896" s="434">
        <v>2012</v>
      </c>
    </row>
    <row r="18897" spans="1:11" hidden="1" x14ac:dyDescent="0.25">
      <c r="A18897" s="434">
        <v>636092156</v>
      </c>
      <c r="B18897" s="434">
        <v>9602</v>
      </c>
      <c r="C18897" s="434" t="s">
        <v>28</v>
      </c>
      <c r="D18897" s="434" t="s">
        <v>36</v>
      </c>
      <c r="E18897" s="434">
        <v>14.5</v>
      </c>
      <c r="F18897" s="434">
        <v>14280</v>
      </c>
      <c r="G18897" s="434">
        <v>115340</v>
      </c>
      <c r="H18897" s="434">
        <v>64769</v>
      </c>
      <c r="I18897" s="434">
        <v>254</v>
      </c>
      <c r="J18897" s="434">
        <v>0</v>
      </c>
      <c r="K18897" s="434">
        <v>2012</v>
      </c>
    </row>
    <row r="18898" spans="1:11" hidden="1" x14ac:dyDescent="0.25">
      <c r="A18898" s="434">
        <v>636092175</v>
      </c>
      <c r="B18898" s="434">
        <v>4195</v>
      </c>
      <c r="C18898" s="434" t="s">
        <v>24</v>
      </c>
      <c r="D18898" s="434" t="s">
        <v>40</v>
      </c>
      <c r="F18898" s="434">
        <v>25480</v>
      </c>
      <c r="G18898" s="434">
        <v>297345</v>
      </c>
      <c r="H18898" s="434">
        <v>157039</v>
      </c>
      <c r="I18898" s="434">
        <v>330</v>
      </c>
      <c r="J18898" s="434">
        <v>324600</v>
      </c>
      <c r="K18898" s="434">
        <v>2011</v>
      </c>
    </row>
    <row r="18899" spans="1:11" hidden="1" x14ac:dyDescent="0.25">
      <c r="A18899" s="434">
        <v>636092183</v>
      </c>
      <c r="B18899" s="434">
        <v>10925</v>
      </c>
      <c r="C18899" s="434" t="s">
        <v>28</v>
      </c>
      <c r="D18899" s="434" t="s">
        <v>29</v>
      </c>
      <c r="E18899" s="434">
        <v>14</v>
      </c>
      <c r="F18899" s="434">
        <v>7860</v>
      </c>
      <c r="G18899" s="434">
        <v>38273</v>
      </c>
      <c r="H18899" s="434">
        <v>23263</v>
      </c>
      <c r="I18899" s="434">
        <v>179.97</v>
      </c>
      <c r="J18899" s="434">
        <v>0</v>
      </c>
      <c r="K18899" s="434">
        <v>2011</v>
      </c>
    </row>
    <row r="18900" spans="1:11" hidden="1" x14ac:dyDescent="0.25">
      <c r="A18900" s="434">
        <v>636092195</v>
      </c>
      <c r="B18900" s="434">
        <v>11229</v>
      </c>
      <c r="C18900" s="434" t="s">
        <v>28</v>
      </c>
      <c r="D18900" s="434" t="s">
        <v>29</v>
      </c>
      <c r="E18900" s="434">
        <v>14.3</v>
      </c>
      <c r="F18900" s="434">
        <v>7200</v>
      </c>
      <c r="G18900" s="434">
        <v>30895</v>
      </c>
      <c r="H18900" s="434">
        <v>19814</v>
      </c>
      <c r="I18900" s="434">
        <v>184.97</v>
      </c>
      <c r="J18900" s="434">
        <v>0</v>
      </c>
      <c r="K18900" s="434">
        <v>2011</v>
      </c>
    </row>
    <row r="18901" spans="1:11" hidden="1" x14ac:dyDescent="0.25">
      <c r="A18901" s="434">
        <v>636092202</v>
      </c>
      <c r="B18901" s="434">
        <v>4322</v>
      </c>
      <c r="C18901" s="434" t="s">
        <v>35</v>
      </c>
      <c r="D18901" s="434" t="s">
        <v>25</v>
      </c>
      <c r="E18901" s="434">
        <v>43723</v>
      </c>
      <c r="F18901" s="434">
        <v>8700</v>
      </c>
      <c r="G18901" s="434">
        <v>8200</v>
      </c>
      <c r="H18901" s="434">
        <v>7545</v>
      </c>
      <c r="I18901" s="434">
        <v>129.62</v>
      </c>
      <c r="J18901" s="434">
        <v>0</v>
      </c>
    </row>
    <row r="18902" spans="1:11" hidden="1" x14ac:dyDescent="0.25">
      <c r="A18902" s="434">
        <v>636092217</v>
      </c>
      <c r="B18902" s="434">
        <v>3057</v>
      </c>
      <c r="C18902" s="434" t="s">
        <v>16</v>
      </c>
      <c r="D18902" s="434" t="s">
        <v>33</v>
      </c>
      <c r="G18902" s="434">
        <v>73004</v>
      </c>
      <c r="H18902" s="434">
        <v>40037</v>
      </c>
      <c r="I18902" s="434">
        <v>227</v>
      </c>
      <c r="J18902" s="434">
        <v>0</v>
      </c>
      <c r="K18902" s="434">
        <v>1970</v>
      </c>
    </row>
    <row r="18903" spans="1:11" hidden="1" x14ac:dyDescent="0.25">
      <c r="A18903" s="434">
        <v>636092220</v>
      </c>
      <c r="B18903" s="434">
        <v>8693</v>
      </c>
      <c r="C18903" s="434" t="s">
        <v>28</v>
      </c>
      <c r="D18903" s="434" t="s">
        <v>29</v>
      </c>
      <c r="E18903" s="434">
        <v>14.7</v>
      </c>
      <c r="F18903" s="434">
        <v>7.3</v>
      </c>
      <c r="G18903" s="434">
        <v>38167</v>
      </c>
      <c r="H18903" s="434">
        <v>23268</v>
      </c>
      <c r="I18903" s="434">
        <v>179.97</v>
      </c>
      <c r="J18903" s="434">
        <v>0</v>
      </c>
      <c r="K18903" s="434">
        <v>1970</v>
      </c>
    </row>
    <row r="18904" spans="1:11" hidden="1" x14ac:dyDescent="0.25">
      <c r="A18904" s="434">
        <v>636092229</v>
      </c>
      <c r="B18904" s="434">
        <v>19132</v>
      </c>
      <c r="C18904" s="434" t="s">
        <v>28</v>
      </c>
      <c r="D18904" s="434" t="s">
        <v>36</v>
      </c>
      <c r="E18904" s="434">
        <v>14.9</v>
      </c>
      <c r="F18904" s="434">
        <v>16849</v>
      </c>
      <c r="G18904" s="434">
        <v>176000</v>
      </c>
      <c r="H18904" s="434">
        <v>92050</v>
      </c>
      <c r="I18904" s="434">
        <v>291.8</v>
      </c>
      <c r="J18904" s="434">
        <v>0</v>
      </c>
      <c r="K18904" s="434">
        <v>2011</v>
      </c>
    </row>
    <row r="18905" spans="1:11" hidden="1" x14ac:dyDescent="0.25">
      <c r="A18905" s="434">
        <v>636092248</v>
      </c>
      <c r="B18905" s="434">
        <v>21763</v>
      </c>
      <c r="C18905" s="434" t="s">
        <v>28</v>
      </c>
      <c r="D18905" s="434" t="s">
        <v>33</v>
      </c>
      <c r="E18905" s="434">
        <v>14.5</v>
      </c>
      <c r="F18905" s="434">
        <v>7454</v>
      </c>
      <c r="G18905" s="434">
        <v>77073</v>
      </c>
      <c r="H18905" s="434">
        <v>40424</v>
      </c>
      <c r="I18905" s="434">
        <v>225</v>
      </c>
      <c r="J18905" s="434">
        <v>0</v>
      </c>
      <c r="K18905" s="434">
        <v>1970</v>
      </c>
    </row>
    <row r="18906" spans="1:11" hidden="1" x14ac:dyDescent="0.25">
      <c r="A18906" s="434">
        <v>636092251</v>
      </c>
      <c r="B18906" s="434">
        <v>17555</v>
      </c>
      <c r="C18906" s="434" t="s">
        <v>28</v>
      </c>
      <c r="D18906" s="434" t="s">
        <v>29</v>
      </c>
      <c r="E18906" s="434">
        <v>14.2</v>
      </c>
      <c r="F18906" s="434">
        <v>9480</v>
      </c>
      <c r="G18906" s="434">
        <v>57021</v>
      </c>
      <c r="H18906" s="434">
        <v>33044</v>
      </c>
      <c r="I18906" s="434">
        <v>189.99</v>
      </c>
      <c r="J18906" s="434">
        <v>0</v>
      </c>
      <c r="K18906" s="434">
        <v>1970</v>
      </c>
    </row>
    <row r="18907" spans="1:11" hidden="1" x14ac:dyDescent="0.25">
      <c r="A18907" s="434">
        <v>636092253</v>
      </c>
      <c r="B18907" s="434">
        <v>715</v>
      </c>
      <c r="C18907" s="434" t="s">
        <v>28</v>
      </c>
      <c r="D18907" s="434" t="s">
        <v>29</v>
      </c>
      <c r="E18907" s="434">
        <v>14.3</v>
      </c>
      <c r="F18907" s="434">
        <v>7200</v>
      </c>
      <c r="G18907" s="434">
        <v>30878</v>
      </c>
      <c r="H18907" s="434">
        <v>19814</v>
      </c>
      <c r="I18907" s="434">
        <v>184.9</v>
      </c>
      <c r="J18907" s="434">
        <v>0</v>
      </c>
      <c r="K18907" s="434">
        <v>2011</v>
      </c>
    </row>
    <row r="18908" spans="1:11" hidden="1" x14ac:dyDescent="0.25">
      <c r="A18908" s="434">
        <v>636092259</v>
      </c>
      <c r="B18908" s="434">
        <v>4826</v>
      </c>
      <c r="C18908" s="434" t="s">
        <v>28</v>
      </c>
      <c r="D18908" s="434" t="s">
        <v>29</v>
      </c>
      <c r="E18908" s="434">
        <v>14</v>
      </c>
      <c r="F18908" s="434">
        <v>6000</v>
      </c>
      <c r="G18908" s="434">
        <v>35946</v>
      </c>
      <c r="H18908" s="434">
        <v>24245</v>
      </c>
      <c r="I18908" s="434">
        <v>179.93</v>
      </c>
      <c r="K18908" s="434">
        <v>2013</v>
      </c>
    </row>
    <row r="18909" spans="1:11" hidden="1" x14ac:dyDescent="0.25">
      <c r="A18909" s="434">
        <v>636092260</v>
      </c>
      <c r="B18909" s="434">
        <v>17391</v>
      </c>
      <c r="C18909" s="434" t="s">
        <v>28</v>
      </c>
      <c r="D18909" s="434" t="s">
        <v>29</v>
      </c>
      <c r="E18909" s="434">
        <v>14</v>
      </c>
      <c r="F18909" s="434">
        <v>6000</v>
      </c>
      <c r="G18909" s="434">
        <v>35974</v>
      </c>
      <c r="H18909" s="434">
        <v>24245</v>
      </c>
      <c r="I18909" s="434">
        <v>179.93</v>
      </c>
      <c r="K18909" s="434">
        <v>2012</v>
      </c>
    </row>
    <row r="18910" spans="1:11" hidden="1" x14ac:dyDescent="0.25">
      <c r="A18910" s="434">
        <v>636092279</v>
      </c>
      <c r="B18910" s="434">
        <v>24501</v>
      </c>
      <c r="C18910" s="434" t="s">
        <v>28</v>
      </c>
      <c r="D18910" s="434" t="s">
        <v>36</v>
      </c>
      <c r="E18910" s="434">
        <v>14</v>
      </c>
      <c r="F18910" s="434">
        <v>14331</v>
      </c>
      <c r="G18910" s="434">
        <v>178010</v>
      </c>
      <c r="H18910" s="434">
        <v>91373</v>
      </c>
      <c r="I18910" s="434">
        <v>292</v>
      </c>
      <c r="J18910" s="434">
        <v>0</v>
      </c>
      <c r="K18910" s="434">
        <v>1970</v>
      </c>
    </row>
    <row r="18911" spans="1:11" hidden="1" x14ac:dyDescent="0.25">
      <c r="A18911" s="434">
        <v>636092297</v>
      </c>
      <c r="B18911" s="434">
        <v>65656</v>
      </c>
      <c r="C18911" s="434" t="s">
        <v>61</v>
      </c>
      <c r="D18911" s="434" t="s">
        <v>25</v>
      </c>
      <c r="E18911" s="434">
        <v>13</v>
      </c>
      <c r="F18911" s="434">
        <v>2997</v>
      </c>
      <c r="G18911" s="434">
        <v>6000</v>
      </c>
      <c r="H18911" s="434">
        <v>4255</v>
      </c>
      <c r="I18911" s="434">
        <v>114.1</v>
      </c>
      <c r="K18911" s="434">
        <v>2012</v>
      </c>
    </row>
    <row r="18912" spans="1:11" hidden="1" x14ac:dyDescent="0.25">
      <c r="A18912" s="434">
        <v>636092308</v>
      </c>
      <c r="B18912" s="434">
        <v>647</v>
      </c>
      <c r="C18912" s="434" t="s">
        <v>28</v>
      </c>
      <c r="D18912" s="434" t="s">
        <v>33</v>
      </c>
      <c r="E18912" s="434">
        <v>14.1</v>
      </c>
      <c r="F18912" s="434">
        <v>7208</v>
      </c>
      <c r="G18912" s="434">
        <v>81681</v>
      </c>
      <c r="H18912" s="434">
        <v>43951</v>
      </c>
      <c r="I18912" s="434">
        <v>229</v>
      </c>
      <c r="K18912" s="434">
        <v>2012</v>
      </c>
    </row>
    <row r="18913" spans="1:11" hidden="1" x14ac:dyDescent="0.25">
      <c r="A18913" s="434">
        <v>636092311</v>
      </c>
      <c r="B18913" s="434">
        <v>14397</v>
      </c>
      <c r="C18913" s="434" t="s">
        <v>61</v>
      </c>
      <c r="D18913" s="434" t="s">
        <v>25</v>
      </c>
      <c r="E18913" s="434">
        <v>15.5</v>
      </c>
      <c r="F18913" s="434">
        <v>7096</v>
      </c>
      <c r="G18913" s="434">
        <v>10536</v>
      </c>
      <c r="H18913" s="434">
        <v>8963</v>
      </c>
      <c r="I18913" s="434">
        <v>134.65</v>
      </c>
      <c r="J18913" s="434">
        <v>0</v>
      </c>
      <c r="K18913" s="434">
        <v>2005</v>
      </c>
    </row>
    <row r="18914" spans="1:11" hidden="1" x14ac:dyDescent="0.25">
      <c r="A18914" s="434">
        <v>636092312</v>
      </c>
      <c r="B18914" s="434">
        <v>1592</v>
      </c>
      <c r="C18914" s="434" t="s">
        <v>61</v>
      </c>
      <c r="D18914" s="434" t="s">
        <v>25</v>
      </c>
      <c r="E18914" s="434">
        <v>15.5</v>
      </c>
      <c r="F18914" s="434">
        <v>7096</v>
      </c>
      <c r="G18914" s="434">
        <v>10536</v>
      </c>
      <c r="H18914" s="434">
        <v>8963</v>
      </c>
      <c r="I18914" s="434">
        <v>134.65</v>
      </c>
      <c r="J18914" s="434">
        <v>0</v>
      </c>
      <c r="K18914" s="434">
        <v>2005</v>
      </c>
    </row>
    <row r="18915" spans="1:11" hidden="1" x14ac:dyDescent="0.25">
      <c r="A18915" s="434">
        <v>636092313</v>
      </c>
      <c r="B18915" s="434">
        <v>8769</v>
      </c>
      <c r="C18915" s="434" t="s">
        <v>61</v>
      </c>
      <c r="D18915" s="434" t="s">
        <v>25</v>
      </c>
      <c r="E18915" s="434">
        <v>15.5</v>
      </c>
      <c r="F18915" s="434">
        <v>7096</v>
      </c>
      <c r="G18915" s="434">
        <v>10536</v>
      </c>
      <c r="H18915" s="434">
        <v>8963</v>
      </c>
      <c r="I18915" s="434">
        <v>134.65</v>
      </c>
      <c r="K18915" s="434">
        <v>2005</v>
      </c>
    </row>
    <row r="18916" spans="1:11" hidden="1" x14ac:dyDescent="0.25">
      <c r="A18916" s="434">
        <v>636092314</v>
      </c>
      <c r="B18916" s="434">
        <v>4123</v>
      </c>
      <c r="C18916" s="434" t="s">
        <v>61</v>
      </c>
      <c r="D18916" s="434" t="s">
        <v>25</v>
      </c>
      <c r="E18916" s="434">
        <v>18</v>
      </c>
      <c r="F18916" s="434">
        <v>7096</v>
      </c>
      <c r="G18916" s="434">
        <v>10536</v>
      </c>
      <c r="H18916" s="434">
        <v>8963</v>
      </c>
      <c r="I18916" s="434">
        <v>134.65</v>
      </c>
      <c r="K18916" s="434">
        <v>2005</v>
      </c>
    </row>
    <row r="18917" spans="1:11" hidden="1" x14ac:dyDescent="0.25">
      <c r="A18917" s="434">
        <v>636092323</v>
      </c>
      <c r="B18917" s="434">
        <v>17766</v>
      </c>
      <c r="C18917" s="434" t="s">
        <v>31</v>
      </c>
      <c r="D18917" s="434" t="s">
        <v>25</v>
      </c>
      <c r="E18917" s="434">
        <v>43596</v>
      </c>
      <c r="F18917" s="434">
        <v>3600</v>
      </c>
      <c r="G18917" s="434">
        <v>7777</v>
      </c>
      <c r="H18917" s="434">
        <v>5598</v>
      </c>
      <c r="I18917" s="434">
        <v>108.2</v>
      </c>
      <c r="J18917" s="434">
        <v>0</v>
      </c>
    </row>
    <row r="18918" spans="1:11" hidden="1" x14ac:dyDescent="0.25">
      <c r="A18918" s="434">
        <v>636092329</v>
      </c>
      <c r="B18918" s="434">
        <v>10281</v>
      </c>
      <c r="C18918" s="434" t="s">
        <v>28</v>
      </c>
      <c r="D18918" s="434" t="s">
        <v>33</v>
      </c>
      <c r="E18918" s="434">
        <v>14</v>
      </c>
      <c r="F18918" s="434">
        <v>7208</v>
      </c>
      <c r="G18918" s="434">
        <v>81709</v>
      </c>
      <c r="H18918" s="434">
        <v>43951</v>
      </c>
      <c r="I18918" s="434">
        <v>229</v>
      </c>
      <c r="J18918" s="434">
        <v>0</v>
      </c>
      <c r="K18918" s="434">
        <v>2012</v>
      </c>
    </row>
    <row r="18919" spans="1:11" hidden="1" x14ac:dyDescent="0.25">
      <c r="A18919" s="434">
        <v>636092330</v>
      </c>
      <c r="B18919" s="434">
        <v>6274</v>
      </c>
      <c r="C18919" s="434" t="s">
        <v>61</v>
      </c>
      <c r="D18919" s="434" t="s">
        <v>25</v>
      </c>
      <c r="E18919" s="434">
        <v>15.5</v>
      </c>
      <c r="F18919" s="434">
        <v>5322</v>
      </c>
      <c r="G18919" s="434">
        <v>12744</v>
      </c>
      <c r="H18919" s="434">
        <v>9611</v>
      </c>
      <c r="I18919" s="434">
        <v>138.07</v>
      </c>
      <c r="K18919" s="434">
        <v>2011</v>
      </c>
    </row>
    <row r="18920" spans="1:11" hidden="1" x14ac:dyDescent="0.25">
      <c r="A18920" s="434">
        <v>636092331</v>
      </c>
      <c r="B18920" s="434">
        <v>13440</v>
      </c>
      <c r="C18920" s="434" t="s">
        <v>61</v>
      </c>
      <c r="D18920" s="434" t="s">
        <v>25</v>
      </c>
      <c r="E18920" s="434">
        <v>15.5</v>
      </c>
      <c r="F18920" s="434">
        <v>5322</v>
      </c>
      <c r="G18920" s="434">
        <v>12744</v>
      </c>
      <c r="H18920" s="434">
        <v>9611</v>
      </c>
      <c r="I18920" s="434">
        <v>138.07</v>
      </c>
      <c r="J18920" s="434">
        <v>0</v>
      </c>
      <c r="K18920" s="434">
        <v>2007</v>
      </c>
    </row>
    <row r="18921" spans="1:11" hidden="1" x14ac:dyDescent="0.25">
      <c r="A18921" s="434">
        <v>636092347</v>
      </c>
      <c r="B18921" s="434">
        <v>32346</v>
      </c>
      <c r="C18921" s="434" t="s">
        <v>31</v>
      </c>
      <c r="D18921" s="434" t="s">
        <v>29</v>
      </c>
      <c r="E18921" s="434">
        <v>17</v>
      </c>
      <c r="F18921" s="434">
        <v>8270</v>
      </c>
      <c r="G18921" s="434">
        <v>19413</v>
      </c>
      <c r="H18921" s="434">
        <v>17634</v>
      </c>
      <c r="I18921" s="434">
        <v>168.54</v>
      </c>
      <c r="J18921" s="434">
        <v>0</v>
      </c>
      <c r="K18921" s="434">
        <v>1970</v>
      </c>
    </row>
    <row r="18922" spans="1:11" hidden="1" x14ac:dyDescent="0.25">
      <c r="A18922" s="434">
        <v>636092366</v>
      </c>
      <c r="B18922" s="434">
        <v>23416</v>
      </c>
      <c r="C18922" s="434" t="s">
        <v>61</v>
      </c>
      <c r="D18922" s="434" t="s">
        <v>25</v>
      </c>
      <c r="E18922" s="434">
        <v>15.5</v>
      </c>
      <c r="F18922" s="434">
        <v>5322</v>
      </c>
      <c r="G18922" s="434">
        <v>12744</v>
      </c>
      <c r="H18922" s="434">
        <v>9611</v>
      </c>
      <c r="I18922" s="434">
        <v>138.07</v>
      </c>
      <c r="J18922" s="434">
        <v>0</v>
      </c>
      <c r="K18922" s="434">
        <v>2007</v>
      </c>
    </row>
    <row r="18923" spans="1:11" hidden="1" x14ac:dyDescent="0.25">
      <c r="A18923" s="434">
        <v>636092384</v>
      </c>
      <c r="B18923" s="434">
        <v>9646</v>
      </c>
      <c r="C18923" s="434" t="s">
        <v>28</v>
      </c>
      <c r="D18923" s="434" t="s">
        <v>36</v>
      </c>
      <c r="E18923" s="434">
        <v>14.9</v>
      </c>
      <c r="F18923" s="434">
        <v>18673</v>
      </c>
      <c r="G18923" s="434">
        <v>174989</v>
      </c>
      <c r="H18923" s="434">
        <v>91792</v>
      </c>
      <c r="I18923" s="434">
        <v>291.77</v>
      </c>
      <c r="J18923" s="434">
        <v>0</v>
      </c>
      <c r="K18923" s="434">
        <v>2012</v>
      </c>
    </row>
    <row r="18924" spans="1:11" hidden="1" x14ac:dyDescent="0.25">
      <c r="A18924" s="434">
        <v>636092390</v>
      </c>
      <c r="B18924" s="434">
        <v>648</v>
      </c>
      <c r="C18924" s="434" t="s">
        <v>28</v>
      </c>
      <c r="D18924" s="434" t="s">
        <v>29</v>
      </c>
      <c r="E18924" s="434">
        <v>14</v>
      </c>
      <c r="F18924" s="434">
        <v>5846</v>
      </c>
      <c r="G18924" s="434">
        <v>28358</v>
      </c>
      <c r="H18924" s="434">
        <v>17050</v>
      </c>
      <c r="I18924" s="434">
        <v>169.37</v>
      </c>
      <c r="K18924" s="434">
        <v>2008</v>
      </c>
    </row>
    <row r="18925" spans="1:11" hidden="1" x14ac:dyDescent="0.25">
      <c r="A18925" s="434">
        <v>636092455</v>
      </c>
      <c r="B18925" s="434">
        <v>11957</v>
      </c>
      <c r="C18925" s="434" t="s">
        <v>31</v>
      </c>
      <c r="D18925" s="434" t="s">
        <v>29</v>
      </c>
      <c r="E18925" s="434">
        <v>17</v>
      </c>
      <c r="F18925" s="434">
        <v>8330</v>
      </c>
      <c r="G18925" s="434">
        <v>19328</v>
      </c>
      <c r="H18925" s="434">
        <v>17644</v>
      </c>
      <c r="I18925" s="434">
        <v>168.57</v>
      </c>
      <c r="J18925" s="434">
        <v>0</v>
      </c>
      <c r="K18925" s="434">
        <v>1970</v>
      </c>
    </row>
    <row r="18926" spans="1:11" hidden="1" x14ac:dyDescent="0.25">
      <c r="A18926" s="434">
        <v>636092457</v>
      </c>
      <c r="B18926" s="434">
        <v>71403</v>
      </c>
      <c r="C18926" s="434" t="s">
        <v>31</v>
      </c>
      <c r="D18926" s="434" t="s">
        <v>25</v>
      </c>
      <c r="E18926" s="434">
        <v>14</v>
      </c>
      <c r="F18926" s="434">
        <v>5400</v>
      </c>
      <c r="G18926" s="434">
        <v>12678</v>
      </c>
      <c r="H18926" s="434">
        <v>9611</v>
      </c>
      <c r="I18926" s="434">
        <v>138.11000000000001</v>
      </c>
      <c r="J18926" s="434">
        <v>0</v>
      </c>
      <c r="K18926" s="434">
        <v>1970</v>
      </c>
    </row>
    <row r="18927" spans="1:11" hidden="1" x14ac:dyDescent="0.25">
      <c r="A18927" s="434">
        <v>636092486</v>
      </c>
      <c r="B18927" s="434">
        <v>7089</v>
      </c>
      <c r="C18927" s="434" t="s">
        <v>28</v>
      </c>
      <c r="D18927" s="434" t="s">
        <v>33</v>
      </c>
      <c r="E18927" s="434">
        <v>14.7</v>
      </c>
      <c r="F18927" s="434">
        <v>10223</v>
      </c>
      <c r="G18927" s="434">
        <v>73613</v>
      </c>
      <c r="H18927" s="434">
        <v>40160</v>
      </c>
      <c r="I18927" s="434">
        <v>225</v>
      </c>
      <c r="J18927" s="434">
        <v>0</v>
      </c>
      <c r="K18927" s="434">
        <v>2003</v>
      </c>
    </row>
    <row r="18928" spans="1:11" hidden="1" x14ac:dyDescent="0.25">
      <c r="A18928" s="434">
        <v>636092488</v>
      </c>
      <c r="B18928" s="434">
        <v>552</v>
      </c>
      <c r="C18928" s="434" t="s">
        <v>24</v>
      </c>
      <c r="D18928" s="434" t="s">
        <v>36</v>
      </c>
      <c r="E18928" s="434">
        <v>14</v>
      </c>
      <c r="F18928" s="434">
        <v>13834</v>
      </c>
      <c r="G18928" s="434">
        <v>153409</v>
      </c>
      <c r="H18928" s="434">
        <v>79669</v>
      </c>
      <c r="I18928" s="434">
        <v>269.19</v>
      </c>
      <c r="J18928" s="434">
        <v>166460</v>
      </c>
      <c r="K18928" s="434">
        <v>1998</v>
      </c>
    </row>
    <row r="18929" spans="1:11" hidden="1" x14ac:dyDescent="0.25">
      <c r="A18929" s="434">
        <v>636092495</v>
      </c>
      <c r="B18929" s="434">
        <v>14326</v>
      </c>
      <c r="C18929" s="434" t="s">
        <v>20</v>
      </c>
      <c r="D18929" s="434" t="s">
        <v>25</v>
      </c>
      <c r="E18929" s="434">
        <v>15</v>
      </c>
      <c r="F18929" s="434">
        <v>2037</v>
      </c>
      <c r="G18929" s="434">
        <v>8154</v>
      </c>
      <c r="H18929" s="434">
        <v>5145</v>
      </c>
      <c r="I18929" s="434">
        <v>116.9</v>
      </c>
      <c r="J18929" s="434">
        <v>8564</v>
      </c>
      <c r="K18929" s="434">
        <v>2007</v>
      </c>
    </row>
    <row r="18930" spans="1:11" hidden="1" x14ac:dyDescent="0.25">
      <c r="A18930" s="434">
        <v>636092515</v>
      </c>
      <c r="B18930" s="434">
        <v>16670</v>
      </c>
      <c r="C18930" s="434" t="s">
        <v>28</v>
      </c>
      <c r="D18930" s="434" t="s">
        <v>33</v>
      </c>
      <c r="E18930" s="434">
        <v>14.5</v>
      </c>
      <c r="F18930" s="434">
        <v>9660</v>
      </c>
      <c r="G18930" s="434">
        <v>75378</v>
      </c>
      <c r="H18930" s="434">
        <v>41218</v>
      </c>
      <c r="I18930" s="434">
        <v>224.87</v>
      </c>
      <c r="J18930" s="434">
        <v>0</v>
      </c>
      <c r="K18930" s="434">
        <v>1970</v>
      </c>
    </row>
    <row r="18931" spans="1:11" hidden="1" x14ac:dyDescent="0.25">
      <c r="A18931" s="434">
        <v>636092516</v>
      </c>
      <c r="B18931" s="434">
        <v>38099</v>
      </c>
      <c r="C18931" s="434" t="s">
        <v>28</v>
      </c>
      <c r="D18931" s="434" t="s">
        <v>33</v>
      </c>
      <c r="E18931" s="434">
        <v>14.5</v>
      </c>
      <c r="F18931" s="434">
        <v>9660</v>
      </c>
      <c r="G18931" s="434">
        <v>75610</v>
      </c>
      <c r="H18931" s="434">
        <v>41218</v>
      </c>
      <c r="I18931" s="434">
        <v>224.92</v>
      </c>
      <c r="J18931" s="434">
        <v>0</v>
      </c>
      <c r="K18931" s="434">
        <v>1970</v>
      </c>
    </row>
    <row r="18932" spans="1:11" hidden="1" x14ac:dyDescent="0.25">
      <c r="A18932" s="434">
        <v>636092528</v>
      </c>
      <c r="B18932" s="434">
        <v>34763</v>
      </c>
      <c r="C18932" s="434" t="s">
        <v>31</v>
      </c>
      <c r="D18932" s="434" t="s">
        <v>25</v>
      </c>
      <c r="E18932" s="434">
        <v>15</v>
      </c>
      <c r="F18932" s="434">
        <v>4590</v>
      </c>
      <c r="G18932" s="434">
        <v>12709</v>
      </c>
      <c r="H18932" s="434">
        <v>9627</v>
      </c>
      <c r="I18932" s="434">
        <v>138.55000000000001</v>
      </c>
      <c r="J18932" s="434">
        <v>0</v>
      </c>
      <c r="K18932" s="434">
        <v>1970</v>
      </c>
    </row>
    <row r="18933" spans="1:11" hidden="1" x14ac:dyDescent="0.25">
      <c r="A18933" s="434">
        <v>636092533</v>
      </c>
      <c r="B18933" s="434">
        <v>78490</v>
      </c>
      <c r="C18933" s="434" t="s">
        <v>35</v>
      </c>
      <c r="D18933" s="434" t="s">
        <v>25</v>
      </c>
      <c r="I18933" s="434">
        <v>134</v>
      </c>
    </row>
    <row r="18934" spans="1:11" hidden="1" x14ac:dyDescent="0.25">
      <c r="A18934" s="434">
        <v>636092556</v>
      </c>
      <c r="B18934" s="434">
        <v>799</v>
      </c>
      <c r="C18934" s="434" t="s">
        <v>28</v>
      </c>
      <c r="D18934" s="434" t="s">
        <v>29</v>
      </c>
      <c r="E18934" s="434">
        <v>43721</v>
      </c>
      <c r="F18934" s="434">
        <v>6480</v>
      </c>
      <c r="G18934" s="434">
        <v>33108</v>
      </c>
      <c r="H18934" s="434">
        <v>19992</v>
      </c>
      <c r="I18934" s="434">
        <v>177.4</v>
      </c>
      <c r="J18934" s="434">
        <v>0</v>
      </c>
    </row>
    <row r="18935" spans="1:11" hidden="1" x14ac:dyDescent="0.25">
      <c r="A18935" s="434">
        <v>636092567</v>
      </c>
      <c r="B18935" s="434">
        <v>15169</v>
      </c>
      <c r="C18935" s="434" t="s">
        <v>31</v>
      </c>
      <c r="D18935" s="434" t="s">
        <v>29</v>
      </c>
      <c r="E18935" s="434">
        <v>17</v>
      </c>
      <c r="F18935" s="434">
        <v>8270</v>
      </c>
      <c r="G18935" s="434">
        <v>19863</v>
      </c>
      <c r="H18935" s="434">
        <v>17644</v>
      </c>
      <c r="I18935" s="434">
        <v>168.62</v>
      </c>
      <c r="J18935" s="434">
        <v>0</v>
      </c>
      <c r="K18935" s="434">
        <v>1970</v>
      </c>
    </row>
    <row r="18936" spans="1:11" hidden="1" x14ac:dyDescent="0.25">
      <c r="A18936" s="434">
        <v>636092600</v>
      </c>
      <c r="B18936" s="434">
        <v>474</v>
      </c>
      <c r="C18936" s="434" t="s">
        <v>28</v>
      </c>
      <c r="D18936" s="434" t="s">
        <v>29</v>
      </c>
      <c r="E18936" s="434">
        <v>14.5</v>
      </c>
      <c r="F18936" s="434">
        <v>7860</v>
      </c>
      <c r="G18936" s="434">
        <v>36830</v>
      </c>
      <c r="H18936" s="434">
        <v>22683</v>
      </c>
      <c r="I18936" s="434">
        <v>186.4</v>
      </c>
      <c r="K18936" s="434">
        <v>2011</v>
      </c>
    </row>
    <row r="18937" spans="1:11" hidden="1" x14ac:dyDescent="0.25">
      <c r="A18937" s="434">
        <v>636092602</v>
      </c>
      <c r="B18937" s="434">
        <v>23448</v>
      </c>
      <c r="C18937" s="434" t="s">
        <v>28</v>
      </c>
      <c r="D18937" s="434" t="s">
        <v>29</v>
      </c>
      <c r="E18937" s="434">
        <v>14.5</v>
      </c>
      <c r="F18937" s="434">
        <v>7860</v>
      </c>
      <c r="G18937" s="434">
        <v>36866</v>
      </c>
      <c r="H18937" s="434">
        <v>22683</v>
      </c>
      <c r="I18937" s="434">
        <v>186.4</v>
      </c>
      <c r="J18937" s="434">
        <v>0</v>
      </c>
      <c r="K18937" s="434">
        <v>2011</v>
      </c>
    </row>
    <row r="18938" spans="1:11" hidden="1" x14ac:dyDescent="0.25">
      <c r="A18938" s="434">
        <v>636092630</v>
      </c>
      <c r="B18938" s="434">
        <v>839</v>
      </c>
      <c r="C18938" s="434" t="s">
        <v>28</v>
      </c>
      <c r="D18938" s="434" t="s">
        <v>29</v>
      </c>
      <c r="E18938" s="434">
        <v>15.15</v>
      </c>
      <c r="F18938" s="434">
        <v>8260</v>
      </c>
      <c r="G18938" s="434">
        <v>61288</v>
      </c>
      <c r="H18938" s="434">
        <v>34748</v>
      </c>
      <c r="I18938" s="434">
        <v>199.98</v>
      </c>
      <c r="K18938" s="434">
        <v>2015</v>
      </c>
    </row>
    <row r="18939" spans="1:11" hidden="1" x14ac:dyDescent="0.25">
      <c r="A18939" s="434">
        <v>636092635</v>
      </c>
      <c r="B18939" s="434">
        <v>51179</v>
      </c>
      <c r="C18939" s="434" t="s">
        <v>35</v>
      </c>
      <c r="D18939" s="434" t="s">
        <v>25</v>
      </c>
      <c r="E18939" s="434">
        <v>18</v>
      </c>
      <c r="F18939" s="434">
        <v>6600</v>
      </c>
      <c r="G18939" s="434">
        <v>7944</v>
      </c>
      <c r="H18939" s="434">
        <v>6326</v>
      </c>
      <c r="I18939" s="434">
        <v>133</v>
      </c>
      <c r="J18939" s="434">
        <v>0</v>
      </c>
      <c r="K18939" s="434">
        <v>2000</v>
      </c>
    </row>
    <row r="18940" spans="1:11" hidden="1" x14ac:dyDescent="0.25">
      <c r="A18940" s="434">
        <v>636092637</v>
      </c>
      <c r="B18940" s="434">
        <v>1471</v>
      </c>
      <c r="C18940" s="434" t="s">
        <v>35</v>
      </c>
      <c r="D18940" s="434" t="s">
        <v>29</v>
      </c>
      <c r="E18940" s="434">
        <v>21.3</v>
      </c>
      <c r="F18940" s="434">
        <v>16980</v>
      </c>
      <c r="G18940" s="434">
        <v>29240</v>
      </c>
      <c r="H18940" s="434">
        <v>23722</v>
      </c>
      <c r="I18940" s="434">
        <v>193</v>
      </c>
      <c r="J18940" s="434">
        <v>0</v>
      </c>
      <c r="K18940" s="434">
        <v>2001</v>
      </c>
    </row>
    <row r="18941" spans="1:11" hidden="1" x14ac:dyDescent="0.25">
      <c r="A18941" s="434">
        <v>636092648</v>
      </c>
      <c r="B18941" s="434">
        <v>14769</v>
      </c>
      <c r="C18941" s="434" t="s">
        <v>20</v>
      </c>
      <c r="D18941" s="434" t="s">
        <v>29</v>
      </c>
      <c r="E18941" s="434">
        <v>14.5</v>
      </c>
      <c r="F18941" s="434">
        <v>8046</v>
      </c>
      <c r="G18941" s="434">
        <v>37418</v>
      </c>
      <c r="H18941" s="434">
        <v>23235</v>
      </c>
      <c r="I18941" s="434">
        <v>182.5</v>
      </c>
      <c r="J18941" s="434">
        <v>41429</v>
      </c>
      <c r="K18941" s="434">
        <v>2000</v>
      </c>
    </row>
    <row r="18942" spans="1:11" hidden="1" x14ac:dyDescent="0.25">
      <c r="A18942" s="434">
        <v>636092658</v>
      </c>
      <c r="B18942" s="434">
        <v>7905</v>
      </c>
      <c r="C18942" s="434" t="s">
        <v>31</v>
      </c>
      <c r="D18942" s="434" t="s">
        <v>29</v>
      </c>
      <c r="E18942" s="434">
        <v>43602</v>
      </c>
      <c r="F18942" s="434">
        <v>9730</v>
      </c>
      <c r="G18942" s="434">
        <v>20668</v>
      </c>
      <c r="H18942" s="434">
        <v>20000</v>
      </c>
      <c r="I18942" s="434">
        <v>168.68</v>
      </c>
      <c r="J18942" s="434">
        <v>0</v>
      </c>
    </row>
    <row r="18943" spans="1:11" hidden="1" x14ac:dyDescent="0.25">
      <c r="A18943" s="434">
        <v>636092659</v>
      </c>
      <c r="B18943" s="434">
        <v>801</v>
      </c>
      <c r="C18943" s="434" t="s">
        <v>20</v>
      </c>
      <c r="D18943" s="434" t="s">
        <v>29</v>
      </c>
      <c r="E18943" s="434">
        <v>15</v>
      </c>
      <c r="F18943" s="434">
        <v>9480</v>
      </c>
      <c r="G18943" s="434">
        <v>40435</v>
      </c>
      <c r="H18943" s="434">
        <v>25864</v>
      </c>
      <c r="I18943" s="434">
        <v>180.01</v>
      </c>
      <c r="J18943" s="434">
        <v>46820</v>
      </c>
      <c r="K18943" s="434">
        <v>2007</v>
      </c>
    </row>
    <row r="18944" spans="1:11" hidden="1" x14ac:dyDescent="0.25">
      <c r="A18944" s="434">
        <v>636092660</v>
      </c>
      <c r="B18944" s="434">
        <v>2</v>
      </c>
      <c r="C18944" s="434" t="s">
        <v>35</v>
      </c>
      <c r="D18944" s="434" t="s">
        <v>25</v>
      </c>
      <c r="E18944" s="434">
        <v>19</v>
      </c>
      <c r="F18944" s="434">
        <v>9600</v>
      </c>
      <c r="G18944" s="434">
        <v>13951</v>
      </c>
      <c r="H18944" s="434">
        <v>9910</v>
      </c>
      <c r="I18944" s="434">
        <v>147.82</v>
      </c>
      <c r="J18944" s="434">
        <v>0</v>
      </c>
      <c r="K18944" s="434">
        <v>1970</v>
      </c>
    </row>
    <row r="18945" spans="1:11" hidden="1" x14ac:dyDescent="0.25">
      <c r="A18945" s="434">
        <v>636092662</v>
      </c>
      <c r="B18945" s="434">
        <v>40022</v>
      </c>
      <c r="C18945" s="434" t="s">
        <v>35</v>
      </c>
      <c r="D18945" s="434" t="s">
        <v>25</v>
      </c>
      <c r="E18945" s="434">
        <v>18.8</v>
      </c>
      <c r="F18945" s="434">
        <v>9600</v>
      </c>
      <c r="G18945" s="434">
        <v>11807</v>
      </c>
      <c r="H18945" s="434">
        <v>9981</v>
      </c>
      <c r="I18945" s="434">
        <v>139.1</v>
      </c>
      <c r="J18945" s="434">
        <v>0</v>
      </c>
      <c r="K18945" s="434">
        <v>1970</v>
      </c>
    </row>
    <row r="18946" spans="1:11" hidden="1" x14ac:dyDescent="0.25">
      <c r="A18946" s="434">
        <v>636092666</v>
      </c>
      <c r="B18946" s="434">
        <v>712</v>
      </c>
      <c r="C18946" s="434" t="s">
        <v>28</v>
      </c>
      <c r="D18946" s="434" t="s">
        <v>29</v>
      </c>
      <c r="E18946" s="434">
        <v>14.5</v>
      </c>
      <c r="F18946" s="434">
        <v>8260</v>
      </c>
      <c r="G18946" s="434">
        <v>61288</v>
      </c>
      <c r="H18946" s="434">
        <v>34748</v>
      </c>
      <c r="I18946" s="434">
        <v>199.98</v>
      </c>
      <c r="K18946" s="434">
        <v>2015</v>
      </c>
    </row>
    <row r="18947" spans="1:11" hidden="1" x14ac:dyDescent="0.25">
      <c r="A18947" s="434">
        <v>636092684</v>
      </c>
      <c r="B18947" s="434">
        <v>6625</v>
      </c>
      <c r="C18947" s="434" t="s">
        <v>20</v>
      </c>
      <c r="D18947" s="434" t="s">
        <v>29</v>
      </c>
      <c r="I18947" s="434">
        <v>183</v>
      </c>
    </row>
    <row r="18948" spans="1:11" hidden="1" x14ac:dyDescent="0.25">
      <c r="A18948" s="434">
        <v>636092701</v>
      </c>
      <c r="B18948" s="434">
        <v>524</v>
      </c>
      <c r="C18948" s="434" t="s">
        <v>20</v>
      </c>
      <c r="D18948" s="434" t="s">
        <v>25</v>
      </c>
      <c r="E18948" s="434">
        <v>15</v>
      </c>
      <c r="F18948" s="434">
        <v>2037</v>
      </c>
      <c r="G18948" s="434">
        <v>8150</v>
      </c>
      <c r="H18948" s="434">
        <v>5145</v>
      </c>
      <c r="I18948" s="434">
        <v>116.9</v>
      </c>
      <c r="J18948" s="434">
        <v>8564</v>
      </c>
      <c r="K18948" s="434">
        <v>2008</v>
      </c>
    </row>
    <row r="18949" spans="1:11" hidden="1" x14ac:dyDescent="0.25">
      <c r="A18949" s="434">
        <v>636092705</v>
      </c>
      <c r="B18949" s="434">
        <v>8136</v>
      </c>
      <c r="C18949" s="434" t="s">
        <v>28</v>
      </c>
      <c r="D18949" s="434" t="s">
        <v>29</v>
      </c>
      <c r="E18949" s="434">
        <v>14</v>
      </c>
      <c r="F18949" s="434">
        <v>6350</v>
      </c>
      <c r="G18949" s="434">
        <v>37500</v>
      </c>
      <c r="H18949" s="434">
        <v>24212</v>
      </c>
      <c r="I18949" s="434">
        <v>180</v>
      </c>
      <c r="J18949" s="434">
        <v>0</v>
      </c>
      <c r="K18949" s="434">
        <v>2014</v>
      </c>
    </row>
    <row r="18950" spans="1:11" hidden="1" x14ac:dyDescent="0.25">
      <c r="A18950" s="434">
        <v>636092706</v>
      </c>
      <c r="B18950" s="434">
        <v>8330</v>
      </c>
      <c r="C18950" s="434" t="s">
        <v>28</v>
      </c>
      <c r="D18950" s="434" t="s">
        <v>29</v>
      </c>
      <c r="E18950" s="434">
        <v>14</v>
      </c>
      <c r="F18950" s="434">
        <v>6350</v>
      </c>
      <c r="G18950" s="434">
        <v>37500</v>
      </c>
      <c r="H18950" s="434">
        <v>24212</v>
      </c>
      <c r="I18950" s="434">
        <v>180</v>
      </c>
      <c r="K18950" s="434">
        <v>2014</v>
      </c>
    </row>
    <row r="18951" spans="1:11" hidden="1" x14ac:dyDescent="0.25">
      <c r="A18951" s="434">
        <v>636092722</v>
      </c>
      <c r="B18951" s="434">
        <v>5535</v>
      </c>
      <c r="C18951" s="434" t="s">
        <v>28</v>
      </c>
      <c r="D18951" s="434" t="s">
        <v>36</v>
      </c>
      <c r="E18951" s="434">
        <v>14.1</v>
      </c>
      <c r="F18951" s="434">
        <v>13560</v>
      </c>
      <c r="G18951" s="434">
        <v>118817</v>
      </c>
      <c r="H18951" s="434">
        <v>65976</v>
      </c>
      <c r="I18951" s="434">
        <v>259.91000000000003</v>
      </c>
      <c r="K18951" s="434">
        <v>2012</v>
      </c>
    </row>
    <row r="18952" spans="1:11" hidden="1" x14ac:dyDescent="0.25">
      <c r="A18952" s="434">
        <v>636092727</v>
      </c>
      <c r="B18952" s="434">
        <v>7979</v>
      </c>
      <c r="C18952" s="434" t="s">
        <v>28</v>
      </c>
      <c r="D18952" s="434" t="s">
        <v>29</v>
      </c>
      <c r="E18952" s="434">
        <v>14.2</v>
      </c>
      <c r="F18952" s="434">
        <v>9480</v>
      </c>
      <c r="G18952" s="434">
        <v>56811</v>
      </c>
      <c r="H18952" s="434">
        <v>33044</v>
      </c>
      <c r="I18952" s="434">
        <v>189</v>
      </c>
      <c r="J18952" s="434">
        <v>0</v>
      </c>
      <c r="K18952" s="434">
        <v>1970</v>
      </c>
    </row>
    <row r="18953" spans="1:11" hidden="1" x14ac:dyDescent="0.25">
      <c r="A18953" s="434">
        <v>636092728</v>
      </c>
      <c r="B18953" s="434">
        <v>9099</v>
      </c>
      <c r="C18953" s="434" t="s">
        <v>28</v>
      </c>
      <c r="D18953" s="434" t="s">
        <v>29</v>
      </c>
      <c r="E18953" s="434">
        <v>14</v>
      </c>
      <c r="F18953" s="434">
        <v>4710</v>
      </c>
      <c r="G18953" s="434">
        <v>37877</v>
      </c>
      <c r="H18953" s="434">
        <v>23662</v>
      </c>
      <c r="I18953" s="434">
        <v>179.9</v>
      </c>
      <c r="J18953" s="434">
        <v>0</v>
      </c>
      <c r="K18953" s="434">
        <v>2017</v>
      </c>
    </row>
    <row r="18954" spans="1:11" hidden="1" x14ac:dyDescent="0.25">
      <c r="A18954" s="434">
        <v>636092730</v>
      </c>
      <c r="B18954" s="434">
        <v>28702</v>
      </c>
      <c r="C18954" s="434" t="s">
        <v>28</v>
      </c>
      <c r="D18954" s="434" t="s">
        <v>29</v>
      </c>
      <c r="E18954" s="434">
        <v>14</v>
      </c>
      <c r="F18954" s="434">
        <v>6780</v>
      </c>
      <c r="G18954" s="434">
        <v>37951</v>
      </c>
      <c r="H18954" s="434">
        <v>23306</v>
      </c>
      <c r="I18954" s="434">
        <v>179.97</v>
      </c>
      <c r="J18954" s="434">
        <v>0</v>
      </c>
      <c r="K18954" s="434">
        <v>2016</v>
      </c>
    </row>
    <row r="18955" spans="1:11" hidden="1" x14ac:dyDescent="0.25">
      <c r="A18955" s="434">
        <v>636092732</v>
      </c>
      <c r="B18955" s="434">
        <v>3366</v>
      </c>
      <c r="C18955" s="434" t="s">
        <v>28</v>
      </c>
      <c r="D18955" s="434" t="s">
        <v>29</v>
      </c>
      <c r="G18955" s="434">
        <v>35000</v>
      </c>
      <c r="H18955" s="434">
        <v>24187</v>
      </c>
      <c r="I18955" s="434">
        <v>180</v>
      </c>
      <c r="J18955" s="434">
        <v>0</v>
      </c>
      <c r="K18955" s="434">
        <v>1970</v>
      </c>
    </row>
    <row r="18956" spans="1:11" hidden="1" x14ac:dyDescent="0.25">
      <c r="A18956" s="434">
        <v>636092737</v>
      </c>
      <c r="B18956" s="434">
        <v>2500</v>
      </c>
      <c r="C18956" s="434" t="s">
        <v>28</v>
      </c>
      <c r="D18956" s="434" t="s">
        <v>29</v>
      </c>
      <c r="F18956" s="434">
        <v>6350</v>
      </c>
      <c r="G18956" s="434">
        <v>34650</v>
      </c>
      <c r="H18956" s="434">
        <v>24187</v>
      </c>
      <c r="I18956" s="434">
        <v>180</v>
      </c>
      <c r="K18956" s="434">
        <v>2013</v>
      </c>
    </row>
    <row r="18957" spans="1:11" hidden="1" x14ac:dyDescent="0.25">
      <c r="A18957" s="434">
        <v>636092741</v>
      </c>
      <c r="B18957" s="434">
        <v>34520</v>
      </c>
      <c r="C18957" s="434" t="s">
        <v>35</v>
      </c>
      <c r="D18957" s="434" t="s">
        <v>25</v>
      </c>
      <c r="E18957" s="434">
        <v>43635</v>
      </c>
      <c r="F18957" s="434">
        <v>11680</v>
      </c>
      <c r="G18957" s="434">
        <v>13879</v>
      </c>
      <c r="H18957" s="434">
        <v>9931</v>
      </c>
      <c r="I18957" s="434">
        <v>147.82</v>
      </c>
      <c r="J18957" s="434">
        <v>0</v>
      </c>
    </row>
    <row r="18958" spans="1:11" hidden="1" x14ac:dyDescent="0.25">
      <c r="A18958" s="434">
        <v>636092743</v>
      </c>
      <c r="B18958" s="434">
        <v>10931</v>
      </c>
      <c r="C18958" s="434" t="s">
        <v>28</v>
      </c>
      <c r="D18958" s="434" t="s">
        <v>33</v>
      </c>
      <c r="E18958" s="434">
        <v>13.7</v>
      </c>
      <c r="F18958" s="434">
        <v>13560</v>
      </c>
      <c r="G18958" s="434">
        <v>93028</v>
      </c>
      <c r="H18958" s="434">
        <v>51253</v>
      </c>
      <c r="I18958" s="434">
        <v>229.2</v>
      </c>
      <c r="J18958" s="434">
        <v>0</v>
      </c>
      <c r="K18958" s="434">
        <v>2011</v>
      </c>
    </row>
    <row r="18959" spans="1:11" hidden="1" x14ac:dyDescent="0.25">
      <c r="A18959" s="434">
        <v>636092750</v>
      </c>
      <c r="B18959" s="434">
        <v>663</v>
      </c>
      <c r="C18959" s="434" t="s">
        <v>28</v>
      </c>
      <c r="D18959" s="434" t="s">
        <v>36</v>
      </c>
      <c r="E18959" s="434">
        <v>14.1</v>
      </c>
      <c r="F18959" s="434">
        <v>13560</v>
      </c>
      <c r="G18959" s="434">
        <v>118532</v>
      </c>
      <c r="H18959" s="434">
        <v>65976</v>
      </c>
      <c r="I18959" s="434">
        <v>260.41000000000003</v>
      </c>
      <c r="J18959" s="434">
        <v>0</v>
      </c>
      <c r="K18959" s="434">
        <v>2011</v>
      </c>
    </row>
    <row r="18960" spans="1:11" hidden="1" x14ac:dyDescent="0.25">
      <c r="A18960" s="434">
        <v>636092761</v>
      </c>
      <c r="B18960" s="434">
        <v>13401</v>
      </c>
      <c r="C18960" s="434" t="s">
        <v>28</v>
      </c>
      <c r="D18960" s="434" t="s">
        <v>36</v>
      </c>
      <c r="E18960" s="434">
        <v>15</v>
      </c>
      <c r="F18960" s="434">
        <v>15530</v>
      </c>
      <c r="G18960" s="434">
        <v>179120</v>
      </c>
      <c r="H18960" s="434">
        <v>94004</v>
      </c>
      <c r="I18960" s="434">
        <v>292</v>
      </c>
      <c r="J18960" s="434">
        <v>0</v>
      </c>
      <c r="K18960" s="434">
        <v>1970</v>
      </c>
    </row>
    <row r="18961" spans="1:11" hidden="1" x14ac:dyDescent="0.25">
      <c r="A18961" s="434">
        <v>636092773</v>
      </c>
      <c r="B18961" s="434">
        <v>11258</v>
      </c>
      <c r="C18961" s="434" t="s">
        <v>20</v>
      </c>
      <c r="D18961" s="434" t="s">
        <v>29</v>
      </c>
      <c r="E18961" s="434">
        <v>14</v>
      </c>
      <c r="F18961" s="434">
        <v>8058</v>
      </c>
      <c r="G18961" s="434">
        <v>40405</v>
      </c>
      <c r="H18961" s="434">
        <v>25864</v>
      </c>
      <c r="I18961" s="434">
        <v>180</v>
      </c>
      <c r="J18961" s="434">
        <v>0</v>
      </c>
      <c r="K18961" s="434">
        <v>1970</v>
      </c>
    </row>
    <row r="18962" spans="1:11" hidden="1" x14ac:dyDescent="0.25">
      <c r="A18962" s="434">
        <v>636092807</v>
      </c>
      <c r="B18962" s="434">
        <v>1</v>
      </c>
      <c r="C18962" s="434" t="s">
        <v>20</v>
      </c>
      <c r="D18962" s="434" t="s">
        <v>29</v>
      </c>
      <c r="E18962" s="434">
        <v>15</v>
      </c>
      <c r="F18962" s="434">
        <v>11300</v>
      </c>
      <c r="G18962" s="434">
        <v>46089</v>
      </c>
      <c r="H18962" s="434">
        <v>26329</v>
      </c>
      <c r="I18962" s="434">
        <v>182.88</v>
      </c>
      <c r="J18962" s="434">
        <v>45495</v>
      </c>
      <c r="K18962" s="434">
        <v>2010</v>
      </c>
    </row>
    <row r="18963" spans="1:11" hidden="1" x14ac:dyDescent="0.25">
      <c r="A18963" s="434">
        <v>636092816</v>
      </c>
      <c r="B18963" s="434">
        <v>996</v>
      </c>
      <c r="C18963" s="434" t="s">
        <v>28</v>
      </c>
      <c r="D18963" s="434" t="s">
        <v>36</v>
      </c>
      <c r="E18963" s="434">
        <v>14.1</v>
      </c>
      <c r="F18963" s="434">
        <v>13560</v>
      </c>
      <c r="G18963" s="434">
        <v>118626</v>
      </c>
      <c r="H18963" s="434">
        <v>65976</v>
      </c>
      <c r="I18963" s="434">
        <v>260.41000000000003</v>
      </c>
      <c r="K18963" s="434">
        <v>2011</v>
      </c>
    </row>
    <row r="18964" spans="1:11" hidden="1" x14ac:dyDescent="0.25">
      <c r="A18964" s="434">
        <v>636092817</v>
      </c>
      <c r="B18964" s="434">
        <v>44</v>
      </c>
      <c r="C18964" s="434" t="s">
        <v>28</v>
      </c>
      <c r="D18964" s="434" t="s">
        <v>36</v>
      </c>
      <c r="E18964" s="434">
        <v>14.5</v>
      </c>
      <c r="F18964" s="434">
        <v>13560</v>
      </c>
      <c r="G18964" s="434">
        <v>118585</v>
      </c>
      <c r="H18964" s="434">
        <v>65976</v>
      </c>
      <c r="I18964" s="434">
        <v>260.41000000000003</v>
      </c>
      <c r="K18964" s="434">
        <v>2011</v>
      </c>
    </row>
    <row r="18965" spans="1:11" hidden="1" x14ac:dyDescent="0.25">
      <c r="A18965" s="434">
        <v>636092819</v>
      </c>
      <c r="B18965" s="434">
        <v>14812</v>
      </c>
      <c r="C18965" s="434" t="s">
        <v>28</v>
      </c>
      <c r="D18965" s="434" t="s">
        <v>36</v>
      </c>
      <c r="E18965" s="434">
        <v>14.1</v>
      </c>
      <c r="F18965" s="434">
        <v>13560</v>
      </c>
      <c r="G18965" s="434">
        <v>118467</v>
      </c>
      <c r="H18965" s="434">
        <v>65976</v>
      </c>
      <c r="I18965" s="434">
        <v>260.41000000000003</v>
      </c>
      <c r="K18965" s="434">
        <v>2011</v>
      </c>
    </row>
    <row r="18966" spans="1:11" hidden="1" x14ac:dyDescent="0.25">
      <c r="A18966" s="434">
        <v>636092830</v>
      </c>
      <c r="B18966" s="434">
        <v>869</v>
      </c>
      <c r="C18966" s="434" t="s">
        <v>28</v>
      </c>
      <c r="D18966" s="434" t="s">
        <v>29</v>
      </c>
      <c r="E18966" s="434">
        <v>43599</v>
      </c>
      <c r="F18966" s="434">
        <v>8900</v>
      </c>
      <c r="G18966" s="434">
        <v>35700</v>
      </c>
      <c r="H18966" s="434">
        <v>23500</v>
      </c>
      <c r="I18966" s="434">
        <v>181</v>
      </c>
      <c r="J18966" s="434">
        <v>0</v>
      </c>
    </row>
    <row r="18967" spans="1:11" hidden="1" x14ac:dyDescent="0.25">
      <c r="A18967" s="434">
        <v>636092849</v>
      </c>
      <c r="B18967" s="434">
        <v>897</v>
      </c>
      <c r="C18967" s="434" t="s">
        <v>28</v>
      </c>
      <c r="D18967" s="434" t="s">
        <v>36</v>
      </c>
      <c r="E18967" s="434">
        <v>14.5</v>
      </c>
      <c r="F18967" s="434">
        <v>13560</v>
      </c>
      <c r="G18967" s="434">
        <v>114775</v>
      </c>
      <c r="H18967" s="434">
        <v>63993</v>
      </c>
      <c r="I18967" s="434">
        <v>255.2</v>
      </c>
      <c r="K18967" s="434">
        <v>2013</v>
      </c>
    </row>
    <row r="18968" spans="1:11" hidden="1" x14ac:dyDescent="0.25">
      <c r="A18968" s="434">
        <v>636092880</v>
      </c>
      <c r="B18968" s="434">
        <v>198765</v>
      </c>
      <c r="C18968" s="434" t="s">
        <v>35</v>
      </c>
      <c r="D18968" s="434" t="s">
        <v>25</v>
      </c>
      <c r="E18968" s="434">
        <v>19</v>
      </c>
      <c r="F18968" s="434">
        <v>8516</v>
      </c>
      <c r="G18968" s="434">
        <v>11401</v>
      </c>
      <c r="H18968" s="434">
        <v>7999</v>
      </c>
      <c r="I18968" s="434">
        <v>138.1</v>
      </c>
      <c r="K18968" s="434">
        <v>1997</v>
      </c>
    </row>
    <row r="18969" spans="1:11" hidden="1" x14ac:dyDescent="0.25">
      <c r="A18969" s="434">
        <v>636092892</v>
      </c>
      <c r="B18969" s="434">
        <v>6694</v>
      </c>
      <c r="C18969" s="434" t="s">
        <v>61</v>
      </c>
      <c r="D18969" s="434" t="s">
        <v>25</v>
      </c>
      <c r="E18969" s="434">
        <v>15.5</v>
      </c>
      <c r="F18969" s="434">
        <v>6000</v>
      </c>
      <c r="G18969" s="434">
        <v>12651</v>
      </c>
      <c r="H18969" s="434">
        <v>9611</v>
      </c>
      <c r="I18969" s="434">
        <v>138.07</v>
      </c>
      <c r="K18969" s="434">
        <v>2007</v>
      </c>
    </row>
    <row r="18970" spans="1:11" hidden="1" x14ac:dyDescent="0.25">
      <c r="A18970" s="434">
        <v>636092893</v>
      </c>
      <c r="B18970" s="434">
        <v>5608</v>
      </c>
      <c r="C18970" s="434" t="s">
        <v>61</v>
      </c>
      <c r="D18970" s="434" t="s">
        <v>25</v>
      </c>
      <c r="E18970" s="434">
        <v>15.5</v>
      </c>
      <c r="F18970" s="434">
        <v>5322</v>
      </c>
      <c r="G18970" s="434">
        <v>12744</v>
      </c>
      <c r="H18970" s="434">
        <v>9611</v>
      </c>
      <c r="I18970" s="434">
        <v>138.07</v>
      </c>
      <c r="K18970" s="434">
        <v>2007</v>
      </c>
    </row>
    <row r="18971" spans="1:11" hidden="1" x14ac:dyDescent="0.25">
      <c r="A18971" s="434">
        <v>636092922</v>
      </c>
      <c r="B18971" s="434">
        <v>12253</v>
      </c>
      <c r="C18971" s="434" t="s">
        <v>61</v>
      </c>
      <c r="D18971" s="434" t="s">
        <v>25</v>
      </c>
      <c r="E18971" s="434">
        <v>13</v>
      </c>
      <c r="F18971" s="434">
        <v>4320</v>
      </c>
      <c r="G18971" s="434">
        <v>10500</v>
      </c>
      <c r="H18971" s="434">
        <v>7406</v>
      </c>
      <c r="I18971" s="434">
        <v>142.68</v>
      </c>
      <c r="K18971" s="434">
        <v>2001</v>
      </c>
    </row>
    <row r="18972" spans="1:11" hidden="1" x14ac:dyDescent="0.25">
      <c r="A18972" s="434">
        <v>642122013</v>
      </c>
      <c r="B18972" s="434">
        <v>7863</v>
      </c>
      <c r="C18972" s="434" t="s">
        <v>20</v>
      </c>
      <c r="D18972" s="434" t="s">
        <v>29</v>
      </c>
      <c r="E18972" s="434">
        <v>14</v>
      </c>
      <c r="F18972" s="434">
        <v>9960</v>
      </c>
      <c r="G18972" s="434">
        <v>46925</v>
      </c>
      <c r="H18972" s="434">
        <v>29304</v>
      </c>
      <c r="I18972" s="434">
        <v>183.21</v>
      </c>
      <c r="J18972" s="434">
        <v>51922</v>
      </c>
      <c r="K18972" s="434">
        <v>2009</v>
      </c>
    </row>
    <row r="18973" spans="1:11" hidden="1" x14ac:dyDescent="0.25">
      <c r="A18973" s="434">
        <v>642122017</v>
      </c>
      <c r="B18973" s="434">
        <v>1826</v>
      </c>
      <c r="C18973" s="434" t="s">
        <v>24</v>
      </c>
      <c r="D18973" s="434" t="s">
        <v>36</v>
      </c>
      <c r="E18973" s="434">
        <v>15.5</v>
      </c>
      <c r="F18973" s="434">
        <v>18660</v>
      </c>
      <c r="G18973" s="434">
        <v>164746</v>
      </c>
      <c r="H18973" s="434">
        <v>84735</v>
      </c>
      <c r="I18973" s="434">
        <v>274.19</v>
      </c>
      <c r="J18973" s="434">
        <v>173672</v>
      </c>
      <c r="K18973" s="434">
        <v>2009</v>
      </c>
    </row>
    <row r="18974" spans="1:11" hidden="1" x14ac:dyDescent="0.25">
      <c r="A18974" s="434">
        <v>642122020</v>
      </c>
      <c r="B18974" s="434">
        <v>2136</v>
      </c>
      <c r="C18974" s="434" t="s">
        <v>24</v>
      </c>
      <c r="D18974" s="434" t="s">
        <v>33</v>
      </c>
      <c r="E18974" s="434">
        <v>14.5</v>
      </c>
      <c r="F18974" s="434">
        <v>14313</v>
      </c>
      <c r="G18974" s="434">
        <v>113500</v>
      </c>
      <c r="H18974" s="434">
        <v>61348</v>
      </c>
      <c r="I18974" s="434">
        <v>248.99</v>
      </c>
      <c r="J18974" s="434">
        <v>123859</v>
      </c>
      <c r="K18974" s="434">
        <v>2007</v>
      </c>
    </row>
    <row r="18975" spans="1:11" hidden="1" x14ac:dyDescent="0.25">
      <c r="A18975" s="434">
        <v>642122021</v>
      </c>
      <c r="B18975" s="434">
        <v>27891</v>
      </c>
      <c r="C18975" s="434" t="s">
        <v>24</v>
      </c>
      <c r="D18975" s="434" t="s">
        <v>33</v>
      </c>
      <c r="E18975" s="434">
        <v>14.5</v>
      </c>
      <c r="F18975" s="434">
        <v>14313</v>
      </c>
      <c r="G18975" s="434">
        <v>114858</v>
      </c>
      <c r="H18975" s="434">
        <v>61348</v>
      </c>
      <c r="I18975" s="434">
        <v>249.97</v>
      </c>
      <c r="J18975" s="434">
        <v>123859</v>
      </c>
      <c r="K18975" s="434">
        <v>2006</v>
      </c>
    </row>
    <row r="18976" spans="1:11" hidden="1" x14ac:dyDescent="0.25">
      <c r="A18976" s="434">
        <v>645157000</v>
      </c>
      <c r="B18976" s="434">
        <v>17302</v>
      </c>
      <c r="C18976" s="434" t="s">
        <v>56</v>
      </c>
      <c r="D18976" s="434" t="s">
        <v>25</v>
      </c>
      <c r="E18976" s="434">
        <v>11.3</v>
      </c>
      <c r="F18976" s="434">
        <v>9885</v>
      </c>
      <c r="G18976" s="434">
        <v>1864</v>
      </c>
      <c r="H18976" s="434">
        <v>5760</v>
      </c>
      <c r="I18976" s="434">
        <v>127.09</v>
      </c>
      <c r="J18976" s="434">
        <v>0</v>
      </c>
      <c r="K18976" s="434">
        <v>1986</v>
      </c>
    </row>
    <row r="18977" spans="1:11" hidden="1" x14ac:dyDescent="0.25">
      <c r="A18977" s="434">
        <v>645309000</v>
      </c>
      <c r="B18977" s="434">
        <v>6920</v>
      </c>
      <c r="C18977" s="434" t="s">
        <v>56</v>
      </c>
      <c r="D18977" s="434" t="s">
        <v>29</v>
      </c>
      <c r="E18977" s="434">
        <v>15.8</v>
      </c>
      <c r="F18977" s="434">
        <v>17005</v>
      </c>
      <c r="G18977" s="434">
        <v>20333</v>
      </c>
      <c r="H18977" s="434">
        <v>18972</v>
      </c>
      <c r="I18977" s="434">
        <v>152.19999999999999</v>
      </c>
      <c r="J18977" s="434">
        <v>0</v>
      </c>
      <c r="K18977" s="434">
        <v>1997</v>
      </c>
    </row>
    <row r="18978" spans="1:11" hidden="1" x14ac:dyDescent="0.25">
      <c r="A18978" s="434">
        <v>654311424</v>
      </c>
      <c r="B18978" s="434">
        <v>8810</v>
      </c>
      <c r="C18978" s="434" t="s">
        <v>39</v>
      </c>
      <c r="D18978" s="434" t="s">
        <v>17</v>
      </c>
      <c r="E18978" s="434">
        <v>34</v>
      </c>
      <c r="F18978" s="434">
        <v>3943</v>
      </c>
      <c r="G18978" s="434">
        <v>75</v>
      </c>
      <c r="H18978" s="434">
        <v>475</v>
      </c>
      <c r="I18978" s="434">
        <v>40</v>
      </c>
      <c r="K18978" s="434">
        <v>1996</v>
      </c>
    </row>
    <row r="18979" spans="1:11" hidden="1" x14ac:dyDescent="0.25">
      <c r="A18979" s="434">
        <v>657104600</v>
      </c>
      <c r="B18979" s="434">
        <v>1</v>
      </c>
      <c r="C18979" s="434" t="s">
        <v>46</v>
      </c>
      <c r="D18979" s="434" t="s">
        <v>17</v>
      </c>
      <c r="E18979" s="434">
        <v>13</v>
      </c>
      <c r="F18979" s="434">
        <v>3790</v>
      </c>
      <c r="G18979" s="434">
        <v>1270</v>
      </c>
      <c r="H18979" s="434">
        <v>1373</v>
      </c>
      <c r="I18979" s="434">
        <v>57.5</v>
      </c>
      <c r="K18979" s="434">
        <v>2007</v>
      </c>
    </row>
    <row r="18980" spans="1:11" hidden="1" x14ac:dyDescent="0.25">
      <c r="A18980" s="434">
        <v>657110500</v>
      </c>
      <c r="B18980" s="434">
        <v>1</v>
      </c>
      <c r="C18980" s="434" t="s">
        <v>56</v>
      </c>
      <c r="D18980" s="434" t="s">
        <v>17</v>
      </c>
      <c r="E18980" s="434">
        <v>30</v>
      </c>
      <c r="F18980" s="434">
        <v>5516</v>
      </c>
      <c r="G18980" s="434">
        <v>318</v>
      </c>
      <c r="H18980" s="434">
        <v>455</v>
      </c>
      <c r="I18980" s="434">
        <v>53.353999999999999</v>
      </c>
      <c r="K18980" s="434">
        <v>2008</v>
      </c>
    </row>
    <row r="18981" spans="1:11" hidden="1" x14ac:dyDescent="0.25">
      <c r="A18981" s="434">
        <v>657110700</v>
      </c>
      <c r="B18981" s="434">
        <v>1</v>
      </c>
      <c r="C18981" s="434" t="s">
        <v>54</v>
      </c>
      <c r="D18981" s="434" t="s">
        <v>17</v>
      </c>
      <c r="E18981" s="434">
        <v>13</v>
      </c>
      <c r="F18981" s="434">
        <v>5935</v>
      </c>
      <c r="G18981" s="434">
        <v>602</v>
      </c>
      <c r="H18981" s="434">
        <v>804</v>
      </c>
      <c r="I18981" s="434">
        <v>38</v>
      </c>
      <c r="K18981" s="434">
        <v>2009</v>
      </c>
    </row>
    <row r="18982" spans="1:11" hidden="1" x14ac:dyDescent="0.25">
      <c r="A18982" s="434">
        <v>657115500</v>
      </c>
      <c r="B18982" s="434">
        <v>1</v>
      </c>
      <c r="C18982" s="434" t="s">
        <v>56</v>
      </c>
      <c r="D18982" s="434" t="s">
        <v>17</v>
      </c>
      <c r="F18982" s="434">
        <v>3579</v>
      </c>
      <c r="G18982" s="434">
        <v>82</v>
      </c>
      <c r="H18982" s="434">
        <v>245</v>
      </c>
      <c r="I18982" s="434">
        <v>35</v>
      </c>
      <c r="K18982" s="434">
        <v>2014</v>
      </c>
    </row>
    <row r="18983" spans="1:11" hidden="1" x14ac:dyDescent="0.25">
      <c r="A18983" s="434">
        <v>657117200</v>
      </c>
      <c r="B18983" s="434">
        <v>12599</v>
      </c>
      <c r="C18983" s="434" t="s">
        <v>61</v>
      </c>
      <c r="D18983" s="434" t="s">
        <v>25</v>
      </c>
      <c r="E18983" s="434">
        <v>14.5</v>
      </c>
      <c r="F18983" s="434">
        <v>11250</v>
      </c>
      <c r="G18983" s="434">
        <v>4500</v>
      </c>
      <c r="H18983" s="434">
        <v>9177</v>
      </c>
      <c r="I18983" s="434">
        <v>113</v>
      </c>
      <c r="K18983" s="434">
        <v>2014</v>
      </c>
    </row>
    <row r="18984" spans="1:11" hidden="1" x14ac:dyDescent="0.25">
      <c r="A18984" s="434">
        <v>657119200</v>
      </c>
      <c r="B18984" s="434">
        <v>1</v>
      </c>
      <c r="C18984" s="434" t="s">
        <v>54</v>
      </c>
      <c r="D18984" s="434" t="s">
        <v>13</v>
      </c>
      <c r="E18984" s="434">
        <v>12.9</v>
      </c>
      <c r="F18984" s="434">
        <v>3840</v>
      </c>
      <c r="G18984" s="434">
        <v>180</v>
      </c>
      <c r="H18984" s="434">
        <v>294</v>
      </c>
      <c r="I18984" s="434">
        <v>28.67</v>
      </c>
      <c r="J18984" s="434">
        <v>0</v>
      </c>
      <c r="K18984" s="434">
        <v>2014</v>
      </c>
    </row>
    <row r="18985" spans="1:11" hidden="1" x14ac:dyDescent="0.25">
      <c r="A18985" s="434">
        <v>657122800</v>
      </c>
      <c r="B18985" s="434">
        <v>3</v>
      </c>
      <c r="C18985" s="434" t="s">
        <v>54</v>
      </c>
      <c r="D18985" s="434" t="s">
        <v>17</v>
      </c>
      <c r="E18985" s="434">
        <v>10</v>
      </c>
      <c r="H18985" s="434">
        <v>409</v>
      </c>
      <c r="I18985" s="434">
        <v>30.25</v>
      </c>
      <c r="K18985" s="434">
        <v>2005</v>
      </c>
    </row>
    <row r="18986" spans="1:11" hidden="1" x14ac:dyDescent="0.25">
      <c r="A18986" s="434">
        <v>657123100</v>
      </c>
      <c r="B18986" s="434">
        <v>1</v>
      </c>
      <c r="C18986" s="434" t="s">
        <v>46</v>
      </c>
      <c r="D18986" s="434" t="s">
        <v>17</v>
      </c>
      <c r="F18986" s="434">
        <v>3958</v>
      </c>
      <c r="G18986" s="434">
        <v>2300</v>
      </c>
      <c r="H18986" s="434">
        <v>1815</v>
      </c>
      <c r="I18986" s="434">
        <v>68.23</v>
      </c>
      <c r="K18986" s="434">
        <v>2015</v>
      </c>
    </row>
    <row r="18987" spans="1:11" hidden="1" x14ac:dyDescent="0.25">
      <c r="A18987" s="434">
        <v>657125000</v>
      </c>
      <c r="B18987" s="434">
        <v>1</v>
      </c>
      <c r="C18987" s="434" t="s">
        <v>56</v>
      </c>
      <c r="D18987" s="434" t="s">
        <v>17</v>
      </c>
      <c r="F18987" s="434">
        <v>3579</v>
      </c>
      <c r="G18987" s="434">
        <v>96</v>
      </c>
      <c r="H18987" s="434">
        <v>218</v>
      </c>
      <c r="I18987" s="434">
        <v>35</v>
      </c>
      <c r="K18987" s="434">
        <v>2015</v>
      </c>
    </row>
    <row r="18988" spans="1:11" hidden="1" x14ac:dyDescent="0.25">
      <c r="A18988" s="434">
        <v>657130500</v>
      </c>
      <c r="B18988" s="434">
        <v>1</v>
      </c>
      <c r="C18988" s="434" t="s">
        <v>56</v>
      </c>
      <c r="D18988" s="434" t="s">
        <v>17</v>
      </c>
      <c r="E18988" s="434">
        <v>26</v>
      </c>
      <c r="F18988" s="434">
        <v>2685</v>
      </c>
      <c r="G18988" s="434">
        <v>140</v>
      </c>
      <c r="H18988" s="434">
        <v>259</v>
      </c>
      <c r="I18988" s="434">
        <v>40</v>
      </c>
      <c r="J18988" s="434">
        <v>0</v>
      </c>
      <c r="K18988" s="434">
        <v>2014</v>
      </c>
    </row>
    <row r="18989" spans="1:11" hidden="1" x14ac:dyDescent="0.25">
      <c r="A18989" s="434">
        <v>657132000</v>
      </c>
      <c r="B18989" s="434">
        <v>1</v>
      </c>
      <c r="C18989" s="434" t="s">
        <v>46</v>
      </c>
      <c r="D18989" s="434" t="s">
        <v>17</v>
      </c>
      <c r="E18989" s="434">
        <v>13.5</v>
      </c>
      <c r="F18989" s="434">
        <v>5440</v>
      </c>
      <c r="G18989" s="434">
        <v>878</v>
      </c>
      <c r="H18989" s="434">
        <v>1291</v>
      </c>
      <c r="I18989" s="434">
        <v>53</v>
      </c>
      <c r="K18989" s="434">
        <v>2011</v>
      </c>
    </row>
    <row r="18990" spans="1:11" hidden="1" x14ac:dyDescent="0.25">
      <c r="A18990" s="434">
        <v>657133100</v>
      </c>
      <c r="B18990" s="434">
        <v>1</v>
      </c>
      <c r="C18990" s="434" t="s">
        <v>46</v>
      </c>
      <c r="D18990" s="434" t="s">
        <v>17</v>
      </c>
      <c r="G18990" s="434">
        <v>100</v>
      </c>
      <c r="H18990" s="434">
        <v>232</v>
      </c>
      <c r="I18990" s="434">
        <v>35</v>
      </c>
    </row>
    <row r="18991" spans="1:11" hidden="1" x14ac:dyDescent="0.25">
      <c r="A18991" s="434">
        <v>657141200</v>
      </c>
      <c r="B18991" s="434">
        <v>1</v>
      </c>
      <c r="C18991" s="434" t="s">
        <v>56</v>
      </c>
      <c r="D18991" s="434" t="s">
        <v>17</v>
      </c>
      <c r="F18991" s="434">
        <v>3243</v>
      </c>
      <c r="G18991" s="434">
        <v>134</v>
      </c>
      <c r="H18991" s="434">
        <v>259</v>
      </c>
      <c r="I18991" s="434">
        <v>40</v>
      </c>
      <c r="K18991" s="434">
        <v>2015</v>
      </c>
    </row>
    <row r="18992" spans="1:11" hidden="1" x14ac:dyDescent="0.25">
      <c r="A18992" s="434">
        <v>657141300</v>
      </c>
      <c r="B18992" s="434">
        <v>1</v>
      </c>
      <c r="C18992" s="434" t="s">
        <v>56</v>
      </c>
      <c r="D18992" s="434" t="s">
        <v>17</v>
      </c>
      <c r="F18992" s="434">
        <v>3243</v>
      </c>
      <c r="G18992" s="434">
        <v>132</v>
      </c>
      <c r="H18992" s="434">
        <v>259</v>
      </c>
      <c r="I18992" s="434">
        <v>40</v>
      </c>
      <c r="K18992" s="434">
        <v>2015</v>
      </c>
    </row>
    <row r="18993" spans="1:11" hidden="1" x14ac:dyDescent="0.25">
      <c r="A18993" s="434">
        <v>657160600</v>
      </c>
      <c r="B18993" s="434">
        <v>1</v>
      </c>
      <c r="C18993" s="434" t="s">
        <v>46</v>
      </c>
      <c r="D18993" s="434" t="s">
        <v>17</v>
      </c>
      <c r="G18993" s="434">
        <v>65</v>
      </c>
      <c r="H18993" s="434">
        <v>169</v>
      </c>
      <c r="I18993" s="434">
        <v>34.299999999999997</v>
      </c>
    </row>
    <row r="18994" spans="1:11" hidden="1" x14ac:dyDescent="0.25">
      <c r="A18994" s="434">
        <v>657169600</v>
      </c>
      <c r="B18994" s="434">
        <v>1</v>
      </c>
      <c r="C18994" s="434" t="s">
        <v>46</v>
      </c>
      <c r="D18994" s="434" t="s">
        <v>17</v>
      </c>
      <c r="E18994" s="434">
        <v>0</v>
      </c>
      <c r="F18994" s="434">
        <v>3531</v>
      </c>
      <c r="G18994" s="434">
        <v>133</v>
      </c>
      <c r="H18994" s="434">
        <v>267</v>
      </c>
      <c r="I18994" s="434">
        <v>40</v>
      </c>
      <c r="J18994" s="434">
        <v>0</v>
      </c>
    </row>
    <row r="18995" spans="1:11" hidden="1" x14ac:dyDescent="0.25">
      <c r="A18995" s="434">
        <v>657179000</v>
      </c>
      <c r="B18995" s="434">
        <v>1</v>
      </c>
      <c r="C18995" s="434" t="s">
        <v>46</v>
      </c>
      <c r="D18995" s="434" t="s">
        <v>17</v>
      </c>
      <c r="E18995" s="434">
        <v>14.9</v>
      </c>
      <c r="F18995" s="434">
        <v>4413</v>
      </c>
      <c r="G18995" s="434">
        <v>1163</v>
      </c>
      <c r="H18995" s="434">
        <v>1252</v>
      </c>
      <c r="I18995" s="434">
        <v>60.86</v>
      </c>
      <c r="K18995" s="434">
        <v>1983</v>
      </c>
    </row>
    <row r="18996" spans="1:11" hidden="1" x14ac:dyDescent="0.25">
      <c r="A18996" s="434">
        <v>657181000</v>
      </c>
      <c r="B18996" s="434">
        <v>1</v>
      </c>
      <c r="C18996" s="434" t="s">
        <v>46</v>
      </c>
      <c r="D18996" s="434" t="s">
        <v>17</v>
      </c>
      <c r="G18996" s="434">
        <v>1200</v>
      </c>
      <c r="H18996" s="434">
        <v>274</v>
      </c>
      <c r="I18996" s="434">
        <v>56.1</v>
      </c>
    </row>
    <row r="18997" spans="1:11" hidden="1" x14ac:dyDescent="0.25">
      <c r="A18997" s="434">
        <v>657185700</v>
      </c>
      <c r="B18997" s="434">
        <v>2824</v>
      </c>
      <c r="C18997" s="434" t="s">
        <v>42</v>
      </c>
      <c r="D18997" s="434" t="s">
        <v>17</v>
      </c>
      <c r="E18997" s="434">
        <v>12.5</v>
      </c>
      <c r="F18997" s="434">
        <v>662</v>
      </c>
      <c r="H18997" s="434">
        <v>743</v>
      </c>
      <c r="I18997" s="434">
        <v>44.34</v>
      </c>
      <c r="K18997" s="434">
        <v>1971</v>
      </c>
    </row>
    <row r="18998" spans="1:11" hidden="1" x14ac:dyDescent="0.25">
      <c r="A18998" s="434">
        <v>657919000</v>
      </c>
      <c r="B18998" s="434">
        <v>1</v>
      </c>
      <c r="C18998" s="434" t="s">
        <v>56</v>
      </c>
      <c r="D18998" s="434" t="s">
        <v>17</v>
      </c>
      <c r="E18998" s="434">
        <v>20</v>
      </c>
      <c r="F18998" s="434">
        <v>2424</v>
      </c>
      <c r="G18998" s="434">
        <v>132</v>
      </c>
      <c r="H18998" s="434">
        <v>257</v>
      </c>
      <c r="I18998" s="434">
        <v>38</v>
      </c>
      <c r="K18998" s="434">
        <v>2012</v>
      </c>
    </row>
    <row r="18999" spans="1:11" hidden="1" x14ac:dyDescent="0.25">
      <c r="A18999" s="434">
        <v>657949000</v>
      </c>
      <c r="B18999" s="434">
        <v>1</v>
      </c>
      <c r="C18999" s="434" t="s">
        <v>56</v>
      </c>
      <c r="D18999" s="434" t="s">
        <v>17</v>
      </c>
      <c r="E18999" s="434">
        <v>26.5</v>
      </c>
      <c r="F18999" s="434">
        <v>3243</v>
      </c>
      <c r="G18999" s="434">
        <v>61</v>
      </c>
      <c r="H18999" s="434">
        <v>168</v>
      </c>
      <c r="I18999" s="434">
        <v>33.25</v>
      </c>
      <c r="K18999" s="434">
        <v>2013</v>
      </c>
    </row>
    <row r="19000" spans="1:11" hidden="1" x14ac:dyDescent="0.25">
      <c r="A19000" s="434">
        <v>657950000</v>
      </c>
      <c r="B19000" s="434">
        <v>1</v>
      </c>
      <c r="C19000" s="434" t="s">
        <v>56</v>
      </c>
      <c r="D19000" s="434" t="s">
        <v>17</v>
      </c>
      <c r="E19000" s="434">
        <v>20</v>
      </c>
      <c r="F19000" s="434">
        <v>3021</v>
      </c>
      <c r="G19000" s="434">
        <v>125</v>
      </c>
      <c r="H19000" s="434">
        <v>257</v>
      </c>
      <c r="I19000" s="434">
        <v>38</v>
      </c>
      <c r="J19000" s="434">
        <v>0</v>
      </c>
      <c r="K19000" s="434">
        <v>2012</v>
      </c>
    </row>
    <row r="19001" spans="1:11" hidden="1" x14ac:dyDescent="0.25">
      <c r="A19001" s="434">
        <v>659441000</v>
      </c>
      <c r="B19001" s="434">
        <v>43885</v>
      </c>
      <c r="C19001" s="434" t="s">
        <v>56</v>
      </c>
      <c r="D19001" s="434" t="s">
        <v>25</v>
      </c>
      <c r="E19001" s="434">
        <v>12.5</v>
      </c>
      <c r="F19001" s="434">
        <v>11750</v>
      </c>
      <c r="G19001" s="434">
        <v>6000</v>
      </c>
      <c r="H19001" s="434">
        <v>7000</v>
      </c>
      <c r="I19001" s="434">
        <v>113</v>
      </c>
      <c r="J19001" s="434">
        <v>0</v>
      </c>
      <c r="K19001" s="434">
        <v>2016</v>
      </c>
    </row>
    <row r="19002" spans="1:11" hidden="1" x14ac:dyDescent="0.25">
      <c r="A19002" s="434">
        <v>664209000</v>
      </c>
      <c r="B19002" s="434">
        <v>31023</v>
      </c>
      <c r="C19002" s="434" t="s">
        <v>16</v>
      </c>
      <c r="D19002" s="434" t="s">
        <v>29</v>
      </c>
      <c r="E19002" s="434">
        <v>16</v>
      </c>
      <c r="F19002" s="434">
        <v>8400</v>
      </c>
      <c r="G19002" s="434">
        <v>32249</v>
      </c>
      <c r="H19002" s="434">
        <v>21353</v>
      </c>
      <c r="I19002" s="434">
        <v>177.75</v>
      </c>
      <c r="J19002" s="434">
        <v>36734</v>
      </c>
      <c r="K19002" s="434">
        <v>2002</v>
      </c>
    </row>
    <row r="19003" spans="1:11" hidden="1" x14ac:dyDescent="0.25">
      <c r="A19003" s="434">
        <v>664288000</v>
      </c>
      <c r="B19003" s="434">
        <v>12589</v>
      </c>
      <c r="C19003" s="434" t="s">
        <v>20</v>
      </c>
      <c r="D19003" s="434" t="s">
        <v>29</v>
      </c>
      <c r="E19003" s="434">
        <v>15.8</v>
      </c>
      <c r="F19003" s="434">
        <v>8226</v>
      </c>
      <c r="G19003" s="434">
        <v>37500</v>
      </c>
      <c r="H19003" s="434">
        <v>22346</v>
      </c>
      <c r="I19003" s="434">
        <v>177.95</v>
      </c>
      <c r="J19003" s="434">
        <v>42403</v>
      </c>
      <c r="K19003" s="434">
        <v>2005</v>
      </c>
    </row>
    <row r="19004" spans="1:11" hidden="1" x14ac:dyDescent="0.25">
      <c r="A19004" s="434">
        <v>664296000</v>
      </c>
      <c r="B19004" s="434">
        <v>4279</v>
      </c>
      <c r="C19004" s="434" t="s">
        <v>20</v>
      </c>
      <c r="D19004" s="434" t="s">
        <v>29</v>
      </c>
      <c r="E19004" s="434">
        <v>15.8</v>
      </c>
      <c r="F19004" s="434">
        <v>8226</v>
      </c>
      <c r="G19004" s="434">
        <v>37557</v>
      </c>
      <c r="H19004" s="434">
        <v>22346</v>
      </c>
      <c r="I19004" s="434">
        <v>184.96</v>
      </c>
      <c r="J19004" s="434">
        <v>42462</v>
      </c>
      <c r="K19004" s="434">
        <v>2005</v>
      </c>
    </row>
    <row r="19005" spans="1:11" hidden="1" x14ac:dyDescent="0.25">
      <c r="A19005" s="434">
        <v>664444000</v>
      </c>
      <c r="B19005" s="434">
        <v>1595</v>
      </c>
      <c r="C19005" s="434" t="s">
        <v>20</v>
      </c>
      <c r="D19005" s="434" t="s">
        <v>29</v>
      </c>
      <c r="E19005" s="434">
        <v>16</v>
      </c>
      <c r="F19005" s="434">
        <v>11192</v>
      </c>
      <c r="G19005" s="434">
        <v>45680</v>
      </c>
      <c r="H19005" s="434">
        <v>27007</v>
      </c>
      <c r="I19005" s="434">
        <v>189</v>
      </c>
      <c r="J19005" s="434">
        <v>50741</v>
      </c>
      <c r="K19005" s="434">
        <v>2007</v>
      </c>
    </row>
    <row r="19006" spans="1:11" hidden="1" x14ac:dyDescent="0.25">
      <c r="A19006" s="434">
        <v>664445000</v>
      </c>
      <c r="B19006" s="434">
        <v>24658</v>
      </c>
      <c r="C19006" s="434" t="s">
        <v>20</v>
      </c>
      <c r="D19006" s="434" t="s">
        <v>29</v>
      </c>
      <c r="E19006" s="434">
        <v>18.5</v>
      </c>
      <c r="F19006" s="434">
        <v>11192</v>
      </c>
      <c r="G19006" s="434">
        <v>45680</v>
      </c>
      <c r="H19006" s="434">
        <v>27007</v>
      </c>
      <c r="I19006" s="434">
        <v>189.02</v>
      </c>
      <c r="J19006" s="434">
        <v>50772</v>
      </c>
      <c r="K19006" s="434">
        <v>2008</v>
      </c>
    </row>
    <row r="19007" spans="1:11" hidden="1" x14ac:dyDescent="0.25">
      <c r="A19007" s="434">
        <v>667001255</v>
      </c>
      <c r="B19007" s="434">
        <v>4618</v>
      </c>
      <c r="C19007" s="434" t="s">
        <v>31</v>
      </c>
      <c r="D19007" s="434" t="s">
        <v>22</v>
      </c>
      <c r="E19007" s="434">
        <v>13</v>
      </c>
      <c r="F19007" s="434">
        <v>1140</v>
      </c>
      <c r="G19007" s="434">
        <v>1323</v>
      </c>
      <c r="H19007" s="434">
        <v>1488</v>
      </c>
      <c r="I19007" s="434">
        <v>79.41</v>
      </c>
      <c r="K19007" s="434">
        <v>1991</v>
      </c>
    </row>
    <row r="19008" spans="1:11" hidden="1" x14ac:dyDescent="0.25">
      <c r="A19008" s="434">
        <v>667001293</v>
      </c>
      <c r="B19008" s="434">
        <v>613</v>
      </c>
      <c r="C19008" s="434" t="s">
        <v>31</v>
      </c>
      <c r="D19008" s="434" t="s">
        <v>17</v>
      </c>
      <c r="E19008" s="434">
        <v>9</v>
      </c>
      <c r="F19008" s="434">
        <v>309</v>
      </c>
      <c r="G19008" s="434">
        <v>447</v>
      </c>
      <c r="H19008" s="434">
        <v>568</v>
      </c>
      <c r="I19008" s="434">
        <v>44.61</v>
      </c>
      <c r="K19008" s="434">
        <v>1958</v>
      </c>
    </row>
    <row r="19009" spans="1:11" hidden="1" x14ac:dyDescent="0.25">
      <c r="A19009" s="434">
        <v>667001711</v>
      </c>
      <c r="B19009" s="434">
        <v>2141</v>
      </c>
      <c r="C19009" s="434" t="s">
        <v>31</v>
      </c>
      <c r="D19009" s="434" t="s">
        <v>17</v>
      </c>
      <c r="E19009" s="434">
        <v>10.5</v>
      </c>
      <c r="F19009" s="434">
        <v>736</v>
      </c>
      <c r="G19009" s="434">
        <v>700</v>
      </c>
      <c r="H19009" s="434">
        <v>499</v>
      </c>
      <c r="I19009" s="434">
        <v>56.11</v>
      </c>
      <c r="K19009" s="434">
        <v>1995</v>
      </c>
    </row>
    <row r="19010" spans="1:11" hidden="1" x14ac:dyDescent="0.25">
      <c r="A19010" s="434">
        <v>667001797</v>
      </c>
      <c r="B19010" s="434">
        <v>1982</v>
      </c>
      <c r="C19010" s="434" t="s">
        <v>61</v>
      </c>
      <c r="D19010" s="434" t="s">
        <v>13</v>
      </c>
      <c r="I19010" s="434">
        <v>12</v>
      </c>
      <c r="J19010" s="434">
        <v>0</v>
      </c>
      <c r="K19010" s="434">
        <v>1970</v>
      </c>
    </row>
    <row r="19011" spans="1:11" hidden="1" x14ac:dyDescent="0.25">
      <c r="A19011" s="434">
        <v>667001808</v>
      </c>
      <c r="B19011" s="434">
        <v>7144</v>
      </c>
      <c r="C19011" s="434" t="s">
        <v>31</v>
      </c>
      <c r="D19011" s="434" t="s">
        <v>25</v>
      </c>
      <c r="E19011" s="434">
        <v>14</v>
      </c>
      <c r="F19011" s="434">
        <v>4</v>
      </c>
      <c r="G19011" s="434">
        <v>48</v>
      </c>
      <c r="H19011" s="434">
        <v>4464</v>
      </c>
      <c r="I19011" s="434">
        <v>117.62</v>
      </c>
      <c r="J19011" s="434">
        <v>0</v>
      </c>
      <c r="K19011" s="434">
        <v>1970</v>
      </c>
    </row>
    <row r="19012" spans="1:11" hidden="1" x14ac:dyDescent="0.25">
      <c r="A19012" s="434">
        <v>671052100</v>
      </c>
      <c r="B19012" s="434">
        <v>154311</v>
      </c>
      <c r="C19012" s="434" t="s">
        <v>31</v>
      </c>
      <c r="D19012" s="434" t="s">
        <v>17</v>
      </c>
      <c r="E19012" s="434">
        <v>10</v>
      </c>
      <c r="F19012" s="434">
        <v>309</v>
      </c>
      <c r="G19012" s="434">
        <v>840</v>
      </c>
      <c r="H19012" s="434">
        <v>480</v>
      </c>
      <c r="I19012" s="434">
        <v>44.29</v>
      </c>
      <c r="J19012" s="434">
        <v>0</v>
      </c>
      <c r="K19012" s="434">
        <v>1970</v>
      </c>
    </row>
    <row r="19013" spans="1:11" hidden="1" x14ac:dyDescent="0.25">
      <c r="A19013" s="434">
        <v>671128000</v>
      </c>
      <c r="B19013" s="434">
        <v>153925</v>
      </c>
      <c r="C19013" s="434" t="s">
        <v>31</v>
      </c>
      <c r="D19013" s="434" t="s">
        <v>17</v>
      </c>
      <c r="E19013" s="434">
        <v>11.5</v>
      </c>
      <c r="F19013" s="434">
        <v>588</v>
      </c>
      <c r="G19013" s="434">
        <v>1190</v>
      </c>
      <c r="H19013" s="434">
        <v>924</v>
      </c>
      <c r="I19013" s="434">
        <v>59.34</v>
      </c>
      <c r="K19013" s="434">
        <v>1968</v>
      </c>
    </row>
    <row r="19014" spans="1:11" hidden="1" x14ac:dyDescent="0.25">
      <c r="A19014" s="434">
        <v>671135000</v>
      </c>
      <c r="B19014" s="434">
        <v>2130397</v>
      </c>
      <c r="C19014" s="434" t="s">
        <v>31</v>
      </c>
      <c r="D19014" s="434" t="s">
        <v>22</v>
      </c>
      <c r="E19014" s="434">
        <v>11</v>
      </c>
      <c r="F19014" s="434">
        <v>736</v>
      </c>
      <c r="G19014" s="434">
        <v>1049</v>
      </c>
      <c r="H19014" s="434">
        <v>1276</v>
      </c>
      <c r="I19014" s="434">
        <v>72.900000000000006</v>
      </c>
      <c r="J19014" s="434">
        <v>0</v>
      </c>
      <c r="K19014" s="434">
        <v>1971</v>
      </c>
    </row>
    <row r="19015" spans="1:11" hidden="1" x14ac:dyDescent="0.25">
      <c r="A19015" s="434">
        <v>671371000</v>
      </c>
      <c r="B19015" s="434">
        <v>1</v>
      </c>
      <c r="C19015" s="434" t="s">
        <v>31</v>
      </c>
      <c r="D19015" s="434" t="s">
        <v>22</v>
      </c>
      <c r="E19015" s="434">
        <v>13.5</v>
      </c>
      <c r="F19015" s="434">
        <v>1687</v>
      </c>
      <c r="G19015" s="434">
        <v>2560</v>
      </c>
      <c r="H19015" s="434">
        <v>2160</v>
      </c>
      <c r="I19015" s="434">
        <v>81.39</v>
      </c>
      <c r="K19015" s="434">
        <v>1977</v>
      </c>
    </row>
    <row r="19016" spans="1:11" x14ac:dyDescent="0.25">
      <c r="A19016" s="434">
        <v>676396000</v>
      </c>
      <c r="B19016" s="434">
        <v>1551</v>
      </c>
      <c r="C19016" s="434" t="s">
        <v>59</v>
      </c>
      <c r="D19016" s="434" t="s">
        <v>17</v>
      </c>
      <c r="E19016" s="434">
        <v>12</v>
      </c>
      <c r="F19016" s="434">
        <v>1368</v>
      </c>
      <c r="G19016" s="434">
        <v>781</v>
      </c>
      <c r="H19016" s="434">
        <v>865</v>
      </c>
      <c r="I19016" s="434">
        <v>54.6</v>
      </c>
      <c r="J19016" s="434">
        <v>0</v>
      </c>
      <c r="K19016" s="434">
        <v>1970</v>
      </c>
    </row>
    <row r="19017" spans="1:11" hidden="1" x14ac:dyDescent="0.25">
      <c r="A19017" s="434">
        <v>677015800</v>
      </c>
      <c r="B19017" s="434">
        <v>1</v>
      </c>
      <c r="C19017" s="434" t="s">
        <v>31</v>
      </c>
      <c r="D19017" s="434" t="s">
        <v>22</v>
      </c>
      <c r="E19017" s="434">
        <v>9</v>
      </c>
      <c r="F19017" s="434">
        <v>633</v>
      </c>
      <c r="G19017" s="434">
        <v>2175</v>
      </c>
      <c r="H19017" s="434">
        <v>1316</v>
      </c>
      <c r="I19017" s="434">
        <v>73.69</v>
      </c>
      <c r="K19017" s="434">
        <v>1983</v>
      </c>
    </row>
    <row r="19018" spans="1:11" hidden="1" x14ac:dyDescent="0.25">
      <c r="A19018" s="434">
        <v>677019400</v>
      </c>
      <c r="B19018" s="434">
        <v>16812</v>
      </c>
      <c r="C19018" s="434" t="s">
        <v>31</v>
      </c>
      <c r="D19018" s="434" t="s">
        <v>22</v>
      </c>
      <c r="E19018" s="434">
        <v>14</v>
      </c>
      <c r="F19018" s="434">
        <v>1766</v>
      </c>
      <c r="G19018" s="434">
        <v>2750</v>
      </c>
      <c r="H19018" s="434">
        <v>2592</v>
      </c>
      <c r="I19018" s="434">
        <v>87.88</v>
      </c>
      <c r="J19018" s="434">
        <v>0</v>
      </c>
      <c r="K19018" s="434">
        <v>1974</v>
      </c>
    </row>
    <row r="19019" spans="1:11" hidden="1" x14ac:dyDescent="0.25">
      <c r="A19019" s="434">
        <v>677019500</v>
      </c>
      <c r="B19019" s="434">
        <v>85381</v>
      </c>
      <c r="C19019" s="434" t="s">
        <v>31</v>
      </c>
      <c r="D19019" s="434" t="s">
        <v>17</v>
      </c>
      <c r="E19019" s="434">
        <v>10</v>
      </c>
      <c r="F19019" s="434">
        <v>416</v>
      </c>
      <c r="G19019" s="434">
        <v>760</v>
      </c>
      <c r="H19019" s="434">
        <v>398</v>
      </c>
      <c r="I19019" s="434">
        <v>51.59</v>
      </c>
      <c r="J19019" s="434">
        <v>1207</v>
      </c>
      <c r="K19019" s="434">
        <v>1977</v>
      </c>
    </row>
    <row r="19020" spans="1:11" hidden="1" x14ac:dyDescent="0.25">
      <c r="A19020" s="434">
        <v>677041700</v>
      </c>
      <c r="B19020" s="434">
        <v>1</v>
      </c>
      <c r="C19020" s="434" t="s">
        <v>31</v>
      </c>
      <c r="D19020" s="434" t="s">
        <v>22</v>
      </c>
      <c r="E19020" s="434">
        <v>10</v>
      </c>
      <c r="F19020" s="434">
        <v>885</v>
      </c>
      <c r="G19020" s="434">
        <v>1582</v>
      </c>
      <c r="H19020" s="434">
        <v>1690</v>
      </c>
      <c r="I19020" s="434">
        <v>71.400000000000006</v>
      </c>
      <c r="K19020" s="434">
        <v>1977</v>
      </c>
    </row>
    <row r="19021" spans="1:11" hidden="1" x14ac:dyDescent="0.25">
      <c r="A19021" s="434">
        <v>701829000</v>
      </c>
      <c r="B19021" s="434">
        <v>5232</v>
      </c>
      <c r="C19021" s="434" t="s">
        <v>46</v>
      </c>
      <c r="D19021" s="434" t="s">
        <v>22</v>
      </c>
      <c r="G19021" s="434">
        <v>1393</v>
      </c>
      <c r="H19021" s="434">
        <v>2723</v>
      </c>
      <c r="I19021" s="434">
        <v>81.37</v>
      </c>
    </row>
    <row r="19022" spans="1:11" hidden="1" x14ac:dyDescent="0.25">
      <c r="A19022" s="434">
        <v>701830000</v>
      </c>
      <c r="B19022" s="434">
        <v>4386</v>
      </c>
      <c r="C19022" s="434" t="s">
        <v>46</v>
      </c>
      <c r="D19022" s="434" t="s">
        <v>22</v>
      </c>
      <c r="G19022" s="434">
        <v>1397</v>
      </c>
      <c r="H19022" s="434">
        <v>2723</v>
      </c>
      <c r="I19022" s="434">
        <v>81.37</v>
      </c>
    </row>
    <row r="19023" spans="1:11" hidden="1" x14ac:dyDescent="0.25">
      <c r="A19023" s="434">
        <v>701831000</v>
      </c>
      <c r="B19023" s="434">
        <v>4566</v>
      </c>
      <c r="C19023" s="434" t="s">
        <v>46</v>
      </c>
      <c r="D19023" s="434" t="s">
        <v>22</v>
      </c>
      <c r="G19023" s="434">
        <v>1393</v>
      </c>
      <c r="H19023" s="434">
        <v>2684</v>
      </c>
      <c r="I19023" s="434">
        <v>81.37</v>
      </c>
    </row>
    <row r="19024" spans="1:11" hidden="1" x14ac:dyDescent="0.25">
      <c r="A19024" s="434">
        <v>701832000</v>
      </c>
      <c r="B19024" s="434">
        <v>5091</v>
      </c>
      <c r="C19024" s="434" t="s">
        <v>46</v>
      </c>
      <c r="D19024" s="434" t="s">
        <v>22</v>
      </c>
      <c r="G19024" s="434">
        <v>1397</v>
      </c>
      <c r="H19024" s="434">
        <v>2723</v>
      </c>
      <c r="I19024" s="434">
        <v>81.37</v>
      </c>
    </row>
    <row r="19025" spans="1:11" hidden="1" x14ac:dyDescent="0.25">
      <c r="A19025" s="434">
        <v>702106000</v>
      </c>
      <c r="B19025" s="434">
        <v>616650</v>
      </c>
      <c r="C19025" s="434" t="s">
        <v>56</v>
      </c>
      <c r="D19025" s="434" t="s">
        <v>17</v>
      </c>
      <c r="I19025" s="434">
        <v>36</v>
      </c>
      <c r="J19025" s="434">
        <v>0</v>
      </c>
      <c r="K19025" s="434">
        <v>1970</v>
      </c>
    </row>
    <row r="19026" spans="1:11" hidden="1" x14ac:dyDescent="0.25">
      <c r="A19026" s="434">
        <v>710003470</v>
      </c>
      <c r="B19026" s="434">
        <v>1</v>
      </c>
      <c r="C19026" s="434" t="s">
        <v>54</v>
      </c>
      <c r="D19026" s="434" t="s">
        <v>13</v>
      </c>
      <c r="E19026" s="434">
        <v>11.8</v>
      </c>
      <c r="F19026" s="434">
        <v>4200</v>
      </c>
      <c r="G19026" s="434">
        <v>116</v>
      </c>
      <c r="H19026" s="434">
        <v>250</v>
      </c>
      <c r="I19026" s="434">
        <v>24.47</v>
      </c>
      <c r="J19026" s="434">
        <v>0</v>
      </c>
      <c r="K19026" s="434">
        <v>2007</v>
      </c>
    </row>
    <row r="19027" spans="1:11" hidden="1" x14ac:dyDescent="0.25">
      <c r="A19027" s="434">
        <v>710005570</v>
      </c>
      <c r="B19027" s="434">
        <v>35495</v>
      </c>
      <c r="C19027" s="434" t="s">
        <v>61</v>
      </c>
      <c r="D19027" s="434" t="s">
        <v>25</v>
      </c>
      <c r="E19027" s="434">
        <v>16.5</v>
      </c>
      <c r="F19027" s="434">
        <v>19300</v>
      </c>
      <c r="G19027" s="434">
        <v>9000</v>
      </c>
      <c r="H19027" s="434">
        <v>15183</v>
      </c>
      <c r="I19027" s="434">
        <v>142.19999999999999</v>
      </c>
      <c r="J19027" s="434">
        <v>0</v>
      </c>
      <c r="K19027" s="434">
        <v>2010</v>
      </c>
    </row>
    <row r="19028" spans="1:11" hidden="1" x14ac:dyDescent="0.25">
      <c r="A19028" s="434">
        <v>710027950</v>
      </c>
      <c r="B19028" s="434">
        <v>28451</v>
      </c>
      <c r="C19028" s="434" t="s">
        <v>46</v>
      </c>
      <c r="D19028" s="434" t="s">
        <v>22</v>
      </c>
      <c r="E19028" s="434">
        <v>12</v>
      </c>
      <c r="F19028" s="434">
        <v>4928</v>
      </c>
      <c r="G19028" s="434">
        <v>4605</v>
      </c>
      <c r="H19028" s="434">
        <v>3009</v>
      </c>
      <c r="I19028" s="434">
        <v>82.85</v>
      </c>
      <c r="K19028" s="434">
        <v>1999</v>
      </c>
    </row>
    <row r="19029" spans="1:11" hidden="1" x14ac:dyDescent="0.25">
      <c r="A19029" s="434">
        <v>710429000</v>
      </c>
      <c r="B19029" s="434">
        <v>9692</v>
      </c>
      <c r="C19029" s="434" t="s">
        <v>56</v>
      </c>
      <c r="D19029" s="434" t="s">
        <v>25</v>
      </c>
      <c r="I19029" s="434">
        <v>130</v>
      </c>
      <c r="J19029" s="434">
        <v>0</v>
      </c>
      <c r="K19029" s="434">
        <v>1970</v>
      </c>
    </row>
    <row r="19030" spans="1:11" hidden="1" x14ac:dyDescent="0.25">
      <c r="A19030" s="434">
        <v>720939000</v>
      </c>
      <c r="B19030" s="434">
        <v>69390</v>
      </c>
      <c r="C19030" s="434" t="s">
        <v>31</v>
      </c>
      <c r="D19030" s="434" t="s">
        <v>22</v>
      </c>
      <c r="E19030" s="434">
        <v>11.5</v>
      </c>
      <c r="F19030" s="434">
        <v>700</v>
      </c>
      <c r="G19030" s="434">
        <v>823</v>
      </c>
      <c r="H19030" s="434">
        <v>1074</v>
      </c>
      <c r="I19030" s="434">
        <v>70.290000000000006</v>
      </c>
      <c r="K19030" s="434">
        <v>1970</v>
      </c>
    </row>
    <row r="19031" spans="1:11" hidden="1" x14ac:dyDescent="0.25">
      <c r="A19031" s="434">
        <v>735059039</v>
      </c>
      <c r="B19031" s="434">
        <v>1</v>
      </c>
      <c r="C19031" s="434" t="s">
        <v>44</v>
      </c>
      <c r="D19031" s="434" t="s">
        <v>17</v>
      </c>
      <c r="E19031" s="434">
        <v>12</v>
      </c>
      <c r="F19031" s="434">
        <v>1368</v>
      </c>
      <c r="G19031" s="434">
        <v>1200</v>
      </c>
      <c r="H19031" s="434">
        <v>1025</v>
      </c>
      <c r="I19031" s="434">
        <v>53.72</v>
      </c>
      <c r="J19031" s="434">
        <v>0</v>
      </c>
      <c r="K19031" s="434">
        <v>1979</v>
      </c>
    </row>
    <row r="19032" spans="1:11" hidden="1" x14ac:dyDescent="0.25">
      <c r="A19032" s="434">
        <v>740339000</v>
      </c>
      <c r="B19032" s="434">
        <v>29588</v>
      </c>
      <c r="C19032" s="434" t="s">
        <v>56</v>
      </c>
      <c r="D19032" s="434" t="s">
        <v>22</v>
      </c>
      <c r="E19032" s="434">
        <v>12</v>
      </c>
      <c r="F19032" s="434">
        <v>8690</v>
      </c>
      <c r="G19032" s="434">
        <v>2917</v>
      </c>
      <c r="H19032" s="434">
        <v>5732</v>
      </c>
      <c r="I19032" s="434">
        <v>99.04</v>
      </c>
      <c r="J19032" s="434">
        <v>0</v>
      </c>
      <c r="K19032" s="434">
        <v>1970</v>
      </c>
    </row>
    <row r="19033" spans="1:11" hidden="1" x14ac:dyDescent="0.25">
      <c r="A19033" s="434">
        <v>760000400</v>
      </c>
      <c r="B19033" s="434">
        <v>14981</v>
      </c>
      <c r="C19033" s="434" t="s">
        <v>20</v>
      </c>
      <c r="D19033" s="434" t="s">
        <v>25</v>
      </c>
      <c r="E19033" s="434">
        <v>10.5</v>
      </c>
      <c r="F19033" s="434">
        <v>2379</v>
      </c>
      <c r="G19033" s="434">
        <v>9645</v>
      </c>
      <c r="H19033" s="434">
        <v>6506</v>
      </c>
      <c r="I19033" s="434">
        <v>119.82</v>
      </c>
      <c r="J19033" s="434">
        <v>11654</v>
      </c>
      <c r="K19033" s="434">
        <v>1988</v>
      </c>
    </row>
    <row r="19034" spans="1:11" hidden="1" x14ac:dyDescent="0.25">
      <c r="A19034" s="434">
        <v>799999910</v>
      </c>
      <c r="B19034" s="434">
        <v>396850</v>
      </c>
      <c r="C19034" s="434" t="s">
        <v>61</v>
      </c>
      <c r="D19034" s="434" t="s">
        <v>13</v>
      </c>
      <c r="I19034" s="434">
        <v>9</v>
      </c>
      <c r="J19034" s="434">
        <v>0</v>
      </c>
      <c r="K19034" s="434">
        <v>1970</v>
      </c>
    </row>
    <row r="19035" spans="1:11" x14ac:dyDescent="0.25">
      <c r="A19035" s="434">
        <v>864000143</v>
      </c>
      <c r="B19035" s="434">
        <v>571312</v>
      </c>
      <c r="C19035" s="434" t="s">
        <v>59</v>
      </c>
      <c r="D19035" s="434" t="s">
        <v>13</v>
      </c>
      <c r="I19035" s="434">
        <v>10</v>
      </c>
      <c r="J19035" s="434">
        <v>0</v>
      </c>
      <c r="K19035" s="434">
        <v>1970</v>
      </c>
    </row>
    <row r="19036" spans="1:11" hidden="1" x14ac:dyDescent="0.25">
      <c r="A19036" s="434">
        <v>888888886</v>
      </c>
      <c r="B19036" s="434">
        <v>544775</v>
      </c>
      <c r="C19036" s="434" t="s">
        <v>16</v>
      </c>
      <c r="D19036" s="434" t="s">
        <v>22</v>
      </c>
      <c r="E19036" s="434">
        <v>11.5</v>
      </c>
      <c r="F19036" s="434">
        <v>2941</v>
      </c>
      <c r="G19036" s="434">
        <v>5900</v>
      </c>
      <c r="H19036" s="434">
        <v>4366</v>
      </c>
      <c r="I19036" s="434">
        <v>99.9</v>
      </c>
      <c r="J19036" s="434">
        <v>0</v>
      </c>
      <c r="K19036" s="434">
        <v>1970</v>
      </c>
    </row>
    <row r="19037" spans="1:11" hidden="1" x14ac:dyDescent="0.25">
      <c r="A19037" s="434">
        <v>912599002</v>
      </c>
      <c r="B19037" s="434">
        <v>91</v>
      </c>
      <c r="C19037" s="434" t="s">
        <v>61</v>
      </c>
      <c r="D19037" s="434" t="s">
        <v>13</v>
      </c>
      <c r="I19037" s="434">
        <v>12</v>
      </c>
      <c r="J19037" s="434">
        <v>0</v>
      </c>
      <c r="K19037" s="434">
        <v>1970</v>
      </c>
    </row>
    <row r="19038" spans="1:11" hidden="1" x14ac:dyDescent="0.25">
      <c r="A19038" s="434">
        <v>941004908</v>
      </c>
      <c r="B19038" s="434">
        <v>2184</v>
      </c>
      <c r="C19038" s="434" t="s">
        <v>61</v>
      </c>
      <c r="D19038" s="434" t="s">
        <v>13</v>
      </c>
      <c r="I19038" s="434">
        <v>8</v>
      </c>
      <c r="J19038" s="434">
        <v>0</v>
      </c>
      <c r="K19038" s="434">
        <v>1970</v>
      </c>
    </row>
    <row r="19039" spans="1:11" hidden="1" x14ac:dyDescent="0.25">
      <c r="A19039" s="434">
        <v>982095872</v>
      </c>
      <c r="B19039" s="434">
        <v>4028</v>
      </c>
      <c r="C19039" s="434" t="s">
        <v>61</v>
      </c>
      <c r="D19039" s="434" t="s">
        <v>13</v>
      </c>
      <c r="I19039" s="434">
        <v>10</v>
      </c>
      <c r="J19039" s="434">
        <v>0</v>
      </c>
      <c r="K19039" s="434">
        <v>1970</v>
      </c>
    </row>
    <row r="19040" spans="1:11" hidden="1" x14ac:dyDescent="0.25">
      <c r="A19040" s="434">
        <v>982128352</v>
      </c>
      <c r="B19040" s="434">
        <v>4042</v>
      </c>
      <c r="C19040" s="434" t="s">
        <v>61</v>
      </c>
      <c r="D19040" s="434" t="s">
        <v>13</v>
      </c>
      <c r="I19040" s="434">
        <v>9</v>
      </c>
      <c r="J19040" s="434">
        <v>0</v>
      </c>
      <c r="K19040" s="434">
        <v>1970</v>
      </c>
    </row>
    <row r="19041" spans="1:11" hidden="1" x14ac:dyDescent="0.25">
      <c r="A19041" s="434">
        <v>982290901</v>
      </c>
      <c r="B19041" s="434">
        <v>1418</v>
      </c>
      <c r="C19041" s="434" t="s">
        <v>61</v>
      </c>
      <c r="D19041" s="434" t="s">
        <v>13</v>
      </c>
      <c r="I19041" s="434">
        <v>14</v>
      </c>
      <c r="J19041" s="434">
        <v>0</v>
      </c>
      <c r="K19041" s="434">
        <v>1970</v>
      </c>
    </row>
    <row r="19042" spans="1:11" hidden="1" x14ac:dyDescent="0.25">
      <c r="A19042" s="434">
        <v>982296708</v>
      </c>
      <c r="B19042" s="434">
        <v>1627</v>
      </c>
      <c r="C19042" s="434" t="s">
        <v>44</v>
      </c>
      <c r="D19042" s="434" t="s">
        <v>36</v>
      </c>
      <c r="E19042" s="434">
        <v>21.7</v>
      </c>
      <c r="F19042" s="434">
        <v>45200</v>
      </c>
      <c r="G19042" s="434">
        <v>7900</v>
      </c>
      <c r="H19042" s="434">
        <v>99526</v>
      </c>
      <c r="I19042" s="434">
        <v>293.2</v>
      </c>
      <c r="J19042" s="434">
        <v>0</v>
      </c>
      <c r="K19042" s="434">
        <v>1970</v>
      </c>
    </row>
    <row r="19043" spans="1:11" hidden="1" x14ac:dyDescent="0.25">
      <c r="A19043" s="434">
        <v>982296710</v>
      </c>
      <c r="B19043" s="434">
        <v>1493</v>
      </c>
      <c r="C19043" s="434" t="s">
        <v>44</v>
      </c>
      <c r="D19043" s="434" t="s">
        <v>36</v>
      </c>
      <c r="E19043" s="434">
        <v>21.7</v>
      </c>
      <c r="F19043" s="434">
        <v>45200</v>
      </c>
      <c r="G19043" s="434">
        <v>7900</v>
      </c>
      <c r="H19043" s="434">
        <v>99526</v>
      </c>
      <c r="I19043" s="434">
        <v>293.2</v>
      </c>
      <c r="J19043" s="434">
        <v>0</v>
      </c>
      <c r="K19043" s="434">
        <v>1970</v>
      </c>
    </row>
    <row r="19044" spans="1:11" hidden="1" x14ac:dyDescent="0.25">
      <c r="A19044" s="434">
        <v>982463042</v>
      </c>
      <c r="B19044" s="434">
        <v>669</v>
      </c>
      <c r="C19044" s="434" t="s">
        <v>39</v>
      </c>
      <c r="D19044" s="434" t="s">
        <v>13</v>
      </c>
      <c r="I19044" s="434">
        <v>15</v>
      </c>
      <c r="J19044" s="434">
        <v>0</v>
      </c>
      <c r="K19044" s="434">
        <v>1970</v>
      </c>
    </row>
    <row r="19045" spans="1:11" hidden="1" x14ac:dyDescent="0.25">
      <c r="A19045" s="434">
        <v>982463045</v>
      </c>
      <c r="B19045" s="434">
        <v>1130</v>
      </c>
      <c r="C19045" s="434" t="s">
        <v>39</v>
      </c>
      <c r="D19045" s="434" t="s">
        <v>13</v>
      </c>
      <c r="I19045" s="434">
        <v>14</v>
      </c>
      <c r="J19045" s="434">
        <v>0</v>
      </c>
      <c r="K19045" s="434">
        <v>1970</v>
      </c>
    </row>
    <row r="19046" spans="1:11" hidden="1" x14ac:dyDescent="0.25">
      <c r="A19046" s="434">
        <v>982470042</v>
      </c>
      <c r="B19046" s="434">
        <v>332</v>
      </c>
      <c r="C19046" s="434" t="s">
        <v>56</v>
      </c>
      <c r="D19046" s="434" t="s">
        <v>13</v>
      </c>
      <c r="I19046" s="434">
        <v>6</v>
      </c>
      <c r="J19046" s="434">
        <v>0</v>
      </c>
      <c r="K19046" s="434">
        <v>1970</v>
      </c>
    </row>
    <row r="19047" spans="1:11" hidden="1" x14ac:dyDescent="0.25">
      <c r="A19047" s="434">
        <v>982470043</v>
      </c>
      <c r="B19047" s="434">
        <v>130</v>
      </c>
      <c r="C19047" s="434" t="s">
        <v>56</v>
      </c>
      <c r="D19047" s="434" t="s">
        <v>13</v>
      </c>
      <c r="I19047" s="434">
        <v>6</v>
      </c>
      <c r="J19047" s="434">
        <v>0</v>
      </c>
      <c r="K19047" s="434">
        <v>1970</v>
      </c>
    </row>
    <row r="19048" spans="1:11" hidden="1" x14ac:dyDescent="0.25">
      <c r="A19048" s="434">
        <v>982470112</v>
      </c>
      <c r="B19048" s="434">
        <v>5003</v>
      </c>
      <c r="C19048" s="434" t="s">
        <v>56</v>
      </c>
      <c r="D19048" s="434" t="s">
        <v>13</v>
      </c>
      <c r="I19048" s="434">
        <v>12</v>
      </c>
    </row>
    <row r="19049" spans="1:11" hidden="1" x14ac:dyDescent="0.25">
      <c r="A19049" s="434">
        <v>982470113</v>
      </c>
      <c r="B19049" s="434">
        <v>4858</v>
      </c>
      <c r="C19049" s="434" t="s">
        <v>56</v>
      </c>
      <c r="D19049" s="434" t="s">
        <v>13</v>
      </c>
      <c r="I19049" s="434">
        <v>12</v>
      </c>
    </row>
    <row r="19050" spans="1:11" hidden="1" x14ac:dyDescent="0.25">
      <c r="A19050" s="434">
        <v>982470114</v>
      </c>
      <c r="B19050" s="434">
        <v>4754</v>
      </c>
      <c r="C19050" s="434" t="s">
        <v>56</v>
      </c>
      <c r="D19050" s="434" t="s">
        <v>13</v>
      </c>
      <c r="I19050" s="434">
        <v>12</v>
      </c>
    </row>
    <row r="19051" spans="1:11" hidden="1" x14ac:dyDescent="0.25">
      <c r="A19051" s="434">
        <v>982470115</v>
      </c>
      <c r="B19051" s="434">
        <v>3384</v>
      </c>
      <c r="C19051" s="434" t="s">
        <v>56</v>
      </c>
      <c r="D19051" s="434" t="s">
        <v>13</v>
      </c>
      <c r="I19051" s="434">
        <v>12</v>
      </c>
    </row>
    <row r="19052" spans="1:11" hidden="1" x14ac:dyDescent="0.25">
      <c r="A19052" s="434">
        <v>982470116</v>
      </c>
      <c r="B19052" s="434">
        <v>4938</v>
      </c>
      <c r="C19052" s="434" t="s">
        <v>56</v>
      </c>
      <c r="D19052" s="434" t="s">
        <v>13</v>
      </c>
      <c r="I19052" s="434">
        <v>12</v>
      </c>
    </row>
    <row r="19053" spans="1:11" hidden="1" x14ac:dyDescent="0.25">
      <c r="A19053" s="434">
        <v>982470137</v>
      </c>
      <c r="B19053" s="434">
        <v>16</v>
      </c>
      <c r="C19053" s="434" t="s">
        <v>39</v>
      </c>
      <c r="D19053" s="434" t="s">
        <v>13</v>
      </c>
      <c r="I19053" s="434">
        <v>11</v>
      </c>
      <c r="J19053" s="434">
        <v>0</v>
      </c>
      <c r="K19053" s="434">
        <v>1970</v>
      </c>
    </row>
    <row r="19054" spans="1:11" hidden="1" x14ac:dyDescent="0.25">
      <c r="A19054" s="434">
        <v>982470195</v>
      </c>
      <c r="B19054" s="434">
        <v>5377</v>
      </c>
      <c r="C19054" s="434" t="s">
        <v>56</v>
      </c>
      <c r="D19054" s="434" t="s">
        <v>13</v>
      </c>
      <c r="I19054" s="434">
        <v>12</v>
      </c>
    </row>
    <row r="19055" spans="1:11" hidden="1" x14ac:dyDescent="0.25">
      <c r="A19055" s="434">
        <v>982496601</v>
      </c>
      <c r="B19055" s="434">
        <v>3070</v>
      </c>
      <c r="C19055" s="434" t="s">
        <v>56</v>
      </c>
      <c r="D19055" s="434" t="s">
        <v>13</v>
      </c>
      <c r="I19055" s="434">
        <v>16</v>
      </c>
      <c r="J19055" s="434">
        <v>0</v>
      </c>
      <c r="K19055" s="434">
        <v>1970</v>
      </c>
    </row>
    <row r="19056" spans="1:11" hidden="1" x14ac:dyDescent="0.25">
      <c r="A19056" s="434">
        <v>982570002</v>
      </c>
      <c r="B19056" s="434">
        <v>5118</v>
      </c>
      <c r="C19056" s="434" t="s">
        <v>61</v>
      </c>
      <c r="D19056" s="434" t="s">
        <v>13</v>
      </c>
      <c r="I19056" s="434">
        <v>8</v>
      </c>
      <c r="J19056" s="434">
        <v>0</v>
      </c>
      <c r="K19056" s="434">
        <v>1970</v>
      </c>
    </row>
    <row r="19057" spans="1:11" hidden="1" x14ac:dyDescent="0.25">
      <c r="A19057" s="434">
        <v>982570031</v>
      </c>
      <c r="B19057" s="434">
        <v>10062</v>
      </c>
      <c r="C19057" s="434" t="s">
        <v>56</v>
      </c>
      <c r="D19057" s="434" t="s">
        <v>13</v>
      </c>
      <c r="I19057" s="434">
        <v>2</v>
      </c>
      <c r="J19057" s="434">
        <v>0</v>
      </c>
      <c r="K19057" s="434">
        <v>1970</v>
      </c>
    </row>
    <row r="19058" spans="1:11" hidden="1" x14ac:dyDescent="0.25">
      <c r="A19058" s="434">
        <v>982570210</v>
      </c>
      <c r="B19058" s="434">
        <v>6108</v>
      </c>
      <c r="C19058" s="434" t="s">
        <v>56</v>
      </c>
      <c r="D19058" s="434" t="s">
        <v>13</v>
      </c>
      <c r="I19058" s="434">
        <v>7</v>
      </c>
    </row>
    <row r="19059" spans="1:11" hidden="1" x14ac:dyDescent="0.25">
      <c r="A19059" s="434">
        <v>982570211</v>
      </c>
      <c r="B19059" s="434">
        <v>50829</v>
      </c>
      <c r="C19059" s="434" t="s">
        <v>56</v>
      </c>
      <c r="D19059" s="434" t="s">
        <v>13</v>
      </c>
      <c r="I19059" s="434">
        <v>7</v>
      </c>
      <c r="J19059" s="434">
        <v>0</v>
      </c>
      <c r="K19059" s="434">
        <v>1970</v>
      </c>
    </row>
    <row r="19060" spans="1:11" hidden="1" x14ac:dyDescent="0.25">
      <c r="A19060" s="434">
        <v>982570335</v>
      </c>
      <c r="B19060" s="434">
        <v>671782</v>
      </c>
      <c r="C19060" s="434" t="s">
        <v>56</v>
      </c>
      <c r="D19060" s="434" t="s">
        <v>17</v>
      </c>
      <c r="I19060" s="434">
        <v>32</v>
      </c>
      <c r="J19060" s="434">
        <v>0</v>
      </c>
      <c r="K19060" s="434">
        <v>1970</v>
      </c>
    </row>
    <row r="19061" spans="1:11" hidden="1" x14ac:dyDescent="0.25">
      <c r="A19061" s="434">
        <v>982570397</v>
      </c>
      <c r="B19061" s="434">
        <v>21023</v>
      </c>
      <c r="C19061" s="434" t="s">
        <v>48</v>
      </c>
      <c r="D19061" s="434" t="s">
        <v>13</v>
      </c>
      <c r="I19061" s="434">
        <v>7</v>
      </c>
      <c r="J19061" s="434">
        <v>0</v>
      </c>
      <c r="K19061" s="434">
        <v>1970</v>
      </c>
    </row>
    <row r="19062" spans="1:11" hidden="1" x14ac:dyDescent="0.25">
      <c r="A19062" s="434">
        <v>982570672</v>
      </c>
      <c r="B19062" s="434">
        <v>70100</v>
      </c>
      <c r="C19062" s="434" t="s">
        <v>56</v>
      </c>
      <c r="D19062" s="434" t="s">
        <v>13</v>
      </c>
      <c r="I19062" s="434">
        <v>6</v>
      </c>
      <c r="J19062" s="434">
        <v>0</v>
      </c>
      <c r="K19062" s="434">
        <v>1970</v>
      </c>
    </row>
    <row r="19063" spans="1:11" hidden="1" x14ac:dyDescent="0.25">
      <c r="A19063" s="434">
        <v>982570692</v>
      </c>
      <c r="B19063" s="434">
        <v>20581</v>
      </c>
      <c r="C19063" s="434" t="s">
        <v>56</v>
      </c>
      <c r="D19063" s="434" t="s">
        <v>13</v>
      </c>
      <c r="I19063" s="434">
        <v>6</v>
      </c>
      <c r="J19063" s="434">
        <v>0</v>
      </c>
      <c r="K19063" s="434">
        <v>1970</v>
      </c>
    </row>
    <row r="19064" spans="1:11" hidden="1" x14ac:dyDescent="0.25">
      <c r="A19064" s="434">
        <v>982570822</v>
      </c>
      <c r="B19064" s="434">
        <v>38419</v>
      </c>
      <c r="C19064" s="434" t="s">
        <v>56</v>
      </c>
      <c r="D19064" s="434" t="s">
        <v>13</v>
      </c>
      <c r="I19064" s="434">
        <v>7</v>
      </c>
    </row>
    <row r="19065" spans="1:11" hidden="1" x14ac:dyDescent="0.25">
      <c r="A19065" s="434">
        <v>982570832</v>
      </c>
      <c r="B19065" s="434">
        <v>65831</v>
      </c>
      <c r="C19065" s="434" t="s">
        <v>56</v>
      </c>
      <c r="D19065" s="434" t="s">
        <v>13</v>
      </c>
      <c r="I19065" s="434">
        <v>7</v>
      </c>
      <c r="J19065" s="434">
        <v>0</v>
      </c>
      <c r="K19065" s="434">
        <v>1970</v>
      </c>
    </row>
    <row r="19066" spans="1:11" hidden="1" x14ac:dyDescent="0.25">
      <c r="A19066" s="434">
        <v>982571130</v>
      </c>
      <c r="B19066" s="434">
        <v>12236</v>
      </c>
      <c r="C19066" s="434" t="s">
        <v>56</v>
      </c>
      <c r="D19066" s="434" t="s">
        <v>13</v>
      </c>
      <c r="I19066" s="434">
        <v>8</v>
      </c>
      <c r="J19066" s="434">
        <v>0</v>
      </c>
      <c r="K19066" s="434">
        <v>1970</v>
      </c>
    </row>
    <row r="19067" spans="1:11" hidden="1" x14ac:dyDescent="0.25">
      <c r="A19067" s="434">
        <v>982572615</v>
      </c>
      <c r="B19067" s="434">
        <v>21736</v>
      </c>
      <c r="C19067" s="434" t="s">
        <v>56</v>
      </c>
      <c r="D19067" s="434" t="s">
        <v>13</v>
      </c>
      <c r="I19067" s="434">
        <v>6</v>
      </c>
    </row>
    <row r="19068" spans="1:11" hidden="1" x14ac:dyDescent="0.25">
      <c r="A19068" s="434">
        <v>982572616</v>
      </c>
      <c r="B19068" s="434">
        <v>11515</v>
      </c>
      <c r="C19068" s="434" t="s">
        <v>61</v>
      </c>
      <c r="D19068" s="434" t="s">
        <v>13</v>
      </c>
      <c r="I19068" s="434">
        <v>4</v>
      </c>
    </row>
    <row r="19069" spans="1:11" hidden="1" x14ac:dyDescent="0.25">
      <c r="A19069" s="434">
        <v>982574715</v>
      </c>
      <c r="B19069" s="434">
        <v>22578</v>
      </c>
      <c r="C19069" s="434" t="s">
        <v>39</v>
      </c>
      <c r="D19069" s="434" t="s">
        <v>13</v>
      </c>
      <c r="I19069" s="434">
        <v>20</v>
      </c>
      <c r="J19069" s="434">
        <v>0</v>
      </c>
      <c r="K19069" s="434">
        <v>1970</v>
      </c>
    </row>
    <row r="19070" spans="1:11" hidden="1" x14ac:dyDescent="0.25">
      <c r="A19070" s="434">
        <v>982574920</v>
      </c>
      <c r="B19070" s="434">
        <v>24188</v>
      </c>
      <c r="C19070" s="434" t="s">
        <v>61</v>
      </c>
      <c r="D19070" s="434" t="s">
        <v>13</v>
      </c>
      <c r="I19070" s="434">
        <v>7</v>
      </c>
      <c r="J19070" s="434">
        <v>0</v>
      </c>
      <c r="K19070" s="434">
        <v>1970</v>
      </c>
    </row>
    <row r="19071" spans="1:11" hidden="1" x14ac:dyDescent="0.25">
      <c r="A19071" s="434">
        <v>982574921</v>
      </c>
      <c r="B19071" s="434">
        <v>18764</v>
      </c>
      <c r="C19071" s="434" t="s">
        <v>56</v>
      </c>
      <c r="D19071" s="434" t="s">
        <v>13</v>
      </c>
      <c r="I19071" s="434">
        <v>7</v>
      </c>
      <c r="J19071" s="434">
        <v>0</v>
      </c>
      <c r="K19071" s="434">
        <v>1970</v>
      </c>
    </row>
    <row r="19072" spans="1:11" hidden="1" x14ac:dyDescent="0.25">
      <c r="A19072" s="434">
        <v>982575641</v>
      </c>
      <c r="B19072" s="434">
        <v>1375</v>
      </c>
      <c r="C19072" s="434" t="s">
        <v>56</v>
      </c>
      <c r="D19072" s="434" t="s">
        <v>13</v>
      </c>
      <c r="I19072" s="434">
        <v>10</v>
      </c>
      <c r="J19072" s="434">
        <v>0</v>
      </c>
      <c r="K19072" s="434">
        <v>1970</v>
      </c>
    </row>
    <row r="19073" spans="1:11" hidden="1" x14ac:dyDescent="0.25">
      <c r="A19073" s="434">
        <v>982577360</v>
      </c>
      <c r="B19073" s="434">
        <v>12218</v>
      </c>
      <c r="C19073" s="434" t="s">
        <v>56</v>
      </c>
      <c r="D19073" s="434" t="s">
        <v>13</v>
      </c>
      <c r="I19073" s="434">
        <v>7</v>
      </c>
      <c r="J19073" s="434">
        <v>0</v>
      </c>
      <c r="K19073" s="434">
        <v>1970</v>
      </c>
    </row>
    <row r="19074" spans="1:11" hidden="1" x14ac:dyDescent="0.25">
      <c r="A19074" s="434">
        <v>982577361</v>
      </c>
      <c r="B19074" s="434">
        <v>15545</v>
      </c>
      <c r="C19074" s="434" t="s">
        <v>56</v>
      </c>
      <c r="D19074" s="434" t="s">
        <v>13</v>
      </c>
      <c r="I19074" s="434">
        <v>7</v>
      </c>
      <c r="J19074" s="434">
        <v>0</v>
      </c>
      <c r="K19074" s="434">
        <v>1970</v>
      </c>
    </row>
    <row r="19075" spans="1:11" x14ac:dyDescent="0.25">
      <c r="A19075" s="434">
        <v>982579297</v>
      </c>
      <c r="B19075" s="434">
        <v>36655</v>
      </c>
      <c r="C19075" s="434" t="s">
        <v>59</v>
      </c>
      <c r="D19075" s="434" t="s">
        <v>13</v>
      </c>
      <c r="I19075" s="434">
        <v>3</v>
      </c>
      <c r="J19075" s="434">
        <v>0</v>
      </c>
      <c r="K19075" s="434">
        <v>1970</v>
      </c>
    </row>
    <row r="19076" spans="1:11" hidden="1" x14ac:dyDescent="0.25">
      <c r="A19076" s="434">
        <v>982580730</v>
      </c>
      <c r="B19076" s="434">
        <v>3037</v>
      </c>
      <c r="C19076" s="434" t="s">
        <v>61</v>
      </c>
      <c r="D19076" s="434" t="s">
        <v>13</v>
      </c>
      <c r="I19076" s="434">
        <v>3</v>
      </c>
    </row>
    <row r="19077" spans="1:11" hidden="1" x14ac:dyDescent="0.25">
      <c r="A19077" s="434">
        <v>982582150</v>
      </c>
      <c r="B19077" s="434">
        <v>2558</v>
      </c>
      <c r="C19077" s="434" t="s">
        <v>56</v>
      </c>
      <c r="D19077" s="434" t="s">
        <v>13</v>
      </c>
      <c r="I19077" s="434">
        <v>14</v>
      </c>
    </row>
    <row r="19078" spans="1:11" hidden="1" x14ac:dyDescent="0.25">
      <c r="A19078" s="434">
        <v>982582152</v>
      </c>
      <c r="B19078" s="434">
        <v>2539</v>
      </c>
      <c r="C19078" s="434" t="s">
        <v>56</v>
      </c>
      <c r="D19078" s="434" t="s">
        <v>13</v>
      </c>
      <c r="I19078" s="434">
        <v>14</v>
      </c>
    </row>
    <row r="19079" spans="1:11" hidden="1" x14ac:dyDescent="0.25">
      <c r="A19079" s="434">
        <v>982582153</v>
      </c>
      <c r="B19079" s="434">
        <v>815</v>
      </c>
      <c r="C19079" s="434" t="s">
        <v>56</v>
      </c>
      <c r="D19079" s="434" t="s">
        <v>13</v>
      </c>
      <c r="I19079" s="434">
        <v>14</v>
      </c>
    </row>
    <row r="19080" spans="1:11" x14ac:dyDescent="0.25">
      <c r="A19080" s="434">
        <v>982582360</v>
      </c>
      <c r="B19080" s="434">
        <v>21820</v>
      </c>
      <c r="C19080" s="434" t="s">
        <v>59</v>
      </c>
      <c r="D19080" s="434" t="s">
        <v>13</v>
      </c>
      <c r="I19080" s="434">
        <v>5</v>
      </c>
      <c r="J19080" s="434">
        <v>0</v>
      </c>
      <c r="K19080" s="434">
        <v>1970</v>
      </c>
    </row>
    <row r="19081" spans="1:11" x14ac:dyDescent="0.25">
      <c r="A19081" s="434">
        <v>982582361</v>
      </c>
      <c r="B19081" s="434">
        <v>12149</v>
      </c>
      <c r="C19081" s="434" t="s">
        <v>59</v>
      </c>
      <c r="D19081" s="434" t="s">
        <v>13</v>
      </c>
      <c r="I19081" s="434">
        <v>5</v>
      </c>
      <c r="J19081" s="434">
        <v>0</v>
      </c>
      <c r="K19081" s="434">
        <v>1970</v>
      </c>
    </row>
    <row r="19082" spans="1:11" hidden="1" x14ac:dyDescent="0.25">
      <c r="A19082" s="434">
        <v>982583420</v>
      </c>
      <c r="B19082" s="434">
        <v>16721</v>
      </c>
      <c r="C19082" s="434" t="s">
        <v>61</v>
      </c>
      <c r="D19082" s="434" t="s">
        <v>13</v>
      </c>
      <c r="I19082" s="434">
        <v>6</v>
      </c>
    </row>
    <row r="19083" spans="1:11" hidden="1" x14ac:dyDescent="0.25">
      <c r="A19083" s="434">
        <v>982585340</v>
      </c>
      <c r="B19083" s="434">
        <v>14959</v>
      </c>
      <c r="C19083" s="434" t="s">
        <v>56</v>
      </c>
      <c r="D19083" s="434" t="s">
        <v>13</v>
      </c>
      <c r="I19083" s="434">
        <v>6</v>
      </c>
      <c r="J19083" s="434">
        <v>0</v>
      </c>
      <c r="K19083" s="434">
        <v>1970</v>
      </c>
    </row>
    <row r="19084" spans="1:11" hidden="1" x14ac:dyDescent="0.25">
      <c r="A19084" s="434">
        <v>982585920</v>
      </c>
      <c r="B19084" s="434">
        <v>22088</v>
      </c>
      <c r="C19084" s="434" t="s">
        <v>56</v>
      </c>
      <c r="D19084" s="434" t="s">
        <v>13</v>
      </c>
      <c r="I19084" s="434">
        <v>7</v>
      </c>
      <c r="J19084" s="434">
        <v>0</v>
      </c>
      <c r="K19084" s="434">
        <v>1970</v>
      </c>
    </row>
    <row r="19085" spans="1:11" hidden="1" x14ac:dyDescent="0.25">
      <c r="A19085" s="434">
        <v>982585921</v>
      </c>
      <c r="B19085" s="434">
        <v>7612</v>
      </c>
      <c r="C19085" s="434" t="s">
        <v>61</v>
      </c>
      <c r="D19085" s="434" t="s">
        <v>13</v>
      </c>
      <c r="I19085" s="434">
        <v>7</v>
      </c>
      <c r="J19085" s="434">
        <v>0</v>
      </c>
      <c r="K19085" s="434">
        <v>1970</v>
      </c>
    </row>
    <row r="19086" spans="1:11" hidden="1" x14ac:dyDescent="0.25">
      <c r="A19086" s="434">
        <v>982586850</v>
      </c>
      <c r="B19086" s="434">
        <v>3186</v>
      </c>
      <c r="C19086" s="434" t="s">
        <v>56</v>
      </c>
      <c r="D19086" s="434" t="s">
        <v>13</v>
      </c>
      <c r="I19086" s="434">
        <v>5</v>
      </c>
      <c r="J19086" s="434">
        <v>0</v>
      </c>
      <c r="K19086" s="434">
        <v>1970</v>
      </c>
    </row>
    <row r="19087" spans="1:11" hidden="1" x14ac:dyDescent="0.25">
      <c r="A19087" s="434">
        <v>982587380</v>
      </c>
      <c r="B19087" s="434">
        <v>13650</v>
      </c>
      <c r="C19087" s="434" t="s">
        <v>56</v>
      </c>
      <c r="D19087" s="434" t="s">
        <v>13</v>
      </c>
      <c r="I19087" s="434">
        <v>7</v>
      </c>
      <c r="J19087" s="434">
        <v>0</v>
      </c>
      <c r="K19087" s="434">
        <v>1970</v>
      </c>
    </row>
    <row r="19088" spans="1:11" hidden="1" x14ac:dyDescent="0.25">
      <c r="A19088" s="434">
        <v>982587780</v>
      </c>
      <c r="B19088" s="434">
        <v>2092</v>
      </c>
      <c r="C19088" s="434" t="s">
        <v>56</v>
      </c>
      <c r="D19088" s="434" t="s">
        <v>13</v>
      </c>
      <c r="I19088" s="434">
        <v>6</v>
      </c>
      <c r="J19088" s="434">
        <v>0</v>
      </c>
      <c r="K19088" s="434">
        <v>1970</v>
      </c>
    </row>
    <row r="19089" spans="1:11" hidden="1" x14ac:dyDescent="0.25">
      <c r="A19089" s="434">
        <v>982587910</v>
      </c>
      <c r="B19089" s="434">
        <v>3284</v>
      </c>
      <c r="C19089" s="434" t="s">
        <v>56</v>
      </c>
      <c r="D19089" s="434" t="s">
        <v>13</v>
      </c>
      <c r="I19089" s="434">
        <v>9</v>
      </c>
      <c r="J19089" s="434">
        <v>0</v>
      </c>
      <c r="K19089" s="434">
        <v>1970</v>
      </c>
    </row>
    <row r="19090" spans="1:11" hidden="1" x14ac:dyDescent="0.25">
      <c r="A19090" s="434">
        <v>982589321</v>
      </c>
      <c r="B19090" s="434">
        <v>1193</v>
      </c>
      <c r="C19090" s="434" t="s">
        <v>56</v>
      </c>
      <c r="D19090" s="434" t="s">
        <v>13</v>
      </c>
      <c r="I19090" s="434">
        <v>5</v>
      </c>
    </row>
    <row r="19091" spans="1:11" hidden="1" x14ac:dyDescent="0.25">
      <c r="A19091" s="434">
        <v>982589325</v>
      </c>
      <c r="B19091" s="434">
        <v>2998</v>
      </c>
      <c r="C19091" s="434" t="s">
        <v>56</v>
      </c>
      <c r="D19091" s="434" t="s">
        <v>13</v>
      </c>
      <c r="I19091" s="434">
        <v>5</v>
      </c>
      <c r="J19091" s="434">
        <v>0</v>
      </c>
      <c r="K19091" s="434">
        <v>1970</v>
      </c>
    </row>
    <row r="19092" spans="1:11" hidden="1" x14ac:dyDescent="0.25">
      <c r="A19092" s="434">
        <v>982589326</v>
      </c>
      <c r="B19092" s="434">
        <v>1417</v>
      </c>
      <c r="C19092" s="434" t="s">
        <v>56</v>
      </c>
      <c r="D19092" s="434" t="s">
        <v>13</v>
      </c>
      <c r="I19092" s="434">
        <v>5</v>
      </c>
      <c r="J19092" s="434">
        <v>0</v>
      </c>
      <c r="K19092" s="434">
        <v>1970</v>
      </c>
    </row>
    <row r="19093" spans="1:11" hidden="1" x14ac:dyDescent="0.25">
      <c r="A19093" s="434">
        <v>982589327</v>
      </c>
      <c r="B19093" s="434">
        <v>567</v>
      </c>
      <c r="C19093" s="434" t="s">
        <v>56</v>
      </c>
      <c r="D19093" s="434" t="s">
        <v>13</v>
      </c>
      <c r="I19093" s="434">
        <v>5</v>
      </c>
      <c r="J19093" s="434">
        <v>0</v>
      </c>
      <c r="K19093" s="434">
        <v>1970</v>
      </c>
    </row>
    <row r="19094" spans="1:11" hidden="1" x14ac:dyDescent="0.25">
      <c r="A19094" s="434">
        <v>982590401</v>
      </c>
      <c r="B19094" s="434">
        <v>18628</v>
      </c>
      <c r="C19094" s="434" t="s">
        <v>56</v>
      </c>
      <c r="D19094" s="434" t="s">
        <v>13</v>
      </c>
      <c r="I19094" s="434">
        <v>11</v>
      </c>
      <c r="J19094" s="434">
        <v>0</v>
      </c>
      <c r="K19094" s="434">
        <v>1970</v>
      </c>
    </row>
    <row r="19095" spans="1:11" hidden="1" x14ac:dyDescent="0.25">
      <c r="A19095" s="434">
        <v>982590420</v>
      </c>
      <c r="B19095" s="434">
        <v>12327</v>
      </c>
      <c r="C19095" s="434" t="s">
        <v>56</v>
      </c>
      <c r="D19095" s="434" t="s">
        <v>13</v>
      </c>
      <c r="I19095" s="434">
        <v>8</v>
      </c>
      <c r="J19095" s="434">
        <v>0</v>
      </c>
      <c r="K19095" s="434">
        <v>1970</v>
      </c>
    </row>
    <row r="19096" spans="1:11" hidden="1" x14ac:dyDescent="0.25">
      <c r="A19096" s="434">
        <v>982590500</v>
      </c>
      <c r="B19096" s="434">
        <v>27862</v>
      </c>
      <c r="C19096" s="434" t="s">
        <v>56</v>
      </c>
      <c r="D19096" s="434" t="s">
        <v>13</v>
      </c>
      <c r="I19096" s="434">
        <v>9</v>
      </c>
    </row>
    <row r="19097" spans="1:11" x14ac:dyDescent="0.25">
      <c r="A19097" s="434">
        <v>982592520</v>
      </c>
      <c r="B19097" s="434">
        <v>10655</v>
      </c>
      <c r="C19097" s="434" t="s">
        <v>59</v>
      </c>
      <c r="D19097" s="434" t="s">
        <v>13</v>
      </c>
      <c r="I19097" s="434">
        <v>6</v>
      </c>
      <c r="J19097" s="434">
        <v>0</v>
      </c>
      <c r="K19097" s="434">
        <v>1970</v>
      </c>
    </row>
    <row r="19098" spans="1:11" hidden="1" x14ac:dyDescent="0.25">
      <c r="A19098" s="434">
        <v>982593170</v>
      </c>
      <c r="B19098" s="434">
        <v>17943</v>
      </c>
      <c r="C19098" s="434" t="s">
        <v>56</v>
      </c>
      <c r="D19098" s="434" t="s">
        <v>13</v>
      </c>
      <c r="I19098" s="434">
        <v>7</v>
      </c>
      <c r="J19098" s="434">
        <v>0</v>
      </c>
      <c r="K19098" s="434">
        <v>1970</v>
      </c>
    </row>
    <row r="19099" spans="1:11" hidden="1" x14ac:dyDescent="0.25">
      <c r="A19099" s="434">
        <v>982593171</v>
      </c>
      <c r="B19099" s="434">
        <v>16766</v>
      </c>
      <c r="C19099" s="434" t="s">
        <v>56</v>
      </c>
      <c r="D19099" s="434" t="s">
        <v>13</v>
      </c>
      <c r="I19099" s="434">
        <v>11</v>
      </c>
      <c r="J19099" s="434">
        <v>0</v>
      </c>
      <c r="K19099" s="434">
        <v>1970</v>
      </c>
    </row>
    <row r="19100" spans="1:11" hidden="1" x14ac:dyDescent="0.25">
      <c r="A19100" s="434">
        <v>982593371</v>
      </c>
      <c r="B19100" s="434">
        <v>39106</v>
      </c>
      <c r="C19100" s="434" t="s">
        <v>56</v>
      </c>
      <c r="D19100" s="434" t="s">
        <v>13</v>
      </c>
      <c r="I19100" s="434">
        <v>7</v>
      </c>
      <c r="J19100" s="434">
        <v>0</v>
      </c>
      <c r="K19100" s="434">
        <v>1970</v>
      </c>
    </row>
    <row r="19101" spans="1:11" hidden="1" x14ac:dyDescent="0.25">
      <c r="A19101" s="434">
        <v>982593510</v>
      </c>
      <c r="B19101" s="434">
        <v>149890</v>
      </c>
      <c r="C19101" s="434" t="s">
        <v>56</v>
      </c>
      <c r="D19101" s="434" t="s">
        <v>13</v>
      </c>
      <c r="I19101" s="434">
        <v>4</v>
      </c>
    </row>
    <row r="19102" spans="1:11" hidden="1" x14ac:dyDescent="0.25">
      <c r="A19102" s="434">
        <v>982594690</v>
      </c>
      <c r="B19102" s="434">
        <v>13812</v>
      </c>
      <c r="C19102" s="434" t="s">
        <v>56</v>
      </c>
      <c r="D19102" s="434" t="s">
        <v>13</v>
      </c>
      <c r="I19102" s="434">
        <v>9</v>
      </c>
      <c r="J19102" s="434">
        <v>0</v>
      </c>
      <c r="K19102" s="434">
        <v>1970</v>
      </c>
    </row>
    <row r="19103" spans="1:11" hidden="1" x14ac:dyDescent="0.25">
      <c r="A19103" s="434">
        <v>982594730</v>
      </c>
      <c r="B19103" s="434">
        <v>35366</v>
      </c>
      <c r="C19103" s="434" t="s">
        <v>56</v>
      </c>
      <c r="D19103" s="434" t="s">
        <v>13</v>
      </c>
      <c r="I19103" s="434">
        <v>5</v>
      </c>
    </row>
    <row r="19104" spans="1:11" hidden="1" x14ac:dyDescent="0.25">
      <c r="A19104" s="434">
        <v>982595200</v>
      </c>
      <c r="B19104" s="434">
        <v>18597</v>
      </c>
      <c r="C19104" s="434" t="s">
        <v>46</v>
      </c>
      <c r="D19104" s="434" t="s">
        <v>22</v>
      </c>
      <c r="E19104" s="434">
        <v>17</v>
      </c>
      <c r="F19104" s="434">
        <v>10600</v>
      </c>
      <c r="G19104" s="434">
        <v>4000</v>
      </c>
      <c r="H19104" s="434">
        <v>4537</v>
      </c>
      <c r="I19104" s="434">
        <v>92.4</v>
      </c>
      <c r="J19104" s="434">
        <v>0</v>
      </c>
      <c r="K19104" s="434">
        <v>1970</v>
      </c>
    </row>
    <row r="19105" spans="1:11" hidden="1" x14ac:dyDescent="0.25">
      <c r="A19105" s="434">
        <v>983104655</v>
      </c>
      <c r="B19105" s="434">
        <v>427</v>
      </c>
      <c r="C19105" s="434" t="s">
        <v>56</v>
      </c>
      <c r="D19105" s="434" t="s">
        <v>13</v>
      </c>
      <c r="I19105" s="434">
        <v>11</v>
      </c>
    </row>
    <row r="19106" spans="1:11" hidden="1" x14ac:dyDescent="0.25">
      <c r="A19106" s="434">
        <v>983104656</v>
      </c>
      <c r="B19106" s="434">
        <v>696</v>
      </c>
      <c r="C19106" s="434" t="s">
        <v>56</v>
      </c>
      <c r="D19106" s="434" t="s">
        <v>13</v>
      </c>
      <c r="I19106" s="434">
        <v>12</v>
      </c>
    </row>
    <row r="19107" spans="1:11" hidden="1" x14ac:dyDescent="0.25">
      <c r="A19107" s="434">
        <v>983104657</v>
      </c>
      <c r="B19107" s="434">
        <v>253</v>
      </c>
      <c r="C19107" s="434" t="s">
        <v>56</v>
      </c>
      <c r="D19107" s="434" t="s">
        <v>13</v>
      </c>
      <c r="I19107" s="434">
        <v>11</v>
      </c>
    </row>
    <row r="19108" spans="1:11" hidden="1" x14ac:dyDescent="0.25">
      <c r="A19108" s="434">
        <v>983105003</v>
      </c>
      <c r="B19108" s="434">
        <v>1945</v>
      </c>
      <c r="C19108" s="434" t="s">
        <v>56</v>
      </c>
      <c r="D19108" s="434" t="s">
        <v>13</v>
      </c>
      <c r="I19108" s="434">
        <v>12</v>
      </c>
      <c r="J19108" s="434">
        <v>0</v>
      </c>
      <c r="K19108" s="434">
        <v>1970</v>
      </c>
    </row>
    <row r="19109" spans="1:11" hidden="1" x14ac:dyDescent="0.25">
      <c r="A19109" s="434">
        <v>983105004</v>
      </c>
      <c r="B19109" s="434">
        <v>1135</v>
      </c>
      <c r="C19109" s="434" t="s">
        <v>56</v>
      </c>
      <c r="D19109" s="434" t="s">
        <v>13</v>
      </c>
      <c r="I19109" s="434">
        <v>12</v>
      </c>
      <c r="J19109" s="434">
        <v>0</v>
      </c>
      <c r="K19109" s="434">
        <v>1970</v>
      </c>
    </row>
    <row r="19110" spans="1:11" hidden="1" x14ac:dyDescent="0.25">
      <c r="A19110" s="434">
        <v>983105005</v>
      </c>
      <c r="B19110" s="434">
        <v>1631</v>
      </c>
      <c r="C19110" s="434" t="s">
        <v>56</v>
      </c>
      <c r="D19110" s="434" t="s">
        <v>13</v>
      </c>
      <c r="I19110" s="434">
        <v>12</v>
      </c>
    </row>
    <row r="19111" spans="1:11" hidden="1" x14ac:dyDescent="0.25">
      <c r="A19111" s="434">
        <v>983105006</v>
      </c>
      <c r="B19111" s="434">
        <v>1542</v>
      </c>
      <c r="C19111" s="434" t="s">
        <v>56</v>
      </c>
      <c r="D19111" s="434" t="s">
        <v>13</v>
      </c>
      <c r="I19111" s="434">
        <v>12</v>
      </c>
      <c r="J19111" s="434">
        <v>0</v>
      </c>
      <c r="K19111" s="434">
        <v>1970</v>
      </c>
    </row>
    <row r="19112" spans="1:11" hidden="1" x14ac:dyDescent="0.25">
      <c r="A19112" s="434">
        <v>983105007</v>
      </c>
      <c r="B19112" s="434">
        <v>1481</v>
      </c>
      <c r="C19112" s="434" t="s">
        <v>56</v>
      </c>
      <c r="D19112" s="434" t="s">
        <v>13</v>
      </c>
      <c r="I19112" s="434">
        <v>12</v>
      </c>
      <c r="J19112" s="434">
        <v>0</v>
      </c>
      <c r="K19112" s="434">
        <v>1970</v>
      </c>
    </row>
    <row r="19113" spans="1:11" hidden="1" x14ac:dyDescent="0.25">
      <c r="A19113" s="434">
        <v>983105008</v>
      </c>
      <c r="B19113" s="434">
        <v>1624</v>
      </c>
      <c r="C19113" s="434" t="s">
        <v>56</v>
      </c>
      <c r="D19113" s="434" t="s">
        <v>13</v>
      </c>
      <c r="I19113" s="434">
        <v>12</v>
      </c>
      <c r="J19113" s="434">
        <v>0</v>
      </c>
      <c r="K19113" s="434">
        <v>1970</v>
      </c>
    </row>
    <row r="19114" spans="1:11" hidden="1" x14ac:dyDescent="0.25">
      <c r="A19114" s="434">
        <v>983110029</v>
      </c>
      <c r="B19114" s="434">
        <v>1231</v>
      </c>
      <c r="C19114" s="434" t="s">
        <v>56</v>
      </c>
      <c r="D19114" s="434" t="s">
        <v>13</v>
      </c>
      <c r="I19114" s="434">
        <v>10</v>
      </c>
      <c r="J19114" s="434">
        <v>0</v>
      </c>
      <c r="K19114" s="434">
        <v>1970</v>
      </c>
    </row>
    <row r="19115" spans="1:11" hidden="1" x14ac:dyDescent="0.25">
      <c r="A19115" s="434">
        <v>983110031</v>
      </c>
      <c r="B19115" s="434">
        <v>3348</v>
      </c>
      <c r="C19115" s="434" t="s">
        <v>56</v>
      </c>
      <c r="D19115" s="434" t="s">
        <v>13</v>
      </c>
      <c r="I19115" s="434">
        <v>10</v>
      </c>
      <c r="J19115" s="434">
        <v>0</v>
      </c>
      <c r="K19115" s="434">
        <v>1970</v>
      </c>
    </row>
    <row r="19116" spans="1:11" hidden="1" x14ac:dyDescent="0.25">
      <c r="A19116" s="434">
        <v>983110034</v>
      </c>
      <c r="B19116" s="434">
        <v>208</v>
      </c>
      <c r="C19116" s="434" t="s">
        <v>56</v>
      </c>
      <c r="D19116" s="434" t="s">
        <v>13</v>
      </c>
      <c r="I19116" s="434">
        <v>6</v>
      </c>
      <c r="J19116" s="434">
        <v>0</v>
      </c>
      <c r="K19116" s="434">
        <v>1970</v>
      </c>
    </row>
    <row r="19117" spans="1:11" hidden="1" x14ac:dyDescent="0.25">
      <c r="A19117" s="434">
        <v>983110035</v>
      </c>
      <c r="B19117" s="434">
        <v>7045</v>
      </c>
      <c r="C19117" s="434" t="s">
        <v>56</v>
      </c>
      <c r="D19117" s="434" t="s">
        <v>13</v>
      </c>
      <c r="I19117" s="434">
        <v>6</v>
      </c>
      <c r="J19117" s="434">
        <v>0</v>
      </c>
      <c r="K19117" s="434">
        <v>1970</v>
      </c>
    </row>
    <row r="19118" spans="1:11" hidden="1" x14ac:dyDescent="0.25">
      <c r="A19118" s="434">
        <v>983110036</v>
      </c>
      <c r="B19118" s="434">
        <v>7685</v>
      </c>
      <c r="C19118" s="434" t="s">
        <v>56</v>
      </c>
      <c r="D19118" s="434" t="s">
        <v>13</v>
      </c>
      <c r="I19118" s="434">
        <v>6</v>
      </c>
      <c r="J19118" s="434">
        <v>0</v>
      </c>
      <c r="K19118" s="434">
        <v>1970</v>
      </c>
    </row>
    <row r="19119" spans="1:11" hidden="1" x14ac:dyDescent="0.25">
      <c r="A19119" s="434">
        <v>983110037</v>
      </c>
      <c r="B19119" s="434">
        <v>338</v>
      </c>
      <c r="C19119" s="434" t="s">
        <v>56</v>
      </c>
      <c r="D19119" s="434" t="s">
        <v>13</v>
      </c>
      <c r="I19119" s="434">
        <v>6</v>
      </c>
      <c r="J19119" s="434">
        <v>0</v>
      </c>
      <c r="K19119" s="434">
        <v>1970</v>
      </c>
    </row>
    <row r="19120" spans="1:11" hidden="1" x14ac:dyDescent="0.25">
      <c r="A19120" s="434">
        <v>983110038</v>
      </c>
      <c r="B19120" s="434">
        <v>212</v>
      </c>
      <c r="C19120" s="434" t="s">
        <v>56</v>
      </c>
      <c r="D19120" s="434" t="s">
        <v>13</v>
      </c>
      <c r="I19120" s="434">
        <v>6</v>
      </c>
      <c r="J19120" s="434">
        <v>0</v>
      </c>
      <c r="K19120" s="434">
        <v>1970</v>
      </c>
    </row>
    <row r="19121" spans="1:11" hidden="1" x14ac:dyDescent="0.25">
      <c r="A19121" s="434">
        <v>983110040</v>
      </c>
      <c r="B19121" s="434">
        <v>8111</v>
      </c>
      <c r="C19121" s="434" t="s">
        <v>56</v>
      </c>
      <c r="D19121" s="434" t="s">
        <v>13</v>
      </c>
      <c r="I19121" s="434">
        <v>6</v>
      </c>
      <c r="J19121" s="434">
        <v>0</v>
      </c>
      <c r="K19121" s="434">
        <v>1970</v>
      </c>
    </row>
    <row r="19122" spans="1:11" hidden="1" x14ac:dyDescent="0.25">
      <c r="A19122" s="434">
        <v>983110041</v>
      </c>
      <c r="B19122" s="434">
        <v>5978</v>
      </c>
      <c r="C19122" s="434" t="s">
        <v>56</v>
      </c>
      <c r="D19122" s="434" t="s">
        <v>13</v>
      </c>
      <c r="I19122" s="434">
        <v>6</v>
      </c>
      <c r="J19122" s="434">
        <v>0</v>
      </c>
      <c r="K19122" s="434">
        <v>1970</v>
      </c>
    </row>
    <row r="19123" spans="1:11" hidden="1" x14ac:dyDescent="0.25">
      <c r="A19123" s="434">
        <v>983110069</v>
      </c>
      <c r="B19123" s="434">
        <v>2155</v>
      </c>
      <c r="C19123" s="434" t="s">
        <v>56</v>
      </c>
      <c r="D19123" s="434" t="s">
        <v>13</v>
      </c>
      <c r="I19123" s="434">
        <v>6</v>
      </c>
      <c r="J19123" s="434">
        <v>0</v>
      </c>
      <c r="K19123" s="434">
        <v>1970</v>
      </c>
    </row>
    <row r="19124" spans="1:11" hidden="1" x14ac:dyDescent="0.25">
      <c r="A19124" s="434">
        <v>991721095</v>
      </c>
      <c r="B19124" s="434">
        <v>14245</v>
      </c>
      <c r="C19124" s="434" t="s">
        <v>61</v>
      </c>
      <c r="D19124" s="434" t="s">
        <v>13</v>
      </c>
      <c r="I19124" s="434">
        <v>8</v>
      </c>
    </row>
    <row r="19125" spans="1:11" hidden="1" x14ac:dyDescent="0.25">
      <c r="A19125" s="434">
        <v>999999999</v>
      </c>
      <c r="B19125" s="434">
        <v>150217</v>
      </c>
      <c r="C19125" s="434" t="s">
        <v>56</v>
      </c>
      <c r="D19125" s="434" t="s">
        <v>25</v>
      </c>
      <c r="I19125" s="434">
        <v>142</v>
      </c>
    </row>
  </sheetData>
  <autoFilter ref="A1:K19125" xr:uid="{85207459-0F36-47E6-93BA-24F8A0B0EF8E}">
    <filterColumn colId="2">
      <filters>
        <filter val="Fiskefartøy"/>
      </filters>
    </filterColumn>
  </autoFilter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F99ED-13E3-41DE-B4B7-5231EBFCF468}">
  <sheetPr>
    <tabColor theme="3"/>
  </sheetPr>
  <dimension ref="A1:T33"/>
  <sheetViews>
    <sheetView workbookViewId="0">
      <selection activeCell="H26" sqref="H26"/>
    </sheetView>
  </sheetViews>
  <sheetFormatPr defaultColWidth="9.140625" defaultRowHeight="15" x14ac:dyDescent="0.25"/>
  <cols>
    <col min="1" max="2" width="10.42578125" customWidth="1"/>
    <col min="3" max="3" width="35.42578125" customWidth="1"/>
    <col min="4" max="4" width="21.42578125" style="374" customWidth="1"/>
    <col min="5" max="7" width="10.42578125" customWidth="1"/>
    <col min="8" max="8" width="24.140625" customWidth="1"/>
    <col min="9" max="9" width="10.42578125" customWidth="1"/>
    <col min="10" max="10" width="23.42578125" customWidth="1"/>
    <col min="11" max="11" width="25.42578125" customWidth="1"/>
    <col min="12" max="1024" width="10.42578125" customWidth="1"/>
  </cols>
  <sheetData>
    <row r="1" spans="1:13" x14ac:dyDescent="0.25">
      <c r="A1" s="4" t="s">
        <v>466</v>
      </c>
      <c r="B1" s="4" t="s">
        <v>10</v>
      </c>
      <c r="C1" s="4" t="s">
        <v>131</v>
      </c>
      <c r="D1" s="383" t="s">
        <v>1367</v>
      </c>
    </row>
    <row r="2" spans="1:13" x14ac:dyDescent="0.25">
      <c r="A2" t="s">
        <v>449</v>
      </c>
      <c r="B2">
        <v>2018</v>
      </c>
      <c r="C2" t="s">
        <v>132</v>
      </c>
      <c r="D2" s="385">
        <f t="shared" ref="D2:D25" si="0">INDEX($H$3:$M$12,MATCH($C2&amp;$B2,$H$3:$H$12,0),MATCH($A2,$H$3:$M$3,0))*INDEX($I$17:$I$23, MATCH($C2, $H$17:$H$23, 0))</f>
        <v>3200.0000000000005</v>
      </c>
    </row>
    <row r="3" spans="1:13" x14ac:dyDescent="0.25">
      <c r="A3" t="s">
        <v>449</v>
      </c>
      <c r="B3">
        <v>2018</v>
      </c>
      <c r="C3" t="s">
        <v>133</v>
      </c>
      <c r="D3" s="385">
        <f t="shared" si="0"/>
        <v>2750.0000000000009</v>
      </c>
      <c r="H3" s="375" t="s">
        <v>467</v>
      </c>
      <c r="I3" s="375"/>
      <c r="J3" s="375"/>
      <c r="K3" s="375" t="s">
        <v>455</v>
      </c>
      <c r="L3" s="375" t="s">
        <v>451</v>
      </c>
      <c r="M3" s="375" t="s">
        <v>449</v>
      </c>
    </row>
    <row r="4" spans="1:13" x14ac:dyDescent="0.25">
      <c r="A4" t="s">
        <v>449</v>
      </c>
      <c r="B4">
        <v>2018</v>
      </c>
      <c r="C4" t="s">
        <v>1366</v>
      </c>
      <c r="D4" s="385">
        <f t="shared" si="0"/>
        <v>0</v>
      </c>
      <c r="H4" s="375" t="s">
        <v>131</v>
      </c>
      <c r="I4" s="375" t="s">
        <v>10</v>
      </c>
      <c r="J4" s="375" t="s">
        <v>131</v>
      </c>
      <c r="K4" s="375" t="s">
        <v>468</v>
      </c>
      <c r="L4" s="375" t="s">
        <v>469</v>
      </c>
      <c r="M4" s="375" t="s">
        <v>470</v>
      </c>
    </row>
    <row r="5" spans="1:13" x14ac:dyDescent="0.25">
      <c r="A5" t="s">
        <v>449</v>
      </c>
      <c r="B5">
        <v>2018</v>
      </c>
      <c r="C5" t="s">
        <v>136</v>
      </c>
      <c r="D5" s="385">
        <f t="shared" si="0"/>
        <v>0</v>
      </c>
      <c r="H5" s="13" t="str">
        <f t="shared" ref="H5:H12" si="1">J5&amp;I5</f>
        <v>MGO og HFO2018</v>
      </c>
      <c r="I5" s="437">
        <v>2018</v>
      </c>
      <c r="J5" s="408" t="s">
        <v>132</v>
      </c>
      <c r="K5" s="438">
        <v>8.7209302325581397E-5</v>
      </c>
      <c r="L5" s="438">
        <v>1.0465116279069801E-3</v>
      </c>
      <c r="M5" s="437">
        <v>7.4418604651162804E-2</v>
      </c>
    </row>
    <row r="6" spans="1:13" x14ac:dyDescent="0.25">
      <c r="A6" t="s">
        <v>455</v>
      </c>
      <c r="B6">
        <v>2018</v>
      </c>
      <c r="C6" t="s">
        <v>132</v>
      </c>
      <c r="D6" s="385">
        <f t="shared" si="0"/>
        <v>3.75</v>
      </c>
      <c r="H6" s="13" t="str">
        <f t="shared" si="1"/>
        <v>LNG2018</v>
      </c>
      <c r="I6" s="437">
        <v>2018</v>
      </c>
      <c r="J6" s="408" t="s">
        <v>133</v>
      </c>
      <c r="K6" s="438">
        <v>6.1538461538461496E-7</v>
      </c>
      <c r="L6" s="438">
        <v>7.6923076923076899E-5</v>
      </c>
      <c r="M6" s="437">
        <v>5.2884615384615398E-2</v>
      </c>
    </row>
    <row r="7" spans="1:13" ht="15" customHeight="1" x14ac:dyDescent="0.25">
      <c r="A7" t="s">
        <v>455</v>
      </c>
      <c r="B7">
        <v>2018</v>
      </c>
      <c r="C7" t="s">
        <v>133</v>
      </c>
      <c r="D7" s="385">
        <f t="shared" si="0"/>
        <v>3.199999999999998E-2</v>
      </c>
      <c r="H7" s="13" t="str">
        <f t="shared" si="1"/>
        <v>Karbonøytrale drivstoff2018</v>
      </c>
      <c r="I7" s="437">
        <v>2018</v>
      </c>
      <c r="J7" s="408" t="s">
        <v>1366</v>
      </c>
      <c r="K7" s="438">
        <v>1.1565749235474E-5</v>
      </c>
      <c r="L7" s="438">
        <v>1.3455657492354701E-4</v>
      </c>
      <c r="M7" s="437">
        <v>0</v>
      </c>
    </row>
    <row r="8" spans="1:13" x14ac:dyDescent="0.25">
      <c r="A8" t="s">
        <v>455</v>
      </c>
      <c r="B8">
        <v>2018</v>
      </c>
      <c r="C8" t="s">
        <v>1366</v>
      </c>
      <c r="D8" s="385">
        <f t="shared" si="0"/>
        <v>0.94549999999999945</v>
      </c>
      <c r="H8" s="13" t="str">
        <f t="shared" si="1"/>
        <v>elektrisitet2018</v>
      </c>
      <c r="I8" s="437">
        <v>2018</v>
      </c>
      <c r="J8" s="408" t="s">
        <v>471</v>
      </c>
      <c r="K8" s="438">
        <v>0</v>
      </c>
      <c r="L8" s="438">
        <v>0</v>
      </c>
      <c r="M8" s="437">
        <v>0</v>
      </c>
    </row>
    <row r="9" spans="1:13" ht="15" customHeight="1" x14ac:dyDescent="0.25">
      <c r="A9" t="s">
        <v>455</v>
      </c>
      <c r="B9">
        <v>2018</v>
      </c>
      <c r="C9" t="s">
        <v>136</v>
      </c>
      <c r="D9" s="385">
        <f t="shared" si="0"/>
        <v>0</v>
      </c>
      <c r="H9" s="13" t="str">
        <f t="shared" si="1"/>
        <v>MGO og HFO2050</v>
      </c>
      <c r="I9" s="437">
        <v>2050</v>
      </c>
      <c r="J9" s="408" t="s">
        <v>132</v>
      </c>
      <c r="K9" s="437">
        <v>3.7209302325581401E-5</v>
      </c>
      <c r="L9" s="437">
        <v>1.16279069767442E-4</v>
      </c>
      <c r="M9" s="437">
        <v>7.4418604651162804E-2</v>
      </c>
    </row>
    <row r="10" spans="1:13" x14ac:dyDescent="0.25">
      <c r="A10" t="s">
        <v>451</v>
      </c>
      <c r="B10">
        <v>2018</v>
      </c>
      <c r="C10" t="s">
        <v>132</v>
      </c>
      <c r="D10" s="385">
        <f t="shared" si="0"/>
        <v>45.000000000000142</v>
      </c>
      <c r="H10" s="13" t="str">
        <f t="shared" si="1"/>
        <v>LNG2050</v>
      </c>
      <c r="I10" s="437">
        <v>2050</v>
      </c>
      <c r="J10" s="408" t="s">
        <v>133</v>
      </c>
      <c r="K10" s="437">
        <v>6.1538461538461496E-7</v>
      </c>
      <c r="L10" s="437">
        <v>9.6153846153846208E-6</v>
      </c>
      <c r="M10" s="437">
        <v>5.2884615384615398E-2</v>
      </c>
    </row>
    <row r="11" spans="1:13" ht="15" customHeight="1" x14ac:dyDescent="0.25">
      <c r="A11" t="s">
        <v>451</v>
      </c>
      <c r="B11">
        <v>2018</v>
      </c>
      <c r="C11" t="s">
        <v>133</v>
      </c>
      <c r="D11" s="385">
        <f t="shared" si="0"/>
        <v>3.9999999999999987</v>
      </c>
      <c r="H11" s="13" t="str">
        <f t="shared" si="1"/>
        <v>Karbonøytrale drivstoff2050</v>
      </c>
      <c r="I11" s="437">
        <v>2050</v>
      </c>
      <c r="J11" s="408" t="s">
        <v>1366</v>
      </c>
      <c r="K11" s="437">
        <v>4.9908256880734002E-6</v>
      </c>
      <c r="L11" s="437">
        <v>1.37614678899083E-5</v>
      </c>
      <c r="M11" s="437">
        <v>0</v>
      </c>
    </row>
    <row r="12" spans="1:13" x14ac:dyDescent="0.25">
      <c r="A12" t="s">
        <v>451</v>
      </c>
      <c r="B12">
        <v>2018</v>
      </c>
      <c r="C12" t="s">
        <v>1366</v>
      </c>
      <c r="D12" s="385">
        <f t="shared" si="0"/>
        <v>10.999999999999968</v>
      </c>
      <c r="H12" s="13" t="str">
        <f t="shared" si="1"/>
        <v>elektrisitet2050</v>
      </c>
      <c r="I12" s="437">
        <v>2050</v>
      </c>
      <c r="J12" s="408" t="s">
        <v>471</v>
      </c>
      <c r="K12" s="437">
        <v>0</v>
      </c>
      <c r="L12" s="437">
        <v>0</v>
      </c>
      <c r="M12" s="437">
        <v>0</v>
      </c>
    </row>
    <row r="13" spans="1:13" x14ac:dyDescent="0.25">
      <c r="A13" t="s">
        <v>451</v>
      </c>
      <c r="B13">
        <v>2018</v>
      </c>
      <c r="C13" t="s">
        <v>136</v>
      </c>
      <c r="D13" s="385">
        <f t="shared" si="0"/>
        <v>0</v>
      </c>
      <c r="H13" s="13"/>
      <c r="I13" s="13"/>
      <c r="J13" s="13"/>
      <c r="K13" s="13"/>
      <c r="L13" s="13"/>
      <c r="M13" s="13"/>
    </row>
    <row r="14" spans="1:13" x14ac:dyDescent="0.25">
      <c r="A14" t="s">
        <v>449</v>
      </c>
      <c r="B14">
        <v>2050</v>
      </c>
      <c r="C14" t="s">
        <v>132</v>
      </c>
      <c r="D14" s="385">
        <f t="shared" si="0"/>
        <v>3200.0000000000005</v>
      </c>
      <c r="H14" s="13"/>
      <c r="I14" s="13"/>
      <c r="J14" s="13"/>
      <c r="K14" s="13"/>
      <c r="L14" s="13"/>
      <c r="M14" s="13"/>
    </row>
    <row r="15" spans="1:13" x14ac:dyDescent="0.25">
      <c r="A15" t="s">
        <v>449</v>
      </c>
      <c r="B15">
        <v>2050</v>
      </c>
      <c r="C15" t="s">
        <v>133</v>
      </c>
      <c r="D15" s="385">
        <f t="shared" si="0"/>
        <v>2750.0000000000009</v>
      </c>
      <c r="H15" s="13"/>
      <c r="I15" s="13"/>
      <c r="J15" s="13"/>
      <c r="K15" s="13"/>
      <c r="L15" s="13"/>
      <c r="M15" s="13"/>
    </row>
    <row r="16" spans="1:13" ht="15.75" thickBot="1" x14ac:dyDescent="0.3">
      <c r="A16" t="s">
        <v>449</v>
      </c>
      <c r="B16">
        <v>2050</v>
      </c>
      <c r="C16" t="s">
        <v>1366</v>
      </c>
      <c r="D16" s="385">
        <f t="shared" si="0"/>
        <v>0</v>
      </c>
      <c r="H16" s="18" t="s">
        <v>1387</v>
      </c>
      <c r="I16" s="19"/>
      <c r="J16" s="68"/>
      <c r="K16" s="13"/>
      <c r="L16" s="13"/>
      <c r="M16" s="13"/>
    </row>
    <row r="17" spans="1:20" ht="15" customHeight="1" thickBot="1" x14ac:dyDescent="0.3">
      <c r="A17" t="s">
        <v>449</v>
      </c>
      <c r="B17">
        <v>2050</v>
      </c>
      <c r="C17" t="s">
        <v>136</v>
      </c>
      <c r="D17" s="385">
        <f t="shared" si="0"/>
        <v>0</v>
      </c>
      <c r="H17" s="72" t="s">
        <v>132</v>
      </c>
      <c r="I17" s="439">
        <v>43000</v>
      </c>
      <c r="J17" s="73" t="s">
        <v>1372</v>
      </c>
      <c r="K17" s="13"/>
      <c r="L17" s="13"/>
      <c r="M17" s="13"/>
      <c r="S17" s="376" t="s">
        <v>472</v>
      </c>
      <c r="T17" s="377" t="s">
        <v>473</v>
      </c>
    </row>
    <row r="18" spans="1:20" ht="15.75" thickBot="1" x14ac:dyDescent="0.3">
      <c r="A18" t="s">
        <v>455</v>
      </c>
      <c r="B18">
        <v>2050</v>
      </c>
      <c r="C18" t="s">
        <v>132</v>
      </c>
      <c r="D18" s="385">
        <f t="shared" si="0"/>
        <v>1.6000000000000003</v>
      </c>
      <c r="H18" s="72" t="s">
        <v>133</v>
      </c>
      <c r="I18" s="439">
        <v>52000</v>
      </c>
      <c r="J18" s="73" t="s">
        <v>1372</v>
      </c>
      <c r="K18" s="13"/>
      <c r="L18" s="13"/>
      <c r="M18" s="13"/>
      <c r="S18" s="378">
        <v>270</v>
      </c>
      <c r="T18" s="53">
        <v>2015</v>
      </c>
    </row>
    <row r="19" spans="1:20" ht="15.75" thickBot="1" x14ac:dyDescent="0.3">
      <c r="A19" t="s">
        <v>455</v>
      </c>
      <c r="B19">
        <v>2050</v>
      </c>
      <c r="C19" t="s">
        <v>133</v>
      </c>
      <c r="D19" s="385">
        <f t="shared" si="0"/>
        <v>3.199999999999998E-2</v>
      </c>
      <c r="H19" s="72" t="s">
        <v>160</v>
      </c>
      <c r="I19" s="439">
        <v>120000</v>
      </c>
      <c r="J19" s="73" t="s">
        <v>1372</v>
      </c>
      <c r="K19" s="13"/>
      <c r="L19" s="13"/>
      <c r="M19" s="13"/>
      <c r="S19" s="378">
        <v>400</v>
      </c>
      <c r="T19" s="53">
        <v>2020</v>
      </c>
    </row>
    <row r="20" spans="1:20" ht="15.75" thickBot="1" x14ac:dyDescent="0.3">
      <c r="A20" t="s">
        <v>455</v>
      </c>
      <c r="B20">
        <v>2050</v>
      </c>
      <c r="C20" t="s">
        <v>1366</v>
      </c>
      <c r="D20" s="385">
        <f t="shared" si="0"/>
        <v>0.40800000000000047</v>
      </c>
      <c r="H20" s="72" t="s">
        <v>161</v>
      </c>
      <c r="I20" s="439">
        <v>35000</v>
      </c>
      <c r="J20" s="73" t="s">
        <v>1372</v>
      </c>
      <c r="K20" s="13"/>
      <c r="L20" s="13"/>
      <c r="M20" s="13"/>
      <c r="S20" s="378">
        <v>1005</v>
      </c>
      <c r="T20" s="53">
        <v>2030</v>
      </c>
    </row>
    <row r="21" spans="1:20" x14ac:dyDescent="0.25">
      <c r="A21" t="s">
        <v>455</v>
      </c>
      <c r="B21">
        <v>2050</v>
      </c>
      <c r="C21" t="s">
        <v>136</v>
      </c>
      <c r="D21" s="385">
        <f t="shared" si="0"/>
        <v>0</v>
      </c>
      <c r="H21" s="72" t="s">
        <v>162</v>
      </c>
      <c r="I21" s="439">
        <v>52000</v>
      </c>
      <c r="J21" s="73" t="s">
        <v>1372</v>
      </c>
      <c r="K21" s="13"/>
      <c r="L21" s="13"/>
      <c r="M21" s="13"/>
    </row>
    <row r="22" spans="1:20" x14ac:dyDescent="0.25">
      <c r="A22" t="s">
        <v>451</v>
      </c>
      <c r="B22">
        <v>2050</v>
      </c>
      <c r="C22" t="s">
        <v>132</v>
      </c>
      <c r="D22" s="385">
        <f t="shared" si="0"/>
        <v>5.0000000000000062</v>
      </c>
      <c r="H22" s="72" t="s">
        <v>136</v>
      </c>
      <c r="I22" s="439">
        <v>1</v>
      </c>
      <c r="J22" s="73"/>
      <c r="K22" s="13"/>
      <c r="L22" s="13"/>
      <c r="M22" s="13"/>
    </row>
    <row r="23" spans="1:20" x14ac:dyDescent="0.25">
      <c r="A23" t="s">
        <v>451</v>
      </c>
      <c r="B23">
        <v>2050</v>
      </c>
      <c r="C23" t="s">
        <v>133</v>
      </c>
      <c r="D23" s="385">
        <f t="shared" si="0"/>
        <v>0.50000000000000033</v>
      </c>
      <c r="H23" s="28" t="s">
        <v>1366</v>
      </c>
      <c r="I23" s="440">
        <v>81750</v>
      </c>
      <c r="J23" s="75" t="s">
        <v>1372</v>
      </c>
    </row>
    <row r="24" spans="1:20" x14ac:dyDescent="0.25">
      <c r="A24" t="s">
        <v>451</v>
      </c>
      <c r="B24">
        <v>2050</v>
      </c>
      <c r="C24" t="s">
        <v>1366</v>
      </c>
      <c r="D24" s="385">
        <f t="shared" si="0"/>
        <v>1.1250000000000036</v>
      </c>
    </row>
    <row r="25" spans="1:20" x14ac:dyDescent="0.25">
      <c r="A25" t="s">
        <v>451</v>
      </c>
      <c r="B25">
        <v>2050</v>
      </c>
      <c r="C25" t="s">
        <v>136</v>
      </c>
      <c r="D25" s="385">
        <f t="shared" si="0"/>
        <v>0</v>
      </c>
    </row>
    <row r="26" spans="1:20" x14ac:dyDescent="0.25">
      <c r="H26" s="18" t="s">
        <v>1464</v>
      </c>
      <c r="I26" s="19" t="s">
        <v>279</v>
      </c>
      <c r="J26" s="68"/>
    </row>
    <row r="27" spans="1:20" x14ac:dyDescent="0.25">
      <c r="H27" s="72" t="s">
        <v>160</v>
      </c>
      <c r="I27" s="441">
        <v>0.5</v>
      </c>
      <c r="J27" s="73">
        <f>I19</f>
        <v>120000</v>
      </c>
    </row>
    <row r="28" spans="1:20" x14ac:dyDescent="0.25">
      <c r="H28" s="72" t="s">
        <v>161</v>
      </c>
      <c r="I28" s="441">
        <v>0.25</v>
      </c>
      <c r="J28" s="73">
        <f t="shared" ref="J28:J29" si="2">I20</f>
        <v>35000</v>
      </c>
    </row>
    <row r="29" spans="1:20" x14ac:dyDescent="0.25">
      <c r="H29" s="72" t="s">
        <v>162</v>
      </c>
      <c r="I29" s="441">
        <v>0.25</v>
      </c>
      <c r="J29" s="73">
        <f t="shared" si="2"/>
        <v>52000</v>
      </c>
    </row>
    <row r="30" spans="1:20" x14ac:dyDescent="0.25">
      <c r="H30" s="387" t="s">
        <v>1369</v>
      </c>
      <c r="I30" s="388"/>
      <c r="J30" s="389">
        <f>J27*I27+J28*I28+J29*I29</f>
        <v>81750</v>
      </c>
    </row>
    <row r="33" spans="8:8" x14ac:dyDescent="0.25">
      <c r="H33" s="382"/>
    </row>
  </sheetData>
  <pageMargins left="0.7" right="0.7" top="0.75" bottom="0.75" header="0.51180555555555496" footer="0.51180555555555496"/>
  <pageSetup firstPageNumber="0" orientation="portrait" horizontalDpi="300" verticalDpi="3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EE1D2-0720-2340-AF94-C4D0EE88B920}">
  <dimension ref="A1:F24"/>
  <sheetViews>
    <sheetView workbookViewId="0">
      <selection sqref="A1:F24"/>
    </sheetView>
  </sheetViews>
  <sheetFormatPr defaultColWidth="11.42578125" defaultRowHeight="15" x14ac:dyDescent="0.25"/>
  <sheetData>
    <row r="1" spans="1:6" x14ac:dyDescent="0.25">
      <c r="A1" s="461" t="s">
        <v>1488</v>
      </c>
      <c r="B1" s="461" t="s">
        <v>1489</v>
      </c>
      <c r="C1" s="461" t="s">
        <v>7</v>
      </c>
      <c r="D1" s="461" t="s">
        <v>1490</v>
      </c>
      <c r="E1" s="461" t="s">
        <v>1491</v>
      </c>
      <c r="F1" s="461" t="s">
        <v>1492</v>
      </c>
    </row>
    <row r="2" spans="1:6" x14ac:dyDescent="0.25">
      <c r="A2">
        <v>3</v>
      </c>
      <c r="B2" t="s">
        <v>1493</v>
      </c>
      <c r="C2" t="s">
        <v>24</v>
      </c>
      <c r="D2">
        <v>25138569</v>
      </c>
      <c r="E2">
        <v>25138569</v>
      </c>
      <c r="F2">
        <v>1</v>
      </c>
    </row>
    <row r="3" spans="1:6" x14ac:dyDescent="0.25">
      <c r="A3">
        <v>4</v>
      </c>
      <c r="B3" t="s">
        <v>1494</v>
      </c>
      <c r="C3" t="s">
        <v>28</v>
      </c>
      <c r="D3">
        <v>78607997</v>
      </c>
      <c r="E3">
        <v>78607997</v>
      </c>
      <c r="F3">
        <v>1</v>
      </c>
    </row>
    <row r="4" spans="1:6" x14ac:dyDescent="0.25">
      <c r="A4">
        <v>5</v>
      </c>
      <c r="B4" t="s">
        <v>1495</v>
      </c>
      <c r="C4" t="s">
        <v>31</v>
      </c>
      <c r="D4">
        <v>585173813</v>
      </c>
      <c r="E4">
        <v>585173813</v>
      </c>
      <c r="F4">
        <v>1</v>
      </c>
    </row>
    <row r="5" spans="1:6" x14ac:dyDescent="0.25">
      <c r="A5">
        <v>6</v>
      </c>
      <c r="B5" t="s">
        <v>1496</v>
      </c>
      <c r="C5" t="s">
        <v>35</v>
      </c>
      <c r="D5">
        <v>19869410</v>
      </c>
      <c r="E5">
        <v>19869410</v>
      </c>
      <c r="F5">
        <v>1</v>
      </c>
    </row>
    <row r="6" spans="1:6" x14ac:dyDescent="0.25">
      <c r="A6">
        <v>7</v>
      </c>
      <c r="B6" t="s">
        <v>1497</v>
      </c>
      <c r="C6" t="s">
        <v>31</v>
      </c>
      <c r="D6">
        <v>32788272</v>
      </c>
      <c r="E6">
        <v>32788272</v>
      </c>
      <c r="F6">
        <v>1</v>
      </c>
    </row>
    <row r="7" spans="1:6" x14ac:dyDescent="0.25">
      <c r="A7">
        <v>8</v>
      </c>
      <c r="B7" t="s">
        <v>1498</v>
      </c>
      <c r="C7" t="s">
        <v>31</v>
      </c>
      <c r="D7">
        <v>36444168</v>
      </c>
      <c r="E7">
        <v>36444168</v>
      </c>
      <c r="F7">
        <v>1</v>
      </c>
    </row>
    <row r="8" spans="1:6" x14ac:dyDescent="0.25">
      <c r="A8">
        <v>10</v>
      </c>
      <c r="B8" t="s">
        <v>1499</v>
      </c>
      <c r="C8" t="s">
        <v>48</v>
      </c>
      <c r="D8">
        <v>430151</v>
      </c>
      <c r="E8">
        <v>217944774</v>
      </c>
      <c r="F8">
        <v>1.9736697150627711E-3</v>
      </c>
    </row>
    <row r="9" spans="1:6" x14ac:dyDescent="0.25">
      <c r="A9">
        <v>10</v>
      </c>
      <c r="B9" t="s">
        <v>1499</v>
      </c>
      <c r="C9" t="s">
        <v>46</v>
      </c>
      <c r="D9">
        <v>217514623</v>
      </c>
      <c r="E9">
        <v>217944774</v>
      </c>
      <c r="F9">
        <v>0.99802633028493726</v>
      </c>
    </row>
    <row r="10" spans="1:6" x14ac:dyDescent="0.25">
      <c r="A10">
        <v>11</v>
      </c>
      <c r="B10" t="s">
        <v>1500</v>
      </c>
      <c r="C10" t="s">
        <v>48</v>
      </c>
      <c r="D10">
        <v>87075055</v>
      </c>
      <c r="E10">
        <v>87075055</v>
      </c>
      <c r="F10">
        <v>1</v>
      </c>
    </row>
    <row r="11" spans="1:6" x14ac:dyDescent="0.25">
      <c r="A11">
        <v>12</v>
      </c>
      <c r="B11" t="s">
        <v>1501</v>
      </c>
      <c r="C11" t="s">
        <v>48</v>
      </c>
      <c r="D11">
        <v>35372148</v>
      </c>
      <c r="E11">
        <v>712407513</v>
      </c>
      <c r="F11">
        <v>4.9651565086737091E-2</v>
      </c>
    </row>
    <row r="12" spans="1:6" x14ac:dyDescent="0.25">
      <c r="A12">
        <v>12</v>
      </c>
      <c r="B12" t="s">
        <v>1501</v>
      </c>
      <c r="C12" t="s">
        <v>56</v>
      </c>
      <c r="D12">
        <v>290396744</v>
      </c>
      <c r="E12">
        <v>712407513</v>
      </c>
      <c r="F12">
        <v>0.40762729014060811</v>
      </c>
    </row>
    <row r="13" spans="1:6" x14ac:dyDescent="0.25">
      <c r="A13">
        <v>12</v>
      </c>
      <c r="B13" t="s">
        <v>1501</v>
      </c>
      <c r="C13" t="s">
        <v>61</v>
      </c>
      <c r="D13">
        <v>49692476</v>
      </c>
      <c r="E13">
        <v>712407513</v>
      </c>
      <c r="F13">
        <v>6.975288032932353E-2</v>
      </c>
    </row>
    <row r="14" spans="1:6" x14ac:dyDescent="0.25">
      <c r="A14">
        <v>12</v>
      </c>
      <c r="B14" t="s">
        <v>1501</v>
      </c>
      <c r="C14" t="s">
        <v>51</v>
      </c>
      <c r="D14">
        <v>155680142</v>
      </c>
      <c r="E14">
        <v>712407513</v>
      </c>
      <c r="F14">
        <v>0.21852681107252719</v>
      </c>
    </row>
    <row r="15" spans="1:6" x14ac:dyDescent="0.25">
      <c r="A15">
        <v>12</v>
      </c>
      <c r="B15" t="s">
        <v>1501</v>
      </c>
      <c r="C15" t="s">
        <v>59</v>
      </c>
      <c r="D15">
        <v>10810440</v>
      </c>
      <c r="E15">
        <v>712407513</v>
      </c>
      <c r="F15">
        <v>1.517451711658184E-2</v>
      </c>
    </row>
    <row r="16" spans="1:6" x14ac:dyDescent="0.25">
      <c r="A16">
        <v>12</v>
      </c>
      <c r="B16" t="s">
        <v>1501</v>
      </c>
      <c r="C16" t="s">
        <v>54</v>
      </c>
      <c r="D16">
        <v>170455563</v>
      </c>
      <c r="E16">
        <v>712407513</v>
      </c>
      <c r="F16">
        <v>0.23926693625422221</v>
      </c>
    </row>
    <row r="17" spans="1:6" x14ac:dyDescent="0.25">
      <c r="A17">
        <v>13</v>
      </c>
      <c r="B17" t="s">
        <v>1502</v>
      </c>
      <c r="C17" t="s">
        <v>59</v>
      </c>
      <c r="D17">
        <v>1081832985</v>
      </c>
      <c r="E17">
        <v>1081832985</v>
      </c>
      <c r="F17">
        <v>1</v>
      </c>
    </row>
    <row r="18" spans="1:6" x14ac:dyDescent="0.25">
      <c r="A18">
        <v>14</v>
      </c>
      <c r="B18" t="s">
        <v>1503</v>
      </c>
      <c r="C18" t="s">
        <v>16</v>
      </c>
      <c r="D18">
        <v>31851378</v>
      </c>
      <c r="E18">
        <v>31851378</v>
      </c>
      <c r="F18">
        <v>1</v>
      </c>
    </row>
    <row r="19" spans="1:6" x14ac:dyDescent="0.25">
      <c r="A19">
        <v>15</v>
      </c>
      <c r="B19" t="s">
        <v>1504</v>
      </c>
      <c r="C19" t="s">
        <v>20</v>
      </c>
      <c r="D19">
        <v>77801944</v>
      </c>
      <c r="E19">
        <v>105102544</v>
      </c>
      <c r="F19">
        <v>0.74024796202839771</v>
      </c>
    </row>
    <row r="20" spans="1:6" x14ac:dyDescent="0.25">
      <c r="A20">
        <v>15</v>
      </c>
      <c r="B20" t="s">
        <v>1504</v>
      </c>
      <c r="C20" t="s">
        <v>16</v>
      </c>
      <c r="D20">
        <v>27300600</v>
      </c>
      <c r="E20">
        <v>105102544</v>
      </c>
      <c r="F20">
        <v>0.25975203797160229</v>
      </c>
    </row>
    <row r="21" spans="1:6" x14ac:dyDescent="0.25">
      <c r="A21">
        <v>2</v>
      </c>
      <c r="B21" t="s">
        <v>1505</v>
      </c>
      <c r="C21" t="s">
        <v>20</v>
      </c>
      <c r="D21">
        <v>8990197</v>
      </c>
      <c r="E21">
        <v>8990197</v>
      </c>
      <c r="F21">
        <v>1</v>
      </c>
    </row>
    <row r="22" spans="1:6" x14ac:dyDescent="0.25">
      <c r="A22">
        <v>17</v>
      </c>
      <c r="B22" t="s">
        <v>1506</v>
      </c>
      <c r="C22" t="s">
        <v>44</v>
      </c>
      <c r="D22">
        <v>20105012</v>
      </c>
      <c r="E22">
        <v>20105012</v>
      </c>
      <c r="F22">
        <v>1</v>
      </c>
    </row>
    <row r="23" spans="1:6" x14ac:dyDescent="0.25">
      <c r="A23">
        <v>16</v>
      </c>
      <c r="B23" t="s">
        <v>1507</v>
      </c>
      <c r="C23" t="s">
        <v>39</v>
      </c>
      <c r="D23">
        <v>252127204</v>
      </c>
      <c r="E23">
        <v>842570821</v>
      </c>
      <c r="F23">
        <v>0.29923562235488332</v>
      </c>
    </row>
    <row r="24" spans="1:6" x14ac:dyDescent="0.25">
      <c r="A24">
        <v>16</v>
      </c>
      <c r="B24" t="s">
        <v>1507</v>
      </c>
      <c r="C24" t="s">
        <v>42</v>
      </c>
      <c r="D24">
        <v>590443617</v>
      </c>
      <c r="E24">
        <v>842570821</v>
      </c>
      <c r="F24">
        <v>0.70076437764511668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CE2E8-C1F7-AB40-A5D3-DCB2DAB26B14}">
  <dimension ref="A1:E9"/>
  <sheetViews>
    <sheetView workbookViewId="0">
      <selection sqref="A1:E9"/>
    </sheetView>
  </sheetViews>
  <sheetFormatPr defaultColWidth="11.42578125" defaultRowHeight="15" x14ac:dyDescent="0.25"/>
  <sheetData>
    <row r="1" spans="1:5" x14ac:dyDescent="0.25">
      <c r="A1" s="461" t="s">
        <v>1508</v>
      </c>
      <c r="B1" s="461" t="s">
        <v>8</v>
      </c>
      <c r="C1" s="461" t="s">
        <v>1490</v>
      </c>
      <c r="D1" s="461" t="s">
        <v>1491</v>
      </c>
      <c r="E1" s="461" t="s">
        <v>1492</v>
      </c>
    </row>
    <row r="2" spans="1:5" x14ac:dyDescent="0.25">
      <c r="A2" t="s">
        <v>1509</v>
      </c>
      <c r="B2" t="s">
        <v>13</v>
      </c>
      <c r="C2">
        <v>3190197630</v>
      </c>
      <c r="D2">
        <v>4752371175</v>
      </c>
      <c r="E2">
        <v>0.67128545151989316</v>
      </c>
    </row>
    <row r="3" spans="1:5" x14ac:dyDescent="0.25">
      <c r="A3" t="s">
        <v>1509</v>
      </c>
      <c r="B3" t="s">
        <v>17</v>
      </c>
      <c r="C3">
        <v>1562173545</v>
      </c>
      <c r="D3">
        <v>4752371175</v>
      </c>
      <c r="E3">
        <v>0.32871454848010689</v>
      </c>
    </row>
    <row r="4" spans="1:5" x14ac:dyDescent="0.25">
      <c r="A4" t="s">
        <v>1510</v>
      </c>
      <c r="B4" t="s">
        <v>22</v>
      </c>
      <c r="C4">
        <v>874703125</v>
      </c>
      <c r="D4">
        <v>874703125</v>
      </c>
      <c r="E4">
        <v>1</v>
      </c>
    </row>
    <row r="5" spans="1:5" x14ac:dyDescent="0.25">
      <c r="A5" t="s">
        <v>1511</v>
      </c>
      <c r="B5" t="s">
        <v>25</v>
      </c>
      <c r="C5">
        <v>375288569</v>
      </c>
      <c r="D5">
        <v>375288569</v>
      </c>
      <c r="E5">
        <v>1</v>
      </c>
    </row>
    <row r="6" spans="1:5" x14ac:dyDescent="0.25">
      <c r="A6" t="s">
        <v>1512</v>
      </c>
      <c r="B6" t="s">
        <v>29</v>
      </c>
      <c r="C6">
        <v>89782499</v>
      </c>
      <c r="D6">
        <v>89782499</v>
      </c>
      <c r="E6">
        <v>1</v>
      </c>
    </row>
    <row r="7" spans="1:5" x14ac:dyDescent="0.25">
      <c r="A7" t="s">
        <v>1513</v>
      </c>
      <c r="B7" t="s">
        <v>33</v>
      </c>
      <c r="C7">
        <v>46957535</v>
      </c>
      <c r="D7">
        <v>46957535</v>
      </c>
      <c r="E7">
        <v>1</v>
      </c>
    </row>
    <row r="8" spans="1:5" x14ac:dyDescent="0.25">
      <c r="A8" t="s">
        <v>1514</v>
      </c>
      <c r="B8" t="s">
        <v>36</v>
      </c>
      <c r="C8">
        <v>36154677</v>
      </c>
      <c r="D8">
        <v>36154677</v>
      </c>
      <c r="E8">
        <v>1</v>
      </c>
    </row>
    <row r="9" spans="1:5" x14ac:dyDescent="0.25">
      <c r="A9" t="s">
        <v>1515</v>
      </c>
      <c r="B9" t="s">
        <v>40</v>
      </c>
      <c r="C9">
        <v>2689453</v>
      </c>
      <c r="D9">
        <v>2689453</v>
      </c>
      <c r="E9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395775"/>
  </sheetPr>
  <dimension ref="A1:D37"/>
  <sheetViews>
    <sheetView workbookViewId="0">
      <selection activeCell="A25" sqref="A25"/>
    </sheetView>
  </sheetViews>
  <sheetFormatPr defaultColWidth="9.140625" defaultRowHeight="15" x14ac:dyDescent="0.25"/>
  <cols>
    <col min="1" max="1" width="13.42578125" customWidth="1"/>
    <col min="2" max="2" width="65" customWidth="1"/>
    <col min="3" max="3" width="50.42578125" customWidth="1"/>
    <col min="4" max="4" width="84.42578125" customWidth="1"/>
    <col min="5" max="1025" width="10.42578125" customWidth="1"/>
  </cols>
  <sheetData>
    <row r="1" spans="1:4" x14ac:dyDescent="0.25">
      <c r="D1" s="104"/>
    </row>
    <row r="2" spans="1:4" ht="21" x14ac:dyDescent="0.35">
      <c r="A2" s="158" t="s">
        <v>474</v>
      </c>
      <c r="D2" s="104"/>
    </row>
    <row r="3" spans="1:4" x14ac:dyDescent="0.25">
      <c r="D3" s="104"/>
    </row>
    <row r="4" spans="1:4" x14ac:dyDescent="0.25">
      <c r="A4" s="379" t="s">
        <v>475</v>
      </c>
      <c r="B4" s="379" t="s">
        <v>476</v>
      </c>
      <c r="C4" s="379" t="s">
        <v>2</v>
      </c>
      <c r="D4" s="380" t="s">
        <v>477</v>
      </c>
    </row>
    <row r="5" spans="1:4" x14ac:dyDescent="0.25">
      <c r="A5" s="105" t="s">
        <v>478</v>
      </c>
      <c r="B5" s="105" t="s">
        <v>479</v>
      </c>
      <c r="C5" s="105" t="s">
        <v>480</v>
      </c>
      <c r="D5" s="392"/>
    </row>
    <row r="6" spans="1:4" x14ac:dyDescent="0.25">
      <c r="A6" s="105" t="s">
        <v>481</v>
      </c>
      <c r="B6" s="105" t="s">
        <v>482</v>
      </c>
      <c r="C6" s="105" t="s">
        <v>483</v>
      </c>
      <c r="D6" s="392"/>
    </row>
    <row r="7" spans="1:4" x14ac:dyDescent="0.25">
      <c r="A7" s="105" t="s">
        <v>27</v>
      </c>
      <c r="B7" s="105" t="s">
        <v>1555</v>
      </c>
      <c r="C7" s="105" t="s">
        <v>487</v>
      </c>
      <c r="D7" s="392"/>
    </row>
    <row r="8" spans="1:4" x14ac:dyDescent="0.25">
      <c r="A8" s="105" t="s">
        <v>93</v>
      </c>
      <c r="B8" s="105" t="s">
        <v>1376</v>
      </c>
      <c r="C8" s="105" t="s">
        <v>484</v>
      </c>
      <c r="D8" s="392"/>
    </row>
    <row r="9" spans="1:4" x14ac:dyDescent="0.25">
      <c r="A9" s="105" t="s">
        <v>485</v>
      </c>
      <c r="B9" s="105" t="s">
        <v>486</v>
      </c>
      <c r="C9" s="105" t="s">
        <v>487</v>
      </c>
      <c r="D9" s="392"/>
    </row>
    <row r="10" spans="1:4" x14ac:dyDescent="0.25">
      <c r="A10" s="105" t="s">
        <v>488</v>
      </c>
      <c r="B10" s="105" t="s">
        <v>1377</v>
      </c>
      <c r="C10" s="105" t="s">
        <v>489</v>
      </c>
      <c r="D10" s="392"/>
    </row>
    <row r="11" spans="1:4" x14ac:dyDescent="0.25">
      <c r="A11" s="105" t="s">
        <v>1556</v>
      </c>
      <c r="B11" s="105" t="s">
        <v>1557</v>
      </c>
      <c r="C11" s="105" t="s">
        <v>1558</v>
      </c>
      <c r="D11" s="392"/>
    </row>
    <row r="12" spans="1:4" x14ac:dyDescent="0.25">
      <c r="A12" s="105" t="s">
        <v>490</v>
      </c>
      <c r="B12" s="105" t="s">
        <v>491</v>
      </c>
      <c r="C12" s="105" t="s">
        <v>492</v>
      </c>
      <c r="D12" s="392"/>
    </row>
    <row r="13" spans="1:4" x14ac:dyDescent="0.25">
      <c r="A13" s="105" t="s">
        <v>493</v>
      </c>
      <c r="B13" s="105" t="s">
        <v>1559</v>
      </c>
      <c r="C13" s="105" t="s">
        <v>494</v>
      </c>
      <c r="D13" s="392"/>
    </row>
    <row r="14" spans="1:4" x14ac:dyDescent="0.25">
      <c r="A14" s="105" t="s">
        <v>1390</v>
      </c>
      <c r="B14" s="105" t="s">
        <v>1391</v>
      </c>
      <c r="C14" s="105" t="s">
        <v>1392</v>
      </c>
      <c r="D14" s="392"/>
    </row>
    <row r="15" spans="1:4" x14ac:dyDescent="0.25">
      <c r="A15" t="s">
        <v>495</v>
      </c>
      <c r="B15" t="s">
        <v>1393</v>
      </c>
      <c r="C15" t="s">
        <v>1392</v>
      </c>
      <c r="D15" s="392"/>
    </row>
    <row r="16" spans="1:4" x14ac:dyDescent="0.25">
      <c r="A16" s="105" t="s">
        <v>496</v>
      </c>
      <c r="B16" t="s">
        <v>1379</v>
      </c>
      <c r="C16" t="s">
        <v>489</v>
      </c>
      <c r="D16" s="104" t="s">
        <v>497</v>
      </c>
    </row>
    <row r="17" spans="1:4" x14ac:dyDescent="0.25">
      <c r="A17" s="105" t="s">
        <v>498</v>
      </c>
      <c r="B17" t="s">
        <v>1394</v>
      </c>
      <c r="C17" t="s">
        <v>1560</v>
      </c>
      <c r="D17" s="392"/>
    </row>
    <row r="18" spans="1:4" x14ac:dyDescent="0.25">
      <c r="A18" s="105" t="s">
        <v>1395</v>
      </c>
      <c r="B18" s="105" t="s">
        <v>1569</v>
      </c>
      <c r="C18" s="105" t="s">
        <v>1570</v>
      </c>
      <c r="D18" s="392"/>
    </row>
    <row r="19" spans="1:4" x14ac:dyDescent="0.25">
      <c r="A19" s="105" t="s">
        <v>1396</v>
      </c>
      <c r="B19" s="105" t="s">
        <v>1378</v>
      </c>
      <c r="C19" s="105" t="s">
        <v>1571</v>
      </c>
      <c r="D19" s="392"/>
    </row>
    <row r="20" spans="1:4" x14ac:dyDescent="0.25">
      <c r="A20" s="105" t="s">
        <v>1398</v>
      </c>
      <c r="B20" s="105" t="s">
        <v>1399</v>
      </c>
      <c r="C20" s="105" t="s">
        <v>1373</v>
      </c>
      <c r="D20" s="392"/>
    </row>
    <row r="21" spans="1:4" x14ac:dyDescent="0.25">
      <c r="A21" s="105" t="s">
        <v>1401</v>
      </c>
      <c r="B21" s="105" t="s">
        <v>1561</v>
      </c>
      <c r="C21" s="105" t="s">
        <v>1562</v>
      </c>
      <c r="D21" s="392"/>
    </row>
    <row r="22" spans="1:4" x14ac:dyDescent="0.25">
      <c r="A22" s="105" t="s">
        <v>1563</v>
      </c>
      <c r="B22" s="105" t="s">
        <v>1572</v>
      </c>
      <c r="C22" s="105" t="s">
        <v>1564</v>
      </c>
      <c r="D22" s="392"/>
    </row>
    <row r="23" spans="1:4" x14ac:dyDescent="0.25">
      <c r="A23" s="105" t="s">
        <v>1565</v>
      </c>
      <c r="B23" s="105" t="s">
        <v>1566</v>
      </c>
      <c r="C23" s="105"/>
      <c r="D23" s="392"/>
    </row>
    <row r="24" spans="1:4" x14ac:dyDescent="0.25">
      <c r="A24" s="379" t="s">
        <v>1477</v>
      </c>
      <c r="B24" s="379" t="s">
        <v>1567</v>
      </c>
      <c r="C24" s="379" t="s">
        <v>1568</v>
      </c>
      <c r="D24" s="380"/>
    </row>
    <row r="25" spans="1:4" x14ac:dyDescent="0.25">
      <c r="A25" s="379" t="s">
        <v>1579</v>
      </c>
      <c r="B25" s="379" t="s">
        <v>1573</v>
      </c>
      <c r="C25" s="379"/>
      <c r="D25" s="380"/>
    </row>
    <row r="26" spans="1:4" x14ac:dyDescent="0.25">
      <c r="A26" s="105" t="s">
        <v>1483</v>
      </c>
      <c r="B26" s="105" t="s">
        <v>1574</v>
      </c>
      <c r="D26" s="104"/>
    </row>
    <row r="27" spans="1:4" x14ac:dyDescent="0.25">
      <c r="A27" t="s">
        <v>1578</v>
      </c>
      <c r="B27" s="105" t="s">
        <v>1575</v>
      </c>
      <c r="D27" s="104"/>
    </row>
    <row r="28" spans="1:4" x14ac:dyDescent="0.25">
      <c r="A28" t="s">
        <v>1577</v>
      </c>
      <c r="B28" s="105" t="s">
        <v>1576</v>
      </c>
      <c r="D28" s="104"/>
    </row>
    <row r="29" spans="1:4" x14ac:dyDescent="0.25">
      <c r="C29" s="104"/>
      <c r="D29" s="104"/>
    </row>
    <row r="30" spans="1:4" x14ac:dyDescent="0.25">
      <c r="D30" s="104"/>
    </row>
    <row r="31" spans="1:4" x14ac:dyDescent="0.25">
      <c r="C31" s="5"/>
      <c r="D31" s="104"/>
    </row>
    <row r="32" spans="1:4" x14ac:dyDescent="0.25">
      <c r="C32" s="5"/>
      <c r="D32" s="104"/>
    </row>
    <row r="33" spans="1:4" x14ac:dyDescent="0.25">
      <c r="A33" s="5"/>
      <c r="B33" s="5"/>
      <c r="D33" s="104"/>
    </row>
    <row r="34" spans="1:4" x14ac:dyDescent="0.25">
      <c r="D34" s="104"/>
    </row>
    <row r="35" spans="1:4" x14ac:dyDescent="0.25">
      <c r="D35" s="104"/>
    </row>
    <row r="36" spans="1:4" x14ac:dyDescent="0.25">
      <c r="C36" s="104"/>
      <c r="D36" s="104"/>
    </row>
    <row r="37" spans="1:4" x14ac:dyDescent="0.25">
      <c r="D37" s="104"/>
    </row>
  </sheetData>
  <phoneticPr fontId="51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41</vt:i4>
      </vt:variant>
    </vt:vector>
  </HeadingPairs>
  <TitlesOfParts>
    <vt:vector size="70" baseType="lpstr">
      <vt:lpstr>Forutsetninger</vt:lpstr>
      <vt:lpstr>BNP per innbygger</vt:lpstr>
      <vt:lpstr>Valutakurser</vt:lpstr>
      <vt:lpstr>Tidskostnader</vt:lpstr>
      <vt:lpstr>Drivstoffeffektivisering</vt:lpstr>
      <vt:lpstr>blokkoeffisient</vt:lpstr>
      <vt:lpstr>Drivstoffmiks</vt:lpstr>
      <vt:lpstr>Drivstoffpriser</vt:lpstr>
      <vt:lpstr>Virkningsgrad</vt:lpstr>
      <vt:lpstr>energikonvertering</vt:lpstr>
      <vt:lpstr>Forurensede sedimenter</vt:lpstr>
      <vt:lpstr>Befolkning kommune</vt:lpstr>
      <vt:lpstr>konsekvenser_personska</vt:lpstr>
      <vt:lpstr>konsekvenser_død</vt:lpstr>
      <vt:lpstr>kalkpriser_helse</vt:lpstr>
      <vt:lpstr>kalkpris_materiell_koll</vt:lpstr>
      <vt:lpstr>kalkpris_materiell_kontakt</vt:lpstr>
      <vt:lpstr>kalkpris_materiell_grunn</vt:lpstr>
      <vt:lpstr>konsekvenser_utslipp</vt:lpstr>
      <vt:lpstr>kalkpris_utslipp</vt:lpstr>
      <vt:lpstr>Folsomhetsanalyser</vt:lpstr>
      <vt:lpstr>kalkpris_oppgradering</vt:lpstr>
      <vt:lpstr>kalkpris_vedlikehold</vt:lpstr>
      <vt:lpstr>kalkpris_utslipp_luft</vt:lpstr>
      <vt:lpstr>nasjonale_mmsi_vekter</vt:lpstr>
      <vt:lpstr>Utslippluft</vt:lpstr>
      <vt:lpstr>aisyrisk_skipstypekonvertering</vt:lpstr>
      <vt:lpstr>aisyrisk_lengdekonvertering</vt:lpstr>
      <vt:lpstr>REFERANSER</vt:lpstr>
      <vt:lpstr>kalkpris_materiell_koll!_FilterDatabase</vt:lpstr>
      <vt:lpstr>Tidskostnader!_FilterDatabase</vt:lpstr>
      <vt:lpstr>Utslippluft!_FilterDatabase</vt:lpstr>
      <vt:lpstr>konsekvenser_utslipp!andel_olje</vt:lpstr>
      <vt:lpstr>antall_tanker_bunkers</vt:lpstr>
      <vt:lpstr>Deflator09</vt:lpstr>
      <vt:lpstr>Deflator10</vt:lpstr>
      <vt:lpstr>Deflator11</vt:lpstr>
      <vt:lpstr>Deflator12</vt:lpstr>
      <vt:lpstr>deflator1221</vt:lpstr>
      <vt:lpstr>Deflator13</vt:lpstr>
      <vt:lpstr>Deflator14</vt:lpstr>
      <vt:lpstr>Deflator15</vt:lpstr>
      <vt:lpstr>Deflator16</vt:lpstr>
      <vt:lpstr>Deflator17</vt:lpstr>
      <vt:lpstr>Deflator18</vt:lpstr>
      <vt:lpstr>Deflator19</vt:lpstr>
      <vt:lpstr>deflator1921</vt:lpstr>
      <vt:lpstr>Deflator20</vt:lpstr>
      <vt:lpstr>Deflator21</vt:lpstr>
      <vt:lpstr>Deflator22</vt:lpstr>
      <vt:lpstr>Deflator23</vt:lpstr>
      <vt:lpstr>Deflator24</vt:lpstr>
      <vt:lpstr>Deflator25</vt:lpstr>
      <vt:lpstr>prisvekst</vt:lpstr>
      <vt:lpstr>real10</vt:lpstr>
      <vt:lpstr>real11</vt:lpstr>
      <vt:lpstr>real12</vt:lpstr>
      <vt:lpstr>real13</vt:lpstr>
      <vt:lpstr>real14</vt:lpstr>
      <vt:lpstr>real15</vt:lpstr>
      <vt:lpstr>real16</vt:lpstr>
      <vt:lpstr>real17</vt:lpstr>
      <vt:lpstr>real18</vt:lpstr>
      <vt:lpstr>real19</vt:lpstr>
      <vt:lpstr>real20</vt:lpstr>
      <vt:lpstr>real21</vt:lpstr>
      <vt:lpstr>real22</vt:lpstr>
      <vt:lpstr>realvekst</vt:lpstr>
      <vt:lpstr>konsekvenser_død!Vekst_pax</vt:lpstr>
      <vt:lpstr>konsekvenser_personska!Vekst_pax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Aase</dc:creator>
  <dc:description/>
  <cp:lastModifiedBy>Aase Rangnes Seeberg</cp:lastModifiedBy>
  <cp:revision>4</cp:revision>
  <dcterms:created xsi:type="dcterms:W3CDTF">2018-10-29T07:31:33Z</dcterms:created>
  <dcterms:modified xsi:type="dcterms:W3CDTF">2023-08-10T13:26:55Z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0x010100653067E16C324A4BBC4CCB415F5BA8D8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